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Q:\webmaster_projects\mf_temp_docs\2020\"/>
    </mc:Choice>
  </mc:AlternateContent>
  <bookViews>
    <workbookView xWindow="0" yWindow="0" windowWidth="28800" windowHeight="11976" tabRatio="858" firstSheet="5" activeTab="5"/>
  </bookViews>
  <sheets>
    <sheet name="REA DB Import" sheetId="73" state="hidden" r:id="rId1"/>
    <sheet name="REA DATA MASTER" sheetId="74" state="hidden" r:id="rId2"/>
    <sheet name="DB Import" sheetId="61" state="hidden" r:id="rId3"/>
    <sheet name="MF_Import" sheetId="83" state="hidden" r:id="rId4"/>
    <sheet name="Shae Import" sheetId="100" state="hidden" r:id="rId5"/>
    <sheet name="1. App. Cover" sheetId="96" r:id="rId6"/>
    <sheet name="1a. App. Certification" sheetId="1" r:id="rId7"/>
    <sheet name="1b. 4% HTC-Bond Filing" sheetId="75" r:id="rId8"/>
    <sheet name="2. Cert. of Dev. Owner" sheetId="56" r:id="rId9"/>
    <sheet name="3. Appl. Elig. Cert." sheetId="57" r:id="rId10"/>
    <sheet name="4. MF Direct Loan Cert." sheetId="58" r:id="rId11"/>
    <sheet name="5. Contact Info" sheetId="2" r:id="rId12"/>
    <sheet name="6a. Competitive HTC Self Score" sheetId="4" r:id="rId13"/>
    <sheet name="6b. MFDL Self Score" sheetId="101" r:id="rId14"/>
    <sheet name="7. Site Info Part I" sheetId="5" r:id="rId15"/>
    <sheet name="8. Supporting Docs" sheetId="72" r:id="rId16"/>
    <sheet name="9. Site Info Part II" sheetId="67" r:id="rId17"/>
    <sheet name="10. Supporting Docs. II" sheetId="7" r:id="rId18"/>
    <sheet name="11. Site Info Part III" sheetId="9" r:id="rId19"/>
    <sheet name="12. Supporting Docs III" sheetId="10" r:id="rId20"/>
    <sheet name="13. Multi Site Info" sheetId="70" r:id="rId21"/>
    <sheet name="14. Elected Officials" sheetId="62" r:id="rId22"/>
    <sheet name="15. Neighborhood Orgs." sheetId="8" r:id="rId23"/>
    <sheet name="16. Cert of Notifications" sheetId="30" r:id="rId24"/>
    <sheet name="17. Dev. Narr." sheetId="79" r:id="rId25"/>
    <sheet name="18. Development Activities I" sheetId="68" r:id="rId26"/>
    <sheet name="19. Development Activities II" sheetId="24" r:id="rId27"/>
    <sheet name="20. Existing Dev Info" sheetId="51" r:id="rId28"/>
    <sheet name="21. Occupied Devs" sheetId="52" r:id="rId29"/>
    <sheet name="22. Architectural Drawings" sheetId="22" r:id="rId30"/>
    <sheet name="23. BldgUnit Config" sheetId="23" r:id="rId31"/>
    <sheet name="23a. Mobility Units" sheetId="93" r:id="rId32"/>
    <sheet name="23b. HV Units" sheetId="94" r:id="rId33"/>
    <sheet name="23c. Parking" sheetId="95" r:id="rId34"/>
    <sheet name="24. Rent Schedule" sheetId="20" r:id="rId35"/>
    <sheet name="25. Utility Allowance" sheetId="19" r:id="rId36"/>
    <sheet name="26. Annual Operating Expenses" sheetId="11" r:id="rId37"/>
    <sheet name="27. Pro Forma" sheetId="18" r:id="rId38"/>
    <sheet name="28. Off-site Cost" sheetId="15" r:id="rId39"/>
    <sheet name="29. Site Work Cost" sheetId="14" r:id="rId40"/>
    <sheet name="30. Development Cost Schedule" sheetId="12" r:id="rId41"/>
    <sheet name="31. Schedule of Sources" sheetId="80" r:id="rId42"/>
    <sheet name="32. MF Direct Loan - Fin. Cap" sheetId="29" r:id="rId43"/>
    <sheet name="33. Match Funds" sheetId="21" r:id="rId44"/>
    <sheet name="34. Financing Scoring" sheetId="47" r:id="rId45"/>
    <sheet name="35. Supporting Docs" sheetId="25" r:id="rId46"/>
    <sheet name="36. Sponsor Characteristics" sheetId="48" r:id="rId47"/>
    <sheet name="37. Org Charts" sheetId="28" r:id="rId48"/>
    <sheet name="38. List of Orgs and Principals" sheetId="60" r:id="rId49"/>
    <sheet name="39 Previous Participation" sheetId="77" r:id="rId50"/>
    <sheet name="40. Nonprofit Participation" sheetId="33" r:id="rId51"/>
    <sheet name="41. Nonprofit Support Docs." sheetId="34" r:id="rId52"/>
    <sheet name="42. Dev Team" sheetId="35" r:id="rId53"/>
    <sheet name="43. Architect Certification" sheetId="49" r:id="rId54"/>
    <sheet name="44. Experience" sheetId="36" r:id="rId55"/>
    <sheet name="45. Credit Limit Docs" sheetId="37" r:id="rId56"/>
    <sheet name="46. Community Input" sheetId="76" r:id="rId57"/>
    <sheet name="47. Third Party" sheetId="54" r:id="rId58"/>
    <sheet name="48. Tie-Breakers" sheetId="99" r:id="rId59"/>
    <sheet name="Deficiency Documents" sheetId="84" r:id="rId60"/>
    <sheet name="Scoring Notice" sheetId="88" r:id="rId61"/>
    <sheet name="RFAD" sheetId="86" r:id="rId62"/>
    <sheet name="RFI" sheetId="87" r:id="rId63"/>
    <sheet name="Appeals" sheetId="97" r:id="rId64"/>
    <sheet name="Public Comment" sheetId="89" r:id="rId65"/>
    <sheet name="Commit-Determ Notice" sheetId="90" r:id="rId66"/>
    <sheet name="MFDL Awd" sheetId="91" r:id="rId67"/>
    <sheet name="Carryover" sheetId="92" r:id="rId68"/>
  </sheets>
  <externalReferences>
    <externalReference r:id="rId69"/>
    <externalReference r:id="rId70"/>
  </externalReferences>
  <definedNames>
    <definedName name="_xlnm._FilterDatabase" localSheetId="14" hidden="1">'7. Site Info Part I'!$B$14:$B$15</definedName>
    <definedName name="_Toc297019077" localSheetId="10">'4. MF Direct Loan Cert.'!#REF!</definedName>
    <definedName name="_xlnm.Print_Area" localSheetId="5">'1. App. Cover'!$A$1:$AN$29</definedName>
    <definedName name="_xlnm.Print_Area" localSheetId="17">'10. Supporting Docs. II'!$A$1:$L$106</definedName>
    <definedName name="_xlnm.Print_Area" localSheetId="18">'11. Site Info Part III'!$A$1:$R$111</definedName>
    <definedName name="_xlnm.Print_Area" localSheetId="19">'12. Supporting Docs III'!$A$1:$J$67</definedName>
    <definedName name="_xlnm.Print_Area" localSheetId="20">'13. Multi Site Info'!$A$1:$S$140</definedName>
    <definedName name="_xlnm.Print_Area" localSheetId="21">'14. Elected Officials'!$B$1:$AO$123</definedName>
    <definedName name="_xlnm.Print_Area" localSheetId="23">'16. Cert of Notifications'!$A$1:$M$82</definedName>
    <definedName name="_xlnm.Print_Area" localSheetId="24">'17. Dev. Narr.'!$A$1:$AR$190</definedName>
    <definedName name="_xlnm.Print_Area" localSheetId="25">'18. Development Activities I'!$A$1:$AC$59</definedName>
    <definedName name="_xlnm.Print_Area" localSheetId="26">'19. Development Activities II'!$A$1:$AC$161</definedName>
    <definedName name="_xlnm.Print_Area" localSheetId="6">'1a. App. Certification'!$A$1:$AN$47</definedName>
    <definedName name="_xlnm.Print_Area" localSheetId="7">'1b. 4% HTC-Bond Filing'!$A$1:$AI$63</definedName>
    <definedName name="_xlnm.Print_Area" localSheetId="8">'2. Cert. of Dev. Owner'!$A$1:$K$50</definedName>
    <definedName name="_xlnm.Print_Area" localSheetId="27">'20. Existing Dev Info'!$A$1:$X$186</definedName>
    <definedName name="_xlnm.Print_Area" localSheetId="28">'21. Occupied Devs'!$A$1:$L$112</definedName>
    <definedName name="_xlnm.Print_Area" localSheetId="29">'22. Architectural Drawings'!$A$1:$L$62</definedName>
    <definedName name="_xlnm.Print_Area" localSheetId="30">'23. BldgUnit Config'!$A$1:$AF$93</definedName>
    <definedName name="_xlnm.Print_Area" localSheetId="31">'23a. Mobility Units'!$A$1:$F$41</definedName>
    <definedName name="_xlnm.Print_Area" localSheetId="32">'23b. HV Units'!$A$1:$F$40</definedName>
    <definedName name="_xlnm.Print_Area" localSheetId="34">'24. Rent Schedule'!$A$1:$N$101</definedName>
    <definedName name="_xlnm.Print_Area" localSheetId="35">'25. Utility Allowance'!$A$1:$L$32</definedName>
    <definedName name="_xlnm.Print_Area" localSheetId="36">'26. Annual Operating Expenses'!$A$1:$L$67</definedName>
    <definedName name="_xlnm.Print_Area" localSheetId="37">'27. Pro Forma'!$A$1:$H$46</definedName>
    <definedName name="_xlnm.Print_Area" localSheetId="38">'28. Off-site Cost'!$A$1:$I$43</definedName>
    <definedName name="_xlnm.Print_Area" localSheetId="39">'29. Site Work Cost'!$A$1:$I$47</definedName>
    <definedName name="_xlnm.Print_Area" localSheetId="9">'3. Appl. Elig. Cert.'!$A$1:$K$28</definedName>
    <definedName name="_xlnm.Print_Area" localSheetId="40">'30. Development Cost Schedule'!$A$1:$K$212</definedName>
    <definedName name="_xlnm.Print_Area" localSheetId="41">'31. Schedule of Sources'!$A$1:$AP$67</definedName>
    <definedName name="_xlnm.Print_Area" localSheetId="42">'32. MF Direct Loan - Fin. Cap'!$A$1:$Q$40</definedName>
    <definedName name="_xlnm.Print_Area" localSheetId="43">'33. Match Funds'!$A$1:$AO$36</definedName>
    <definedName name="_xlnm.Print_Area" localSheetId="44">'34. Financing Scoring'!$A$1:$N$45</definedName>
    <definedName name="_xlnm.Print_Area" localSheetId="46">'36. Sponsor Characteristics'!$A$1:$AH$56</definedName>
    <definedName name="_xlnm.Print_Area" localSheetId="47">'37. Org Charts'!$A$1:$AC$64</definedName>
    <definedName name="_xlnm.Print_Area" localSheetId="48">'38. List of Orgs and Principals'!$A$1:$AL$1006</definedName>
    <definedName name="_xlnm.Print_Area" localSheetId="49">'39 Previous Participation'!#REF!</definedName>
    <definedName name="_xlnm.Print_Area" localSheetId="10">'4. MF Direct Loan Cert.'!$A$1:$Q$20</definedName>
    <definedName name="_xlnm.Print_Area" localSheetId="50">'40. Nonprofit Participation'!$A$1:$AQ$193</definedName>
    <definedName name="_xlnm.Print_Area" localSheetId="51">'41. Nonprofit Support Docs.'!$A$1:$L$39</definedName>
    <definedName name="_xlnm.Print_Area" localSheetId="53">'43. Architect Certification'!$A$1:$AS$39</definedName>
    <definedName name="_xlnm.Print_Area" localSheetId="54">'44. Experience'!$A$1:$L$48</definedName>
    <definedName name="_xlnm.Print_Area" localSheetId="55">'45. Credit Limit Docs'!$A$1:$AG$1677</definedName>
    <definedName name="_xlnm.Print_Area" localSheetId="56">'46. Community Input'!$A$1:$AN$69</definedName>
    <definedName name="_xlnm.Print_Area" localSheetId="57">'47. Third Party'!$A$1:$V$56</definedName>
    <definedName name="_xlnm.Print_Area" localSheetId="58">'48. Tie-Breakers'!$A$1:$J$54</definedName>
    <definedName name="_xlnm.Print_Area" localSheetId="11">'5. Contact Info'!$A$1:$AL$31</definedName>
    <definedName name="_xlnm.Print_Area" localSheetId="12">'6a. Competitive HTC Self Score'!$A$1:$AL$47</definedName>
    <definedName name="_xlnm.Print_Area" localSheetId="14">'7. Site Info Part I'!$A$1:$Y$122</definedName>
    <definedName name="_xlnm.Print_Area" localSheetId="15">'8. Supporting Docs'!$A$1:$M$74</definedName>
    <definedName name="_xlnm.Print_Area" localSheetId="16">'9. Site Info Part II'!$A$1:$V$160</definedName>
    <definedName name="_xlnm.Print_Titles" localSheetId="30">'23. BldgUnit Config'!$41:$41</definedName>
    <definedName name="ratings" localSheetId="20">'[1]Site Information Form'!$CI$22:$CI$25</definedName>
    <definedName name="ratings" localSheetId="21">'7. Site Info Part I'!$CI$85:$CI$88</definedName>
    <definedName name="ratings" localSheetId="48">'[2]Site Information Form'!$CI$23:$CI$26</definedName>
    <definedName name="ratings">'7. Site Info Part I'!$CI$85:$CI$88</definedName>
    <definedName name="Z_B11C3B0B_07EB_4FBD_AA0A_0B7F047FC877_.wvu.Cols" localSheetId="30" hidden="1">'23. BldgUnit Config'!$O:$AD</definedName>
    <definedName name="Z_B11C3B0B_07EB_4FBD_AA0A_0B7F047FC877_.wvu.PrintArea" localSheetId="30" hidden="1">'23. BldgUnit Config'!$A$1:$AF$74</definedName>
    <definedName name="Z_B11C3B0B_07EB_4FBD_AA0A_0B7F047FC877_.wvu.PrintTitles" localSheetId="30" hidden="1">'23. BldgUnit Config'!$41:$41</definedName>
    <definedName name="Z_C2BFC8A6_C38D_4F5C_A755_3B89A8F9C5BB_.wvu.Cols" localSheetId="30" hidden="1">'23. BldgUnit Config'!$O:$AD</definedName>
    <definedName name="Z_C2BFC8A6_C38D_4F5C_A755_3B89A8F9C5BB_.wvu.PrintArea" localSheetId="30" hidden="1">'23. BldgUnit Config'!$A$1:$AF$74</definedName>
    <definedName name="Z_C2BFC8A6_C38D_4F5C_A755_3B89A8F9C5BB_.wvu.PrintTitles" localSheetId="30" hidden="1">'23. BldgUnit Config'!$41:$41</definedName>
  </definedNames>
  <calcPr calcId="162913"/>
</workbook>
</file>

<file path=xl/calcChain.xml><?xml version="1.0" encoding="utf-8"?>
<calcChain xmlns="http://schemas.openxmlformats.org/spreadsheetml/2006/main">
  <c r="F73" i="20" l="1"/>
  <c r="DC2" i="61"/>
  <c r="F72" i="20"/>
  <c r="F55" i="20"/>
  <c r="E29" i="99"/>
  <c r="E21" i="99"/>
  <c r="H27" i="99"/>
  <c r="H19" i="99"/>
  <c r="E13" i="99"/>
  <c r="E11" i="99"/>
  <c r="H11" i="99"/>
  <c r="E17" i="99"/>
  <c r="H17" i="99"/>
  <c r="E25" i="99"/>
  <c r="H25" i="99"/>
  <c r="E33" i="99"/>
  <c r="E40" i="99"/>
  <c r="E42" i="99"/>
  <c r="E44" i="99"/>
  <c r="AK2" i="100"/>
  <c r="AJ2" i="100"/>
  <c r="AI2" i="100"/>
  <c r="AH2" i="100"/>
  <c r="AG2" i="100"/>
  <c r="X2" i="100"/>
  <c r="P2" i="100"/>
  <c r="AE2" i="100"/>
  <c r="C185" i="12"/>
  <c r="N30" i="47"/>
  <c r="AQ88" i="74"/>
  <c r="AQ86" i="74"/>
  <c r="AQ82" i="74"/>
  <c r="BU78" i="74"/>
  <c r="AX76" i="74"/>
  <c r="AP69" i="74"/>
  <c r="AQ69" i="74"/>
  <c r="AR69" i="74"/>
  <c r="AS69" i="74"/>
  <c r="AX69" i="74"/>
  <c r="AY69" i="74"/>
  <c r="AZ69" i="74"/>
  <c r="BA69" i="74"/>
  <c r="BB69" i="74"/>
  <c r="BD69" i="74"/>
  <c r="BE69" i="74"/>
  <c r="BF69" i="74"/>
  <c r="BG69" i="74"/>
  <c r="BH69" i="74"/>
  <c r="BI69" i="74"/>
  <c r="BJ69" i="74"/>
  <c r="BK69" i="74"/>
  <c r="BL69" i="74"/>
  <c r="BM69" i="74"/>
  <c r="BN69" i="74"/>
  <c r="BO69" i="74"/>
  <c r="BP69" i="74"/>
  <c r="BQ69" i="74"/>
  <c r="BR69" i="74"/>
  <c r="BS69" i="74"/>
  <c r="AP70" i="74"/>
  <c r="AQ70" i="74"/>
  <c r="AR70" i="74"/>
  <c r="AS70" i="74"/>
  <c r="AX70" i="74"/>
  <c r="AY70" i="74"/>
  <c r="AZ70" i="74"/>
  <c r="BA70" i="74"/>
  <c r="BB70" i="74"/>
  <c r="BD70" i="74"/>
  <c r="BE70" i="74"/>
  <c r="BF70" i="74"/>
  <c r="BG70" i="74"/>
  <c r="BH70" i="74"/>
  <c r="BI70" i="74"/>
  <c r="BJ70" i="74"/>
  <c r="BK70" i="74"/>
  <c r="BL70" i="74"/>
  <c r="BM70" i="74"/>
  <c r="BN70" i="74"/>
  <c r="BO70" i="74"/>
  <c r="BP70" i="74"/>
  <c r="BQ70" i="74"/>
  <c r="BR70" i="74"/>
  <c r="BS70" i="74"/>
  <c r="AP71" i="74"/>
  <c r="AQ71" i="74"/>
  <c r="AR71" i="74"/>
  <c r="AS71" i="74"/>
  <c r="AX71" i="74"/>
  <c r="AY71" i="74"/>
  <c r="AZ71" i="74"/>
  <c r="BA71" i="74"/>
  <c r="BB71" i="74"/>
  <c r="BD71" i="74"/>
  <c r="BE71" i="74"/>
  <c r="BF71" i="74"/>
  <c r="BG71" i="74"/>
  <c r="BH71" i="74"/>
  <c r="BI71" i="74"/>
  <c r="BJ71" i="74"/>
  <c r="BK71" i="74"/>
  <c r="BL71" i="74"/>
  <c r="BM71" i="74"/>
  <c r="BN71" i="74"/>
  <c r="BO71" i="74"/>
  <c r="BP71" i="74"/>
  <c r="BQ71" i="74"/>
  <c r="BR71" i="74"/>
  <c r="BS71" i="74"/>
  <c r="AP72" i="74"/>
  <c r="AQ72" i="74"/>
  <c r="AR72" i="74"/>
  <c r="AS72" i="74"/>
  <c r="AX72" i="74"/>
  <c r="AY72" i="74"/>
  <c r="AZ72" i="74"/>
  <c r="BA72" i="74"/>
  <c r="BB72" i="74"/>
  <c r="BD72" i="74"/>
  <c r="BE72" i="74"/>
  <c r="BF72" i="74"/>
  <c r="BG72" i="74"/>
  <c r="BH72" i="74"/>
  <c r="BI72" i="74"/>
  <c r="BJ72" i="74"/>
  <c r="BK72" i="74"/>
  <c r="BL72" i="74"/>
  <c r="BM72" i="74"/>
  <c r="BN72" i="74"/>
  <c r="BO72" i="74"/>
  <c r="BP72" i="74"/>
  <c r="BQ72" i="74"/>
  <c r="BR72" i="74"/>
  <c r="BS72" i="74"/>
  <c r="AP73" i="74"/>
  <c r="AQ73" i="74"/>
  <c r="AR73" i="74"/>
  <c r="AS73" i="74"/>
  <c r="AX73" i="74"/>
  <c r="AY73" i="74"/>
  <c r="AZ73" i="74"/>
  <c r="BA73" i="74"/>
  <c r="BB73" i="74"/>
  <c r="BD73" i="74"/>
  <c r="BE73" i="74"/>
  <c r="BF73" i="74"/>
  <c r="BG73" i="74"/>
  <c r="BH73" i="74"/>
  <c r="BI73" i="74"/>
  <c r="BJ73" i="74"/>
  <c r="BK73" i="74"/>
  <c r="BL73" i="74"/>
  <c r="BM73" i="74"/>
  <c r="BN73" i="74"/>
  <c r="BO73" i="74"/>
  <c r="BP73" i="74"/>
  <c r="BQ73" i="74"/>
  <c r="BR73" i="74"/>
  <c r="BS73" i="74"/>
  <c r="AP53" i="74"/>
  <c r="AQ53" i="74"/>
  <c r="AR53" i="74"/>
  <c r="AS53" i="74"/>
  <c r="AX53" i="74"/>
  <c r="AY53" i="74"/>
  <c r="AZ53" i="74"/>
  <c r="BA53" i="74"/>
  <c r="BB53" i="74"/>
  <c r="BD53" i="74"/>
  <c r="BE53" i="74"/>
  <c r="BF53" i="74"/>
  <c r="BG53" i="74"/>
  <c r="BH53" i="74"/>
  <c r="BI53" i="74"/>
  <c r="BJ53" i="74"/>
  <c r="BK53" i="74"/>
  <c r="BL53" i="74"/>
  <c r="BM53" i="74"/>
  <c r="BN53" i="74"/>
  <c r="BO53" i="74"/>
  <c r="BP53" i="74"/>
  <c r="BQ53" i="74"/>
  <c r="BR53" i="74"/>
  <c r="BS53" i="74"/>
  <c r="AP54" i="74"/>
  <c r="AQ54" i="74"/>
  <c r="AR54" i="74"/>
  <c r="AS54" i="74"/>
  <c r="AX54" i="74"/>
  <c r="AY54" i="74"/>
  <c r="AZ54" i="74"/>
  <c r="BA54" i="74"/>
  <c r="BB54" i="74"/>
  <c r="BD54" i="74"/>
  <c r="BE54" i="74"/>
  <c r="BF54" i="74"/>
  <c r="BG54" i="74"/>
  <c r="BH54" i="74"/>
  <c r="BI54" i="74"/>
  <c r="BJ54" i="74"/>
  <c r="BK54" i="74"/>
  <c r="BL54" i="74"/>
  <c r="BM54" i="74"/>
  <c r="BN54" i="74"/>
  <c r="BO54" i="74"/>
  <c r="BP54" i="74"/>
  <c r="BQ54" i="74"/>
  <c r="BR54" i="74"/>
  <c r="BS54" i="74"/>
  <c r="AP55" i="74"/>
  <c r="AQ55" i="74"/>
  <c r="AR55" i="74"/>
  <c r="AS55" i="74"/>
  <c r="AX55" i="74"/>
  <c r="AY55" i="74"/>
  <c r="AZ55" i="74"/>
  <c r="BA55" i="74"/>
  <c r="BB55" i="74"/>
  <c r="BD55" i="74"/>
  <c r="BE55" i="74"/>
  <c r="BF55" i="74"/>
  <c r="BG55" i="74"/>
  <c r="BH55" i="74"/>
  <c r="BI55" i="74"/>
  <c r="BJ55" i="74"/>
  <c r="BK55" i="74"/>
  <c r="BL55" i="74"/>
  <c r="BM55" i="74"/>
  <c r="BN55" i="74"/>
  <c r="BO55" i="74"/>
  <c r="BP55" i="74"/>
  <c r="BQ55" i="74"/>
  <c r="BR55" i="74"/>
  <c r="BS55" i="74"/>
  <c r="AP56" i="74"/>
  <c r="AQ56" i="74"/>
  <c r="AR56" i="74"/>
  <c r="AS56" i="74"/>
  <c r="AX56" i="74"/>
  <c r="AY56" i="74"/>
  <c r="AZ56" i="74"/>
  <c r="BA56" i="74"/>
  <c r="BB56" i="74"/>
  <c r="BD56" i="74"/>
  <c r="BE56" i="74"/>
  <c r="BF56" i="74"/>
  <c r="BG56" i="74"/>
  <c r="BH56" i="74"/>
  <c r="BI56" i="74"/>
  <c r="BJ56" i="74"/>
  <c r="BK56" i="74"/>
  <c r="BL56" i="74"/>
  <c r="BM56" i="74"/>
  <c r="BN56" i="74"/>
  <c r="BO56" i="74"/>
  <c r="BP56" i="74"/>
  <c r="BQ56" i="74"/>
  <c r="BR56" i="74"/>
  <c r="BS56" i="74"/>
  <c r="AP57" i="74"/>
  <c r="AQ57" i="74"/>
  <c r="AR57" i="74"/>
  <c r="AS57" i="74"/>
  <c r="AX57" i="74"/>
  <c r="AY57" i="74"/>
  <c r="AZ57" i="74"/>
  <c r="BA57" i="74"/>
  <c r="BB57" i="74"/>
  <c r="BD57" i="74"/>
  <c r="BE57" i="74"/>
  <c r="BF57" i="74"/>
  <c r="BG57" i="74"/>
  <c r="BH57" i="74"/>
  <c r="BI57" i="74"/>
  <c r="BJ57" i="74"/>
  <c r="BK57" i="74"/>
  <c r="BL57" i="74"/>
  <c r="BM57" i="74"/>
  <c r="BN57" i="74"/>
  <c r="BO57" i="74"/>
  <c r="BP57" i="74"/>
  <c r="BQ57" i="74"/>
  <c r="BR57" i="74"/>
  <c r="BS57" i="74"/>
  <c r="AP58" i="74"/>
  <c r="AQ58" i="74"/>
  <c r="AR58" i="74"/>
  <c r="AS58" i="74"/>
  <c r="AX58" i="74"/>
  <c r="AY58" i="74"/>
  <c r="AZ58" i="74"/>
  <c r="BA58" i="74"/>
  <c r="BB58" i="74"/>
  <c r="BD58" i="74"/>
  <c r="BE58" i="74"/>
  <c r="BF58" i="74"/>
  <c r="BG58" i="74"/>
  <c r="BH58" i="74"/>
  <c r="BI58" i="74"/>
  <c r="BJ58" i="74"/>
  <c r="BK58" i="74"/>
  <c r="BL58" i="74"/>
  <c r="BM58" i="74"/>
  <c r="BN58" i="74"/>
  <c r="BO58" i="74"/>
  <c r="BP58" i="74"/>
  <c r="BQ58" i="74"/>
  <c r="BR58" i="74"/>
  <c r="BS58" i="74"/>
  <c r="AP59" i="74"/>
  <c r="AQ59" i="74"/>
  <c r="AR59" i="74"/>
  <c r="AS59" i="74"/>
  <c r="AX59" i="74"/>
  <c r="AY59" i="74"/>
  <c r="AZ59" i="74"/>
  <c r="BA59" i="74"/>
  <c r="BB59" i="74"/>
  <c r="BD59" i="74"/>
  <c r="BE59" i="74"/>
  <c r="BF59" i="74"/>
  <c r="BG59" i="74"/>
  <c r="BH59" i="74"/>
  <c r="BI59" i="74"/>
  <c r="BJ59" i="74"/>
  <c r="BK59" i="74"/>
  <c r="BL59" i="74"/>
  <c r="BM59" i="74"/>
  <c r="BN59" i="74"/>
  <c r="BO59" i="74"/>
  <c r="BP59" i="74"/>
  <c r="BQ59" i="74"/>
  <c r="BR59" i="74"/>
  <c r="BS59" i="74"/>
  <c r="AP60" i="74"/>
  <c r="AQ60" i="74"/>
  <c r="AR60" i="74"/>
  <c r="AS60" i="74"/>
  <c r="AX60" i="74"/>
  <c r="AY60" i="74"/>
  <c r="AZ60" i="74"/>
  <c r="BA60" i="74"/>
  <c r="BB60" i="74"/>
  <c r="BD60" i="74"/>
  <c r="BE60" i="74"/>
  <c r="BF60" i="74"/>
  <c r="BG60" i="74"/>
  <c r="BH60" i="74"/>
  <c r="BI60" i="74"/>
  <c r="BJ60" i="74"/>
  <c r="BK60" i="74"/>
  <c r="BL60" i="74"/>
  <c r="BM60" i="74"/>
  <c r="BN60" i="74"/>
  <c r="BO60" i="74"/>
  <c r="BP60" i="74"/>
  <c r="BQ60" i="74"/>
  <c r="BR60" i="74"/>
  <c r="BS60" i="74"/>
  <c r="AP61" i="74"/>
  <c r="AQ61" i="74"/>
  <c r="AR61" i="74"/>
  <c r="AS61" i="74"/>
  <c r="AX61" i="74"/>
  <c r="AY61" i="74"/>
  <c r="AZ61" i="74"/>
  <c r="BA61" i="74"/>
  <c r="BB61" i="74"/>
  <c r="BD61" i="74"/>
  <c r="BE61" i="74"/>
  <c r="BF61" i="74"/>
  <c r="BG61" i="74"/>
  <c r="BH61" i="74"/>
  <c r="BI61" i="74"/>
  <c r="BJ61" i="74"/>
  <c r="BK61" i="74"/>
  <c r="BL61" i="74"/>
  <c r="BM61" i="74"/>
  <c r="BN61" i="74"/>
  <c r="BO61" i="74"/>
  <c r="BP61" i="74"/>
  <c r="BQ61" i="74"/>
  <c r="BR61" i="74"/>
  <c r="BS61" i="74"/>
  <c r="AP62" i="74"/>
  <c r="AQ62" i="74"/>
  <c r="AR62" i="74"/>
  <c r="AS62" i="74"/>
  <c r="AX62" i="74"/>
  <c r="AY62" i="74"/>
  <c r="AZ62" i="74"/>
  <c r="BA62" i="74"/>
  <c r="BB62" i="74"/>
  <c r="BD62" i="74"/>
  <c r="BE62" i="74"/>
  <c r="BF62" i="74"/>
  <c r="BG62" i="74"/>
  <c r="BH62" i="74"/>
  <c r="BI62" i="74"/>
  <c r="BJ62" i="74"/>
  <c r="BK62" i="74"/>
  <c r="BL62" i="74"/>
  <c r="BM62" i="74"/>
  <c r="BN62" i="74"/>
  <c r="BO62" i="74"/>
  <c r="BP62" i="74"/>
  <c r="BQ62" i="74"/>
  <c r="BR62" i="74"/>
  <c r="BS62" i="74"/>
  <c r="AP63" i="74"/>
  <c r="AQ63" i="74"/>
  <c r="AR63" i="74"/>
  <c r="AS63" i="74"/>
  <c r="AX63" i="74"/>
  <c r="AY63" i="74"/>
  <c r="AZ63" i="74"/>
  <c r="BA63" i="74"/>
  <c r="BB63" i="74"/>
  <c r="BD63" i="74"/>
  <c r="BE63" i="74"/>
  <c r="BF63" i="74"/>
  <c r="BG63" i="74"/>
  <c r="BH63" i="74"/>
  <c r="BI63" i="74"/>
  <c r="BJ63" i="74"/>
  <c r="BK63" i="74"/>
  <c r="BL63" i="74"/>
  <c r="BM63" i="74"/>
  <c r="BN63" i="74"/>
  <c r="BO63" i="74"/>
  <c r="BP63" i="74"/>
  <c r="BQ63" i="74"/>
  <c r="BR63" i="74"/>
  <c r="BS63" i="74"/>
  <c r="AP64" i="74"/>
  <c r="AQ64" i="74"/>
  <c r="AR64" i="74"/>
  <c r="AS64" i="74"/>
  <c r="AX64" i="74"/>
  <c r="AY64" i="74"/>
  <c r="AZ64" i="74"/>
  <c r="BA64" i="74"/>
  <c r="BB64" i="74"/>
  <c r="BD64" i="74"/>
  <c r="BE64" i="74"/>
  <c r="BF64" i="74"/>
  <c r="BG64" i="74"/>
  <c r="BH64" i="74"/>
  <c r="BI64" i="74"/>
  <c r="BJ64" i="74"/>
  <c r="BK64" i="74"/>
  <c r="BL64" i="74"/>
  <c r="BM64" i="74"/>
  <c r="BN64" i="74"/>
  <c r="BO64" i="74"/>
  <c r="BP64" i="74"/>
  <c r="BQ64" i="74"/>
  <c r="BR64" i="74"/>
  <c r="BS64" i="74"/>
  <c r="AP65" i="74"/>
  <c r="AQ65" i="74"/>
  <c r="AR65" i="74"/>
  <c r="AS65" i="74"/>
  <c r="AX65" i="74"/>
  <c r="AY65" i="74"/>
  <c r="AZ65" i="74"/>
  <c r="BA65" i="74"/>
  <c r="BB65" i="74"/>
  <c r="BD65" i="74"/>
  <c r="BE65" i="74"/>
  <c r="BF65" i="74"/>
  <c r="BG65" i="74"/>
  <c r="BH65" i="74"/>
  <c r="BI65" i="74"/>
  <c r="BJ65" i="74"/>
  <c r="BK65" i="74"/>
  <c r="BL65" i="74"/>
  <c r="BM65" i="74"/>
  <c r="BN65" i="74"/>
  <c r="BO65" i="74"/>
  <c r="BP65" i="74"/>
  <c r="BQ65" i="74"/>
  <c r="BR65" i="74"/>
  <c r="BS65" i="74"/>
  <c r="AP66" i="74"/>
  <c r="AQ66" i="74"/>
  <c r="AR66" i="74"/>
  <c r="AS66" i="74"/>
  <c r="AX66" i="74"/>
  <c r="AY66" i="74"/>
  <c r="AZ66" i="74"/>
  <c r="BA66" i="74"/>
  <c r="BB66" i="74"/>
  <c r="BD66" i="74"/>
  <c r="BE66" i="74"/>
  <c r="BF66" i="74"/>
  <c r="BG66" i="74"/>
  <c r="BH66" i="74"/>
  <c r="BI66" i="74"/>
  <c r="BJ66" i="74"/>
  <c r="BK66" i="74"/>
  <c r="BL66" i="74"/>
  <c r="BM66" i="74"/>
  <c r="BN66" i="74"/>
  <c r="BO66" i="74"/>
  <c r="BP66" i="74"/>
  <c r="BQ66" i="74"/>
  <c r="BR66" i="74"/>
  <c r="BS66" i="74"/>
  <c r="AP67" i="74"/>
  <c r="AQ67" i="74"/>
  <c r="AR67" i="74"/>
  <c r="AS67" i="74"/>
  <c r="AX67" i="74"/>
  <c r="AY67" i="74"/>
  <c r="AZ67" i="74"/>
  <c r="BA67" i="74"/>
  <c r="BB67" i="74"/>
  <c r="BD67" i="74"/>
  <c r="BE67" i="74"/>
  <c r="BF67" i="74"/>
  <c r="BG67" i="74"/>
  <c r="BH67" i="74"/>
  <c r="BI67" i="74"/>
  <c r="BJ67" i="74"/>
  <c r="BK67" i="74"/>
  <c r="BL67" i="74"/>
  <c r="BM67" i="74"/>
  <c r="BN67" i="74"/>
  <c r="BO67" i="74"/>
  <c r="BP67" i="74"/>
  <c r="BQ67" i="74"/>
  <c r="BR67" i="74"/>
  <c r="BS67" i="74"/>
  <c r="AP68" i="74"/>
  <c r="AQ68" i="74"/>
  <c r="AR68" i="74"/>
  <c r="AS68" i="74"/>
  <c r="AX68" i="74"/>
  <c r="AY68" i="74"/>
  <c r="AZ68" i="74"/>
  <c r="BA68" i="74"/>
  <c r="BB68" i="74"/>
  <c r="BD68" i="74"/>
  <c r="BE68" i="74"/>
  <c r="BF68" i="74"/>
  <c r="BG68" i="74"/>
  <c r="BH68" i="74"/>
  <c r="BI68" i="74"/>
  <c r="BJ68" i="74"/>
  <c r="BK68" i="74"/>
  <c r="BL68" i="74"/>
  <c r="BM68" i="74"/>
  <c r="BN68" i="74"/>
  <c r="BO68" i="74"/>
  <c r="BP68" i="74"/>
  <c r="BQ68" i="74"/>
  <c r="BR68" i="74"/>
  <c r="BS68" i="74"/>
  <c r="AC2" i="73"/>
  <c r="AB2" i="73"/>
  <c r="KJ58" i="74"/>
  <c r="JK56" i="74"/>
  <c r="KE53" i="74"/>
  <c r="JU53" i="74"/>
  <c r="JD53" i="74"/>
  <c r="IO120" i="74"/>
  <c r="IF120" i="74"/>
  <c r="IF108" i="74"/>
  <c r="HK62" i="74"/>
  <c r="HK60" i="74"/>
  <c r="HK57" i="74"/>
  <c r="HK55" i="74"/>
  <c r="HK53" i="74"/>
  <c r="HK49" i="74"/>
  <c r="HK47" i="74"/>
  <c r="HK45" i="74"/>
  <c r="HK43" i="74"/>
  <c r="HJ41" i="74"/>
  <c r="HJ39" i="74"/>
  <c r="HL37" i="74"/>
  <c r="HJ35" i="74"/>
  <c r="HL29" i="74"/>
  <c r="HJ27" i="74"/>
  <c r="FP120" i="74"/>
  <c r="FP118" i="74"/>
  <c r="FO116" i="74"/>
  <c r="FO114" i="74"/>
  <c r="FO109" i="74"/>
  <c r="FP107" i="74"/>
  <c r="FP105" i="74"/>
  <c r="FP103" i="74"/>
  <c r="GD92" i="74"/>
  <c r="GD93" i="74"/>
  <c r="GD94" i="74"/>
  <c r="GD95" i="74"/>
  <c r="GD91" i="74"/>
  <c r="GB92" i="74"/>
  <c r="GB93" i="74"/>
  <c r="GB94" i="74"/>
  <c r="GB95" i="74"/>
  <c r="GB91" i="74"/>
  <c r="GK69" i="74"/>
  <c r="FP73" i="74"/>
  <c r="FU69" i="74"/>
  <c r="FP63" i="74"/>
  <c r="FO60" i="74"/>
  <c r="FO58" i="74"/>
  <c r="FO49" i="74"/>
  <c r="FO47" i="74"/>
  <c r="FO34" i="74"/>
  <c r="FV15" i="74"/>
  <c r="GP75" i="74"/>
  <c r="GP63" i="74"/>
  <c r="GP57" i="74"/>
  <c r="GR48" i="74"/>
  <c r="HD10" i="74"/>
  <c r="GV10" i="74"/>
  <c r="HE27" i="74"/>
  <c r="CI53" i="74"/>
  <c r="F172" i="12"/>
  <c r="B172" i="12"/>
  <c r="CC53" i="74"/>
  <c r="CC54" i="74"/>
  <c r="BY53" i="74"/>
  <c r="BZ53" i="74"/>
  <c r="CA53" i="74"/>
  <c r="BY54" i="74"/>
  <c r="BZ54" i="74"/>
  <c r="CA54" i="74"/>
  <c r="CA21" i="74"/>
  <c r="CA22" i="74"/>
  <c r="CA23" i="74"/>
  <c r="CA24" i="74"/>
  <c r="CA25" i="74"/>
  <c r="CA26" i="74"/>
  <c r="CA27" i="74"/>
  <c r="CA28" i="74"/>
  <c r="CA20" i="74"/>
  <c r="CA96" i="74"/>
  <c r="CA77" i="74"/>
  <c r="BU82" i="74"/>
  <c r="AD60" i="74"/>
  <c r="AD61" i="74"/>
  <c r="AD62" i="74"/>
  <c r="AF52" i="74"/>
  <c r="AL51" i="74"/>
  <c r="AL52" i="74"/>
  <c r="AN54" i="24"/>
  <c r="AE64" i="24"/>
  <c r="AE62" i="24"/>
  <c r="AE60" i="24"/>
  <c r="AE58" i="24"/>
  <c r="AE56" i="24"/>
  <c r="AB107" i="24"/>
  <c r="AB111" i="24"/>
  <c r="AB113" i="24"/>
  <c r="AI15" i="4"/>
  <c r="AI13" i="4"/>
  <c r="BG2" i="61"/>
  <c r="A92" i="7"/>
  <c r="A82" i="7"/>
  <c r="A78" i="7"/>
  <c r="A66" i="7"/>
  <c r="B42" i="7"/>
  <c r="B33" i="7"/>
  <c r="A31" i="7"/>
  <c r="W24" i="20"/>
  <c r="Y24" i="20"/>
  <c r="Z24" i="20"/>
  <c r="V11" i="20"/>
  <c r="Y78" i="24"/>
  <c r="F75" i="20"/>
  <c r="F74" i="20"/>
  <c r="F76" i="20"/>
  <c r="DF2" i="61"/>
  <c r="F77" i="20"/>
  <c r="F78" i="20"/>
  <c r="AI16" i="4"/>
  <c r="BJ2" i="61"/>
  <c r="AI17" i="4"/>
  <c r="B4" i="83"/>
  <c r="AI19" i="4"/>
  <c r="B5" i="83"/>
  <c r="AB117" i="24"/>
  <c r="AB119" i="24"/>
  <c r="AB121" i="24"/>
  <c r="AI18" i="4"/>
  <c r="AI27" i="4"/>
  <c r="AI32" i="4"/>
  <c r="N16" i="47"/>
  <c r="AI26" i="4"/>
  <c r="AB7" i="24"/>
  <c r="AI6" i="4"/>
  <c r="AB12" i="24"/>
  <c r="AI7" i="4"/>
  <c r="AD55" i="48"/>
  <c r="AI8" i="4"/>
  <c r="AI9" i="4"/>
  <c r="N22" i="47"/>
  <c r="N24" i="47"/>
  <c r="AI36" i="4"/>
  <c r="AI37" i="4"/>
  <c r="AI44" i="4"/>
  <c r="AB125" i="24"/>
  <c r="AI38" i="4"/>
  <c r="AI39" i="4"/>
  <c r="AB129" i="24"/>
  <c r="AB134" i="24"/>
  <c r="AI40" i="4"/>
  <c r="B152" i="24"/>
  <c r="AB152" i="24"/>
  <c r="AI41" i="4"/>
  <c r="AB156" i="24"/>
  <c r="AI42" i="4"/>
  <c r="AB160" i="24"/>
  <c r="AI43" i="4"/>
  <c r="B10" i="48"/>
  <c r="A4" i="7"/>
  <c r="AI39" i="24"/>
  <c r="AB35" i="24"/>
  <c r="AI8" i="101"/>
  <c r="AB37" i="24"/>
  <c r="AI7" i="101"/>
  <c r="AB39" i="24"/>
  <c r="AI6" i="101"/>
  <c r="AI14" i="101"/>
  <c r="AB22" i="24"/>
  <c r="AB20" i="24"/>
  <c r="AI12" i="101"/>
  <c r="AI11" i="101"/>
  <c r="AB42" i="24"/>
  <c r="V9" i="20"/>
  <c r="AB133" i="24"/>
  <c r="AB131" i="24"/>
  <c r="N20" i="47"/>
  <c r="AH89" i="95"/>
  <c r="AH87" i="95"/>
  <c r="AH85" i="95"/>
  <c r="AH64" i="95"/>
  <c r="AH58" i="95"/>
  <c r="AK45" i="95"/>
  <c r="AH60" i="95"/>
  <c r="AH62" i="95"/>
  <c r="AH66" i="95"/>
  <c r="AH68" i="95"/>
  <c r="AH70" i="95"/>
  <c r="AH83" i="95"/>
  <c r="KJ228" i="74"/>
  <c r="JK226" i="74"/>
  <c r="KE223" i="74"/>
  <c r="JU223" i="74"/>
  <c r="JD223" i="74"/>
  <c r="KH221" i="74"/>
  <c r="JP221" i="74"/>
  <c r="JD221" i="74"/>
  <c r="IA120" i="74"/>
  <c r="HS120" i="74"/>
  <c r="HL120" i="74"/>
  <c r="B6" i="51"/>
  <c r="A4" i="33"/>
  <c r="C17" i="33"/>
  <c r="AB24" i="24"/>
  <c r="AB31" i="24"/>
  <c r="AI9" i="101"/>
  <c r="AI10" i="101"/>
  <c r="AE10" i="80"/>
  <c r="DM11" i="74"/>
  <c r="F34" i="75"/>
  <c r="F56" i="75"/>
  <c r="F54" i="75"/>
  <c r="F52" i="75"/>
  <c r="F50" i="75"/>
  <c r="F48" i="75"/>
  <c r="F46" i="75"/>
  <c r="F44" i="75"/>
  <c r="F42" i="75"/>
  <c r="F40" i="75"/>
  <c r="F38" i="75"/>
  <c r="F36" i="75"/>
  <c r="X14" i="5"/>
  <c r="GK14" i="74"/>
  <c r="R14" i="5"/>
  <c r="B14" i="83"/>
  <c r="AF86" i="23"/>
  <c r="BU86" i="74"/>
  <c r="X24" i="20"/>
  <c r="AA24" i="20"/>
  <c r="AB24" i="20"/>
  <c r="V24" i="20"/>
  <c r="G52" i="54"/>
  <c r="G48" i="54"/>
  <c r="G41" i="54"/>
  <c r="G8" i="54"/>
  <c r="M1674" i="37"/>
  <c r="M1619" i="37"/>
  <c r="M1564" i="37"/>
  <c r="M1509" i="37"/>
  <c r="M1454" i="37"/>
  <c r="M1399" i="37"/>
  <c r="M1344" i="37"/>
  <c r="M1289" i="37"/>
  <c r="M1234" i="37"/>
  <c r="M1179" i="37"/>
  <c r="M1124" i="37"/>
  <c r="M1069" i="37"/>
  <c r="M1014" i="37"/>
  <c r="M959" i="37"/>
  <c r="M904" i="37"/>
  <c r="M849" i="37"/>
  <c r="M794" i="37"/>
  <c r="M739" i="37"/>
  <c r="M684" i="37"/>
  <c r="M629" i="37"/>
  <c r="M574" i="37"/>
  <c r="M519" i="37"/>
  <c r="M464" i="37"/>
  <c r="M409" i="37"/>
  <c r="M354" i="37"/>
  <c r="M299" i="37"/>
  <c r="M244" i="37"/>
  <c r="M189" i="37"/>
  <c r="M134" i="37"/>
  <c r="Z74" i="37"/>
  <c r="Z72" i="37"/>
  <c r="Z70" i="37"/>
  <c r="Z68" i="37"/>
  <c r="Z66" i="37"/>
  <c r="Z64" i="37"/>
  <c r="Z62" i="37"/>
  <c r="Z60" i="37"/>
  <c r="Z58" i="37"/>
  <c r="Z56" i="37"/>
  <c r="Z54" i="37"/>
  <c r="Z52" i="37"/>
  <c r="Z50" i="37"/>
  <c r="Z48" i="37"/>
  <c r="Z46" i="37"/>
  <c r="Z44" i="37"/>
  <c r="Z42" i="37"/>
  <c r="Z40" i="37"/>
  <c r="Z38" i="37"/>
  <c r="Z36" i="37"/>
  <c r="Z34" i="37"/>
  <c r="Z32" i="37"/>
  <c r="Z30" i="37"/>
  <c r="Z28" i="37"/>
  <c r="Z26" i="37"/>
  <c r="Z24" i="37"/>
  <c r="Z22" i="37"/>
  <c r="Z20" i="37"/>
  <c r="Z18" i="37"/>
  <c r="Z16" i="37"/>
  <c r="AH35" i="48"/>
  <c r="M23" i="48"/>
  <c r="O21" i="48"/>
  <c r="O19" i="48"/>
  <c r="O17" i="48"/>
  <c r="B14" i="48"/>
  <c r="R27" i="21"/>
  <c r="R28" i="21"/>
  <c r="R26" i="21"/>
  <c r="D18" i="80"/>
  <c r="CL19" i="74"/>
  <c r="AI11" i="80"/>
  <c r="DQ12" i="74"/>
  <c r="AE11" i="80"/>
  <c r="DM12" i="74"/>
  <c r="R11" i="80"/>
  <c r="CZ12" i="74"/>
  <c r="K11" i="80"/>
  <c r="CS12" i="74"/>
  <c r="AI10" i="80"/>
  <c r="DQ11" i="74"/>
  <c r="R10" i="80"/>
  <c r="CZ11" i="74"/>
  <c r="K10" i="80"/>
  <c r="CS11" i="74"/>
  <c r="R9" i="80"/>
  <c r="CZ10" i="74"/>
  <c r="K9" i="80"/>
  <c r="CS10" i="74"/>
  <c r="AI8" i="80"/>
  <c r="DQ9" i="74"/>
  <c r="AE8" i="80"/>
  <c r="DM9" i="74"/>
  <c r="AB8" i="80"/>
  <c r="DJ9" i="74"/>
  <c r="K8" i="80"/>
  <c r="CS9" i="74"/>
  <c r="C200" i="12"/>
  <c r="BY200" i="74"/>
  <c r="E29" i="12"/>
  <c r="E85" i="12"/>
  <c r="E94" i="12"/>
  <c r="E185" i="12"/>
  <c r="E193" i="12"/>
  <c r="E195" i="12"/>
  <c r="E197" i="12"/>
  <c r="E199" i="12"/>
  <c r="L172" i="12"/>
  <c r="D172" i="12"/>
  <c r="D185" i="12"/>
  <c r="D193" i="12"/>
  <c r="D195" i="12"/>
  <c r="D197" i="12"/>
  <c r="E182" i="12"/>
  <c r="D182" i="12"/>
  <c r="C182" i="12"/>
  <c r="E172" i="12"/>
  <c r="C172" i="12"/>
  <c r="E166" i="12"/>
  <c r="D166" i="12"/>
  <c r="C166" i="12"/>
  <c r="A165" i="12"/>
  <c r="A164" i="12"/>
  <c r="A152" i="12"/>
  <c r="A151" i="12"/>
  <c r="A145" i="12"/>
  <c r="A144" i="12"/>
  <c r="A134" i="12"/>
  <c r="A133" i="12"/>
  <c r="E123" i="12"/>
  <c r="D123" i="12"/>
  <c r="C123" i="12"/>
  <c r="A122" i="12"/>
  <c r="A121" i="12"/>
  <c r="A120" i="12"/>
  <c r="J10" i="20"/>
  <c r="D94" i="12"/>
  <c r="C94" i="12"/>
  <c r="E92" i="12"/>
  <c r="D92" i="12"/>
  <c r="C92" i="12"/>
  <c r="F91" i="12"/>
  <c r="B91" i="12"/>
  <c r="F89" i="12"/>
  <c r="B89" i="12"/>
  <c r="F87" i="12"/>
  <c r="B87" i="12"/>
  <c r="D85" i="12"/>
  <c r="C85" i="12"/>
  <c r="B83" i="12"/>
  <c r="E81" i="12"/>
  <c r="D81" i="12"/>
  <c r="C81" i="12"/>
  <c r="E75" i="12"/>
  <c r="D75" i="12"/>
  <c r="C75" i="12"/>
  <c r="A74" i="12"/>
  <c r="E50" i="12"/>
  <c r="D50" i="12"/>
  <c r="C50" i="12"/>
  <c r="A49" i="12"/>
  <c r="E43" i="12"/>
  <c r="D43" i="12"/>
  <c r="C43" i="12"/>
  <c r="A42" i="12"/>
  <c r="D29" i="12"/>
  <c r="C29" i="12"/>
  <c r="A28" i="12"/>
  <c r="A27" i="12"/>
  <c r="E18" i="12"/>
  <c r="D18" i="12"/>
  <c r="C18" i="12"/>
  <c r="A17" i="12"/>
  <c r="A16" i="12"/>
  <c r="H42" i="14"/>
  <c r="H38" i="15"/>
  <c r="N10" i="20"/>
  <c r="L43" i="11"/>
  <c r="L55" i="11"/>
  <c r="J56" i="11"/>
  <c r="B21" i="18"/>
  <c r="C21" i="18"/>
  <c r="D21" i="18"/>
  <c r="E21" i="18"/>
  <c r="F21" i="18"/>
  <c r="G21" i="18"/>
  <c r="H21" i="18"/>
  <c r="B20" i="18"/>
  <c r="C20" i="18"/>
  <c r="D20" i="18"/>
  <c r="E20" i="18"/>
  <c r="F20" i="18"/>
  <c r="G20" i="18"/>
  <c r="H20" i="18"/>
  <c r="B19" i="18"/>
  <c r="C19" i="18"/>
  <c r="D19" i="18"/>
  <c r="E19" i="18"/>
  <c r="F19" i="18"/>
  <c r="G19" i="18"/>
  <c r="H19" i="18"/>
  <c r="B18" i="18"/>
  <c r="C18" i="18"/>
  <c r="D18" i="18"/>
  <c r="E18" i="18"/>
  <c r="F18" i="18"/>
  <c r="G18" i="18"/>
  <c r="H18" i="18"/>
  <c r="B15" i="18"/>
  <c r="C15" i="18"/>
  <c r="D15" i="18"/>
  <c r="E15" i="18"/>
  <c r="F15" i="18"/>
  <c r="G15" i="18"/>
  <c r="H15" i="18"/>
  <c r="I11" i="18"/>
  <c r="B11" i="18"/>
  <c r="L63" i="11"/>
  <c r="J63" i="11"/>
  <c r="B61" i="11"/>
  <c r="B60" i="11"/>
  <c r="B59" i="11"/>
  <c r="AD59" i="74"/>
  <c r="L54" i="11"/>
  <c r="B23" i="18"/>
  <c r="C23" i="18"/>
  <c r="D23" i="18"/>
  <c r="E23" i="18"/>
  <c r="F23" i="18"/>
  <c r="G23" i="18"/>
  <c r="H23" i="18"/>
  <c r="L42" i="11"/>
  <c r="J37" i="11"/>
  <c r="L36" i="11"/>
  <c r="D33" i="11"/>
  <c r="D32" i="11"/>
  <c r="D31" i="11"/>
  <c r="D30" i="11"/>
  <c r="L28" i="11"/>
  <c r="B17" i="18"/>
  <c r="C17" i="18"/>
  <c r="D17" i="18"/>
  <c r="E17" i="18"/>
  <c r="F17" i="18"/>
  <c r="G17" i="18"/>
  <c r="H17" i="18"/>
  <c r="L18" i="11"/>
  <c r="B16" i="18"/>
  <c r="C16" i="18"/>
  <c r="D16" i="18"/>
  <c r="E16" i="18"/>
  <c r="F16" i="18"/>
  <c r="G16" i="18"/>
  <c r="H16" i="18"/>
  <c r="J12" i="11"/>
  <c r="L11" i="11"/>
  <c r="B14" i="18"/>
  <c r="C14" i="18"/>
  <c r="D14" i="18"/>
  <c r="E14" i="18"/>
  <c r="F14" i="18"/>
  <c r="G14" i="18"/>
  <c r="H14" i="18"/>
  <c r="B45" i="19"/>
  <c r="A45" i="19"/>
  <c r="N29" i="19"/>
  <c r="M29" i="19"/>
  <c r="N28" i="19"/>
  <c r="M28" i="19"/>
  <c r="M27" i="19"/>
  <c r="M26" i="19"/>
  <c r="M25" i="19"/>
  <c r="N24" i="19"/>
  <c r="M24" i="19"/>
  <c r="N23" i="19"/>
  <c r="M23" i="19"/>
  <c r="H23" i="19"/>
  <c r="G23" i="19"/>
  <c r="F23" i="19"/>
  <c r="E23" i="19"/>
  <c r="D23" i="19"/>
  <c r="M22" i="19"/>
  <c r="N21" i="19"/>
  <c r="M21" i="19"/>
  <c r="N20" i="19"/>
  <c r="M20" i="19"/>
  <c r="F101" i="20"/>
  <c r="EO2" i="61"/>
  <c r="F100" i="20"/>
  <c r="EN2" i="61"/>
  <c r="F99" i="20"/>
  <c r="EM2" i="61"/>
  <c r="F98" i="20"/>
  <c r="EL2" i="61"/>
  <c r="F97" i="20"/>
  <c r="EK2" i="61"/>
  <c r="F96" i="20"/>
  <c r="EJ2" i="61"/>
  <c r="N93" i="20"/>
  <c r="N83" i="20"/>
  <c r="DX2" i="61"/>
  <c r="L83" i="20"/>
  <c r="N84" i="20"/>
  <c r="N85" i="20"/>
  <c r="N86" i="20"/>
  <c r="L86" i="20"/>
  <c r="N87" i="20"/>
  <c r="N89" i="20"/>
  <c r="L89" i="20"/>
  <c r="N90" i="20"/>
  <c r="F84" i="20"/>
  <c r="D84" i="20"/>
  <c r="F86" i="20"/>
  <c r="EG2" i="61"/>
  <c r="F87" i="20"/>
  <c r="F80" i="20"/>
  <c r="F81" i="20"/>
  <c r="F82" i="20"/>
  <c r="E82" i="20"/>
  <c r="E72" i="20"/>
  <c r="D80" i="20"/>
  <c r="N73" i="20"/>
  <c r="L73" i="20" s="1"/>
  <c r="N74" i="20"/>
  <c r="M74" i="20" s="1"/>
  <c r="N75" i="20"/>
  <c r="M75" i="20" s="1"/>
  <c r="N76" i="20"/>
  <c r="M76" i="20" s="1"/>
  <c r="N77" i="20"/>
  <c r="L77" i="20" s="1"/>
  <c r="N78" i="20"/>
  <c r="M78" i="20" s="1"/>
  <c r="N80" i="20"/>
  <c r="M80" i="20" s="1"/>
  <c r="N72" i="20"/>
  <c r="M71" i="20"/>
  <c r="L71" i="20"/>
  <c r="O54" i="20"/>
  <c r="O10" i="20"/>
  <c r="T62" i="20"/>
  <c r="N59" i="20"/>
  <c r="B8" i="18"/>
  <c r="C8" i="18"/>
  <c r="D8" i="18"/>
  <c r="E8" i="18"/>
  <c r="F8" i="18"/>
  <c r="G8" i="18"/>
  <c r="H8" i="18"/>
  <c r="G56" i="20"/>
  <c r="G59" i="20"/>
  <c r="G57" i="20"/>
  <c r="G58" i="20"/>
  <c r="S54" i="20"/>
  <c r="R54" i="20"/>
  <c r="Q54" i="20"/>
  <c r="P54" i="20"/>
  <c r="N54" i="20"/>
  <c r="S53" i="20"/>
  <c r="R53" i="20"/>
  <c r="Q53" i="20"/>
  <c r="P53" i="20"/>
  <c r="O53" i="20"/>
  <c r="N53" i="20"/>
  <c r="J53" i="20"/>
  <c r="S52" i="20"/>
  <c r="R52" i="20"/>
  <c r="Q52" i="20"/>
  <c r="P52" i="20"/>
  <c r="O52" i="20"/>
  <c r="N52" i="20"/>
  <c r="J52" i="20"/>
  <c r="S51" i="20"/>
  <c r="R51" i="20"/>
  <c r="Q51" i="20"/>
  <c r="P51" i="20"/>
  <c r="O51" i="20"/>
  <c r="N51" i="20"/>
  <c r="J51" i="20"/>
  <c r="S50" i="20"/>
  <c r="R50" i="20"/>
  <c r="Q50" i="20"/>
  <c r="P50" i="20"/>
  <c r="O50" i="20"/>
  <c r="N50" i="20"/>
  <c r="J50" i="20"/>
  <c r="S49" i="20"/>
  <c r="R49" i="20"/>
  <c r="Q49" i="20"/>
  <c r="P49" i="20"/>
  <c r="O49" i="20"/>
  <c r="N49" i="20"/>
  <c r="J49" i="20"/>
  <c r="S48" i="20"/>
  <c r="R48" i="20"/>
  <c r="Q48" i="20"/>
  <c r="P48" i="20"/>
  <c r="O48" i="20"/>
  <c r="N48" i="20"/>
  <c r="J48" i="20"/>
  <c r="S47" i="20"/>
  <c r="R47" i="20"/>
  <c r="Q47" i="20"/>
  <c r="P47" i="20"/>
  <c r="O47" i="20"/>
  <c r="N47" i="20"/>
  <c r="J47" i="20"/>
  <c r="S46" i="20"/>
  <c r="R46" i="20"/>
  <c r="Q46" i="20"/>
  <c r="P46" i="20"/>
  <c r="O46" i="20"/>
  <c r="N46" i="20"/>
  <c r="J46" i="20"/>
  <c r="S45" i="20"/>
  <c r="R45" i="20"/>
  <c r="Q45" i="20"/>
  <c r="P45" i="20"/>
  <c r="O45" i="20"/>
  <c r="N45" i="20"/>
  <c r="J45" i="20"/>
  <c r="S44" i="20"/>
  <c r="R44" i="20"/>
  <c r="Q44" i="20"/>
  <c r="P44" i="20"/>
  <c r="O44" i="20"/>
  <c r="N44" i="20"/>
  <c r="J44" i="20"/>
  <c r="S43" i="20"/>
  <c r="R43" i="20"/>
  <c r="Q43" i="20"/>
  <c r="P43" i="20"/>
  <c r="O43" i="20"/>
  <c r="N43" i="20"/>
  <c r="J43" i="20"/>
  <c r="S42" i="20"/>
  <c r="R42" i="20"/>
  <c r="Q42" i="20"/>
  <c r="P42" i="20"/>
  <c r="O42" i="20"/>
  <c r="N42" i="20"/>
  <c r="J42" i="20"/>
  <c r="S41" i="20"/>
  <c r="R41" i="20"/>
  <c r="Q41" i="20"/>
  <c r="P41" i="20"/>
  <c r="O41" i="20"/>
  <c r="N41" i="20"/>
  <c r="J41" i="20"/>
  <c r="S40" i="20"/>
  <c r="R40" i="20"/>
  <c r="Q40" i="20"/>
  <c r="P40" i="20"/>
  <c r="O40" i="20"/>
  <c r="N40" i="20"/>
  <c r="J40" i="20"/>
  <c r="S39" i="20"/>
  <c r="R39" i="20"/>
  <c r="Q39" i="20"/>
  <c r="P39" i="20"/>
  <c r="O39" i="20"/>
  <c r="N39" i="20"/>
  <c r="J39" i="20"/>
  <c r="S38" i="20"/>
  <c r="R38" i="20"/>
  <c r="Q38" i="20"/>
  <c r="P38" i="20"/>
  <c r="O38" i="20"/>
  <c r="N38" i="20"/>
  <c r="J38" i="20"/>
  <c r="S37" i="20"/>
  <c r="R37" i="20"/>
  <c r="Q37" i="20"/>
  <c r="P37" i="20"/>
  <c r="O37" i="20"/>
  <c r="N37" i="20"/>
  <c r="J37" i="20"/>
  <c r="S36" i="20"/>
  <c r="R36" i="20"/>
  <c r="Q36" i="20"/>
  <c r="P36" i="20"/>
  <c r="O36" i="20"/>
  <c r="N36" i="20"/>
  <c r="J36" i="20"/>
  <c r="S35" i="20"/>
  <c r="R35" i="20"/>
  <c r="Q35" i="20"/>
  <c r="P35" i="20"/>
  <c r="O35" i="20"/>
  <c r="N35" i="20"/>
  <c r="J35" i="20"/>
  <c r="S34" i="20"/>
  <c r="R34" i="20"/>
  <c r="Q34" i="20"/>
  <c r="P34" i="20"/>
  <c r="O34" i="20"/>
  <c r="N34" i="20"/>
  <c r="J34" i="20"/>
  <c r="S33" i="20"/>
  <c r="R33" i="20"/>
  <c r="Q33" i="20"/>
  <c r="P33" i="20"/>
  <c r="O33" i="20"/>
  <c r="N33" i="20"/>
  <c r="J33" i="20"/>
  <c r="S32" i="20"/>
  <c r="R32" i="20"/>
  <c r="Q32" i="20"/>
  <c r="P32" i="20"/>
  <c r="O32" i="20"/>
  <c r="N32" i="20"/>
  <c r="J32" i="20"/>
  <c r="S31" i="20"/>
  <c r="R31" i="20"/>
  <c r="Q31" i="20"/>
  <c r="P31" i="20"/>
  <c r="O31" i="20"/>
  <c r="N31" i="20"/>
  <c r="J31" i="20"/>
  <c r="S30" i="20"/>
  <c r="R30" i="20"/>
  <c r="Q30" i="20"/>
  <c r="P30" i="20"/>
  <c r="O30" i="20"/>
  <c r="N30" i="20"/>
  <c r="J30" i="20"/>
  <c r="S29" i="20"/>
  <c r="R29" i="20"/>
  <c r="Q29" i="20"/>
  <c r="P29" i="20"/>
  <c r="O29" i="20"/>
  <c r="N29" i="20"/>
  <c r="J29" i="20"/>
  <c r="S28" i="20"/>
  <c r="R28" i="20"/>
  <c r="Q28" i="20"/>
  <c r="P28" i="20"/>
  <c r="O28" i="20"/>
  <c r="N28" i="20"/>
  <c r="J28" i="20"/>
  <c r="S27" i="20"/>
  <c r="R27" i="20"/>
  <c r="Q27" i="20"/>
  <c r="P27" i="20"/>
  <c r="O27" i="20"/>
  <c r="N27" i="20"/>
  <c r="J27" i="20"/>
  <c r="S26" i="20"/>
  <c r="R26" i="20"/>
  <c r="Q26" i="20"/>
  <c r="P26" i="20"/>
  <c r="O26" i="20"/>
  <c r="N26" i="20"/>
  <c r="J26" i="20"/>
  <c r="S25" i="20"/>
  <c r="R25" i="20"/>
  <c r="Q25" i="20"/>
  <c r="P25" i="20"/>
  <c r="O25" i="20"/>
  <c r="N25" i="20"/>
  <c r="J25" i="20"/>
  <c r="AC24" i="20"/>
  <c r="V26" i="20"/>
  <c r="S24" i="20"/>
  <c r="R24" i="20"/>
  <c r="Q24" i="20"/>
  <c r="P24" i="20"/>
  <c r="O24" i="20"/>
  <c r="N24" i="20"/>
  <c r="J24" i="20"/>
  <c r="S23" i="20"/>
  <c r="R23" i="20"/>
  <c r="Q23" i="20"/>
  <c r="P23" i="20"/>
  <c r="O23" i="20"/>
  <c r="N23" i="20"/>
  <c r="J23" i="20"/>
  <c r="AC22" i="20"/>
  <c r="S22" i="20"/>
  <c r="R22" i="20"/>
  <c r="Q22" i="20"/>
  <c r="P22" i="20"/>
  <c r="O22" i="20"/>
  <c r="N22" i="20"/>
  <c r="J22" i="20"/>
  <c r="AC21" i="20"/>
  <c r="S21" i="20"/>
  <c r="R21" i="20"/>
  <c r="Q21" i="20"/>
  <c r="P21" i="20"/>
  <c r="O21" i="20"/>
  <c r="N21" i="20"/>
  <c r="J21" i="20"/>
  <c r="AC20" i="20"/>
  <c r="S20" i="20"/>
  <c r="R20" i="20"/>
  <c r="Q20" i="20"/>
  <c r="P20" i="20"/>
  <c r="O20" i="20"/>
  <c r="N20" i="20"/>
  <c r="J20" i="20"/>
  <c r="AC19" i="20"/>
  <c r="S19" i="20"/>
  <c r="R19" i="20"/>
  <c r="Q19" i="20"/>
  <c r="P19" i="20"/>
  <c r="O19" i="20"/>
  <c r="N19" i="20"/>
  <c r="J19" i="20"/>
  <c r="AC18" i="20"/>
  <c r="S18" i="20"/>
  <c r="R18" i="20"/>
  <c r="Q18" i="20"/>
  <c r="P18" i="20"/>
  <c r="O18" i="20"/>
  <c r="N18" i="20"/>
  <c r="J18" i="20"/>
  <c r="AC17" i="20"/>
  <c r="S17" i="20"/>
  <c r="R17" i="20"/>
  <c r="Q17" i="20"/>
  <c r="P17" i="20"/>
  <c r="O17" i="20"/>
  <c r="N17" i="20"/>
  <c r="J17" i="20"/>
  <c r="S16" i="20"/>
  <c r="R16" i="20"/>
  <c r="Q16" i="20"/>
  <c r="P16" i="20"/>
  <c r="O16" i="20"/>
  <c r="N16" i="20"/>
  <c r="J16" i="20"/>
  <c r="S15" i="20"/>
  <c r="R15" i="20"/>
  <c r="Q15" i="20"/>
  <c r="P15" i="20"/>
  <c r="O15" i="20"/>
  <c r="N15" i="20"/>
  <c r="J15" i="20"/>
  <c r="S14" i="20"/>
  <c r="R14" i="20"/>
  <c r="Q14" i="20"/>
  <c r="P14" i="20"/>
  <c r="O14" i="20"/>
  <c r="N14" i="20"/>
  <c r="J14" i="20"/>
  <c r="S13" i="20"/>
  <c r="R13" i="20"/>
  <c r="Q13" i="20"/>
  <c r="P13" i="20"/>
  <c r="O13" i="20"/>
  <c r="N13" i="20"/>
  <c r="J13" i="20"/>
  <c r="S12" i="20"/>
  <c r="R12" i="20"/>
  <c r="Q12" i="20"/>
  <c r="P12" i="20"/>
  <c r="O12" i="20"/>
  <c r="N12" i="20"/>
  <c r="J12" i="20"/>
  <c r="S11" i="20"/>
  <c r="R11" i="20"/>
  <c r="Q11" i="20"/>
  <c r="P11" i="20"/>
  <c r="O11" i="20"/>
  <c r="N11" i="20"/>
  <c r="J11" i="20"/>
  <c r="S10" i="20"/>
  <c r="R10" i="20"/>
  <c r="Q10" i="20"/>
  <c r="P10" i="20"/>
  <c r="F35" i="94"/>
  <c r="E35" i="94"/>
  <c r="D35" i="94"/>
  <c r="B35" i="94"/>
  <c r="E34" i="94"/>
  <c r="D34" i="94"/>
  <c r="E33" i="94"/>
  <c r="D33" i="94"/>
  <c r="E32" i="94"/>
  <c r="D32" i="94"/>
  <c r="E31" i="94"/>
  <c r="D31" i="94"/>
  <c r="E30" i="94"/>
  <c r="D30" i="94"/>
  <c r="E28" i="94"/>
  <c r="D28" i="94"/>
  <c r="F22" i="94"/>
  <c r="E22" i="94"/>
  <c r="D22" i="94"/>
  <c r="B22" i="94"/>
  <c r="E21" i="94"/>
  <c r="D21" i="94"/>
  <c r="E20" i="94"/>
  <c r="D20" i="94"/>
  <c r="E19" i="94"/>
  <c r="D19" i="94"/>
  <c r="E18" i="94"/>
  <c r="D18" i="94"/>
  <c r="E17" i="94"/>
  <c r="D17" i="94"/>
  <c r="E15" i="94"/>
  <c r="D15" i="94"/>
  <c r="F35" i="93"/>
  <c r="E35" i="93"/>
  <c r="D35" i="93"/>
  <c r="B35" i="93"/>
  <c r="E34" i="93"/>
  <c r="D34" i="93"/>
  <c r="E33" i="93"/>
  <c r="D33" i="93"/>
  <c r="E32" i="93"/>
  <c r="D32" i="93"/>
  <c r="E31" i="93"/>
  <c r="D31" i="93"/>
  <c r="E30" i="93"/>
  <c r="D30" i="93"/>
  <c r="E28" i="93"/>
  <c r="D28" i="93"/>
  <c r="F23" i="93"/>
  <c r="E23" i="93"/>
  <c r="D23" i="93"/>
  <c r="B23" i="93"/>
  <c r="E22" i="93"/>
  <c r="D22" i="93"/>
  <c r="E21" i="93"/>
  <c r="D21" i="93"/>
  <c r="E20" i="93"/>
  <c r="D20" i="93"/>
  <c r="E19" i="93"/>
  <c r="D19" i="93"/>
  <c r="E18" i="93"/>
  <c r="D18" i="93"/>
  <c r="E16" i="93"/>
  <c r="D16" i="93"/>
  <c r="AD74" i="23"/>
  <c r="AC74" i="23"/>
  <c r="AB74" i="23"/>
  <c r="AA74" i="23"/>
  <c r="Z74" i="23"/>
  <c r="Y74" i="23"/>
  <c r="X74" i="23"/>
  <c r="W74" i="23"/>
  <c r="V74" i="23"/>
  <c r="U74" i="23"/>
  <c r="T74" i="23"/>
  <c r="S74" i="23"/>
  <c r="R74" i="23"/>
  <c r="Q74" i="23"/>
  <c r="P74" i="23"/>
  <c r="O74" i="23"/>
  <c r="M74" i="23"/>
  <c r="L74" i="23"/>
  <c r="K74" i="23"/>
  <c r="J74" i="23"/>
  <c r="I74" i="23"/>
  <c r="AE73" i="23"/>
  <c r="AF73" i="23"/>
  <c r="AE72" i="23"/>
  <c r="AF72" i="23"/>
  <c r="AE71" i="23"/>
  <c r="AF71" i="23"/>
  <c r="AE70" i="23"/>
  <c r="AF70" i="23"/>
  <c r="AE69" i="23"/>
  <c r="AF69" i="23"/>
  <c r="AE68" i="23"/>
  <c r="AF68" i="23"/>
  <c r="AE67" i="23"/>
  <c r="AF67" i="23"/>
  <c r="AE66" i="23"/>
  <c r="AF66" i="23"/>
  <c r="AE65" i="23"/>
  <c r="AF65" i="23"/>
  <c r="AE64" i="23"/>
  <c r="AF64" i="23"/>
  <c r="AE63" i="23"/>
  <c r="AF63" i="23"/>
  <c r="AE62" i="23"/>
  <c r="AF62" i="23"/>
  <c r="AE61" i="23"/>
  <c r="AF61" i="23"/>
  <c r="AE60" i="23"/>
  <c r="AF60" i="23"/>
  <c r="AE59" i="23"/>
  <c r="AF59" i="23"/>
  <c r="AE58" i="23"/>
  <c r="AF58" i="23"/>
  <c r="AE57" i="23"/>
  <c r="AF57" i="23"/>
  <c r="AE56" i="23"/>
  <c r="AF56" i="23"/>
  <c r="AE55" i="23"/>
  <c r="AF55" i="23"/>
  <c r="AE54" i="23"/>
  <c r="AF54" i="23"/>
  <c r="AE53" i="23"/>
  <c r="AF53" i="23"/>
  <c r="AE52" i="23"/>
  <c r="AF52" i="23"/>
  <c r="AE51" i="23"/>
  <c r="AF51" i="23"/>
  <c r="AE50" i="23"/>
  <c r="AF50" i="23"/>
  <c r="AE49" i="23"/>
  <c r="AF49" i="23"/>
  <c r="AE48" i="23"/>
  <c r="AF48" i="23"/>
  <c r="AE47" i="23"/>
  <c r="AF47" i="23"/>
  <c r="AE46" i="23"/>
  <c r="AF46" i="23"/>
  <c r="AE45" i="23"/>
  <c r="AF45" i="23"/>
  <c r="AE44" i="23"/>
  <c r="AF44" i="23"/>
  <c r="AE43" i="23"/>
  <c r="AF43" i="23"/>
  <c r="AE42" i="23"/>
  <c r="AF42" i="23"/>
  <c r="AE41" i="23"/>
  <c r="AF41" i="23"/>
  <c r="AE40" i="23"/>
  <c r="AF40" i="23"/>
  <c r="AE39" i="23"/>
  <c r="AF39" i="23"/>
  <c r="AE36" i="23"/>
  <c r="AK2" i="73"/>
  <c r="BC4" i="23"/>
  <c r="BX2" i="61"/>
  <c r="BW2" i="61"/>
  <c r="BV2" i="61"/>
  <c r="B7" i="83"/>
  <c r="BS2" i="61"/>
  <c r="BL2" i="61"/>
  <c r="BI2" i="61"/>
  <c r="BE2" i="61"/>
  <c r="BD2" i="61"/>
  <c r="BB149" i="79"/>
  <c r="BR147" i="79"/>
  <c r="BR146" i="79"/>
  <c r="BR145" i="79"/>
  <c r="B98" i="9"/>
  <c r="GP97" i="74"/>
  <c r="B96" i="9"/>
  <c r="GP95" i="74"/>
  <c r="B94" i="9"/>
  <c r="GP93" i="74"/>
  <c r="B83" i="9"/>
  <c r="GP82" i="74"/>
  <c r="G122" i="67"/>
  <c r="D122" i="67"/>
  <c r="B21" i="72"/>
  <c r="I21" i="72"/>
  <c r="B18" i="72"/>
  <c r="I18" i="72"/>
  <c r="B15" i="72"/>
  <c r="I15" i="72"/>
  <c r="O14" i="5"/>
  <c r="CJ2" i="61"/>
  <c r="BT2" i="61"/>
  <c r="BQ2" i="61"/>
  <c r="C37" i="1"/>
  <c r="AO2" i="100"/>
  <c r="AN2" i="100"/>
  <c r="AM2" i="100"/>
  <c r="AL2" i="100"/>
  <c r="AF2" i="100"/>
  <c r="AD2" i="100"/>
  <c r="AC2" i="100"/>
  <c r="AB2" i="100"/>
  <c r="AA2" i="100"/>
  <c r="Z2" i="100"/>
  <c r="Y2" i="100"/>
  <c r="W2" i="100"/>
  <c r="V2" i="100"/>
  <c r="U2" i="100"/>
  <c r="T2" i="100"/>
  <c r="S2" i="100"/>
  <c r="R2" i="100"/>
  <c r="Q2" i="100"/>
  <c r="O2" i="100"/>
  <c r="N2" i="100"/>
  <c r="M2" i="100"/>
  <c r="L2" i="100"/>
  <c r="K2" i="100"/>
  <c r="J2" i="100"/>
  <c r="I2" i="100"/>
  <c r="H2" i="100"/>
  <c r="G2" i="100"/>
  <c r="F2" i="100"/>
  <c r="E2" i="100"/>
  <c r="D2" i="100"/>
  <c r="C2" i="100"/>
  <c r="B2" i="100"/>
  <c r="A2" i="100"/>
  <c r="B103" i="83"/>
  <c r="B102" i="83"/>
  <c r="B101" i="83"/>
  <c r="B100" i="83"/>
  <c r="B99" i="83"/>
  <c r="B98" i="83"/>
  <c r="B97" i="83"/>
  <c r="B96" i="83"/>
  <c r="B95" i="83"/>
  <c r="B94" i="83"/>
  <c r="B93" i="83"/>
  <c r="B92" i="83"/>
  <c r="B91" i="83"/>
  <c r="B90" i="83"/>
  <c r="B89" i="83"/>
  <c r="B88" i="83"/>
  <c r="B87" i="83"/>
  <c r="B75" i="83"/>
  <c r="B73" i="83"/>
  <c r="B72" i="83"/>
  <c r="B71" i="83"/>
  <c r="B70" i="83"/>
  <c r="B69" i="83"/>
  <c r="B68" i="83"/>
  <c r="B67" i="83"/>
  <c r="B66" i="83"/>
  <c r="B64" i="83"/>
  <c r="B63" i="83"/>
  <c r="B62" i="83"/>
  <c r="B61" i="83"/>
  <c r="B60" i="83"/>
  <c r="B59" i="83"/>
  <c r="B58" i="83"/>
  <c r="B57" i="83"/>
  <c r="B56" i="83"/>
  <c r="B55" i="83"/>
  <c r="B54" i="83"/>
  <c r="B53" i="83"/>
  <c r="B52" i="83"/>
  <c r="B51" i="83"/>
  <c r="B50" i="83"/>
  <c r="B49" i="83"/>
  <c r="B48" i="83"/>
  <c r="B47" i="83"/>
  <c r="B46" i="83"/>
  <c r="B45" i="83"/>
  <c r="B44" i="83"/>
  <c r="B43" i="83"/>
  <c r="B42" i="83"/>
  <c r="B41" i="83"/>
  <c r="B40" i="83"/>
  <c r="B39" i="83"/>
  <c r="B38" i="83"/>
  <c r="B37" i="83"/>
  <c r="B36" i="83"/>
  <c r="B35" i="83"/>
  <c r="B34" i="83"/>
  <c r="B33" i="83"/>
  <c r="B32" i="83"/>
  <c r="B31" i="83"/>
  <c r="B30" i="83"/>
  <c r="B29" i="83"/>
  <c r="B28" i="83"/>
  <c r="B27" i="83"/>
  <c r="B26" i="83"/>
  <c r="B25" i="83"/>
  <c r="B24" i="83"/>
  <c r="B23" i="83"/>
  <c r="B22" i="83"/>
  <c r="B21" i="83"/>
  <c r="B20" i="83"/>
  <c r="B19" i="83"/>
  <c r="B18" i="83"/>
  <c r="B17" i="83"/>
  <c r="B16" i="83"/>
  <c r="B12" i="83"/>
  <c r="B11" i="83"/>
  <c r="B3" i="83"/>
  <c r="B2" i="83"/>
  <c r="B1" i="83"/>
  <c r="JP2" i="61"/>
  <c r="JO2" i="61"/>
  <c r="JN2" i="61"/>
  <c r="JM2" i="61"/>
  <c r="JL2" i="61"/>
  <c r="JK2" i="61"/>
  <c r="JJ2" i="61"/>
  <c r="JI2" i="61"/>
  <c r="JH2" i="61"/>
  <c r="JG2" i="61"/>
  <c r="JF2" i="61"/>
  <c r="JE2" i="61"/>
  <c r="JD2" i="61"/>
  <c r="JC2" i="61"/>
  <c r="JB2" i="61"/>
  <c r="JA2" i="61"/>
  <c r="IZ2" i="61"/>
  <c r="IY2" i="61"/>
  <c r="IX2" i="61"/>
  <c r="IW2" i="61"/>
  <c r="IV2" i="61"/>
  <c r="IU2" i="61"/>
  <c r="IT2" i="61"/>
  <c r="IS2" i="61"/>
  <c r="IR2" i="61"/>
  <c r="IQ2" i="61"/>
  <c r="IP2" i="61"/>
  <c r="IO2" i="61"/>
  <c r="IN2" i="61"/>
  <c r="IM2" i="61"/>
  <c r="IL2" i="61"/>
  <c r="IK2" i="61"/>
  <c r="IJ2" i="61"/>
  <c r="II2" i="61"/>
  <c r="IH2" i="61"/>
  <c r="IG2" i="61"/>
  <c r="IF2" i="61"/>
  <c r="IE2" i="61"/>
  <c r="ID2" i="61"/>
  <c r="IC2" i="61"/>
  <c r="IB2" i="61"/>
  <c r="IA2" i="61"/>
  <c r="HZ2" i="61"/>
  <c r="HY2" i="61"/>
  <c r="HX2" i="61"/>
  <c r="HW2" i="61"/>
  <c r="HV2" i="61"/>
  <c r="HU2" i="61"/>
  <c r="HT2" i="61"/>
  <c r="HS2" i="61"/>
  <c r="HR2" i="61"/>
  <c r="HQ2" i="61"/>
  <c r="HP2" i="61"/>
  <c r="HO2" i="61"/>
  <c r="HN2" i="61"/>
  <c r="HM2" i="61"/>
  <c r="HL2" i="61"/>
  <c r="HK2" i="61"/>
  <c r="HJ2" i="61"/>
  <c r="HI2" i="61"/>
  <c r="HH2" i="61"/>
  <c r="HG2" i="61"/>
  <c r="HF2" i="61"/>
  <c r="HE2" i="61"/>
  <c r="HD2" i="61"/>
  <c r="HC2" i="61"/>
  <c r="HB2" i="61"/>
  <c r="HA2" i="61"/>
  <c r="GZ2" i="61"/>
  <c r="GY2" i="61"/>
  <c r="GX2" i="61"/>
  <c r="GW2" i="61"/>
  <c r="GV2" i="61"/>
  <c r="GU2" i="61"/>
  <c r="GT2" i="61"/>
  <c r="GS2" i="61"/>
  <c r="GR2" i="61"/>
  <c r="GQ2" i="61"/>
  <c r="GP2" i="61"/>
  <c r="GO2" i="61"/>
  <c r="GN2" i="61"/>
  <c r="GM2" i="61"/>
  <c r="GL2" i="61"/>
  <c r="GK2" i="61"/>
  <c r="GJ2" i="61"/>
  <c r="GI2" i="61"/>
  <c r="GH2" i="61"/>
  <c r="GG2" i="61"/>
  <c r="GF2" i="61"/>
  <c r="GE2" i="61"/>
  <c r="GD2" i="61"/>
  <c r="GC2" i="61"/>
  <c r="GB2" i="61"/>
  <c r="GA2" i="61"/>
  <c r="FZ2" i="61"/>
  <c r="FY2" i="61"/>
  <c r="FX2" i="61"/>
  <c r="FW2" i="61"/>
  <c r="FV2" i="61"/>
  <c r="FU2" i="61"/>
  <c r="FT2" i="61"/>
  <c r="FS2" i="61"/>
  <c r="FR2" i="61"/>
  <c r="FQ2" i="61"/>
  <c r="FP2" i="61"/>
  <c r="FO2" i="61"/>
  <c r="FN2" i="61"/>
  <c r="FM2" i="61"/>
  <c r="FL2" i="61"/>
  <c r="FK2" i="61"/>
  <c r="FJ2" i="61"/>
  <c r="FI2" i="61"/>
  <c r="FH2" i="61"/>
  <c r="FG2" i="61"/>
  <c r="FF2" i="61"/>
  <c r="FE2" i="61"/>
  <c r="FD2" i="61"/>
  <c r="FC2" i="61"/>
  <c r="FB2" i="61"/>
  <c r="FA2" i="61"/>
  <c r="EZ2" i="61"/>
  <c r="EY2" i="61"/>
  <c r="EX2" i="61"/>
  <c r="EW2" i="61"/>
  <c r="EV2" i="61"/>
  <c r="EU2" i="61"/>
  <c r="ET2" i="61"/>
  <c r="DN2" i="61"/>
  <c r="DA2" i="61"/>
  <c r="CZ2" i="61"/>
  <c r="CY2" i="61"/>
  <c r="CX2" i="61"/>
  <c r="CW2" i="61"/>
  <c r="CV2" i="61"/>
  <c r="CU2" i="61"/>
  <c r="CT2" i="61"/>
  <c r="CS2" i="61"/>
  <c r="CR2" i="61"/>
  <c r="CQ2" i="61"/>
  <c r="CP2" i="61"/>
  <c r="CO2" i="61"/>
  <c r="CN2" i="61"/>
  <c r="CM2" i="61"/>
  <c r="CK2" i="61"/>
  <c r="CI2" i="61"/>
  <c r="CH2" i="61"/>
  <c r="CG2" i="61"/>
  <c r="CF2" i="61"/>
  <c r="CE2" i="61"/>
  <c r="CD2" i="61"/>
  <c r="CC2" i="61"/>
  <c r="CB2" i="61"/>
  <c r="CA2" i="61"/>
  <c r="BO2" i="61"/>
  <c r="BN2" i="61"/>
  <c r="BF2" i="61"/>
  <c r="BC2" i="61"/>
  <c r="BB2" i="61"/>
  <c r="BA2" i="61"/>
  <c r="AZ2" i="61"/>
  <c r="AY2" i="61"/>
  <c r="AX2" i="61"/>
  <c r="AW2" i="61"/>
  <c r="AV2" i="61"/>
  <c r="AU2" i="61"/>
  <c r="AT2" i="61"/>
  <c r="AS2" i="61"/>
  <c r="AR2" i="61"/>
  <c r="AQ2" i="61"/>
  <c r="AP2" i="61"/>
  <c r="AO2" i="61"/>
  <c r="AN2" i="61"/>
  <c r="AM2" i="61"/>
  <c r="AL2" i="61"/>
  <c r="AK2" i="61"/>
  <c r="AJ2" i="61"/>
  <c r="AI2" i="61"/>
  <c r="AH2" i="61"/>
  <c r="AG2" i="61"/>
  <c r="AF2" i="61"/>
  <c r="AE2" i="61"/>
  <c r="AD2" i="61"/>
  <c r="AC2" i="61"/>
  <c r="AB2" i="61"/>
  <c r="AA2" i="61"/>
  <c r="Z2" i="61"/>
  <c r="Y2" i="61"/>
  <c r="X2" i="61"/>
  <c r="W2" i="61"/>
  <c r="V2" i="61"/>
  <c r="U2" i="61"/>
  <c r="T2" i="61"/>
  <c r="S2" i="61"/>
  <c r="R2" i="61"/>
  <c r="Q2" i="61"/>
  <c r="P2" i="61"/>
  <c r="O2" i="61"/>
  <c r="N2" i="61"/>
  <c r="M2" i="61"/>
  <c r="L2" i="61"/>
  <c r="K2" i="61"/>
  <c r="J2" i="61"/>
  <c r="I2" i="61"/>
  <c r="H2" i="61"/>
  <c r="G2" i="61"/>
  <c r="F2" i="61"/>
  <c r="E2" i="61"/>
  <c r="D2" i="61"/>
  <c r="C2" i="61"/>
  <c r="B2" i="61"/>
  <c r="A2" i="61"/>
  <c r="KJ238" i="74"/>
  <c r="JK236" i="74"/>
  <c r="KE233" i="74"/>
  <c r="JU233" i="74"/>
  <c r="JD233" i="74"/>
  <c r="KH231" i="74"/>
  <c r="JP231" i="74"/>
  <c r="JD231" i="74"/>
  <c r="KJ218" i="74"/>
  <c r="JK216" i="74"/>
  <c r="KE213" i="74"/>
  <c r="JU213" i="74"/>
  <c r="JD213" i="74"/>
  <c r="KH211" i="74"/>
  <c r="JP211" i="74"/>
  <c r="JD211" i="74"/>
  <c r="BZ209" i="74"/>
  <c r="KJ208" i="74"/>
  <c r="BX207" i="74"/>
  <c r="JK206" i="74"/>
  <c r="BX205" i="74"/>
  <c r="KE203" i="74"/>
  <c r="JU203" i="74"/>
  <c r="JD203" i="74"/>
  <c r="BZ202" i="74"/>
  <c r="KH201" i="74"/>
  <c r="JP201" i="74"/>
  <c r="JD201" i="74"/>
  <c r="KJ198" i="74"/>
  <c r="CC199" i="74"/>
  <c r="JK196" i="74"/>
  <c r="CC198" i="74"/>
  <c r="CA198" i="74"/>
  <c r="BZ198" i="74"/>
  <c r="CC197" i="74"/>
  <c r="CC196" i="74"/>
  <c r="CA196" i="74"/>
  <c r="BZ196" i="74"/>
  <c r="KE193" i="74"/>
  <c r="JU193" i="74"/>
  <c r="JD193" i="74"/>
  <c r="CC195" i="74"/>
  <c r="CC194" i="74"/>
  <c r="CA194" i="74"/>
  <c r="KH191" i="74"/>
  <c r="JP191" i="74"/>
  <c r="JD191" i="74"/>
  <c r="CC193" i="74"/>
  <c r="CC192" i="74"/>
  <c r="CA192" i="74"/>
  <c r="BZ192" i="74"/>
  <c r="KJ189" i="74"/>
  <c r="CC191" i="74"/>
  <c r="CA191" i="74"/>
  <c r="BZ191" i="74"/>
  <c r="CC190" i="74"/>
  <c r="CA190" i="74"/>
  <c r="BZ190" i="74"/>
  <c r="JK187" i="74"/>
  <c r="CC189" i="74"/>
  <c r="CA189" i="74"/>
  <c r="BZ189" i="74"/>
  <c r="CC188" i="74"/>
  <c r="CC187" i="74"/>
  <c r="KE184" i="74"/>
  <c r="JU184" i="74"/>
  <c r="JD184" i="74"/>
  <c r="CC186" i="74"/>
  <c r="CC185" i="74"/>
  <c r="KH182" i="74"/>
  <c r="JP182" i="74"/>
  <c r="JD182" i="74"/>
  <c r="CC184" i="74"/>
  <c r="CC183" i="74"/>
  <c r="CC182" i="74"/>
  <c r="CA182" i="74"/>
  <c r="BZ182" i="74"/>
  <c r="CC181" i="74"/>
  <c r="BY181" i="74"/>
  <c r="KJ178" i="74"/>
  <c r="CC180" i="74"/>
  <c r="BY180" i="74"/>
  <c r="CC179" i="74"/>
  <c r="BY179" i="74"/>
  <c r="JK176" i="74"/>
  <c r="CC178" i="74"/>
  <c r="BY178" i="74"/>
  <c r="CC177" i="74"/>
  <c r="BY177" i="74"/>
  <c r="CC176" i="74"/>
  <c r="BY176" i="74"/>
  <c r="KE173" i="74"/>
  <c r="JU173" i="74"/>
  <c r="JD173" i="74"/>
  <c r="CC175" i="74"/>
  <c r="BY175" i="74"/>
  <c r="CC174" i="74"/>
  <c r="BY174" i="74"/>
  <c r="KH171" i="74"/>
  <c r="JP171" i="74"/>
  <c r="JD171" i="74"/>
  <c r="CC173" i="74"/>
  <c r="CC172" i="74"/>
  <c r="CC171" i="74"/>
  <c r="CA171" i="74"/>
  <c r="BZ171" i="74"/>
  <c r="BY171" i="74"/>
  <c r="KJ168" i="74"/>
  <c r="CC170" i="74"/>
  <c r="CA170" i="74"/>
  <c r="BZ170" i="74"/>
  <c r="BY170" i="74"/>
  <c r="CC169" i="74"/>
  <c r="CA169" i="74"/>
  <c r="BZ169" i="74"/>
  <c r="BY169" i="74"/>
  <c r="JK166" i="74"/>
  <c r="CC168" i="74"/>
  <c r="CC167" i="74"/>
  <c r="CC166" i="74"/>
  <c r="KE163" i="74"/>
  <c r="JU163" i="74"/>
  <c r="JD163" i="74"/>
  <c r="CC165" i="74"/>
  <c r="CA165" i="74"/>
  <c r="BZ165" i="74"/>
  <c r="BY165" i="74"/>
  <c r="BW165" i="74"/>
  <c r="CC164" i="74"/>
  <c r="CA164" i="74"/>
  <c r="BZ164" i="74"/>
  <c r="BY164" i="74"/>
  <c r="BW164" i="74"/>
  <c r="KH161" i="74"/>
  <c r="JP161" i="74"/>
  <c r="JD161" i="74"/>
  <c r="CC163" i="74"/>
  <c r="BY163" i="74"/>
  <c r="BW163" i="74"/>
  <c r="CC162" i="74"/>
  <c r="BY162" i="74"/>
  <c r="CC161" i="74"/>
  <c r="BY161" i="74"/>
  <c r="KJ158" i="74"/>
  <c r="CC160" i="74"/>
  <c r="CA160" i="74"/>
  <c r="BZ160" i="74"/>
  <c r="BY160" i="74"/>
  <c r="CC159" i="74"/>
  <c r="CA159" i="74"/>
  <c r="BZ159" i="74"/>
  <c r="BY159" i="74"/>
  <c r="JK156" i="74"/>
  <c r="CC158" i="74"/>
  <c r="CA158" i="74"/>
  <c r="BZ158" i="74"/>
  <c r="BY158" i="74"/>
  <c r="CC157" i="74"/>
  <c r="CA157" i="74"/>
  <c r="BZ157" i="74"/>
  <c r="BY157" i="74"/>
  <c r="CC156" i="74"/>
  <c r="BY156" i="74"/>
  <c r="KE153" i="74"/>
  <c r="JU153" i="74"/>
  <c r="JD153" i="74"/>
  <c r="CC155" i="74"/>
  <c r="CA155" i="74"/>
  <c r="BZ155" i="74"/>
  <c r="BY155" i="74"/>
  <c r="CC154" i="74"/>
  <c r="BY154" i="74"/>
  <c r="KH151" i="74"/>
  <c r="JP151" i="74"/>
  <c r="JD151" i="74"/>
  <c r="CC153" i="74"/>
  <c r="CC152" i="74"/>
  <c r="CA152" i="74"/>
  <c r="BZ152" i="74"/>
  <c r="BY152" i="74"/>
  <c r="BW152" i="74"/>
  <c r="CC151" i="74"/>
  <c r="CA151" i="74"/>
  <c r="BZ151" i="74"/>
  <c r="BY151" i="74"/>
  <c r="BW151" i="74"/>
  <c r="KJ148" i="74"/>
  <c r="CC150" i="74"/>
  <c r="CA150" i="74"/>
  <c r="BZ150" i="74"/>
  <c r="BY150" i="74"/>
  <c r="CC149" i="74"/>
  <c r="CA149" i="74"/>
  <c r="BZ149" i="74"/>
  <c r="BY149" i="74"/>
  <c r="JK146" i="74"/>
  <c r="CC148" i="74"/>
  <c r="CA148" i="74"/>
  <c r="BZ148" i="74"/>
  <c r="BY148" i="74"/>
  <c r="CC147" i="74"/>
  <c r="CA147" i="74"/>
  <c r="BZ147" i="74"/>
  <c r="BY147" i="74"/>
  <c r="CC146" i="74"/>
  <c r="KE143" i="74"/>
  <c r="JU143" i="74"/>
  <c r="JD143" i="74"/>
  <c r="CC145" i="74"/>
  <c r="BY145" i="74"/>
  <c r="BW145" i="74"/>
  <c r="CC144" i="74"/>
  <c r="BY144" i="74"/>
  <c r="BW144" i="74"/>
  <c r="KH141" i="74"/>
  <c r="JP141" i="74"/>
  <c r="JD141" i="74"/>
  <c r="CC143" i="74"/>
  <c r="BY143" i="74"/>
  <c r="CC142" i="74"/>
  <c r="BY142" i="74"/>
  <c r="CC141" i="74"/>
  <c r="BY141" i="74"/>
  <c r="KJ138" i="74"/>
  <c r="CC140" i="74"/>
  <c r="BY140" i="74"/>
  <c r="CC139" i="74"/>
  <c r="BY139" i="74"/>
  <c r="JK136" i="74"/>
  <c r="CC138" i="74"/>
  <c r="BY138" i="74"/>
  <c r="CC137" i="74"/>
  <c r="BY137" i="74"/>
  <c r="CC136" i="74"/>
  <c r="BY136" i="74"/>
  <c r="KE133" i="74"/>
  <c r="JU133" i="74"/>
  <c r="JD133" i="74"/>
  <c r="CC135" i="74"/>
  <c r="CC134" i="74"/>
  <c r="CA134" i="74"/>
  <c r="BZ134" i="74"/>
  <c r="BY134" i="74"/>
  <c r="BW134" i="74"/>
  <c r="KH131" i="74"/>
  <c r="JP131" i="74"/>
  <c r="JD131" i="74"/>
  <c r="CC133" i="74"/>
  <c r="CA133" i="74"/>
  <c r="BZ133" i="74"/>
  <c r="BY133" i="74"/>
  <c r="BW133" i="74"/>
  <c r="CC132" i="74"/>
  <c r="CA132" i="74"/>
  <c r="BZ132" i="74"/>
  <c r="BY132" i="74"/>
  <c r="CC131" i="74"/>
  <c r="CA131" i="74"/>
  <c r="BZ131" i="74"/>
  <c r="BY131" i="74"/>
  <c r="KJ128" i="74"/>
  <c r="CC130" i="74"/>
  <c r="CA130" i="74"/>
  <c r="BZ130" i="74"/>
  <c r="BY130" i="74"/>
  <c r="CC129" i="74"/>
  <c r="CA129" i="74"/>
  <c r="BZ129" i="74"/>
  <c r="BY129" i="74"/>
  <c r="JK126" i="74"/>
  <c r="CC128" i="74"/>
  <c r="CA128" i="74"/>
  <c r="BZ128" i="74"/>
  <c r="BY128" i="74"/>
  <c r="CC127" i="74"/>
  <c r="CA127" i="74"/>
  <c r="BZ127" i="74"/>
  <c r="BY127" i="74"/>
  <c r="CC126" i="74"/>
  <c r="CA126" i="74"/>
  <c r="BZ126" i="74"/>
  <c r="BY126" i="74"/>
  <c r="KE123" i="74"/>
  <c r="JU123" i="74"/>
  <c r="JD123" i="74"/>
  <c r="CC125" i="74"/>
  <c r="CC124" i="74"/>
  <c r="BB122" i="74"/>
  <c r="AU122" i="74"/>
  <c r="KH121" i="74"/>
  <c r="JP121" i="74"/>
  <c r="JD121" i="74"/>
  <c r="IH150" i="74"/>
  <c r="CC123" i="74"/>
  <c r="AZ121" i="74"/>
  <c r="BA121" i="74"/>
  <c r="AS121" i="74"/>
  <c r="AT121" i="74"/>
  <c r="CC122" i="74"/>
  <c r="CA122" i="74"/>
  <c r="BZ122" i="74"/>
  <c r="BY122" i="74"/>
  <c r="BW122" i="74"/>
  <c r="AZ120" i="74"/>
  <c r="BA120" i="74"/>
  <c r="AS120" i="74"/>
  <c r="AT120" i="74"/>
  <c r="HI149" i="74"/>
  <c r="CC121" i="74"/>
  <c r="CA121" i="74"/>
  <c r="BZ121" i="74"/>
  <c r="BY121" i="74"/>
  <c r="BW121" i="74"/>
  <c r="AZ119" i="74"/>
  <c r="BA119" i="74"/>
  <c r="AS119" i="74"/>
  <c r="AT119" i="74"/>
  <c r="KJ118" i="74"/>
  <c r="CC120" i="74"/>
  <c r="CA120" i="74"/>
  <c r="BZ120" i="74"/>
  <c r="BY120" i="74"/>
  <c r="BW120" i="74"/>
  <c r="AZ118" i="74"/>
  <c r="BA118" i="74"/>
  <c r="AS118" i="74"/>
  <c r="AT118" i="74"/>
  <c r="CC119" i="74"/>
  <c r="BY119" i="74"/>
  <c r="BW119" i="74"/>
  <c r="AZ117" i="74"/>
  <c r="BA117" i="74"/>
  <c r="AS117" i="74"/>
  <c r="AT117" i="74"/>
  <c r="JK116" i="74"/>
  <c r="HI147" i="74"/>
  <c r="CC118" i="74"/>
  <c r="CA118" i="74"/>
  <c r="BZ118" i="74"/>
  <c r="BY118" i="74"/>
  <c r="CC117" i="74"/>
  <c r="CA117" i="74"/>
  <c r="BZ117" i="74"/>
  <c r="BY117" i="74"/>
  <c r="BB115" i="74"/>
  <c r="AZ115" i="74"/>
  <c r="BA115" i="74"/>
  <c r="AU115" i="74"/>
  <c r="AS115" i="74"/>
  <c r="AT115" i="74"/>
  <c r="CC116" i="74"/>
  <c r="CA116" i="74"/>
  <c r="BZ116" i="74"/>
  <c r="BY116" i="74"/>
  <c r="KE113" i="74"/>
  <c r="JU113" i="74"/>
  <c r="JD113" i="74"/>
  <c r="HI145" i="74"/>
  <c r="CC115" i="74"/>
  <c r="BY115" i="74"/>
  <c r="CC114" i="74"/>
  <c r="CA114" i="74"/>
  <c r="BZ114" i="74"/>
  <c r="BY114" i="74"/>
  <c r="KH111" i="74"/>
  <c r="JP111" i="74"/>
  <c r="JD111" i="74"/>
  <c r="CC113" i="74"/>
  <c r="CA113" i="74"/>
  <c r="BZ113" i="74"/>
  <c r="BY113" i="74"/>
  <c r="CC112" i="74"/>
  <c r="CA112" i="74"/>
  <c r="BZ112" i="74"/>
  <c r="BY112" i="74"/>
  <c r="BB105" i="74"/>
  <c r="BB106" i="74"/>
  <c r="BB107" i="74"/>
  <c r="BB108" i="74"/>
  <c r="BB109" i="74"/>
  <c r="AX105" i="74"/>
  <c r="AZ105" i="74"/>
  <c r="BA105" i="74"/>
  <c r="AX106" i="74"/>
  <c r="AZ106" i="74"/>
  <c r="BA106" i="74"/>
  <c r="AX107" i="74"/>
  <c r="AZ107" i="74"/>
  <c r="BA107" i="74"/>
  <c r="AX108" i="74"/>
  <c r="AZ108" i="74"/>
  <c r="BA108" i="74"/>
  <c r="AX109" i="74"/>
  <c r="AZ109" i="74"/>
  <c r="BA109" i="74"/>
  <c r="AX103" i="74"/>
  <c r="AZ103" i="74"/>
  <c r="BA103" i="74"/>
  <c r="AU105" i="74"/>
  <c r="AU106" i="74"/>
  <c r="AU107" i="74"/>
  <c r="AU108" i="74"/>
  <c r="AU109" i="74"/>
  <c r="AQ105" i="74"/>
  <c r="AS105" i="74"/>
  <c r="AT105" i="74"/>
  <c r="AQ106" i="74"/>
  <c r="AS106" i="74"/>
  <c r="AT106" i="74"/>
  <c r="AQ107" i="74"/>
  <c r="AS107" i="74"/>
  <c r="AT107" i="74"/>
  <c r="AQ108" i="74"/>
  <c r="AS108" i="74"/>
  <c r="AT108" i="74"/>
  <c r="AQ109" i="74"/>
  <c r="AS109" i="74"/>
  <c r="AT109" i="74"/>
  <c r="AQ103" i="74"/>
  <c r="AS103" i="74"/>
  <c r="AT103" i="74"/>
  <c r="CC111" i="74"/>
  <c r="CA111" i="74"/>
  <c r="BZ111" i="74"/>
  <c r="BY111" i="74"/>
  <c r="KJ108" i="74"/>
  <c r="CC110" i="74"/>
  <c r="CA110" i="74"/>
  <c r="BZ110" i="74"/>
  <c r="BY110" i="74"/>
  <c r="IU139" i="74"/>
  <c r="CC109" i="74"/>
  <c r="CA109" i="74"/>
  <c r="BZ109" i="74"/>
  <c r="BY109" i="74"/>
  <c r="JK106" i="74"/>
  <c r="CC108" i="74"/>
  <c r="CA108" i="74"/>
  <c r="BZ108" i="74"/>
  <c r="BY108" i="74"/>
  <c r="BY103" i="74"/>
  <c r="BY104" i="74"/>
  <c r="BY105" i="74"/>
  <c r="BY106" i="74"/>
  <c r="BY107" i="74"/>
  <c r="HO137" i="74"/>
  <c r="CC107" i="74"/>
  <c r="CA107" i="74"/>
  <c r="BZ107" i="74"/>
  <c r="CC106" i="74"/>
  <c r="CA106" i="74"/>
  <c r="BZ106" i="74"/>
  <c r="KE103" i="74"/>
  <c r="JU103" i="74"/>
  <c r="JD103" i="74"/>
  <c r="IK135" i="74"/>
  <c r="CC105" i="74"/>
  <c r="CA105" i="74"/>
  <c r="BZ105" i="74"/>
  <c r="CC104" i="74"/>
  <c r="CA104" i="74"/>
  <c r="BZ104" i="74"/>
  <c r="KH101" i="74"/>
  <c r="JP101" i="74"/>
  <c r="JD101" i="74"/>
  <c r="IN133" i="74"/>
  <c r="HU133" i="74"/>
  <c r="CC103" i="74"/>
  <c r="CA103" i="74"/>
  <c r="BZ103" i="74"/>
  <c r="CC102" i="74"/>
  <c r="IK131" i="74"/>
  <c r="KJ98" i="74"/>
  <c r="IK129" i="74"/>
  <c r="HB110" i="74"/>
  <c r="JK96" i="74"/>
  <c r="F10" i="74"/>
  <c r="CC96" i="74"/>
  <c r="KE93" i="74"/>
  <c r="JU93" i="74"/>
  <c r="JD93" i="74"/>
  <c r="GP105" i="74"/>
  <c r="CC94" i="74"/>
  <c r="KH91" i="74"/>
  <c r="JP91" i="74"/>
  <c r="JD91" i="74"/>
  <c r="CC93" i="74"/>
  <c r="CC92" i="74"/>
  <c r="B54" i="74"/>
  <c r="B10" i="74"/>
  <c r="GP102" i="74"/>
  <c r="CC91" i="74"/>
  <c r="BY91" i="74"/>
  <c r="CB91" i="74"/>
  <c r="CA91" i="74"/>
  <c r="BZ91" i="74"/>
  <c r="KJ88" i="74"/>
  <c r="CC90" i="74"/>
  <c r="CA90" i="74"/>
  <c r="BZ90" i="74"/>
  <c r="BY90" i="74"/>
  <c r="CC89" i="74"/>
  <c r="CA89" i="74"/>
  <c r="BZ89" i="74"/>
  <c r="BY89" i="74"/>
  <c r="CB89" i="74"/>
  <c r="JK86" i="74"/>
  <c r="CC88" i="74"/>
  <c r="CA88" i="74"/>
  <c r="BZ88" i="74"/>
  <c r="BY88" i="74"/>
  <c r="AX39" i="74"/>
  <c r="AX36" i="74"/>
  <c r="AY39" i="74"/>
  <c r="AY36" i="74"/>
  <c r="AZ39" i="74"/>
  <c r="AZ36" i="74"/>
  <c r="BA39" i="74"/>
  <c r="BA36" i="74"/>
  <c r="BB39" i="74"/>
  <c r="BB36" i="74"/>
  <c r="BD39" i="74"/>
  <c r="BD36" i="74"/>
  <c r="BE39" i="74"/>
  <c r="BE36" i="74"/>
  <c r="BF39" i="74"/>
  <c r="BF36" i="74"/>
  <c r="BG39" i="74"/>
  <c r="BG36" i="74"/>
  <c r="BH39" i="74"/>
  <c r="BH36" i="74"/>
  <c r="BI39" i="74"/>
  <c r="BI36" i="74"/>
  <c r="BJ39" i="74"/>
  <c r="BJ36" i="74"/>
  <c r="BK39" i="74"/>
  <c r="BK36" i="74"/>
  <c r="BL39" i="74"/>
  <c r="BL36" i="74"/>
  <c r="BM39" i="74"/>
  <c r="BM36" i="74"/>
  <c r="BN39" i="74"/>
  <c r="BN36" i="74"/>
  <c r="BO39" i="74"/>
  <c r="BO40" i="74"/>
  <c r="BO41" i="74"/>
  <c r="BO42" i="74"/>
  <c r="BO43" i="74"/>
  <c r="BO44" i="74"/>
  <c r="BO45" i="74"/>
  <c r="BO46" i="74"/>
  <c r="BO47" i="74"/>
  <c r="BO48" i="74"/>
  <c r="BO49" i="74"/>
  <c r="BO50" i="74"/>
  <c r="BO51" i="74"/>
  <c r="BO52" i="74"/>
  <c r="BO36" i="74"/>
  <c r="BP39" i="74"/>
  <c r="BP36" i="74"/>
  <c r="BQ39" i="74"/>
  <c r="BQ36" i="74"/>
  <c r="BR39" i="74"/>
  <c r="BR36" i="74"/>
  <c r="BS39" i="74"/>
  <c r="BS36" i="74"/>
  <c r="AX40" i="74"/>
  <c r="AY40" i="74"/>
  <c r="AZ40" i="74"/>
  <c r="BA40" i="74"/>
  <c r="BB40" i="74"/>
  <c r="BD40" i="74"/>
  <c r="BE40" i="74"/>
  <c r="BF40" i="74"/>
  <c r="BG40" i="74"/>
  <c r="BH40" i="74"/>
  <c r="BI40" i="74"/>
  <c r="BJ40" i="74"/>
  <c r="BK40" i="74"/>
  <c r="BL40" i="74"/>
  <c r="BM40" i="74"/>
  <c r="BN40" i="74"/>
  <c r="BP40" i="74"/>
  <c r="BQ40" i="74"/>
  <c r="BR40" i="74"/>
  <c r="BS40" i="74"/>
  <c r="AX41" i="74"/>
  <c r="AY41" i="74"/>
  <c r="AZ41" i="74"/>
  <c r="BA41" i="74"/>
  <c r="BB41" i="74"/>
  <c r="BD41" i="74"/>
  <c r="BE41" i="74"/>
  <c r="BF41" i="74"/>
  <c r="BG41" i="74"/>
  <c r="BH41" i="74"/>
  <c r="BI41" i="74"/>
  <c r="BJ41" i="74"/>
  <c r="BK41" i="74"/>
  <c r="BL41" i="74"/>
  <c r="BM41" i="74"/>
  <c r="BN41" i="74"/>
  <c r="BP41" i="74"/>
  <c r="BQ41" i="74"/>
  <c r="BR41" i="74"/>
  <c r="BS41" i="74"/>
  <c r="AX42" i="74"/>
  <c r="AY42" i="74"/>
  <c r="AZ42" i="74"/>
  <c r="BA42" i="74"/>
  <c r="BB42" i="74"/>
  <c r="BD42" i="74"/>
  <c r="BE42" i="74"/>
  <c r="BF42" i="74"/>
  <c r="BG42" i="74"/>
  <c r="BH42" i="74"/>
  <c r="BI42" i="74"/>
  <c r="BJ42" i="74"/>
  <c r="BK42" i="74"/>
  <c r="BL42" i="74"/>
  <c r="BM42" i="74"/>
  <c r="BN42" i="74"/>
  <c r="BP42" i="74"/>
  <c r="BQ42" i="74"/>
  <c r="BR42" i="74"/>
  <c r="BS42" i="74"/>
  <c r="AX43" i="74"/>
  <c r="AY43" i="74"/>
  <c r="AZ43" i="74"/>
  <c r="BA43" i="74"/>
  <c r="BB43" i="74"/>
  <c r="BD43" i="74"/>
  <c r="BE43" i="74"/>
  <c r="BF43" i="74"/>
  <c r="BG43" i="74"/>
  <c r="BH43" i="74"/>
  <c r="BI43" i="74"/>
  <c r="BJ43" i="74"/>
  <c r="BK43" i="74"/>
  <c r="BL43" i="74"/>
  <c r="BM43" i="74"/>
  <c r="BN43" i="74"/>
  <c r="BP43" i="74"/>
  <c r="BQ43" i="74"/>
  <c r="BR43" i="74"/>
  <c r="BS43" i="74"/>
  <c r="AX44" i="74"/>
  <c r="AY44" i="74"/>
  <c r="AZ44" i="74"/>
  <c r="BA44" i="74"/>
  <c r="BB44" i="74"/>
  <c r="BD44" i="74"/>
  <c r="BE44" i="74"/>
  <c r="BF44" i="74"/>
  <c r="BG44" i="74"/>
  <c r="BH44" i="74"/>
  <c r="BI44" i="74"/>
  <c r="BJ44" i="74"/>
  <c r="BK44" i="74"/>
  <c r="BL44" i="74"/>
  <c r="BM44" i="74"/>
  <c r="BN44" i="74"/>
  <c r="BP44" i="74"/>
  <c r="BQ44" i="74"/>
  <c r="BR44" i="74"/>
  <c r="BS44" i="74"/>
  <c r="AX45" i="74"/>
  <c r="AY45" i="74"/>
  <c r="AZ45" i="74"/>
  <c r="BA45" i="74"/>
  <c r="BB45" i="74"/>
  <c r="BD45" i="74"/>
  <c r="BE45" i="74"/>
  <c r="BF45" i="74"/>
  <c r="BG45" i="74"/>
  <c r="BH45" i="74"/>
  <c r="BI45" i="74"/>
  <c r="BJ45" i="74"/>
  <c r="BK45" i="74"/>
  <c r="BL45" i="74"/>
  <c r="BM45" i="74"/>
  <c r="BN45" i="74"/>
  <c r="BP45" i="74"/>
  <c r="BQ45" i="74"/>
  <c r="BR45" i="74"/>
  <c r="BS45" i="74"/>
  <c r="AX46" i="74"/>
  <c r="AY46" i="74"/>
  <c r="AZ46" i="74"/>
  <c r="BA46" i="74"/>
  <c r="BB46" i="74"/>
  <c r="BD46" i="74"/>
  <c r="BE46" i="74"/>
  <c r="BF46" i="74"/>
  <c r="BG46" i="74"/>
  <c r="BH46" i="74"/>
  <c r="BI46" i="74"/>
  <c r="BJ46" i="74"/>
  <c r="BK46" i="74"/>
  <c r="BL46" i="74"/>
  <c r="BM46" i="74"/>
  <c r="BN46" i="74"/>
  <c r="BP46" i="74"/>
  <c r="BQ46" i="74"/>
  <c r="BR46" i="74"/>
  <c r="BS46" i="74"/>
  <c r="AX47" i="74"/>
  <c r="AY47" i="74"/>
  <c r="AZ47" i="74"/>
  <c r="BA47" i="74"/>
  <c r="BB47" i="74"/>
  <c r="BD47" i="74"/>
  <c r="BE47" i="74"/>
  <c r="BF47" i="74"/>
  <c r="BG47" i="74"/>
  <c r="BH47" i="74"/>
  <c r="BI47" i="74"/>
  <c r="BJ47" i="74"/>
  <c r="BK47" i="74"/>
  <c r="BL47" i="74"/>
  <c r="BM47" i="74"/>
  <c r="BN47" i="74"/>
  <c r="BP47" i="74"/>
  <c r="BQ47" i="74"/>
  <c r="BR47" i="74"/>
  <c r="BS47" i="74"/>
  <c r="AX48" i="74"/>
  <c r="AY48" i="74"/>
  <c r="AZ48" i="74"/>
  <c r="BA48" i="74"/>
  <c r="BB48" i="74"/>
  <c r="BD48" i="74"/>
  <c r="BE48" i="74"/>
  <c r="BF48" i="74"/>
  <c r="BG48" i="74"/>
  <c r="BH48" i="74"/>
  <c r="BI48" i="74"/>
  <c r="BJ48" i="74"/>
  <c r="BK48" i="74"/>
  <c r="BL48" i="74"/>
  <c r="BM48" i="74"/>
  <c r="BN48" i="74"/>
  <c r="BP48" i="74"/>
  <c r="BQ48" i="74"/>
  <c r="BR48" i="74"/>
  <c r="BS48" i="74"/>
  <c r="AX50" i="74"/>
  <c r="AY50" i="74"/>
  <c r="AZ50" i="74"/>
  <c r="BA50" i="74"/>
  <c r="BB50" i="74"/>
  <c r="BD50" i="74"/>
  <c r="BE50" i="74"/>
  <c r="BF50" i="74"/>
  <c r="BG50" i="74"/>
  <c r="BH50" i="74"/>
  <c r="BI50" i="74"/>
  <c r="BJ50" i="74"/>
  <c r="BK50" i="74"/>
  <c r="BL50" i="74"/>
  <c r="BM50" i="74"/>
  <c r="BN50" i="74"/>
  <c r="BP50" i="74"/>
  <c r="BQ50" i="74"/>
  <c r="BR50" i="74"/>
  <c r="BS50" i="74"/>
  <c r="AX51" i="74"/>
  <c r="AY51" i="74"/>
  <c r="AZ51" i="74"/>
  <c r="BA51" i="74"/>
  <c r="BB51" i="74"/>
  <c r="BD51" i="74"/>
  <c r="BE51" i="74"/>
  <c r="BF51" i="74"/>
  <c r="BG51" i="74"/>
  <c r="BH51" i="74"/>
  <c r="BI51" i="74"/>
  <c r="BJ51" i="74"/>
  <c r="BK51" i="74"/>
  <c r="BL51" i="74"/>
  <c r="BM51" i="74"/>
  <c r="BN51" i="74"/>
  <c r="BP51" i="74"/>
  <c r="BQ51" i="74"/>
  <c r="BR51" i="74"/>
  <c r="BS51" i="74"/>
  <c r="AX52" i="74"/>
  <c r="AY52" i="74"/>
  <c r="AZ52" i="74"/>
  <c r="BA52" i="74"/>
  <c r="BB52" i="74"/>
  <c r="BD52" i="74"/>
  <c r="BE52" i="74"/>
  <c r="BF52" i="74"/>
  <c r="BG52" i="74"/>
  <c r="BH52" i="74"/>
  <c r="BI52" i="74"/>
  <c r="BJ52" i="74"/>
  <c r="BK52" i="74"/>
  <c r="BL52" i="74"/>
  <c r="BM52" i="74"/>
  <c r="BN52" i="74"/>
  <c r="BP52" i="74"/>
  <c r="BQ52" i="74"/>
  <c r="BR52" i="74"/>
  <c r="BS52" i="74"/>
  <c r="GP99" i="74"/>
  <c r="CC87" i="74"/>
  <c r="CA87" i="74"/>
  <c r="BZ87" i="74"/>
  <c r="BY87" i="74"/>
  <c r="CB87" i="74"/>
  <c r="CC86" i="74"/>
  <c r="KE83" i="74"/>
  <c r="JU83" i="74"/>
  <c r="JD83" i="74"/>
  <c r="FO101" i="74"/>
  <c r="CC85" i="74"/>
  <c r="CC84" i="74"/>
  <c r="KH81" i="74"/>
  <c r="JP81" i="74"/>
  <c r="JD81" i="74"/>
  <c r="IO111" i="74"/>
  <c r="IF111" i="74"/>
  <c r="HY111" i="74"/>
  <c r="HR111" i="74"/>
  <c r="FO99" i="74"/>
  <c r="CC83" i="74"/>
  <c r="CA83" i="74"/>
  <c r="BZ83" i="74"/>
  <c r="BY83" i="74"/>
  <c r="BX83" i="74"/>
  <c r="HR110" i="74"/>
  <c r="CC82" i="74"/>
  <c r="HR109" i="74"/>
  <c r="FO97" i="74"/>
  <c r="CC81" i="74"/>
  <c r="AS39" i="74"/>
  <c r="AS40" i="74"/>
  <c r="AS41" i="74"/>
  <c r="AS42" i="74"/>
  <c r="AS43" i="74"/>
  <c r="AS44" i="74"/>
  <c r="AS45" i="74"/>
  <c r="AS46" i="74"/>
  <c r="AS47" i="74"/>
  <c r="AS48" i="74"/>
  <c r="AS50" i="74"/>
  <c r="AS51" i="74"/>
  <c r="AS52" i="74"/>
  <c r="KJ78" i="74"/>
  <c r="IO108" i="74"/>
  <c r="HY108" i="74"/>
  <c r="HR108" i="74"/>
  <c r="HY107" i="74"/>
  <c r="HR107" i="74"/>
  <c r="GP91" i="74"/>
  <c r="GA95" i="74"/>
  <c r="FW95" i="74"/>
  <c r="FO95" i="74"/>
  <c r="JK76" i="74"/>
  <c r="IO106" i="74"/>
  <c r="IF106" i="74"/>
  <c r="HY106" i="74"/>
  <c r="HR106" i="74"/>
  <c r="GA94" i="74"/>
  <c r="FW94" i="74"/>
  <c r="FO94" i="74"/>
  <c r="CC77" i="74"/>
  <c r="GA93" i="74"/>
  <c r="FW93" i="74"/>
  <c r="FO93" i="74"/>
  <c r="CC76" i="74"/>
  <c r="GA92" i="74"/>
  <c r="FW92" i="74"/>
  <c r="FO92" i="74"/>
  <c r="CC75" i="74"/>
  <c r="BS49" i="74"/>
  <c r="BR49" i="74"/>
  <c r="BQ49" i="74"/>
  <c r="BP49" i="74"/>
  <c r="BN49" i="74"/>
  <c r="BM49" i="74"/>
  <c r="BL49" i="74"/>
  <c r="BK49" i="74"/>
  <c r="BJ49" i="74"/>
  <c r="BI49" i="74"/>
  <c r="BH49" i="74"/>
  <c r="BG49" i="74"/>
  <c r="BF49" i="74"/>
  <c r="BE49" i="74"/>
  <c r="BD49" i="74"/>
  <c r="BB49" i="74"/>
  <c r="BA49" i="74"/>
  <c r="AZ49" i="74"/>
  <c r="AY49" i="74"/>
  <c r="AX49" i="74"/>
  <c r="KE73" i="74"/>
  <c r="JU73" i="74"/>
  <c r="JD73" i="74"/>
  <c r="GA91" i="74"/>
  <c r="FW91" i="74"/>
  <c r="FO91" i="74"/>
  <c r="CC74" i="74"/>
  <c r="CA74" i="74"/>
  <c r="BZ74" i="74"/>
  <c r="BY74" i="74"/>
  <c r="BW74" i="74"/>
  <c r="CC73" i="74"/>
  <c r="BY73" i="74"/>
  <c r="M71" i="74"/>
  <c r="L71" i="74"/>
  <c r="KH71" i="74"/>
  <c r="JP71" i="74"/>
  <c r="JD71" i="74"/>
  <c r="CC72" i="74"/>
  <c r="CA72" i="74"/>
  <c r="BZ72" i="74"/>
  <c r="BY72" i="74"/>
  <c r="GP84" i="74"/>
  <c r="CC71" i="74"/>
  <c r="CA71" i="74"/>
  <c r="BZ71" i="74"/>
  <c r="BY71" i="74"/>
  <c r="CC70" i="74"/>
  <c r="CA70" i="74"/>
  <c r="BZ70" i="74"/>
  <c r="BY70" i="74"/>
  <c r="KJ68" i="74"/>
  <c r="CC69" i="74"/>
  <c r="CA69" i="74"/>
  <c r="BZ69" i="74"/>
  <c r="BY69" i="74"/>
  <c r="CO66" i="74"/>
  <c r="CC68" i="74"/>
  <c r="CA68" i="74"/>
  <c r="BZ68" i="74"/>
  <c r="BY68" i="74"/>
  <c r="AJ68" i="74"/>
  <c r="I66" i="74"/>
  <c r="D66" i="74"/>
  <c r="JK66" i="74"/>
  <c r="IM97" i="74"/>
  <c r="CC67" i="74"/>
  <c r="CC66" i="74"/>
  <c r="CA66" i="74"/>
  <c r="BZ66" i="74"/>
  <c r="BY66" i="74"/>
  <c r="CC65" i="74"/>
  <c r="CA65" i="74"/>
  <c r="BZ65" i="74"/>
  <c r="BY65" i="74"/>
  <c r="KE63" i="74"/>
  <c r="JU63" i="74"/>
  <c r="JD63" i="74"/>
  <c r="FO81" i="74"/>
  <c r="CC64" i="74"/>
  <c r="CA64" i="74"/>
  <c r="BZ64" i="74"/>
  <c r="BY64" i="74"/>
  <c r="AL62" i="74"/>
  <c r="N62" i="74"/>
  <c r="CC63" i="74"/>
  <c r="CA63" i="74"/>
  <c r="BZ63" i="74"/>
  <c r="BY63" i="74"/>
  <c r="AL61" i="74"/>
  <c r="M61" i="74"/>
  <c r="KH61" i="74"/>
  <c r="JP61" i="74"/>
  <c r="JD61" i="74"/>
  <c r="GP71" i="74"/>
  <c r="CC62" i="74"/>
  <c r="CA62" i="74"/>
  <c r="BZ62" i="74"/>
  <c r="BY62" i="74"/>
  <c r="AL60" i="74"/>
  <c r="FO78" i="74"/>
  <c r="CC61" i="74"/>
  <c r="CA61" i="74"/>
  <c r="BZ61" i="74"/>
  <c r="BY61" i="74"/>
  <c r="AL59" i="74"/>
  <c r="GP69" i="74"/>
  <c r="CC60" i="74"/>
  <c r="CA60" i="74"/>
  <c r="BZ60" i="74"/>
  <c r="BY60" i="74"/>
  <c r="N58" i="74"/>
  <c r="G58" i="74"/>
  <c r="J58" i="74"/>
  <c r="CC59" i="74"/>
  <c r="CA59" i="74"/>
  <c r="BZ59" i="74"/>
  <c r="BY59" i="74"/>
  <c r="N57" i="74"/>
  <c r="G57" i="74"/>
  <c r="J57" i="74"/>
  <c r="CC58" i="74"/>
  <c r="CA58" i="74"/>
  <c r="BZ58" i="74"/>
  <c r="BY58" i="74"/>
  <c r="N56" i="74"/>
  <c r="G56" i="74"/>
  <c r="J56" i="74"/>
  <c r="CC57" i="74"/>
  <c r="CA57" i="74"/>
  <c r="BZ57" i="74"/>
  <c r="BY57" i="74"/>
  <c r="CC56" i="74"/>
  <c r="CA56" i="74"/>
  <c r="BZ56" i="74"/>
  <c r="BY56" i="74"/>
  <c r="M54" i="74"/>
  <c r="L54" i="74"/>
  <c r="K54" i="74"/>
  <c r="I54" i="74"/>
  <c r="H54" i="74"/>
  <c r="G54" i="74"/>
  <c r="F54" i="74"/>
  <c r="E54" i="74"/>
  <c r="D54" i="74"/>
  <c r="C54" i="74"/>
  <c r="A54" i="74"/>
  <c r="GP59" i="74"/>
  <c r="CC55" i="74"/>
  <c r="CA55" i="74"/>
  <c r="BZ55" i="74"/>
  <c r="BY55" i="74"/>
  <c r="AL53" i="74"/>
  <c r="AF53" i="74"/>
  <c r="M53" i="74"/>
  <c r="L53" i="74"/>
  <c r="K53" i="74"/>
  <c r="I53" i="74"/>
  <c r="J53" i="74"/>
  <c r="H53" i="74"/>
  <c r="G53" i="74"/>
  <c r="F53" i="74"/>
  <c r="E53" i="74"/>
  <c r="D53" i="74"/>
  <c r="C53" i="74"/>
  <c r="B53" i="74"/>
  <c r="A53" i="74"/>
  <c r="KH51" i="74"/>
  <c r="JP51" i="74"/>
  <c r="JD51" i="74"/>
  <c r="GE67" i="74"/>
  <c r="FY67" i="74"/>
  <c r="CC52" i="74"/>
  <c r="CA52" i="74"/>
  <c r="BZ52" i="74"/>
  <c r="BY52" i="74"/>
  <c r="AR52" i="74"/>
  <c r="AQ52" i="74"/>
  <c r="AP52" i="74"/>
  <c r="AL50" i="74"/>
  <c r="M52" i="74"/>
  <c r="L52" i="74"/>
  <c r="K52" i="74"/>
  <c r="I52" i="74"/>
  <c r="H52" i="74"/>
  <c r="G52" i="74"/>
  <c r="F52" i="74"/>
  <c r="E52" i="74"/>
  <c r="D52" i="74"/>
  <c r="C52" i="74"/>
  <c r="B52" i="74"/>
  <c r="A52" i="74"/>
  <c r="GP55" i="74"/>
  <c r="CC51" i="74"/>
  <c r="AR51" i="74"/>
  <c r="AQ51" i="74"/>
  <c r="AP51" i="74"/>
  <c r="AL49" i="74"/>
  <c r="M51" i="74"/>
  <c r="L51" i="74"/>
  <c r="K51" i="74"/>
  <c r="I51" i="74"/>
  <c r="H51" i="74"/>
  <c r="G51" i="74"/>
  <c r="F51" i="74"/>
  <c r="E51" i="74"/>
  <c r="D51" i="74"/>
  <c r="C51" i="74"/>
  <c r="B51" i="74"/>
  <c r="A51" i="74"/>
  <c r="CC50" i="74"/>
  <c r="AR50" i="74"/>
  <c r="AQ50" i="74"/>
  <c r="AP50" i="74"/>
  <c r="AL48" i="74"/>
  <c r="M50" i="74"/>
  <c r="L50" i="74"/>
  <c r="K50" i="74"/>
  <c r="I50" i="74"/>
  <c r="J50" i="74"/>
  <c r="H50" i="74"/>
  <c r="G50" i="74"/>
  <c r="F50" i="74"/>
  <c r="E50" i="74"/>
  <c r="D50" i="74"/>
  <c r="C50" i="74"/>
  <c r="B50" i="74"/>
  <c r="A50" i="74"/>
  <c r="KJ48" i="74"/>
  <c r="HI84" i="74"/>
  <c r="HD53" i="74"/>
  <c r="GX53" i="74"/>
  <c r="CC49" i="74"/>
  <c r="CA49" i="74"/>
  <c r="BZ49" i="74"/>
  <c r="BY49" i="74"/>
  <c r="BW49" i="74"/>
  <c r="AS49" i="74"/>
  <c r="AR49" i="74"/>
  <c r="AQ49" i="74"/>
  <c r="AP49" i="74"/>
  <c r="AL47" i="74"/>
  <c r="M49" i="74"/>
  <c r="L49" i="74"/>
  <c r="K49" i="74"/>
  <c r="I49" i="74"/>
  <c r="H49" i="74"/>
  <c r="G49" i="74"/>
  <c r="F49" i="74"/>
  <c r="E49" i="74"/>
  <c r="D49" i="74"/>
  <c r="C49" i="74"/>
  <c r="B49" i="74"/>
  <c r="A49" i="74"/>
  <c r="GP52" i="74"/>
  <c r="FP54" i="74"/>
  <c r="CC48" i="74"/>
  <c r="CA48" i="74"/>
  <c r="BZ48" i="74"/>
  <c r="BY48" i="74"/>
  <c r="AR48" i="74"/>
  <c r="AQ48" i="74"/>
  <c r="AP48" i="74"/>
  <c r="AL46" i="74"/>
  <c r="M48" i="74"/>
  <c r="L48" i="74"/>
  <c r="K48" i="74"/>
  <c r="I48" i="74"/>
  <c r="J48" i="74"/>
  <c r="H48" i="74"/>
  <c r="G48" i="74"/>
  <c r="F48" i="74"/>
  <c r="E48" i="74"/>
  <c r="D48" i="74"/>
  <c r="C48" i="74"/>
  <c r="B48" i="74"/>
  <c r="A48" i="74"/>
  <c r="JK46" i="74"/>
  <c r="CC47" i="74"/>
  <c r="CA47" i="74"/>
  <c r="BZ47" i="74"/>
  <c r="BY47" i="74"/>
  <c r="AR47" i="74"/>
  <c r="AQ47" i="74"/>
  <c r="AP47" i="74"/>
  <c r="AL45" i="74"/>
  <c r="M47" i="74"/>
  <c r="L47" i="74"/>
  <c r="K47" i="74"/>
  <c r="I47" i="74"/>
  <c r="H47" i="74"/>
  <c r="G47" i="74"/>
  <c r="F47" i="74"/>
  <c r="E47" i="74"/>
  <c r="D47" i="74"/>
  <c r="C47" i="74"/>
  <c r="B47" i="74"/>
  <c r="A47" i="74"/>
  <c r="GP50" i="74"/>
  <c r="FO52" i="74"/>
  <c r="CI46" i="74"/>
  <c r="CC46" i="74"/>
  <c r="CA46" i="74"/>
  <c r="BZ46" i="74"/>
  <c r="BY46" i="74"/>
  <c r="AR46" i="74"/>
  <c r="AQ46" i="74"/>
  <c r="AP46" i="74"/>
  <c r="M46" i="74"/>
  <c r="L46" i="74"/>
  <c r="K46" i="74"/>
  <c r="I46" i="74"/>
  <c r="H46" i="74"/>
  <c r="G46" i="74"/>
  <c r="F46" i="74"/>
  <c r="E46" i="74"/>
  <c r="D46" i="74"/>
  <c r="C46" i="74"/>
  <c r="B46" i="74"/>
  <c r="A46" i="74"/>
  <c r="CC45" i="74"/>
  <c r="CA45" i="74"/>
  <c r="BZ45" i="74"/>
  <c r="BY45" i="74"/>
  <c r="AR45" i="74"/>
  <c r="AQ45" i="74"/>
  <c r="AP45" i="74"/>
  <c r="AL43" i="74"/>
  <c r="AN43" i="74"/>
  <c r="AN55" i="74"/>
  <c r="M45" i="74"/>
  <c r="L45" i="74"/>
  <c r="K45" i="74"/>
  <c r="I45" i="74"/>
  <c r="J45" i="74"/>
  <c r="H45" i="74"/>
  <c r="G45" i="74"/>
  <c r="F45" i="74"/>
  <c r="E45" i="74"/>
  <c r="D45" i="74"/>
  <c r="C45" i="74"/>
  <c r="B45" i="74"/>
  <c r="A45" i="74"/>
  <c r="KE43" i="74"/>
  <c r="JU43" i="74"/>
  <c r="JD43" i="74"/>
  <c r="HJ80" i="74"/>
  <c r="GP46" i="74"/>
  <c r="CC44" i="74"/>
  <c r="AR44" i="74"/>
  <c r="AQ44" i="74"/>
  <c r="AP44" i="74"/>
  <c r="M44" i="74"/>
  <c r="L44" i="74"/>
  <c r="K44" i="74"/>
  <c r="I44" i="74"/>
  <c r="H44" i="74"/>
  <c r="G44" i="74"/>
  <c r="F44" i="74"/>
  <c r="E44" i="74"/>
  <c r="D44" i="74"/>
  <c r="C44" i="74"/>
  <c r="B44" i="74"/>
  <c r="A44" i="74"/>
  <c r="CC43" i="74"/>
  <c r="AR43" i="74"/>
  <c r="AQ43" i="74"/>
  <c r="AP43" i="74"/>
  <c r="AL41" i="74"/>
  <c r="M43" i="74"/>
  <c r="L43" i="74"/>
  <c r="K43" i="74"/>
  <c r="I43" i="74"/>
  <c r="H43" i="74"/>
  <c r="G43" i="74"/>
  <c r="F43" i="74"/>
  <c r="E43" i="74"/>
  <c r="D43" i="74"/>
  <c r="C43" i="74"/>
  <c r="B43" i="74"/>
  <c r="A43" i="74"/>
  <c r="KH41" i="74"/>
  <c r="JP41" i="74"/>
  <c r="JD41" i="74"/>
  <c r="FP43" i="74"/>
  <c r="CC42" i="74"/>
  <c r="CA42" i="74"/>
  <c r="BZ42" i="74"/>
  <c r="BY42" i="74"/>
  <c r="BW42" i="74"/>
  <c r="AR42" i="74"/>
  <c r="AQ42" i="74"/>
  <c r="AP42" i="74"/>
  <c r="AL40" i="74"/>
  <c r="M42" i="74"/>
  <c r="L42" i="74"/>
  <c r="K42" i="74"/>
  <c r="I42" i="74"/>
  <c r="H42" i="74"/>
  <c r="G42" i="74"/>
  <c r="F42" i="74"/>
  <c r="E42" i="74"/>
  <c r="D42" i="74"/>
  <c r="C42" i="74"/>
  <c r="B42" i="74"/>
  <c r="A42" i="74"/>
  <c r="HK78" i="74"/>
  <c r="HB43" i="74"/>
  <c r="GP43" i="74"/>
  <c r="CC41" i="74"/>
  <c r="CA41" i="74"/>
  <c r="BZ41" i="74"/>
  <c r="BY41" i="74"/>
  <c r="AR41" i="74"/>
  <c r="AQ41" i="74"/>
  <c r="AP41" i="74"/>
  <c r="AI39" i="74"/>
  <c r="AG39" i="74"/>
  <c r="M41" i="74"/>
  <c r="L41" i="74"/>
  <c r="K41" i="74"/>
  <c r="I41" i="74"/>
  <c r="H41" i="74"/>
  <c r="G41" i="74"/>
  <c r="F41" i="74"/>
  <c r="E41" i="74"/>
  <c r="D41" i="74"/>
  <c r="C41" i="74"/>
  <c r="B41" i="74"/>
  <c r="A41" i="74"/>
  <c r="CC40" i="74"/>
  <c r="CA40" i="74"/>
  <c r="BZ40" i="74"/>
  <c r="BY40" i="74"/>
  <c r="AR40" i="74"/>
  <c r="AQ40" i="74"/>
  <c r="AP40" i="74"/>
  <c r="M40" i="74"/>
  <c r="L40" i="74"/>
  <c r="K40" i="74"/>
  <c r="I40" i="74"/>
  <c r="H40" i="74"/>
  <c r="G40" i="74"/>
  <c r="F40" i="74"/>
  <c r="E40" i="74"/>
  <c r="D40" i="74"/>
  <c r="C40" i="74"/>
  <c r="B40" i="74"/>
  <c r="A40" i="74"/>
  <c r="KJ38" i="74"/>
  <c r="HK76" i="74"/>
  <c r="HB41" i="74"/>
  <c r="GP41" i="74"/>
  <c r="FO40" i="74"/>
  <c r="CI39" i="74"/>
  <c r="CC39" i="74"/>
  <c r="CA39" i="74"/>
  <c r="BZ39" i="74"/>
  <c r="BY39" i="74"/>
  <c r="AR39" i="74"/>
  <c r="AQ39" i="74"/>
  <c r="AP39" i="74"/>
  <c r="AN37" i="74"/>
  <c r="AL37" i="74"/>
  <c r="M39" i="74"/>
  <c r="L39" i="74"/>
  <c r="K39" i="74"/>
  <c r="I39" i="74"/>
  <c r="H39" i="74"/>
  <c r="G39" i="74"/>
  <c r="F39" i="74"/>
  <c r="E39" i="74"/>
  <c r="D39" i="74"/>
  <c r="C39" i="74"/>
  <c r="B39" i="74"/>
  <c r="A39" i="74"/>
  <c r="CC38" i="74"/>
  <c r="CA38" i="74"/>
  <c r="BZ38" i="74"/>
  <c r="BY38" i="74"/>
  <c r="M38" i="74"/>
  <c r="L38" i="74"/>
  <c r="K38" i="74"/>
  <c r="I38" i="74"/>
  <c r="H38" i="74"/>
  <c r="G38" i="74"/>
  <c r="F38" i="74"/>
  <c r="E38" i="74"/>
  <c r="D38" i="74"/>
  <c r="C38" i="74"/>
  <c r="B38" i="74"/>
  <c r="A38" i="74"/>
  <c r="JK36" i="74"/>
  <c r="HB39" i="74"/>
  <c r="GP39" i="74"/>
  <c r="CC37" i="74"/>
  <c r="CA37" i="74"/>
  <c r="BZ37" i="74"/>
  <c r="BY37" i="74"/>
  <c r="AL35" i="74"/>
  <c r="AF35" i="74"/>
  <c r="M37" i="74"/>
  <c r="L37" i="74"/>
  <c r="K37" i="74"/>
  <c r="I37" i="74"/>
  <c r="H37" i="74"/>
  <c r="G37" i="74"/>
  <c r="F37" i="74"/>
  <c r="E37" i="74"/>
  <c r="D37" i="74"/>
  <c r="C37" i="74"/>
  <c r="B37" i="74"/>
  <c r="A37" i="74"/>
  <c r="HJ73" i="74"/>
  <c r="FO37" i="74"/>
  <c r="CC36" i="74"/>
  <c r="CA36" i="74"/>
  <c r="BZ36" i="74"/>
  <c r="BY36" i="74"/>
  <c r="AL34" i="74"/>
  <c r="AF34" i="74"/>
  <c r="M36" i="74"/>
  <c r="L36" i="74"/>
  <c r="K36" i="74"/>
  <c r="I36" i="74"/>
  <c r="H36" i="74"/>
  <c r="G36" i="74"/>
  <c r="F36" i="74"/>
  <c r="E36" i="74"/>
  <c r="D36" i="74"/>
  <c r="C36" i="74"/>
  <c r="B36" i="74"/>
  <c r="A36" i="74"/>
  <c r="CC35" i="74"/>
  <c r="CA35" i="74"/>
  <c r="BZ35" i="74"/>
  <c r="BY35" i="74"/>
  <c r="BS35" i="74"/>
  <c r="BR35" i="74"/>
  <c r="BQ35" i="74"/>
  <c r="BP35" i="74"/>
  <c r="BO35" i="74"/>
  <c r="BN35" i="74"/>
  <c r="BM35" i="74"/>
  <c r="BL35" i="74"/>
  <c r="BK35" i="74"/>
  <c r="BJ35" i="74"/>
  <c r="BI35" i="74"/>
  <c r="BH35" i="74"/>
  <c r="BG35" i="74"/>
  <c r="BF35" i="74"/>
  <c r="BE35" i="74"/>
  <c r="BD35" i="74"/>
  <c r="BB35" i="74"/>
  <c r="BA35" i="74"/>
  <c r="AZ35" i="74"/>
  <c r="AY35" i="74"/>
  <c r="AX35" i="74"/>
  <c r="AL33" i="74"/>
  <c r="AF33" i="74"/>
  <c r="M35" i="74"/>
  <c r="L35" i="74"/>
  <c r="K35" i="74"/>
  <c r="I35" i="74"/>
  <c r="H35" i="74"/>
  <c r="G35" i="74"/>
  <c r="F35" i="74"/>
  <c r="E35" i="74"/>
  <c r="D35" i="74"/>
  <c r="C35" i="74"/>
  <c r="B35" i="74"/>
  <c r="A35" i="74"/>
  <c r="KE33" i="74"/>
  <c r="JU33" i="74"/>
  <c r="JD33" i="74"/>
  <c r="HJ71" i="74"/>
  <c r="FO32" i="74"/>
  <c r="DX34" i="74"/>
  <c r="DS34" i="74"/>
  <c r="DQ34" i="74"/>
  <c r="DM34" i="74"/>
  <c r="DJ34" i="74"/>
  <c r="DD34" i="74"/>
  <c r="DC34" i="74"/>
  <c r="CZ34" i="74"/>
  <c r="CS34" i="74"/>
  <c r="CJ34" i="74"/>
  <c r="CI34" i="74"/>
  <c r="CC34" i="74"/>
  <c r="CA34" i="74"/>
  <c r="BZ34" i="74"/>
  <c r="BY34" i="74"/>
  <c r="BS34" i="74"/>
  <c r="BR34" i="74"/>
  <c r="BQ34" i="74"/>
  <c r="BP34" i="74"/>
  <c r="BO34" i="74"/>
  <c r="BN34" i="74"/>
  <c r="BM34" i="74"/>
  <c r="BL34" i="74"/>
  <c r="BK34" i="74"/>
  <c r="BJ34" i="74"/>
  <c r="BI34" i="74"/>
  <c r="BH34" i="74"/>
  <c r="BG34" i="74"/>
  <c r="BF34" i="74"/>
  <c r="BE34" i="74"/>
  <c r="BD34" i="74"/>
  <c r="BB34" i="74"/>
  <c r="BA34" i="74"/>
  <c r="AZ34" i="74"/>
  <c r="AY34" i="74"/>
  <c r="AX34" i="74"/>
  <c r="AL32" i="74"/>
  <c r="AF32" i="74"/>
  <c r="M34" i="74"/>
  <c r="L34" i="74"/>
  <c r="K34" i="74"/>
  <c r="I34" i="74"/>
  <c r="J34" i="74"/>
  <c r="H34" i="74"/>
  <c r="G34" i="74"/>
  <c r="F34" i="74"/>
  <c r="E34" i="74"/>
  <c r="D34" i="74"/>
  <c r="C34" i="74"/>
  <c r="B34" i="74"/>
  <c r="A34" i="74"/>
  <c r="DX33" i="74"/>
  <c r="DS33" i="74"/>
  <c r="DQ33" i="74"/>
  <c r="DM33" i="74"/>
  <c r="DJ33" i="74"/>
  <c r="DD33" i="74"/>
  <c r="DC33" i="74"/>
  <c r="CZ33" i="74"/>
  <c r="CS33" i="74"/>
  <c r="CJ33" i="74"/>
  <c r="CI33" i="74"/>
  <c r="CC33" i="74"/>
  <c r="CA33" i="74"/>
  <c r="BZ33" i="74"/>
  <c r="BY33" i="74"/>
  <c r="AL31" i="74"/>
  <c r="AF31" i="74"/>
  <c r="M33" i="74"/>
  <c r="L33" i="74"/>
  <c r="K33" i="74"/>
  <c r="I33" i="74"/>
  <c r="H33" i="74"/>
  <c r="G33" i="74"/>
  <c r="F33" i="74"/>
  <c r="E33" i="74"/>
  <c r="D33" i="74"/>
  <c r="C33" i="74"/>
  <c r="B33" i="74"/>
  <c r="A33" i="74"/>
  <c r="KH31" i="74"/>
  <c r="JP31" i="74"/>
  <c r="JD31" i="74"/>
  <c r="HD34" i="74"/>
  <c r="DX32" i="74"/>
  <c r="DS32" i="74"/>
  <c r="DQ32" i="74"/>
  <c r="DM32" i="74"/>
  <c r="DJ32" i="74"/>
  <c r="DD32" i="74"/>
  <c r="DC32" i="74"/>
  <c r="CZ32" i="74"/>
  <c r="CS32" i="74"/>
  <c r="CJ32" i="74"/>
  <c r="CI32" i="74"/>
  <c r="CC32" i="74"/>
  <c r="BY32" i="74"/>
  <c r="AL30" i="74"/>
  <c r="AF30" i="74"/>
  <c r="V32" i="74"/>
  <c r="M32" i="74"/>
  <c r="L32" i="74"/>
  <c r="K32" i="74"/>
  <c r="I32" i="74"/>
  <c r="H32" i="74"/>
  <c r="G32" i="74"/>
  <c r="F32" i="74"/>
  <c r="E32" i="74"/>
  <c r="D32" i="74"/>
  <c r="C32" i="74"/>
  <c r="B32" i="74"/>
  <c r="A32" i="74"/>
  <c r="DX31" i="74"/>
  <c r="DS31" i="74"/>
  <c r="DQ31" i="74"/>
  <c r="DM31" i="74"/>
  <c r="DJ31" i="74"/>
  <c r="DD31" i="74"/>
  <c r="DC31" i="74"/>
  <c r="CZ31" i="74"/>
  <c r="CS31" i="74"/>
  <c r="CI31" i="74"/>
  <c r="CC31" i="74"/>
  <c r="BY31" i="74"/>
  <c r="M31" i="74"/>
  <c r="L31" i="74"/>
  <c r="K31" i="74"/>
  <c r="I31" i="74"/>
  <c r="H31" i="74"/>
  <c r="G31" i="74"/>
  <c r="F31" i="74"/>
  <c r="E31" i="74"/>
  <c r="D31" i="74"/>
  <c r="C31" i="74"/>
  <c r="B31" i="74"/>
  <c r="A31" i="74"/>
  <c r="FA30" i="74"/>
  <c r="EW30" i="74"/>
  <c r="EH30" i="74"/>
  <c r="CC30" i="74"/>
  <c r="AY30" i="74"/>
  <c r="AT30" i="74"/>
  <c r="Q30" i="74"/>
  <c r="M30" i="74"/>
  <c r="L30" i="74"/>
  <c r="K30" i="74"/>
  <c r="I30" i="74"/>
  <c r="J30" i="74"/>
  <c r="H30" i="74"/>
  <c r="G30" i="74"/>
  <c r="F30" i="74"/>
  <c r="E30" i="74"/>
  <c r="D30" i="74"/>
  <c r="C30" i="74"/>
  <c r="B30" i="74"/>
  <c r="A30" i="74"/>
  <c r="KJ28" i="74"/>
  <c r="HJ67" i="74"/>
  <c r="FO27" i="74"/>
  <c r="DX29" i="74"/>
  <c r="DQ29" i="74"/>
  <c r="DM29" i="74"/>
  <c r="DJ29" i="74"/>
  <c r="DD29" i="74"/>
  <c r="DC29" i="74"/>
  <c r="CZ29" i="74"/>
  <c r="CS29" i="74"/>
  <c r="CJ29" i="74"/>
  <c r="CI29" i="74"/>
  <c r="CC29" i="74"/>
  <c r="CA29" i="74"/>
  <c r="BZ29" i="74"/>
  <c r="AL27" i="74"/>
  <c r="AF27" i="74"/>
  <c r="Q29" i="74"/>
  <c r="M29" i="74"/>
  <c r="L29" i="74"/>
  <c r="K29" i="74"/>
  <c r="I29" i="74"/>
  <c r="H29" i="74"/>
  <c r="G29" i="74"/>
  <c r="F29" i="74"/>
  <c r="E29" i="74"/>
  <c r="D29" i="74"/>
  <c r="C29" i="74"/>
  <c r="B29" i="74"/>
  <c r="A29" i="74"/>
  <c r="GU30" i="74"/>
  <c r="EH28" i="74"/>
  <c r="DX28" i="74"/>
  <c r="DQ28" i="74"/>
  <c r="DM28" i="74"/>
  <c r="DJ28" i="74"/>
  <c r="DD28" i="74"/>
  <c r="DC28" i="74"/>
  <c r="CZ28" i="74"/>
  <c r="CS28" i="74"/>
  <c r="CJ28" i="74"/>
  <c r="CI28" i="74"/>
  <c r="CC28" i="74"/>
  <c r="BY28" i="74"/>
  <c r="BW28" i="74"/>
  <c r="BA28" i="74"/>
  <c r="AT28" i="74"/>
  <c r="AL26" i="74"/>
  <c r="AF26" i="74"/>
  <c r="Q28" i="74"/>
  <c r="M28" i="74"/>
  <c r="L28" i="74"/>
  <c r="K28" i="74"/>
  <c r="I28" i="74"/>
  <c r="H28" i="74"/>
  <c r="G28" i="74"/>
  <c r="F28" i="74"/>
  <c r="E28" i="74"/>
  <c r="D28" i="74"/>
  <c r="C28" i="74"/>
  <c r="B28" i="74"/>
  <c r="A28" i="74"/>
  <c r="JK26" i="74"/>
  <c r="CC27" i="74"/>
  <c r="BY27" i="74"/>
  <c r="BW27" i="74"/>
  <c r="AL25" i="74"/>
  <c r="Q27" i="74"/>
  <c r="M27" i="74"/>
  <c r="L27" i="74"/>
  <c r="K27" i="74"/>
  <c r="I27" i="74"/>
  <c r="H27" i="74"/>
  <c r="G27" i="74"/>
  <c r="F27" i="74"/>
  <c r="E27" i="74"/>
  <c r="D27" i="74"/>
  <c r="C27" i="74"/>
  <c r="B27" i="74"/>
  <c r="A27" i="74"/>
  <c r="EX26" i="74"/>
  <c r="ED26" i="74"/>
  <c r="DX26" i="74"/>
  <c r="DQ26" i="74"/>
  <c r="DM26" i="74"/>
  <c r="DJ26" i="74"/>
  <c r="DD26" i="74"/>
  <c r="DC26" i="74"/>
  <c r="CZ26" i="74"/>
  <c r="CS26" i="74"/>
  <c r="CJ26" i="74"/>
  <c r="CI26" i="74"/>
  <c r="CC26" i="74"/>
  <c r="BY26" i="74"/>
  <c r="BA26" i="74"/>
  <c r="AT26" i="74"/>
  <c r="AL24" i="74"/>
  <c r="Q26" i="74"/>
  <c r="M26" i="74"/>
  <c r="L26" i="74"/>
  <c r="K26" i="74"/>
  <c r="I26" i="74"/>
  <c r="H26" i="74"/>
  <c r="G26" i="74"/>
  <c r="F26" i="74"/>
  <c r="E26" i="74"/>
  <c r="D26" i="74"/>
  <c r="C26" i="74"/>
  <c r="B26" i="74"/>
  <c r="A26" i="74"/>
  <c r="HL25" i="74"/>
  <c r="FO23" i="74"/>
  <c r="DX25" i="74"/>
  <c r="DQ25" i="74"/>
  <c r="DM25" i="74"/>
  <c r="DJ25" i="74"/>
  <c r="DD25" i="74"/>
  <c r="DC25" i="74"/>
  <c r="CZ25" i="74"/>
  <c r="CS25" i="74"/>
  <c r="CJ25" i="74"/>
  <c r="CI25" i="74"/>
  <c r="CC25" i="74"/>
  <c r="BY25" i="74"/>
  <c r="AL23" i="74"/>
  <c r="M25" i="74"/>
  <c r="L25" i="74"/>
  <c r="K25" i="74"/>
  <c r="I25" i="74"/>
  <c r="H25" i="74"/>
  <c r="G25" i="74"/>
  <c r="F25" i="74"/>
  <c r="E25" i="74"/>
  <c r="D25" i="74"/>
  <c r="C25" i="74"/>
  <c r="B25" i="74"/>
  <c r="A25" i="74"/>
  <c r="KE23" i="74"/>
  <c r="JU23" i="74"/>
  <c r="JD23" i="74"/>
  <c r="FH24" i="74"/>
  <c r="EX24" i="74"/>
  <c r="ED24" i="74"/>
  <c r="DX24" i="74"/>
  <c r="DQ24" i="74"/>
  <c r="DM24" i="74"/>
  <c r="DJ24" i="74"/>
  <c r="DD24" i="74"/>
  <c r="DC24" i="74"/>
  <c r="CZ24" i="74"/>
  <c r="CS24" i="74"/>
  <c r="CJ24" i="74"/>
  <c r="CI24" i="74"/>
  <c r="CC24" i="74"/>
  <c r="BY24" i="74"/>
  <c r="AL22" i="74"/>
  <c r="M24" i="74"/>
  <c r="L24" i="74"/>
  <c r="K24" i="74"/>
  <c r="I24" i="74"/>
  <c r="H24" i="74"/>
  <c r="G24" i="74"/>
  <c r="F24" i="74"/>
  <c r="E24" i="74"/>
  <c r="D24" i="74"/>
  <c r="C24" i="74"/>
  <c r="B24" i="74"/>
  <c r="A24" i="74"/>
  <c r="DX23" i="74"/>
  <c r="DQ23" i="74"/>
  <c r="DM23" i="74"/>
  <c r="DJ23" i="74"/>
  <c r="DD23" i="74"/>
  <c r="DC23" i="74"/>
  <c r="CZ23" i="74"/>
  <c r="CS23" i="74"/>
  <c r="CJ23" i="74"/>
  <c r="CI23" i="74"/>
  <c r="CC23" i="74"/>
  <c r="BY23" i="74"/>
  <c r="AL21" i="74"/>
  <c r="M23" i="74"/>
  <c r="L23" i="74"/>
  <c r="K23" i="74"/>
  <c r="I23" i="74"/>
  <c r="H23" i="74"/>
  <c r="G23" i="74"/>
  <c r="F23" i="74"/>
  <c r="E23" i="74"/>
  <c r="D23" i="74"/>
  <c r="C23" i="74"/>
  <c r="B23" i="74"/>
  <c r="A23" i="74"/>
  <c r="KH21" i="74"/>
  <c r="JP21" i="74"/>
  <c r="JD21" i="74"/>
  <c r="HJ22" i="74"/>
  <c r="HD24" i="74"/>
  <c r="HA24" i="74"/>
  <c r="GY24" i="74"/>
  <c r="GP24" i="74"/>
  <c r="FO20" i="74"/>
  <c r="CC22" i="74"/>
  <c r="BY22" i="74"/>
  <c r="AW22" i="74"/>
  <c r="AU22" i="74"/>
  <c r="AL20" i="74"/>
  <c r="X22" i="74"/>
  <c r="W22" i="74"/>
  <c r="V22" i="74"/>
  <c r="U22" i="74"/>
  <c r="T22" i="74"/>
  <c r="S22" i="74"/>
  <c r="R22" i="74"/>
  <c r="Q22" i="74"/>
  <c r="M22" i="74"/>
  <c r="L22" i="74"/>
  <c r="K22" i="74"/>
  <c r="I22" i="74"/>
  <c r="J22" i="74"/>
  <c r="H22" i="74"/>
  <c r="G22" i="74"/>
  <c r="F22" i="74"/>
  <c r="E22" i="74"/>
  <c r="D22" i="74"/>
  <c r="C22" i="74"/>
  <c r="B22" i="74"/>
  <c r="A22" i="74"/>
  <c r="DX21" i="74"/>
  <c r="DS21" i="74"/>
  <c r="DQ21" i="74"/>
  <c r="DM21" i="74"/>
  <c r="DJ21" i="74"/>
  <c r="DD21" i="74"/>
  <c r="DC21" i="74"/>
  <c r="CZ21" i="74"/>
  <c r="CS21" i="74"/>
  <c r="CJ21" i="74"/>
  <c r="CI21" i="74"/>
  <c r="CC21" i="74"/>
  <c r="BY21" i="74"/>
  <c r="X21" i="74"/>
  <c r="W21" i="74"/>
  <c r="V21" i="74"/>
  <c r="U21" i="74"/>
  <c r="T21" i="74"/>
  <c r="S21" i="74"/>
  <c r="R21" i="74"/>
  <c r="Q21" i="74"/>
  <c r="M21" i="74"/>
  <c r="L21" i="74"/>
  <c r="K21" i="74"/>
  <c r="I21" i="74"/>
  <c r="H21" i="74"/>
  <c r="G21" i="74"/>
  <c r="F21" i="74"/>
  <c r="E21" i="74"/>
  <c r="D21" i="74"/>
  <c r="C21" i="74"/>
  <c r="B21" i="74"/>
  <c r="A21" i="74"/>
  <c r="HJ20" i="74"/>
  <c r="GP22" i="74"/>
  <c r="EX20" i="74"/>
  <c r="ED20" i="74"/>
  <c r="DX20" i="74"/>
  <c r="DS20" i="74"/>
  <c r="DQ20" i="74"/>
  <c r="DM20" i="74"/>
  <c r="DJ20" i="74"/>
  <c r="DD20" i="74"/>
  <c r="DC20" i="74"/>
  <c r="CZ20" i="74"/>
  <c r="CS20" i="74"/>
  <c r="CJ20" i="74"/>
  <c r="CI20" i="74"/>
  <c r="CC20" i="74"/>
  <c r="BY20" i="74"/>
  <c r="BD20" i="74"/>
  <c r="BB20" i="74"/>
  <c r="AW20" i="74"/>
  <c r="AU20" i="74"/>
  <c r="X20" i="74"/>
  <c r="W20" i="74"/>
  <c r="V20" i="74"/>
  <c r="U20" i="74"/>
  <c r="T20" i="74"/>
  <c r="S20" i="74"/>
  <c r="Q20" i="74"/>
  <c r="M20" i="74"/>
  <c r="L20" i="74"/>
  <c r="K20" i="74"/>
  <c r="I20" i="74"/>
  <c r="H20" i="74"/>
  <c r="G20" i="74"/>
  <c r="F20" i="74"/>
  <c r="E20" i="74"/>
  <c r="D20" i="74"/>
  <c r="C20" i="74"/>
  <c r="B20" i="74"/>
  <c r="A20" i="74"/>
  <c r="KJ18" i="74"/>
  <c r="DX19" i="74"/>
  <c r="DS19" i="74"/>
  <c r="DQ19" i="74"/>
  <c r="DM19" i="74"/>
  <c r="DJ19" i="74"/>
  <c r="DD19" i="74"/>
  <c r="DC19" i="74"/>
  <c r="CZ19" i="74"/>
  <c r="CS19" i="74"/>
  <c r="CI19" i="74"/>
  <c r="CC19" i="74"/>
  <c r="AL17" i="74"/>
  <c r="AF17" i="74"/>
  <c r="X19" i="74"/>
  <c r="W19" i="74"/>
  <c r="V19" i="74"/>
  <c r="U19" i="74"/>
  <c r="T19" i="74"/>
  <c r="S19" i="74"/>
  <c r="Q19" i="74"/>
  <c r="M19" i="74"/>
  <c r="L19" i="74"/>
  <c r="K19" i="74"/>
  <c r="I19" i="74"/>
  <c r="H19" i="74"/>
  <c r="G19" i="74"/>
  <c r="F19" i="74"/>
  <c r="E19" i="74"/>
  <c r="D19" i="74"/>
  <c r="C19" i="74"/>
  <c r="B19" i="74"/>
  <c r="A19" i="74"/>
  <c r="HA20" i="74"/>
  <c r="GP20" i="74"/>
  <c r="FH18" i="74"/>
  <c r="EX18" i="74"/>
  <c r="ED18" i="74"/>
  <c r="CC18" i="74"/>
  <c r="BD18" i="74"/>
  <c r="BB18" i="74"/>
  <c r="AW18" i="74"/>
  <c r="AU18" i="74"/>
  <c r="AL16" i="74"/>
  <c r="AF16" i="74"/>
  <c r="X18" i="74"/>
  <c r="W18" i="74"/>
  <c r="V18" i="74"/>
  <c r="U18" i="74"/>
  <c r="T18" i="74"/>
  <c r="S18" i="74"/>
  <c r="Q18" i="74"/>
  <c r="M18" i="74"/>
  <c r="L18" i="74"/>
  <c r="K18" i="74"/>
  <c r="I18" i="74"/>
  <c r="H18" i="74"/>
  <c r="G18" i="74"/>
  <c r="F18" i="74"/>
  <c r="E18" i="74"/>
  <c r="D18" i="74"/>
  <c r="C18" i="74"/>
  <c r="B18" i="74"/>
  <c r="A18" i="74"/>
  <c r="JK16" i="74"/>
  <c r="DX17" i="74"/>
  <c r="DQ17" i="74"/>
  <c r="DM17" i="74"/>
  <c r="DJ17" i="74"/>
  <c r="DD17" i="74"/>
  <c r="DC17" i="74"/>
  <c r="CZ17" i="74"/>
  <c r="CS17" i="74"/>
  <c r="CJ17" i="74"/>
  <c r="CI17" i="74"/>
  <c r="CC17" i="74"/>
  <c r="CA17" i="74"/>
  <c r="CA18" i="74"/>
  <c r="BZ17" i="74"/>
  <c r="BY17" i="74"/>
  <c r="BW17" i="74"/>
  <c r="AL15" i="74"/>
  <c r="X17" i="74"/>
  <c r="W17" i="74"/>
  <c r="V17" i="74"/>
  <c r="U17" i="74"/>
  <c r="T17" i="74"/>
  <c r="S17" i="74"/>
  <c r="R17" i="74"/>
  <c r="Q17" i="74"/>
  <c r="M17" i="74"/>
  <c r="L17" i="74"/>
  <c r="K17" i="74"/>
  <c r="I17" i="74"/>
  <c r="H17" i="74"/>
  <c r="G17" i="74"/>
  <c r="F17" i="74"/>
  <c r="E17" i="74"/>
  <c r="D17" i="74"/>
  <c r="C17" i="74"/>
  <c r="B17" i="74"/>
  <c r="A17" i="74"/>
  <c r="HJ16" i="74"/>
  <c r="DX16" i="74"/>
  <c r="DQ16" i="74"/>
  <c r="DM16" i="74"/>
  <c r="DJ16" i="74"/>
  <c r="DD16" i="74"/>
  <c r="DC16" i="74"/>
  <c r="CZ16" i="74"/>
  <c r="CS16" i="74"/>
  <c r="CJ16" i="74"/>
  <c r="CI16" i="74"/>
  <c r="CC16" i="74"/>
  <c r="BY16" i="74"/>
  <c r="BW16" i="74"/>
  <c r="AL14" i="74"/>
  <c r="X16" i="74"/>
  <c r="W16" i="74"/>
  <c r="V16" i="74"/>
  <c r="U16" i="74"/>
  <c r="T16" i="74"/>
  <c r="S16" i="74"/>
  <c r="R16" i="74"/>
  <c r="Q16" i="74"/>
  <c r="M16" i="74"/>
  <c r="L16" i="74"/>
  <c r="K16" i="74"/>
  <c r="I16" i="74"/>
  <c r="H16" i="74"/>
  <c r="G16" i="74"/>
  <c r="F16" i="74"/>
  <c r="E16" i="74"/>
  <c r="D16" i="74"/>
  <c r="C16" i="74"/>
  <c r="B16" i="74"/>
  <c r="A16" i="74"/>
  <c r="DX15" i="74"/>
  <c r="DQ15" i="74"/>
  <c r="DM15" i="74"/>
  <c r="DJ15" i="74"/>
  <c r="DD15" i="74"/>
  <c r="DC15" i="74"/>
  <c r="CZ15" i="74"/>
  <c r="CS15" i="74"/>
  <c r="CJ15" i="74"/>
  <c r="CI15" i="74"/>
  <c r="CC15" i="74"/>
  <c r="BY15" i="74"/>
  <c r="X15" i="74"/>
  <c r="W15" i="74"/>
  <c r="V15" i="74"/>
  <c r="U15" i="74"/>
  <c r="T15" i="74"/>
  <c r="S15" i="74"/>
  <c r="Q15" i="74"/>
  <c r="M15" i="74"/>
  <c r="L15" i="74"/>
  <c r="K15" i="74"/>
  <c r="I15" i="74"/>
  <c r="H15" i="74"/>
  <c r="G15" i="74"/>
  <c r="F15" i="74"/>
  <c r="E15" i="74"/>
  <c r="D15" i="74"/>
  <c r="C15" i="74"/>
  <c r="B15" i="74"/>
  <c r="A15" i="74"/>
  <c r="KE13" i="74"/>
  <c r="JU13" i="74"/>
  <c r="JD13" i="74"/>
  <c r="FT14" i="74"/>
  <c r="FO14" i="74"/>
  <c r="FA14" i="74"/>
  <c r="EW14" i="74"/>
  <c r="EH14" i="74"/>
  <c r="DX14" i="74"/>
  <c r="DQ14" i="74"/>
  <c r="DM14" i="74"/>
  <c r="DJ14" i="74"/>
  <c r="DD14" i="74"/>
  <c r="DC14" i="74"/>
  <c r="CZ14" i="74"/>
  <c r="CS14" i="74"/>
  <c r="CJ14" i="74"/>
  <c r="CI14" i="74"/>
  <c r="CC14" i="74"/>
  <c r="BZ14" i="74"/>
  <c r="BY14" i="74"/>
  <c r="BY13" i="74"/>
  <c r="AN12" i="74"/>
  <c r="AL12" i="74"/>
  <c r="X14" i="74"/>
  <c r="W14" i="74"/>
  <c r="V14" i="74"/>
  <c r="U14" i="74"/>
  <c r="T14" i="74"/>
  <c r="S14" i="74"/>
  <c r="R14" i="74"/>
  <c r="Q14" i="74"/>
  <c r="M14" i="74"/>
  <c r="L14" i="74"/>
  <c r="K14" i="74"/>
  <c r="I14" i="74"/>
  <c r="H14" i="74"/>
  <c r="G14" i="74"/>
  <c r="F14" i="74"/>
  <c r="E14" i="74"/>
  <c r="D14" i="74"/>
  <c r="C14" i="74"/>
  <c r="B14" i="74"/>
  <c r="A14" i="74"/>
  <c r="DX13" i="74"/>
  <c r="DQ13" i="74"/>
  <c r="DM13" i="74"/>
  <c r="DJ13" i="74"/>
  <c r="DD13" i="74"/>
  <c r="DC13" i="74"/>
  <c r="CZ13" i="74"/>
  <c r="CS13" i="74"/>
  <c r="CJ13" i="74"/>
  <c r="CI13" i="74"/>
  <c r="CC13" i="74"/>
  <c r="BG13" i="74"/>
  <c r="BB13" i="74"/>
  <c r="AY13" i="74"/>
  <c r="AT13" i="74"/>
  <c r="X13" i="74"/>
  <c r="W13" i="74"/>
  <c r="V13" i="74"/>
  <c r="U13" i="74"/>
  <c r="T13" i="74"/>
  <c r="S13" i="74"/>
  <c r="R13" i="74"/>
  <c r="Q13" i="74"/>
  <c r="M13" i="74"/>
  <c r="L13" i="74"/>
  <c r="K13" i="74"/>
  <c r="I13" i="74"/>
  <c r="J13" i="74"/>
  <c r="H13" i="74"/>
  <c r="G13" i="74"/>
  <c r="F13" i="74"/>
  <c r="E13" i="74"/>
  <c r="D13" i="74"/>
  <c r="C13" i="74"/>
  <c r="B13" i="74"/>
  <c r="A13" i="74"/>
  <c r="KH11" i="74"/>
  <c r="JP11" i="74"/>
  <c r="JD11" i="74"/>
  <c r="IP12" i="74"/>
  <c r="HY12" i="74"/>
  <c r="GP14" i="74"/>
  <c r="EH12" i="74"/>
  <c r="DX12" i="74"/>
  <c r="DC12" i="74"/>
  <c r="AL10" i="74"/>
  <c r="AF10" i="74"/>
  <c r="M12" i="74"/>
  <c r="L12" i="74"/>
  <c r="K12" i="74"/>
  <c r="I12" i="74"/>
  <c r="H12" i="74"/>
  <c r="G12" i="74"/>
  <c r="F12" i="74"/>
  <c r="E12" i="74"/>
  <c r="D12" i="74"/>
  <c r="C12" i="74"/>
  <c r="B12" i="74"/>
  <c r="A12" i="74"/>
  <c r="DX11" i="74"/>
  <c r="DC11" i="74"/>
  <c r="AL9" i="74"/>
  <c r="AF9" i="74"/>
  <c r="M11" i="74"/>
  <c r="L11" i="74"/>
  <c r="K11" i="74"/>
  <c r="I11" i="74"/>
  <c r="H11" i="74"/>
  <c r="G11" i="74"/>
  <c r="F11" i="74"/>
  <c r="E11" i="74"/>
  <c r="D11" i="74"/>
  <c r="C11" i="74"/>
  <c r="B11" i="74"/>
  <c r="A11" i="74"/>
  <c r="IU10" i="74"/>
  <c r="HQ10" i="74"/>
  <c r="EX10" i="74"/>
  <c r="ED10" i="74"/>
  <c r="DC10" i="74"/>
  <c r="AL8" i="74"/>
  <c r="M10" i="74"/>
  <c r="L10" i="74"/>
  <c r="K10" i="74"/>
  <c r="I10" i="74"/>
  <c r="H10" i="74"/>
  <c r="G10" i="74"/>
  <c r="E10" i="74"/>
  <c r="D10" i="74"/>
  <c r="C10" i="74"/>
  <c r="A10" i="74"/>
  <c r="GC9" i="74"/>
  <c r="FU9" i="74"/>
  <c r="FR9" i="74"/>
  <c r="FO9" i="74"/>
  <c r="DX9" i="74"/>
  <c r="DC9" i="74"/>
  <c r="BH9" i="74"/>
  <c r="BB9" i="74"/>
  <c r="AY9" i="74"/>
  <c r="AT9" i="74"/>
  <c r="AL7" i="74"/>
  <c r="HE8" i="74"/>
  <c r="HA8" i="74"/>
  <c r="GW8" i="74"/>
  <c r="GS8" i="74"/>
  <c r="FH8" i="74"/>
  <c r="EX8" i="74"/>
  <c r="ED8" i="74"/>
  <c r="AL6" i="74"/>
  <c r="GK7" i="74"/>
  <c r="GE7" i="74"/>
  <c r="FO7" i="74"/>
  <c r="BH7" i="74"/>
  <c r="BB7" i="74"/>
  <c r="AY7" i="74"/>
  <c r="AT7" i="74"/>
  <c r="AL5" i="74"/>
  <c r="IE6" i="74"/>
  <c r="HI6" i="74"/>
  <c r="AL4" i="74"/>
  <c r="AL3" i="74"/>
  <c r="CF4" i="74"/>
  <c r="G4" i="74"/>
  <c r="Y3" i="73"/>
  <c r="Y2" i="73"/>
  <c r="BU2" i="73"/>
  <c r="BT2" i="73"/>
  <c r="BS2" i="73"/>
  <c r="BR2" i="73"/>
  <c r="BQ2" i="73"/>
  <c r="BK2" i="73"/>
  <c r="BB2" i="73"/>
  <c r="BA2" i="73"/>
  <c r="AZ2" i="73"/>
  <c r="AY2" i="73"/>
  <c r="AX2" i="73"/>
  <c r="AW2" i="73"/>
  <c r="AV2" i="73"/>
  <c r="AT2" i="73"/>
  <c r="AR2" i="73"/>
  <c r="AQ2" i="73"/>
  <c r="AP2" i="73"/>
  <c r="AM2" i="73"/>
  <c r="AL2" i="73"/>
  <c r="AJ2" i="73"/>
  <c r="AI2" i="73"/>
  <c r="AD2" i="73"/>
  <c r="AA2" i="73"/>
  <c r="Z2" i="73"/>
  <c r="U2" i="73"/>
  <c r="T2" i="73"/>
  <c r="S2" i="73"/>
  <c r="R2" i="73"/>
  <c r="Q2" i="73"/>
  <c r="P2" i="73"/>
  <c r="O2" i="73"/>
  <c r="N2" i="73"/>
  <c r="M2" i="73"/>
  <c r="K2" i="73"/>
  <c r="J2" i="73"/>
  <c r="DJ2" i="61"/>
  <c r="DB2" i="61"/>
  <c r="AF2" i="73"/>
  <c r="B6" i="68"/>
  <c r="B22" i="18"/>
  <c r="C22" i="18"/>
  <c r="B8" i="83"/>
  <c r="BU2" i="61"/>
  <c r="B9" i="83"/>
  <c r="N88" i="20"/>
  <c r="DI2" i="61"/>
  <c r="DY2" i="61"/>
  <c r="E80" i="20"/>
  <c r="M89" i="20"/>
  <c r="DH2" i="61"/>
  <c r="EB2" i="61"/>
  <c r="M83" i="20"/>
  <c r="EF2" i="61"/>
  <c r="D86" i="20"/>
  <c r="E86" i="20"/>
  <c r="M85" i="20"/>
  <c r="L85" i="20"/>
  <c r="M86" i="20"/>
  <c r="E78" i="20"/>
  <c r="E81" i="20"/>
  <c r="D81" i="20"/>
  <c r="D78" i="20"/>
  <c r="D76" i="20"/>
  <c r="E75" i="20"/>
  <c r="D73" i="20"/>
  <c r="DK2" i="61"/>
  <c r="BL58" i="24"/>
  <c r="BG58" i="24"/>
  <c r="BQ58" i="24"/>
  <c r="BU58" i="24"/>
  <c r="AN64" i="24"/>
  <c r="AN62" i="24"/>
  <c r="AN60" i="24"/>
  <c r="AN58" i="24"/>
  <c r="AN56" i="24"/>
  <c r="CH172" i="74"/>
  <c r="AI13" i="101"/>
  <c r="B6" i="83"/>
  <c r="BM2" i="61"/>
  <c r="BK2" i="61"/>
  <c r="BP2" i="61"/>
  <c r="BT73" i="74"/>
  <c r="BU73" i="74"/>
  <c r="V8" i="80"/>
  <c r="DD9" i="74"/>
  <c r="K34" i="80"/>
  <c r="V10" i="80"/>
  <c r="DD11" i="74"/>
  <c r="V11" i="80"/>
  <c r="DD12" i="74"/>
  <c r="AB10" i="80"/>
  <c r="DJ11" i="74"/>
  <c r="AB11" i="80"/>
  <c r="DJ12" i="74"/>
  <c r="CL2" i="61"/>
  <c r="GA14" i="74"/>
  <c r="B13" i="83"/>
  <c r="GE14" i="74"/>
  <c r="B15" i="83"/>
  <c r="BR2" i="61"/>
  <c r="DD36" i="74"/>
  <c r="V35" i="80"/>
  <c r="BC2" i="73"/>
  <c r="BZ18" i="74"/>
  <c r="BZ172" i="74"/>
  <c r="D199" i="12"/>
  <c r="C199" i="12"/>
  <c r="C197" i="12"/>
  <c r="BY2" i="61"/>
  <c r="CA172" i="74"/>
  <c r="BY182" i="74"/>
  <c r="AN42" i="74"/>
  <c r="AN54" i="74"/>
  <c r="CA166" i="74"/>
  <c r="AF74" i="23"/>
  <c r="AE74" i="23"/>
  <c r="B74" i="83"/>
  <c r="BY172" i="74"/>
  <c r="BX172" i="74"/>
  <c r="BX91" i="74"/>
  <c r="BZ92" i="74"/>
  <c r="BX89" i="74"/>
  <c r="BZ50" i="74"/>
  <c r="AN11" i="74"/>
  <c r="CA92" i="74"/>
  <c r="BZ123" i="74"/>
  <c r="CA123" i="74"/>
  <c r="BY123" i="74"/>
  <c r="BZ166" i="74"/>
  <c r="BY166" i="74"/>
  <c r="V23" i="74"/>
  <c r="BY29" i="74"/>
  <c r="BY50" i="74"/>
  <c r="CA75" i="74"/>
  <c r="S23" i="74"/>
  <c r="W23" i="74"/>
  <c r="T23" i="74"/>
  <c r="BY43" i="74"/>
  <c r="CA43" i="74"/>
  <c r="BZ43" i="74"/>
  <c r="AN36" i="74"/>
  <c r="BZ75" i="74"/>
  <c r="AT122" i="74"/>
  <c r="BY92" i="74"/>
  <c r="AN18" i="74"/>
  <c r="AN28" i="74"/>
  <c r="BY75" i="74"/>
  <c r="BX87" i="74"/>
  <c r="U23" i="74"/>
  <c r="BY18" i="74"/>
  <c r="CA50" i="74"/>
  <c r="AN63" i="74"/>
  <c r="AL63" i="74"/>
  <c r="BA122" i="74"/>
  <c r="CS35" i="74"/>
  <c r="V34" i="80"/>
  <c r="DD35" i="74"/>
  <c r="CB172" i="74"/>
  <c r="BZ81" i="74"/>
  <c r="BZ85" i="74"/>
  <c r="BZ94" i="74"/>
  <c r="CA81" i="74"/>
  <c r="CA85" i="74"/>
  <c r="CA94" i="74"/>
  <c r="CA185" i="74"/>
  <c r="CA193" i="74"/>
  <c r="CA195" i="74"/>
  <c r="CA197" i="74"/>
  <c r="CA199" i="74"/>
  <c r="BY81" i="74"/>
  <c r="BY85" i="74"/>
  <c r="BY185" i="74"/>
  <c r="BZ185" i="74"/>
  <c r="BZ193" i="74"/>
  <c r="BZ195" i="74"/>
  <c r="BZ197" i="74"/>
  <c r="BZ199" i="74"/>
  <c r="BY199" i="74"/>
  <c r="BY94" i="74"/>
  <c r="BY197" i="74"/>
  <c r="BT46" i="74"/>
  <c r="BU46" i="74"/>
  <c r="BT59" i="74"/>
  <c r="BU59" i="74"/>
  <c r="BA74" i="74"/>
  <c r="BT60" i="74"/>
  <c r="BU60" i="74"/>
  <c r="BG74" i="74"/>
  <c r="AX74" i="74"/>
  <c r="BT65" i="74"/>
  <c r="BU65" i="74"/>
  <c r="BT62" i="74"/>
  <c r="BU62" i="74"/>
  <c r="BT58" i="74"/>
  <c r="BU58" i="74"/>
  <c r="BJ74" i="74"/>
  <c r="BS74" i="74"/>
  <c r="BO74" i="74"/>
  <c r="BB110" i="74"/>
  <c r="BT70" i="74"/>
  <c r="BU70" i="74"/>
  <c r="BT67" i="74"/>
  <c r="BU67" i="74"/>
  <c r="AU110" i="74"/>
  <c r="BT61" i="74"/>
  <c r="BU61" i="74"/>
  <c r="BL74" i="74"/>
  <c r="BT71" i="74"/>
  <c r="BU71" i="74"/>
  <c r="BN74" i="74"/>
  <c r="BF74" i="74"/>
  <c r="BT53" i="74"/>
  <c r="BU53" i="74"/>
  <c r="BT55" i="74"/>
  <c r="BU55" i="74"/>
  <c r="BT49" i="74"/>
  <c r="BU49" i="74"/>
  <c r="BP74" i="74"/>
  <c r="BQ74" i="74"/>
  <c r="BM74" i="74"/>
  <c r="BK74" i="74"/>
  <c r="BI74" i="74"/>
  <c r="BE74" i="74"/>
  <c r="BB74" i="74"/>
  <c r="AZ74" i="74"/>
  <c r="BT45" i="74"/>
  <c r="BU45" i="74"/>
  <c r="BT66" i="74"/>
  <c r="BU66" i="74"/>
  <c r="BT54" i="74"/>
  <c r="BU54" i="74"/>
  <c r="BD74" i="74"/>
  <c r="AU103" i="74"/>
  <c r="BT57" i="74"/>
  <c r="BU57" i="74"/>
  <c r="BB103" i="74"/>
  <c r="BH74" i="74"/>
  <c r="AY74" i="74"/>
  <c r="BR74" i="74"/>
  <c r="BT39" i="74"/>
  <c r="BU39" i="74"/>
  <c r="AT110" i="74"/>
  <c r="BA110" i="74"/>
  <c r="BT43" i="74"/>
  <c r="BU43" i="74"/>
  <c r="BT42" i="74"/>
  <c r="BU42" i="74"/>
  <c r="BT47" i="74"/>
  <c r="BU47" i="74"/>
  <c r="BT56" i="74"/>
  <c r="BU56" i="74"/>
  <c r="BT68" i="74"/>
  <c r="BU68" i="74"/>
  <c r="BT64" i="74"/>
  <c r="BU64" i="74"/>
  <c r="BT63" i="74"/>
  <c r="BU63" i="74"/>
  <c r="BT72" i="74"/>
  <c r="BU72" i="74"/>
  <c r="BT69" i="74"/>
  <c r="BU69" i="74"/>
  <c r="BT40" i="74"/>
  <c r="BU40" i="74"/>
  <c r="BT52" i="74"/>
  <c r="BU52" i="74"/>
  <c r="BT48" i="74"/>
  <c r="BU48" i="74"/>
  <c r="BT41" i="74"/>
  <c r="BU41" i="74"/>
  <c r="BT51" i="74"/>
  <c r="BU51" i="74"/>
  <c r="BT36" i="74"/>
  <c r="BT44" i="74"/>
  <c r="BU44" i="74"/>
  <c r="BT50" i="74"/>
  <c r="BU50" i="74"/>
  <c r="M72" i="20"/>
  <c r="DO2" i="61"/>
  <c r="L72" i="20"/>
  <c r="M90" i="20"/>
  <c r="L90" i="20"/>
  <c r="D74" i="20"/>
  <c r="DD2" i="61"/>
  <c r="N55" i="20"/>
  <c r="A66" i="20"/>
  <c r="A66" i="74"/>
  <c r="B49" i="24"/>
  <c r="B54" i="24"/>
  <c r="BD54" i="24"/>
  <c r="E74" i="20"/>
  <c r="N91" i="20"/>
  <c r="M84" i="20"/>
  <c r="L84" i="20"/>
  <c r="J55" i="20"/>
  <c r="D77" i="20"/>
  <c r="DG2" i="61"/>
  <c r="E77" i="20"/>
  <c r="EC2" i="61"/>
  <c r="L87" i="20"/>
  <c r="M87" i="20"/>
  <c r="EA2" i="61"/>
  <c r="D72" i="20"/>
  <c r="F79" i="20"/>
  <c r="E76" i="20"/>
  <c r="DE2" i="61"/>
  <c r="DZ2" i="61"/>
  <c r="N73" i="74"/>
  <c r="L73" i="74"/>
  <c r="J11" i="74"/>
  <c r="J12" i="74"/>
  <c r="J17" i="74"/>
  <c r="J26" i="74"/>
  <c r="J28" i="74"/>
  <c r="J29" i="74"/>
  <c r="N39" i="74"/>
  <c r="J41" i="74"/>
  <c r="J42" i="74"/>
  <c r="J46" i="74"/>
  <c r="J51" i="74"/>
  <c r="BW49" i="24"/>
  <c r="BL64" i="24"/>
  <c r="N28" i="47"/>
  <c r="N34" i="47"/>
  <c r="E84" i="20"/>
  <c r="E73" i="20"/>
  <c r="D75" i="20"/>
  <c r="F85" i="20"/>
  <c r="F83" i="74"/>
  <c r="D83" i="74" s="1"/>
  <c r="N13" i="74"/>
  <c r="J21" i="74"/>
  <c r="N22" i="74"/>
  <c r="N23" i="74"/>
  <c r="N25" i="74"/>
  <c r="N37" i="74"/>
  <c r="N43" i="74"/>
  <c r="N45" i="74"/>
  <c r="N48" i="74"/>
  <c r="N49" i="74"/>
  <c r="N50" i="74"/>
  <c r="N53" i="74"/>
  <c r="J14" i="74"/>
  <c r="J39" i="74"/>
  <c r="F85" i="74"/>
  <c r="D85" i="74" s="1"/>
  <c r="N78" i="74"/>
  <c r="N79" i="74"/>
  <c r="F97" i="74"/>
  <c r="J27" i="74"/>
  <c r="N30" i="74"/>
  <c r="F55" i="74"/>
  <c r="N11" i="74"/>
  <c r="N12" i="74"/>
  <c r="N15" i="74"/>
  <c r="N17" i="74"/>
  <c r="N20" i="74"/>
  <c r="N21" i="74"/>
  <c r="N24" i="74"/>
  <c r="N26" i="74"/>
  <c r="N27" i="74"/>
  <c r="N28" i="74"/>
  <c r="N29" i="74"/>
  <c r="N32" i="74"/>
  <c r="N33" i="74"/>
  <c r="N35" i="74"/>
  <c r="N38" i="74"/>
  <c r="N41" i="74"/>
  <c r="N42" i="74"/>
  <c r="N44" i="74"/>
  <c r="N46" i="74"/>
  <c r="M73" i="74"/>
  <c r="B24" i="18"/>
  <c r="N90" i="74"/>
  <c r="F72" i="74"/>
  <c r="D72" i="74"/>
  <c r="J23" i="74"/>
  <c r="F82" i="74"/>
  <c r="E82" i="74" s="1"/>
  <c r="AL56" i="74"/>
  <c r="N10" i="74"/>
  <c r="N82" i="74"/>
  <c r="M82" i="74"/>
  <c r="F100" i="74"/>
  <c r="N14" i="74"/>
  <c r="N18" i="74"/>
  <c r="J25" i="74"/>
  <c r="N31" i="74"/>
  <c r="J43" i="74"/>
  <c r="N47" i="74"/>
  <c r="N52" i="74"/>
  <c r="N51" i="74"/>
  <c r="AL55" i="74"/>
  <c r="F84" i="74"/>
  <c r="E84" i="74" s="1"/>
  <c r="J35" i="74"/>
  <c r="F74" i="74"/>
  <c r="G59" i="74"/>
  <c r="F87" i="74"/>
  <c r="F88" i="74" s="1"/>
  <c r="J10" i="74"/>
  <c r="J15" i="74"/>
  <c r="N87" i="74"/>
  <c r="J18" i="74"/>
  <c r="J20" i="74"/>
  <c r="J24" i="74"/>
  <c r="J31" i="74"/>
  <c r="J32" i="74"/>
  <c r="J33" i="74"/>
  <c r="N34" i="74"/>
  <c r="J38" i="74"/>
  <c r="J40" i="74"/>
  <c r="J44" i="74"/>
  <c r="J47" i="74"/>
  <c r="J49" i="74"/>
  <c r="J52" i="74"/>
  <c r="J54" i="74"/>
  <c r="BE62" i="24"/>
  <c r="BE60" i="24"/>
  <c r="BE64" i="24"/>
  <c r="BD58" i="24"/>
  <c r="B56" i="24"/>
  <c r="BD56" i="24"/>
  <c r="V80" i="24"/>
  <c r="V88" i="24"/>
  <c r="F99" i="74"/>
  <c r="F95" i="74"/>
  <c r="F98" i="74"/>
  <c r="F96" i="74"/>
  <c r="N16" i="74"/>
  <c r="J16" i="74"/>
  <c r="N84" i="74"/>
  <c r="N59" i="74"/>
  <c r="J37" i="74"/>
  <c r="N40" i="74"/>
  <c r="N81" i="74"/>
  <c r="N86" i="74"/>
  <c r="N83" i="74"/>
  <c r="BG64" i="24"/>
  <c r="N38" i="47"/>
  <c r="N36" i="47"/>
  <c r="D22" i="18"/>
  <c r="C24" i="18"/>
  <c r="AO2" i="73"/>
  <c r="AS2" i="73"/>
  <c r="BI2" i="73"/>
  <c r="N75" i="74"/>
  <c r="N74" i="74"/>
  <c r="J19" i="74"/>
  <c r="N19" i="74"/>
  <c r="J36" i="74"/>
  <c r="N36" i="74"/>
  <c r="N72" i="74"/>
  <c r="N76" i="74"/>
  <c r="AU2" i="73"/>
  <c r="BJ2" i="73"/>
  <c r="J55" i="11"/>
  <c r="F73" i="74"/>
  <c r="F78" i="74"/>
  <c r="F75" i="74"/>
  <c r="F77" i="74"/>
  <c r="N54" i="74"/>
  <c r="BD2" i="73"/>
  <c r="N40" i="47"/>
  <c r="DS2" i="61"/>
  <c r="BU74" i="74"/>
  <c r="BT74" i="74"/>
  <c r="AE2" i="73"/>
  <c r="BW47" i="24"/>
  <c r="CG64" i="24"/>
  <c r="F83" i="20"/>
  <c r="DM2" i="61"/>
  <c r="DL2" i="61"/>
  <c r="ED2" i="61"/>
  <c r="N92" i="20"/>
  <c r="EE2" i="61"/>
  <c r="N60" i="20"/>
  <c r="B7" i="18"/>
  <c r="AB97" i="24"/>
  <c r="BU64" i="24"/>
  <c r="AB99" i="24"/>
  <c r="K96" i="74"/>
  <c r="K97" i="20"/>
  <c r="EP2" i="61"/>
  <c r="K101" i="20"/>
  <c r="ER2" i="61"/>
  <c r="K100" i="74"/>
  <c r="AG2" i="73"/>
  <c r="AH2" i="73"/>
  <c r="ES2" i="61"/>
  <c r="K99" i="20"/>
  <c r="EQ2" i="61"/>
  <c r="K98" i="74"/>
  <c r="AF76" i="23"/>
  <c r="AB102" i="24"/>
  <c r="AB95" i="24"/>
  <c r="AB104" i="24"/>
  <c r="AI14" i="4"/>
  <c r="BD60" i="24"/>
  <c r="BQ64" i="24"/>
  <c r="L82" i="74"/>
  <c r="EH2" i="61"/>
  <c r="F88" i="20"/>
  <c r="EI2" i="61"/>
  <c r="E72" i="74"/>
  <c r="F79" i="74"/>
  <c r="J55" i="74"/>
  <c r="D74" i="74"/>
  <c r="E74" i="74"/>
  <c r="N55" i="74"/>
  <c r="N60" i="74"/>
  <c r="N88" i="74"/>
  <c r="L81" i="74"/>
  <c r="M81" i="74"/>
  <c r="N85" i="74"/>
  <c r="M72" i="74"/>
  <c r="L72" i="74"/>
  <c r="N77" i="74"/>
  <c r="N80" i="74"/>
  <c r="M83" i="74"/>
  <c r="L83" i="74"/>
  <c r="E73" i="74"/>
  <c r="D73" i="74"/>
  <c r="F76" i="74"/>
  <c r="L75" i="74"/>
  <c r="M75" i="74"/>
  <c r="L84" i="74"/>
  <c r="M84" i="74"/>
  <c r="M76" i="74"/>
  <c r="L76" i="74"/>
  <c r="D24" i="18"/>
  <c r="E22" i="18"/>
  <c r="E75" i="74"/>
  <c r="D75" i="74"/>
  <c r="M74" i="74"/>
  <c r="L74" i="74"/>
  <c r="V66" i="24"/>
  <c r="V62" i="24"/>
  <c r="V68" i="24"/>
  <c r="V60" i="24"/>
  <c r="BU76" i="74"/>
  <c r="B76" i="83"/>
  <c r="AF89" i="23"/>
  <c r="B9" i="18"/>
  <c r="C7" i="18"/>
  <c r="N61" i="20"/>
  <c r="N89" i="74"/>
  <c r="F80" i="74"/>
  <c r="AI21" i="4"/>
  <c r="AI47" i="4"/>
  <c r="BH2" i="61"/>
  <c r="E24" i="18"/>
  <c r="F22" i="18"/>
  <c r="N61" i="74"/>
  <c r="N64" i="74"/>
  <c r="D7" i="18"/>
  <c r="C9" i="18"/>
  <c r="B10" i="18"/>
  <c r="C10" i="18"/>
  <c r="D10" i="18"/>
  <c r="E10" i="18"/>
  <c r="F10" i="18"/>
  <c r="G10" i="18"/>
  <c r="H10" i="18"/>
  <c r="N64" i="20"/>
  <c r="D77" i="12"/>
  <c r="BZ77" i="74"/>
  <c r="BU89" i="74"/>
  <c r="D96" i="12"/>
  <c r="BZ96" i="74"/>
  <c r="N63" i="20"/>
  <c r="N63" i="74"/>
  <c r="AD3" i="48"/>
  <c r="W3" i="5"/>
  <c r="GJ3" i="74"/>
  <c r="AK3" i="76"/>
  <c r="B10" i="83"/>
  <c r="J4" i="12"/>
  <c r="P3" i="9"/>
  <c r="HD3" i="74"/>
  <c r="BZ2" i="61"/>
  <c r="N3" i="20"/>
  <c r="N3" i="47"/>
  <c r="AA3" i="24"/>
  <c r="V3" i="67"/>
  <c r="N3" i="74"/>
  <c r="F24" i="18"/>
  <c r="G22" i="18"/>
  <c r="AN57" i="74"/>
  <c r="AN64" i="74"/>
  <c r="L57" i="11"/>
  <c r="L64" i="11"/>
  <c r="E7" i="18"/>
  <c r="D9" i="18"/>
  <c r="D12" i="18"/>
  <c r="D25" i="18"/>
  <c r="B12" i="18"/>
  <c r="B25" i="18"/>
  <c r="C12" i="18"/>
  <c r="C25" i="18"/>
  <c r="H22" i="18"/>
  <c r="H24" i="18"/>
  <c r="G24" i="18"/>
  <c r="B32" i="18"/>
  <c r="B33" i="18"/>
  <c r="B34" i="18"/>
  <c r="D34" i="18"/>
  <c r="D32" i="18"/>
  <c r="E9" i="18"/>
  <c r="E12" i="18"/>
  <c r="E25" i="18"/>
  <c r="F7" i="18"/>
  <c r="C32" i="18"/>
  <c r="C34" i="18"/>
  <c r="E34" i="18"/>
  <c r="E32" i="18"/>
  <c r="C33" i="18"/>
  <c r="D33" i="18"/>
  <c r="G7" i="18"/>
  <c r="F9" i="18"/>
  <c r="F12" i="18"/>
  <c r="F25" i="18"/>
  <c r="H7" i="18"/>
  <c r="H9" i="18"/>
  <c r="H12" i="18"/>
  <c r="H25" i="18"/>
  <c r="G9" i="18"/>
  <c r="G12" i="18"/>
  <c r="G25" i="18"/>
  <c r="F32" i="18"/>
  <c r="F34" i="18"/>
  <c r="E33" i="18"/>
  <c r="H34" i="18"/>
  <c r="H32" i="18"/>
  <c r="F33" i="18"/>
  <c r="G32" i="18"/>
  <c r="G34" i="18"/>
  <c r="G33" i="18"/>
  <c r="H33" i="18"/>
  <c r="E85" i="74" l="1"/>
  <c r="N81" i="20"/>
  <c r="D84" i="74"/>
  <c r="DR2" i="61"/>
  <c r="L80" i="20"/>
  <c r="DV2" i="61"/>
  <c r="DP2" i="61"/>
  <c r="N79" i="20"/>
  <c r="L76" i="20"/>
  <c r="DU2" i="61"/>
  <c r="F86" i="74"/>
  <c r="F89" i="74" s="1"/>
  <c r="M77" i="20"/>
  <c r="DT2" i="61"/>
  <c r="L74" i="20"/>
  <c r="E83" i="74"/>
  <c r="M73" i="20"/>
  <c r="L75" i="20"/>
  <c r="L78" i="20"/>
  <c r="DQ2" i="61"/>
  <c r="D82" i="74"/>
  <c r="N82" i="20" l="1"/>
  <c r="DW2" i="61" s="1"/>
</calcChain>
</file>

<file path=xl/comments1.xml><?xml version="1.0" encoding="utf-8"?>
<comments xmlns="http://schemas.openxmlformats.org/spreadsheetml/2006/main">
  <authors>
    <author>Diamond Thompson</author>
  </authors>
  <commentList>
    <comment ref="BU1" authorId="0" shapeId="0">
      <text>
        <r>
          <rPr>
            <b/>
            <sz val="9"/>
            <color indexed="81"/>
            <rFont val="Tahoma"/>
            <family val="2"/>
          </rPr>
          <t>Diamond Thompson:</t>
        </r>
        <r>
          <rPr>
            <sz val="9"/>
            <color indexed="81"/>
            <rFont val="Tahoma"/>
            <family val="2"/>
          </rPr>
          <t xml:space="preserve">
For Patrick</t>
        </r>
      </text>
    </comment>
  </commentList>
</comments>
</file>

<file path=xl/comments2.xml><?xml version="1.0" encoding="utf-8"?>
<comments xmlns="http://schemas.openxmlformats.org/spreadsheetml/2006/main">
  <authors>
    <author>DORSEY</author>
    <author>Diamond Thompson</author>
    <author>The Beard</author>
    <author>asinnott</author>
  </authors>
  <commentList>
    <comment ref="GA14" authorId="0" shapeId="0">
      <text>
        <r>
          <rPr>
            <sz val="8"/>
            <color indexed="81"/>
            <rFont val="Tahoma"/>
            <family val="2"/>
          </rPr>
          <t xml:space="preserve">Automatically completed once tract number is entered.
</t>
        </r>
      </text>
    </comment>
    <comment ref="GE14" authorId="0" shapeId="0">
      <text>
        <r>
          <rPr>
            <sz val="8"/>
            <color indexed="81"/>
            <rFont val="Tahoma"/>
            <family val="2"/>
          </rPr>
          <t xml:space="preserve">Automatically completed once tract number is entered.
</t>
        </r>
      </text>
    </comment>
    <comment ref="GK14" authorId="0" shapeId="0">
      <text>
        <r>
          <rPr>
            <sz val="8"/>
            <color indexed="81"/>
            <rFont val="Tahoma"/>
            <family val="2"/>
          </rPr>
          <t xml:space="preserve">Automatically completed once tract number is entered.
</t>
        </r>
      </text>
    </comment>
    <comment ref="BZ77" authorId="1" shapeId="0">
      <text>
        <r>
          <rPr>
            <b/>
            <sz val="9"/>
            <color indexed="81"/>
            <rFont val="Tahoma"/>
            <family val="2"/>
          </rPr>
          <t>Diamond Thompson:</t>
        </r>
        <r>
          <rPr>
            <sz val="9"/>
            <color indexed="81"/>
            <rFont val="Tahoma"/>
            <family val="2"/>
          </rPr>
          <t xml:space="preserve">
this is NOT a formula. You need to check this!</t>
        </r>
      </text>
    </comment>
    <comment ref="BZ96" authorId="1" shapeId="0">
      <text>
        <r>
          <rPr>
            <b/>
            <sz val="9"/>
            <color indexed="81"/>
            <rFont val="Tahoma"/>
            <family val="2"/>
          </rPr>
          <t>Diamond Thompson:</t>
        </r>
        <r>
          <rPr>
            <sz val="9"/>
            <color indexed="81"/>
            <rFont val="Tahoma"/>
            <family val="2"/>
          </rPr>
          <t xml:space="preserve">
this is NOT a formula. You need to check this!</t>
        </r>
      </text>
    </comment>
    <comment ref="IO105" authorId="2" shapeId="0">
      <text>
        <r>
          <rPr>
            <sz val="8"/>
            <color indexed="81"/>
            <rFont val="Tahoma"/>
            <family val="2"/>
          </rPr>
          <t>Construction period is generally based on applicable rule. The permanent loan term for all Direct Loans may not be greater than 40 years. The Direct Loan must mature at the same time or within 6 months of the shortest term of any senior debt so long as neither exceeds 40 years and 6 months.</t>
        </r>
      </text>
    </comment>
    <comment ref="HR109" authorId="3" shapeId="0">
      <text>
        <r>
          <rPr>
            <sz val="9"/>
            <color indexed="81"/>
            <rFont val="Tahoma"/>
            <family val="2"/>
          </rPr>
          <t xml:space="preserve">Applicants applying under the CHDO Set-Aside may request up to $50,000 in a CHDO Operating Expenses grant. These funds are awarded directly to the CHDO to offset its' operating costs for a period of two years. 
</t>
        </r>
      </text>
    </comment>
    <comment ref="CH172" authorId="1" shapeId="0">
      <text>
        <r>
          <rPr>
            <b/>
            <sz val="9"/>
            <color indexed="81"/>
            <rFont val="Tahoma"/>
            <family val="2"/>
          </rPr>
          <t>Diamond Thompson:</t>
        </r>
        <r>
          <rPr>
            <sz val="9"/>
            <color indexed="81"/>
            <rFont val="Tahoma"/>
            <family val="2"/>
          </rPr>
          <t xml:space="preserve">
Do NOT Delete. REA IOI calculation</t>
        </r>
      </text>
    </comment>
  </commentList>
</comments>
</file>

<file path=xl/comments3.xml><?xml version="1.0" encoding="utf-8"?>
<comments xmlns="http://schemas.openxmlformats.org/spreadsheetml/2006/main">
  <authors>
    <author>DORSEY</author>
  </authors>
  <commentList>
    <comment ref="O14" authorId="0" shapeId="0">
      <text>
        <r>
          <rPr>
            <sz val="8"/>
            <color indexed="81"/>
            <rFont val="Tahoma"/>
            <family val="2"/>
          </rPr>
          <t xml:space="preserve">Automatically completed once tract number is entered.
</t>
        </r>
      </text>
    </comment>
    <comment ref="R14" authorId="0" shapeId="0">
      <text>
        <r>
          <rPr>
            <sz val="8"/>
            <color indexed="81"/>
            <rFont val="Tahoma"/>
            <family val="2"/>
          </rPr>
          <t xml:space="preserve">Automatically completed once tract number is entered.
</t>
        </r>
      </text>
    </comment>
    <comment ref="X14" authorId="0" shapeId="0">
      <text>
        <r>
          <rPr>
            <sz val="8"/>
            <color indexed="81"/>
            <rFont val="Tahoma"/>
            <family val="2"/>
          </rPr>
          <t xml:space="preserve">Automatically completed once tract number is entered.
</t>
        </r>
      </text>
    </comment>
    <comment ref="B192" authorId="0" shapeId="0">
      <text>
        <r>
          <rPr>
            <b/>
            <sz val="8"/>
            <color indexed="81"/>
            <rFont val="Tahoma"/>
            <family val="2"/>
          </rPr>
          <t>Ch. 11 Sec. 11.9(d)(4)</t>
        </r>
      </text>
    </comment>
    <comment ref="B197" authorId="0" shapeId="0">
      <text>
        <r>
          <rPr>
            <b/>
            <sz val="8"/>
            <color indexed="81"/>
            <rFont val="Tahoma"/>
            <family val="2"/>
          </rPr>
          <t>Ch. 11 Sec. 11.9(d)(5)</t>
        </r>
        <r>
          <rPr>
            <sz val="8"/>
            <color indexed="81"/>
            <rFont val="Tahoma"/>
            <family val="2"/>
          </rPr>
          <t xml:space="preserve">
</t>
        </r>
      </text>
    </comment>
  </commentList>
</comments>
</file>

<file path=xl/comments4.xml><?xml version="1.0" encoding="utf-8"?>
<comments xmlns="http://schemas.openxmlformats.org/spreadsheetml/2006/main">
  <authors>
    <author>The Beard</author>
    <author>asinnott</author>
  </authors>
  <commentList>
    <comment ref="AH144" authorId="0" shapeId="0">
      <text>
        <r>
          <rPr>
            <sz val="8"/>
            <color indexed="81"/>
            <rFont val="Tahoma"/>
            <family val="2"/>
          </rPr>
          <t>Construction period is generally based on applicable rule. The permanent loan term for all Direct Loans may not be less than 10 years and greater than 40 years. The Direct Loan must mature at the same time or within 6 months of the shortest term of any senior debt so long as neither exceeds 40 years and 6 months.</t>
        </r>
      </text>
    </comment>
    <comment ref="K148" authorId="1" shapeId="0">
      <text>
        <r>
          <rPr>
            <sz val="9"/>
            <color indexed="81"/>
            <rFont val="Tahoma"/>
            <family val="2"/>
          </rPr>
          <t xml:space="preserve">Applicants applying under the CHDO Set-Aside may request up to $50,000 in a CHDO Operating Expenses grant. These funds are awarded directly to the CHDO to offset its' operating costs for a period of two years. 
</t>
        </r>
      </text>
    </comment>
  </commentList>
</comments>
</file>

<file path=xl/comments5.xml><?xml version="1.0" encoding="utf-8"?>
<comments xmlns="http://schemas.openxmlformats.org/spreadsheetml/2006/main">
  <authors>
    <author>TDHCA</author>
    <author>sgamble</author>
  </authors>
  <commentList>
    <comment ref="AE54" authorId="0" shapeId="0">
      <text>
        <r>
          <rPr>
            <b/>
            <sz val="8"/>
            <color rgb="FF000000"/>
            <rFont val="Tahoma"/>
            <family val="2"/>
          </rPr>
          <t>TDHCA:</t>
        </r>
        <r>
          <rPr>
            <sz val="8"/>
            <color rgb="FF000000"/>
            <rFont val="Tahoma"/>
            <family val="2"/>
          </rPr>
          <t xml:space="preserve">
This cell does not auto-populate so that developers can manipulate it, but it should ultimately match the total LI units taken from the rent schedule
</t>
        </r>
      </text>
    </comment>
    <comment ref="Y78" authorId="1" shapeId="0">
      <text>
        <r>
          <rPr>
            <sz val="8"/>
            <color rgb="FF000000"/>
            <rFont val="Tahoma"/>
            <family val="2"/>
          </rPr>
          <t xml:space="preserve">Value will auto-populate when rent schedule and associated form is completed. </t>
        </r>
      </text>
    </comment>
  </commentList>
</comments>
</file>

<file path=xl/comments6.xml><?xml version="1.0" encoding="utf-8"?>
<comments xmlns="http://schemas.openxmlformats.org/spreadsheetml/2006/main">
  <authors>
    <author>Diamond Thompson</author>
  </authors>
  <commentList>
    <comment ref="L172" authorId="0" shapeId="0">
      <text>
        <r>
          <rPr>
            <b/>
            <sz val="9"/>
            <color indexed="81"/>
            <rFont val="Tahoma"/>
            <family val="2"/>
          </rPr>
          <t>Diamond Thompson:</t>
        </r>
        <r>
          <rPr>
            <sz val="9"/>
            <color indexed="81"/>
            <rFont val="Tahoma"/>
            <family val="2"/>
          </rPr>
          <t xml:space="preserve">
Do NOT Delete. REA IOI calculation</t>
        </r>
      </text>
    </comment>
  </commentList>
</comments>
</file>

<file path=xl/comments7.xml><?xml version="1.0" encoding="utf-8"?>
<comments xmlns="http://schemas.openxmlformats.org/spreadsheetml/2006/main">
  <authors>
    <author>sgamble</author>
  </authors>
  <commentList>
    <comment ref="E11" authorId="0" shapeId="0">
      <text>
        <r>
          <rPr>
            <sz val="8"/>
            <color indexed="81"/>
            <rFont val="Tahoma"/>
            <family val="2"/>
          </rPr>
          <t xml:space="preserve">Automatically completed once region number is entered.
</t>
        </r>
      </text>
    </comment>
    <comment ref="H11" authorId="0" shapeId="0">
      <text>
        <r>
          <rPr>
            <sz val="8"/>
            <color indexed="81"/>
            <rFont val="Tahoma"/>
            <family val="2"/>
          </rPr>
          <t>Automatically completed once tract is entered.</t>
        </r>
      </text>
    </comment>
    <comment ref="E17" authorId="0" shapeId="0">
      <text>
        <r>
          <rPr>
            <sz val="8"/>
            <color indexed="81"/>
            <rFont val="Tahoma"/>
            <family val="2"/>
          </rPr>
          <t xml:space="preserve">Automatically completed once region number is entered.
</t>
        </r>
      </text>
    </comment>
    <comment ref="H17" authorId="0" shapeId="0">
      <text>
        <r>
          <rPr>
            <sz val="8"/>
            <color indexed="81"/>
            <rFont val="Tahoma"/>
            <family val="2"/>
          </rPr>
          <t>Automatically completed once tract is entered.</t>
        </r>
        <r>
          <rPr>
            <sz val="9"/>
            <color indexed="81"/>
            <rFont val="Tahoma"/>
            <family val="2"/>
          </rPr>
          <t xml:space="preserve">
</t>
        </r>
      </text>
    </comment>
    <comment ref="H19" authorId="0" shapeId="0">
      <text>
        <r>
          <rPr>
            <sz val="9"/>
            <color indexed="81"/>
            <rFont val="Tahoma"/>
            <family val="2"/>
          </rPr>
          <t>Autofills</t>
        </r>
      </text>
    </comment>
    <comment ref="E25" authorId="0" shapeId="0">
      <text>
        <r>
          <rPr>
            <sz val="8"/>
            <color indexed="81"/>
            <rFont val="Tahoma"/>
            <family val="2"/>
          </rPr>
          <t xml:space="preserve">Automatically completed once region number is entered.
</t>
        </r>
      </text>
    </comment>
    <comment ref="H25" authorId="0" shapeId="0">
      <text>
        <r>
          <rPr>
            <sz val="8"/>
            <color indexed="81"/>
            <rFont val="Tahoma"/>
            <family val="2"/>
          </rPr>
          <t>Automatically completed once tract is entered.</t>
        </r>
        <r>
          <rPr>
            <sz val="9"/>
            <color indexed="81"/>
            <rFont val="Tahoma"/>
            <family val="2"/>
          </rPr>
          <t xml:space="preserve">
</t>
        </r>
      </text>
    </comment>
    <comment ref="H27" authorId="0" shapeId="0">
      <text>
        <r>
          <rPr>
            <sz val="9"/>
            <color indexed="81"/>
            <rFont val="Tahoma"/>
            <family val="2"/>
          </rPr>
          <t>Autofills</t>
        </r>
      </text>
    </comment>
    <comment ref="E33" authorId="0" shapeId="0">
      <text>
        <r>
          <rPr>
            <sz val="8"/>
            <color indexed="81"/>
            <rFont val="Tahoma"/>
            <family val="2"/>
          </rPr>
          <t>Automatically completed once census tract number is entered.</t>
        </r>
        <r>
          <rPr>
            <sz val="9"/>
            <color indexed="81"/>
            <rFont val="Tahoma"/>
            <family val="2"/>
          </rPr>
          <t xml:space="preserve">
</t>
        </r>
      </text>
    </comment>
  </commentList>
</comments>
</file>

<file path=xl/sharedStrings.xml><?xml version="1.0" encoding="utf-8"?>
<sst xmlns="http://schemas.openxmlformats.org/spreadsheetml/2006/main" count="23661" uniqueCount="2832">
  <si>
    <t>If necessary, provide a brief summary of how the Development Site is justifying the points selected:</t>
  </si>
  <si>
    <t>Cash flow from operations:</t>
  </si>
  <si>
    <t>Developer Fee:</t>
  </si>
  <si>
    <t>Ownership Interest:</t>
  </si>
  <si>
    <t>Total:</t>
  </si>
  <si>
    <t>Property Management</t>
  </si>
  <si>
    <t>Construction</t>
  </si>
  <si>
    <t>Development</t>
  </si>
  <si>
    <t>Financing</t>
  </si>
  <si>
    <t>Compliance</t>
  </si>
  <si>
    <t>Provide a brief description of the restrictions or subsidies the existing Property will have or continue in the space below:</t>
  </si>
  <si>
    <t xml:space="preserve">For Site Work costs that exceed $15,000 per Unit and are included in Eligible Basis, a CPA letter allocating which portions of those site costs should be included in Eligible Basis and which ones may be ineligible must be submitted behind this tab. </t>
  </si>
  <si>
    <t>Site Work Cost Breakdown</t>
  </si>
  <si>
    <t>This Development Cost Schedule must be consistent with the Summary Sources and Uses of Funds Statement.  All Applications must complete the total development cost column and the Tax Payer Identification column. Only HTC applications must complete the Eligible Basis columns and the Requested Credit calculation below:</t>
  </si>
  <si>
    <t>Nonprofit Set-Aside (Competitive HTC Applications Only)</t>
  </si>
  <si>
    <r>
      <t xml:space="preserve">Pursuant to </t>
    </r>
    <r>
      <rPr>
        <sz val="11"/>
        <color indexed="8"/>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</si>
  <si>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t xml:space="preserve">terminate the Application in the event of a conflict with </t>
    </r>
    <r>
      <rPr>
        <sz val="11"/>
        <color indexed="8"/>
        <rFont val="Calibri"/>
        <family val="2"/>
      </rPr>
      <t>§11.4(a) of the Qualified Allocation Plan.</t>
    </r>
  </si>
  <si>
    <t xml:space="preserve"> A Third Party will aid in the completion of the environmental clearance process.  If checked, complete the following:</t>
  </si>
  <si>
    <t>Subtotal Site Amenities Cost</t>
  </si>
  <si>
    <t xml:space="preserve">SITE AMENITIES </t>
  </si>
  <si>
    <t>General</t>
  </si>
  <si>
    <r>
      <rPr>
        <b/>
        <sz val="11"/>
        <color indexed="8"/>
        <rFont val="Calibri"/>
        <family val="2"/>
      </rPr>
      <t>a.</t>
    </r>
    <r>
      <rPr>
        <sz val="11"/>
        <color theme="1"/>
        <rFont val="Calibri"/>
        <family val="2"/>
        <scheme val="minor"/>
      </rPr>
      <t xml:space="preserve"> Applicant, Developers, Affiliates, and Guarantors - List below all entities or Persons meeting the definition of Applicant, Affiliate, Developer or Guarantor.</t>
    </r>
  </si>
  <si>
    <r>
      <rPr>
        <b/>
        <sz val="11"/>
        <color indexed="8"/>
        <rFont val="Calibri"/>
        <family val="2"/>
      </rPr>
      <t>b.</t>
    </r>
    <r>
      <rPr>
        <sz val="11"/>
        <color theme="1"/>
        <rFont val="Calibri"/>
        <family val="2"/>
        <scheme val="minor"/>
      </rPr>
      <t xml:space="preserve"> Person/entity has at least one other application in the current Application Round.</t>
    </r>
  </si>
  <si>
    <r>
      <t xml:space="preserve">Individually, or as the General Partner(s) of officer(s) of the Applicant entity, I (we) certify that we are submitting behind this tab one signed Credit Limit Certification form for each person and/or entity that answered "Yes" to </t>
    </r>
    <r>
      <rPr>
        <i/>
        <sz val="11"/>
        <color indexed="8"/>
        <rFont val="Calibri"/>
        <family val="2"/>
      </rPr>
      <t>Part b.</t>
    </r>
    <r>
      <rPr>
        <sz val="11"/>
        <color indexed="8"/>
        <rFont val="Calibri"/>
        <family val="2"/>
      </rPr>
      <t xml:space="preserve"> above.</t>
    </r>
  </si>
  <si>
    <t>11 Points</t>
  </si>
  <si>
    <t>Total # of 30% Units from Rent Schedule</t>
  </si>
  <si>
    <t>Total LI Units</t>
  </si>
  <si>
    <t>Eligible Points</t>
  </si>
  <si>
    <t>(b.)</t>
  </si>
  <si>
    <t>(a.)</t>
  </si>
  <si>
    <t xml:space="preserve">Total LI Units from </t>
  </si>
  <si>
    <t>BUILDING COSTS*:</t>
  </si>
  <si>
    <t>Income Levels of Tenants &amp; Rent Levels of Tenants Worksheet</t>
  </si>
  <si>
    <t xml:space="preserve">Rent Schedule (Continued) </t>
  </si>
  <si>
    <t>Development Owner agrees to provide a Right of First Refusal to purchase the Development upon or following the end of the Compliance Period.</t>
  </si>
  <si>
    <t>Development is New Construction or Reconstruction and will meet the minimum Unit Size requirements:</t>
  </si>
  <si>
    <t xml:space="preserve">Qualification: Must meet the requirements of an At-Risk Development in §11.5(3) of the Qualified Allocation Plan. </t>
  </si>
  <si>
    <t>Part A.</t>
  </si>
  <si>
    <t>Sponsor Characteristics (Competitive HTC Only)</t>
  </si>
  <si>
    <t>Applicants should note that subsequent changes to the Development Ownership structure presented in this section will require the written consent of the Department.</t>
  </si>
  <si>
    <t>The organization charts must include:</t>
  </si>
  <si>
    <t>The names and ownership percentages of all Persons having an ownership interest in the Development Owner, Developer, and/or Guarantor.</t>
  </si>
  <si>
    <t>Partnerships - Principals include all general Partners and Special LPs (any LP that is not the Syndicator is a "Special LP");</t>
  </si>
  <si>
    <t>Corporations - Principals include the executive director and all members of the board (shown with "0%" ownership as applicable). For to-be formed instrumentalities of PHAs, where the executive director and board remain to be determined, include the PHA, itself, and its members;</t>
  </si>
  <si>
    <t>Note that the percentage refers to the entity to which the Person is directly connected, not to the whole Development Owner.</t>
  </si>
  <si>
    <t>Limited liability companies - Principals include all the managing members and all other members.</t>
  </si>
  <si>
    <t>Nonprofit entities, public housing authorities, publicly traded corporations, individual board members and executive directors must be included in Organization charts.</t>
  </si>
  <si>
    <t>Any and all trusts must list all beneficiaries that have the legal ability to control or direct activities of  the trust and are not just financial beneficiaries.</t>
  </si>
  <si>
    <t>Org. 1</t>
  </si>
  <si>
    <t>Org.</t>
  </si>
  <si>
    <t xml:space="preserve">If “Yes”, will this nonprofit organization Control the Applicant?      </t>
  </si>
  <si>
    <t>Describe the nonprofit’s participation in the operation of the Development throughout the Compliance and/or extended use period:</t>
  </si>
  <si>
    <t xml:space="preserve">The requested information on all known Development Team members must be provided.  In addition to the categories listed below, the “Other” category should be used to list all known Development Team members that are included in the “Development Cost Schedule.”  If the team member that will be utilized is not yet known, indicate “TBD.”  If it is anticipated that the Development Team category will not be utilized, indicate “N/A.” </t>
  </si>
  <si>
    <t>Each Person and/or Entity that answered "Yes" to Part 1 (b) must complete this form.</t>
  </si>
  <si>
    <t>I hereby certify that the foregoing is a complete list of Developments with respect to which I am seeking a current allocation of tax credit authority from the Department.  I certify that, if the Department makes a recommendation to the Board or issues a commitment which may cause Applications for which I am the Applicant, the Developer, Affiliate or Guarantor, to receive credits in excess of $3 million, I will notify the Department in writing within three business days of the recommendation or issuance of the Commitment.</t>
  </si>
  <si>
    <t>I acknowledge that if the Department determines that an Applicant, Developer, Affiliate or Guarantor, has received (in the aggregate) allocations in the current Application Round from the Department exceeding $3 million, the Department must refuse to issue one or more Commitments or Carryover Allocations, or must terminate one or more Commitments or Carryover Allocations.</t>
  </si>
  <si>
    <t>Report recommends further studies or establishes environmental hazards that currently exist on the Property or off-site with the potential to affect the Property.</t>
  </si>
  <si>
    <t>If the above box is checked, a statement is provided behind this tab signed by the Development Owner, that certifies the Development Owner will comply with any and all recommendations made by the ESA preparer.</t>
  </si>
  <si>
    <t>By selecting this box the Applicant affirms the election to be included in the Nonprofit Set-Aside and certifies that they expect to receive a benefit in the allocation of tax credits as a result of being affiliated with a nonprofit.</t>
  </si>
  <si>
    <t>This form must be submitted with the Development Cost Schedule if the development has offsite costs, whether those costs are included in the budget as a line item, embedded in the acquisition costs, or referenced in utility provider letters. Therefore, the total costs listed on this worksheet may or may not exactly correspond with those off-site costs indicated on the Development Costs Schedule. However, all costs listed here should be able to be justified in another place in the application.</t>
  </si>
  <si>
    <t>Finance Scoring (for Competitive HTC Applications ONLY)</t>
  </si>
  <si>
    <t>Percent of Units restricted to serve households at or below 30% of AMGI</t>
  </si>
  <si>
    <t>Development Site is appropriately zoned?</t>
  </si>
  <si>
    <t>Zoning Designation:</t>
  </si>
  <si>
    <t>Flood Zone Designation:</t>
  </si>
  <si>
    <t xml:space="preserve">Site Control: </t>
  </si>
  <si>
    <t>Site Plan:</t>
  </si>
  <si>
    <t>Appraisal:</t>
  </si>
  <si>
    <t>ESA:</t>
  </si>
  <si>
    <t xml:space="preserve">Expiration of Contract or Option: </t>
  </si>
  <si>
    <t>Contract for sale.</t>
  </si>
  <si>
    <t>Recorded Warranty Deed with corresponding executed closing/settlement statement.</t>
  </si>
  <si>
    <t>Contract for lease.</t>
  </si>
  <si>
    <r>
      <t xml:space="preserve">Consultant Contact </t>
    </r>
    <r>
      <rPr>
        <b/>
        <i/>
        <sz val="11"/>
        <rFont val="Calibri"/>
        <family val="2"/>
      </rPr>
      <t>(if applicable)</t>
    </r>
  </si>
  <si>
    <t>Narrative</t>
  </si>
  <si>
    <r>
      <t xml:space="preserve">Waived, foregone or deferred fees and charges (ex: debris removal and container fees, tap fees, building permits, other mandatory fees charged by the local municipality)                                              </t>
    </r>
    <r>
      <rPr>
        <b/>
        <sz val="11"/>
        <color indexed="8"/>
        <rFont val="Calibri"/>
        <family val="2"/>
      </rPr>
      <t>**CANNOT INCLUDE DEVELOPER FEES**</t>
    </r>
  </si>
  <si>
    <t>SRO</t>
  </si>
  <si>
    <r>
      <rPr>
        <b/>
        <sz val="11"/>
        <color indexed="8"/>
        <rFont val="Calibri"/>
        <family val="2"/>
      </rPr>
      <t>Documentation:</t>
    </r>
    <r>
      <rPr>
        <sz val="11"/>
        <color indexed="8"/>
        <rFont val="Calibri"/>
        <family val="2"/>
      </rPr>
      <t xml:space="preserve"> Eligibility will be confirmed based upon completion of the Nonprofit Participation and Additional Nonprofit Documentation requirements in this section.</t>
    </r>
  </si>
  <si>
    <r>
      <t>By selecting this box the Applicant affirms the election to be excluded from</t>
    </r>
    <r>
      <rPr>
        <sz val="11"/>
        <color indexed="8"/>
        <rFont val="Calibri"/>
        <family val="2"/>
      </rPr>
      <t xml:space="preserve"> the Nonprofit Set-Aside and certifies that they do not expect to receive a benefit in the allocation of tax credits as a result of being affiliated with a nonprofit.</t>
    </r>
  </si>
  <si>
    <r>
      <t>Organization Name:</t>
    </r>
    <r>
      <rPr>
        <u/>
        <sz val="11"/>
        <rFont val="Calibri"/>
        <family val="2"/>
      </rPr>
      <t xml:space="preserve">                                                                    </t>
    </r>
  </si>
  <si>
    <r>
      <t>Third Party legal opinion (</t>
    </r>
    <r>
      <rPr>
        <sz val="11"/>
        <rFont val="Calibri"/>
        <family val="2"/>
      </rPr>
      <t>not applicable to Tax-Exempt Bond Developments)</t>
    </r>
  </si>
  <si>
    <t>Each of the following items, as applicable, is provided behind this tab:</t>
  </si>
  <si>
    <t>I, the undersigned, a Notary Public in and for said County and State, do hereby certify that name is signed to the foregoing statement, and who is known to be one in the same, has acknowledged before me on this date, that being informed of the contents of this statement, executed the same voluntarily on the date same foregoing statement bears.</t>
  </si>
  <si>
    <t>Median Household Income:</t>
  </si>
  <si>
    <t>Poverty Rate:</t>
  </si>
  <si>
    <t>Exemplary/Recognized</t>
  </si>
  <si>
    <t>Total Application Self Score</t>
  </si>
  <si>
    <t>Required Third Party Reports</t>
  </si>
  <si>
    <t>Prepared by:</t>
  </si>
  <si>
    <t>Date of Report:</t>
  </si>
  <si>
    <t>Environmental Site Assessment (ESA) (All Multifamily Applications)</t>
  </si>
  <si>
    <t>Development is funded by USDA and is not required to supply an ESA.</t>
  </si>
  <si>
    <t>Name of Firm:</t>
  </si>
  <si>
    <t>Contact Person:</t>
  </si>
  <si>
    <t>Contact Telephone:</t>
  </si>
  <si>
    <t>Emergency repairs to the property are being performed to safeguard against imminent danger to human life, health or safety, or to protect the property from further structural damage due to natural disaster, fire or structural collapse.  The exemption applies only to repairs necessary to respond to the emergency.</t>
  </si>
  <si>
    <t>The property will not be used for human residential habitation.  This does not apply to common areas such as hallways and stairways of residential and mixed-use properties.</t>
  </si>
  <si>
    <t>Housing “exclusively” for the elderly or persons with disabilities, with the provision that children less than six years of age will not reside in the dwelling unit.</t>
  </si>
  <si>
    <t>An inspection performed according to HUD standards found the property contained no lead-based paint.</t>
  </si>
  <si>
    <t>According to documented methodologies, lead-based paint has been identified and removed; and the property has achieved clearance.</t>
  </si>
  <si>
    <t xml:space="preserve"> The rehabilitation will not disturb any painted surface.</t>
  </si>
  <si>
    <t xml:space="preserve"> The property has no bedrooms.</t>
  </si>
  <si>
    <t xml:space="preserve"> The property is currently vacant and will remain vacant until demolition.</t>
  </si>
  <si>
    <t>The activity involves conversion of occupied rental property occupied by any tenant.</t>
  </si>
  <si>
    <t xml:space="preserve">If based on labor and materials, add Column B and Column C together to arrive at total construction costs. </t>
  </si>
  <si>
    <t>Other:</t>
  </si>
  <si>
    <t>Self Score Total:</t>
  </si>
  <si>
    <t>By selecting the set-aside above, I, individually or as the general partner(s) or officers of the Applicant entity, confirm that I (we) are applying for the above-stated Set-Aside(s) and Allocations.  To the best of my (our) knowledge and belief, the Applicant entity has met the requirements that make this Application eligible for this (these) Set-Aside(s) and Allocations and will adhere to all requirements and eligibility standards for the selected Set-Aside(s) and Allocations.</t>
  </si>
  <si>
    <t>(If "Yes", continue to next selections)</t>
  </si>
  <si>
    <t>Section 236, National Housing Act (12 U.S.C. Section 1715z-1)</t>
  </si>
  <si>
    <t>Section 202, Housing Act of 1959 (12 U.S.C. Section 1701q)</t>
  </si>
  <si>
    <t>Section 101, Housing and Urban Development Act of 1965 (12 U.S.C. Section 1701s)</t>
  </si>
  <si>
    <t>Sections 514, 515, and 516, Housing Act of 1949 (42 U.S.C. Sections 1484, 1485 and 1486)</t>
  </si>
  <si>
    <t>Nonprofit Information (ALL Applications)</t>
  </si>
  <si>
    <t>Lien Position</t>
  </si>
  <si>
    <t>Acres</t>
  </si>
  <si>
    <t xml:space="preserve">Provide the contact information for the Applicant and any staff responsible for Administrative Deficiencies and/or clarifications to the Application. </t>
  </si>
  <si>
    <t>The Target Population will be:</t>
  </si>
  <si>
    <t>Staff Determinations regarding definitions of development activity obtained?</t>
  </si>
  <si>
    <t>If funds will be in the form of a Direct Loan by the Department or for Private Activity Bonds, the terms will be:</t>
  </si>
  <si>
    <t>At-Risk</t>
  </si>
  <si>
    <t>Competitive HTC Only</t>
  </si>
  <si>
    <t>Set-Asides can not be added or dropped from pre-application to full Application for Competitive HTC Applications.</t>
  </si>
  <si>
    <t>Site Information Form Part I</t>
  </si>
  <si>
    <t>Twice the State Average of Units Per Capita Resolution</t>
  </si>
  <si>
    <t>Please provide an explanation of any discrepancies in site acreage below:</t>
  </si>
  <si>
    <t>Developer Name</t>
  </si>
  <si>
    <t>Certified Texas HUB?</t>
  </si>
  <si>
    <t>Tax ID Number (TIN)</t>
  </si>
  <si>
    <t>Proposed Fee</t>
  </si>
  <si>
    <t>Architect Name</t>
  </si>
  <si>
    <t>Eligible Basis (If Applicable)</t>
  </si>
  <si>
    <t>Development qualifies for the boost for:</t>
  </si>
  <si>
    <t>Scratch Paper/Notes</t>
  </si>
  <si>
    <t>Neighborhood Organizations</t>
  </si>
  <si>
    <t>Neighborhood Organizations (Continued)</t>
  </si>
  <si>
    <t xml:space="preserve"> Part 3.</t>
  </si>
  <si>
    <t>This form must be submitted with the Development Cost Schedule as justification of Site Work costs.</t>
  </si>
  <si>
    <t>The use of unit price (Column B) and the number of units (Column C) data for the activity.</t>
  </si>
  <si>
    <t>Footnotes:</t>
  </si>
  <si>
    <t xml:space="preserve">Donated services such as those provided by a General Contractor, subcontractor or architect (among other service providers) can be considered eligible Match. However, a principal of the contractor, subcontractor, or architect providing the contribution cannot be related to the Development Owner or member of the Development Owner. </t>
  </si>
  <si>
    <t>In order to document this Match in the Application, the Applicant must submit, at a minimum, a signed letter from the company committing to provide the Match identifying the value of the donated services that are being committed. Once an award is made, this Match must be documented in a formal service agreement or contractor/subcontractor agreement.</t>
  </si>
  <si>
    <t>Total Points Claimed:</t>
  </si>
  <si>
    <t>Eligible Pro-Forma and letter stating the Development is financially feasible.</t>
  </si>
  <si>
    <t>Evidence of Equity Financing (HTC applications only)</t>
  </si>
  <si>
    <t>Signature, Authorized Representative, Construction or Permanent Lender</t>
  </si>
  <si>
    <t>Development Name:</t>
  </si>
  <si>
    <t>By:</t>
  </si>
  <si>
    <t>Signature of Applicant</t>
  </si>
  <si>
    <t>Printed Name</t>
  </si>
  <si>
    <t>Date</t>
  </si>
  <si>
    <t>Notary Public, State of</t>
  </si>
  <si>
    <t>County of</t>
  </si>
  <si>
    <t>,</t>
  </si>
  <si>
    <t>day of</t>
  </si>
  <si>
    <t>Notary Public Signature</t>
  </si>
  <si>
    <t>Applicant Information Page</t>
  </si>
  <si>
    <t>Applicant Contact Information</t>
  </si>
  <si>
    <t>1.</t>
  </si>
  <si>
    <t>Name:</t>
  </si>
  <si>
    <t>Phone:</t>
  </si>
  <si>
    <t>Office</t>
  </si>
  <si>
    <t>Extension</t>
  </si>
  <si>
    <t>Mobile</t>
  </si>
  <si>
    <t>Email:</t>
  </si>
  <si>
    <t>2.</t>
  </si>
  <si>
    <t>Street</t>
  </si>
  <si>
    <t>City</t>
  </si>
  <si>
    <t>State</t>
  </si>
  <si>
    <t>Zip</t>
  </si>
  <si>
    <t>Second Contact</t>
  </si>
  <si>
    <t>3.</t>
  </si>
  <si>
    <t>Mailing Address:</t>
  </si>
  <si>
    <t>Development Narrative</t>
  </si>
  <si>
    <t>New Construction</t>
  </si>
  <si>
    <t>Reconstruction</t>
  </si>
  <si>
    <t>Scattered Site</t>
  </si>
  <si>
    <t>Supportive Housing</t>
  </si>
  <si>
    <t>4.</t>
  </si>
  <si>
    <t>Funding Request:</t>
  </si>
  <si>
    <t>Department Funds applying for with this Application</t>
  </si>
  <si>
    <t>Requested Amount</t>
  </si>
  <si>
    <t>Amortization (Years)</t>
  </si>
  <si>
    <t>Interest Rate (%)</t>
  </si>
  <si>
    <t>Private Activity Mortgage Revenue</t>
  </si>
  <si>
    <t>Housing Tax Credits</t>
  </si>
  <si>
    <t>Point Item Description</t>
  </si>
  <si>
    <t>QAP Reference</t>
  </si>
  <si>
    <t>Points Selected</t>
  </si>
  <si>
    <t>Address</t>
  </si>
  <si>
    <t>County</t>
  </si>
  <si>
    <t>Region</t>
  </si>
  <si>
    <t>Yes</t>
  </si>
  <si>
    <t>No</t>
  </si>
  <si>
    <t>QCT?</t>
  </si>
  <si>
    <t>Rural</t>
  </si>
  <si>
    <t>Urban</t>
  </si>
  <si>
    <t>OR</t>
  </si>
  <si>
    <t>Other</t>
  </si>
  <si>
    <t>Email</t>
  </si>
  <si>
    <t xml:space="preserve">Site Acreage </t>
  </si>
  <si>
    <t>Appraisal</t>
  </si>
  <si>
    <t>Entity Name</t>
  </si>
  <si>
    <t>Contact Name</t>
  </si>
  <si>
    <t>Date of Last Sale</t>
  </si>
  <si>
    <t>Site Control is in the form of:</t>
  </si>
  <si>
    <t>Please identify site acreage as listed in each of the following exhibits/documents.</t>
  </si>
  <si>
    <t>Site Control Documentation</t>
  </si>
  <si>
    <t>Title Commitment or Policy</t>
  </si>
  <si>
    <t>ANNUAL OPERATING EXPENSES</t>
  </si>
  <si>
    <t>General &amp; Administrative Expenses</t>
  </si>
  <si>
    <t xml:space="preserve">Accounting </t>
  </si>
  <si>
    <t>$</t>
  </si>
  <si>
    <t>Advertising</t>
  </si>
  <si>
    <t>Legal fees</t>
  </si>
  <si>
    <t>Leased equipment</t>
  </si>
  <si>
    <t xml:space="preserve">Postage &amp; office supplies </t>
  </si>
  <si>
    <t>Telephone</t>
  </si>
  <si>
    <t>Total General &amp; Administrative Expenses:</t>
  </si>
  <si>
    <t>Management Fee:</t>
  </si>
  <si>
    <t>Percent of Effective Gross Income:</t>
  </si>
  <si>
    <t>Payroll, Payroll Tax &amp; Employee Benefits</t>
  </si>
  <si>
    <t>Management</t>
  </si>
  <si>
    <t>Maintenance</t>
  </si>
  <si>
    <t xml:space="preserve">Other </t>
  </si>
  <si>
    <t>Total Payroll, Payroll Tax &amp; Employee Benefits:</t>
  </si>
  <si>
    <t>Repairs &amp; Maintenance</t>
  </si>
  <si>
    <t>Elevator</t>
  </si>
  <si>
    <t>Exterminating</t>
  </si>
  <si>
    <t>Grounds</t>
  </si>
  <si>
    <t>Make-ready</t>
  </si>
  <si>
    <t>Repairs</t>
  </si>
  <si>
    <t>Pool</t>
  </si>
  <si>
    <t>Total Repairs &amp; Maintenance:</t>
  </si>
  <si>
    <t>Electric</t>
  </si>
  <si>
    <t>Natural gas</t>
  </si>
  <si>
    <t>Trash</t>
  </si>
  <si>
    <t>Total Utilities:</t>
  </si>
  <si>
    <t>Annual Property Insurance:</t>
  </si>
  <si>
    <t>Rate per net rentable square foot:</t>
  </si>
  <si>
    <t>Property Taxes:</t>
  </si>
  <si>
    <t>Published Capitalization Rate:</t>
  </si>
  <si>
    <t>Source:</t>
  </si>
  <si>
    <t>Total Property Taxes:</t>
  </si>
  <si>
    <t>Reserve for Replacements:</t>
  </si>
  <si>
    <t>Annual reserves per unit:</t>
  </si>
  <si>
    <t>Other Expenses</t>
  </si>
  <si>
    <t>Cable TV</t>
  </si>
  <si>
    <t>Security</t>
  </si>
  <si>
    <t>Total Other Expenses:</t>
  </si>
  <si>
    <t>TOTAL ANNUAL EXPENSES</t>
  </si>
  <si>
    <t>Expense per unit:</t>
  </si>
  <si>
    <t>Expense to Income Ratio:</t>
  </si>
  <si>
    <t>NET OPERATING INCOME (before debt service)</t>
  </si>
  <si>
    <t>Annual Debt Service</t>
  </si>
  <si>
    <t>TOTAL ANNUAL DEBT SERVICE</t>
  </si>
  <si>
    <t>Debt Coverage Ratio:</t>
  </si>
  <si>
    <t xml:space="preserve">NET CASH FLOW </t>
  </si>
  <si>
    <t>Development Cost Schedule</t>
  </si>
  <si>
    <t>TOTAL DEVELOPMENT SUMMARY</t>
  </si>
  <si>
    <t>Total</t>
  </si>
  <si>
    <t>Cost</t>
  </si>
  <si>
    <t>Acquisition</t>
  </si>
  <si>
    <t>New/Rehab.</t>
  </si>
  <si>
    <t>ACQUISITION</t>
  </si>
  <si>
    <t>Site acquisition cost</t>
  </si>
  <si>
    <t>Existing building acquisition cost</t>
  </si>
  <si>
    <t>Closing costs &amp; acq. legal fees</t>
  </si>
  <si>
    <t>Subtotal Acquisition Cost</t>
  </si>
  <si>
    <t>Off-site concrete</t>
  </si>
  <si>
    <t>Storm drains &amp; devices</t>
  </si>
  <si>
    <t>Water &amp; fire hydrants</t>
  </si>
  <si>
    <t>Off-site utilities</t>
  </si>
  <si>
    <t>Sewer lateral(s)</t>
  </si>
  <si>
    <t xml:space="preserve">Off-site paving </t>
  </si>
  <si>
    <t>Off-site electrical</t>
  </si>
  <si>
    <t>Subtotal Off-Sites Cost</t>
  </si>
  <si>
    <t xml:space="preserve">Demolition </t>
  </si>
  <si>
    <t>Rough grading</t>
  </si>
  <si>
    <t>Fine grading</t>
  </si>
  <si>
    <t>On-site concrete</t>
  </si>
  <si>
    <t>On-site electrical</t>
  </si>
  <si>
    <t>On-site paving</t>
  </si>
  <si>
    <t>On-site utilities</t>
  </si>
  <si>
    <t>Decorative masonry</t>
  </si>
  <si>
    <t>Bumper stops, striping &amp; signs</t>
  </si>
  <si>
    <t xml:space="preserve">Landscaping </t>
  </si>
  <si>
    <t>Pool and decking</t>
  </si>
  <si>
    <t>Athletic court(s), playground(s)</t>
  </si>
  <si>
    <t>Fencing</t>
  </si>
  <si>
    <t>Subtotal Site Work Cost</t>
  </si>
  <si>
    <t>Concrete</t>
  </si>
  <si>
    <t>Masonry</t>
  </si>
  <si>
    <t>Metals</t>
  </si>
  <si>
    <t>Woods and Plastics</t>
  </si>
  <si>
    <t>Thermal and Moisture Protection</t>
  </si>
  <si>
    <t>Roof Covering</t>
  </si>
  <si>
    <t>Doors and Windows</t>
  </si>
  <si>
    <t>Finishes</t>
  </si>
  <si>
    <t>Specialties</t>
  </si>
  <si>
    <t>Equipment</t>
  </si>
  <si>
    <t>Furnishings</t>
  </si>
  <si>
    <t>Special Construction</t>
  </si>
  <si>
    <t>Conveying Systems (Elevators)</t>
  </si>
  <si>
    <t>Mechanical (HVAC; Plumbing)</t>
  </si>
  <si>
    <t>Electrical</t>
  </si>
  <si>
    <t>Individually itemize costs below:</t>
  </si>
  <si>
    <t>Detached Community Facilities/Building</t>
  </si>
  <si>
    <t>Carports and/or Garages</t>
  </si>
  <si>
    <t>Lead-Based Paint Abatement</t>
  </si>
  <si>
    <t>OTHER CONSTRUCTION COSTS</t>
  </si>
  <si>
    <t>General requirements (&lt;6%)</t>
  </si>
  <si>
    <t>Field supervision (within GR limit)</t>
  </si>
  <si>
    <t>Contractor overhead (&lt;2%)</t>
  </si>
  <si>
    <t>G &amp; A Field (within overhead limit)</t>
  </si>
  <si>
    <t>Contractor profit (&lt;6%)</t>
  </si>
  <si>
    <t>Architectural - Design fees</t>
  </si>
  <si>
    <t>Architectural - Supervision fees</t>
  </si>
  <si>
    <t>Engineering fees</t>
  </si>
  <si>
    <t>Real estate attorney/other legal fees</t>
  </si>
  <si>
    <t>Accounting fees</t>
  </si>
  <si>
    <t>Impact Fees</t>
  </si>
  <si>
    <t>Building permits &amp; related costs</t>
  </si>
  <si>
    <t>Market analysis</t>
  </si>
  <si>
    <t>Environmental assessment</t>
  </si>
  <si>
    <t xml:space="preserve">Soils report </t>
  </si>
  <si>
    <t>Survey</t>
  </si>
  <si>
    <t xml:space="preserve">Marketing </t>
  </si>
  <si>
    <t>Real property taxes</t>
  </si>
  <si>
    <t>Personal property taxes</t>
  </si>
  <si>
    <t>General &amp; administrative</t>
  </si>
  <si>
    <t>Profit or fee</t>
  </si>
  <si>
    <t>FINANCING:</t>
  </si>
  <si>
    <t>Interest</t>
  </si>
  <si>
    <t>Loan origination fees</t>
  </si>
  <si>
    <t>Title &amp; recording fees</t>
  </si>
  <si>
    <t>Closing costs &amp; legal fees</t>
  </si>
  <si>
    <t>Inspection fees</t>
  </si>
  <si>
    <t>Credit Report</t>
  </si>
  <si>
    <t>Discount Points</t>
  </si>
  <si>
    <t>PERMANENT LOAN(S)</t>
  </si>
  <si>
    <t>Closing costs &amp; legal</t>
  </si>
  <si>
    <t>Bond premium</t>
  </si>
  <si>
    <t>Credit report</t>
  </si>
  <si>
    <t>Discount points</t>
  </si>
  <si>
    <t>Credit enhancement fees</t>
  </si>
  <si>
    <t>Prepaid MIP</t>
  </si>
  <si>
    <t>BRIDGE LOAN(S)</t>
  </si>
  <si>
    <t>Tax credit fees</t>
  </si>
  <si>
    <t>Tax and/or bond counsel</t>
  </si>
  <si>
    <t>Payment bonds</t>
  </si>
  <si>
    <t>Performance bonds</t>
  </si>
  <si>
    <t>Mortgage insurance premiums</t>
  </si>
  <si>
    <t>Cost of underwriting &amp; issuance</t>
  </si>
  <si>
    <t>Syndication organizational cost</t>
  </si>
  <si>
    <t>Tax opinion</t>
  </si>
  <si>
    <t>Subtotal Financing Cost</t>
  </si>
  <si>
    <t>RESERVES</t>
  </si>
  <si>
    <t>Subtotal Reserves</t>
  </si>
  <si>
    <t>The following calculations are for HTC Applications only.</t>
  </si>
  <si>
    <t>Deduct From Basis:</t>
  </si>
  <si>
    <t xml:space="preserve">Non-qualified non-recourse financing   </t>
  </si>
  <si>
    <t>Historic Credits (residential portion only)</t>
  </si>
  <si>
    <t>Total Eligible Basis</t>
  </si>
  <si>
    <t>**High Cost Area Adjustment (100% or 130%)</t>
  </si>
  <si>
    <t>Total Adjusted Basis</t>
  </si>
  <si>
    <t>Applicable Fraction</t>
  </si>
  <si>
    <t>Total Qualified Basis</t>
  </si>
  <si>
    <t>Credits Supported by Eligible Basis</t>
  </si>
  <si>
    <t>Name of contact for Cost Estimate:</t>
  </si>
  <si>
    <t>Phone Number for Contact:</t>
  </si>
  <si>
    <t>A.</t>
  </si>
  <si>
    <t>B.</t>
  </si>
  <si>
    <t>C.</t>
  </si>
  <si>
    <t>D.</t>
  </si>
  <si>
    <t>E.</t>
  </si>
  <si>
    <t>F.</t>
  </si>
  <si>
    <t>G.</t>
  </si>
  <si>
    <t>If based on unit price measures, Column B is multiplied by Column C to arrive at total construction costs.</t>
  </si>
  <si>
    <t>**This form must be completed by a professional engineer licensed to practice in the State of Texas. His or her signature and registration seal must be on the form.**</t>
  </si>
  <si>
    <t>Activity</t>
  </si>
  <si>
    <t>Labor or Unit Price</t>
  </si>
  <si>
    <t>Materials or # of Units</t>
  </si>
  <si>
    <t>Total Construction Costs</t>
  </si>
  <si>
    <t>Acquisition Costs</t>
  </si>
  <si>
    <t>Total Activity Costs</t>
  </si>
  <si>
    <t>Engineering / Architectural Costs</t>
  </si>
  <si>
    <t>Signature of Registered Engineer responsible for Budget Justification</t>
  </si>
  <si>
    <t>Financing Participants</t>
  </si>
  <si>
    <t>Funding Description</t>
  </si>
  <si>
    <t>Construction Period</t>
  </si>
  <si>
    <t>Permanent Period</t>
  </si>
  <si>
    <t>Loan/Equity Amount</t>
  </si>
  <si>
    <t>Term (Yrs)</t>
  </si>
  <si>
    <t>Syndication Rate</t>
  </si>
  <si>
    <t>Amort -ization</t>
  </si>
  <si>
    <t>Debt</t>
  </si>
  <si>
    <t>Third Party Equity</t>
  </si>
  <si>
    <t>TDHCA</t>
  </si>
  <si>
    <t>Grant</t>
  </si>
  <si>
    <t>Total Sources of Funds</t>
  </si>
  <si>
    <t>Total Uses of Funds</t>
  </si>
  <si>
    <t>HTC</t>
  </si>
  <si>
    <t>Mortgage Revenue Bond</t>
  </si>
  <si>
    <t>Deferred Developer Fee</t>
  </si>
  <si>
    <t>Housing Trust Fund</t>
  </si>
  <si>
    <t>CDBG</t>
  </si>
  <si>
    <t>Local Government Grant</t>
  </si>
  <si>
    <t>Private Grant</t>
  </si>
  <si>
    <t>In-Kind Contribution</t>
  </si>
  <si>
    <t>Conventional Loan</t>
  </si>
  <si>
    <t>USDA/TXRD Loan(s)</t>
  </si>
  <si>
    <t xml:space="preserve">Federal Loan </t>
  </si>
  <si>
    <t xml:space="preserve">State Loan </t>
  </si>
  <si>
    <t xml:space="preserve">Local Government Loan </t>
  </si>
  <si>
    <t xml:space="preserve">Private Loan </t>
  </si>
  <si>
    <t>Conventional/FHA</t>
  </si>
  <si>
    <t>Conventional/Letter of Credit</t>
  </si>
  <si>
    <t>x</t>
  </si>
  <si>
    <t>INCOME</t>
  </si>
  <si>
    <t>YEAR 1</t>
  </si>
  <si>
    <t>YEAR 2</t>
  </si>
  <si>
    <t>YEAR 3</t>
  </si>
  <si>
    <t>YEAR 4</t>
  </si>
  <si>
    <t>YEAR 5</t>
  </si>
  <si>
    <t>YEAR 10</t>
  </si>
  <si>
    <t>YEAR 15</t>
  </si>
  <si>
    <t xml:space="preserve">POTENTIAL GROSS ANNUAL RENTAL INCOME </t>
  </si>
  <si>
    <t>Secondary Income</t>
  </si>
  <si>
    <t>POTENTIAL GROSS ANNUAL INCOME</t>
  </si>
  <si>
    <t>Provision for Vacancy &amp; Collection Loss</t>
  </si>
  <si>
    <t>EFFECTIVE GROSS ANNUAL INCOME</t>
  </si>
  <si>
    <t>EXPENSES</t>
  </si>
  <si>
    <t>Management Fee</t>
  </si>
  <si>
    <t xml:space="preserve">Electric &amp; Gas Utilities </t>
  </si>
  <si>
    <t>Water, Sewer &amp; Trash Utilities</t>
  </si>
  <si>
    <t>Annual Property Insurance Premiums</t>
  </si>
  <si>
    <t>Property Tax</t>
  </si>
  <si>
    <t>Reserve for Replacements</t>
  </si>
  <si>
    <t>NET OPERATING INCOME</t>
  </si>
  <si>
    <t>DEBT SERVICE</t>
  </si>
  <si>
    <t>Second Deed of Trust Annual Loan Payment</t>
  </si>
  <si>
    <t>Third Deed of Trust Annual Loan Payment</t>
  </si>
  <si>
    <t>Debt Coverage Ratio</t>
  </si>
  <si>
    <t>Other (Describe)</t>
  </si>
  <si>
    <t>Utility</t>
  </si>
  <si>
    <t>Who Pays</t>
  </si>
  <si>
    <t>Energy Source</t>
  </si>
  <si>
    <t>0BR</t>
  </si>
  <si>
    <t>1BR</t>
  </si>
  <si>
    <t>2BR</t>
  </si>
  <si>
    <t>3BR</t>
  </si>
  <si>
    <t>4BR</t>
  </si>
  <si>
    <t>Source of Utility Allowance &amp; Effective Date</t>
  </si>
  <si>
    <t>Heating</t>
  </si>
  <si>
    <t>Cooking</t>
  </si>
  <si>
    <t>Other Electric</t>
  </si>
  <si>
    <t>Air Conditioning</t>
  </si>
  <si>
    <t>Water Heater</t>
  </si>
  <si>
    <t>Water</t>
  </si>
  <si>
    <t>Sewer</t>
  </si>
  <si>
    <t>Tenant</t>
  </si>
  <si>
    <t>Landlord</t>
  </si>
  <si>
    <t>Natural Gas</t>
  </si>
  <si>
    <t>Oil</t>
  </si>
  <si>
    <t>Totals</t>
  </si>
  <si>
    <t>Rent Schedule</t>
  </si>
  <si>
    <t>Private Activity Bond Priority (For Tax-Exempt Bond Developments ONLY):</t>
  </si>
  <si>
    <t># of Units</t>
  </si>
  <si>
    <t># of Baths</t>
  </si>
  <si>
    <t>Unit Size (Net Rentable Sq. Ft.)</t>
  </si>
  <si>
    <t>Total Net Rentable Sq. Ft.</t>
  </si>
  <si>
    <t>Program Rent Limit</t>
  </si>
  <si>
    <t>Tenant Paid Utility Allow.</t>
  </si>
  <si>
    <t>Rent Collected         /Unit</t>
  </si>
  <si>
    <t>Total Monthly Rent</t>
  </si>
  <si>
    <t>(A)</t>
  </si>
  <si>
    <t>(B)</t>
  </si>
  <si>
    <t>(A) x (B)</t>
  </si>
  <si>
    <t>(E)</t>
  </si>
  <si>
    <t>(A) x (E)</t>
  </si>
  <si>
    <t>TOTAL</t>
  </si>
  <si>
    <t xml:space="preserve">   Non Rental Income</t>
  </si>
  <si>
    <t>per unit/month for:</t>
  </si>
  <si>
    <t>+ TOTAL NONRENTAL INCOME</t>
  </si>
  <si>
    <t>per unit/month</t>
  </si>
  <si>
    <t>= POTENTIAL GROSS MONTHLY INCOME</t>
  </si>
  <si>
    <t>% of Potential Gross Income:</t>
  </si>
  <si>
    <t>= EFFECTIVE GROSS MONTHLY INCOME</t>
  </si>
  <si>
    <t>x 12 = EFFECTIVE GROSS ANNUAL INCOME</t>
  </si>
  <si>
    <t>% of LI</t>
  </si>
  <si>
    <t>% of Total</t>
  </si>
  <si>
    <t>TC30%</t>
  </si>
  <si>
    <t>HTF30%</t>
  </si>
  <si>
    <t>TC40%</t>
  </si>
  <si>
    <t>HOUSING</t>
  </si>
  <si>
    <t>HTF40%</t>
  </si>
  <si>
    <t>TC50%</t>
  </si>
  <si>
    <t>HTF50%</t>
  </si>
  <si>
    <t>TC60%</t>
  </si>
  <si>
    <t>HTF60%</t>
  </si>
  <si>
    <t>TAX</t>
  </si>
  <si>
    <t>HTC LI Total</t>
  </si>
  <si>
    <t>TRUST</t>
  </si>
  <si>
    <t>HTF80%</t>
  </si>
  <si>
    <t>HTF LI Total</t>
  </si>
  <si>
    <t>CREDITS</t>
  </si>
  <si>
    <t>MR</t>
  </si>
  <si>
    <t>MR Total</t>
  </si>
  <si>
    <t>FUND</t>
  </si>
  <si>
    <t>TC Total</t>
  </si>
  <si>
    <t>HTF Total</t>
  </si>
  <si>
    <t>MRB30%</t>
  </si>
  <si>
    <t>LH/50%</t>
  </si>
  <si>
    <t>MRB40%</t>
  </si>
  <si>
    <t>HH/60%</t>
  </si>
  <si>
    <t>MORTGAGE</t>
  </si>
  <si>
    <t>MRB50%</t>
  </si>
  <si>
    <t>HH/80%</t>
  </si>
  <si>
    <t>MRB60%</t>
  </si>
  <si>
    <t>MRB LI Total</t>
  </si>
  <si>
    <t>EO</t>
  </si>
  <si>
    <t>REVENUE</t>
  </si>
  <si>
    <t>MRBMR</t>
  </si>
  <si>
    <t>MRBMR Total</t>
  </si>
  <si>
    <t>BOND</t>
  </si>
  <si>
    <t>MRB Total</t>
  </si>
  <si>
    <t>HOME Total</t>
  </si>
  <si>
    <t>OTHER</t>
  </si>
  <si>
    <t>Total OT Units</t>
  </si>
  <si>
    <t>Private Activity Bond Priorities</t>
  </si>
  <si>
    <t xml:space="preserve">Priority 1a </t>
  </si>
  <si>
    <t>Priority 1b</t>
  </si>
  <si>
    <t>Priority 1c</t>
  </si>
  <si>
    <t>Priority 2</t>
  </si>
  <si>
    <t>Priority 3</t>
  </si>
  <si>
    <t>BEDROOMS</t>
  </si>
  <si>
    <t>Type of Match Pledged</t>
  </si>
  <si>
    <t>Pledged Amount</t>
  </si>
  <si>
    <t>Source of Funds</t>
  </si>
  <si>
    <t>Non-Federal Grants</t>
  </si>
  <si>
    <t>Property Tax Abatement</t>
  </si>
  <si>
    <t>Donated Non-Professional Labor</t>
  </si>
  <si>
    <t>Non-Federally Funded Infrastructure</t>
  </si>
  <si>
    <t xml:space="preserve">Rental Value of Donated Use of Site Preparation or Construction Equipment </t>
  </si>
  <si>
    <t>Donated Construction Materials</t>
  </si>
  <si>
    <t>Donated Site Preparation</t>
  </si>
  <si>
    <t>Donated Demolition Services</t>
  </si>
  <si>
    <t>Donated Real Property</t>
  </si>
  <si>
    <t>Total Value of Match Pledged</t>
  </si>
  <si>
    <t>Match Guidance</t>
  </si>
  <si>
    <t>In order to calculate Match contributions when below-market financing is utilized, the net present value (NPV) of the interest savings should be calculated, using the market interest rate as the discount rate.</t>
  </si>
  <si>
    <t>Example:</t>
  </si>
  <si>
    <t>Loan Amount</t>
  </si>
  <si>
    <t>Monthly Payment at Market Interest Rate (5.65%)</t>
  </si>
  <si>
    <t>Monthly Payment at Below-Market Rate (4%)</t>
  </si>
  <si>
    <t>Interest Savings (per month)</t>
  </si>
  <si>
    <t>NPV (360 months, 5.65% discount rate)</t>
  </si>
  <si>
    <t>*** Texas Development Co. can claim $17,292.85 in Match contribution from its below-market financing commitment.***</t>
  </si>
  <si>
    <t>Property Tax Abatements</t>
  </si>
  <si>
    <t>Match stemming from property tax abatements should be calculated according to the net present value of the taxes foregone by the taxing entity.  The discount rate used will be the yield on the Treasury notes with a maturity closest to the number of years the tax abatement is in effect.</t>
  </si>
  <si>
    <t>Annual Tax Abatement</t>
  </si>
  <si>
    <t>Term</t>
  </si>
  <si>
    <t>Discount Rate (10 year Treasury Yield)</t>
  </si>
  <si>
    <t>Net Present value</t>
  </si>
  <si>
    <t xml:space="preserve">10 years </t>
  </si>
  <si>
    <t>***Texas Development Co.’s eligible match from its property tax abatement is $43,423.07.***</t>
  </si>
  <si>
    <t>Donated Services</t>
  </si>
  <si>
    <t>5.</t>
  </si>
  <si>
    <t>Net Rentable Square Footage from Rent Schedule</t>
  </si>
  <si>
    <t>Sq. Ft. Per Unit</t>
  </si>
  <si>
    <t>Unit Label</t>
  </si>
  <si>
    <t>Total Sq Ft for Unit Type</t>
  </si>
  <si>
    <t>Total # of Units</t>
  </si>
  <si>
    <t>Number of Units Per Building</t>
  </si>
  <si>
    <t>Unit Type</t>
  </si>
  <si>
    <t>Number of Buildings</t>
  </si>
  <si>
    <t>Building Label</t>
  </si>
  <si>
    <t>Total # of Residential Buildings</t>
  </si>
  <si>
    <t>Criteria to Serve and Support Texans Most In Need</t>
  </si>
  <si>
    <t>Criteria Promoting Community Support and Engagement</t>
  </si>
  <si>
    <t>Criteria Promoting the Efficient Use of Limited Resources and Applicant Accountability</t>
  </si>
  <si>
    <t>High Quality Housing Total</t>
  </si>
  <si>
    <t>Serve and Support Texans Most in Need Total</t>
  </si>
  <si>
    <t>Community Support and Engagement Total</t>
  </si>
  <si>
    <t>Efficient Use of Limited Resources and Applicant Accountability Total</t>
  </si>
  <si>
    <t>**This form must be completed by a Third-Party engineer licensed to practice in the State of Texas. His or her signature and registration seal must be on the form.**</t>
  </si>
  <si>
    <t>Housing Tax Credit Request</t>
  </si>
  <si>
    <t>Supporting Documents Should be Included Behind this Tab</t>
  </si>
  <si>
    <t>Executed Pro Forma from Permanent or Construction Lender</t>
  </si>
  <si>
    <t>Evidence of Rental Assistance/Subsidy</t>
  </si>
  <si>
    <t>6.</t>
  </si>
  <si>
    <t>7.</t>
  </si>
  <si>
    <t>8.</t>
  </si>
  <si>
    <t>9.</t>
  </si>
  <si>
    <t>Building Configuration (Check all that apply):</t>
  </si>
  <si>
    <t>Single Family Construction</t>
  </si>
  <si>
    <t>Transitional (per §42(i)(3)(B))</t>
  </si>
  <si>
    <t>Duplex</t>
  </si>
  <si>
    <t>Townhome</t>
  </si>
  <si>
    <t>Fourplex</t>
  </si>
  <si>
    <t>&gt; 4 Units Per Building</t>
  </si>
  <si>
    <t>Fire Sprinklers</t>
  </si>
  <si>
    <t>Elevators</t>
  </si>
  <si>
    <t># of Elevators</t>
  </si>
  <si>
    <t>Wt. Capacity</t>
  </si>
  <si>
    <t>% Carpet/Vinyl/Resilient Flooring</t>
  </si>
  <si>
    <t>% Ceramic Tile</t>
  </si>
  <si>
    <t>Describe:</t>
  </si>
  <si>
    <t>Criteria Promoting Development of High Quality Housing</t>
  </si>
  <si>
    <t>10.</t>
  </si>
  <si>
    <t>must qualify for</t>
  </si>
  <si>
    <t>Points</t>
  </si>
  <si>
    <t>11.</t>
  </si>
  <si>
    <t>Unit Sizes</t>
  </si>
  <si>
    <t>12.</t>
  </si>
  <si>
    <t>13.</t>
  </si>
  <si>
    <t>Name of Organization</t>
  </si>
  <si>
    <t>Phone</t>
  </si>
  <si>
    <t>Fax or Email</t>
  </si>
  <si>
    <t>•</t>
  </si>
  <si>
    <t>.</t>
  </si>
  <si>
    <t>GIVEN UNDER MY HAND AND SEAL OF OFFICE this</t>
  </si>
  <si>
    <t>Signature of Applicant/Development Owner</t>
  </si>
  <si>
    <t xml:space="preserve">While not required to be submitted in this Application, I have kept evidence of all notifications made and this evidence may be requested by the Department at any time during the Application review. </t>
  </si>
  <si>
    <t>·         State representative of the district containing the Development.</t>
  </si>
  <si>
    <t>·         State senator of the district containing the Development; and</t>
  </si>
  <si>
    <t>·         All elected members of the Governing Body of the county containing the Development;</t>
  </si>
  <si>
    <t>·         Presiding officer of the Governing Body of the county containing the Development;</t>
  </si>
  <si>
    <t>·         All elected members of the Governing Body of any municipality containing the Development;</t>
  </si>
  <si>
    <t>·         Mayor of any municipality containing the Development;</t>
  </si>
  <si>
    <t xml:space="preserve">·         Presiding officer of the board of trustees of the school district containing the Development; </t>
  </si>
  <si>
    <t>·         Superintendent of the school district containing the Development;</t>
  </si>
  <si>
    <t>CERTIFICATION OF NOTIFICATIONS (ALL PROGRAMS)</t>
  </si>
  <si>
    <t>Owner and Developer Organization Charts</t>
  </si>
  <si>
    <t>In the case of:</t>
  </si>
  <si>
    <t>(C)</t>
  </si>
  <si>
    <t>Org. Chart Example:</t>
  </si>
  <si>
    <t>TDHCA Experience:</t>
  </si>
  <si>
    <t>18.</t>
  </si>
  <si>
    <t>17.</t>
  </si>
  <si>
    <t>16.</t>
  </si>
  <si>
    <t>15.</t>
  </si>
  <si>
    <t>14.</t>
  </si>
  <si>
    <t>Organization is identified on Org. Chart:</t>
  </si>
  <si>
    <t>Name(s) of Entities the Organization Owns or Controls:</t>
  </si>
  <si>
    <t>Zip:</t>
  </si>
  <si>
    <t>State:</t>
  </si>
  <si>
    <t>City:</t>
  </si>
  <si>
    <t>Address:</t>
  </si>
  <si>
    <t>Role/Title</t>
  </si>
  <si>
    <t>Organization Legal Name:</t>
  </si>
  <si>
    <t>Special Limited Partner</t>
  </si>
  <si>
    <t>Non-Profit</t>
  </si>
  <si>
    <t>Corporation</t>
  </si>
  <si>
    <t>Limited Partnership</t>
  </si>
  <si>
    <t>List of Organizations and Principals</t>
  </si>
  <si>
    <t>Applicant Legal Name:</t>
  </si>
  <si>
    <t>Only nonprofit organizations will complete this section.  All nonprofit Applicants or Principals must complete this form without regard to their level of ownership or the set-aside under which the Application was made.</t>
  </si>
  <si>
    <t>Is the Organization a 501(c )(3) or (4) as of the beginning of the Application Acceptance Period?</t>
  </si>
  <si>
    <t>If "Other" please specify:</t>
  </si>
  <si>
    <t>Date of legal formation of Nonprofit Organization:</t>
  </si>
  <si>
    <t>1)</t>
  </si>
  <si>
    <t>What is the ownership percentage of this nonprofit organization?</t>
  </si>
  <si>
    <t>2)</t>
  </si>
  <si>
    <t>3)</t>
  </si>
  <si>
    <t>4)</t>
  </si>
  <si>
    <t>Nonprofit Participation</t>
  </si>
  <si>
    <t>If "Yes," explain:</t>
  </si>
  <si>
    <t>LIST OF THE NONPROFIT ORGANIZATION’S BOARD MEMBERS, DIRECTORS AND OFFICERS</t>
  </si>
  <si>
    <t>Name</t>
  </si>
  <si>
    <t>Title</t>
  </si>
  <si>
    <t>Ext.</t>
  </si>
  <si>
    <t>Occupation</t>
  </si>
  <si>
    <t>Information about Organizations that will own or control the Applicant or other related organizations will be provided in the List of Organizations with an Ownership Special Interest in the Applicant form.</t>
  </si>
  <si>
    <t>Nonprofit Supporting Documents Should be Included Behind this Tab</t>
  </si>
  <si>
    <t>(not applicable to Tax-Exempt Bond Developments)</t>
  </si>
  <si>
    <t>IRS determination letter</t>
  </si>
  <si>
    <t>Certification regarding Board member residence</t>
  </si>
  <si>
    <t>List of Sub-Entities or Principals:</t>
  </si>
  <si>
    <t>Development Team Members</t>
  </si>
  <si>
    <t>This is a direct or indirect, financial, or other interest with Applicant or other team members*</t>
  </si>
  <si>
    <t>Evidence of Experience Must be Provided Behind this Tab</t>
  </si>
  <si>
    <t>Evidence of experience behind this tab includes:</t>
  </si>
  <si>
    <t>Its:</t>
  </si>
  <si>
    <t>Previously Awarded State and Federal Funding</t>
  </si>
  <si>
    <t>If "Yes" Enter Project Number:</t>
  </si>
  <si>
    <t>and TDHCA funding source:</t>
  </si>
  <si>
    <t>Has this site/activity previously received non-TDHCA federal funding?</t>
  </si>
  <si>
    <t>Will this site/activity receive non-TDHCA federal funding for costs described in this Application?</t>
  </si>
  <si>
    <t>At least 40% or more of the residential units in such development are both rent restricted and occupied by individuals whose income is 60% or less of the median gross income, adjusted for family size.</t>
  </si>
  <si>
    <t>At least 20% or more of the residential units in such development are both rent restricted and occupied by individuals whose income is 50% or less of the area median gross income, adjusted for family size.</t>
  </si>
  <si>
    <t>Instructions:</t>
  </si>
  <si>
    <t>Complete Part I of this form.  For each person or entity in Part I that answers "Yes" to Part I b., a Part II form must be submitted (i.e. if 4 persons/entities answer "Yes" to Part I b., then 4 separate Part II forms must be provided).</t>
  </si>
  <si>
    <t>Part I. Applicant Credit Limit Documentation</t>
  </si>
  <si>
    <t>19.</t>
  </si>
  <si>
    <t>20.</t>
  </si>
  <si>
    <t>21.</t>
  </si>
  <si>
    <t>22.</t>
  </si>
  <si>
    <t>23.</t>
  </si>
  <si>
    <t>24.</t>
  </si>
  <si>
    <t>25.</t>
  </si>
  <si>
    <t>26.</t>
  </si>
  <si>
    <t>27.</t>
  </si>
  <si>
    <t>28.</t>
  </si>
  <si>
    <t>29.</t>
  </si>
  <si>
    <t>30.</t>
  </si>
  <si>
    <t>Part II. Credit Limit Certification</t>
  </si>
  <si>
    <t>Which is:</t>
  </si>
  <si>
    <t>the Applicant (Entity that generally manages or controls the "Applicant," i.e. General Partner, Managing Partner, etc.)</t>
  </si>
  <si>
    <t>a Special Limited Partner or Class B Limited Partner or equivalent of the Applicant</t>
  </si>
  <si>
    <t>a Developer for the Applicant for this specific Application</t>
  </si>
  <si>
    <t>an Affiliate to the Applicant</t>
  </si>
  <si>
    <t>a Guarantor on the Application</t>
  </si>
  <si>
    <t>Region:</t>
  </si>
  <si>
    <t>% of Dev. Fee:</t>
  </si>
  <si>
    <t>% Ownership:</t>
  </si>
  <si>
    <t>I acknowledge that</t>
  </si>
  <si>
    <t>Under penalty of perjury, I certify that this information and these statements are true, complete, and accurate:</t>
  </si>
  <si>
    <t>Signature of Applicant, Developer, Affiliate or Guarantor (as appropriate)</t>
  </si>
  <si>
    <t>Anticipated Closing Date:</t>
  </si>
  <si>
    <t>Did the seller acquire the property through foreclosure or deed in lieu of foreclosure?</t>
  </si>
  <si>
    <t>Sponsor Characteristics</t>
  </si>
  <si>
    <t>Opportunity Index</t>
  </si>
  <si>
    <t>Underserved Area</t>
  </si>
  <si>
    <t>Quantifiable Community Participation</t>
  </si>
  <si>
    <t>Declared Disaster Area</t>
  </si>
  <si>
    <t>Financial Feasibility</t>
  </si>
  <si>
    <t>Cost of Development per Square Foot</t>
  </si>
  <si>
    <t>Pre-application Participation</t>
  </si>
  <si>
    <t>Leveraging of Private, State, and Federal Resources</t>
  </si>
  <si>
    <t>Right of First Refusal</t>
  </si>
  <si>
    <t>Point Deductions</t>
  </si>
  <si>
    <t>N/A</t>
  </si>
  <si>
    <t>     </t>
  </si>
  <si>
    <t>Years between PIS &amp; Acquisition</t>
  </si>
  <si>
    <t>Proposed Acquisition date by the Applicant</t>
  </si>
  <si>
    <t>PIS date of building by most recent owner</t>
  </si>
  <si>
    <t>Building Address(es)</t>
  </si>
  <si>
    <t>List below by building address, the date the building was placed in service (PIS), the date the building was or is planned for acquisition, and the number of years between the date the building was placed in service and acquisition.  Attach separate sheet(s) with additional information if necessary.</t>
  </si>
  <si>
    <t xml:space="preserve"> Not Determined with reference to Seller’s Basis</t>
  </si>
  <si>
    <t xml:space="preserve">  Determined with reference to Seller’s Basis</t>
  </si>
  <si>
    <t>2. Building(s) acquired or to be acquired with Buyer’s Basis:</t>
  </si>
  <si>
    <t xml:space="preserve"> Unrelated Party</t>
  </si>
  <si>
    <t xml:space="preserve"> Related Party</t>
  </si>
  <si>
    <t>1. Building(s) acquired or to be acquired from:</t>
  </si>
  <si>
    <t>Provide the information listed below concerning the acquisition of building(s) for the Development:</t>
  </si>
  <si>
    <t>Acquisition Cost of Building</t>
  </si>
  <si>
    <t>Expiration Date</t>
  </si>
  <si>
    <t>Type of Control (Ownership, Option, Purchase Contract)</t>
  </si>
  <si>
    <t>Identification or address(es) of Building(s) under Owner’s Control</t>
  </si>
  <si>
    <t>How many buildings will be acquired for the Development?</t>
  </si>
  <si>
    <t>If “Yes”, provide the waiver and/or other documentation.</t>
  </si>
  <si>
    <t>Will the acquisition meet the requirements of §42(d)(2)(B)(ii) relating to the 10-year placed in service rule?</t>
  </si>
  <si>
    <t>Was the building occupied or suitable for occupancy at the time of purchase?</t>
  </si>
  <si>
    <t>Was the building occupied at any time during the last ten years?</t>
  </si>
  <si>
    <t>In the last ten years, did the previous owner perform rehabilitation work greater than 25% of the building’s adjusted basis?</t>
  </si>
  <si>
    <t>Date of the most recent sale or transfer of the building(s):</t>
  </si>
  <si>
    <t>The expiration of the contract or agreement is (date):</t>
  </si>
  <si>
    <t>The term of the contract or agreement is (date):</t>
  </si>
  <si>
    <t>The number of units receiving assistance:</t>
  </si>
  <si>
    <t>The annual amount of funds is:</t>
  </si>
  <si>
    <t>The source of funds is:</t>
  </si>
  <si>
    <t xml:space="preserve"> A copy of the contract or agreement securing the funds identified above is provided behind this form.</t>
  </si>
  <si>
    <r>
      <rPr>
        <vertAlign val="superscript"/>
        <sz val="10"/>
        <rFont val="Calibri"/>
        <family val="2"/>
      </rPr>
      <t xml:space="preserve">3 </t>
    </r>
    <r>
      <rPr>
        <sz val="10"/>
        <rFont val="Calibri"/>
        <family val="2"/>
      </rPr>
      <t>(HTC Only) Site Work expenses, indirect construction costs, developer fees, construction loan financing and other financing costs may or may not be included in Eligible Basis. Site Work costs must be justified by a Third Party engineer in accordance with the Department's format provided in the Site Work Cost Breakdown form.</t>
    </r>
  </si>
  <si>
    <t>dev name</t>
  </si>
  <si>
    <t>app contact name</t>
  </si>
  <si>
    <t>app phone office</t>
  </si>
  <si>
    <t>app phone cell</t>
  </si>
  <si>
    <t>app email</t>
  </si>
  <si>
    <t>app address</t>
  </si>
  <si>
    <t>app city</t>
  </si>
  <si>
    <t>app st</t>
  </si>
  <si>
    <t>app zip</t>
  </si>
  <si>
    <t>2contact name</t>
  </si>
  <si>
    <t>2contact phone office</t>
  </si>
  <si>
    <t>2contact phone cell</t>
  </si>
  <si>
    <t>2contact email</t>
  </si>
  <si>
    <t>consultant name</t>
  </si>
  <si>
    <t>consultant phone office</t>
  </si>
  <si>
    <t>consultant phone cell</t>
  </si>
  <si>
    <t>consultant email</t>
  </si>
  <si>
    <t>consultant address</t>
  </si>
  <si>
    <t>consultant city</t>
  </si>
  <si>
    <t>consultant state</t>
  </si>
  <si>
    <t>consultant zip</t>
  </si>
  <si>
    <t>units demolished</t>
  </si>
  <si>
    <t>units reconstructed</t>
  </si>
  <si>
    <t>scattered site</t>
  </si>
  <si>
    <t>colonia</t>
  </si>
  <si>
    <t>HTC at-risk</t>
  </si>
  <si>
    <t>HTC NP</t>
  </si>
  <si>
    <t>HTC USDA</t>
  </si>
  <si>
    <t>HOME CHDO</t>
  </si>
  <si>
    <t>20/50</t>
  </si>
  <si>
    <t>40/60</t>
  </si>
  <si>
    <t>score b1a</t>
  </si>
  <si>
    <t>score b1b</t>
  </si>
  <si>
    <t>score b2</t>
  </si>
  <si>
    <t>score c1</t>
  </si>
  <si>
    <t>score c2</t>
  </si>
  <si>
    <t>score c3</t>
  </si>
  <si>
    <t>score c4</t>
  </si>
  <si>
    <t>score c5</t>
  </si>
  <si>
    <t>score c6</t>
  </si>
  <si>
    <t>score c7</t>
  </si>
  <si>
    <t>score d3</t>
  </si>
  <si>
    <t>score e1</t>
  </si>
  <si>
    <t>score e3</t>
  </si>
  <si>
    <t>score e4</t>
  </si>
  <si>
    <t>score e5</t>
  </si>
  <si>
    <t>score e6</t>
  </si>
  <si>
    <t>score e7</t>
  </si>
  <si>
    <t>total self score</t>
  </si>
  <si>
    <t>dev address</t>
  </si>
  <si>
    <t>dev city</t>
  </si>
  <si>
    <t>dev county</t>
  </si>
  <si>
    <t>dev zip</t>
  </si>
  <si>
    <t>rural/urban</t>
  </si>
  <si>
    <t>PJ</t>
  </si>
  <si>
    <t>region</t>
  </si>
  <si>
    <t>census tract#</t>
  </si>
  <si>
    <t>economically distressed area</t>
  </si>
  <si>
    <t>no HTC tract rural</t>
  </si>
  <si>
    <t>no HTC</t>
  </si>
  <si>
    <t>notification no changes</t>
  </si>
  <si>
    <t>neighborhood orgs no changes</t>
  </si>
  <si>
    <t>TC30</t>
  </si>
  <si>
    <t>TC40</t>
  </si>
  <si>
    <t>TC50</t>
  </si>
  <si>
    <t>TC60</t>
  </si>
  <si>
    <t>TCEO</t>
  </si>
  <si>
    <t>TCMR</t>
  </si>
  <si>
    <t>MRB30</t>
  </si>
  <si>
    <t>MRB40</t>
  </si>
  <si>
    <t>MRB50</t>
  </si>
  <si>
    <t>MRB60</t>
  </si>
  <si>
    <t>HOME30</t>
  </si>
  <si>
    <t>HOME50</t>
  </si>
  <si>
    <t>HOME60</t>
  </si>
  <si>
    <t>HOME80</t>
  </si>
  <si>
    <t>HOME EO</t>
  </si>
  <si>
    <t>HOME MR</t>
  </si>
  <si>
    <t>HOME MR Total</t>
  </si>
  <si>
    <t>BDRM0</t>
  </si>
  <si>
    <t>BDRM1</t>
  </si>
  <si>
    <t>BDRM2</t>
  </si>
  <si>
    <t>BDRM3</t>
  </si>
  <si>
    <t>BDRM4</t>
  </si>
  <si>
    <t>BDRM5</t>
  </si>
  <si>
    <t>cost per sq ft1</t>
  </si>
  <si>
    <t>cost per sq ft2</t>
  </si>
  <si>
    <t>cost per sq ft3</t>
  </si>
  <si>
    <t>total net rentable sq ft</t>
  </si>
  <si>
    <t>single family construction</t>
  </si>
  <si>
    <t>transitional</t>
  </si>
  <si>
    <t>duplex</t>
  </si>
  <si>
    <t>fourplex</t>
  </si>
  <si>
    <t>&gt;4units</t>
  </si>
  <si>
    <t>townhome</t>
  </si>
  <si>
    <t>applicant name</t>
  </si>
  <si>
    <t>applicant address</t>
  </si>
  <si>
    <t>applicant city</t>
  </si>
  <si>
    <t>applicant st</t>
  </si>
  <si>
    <t>applicant zip</t>
  </si>
  <si>
    <t>org name1</t>
  </si>
  <si>
    <t>org role1</t>
  </si>
  <si>
    <t>org controlled1</t>
  </si>
  <si>
    <t>org name2</t>
  </si>
  <si>
    <t>org role2</t>
  </si>
  <si>
    <t>org controlled2</t>
  </si>
  <si>
    <t>org name3</t>
  </si>
  <si>
    <t>org role3</t>
  </si>
  <si>
    <t>org controlled3</t>
  </si>
  <si>
    <t>org name4</t>
  </si>
  <si>
    <t>org role4</t>
  </si>
  <si>
    <t>org controlled4</t>
  </si>
  <si>
    <t>org name5</t>
  </si>
  <si>
    <t>org role5</t>
  </si>
  <si>
    <t>org controlled5</t>
  </si>
  <si>
    <t>HGC name</t>
  </si>
  <si>
    <t>HGC contact name</t>
  </si>
  <si>
    <t>HGC email</t>
  </si>
  <si>
    <t>HGC interest</t>
  </si>
  <si>
    <t>IGC name</t>
  </si>
  <si>
    <t>IGC contact name</t>
  </si>
  <si>
    <t>IGC email</t>
  </si>
  <si>
    <t>IGC interest</t>
  </si>
  <si>
    <t>CE name</t>
  </si>
  <si>
    <t>CE contact name</t>
  </si>
  <si>
    <t>CE email</t>
  </si>
  <si>
    <t>CE interest</t>
  </si>
  <si>
    <t>architect name</t>
  </si>
  <si>
    <t>architect contact name</t>
  </si>
  <si>
    <t>architect email</t>
  </si>
  <si>
    <t>architect interest</t>
  </si>
  <si>
    <t>engineer name</t>
  </si>
  <si>
    <t>engineer contact name</t>
  </si>
  <si>
    <t>engineer email</t>
  </si>
  <si>
    <t>engineer interest</t>
  </si>
  <si>
    <t>MA name</t>
  </si>
  <si>
    <t>MA contact name</t>
  </si>
  <si>
    <t>MA email</t>
  </si>
  <si>
    <t>MA interest</t>
  </si>
  <si>
    <t>appraiser name</t>
  </si>
  <si>
    <t>appraiser contact name</t>
  </si>
  <si>
    <t>appraiser email</t>
  </si>
  <si>
    <t>appraiser interest</t>
  </si>
  <si>
    <t>attorney name</t>
  </si>
  <si>
    <t>attorney contact name</t>
  </si>
  <si>
    <t>attorney email</t>
  </si>
  <si>
    <t>attorney interest</t>
  </si>
  <si>
    <t>acct name</t>
  </si>
  <si>
    <t>acct contact name</t>
  </si>
  <si>
    <t>acct email</t>
  </si>
  <si>
    <t>acct interest</t>
  </si>
  <si>
    <t>PM name</t>
  </si>
  <si>
    <t>PM contact name</t>
  </si>
  <si>
    <t>PM email</t>
  </si>
  <si>
    <t>PM interest</t>
  </si>
  <si>
    <t>originator name</t>
  </si>
  <si>
    <t>originator contact name</t>
  </si>
  <si>
    <t>originator email</t>
  </si>
  <si>
    <t>originator interest</t>
  </si>
  <si>
    <t>syndicator name</t>
  </si>
  <si>
    <t>syndicator contact name</t>
  </si>
  <si>
    <t>syndicator email</t>
  </si>
  <si>
    <t>syndicator interest</t>
  </si>
  <si>
    <t>SSP1 name</t>
  </si>
  <si>
    <t>SSP1 contact name</t>
  </si>
  <si>
    <t>SSP1 email</t>
  </si>
  <si>
    <t>SSP1 interest</t>
  </si>
  <si>
    <t>SSP2 name</t>
  </si>
  <si>
    <t>SSP2 contact name</t>
  </si>
  <si>
    <t>SSP2 email</t>
  </si>
  <si>
    <t>SSP2 interest</t>
  </si>
  <si>
    <t>consultant contact name</t>
  </si>
  <si>
    <t>consultant interest</t>
  </si>
  <si>
    <t>target pop</t>
  </si>
  <si>
    <t>TCMR Total</t>
  </si>
  <si>
    <t>Elected Officials</t>
  </si>
  <si>
    <t>Please identify all elected officials which represent the Development Site.</t>
  </si>
  <si>
    <t>State Senator</t>
  </si>
  <si>
    <t>District</t>
  </si>
  <si>
    <t>State Representative</t>
  </si>
  <si>
    <t>Support Letter</t>
  </si>
  <si>
    <t>City Mayor</t>
  </si>
  <si>
    <t>County Judge</t>
  </si>
  <si>
    <t>School Superintendent</t>
  </si>
  <si>
    <t>District Name</t>
  </si>
  <si>
    <t>Presiding officer of Board of Trustees</t>
  </si>
  <si>
    <t>City Council Member</t>
  </si>
  <si>
    <t>County Commissioner</t>
  </si>
  <si>
    <t>District/Precinct</t>
  </si>
  <si>
    <t>Email or Phone</t>
  </si>
  <si>
    <t>Elected Officials (Continued)</t>
  </si>
  <si>
    <t>Total Units</t>
  </si>
  <si>
    <t>Total Number of Units at 50% or less of AMGI</t>
  </si>
  <si>
    <t>7 Points</t>
  </si>
  <si>
    <t>The existing Property is expected to have or continue the following benefit:</t>
  </si>
  <si>
    <t>Evidence of experience in the housing industry and a statement regarding material participation are provided behind this tab.</t>
  </si>
  <si>
    <t>OR;</t>
  </si>
  <si>
    <t>Structured Parking</t>
  </si>
  <si>
    <t>refer to manual for instructions on using this worksheet</t>
  </si>
  <si>
    <t>senate support</t>
  </si>
  <si>
    <t>rep support</t>
  </si>
  <si>
    <t>The purpose and goals of the RARAP is to:</t>
  </si>
  <si>
    <t>Minimize Displacement</t>
  </si>
  <si>
    <t>Provide (through its subgrantees) Relocation Assistance</t>
  </si>
  <si>
    <t>(1)</t>
  </si>
  <si>
    <t>(2)</t>
  </si>
  <si>
    <t>(3)</t>
  </si>
  <si>
    <t>I (we) certify that I (we) have read and understand the Department's approved Residential Anti-Displacement and Relocation Assistance Plan (RARAP), and I (we) will comply will all parts of the plan as they apply to this Application.</t>
  </si>
  <si>
    <t>Rental Concessions</t>
  </si>
  <si>
    <t>My Commission expires</t>
  </si>
  <si>
    <t>Census Tract</t>
  </si>
  <si>
    <t>§11.9(b)(2)</t>
  </si>
  <si>
    <t>§11.9(c)(1)</t>
  </si>
  <si>
    <t>§11.9(c)(2)</t>
  </si>
  <si>
    <t>§11.9(c)(3)</t>
  </si>
  <si>
    <t>§11.9(c)(4)</t>
  </si>
  <si>
    <t>§11.9(c)(6)</t>
  </si>
  <si>
    <t>§11.9(d)(1)</t>
  </si>
  <si>
    <t>§11.9(d)(2)</t>
  </si>
  <si>
    <t>§11.9(d)(3)</t>
  </si>
  <si>
    <t>§11.9(d)(4)</t>
  </si>
  <si>
    <t>§11.9(d)(5)</t>
  </si>
  <si>
    <t>§11.9(d)(6)</t>
  </si>
  <si>
    <t>§11.9(e)(1)</t>
  </si>
  <si>
    <t>§11.9(e)(2)</t>
  </si>
  <si>
    <t>§11.9(e)(3)</t>
  </si>
  <si>
    <t>§11.9(e)(4)</t>
  </si>
  <si>
    <t>§11.9(e)(5)</t>
  </si>
  <si>
    <t>§11.9(e)(6)</t>
  </si>
  <si>
    <t>§11.9(e)(7)</t>
  </si>
  <si>
    <t>§11.9(f)</t>
  </si>
  <si>
    <t xml:space="preserve">     USDA</t>
  </si>
  <si>
    <t>This chart is not required in the PDF version of the application.</t>
  </si>
  <si>
    <t>Tax Ex Bonds-Other Issuer</t>
  </si>
  <si>
    <t>Non-Federal, Below Market Financing</t>
  </si>
  <si>
    <t>* Be sure no more than 50% of Developer fees are deferred.</t>
  </si>
  <si>
    <r>
      <t xml:space="preserve">Pursuant to </t>
    </r>
    <r>
      <rPr>
        <sz val="11"/>
        <color indexed="8"/>
        <rFont val="Calibri"/>
        <family val="2"/>
      </rPr>
      <t>§11.4(a) of the Qualified Allocation Plan, the Department shall not allocate more than $3 million of Competitive Housing Tax Credits from the current Application Round to any Applicant, Developer, Affiliate or Guarantor (unless the Guarantor is also the General Contractor, and is not a Principal of the Applicant, Developer, or Affiliate of the Development Owner). All Applications must be identified herein to ensure that the Department is advised of all Applications, Applicants, Affiliates, Developers, General Partners or Guarantors involved to avoid any statutory violation of Texas Government Code, §2306.6711(b).</t>
    </r>
  </si>
  <si>
    <t>One Mile Three Year Resolution or evidence of other exception</t>
  </si>
  <si>
    <t>** US Representative</t>
  </si>
  <si>
    <t>Are all the buildings currently under control by the Development Owner?</t>
  </si>
  <si>
    <t>If “No”, how many buildings are under control by the Development Owner?</t>
  </si>
  <si>
    <t>When will the remaining buildings be under control?</t>
  </si>
  <si>
    <t>Signature of Authorized Representative</t>
  </si>
  <si>
    <t xml:space="preserve">Sworn to and subscribed before me on the </t>
  </si>
  <si>
    <t>by</t>
  </si>
  <si>
    <t>(Personalized Seal)</t>
  </si>
  <si>
    <t>My Commission Expires:</t>
  </si>
  <si>
    <t>The undersigned further certifies that he/she has the authority to execute this certification.</t>
  </si>
  <si>
    <t>**The form should be executed, notarized, and included in the full application document.**</t>
  </si>
  <si>
    <t>Number of Stories</t>
  </si>
  <si>
    <t>Unit types must be entered from smallest to largest based on “# of Bedrooms” and “Unit Size”, then within the same “# of Bedrooms” and “Unit Size” from  lowest to highest “Rent Collected/Unit”.</t>
  </si>
  <si>
    <t>T-Drive Folder</t>
  </si>
  <si>
    <t>Q-Drive Folder</t>
  </si>
  <si>
    <t>Application Link</t>
  </si>
  <si>
    <t>Structural Parking (Y/N)</t>
  </si>
  <si>
    <t>At-Risk (Y/N)</t>
  </si>
  <si>
    <t>USDA (Y/N)</t>
  </si>
  <si>
    <t>Architect Design Fees</t>
  </si>
  <si>
    <t>Architect Supervisor Fees</t>
  </si>
  <si>
    <t>Architect Engineering Fees</t>
  </si>
  <si>
    <t>Applicant's Reserves Rent-up</t>
  </si>
  <si>
    <t>Applicant's Reserves Operating</t>
  </si>
  <si>
    <t>Supportive Services Contract Fees</t>
  </si>
  <si>
    <t>Applicants Costs (Drop Down Box)</t>
  </si>
  <si>
    <t>Related Party General Contractor</t>
  </si>
  <si>
    <t>Developer Contact</t>
  </si>
  <si>
    <t>Developer CMTS</t>
  </si>
  <si>
    <t>Development Name</t>
  </si>
  <si>
    <t>Development Address</t>
  </si>
  <si>
    <t>Development City</t>
  </si>
  <si>
    <t>Development County</t>
  </si>
  <si>
    <t>Development Zip Code</t>
  </si>
  <si>
    <t>Lattitude</t>
  </si>
  <si>
    <t>Longitude</t>
  </si>
  <si>
    <t>Not Awarded/ Withdrawn</t>
  </si>
  <si>
    <t>Allocation/Unit</t>
  </si>
  <si>
    <t>Total NRA</t>
  </si>
  <si>
    <t>Aver Unit Size</t>
  </si>
  <si>
    <t>Const Type</t>
  </si>
  <si>
    <t>Building Type</t>
  </si>
  <si>
    <t># of Stories</t>
  </si>
  <si>
    <t>Population Served</t>
  </si>
  <si>
    <t>Permanent Loan Interest Rates</t>
  </si>
  <si>
    <t>Syndication Rates</t>
  </si>
  <si>
    <t>Syndicator</t>
  </si>
  <si>
    <t>TDHCA Controllables Per Unit</t>
  </si>
  <si>
    <t>Sitework Per Unit</t>
  </si>
  <si>
    <t>High Cost Area Adjustment</t>
  </si>
  <si>
    <t>Consultant</t>
  </si>
  <si>
    <t>Sitework Total (Excludes Demo)</t>
  </si>
  <si>
    <t>Limited Liability Company</t>
  </si>
  <si>
    <t>Rural/Urban</t>
  </si>
  <si>
    <t>Applicant Entity Name</t>
  </si>
  <si>
    <t>Multiple Site Information Form</t>
  </si>
  <si>
    <t>Street Address</t>
  </si>
  <si>
    <t>Name of Seller Entity</t>
  </si>
  <si>
    <t>Seller Address</t>
  </si>
  <si>
    <t># of Bed- rooms</t>
  </si>
  <si>
    <t>Unit types should be entered from smallest to largest based on "# of Bedrooms" and "Sq. Ft. Per Unit."  "Unit Label" should correspond to the unit label or name used on the unit floor plan.  "Building Label" should conform to the building label or name on the building floor plan.  The total number of units per unit type and totals for "Total # of Units" and "Total Sq Ft. for Unit Type" should match the rent schedule and site plan.  If additional building types are needed, they are available by un-hiding columns Q through AA, and rows 51 through 79.</t>
  </si>
  <si>
    <t>Specifications and Amenities (check all that apply)</t>
  </si>
  <si>
    <r>
      <rPr>
        <b/>
        <sz val="10"/>
        <color indexed="8"/>
        <rFont val="Calibri"/>
        <family val="2"/>
      </rPr>
      <t>Column A:</t>
    </r>
    <r>
      <rPr>
        <sz val="10"/>
        <color indexed="8"/>
        <rFont val="Calibri"/>
        <family val="2"/>
      </rPr>
      <t xml:space="preserve"> The offsite activity reflected here should correspond to the offsite activity reflected in the Development Cost Schedule or other supporting documentation.</t>
    </r>
  </si>
  <si>
    <r>
      <rPr>
        <b/>
        <i/>
        <sz val="10"/>
        <color indexed="8"/>
        <rFont val="Calibri"/>
        <family val="2"/>
      </rPr>
      <t>Columns B and C:</t>
    </r>
    <r>
      <rPr>
        <i/>
        <sz val="10"/>
        <color indexed="8"/>
        <rFont val="Calibri"/>
        <family val="2"/>
      </rPr>
      <t xml:space="preserve"> In determining actual construction cost, two different methods may be used:</t>
    </r>
  </si>
  <si>
    <r>
      <rPr>
        <b/>
        <sz val="10"/>
        <color indexed="8"/>
        <rFont val="Calibri"/>
        <family val="2"/>
      </rPr>
      <t>Column D:</t>
    </r>
    <r>
      <rPr>
        <sz val="10"/>
        <color indexed="8"/>
        <rFont val="Calibri"/>
        <family val="2"/>
      </rPr>
      <t xml:space="preserve"> To arrive at total construction costs in Column D:</t>
    </r>
  </si>
  <si>
    <r>
      <rPr>
        <b/>
        <sz val="10"/>
        <color indexed="8"/>
        <rFont val="Calibri"/>
        <family val="2"/>
      </rPr>
      <t>Column E:</t>
    </r>
    <r>
      <rPr>
        <sz val="10"/>
        <color indexed="8"/>
        <rFont val="Calibri"/>
        <family val="2"/>
      </rPr>
      <t xml:space="preserve"> Any proposed activity involving the acquisition of real property, easements, rights-of-way, etc., must have the projected costs of this acquisition for the activity.</t>
    </r>
  </si>
  <si>
    <r>
      <rPr>
        <b/>
        <sz val="10"/>
        <color indexed="8"/>
        <rFont val="Calibri"/>
        <family val="2"/>
      </rPr>
      <t>Column F:</t>
    </r>
    <r>
      <rPr>
        <sz val="10"/>
        <color indexed="8"/>
        <rFont val="Calibri"/>
        <family val="2"/>
      </rPr>
      <t xml:space="preserve"> Engineering/architectural costs must be broken out by the offsite work activity.</t>
    </r>
  </si>
  <si>
    <r>
      <rPr>
        <b/>
        <sz val="10"/>
        <color indexed="8"/>
        <rFont val="Calibri"/>
        <family val="2"/>
      </rPr>
      <t xml:space="preserve">Column G: </t>
    </r>
    <r>
      <rPr>
        <sz val="10"/>
        <color indexed="8"/>
        <rFont val="Calibri"/>
        <family val="2"/>
      </rPr>
      <t>Figures for Column G, Total Activity Cost, are obtained by adding together Columns D, E, and F to get the total costs.</t>
    </r>
  </si>
  <si>
    <t>Seal</t>
  </si>
  <si>
    <t>Lines 35-37 Hidden</t>
  </si>
  <si>
    <r>
      <rPr>
        <b/>
        <sz val="10"/>
        <color indexed="8"/>
        <rFont val="Calibri"/>
        <family val="2"/>
      </rPr>
      <t>Column A:</t>
    </r>
    <r>
      <rPr>
        <sz val="10"/>
        <color indexed="8"/>
        <rFont val="Calibri"/>
        <family val="2"/>
      </rPr>
      <t xml:space="preserve"> The Site Work activity reflected here must match the Site Work activity reflected in the Development Cost Schedule.</t>
    </r>
  </si>
  <si>
    <r>
      <t xml:space="preserve">The construction costs may be broken into labor (Column B) and materials (Column C) for the activity; </t>
    </r>
    <r>
      <rPr>
        <b/>
        <i/>
        <u/>
        <sz val="10"/>
        <color indexed="8"/>
        <rFont val="Calibri"/>
        <family val="2"/>
      </rPr>
      <t>OR</t>
    </r>
  </si>
  <si>
    <r>
      <rPr>
        <b/>
        <sz val="10"/>
        <color indexed="8"/>
        <rFont val="Calibri"/>
        <family val="2"/>
      </rPr>
      <t>Column F:</t>
    </r>
    <r>
      <rPr>
        <sz val="10"/>
        <color indexed="8"/>
        <rFont val="Calibri"/>
        <family val="2"/>
      </rPr>
      <t xml:space="preserve"> Engineering/architectural costs must be broken out by the Site Work activity.</t>
    </r>
  </si>
  <si>
    <t>Signature of Registered Engineer</t>
  </si>
  <si>
    <r>
      <t>SITE WORK</t>
    </r>
    <r>
      <rPr>
        <b/>
        <vertAlign val="superscript"/>
        <sz val="10"/>
        <rFont val="Calibri"/>
        <family val="2"/>
      </rPr>
      <t>3</t>
    </r>
  </si>
  <si>
    <r>
      <t>DEVELOPER FEES</t>
    </r>
    <r>
      <rPr>
        <b/>
        <vertAlign val="superscript"/>
        <sz val="10"/>
        <rFont val="Calibri"/>
        <family val="2"/>
      </rPr>
      <t>3</t>
    </r>
  </si>
  <si>
    <r>
      <t>Housing consultant fees</t>
    </r>
    <r>
      <rPr>
        <vertAlign val="superscript"/>
        <sz val="10"/>
        <rFont val="Calibri"/>
        <family val="2"/>
      </rPr>
      <t>4</t>
    </r>
  </si>
  <si>
    <r>
      <t>CONSTRUCTION LOAN(S)</t>
    </r>
    <r>
      <rPr>
        <b/>
        <vertAlign val="superscript"/>
        <sz val="10"/>
        <rFont val="Calibri"/>
        <family val="2"/>
      </rPr>
      <t>3</t>
    </r>
  </si>
  <si>
    <r>
      <t>OTHER FINANCING COSTS</t>
    </r>
    <r>
      <rPr>
        <b/>
        <vertAlign val="superscript"/>
        <sz val="10"/>
        <rFont val="Calibri"/>
        <family val="2"/>
      </rPr>
      <t>3</t>
    </r>
  </si>
  <si>
    <r>
      <t>TOTAL HOUSING DEVELOPMENT COSTS</t>
    </r>
    <r>
      <rPr>
        <vertAlign val="superscript"/>
        <sz val="10"/>
        <rFont val="Calibri"/>
        <family val="2"/>
      </rPr>
      <t>5</t>
    </r>
  </si>
  <si>
    <r>
      <t xml:space="preserve">Non-qualified portion of higher quality units </t>
    </r>
    <r>
      <rPr>
        <sz val="10"/>
        <rFont val="Arial"/>
        <family val="2"/>
      </rPr>
      <t>§</t>
    </r>
    <r>
      <rPr>
        <sz val="10"/>
        <rFont val="Calibri"/>
        <family val="2"/>
      </rPr>
      <t>42(d)(5)</t>
    </r>
  </si>
  <si>
    <t>Financial Feasibility (§11.9(e)(1))</t>
  </si>
  <si>
    <t>Leveraging of Private, State, and Federal Resources (§2306.6725(a)(3); §11.9(e)(4))</t>
  </si>
  <si>
    <t>HTC funding request as a percent of Total Housing Development Cost</t>
  </si>
  <si>
    <r>
      <t xml:space="preserve">Development Address </t>
    </r>
    <r>
      <rPr>
        <b/>
        <i/>
        <sz val="10"/>
        <color indexed="8"/>
        <rFont val="Calibri"/>
        <family val="2"/>
      </rPr>
      <t>(All Programs)</t>
    </r>
  </si>
  <si>
    <r>
      <t xml:space="preserve">Census Tract Information </t>
    </r>
    <r>
      <rPr>
        <b/>
        <i/>
        <sz val="10"/>
        <color indexed="8"/>
        <rFont val="Calibri"/>
        <family val="2"/>
      </rPr>
      <t>(All Programs)</t>
    </r>
  </si>
  <si>
    <r>
      <rPr>
        <b/>
        <sz val="10"/>
        <rFont val="Calibri"/>
        <family val="2"/>
      </rPr>
      <t>Part 1.</t>
    </r>
    <r>
      <rPr>
        <sz val="10"/>
        <rFont val="Calibri"/>
        <family val="2"/>
      </rPr>
      <t xml:space="preserve"> </t>
    </r>
  </si>
  <si>
    <r>
      <rPr>
        <b/>
        <sz val="10"/>
        <rFont val="Calibri"/>
        <family val="2"/>
      </rPr>
      <t xml:space="preserve"> Part 2.</t>
    </r>
    <r>
      <rPr>
        <sz val="10"/>
        <rFont val="Calibri"/>
        <family val="2"/>
      </rPr>
      <t xml:space="preserve"> </t>
    </r>
  </si>
  <si>
    <r>
      <t>Part B. Acquisition Of Existing Buildings</t>
    </r>
    <r>
      <rPr>
        <sz val="10"/>
        <rFont val="Calibri"/>
        <family val="2"/>
      </rPr>
      <t xml:space="preserve"> (applicable only to HTC applications with Acquisition credits requested)</t>
    </r>
  </si>
  <si>
    <r>
      <t>If “</t>
    </r>
    <r>
      <rPr>
        <b/>
        <sz val="10"/>
        <rFont val="Calibri"/>
        <family val="2"/>
      </rPr>
      <t>Yes</t>
    </r>
    <r>
      <rPr>
        <sz val="10"/>
        <rFont val="Calibri"/>
        <family val="2"/>
      </rPr>
      <t>”, provide a copy of a title commitment that the Development meets the requirements of §42(d)(2)(B)(ii) as to the 10 year period.</t>
    </r>
  </si>
  <si>
    <r>
      <t>If “</t>
    </r>
    <r>
      <rPr>
        <b/>
        <sz val="10"/>
        <rFont val="Calibri"/>
        <family val="2"/>
      </rPr>
      <t>No</t>
    </r>
    <r>
      <rPr>
        <sz val="10"/>
        <rFont val="Calibri"/>
        <family val="2"/>
      </rPr>
      <t>”, does the property qualify for a waiver under §42(d)(6)?</t>
    </r>
  </si>
  <si>
    <t>Development will have:</t>
  </si>
  <si>
    <t>Rent Designations (select from Drop down menu)</t>
  </si>
  <si>
    <t>HTC Units</t>
  </si>
  <si>
    <t>HTF Units</t>
  </si>
  <si>
    <t>MRB Units</t>
  </si>
  <si>
    <t>Other/                     Subsidy</t>
  </si>
  <si>
    <t># of Bed-      rooms</t>
  </si>
  <si>
    <r>
      <t>-</t>
    </r>
    <r>
      <rPr>
        <sz val="10"/>
        <rFont val="Times New Roman"/>
        <family val="1"/>
      </rPr>
      <t xml:space="preserve"> Provision for Vacancy &amp; Collection Loss </t>
    </r>
  </si>
  <si>
    <r>
      <t>The proposed Development is: (</t>
    </r>
    <r>
      <rPr>
        <b/>
        <i/>
        <sz val="11"/>
        <color indexed="8"/>
        <rFont val="Calibri"/>
        <family val="2"/>
      </rPr>
      <t>Check all that apply</t>
    </r>
    <r>
      <rPr>
        <b/>
        <sz val="11"/>
        <color indexed="8"/>
        <rFont val="Calibri"/>
        <family val="2"/>
      </rPr>
      <t>)</t>
    </r>
  </si>
  <si>
    <r>
      <t xml:space="preserve">Notifications made at Pre-Application </t>
    </r>
    <r>
      <rPr>
        <b/>
        <i/>
        <sz val="10"/>
        <rFont val="Calibri"/>
        <family val="2"/>
      </rPr>
      <t>(Competitive HTC only)</t>
    </r>
    <r>
      <rPr>
        <b/>
        <sz val="10"/>
        <rFont val="Calibri"/>
        <family val="2"/>
      </rPr>
      <t>:</t>
    </r>
  </si>
  <si>
    <t>Points claimed:</t>
  </si>
  <si>
    <t>Y</t>
  </si>
  <si>
    <t>N</t>
  </si>
  <si>
    <t xml:space="preserve"> Quartile:</t>
  </si>
  <si>
    <t xml:space="preserve">1st </t>
  </si>
  <si>
    <t>2nd</t>
  </si>
  <si>
    <t>3rd</t>
  </si>
  <si>
    <t>4th</t>
  </si>
  <si>
    <t>Site Information Form Part III</t>
  </si>
  <si>
    <t>Street Map with Site Drawn and Identified</t>
  </si>
  <si>
    <t>Census Tract Map with Development Site Identified</t>
  </si>
  <si>
    <t>Housing Tax Credit Units per Total Household Resolution</t>
  </si>
  <si>
    <t>Evidence of Zoning and/or Evidence of Re-Zoning Process</t>
  </si>
  <si>
    <r>
      <t xml:space="preserve">Support Documentation from </t>
    </r>
    <r>
      <rPr>
        <b/>
        <u/>
        <sz val="16"/>
        <rFont val="Calibri"/>
        <family val="2"/>
      </rPr>
      <t xml:space="preserve">Site Information Part III </t>
    </r>
    <r>
      <rPr>
        <b/>
        <sz val="16"/>
        <rFont val="Calibri"/>
        <family val="2"/>
      </rPr>
      <t>Should be Included Behind this Tab.</t>
    </r>
  </si>
  <si>
    <t>Acquisition/Rehab</t>
  </si>
  <si>
    <t>Rehab Only</t>
  </si>
  <si>
    <t xml:space="preserve">If Reconstruction, </t>
  </si>
  <si>
    <t>Units Demolished</t>
  </si>
  <si>
    <t>Units Reconstructed</t>
  </si>
  <si>
    <t>Local Government Support</t>
  </si>
  <si>
    <r>
      <t>Qualified Low Income Housing Development Election (</t>
    </r>
    <r>
      <rPr>
        <b/>
        <i/>
        <sz val="11"/>
        <color indexed="8"/>
        <rFont val="Calibri"/>
        <family val="2"/>
      </rPr>
      <t>HTC Applications only</t>
    </r>
    <r>
      <rPr>
        <b/>
        <sz val="11"/>
        <color indexed="8"/>
        <rFont val="Calibri"/>
        <family val="2"/>
      </rPr>
      <t>)</t>
    </r>
  </si>
  <si>
    <t>and/or:</t>
  </si>
  <si>
    <t>Adaptive Reuse</t>
  </si>
  <si>
    <t>Additional Phase of Existing Development</t>
  </si>
  <si>
    <t>Previous TDHCA #</t>
  </si>
  <si>
    <t>If applicable</t>
  </si>
  <si>
    <t xml:space="preserve">If Acquisition/Rehab or Rehab, original construction year:  </t>
  </si>
  <si>
    <t>Name and role of Person or Entity completing this form:</t>
  </si>
  <si>
    <t>Should be the same as listed in Part I.</t>
  </si>
  <si>
    <t>Organization legally formed?</t>
  </si>
  <si>
    <t>Date formed:</t>
  </si>
  <si>
    <t>Legal Org is or will be:</t>
  </si>
  <si>
    <t>Previous TDHCA Experience?</t>
  </si>
  <si>
    <t>BUILDING</t>
  </si>
  <si>
    <t>Cost Per Sq Ft</t>
  </si>
  <si>
    <t>HARD</t>
  </si>
  <si>
    <t xml:space="preserve"> Detached Garage Spaces</t>
  </si>
  <si>
    <t xml:space="preserve"> Uncovered Spaces</t>
  </si>
  <si>
    <t>Shed or Flat Roof Carport Spaces</t>
  </si>
  <si>
    <t>Attached Garage Spaces</t>
  </si>
  <si>
    <t>Structured Parking Garage Spaces</t>
  </si>
  <si>
    <t>Free</t>
  </si>
  <si>
    <t>Paid</t>
  </si>
  <si>
    <t>Number of Parking Spaces(consistent with Architectural Drawings):</t>
  </si>
  <si>
    <t>Section 42, of the Internal Revenue Code of 1986 (26 U.S.C. Section 42)</t>
  </si>
  <si>
    <t>Sections 221(d)(3) and (5), National Housing Act (12 U.S.C. Section 1715l)</t>
  </si>
  <si>
    <t>Bedroom Size</t>
  </si>
  <si>
    <t>Square Footage</t>
  </si>
  <si>
    <t xml:space="preserve"> Is Applicant comprised of a joint venture between a Nonprofit and for-profit entity?      </t>
  </si>
  <si>
    <t xml:space="preserve"> Describe the nonprofit’s participation:</t>
  </si>
  <si>
    <t>If no to the question above, what is  its current legal status?</t>
  </si>
  <si>
    <t xml:space="preserve">Will the nonprofit receive part of the development fees paid in connection with the development? </t>
  </si>
  <si>
    <t xml:space="preserve">The Nonprofit's most recent financial statement as prepared by a Certified Public Accountant </t>
  </si>
  <si>
    <t>Applicant has submitted an environmental packet to TDHCA and clearance is pending.</t>
  </si>
  <si>
    <t>Commitment of Development Funding by Local Political Subdivision</t>
  </si>
  <si>
    <t>Community Support from State Representative</t>
  </si>
  <si>
    <t>Input from Community Organizations</t>
  </si>
  <si>
    <t>§11.9(d)(7)</t>
  </si>
  <si>
    <r>
      <t xml:space="preserve">Check the boxes of true statements below.  Resolutions must be provided to demonstrate eligibility for any </t>
    </r>
    <r>
      <rPr>
        <b/>
        <i/>
        <sz val="10"/>
        <color indexed="8"/>
        <rFont val="Calibri"/>
        <family val="2"/>
      </rPr>
      <t>unchecked</t>
    </r>
    <r>
      <rPr>
        <b/>
        <sz val="10"/>
        <color indexed="8"/>
        <rFont val="Calibri"/>
        <family val="2"/>
      </rPr>
      <t xml:space="preserve"> </t>
    </r>
    <r>
      <rPr>
        <sz val="10"/>
        <color indexed="8"/>
        <rFont val="Calibri"/>
        <family val="2"/>
      </rPr>
      <t>item.</t>
    </r>
  </si>
  <si>
    <t>Confirm the following supporting documents are provided behind this tab.</t>
  </si>
  <si>
    <t>Site Plan which:</t>
  </si>
  <si>
    <t>Commitment of Development Funding by Local Political Subdivision (§11.9(d)(2))</t>
  </si>
  <si>
    <t xml:space="preserve">Abbreviated Legal </t>
  </si>
  <si>
    <t>c.</t>
  </si>
  <si>
    <t>b.</t>
  </si>
  <si>
    <t>a.</t>
  </si>
  <si>
    <t>Contract includes more than one tract/lot.  Address, legal description, and acreage are below.</t>
  </si>
  <si>
    <t>If yes above, describe relationship:</t>
  </si>
  <si>
    <t>Is the seller affiliated with the Applicant, Principal, sponsor, or Development Team?</t>
  </si>
  <si>
    <t>Name of Previous Seller Entity</t>
  </si>
  <si>
    <t>Date of Sale</t>
  </si>
  <si>
    <t>Acreage</t>
  </si>
  <si>
    <t>Contract Number</t>
  </si>
  <si>
    <t>Contingency</t>
  </si>
  <si>
    <t>TOTAL CONSTRUCTION CONTRACT</t>
  </si>
  <si>
    <r>
      <t>SOFT COSTS</t>
    </r>
    <r>
      <rPr>
        <b/>
        <vertAlign val="superscript"/>
        <sz val="10"/>
        <rFont val="Calibri"/>
        <family val="2"/>
      </rPr>
      <t>3</t>
    </r>
  </si>
  <si>
    <t>Subtotal Soft Cost</t>
  </si>
  <si>
    <t>Subtotal Developer Fees</t>
  </si>
  <si>
    <t>Federal grants used to finance costs in Eligible Basis</t>
  </si>
  <si>
    <t>Developer:</t>
  </si>
  <si>
    <t>Housing General Contractor:</t>
  </si>
  <si>
    <t>Infrastructure General Contractor:</t>
  </si>
  <si>
    <t>Cost Estimator:</t>
  </si>
  <si>
    <t>Architect:</t>
  </si>
  <si>
    <t>Engineer:</t>
  </si>
  <si>
    <t>Civil Engineer:</t>
  </si>
  <si>
    <t>Market Analyst:</t>
  </si>
  <si>
    <t>Appraiser:</t>
  </si>
  <si>
    <t>Attorney:</t>
  </si>
  <si>
    <t>Accountant:</t>
  </si>
  <si>
    <t>Property Manager:</t>
  </si>
  <si>
    <t>Originator of Underwriter:</t>
  </si>
  <si>
    <t>Bond Issuer:</t>
  </si>
  <si>
    <t>Syndicator:</t>
  </si>
  <si>
    <t>Supportive Services Provider:</t>
  </si>
  <si>
    <t>Application Consultant:</t>
  </si>
  <si>
    <t>ESA Provider:</t>
  </si>
  <si>
    <t>PCA Provider:</t>
  </si>
  <si>
    <t>Identify all of the sellers of the proposed property for the 36 months prior to the first day of the Application Acceptance Period and their relationship, if any, to members of the Development Team:</t>
  </si>
  <si>
    <t>Nonprofit</t>
  </si>
  <si>
    <t xml:space="preserve">Supporting Documentation for the Site Information Form Part I </t>
  </si>
  <si>
    <t>16 Points</t>
  </si>
  <si>
    <t>13 Points**</t>
  </si>
  <si>
    <t>** Supportive Housing only</t>
  </si>
  <si>
    <t>10%/Urban</t>
  </si>
  <si>
    <t>7.5%/Rural</t>
  </si>
  <si>
    <t>SPECIFICATIONS AND BUILDING/UNIT TYPE CONFIGURATION</t>
  </si>
  <si>
    <t>Funding Request Amount</t>
  </si>
  <si>
    <t>**ALL contingency must be included in the Contingency line item on the Development Cost Schedule and NOT on this form**</t>
  </si>
  <si>
    <t>Development Leverages CDBG Disaster Recovery, HOPE VI, RAD or Choice Neighborhood Funding</t>
  </si>
  <si>
    <t>AND</t>
  </si>
  <si>
    <t>ACQUISITION + HARD</t>
  </si>
  <si>
    <t>TOTAL HARD COSTS</t>
  </si>
  <si>
    <t>TOTAL CONTRACTOR FEES</t>
  </si>
  <si>
    <t>Only list if owner has owned &lt;36 mos.</t>
  </si>
  <si>
    <t>Contact Name for Seller</t>
  </si>
  <si>
    <t>Contact Name for Previous Seller</t>
  </si>
  <si>
    <t>Included with Application</t>
  </si>
  <si>
    <t>Not included with Application</t>
  </si>
  <si>
    <t>Minimum Number of 30% units needed for points - takes into account 30% units used for boost</t>
  </si>
  <si>
    <t>if applicable, # 30% Units used for boost</t>
  </si>
  <si>
    <t>construction type</t>
  </si>
  <si>
    <t xml:space="preserve">TOTAL BUILDING COSTS &amp; SITE WORK </t>
  </si>
  <si>
    <t>(including site amenities)</t>
  </si>
  <si>
    <t>2x</t>
  </si>
  <si>
    <t>1mile3year</t>
  </si>
  <si>
    <t>20%HTC</t>
  </si>
  <si>
    <t>senate district</t>
  </si>
  <si>
    <t>rep district</t>
  </si>
  <si>
    <t>construction typeII</t>
  </si>
  <si>
    <t>income median</t>
  </si>
  <si>
    <t>quartile</t>
  </si>
  <si>
    <t>poverty rate</t>
  </si>
  <si>
    <t>score e2</t>
  </si>
  <si>
    <t>US rep district</t>
  </si>
  <si>
    <t>Original Allocation File Num</t>
  </si>
  <si>
    <t>T-Drive Hyperlink</t>
  </si>
  <si>
    <t>Q Drive Hyperlink</t>
  </si>
  <si>
    <t>Secondary Allocation File Num</t>
  </si>
  <si>
    <t>Deal Type</t>
  </si>
  <si>
    <t>Deal Stage</t>
  </si>
  <si>
    <t>Map Excel</t>
  </si>
  <si>
    <t>Map google</t>
  </si>
  <si>
    <t>Appl Requested Award</t>
  </si>
  <si>
    <t>Recommended Award</t>
  </si>
  <si>
    <t>App Site Acquisition Costs</t>
  </si>
  <si>
    <t>App Bldg Total</t>
  </si>
  <si>
    <t>App Bldg Per Unit</t>
  </si>
  <si>
    <t>App Unadj Basis Total Cost</t>
  </si>
  <si>
    <t>App Unadj Basis Cost Per Unit</t>
  </si>
  <si>
    <t>TDHCA Total Bldg Cost</t>
  </si>
  <si>
    <t>TDHCA Bldg Cost Per Unit</t>
  </si>
  <si>
    <t>TDHCA Unadj Basis Total Cost</t>
  </si>
  <si>
    <t>TDHCA Unadj Basis Cost Per Unit</t>
  </si>
  <si>
    <t>App Controllables Per Unit</t>
  </si>
  <si>
    <t>App Total Expenses Per Unit</t>
  </si>
  <si>
    <t>TDHCA Total Expenses Per Unit</t>
  </si>
  <si>
    <t>Site Drawings</t>
  </si>
  <si>
    <t>REA Validation Tool (HOME, MR &amp; EO Units)</t>
  </si>
  <si>
    <t>REA Validation Tool</t>
  </si>
  <si>
    <t>Propane</t>
  </si>
  <si>
    <r>
      <rPr>
        <vertAlign val="superscript"/>
        <sz val="10"/>
        <color indexed="8"/>
        <rFont val="Calibri"/>
        <family val="2"/>
      </rPr>
      <t>1</t>
    </r>
    <r>
      <rPr>
        <sz val="10"/>
        <color indexed="8"/>
        <rFont val="Calibri"/>
        <family val="2"/>
      </rPr>
      <t xml:space="preserve"> An itemized description of all "other" costs must be included at the end of this exhibit.</t>
    </r>
  </si>
  <si>
    <r>
      <rPr>
        <vertAlign val="superscript"/>
        <sz val="10"/>
        <color indexed="8"/>
        <rFont val="Calibri"/>
        <family val="2"/>
      </rPr>
      <t>2</t>
    </r>
    <r>
      <rPr>
        <sz val="10"/>
        <color indexed="8"/>
        <rFont val="Calibri"/>
        <family val="2"/>
      </rPr>
      <t xml:space="preserve"> All Off-Site costs must be justified by a Third Party engineer in accordance with the Department's format provided in the Offsite Cost Breakdown form.</t>
    </r>
  </si>
  <si>
    <r>
      <rPr>
        <vertAlign val="superscript"/>
        <sz val="10"/>
        <color indexed="8"/>
        <rFont val="Calibri"/>
        <family val="2"/>
      </rPr>
      <t>4</t>
    </r>
    <r>
      <rPr>
        <sz val="10"/>
        <color indexed="8"/>
        <rFont val="Calibri"/>
        <family val="2"/>
      </rPr>
      <t xml:space="preserve"> </t>
    </r>
    <r>
      <rPr>
        <i/>
        <sz val="10"/>
        <color indexed="8"/>
        <rFont val="Calibri"/>
        <family val="2"/>
      </rPr>
      <t>(HTC Only)</t>
    </r>
    <r>
      <rPr>
        <sz val="10"/>
        <color indexed="8"/>
        <rFont val="Calibri"/>
        <family val="2"/>
      </rPr>
      <t xml:space="preserve"> Only fees paid to a consultant for duties which are not ordinarily the responsibility of the developer, can be included in Eligible Basis. Otherwise, consulting fees are included in the calculation of maximum developer fees.</t>
    </r>
  </si>
  <si>
    <r>
      <rPr>
        <vertAlign val="superscript"/>
        <sz val="10"/>
        <color indexed="8"/>
        <rFont val="Calibri"/>
        <family val="2"/>
      </rPr>
      <t>5</t>
    </r>
    <r>
      <rPr>
        <sz val="10"/>
        <color indexed="8"/>
        <rFont val="Calibri"/>
        <family val="2"/>
      </rPr>
      <t xml:space="preserve"> </t>
    </r>
    <r>
      <rPr>
        <i/>
        <sz val="10"/>
        <color indexed="8"/>
        <rFont val="Calibri"/>
        <family val="2"/>
      </rPr>
      <t>(HTC Only)</t>
    </r>
    <r>
      <rPr>
        <sz val="10"/>
        <color indexed="8"/>
        <rFont val="Calibri"/>
        <family val="2"/>
      </rPr>
      <t xml:space="preserve"> Provide </t>
    </r>
    <r>
      <rPr>
        <b/>
        <u/>
        <sz val="10"/>
        <color indexed="8"/>
        <rFont val="Calibri"/>
        <family val="2"/>
      </rPr>
      <t>all</t>
    </r>
    <r>
      <rPr>
        <sz val="10"/>
        <color indexed="8"/>
        <rFont val="Calibri"/>
        <family val="2"/>
      </rPr>
      <t xml:space="preserve"> costs &amp; Eligible Basis associated with the Development.</t>
    </r>
  </si>
  <si>
    <t>First Deed of Trust Annual Loan Payment</t>
  </si>
  <si>
    <t>The form for the certification will be posted to the Department's website at http://www.tdhca.state.tx.us/multifamily/apply-for-funds.htm.</t>
  </si>
  <si>
    <t xml:space="preserve"> Points claimed:</t>
  </si>
  <si>
    <t>Points Claimed:</t>
  </si>
  <si>
    <r>
      <t>Applicable Percentage</t>
    </r>
    <r>
      <rPr>
        <vertAlign val="superscript"/>
        <sz val="10"/>
        <rFont val="Calibri"/>
        <family val="2"/>
      </rPr>
      <t>6</t>
    </r>
  </si>
  <si>
    <t>Commercial Space Costs</t>
  </si>
  <si>
    <t>DDA</t>
  </si>
  <si>
    <t>Required for Tax Exempt Bond Developments only</t>
  </si>
  <si>
    <t xml:space="preserve">Development Name: </t>
  </si>
  <si>
    <t>If "Yes," please explain:</t>
  </si>
  <si>
    <r>
      <t xml:space="preserve">This exhibit is required if a development site is assembled by aggregating noncontiguous tracts conveyed by one contract, or tracts conveyed by more than one contract whether contiguous or not. For each contract, list the address, legal description and acreage of each tract. The sum of the acreages must equal or exceed the acreage of the corresponding site plan(s) before dedications and other foreseeable reductions. Provide a reconciliation of any discrepancy (dedications, takings, reserves for other uses, etc.). </t>
    </r>
    <r>
      <rPr>
        <b/>
        <i/>
        <sz val="10"/>
        <rFont val="Calibri"/>
        <family val="2"/>
      </rPr>
      <t>Behind this form, provide a plat of the acquisitions that correspond to each distinct development site. The plat should state the dimensions of each tract and identify the address, legal description and acreage. If the development site boundaries do not match the boundaries of the platted acquisitions, provide an overlay plat of the development site.</t>
    </r>
  </si>
  <si>
    <r>
      <t>-</t>
    </r>
    <r>
      <rPr>
        <sz val="10"/>
        <rFont val="Times New Roman"/>
        <family val="1"/>
      </rPr>
      <t xml:space="preserve"> Rental Concessions </t>
    </r>
    <r>
      <rPr>
        <b/>
        <i/>
        <sz val="10"/>
        <rFont val="Times New Roman"/>
        <family val="1"/>
      </rPr>
      <t>(enter as a negative number)</t>
    </r>
  </si>
  <si>
    <t>Detention</t>
  </si>
  <si>
    <t>Asbestos Abatement (Rehabilitation Only)</t>
  </si>
  <si>
    <t>Relationship:</t>
  </si>
  <si>
    <t>Ceiling Height</t>
  </si>
  <si>
    <t>Upper Floor(s) Ceiling Height (Townhome Only)</t>
  </si>
  <si>
    <t>% Other</t>
  </si>
  <si>
    <t>Flat Fee</t>
  </si>
  <si>
    <t>Total Paid by Tenant</t>
  </si>
  <si>
    <t>Utilities (Enter Only Property Paid Expense)</t>
  </si>
  <si>
    <t>Annual Property Taxes</t>
  </si>
  <si>
    <t>Payments in Lieu of Taxes</t>
  </si>
  <si>
    <t>The pro forma should be based on the operating income and expense information for the base year (first year of stabilized occupancy using today’s best estimates of market rents, restricted rents, rental income and expenses), and principal and interest debt service. The Department uses an annual growth rate of 2% for income and 3% for expenses. Written explanation for any deviations from these growth rates or for assumptions other than straight-line growth made during the proforma period should be attached to this exhibit.</t>
  </si>
  <si>
    <t>Other Annual Required Payment</t>
  </si>
  <si>
    <r>
      <t>OFF-SITES</t>
    </r>
    <r>
      <rPr>
        <b/>
        <vertAlign val="superscript"/>
        <sz val="11"/>
        <color indexed="12"/>
        <rFont val="Calibri"/>
        <family val="2"/>
      </rPr>
      <t>2</t>
    </r>
  </si>
  <si>
    <t>Asbestos Abatement (Demolition Only)</t>
  </si>
  <si>
    <t>Hazard &amp; liability insurance</t>
  </si>
  <si>
    <t>Describe all sources of funds. Information must be consistent with the information provided throughout the Application (i.e. Financing Narrative, Term Sheets and Development Cost Schedule).</t>
  </si>
  <si>
    <t>Qualified Census tract that has less than 20% HTC Units per household</t>
  </si>
  <si>
    <t>Supporting Documentation for the Site Information Form Part II</t>
  </si>
  <si>
    <t>Water/Sewer</t>
  </si>
  <si>
    <t>Supportive Services (Staffing/Contracted Services)</t>
  </si>
  <si>
    <t>Off-Site Cost Breakdown</t>
  </si>
  <si>
    <t>Enter as a negative value</t>
  </si>
  <si>
    <t>Primary Market Area Map</t>
  </si>
  <si>
    <t>Primary Market Area (PMA) map with definition of PMA is included behind this tab.</t>
  </si>
  <si>
    <t>high cost area adjustment</t>
  </si>
  <si>
    <t>free parking spots</t>
  </si>
  <si>
    <t>score d2</t>
  </si>
  <si>
    <t>total units</t>
  </si>
  <si>
    <t>Development is located in a Small Area Difficult Development Area (SADDA)</t>
  </si>
  <si>
    <t>* If there is a direct or indirect, financial, or other interest with Applicant or other team members, provide an attachment behind this form in the Application that explains the relationship(s).</t>
  </si>
  <si>
    <t>Applicant Credit Limit Documentation and Certification (Competitive HTC Only)</t>
  </si>
  <si>
    <t>is authorized to</t>
  </si>
  <si>
    <t>Should be same as signer of Development Owner Certification.</t>
  </si>
  <si>
    <t>Name of the Local Political Subdivision providing the funding:</t>
  </si>
  <si>
    <r>
      <t xml:space="preserve">PART A: DOCUMENTATION MUST SHOW THAT THE SUBSIDY OR BENEFIT IS FROM ONE OF THE FOLLOWING APPROVED PROGRAMS </t>
    </r>
    <r>
      <rPr>
        <sz val="10"/>
        <rFont val="Calibri"/>
        <family val="2"/>
      </rPr>
      <t>(mark all that apply):</t>
    </r>
  </si>
  <si>
    <t xml:space="preserve">PART B: </t>
  </si>
  <si>
    <t>DOCUMENTATION MUST SHOW THAT THE APPLICATION PROPOSES TO REHABILITATE OR RECONSTRUCT HOUSING UNITS THAT:</t>
  </si>
  <si>
    <t>DOCUMENTATION MUST SHOW THAT THE SUBSIDY OR BENEFIT IS FROM ONE OF THE FOLLOWING APPROVED PROGRAMS (mark all that apply):</t>
  </si>
  <si>
    <t xml:space="preserve">PART C: </t>
  </si>
  <si>
    <t>Community Input Scoring Items</t>
  </si>
  <si>
    <t>TDHCA#:</t>
  </si>
  <si>
    <t>Name of Community Organization</t>
  </si>
  <si>
    <t>Support</t>
  </si>
  <si>
    <t>Opposition</t>
  </si>
  <si>
    <t>Input from Community Organizations - §11.9(d)(6)</t>
  </si>
  <si>
    <t>HUD’s Old Section 202 Program for the Elderly and Handicapped</t>
  </si>
  <si>
    <t>HUD’s Old Section 202 with Section 8</t>
  </si>
  <si>
    <t>HUD’s Old Section 202/162</t>
  </si>
  <si>
    <t>HUD’s Section 202 PRAC/Capital Advances</t>
  </si>
  <si>
    <t>HUD’s Section 236</t>
  </si>
  <si>
    <t>HUD’s Section 241(f)</t>
  </si>
  <si>
    <t>HUD’s Section 8 Housing Assistance Payments Program for New Construction</t>
  </si>
  <si>
    <t>HUD’s Section 8 Housing Assistance Payments Program for Substantial Rehabilitation</t>
  </si>
  <si>
    <t>HUD’s Section 8 Housing Assistance Payments Program</t>
  </si>
  <si>
    <t>HUD’s New Construction Set-Aside for Section 515 Rural Housing Projects</t>
  </si>
  <si>
    <t xml:space="preserve">Section 8 Housing Assistance Payments Program—Special Allocations (Loan Management Set-Aside and Disposition of HUD-Owned Projects)  </t>
  </si>
  <si>
    <t>HUD Public Housing funded under 42 U.S.C. §1437e and designated as elderly or elderly/disabled</t>
  </si>
  <si>
    <t>USDA’s 515 Program and received funding for elderly units</t>
  </si>
  <si>
    <t>Application contains a letter from the Texas Historical Commission (THC) determining preliminary eligibility for federal or state historic (rehabilitation) tax credits.</t>
  </si>
  <si>
    <t>Development will be able to document receipt of historic tax credits by the time Forms 8609 are issued.</t>
  </si>
  <si>
    <t>At least 75% of the residential units will be within the Certified Historic Structure.</t>
  </si>
  <si>
    <t>Development will maintain a 35 year Affordability Period.</t>
  </si>
  <si>
    <t>Development is requesting Pre-Application Points.</t>
  </si>
  <si>
    <t xml:space="preserve">DP-1 Profile of General Demographic Characteristics (2010) Census data for the census tract and city (and county if proposed site is located in a rural area) where the proposed site will be located. DP-1 Census data can be accessed using the Advanced Search option at www.census.gov. </t>
  </si>
  <si>
    <t>Multifamily Direct Loan Only</t>
  </si>
  <si>
    <t>Pre-Application Participation (Competitive HTC Applications only) [§11.9(e)(3)]</t>
  </si>
  <si>
    <t>Extended Affordability (Competitive HTC Applications only) [§11.9(e)(5)]</t>
  </si>
  <si>
    <t>Historic Preservation (Competitive HTC Applications only) [§11.9(e)(6)]</t>
  </si>
  <si>
    <t>Right of First Refusal (Competitive HTC Applications only) [§11.9(e)(7)]</t>
  </si>
  <si>
    <t>Funding Request Amount (Competitive HTC Applications only) [§11.9(e)(8)]</t>
  </si>
  <si>
    <t>Attached behind this tab are the THC letter and other documentation described above.</t>
  </si>
  <si>
    <r>
      <t xml:space="preserve">At-Risk Set-Aside </t>
    </r>
    <r>
      <rPr>
        <b/>
        <i/>
        <sz val="10"/>
        <rFont val="Calibri"/>
        <family val="2"/>
      </rPr>
      <t xml:space="preserve">(Competitive HTC Applications Only) </t>
    </r>
    <r>
      <rPr>
        <b/>
        <sz val="10"/>
        <rFont val="Calibri"/>
        <family val="2"/>
      </rPr>
      <t>[§11.5(3)]</t>
    </r>
  </si>
  <si>
    <r>
      <t xml:space="preserve">Utility Allowances </t>
    </r>
    <r>
      <rPr>
        <b/>
        <sz val="11"/>
        <color indexed="8"/>
        <rFont val="Calibri"/>
        <family val="2"/>
      </rPr>
      <t>[§10.614]</t>
    </r>
  </si>
  <si>
    <t>describe</t>
  </si>
  <si>
    <r>
      <t xml:space="preserve">Letter from Texas Historical Commission (THC) indicating preliminary eligibility for historic (rehabilitation) tax credits and documentation of Certified Historic Structure status as detailed in QAP </t>
    </r>
    <r>
      <rPr>
        <sz val="11"/>
        <color indexed="8"/>
        <rFont val="Calibri"/>
        <family val="2"/>
      </rPr>
      <t xml:space="preserve">§11.9(e)(6) </t>
    </r>
    <r>
      <rPr>
        <u/>
        <sz val="11"/>
        <color indexed="8"/>
        <rFont val="Calibri"/>
        <family val="2"/>
      </rPr>
      <t>was submitted behind TAB 19</t>
    </r>
    <r>
      <rPr>
        <sz val="11"/>
        <color indexed="8"/>
        <rFont val="Calibri"/>
        <family val="2"/>
      </rPr>
      <t>.</t>
    </r>
  </si>
  <si>
    <r>
      <t xml:space="preserve">§11.5 - Set-Aside  </t>
    </r>
    <r>
      <rPr>
        <b/>
        <i/>
        <sz val="11"/>
        <color indexed="8"/>
        <rFont val="Calibri"/>
        <family val="2"/>
      </rPr>
      <t>(For Competitive HTC &amp; Multifamily Direct Loan Applications Only)</t>
    </r>
  </si>
  <si>
    <r>
      <t xml:space="preserve">Letter from Local Political Subdivision evidencing a loan, grant, reduced fees or contribution of other value to benefit the Development. [QAP </t>
    </r>
    <r>
      <rPr>
        <sz val="11"/>
        <color indexed="8"/>
        <rFont val="Calibri"/>
        <family val="2"/>
      </rPr>
      <t>§11.9(d)(2)]</t>
    </r>
  </si>
  <si>
    <t>Concerted Revitalization Plan</t>
  </si>
  <si>
    <t xml:space="preserve">Extended Affordability </t>
  </si>
  <si>
    <t>Historic Preservation</t>
  </si>
  <si>
    <t>§11.9(e)(8)</t>
  </si>
  <si>
    <t>§11.9(b)(1)(A)</t>
  </si>
  <si>
    <t>§11.9(b)(1)(B)</t>
  </si>
  <si>
    <t xml:space="preserve">For Colonia:  </t>
  </si>
  <si>
    <t>ANNUAL NET CASH FLOW</t>
  </si>
  <si>
    <t>CUMULATIVE NET CASH FLOW</t>
  </si>
  <si>
    <t xml:space="preserve">MF Direct Loan Units
(HOME Rent/Inc) </t>
  </si>
  <si>
    <r>
      <t xml:space="preserve">If the Department’s Direct Loan amounts to more than 50% of the Total Housing Development Cost, except for Developments also financed through the USDA §515 program, the Application </t>
    </r>
    <r>
      <rPr>
        <b/>
        <i/>
        <sz val="11"/>
        <rFont val="Calibri"/>
        <family val="2"/>
      </rPr>
      <t xml:space="preserve">MUST </t>
    </r>
    <r>
      <rPr>
        <sz val="11"/>
        <rFont val="Calibri"/>
        <family val="2"/>
      </rPr>
      <t>include:</t>
    </r>
  </si>
  <si>
    <t xml:space="preserve">Indicate the amount and source of Match funds in the appropriate spaces in the table below.  </t>
  </si>
  <si>
    <t>Total Amount of MF Direct Loan funds Requested</t>
  </si>
  <si>
    <t xml:space="preserve">Percentage of MF Direct Loan Funds to be Matched (Total Value of Match /MF Direct Loan Funds Requested) </t>
  </si>
  <si>
    <t>Below-market interest rate financing can be used toward MF Direct Loan Applicants’ Match obligation.  For MF Direct Loan Developments, the market interest rate is defined as the yield on 10-year Treasury Note on the date of Application submission, plus 300 basis points.  For example, the 10-year Treasury yield on 11/10/2010 was 2.65%; for an Application submitted on this date, the market interest rate would be 5.65%.</t>
  </si>
  <si>
    <t>Texas Development Co. received a financing commitment from a non-profit lender to assist in its Development.  Texas Development Co. agreed to borrow $100,000 at 4% interest, with a 30 year term and 30 year amortization.  They then submitted a complete MF Direct Loan Application on 11/10/2010.  The steps Texas Development Co. should take to calculate their Match contribution from this below-market financing are below:</t>
  </si>
  <si>
    <t>Application requests points for Historic Preservation.</t>
  </si>
  <si>
    <t>floodplain</t>
  </si>
  <si>
    <t>score c8</t>
  </si>
  <si>
    <t>score e8</t>
  </si>
  <si>
    <t>Local Political Subdivision</t>
  </si>
  <si>
    <t>developer name</t>
  </si>
  <si>
    <t>developer contact name</t>
  </si>
  <si>
    <t>developer email</t>
  </si>
  <si>
    <t>developer interest</t>
  </si>
  <si>
    <t>unused credit or penalty fee</t>
  </si>
  <si>
    <t>CHDO$</t>
  </si>
  <si>
    <t>Direct Loan LI Total</t>
  </si>
  <si>
    <t>Direct Loan Total</t>
  </si>
  <si>
    <t>DIRECT LOAN</t>
  </si>
  <si>
    <t>24 CFR §92.354, Davis-Bacon Act (40 U.S.C. §§276(a)-276(a)(5), the Davis-Bacon Related Acts, the Contract Work Hours and Safety Standards Act, and the Copeland (Anti-Kickback) Act (40 U.S.C. §276(c)) apply to developments being assisted with Direct Loan funds if (Select all that apply):</t>
  </si>
  <si>
    <t>Proximity to the Urban Core</t>
  </si>
  <si>
    <t>ESC</t>
  </si>
  <si>
    <t>Statewide</t>
  </si>
  <si>
    <t>Application is seeking points for Opportunity Index.</t>
  </si>
  <si>
    <t>Application is seeking points for Concerted Revitalization.</t>
  </si>
  <si>
    <t xml:space="preserve"> </t>
  </si>
  <si>
    <t>Application is seeking points for Underserved Area.</t>
  </si>
  <si>
    <t>is included behind this tab.</t>
  </si>
  <si>
    <r>
      <rPr>
        <i/>
        <sz val="11"/>
        <rFont val="Calibri"/>
        <family val="2"/>
      </rPr>
      <t>Multifamily Direct Loan Certification</t>
    </r>
    <r>
      <rPr>
        <sz val="11"/>
        <rFont val="Calibri"/>
        <family val="2"/>
      </rPr>
      <t xml:space="preserve"> is included behind this tab.</t>
    </r>
  </si>
  <si>
    <r>
      <t xml:space="preserve">Rural Development </t>
    </r>
    <r>
      <rPr>
        <b/>
        <sz val="10"/>
        <color indexed="8"/>
        <rFont val="Calibri"/>
        <family val="2"/>
      </rPr>
      <t>(Competitive HTC only)</t>
    </r>
  </si>
  <si>
    <r>
      <t xml:space="preserve">Development meets the criteria for the Opportunity Index as identified in </t>
    </r>
    <r>
      <rPr>
        <sz val="10"/>
        <color indexed="8"/>
        <rFont val="Calibri"/>
        <family val="2"/>
      </rPr>
      <t xml:space="preserve">§11.9(c)(4) of the Qualified Allocation Plan </t>
    </r>
    <r>
      <rPr>
        <b/>
        <sz val="10"/>
        <color indexed="8"/>
        <rFont val="Calibri"/>
        <family val="2"/>
      </rPr>
      <t>(Competitive HTC only)</t>
    </r>
  </si>
  <si>
    <t>Carryforward</t>
  </si>
  <si>
    <t xml:space="preserve">(*) Should equal acreage indicated in site control documents less acreage intended to be dedicated,  sold or used for public purpose and not to be encumbered by LURA (net acreage).  The net acreage will be used for calculating density for all purposes. </t>
  </si>
  <si>
    <r>
      <t xml:space="preserve">The </t>
    </r>
    <r>
      <rPr>
        <i/>
        <sz val="11"/>
        <color indexed="8"/>
        <rFont val="Calibri"/>
        <family val="2"/>
      </rPr>
      <t>Certification, Acknowledgement, and Consent of Development Owner</t>
    </r>
    <r>
      <rPr>
        <sz val="11"/>
        <color theme="1"/>
        <rFont val="Calibri"/>
        <family val="2"/>
        <scheme val="minor"/>
      </rPr>
      <t xml:space="preserve"> </t>
    </r>
  </si>
  <si>
    <t>(https://www.neighborhoodscout.com)</t>
  </si>
  <si>
    <t>Identify all Neighborhood Organizations on record with the county or Texas Secretary of State as of  the beginning of the Application Acceptance Period whose boundaries include the Development Site.</t>
  </si>
  <si>
    <t>Concerted Revitalization Plan (Competitive HTC Only)</t>
  </si>
  <si>
    <t>Direct Loan Match</t>
  </si>
  <si>
    <t>Email address:</t>
  </si>
  <si>
    <t>Telephone:</t>
  </si>
  <si>
    <t>By signing below I (we) are certifying that the above 15 Year pro forma, is consistent with the unit rental rate assumptions, total operating expenses, net operating income, and debt service coverage based on the bank's current underwriting parameters and consistent with the loan terms indicated in the term sheet and preliminarily considered feasible pending further diligence review.   The debt service for each year maintains no less than a 1.15 debt coverage ratio. (Signature only required if using this pro forma for points under §11.9(e)(1) relating to Financial Feasibility)</t>
  </si>
  <si>
    <t>By signing below I acknowledge that the amounts and terms of all anticipated sources of funds as stated above are consistent with the assumptions of my institution as one of the providers of funds.</t>
  </si>
  <si>
    <t>Application is eligible for five (5) points.</t>
  </si>
  <si>
    <t>Application is seeking points for Declared Disaster Area.</t>
  </si>
  <si>
    <r>
      <t xml:space="preserve">The </t>
    </r>
    <r>
      <rPr>
        <i/>
        <sz val="11"/>
        <color indexed="8"/>
        <rFont val="Calibri"/>
        <family val="2"/>
      </rPr>
      <t>Applicant Eligibility Certification(s)</t>
    </r>
    <r>
      <rPr>
        <sz val="11"/>
        <color theme="1"/>
        <rFont val="Calibri"/>
        <family val="2"/>
        <scheme val="minor"/>
      </rPr>
      <t xml:space="preserve"> is included behind this tab.</t>
    </r>
  </si>
  <si>
    <t>Disclosure of all potential instances of ineligibility, along with evidence of appropriate corrective action is included behind this tab.</t>
  </si>
  <si>
    <t>Unit and Development Features</t>
  </si>
  <si>
    <t>Contiguous Census Tract #</t>
  </si>
  <si>
    <r>
      <t xml:space="preserve">Development is entirely Supportive Housing </t>
    </r>
    <r>
      <rPr>
        <b/>
        <sz val="10"/>
        <color indexed="8"/>
        <rFont val="Calibri"/>
        <family val="2"/>
      </rPr>
      <t>(Competitive HTC Only)</t>
    </r>
  </si>
  <si>
    <t>Urban MSA</t>
  </si>
  <si>
    <t>CHECK YOUR MATH!</t>
  </si>
  <si>
    <t>EXISTING DEVELOPMENT INFORMATION</t>
  </si>
  <si>
    <r>
      <t xml:space="preserve">Eligible Pro-Forma and letter stating Development </t>
    </r>
    <r>
      <rPr>
        <b/>
        <i/>
        <u/>
        <sz val="11"/>
        <color indexed="8"/>
        <rFont val="Calibri"/>
        <family val="2"/>
      </rPr>
      <t>and</t>
    </r>
    <r>
      <rPr>
        <sz val="11"/>
        <color indexed="8"/>
        <rFont val="Calibri"/>
        <family val="2"/>
      </rPr>
      <t xml:space="preserve"> Principals are acceptable.</t>
    </r>
  </si>
  <si>
    <t xml:space="preserve">The commitment of development funding is reflected in the Application as a financial benefit to the Development, i.e. reported as a source of funds on the Sources and Uses Form and/or reflected in a lower cost in the Development Cost Schedule, such as notation of a reduction in building permits and related costs. </t>
  </si>
  <si>
    <t xml:space="preserve">To the maximum extent feasible and subject to reasonable health and safety requirements, accessible units must be: </t>
  </si>
  <si>
    <t xml:space="preserve"> (1) Distributed throughout the Development and site; and </t>
  </si>
  <si>
    <t xml:space="preserve"> (2) Made available in a sufficient range of sizes and amenities so that the choice of living arrangements of qualified persons with Disabilities is, as a whole, comparable to that of other persons eligible for housing assistance under the same program. </t>
  </si>
  <si>
    <r>
      <t xml:space="preserve">Multifamily Housing Developments covered by 10 TAC Chapter 1, Subchapter B  1.207 and built after July 11, 1988 must have a minimum of 5% of all units in the development set aside for the mobility impaired </t>
    </r>
    <r>
      <rPr>
        <b/>
        <sz val="11"/>
        <color indexed="8"/>
        <rFont val="Calibri"/>
        <family val="2"/>
      </rPr>
      <t>and an additional 2%</t>
    </r>
    <r>
      <rPr>
        <sz val="11"/>
        <color theme="1"/>
        <rFont val="Calibri"/>
        <family val="2"/>
        <scheme val="minor"/>
      </rPr>
      <t xml:space="preserve"> must be set aside for the hearing and/or visually impaired.</t>
    </r>
  </si>
  <si>
    <t>Mobility</t>
  </si>
  <si>
    <t>Hearing/Visual</t>
  </si>
  <si>
    <t>Required %</t>
  </si>
  <si>
    <t>Rounded Units</t>
  </si>
  <si>
    <t>Units Required</t>
  </si>
  <si>
    <t>Units Proposed</t>
  </si>
  <si>
    <t>A</t>
  </si>
  <si>
    <t>B</t>
  </si>
  <si>
    <t>C</t>
  </si>
  <si>
    <t>D</t>
  </si>
  <si>
    <t>E</t>
  </si>
  <si>
    <t>If red, additional units required to meet 5% of total dev:</t>
  </si>
  <si>
    <t>If red, additional units required to meet 2% of total dev:</t>
  </si>
  <si>
    <t>Unit Description</t>
  </si>
  <si>
    <t>Use this chart to figure out accessible unit requirements.</t>
  </si>
  <si>
    <t>Development will meet all specifications and accessibility requirements reflected in 10 TAC Chapter 1, Subchapter B,  §1.207.</t>
  </si>
  <si>
    <t>EXAMPLE:</t>
  </si>
  <si>
    <t>1/1 (874sqft &amp; 806 sqft)</t>
  </si>
  <si>
    <t>2/2 (950 sqft &amp; 1008 sqft)</t>
  </si>
  <si>
    <t>3/2 (1120 sqft &amp; 1190 sqft)</t>
  </si>
  <si>
    <t>same</t>
  </si>
  <si>
    <t>15 Year Rental Housing Operating Pro Forma (All Programs)</t>
  </si>
  <si>
    <t>Points Selected, Underserved Area</t>
  </si>
  <si>
    <t>Points Selected, Proximity to Urban Core</t>
  </si>
  <si>
    <t>Points Selected, Declared Disaster Area (DDA)</t>
  </si>
  <si>
    <t>Points Selected, Extended Affordability</t>
  </si>
  <si>
    <t>Points Selected, Historic Preservation</t>
  </si>
  <si>
    <t>Points Selected, Right of First Refusal</t>
  </si>
  <si>
    <t>Census Tract Number for Development</t>
  </si>
  <si>
    <t>Census Tract Median Household Income</t>
  </si>
  <si>
    <t>Census Tract Quartile</t>
  </si>
  <si>
    <t>Census Tract Poverty Rate</t>
  </si>
  <si>
    <t>Rural/Urban Site for Development</t>
  </si>
  <si>
    <t>Census Tract Poverty Rate &lt; 20% and/or region median poverty rate</t>
  </si>
  <si>
    <t>Census Tract Income Rate, Quartiles 1 or 2</t>
  </si>
  <si>
    <t>Census Tract Income Rate, Quartile 3, but contiguous</t>
  </si>
  <si>
    <t>Selected Urban Amenities &amp; Services</t>
  </si>
  <si>
    <t>Selected Rural Amenities &amp; Services</t>
  </si>
  <si>
    <t>Underserved Area, Colonia</t>
  </si>
  <si>
    <t>Underserved Area, EDA</t>
  </si>
  <si>
    <t>Underserved Area, 15 years + Contiguous Tracts</t>
  </si>
  <si>
    <t>Site is located in Declared Disaster Area</t>
  </si>
  <si>
    <t>Development Type (New Construction, etc.)</t>
  </si>
  <si>
    <t>Target Population</t>
  </si>
  <si>
    <t>5% units for Persons with Special Needs</t>
  </si>
  <si>
    <t>Election of Nonprofit Set-Aside</t>
  </si>
  <si>
    <t>bond issuer</t>
  </si>
  <si>
    <t>bond issuer contact</t>
  </si>
  <si>
    <t>bond phone</t>
  </si>
  <si>
    <t>bond email</t>
  </si>
  <si>
    <t>ISD</t>
  </si>
  <si>
    <t>Requested Score for 11.9(e)(2)</t>
  </si>
  <si>
    <t>DO NOT USE THIS CALCULATION TO SCORE POINTS UNDER 11.9(e)2). At the end of the Development Cost Schedule, you will have the ability to adjust your eligible costs to qualify. Points will be entered there.</t>
  </si>
  <si>
    <t>Floor Composition/Wall Height:</t>
  </si>
  <si>
    <t>The additional square footage allowed for Supportive Housing per 11.9(e)(2) is:</t>
  </si>
  <si>
    <t>Ensure that this number matches your architectural drawings.</t>
  </si>
  <si>
    <t>%THC</t>
  </si>
  <si>
    <t>%EHC</t>
  </si>
  <si>
    <t>Residential Building floor plans should include the following, building by building:</t>
  </si>
  <si>
    <t>Entire Development Site is outside the 100 year floodplain.</t>
  </si>
  <si>
    <t>TDHCA MDL Funds (as Requested by App)</t>
  </si>
  <si>
    <t>Opportunity Index (Competitive HTC and Direct Loan Only)</t>
  </si>
  <si>
    <t>Evidence of Underserved Area (Competitive HTC and Direct Loan Only)</t>
  </si>
  <si>
    <t>CHDO Operating Expenses Grant</t>
  </si>
  <si>
    <t>At least 20 percent of all low-income Units at 30% or less of AMGI*</t>
  </si>
  <si>
    <t>At least 10 percent of all low-income Units at 30% or less of AMGI or, for a Development located in a Rural Area, 7.5 percent of all low-income Units at 30% or less of AMGI*</t>
  </si>
  <si>
    <t>At least 5 percent of all low-income Units at 30% or less of AMGI*</t>
  </si>
  <si>
    <t xml:space="preserve">Direct Loan Points: </t>
  </si>
  <si>
    <t>Below Market Interest Rate Loan</t>
  </si>
  <si>
    <t>DUNS Number and System for Award Management (SAM.gov) registration (Direct Loan Applications Only)</t>
  </si>
  <si>
    <t>Evidence of SAM.gov registration for the applicant entity is attached behind this tab.</t>
  </si>
  <si>
    <t>Signature, Authorized Representative, Syndicator</t>
  </si>
  <si>
    <t>Multifamily Finance Division staff will place scanned copies of deficiency documents behind this tab in the application .pdf</t>
  </si>
  <si>
    <t>Multifamily Finance Division staff will place documents related to Requests for Administrative Deficiencies behind this tab in the application .pdf</t>
  </si>
  <si>
    <t>Real Estate Analysis Division staff will place scanned copies of RFI documents behind this tab in the application .pdf</t>
  </si>
  <si>
    <t>Multifamily Finance Division staff will place scanned copies of scoring notices behind this tab in the application .pdf</t>
  </si>
  <si>
    <t>Multifamily Finance Division staff will place scanned copies of public comment received behind this tab in the application .pdf</t>
  </si>
  <si>
    <t>Multifamily Finance Division staff will place scanned copies of Commitment or Determination Notice  documents behind this tab in the application .pdf</t>
  </si>
  <si>
    <t>Multifamily Finance Division staff will place scanned copies of Direct Loan Program Award Letters behind this tab in the application .pdf</t>
  </si>
  <si>
    <t>Multifamily Finance Division staff will place scanned copies of Carryover Allocation Agreement documents behind this tab in the application .pdf</t>
  </si>
  <si>
    <t>The lesser of these two numbers added to NRA:</t>
  </si>
  <si>
    <t>Use this number to figure points under 11.9(e)(2)</t>
  </si>
  <si>
    <t>DO NOT USE THIS CALCULATION TO SCORE POINTS UNDER 11.9(e)(2). At the end of the Development Cost Schedule, you will have the ability to adjust your eligible costs to qualify. Points will be entered there.</t>
  </si>
  <si>
    <t>In the event of a tie with another application or applications, this percentage of 30% AMGI MFDL units within the Development would be converted to be available to households at 15% AMGI.</t>
  </si>
  <si>
    <t>The Previous Participation Form is posted in a separate Excel Workbook that includes "Instructions" for copying it.</t>
  </si>
  <si>
    <t>The current owner of the Development Site is (If scattered site &amp; more than one owner refer to Tab 13):</t>
  </si>
  <si>
    <t>Print-out from THECB website confirming accreditation of university or community college</t>
  </si>
  <si>
    <t>Map(s) of Community Assets with Development, radius, and each asset labeled</t>
  </si>
  <si>
    <t>Print-out from DFPS website confirming daycare licensed to serve relevant age groups</t>
  </si>
  <si>
    <t>Contiguous Tract Quartile</t>
  </si>
  <si>
    <t>1st</t>
  </si>
  <si>
    <t xml:space="preserve">For Economically Distressed Areas:  </t>
  </si>
  <si>
    <t>For other items:</t>
  </si>
  <si>
    <t>Map with Development Site boundaries indicated, relative to census tract boundaries; and contiguous census tract with evidence of no physical barriers between the tracts</t>
  </si>
  <si>
    <t>Map with Development Site boundaries indicated, relative to census tract boundaries</t>
  </si>
  <si>
    <t>Map showing development site boundaries, relative to Colonia boundaries, and distance from Rio Grande river border.</t>
  </si>
  <si>
    <t>Map showing development site boundaries, relative to EDA boundaries.</t>
  </si>
  <si>
    <t>Map with all contiguous census tracts, if applicable</t>
  </si>
  <si>
    <t>Map with the appropriate radius, City Hall location, and evidence of meetings regularly scheduled for City Council, City Commission, or similar governing body.</t>
  </si>
  <si>
    <t>§11.9(c)(5)</t>
  </si>
  <si>
    <t>(http://www.dfps.state.tx.us/Child_Care/Search_Texas_Child_Care/ppFacilitySearchDayCare.asp)</t>
  </si>
  <si>
    <t>If attempting to score as a Qualified Nonprofit, Application is applying under the Nonprofit Set-Aside</t>
  </si>
  <si>
    <r>
      <t xml:space="preserve">Pursuant to §11.9(b)(2) of the Qualified Allocation Plan, an Application may qualify to receive up to two (2) points provided the ownership structure meets one of the following requirements in parts 1 </t>
    </r>
    <r>
      <rPr>
        <b/>
        <sz val="10"/>
        <color indexed="8"/>
        <rFont val="Calibri"/>
        <family val="2"/>
      </rPr>
      <t>OR</t>
    </r>
    <r>
      <rPr>
        <sz val="10"/>
        <color indexed="8"/>
        <rFont val="Calibri"/>
        <family val="2"/>
      </rPr>
      <t xml:space="preserve"> 2 below;</t>
    </r>
  </si>
  <si>
    <t>If attempting to score as a certified HUB, evidence of the HUB's existence from the Texas Comptroller of Accounts is provided behind this Tab</t>
  </si>
  <si>
    <t>The Qualified Nonprofit or certified HUB has some combination of ownership interest, cash flow from operations, and developer fee which taken together equal at least 50% and no less than 5% for any category.</t>
  </si>
  <si>
    <t xml:space="preserve">A certified HUB will participate in Development Services or provide onsite tenant services, and evidence of the HUB's existence from the Texas Comptroller of Accounts is provided behind this Tab. </t>
  </si>
  <si>
    <t xml:space="preserve"> Resolution(s) of either "no objection" or "support" is included behind this tab.**</t>
  </si>
  <si>
    <r>
      <t xml:space="preserve">Evidence of </t>
    </r>
    <r>
      <rPr>
        <b/>
        <sz val="11"/>
        <color theme="1"/>
        <rFont val="Calibri"/>
        <family val="2"/>
        <scheme val="minor"/>
      </rPr>
      <t>all</t>
    </r>
    <r>
      <rPr>
        <sz val="11"/>
        <color theme="1"/>
        <rFont val="Calibri"/>
        <family val="2"/>
        <scheme val="minor"/>
      </rPr>
      <t xml:space="preserve"> Permanent and Construction Financing (term sheets, loan agreements)</t>
    </r>
  </si>
  <si>
    <r>
      <t xml:space="preserve">ALL SUPPORTING DOCUMENTS </t>
    </r>
    <r>
      <rPr>
        <b/>
        <u/>
        <sz val="12"/>
        <color indexed="8"/>
        <rFont val="Calibri"/>
        <family val="2"/>
      </rPr>
      <t xml:space="preserve">MUST BE CONSISTENT </t>
    </r>
    <r>
      <rPr>
        <b/>
        <u/>
        <sz val="10"/>
        <color indexed="8"/>
        <rFont val="Calibri"/>
        <family val="2"/>
      </rPr>
      <t>WITH THE SOURCES AND USES</t>
    </r>
  </si>
  <si>
    <t>Evidence of any Gap Financing, terms included</t>
  </si>
  <si>
    <t>No members of the Applicant or Affiliates had an ownership position in a selected amenity or served on the board or staff of a nonprofit that owned or managed a selected amenity within the year preceding the Pre-Application Final Delivery Date.</t>
  </si>
  <si>
    <t>Evidence amenity is operational or has started site work (for instance: website postings, news paper ads, etc.); evidence of costs or membership fees, age restrictions, as applicable</t>
  </si>
  <si>
    <t>Resolution from the Governing Body of the appropriate municipality or county allowing the construction of the Development, if applicable.</t>
  </si>
  <si>
    <t>The Section 8 Additional Assistance Program for housing developments with HUD-Insured and HUD-Held Mortgages administered by the U.S. Department of Housing and Urban Development as specified in 24 CFR Part 886, Subpart A.</t>
  </si>
  <si>
    <t>The Section 8 Housing Assistance Program for the Disposition of HUD-Owned Projects administered by the U.S. Department of Housing and Urban Development as specified by 24 CFR Part 886, Subpart C.</t>
  </si>
  <si>
    <r>
      <t xml:space="preserve">Received assistance under Section 9, United States Housing Act of 1937 (42 U.S.C. Section 1437g) </t>
    </r>
    <r>
      <rPr>
        <b/>
        <sz val="10"/>
        <rFont val="Calibri"/>
        <family val="2"/>
      </rPr>
      <t>AND</t>
    </r>
  </si>
  <si>
    <t>Development is Urban and Development Site is within the required radius of eligible amenities and/or services, pursuant to §11.9(c)(4)(B)(i) of the QAP. A map showing the Development Site, scale showing radius,  location of the amenities, and evidence that the amenity meets all requirements of the rule, as applicable, is included.</t>
  </si>
  <si>
    <t>Development is Rural or USDA and Development Site is within the required distance of eligible amenities and/or services pursuant to §11.9(c)(4)(B)(ii) of the QAP. A map showing the Development Site, scale showing radius,  location of the amenities, and evidence that the amenity meets all requirements of the rule, as applicable, is included.</t>
  </si>
  <si>
    <t>A letter from an official of the political subdivision stating that the political subdivision will provide a loan, grant, reduced fees or contribution of other value type,  and the terms under which it will be provided is in the application.</t>
  </si>
  <si>
    <t>Distances are measured from the nearest boundary of the Development Site to the nearest boundary of the property or easement containing the facility, unless otherwise noted. All measurements include ingress/egress and any easements</t>
  </si>
  <si>
    <t xml:space="preserve"> Site Information Form Part II</t>
  </si>
  <si>
    <r>
      <t>The form for the certification will be posted to the Department's website at</t>
    </r>
    <r>
      <rPr>
        <i/>
        <sz val="12"/>
        <color indexed="8"/>
        <rFont val="Calibri"/>
        <family val="2"/>
      </rPr>
      <t xml:space="preserve"> </t>
    </r>
  </si>
  <si>
    <t>http://www.tdhca.state.tx.us/multifamily/apply-for-funds.htm</t>
  </si>
  <si>
    <t xml:space="preserve">The form for the certification will be posted to the Department's website at </t>
  </si>
  <si>
    <t>https://factfinder.census.gov/faces/nav/jsf/pages/searchresults.xhtml?refresh=t</t>
  </si>
  <si>
    <t>https://www.texasattorneygeneral.gov/cpd/colonias</t>
  </si>
  <si>
    <t>http://www.twdb.texas.gov/financial/programs/EDAP/index.asp</t>
  </si>
  <si>
    <t>The List of Declared Disaster Areas is posted on the Department's website at</t>
  </si>
  <si>
    <t>Identify any and all set-asides the application will be applying under with an "x".</t>
  </si>
  <si>
    <t>The  dollar value of the contribution must be in the letter and must equal $500 or more if Urban and $250 or more if Rural or USDA.</t>
  </si>
  <si>
    <t>Evidence of any Owner Contributions, with financial support if required</t>
  </si>
  <si>
    <t>Letter from lender regarding approval of Principals (consistent with Template)</t>
  </si>
  <si>
    <t>http://www.txhighereddata.org/Interactive/Institutions.cfm</t>
  </si>
  <si>
    <t>Has this site/activity previously applied for TDHCA funds?</t>
  </si>
  <si>
    <t>Has this site/activity previously received TDHCA funds?</t>
  </si>
  <si>
    <t>If a revised form is submitted, date of submission:</t>
  </si>
  <si>
    <t>Before 11.9(e)(2)</t>
  </si>
  <si>
    <t>Voluntary Eligible Building Costs (After 11.9(e)(2))*
Enter amount to be used to achieve desired score.</t>
  </si>
  <si>
    <t xml:space="preserve">Subtotal Building Costs </t>
  </si>
  <si>
    <t>Voluntary Eligible "Hard Costs" (After 11.9(e)(2))*
 Enter amount to be used to achieve desired score.</t>
  </si>
  <si>
    <t>Permanent Term (Years)</t>
  </si>
  <si>
    <t>Multifamily Direct Loan: Const. to Perm (Repayable)</t>
  </si>
  <si>
    <t>Multifamily Direct Loan: Construction Only (Repayable)</t>
  </si>
  <si>
    <r>
      <t xml:space="preserve">Development Site is located entirely within a census tract that has a poverty rate that is less than 20% </t>
    </r>
    <r>
      <rPr>
        <b/>
        <u/>
        <sz val="10"/>
        <color indexed="8"/>
        <rFont val="Calibri"/>
        <family val="2"/>
      </rPr>
      <t>or</t>
    </r>
    <r>
      <rPr>
        <sz val="10"/>
        <color indexed="8"/>
        <rFont val="Calibri"/>
        <family val="2"/>
      </rPr>
      <t xml:space="preserve"> that is less than the median poverty rate for the region, whichever is higher.</t>
    </r>
  </si>
  <si>
    <t>Applications proposing the demolition and Reconstruction of Units will be considered New Construction.</t>
  </si>
  <si>
    <r>
      <t xml:space="preserve">The affordability restrictions and any At-Risk eligible subsidies are approved to be transferred with the Units proposed for Rehabilitation or Reconstruction prior to the tax credit Carryover deadline; </t>
    </r>
    <r>
      <rPr>
        <b/>
        <sz val="10"/>
        <rFont val="Calibri"/>
        <family val="2"/>
      </rPr>
      <t>AND</t>
    </r>
  </si>
  <si>
    <t>THE APPLICATION PROPOSES RELOCATION OF EXISTING UNITS IN AN OTHERWISE QUALIFYING AT-RISK DEVELOPMENT AND DOCUMENTATION MUST SHOW THAT:</t>
  </si>
  <si>
    <t xml:space="preserve">The Application proposes the same number of restricted units; </t>
  </si>
  <si>
    <t>AND EITHER</t>
  </si>
  <si>
    <t>The local Governing Body of the applicable municipality or county (if completely outside of a municipality) in which that Development is located must submit a resolution confirming that the proposed Development is supported by the municipality or county in order to carry out a previously adopted plan that meets the requirements of §11.9(d)(7) related to Concerted Revitalization Plans.</t>
  </si>
  <si>
    <r>
      <t xml:space="preserve">The new Development Site qualifies for points under  §11.9(c)(4) related to Opportunity Index; </t>
    </r>
    <r>
      <rPr>
        <b/>
        <sz val="10"/>
        <rFont val="Calibri"/>
        <family val="2"/>
        <scheme val="minor"/>
      </rPr>
      <t>OR</t>
    </r>
  </si>
  <si>
    <t xml:space="preserve">PART D: </t>
  </si>
  <si>
    <t>REGULATORY BARRIERS NECESSITATE ELIMINATION OF ALL OR A PORTION OF THE FINANCIAL BENEFIT FOR THE DEVELOPMENT, AND:</t>
  </si>
  <si>
    <t>Evidence of the legal requirements that will unambiguously cause the loss of affordability is included.</t>
  </si>
  <si>
    <r>
      <t xml:space="preserve">No less than 25 percent of the proposed Units are public housing units supported by public housing operating subsidy, </t>
    </r>
    <r>
      <rPr>
        <b/>
        <sz val="10"/>
        <rFont val="Calibri"/>
        <family val="2"/>
      </rPr>
      <t>AND</t>
    </r>
    <r>
      <rPr>
        <sz val="10"/>
        <rFont val="Calibri"/>
        <family val="2"/>
      </rPr>
      <t xml:space="preserve"> </t>
    </r>
  </si>
  <si>
    <r>
      <t xml:space="preserve">Development qualifies under §2306.6702(a)(5)(B); </t>
    </r>
    <r>
      <rPr>
        <b/>
        <sz val="10"/>
        <rFont val="Calibri"/>
        <family val="2"/>
      </rPr>
      <t>AND</t>
    </r>
  </si>
  <si>
    <t>Less than 100 percent of the public housing benefits are being transferred to the proposed Development and the Application includes an explanation of the disposition of the remaining public housing benefits along with a copy of the HUD-approved plan for demolition and disposition.</t>
  </si>
  <si>
    <t xml:space="preserve">PART E: </t>
  </si>
  <si>
    <t xml:space="preserve">THE PROPOSED DEVELOPMENT IS ELIGIBLE TO REQUEST A QUALIFIED CONTRACT UNDER §42, AND THE APPLICATION INCLUDES: </t>
  </si>
  <si>
    <t xml:space="preserve">If applicable, documentation from the original application regarding the right of first refusal. </t>
  </si>
  <si>
    <r>
      <t xml:space="preserve">A copy of the recorded LURA and the first years' IRS Forms 8609 for all buildings showing Part II of the form completed; </t>
    </r>
    <r>
      <rPr>
        <b/>
        <sz val="10"/>
        <rFont val="Calibri"/>
        <family val="2"/>
      </rPr>
      <t>AND</t>
    </r>
    <r>
      <rPr>
        <sz val="10"/>
        <rFont val="Calibri"/>
        <family val="2"/>
      </rPr>
      <t xml:space="preserve"> </t>
    </r>
  </si>
  <si>
    <t>At-Risk Set-Aside (continued)</t>
  </si>
  <si>
    <t>Existing Development Assistance (continued)</t>
  </si>
  <si>
    <t xml:space="preserve">Check all that apply: </t>
  </si>
  <si>
    <t>Title Company</t>
  </si>
  <si>
    <t>Occupied  Developments</t>
  </si>
  <si>
    <t xml:space="preserve">A displaced person, business, farm, or nonprofit is covered under URA, regardless of income, if they are displaced by acquisition, rehabilitation, or demolition.  </t>
  </si>
  <si>
    <t>Applicants for  Direct Loan funds that plan to rehabilitate, demolish and/or reconstruct occupied housing units must comply with the Section 104(d). By signing below, the Applicant certifies that they will comply with the Residential Anti-Displacement and Relocation Assistance Plan (RARAP) approved by the Department on June 1, 2012.</t>
  </si>
  <si>
    <t>The RARAP, as approved follows the Housing and Community Development Act of 1974, and HUD regulations at 24 CFR §42.325. The Department, through its subgrantees, will offer relocation assistance for lower-income tenants who, in connection with an activity assisted under a Direct Loan move permanently or move personal property from real property as a direct result of the demolition of any dwelling unit or the conversion of a lower-income dwelling unit in accordance with the requirements of 24 CFR §42.350.</t>
  </si>
  <si>
    <t xml:space="preserve">Ensure a One-for-One Replacement of Lower-Income Dwelling Units </t>
  </si>
  <si>
    <t>TDHCA MRB Units</t>
  </si>
  <si>
    <t>Describe the operating items (rents, operating subsidies, project based assistance, etc., and specify the status (dates and deadlines) for applications, approvals and closings, etc., associated with the commitments:</t>
  </si>
  <si>
    <t>Calculated Units</t>
  </si>
  <si>
    <t>Accessible Mobility Units Calculation</t>
  </si>
  <si>
    <t>Accessible Hearing/Visual Units Calculation</t>
  </si>
  <si>
    <t xml:space="preserve">–https://www.ada.gov/regs2010/2010ADAStandards/2010ADAStandards.pdf </t>
  </si>
  <si>
    <t xml:space="preserve">–https://www.huduser.gov/publications/pdf/fairhousing/fairch2.pdf </t>
  </si>
  <si>
    <t>I (we) certify that the notifications do not contain any false or misleading statements. Without limiting the generality of the foregoing, the notification does not create the impression that the proposed Development will serve a Target Population exclusively or as a preference without such targeting or preference being documented in the Application and is or will be in full compliance with all applicable state and federal laws, including state and federal fair housing laws.</t>
  </si>
  <si>
    <t>I (we) certify that the notifications or any other communications do not contain any statement that violates Department rules, statute, code, or federal requirements.</t>
  </si>
  <si>
    <t>Re-notifications made at Application (Competitive HTC only):</t>
  </si>
  <si>
    <t>Notifications made at Application:</t>
  </si>
  <si>
    <r>
      <t>Notifications - Form and Content</t>
    </r>
    <r>
      <rPr>
        <b/>
        <sz val="10"/>
        <rFont val="Calibri"/>
        <family val="2"/>
      </rPr>
      <t>:</t>
    </r>
  </si>
  <si>
    <t>School Name</t>
  </si>
  <si>
    <t>Grades                                                                       X through X</t>
  </si>
  <si>
    <t>through</t>
  </si>
  <si>
    <t xml:space="preserve">                                                                                                                </t>
  </si>
  <si>
    <t xml:space="preserve">School district has no attendance zones and the closest schools are listed. </t>
  </si>
  <si>
    <t>The most recent consecutive six (6) months of operating statements and the most recent available annual operating summary; or</t>
  </si>
  <si>
    <t>A relocation plan outlining relocation requirements and a budget with an identified funding source that clearly describes relocation process, actions, and costs to the displaced and those not (§2306.6705(6)).</t>
  </si>
  <si>
    <t>Dated Voluntary Acquisition Notification to Owner; and</t>
  </si>
  <si>
    <t>Relocation Certification for Direct Loan Applications</t>
  </si>
  <si>
    <t>HUD Relocation Brochure issued to tenants that will be displaced (if known).</t>
  </si>
  <si>
    <t>Ability to exercise Control over the Development?</t>
  </si>
  <si>
    <t>Eligibility for points:</t>
  </si>
  <si>
    <t>Readiness to Proceed in Disaster Impacted Counties</t>
  </si>
  <si>
    <t>§11.9(c)(8)</t>
  </si>
  <si>
    <t>Application is seeking points for Readiness to Proceed.</t>
  </si>
  <si>
    <t>Readiness to Proceed</t>
  </si>
  <si>
    <t>If applicable, evidence that the relocation plan has been submitted to the appropriate legal or governmental agency. (§2306.6705(6)); and</t>
  </si>
  <si>
    <t>and</t>
  </si>
  <si>
    <t>Educational Quality (all Applications)</t>
  </si>
  <si>
    <t xml:space="preserve">School Attendance Zone Map with Development labeled; </t>
  </si>
  <si>
    <t xml:space="preserve"> Part 4.</t>
  </si>
  <si>
    <t>Certification</t>
  </si>
  <si>
    <t>CERTIFICATION OF NOTIFICATIONS (continued)</t>
  </si>
  <si>
    <t xml:space="preserve">If yes, source: </t>
  </si>
  <si>
    <t>Development has a minimum of 5% of all units in the development set aside for the mobility impaired and an additional 2% set aside for the hearing and/or visually impaired.</t>
  </si>
  <si>
    <t xml:space="preserve">Include this worksheet in the Application (or a signed and certified worksheet provided by your accessibility professional that shows the calculations). </t>
  </si>
  <si>
    <r>
      <rPr>
        <b/>
        <sz val="10"/>
        <rFont val="Calibri"/>
        <family val="2"/>
      </rPr>
      <t xml:space="preserve">*NOTE: </t>
    </r>
    <r>
      <rPr>
        <sz val="10"/>
        <rFont val="Calibri"/>
        <family val="2"/>
      </rPr>
      <t>Required is 4, but calculation yields 4.2. Applicant selected which to round down Under "Units Proposed"</t>
    </r>
  </si>
  <si>
    <t>By signing below, I (WE) certify that the information above meets the requirements in Section 504 of the Rehabilitation Act of 1973 and implemented at 24 C.F.R. Part 8 as described in 10 TAC Chapter 1, Subchapter B.    At least five percent (5%) of all dwelling units will be designed and built to be accessible for persons with mobility impairments.</t>
  </si>
  <si>
    <t>By:________________________________ 
      Signature</t>
  </si>
  <si>
    <t xml:space="preserve">___________________________________  
Printed Name  </t>
  </si>
  <si>
    <t>________________________________
Date</t>
  </si>
  <si>
    <t>___________________________________
Firm Name (If applicable)</t>
  </si>
  <si>
    <r>
      <t>*</t>
    </r>
    <r>
      <rPr>
        <b/>
        <sz val="10"/>
        <rFont val="Calibri"/>
        <family val="2"/>
        <scheme val="minor"/>
      </rPr>
      <t>NOTE</t>
    </r>
    <r>
      <rPr>
        <sz val="10"/>
        <rFont val="Calibri"/>
        <family val="2"/>
        <scheme val="minor"/>
      </rPr>
      <t>: If total is more than what is required, Applicant will select which Unit(s) not to include Under "Units Proposed"</t>
    </r>
  </si>
  <si>
    <t>Units Required
(Rounded)</t>
  </si>
  <si>
    <r>
      <rPr>
        <b/>
        <sz val="10"/>
        <rFont val="Calibri"/>
        <family val="2"/>
      </rPr>
      <t>*NOTE:</t>
    </r>
    <r>
      <rPr>
        <sz val="10"/>
        <rFont val="Calibri"/>
        <family val="2"/>
      </rPr>
      <t xml:space="preserve"> If total is more than what is required, Applicant will select which to include under "Units Proposed"</t>
    </r>
  </si>
  <si>
    <t>EXAMPLE</t>
  </si>
  <si>
    <r>
      <rPr>
        <b/>
        <sz val="10"/>
        <rFont val="Calibri"/>
        <family val="2"/>
      </rPr>
      <t xml:space="preserve">*NOTE: </t>
    </r>
    <r>
      <rPr>
        <sz val="10"/>
        <rFont val="Calibri"/>
        <family val="2"/>
      </rPr>
      <t>Required is 2, but calculation yields 3. Applicant selected which Unit(s) to include under "Units Proposed"</t>
    </r>
  </si>
  <si>
    <t>By signing below, I (WE) certify that the information above meets the requirements in Section 504 of the Rehabilitation Act of 1973 and implemented at 24 C.F.R. Part 8 as described in 10 TAC Chapter 1, Subchapter B.    At least two percent (2%) of all dwelling units will be designed and built to be accessible for persons with hearing and/or visual impairment.</t>
  </si>
  <si>
    <t>(adaptive reuse select New Construction here and adaptive reuse in next box)</t>
  </si>
  <si>
    <r>
      <t xml:space="preserve"> (1) Distributed throughout the Unit types </t>
    </r>
    <r>
      <rPr>
        <b/>
        <sz val="11"/>
        <color theme="1"/>
        <rFont val="Calibri"/>
        <family val="2"/>
        <scheme val="minor"/>
      </rPr>
      <t>AND</t>
    </r>
    <r>
      <rPr>
        <sz val="11"/>
        <color theme="1"/>
        <rFont val="Calibri"/>
        <family val="2"/>
        <scheme val="minor"/>
      </rPr>
      <t xml:space="preserve"> the Development; and </t>
    </r>
  </si>
  <si>
    <t xml:space="preserve"> (1) Distributed throughout the Unit types AND the Development; and </t>
  </si>
  <si>
    <r>
      <t xml:space="preserve">If the Direct Loan is the only source of Department funding for the Development (no HTC being requested), the Development Owner </t>
    </r>
    <r>
      <rPr>
        <b/>
        <i/>
        <sz val="11"/>
        <rFont val="Calibri"/>
        <family val="2"/>
      </rPr>
      <t>MUST</t>
    </r>
    <r>
      <rPr>
        <sz val="11"/>
        <rFont val="Calibri"/>
        <family val="2"/>
      </rPr>
      <t xml:space="preserve"> provide: </t>
    </r>
  </si>
  <si>
    <t xml:space="preserve">A letter - not older than 6 months from the date the of Application submission - from a Third Party CPA verifying the capacity of the Development Owner to provide the proposed financing with funds that are not otherwise committed or pledged; and </t>
  </si>
  <si>
    <t>A letter - not older than 6 months from the date the of Application submission - from the Development Owner's bank or banks confirming that such funds are and will remain available at commitment and until the required investment is completed.</t>
  </si>
  <si>
    <t>Application is attempting to score as a participating Nonprofit or certified HUB and meets the criteria below:</t>
  </si>
  <si>
    <t>Evidence of experience in the provision of Development Services or in the provision of on-site tenant services as well as a detailed narrative describing how the HUB or Nonprofit will provide such services must be included behind this tab.</t>
  </si>
  <si>
    <t xml:space="preserve">A Nonprofit will participate in Development Services or provide onsite tenant services, and evidence from a state or federal source of the organization's nonprofit status is provided behind this Tab. </t>
  </si>
  <si>
    <t>Application is attempting to score as a Qualified Nonprofit or certified HUB with ownership interest and material participation and meets the criteria below:</t>
  </si>
  <si>
    <t>http://fedgov.dnb.com/webform</t>
  </si>
  <si>
    <t>https://sam.gov/portal/public/SAM</t>
  </si>
  <si>
    <t xml:space="preserve">The Office of Management and Budget (OMB) requires grant applicants to provide a Dunn and Bradstreet (D&amp;B) Data Universal Numbering System (DUNS) number when applying for Federal grants, including Direct Loan funds, on or after October 1, 2003. The DUNS number will supplement other identifiers required by statute or regulation, such as tax identification numbers. To apply for a DUNS number applicants can go to the Dunn &amp; Bradstreet website:  </t>
  </si>
  <si>
    <t xml:space="preserve">Once applicants have obtained a DUNS number, they must register with the SAM database: </t>
  </si>
  <si>
    <t>Applicants may provide this information with the Application or upon award.</t>
  </si>
  <si>
    <t>Application includes evidence that appropriate zoning will be in place at award.</t>
  </si>
  <si>
    <t>Applicant has reviewed the environmental clearance materials available on the Department’s website and understands that  clearance must be received prior to closing on the loan.</t>
  </si>
  <si>
    <t xml:space="preserve">http://www.tdhca.state.tx.us/program-services/environmental/index.htm         </t>
  </si>
  <si>
    <t>Multifamily Direct Loan: Const. to Perm. (Soft Repayable)</t>
  </si>
  <si>
    <t>Multifamily Direct Loan (Soft Repayable)</t>
  </si>
  <si>
    <t>MF Direct Loan Const. to Perm. (Repayable)</t>
  </si>
  <si>
    <t>MF Direct Loan Const. Only (Repayable)</t>
  </si>
  <si>
    <t>Complete the table below to describe this Application's funding request. If applying for Multifamily Direct Loan funds, please select only one type of loan.</t>
  </si>
  <si>
    <r>
      <rPr>
        <b/>
        <u/>
        <sz val="11"/>
        <color indexed="8"/>
        <rFont val="Calibri"/>
        <family val="2"/>
      </rPr>
      <t>INSTRUCTIONS</t>
    </r>
    <r>
      <rPr>
        <sz val="11"/>
        <color theme="1"/>
        <rFont val="Calibri"/>
        <family val="2"/>
        <scheme val="minor"/>
      </rPr>
      <t>:  Describe the sources of funds that will finance Development. The description must include construction, permanent, and bridge loans, and all other types of funds to be used for development.  The information must be consistent with all other documentation in this section.  Provide sufficient detail to identify the source and explain the use (in terms of the timing and any specific uses) of each type of funds to be contributed.  In addition, describe/explain replacement reserves. Finally, describe/explain operating items. The narrative must include rents, operating subsidies, project based assistance, and all other sources of funds for operations.  In the foregoing discussion of both development and operating funds, specify the status (dates and deadlines) for applications, approvals and closings, etc., associated with the commitments.</t>
    </r>
  </si>
  <si>
    <t>Describe the sources and uses of funds (specify the status (dates and deadlines) for applications, approvals and closings, etc., associated with the commitments).  For Direct Loan or Tax-Exempt Bond Applications that contemplate an FHA-insured loan, this includes the anticipated date that FHA application will be submitted to HUD (if not already submitted).</t>
  </si>
  <si>
    <t>** While Applicants are not required to notify US Representatives, the Department is required to notify them. Therefore, Applicant must identify the appropriate US Representative of the district containing the Development.</t>
  </si>
  <si>
    <t>811-existing</t>
  </si>
  <si>
    <t>811-TDHCA#</t>
  </si>
  <si>
    <t>community input</t>
  </si>
  <si>
    <t>local govt support</t>
  </si>
  <si>
    <t>state rep letter</t>
  </si>
  <si>
    <t>community org1</t>
  </si>
  <si>
    <t>support1</t>
  </si>
  <si>
    <t>opp1</t>
  </si>
  <si>
    <t>community org2</t>
  </si>
  <si>
    <t>support2</t>
  </si>
  <si>
    <t>opp2</t>
  </si>
  <si>
    <t>community org3</t>
  </si>
  <si>
    <t>support3</t>
  </si>
  <si>
    <t>opp3</t>
  </si>
  <si>
    <t>community org4</t>
  </si>
  <si>
    <t>support4</t>
  </si>
  <si>
    <t>opp4</t>
  </si>
  <si>
    <t>community org5</t>
  </si>
  <si>
    <t>support5</t>
  </si>
  <si>
    <t>opp5</t>
  </si>
  <si>
    <t>community org6</t>
  </si>
  <si>
    <t>support6</t>
  </si>
  <si>
    <t>opp6</t>
  </si>
  <si>
    <t>readiness to proceed</t>
  </si>
  <si>
    <t>MFDL$ C to P</t>
  </si>
  <si>
    <t>MFDL$ soft</t>
  </si>
  <si>
    <t>HTC$</t>
  </si>
  <si>
    <t>Bond$</t>
  </si>
  <si>
    <t>MFDL$ C only</t>
  </si>
  <si>
    <t>Qualified Census Tract?</t>
  </si>
  <si>
    <t>Underserved Area, 30 years no award</t>
  </si>
  <si>
    <t>Underserved Area, 15 years no award</t>
  </si>
  <si>
    <t>Supportive Housing Development by Qualified Nonprofit</t>
  </si>
  <si>
    <t>811, Existing Development</t>
  </si>
  <si>
    <t>811, New Development</t>
  </si>
  <si>
    <t>EDUCATION</t>
  </si>
  <si>
    <t>School 1</t>
  </si>
  <si>
    <t>School 2</t>
  </si>
  <si>
    <t>School 3</t>
  </si>
  <si>
    <t>School 4</t>
  </si>
  <si>
    <t>811 committ</t>
  </si>
  <si>
    <t>Historical monthly operating statements of the Development for twelve (12) consecutive months ending no more than three (3) months from the first day of the Application Acceptance Period; or</t>
  </si>
  <si>
    <t>The two (2) most recent consecutive annual operating statement summaries; or</t>
  </si>
  <si>
    <t>All monthly or annual operating summaries available.</t>
  </si>
  <si>
    <t>A written explanation of the process used to notify and consult with the tenants in preparing the Application; (§2306.6705(6)); and</t>
  </si>
  <si>
    <t>Rental Assistance</t>
  </si>
  <si>
    <t>Operating Subsidy</t>
  </si>
  <si>
    <t>Annuity</t>
  </si>
  <si>
    <t>Interest Rate Reduction Payment</t>
  </si>
  <si>
    <r>
      <t xml:space="preserve">Applicant must attach to this form as documentation to support the “Utility Allowance” estimate used in completing the Rent Schedule provided in the Application. </t>
    </r>
    <r>
      <rPr>
        <b/>
        <i/>
        <u/>
        <sz val="11"/>
        <color indexed="8"/>
        <rFont val="Calibri"/>
        <family val="2"/>
      </rPr>
      <t xml:space="preserve">Where the Applicant uses any method that requires Department review, such review must have been requested prior to submission of the Application. Please see 10 TAC §10.614. </t>
    </r>
    <r>
      <rPr>
        <b/>
        <i/>
        <sz val="11"/>
        <color indexed="8"/>
        <rFont val="Calibri"/>
        <family val="2"/>
      </rPr>
      <t>This exhibit must clearly indicate which utility costs are included in the estimate.</t>
    </r>
  </si>
  <si>
    <t xml:space="preserve">If tenants will be required to pay any other mandatory fees (e.g. renter's insurance) please provide an estimate, description and documentation of those as well. </t>
  </si>
  <si>
    <t>Poverty Rate</t>
  </si>
  <si>
    <t>Anderson</t>
  </si>
  <si>
    <t>2q</t>
  </si>
  <si>
    <t>3q</t>
  </si>
  <si>
    <t>1q</t>
  </si>
  <si>
    <t>4q</t>
  </si>
  <si>
    <t>Andrews</t>
  </si>
  <si>
    <t>Angelina</t>
  </si>
  <si>
    <t>Aransas</t>
  </si>
  <si>
    <t>-</t>
  </si>
  <si>
    <t>Archer</t>
  </si>
  <si>
    <t>Armstrong</t>
  </si>
  <si>
    <t>Atascosa</t>
  </si>
  <si>
    <t>Austin</t>
  </si>
  <si>
    <t>Bandera</t>
  </si>
  <si>
    <t>Bastrop</t>
  </si>
  <si>
    <t>Baylor</t>
  </si>
  <si>
    <t>Bee</t>
  </si>
  <si>
    <t>Bell</t>
  </si>
  <si>
    <t>Bexar</t>
  </si>
  <si>
    <t>Blanco</t>
  </si>
  <si>
    <t>Borden</t>
  </si>
  <si>
    <t>Bosque</t>
  </si>
  <si>
    <t>Bowie</t>
  </si>
  <si>
    <t>Brazoria</t>
  </si>
  <si>
    <t>Brazos</t>
  </si>
  <si>
    <t>Brewster</t>
  </si>
  <si>
    <t>Briscoe</t>
  </si>
  <si>
    <t>Brooks</t>
  </si>
  <si>
    <t>Brown</t>
  </si>
  <si>
    <t>Burleson</t>
  </si>
  <si>
    <t>Burnet</t>
  </si>
  <si>
    <t>Caldwell</t>
  </si>
  <si>
    <t>Calhoun</t>
  </si>
  <si>
    <t>Callahan</t>
  </si>
  <si>
    <t>Cameron</t>
  </si>
  <si>
    <t>Camp</t>
  </si>
  <si>
    <t>Carson</t>
  </si>
  <si>
    <t>Cass</t>
  </si>
  <si>
    <t>Castro</t>
  </si>
  <si>
    <t>Chambers</t>
  </si>
  <si>
    <t>Cherokee</t>
  </si>
  <si>
    <t>Childress</t>
  </si>
  <si>
    <t>Clay</t>
  </si>
  <si>
    <t>Cochran</t>
  </si>
  <si>
    <t>Coke</t>
  </si>
  <si>
    <t>Coleman</t>
  </si>
  <si>
    <t>Collin</t>
  </si>
  <si>
    <t>Collingsworth</t>
  </si>
  <si>
    <t>Colorado</t>
  </si>
  <si>
    <t>Comal</t>
  </si>
  <si>
    <t>Comanche</t>
  </si>
  <si>
    <t>Concho</t>
  </si>
  <si>
    <t>Cooke</t>
  </si>
  <si>
    <t>Coryell</t>
  </si>
  <si>
    <t>Cottle</t>
  </si>
  <si>
    <t>Crane</t>
  </si>
  <si>
    <t>Crockett</t>
  </si>
  <si>
    <t>Crosby</t>
  </si>
  <si>
    <t>Culberson</t>
  </si>
  <si>
    <t>Dallam</t>
  </si>
  <si>
    <t>Dallas</t>
  </si>
  <si>
    <t>Dawson</t>
  </si>
  <si>
    <t>Deaf Smith</t>
  </si>
  <si>
    <t>Delta</t>
  </si>
  <si>
    <t>Denton</t>
  </si>
  <si>
    <t>DeWitt</t>
  </si>
  <si>
    <t>Dickens</t>
  </si>
  <si>
    <t>Dimmit</t>
  </si>
  <si>
    <t>Donley</t>
  </si>
  <si>
    <t>Duval</t>
  </si>
  <si>
    <t>Eastland</t>
  </si>
  <si>
    <t>Ector</t>
  </si>
  <si>
    <t>Edwards</t>
  </si>
  <si>
    <t>El Paso</t>
  </si>
  <si>
    <t>Ellis</t>
  </si>
  <si>
    <t>Erath</t>
  </si>
  <si>
    <t>Falls</t>
  </si>
  <si>
    <t>Fannin</t>
  </si>
  <si>
    <t>Fayette</t>
  </si>
  <si>
    <t>Fisher</t>
  </si>
  <si>
    <t>Floyd</t>
  </si>
  <si>
    <t>Foard</t>
  </si>
  <si>
    <t>Fort Bend</t>
  </si>
  <si>
    <t>Franklin</t>
  </si>
  <si>
    <t>Freestone</t>
  </si>
  <si>
    <t>Frio</t>
  </si>
  <si>
    <t>Gaines</t>
  </si>
  <si>
    <t>Galveston</t>
  </si>
  <si>
    <t>Garza</t>
  </si>
  <si>
    <t>Gillespie</t>
  </si>
  <si>
    <t>Glasscock</t>
  </si>
  <si>
    <t>Goliad</t>
  </si>
  <si>
    <t>Gonzales</t>
  </si>
  <si>
    <t>Gray</t>
  </si>
  <si>
    <t>Grayson</t>
  </si>
  <si>
    <t>Gregg</t>
  </si>
  <si>
    <t>Grimes</t>
  </si>
  <si>
    <t>Guadalupe</t>
  </si>
  <si>
    <t>Hale</t>
  </si>
  <si>
    <t>Hall</t>
  </si>
  <si>
    <t>Hamilton</t>
  </si>
  <si>
    <t>Hansford</t>
  </si>
  <si>
    <t>Hardeman</t>
  </si>
  <si>
    <t>Hardin</t>
  </si>
  <si>
    <t>Harris</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</si>
  <si>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</si>
  <si>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</si>
  <si>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</si>
  <si>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</si>
  <si>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</si>
  <si>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</si>
  <si>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</si>
  <si>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</si>
  <si>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</si>
  <si>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</si>
  <si>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</si>
  <si>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</si>
  <si>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</si>
  <si>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</si>
  <si>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</si>
  <si>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</si>
  <si>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</si>
  <si>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</si>
  <si>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</si>
  <si>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</si>
  <si>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</si>
  <si>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</si>
  <si>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</si>
  <si>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</si>
  <si>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Johnson</t>
  </si>
  <si>
    <t>Jones</t>
  </si>
  <si>
    <t>Karnes</t>
  </si>
  <si>
    <t>Kaufman</t>
  </si>
  <si>
    <t>Kendall</t>
  </si>
  <si>
    <t>Kenedy</t>
  </si>
  <si>
    <t>Kent</t>
  </si>
  <si>
    <t>Kerr</t>
  </si>
  <si>
    <t>Kimble</t>
  </si>
  <si>
    <t>King</t>
  </si>
  <si>
    <t>Kinney</t>
  </si>
  <si>
    <t>Kleberg</t>
  </si>
  <si>
    <t>Knox</t>
  </si>
  <si>
    <t>La Salle</t>
  </si>
  <si>
    <t>Lamar</t>
  </si>
  <si>
    <t>Lamb</t>
  </si>
  <si>
    <t>Lampasas</t>
  </si>
  <si>
    <t>Lavaca</t>
  </si>
  <si>
    <t>Lee</t>
  </si>
  <si>
    <t>Leon</t>
  </si>
  <si>
    <t>Liberty</t>
  </si>
  <si>
    <t>Limestone</t>
  </si>
  <si>
    <t>Lipscomb</t>
  </si>
  <si>
    <t>Live Oak</t>
  </si>
  <si>
    <t>Llano</t>
  </si>
  <si>
    <t>Loving</t>
  </si>
  <si>
    <t>Lubbock</t>
  </si>
  <si>
    <t>Lynn</t>
  </si>
  <si>
    <t>Madison</t>
  </si>
  <si>
    <t>Marion</t>
  </si>
  <si>
    <t>Martin</t>
  </si>
  <si>
    <t>Mason</t>
  </si>
  <si>
    <t>Matagorda</t>
  </si>
  <si>
    <t>Maverick</t>
  </si>
  <si>
    <t>McCulloch</t>
  </si>
  <si>
    <t>McLennan</t>
  </si>
  <si>
    <t>McMullen</t>
  </si>
  <si>
    <t>Medina</t>
  </si>
  <si>
    <t>Menard</t>
  </si>
  <si>
    <t>Midland</t>
  </si>
  <si>
    <t>Milam</t>
  </si>
  <si>
    <t>Mills</t>
  </si>
  <si>
    <t>Mitchell</t>
  </si>
  <si>
    <t>Montague</t>
  </si>
  <si>
    <t>Montgomery</t>
  </si>
  <si>
    <t>Moore</t>
  </si>
  <si>
    <t>Morris</t>
  </si>
  <si>
    <t>Motley</t>
  </si>
  <si>
    <t>Nacogdoches</t>
  </si>
  <si>
    <t>Navarro</t>
  </si>
  <si>
    <t>Newton</t>
  </si>
  <si>
    <t>Nolan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</si>
  <si>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</si>
  <si>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</si>
  <si>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</si>
  <si>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</si>
  <si>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</si>
  <si>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</si>
  <si>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</si>
  <si>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</si>
  <si>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</si>
  <si>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</si>
  <si>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</si>
  <si>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</si>
  <si>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</si>
  <si>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</si>
  <si>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</si>
  <si>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</si>
  <si>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</si>
  <si>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</si>
  <si>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</si>
  <si>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</si>
  <si>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</si>
  <si>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</si>
  <si>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Runnels</t>
  </si>
  <si>
    <t>Rusk</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</si>
  <si>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</si>
  <si>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</si>
  <si>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</si>
  <si>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</si>
  <si>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</si>
  <si>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</si>
  <si>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</si>
  <si>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</si>
  <si>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</si>
  <si>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</si>
  <si>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</si>
  <si>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</si>
  <si>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</si>
  <si>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</si>
  <si>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</si>
  <si>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</si>
  <si>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</si>
  <si>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</si>
  <si>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Tarrant</t>
  </si>
  <si>
    <t>Taylor</t>
  </si>
  <si>
    <t>Terrell</t>
  </si>
  <si>
    <t>Terry</t>
  </si>
  <si>
    <t>Throckmorton</t>
  </si>
  <si>
    <t>Titus</t>
  </si>
  <si>
    <t>Tom Green</t>
  </si>
  <si>
    <t>Travis</t>
  </si>
  <si>
    <t>Trinity</t>
  </si>
  <si>
    <t>Tyler</t>
  </si>
  <si>
    <t>Upshur</t>
  </si>
  <si>
    <t>Upton</t>
  </si>
  <si>
    <t>Uvalde</t>
  </si>
  <si>
    <t>Val Verde</t>
  </si>
  <si>
    <t>Van Zandt</t>
  </si>
  <si>
    <t>Victoria</t>
  </si>
  <si>
    <t>Walker</t>
  </si>
  <si>
    <t>Waller</t>
  </si>
  <si>
    <t>Ward</t>
  </si>
  <si>
    <t>Washington</t>
  </si>
  <si>
    <t>Webb</t>
  </si>
  <si>
    <t>Wharton</t>
  </si>
  <si>
    <t>Wheeler</t>
  </si>
  <si>
    <t>Wichita</t>
  </si>
  <si>
    <t>Wilbarger</t>
  </si>
  <si>
    <t>Willacy</t>
  </si>
  <si>
    <t>Williamson</t>
  </si>
  <si>
    <t>Wilson</t>
  </si>
  <si>
    <t>Winkler</t>
  </si>
  <si>
    <t>Wise</t>
  </si>
  <si>
    <t>Wood</t>
  </si>
  <si>
    <t>Yoakum</t>
  </si>
  <si>
    <t>Young</t>
  </si>
  <si>
    <t>Zapata</t>
  </si>
  <si>
    <t>Zavala</t>
  </si>
  <si>
    <t>1/1</t>
  </si>
  <si>
    <t>2/2</t>
  </si>
  <si>
    <t>3/3</t>
  </si>
  <si>
    <t>Exempt</t>
  </si>
  <si>
    <t>ETJ?</t>
  </si>
  <si>
    <t>Name of Local Government Body</t>
  </si>
  <si>
    <t>Name of Local Government Body (if applicable)</t>
  </si>
  <si>
    <t>Local Government Support - §11.9(d)(1) - Only check the box if support documents are included in the Application.</t>
  </si>
  <si>
    <t>Prime Farmland</t>
  </si>
  <si>
    <t>Important Farmland</t>
  </si>
  <si>
    <t>states the size of the site on its face;</t>
  </si>
  <si>
    <t>clearly delineates the flood plain boundary lines or states there is no floodplain;</t>
  </si>
  <si>
    <t>indicates placement of detention/retention pond(s) or states there are no detention ponds;</t>
  </si>
  <si>
    <t>a percentage estimate of the exterior composition of each elevation; and</t>
  </si>
  <si>
    <t>roof pitch.</t>
  </si>
  <si>
    <r>
      <t>Elevations for</t>
    </r>
    <r>
      <rPr>
        <u/>
        <sz val="11"/>
        <color indexed="8"/>
        <rFont val="Calibri"/>
        <family val="2"/>
      </rPr>
      <t xml:space="preserve"> each</t>
    </r>
    <r>
      <rPr>
        <sz val="11"/>
        <color theme="1"/>
        <rFont val="Calibri"/>
        <family val="2"/>
        <scheme val="minor"/>
      </rPr>
      <t xml:space="preserve"> side of </t>
    </r>
    <r>
      <rPr>
        <u/>
        <sz val="11"/>
        <color indexed="8"/>
        <rFont val="Calibri"/>
        <family val="2"/>
      </rPr>
      <t>each</t>
    </r>
    <r>
      <rPr>
        <sz val="11"/>
        <color theme="1"/>
        <rFont val="Calibri"/>
        <family val="2"/>
        <scheme val="minor"/>
      </rPr>
      <t xml:space="preserve"> building type which include:</t>
    </r>
  </si>
  <si>
    <t>As a guard against inconsistencies in the application, if accessible units are of the same floor plan/unit type as other units, applicants are not required to specially denote such accessible units within the architect’s table or Building/Unit Type exhibit as long as these units are specified in the site plan or building floor plans.</t>
  </si>
  <si>
    <t>The site is not located in a county with a population that exceeds one million.</t>
  </si>
  <si>
    <t>(or any similar agreement resulting from negotiations regarding noncompliance)</t>
  </si>
  <si>
    <r>
      <t xml:space="preserve">The submission may include one copy of the certification along with copies of the signature pages.  A signed, dated, and notarized signature page for each individual described above must be included. </t>
    </r>
    <r>
      <rPr>
        <b/>
        <i/>
        <sz val="11"/>
        <color theme="1"/>
        <rFont val="Calibri"/>
        <family val="2"/>
        <scheme val="minor"/>
      </rPr>
      <t>No hard copy with original signatures is required, only a scanned copy within the final PDF file.</t>
    </r>
  </si>
  <si>
    <r>
      <rPr>
        <i/>
        <sz val="11"/>
        <rFont val="Calibri"/>
        <family val="2"/>
      </rPr>
      <t>Multifamily Direct Loan Certification</t>
    </r>
    <r>
      <rPr>
        <sz val="11"/>
        <rFont val="Calibri"/>
        <family val="2"/>
      </rPr>
      <t xml:space="preserve"> is not applicable to this Application.</t>
    </r>
  </si>
  <si>
    <t>**If applicable, the form should be executed, notarized, and included in the full application document.**</t>
  </si>
  <si>
    <t>Multifamily Direct Loan Certification (10 TAC Chapter 13)</t>
  </si>
  <si>
    <r>
      <rPr>
        <b/>
        <sz val="10"/>
        <color indexed="8"/>
        <rFont val="Calibri"/>
        <family val="2"/>
      </rPr>
      <t>Twice the State Average Per Capita.</t>
    </r>
    <r>
      <rPr>
        <sz val="10"/>
        <color indexed="8"/>
        <rFont val="Calibri"/>
        <family val="2"/>
      </rPr>
      <t xml:space="preserve">  The proposed Development is </t>
    </r>
    <r>
      <rPr>
        <b/>
        <u/>
        <sz val="10"/>
        <color indexed="8"/>
        <rFont val="Calibri"/>
        <family val="2"/>
      </rPr>
      <t>NOT</t>
    </r>
    <r>
      <rPr>
        <sz val="10"/>
        <color indexed="8"/>
        <rFont val="Calibri"/>
        <family val="2"/>
      </rPr>
      <t xml:space="preserve"> located in a municipality or a county that has more than twice the state average of units per capita supported by Tax Credits or Private Activity Bonds. (QAP §11.3(c))</t>
    </r>
  </si>
  <si>
    <r>
      <t xml:space="preserve">One Mile Three Year Rule.  </t>
    </r>
    <r>
      <rPr>
        <sz val="10"/>
        <color indexed="8"/>
        <rFont val="Calibri"/>
        <family val="2"/>
      </rPr>
      <t xml:space="preserve">The proposed Development is </t>
    </r>
    <r>
      <rPr>
        <b/>
        <u/>
        <sz val="10"/>
        <color indexed="8"/>
        <rFont val="Calibri"/>
        <family val="2"/>
      </rPr>
      <t>NOT</t>
    </r>
    <r>
      <rPr>
        <sz val="10"/>
        <color indexed="8"/>
        <rFont val="Calibri"/>
        <family val="2"/>
      </rPr>
      <t xml:space="preserve"> a New Construction or Adaptive Reuse development that will be located one mile or less from a New Construction HTC or Bond Development serving the same type of household and awarded within the applicable three-year period and has not been withdrawn or terminated, </t>
    </r>
    <r>
      <rPr>
        <b/>
        <u/>
        <sz val="10"/>
        <color indexed="8"/>
        <rFont val="Calibri"/>
        <family val="2"/>
      </rPr>
      <t>OR</t>
    </r>
    <r>
      <rPr>
        <sz val="10"/>
        <color indexed="8"/>
        <rFont val="Calibri"/>
        <family val="2"/>
      </rPr>
      <t xml:space="preserve"> the Development meets one of the exceptions in §11.3(d)(2) of the QAP (provide evidence of exception).</t>
    </r>
  </si>
  <si>
    <t>The site is located in a county with a population that exceeds one million and is not located less than two linear miles within the same county from the proposed Development Site of any eligible Pre-application.</t>
  </si>
  <si>
    <t>The site is located in a county with a population that exceeds one million and is located less than two linear miles within the same county from the site of the following eligible Pre-application(s):</t>
  </si>
  <si>
    <t>Children of the proposed development will attend:</t>
  </si>
  <si>
    <t>Account for each year for each school.</t>
  </si>
  <si>
    <t>The Development Site is located within the attendance zone of an elementary school, a middle school or a high school that does not have a 2018 (or 2017 if the Hurricane Harvey Provision applies) Met Standard rating by the Texas Education Agency, and the Neighborhood Risk Factors Report ("NRFR") and required documentation has been submitted. [§11.101(a)(3)(D)(iv)]</t>
  </si>
  <si>
    <r>
      <t xml:space="preserve">The Target Population is Elderly.  </t>
    </r>
    <r>
      <rPr>
        <b/>
        <sz val="10"/>
        <color indexed="8"/>
        <rFont val="Calibri"/>
        <family val="2"/>
      </rPr>
      <t>Applicant is required to enter school rating information above, but no disclosure is required.</t>
    </r>
  </si>
  <si>
    <r>
      <t xml:space="preserve">Applications may qualify for up to five (5) points for proposed Developments located in </t>
    </r>
    <r>
      <rPr>
        <b/>
        <u/>
        <sz val="10"/>
        <color indexed="8"/>
        <rFont val="Calibri"/>
        <family val="2"/>
      </rPr>
      <t>ONE</t>
    </r>
    <r>
      <rPr>
        <b/>
        <sz val="10"/>
        <color indexed="8"/>
        <rFont val="Calibri"/>
        <family val="2"/>
      </rPr>
      <t xml:space="preserve"> of the following areas:</t>
    </r>
  </si>
  <si>
    <t>No points were claimed for Opportunity Index.</t>
  </si>
  <si>
    <t>(Note: Not eligible if application qualifies for Opportunity Index points)</t>
  </si>
  <si>
    <t>Wholly or partially within a Colonia (2 points);</t>
  </si>
  <si>
    <r>
      <t xml:space="preserve">Entirely within the boundaries of an Economically Distressed Area </t>
    </r>
    <r>
      <rPr>
        <i/>
        <sz val="10"/>
        <color indexed="8"/>
        <rFont val="Calibri"/>
        <family val="2"/>
      </rPr>
      <t>(1 point)</t>
    </r>
    <r>
      <rPr>
        <sz val="10"/>
        <color indexed="8"/>
        <rFont val="Calibri"/>
        <family val="2"/>
      </rPr>
      <t>;</t>
    </r>
  </si>
  <si>
    <t>For areas that did not score above, entirely within a census tract that does not have another Development that was awarded less than 15 years ago according to the Department’s property inventory tab of the Site Demographic Characteristics Report (2 points);</t>
  </si>
  <si>
    <t>Entirely within a census tract whose boundaries are wholly within an incorporated area and the census tract itself and all of its contiguous census tracts do not have another Development that was awarded less than 15 years ago according to the Department’s property inventory tab of the Site Demographic Characteristics Report. This item will apply in Places with a population of 100,000 or more, and will not apply in the At-Risk Set-Aside (5 points);</t>
  </si>
  <si>
    <t>The census tract has a median household income rate in the two highest quartiles within the region (2 points).</t>
  </si>
  <si>
    <t>public transportation route (1 point)</t>
  </si>
  <si>
    <t>public transportation route (2 points)</t>
  </si>
  <si>
    <t>public hike/bike trail or park w/playground (1 point)(.5 mile)</t>
  </si>
  <si>
    <t>full service grocery store (1 point)(1 mile)</t>
  </si>
  <si>
    <t>pharmacy (1 point)(1 mile)</t>
  </si>
  <si>
    <t>health-related facility (1 point)(3 miles)</t>
  </si>
  <si>
    <t>licensed center serving children (1 point)(2 miles)</t>
  </si>
  <si>
    <r>
      <t xml:space="preserve">census tract with crime rate of </t>
    </r>
    <r>
      <rPr>
        <sz val="11"/>
        <color indexed="8"/>
        <rFont val="Calibri"/>
        <family val="2"/>
      </rPr>
      <t>≤</t>
    </r>
    <r>
      <rPr>
        <sz val="11"/>
        <color theme="1"/>
        <rFont val="Calibri"/>
        <family val="2"/>
        <scheme val="minor"/>
      </rPr>
      <t>26 per 1k persons (1 point)</t>
    </r>
  </si>
  <si>
    <t>public library (1 point)(1 mile)</t>
  </si>
  <si>
    <t>university or community college (1 point)(5 miles)</t>
  </si>
  <si>
    <t>indoor recreation facility available to public (1 point)(1 mile)</t>
  </si>
  <si>
    <t>community, civic or service organization (1 point)(1 mile)</t>
  </si>
  <si>
    <t>delivered meals service (1 point)</t>
  </si>
  <si>
    <t>full service grocery store (1 point)(4 miles)</t>
  </si>
  <si>
    <t>pharmacy (1 point)(4 miles)</t>
  </si>
  <si>
    <t>health-related facility (1 point)(4 miles)</t>
  </si>
  <si>
    <t>licensed center serving children (1 point)(4 miles)</t>
  </si>
  <si>
    <t>census tract with crime rate of ≤26 per 1k persons (1 point)</t>
  </si>
  <si>
    <t>public library (1 point)(4 miles)</t>
  </si>
  <si>
    <t>public park w/playground (1 point)(4 miles)</t>
  </si>
  <si>
    <t>university or community college (1 point)(15 miles)</t>
  </si>
  <si>
    <t>indoor recreation facility available to public (1 point)(3 miles)</t>
  </si>
  <si>
    <t>community, civic or service organization (1 point)(3 miles)</t>
  </si>
  <si>
    <t>census tract with ≥27% associate degrees adults ≥25 (1 point)</t>
  </si>
  <si>
    <t>Application includes acknowledgement from all lenders and the syndicator of the required closing date.</t>
  </si>
  <si>
    <t>outdoor recreation facility available to public (1 point)(1 mile)</t>
  </si>
  <si>
    <t>outdoor recreation facility available to public (1 point) (3 miles)</t>
  </si>
  <si>
    <t>Resident Services</t>
  </si>
  <si>
    <t>For each amenity, supporting documentation to evidence how the amenity meets each requirement of the rules.</t>
  </si>
  <si>
    <t>Applicant believes the county in which the Development Site is located was omitted from the list and should be listed. Application includes evidence that the Development Site is located in an area declared to be a disaster area under Tex. Gov’t Code §418.014 at any time within the two-year period preceding the date of Application submission.</t>
  </si>
  <si>
    <t xml:space="preserve">Each piece of evidence provided that is not listed above must be accompanied by a detailed narrative describing how that piece of evidence will allow the Applicant to meet the requirements.  </t>
  </si>
  <si>
    <t>If ingress and egress to a public right of way are not part of the Property described in the site control documentation, the Applicant must provide:</t>
  </si>
  <si>
    <t>Evidence of an easement, leasehold, or similar documented access; and</t>
  </si>
  <si>
    <t>Evidence that the fee title owner of the property agrees that the LURA may extend to the access easement.</t>
  </si>
  <si>
    <t>Is the seller affiliated with the Applicant, Principal, sponsor, or any Development Team member, as described in §11.302(e)(1)(B) (Identity of Interest)?</t>
  </si>
  <si>
    <t>The Property has the following encumbrance(s):</t>
  </si>
  <si>
    <r>
      <t xml:space="preserve">Statement explaining </t>
    </r>
    <r>
      <rPr>
        <b/>
        <u/>
        <sz val="10"/>
        <color indexed="8"/>
        <rFont val="Calibri"/>
        <family val="2"/>
      </rPr>
      <t>how</t>
    </r>
    <r>
      <rPr>
        <sz val="10"/>
        <color indexed="8"/>
        <rFont val="Calibri"/>
        <family val="2"/>
      </rPr>
      <t xml:space="preserve"> the Development will promote greater choice of housing opportunities and avoid undue concentration of assisted persons in areas containing a high proportion of low-income persons.</t>
    </r>
  </si>
  <si>
    <t>Maps:</t>
  </si>
  <si>
    <t>Resolutions:</t>
  </si>
  <si>
    <t>Zoning and Floodplain</t>
  </si>
  <si>
    <t>The undersigned hereby makes an Application to Texas Department of Housing and Community Affairs.  The Applicant affirms that they have read and understand, as applicable, Title 10, Texas Administrative Code ("10 TAC"), Chapters 1, 8, 11, 12, and 13 . Specifically, the undersigned understands the requirements under 10 TAC §11.101 of the Qualified Allocation Plan ("QAP"), Site and Development Requirements and Restrictions, as well as Internal Revenue Code Section 42. By signing this document, Applicant is affirming that all statements and representations made in this certification and application, including all supporting materials, are true and correct under penalty of law, including Chapter 37 of the Texas Penal Code titled Perjury and Other Falsification and subject to criminal penalties as defined by the State of Texas.  Applicant is also affirming understanding of 10 TAC §11.1(i) of the QAP, relating to Public Information Requests, specifically that the filing of an Application with the Department is deemed as consent to release any and all information contained therein.</t>
  </si>
  <si>
    <t>10 TAC §11.202(1)(M) - Termination of Relationship in an Affordable Housing Transaction</t>
  </si>
  <si>
    <t xml:space="preserve">10 TAC §11.202(1)(N) - Voluntary Compliance Agreement  </t>
  </si>
  <si>
    <t>Applicant Eligibility Certification-10 TAC §11.204(2)</t>
  </si>
  <si>
    <t>10 TAC §11.202 of the Qualified Allocation Plan identifies situations in which an Application or Applicant may be ineligible for Department funding.  Applicants must provide disclosure of all potential instances of ineligibility, along with evidence of appropriate corrective action taken and accepted by the Department or mitigating factors to be considered.  Documentation should be attached behind this tab.</t>
  </si>
  <si>
    <r>
      <t xml:space="preserve">Zoning [10 TAC §11.204(11)] and Flood Zone Designation [10 TAC §11.101(a)(1)] </t>
    </r>
    <r>
      <rPr>
        <b/>
        <i/>
        <sz val="10"/>
        <color indexed="8"/>
        <rFont val="Calibri"/>
        <family val="2"/>
      </rPr>
      <t>(All Programs)</t>
    </r>
  </si>
  <si>
    <t>For Tax-Exempt Bond Applications the resolution of no objection to satisfy requirements of 10 TAC §11.204(4) of the QAP is included</t>
  </si>
  <si>
    <t>If "Yes", the Application must include the documentation required by 10 TAC §11.302(e)(1)(B)(ii), as applicable.</t>
  </si>
  <si>
    <t>Title Commitment or Title Policy is included behind this tab (per 10 TAC §11.204(12)).</t>
  </si>
  <si>
    <t>* Resolution not due until Resolutions Delivery Date for Tax-Exempt Bond Developments</t>
  </si>
  <si>
    <r>
      <t>Development includes an additional 10% of units at 30% AMI.</t>
    </r>
    <r>
      <rPr>
        <b/>
        <sz val="10"/>
        <color indexed="8"/>
        <rFont val="Calibri"/>
        <family val="2"/>
      </rPr>
      <t xml:space="preserve"> (Competitive HTC only)</t>
    </r>
  </si>
  <si>
    <r>
      <t>Development is located in a Qualified Opportunity Zone designated under the Bipartisan Budget Act of 2018 (H.R. 1892).</t>
    </r>
    <r>
      <rPr>
        <b/>
        <sz val="10"/>
        <color indexed="8"/>
        <rFont val="Calibri"/>
        <family val="2"/>
      </rPr>
      <t xml:space="preserve"> (Competitive HTC only)</t>
    </r>
  </si>
  <si>
    <r>
      <t>Development is in an area covered by a concerted revitalization plan and elects and is eligible for points under 10 TAC §11.9(d)(7), is not Elderly, and is not located in a QCT.</t>
    </r>
    <r>
      <rPr>
        <b/>
        <sz val="10"/>
        <color indexed="8"/>
        <rFont val="Calibri"/>
        <family val="2"/>
      </rPr>
      <t xml:space="preserve"> (Competitive HTC only)</t>
    </r>
  </si>
  <si>
    <t>If Identity of Interest, includes documentation described in 10 TAC §11.302(e)(1)(B)(ii), as applicable.</t>
  </si>
  <si>
    <t>Ingress/Egress and Easements</t>
  </si>
  <si>
    <t>Documentation required by 10 TAC §11.204(10)(D) is included, as applicable.</t>
  </si>
  <si>
    <t>Increase in Eligible Basis (30% Boost)</t>
  </si>
  <si>
    <t>Census tract map that includes the 11-digit census tract number and clearly shows that the proposed Development is located within a QCT, if applicable.</t>
  </si>
  <si>
    <t>SADDA map clearly showing the Development is located within the boundaries of a SADDA, if applicable.</t>
  </si>
  <si>
    <t>List of Opportunity Zones can be found at :</t>
  </si>
  <si>
    <t>https://www.cdfifund.gov/Documents/Copy%20of%20Designated%20QOZs.6.14.18.xlsx</t>
  </si>
  <si>
    <t>Census tract map that includes the 11-digit census tract number and clearly shows that the proposed Development is located within the boundaries of a Qualified Opportunity Zone, if applicable.</t>
  </si>
  <si>
    <r>
      <t xml:space="preserve">(If box above is checked, the rest of the form may be left </t>
    </r>
    <r>
      <rPr>
        <b/>
        <i/>
        <sz val="11"/>
        <color indexed="8"/>
        <rFont val="Calibri"/>
        <family val="2"/>
      </rPr>
      <t>BLANK</t>
    </r>
    <r>
      <rPr>
        <sz val="11"/>
        <color theme="1"/>
        <rFont val="Calibri"/>
        <family val="2"/>
        <scheme val="minor"/>
      </rPr>
      <t>.)</t>
    </r>
  </si>
  <si>
    <r>
      <t xml:space="preserve">(If above is checked, the rest of the form may be left </t>
    </r>
    <r>
      <rPr>
        <b/>
        <i/>
        <sz val="11"/>
        <color indexed="8"/>
        <rFont val="Calibri"/>
        <family val="2"/>
      </rPr>
      <t>BLANK</t>
    </r>
    <r>
      <rPr>
        <sz val="11"/>
        <color indexed="8"/>
        <rFont val="Calibri"/>
        <family val="2"/>
      </rPr>
      <t>)</t>
    </r>
  </si>
  <si>
    <r>
      <t>Pursuant to 10 TAC §11.203 of the Qualified Allocation Plan, evidence of notifications includes this sworn affidavit, and the Elected Officials and Neighborhood Organizations</t>
    </r>
    <r>
      <rPr>
        <b/>
        <i/>
        <sz val="10"/>
        <rFont val="Calibri"/>
        <family val="2"/>
      </rPr>
      <t xml:space="preserve"> </t>
    </r>
    <r>
      <rPr>
        <b/>
        <sz val="10"/>
        <rFont val="Calibri"/>
        <family val="2"/>
      </rPr>
      <t xml:space="preserve">Forms.  All Applicants must </t>
    </r>
    <r>
      <rPr>
        <b/>
        <u/>
        <sz val="10"/>
        <rFont val="Calibri"/>
        <family val="2"/>
      </rPr>
      <t>complete Parts 1 through 4 below</t>
    </r>
    <r>
      <rPr>
        <b/>
        <sz val="10"/>
        <rFont val="Calibri"/>
        <family val="2"/>
      </rPr>
      <t>:</t>
    </r>
  </si>
  <si>
    <t xml:space="preserve"> I (We) certify that the pre-application included evidence of these notifications pursuant to 10 TAC §11.203, the pre-application met all threshold requirements, and no additional notifications were required with this full Application.  </t>
  </si>
  <si>
    <t xml:space="preserve">No pre-application was submitted, and  I (We) certify that the all required entities were notified as required by 10 TAC §11.203.  </t>
  </si>
  <si>
    <t xml:space="preserve"> I (We) certify that the pre-application for this full Application met all threshold requirements, but all required entities were re-notified as required by 10 TAC §11.203.  </t>
  </si>
  <si>
    <t>As applicable, all re-notifications or notifications made at Application are indicated in the Application on the Elected Officials and/or Neighborhood Organizations Form(s).</t>
  </si>
  <si>
    <r>
      <t xml:space="preserve">I (We) certify that, in addition to all of the required neighborhood organizations, the following entities were notified in accordance with 10 TAC §11.203.  The notifications were in the format provided in the </t>
    </r>
    <r>
      <rPr>
        <i/>
        <sz val="10"/>
        <rFont val="Calibri"/>
        <family val="2"/>
      </rPr>
      <t>Application Notification Template</t>
    </r>
    <r>
      <rPr>
        <sz val="10"/>
        <rFont val="Calibri"/>
        <family val="2"/>
      </rPr>
      <t xml:space="preserve">.  All of the following entities were notified and are correctly listed on the </t>
    </r>
    <r>
      <rPr>
        <i/>
        <sz val="10"/>
        <rFont val="Calibri"/>
        <family val="2"/>
      </rPr>
      <t>Elected Officials Form</t>
    </r>
    <r>
      <rPr>
        <sz val="10"/>
        <rFont val="Calibri"/>
        <family val="2"/>
      </rPr>
      <t xml:space="preserve"> and </t>
    </r>
    <r>
      <rPr>
        <i/>
        <sz val="10"/>
        <rFont val="Calibri"/>
        <family val="2"/>
      </rPr>
      <t>Neighborhood Organizations Form</t>
    </r>
    <r>
      <rPr>
        <sz val="10"/>
        <rFont val="Calibri"/>
        <family val="2"/>
      </rPr>
      <t>:</t>
    </r>
  </si>
  <si>
    <r>
      <t xml:space="preserve">Neighborhood Organizations </t>
    </r>
    <r>
      <rPr>
        <b/>
        <i/>
        <sz val="10"/>
        <rFont val="Calibri"/>
        <family val="2"/>
      </rPr>
      <t>(competitive HTC only)</t>
    </r>
    <r>
      <rPr>
        <b/>
        <sz val="10"/>
        <rFont val="Calibri"/>
        <family val="2"/>
      </rPr>
      <t>:</t>
    </r>
  </si>
  <si>
    <t>Certify on next page</t>
  </si>
  <si>
    <t>Pursuant to 10 TAC §11.203, I (We) certify that a reasonable search for applicable entities has been conducted and all Neighborhood Organizations for which this Application would be eligible to receive points under 10 TAC §11.9(d)(4) of the QAP or for which notification is required have been listed in the pre-application and/or the Application.</t>
  </si>
  <si>
    <t>Development meets the requirements of the Housing for Older Persons Act under the Fair Housing Act.</t>
  </si>
  <si>
    <t>Elderly</t>
  </si>
  <si>
    <t>HUD's Section 221 (d)(4)</t>
  </si>
  <si>
    <t xml:space="preserve">Selection is based on funding from (select from list): </t>
  </si>
  <si>
    <t>If Elderly is selected (10 TAC §11.1(d)(47)):</t>
  </si>
  <si>
    <t>If a determination under 10 TAC §11.1(k) was made prior to Application submission, provide a copy of such determination behind this tab.</t>
  </si>
  <si>
    <t>The Development will not provide continual or frequent nursing, medical or psychiatric services to the residents.</t>
  </si>
  <si>
    <t>The Development does violate TR 1.42-9 and the Application includes a private letter ruling ("PLR").</t>
  </si>
  <si>
    <r>
      <t xml:space="preserve">The Development does not violate the general public use requirement of Treasury Regulation </t>
    </r>
    <r>
      <rPr>
        <sz val="11"/>
        <color theme="1"/>
        <rFont val="Calibri"/>
        <family val="2"/>
      </rPr>
      <t>§1.42-9 regarding units for use by the general public.</t>
    </r>
  </si>
  <si>
    <r>
      <t xml:space="preserve">Briefly describe the proposed Development, including any relevant information not already identified above.  If Adaptive Reuse, Additional Phase, or Scattered Site, or if any of the three main boxes above are not checked, include </t>
    </r>
    <r>
      <rPr>
        <b/>
        <u/>
        <sz val="11"/>
        <color theme="1"/>
        <rFont val="Calibri"/>
        <family val="2"/>
        <scheme val="minor"/>
      </rPr>
      <t>detailed</t>
    </r>
    <r>
      <rPr>
        <b/>
        <sz val="11"/>
        <color theme="1"/>
        <rFont val="Calibri"/>
        <family val="2"/>
        <scheme val="minor"/>
      </rPr>
      <t xml:space="preserve"> information below. </t>
    </r>
  </si>
  <si>
    <r>
      <t xml:space="preserve">Development does not violate the Department's Integrated Housing Rule under 10 TAC </t>
    </r>
    <r>
      <rPr>
        <sz val="11"/>
        <color theme="1"/>
        <rFont val="Calibri"/>
        <family val="2"/>
      </rPr>
      <t>§1.15 regarding restricting occupancy to persons with disabilities or in combination with other populations with special needs.</t>
    </r>
  </si>
  <si>
    <r>
      <t xml:space="preserve">Development will provide sufficient common amenities to qualify for the number of points indicated above, pursuant to 10 TAC </t>
    </r>
    <r>
      <rPr>
        <sz val="10"/>
        <color indexed="8"/>
        <rFont val="Calibri"/>
        <family val="2"/>
      </rPr>
      <t>§11.101(b)(5). Applications for scattered site developments should refer to 10 TAC §11.101(b)(5)(B).</t>
    </r>
  </si>
  <si>
    <t>Development is proposing Rehabilitation (excluding Reconstruction) or Supportive Housing, and is not required to meet the size requirements above.</t>
  </si>
  <si>
    <t>** Rehabilitation Developments and Supportive Housing Developments will start with a base score of five (5) points.**</t>
  </si>
  <si>
    <r>
      <t>Application is a</t>
    </r>
    <r>
      <rPr>
        <b/>
        <i/>
        <sz val="10"/>
        <color indexed="8"/>
        <rFont val="Calibri"/>
        <family val="2"/>
      </rPr>
      <t xml:space="preserve"> Tax Exempt Bond Development</t>
    </r>
    <r>
      <rPr>
        <sz val="10"/>
        <color indexed="8"/>
        <rFont val="Calibri"/>
        <family val="2"/>
      </rPr>
      <t xml:space="preserve"> and will meet a minimum of eight (8) points as outlined in 10 TAC §11.101(b)(7).</t>
    </r>
  </si>
  <si>
    <t>Development will meet all specifications and accessibility requirements reflected in the Certification of Development Owner form pursuant to 10 TAC §11.101(b)(8).</t>
  </si>
  <si>
    <t>All Units accessed by the ground floor or by elevator (“affected units”) comply with the visitability requirements in clauses (i) – (iii) of 10 TAC §11.101(b)(8)(B).</t>
  </si>
  <si>
    <r>
      <t xml:space="preserve">Regardless of building type, </t>
    </r>
    <r>
      <rPr>
        <b/>
        <u/>
        <sz val="12"/>
        <color theme="1"/>
        <rFont val="Calibri"/>
        <family val="2"/>
        <scheme val="minor"/>
      </rPr>
      <t>ALL</t>
    </r>
    <r>
      <rPr>
        <b/>
        <sz val="12"/>
        <color theme="1"/>
        <rFont val="Calibri"/>
        <family val="2"/>
        <scheme val="minor"/>
      </rPr>
      <t xml:space="preserve"> Units accessed by the ground floor or by elevator
(“affected units”) must comply with the visitability requirements in clauses (i) – (iii) of
10 TAC §11.101(b)(8)(B).</t>
    </r>
  </si>
  <si>
    <r>
      <t xml:space="preserve">Application is a </t>
    </r>
    <r>
      <rPr>
        <b/>
        <sz val="10"/>
        <color indexed="8"/>
        <rFont val="Calibri"/>
        <family val="2"/>
      </rPr>
      <t>Tax Exempt Bond Development</t>
    </r>
    <r>
      <rPr>
        <sz val="10"/>
        <color indexed="8"/>
        <rFont val="Calibri"/>
        <family val="2"/>
      </rPr>
      <t xml:space="preserve"> and will meet a minimum of nine (9) points as outlined in 10 TAC §11.101(b)(6)(B).</t>
    </r>
  </si>
  <si>
    <r>
      <t xml:space="preserve">Application is </t>
    </r>
    <r>
      <rPr>
        <b/>
        <i/>
        <sz val="10"/>
        <color indexed="8"/>
        <rFont val="Calibri"/>
        <family val="2"/>
      </rPr>
      <t>Direct Loan not layered with Housing Tax Credits</t>
    </r>
    <r>
      <rPr>
        <sz val="10"/>
        <color indexed="8"/>
        <rFont val="Calibri"/>
        <family val="2"/>
      </rPr>
      <t xml:space="preserve"> and will meet a minimum four (4) points as outlined in 10 TAC §11.101(b)(7).</t>
    </r>
  </si>
  <si>
    <t>Development receives federal funding that has a requirement for a preference or limitation for elderly persons or households, but must accept qualified households with children.</t>
  </si>
  <si>
    <t>Development Activities I</t>
  </si>
  <si>
    <t>Development Activities II</t>
  </si>
  <si>
    <t>Size and Quality of Units (Competitive HTC Applications only) [10 TAC §11.9(b)(1)]</t>
  </si>
  <si>
    <r>
      <t>Concerted Revitalization Plan</t>
    </r>
    <r>
      <rPr>
        <b/>
        <i/>
        <sz val="10"/>
        <color indexed="8"/>
        <rFont val="Calibri"/>
        <family val="2"/>
      </rPr>
      <t xml:space="preserve"> (Competitive HTC Applications Only) [10 TAC §11.9(d)(7)]</t>
    </r>
  </si>
  <si>
    <r>
      <t xml:space="preserve">Readiness to Proceed in Disaster Impacted Counties </t>
    </r>
    <r>
      <rPr>
        <b/>
        <i/>
        <sz val="10"/>
        <color indexed="8"/>
        <rFont val="Calibri"/>
        <family val="2"/>
      </rPr>
      <t>(Competitive HTC Applications ONLY) [10 TAC §11.9(c)(8)]</t>
    </r>
  </si>
  <si>
    <r>
      <t xml:space="preserve">Resolutions </t>
    </r>
    <r>
      <rPr>
        <b/>
        <i/>
        <sz val="10"/>
        <color indexed="8"/>
        <rFont val="Calibri"/>
        <family val="2"/>
      </rPr>
      <t>(Competitive HTC and Tax-Exempt Bonds, if applicable) [10 TAC §11.3]</t>
    </r>
  </si>
  <si>
    <r>
      <t xml:space="preserve">Two Mile Same Year Rule </t>
    </r>
    <r>
      <rPr>
        <b/>
        <i/>
        <sz val="10"/>
        <color indexed="8"/>
        <rFont val="Calibri"/>
        <family val="2"/>
      </rPr>
      <t>(Competitive HTC Only) [10 TAC §11.3(b)]</t>
    </r>
  </si>
  <si>
    <t xml:space="preserve">School Rating (All Programs) [Tex. Gov't Code §2306.6710(a)];  [10 TAC §11.101(a)(3)(B)(iv)] </t>
  </si>
  <si>
    <t xml:space="preserve">Site &amp; Neighborhood Standards (New Construction Direct Loan only) [10 TAC §13.11]; [24 CFR 92] </t>
  </si>
  <si>
    <t>Site Control [10 TAC §11.204(10)]</t>
  </si>
  <si>
    <r>
      <t xml:space="preserve">Ingress/Egress and Easements </t>
    </r>
    <r>
      <rPr>
        <b/>
        <i/>
        <sz val="10"/>
        <color indexed="8"/>
        <rFont val="Calibri"/>
        <family val="2"/>
      </rPr>
      <t xml:space="preserve">(9% and 4% HTC Only) [10 TAC §11.204(10)(D)] </t>
    </r>
  </si>
  <si>
    <r>
      <t xml:space="preserve">30% increase in Eligible Basis "Boost" </t>
    </r>
    <r>
      <rPr>
        <b/>
        <i/>
        <sz val="10"/>
        <color indexed="8"/>
        <rFont val="Calibri"/>
        <family val="2"/>
      </rPr>
      <t xml:space="preserve">(9% and 4% HTC Only) [10 TAC §11.4(c)] </t>
    </r>
  </si>
  <si>
    <t>Common Amenities (ALL Multifamily Applications) [10 TAC §11.101(b)(5)]</t>
  </si>
  <si>
    <t>Unit Requirements (ALL Multifamily Applications) [10 TAC §11.101(b)(6)(A) and (B)]</t>
  </si>
  <si>
    <t>Development Accessibility Requirements (ALL Multifamily Applications) [10 TAC §1.207]; [10 TAC §11.101(b)(8)]</t>
  </si>
  <si>
    <t>Income Levels of Residents (Competitive HTC Applications only) [10 TAC §11.9(c)(1)]</t>
  </si>
  <si>
    <t>COMPLETE THIS SECTION!</t>
  </si>
  <si>
    <t>Application proposes to use the 20-50 or 40-60 election under §42(g)(1)(A) or §42(g)(1)(B) of the Code, respectively.</t>
  </si>
  <si>
    <t>Rent Levels of Residents (Competitive HTC Applications only) [§11.9(c)(2)]</t>
  </si>
  <si>
    <t>Development proposed in all other areas.</t>
  </si>
  <si>
    <t>Development located in Non-Rural Area of Dallas, Fort Worth, Houston, San Antonio or Austin MSA</t>
  </si>
  <si>
    <t>Application is seeking points for Income Levels of Residents.</t>
  </si>
  <si>
    <t>Application is seeking points for Rent Levels of Residents.</t>
  </si>
  <si>
    <t xml:space="preserve">Architectural Drawings Must be Submitted Behind this Tab [§11.204(b)(9)]
(If development is scattered site, consult staff.) </t>
  </si>
  <si>
    <t xml:space="preserve">shows the locations (by unit and floor) of mobility and hearing/visual accessible units (unless included in residential building floor plans); </t>
  </si>
  <si>
    <t>includes information regarding local parking requirements, as applicable;</t>
  </si>
  <si>
    <t>indicates the location and number of parking spaces, garages and carports, as applicable;</t>
  </si>
  <si>
    <t>location of accessible units (unless included on Site Plan).</t>
  </si>
  <si>
    <t>includes a table matrix specifying the square footage of Common Area space on a building by building basis;</t>
  </si>
  <si>
    <t>indicates the location and number of accessible parking spaces, including van accessible spaces;</t>
  </si>
  <si>
    <t>indicates compliant accessible routes or, if a route is not accessible, a cite to the provision in the Fair Housing Design Manual providing for its exemption;</t>
  </si>
  <si>
    <t>separate tabulation of the square footage of each of these areas: breezeways, corridors, utility closets, balconies, porches and patios, and any other square footage not included in NRA; and</t>
  </si>
  <si>
    <t>Common Building floor plans should include tabulations of the square footage of the following spaces that are outside  of Net Rentable Area, whether conditioned or unconditioned, building by building:</t>
  </si>
  <si>
    <t>spaces that are accessible to tenants, e.g., offices for tenant/management contact, resident services offices, clubrooms, kitchens, community restrooms, exercise rooms, laundries, porches, patios, mailbox areas, etc. (state each area separately);</t>
  </si>
  <si>
    <t>Photos of building elevations for Rehab and Adaptive Reuse developments not altering the unit configuration.</t>
  </si>
  <si>
    <t>spaces that are restricted to employees, only, e.g., administrative offices, maintenance areas, equipment rooms, storage areas, etc. (state each area separately); and</t>
  </si>
  <si>
    <t>Unit floor plans for each type of Unit:</t>
  </si>
  <si>
    <t>must include the square footage of each type of Unit; and</t>
  </si>
  <si>
    <t>must include floor plans for the accessible Units.</t>
  </si>
  <si>
    <r>
      <t xml:space="preserve">Multifamily Housing Developments covered by 10 TAC 11.101(b)(8)(A) must have a minimum of 5% of all units in the development set aside for the mobility impaired </t>
    </r>
    <r>
      <rPr>
        <b/>
        <sz val="11"/>
        <color indexed="8"/>
        <rFont val="Calibri"/>
        <family val="2"/>
      </rPr>
      <t>and an additional 2%</t>
    </r>
    <r>
      <rPr>
        <sz val="11"/>
        <color theme="1"/>
        <rFont val="Calibri"/>
        <family val="2"/>
        <scheme val="minor"/>
      </rPr>
      <t xml:space="preserve"> must be set aside for the hearing and/or visually impaired.</t>
    </r>
  </si>
  <si>
    <t>⁶ (HTC Only) Use the appropriate Applicable Percentages as defined in §11.1 of the QAP.</t>
  </si>
  <si>
    <r>
      <t xml:space="preserve">As a result of providing owner equity in an amount greater than 5% of Total Housing Development Costs, the following must be provided in accordance with 10 TAC </t>
    </r>
    <r>
      <rPr>
        <sz val="11"/>
        <color theme="1"/>
        <rFont val="Calibri"/>
        <family val="2"/>
      </rPr>
      <t>§11.204(7)(C</t>
    </r>
    <r>
      <rPr>
        <sz val="11"/>
        <color theme="1"/>
        <rFont val="Calibri"/>
        <family val="2"/>
        <scheme val="minor"/>
      </rPr>
      <t xml:space="preserve">): </t>
    </r>
  </si>
  <si>
    <t>(Not required for HUB of HUD 202 Rehabilitation projects.)</t>
  </si>
  <si>
    <t>(Must equal at least 50% regardless of structure)</t>
  </si>
  <si>
    <t xml:space="preserve">The Qualified Nonprofit or certified HUB will materially participate in the Development and the operation of the Development throughout the Compliance Period.  </t>
  </si>
  <si>
    <t>A detailed narrative describing how that material participation will be achieved is included.</t>
  </si>
  <si>
    <t>Mark all that apply</t>
  </si>
  <si>
    <t xml:space="preserve">The Qualified Nonprofit or certified HUB has experience directly related to the housing industry.  </t>
  </si>
  <si>
    <t>A detailed narrative describing experience in each category is included.</t>
  </si>
  <si>
    <t>Pursuant to §11.204(13)(A) of the QAP, submit three separate charts. One showing the complete organizational structure of each of the following entities: Development Owner, Developer, and Guarantor.</t>
  </si>
  <si>
    <t>If a revised chart is submitted, include the date of submission!</t>
  </si>
  <si>
    <t>NOTE:  The certification requires a separate statement be submitted that describes how the accessibility requirements for the physically accessible /hearing and visual impaired Units will be met, along with related parking requirements.  
Be sure this statement is attached to this certification. Forms signed by the architect in Tabs 23(a), (b), and (c) may meet this requirement.</t>
  </si>
  <si>
    <t>Pursuant to §11.204(6) of the QAP, a Principal of the Developer, Development Owner, or General Partner must establish that they have experience in the development of 150 units or more.</t>
  </si>
  <si>
    <t>An Application for experience and supporting documentation in accordance with §11.204(6)(A)(i)-(ix).</t>
  </si>
  <si>
    <t>Complete the information below as applicable [§11.205].</t>
  </si>
  <si>
    <t>Department staff will place scanned copies of appeal documents behind this tab in the application .pdf</t>
  </si>
  <si>
    <t>Site and Neighborhood Standards (New Construction Direct Loan Only)</t>
  </si>
  <si>
    <t>The activity involves demolition of existing occupied structures.</t>
  </si>
  <si>
    <t>Be advised that the definition of "Control" has been revised.  Refer to 10 TAC §11.1(d)(30) to ensure compliance.</t>
  </si>
  <si>
    <r>
      <t xml:space="preserve">Be advised that the definition of "Common Area" has been revised. Refer to 10 TAC </t>
    </r>
    <r>
      <rPr>
        <sz val="11"/>
        <color rgb="FF0000FF"/>
        <rFont val="Calibri"/>
        <family val="2"/>
      </rPr>
      <t>§11.1(d)(22) to ensure compliance.</t>
    </r>
  </si>
  <si>
    <r>
      <t xml:space="preserve">Proximity of Development Sites </t>
    </r>
    <r>
      <rPr>
        <b/>
        <i/>
        <sz val="10"/>
        <color indexed="8"/>
        <rFont val="Calibri"/>
        <family val="2"/>
      </rPr>
      <t>(Competitive HTC Only) [10 TAC §11.3(g)]</t>
    </r>
  </si>
  <si>
    <r>
      <rPr>
        <b/>
        <sz val="10"/>
        <color indexed="8"/>
        <rFont val="Calibri"/>
        <family val="2"/>
      </rPr>
      <t>Limitations on Developments in Certain Census Tracts.</t>
    </r>
    <r>
      <rPr>
        <sz val="10"/>
        <color indexed="8"/>
        <rFont val="Calibri"/>
        <family val="2"/>
      </rPr>
      <t xml:space="preserve">  The proposed Development is </t>
    </r>
    <r>
      <rPr>
        <b/>
        <u/>
        <sz val="10"/>
        <color indexed="8"/>
        <rFont val="Calibri"/>
        <family val="2"/>
      </rPr>
      <t>NOT</t>
    </r>
    <r>
      <rPr>
        <sz val="10"/>
        <color indexed="8"/>
        <rFont val="Calibri"/>
        <family val="2"/>
      </rPr>
      <t xml:space="preserve"> a New Construction or Adaptive Reuse development that will be located in a census tract that has more than 20% HTC units per total households. (§11.3(e))</t>
    </r>
  </si>
  <si>
    <t xml:space="preserve">                                                              </t>
  </si>
  <si>
    <t xml:space="preserve">                                                                                                                                                                                                                                                           </t>
  </si>
  <si>
    <t xml:space="preserve">                                                           </t>
  </si>
  <si>
    <t>Bailey</t>
  </si>
  <si>
    <t>NA</t>
  </si>
  <si>
    <t>Tie-Breaker Information</t>
  </si>
  <si>
    <t>Poverty Rate =</t>
  </si>
  <si>
    <t>Applicable Poverty Rate =</t>
  </si>
  <si>
    <t>Is Site in Region 11 or 13?</t>
  </si>
  <si>
    <t>Is Site in Region 11?</t>
  </si>
  <si>
    <t>Is Site in Region 13?</t>
  </si>
  <si>
    <t>CT Rent &gt; Cty FMR</t>
  </si>
  <si>
    <t>Med HH Income Quartile</t>
  </si>
  <si>
    <t>TC20%</t>
  </si>
  <si>
    <t>TC70%</t>
  </si>
  <si>
    <t>TC80%</t>
  </si>
  <si>
    <t>MRB20%</t>
  </si>
  <si>
    <t>Total HTC Units</t>
  </si>
  <si>
    <t>MRB80%</t>
  </si>
  <si>
    <t>MRB70%</t>
  </si>
  <si>
    <t>The poverty rate for the Census Tract is above 40% (55% for Regions 11 or 13), and the Neighborhood Risk Factors Report and required documentation has been submitted.</t>
  </si>
  <si>
    <t>Rank</t>
  </si>
  <si>
    <t>Rent Burden Rank =</t>
  </si>
  <si>
    <t>(lower number wins tie)</t>
  </si>
  <si>
    <t>Longitude:</t>
  </si>
  <si>
    <t>Latitude:</t>
  </si>
  <si>
    <t>Development Latitude:</t>
  </si>
  <si>
    <t>Development Longitude:</t>
  </si>
  <si>
    <t>Target Population:</t>
  </si>
  <si>
    <t>Closest Development serving same Population:</t>
  </si>
  <si>
    <t>Year of Award:</t>
  </si>
  <si>
    <r>
      <rPr>
        <b/>
        <sz val="11"/>
        <color theme="1"/>
        <rFont val="Calibri"/>
        <family val="2"/>
        <scheme val="minor"/>
      </rPr>
      <t>Tie-Breaker #2  (10 TAC  §11.7(2))</t>
    </r>
    <r>
      <rPr>
        <sz val="11"/>
        <color theme="1"/>
        <rFont val="Calibri"/>
        <family val="2"/>
        <scheme val="minor"/>
      </rPr>
      <t xml:space="preserve">
Applications proposed to be located the greatest linear distance from the nearest Housing Tax Credit assisted Development  that serves the same Target Population and that was awarded less than 15 years ago according to the Department’s property inventory tab of the Site Demographic Characteristics Report. </t>
    </r>
  </si>
  <si>
    <r>
      <rPr>
        <b/>
        <i/>
        <sz val="11"/>
        <color indexed="8"/>
        <rFont val="Calibri"/>
        <family val="2"/>
      </rPr>
      <t>No Pre-Application was submitted</t>
    </r>
    <r>
      <rPr>
        <b/>
        <i/>
        <sz val="11"/>
        <color theme="1"/>
        <rFont val="Calibri"/>
        <family val="2"/>
        <scheme val="minor"/>
      </rPr>
      <t>.</t>
    </r>
  </si>
  <si>
    <r>
      <t xml:space="preserve">Elected officials </t>
    </r>
    <r>
      <rPr>
        <b/>
        <i/>
        <sz val="11"/>
        <color theme="1"/>
        <rFont val="Calibri"/>
        <family val="2"/>
        <scheme val="minor"/>
      </rPr>
      <t xml:space="preserve">were identified in the </t>
    </r>
    <r>
      <rPr>
        <b/>
        <i/>
        <sz val="11"/>
        <color indexed="8"/>
        <rFont val="Calibri"/>
        <family val="2"/>
      </rPr>
      <t>Pre-Application</t>
    </r>
    <r>
      <rPr>
        <sz val="11"/>
        <color theme="1"/>
        <rFont val="Calibri"/>
        <family val="2"/>
        <scheme val="minor"/>
      </rPr>
      <t>, and there have been no changes.</t>
    </r>
  </si>
  <si>
    <r>
      <t xml:space="preserve">Elected officials have </t>
    </r>
    <r>
      <rPr>
        <b/>
        <i/>
        <sz val="11"/>
        <color theme="1"/>
        <rFont val="Calibri"/>
        <family val="2"/>
        <scheme val="minor"/>
      </rPr>
      <t xml:space="preserve">changed since the </t>
    </r>
    <r>
      <rPr>
        <b/>
        <i/>
        <sz val="11"/>
        <color indexed="8"/>
        <rFont val="Calibri"/>
        <family val="2"/>
      </rPr>
      <t>Pre-Application was submitted</t>
    </r>
    <r>
      <rPr>
        <sz val="11"/>
        <color theme="1"/>
        <rFont val="Calibri"/>
        <family val="2"/>
        <scheme val="minor"/>
      </rPr>
      <t>, and information regarding notifications or re-notifications is entered below.</t>
    </r>
  </si>
  <si>
    <r>
      <t xml:space="preserve">Organizations </t>
    </r>
    <r>
      <rPr>
        <b/>
        <i/>
        <sz val="11"/>
        <color theme="1"/>
        <rFont val="Calibri"/>
        <family val="2"/>
        <scheme val="minor"/>
      </rPr>
      <t>were identified in the Pre-Application</t>
    </r>
    <r>
      <rPr>
        <sz val="11"/>
        <color theme="1"/>
        <rFont val="Calibri"/>
        <family val="2"/>
        <scheme val="minor"/>
      </rPr>
      <t xml:space="preserve">, and there have been no changes. </t>
    </r>
  </si>
  <si>
    <t>Map with census tract boundaries indicated, relative to boundaries of incorporated area, if applicable.</t>
  </si>
  <si>
    <t>Pursuant to §42(g)(1)(A) - (C), the term “qualified low income housing development” means any project or residential rental property, if the Development meets one of the requirements below, whichever is elected by the taxpayer.” Once an election is made, it is irrevocable.  Select only one:</t>
  </si>
  <si>
    <t>Applicant elects to use the Average Income for the Development.</t>
  </si>
  <si>
    <r>
      <rPr>
        <b/>
        <sz val="11"/>
        <color theme="1"/>
        <rFont val="Calibri"/>
        <family val="2"/>
        <scheme val="minor"/>
      </rPr>
      <t>NOTE:</t>
    </r>
    <r>
      <rPr>
        <sz val="11"/>
        <color theme="1"/>
        <rFont val="Calibri"/>
        <family val="2"/>
        <scheme val="minor"/>
      </rPr>
      <t xml:space="preserve"> Term sheets and/or loan documents from debt and equity providers must </t>
    </r>
    <r>
      <rPr>
        <b/>
        <sz val="11"/>
        <color theme="1"/>
        <rFont val="Calibri"/>
        <family val="2"/>
        <scheme val="minor"/>
      </rPr>
      <t>include a statement confirming they are aware the Applicant intends to elect income averaging</t>
    </r>
    <r>
      <rPr>
        <sz val="11"/>
        <color theme="1"/>
        <rFont val="Calibri"/>
        <family val="2"/>
        <scheme val="minor"/>
      </rPr>
      <t>.  If the term sheet speaks to unit designations, ensure those unit designations are consistent with the rent schedule and site plan.</t>
    </r>
  </si>
  <si>
    <t>New Construction or Adaptive Reuse Development is in a QCT with 20% or greater Housing Tax Credit Units per household, and a resolution from the Governing Body of the appropriate municipality or county allowing the construction of the Development is included behind Tab 8.†*</t>
  </si>
  <si>
    <r>
      <rPr>
        <sz val="9"/>
        <color theme="1"/>
        <rFont val="Calibri"/>
        <family val="2"/>
      </rPr>
      <t>†</t>
    </r>
    <r>
      <rPr>
        <sz val="9"/>
        <color theme="1"/>
        <rFont val="Calibri"/>
        <family val="2"/>
        <scheme val="minor"/>
      </rPr>
      <t>Rehabilitation Developments located in a QCT with 20 percent or greater Housing Tax Credit Units per total households are eligible to qualify for the boost and are not required to obtain such a resolution from the Governing Body.</t>
    </r>
  </si>
  <si>
    <r>
      <t xml:space="preserve">NOTE: Definition of "Adaptive Reuse" has changed. Review 10 TAC </t>
    </r>
    <r>
      <rPr>
        <sz val="8"/>
        <color theme="1"/>
        <rFont val="Calibri"/>
        <family val="2"/>
      </rPr>
      <t>§11.1(d)(1) to ensure compliance.</t>
    </r>
  </si>
  <si>
    <t>NOTE: Definition of "Elderly Development" has changed. Review 10 TAC §11.1(d)(47) to ensure compliance.</t>
  </si>
  <si>
    <t>DP-1 Profile of General Demographic Characteristics (2010) for census tract and city (and county if applicable)</t>
  </si>
  <si>
    <t>Dated General Information Notice(s) given to current occupant(s) (other than owner occupied structures) that have active lease(s) at the time of this Application, including verification of tenant receipt;</t>
  </si>
  <si>
    <t xml:space="preserve">For Direct Loan Applications: A displaced person is covered under Section 104(d) if they are a low-income person displaced by demolition (including acquisition involving demolition) OR conversion (if market rent of the dwelling did not exceed the fair market rent before conversion). </t>
  </si>
  <si>
    <t>30%/30%</t>
  </si>
  <si>
    <t>40%/40%</t>
  </si>
  <si>
    <t>Unit Type (Number of Bedrooms)</t>
  </si>
  <si>
    <t>AMFI Brackets</t>
  </si>
  <si>
    <t>AMFI Average Committed to for Points</t>
  </si>
  <si>
    <t>Development AMFI Average</t>
  </si>
  <si>
    <t>Total Units by Unit Type (Number of Bedrooms)</t>
  </si>
  <si>
    <t>Units</t>
  </si>
  <si>
    <t>AVERAGE INCOME DISTRIBUTION TOOL</t>
  </si>
  <si>
    <t>Refinance (existing loan payoff amt)</t>
  </si>
  <si>
    <t>Evidence of SAM.gov registration for the applicant entity will be provided upon award.</t>
  </si>
  <si>
    <t>Evidence from the Department that the application for experience was received and is being processed by the Department.</t>
  </si>
  <si>
    <t>The site is contiguous to or within 1,000 feet of the site for the following eligible Pre-application(s) serving the same Target Population:</t>
  </si>
  <si>
    <t xml:space="preserve">Development financing includes a funding source that specifically allows for the intended Target Population.  A copy of that funding sources' authority to target the intended population is included behind this tab. </t>
  </si>
  <si>
    <r>
      <rPr>
        <b/>
        <sz val="11"/>
        <color indexed="8"/>
        <rFont val="Calibri"/>
        <family val="2"/>
      </rPr>
      <t>Qualification:</t>
    </r>
    <r>
      <rPr>
        <sz val="11"/>
        <color indexed="8"/>
        <rFont val="Calibri"/>
        <family val="2"/>
      </rPr>
      <t xml:space="preserve"> Must meet the definition of a Qualified Nonprofit Development pursuant to §11.1(a)(106) of the QAP, §42(h)(5) of the Code, and the requirements of §11.5(1) of the QAP.</t>
    </r>
  </si>
  <si>
    <t>Application Number:</t>
  </si>
  <si>
    <t>Rent-up - new funds</t>
  </si>
  <si>
    <t>Rent-up - existing reserves*</t>
  </si>
  <si>
    <t>Operating - new funds</t>
  </si>
  <si>
    <t>Operating - existing reserves*</t>
  </si>
  <si>
    <t>Replacement  - new funds</t>
  </si>
  <si>
    <t>Replacement - existing reserves*</t>
  </si>
  <si>
    <t>Escrows - new funds</t>
  </si>
  <si>
    <t>Escrows - existing reserves*</t>
  </si>
  <si>
    <t>*Any existing reserve amounts should be listed on the Schedule of Sources.</t>
  </si>
  <si>
    <t>Tenant Relocation</t>
  </si>
  <si>
    <t>Off Site Costs</t>
  </si>
  <si>
    <t>Contractor Fees</t>
  </si>
  <si>
    <t>TDHCA Compliance fees ($40/HTC unit)</t>
  </si>
  <si>
    <t>TDHCA Direct Loan Compliance Fees ($34/MDL unit)</t>
  </si>
  <si>
    <t>TDHCA Bond Compliance Fees (TDHCA as Bond Issuer Only - $25/MRB unit)</t>
  </si>
  <si>
    <t>Bond Trustee Fees</t>
  </si>
  <si>
    <t>TDHCA Bond-Issuer Admin Fee (0.10%)</t>
  </si>
  <si>
    <t>If NOT seeking to score points under §11.9(e)(2), E77:E78 should remain BLANK.  True eligible cost should be entered in line items E33:E74.  To score points under §11.9(e)(2) related to Cost of Development per Square Foot, enter a voluntarily limited Building Cost value in E77:E78 that produces the target cost per square foot in D77:D78.  Enter Requested Score for §11.9(e)(2) at the bottom of the schedule in D197:D198.</t>
  </si>
  <si>
    <t>If NOT seeking to score points under §11.9(e)(2), E95:E96 should remain BLANK.  True eligible cost should be entered in line items E82 and E86:E90.  To score points under §11.9(e)(2) related to Cost of Development per Square Foot, enter a voluntarily limited Hard Cost value in E95:96 that produces the target cost per square foot in D95:D96.  Enter Requested Score for §11.9(e)(2) at the bottom of the schedule in D197:D198.</t>
  </si>
  <si>
    <t>Schedule of Sources of Funds and Financing Narrative</t>
  </si>
  <si>
    <t>Are there any existing reserve accounts that will transfer with the property?  If so, describe what will be done with these funds.</t>
  </si>
  <si>
    <t>Uniform Relocation Act (URA) Applicability for Direct Loan Applications</t>
  </si>
  <si>
    <t xml:space="preserve">The New Construction, Rehabilitation (including Adaptive Reuse), or demolition and Reconstruction of the proposed Development must be carried out in accordance with policies and procedures governing implementation of the Uniform Relocation Assistance and Real Property Acquisition Policies Act of 1970 ("URA"), as amended, for the Direct Loan Program under the Section 104(d) of the Housing and Community Development Act of 1974 ("Section 104(d)), and the optional relocation policies adopted pursuant to 24 CFR 92.253(d).  </t>
  </si>
  <si>
    <t>Twelve (12) or more Direct Loan-assisted units will be rehabilitated or constructed under one construction contract.</t>
  </si>
  <si>
    <t>Davis Bacon Labor Standards (Direct Loan Applications Only)</t>
  </si>
  <si>
    <t>Development Site Location:</t>
  </si>
  <si>
    <t>Pursuant to §42(g)(1)(A) - (C), the term “qualified low income housing development” means any project for residential rental property, if the Development meets one of the requirements below, whichever is elected by the taxpayer. Once an election is made, it is irrevocable.  Select only one:</t>
  </si>
  <si>
    <t>* Direct Loan applicants proposing new construction or rehabilitation should be prepared to comply with requirements of 81 FR 92626, which requires installation of broadband infrastructure at the time of new construction or substantial rehabilitation of multifamily rental housing that is funded or supported by HUD.</t>
  </si>
  <si>
    <t>https://www.tdhca.state.tx.us/program-services/ura/docs/RARAP.pdf</t>
  </si>
  <si>
    <r>
      <t xml:space="preserve">Applicant must attach documentation to this form to support the “Utility Allowance” estimate used in completing the Rent Schedule provided in the Application. </t>
    </r>
    <r>
      <rPr>
        <b/>
        <i/>
        <u/>
        <sz val="11"/>
        <color indexed="8"/>
        <rFont val="Calibri"/>
        <family val="2"/>
      </rPr>
      <t xml:space="preserve">Where the Applicant uses any method that requires Department review, such review must have been requested prior to submission of the Application. Please see 10 TAC §10.614(k). </t>
    </r>
    <r>
      <rPr>
        <b/>
        <i/>
        <sz val="11"/>
        <color indexed="8"/>
        <rFont val="Calibri"/>
        <family val="2"/>
      </rPr>
      <t>This exhibit must clearly indicate which utility costs are included in the estimate.</t>
    </r>
  </si>
  <si>
    <t>Provide the requested information for all partnerships, corporations, limited liability companies, trusts, or any other public or private entity and their Affiliates identified on the Owner and Developer Organization Charts.  Organizations that own or control other organizations should also be identified until the only remaining sub-entity would be natural persons. Organizations that are Developers and/or Guarantors must also be listed on this form as must any organization (and natural person whose ownership interest in an applicable entity is direct instead of via membership in an organization) that will receive any portion of the developer fee whether by subcontract or otherwise, except if the Person is acting as a consultant with no Control. (Note - Entity Names, Principals, and ownership percentage should coincide with the Owner and Developer Organization Charts)</t>
  </si>
  <si>
    <r>
      <t xml:space="preserve">Statement regarding promoting housing choice explains </t>
    </r>
    <r>
      <rPr>
        <b/>
        <u/>
        <sz val="10"/>
        <color theme="1"/>
        <rFont val="Calibri"/>
        <family val="2"/>
        <scheme val="minor"/>
      </rPr>
      <t>HOW</t>
    </r>
    <r>
      <rPr>
        <b/>
        <sz val="10"/>
        <color theme="1"/>
        <rFont val="Calibri"/>
        <family val="2"/>
        <scheme val="minor"/>
      </rPr>
      <t xml:space="preserve"> the Development will promote greater choice of hosing opportunities and avoid undue concentration of assisted persons in areas containing a high proportion of low income persons.</t>
    </r>
  </si>
  <si>
    <t>Applicant understands that failure to close all financing and/or fully execute the construction contract on or before the last business day in November, 2019 will result in penalty under 10 TAC §11.9(f), as determined solely by the Board.</t>
  </si>
  <si>
    <t>The site is located in a county with a population that exceeds one million and is not located within 2 linear miles of the proposed Development Site of any eligible Pre-application in the same county.</t>
  </si>
  <si>
    <t>The site is located in a county with a population that exceeds one million and is located within 2 linear miles  of the site of the following eligible Pre-application(s) within the same county:</t>
  </si>
  <si>
    <t>identifies all residential and common buildings, in place on the Development Site, and labels them consistently with the Building/Unit Type Configuration form;</t>
  </si>
  <si>
    <t>By signing below, I (WE) certify that the information above meets the requirements in the 2010 ADA Standards for Accessible Design Title III regulations at 28 CFR part 36, subpart D, and the 2004 ADA Accessibility Guidelines at 36 CFR part 1191, appendices B and D.    There will be at least one accessible parking space per accessible unit located on the closest route to the accessible unit.  For every 6 or fraction of 6 accessible spaces required, at least one will be van accessible.  Accessible spaces will be dispersed amongst the parking types provided.  Where parking for amenities or non-residents is provided, a sufficient number of accessible spaces will be provided.</t>
  </si>
  <si>
    <r>
      <t>*11.9(c)(2) Cost Per Square Foot:  DO NOT ROUND!</t>
    </r>
    <r>
      <rPr>
        <b/>
        <sz val="10"/>
        <rFont val="Calibri"/>
        <family val="2"/>
      </rPr>
      <t xml:space="preserve"> Applicants are advised to ensure that the figure is not rounding down to the maximum dollar figure to support the elected points.</t>
    </r>
    <r>
      <rPr>
        <sz val="10"/>
        <rFont val="Calibri"/>
        <family val="2"/>
      </rPr>
      <t xml:space="preserve">  </t>
    </r>
  </si>
  <si>
    <r>
      <t>Credit Request</t>
    </r>
    <r>
      <rPr>
        <sz val="10"/>
        <rFont val="Calibri"/>
        <family val="2"/>
      </rPr>
      <t xml:space="preserve"> (from 17.Development Narrative)</t>
    </r>
  </si>
  <si>
    <t>If average income is elected, 20%, 30%, 40%, 50%, 60%, 70% and 80% Unit designations MUST be dispersed across all Unit Types in a manner that does not violate fair housing laws.</t>
  </si>
  <si>
    <t>If yes, skip down to select amenities under Urban or Rural, as applicable.</t>
  </si>
  <si>
    <r>
      <t xml:space="preserve">Opportunity Index </t>
    </r>
    <r>
      <rPr>
        <b/>
        <i/>
        <sz val="10"/>
        <color indexed="8"/>
        <rFont val="Calibri"/>
        <family val="2"/>
      </rPr>
      <t>(Competitive HTC  and Direct Loan Applications Only) [10 TAC §11.9(c)(4) and 10 TAC §13.6(1)]</t>
    </r>
  </si>
  <si>
    <r>
      <t xml:space="preserve">Underserved Area </t>
    </r>
    <r>
      <rPr>
        <b/>
        <i/>
        <sz val="10"/>
        <color indexed="8"/>
        <rFont val="Calibri"/>
        <family val="2"/>
      </rPr>
      <t>(Competitive HTC and Direct Loan Applications Only) [ 10 TAC §11.9(c)(5) and 10 TAC §13.6(3)]</t>
    </r>
  </si>
  <si>
    <t>If Direct Loan funds are requested, contract includes required language in 10 TAC §13.5(e).</t>
  </si>
  <si>
    <t xml:space="preserve">Development constructed before January 1, 1978 </t>
  </si>
  <si>
    <t>If yes, check each of the following that applies [24 CFR 35.115]:</t>
  </si>
  <si>
    <t>https://www.tdhca.state.tx.us/program-services/ura/relocation.htm</t>
  </si>
  <si>
    <r>
      <t>OFF-SITES</t>
    </r>
    <r>
      <rPr>
        <b/>
        <vertAlign val="superscript"/>
        <sz val="10"/>
        <color indexed="12"/>
        <rFont val="Calibri"/>
        <family val="2"/>
      </rPr>
      <t>2</t>
    </r>
  </si>
  <si>
    <t>Community Development Block Grant (CDBG) funds (including NSP1 PI) are being used to support the Development, which requires a lower number of units (8) be used as a threshold.</t>
  </si>
  <si>
    <t>Undesirable Site Feature Present?</t>
  </si>
  <si>
    <t>Neighborhood Risk Factor Present?</t>
  </si>
  <si>
    <t>Proximity to Urban Core, pop = 200,000 - 749,999, 2 miles to City Hall</t>
  </si>
  <si>
    <t>Proximity to Urban Core, pop &gt; 750,000, 4 miles to City Hall</t>
  </si>
  <si>
    <t>Underserved Area, AHNI</t>
  </si>
  <si>
    <t>Underserved Area, USDA or At-Risk Need for Rehabilitation</t>
  </si>
  <si>
    <t>CRP, Claiming Points</t>
  </si>
  <si>
    <t>Did NOT Meet Standard, 2018</t>
  </si>
  <si>
    <t>Transitional</t>
  </si>
  <si>
    <t>&gt;4 units per building</t>
  </si>
  <si>
    <t># of Residential Buildings</t>
  </si>
  <si>
    <t># Free Parking Spots</t>
  </si>
  <si>
    <t>NRA</t>
  </si>
  <si>
    <t>LI Units</t>
  </si>
  <si>
    <t>Market Units</t>
  </si>
  <si>
    <t>App #</t>
  </si>
  <si>
    <t>Ineligibility</t>
  </si>
  <si>
    <t>Zoning Issues</t>
  </si>
  <si>
    <t>Flood Zone other than X</t>
  </si>
  <si>
    <t>Seller/Buyer Affiliation Issue</t>
  </si>
  <si>
    <t>Previous TDHCA # (LURA)</t>
  </si>
  <si>
    <t>MFDL</t>
  </si>
  <si>
    <t>Historic Points Requested</t>
  </si>
  <si>
    <t>RAD</t>
  </si>
  <si>
    <t>Single Family</t>
  </si>
  <si>
    <t>Certification, Acknowledgement, and Consent 
of Development Owner- 10 TAC §11.204(1)</t>
  </si>
  <si>
    <t>2x Resolution (unchecked)</t>
  </si>
  <si>
    <t>20% Resolution (unchecked)</t>
  </si>
  <si>
    <t>2mi Same Yr</t>
  </si>
  <si>
    <t>Proximity</t>
  </si>
  <si>
    <t xml:space="preserve">Rehab </t>
  </si>
  <si>
    <t>Documentation establishing how, by granting the waiver, it better serves the policies and purposes articulated in referenced sections of Tex. Gov't Code than not granting the waiver.</t>
  </si>
  <si>
    <t>Waiver of Rules [10 TAC §11.207]</t>
  </si>
  <si>
    <t>Waiver</t>
  </si>
  <si>
    <t>Applicant requests waiver of rules.</t>
  </si>
  <si>
    <t>Documentation to support waiver was previously provided or is attached behind Tab 8 and includes:</t>
  </si>
  <si>
    <t>Average Income</t>
  </si>
  <si>
    <t>Visitability</t>
  </si>
  <si>
    <t>Const Year</t>
  </si>
  <si>
    <t>2% 5%</t>
  </si>
  <si>
    <t>Undesirable Site</t>
  </si>
  <si>
    <t>Neighborhood Risk Factor</t>
  </si>
  <si>
    <t>1mi/3yr Res (unchecked)</t>
  </si>
  <si>
    <t>Occupied Building Demolition</t>
  </si>
  <si>
    <t>Occupied Bldg Conversion</t>
  </si>
  <si>
    <t>Non-HUD\ USDA\PHA UA</t>
  </si>
  <si>
    <t>MFDL Terms not 4%</t>
  </si>
  <si>
    <r>
      <rPr>
        <u/>
        <sz val="10"/>
        <color rgb="FF0000FF"/>
        <rFont val="Calibri"/>
        <family val="2"/>
      </rPr>
      <t>§11.9(d)(2)</t>
    </r>
    <r>
      <rPr>
        <u/>
        <sz val="10"/>
        <color rgb="FF0000FF"/>
        <rFont val="Calibri"/>
        <family val="2"/>
        <scheme val="minor"/>
      </rPr>
      <t>LPS Contribution</t>
    </r>
  </si>
  <si>
    <t>QCP</t>
  </si>
  <si>
    <t>Rep Ltr</t>
  </si>
  <si>
    <t>Input</t>
  </si>
  <si>
    <t>CRP</t>
  </si>
  <si>
    <t>Readiness Points</t>
  </si>
  <si>
    <t>Local Gov't Support</t>
  </si>
  <si>
    <t>3</t>
  </si>
  <si>
    <t>Quantifiable Community Participation - §11.9(d)(4)</t>
  </si>
  <si>
    <t>2</t>
  </si>
  <si>
    <t>4</t>
  </si>
  <si>
    <t>Application expects to receive QCP points.</t>
  </si>
  <si>
    <t>Latitude</t>
  </si>
  <si>
    <t>Waiver of Rules</t>
  </si>
  <si>
    <t>The waiver request must establish how, by granting the waiver, it better serves the policies and purposes articulated in Tex. Gov’t Code, §§2306.001, 2306.002, 2306.359, and 2306.6701, (which are general in nature and apply to the role of the Department and its programs, including the Housing Tax Credit program) than not granting the waiver.</t>
  </si>
  <si>
    <t>TDHCA#</t>
  </si>
  <si>
    <t>TC20</t>
  </si>
  <si>
    <t>TC70</t>
  </si>
  <si>
    <t>TC80</t>
  </si>
  <si>
    <t>MRB20</t>
  </si>
  <si>
    <t>MRB70</t>
  </si>
  <si>
    <t>MRB80</t>
  </si>
  <si>
    <t>NHTF30</t>
  </si>
  <si>
    <t>NHTF MR</t>
  </si>
  <si>
    <t>NHTF Total</t>
  </si>
  <si>
    <t>NHTF LI Total</t>
  </si>
  <si>
    <t>longitude</t>
  </si>
  <si>
    <t>latitude</t>
  </si>
  <si>
    <t>efficiency score</t>
  </si>
  <si>
    <t>undesirable site features</t>
  </si>
  <si>
    <t>neighborhood risk factors</t>
  </si>
  <si>
    <t>termination of relationship</t>
  </si>
  <si>
    <t>voluntary compliance agreement</t>
  </si>
  <si>
    <t>elderly federal funding</t>
  </si>
  <si>
    <t>10 TAC 11.1(k)</t>
  </si>
  <si>
    <t>MFDL SH/SL</t>
  </si>
  <si>
    <t>avg income</t>
  </si>
  <si>
    <t>MFDL preservation</t>
  </si>
  <si>
    <t>PM phone</t>
  </si>
  <si>
    <t>total LI units</t>
  </si>
  <si>
    <t>Unique Farmland</t>
  </si>
  <si>
    <t>Not Prime Farmland</t>
  </si>
  <si>
    <t>Farmland Designation</t>
  </si>
  <si>
    <t>https://websoilsurvey.nrcs.usda.gov/app/WebSoilSurvey.aspx</t>
  </si>
  <si>
    <t>Information is included in the ESA.</t>
  </si>
  <si>
    <t>Information is included behind this tab.</t>
  </si>
  <si>
    <t xml:space="preserve">Go to </t>
  </si>
  <si>
    <t>Describe the replacement reserves.  Are there any existing reserve accounts that will transfer with the property?  If so, describe what will be done with these funds.</t>
  </si>
  <si>
    <t>Describe the operating items (rents, operating subsidies, project based assistance, etc., and specify the status (dates and deadlines) for applications, approvals and closings, etc., associated with the commitments.</t>
  </si>
  <si>
    <t>If NOT seeking to score points under §11.9(e)(2), E77:E78 should remain BLANK.  True eligible building cost should be entered in line items E33:E74. If requesting points under §11.9(e)(2) related to Cost of Development per Square Foot, enter the true or voluntarily limited costs  in E77:E78 that produces the target cost per square foot in D77:D78.  Enter Requested Score for §11.9(e)(2) at the bottom of the schedule in D202.</t>
  </si>
  <si>
    <t>If NOT seeking to score points under §11.9(e)(2), E96:E97 should remain BLANK.  True eligible cost should be entered in line items E83 and E87:E91.   If requesting points under §11.9(e)(2) related to Cost of Development per Square Foot, enter the true or voluntarily limited costs  in E96:E97 that produces the target cost per square foot in D96:D97.  Enter Requested Score for §11.9(e)(2) at the bottom of the schedule in D202.</t>
  </si>
  <si>
    <t>Accessible Parking Calculation</t>
  </si>
  <si>
    <t>Submit this worksheet or a comparable document certified by an accessibility professional .</t>
  </si>
  <si>
    <t>ADA Design Manual, Ch. 2, Sec. 208:</t>
  </si>
  <si>
    <t>FHA Design Manual  Page 2.23:</t>
  </si>
  <si>
    <t>Amenity:</t>
  </si>
  <si>
    <t>Identification of amenity, or amenities of a group, that the APS serves</t>
  </si>
  <si>
    <t>APSs:</t>
  </si>
  <si>
    <t>Office, etc.:</t>
  </si>
  <si>
    <t>Amenity 1:</t>
  </si>
  <si>
    <t>Amenity 2:</t>
  </si>
  <si>
    <t>Amenity 3:</t>
  </si>
  <si>
    <t>Amenity 4:</t>
  </si>
  <si>
    <t>Amenity 5:</t>
  </si>
  <si>
    <t>Total of Accessible Parking Spaces that Do Not Serve Dwelling Units:</t>
  </si>
  <si>
    <t>Accessible Parking for Residential Units</t>
  </si>
  <si>
    <t>Enter the information indicated below.</t>
  </si>
  <si>
    <t>Total dwelling Units in the Development:</t>
  </si>
  <si>
    <t>Total parking spaces of all types:</t>
  </si>
  <si>
    <t>Calculated from above:</t>
  </si>
  <si>
    <t>Total APSs that serve non-residential purposes (i.e. office, amenities, etc.):</t>
  </si>
  <si>
    <t>Calculated on prior page:</t>
  </si>
  <si>
    <t>Total of all types of parking spaces that serve dwelling units:</t>
  </si>
  <si>
    <t>APSs for mobility accessible units (5% of unit count, if spaces are sufficient):</t>
  </si>
  <si>
    <t>Parking spaces that serve dwelling units in excess of one per unit (if applicable):</t>
  </si>
  <si>
    <t>APSs required in excess of one per mobility accessible unit:</t>
  </si>
  <si>
    <t>Total APSs required (including dwelling units and facilities/amenities):</t>
  </si>
  <si>
    <t>All Developments, including those having fewer than one parking space serving each dwelling unit, should use this portion of the worksheet. Enter the number of APSs indicated by ADA Table 208.2 for the total of each type of parking space, i.e., surface spaces, carports, etc., including both amenity spaces and dwelling unit spaces.</t>
  </si>
  <si>
    <t>Distribution of APSs Among the Various Types of Parking</t>
  </si>
  <si>
    <r>
      <t xml:space="preserve">Minimum number of surface parking spaces (include dwelling unit </t>
    </r>
    <r>
      <rPr>
        <u/>
        <sz val="10"/>
        <rFont val="Calibri"/>
        <family val="2"/>
      </rPr>
      <t>and</t>
    </r>
    <r>
      <rPr>
        <sz val="10"/>
        <rFont val="Calibri"/>
        <family val="2"/>
      </rPr>
      <t xml:space="preserve"> amenity spaces) that must be APSs:</t>
    </r>
  </si>
  <si>
    <t>Minimum number of carports that must be APSs:</t>
  </si>
  <si>
    <t>Number of garages that must be APSs:</t>
  </si>
  <si>
    <t>APSs that Must Be Van Spaces</t>
  </si>
  <si>
    <t>Total Van APSs required, including all types of spaces:</t>
  </si>
  <si>
    <t>Minimum number of surface parking spaces that must be van APSs:</t>
  </si>
  <si>
    <t>Minimum number of carports that must be van APSs:</t>
  </si>
  <si>
    <t>Minimum number of garages that must be van APSs:</t>
  </si>
  <si>
    <t>Signature</t>
  </si>
  <si>
    <t>Date:</t>
  </si>
  <si>
    <t>Firm Name (if applicable)</t>
  </si>
  <si>
    <t>Points Requested</t>
  </si>
  <si>
    <t>Total surface parking spaces (including non-residential):</t>
  </si>
  <si>
    <t>Total carports (including non-residential):</t>
  </si>
  <si>
    <t>Total garages (including non-residential):</t>
  </si>
  <si>
    <t>2020 Multifamily Uniform Application Certification</t>
  </si>
  <si>
    <t>10 TAC §11.101(a)(2) - Undesirable Site Features.</t>
  </si>
  <si>
    <t>Application proposes to use the Average Income election under  §42(g)(1)(C) of the Code (if so, complete the average income worksheet at Tab 24)</t>
  </si>
  <si>
    <t>This box will populate after the calculation is completed.</t>
  </si>
  <si>
    <t>Average Income 
from Tab 24</t>
  </si>
  <si>
    <t>(DO NOT COMPLETE BOTH)</t>
  </si>
  <si>
    <t>*30% boost Units and 30% Units used for other scoring items must not be included in the units needed to achieve the Application's scoring elections here.</t>
  </si>
  <si>
    <t>Information below to be entered by Supportive Housing Applicants only.</t>
  </si>
  <si>
    <t>Lead Based Paint (Direct Loan Applications Only)</t>
  </si>
  <si>
    <t>Application includes a request for Direct Loan funding. If yes, General Information Notice templates and the Voluntary Acquisition Notification can be found here: (if not,  skip the remainder of this section)</t>
  </si>
  <si>
    <t>ALL OFF-SITE COSTS REQUIRE DOCUMENTATION.  THOSE ENTERED IN BASIS REQUIRE MORE DOCUMENTATION!!!
SEE 10 TAC §11.204(8)(E)(ii).</t>
  </si>
  <si>
    <t>IN ADDITION, THE DEVELOPMENT IS SUBJECT TO THE FOLLOWING CONDITIONS (mark all that apply):</t>
  </si>
  <si>
    <t xml:space="preserve"> The stipulation to maintain affordability in the contract granting the subsidy indicated above is nearing expiration (i.e. expiration will occur within two calendar years of July 31. See §11.5(3)(E) and (F) of the QAP.</t>
  </si>
  <si>
    <t>The HUD-insured or HUD-held mortgage on the Development  is eligible for prepayment or is nearing the end of its term (the term will end within two calendar years of July 31, 2020).</t>
  </si>
  <si>
    <r>
      <t xml:space="preserve">Are owned by a public housing authority (PHA) or a public facility corporation (PFC) created by a public housing authority under Chapter 303, Local Government Code and receive assistance under Section 9, United States Housing Act of 1937 (42 U.S.C. Section 1437g); </t>
    </r>
    <r>
      <rPr>
        <b/>
        <sz val="10"/>
        <rFont val="Calibri"/>
        <family val="2"/>
      </rPr>
      <t>OR</t>
    </r>
  </si>
  <si>
    <r>
      <t xml:space="preserve">Are proposed to be disposed of or demolished by a PHA or a PFC created by a PHA under Chapter 303, Local Government Code; </t>
    </r>
    <r>
      <rPr>
        <b/>
        <sz val="10"/>
        <rFont val="Calibri"/>
        <family val="2"/>
      </rPr>
      <t>OR</t>
    </r>
  </si>
  <si>
    <r>
      <t xml:space="preserve">Were disposed of or demolished within the 2 years preceding the application by a PHA or a PFC created by a PHA under Chapter 303, Local Government Code; </t>
    </r>
    <r>
      <rPr>
        <b/>
        <sz val="10"/>
        <rFont val="Calibri"/>
        <family val="2"/>
      </rPr>
      <t>OR</t>
    </r>
  </si>
  <si>
    <t>Receive assistance or will receive assistance through the Rental Assistance Demonstration (RAD) program of HUD as specified by the Consolidated and Further Continuing Appropriations Act of 2012 (Pub. L. No. 112-55) and its subsequent amendments, if the application for assistance through RAD is included in the applicable PHA's plan that was most recently approved by HUD as specified by 24 C.F.R. Section 903.23.</t>
  </si>
  <si>
    <t>Environmental Clearance (Direct Loan applications only)</t>
  </si>
  <si>
    <t>Scope and Cost Review (SCR) (formerly PCA)</t>
  </si>
  <si>
    <t>Scope and Cost Review (formerly PCA) Provider:</t>
  </si>
  <si>
    <t>Lottery Application</t>
  </si>
  <si>
    <t>Priority 3 Application</t>
  </si>
  <si>
    <t>Submit a complete Application without a bond reservation, provided that, a copy of the inducement resolution is included in the Application, and a Certificate of Reservation is issued as soon as possible by BRB staff in January 2021. The determination as to whether a 2020 Application can be submitted and supplemented with 2021 forms and certifications, will be at the discretion of staff.  Applicants are encouraged to communicate with staff any issues and timing considerations unique to a Development as early in the process as possible.</t>
  </si>
  <si>
    <t xml:space="preserve">10 TAC §11.901(15) - Unused Credit or Penalty Fee  </t>
  </si>
  <si>
    <t>The form must be executed by all individuals required to be listed on the organizational chart and also meeting the definition of Control under 10 TAC §11.1(d)(30) of the Qualified Allocation Plan.</t>
  </si>
  <si>
    <t>**The form must be executed, notarized, and included in the full application document.**</t>
  </si>
  <si>
    <t>Income Levels of Residents</t>
  </si>
  <si>
    <t>Rent Levels of Residents</t>
  </si>
  <si>
    <t>Residents with Special Housing Needs</t>
  </si>
  <si>
    <t>Proximity to Jobs</t>
  </si>
  <si>
    <t>The site is located in a municipality with a population of two million or more where a federal disaster has been declared, and the municipality is authorized to administer disaster recovery funds as a subgrant recipient.</t>
  </si>
  <si>
    <r>
      <t xml:space="preserve">One Award per Census Tract Limitation </t>
    </r>
    <r>
      <rPr>
        <b/>
        <i/>
        <sz val="10"/>
        <color indexed="8"/>
        <rFont val="Calibri"/>
        <family val="2"/>
      </rPr>
      <t>(Competitive HTC Only) [10 TAC §11.3(h)]</t>
    </r>
  </si>
  <si>
    <t>The Application is not USDA or At-Risk, and the Development Site is located in a census tract in an Urban subregion and the following eligible Pre-application(s) are located in the same census tract:</t>
  </si>
  <si>
    <t>TEA Rating</t>
  </si>
  <si>
    <t>F</t>
  </si>
  <si>
    <t>MS</t>
  </si>
  <si>
    <t>IR</t>
  </si>
  <si>
    <t>NR</t>
  </si>
  <si>
    <t>Elderly Development</t>
  </si>
  <si>
    <t>Development encumbered by a TDHCA LURA on the first day of the Application Acceptance Period or date the pre-application is submitted (if applicable)</t>
  </si>
  <si>
    <t>Supportive Housing SRO Development or Supportive Housing Development where all Units are Efficiency Units</t>
  </si>
  <si>
    <r>
      <t xml:space="preserve">The Application meets the following exception(s).  </t>
    </r>
    <r>
      <rPr>
        <b/>
        <sz val="10"/>
        <color indexed="8"/>
        <rFont val="Calibri"/>
        <family val="2"/>
      </rPr>
      <t>Applicant is required to enter school rating information above, but no disclosure is required.</t>
    </r>
  </si>
  <si>
    <r>
      <t xml:space="preserve">The Development Site is located within the attendance zone of an elementary school, a middle school or a high school that has a 2019 TEA rating of D (or Harvey exception applies) and a 2018 IR rating; or a 2019 TEA rating of F (or Harvey exception applies) and a 2018 Met Standard rating, and the Neighborhood Risk Factors Report ("NRFR") and required documentation has been submitted </t>
    </r>
    <r>
      <rPr>
        <b/>
        <sz val="10"/>
        <color rgb="FFFF0000"/>
        <rFont val="Calibri"/>
        <family val="2"/>
      </rPr>
      <t>behind Tab 2</t>
    </r>
    <r>
      <rPr>
        <sz val="10"/>
        <color indexed="8"/>
        <rFont val="Calibri"/>
        <family val="2"/>
      </rPr>
      <t>. [§11.101(a)(3)(D)(iv)]</t>
    </r>
  </si>
  <si>
    <t>For Tax-Exempt Bond Applications the resolution of no objection to satisfy requirements of 10 TAC §11.204(4) of the QAP is not included and will be provided under separate cover no later than the Resolutions Delivery Date described in §11.2(b) of the QAP.</t>
  </si>
  <si>
    <t>Control of the entire proposed Development Site requires that a plat or right of way be vacated, and evidence that the vacation/re-platting process has started is included.</t>
  </si>
  <si>
    <t>Recorded warranty deed, includes corresponding executed settlement statement (or functional equivalent).</t>
  </si>
  <si>
    <t>Re-platting or Vacating Requirement</t>
  </si>
  <si>
    <t>Documentation required by 10 TAC §11.204(10)(E) is included, as applicable.</t>
  </si>
  <si>
    <r>
      <t xml:space="preserve">Development elects to restrict 10% of units at 30% AMI. These units may not be used to meet any scoring criteria, or used to meet any Multifamily Direct Loan program requirement. </t>
    </r>
    <r>
      <rPr>
        <b/>
        <sz val="10"/>
        <color indexed="8"/>
        <rFont val="Calibri"/>
        <family val="2"/>
      </rPr>
      <t xml:space="preserve"> (Competitive HTC only)</t>
    </r>
  </si>
  <si>
    <t>Non-Lottery Application</t>
  </si>
  <si>
    <t>Med Income - HH</t>
  </si>
  <si>
    <t>Development will provide a combination of supportive services as identified in §11.101(b)(7) and those services will be recorded in the Development's LURA.</t>
  </si>
  <si>
    <r>
      <t xml:space="preserve">The census tract has a median household income in the third quartile within the region, </t>
    </r>
    <r>
      <rPr>
        <b/>
        <sz val="10"/>
        <color indexed="8"/>
        <rFont val="Calibri"/>
        <family val="2"/>
      </rPr>
      <t>and</t>
    </r>
    <r>
      <rPr>
        <sz val="10"/>
        <color indexed="8"/>
        <rFont val="Calibri"/>
        <family val="2"/>
      </rPr>
      <t xml:space="preserve"> is contiguous to a census tract in the first or second quartile without physical barriers such as (but not limited to) highways or rivers between, </t>
    </r>
    <r>
      <rPr>
        <b/>
        <sz val="10"/>
        <color indexed="8"/>
        <rFont val="Calibri"/>
        <family val="2"/>
      </rPr>
      <t>and</t>
    </r>
    <r>
      <rPr>
        <sz val="10"/>
        <color indexed="8"/>
        <rFont val="Calibri"/>
        <family val="2"/>
      </rPr>
      <t xml:space="preserve"> the Development Site is no more than 2 miles from the boundary between the census tracts.  A map showing the Development Site, location of the border, scale showing distance,  and other applicable evidence is included (1 point).</t>
    </r>
  </si>
  <si>
    <t>Application is seeking points for Residents with Special Housing Needs.</t>
  </si>
  <si>
    <t>No Principals of the Qualified Nonprofit or HUB are related Parties to or Affiliates of any other Principals of the Applicant or Developer.</t>
  </si>
  <si>
    <t>Entirely within a census tract that does not have another Development that was awarded less than 30 years ago according to the Department’s property inventory tab of the Site Demographic Characteristics Report (4 points);</t>
  </si>
  <si>
    <t>For areas that did not score above, entirely within a census tract that does not have another Development that was awarded less than 20 years ago according to the Department’s property inventory tab of the Site Demographic Characteristics Report (3 points);</t>
  </si>
  <si>
    <t>Entirely within a census tract where, according to American Community Survey 5-year Estimates, the population share of persons below the 200% federal poverty level decreased by 10% or more and where the total number of persons at or above the 200% poverty level increased by 15% or more from 2010 to 2017. This measure is referred to as the Affordable Housing Needs Indicator in the Site Demographic Characteristics Report (3 points);</t>
  </si>
  <si>
    <t>An At-risk or USDA Development placed in service 25 or more years ago, that is still occupied, and that has not yet received federal funding, or LIHTC equity, for the purposes of Rehabilitation for the Development. (3 points)</t>
  </si>
  <si>
    <t>Applicant has selected amenities in the Opportunity Index section and included documentation in the CRP packet.</t>
  </si>
  <si>
    <r>
      <t xml:space="preserve">The CRP Packet has been completed </t>
    </r>
    <r>
      <rPr>
        <b/>
        <sz val="10"/>
        <color rgb="FFFF0000"/>
        <rFont val="Calibri"/>
        <family val="2"/>
        <scheme val="minor"/>
      </rPr>
      <t>and is included behind Tab 10</t>
    </r>
    <r>
      <rPr>
        <sz val="10"/>
        <color theme="1"/>
        <rFont val="Calibri"/>
        <family val="2"/>
        <scheme val="minor"/>
      </rPr>
      <t>.</t>
    </r>
  </si>
  <si>
    <t>Part 1 entries are related to Concerted Revitalization Plan and Opportunity Index points are not requested.</t>
  </si>
  <si>
    <t>A or B-rated public school (1 point)</t>
  </si>
  <si>
    <t>Evidence of Flood Zone Designation (FIRM or local government documentation)</t>
  </si>
  <si>
    <t>indicating the Board's awareness of the organization’s participation in each specific Application, and</t>
  </si>
  <si>
    <t>naming all members of the Board and employees who may act on its behalf</t>
  </si>
  <si>
    <t>A resolution approved at a regular meeting of the majority of the Board of Directors of the nonprofit:</t>
  </si>
  <si>
    <t xml:space="preserve">Applications involving a 501(c)(3) or 501(c)(4) Qualified Nonprofit Organization, housing finance corporation, or public facility corporation as the General Partner or Owner must provide the following documentation behind this tab: </t>
  </si>
  <si>
    <t>Applications participating in the Nonprofit Set-Aside must also provide:</t>
  </si>
  <si>
    <t xml:space="preserve">A. </t>
  </si>
  <si>
    <t>Nonprofit Participation exhibit</t>
  </si>
  <si>
    <t xml:space="preserve">B. </t>
  </si>
  <si>
    <t>All other Applicants:</t>
  </si>
  <si>
    <t>Explanation of basis of nonprofit status if not 501(c)(3) or (4)</t>
  </si>
  <si>
    <t>Nonprofit Participation exhibit as provided in the Application</t>
  </si>
  <si>
    <t>Feasibility Report</t>
  </si>
  <si>
    <t xml:space="preserve">• Go to “Quick Navigation”, select address and enter street address, city, and state.  If the Development Site does not have a fixed address, enter the street, city and state.
• Just below where it says “Area of Interest Interactive Map” and to the left of where it says “Legend” is a row of buttons.  Two at the end are labeled "AOI” for area of interest.  Click the rectangle or triangle button based on the relative shape of the Development Site 
• Outline the Development Site, getting as much within the rectangle or triangle as possible.
• Select the tab for “Soil Data Explorer”, select “Land Classifications”, then select “Farmland Classification”.
• Select “View Rating”.  You may need to scroll down to see it. 
• In the upper right corner, select "Printable Version". Name it if you wish, scale to "Fit to page", printed sheet size "A landscape (11" x 8.5").  Make sure the box  labeled "show UTM Coordinate Ticks" is checked.  Select "View".
• Save the file as a PDF and include it in the Application.
</t>
  </si>
  <si>
    <t>includes a unit and building type table matrix that is consistent with the Rent Schedule and Building and Unit Configuration forms in labeling the buildings and Units, stating sizes, etc.;</t>
  </si>
  <si>
    <t>Applicants are encouraged to submit architectural plans grouped by type of plans (e.g., building floor plans for all buildings, followed by unit plans for all units, followed by elevations for all buildings, etc.) as opposed to building by building (e.g., all plan sheets for building one, all plan sheets for building two, etc.).</t>
  </si>
  <si>
    <t>Total Sq. Ft for Unit Type</t>
  </si>
  <si>
    <t>Cost Per Sq. Ft</t>
  </si>
  <si>
    <t>ALL Persons who have actual or apparent authority to exercise Control must be identified on the Organizational Chart.</t>
  </si>
  <si>
    <t>(Housing finance corporations or public facility corporations that do not have an IRS determination letter shall submit documentation evidencing creation under Chapter 394 of the Texas Local Government Code and corresponding citations for an exemption from taxation.)</t>
  </si>
  <si>
    <t>An Experience certificate issued by the Department under the 2014-2019 Uniform Multifamily Rules.</t>
  </si>
  <si>
    <t>An Experience certificate issued by the Department under the 2020 QAP.</t>
  </si>
  <si>
    <t>Applicant has included one or more letters of support or opposition behind this tab.</t>
  </si>
  <si>
    <t>ALL third-party reports must include the following statement:
"All persons who have a property interest in this report hereby acknowledge that the Department may publish the full report on the Department's website, release the report in response to a request for public information and make other use of the report as authorized by law."</t>
  </si>
  <si>
    <r>
      <t>Re-platting or Vacating Requirement</t>
    </r>
    <r>
      <rPr>
        <b/>
        <i/>
        <sz val="10"/>
        <color indexed="8"/>
        <rFont val="Calibri"/>
        <family val="2"/>
      </rPr>
      <t xml:space="preserve"> [10 TAC §11.204(10)(E)] </t>
    </r>
  </si>
  <si>
    <r>
      <t xml:space="preserve">Ingress/Egress and Easements </t>
    </r>
    <r>
      <rPr>
        <b/>
        <i/>
        <sz val="10"/>
        <color indexed="8"/>
        <rFont val="Calibri"/>
        <family val="2"/>
      </rPr>
      <t xml:space="preserve">[10 TAC §11.204(10)(D)] </t>
    </r>
  </si>
  <si>
    <t>[Ground lease, condominium, master lease, etc..]</t>
  </si>
  <si>
    <t>Contract or option for lease (must include language required by 10 TAC §13.5(e) if requesting Direct Loan funds).</t>
  </si>
  <si>
    <t>Contract for sale or option for purchase (must include language required by 10 TAC §13.5(e) if requesting Direct Loan funds).</t>
  </si>
  <si>
    <t>Development will receive other funding that has a requirement for a preference or limitation with regard to the population(s) served. If so, please explain in the box below.</t>
  </si>
  <si>
    <r>
      <t xml:space="preserve">Set-Aside  </t>
    </r>
    <r>
      <rPr>
        <b/>
        <i/>
        <sz val="11"/>
        <color indexed="8"/>
        <rFont val="Calibri"/>
        <family val="2"/>
      </rPr>
      <t>(For Competitive HTC (10 TAC §11.5) and/or Multifamily Direct Loan (10 TAC §13.4(a)) Applications Only)</t>
    </r>
  </si>
  <si>
    <r>
      <t xml:space="preserve">Application is requesting </t>
    </r>
    <r>
      <rPr>
        <b/>
        <sz val="10"/>
        <color indexed="8"/>
        <rFont val="Calibri"/>
        <family val="2"/>
      </rPr>
      <t>Direct Loan and not concurrently layered with Housing Tax Credits</t>
    </r>
    <r>
      <rPr>
        <sz val="10"/>
        <color indexed="8"/>
        <rFont val="Calibri"/>
        <family val="2"/>
      </rPr>
      <t xml:space="preserve"> and will meet a minimum of four (4) points as outlined in 10 TAC §11.101(b)(6)(B).</t>
    </r>
  </si>
  <si>
    <t>4% Housing Tax Credit/Bond Application Filing</t>
  </si>
  <si>
    <r>
      <t xml:space="preserve">Application is </t>
    </r>
    <r>
      <rPr>
        <i/>
        <sz val="10"/>
        <rFont val="Calibri"/>
        <family val="2"/>
      </rPr>
      <t xml:space="preserve">not </t>
    </r>
    <r>
      <rPr>
        <sz val="10"/>
        <rFont val="Calibri"/>
        <family val="2"/>
      </rPr>
      <t xml:space="preserve">in the At-Risk Set-Aside;    </t>
    </r>
    <r>
      <rPr>
        <b/>
        <sz val="10"/>
        <rFont val="Calibri"/>
        <family val="2"/>
      </rPr>
      <t>AND</t>
    </r>
  </si>
  <si>
    <t>The Development is located within 1 mile of 16,500 jobs. (6 points)</t>
  </si>
  <si>
    <t>The Development is located within 1 mile of 13,500 jobs. (5 points)</t>
  </si>
  <si>
    <t>The Development is located within 1 mile of 10,500 jobs. (4 points)</t>
  </si>
  <si>
    <t>The Development is located within 1 mile of 7,500 jobs. (3 points)</t>
  </si>
  <si>
    <t>The Development is located within 1 mile of 4,500 jobs. (2 points)</t>
  </si>
  <si>
    <t>The Development is located within 1 mile of 2,000 jobs. (1 point)</t>
  </si>
  <si>
    <t>Application is seeking points for Proximity to Job Areas</t>
  </si>
  <si>
    <t>Proximity to Jobs (select one)</t>
  </si>
  <si>
    <t>Application is for a proposed Development located in a county declared by FEMA to be eligible for individual assistance within three years preceding December 1, 2019.</t>
  </si>
  <si>
    <t>Application includes a certification that the Applicant will fully execute the construction contract on or before the last business day in November, 2020.</t>
  </si>
  <si>
    <t>Application includes a DETAILED narrative description of each piece of evidence provided that is not specifically requested and how that evidence proves that the Applicant will have appropriate zoning at award and will close all financing and fully execute the construction contract on or before the last business day of November, 2020.</t>
  </si>
  <si>
    <r>
      <t xml:space="preserve">Declared Disaster Area </t>
    </r>
    <r>
      <rPr>
        <b/>
        <i/>
        <sz val="10"/>
        <color indexed="8"/>
        <rFont val="Calibri"/>
        <family val="2"/>
      </rPr>
      <t>(Competitive HTC Applications ONLY) [10 TAC §11.9(d)(3)]</t>
    </r>
  </si>
  <si>
    <r>
      <t xml:space="preserve">NOTE:  Per the rule, regular and recurring substantive services provided by community, civic or service organization must be beyond exclusively congregational or member-affiliated activities.  For this item, you must evidence the organization's service activity </t>
    </r>
    <r>
      <rPr>
        <u/>
        <sz val="10"/>
        <color indexed="8"/>
        <rFont val="Calibri"/>
        <family val="2"/>
      </rPr>
      <t>in the community</t>
    </r>
    <r>
      <rPr>
        <sz val="10"/>
        <color indexed="8"/>
        <rFont val="Calibri"/>
        <family val="2"/>
      </rPr>
      <t xml:space="preserve">.  </t>
    </r>
  </si>
  <si>
    <t>Crime rate information for census tract from Neighborhood Scout or local data source dated after October 1, 2019, including the computation used to determine the crime rate</t>
  </si>
  <si>
    <r>
      <t xml:space="preserve">Evidence from Attorney General of Colonia boundaries; </t>
    </r>
    <r>
      <rPr>
        <i/>
        <sz val="10"/>
        <color indexed="8"/>
        <rFont val="Calibri"/>
        <family val="2"/>
      </rPr>
      <t xml:space="preserve">and </t>
    </r>
  </si>
  <si>
    <r>
      <t xml:space="preserve">Letter from the appropriate local government official or other evidence that the colonia lacks infrastructure and the Development will enable the current dwellings to connect to such infrastructure; </t>
    </r>
    <r>
      <rPr>
        <i/>
        <sz val="10"/>
        <color indexed="8"/>
        <rFont val="Calibri"/>
        <family val="2"/>
      </rPr>
      <t>and</t>
    </r>
  </si>
  <si>
    <r>
      <t xml:space="preserve">Documentation indicating the boundaries of the EDA and evidence of a Texas Water Development Board award within the last five years; </t>
    </r>
    <r>
      <rPr>
        <i/>
        <sz val="10"/>
        <color indexed="8"/>
        <rFont val="Calibri"/>
        <family val="2"/>
      </rPr>
      <t>and</t>
    </r>
  </si>
  <si>
    <t xml:space="preserve">The county in which the Development Site is located is listed on the 2020 List of Declared Disaster Areas (no further documentation is required). </t>
  </si>
  <si>
    <t xml:space="preserve">Evidence Development Site is located is in a county declared by FEMA to be a disaster area eligible for individual assistance at some point since December 1, 2016 (only required if county is not included on the list and Applicant believes it should be). </t>
  </si>
  <si>
    <t>Certification regarding closing deadline</t>
  </si>
  <si>
    <t>Acknowledgement(s) of  closing deadline from lenders and syndicator</t>
  </si>
  <si>
    <t>Certification regarding construction contract signing deadline</t>
  </si>
  <si>
    <t>Evidence that appropriate zoning will be in place at award (July 23, 2020).</t>
  </si>
  <si>
    <r>
      <t xml:space="preserve">For Applicants who participated in the TBRB lottery for private activity bond volume cap and the lottery results indicated the application will be prioritized for a Certificate of Reservation to be issued in January 2020, the Applicant has submitted the Notice to Submit Lottery Application form to the Department on or before December 6, 2019.  </t>
    </r>
    <r>
      <rPr>
        <u/>
        <sz val="10"/>
        <rFont val="Calibri"/>
        <family val="2"/>
      </rPr>
      <t>The complete Application, including all required Third Party Reports, accompanied by the Application Fee described in §11.901 of the QAP will be submitted no later than December 13, 2019 in accordance with §11.2(b) of the QAP.</t>
    </r>
  </si>
  <si>
    <t>Priority 1 or 2 Application with advance notice of a Certificate of Reservation:</t>
  </si>
  <si>
    <t>Submit the Application Fee described in §11.901 of the QAP and the complete Application, with the exception of the Third Party Reports, prior to the issuance of the Certificate of Reservation by the TBRB. The Third Party Reports must be submitted on the fifth day of the month and the Application may be scheduled for a Board meeting at which the decision to issue a Determination Notice would be made approximately 90 days following such submission deadline.  If the fifth day falls on a weekend or holiday, the submission deadline shall be on the next business day.</t>
  </si>
  <si>
    <t>Applicant is unable to obtain a Certificate of Reservation, as of November 15, 2020, from the current program year.</t>
  </si>
  <si>
    <t>December 13, 2019*</t>
  </si>
  <si>
    <t>January, 2021**</t>
  </si>
  <si>
    <t>February, 2021**</t>
  </si>
  <si>
    <t>March, 2021**</t>
  </si>
  <si>
    <t xml:space="preserve">**The TDHCA Board Meeting dates for 2021 have not been finalized and will be updated once available. </t>
  </si>
  <si>
    <t>*Lottery Application Submission Date Only.</t>
  </si>
  <si>
    <t>Complete Application Due Date:</t>
  </si>
  <si>
    <t>Targeted Board Meeting Date:</t>
  </si>
  <si>
    <t xml:space="preserve">Documentation establishing how the need for the waiver was not within the control of the Applicant and plans for mitigation or alternative solutions has been submitted (as applicable); and </t>
  </si>
  <si>
    <r>
      <t xml:space="preserve">Proximity to Job Areas </t>
    </r>
    <r>
      <rPr>
        <b/>
        <i/>
        <sz val="10"/>
        <rFont val="Calibri"/>
        <family val="2"/>
      </rPr>
      <t>(Competitive HTC Applications Only) [10 TAC §11.9(c)(7)]</t>
    </r>
  </si>
  <si>
    <t>I (we) certify that the notifications are not older than 3 months from the first day of the Application Acceptance Period for Competitive HTC Applications and not older than three (3) months prior to the date the complete Application is submitted for Tax Exempt Bond Developments, and not older than three (3) months prior to the date the Application is submitted for all other Applications.</t>
  </si>
  <si>
    <t>NOTE: If "Elderly Development", review 10 TAC §11.1(d)(47) to ensure compliance.</t>
  </si>
  <si>
    <r>
      <t>Unit Requirements (</t>
    </r>
    <r>
      <rPr>
        <b/>
        <i/>
        <sz val="10"/>
        <color indexed="8"/>
        <rFont val="Calibri"/>
        <family val="2"/>
      </rPr>
      <t>For Competitive HTC Applications, see Tab 19 for Unit and Development Features scoring</t>
    </r>
    <r>
      <rPr>
        <b/>
        <sz val="10"/>
        <color indexed="8"/>
        <rFont val="Calibri"/>
        <family val="2"/>
      </rPr>
      <t>)</t>
    </r>
  </si>
  <si>
    <r>
      <rPr>
        <b/>
        <u/>
        <sz val="10"/>
        <color indexed="8"/>
        <rFont val="Calibri"/>
        <family val="2"/>
      </rPr>
      <t>UPLOAD SEPARATELY FROM THE APPLICATION,</t>
    </r>
    <r>
      <rPr>
        <sz val="10"/>
        <color indexed="8"/>
        <rFont val="Calibri"/>
        <family val="2"/>
      </rPr>
      <t xml:space="preserve"> a rent roll not more than six (6) months old as of the first day of the Application Acceptance Period that discloses the terms and rate of the lease, rental rates offered at the date of the rent roll, Unit mix, and any vacant units; and</t>
    </r>
  </si>
  <si>
    <t>Bond Trustee Fees (ALL Tax-Exempt Bond Developments)</t>
  </si>
  <si>
    <t xml:space="preserve">Feasibility Report Survey: </t>
  </si>
  <si>
    <t xml:space="preserve">Feasibility Report Engineer's Plan: </t>
  </si>
  <si>
    <r>
      <t xml:space="preserve">Application will not be accepted until after the TBRB has issued a Certificate of Reservation and may be submitted on the fifth day of the month.  Priority 3 Application submissions must be complete, including all Third Party Reports and the required Application Fee described in §11.901 of the QAP, before they will be considered accepted by the Department and meeting the submission deadline for the applicable Board meeting date.  </t>
    </r>
    <r>
      <rPr>
        <b/>
        <u/>
        <sz val="10"/>
        <rFont val="Calibri"/>
        <family val="2"/>
      </rPr>
      <t>A copy of the Certificate of Reservation or email from TBRB indicating the Reservation has been issued must be submitted with the Payment Receipt.</t>
    </r>
  </si>
  <si>
    <t>See Board Meeting and Corresponding Submission Dates on Next Page</t>
  </si>
  <si>
    <t>11-digit Census Tract Number</t>
  </si>
  <si>
    <t xml:space="preserve">Site &amp; Neighborhood Standards (New Construction Direct Loan only) [10 TAC §13.2(12)]; [24 CFR 92.202 or 93.150] </t>
  </si>
  <si>
    <t>Select NOFA</t>
  </si>
  <si>
    <t>Select Set-Aside</t>
  </si>
  <si>
    <t>Select Set-Aside if applicable</t>
  </si>
  <si>
    <t>Select NOFA and Set-Aside</t>
  </si>
  <si>
    <r>
      <t xml:space="preserve">Resident Supportive Services </t>
    </r>
    <r>
      <rPr>
        <b/>
        <i/>
        <sz val="10"/>
        <color indexed="8"/>
        <rFont val="Calibri"/>
        <family val="2"/>
      </rPr>
      <t xml:space="preserve">(For Competitive HTC Applications and Direct Loan Applications seeking to qualify for points under 10 TAC </t>
    </r>
    <r>
      <rPr>
        <b/>
        <sz val="10"/>
        <color indexed="8"/>
        <rFont val="Calibri"/>
        <family val="2"/>
      </rPr>
      <t>§</t>
    </r>
    <r>
      <rPr>
        <b/>
        <i/>
        <sz val="10"/>
        <color indexed="8"/>
        <rFont val="Calibri"/>
        <family val="2"/>
      </rPr>
      <t>13.6(2), see Tab 19 for Resident Services scoring elections)</t>
    </r>
  </si>
  <si>
    <t>Owned or controlled by the Seller</t>
  </si>
  <si>
    <t>Rented to another person or entity</t>
  </si>
  <si>
    <t>Number of housing units (including Manufactured Housing Units) on the site:</t>
  </si>
  <si>
    <t>Number of businesses on the site:</t>
  </si>
  <si>
    <t>Number of nonprofit organizations on the site:</t>
  </si>
  <si>
    <t>Number of farms on the site:</t>
  </si>
  <si>
    <t>DIRECT LOAN (HOME, TCAP RF, and/or NSP1 PI)</t>
  </si>
  <si>
    <t>Other/                     Subsidy Units</t>
  </si>
  <si>
    <t>MFDL -NHTF Units</t>
  </si>
  <si>
    <t xml:space="preserve">MFDL -HOME Units </t>
  </si>
  <si>
    <t>DIRECT LOAN (NHTF)</t>
  </si>
  <si>
    <t>Financial Capacity (10 TAC  §13.8(c)(8))</t>
  </si>
  <si>
    <t>Evidence of a line of credit or equivalent tool in the sole determination of the Department equal to at least 10% of the Total Housing Development Cost from a financial institution that is available for use during the proposed development activities.</t>
  </si>
  <si>
    <t>Owner Equity and Appraisal Requirements (10 TAC §13.8(c)(9))</t>
  </si>
  <si>
    <t>equity in an amount not less than 10% of Total Housing Development Costs; and</t>
  </si>
  <si>
    <t>evidence through submission of this Application that the Direct Loan amount requested is not greater than 80% of the Total Housing Development Costs</t>
  </si>
  <si>
    <t>Owner Equity Requirements for ALL Applications (10 TAC §11.204(7)(C))</t>
  </si>
  <si>
    <r>
      <t xml:space="preserve">Financial Capacity, Owner Equity, and Loan-to-Cost Requirements 
</t>
    </r>
    <r>
      <rPr>
        <b/>
        <sz val="11"/>
        <rFont val="Calibri"/>
        <family val="2"/>
      </rPr>
      <t xml:space="preserve">[10 TAC §13.8(c)(8) and (9) and/or 10 TAC §11.204(7)(C) as applicable ]  </t>
    </r>
  </si>
  <si>
    <r>
      <t xml:space="preserve">Match Funds (Multifamily Direct Loan Applications Only) </t>
    </r>
    <r>
      <rPr>
        <b/>
        <sz val="11"/>
        <color indexed="8"/>
        <rFont val="Calibri"/>
        <family val="2"/>
      </rPr>
      <t>[§13.2(9)]</t>
    </r>
  </si>
  <si>
    <t>Match as required by the applicable NOFA must be documented with a letter from the anticipated provider of Match indicating the provider's willingness and ability to make a financial commitment should the Development receive an award of Multifamily Direct Loan funds. The information provided must be consistent with all other documentation in the Application.</t>
  </si>
  <si>
    <r>
      <t xml:space="preserve">Generally, a Related Party contribution to the Development is not considered eligible Match. Please see 10 TAC </t>
    </r>
    <r>
      <rPr>
        <sz val="11"/>
        <color indexed="8"/>
        <rFont val="Calibri"/>
        <family val="2"/>
      </rPr>
      <t xml:space="preserve">§13.2(9) as well as </t>
    </r>
    <r>
      <rPr>
        <sz val="11"/>
        <color theme="1"/>
        <rFont val="Calibri"/>
        <family val="2"/>
        <scheme val="minor"/>
      </rPr>
      <t>the Match Guidance below.</t>
    </r>
  </si>
  <si>
    <t>Alternatively, pursuant to §13.5(h)(1) of the Multifamily Direct Loan Rule, Applicants requesting MFDL as the only source of Department funds may meet the Experience Requirement by providing evidence of the successful development and operation for at least 5 years of at least twice as many affordability restricted units as requested in the Application.</t>
  </si>
  <si>
    <t>Documentation provided behind this tab meets the alternative Experience Requirement in §13.5(h)(1).</t>
  </si>
  <si>
    <t>You are not required to distinguish the HC or AV Units from other Units that are the same size/floor plan.</t>
  </si>
  <si>
    <t>Selections for At-Risk and USDA are independent of each other.  Only select both if both apply.</t>
  </si>
  <si>
    <r>
      <t xml:space="preserve">Number of 30% Units used to score points under </t>
    </r>
    <r>
      <rPr>
        <sz val="10"/>
        <color rgb="FF000000"/>
        <rFont val="Calibri"/>
        <family val="2"/>
      </rPr>
      <t>§</t>
    </r>
    <r>
      <rPr>
        <sz val="10"/>
        <color rgb="FF000000"/>
        <rFont val="Calibri"/>
        <family val="2"/>
      </rPr>
      <t>11.9(c)(2)*</t>
    </r>
  </si>
  <si>
    <r>
      <t>Number of 30% Units used under §</t>
    </r>
    <r>
      <rPr>
        <sz val="10"/>
        <color rgb="FF000000"/>
        <rFont val="Calibri"/>
        <family val="2"/>
      </rPr>
      <t>11.4(c)(3)(D) regarding an Increase in Eligible Basis (30% boost)</t>
    </r>
  </si>
  <si>
    <r>
      <t xml:space="preserve">Number of Units at 50% or less of AMGI available to use for points under </t>
    </r>
    <r>
      <rPr>
        <sz val="10"/>
        <color rgb="FF000000"/>
        <rFont val="Calibri"/>
        <family val="2"/>
      </rPr>
      <t>§</t>
    </r>
    <r>
      <rPr>
        <sz val="10"/>
        <color rgb="FF000000"/>
        <rFont val="Calibri"/>
        <family val="2"/>
      </rPr>
      <t>11.9(c)(1)</t>
    </r>
  </si>
  <si>
    <r>
      <t xml:space="preserve">Percentage used for calculation of eligible points under </t>
    </r>
    <r>
      <rPr>
        <sz val="10"/>
        <color rgb="FF000000"/>
        <rFont val="Calibri"/>
        <family val="2"/>
      </rPr>
      <t>§</t>
    </r>
    <r>
      <rPr>
        <sz val="10"/>
        <color rgb="FF000000"/>
        <rFont val="Calibri"/>
        <family val="2"/>
      </rPr>
      <t>11.9(c)(1)</t>
    </r>
  </si>
  <si>
    <t>Development located in Non-Rural Area of Dallas, Fort Worth, Houston, San Antonio or Austin MSA, and</t>
  </si>
  <si>
    <t>The Average Income for the proposed Development will be 54% or lower (15 points).</t>
  </si>
  <si>
    <t>The Average Income for the proposed Development will be 55% or lower (13 points).</t>
  </si>
  <si>
    <t>The Average Income for the proposed Development will be 56% or lower (11 points).</t>
  </si>
  <si>
    <t>The Average Income for the proposed Development will be 55% or lower (15 points).</t>
  </si>
  <si>
    <t>The Average Income for the proposed Development will be 56% or lower (13 points).</t>
  </si>
  <si>
    <t>The Average Income for the proposed Development will be 57% or lower (11 points).</t>
  </si>
  <si>
    <t>Application is seeking points for Resident Services.</t>
  </si>
  <si>
    <t>Application includes documentation from the THC that the property is currently a Certified Historic Structure or determining preliminary eligibility for status as a Certified Historic Structure.</t>
  </si>
  <si>
    <t>Application includes evidence that the THC received the request for determination of preliminary eligibility and supporting information on or before February 1 of the current year.</t>
  </si>
  <si>
    <t>Residents with Special Housing Needs (Competitive HTC Applications only) [§11.9(c)(6)]</t>
  </si>
  <si>
    <t>Resident Services (Competitive HTC Applications and Direct Loan Applications ) [§11.9(c)(3) and §13.6(2)]</t>
  </si>
  <si>
    <t>Rent Levels of Residents and Tiebreaker (Direct Loan Applications only) [10 TAC §13.6(5) and (6)]</t>
  </si>
  <si>
    <t xml:space="preserve">All Applications for Direct Loans awarded HOME, NHTF, or NSP1 PI must complete an environmental clearance process in accordance with 24 CFR Parts 50 or 58 or 24 CFR 93.301(f), as applicable, prior to engaging in choice limiting activities such as closing on land, loans, beginning demolition or construction activities, or entering into construction contracts. A Phase I Environmental Site Assessment (ESA) will not satisfy the environmental clearance required for use of  Multifamily Direct Loan funds. </t>
  </si>
  <si>
    <t>Property has already received Environmental Clearance from HUD under 24 CFR Parts 50 or 58 or 24 CFR 93.301(f), as applicable, and documentation of HUD Environmental Clearance is included behind this tab.</t>
  </si>
  <si>
    <t>If the property will be subject to any kind of ownership other than fee simple ownership by the Applicant upon closing on financing, please explain in the box below:</t>
  </si>
  <si>
    <t>Unit types should be entered from smallest to largest based on "# of Bedrooms" and "Sq. Ft. Per Unit."  "Unit Label" should correspond to the unit label or name used on the unit floor plan.  "Building Label" should conform to the building label or name on the building floor plan.  The total number of units per unit type and totals for "Total # of Units" and "Total Sq. Ft. for Unit Type" should match the rent schedule and site plan.  If additional building types are needed, they are available by un-hiding columns T through AF.</t>
  </si>
  <si>
    <t xml:space="preserve">Number of 30% Units used for 30% Boost </t>
  </si>
  <si>
    <t xml:space="preserve">Number of LI Units to be used for Average Income Scoring </t>
  </si>
  <si>
    <t>30% Units entered must be reduced by the number of Units used for 30% boost.</t>
  </si>
  <si>
    <t>Are you missing Units? Do you have too many?</t>
  </si>
  <si>
    <t>This form has an inconsistency of</t>
  </si>
  <si>
    <t>Preservation Consultant:</t>
  </si>
  <si>
    <t xml:space="preserve">  TDHCA LURA Amendment request has been submitted</t>
  </si>
  <si>
    <t>Evidence of Site Control as described in 10 TAC §11.204(10)</t>
  </si>
  <si>
    <t>identifies all Amenities.</t>
  </si>
  <si>
    <r>
      <t>identifies all pipeline easements on or adjacent to the Development Site (</t>
    </r>
    <r>
      <rPr>
        <sz val="11"/>
        <color theme="1"/>
        <rFont val="Calibri"/>
        <family val="2"/>
      </rPr>
      <t>§11.101(2)(I)); and</t>
    </r>
  </si>
  <si>
    <t xml:space="preserve">describes, if applicable, how flood mitigation or other required mitigation will be accomplished; </t>
  </si>
  <si>
    <t>Rural via §11.204(5)(B) Rural Designation</t>
  </si>
  <si>
    <t>The Development is ineligible under 10 TAC §11.101(b)(1)(C) related to Ineligibility of Developments within Certain School Attendance Zones and the Application includes a waiver request pursuant to 10 TAC §11.207. (complete below)</t>
  </si>
  <si>
    <t xml:space="preserve">Instructions for Submitting Accessible Parking Information </t>
  </si>
  <si>
    <t>When the number of parking spaces for Units is equal to or greater than the number of Units:</t>
  </si>
  <si>
    <t>When the number of parking spaces for Units is less than the number of Units:</t>
  </si>
  <si>
    <t xml:space="preserve">  
</t>
  </si>
  <si>
    <t>Although Fair Housing Standards may apply in unusual circumstances, ADA Standards typically determine the required number of Accessible Parking Spaces (APSs). Links to the applicable accessibility rules are provided below.</t>
  </si>
  <si>
    <t>When parking spaces are in more than one parking lot:</t>
  </si>
  <si>
    <t>This worksheet is applicable to cases where ADA applies and all parking spaces are within a single parking lot. In cases where this worksheet cannot be used, create a certification specifying the types and numbers of parking spaces applicable, including standard and accessible parking for dwelling units and for amenities (e.g., office, mail kiosk, dumpster, pool, playground, etc.), and for each type of parking (e.g., surface spaces, carports, garages, etc.) for staff review. When creating your own parking certification, it is essential to state the number of standard parking spaces and APSs for dwelling units and for amenities and for each type of parking. Staff cannot review the proposal without this information.</t>
  </si>
  <si>
    <t>Report posted on the Department's website at</t>
  </si>
  <si>
    <t>Documentation required by 10 TAC §11.204(12) is included.</t>
  </si>
  <si>
    <t xml:space="preserve">  Property has an existing TDHCA LURA</t>
  </si>
  <si>
    <t>Documentation must be submitted behind this tab showing that the Development meets the requirements of  Texas Government Code §2306.6702(a)(5) and §11.5(3) of the 2020 Qualified Allocation Plan.</t>
  </si>
  <si>
    <t xml:space="preserve">In order to reduce the file size and speed review of drawings, Applicants are encouraged to submit plans as 300dpi images.  Follow these steps in Adobe Acrobat to convert most plans: File &gt; Print &gt; Printer: Adobe PDF &gt; Advanced &gt; Settings: Custom &gt; [√] Print As Image 300dpi &gt; OK Properties &gt; Adobe PDF Settings &gt; Default Settings: High Quality Print
</t>
  </si>
  <si>
    <t>If the number of parking spaces (surface spaces, carports, garages, etc.) that serve residential Units (as opposed to those for amenities and/or employees/visitors) is equal to or greater than the number of Units and are all on a single, unified parking lot, i.e., all spaces can be accessed without driving through a gate or over a public right of way and therefore into a separate parking lot, provide information for all sections of this form. With the exception of parking lots that are separated by limited access gates between an office/clubhouse lot and a dwelling lot, parking lots that are connected by accessible routes can be considered a single, unified lot.</t>
  </si>
  <si>
    <t>If the number of parking spaces that serve residential Units (as opposed to those for amenities and/or employees/visitors) is less than the number of Units, create your own parking certification or use only the last section of this Accessible Parking Calculation form, i.e., "Distribution of APSs Among the Various Types of Parking".  For each type of parking space ( surface spaces, carports, garages, etc.), the number of accessible parking spaces required will be the number indicated by ADA table 208.2, and the number of van accessible parking will be one for every six (6) of the accessible spaces required.  These calculations must be made independently for each type of parking space.</t>
  </si>
  <si>
    <r>
      <t xml:space="preserve">If parking spaces are in separate lots (e.g., inside and outside a gate, on different Development Sites, or on the same Develoment Site but only accessible to each other by driving outside the Development Site to drive into the other lot) </t>
    </r>
    <r>
      <rPr>
        <u/>
        <sz val="10"/>
        <rFont val="Calibri"/>
        <family val="2"/>
      </rPr>
      <t>that are not connected by accessible routes</t>
    </r>
    <r>
      <rPr>
        <sz val="10"/>
        <rFont val="Calibri"/>
        <family val="2"/>
      </rPr>
      <t>, use whichever set of instructions above applies to each of the lots.   These calculations must be made independently for each such parking lot. Use as many copies of this form as needed to create your parking certification.</t>
    </r>
  </si>
  <si>
    <r>
      <t>Accessible Parking for Facilities and Amenities</t>
    </r>
    <r>
      <rPr>
        <b/>
        <sz val="20"/>
        <color rgb="FF000000"/>
        <rFont val="Calibri"/>
        <family val="2"/>
      </rPr>
      <t/>
    </r>
  </si>
  <si>
    <r>
      <t xml:space="preserve">Determining the number of APSs that serve the dwelling units requires accounting for APSs that do not serve dwelling units. In the yellow spaces below, identify the individual amenities served by an APS and/or groups of amenities in close proximity that share a single APS. In the space to the right, state the number of APSs designated to serve the amenity or group identified. If parking is provided near dumpsters, at least 1 dumpster must have an APS. The total will be subtracted from the total of all types of parking spaces to determine the number of spaces that serve the dwelling units.  </t>
    </r>
    <r>
      <rPr>
        <b/>
        <sz val="10"/>
        <rFont val="Calibri"/>
        <family val="2"/>
      </rPr>
      <t>DO NOT INCLUDE PARKING SPACES THAT SERVE DWELLING UNITS IN THIS AMENITY SECTION.</t>
    </r>
  </si>
  <si>
    <r>
      <t xml:space="preserve">This Development Cost Schedule must be consistent with the Summary Sources and Uses of Funds Statement.  All Applications must complete the Total Cost column. Direct Loan Applicants should review costs ineligible for reimbursement with Direct Loan funds in 10 TAC </t>
    </r>
    <r>
      <rPr>
        <sz val="10"/>
        <rFont val="Times New Roman"/>
        <family val="1"/>
      </rPr>
      <t>§</t>
    </r>
    <r>
      <rPr>
        <i/>
        <sz val="10"/>
        <rFont val="Calibri"/>
        <family val="2"/>
      </rPr>
      <t>13.3(e), while all HTC Applicants must complete the Eligible Basis columns and the Requested Credit calculation below:</t>
    </r>
  </si>
  <si>
    <r>
      <t xml:space="preserve">A letter from a Third Party Certified Public Accountant verifying the capacity of the Applicant, Developer, or Development Owner to provide at least 10% of the Total Housing Development Cost as a short term loan for Development; </t>
    </r>
    <r>
      <rPr>
        <b/>
        <sz val="11"/>
        <rFont val="Calibri"/>
        <family val="2"/>
      </rPr>
      <t>OR</t>
    </r>
  </si>
  <si>
    <t>Development will maintain a 40 year Affordability Period.</t>
  </si>
  <si>
    <t>Development will maintain a 45 year Affordability Period.</t>
  </si>
  <si>
    <t>Input from State Representative - §11.9(d)(5)</t>
  </si>
  <si>
    <t>Letter of either support, neutrality, or opposition is included behind this tab.**</t>
  </si>
  <si>
    <t>No letter from a State Representative is included behind this tab.</t>
  </si>
  <si>
    <t>** Note that resolutions are due February 28, 2020</t>
  </si>
  <si>
    <t>** Note that QCP Packets are due February 28, 2020 and MAY NOT be submitted by the Applicant.  Packets MUST be received from Neighborhood Organization!</t>
  </si>
  <si>
    <t>Letter stating that no letter expressing support, neutrality, or opposition will be provided is included behind this tab.**</t>
  </si>
  <si>
    <t>(Rows 141-439 are hidden.  Unhide to use additional cells; items beyond the number provided can be created by using the copy/paste function below the available tables.)</t>
  </si>
  <si>
    <t>These boxes calculate the score based on information entered but do not populate the Self Score form. Select elected points in the yellow box below.</t>
  </si>
  <si>
    <r>
      <t xml:space="preserve">Population of Place is 190,000-749,999 and Development is located w/in 2 miles of the main municipal government administration building.  (6 points)             </t>
    </r>
    <r>
      <rPr>
        <b/>
        <sz val="10"/>
        <rFont val="Calibri"/>
        <family val="2"/>
      </rPr>
      <t>OR</t>
    </r>
  </si>
  <si>
    <t>Population of Place is 750,000 or more and Development is located w/in 4 miles of the main municipal government administration building.  (6 points)</t>
  </si>
  <si>
    <t>Application is claiming points for a Concerted Revitalization Plan ("CRP").  (up to 7 points)</t>
  </si>
  <si>
    <t>Development is located in an area that qualifies as a Declared Disaster Area as defined in §11.9(d)(3). (10 points)</t>
  </si>
  <si>
    <t>Application meets all of the following requirements: (5 points)</t>
  </si>
  <si>
    <t xml:space="preserve">Applicant certifies that the Development will contact local service providers, and will make Development community space available to them on a regularly-scheduled basis to provide outreach services and education to the tenants. </t>
  </si>
  <si>
    <r>
      <t xml:space="preserve">Development is Rehabilitation (excluding Reconstruction), Supportive Housing, or USDA financed; </t>
    </r>
    <r>
      <rPr>
        <b/>
        <sz val="10"/>
        <color rgb="FF000000"/>
        <rFont val="Calibri"/>
        <family val="2"/>
      </rPr>
      <t>OR</t>
    </r>
    <r>
      <rPr>
        <sz val="10"/>
        <color rgb="FF000000"/>
        <rFont val="Calibri"/>
        <family val="2"/>
      </rPr>
      <t xml:space="preserve"> meets the minimum size requirements below:  (6 points)</t>
    </r>
  </si>
  <si>
    <t>Specific amenities and quality features will be provided in every Unit at no extra charge to the resident; Development will maintain the points selected and associated with those amenities as outlined in 10 TAC §11.101(b)(6)(B).*  (9 points)</t>
  </si>
  <si>
    <t>Development is Supportive Housing proposed by a Qualified Nonprofit (16 points)</t>
  </si>
  <si>
    <t>Development is NOT Supportive Housing proposed by a Qualified Nonprofit (up to 15 pts)</t>
  </si>
  <si>
    <t>Development is Supportive Housing proposed by a Qualified Nonprofit, and at least 20% (less Units used for boost or in A or B above) of all low-income Units are restricted at 30% or less of AMGI; or (13 points)</t>
  </si>
  <si>
    <t>Development is Urban, and at least 10% (less Units used for eligibility for boost or in A or B above) of all low-income Units are restricted at 30% or less of AMGI; or  (11 points)</t>
  </si>
  <si>
    <t>Development is Rural, and at least 7.5% (less Units used for eligibility for boost or in A or B above) of all low-income Units are restricted at 30% or less of AMGI; or  (11 points)</t>
  </si>
  <si>
    <t>At least 5% (less Units used for eligibility for boost or in A or B above)of all low-income Units at 30% or less of AMGI.  (7 points)</t>
  </si>
  <si>
    <r>
      <t xml:space="preserve">If selecting points from §11.9(c)(1)(A) or §11.9(c)(1)(B), these levels are in addition to those committed under paragraph (1) of this subsection. If selecting points from §11.9(c)(1)(C) or §11.9(c)(1)(D), these levels are included in the income average calculation under paragraph (1) of this subsection. </t>
    </r>
    <r>
      <rPr>
        <b/>
        <i/>
        <sz val="9"/>
        <color rgb="FF000000"/>
        <rFont val="Calibri"/>
        <family val="2"/>
      </rPr>
      <t>These units must be maintained at this rent level throughout the Affordability Period regardless of the Average Income calculation.  Mark only one box below:</t>
    </r>
  </si>
  <si>
    <t>Application reflects funding request for no more than 100% of the amount available in the subregion or set-aside as of 12/2/2019.</t>
  </si>
  <si>
    <r>
      <t xml:space="preserve">Organizations have </t>
    </r>
    <r>
      <rPr>
        <b/>
        <i/>
        <sz val="11"/>
        <color theme="1"/>
        <rFont val="Calibri"/>
        <family val="2"/>
        <scheme val="minor"/>
      </rPr>
      <t xml:space="preserve">changed since the </t>
    </r>
    <r>
      <rPr>
        <b/>
        <i/>
        <sz val="11"/>
        <color indexed="8"/>
        <rFont val="Calibri"/>
        <family val="2"/>
      </rPr>
      <t>Pre-Application was submitted</t>
    </r>
    <r>
      <rPr>
        <sz val="11"/>
        <color theme="1"/>
        <rFont val="Calibri"/>
        <family val="2"/>
        <scheme val="minor"/>
      </rPr>
      <t xml:space="preserve">, and information regarding notifications or re-notifications is entered below.  </t>
    </r>
    <r>
      <rPr>
        <b/>
        <sz val="11"/>
        <color theme="1"/>
        <rFont val="Calibri"/>
        <family val="2"/>
        <scheme val="minor"/>
      </rPr>
      <t>Insert an explanation beind this tab.</t>
    </r>
  </si>
  <si>
    <t>Average will not calculate unless a number is entered for boost Units (even if it is zero) and the table below is completed.</t>
  </si>
  <si>
    <t>Multifamily Direct Loan Self-Score-10 TAC §13.6</t>
  </si>
  <si>
    <r>
      <t>This form will self-populate based on scoring selections made throughout the Application.  Applicant should refer to this form to ensure that scoring selections are accurate prior to submitting the Application.  Corrections must be made in the applicable section(s) of the Application.</t>
    </r>
    <r>
      <rPr>
        <b/>
        <sz val="11"/>
        <color theme="1"/>
        <rFont val="Calibri"/>
        <family val="2"/>
        <scheme val="minor"/>
      </rPr>
      <t xml:space="preserve"> </t>
    </r>
  </si>
  <si>
    <t>§13.6(5)</t>
  </si>
  <si>
    <t>10 TAC Reference</t>
  </si>
  <si>
    <t>Subsidy Per Unit</t>
  </si>
  <si>
    <t>§13.6(4)</t>
  </si>
  <si>
    <t>Tiebreaker</t>
  </si>
  <si>
    <t>§13.6(6)</t>
  </si>
  <si>
    <t>MFDL Request/ MFDL or NHTF Units = 80,001-100,000</t>
  </si>
  <si>
    <t>MFDL Request/ MFDL or NHTF Units = 60,001-80,000</t>
  </si>
  <si>
    <r>
      <t xml:space="preserve">MFDL Request/ MFDL or NHTF Units </t>
    </r>
    <r>
      <rPr>
        <sz val="11"/>
        <color theme="1"/>
        <rFont val="Calibri"/>
        <family val="2"/>
      </rPr>
      <t xml:space="preserve">≤ </t>
    </r>
    <r>
      <rPr>
        <sz val="11"/>
        <color theme="1"/>
        <rFont val="Calibri"/>
        <family val="2"/>
        <scheme val="minor"/>
      </rPr>
      <t>60,000</t>
    </r>
  </si>
  <si>
    <t>Subsidy Per Unit (Direct Loan Applications only) [10 TAC §13.6(4)]</t>
  </si>
  <si>
    <t>Direct Loan Request/ Direct Loan or NHTF Units = 60,001 - 80,000</t>
  </si>
  <si>
    <t>Direct Loan Request/ Direct Loan or NHTF Units = 80,001 - 100,000</t>
  </si>
  <si>
    <t>Direct Loan Request/ Direct Loan or NHTF Units ≤ 60,000</t>
  </si>
  <si>
    <t>Competitive Housing Tax Credit Selection Self-Score-10 TAC §11.9</t>
  </si>
  <si>
    <t>Application is seeking points for Subsidy Per Unit.</t>
  </si>
  <si>
    <t>Direct Loan Points Claimed:</t>
  </si>
  <si>
    <r>
      <t xml:space="preserve">* Applicants electing to restrict units at 30% AMGI for Competitive HTC  or income averaging purposes may not count those same units for scoring points under §13.6(5). However, units restricted to ≥40% AMGI for HTC purposes that are layered with 30% AMGI units for Direct Loan purposes may count for point scoring under §13.6(5). </t>
    </r>
    <r>
      <rPr>
        <b/>
        <i/>
        <sz val="9"/>
        <rFont val="Calibri"/>
        <family val="2"/>
      </rPr>
      <t>Points claimed here will appear on the MFDL Self Score tab.</t>
    </r>
  </si>
  <si>
    <r>
      <t xml:space="preserve">Applicants should confirm any point selections in this section by using the 2020 Direct Loan Unit Calculator Tool on the Apply for Funds page on the TDHCA website: https://www.tdhca.state.tx.us/multifamily/apply-for-funds.htm.  </t>
    </r>
    <r>
      <rPr>
        <b/>
        <i/>
        <sz val="9"/>
        <rFont val="Calibri"/>
        <family val="2"/>
      </rPr>
      <t>Points claimed here will appear on the MFDL Self Score tab.</t>
    </r>
    <r>
      <rPr>
        <i/>
        <sz val="9"/>
        <rFont val="Calibri"/>
        <family val="2"/>
      </rPr>
      <t xml:space="preserve"> </t>
    </r>
  </si>
  <si>
    <r>
      <t>Applicant elects to commit at least 5% of the total Units for Persons with Special Housing Needs. The Units identified for this scoring item may not be the same Units identified previously for the Section 811 PRA Program. The Development Owner agrees to specifically market Units to Persons with Special Housing Needs. The Department will require an initial minimum twelve-month period during which Units must either be occupied by Persons with Special Housing Needs or held vacant, unless the units receive</t>
    </r>
    <r>
      <rPr>
        <b/>
        <sz val="10"/>
        <color rgb="FF000000"/>
        <rFont val="Calibri"/>
        <family val="2"/>
      </rPr>
      <t xml:space="preserve"> </t>
    </r>
    <r>
      <rPr>
        <sz val="10"/>
        <color rgb="FF000000"/>
        <rFont val="Calibri"/>
        <family val="2"/>
      </rPr>
      <t>HOME funds from any source. (2 points)</t>
    </r>
  </si>
  <si>
    <t>Applicant elects to commit at least an additional 2% of the total Units to Persons referred from the Continuum of Care or local homeless service providers to be made available for those experiencing homelessness.  Applications in the At‐risk or USDA setasides are not eligible for this scoring item. Applications are not eligible under this paragraph unless points have also been selected under A above.  The Development Owner agrees to specifically market the 2% of Units through the Continuum of Care and other homelessness providers local to the Development Site. In addition, the Department will require an initial minimum twelve‐month period in Urban subregions, and an initial six‐month period in Rural subregions, during which Units must either be occupied by Persons referred from the Continuum of Care or local homeless service providers, or held vacant, unless the Units receive HOME funds from any source. (1 point)</t>
  </si>
  <si>
    <t>Application is seeking points for Extended Affordability.</t>
  </si>
  <si>
    <r>
      <t xml:space="preserve">Board Meeting and Corresponding Submission Dates.  </t>
    </r>
    <r>
      <rPr>
        <i/>
        <sz val="11"/>
        <color theme="1"/>
        <rFont val="Calibri"/>
        <family val="2"/>
        <scheme val="minor"/>
      </rPr>
      <t xml:space="preserve">(Note:  The Department will require at least 90 days to review an Application. The Application will be subject to the review priority established under </t>
    </r>
    <r>
      <rPr>
        <sz val="11"/>
        <color theme="1"/>
        <rFont val="Calibri"/>
        <family val="2"/>
      </rPr>
      <t>§</t>
    </r>
    <r>
      <rPr>
        <i/>
        <sz val="11"/>
        <color theme="1"/>
        <rFont val="Calibri"/>
        <family val="2"/>
        <scheme val="minor"/>
      </rPr>
      <t>11.201(6) of the QAP).</t>
    </r>
  </si>
  <si>
    <t>Application includes a certification that the Applicant will close all financing on or before the last business day in November, 2020.</t>
  </si>
  <si>
    <t>Proximity to Job Areas</t>
  </si>
  <si>
    <t>Proximity to Urban Core</t>
  </si>
  <si>
    <t>Proximity to Job Areas  (Competitive HTC Only)</t>
  </si>
  <si>
    <t>Declared Disaster Area:  (Competitive HTC Only)</t>
  </si>
  <si>
    <t>Readiness to Proceed  (Competitive HTC Only)</t>
  </si>
  <si>
    <t>§11.9(c)(7)</t>
  </si>
  <si>
    <t>An Inducement Resolution has been approved by the Bond Issuer and a copy is provided here or behind Tab 8.</t>
  </si>
  <si>
    <t>Submit documentation regarding any disclosures behind this Tab.</t>
  </si>
  <si>
    <t>Pursuant to §11.204(8)(G) of the QAP, for any Application where any structure on the Development Site is occupied at any time after the beginning of the Application Acceptance Period, even if demolition is proposed,  or if a federal subsidy is being transferred from another site and the costs of relocation will be part of the Total Development Costs, the following items must be provided.</t>
  </si>
  <si>
    <t>https://www.huduser.gov/portal/sadda/sadda_qct.html</t>
  </si>
  <si>
    <r>
      <t xml:space="preserve">Please indicate whether any of the following required disclosure on the </t>
    </r>
    <r>
      <rPr>
        <b/>
        <i/>
        <sz val="11"/>
        <rFont val="Calibri"/>
        <family val="2"/>
      </rPr>
      <t xml:space="preserve">Certification, Acknowledgement, and Consent of Development Owner </t>
    </r>
    <r>
      <rPr>
        <b/>
        <sz val="11"/>
        <rFont val="Calibri"/>
        <family val="2"/>
      </rPr>
      <t xml:space="preserve"> (to be used for data capture for application processing): </t>
    </r>
  </si>
  <si>
    <t>Development Site is within 300 feet of a junkyard.</t>
  </si>
  <si>
    <t>Development Site is within 300 feet of a solid waste facility.</t>
  </si>
  <si>
    <t>Development Site is within 300 feet of a sexually-oriented business.</t>
  </si>
  <si>
    <t>Development Site is within 500 feet of active railroad tracks.</t>
  </si>
  <si>
    <t>Development Site is within 500 feet of heavy industry.</t>
  </si>
  <si>
    <t>Development Site is within 10 miles of a nuclear plant.</t>
  </si>
  <si>
    <t>Development Site contains or is adjacent to an easement that contains pipelines which carry highly volatile liquids.</t>
  </si>
  <si>
    <t>Development Site is within 2 miles of refineries capable of refining more than 100,000 barrels of oil per day.</t>
  </si>
  <si>
    <r>
      <t xml:space="preserve">10 TAC §11.101(a)(3) - Neighborhood Risk Factors (NRF).  </t>
    </r>
    <r>
      <rPr>
        <b/>
        <sz val="11"/>
        <color rgb="FFFF0000"/>
        <rFont val="Calibri"/>
        <family val="2"/>
      </rPr>
      <t>Insert NRF Report Packet behind this Tab</t>
    </r>
    <r>
      <rPr>
        <b/>
        <sz val="11"/>
        <color indexed="8"/>
        <rFont val="Calibri"/>
        <family val="2"/>
      </rPr>
      <t>.</t>
    </r>
  </si>
  <si>
    <t>Development Site is located within 1,000 feet of multiple vacant structures that have fallen into such significant disrepair, overgrowth, and/or vandalism that they would commonly be regarded as blighted or abandoned.</t>
  </si>
  <si>
    <t>Development Site is located within the attendance zone of an elementary school, a middle school or a high school that has a 2019 TEA Accountability Rating of D and a 2018 Improvement Required Rating or a 2019
TEA Accountability Rating of F and a 2018 Met Standard Rating.</t>
  </si>
  <si>
    <t>Development Site is located in a census tract (or for any adjacent census tract)  in an Urban Area and the rate of Part I violent crime is greater than 18 per 1,000 persons (annually) as reported on neighborhoodscout.com.</t>
  </si>
  <si>
    <t>Development Site has buildings or recreational areas within 100 feet of overhead high voltage transmission lines.</t>
  </si>
  <si>
    <t>Development Site has buildings within accident potential zones or runway clear zones of any airport.</t>
  </si>
  <si>
    <r>
      <t xml:space="preserve">Development Site is located within a census tract that has a poverty rate above 40% for individuals, or 55% for Developments in regions 11 and 13. </t>
    </r>
    <r>
      <rPr>
        <sz val="10"/>
        <color rgb="FFFF0000"/>
        <rFont val="Calibri"/>
        <family val="2"/>
        <scheme val="minor"/>
      </rPr>
      <t>Include resolution from Governing Body in the NRFR Packet.</t>
    </r>
  </si>
  <si>
    <t>The poverty rate for the Census Tract is above 40% (55% for Regions 11 or 13), and the Neighborhood Risk Factors Report and required resolution has been submitted behind Tab 2.</t>
  </si>
  <si>
    <t xml:space="preserve">Farmland Designation  </t>
  </si>
  <si>
    <t>(To be completed if requesting MFDL funds under 2020-2 NOFA or Soft Repayment set-aside of 2020-1 NOFA):</t>
  </si>
  <si>
    <t>The Development Site is not located in a county with a population that exceeds one million.</t>
  </si>
  <si>
    <t>The site is located in a county with a population less than one million and is contiguous to or within 1,000 feet of the site for the following eligible Pre-application(s) serving the same Target Population:</t>
  </si>
  <si>
    <t>The Development Site is not located in a county with a population less than one million.</t>
  </si>
  <si>
    <t>The site is located in a county with a population less than one million and is not contiguous to or within 1,000 feet of the site for any other eligible Pre-application(s) serving the same Target Population.</t>
  </si>
  <si>
    <t>The Application is USDA or At-Risk, or is in a Rural Subregion.</t>
  </si>
  <si>
    <r>
      <t xml:space="preserve">Neighborhood Risk Factors Report, if applicable, </t>
    </r>
    <r>
      <rPr>
        <b/>
        <sz val="10"/>
        <color rgb="FFFF0000"/>
        <rFont val="Calibri"/>
        <family val="2"/>
      </rPr>
      <t>is behind Tab 2</t>
    </r>
    <r>
      <rPr>
        <b/>
        <sz val="10"/>
        <color indexed="8"/>
        <rFont val="Calibri"/>
        <family val="2"/>
      </rPr>
      <t>;</t>
    </r>
  </si>
  <si>
    <t xml:space="preserve">2019 TEA accountability information for each school; </t>
  </si>
  <si>
    <t>NOTE that consideration for Developments within zones considered ineligible by 10 TAC §11.101(b)(1)(C) would only be achieved through the waiver process as outlined in 10 TAC §11.207, and that waiver must be submitted prior to submission of the pre-application (if one is submitted) or the full application. A Neighborhood Risk Factors Report is not accepatable for ineligibility.</t>
  </si>
  <si>
    <t>The waiver request must establish how the need for the waiver was not within the control of the Applicant.  Anyone seeking a waiver should include any and all materials they will rely upon to argue that waiver of ineligibility satisfies the waiver standard.</t>
  </si>
  <si>
    <t>Development must be awarded January 1, 2005 or earlier for 15-year threshold, January 1, 2000 or earlier for the 20-year threshold, and January 1, 1990 or earlier for 30-year threshold, as listed in the "Board Approval" column of the Property Inventory tab of the Site Demographic Characteristics  Report.</t>
  </si>
  <si>
    <t>Evidence Development was placed in service 25 or more years ago</t>
  </si>
  <si>
    <t>Evidence Development is still occupied. Submit any rent roll separate from the Application)</t>
  </si>
  <si>
    <t>Evidence or statement that Development has not received federal funding or LIHTC equity for Rehab</t>
  </si>
  <si>
    <r>
      <t xml:space="preserve">CRP Packet, including backup documentation for amenities </t>
    </r>
    <r>
      <rPr>
        <sz val="10"/>
        <color rgb="FFFF0000"/>
        <rFont val="Calibri"/>
        <family val="2"/>
      </rPr>
      <t>is inserted behind this tab.</t>
    </r>
  </si>
  <si>
    <t>If Supportive Housing is selected (10 TAC §11.1(d)(122)):</t>
  </si>
  <si>
    <t>Supportive services are tailored for members of a household with specific needs (select from list):</t>
  </si>
  <si>
    <t>Persons with physical, intellectual, and/or developmental disabilities</t>
  </si>
  <si>
    <t>Homeless or Persons at‐risk of homelessness</t>
  </si>
  <si>
    <t>Youth aging out of foster care</t>
  </si>
  <si>
    <t>Persons eligible to receive primarily non‐medical home or community‐based services</t>
  </si>
  <si>
    <t>Persons transitioning out of institutionalized care</t>
  </si>
  <si>
    <t>Persons unable to secure permanent housing elsewhere due to high barriers</t>
  </si>
  <si>
    <t>Evidence that at least 10% of the Units in the proposed Development meet the 2010 ADA standards with the exceptions listed in "Nondiscrimination on the Basis of Disability in Federally Assisted Programs and Activities" 79 Federal Register 29671 for persons with mobility impairments.</t>
  </si>
  <si>
    <t>Documentation of how resident feedback was incorporated into Development design;</t>
  </si>
  <si>
    <t>Evidence of project‐based rental or operating subsidies for all Units;</t>
  </si>
  <si>
    <t>Multiple systems will be in place for residents to provide feedback to Development staff;</t>
  </si>
  <si>
    <t>A resident is or will be a member of the Development Owner or service provider board of directors;</t>
  </si>
  <si>
    <t>The Development’s Tenant Selection Criteria will include a clear description of any credit, criminal conviction, or prior eviction history that may disqualify a potential resident. The disqualification cannot be a total prohibition, unless such a prohibition is required by federal statute or regulation (i.e. the Development must have an appeal process for non federally required criteria;</t>
  </si>
  <si>
    <t>The Development will have a comprehensive written eviction prevention policy that includes an appeal process; and</t>
  </si>
  <si>
    <t>The Development will have a comprehensive written services plan that describes the available services, identifying whether they are provided directly or through referral linkages, by whom, and in what location and during what days and hours. A copy of the services plan will be readily accessible to residents.</t>
  </si>
  <si>
    <t>I, individually or as the general partner(s) or officers of the Applicant entity, confirm that:</t>
  </si>
  <si>
    <t>Evidence that the Development is less than ½ mile from regularly‐scheduled public transportation, including evening and weekend service; and</t>
  </si>
  <si>
    <r>
      <t xml:space="preserve">Development </t>
    </r>
    <r>
      <rPr>
        <b/>
        <i/>
        <sz val="11"/>
        <color indexed="8"/>
        <rFont val="Calibri"/>
        <family val="2"/>
        <scheme val="minor"/>
      </rPr>
      <t>is</t>
    </r>
    <r>
      <rPr>
        <sz val="11"/>
        <color indexed="8"/>
        <rFont val="Calibri"/>
        <family val="2"/>
        <scheme val="minor"/>
      </rPr>
      <t xml:space="preserve"> financed with debt containing foreclosure provisions or debt that contains must-pay repayment provisions (including cash-flow debt). Application must include the following:</t>
    </r>
  </si>
  <si>
    <r>
      <t xml:space="preserve">Development </t>
    </r>
    <r>
      <rPr>
        <b/>
        <i/>
        <sz val="11"/>
        <color indexed="8"/>
        <rFont val="Calibri"/>
        <family val="2"/>
        <scheme val="minor"/>
      </rPr>
      <t>is not</t>
    </r>
    <r>
      <rPr>
        <sz val="11"/>
        <color indexed="8"/>
        <rFont val="Calibri"/>
        <family val="2"/>
        <scheme val="minor"/>
      </rPr>
      <t xml:space="preserve"> financed with debt containing foreclosure provisions or debt that contains must-pay repayment provisions (including cash-flow debt).</t>
    </r>
  </si>
  <si>
    <t>15 Points</t>
  </si>
  <si>
    <t>13 Points</t>
  </si>
  <si>
    <t>Existing Development Assistance</t>
  </si>
  <si>
    <r>
      <rPr>
        <b/>
        <sz val="11"/>
        <color indexed="8"/>
        <rFont val="Calibri"/>
        <family val="2"/>
      </rPr>
      <t>For Supportive Housing only</t>
    </r>
    <r>
      <rPr>
        <sz val="11"/>
        <color theme="1"/>
        <rFont val="Calibri"/>
        <family val="2"/>
        <scheme val="minor"/>
      </rPr>
      <t xml:space="preserve">, specification of space to be used for 75 sq. ft./unit common space.  </t>
    </r>
    <r>
      <rPr>
        <b/>
        <sz val="11"/>
        <color theme="1"/>
        <rFont val="Calibri"/>
        <family val="2"/>
        <scheme val="minor"/>
      </rPr>
      <t>NOTE:</t>
    </r>
    <r>
      <rPr>
        <sz val="11"/>
        <color theme="1"/>
        <rFont val="Calibri"/>
        <family val="2"/>
        <scheme val="minor"/>
      </rPr>
      <t xml:space="preserve">  In order to qualify for points under 10 TAC </t>
    </r>
    <r>
      <rPr>
        <sz val="11"/>
        <color theme="1"/>
        <rFont val="Calibri"/>
        <family val="2"/>
      </rPr>
      <t>§11.9(e)(2)</t>
    </r>
    <r>
      <rPr>
        <sz val="11"/>
        <color theme="1"/>
        <rFont val="Calibri"/>
        <family val="2"/>
        <scheme val="minor"/>
      </rPr>
      <t>, of the 75 square feet, at least 50 square feet must be conditioned space.</t>
    </r>
  </si>
  <si>
    <r>
      <t xml:space="preserve">Note that in order to qualify for points under 10 TAC </t>
    </r>
    <r>
      <rPr>
        <sz val="11"/>
        <color rgb="FFC00000"/>
        <rFont val="Calibri"/>
        <family val="2"/>
      </rPr>
      <t>§11.9(e)(2), at least 50 square feet of each 75 square of Common Area claimed must be conditioned space.</t>
    </r>
  </si>
  <si>
    <t>If MFDL only or MFDL is the only permanent financing, there cannot be ANY market rate Units.</t>
  </si>
  <si>
    <t>Application includes a resolution approved by the board of the nonprofit organization indicating clear approval of the organizations's participation in the Application and naming all members of the board and employees who may act on its behalf.</t>
  </si>
  <si>
    <t>Common Area Square Footage (as specified on Architect Certification)</t>
  </si>
  <si>
    <t>Enter the total development Common Area as specified on Architect Certification:</t>
  </si>
  <si>
    <t xml:space="preserve">2020  Multifamily Uniform Application            </t>
  </si>
  <si>
    <t>Provide information behind this tab regarding mitigation for any item selected above.</t>
  </si>
  <si>
    <t>This worksheet may be used for 4% and 9% Applications. 
This worksheet is not required to be included in the PDF application, but should be included in the Excel application.</t>
  </si>
  <si>
    <t>-8</t>
  </si>
  <si>
    <t>** Note that if there is no Representative, both items will be scored as neutral. Letters are due February 28, 2020.</t>
  </si>
  <si>
    <t>Certification for Supportive Housing Applications</t>
  </si>
  <si>
    <t>Documentation of how resident feedback has been incorporated into Development design;</t>
  </si>
  <si>
    <t>The proposed Development is intended for and targets occupancy for households in need of specialized and specific non‐medical services in order to maintain housing or transition into independent living.</t>
  </si>
  <si>
    <t>Services will be provided by a Third Party provider and evidence that the provider has at least a three-year record of providing substantive services similar to those proposed in the subject Application in residential settings is provided behind this Tab.</t>
  </si>
  <si>
    <t>Documentation that the Applicant or General Partner has secured or will secure sufficient funds necessary to maintain the Supportive Housing Development's operations throughout the entire Affordability Period is included behind this Tab.</t>
  </si>
  <si>
    <t>Evidence of the Applicant's or General Partner's history of fundraising activities reasonably deemed to be sufficient to address any unanticipated operating losses is included behind this Tab.</t>
  </si>
  <si>
    <t>If Supportive Housing is selected (10 TAC §11.1(d)(122)), the Applicant or General Partner confirms that:</t>
  </si>
  <si>
    <t>Supportive services will meet the minimum requirements provided in clauses (i) –(iv) of §11.1(d)(122)(D) of the Qualified Allocation Plan.</t>
  </si>
  <si>
    <t>Evidence that the Development is located less than ½ mile from regularly‐scheduled public transportation, including evening and weekend service;</t>
  </si>
  <si>
    <t>Evidence that at least 10% of the Units in the proposed Development meet the 2010 ADA standards with the exceptions listed in "Nondiscrimination on the Basis of Disability in Federally Assisted Programs and Activities" 79 Federal Register 29671 for persons with mobility impairments;</t>
  </si>
  <si>
    <t>and the Applicant or General Partner confirms that:</t>
  </si>
  <si>
    <t>Persons with Special Housing Needs (alcohol and/or drug addictions, VAWA protections, HIV/AIDS, Veterans with Disabilities</t>
  </si>
  <si>
    <t>Other target populations that are served by a federal or state housing program (provide documentation behind this Tab)</t>
  </si>
  <si>
    <t>Supportive services are tailored for members of a household with specific non-medical needs (select all that apply):</t>
  </si>
  <si>
    <t xml:space="preserve">Describe:  </t>
  </si>
  <si>
    <t>Services will be provided by the Applicant or an Affiliate of the Applicant.</t>
  </si>
  <si>
    <t>As a condition of the Underwriting Report, the Applicant or General Partner will provide a fully executed guaranty agreement whereby the Applicant or its Affiliate assume financial responsibility of any outstanding operating deficits, as they arise, and throughout the entire Affordability Period.</t>
  </si>
  <si>
    <r>
      <t xml:space="preserve">Development </t>
    </r>
    <r>
      <rPr>
        <b/>
        <i/>
        <sz val="11"/>
        <color indexed="8"/>
        <rFont val="Calibri"/>
        <family val="2"/>
        <scheme val="minor"/>
      </rPr>
      <t>is not</t>
    </r>
    <r>
      <rPr>
        <sz val="11"/>
        <color indexed="8"/>
        <rFont val="Calibri"/>
        <family val="2"/>
        <scheme val="minor"/>
      </rPr>
      <t xml:space="preserve"> financed, except for construction financing, with debt containing foreclosure provisions or debt that contains must-pay repayment provisions (including cash-flow debt).</t>
    </r>
  </si>
  <si>
    <t>Development has permanent foreclosable, must-pay debt sourced from federal funds.</t>
  </si>
  <si>
    <t>Development has permanent foreclosable, cash flow debt provided by an Affiliate that was originally sourced from charitiable contributions or pass-through local government, non-federal funds.</t>
  </si>
  <si>
    <t>If the Development is financed with debt that does not meet the requirements above, Application must include:</t>
  </si>
  <si>
    <t>Evidence of project‐based rental or operating subsidies for a minimum of 25% of Units;</t>
  </si>
  <si>
    <t>Information below to be used by Supportive Housing Applicants only.</t>
  </si>
  <si>
    <t>Engineer/Architect Certification Form</t>
  </si>
  <si>
    <t>The Engineer/Architect Certification dated on or after January 8 is included behind this tab.</t>
  </si>
  <si>
    <t>Total Housing Development Cost</t>
  </si>
  <si>
    <t>No Rep Ltr</t>
  </si>
  <si>
    <t>US Census’ OnTheMap report, the 2017 data set, indicating date data was retrieved is as of October 1 but before Pre-Application Final Delivery Date. (See the 2020 Application Manual for directions)</t>
  </si>
  <si>
    <t>Poverty Rate is less than 17.0341.</t>
  </si>
  <si>
    <r>
      <rPr>
        <b/>
        <sz val="11"/>
        <color theme="1"/>
        <rFont val="Calibri"/>
        <family val="2"/>
        <scheme val="minor"/>
      </rPr>
      <t>Tie-Breaker #1  (10 TAC  §11.7(1))</t>
    </r>
    <r>
      <rPr>
        <sz val="11"/>
        <color theme="1"/>
        <rFont val="Calibri"/>
        <family val="2"/>
        <scheme val="minor"/>
      </rPr>
      <t xml:space="preserve">
Applications proposed to be located in a census tract with a poverty rate below the average poverty rate for all awarded Competitive HTC Applications from the past three years,17.0341 (with Region 11 adding an additional 15% to that value and Region 13 adding an additional 5% to that value), are eligible for the first tie-breaker. Any of the tied Applications that meet the first part of the tie-breaker will progress to the second part.  Then the Development in the census tract with the highest percentage of statewide rent burden for renter households at or below 80% Area Median Family Income (AMFI), will win the tie-breaker.  Tied Applications that do not meet the first part of the tie-breaker or that are still tied after applying the second part of the tie-breaker will proceed to the second tie-breaker to break the tie.</t>
    </r>
  </si>
  <si>
    <t>Poverty Rate is less than 32.0341.</t>
  </si>
  <si>
    <t>Poverty Rate is less than 22.0341.</t>
  </si>
  <si>
    <r>
      <t xml:space="preserve">Application is </t>
    </r>
    <r>
      <rPr>
        <i/>
        <sz val="10"/>
        <rFont val="Calibri"/>
        <family val="2"/>
      </rPr>
      <t xml:space="preserve">not </t>
    </r>
    <r>
      <rPr>
        <sz val="10"/>
        <rFont val="Calibri"/>
        <family val="2"/>
      </rPr>
      <t xml:space="preserve">in the At-Risk </t>
    </r>
    <r>
      <rPr>
        <b/>
        <i/>
        <sz val="10"/>
        <rFont val="Calibri"/>
        <family val="2"/>
      </rPr>
      <t>or</t>
    </r>
    <r>
      <rPr>
        <sz val="10"/>
        <rFont val="Calibri"/>
        <family val="2"/>
      </rPr>
      <t xml:space="preserve"> USDA Set-Aside;    </t>
    </r>
    <r>
      <rPr>
        <b/>
        <sz val="10"/>
        <rFont val="Calibri"/>
        <family val="2"/>
      </rPr>
      <t>AND</t>
    </r>
  </si>
  <si>
    <t>Ingress and egress to a public right of way are not part of the Property described in the site control documentation, and at the time of Commitment, the Applicant will provide:</t>
  </si>
  <si>
    <t xml:space="preserve">One or more entities described changed between the submission of the pre-application and the Application, and I (We) certify that the new entity was notified as required by 10 TAC §11.203.  </t>
  </si>
  <si>
    <r>
      <t xml:space="preserve">Common Area Square Footage (as specified on Architect Certification)     </t>
    </r>
    <r>
      <rPr>
        <b/>
        <sz val="10"/>
        <color rgb="FFFF0000"/>
        <rFont val="Calibri"/>
        <family val="2"/>
      </rPr>
      <t>(Enter here if NOT Supportive Housing)</t>
    </r>
    <r>
      <rPr>
        <b/>
        <sz val="10"/>
        <rFont val="Calibri"/>
        <family val="2"/>
      </rPr>
      <t xml:space="preserve"> </t>
    </r>
  </si>
  <si>
    <t>Enter Total Development Common Area as specified on Architect Certification:</t>
  </si>
  <si>
    <t>Unit types must be entered from smallest to largest based on “# of Bedrooms” and “Unit Size”, then within the same “# of Bedrooms” and “Unit Size” from  lowest to highest “Rent Collected/Unit”.  You are not required to distinguish the HC or AV Units from other Units that are the same size/floor plan.</t>
  </si>
  <si>
    <t xml:space="preserve">Describe any reductions as a result of dedication of land for roadways, easements or other changes that may occur during development.  Explain ALL factors that may affect the probability of the engineer’s or architect’s site plan actually being the final size of the development site.  </t>
  </si>
  <si>
    <r>
      <t xml:space="preserve">DP-1 Profile of General Demographic Characteristics (2010) Census data for the census tract and city (and county if proposed site is located in a rural area) where the proposed site will be located. DP-1 Census data can be accessed using the data.census.gov Advanced Search option at </t>
    </r>
    <r>
      <rPr>
        <sz val="9"/>
        <rFont val="Calibri"/>
        <family val="2"/>
      </rPr>
      <t>https://data.census.gov/cedsci/</t>
    </r>
  </si>
  <si>
    <t>REVISED May 11,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</si>
</sst>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_(* #,##0_);_(* \(#,##0\);_(* &quot;-&quot;??_);_(@_)"/>
    <numFmt numFmtId="167" formatCode="_(&quot;$&quot;* #,##0_);_(&quot;$&quot;* \(#,##0\);_(&quot;$&quot;* &quot;-&quot;??_);_(@_)"/>
    <numFmt numFmtId="168" formatCode="#,##0.0"/>
    <numFmt numFmtId="169" formatCode="&quot;$&quot;#,##0.00"/>
    <numFmt numFmtId="170" formatCode="m/d/yy;@"/>
    <numFmt numFmtId="171" formatCode="mm/dd/yy;@"/>
    <numFmt numFmtId="172" formatCode="[&lt;=9999999]###\-####;\(###\)\ ###\-####"/>
    <numFmt numFmtId="173" formatCode="0.000%"/>
    <numFmt numFmtId="174" formatCode="\(###\)\ ###\-####"/>
    <numFmt numFmtId="175" formatCode="&quot;TC &quot;00&quot;%&quot;"/>
    <numFmt numFmtId="176" formatCode="&quot;MRB &quot;00&quot;%&quot;"/>
    <numFmt numFmtId="177" formatCode="&quot;HTF &quot;00&quot;%&quot;"/>
    <numFmt numFmtId="178" formatCode="&quot;&quot;0&quot; units&quot;"/>
    <numFmt numFmtId="179" formatCode="[$-409]m/d/yy\ h:mm\ AM/PM;@"/>
    <numFmt numFmtId="180" formatCode="[$-409]mmmm\ d\,\ yyyy;@"/>
    <numFmt numFmtId="181" formatCode="&quot;$&quot;0.00&quot; psf&quot;"/>
    <numFmt numFmtId="182" formatCode="&quot;HH &quot;00&quot;%&quot;"/>
    <numFmt numFmtId="183" formatCode="&quot;NHTF &quot;00&quot;%&quot;"/>
    <numFmt numFmtId="184" formatCode="_(&quot;$&quot;* #,##0.0_);_(&quot;$&quot;* \(#,##0.0\);_(&quot;$&quot;* &quot;-&quot;??_);_(@_)"/>
  </numFmts>
  <fonts count="260" x14ac:knownFonts="1">
    <font>
      <sz val="11"/>
      <color theme="1"/>
      <name val="Calibri"/>
      <family val="2"/>
      <scheme val="minor"/>
    </font>
    <font>
      <sz val="11"/>
      <color indexed="8"/>
      <name val="Calibri"/>
      <family val="2"/>
    </font>
    <font>
      <sz val="11"/>
      <color indexed="8"/>
      <name val="Calibri"/>
      <family val="2"/>
    </font>
    <font>
      <sz val="10"/>
      <name val="Arial"/>
      <family val="2"/>
    </font>
    <font>
      <u/>
      <sz val="10"/>
      <color indexed="12"/>
      <name val="Arial"/>
      <family val="2"/>
    </font>
    <font>
      <sz val="10"/>
      <color indexed="8"/>
      <name val="Calibri"/>
      <family val="2"/>
    </font>
    <font>
      <sz val="10"/>
      <name val="Arial Narrow"/>
      <family val="2"/>
    </font>
    <font>
      <sz val="10"/>
      <color indexed="12"/>
      <name val="Arial Narrow"/>
      <family val="2"/>
    </font>
    <font>
      <b/>
      <sz val="10"/>
      <name val="Times New Roman"/>
      <family val="1"/>
    </font>
    <font>
      <sz val="10"/>
      <name val="Times New Roman"/>
      <family val="1"/>
    </font>
    <font>
      <b/>
      <sz val="11"/>
      <color indexed="8"/>
      <name val="Calibri"/>
      <family val="2"/>
    </font>
    <font>
      <sz val="10"/>
      <name val="Arial"/>
      <family val="2"/>
    </font>
    <font>
      <b/>
      <sz val="16"/>
      <name val="Calibri"/>
      <family val="2"/>
    </font>
    <font>
      <b/>
      <u/>
      <sz val="16"/>
      <name val="Calibri"/>
      <family val="2"/>
    </font>
    <font>
      <i/>
      <sz val="10"/>
      <color indexed="8"/>
      <name val="Calibri"/>
      <family val="2"/>
    </font>
    <font>
      <b/>
      <u/>
      <sz val="10"/>
      <color indexed="8"/>
      <name val="Calibri"/>
      <family val="2"/>
    </font>
    <font>
      <vertAlign val="superscript"/>
      <sz val="10"/>
      <color indexed="8"/>
      <name val="Calibri"/>
      <family val="2"/>
    </font>
    <font>
      <i/>
      <sz val="11"/>
      <color indexed="8"/>
      <name val="Calibri"/>
      <family val="2"/>
    </font>
    <font>
      <b/>
      <i/>
      <sz val="11"/>
      <color indexed="8"/>
      <name val="Calibri"/>
      <family val="2"/>
    </font>
    <font>
      <sz val="11"/>
      <name val="Calibri"/>
      <family val="2"/>
    </font>
    <font>
      <b/>
      <i/>
      <sz val="11"/>
      <name val="Calibri"/>
      <family val="2"/>
    </font>
    <font>
      <u/>
      <sz val="11"/>
      <name val="Calibri"/>
      <family val="2"/>
    </font>
    <font>
      <b/>
      <sz val="11"/>
      <name val="Calibri"/>
      <family val="2"/>
    </font>
    <font>
      <b/>
      <sz val="10"/>
      <color indexed="8"/>
      <name val="Calibri"/>
      <family val="2"/>
    </font>
    <font>
      <sz val="10"/>
      <name val="Calibri"/>
      <family val="2"/>
    </font>
    <font>
      <vertAlign val="superscript"/>
      <sz val="10"/>
      <name val="Calibri"/>
      <family val="2"/>
    </font>
    <font>
      <sz val="11"/>
      <color indexed="8"/>
      <name val="Calibri"/>
      <family val="2"/>
    </font>
    <font>
      <b/>
      <sz val="11"/>
      <color indexed="8"/>
      <name val="Calibri"/>
      <family val="2"/>
    </font>
    <font>
      <b/>
      <sz val="10"/>
      <color indexed="8"/>
      <name val="Calibri"/>
      <family val="2"/>
    </font>
    <font>
      <sz val="10"/>
      <color indexed="8"/>
      <name val="Calibri"/>
      <family val="2"/>
    </font>
    <font>
      <sz val="10"/>
      <name val="Calibri"/>
      <family val="2"/>
    </font>
    <font>
      <i/>
      <sz val="10"/>
      <name val="Calibri"/>
      <family val="2"/>
    </font>
    <font>
      <i/>
      <sz val="11"/>
      <color indexed="8"/>
      <name val="Calibri"/>
      <family val="2"/>
    </font>
    <font>
      <b/>
      <sz val="10"/>
      <name val="Calibri"/>
      <family val="2"/>
    </font>
    <font>
      <sz val="12"/>
      <color indexed="8"/>
      <name val="Calibri"/>
      <family val="2"/>
    </font>
    <font>
      <sz val="10"/>
      <color indexed="12"/>
      <name val="Calibri"/>
      <family val="2"/>
    </font>
    <font>
      <sz val="9"/>
      <color indexed="12"/>
      <name val="Calibri"/>
      <family val="2"/>
    </font>
    <font>
      <sz val="11"/>
      <name val="Calibri"/>
      <family val="2"/>
    </font>
    <font>
      <b/>
      <sz val="11"/>
      <name val="Calibri"/>
      <family val="2"/>
    </font>
    <font>
      <b/>
      <sz val="16"/>
      <color indexed="8"/>
      <name val="Calibri"/>
      <family val="2"/>
    </font>
    <font>
      <b/>
      <i/>
      <sz val="10"/>
      <color indexed="8"/>
      <name val="Calibri"/>
      <family val="2"/>
    </font>
    <font>
      <b/>
      <sz val="12"/>
      <color indexed="8"/>
      <name val="Calibri"/>
      <family val="2"/>
    </font>
    <font>
      <b/>
      <sz val="16"/>
      <name val="Calibri"/>
      <family val="2"/>
    </font>
    <font>
      <sz val="9"/>
      <name val="Calibri"/>
      <family val="2"/>
    </font>
    <font>
      <sz val="12"/>
      <name val="Calibri"/>
      <family val="2"/>
    </font>
    <font>
      <b/>
      <sz val="12"/>
      <name val="Calibri"/>
      <family val="2"/>
    </font>
    <font>
      <b/>
      <sz val="12"/>
      <color indexed="10"/>
      <name val="Calibri"/>
      <family val="2"/>
    </font>
    <font>
      <b/>
      <sz val="11"/>
      <color indexed="10"/>
      <name val="Calibri"/>
      <family val="2"/>
    </font>
    <font>
      <b/>
      <sz val="10"/>
      <color indexed="10"/>
      <name val="Calibri"/>
      <family val="2"/>
    </font>
    <font>
      <sz val="10"/>
      <color indexed="9"/>
      <name val="Calibri"/>
      <family val="2"/>
    </font>
    <font>
      <sz val="16"/>
      <color indexed="8"/>
      <name val="Calibri"/>
      <family val="2"/>
    </font>
    <font>
      <sz val="10"/>
      <color indexed="48"/>
      <name val="Calibri"/>
      <family val="2"/>
    </font>
    <font>
      <b/>
      <sz val="10"/>
      <color indexed="48"/>
      <name val="Calibri"/>
      <family val="2"/>
    </font>
    <font>
      <b/>
      <sz val="16"/>
      <color indexed="10"/>
      <name val="Calibri"/>
      <family val="2"/>
    </font>
    <font>
      <sz val="11"/>
      <color indexed="48"/>
      <name val="Calibri"/>
      <family val="2"/>
    </font>
    <font>
      <b/>
      <sz val="11"/>
      <color indexed="48"/>
      <name val="Calibri"/>
      <family val="2"/>
    </font>
    <font>
      <b/>
      <i/>
      <sz val="11"/>
      <color indexed="8"/>
      <name val="Calibri"/>
      <family val="2"/>
    </font>
    <font>
      <b/>
      <sz val="11"/>
      <color indexed="12"/>
      <name val="Calibri"/>
      <family val="2"/>
    </font>
    <font>
      <b/>
      <i/>
      <u/>
      <sz val="11"/>
      <color indexed="8"/>
      <name val="Calibri"/>
      <family val="2"/>
    </font>
    <font>
      <i/>
      <sz val="11"/>
      <name val="Calibri"/>
      <family val="2"/>
    </font>
    <font>
      <sz val="11"/>
      <color indexed="12"/>
      <name val="Calibri"/>
      <family val="2"/>
    </font>
    <font>
      <b/>
      <i/>
      <sz val="11"/>
      <name val="Calibri"/>
      <family val="2"/>
    </font>
    <font>
      <b/>
      <sz val="10.5"/>
      <name val="Calibri"/>
      <family val="2"/>
    </font>
    <font>
      <sz val="10.5"/>
      <name val="Calibri"/>
      <family val="2"/>
    </font>
    <font>
      <u/>
      <sz val="11"/>
      <name val="Calibri"/>
      <family val="2"/>
    </font>
    <font>
      <sz val="11"/>
      <color indexed="62"/>
      <name val="Calibri"/>
      <family val="2"/>
    </font>
    <font>
      <b/>
      <u/>
      <sz val="11"/>
      <name val="Calibri"/>
      <family val="2"/>
    </font>
    <font>
      <sz val="11"/>
      <color indexed="8"/>
      <name val="Calibri"/>
      <family val="2"/>
    </font>
    <font>
      <b/>
      <sz val="14"/>
      <name val="Calibri"/>
      <family val="2"/>
    </font>
    <font>
      <b/>
      <sz val="10.5"/>
      <color indexed="8"/>
      <name val="Calibri"/>
      <family val="2"/>
    </font>
    <font>
      <sz val="10.5"/>
      <color indexed="8"/>
      <name val="Calibri"/>
      <family val="2"/>
    </font>
    <font>
      <sz val="8"/>
      <name val="Calibri"/>
      <family val="2"/>
    </font>
    <font>
      <sz val="8"/>
      <color indexed="81"/>
      <name val="Tahoma"/>
      <family val="2"/>
    </font>
    <font>
      <b/>
      <sz val="8"/>
      <color indexed="81"/>
      <name val="Tahoma"/>
      <family val="2"/>
    </font>
    <font>
      <i/>
      <sz val="10"/>
      <name val="Times New Roman"/>
      <family val="1"/>
    </font>
    <font>
      <sz val="11"/>
      <name val="Arial Narrow"/>
      <family val="2"/>
    </font>
    <font>
      <b/>
      <sz val="10"/>
      <color indexed="12"/>
      <name val="Calibri"/>
      <family val="2"/>
    </font>
    <font>
      <b/>
      <i/>
      <u/>
      <sz val="10"/>
      <color indexed="8"/>
      <name val="Calibri"/>
      <family val="2"/>
    </font>
    <font>
      <b/>
      <vertAlign val="superscript"/>
      <sz val="10"/>
      <name val="Calibri"/>
      <family val="2"/>
    </font>
    <font>
      <b/>
      <i/>
      <sz val="10"/>
      <name val="Calibri"/>
      <family val="2"/>
    </font>
    <font>
      <b/>
      <i/>
      <sz val="10.5"/>
      <color indexed="8"/>
      <name val="Calibri"/>
      <family val="2"/>
    </font>
    <font>
      <b/>
      <u/>
      <sz val="10"/>
      <name val="Calibri"/>
      <family val="2"/>
    </font>
    <font>
      <b/>
      <sz val="10"/>
      <color indexed="12"/>
      <name val="Times New Roman"/>
      <family val="1"/>
    </font>
    <font>
      <b/>
      <u/>
      <sz val="11"/>
      <color indexed="12"/>
      <name val="Calibri"/>
      <family val="2"/>
    </font>
    <font>
      <sz val="10"/>
      <color indexed="8"/>
      <name val="Cambria"/>
      <family val="1"/>
    </font>
    <font>
      <sz val="10"/>
      <name val="Cambria"/>
      <family val="1"/>
    </font>
    <font>
      <b/>
      <i/>
      <sz val="9"/>
      <color indexed="8"/>
      <name val="Calibri"/>
      <family val="2"/>
    </font>
    <font>
      <b/>
      <sz val="9"/>
      <color indexed="81"/>
      <name val="Tahoma"/>
      <family val="2"/>
    </font>
    <font>
      <sz val="11"/>
      <color indexed="8"/>
      <name val="Calibri"/>
      <family val="2"/>
    </font>
    <font>
      <sz val="11"/>
      <color indexed="9"/>
      <name val="Calibri"/>
      <family val="2"/>
    </font>
    <font>
      <b/>
      <sz val="11"/>
      <color indexed="8"/>
      <name val="Calibri"/>
      <family val="2"/>
    </font>
    <font>
      <sz val="11"/>
      <color indexed="10"/>
      <name val="Calibri"/>
      <family val="2"/>
    </font>
    <font>
      <b/>
      <sz val="11"/>
      <color indexed="12"/>
      <name val="Calibri"/>
      <family val="2"/>
    </font>
    <font>
      <i/>
      <sz val="10"/>
      <color indexed="8"/>
      <name val="Calibri"/>
      <family val="2"/>
    </font>
    <font>
      <sz val="11"/>
      <color indexed="12"/>
      <name val="Calibri"/>
      <family val="2"/>
    </font>
    <font>
      <b/>
      <sz val="11"/>
      <color indexed="12"/>
      <name val="Calibri"/>
      <family val="2"/>
    </font>
    <font>
      <sz val="10"/>
      <color indexed="12"/>
      <name val="Calibri"/>
      <family val="2"/>
    </font>
    <font>
      <b/>
      <sz val="10"/>
      <color indexed="12"/>
      <name val="Calibri"/>
      <family val="2"/>
    </font>
    <font>
      <sz val="11"/>
      <color indexed="12"/>
      <name val="Calibri"/>
      <family val="2"/>
    </font>
    <font>
      <sz val="10.5"/>
      <color indexed="12"/>
      <name val="Calibri"/>
      <family val="2"/>
    </font>
    <font>
      <sz val="11"/>
      <color indexed="8"/>
      <name val="Calibri"/>
      <family val="2"/>
    </font>
    <font>
      <sz val="10"/>
      <color indexed="8"/>
      <name val="Calibri"/>
      <family val="2"/>
    </font>
    <font>
      <b/>
      <i/>
      <sz val="10"/>
      <color indexed="8"/>
      <name val="Calibri"/>
      <family val="2"/>
    </font>
    <font>
      <b/>
      <i/>
      <u/>
      <sz val="10"/>
      <color indexed="8"/>
      <name val="Calibri"/>
      <family val="2"/>
    </font>
    <font>
      <sz val="10.5"/>
      <color indexed="8"/>
      <name val="Calibri"/>
      <family val="2"/>
    </font>
    <font>
      <i/>
      <sz val="10"/>
      <name val="Calibri"/>
      <family val="2"/>
    </font>
    <font>
      <b/>
      <sz val="10"/>
      <color indexed="10"/>
      <name val="Calibri"/>
      <family val="2"/>
    </font>
    <font>
      <sz val="10"/>
      <color indexed="12"/>
      <name val="Times New Roman"/>
      <family val="1"/>
    </font>
    <font>
      <b/>
      <sz val="10"/>
      <color indexed="8"/>
      <name val="Calibri"/>
      <family val="2"/>
    </font>
    <font>
      <u/>
      <sz val="10"/>
      <color indexed="12"/>
      <name val="Calibri"/>
      <family val="2"/>
    </font>
    <font>
      <b/>
      <sz val="10"/>
      <color indexed="12"/>
      <name val="Calibri"/>
      <family val="2"/>
    </font>
    <font>
      <sz val="10"/>
      <color indexed="12"/>
      <name val="Calibri"/>
      <family val="2"/>
    </font>
    <font>
      <b/>
      <sz val="9"/>
      <color indexed="8"/>
      <name val="Calibri"/>
      <family val="2"/>
    </font>
    <font>
      <b/>
      <sz val="14"/>
      <color indexed="8"/>
      <name val="Calibri"/>
      <family val="2"/>
    </font>
    <font>
      <sz val="10"/>
      <color indexed="8"/>
      <name val="Cambria"/>
      <family val="1"/>
    </font>
    <font>
      <sz val="10"/>
      <name val="Calibri"/>
      <family val="2"/>
    </font>
    <font>
      <b/>
      <sz val="10"/>
      <name val="Calibri"/>
      <family val="2"/>
    </font>
    <font>
      <i/>
      <sz val="10"/>
      <color indexed="12"/>
      <name val="Calibri"/>
      <family val="2"/>
    </font>
    <font>
      <b/>
      <sz val="10"/>
      <color indexed="9"/>
      <name val="Calibri"/>
      <family val="2"/>
    </font>
    <font>
      <sz val="12"/>
      <color indexed="8"/>
      <name val="Calibri"/>
      <family val="2"/>
    </font>
    <font>
      <i/>
      <sz val="9"/>
      <color indexed="12"/>
      <name val="Calibri"/>
      <family val="2"/>
    </font>
    <font>
      <b/>
      <sz val="10.5"/>
      <name val="Calibri"/>
      <family val="2"/>
    </font>
    <font>
      <i/>
      <sz val="11"/>
      <color indexed="12"/>
      <name val="Calibri"/>
      <family val="2"/>
    </font>
    <font>
      <u/>
      <sz val="10"/>
      <color indexed="12"/>
      <name val="Arial"/>
      <family val="2"/>
    </font>
    <font>
      <b/>
      <sz val="16"/>
      <color indexed="8"/>
      <name val="Calibri"/>
      <family val="2"/>
    </font>
    <font>
      <u/>
      <sz val="11"/>
      <color indexed="12"/>
      <name val="Arial"/>
      <family val="2"/>
    </font>
    <font>
      <i/>
      <sz val="10"/>
      <color indexed="60"/>
      <name val="Calibri"/>
      <family val="2"/>
    </font>
    <font>
      <sz val="11"/>
      <color indexed="60"/>
      <name val="Calibri"/>
      <family val="2"/>
    </font>
    <font>
      <i/>
      <sz val="10"/>
      <color indexed="12"/>
      <name val="Calibri"/>
      <family val="2"/>
    </font>
    <font>
      <b/>
      <i/>
      <sz val="11"/>
      <color indexed="8"/>
      <name val="Calibri"/>
      <family val="2"/>
    </font>
    <font>
      <sz val="9"/>
      <color indexed="8"/>
      <name val="Calibri"/>
      <family val="2"/>
    </font>
    <font>
      <i/>
      <sz val="9"/>
      <color indexed="8"/>
      <name val="Calibri"/>
      <family val="2"/>
    </font>
    <font>
      <b/>
      <sz val="10"/>
      <color indexed="12"/>
      <name val="Times New Roman"/>
      <family val="1"/>
    </font>
    <font>
      <b/>
      <i/>
      <sz val="10"/>
      <color indexed="12"/>
      <name val="Times New Roman"/>
      <family val="1"/>
    </font>
    <font>
      <sz val="10"/>
      <color indexed="48"/>
      <name val="Calibri"/>
      <family val="2"/>
    </font>
    <font>
      <b/>
      <sz val="10.5"/>
      <color indexed="12"/>
      <name val="Calibri"/>
      <family val="2"/>
    </font>
    <font>
      <sz val="10"/>
      <color indexed="9"/>
      <name val="Arial"/>
      <family val="2"/>
    </font>
    <font>
      <sz val="8"/>
      <color indexed="8"/>
      <name val="Calibri"/>
      <family val="2"/>
    </font>
    <font>
      <b/>
      <u/>
      <sz val="12"/>
      <color indexed="8"/>
      <name val="Calibri"/>
      <family val="2"/>
    </font>
    <font>
      <u/>
      <sz val="12"/>
      <color indexed="8"/>
      <name val="Calibri"/>
      <family val="2"/>
    </font>
    <font>
      <sz val="12"/>
      <color indexed="12"/>
      <name val="Calibri"/>
      <family val="2"/>
    </font>
    <font>
      <b/>
      <u/>
      <sz val="11"/>
      <color indexed="8"/>
      <name val="Calibri"/>
      <family val="2"/>
    </font>
    <font>
      <b/>
      <i/>
      <sz val="10"/>
      <name val="Times New Roman"/>
      <family val="1"/>
    </font>
    <font>
      <b/>
      <vertAlign val="superscript"/>
      <sz val="11"/>
      <color indexed="12"/>
      <name val="Calibri"/>
      <family val="2"/>
    </font>
    <font>
      <u/>
      <sz val="11"/>
      <color indexed="8"/>
      <name val="Calibri"/>
      <family val="2"/>
    </font>
    <font>
      <sz val="9"/>
      <color indexed="81"/>
      <name val="Tahoma"/>
      <family val="2"/>
    </font>
    <font>
      <sz val="11"/>
      <color indexed="8"/>
      <name val="Calibri"/>
      <family val="2"/>
    </font>
    <font>
      <sz val="11"/>
      <color indexed="9"/>
      <name val="Calibri"/>
      <family val="2"/>
    </font>
    <font>
      <b/>
      <sz val="11"/>
      <color indexed="8"/>
      <name val="Calibri"/>
      <family val="2"/>
    </font>
    <font>
      <sz val="10"/>
      <color indexed="9"/>
      <name val="Calibri"/>
      <family val="2"/>
    </font>
    <font>
      <sz val="12"/>
      <color indexed="8"/>
      <name val="Calibri"/>
      <family val="2"/>
    </font>
    <font>
      <b/>
      <sz val="10"/>
      <color indexed="10"/>
      <name val="Calibri"/>
      <family val="2"/>
    </font>
    <font>
      <sz val="8"/>
      <color indexed="9"/>
      <name val="Calibri"/>
      <family val="2"/>
    </font>
    <font>
      <b/>
      <i/>
      <sz val="11"/>
      <color indexed="10"/>
      <name val="Calibri"/>
      <family val="2"/>
    </font>
    <font>
      <b/>
      <sz val="10"/>
      <color indexed="8"/>
      <name val="Calibri"/>
      <family val="2"/>
    </font>
    <font>
      <sz val="11"/>
      <color indexed="63"/>
      <name val="Calibri"/>
      <family val="2"/>
    </font>
    <font>
      <b/>
      <sz val="12"/>
      <color indexed="8"/>
      <name val="Calibri"/>
      <family val="2"/>
    </font>
    <font>
      <b/>
      <sz val="11"/>
      <color indexed="10"/>
      <name val="Calibri"/>
      <family val="2"/>
    </font>
    <font>
      <sz val="10"/>
      <color indexed="12"/>
      <name val="Calibri"/>
      <family val="2"/>
    </font>
    <font>
      <sz val="14"/>
      <color indexed="8"/>
      <name val="Calibri"/>
      <family val="2"/>
    </font>
    <font>
      <b/>
      <sz val="14"/>
      <color indexed="8"/>
      <name val="Calibri"/>
      <family val="2"/>
    </font>
    <font>
      <b/>
      <sz val="10.5"/>
      <color indexed="12"/>
      <name val="Calibri"/>
      <family val="2"/>
    </font>
    <font>
      <b/>
      <i/>
      <sz val="9"/>
      <color indexed="12"/>
      <name val="Calibri"/>
      <family val="2"/>
    </font>
    <font>
      <b/>
      <u/>
      <sz val="12"/>
      <name val="Calibri"/>
      <family val="2"/>
    </font>
    <font>
      <i/>
      <sz val="12"/>
      <color indexed="8"/>
      <name val="Calibri"/>
      <family val="2"/>
    </font>
    <font>
      <b/>
      <sz val="11"/>
      <color theme="1"/>
      <name val="Calibri"/>
      <family val="2"/>
      <scheme val="minor"/>
    </font>
    <font>
      <b/>
      <sz val="10"/>
      <color rgb="FF0000FF"/>
      <name val="Calibri"/>
      <family val="2"/>
    </font>
    <font>
      <sz val="11"/>
      <color rgb="FF0000FF"/>
      <name val="Calibri"/>
      <family val="2"/>
      <scheme val="minor"/>
    </font>
    <font>
      <sz val="10"/>
      <color rgb="FF0000FF"/>
      <name val="Calibri"/>
      <family val="2"/>
    </font>
    <font>
      <sz val="10"/>
      <color theme="1"/>
      <name val="Calibri"/>
      <family val="2"/>
      <scheme val="minor"/>
    </font>
    <font>
      <b/>
      <sz val="10"/>
      <color theme="1"/>
      <name val="Calibri"/>
      <family val="2"/>
      <scheme val="minor"/>
    </font>
    <font>
      <sz val="8"/>
      <color rgb="FFFF0000"/>
      <name val="Calibri"/>
      <family val="2"/>
    </font>
    <font>
      <sz val="9"/>
      <color theme="1"/>
      <name val="Calibri"/>
      <family val="2"/>
      <scheme val="minor"/>
    </font>
    <font>
      <i/>
      <sz val="11"/>
      <color rgb="FF0000FF"/>
      <name val="Calibri"/>
      <family val="2"/>
    </font>
    <font>
      <sz val="12"/>
      <color theme="1"/>
      <name val="Calibri"/>
      <family val="2"/>
      <scheme val="minor"/>
    </font>
    <font>
      <b/>
      <sz val="11"/>
      <color rgb="FF0000FF"/>
      <name val="Calibri"/>
      <family val="2"/>
    </font>
    <font>
      <b/>
      <sz val="10"/>
      <color rgb="FFFF0000"/>
      <name val="Calibri"/>
      <family val="2"/>
    </font>
    <font>
      <sz val="18"/>
      <color theme="1"/>
      <name val="Calibri"/>
      <family val="2"/>
      <scheme val="minor"/>
    </font>
    <font>
      <sz val="16"/>
      <color theme="1"/>
      <name val="Calibri"/>
      <family val="2"/>
      <scheme val="minor"/>
    </font>
    <font>
      <b/>
      <i/>
      <sz val="11"/>
      <color theme="1"/>
      <name val="Calibri"/>
      <family val="2"/>
      <scheme val="minor"/>
    </font>
    <font>
      <b/>
      <sz val="12"/>
      <color theme="1"/>
      <name val="Calibri"/>
      <family val="2"/>
      <scheme val="minor"/>
    </font>
    <font>
      <b/>
      <sz val="10"/>
      <name val="Calibri"/>
      <family val="2"/>
      <scheme val="minor"/>
    </font>
    <font>
      <sz val="10"/>
      <color rgb="FF000000"/>
      <name val="Calibri"/>
      <family val="2"/>
      <scheme val="minor"/>
    </font>
    <font>
      <sz val="11"/>
      <color rgb="FF000000"/>
      <name val="Calibri"/>
      <family val="2"/>
      <scheme val="minor"/>
    </font>
    <font>
      <sz val="10"/>
      <name val="Calibri"/>
      <family val="2"/>
      <scheme val="minor"/>
    </font>
    <font>
      <b/>
      <sz val="20"/>
      <color theme="1"/>
      <name val="Calibri"/>
      <family val="2"/>
      <scheme val="minor"/>
    </font>
    <font>
      <b/>
      <sz val="11"/>
      <color rgb="FFC00000"/>
      <name val="Calibri"/>
      <family val="2"/>
      <scheme val="minor"/>
    </font>
    <font>
      <sz val="10"/>
      <color indexed="8"/>
      <name val="Calibri"/>
      <family val="2"/>
      <scheme val="minor"/>
    </font>
    <font>
      <b/>
      <sz val="10"/>
      <color rgb="FFFF0000"/>
      <name val="Calibri"/>
      <family val="2"/>
      <scheme val="minor"/>
    </font>
    <font>
      <b/>
      <sz val="10"/>
      <color rgb="FFC00000"/>
      <name val="Calibri"/>
      <family val="2"/>
      <scheme val="minor"/>
    </font>
    <font>
      <sz val="8"/>
      <color theme="1"/>
      <name val="Calibri"/>
      <family val="2"/>
      <scheme val="minor"/>
    </font>
    <font>
      <sz val="11"/>
      <color theme="1"/>
      <name val="Calibri"/>
      <family val="2"/>
    </font>
    <font>
      <sz val="48"/>
      <color indexed="8"/>
      <name val="Calibri"/>
      <family val="2"/>
    </font>
    <font>
      <sz val="48"/>
      <color theme="1"/>
      <name val="Calibri"/>
      <family val="2"/>
      <scheme val="minor"/>
    </font>
    <font>
      <b/>
      <sz val="14"/>
      <color rgb="FFC00000"/>
      <name val="Calibri"/>
      <family val="2"/>
      <scheme val="minor"/>
    </font>
    <font>
      <i/>
      <u/>
      <sz val="10"/>
      <color indexed="8"/>
      <name val="Calibri"/>
      <family val="2"/>
    </font>
    <font>
      <b/>
      <u/>
      <sz val="10"/>
      <color theme="1"/>
      <name val="Calibri"/>
      <family val="2"/>
      <scheme val="minor"/>
    </font>
    <font>
      <b/>
      <u/>
      <sz val="11"/>
      <color theme="1"/>
      <name val="Calibri"/>
      <family val="2"/>
      <scheme val="minor"/>
    </font>
    <font>
      <b/>
      <u/>
      <sz val="12"/>
      <color theme="1"/>
      <name val="Calibri"/>
      <family val="2"/>
      <scheme val="minor"/>
    </font>
    <font>
      <sz val="11"/>
      <name val="Calibri"/>
      <family val="2"/>
      <scheme val="minor"/>
    </font>
    <font>
      <b/>
      <sz val="12"/>
      <name val="Calibri"/>
      <family val="2"/>
      <scheme val="minor"/>
    </font>
    <font>
      <sz val="11"/>
      <color rgb="FF0000FF"/>
      <name val="Calibri"/>
      <family val="2"/>
    </font>
    <font>
      <sz val="10"/>
      <color rgb="FFFF0000"/>
      <name val="Calibri"/>
      <family val="2"/>
    </font>
    <font>
      <b/>
      <sz val="10"/>
      <color theme="0"/>
      <name val="Cambria"/>
      <family val="1"/>
      <scheme val="major"/>
    </font>
    <font>
      <sz val="11"/>
      <color rgb="FFFF0000"/>
      <name val="Calibri"/>
      <family val="2"/>
      <scheme val="minor"/>
    </font>
    <font>
      <b/>
      <sz val="16"/>
      <color theme="1"/>
      <name val="Calibri"/>
      <family val="2"/>
      <scheme val="minor"/>
    </font>
    <font>
      <sz val="9"/>
      <color theme="1"/>
      <name val="Calibri"/>
      <family val="2"/>
    </font>
    <font>
      <sz val="8"/>
      <color theme="1"/>
      <name val="Calibri"/>
      <family val="2"/>
    </font>
    <font>
      <b/>
      <u/>
      <sz val="28"/>
      <color theme="1"/>
      <name val="Calibri"/>
      <family val="2"/>
      <scheme val="minor"/>
    </font>
    <font>
      <b/>
      <u/>
      <sz val="14"/>
      <color theme="1"/>
      <name val="Calibri"/>
      <family val="2"/>
      <scheme val="minor"/>
    </font>
    <font>
      <b/>
      <sz val="14"/>
      <color theme="1"/>
      <name val="Calibri"/>
      <family val="2"/>
      <scheme val="minor"/>
    </font>
    <font>
      <b/>
      <i/>
      <sz val="11"/>
      <color indexed="12"/>
      <name val="Calibri"/>
      <family val="2"/>
    </font>
    <font>
      <sz val="11"/>
      <color rgb="FFC00000"/>
      <name val="Calibri"/>
      <family val="2"/>
      <scheme val="minor"/>
    </font>
    <font>
      <sz val="12"/>
      <color theme="1"/>
      <name val="Garamond"/>
      <family val="1"/>
    </font>
    <font>
      <b/>
      <sz val="14"/>
      <color rgb="FFFF0000"/>
      <name val="Calibri"/>
      <family val="2"/>
    </font>
    <font>
      <b/>
      <vertAlign val="superscript"/>
      <sz val="10"/>
      <color indexed="12"/>
      <name val="Calibri"/>
      <family val="2"/>
    </font>
    <font>
      <u/>
      <sz val="10"/>
      <color rgb="FF0000FF"/>
      <name val="Calibri"/>
      <family val="2"/>
      <scheme val="minor"/>
    </font>
    <font>
      <u/>
      <sz val="10"/>
      <color rgb="FF0000FF"/>
      <name val="Calibri"/>
      <family val="2"/>
    </font>
    <font>
      <u/>
      <sz val="10"/>
      <name val="Calibri"/>
      <family val="2"/>
    </font>
    <font>
      <b/>
      <sz val="9"/>
      <name val="Times New Roman"/>
      <family val="1"/>
    </font>
    <font>
      <u/>
      <sz val="10"/>
      <color indexed="8"/>
      <name val="Calibri"/>
      <family val="2"/>
    </font>
    <font>
      <u/>
      <sz val="9"/>
      <color indexed="12"/>
      <name val="Arial"/>
      <family val="2"/>
    </font>
    <font>
      <i/>
      <sz val="11"/>
      <color theme="1"/>
      <name val="Calibri"/>
      <family val="2"/>
      <scheme val="minor"/>
    </font>
    <font>
      <b/>
      <sz val="16"/>
      <color rgb="FF000000"/>
      <name val="Calibri"/>
      <family val="2"/>
    </font>
    <font>
      <sz val="10"/>
      <color rgb="FF000000"/>
      <name val="Calibri"/>
      <family val="2"/>
    </font>
    <font>
      <u/>
      <sz val="10"/>
      <color rgb="FF0000FF"/>
      <name val="Arial"/>
      <family val="2"/>
    </font>
    <font>
      <b/>
      <sz val="10"/>
      <color rgb="FF000000"/>
      <name val="Calibri"/>
      <family val="2"/>
    </font>
    <font>
      <b/>
      <sz val="10"/>
      <color rgb="FF3366FF"/>
      <name val="Calibri"/>
      <family val="2"/>
    </font>
    <font>
      <i/>
      <sz val="9"/>
      <color rgb="FF000000"/>
      <name val="Calibri"/>
      <family val="2"/>
    </font>
    <font>
      <sz val="9"/>
      <color rgb="FF000000"/>
      <name val="Calibri"/>
      <family val="2"/>
    </font>
    <font>
      <b/>
      <i/>
      <sz val="10"/>
      <color rgb="FF000000"/>
      <name val="Calibri"/>
      <family val="2"/>
    </font>
    <font>
      <i/>
      <sz val="10"/>
      <color rgb="FF000000"/>
      <name val="Calibri"/>
      <family val="2"/>
    </font>
    <font>
      <b/>
      <sz val="10"/>
      <color rgb="FFFFFFFF"/>
      <name val="Calibri"/>
      <family val="2"/>
    </font>
    <font>
      <b/>
      <sz val="11"/>
      <color rgb="FF000000"/>
      <name val="Calibri"/>
      <family val="2"/>
    </font>
    <font>
      <sz val="8"/>
      <color rgb="FF000000"/>
      <name val="Calibri"/>
      <family val="2"/>
    </font>
    <font>
      <b/>
      <sz val="9"/>
      <color rgb="FF000000"/>
      <name val="Calibri"/>
      <family val="2"/>
    </font>
    <font>
      <b/>
      <sz val="8"/>
      <color rgb="FF000000"/>
      <name val="Tahoma"/>
      <family val="2"/>
    </font>
    <font>
      <sz val="8"/>
      <color rgb="FF000000"/>
      <name val="Tahoma"/>
      <family val="2"/>
    </font>
    <font>
      <b/>
      <sz val="10"/>
      <color rgb="FFC00000"/>
      <name val="Calibri"/>
      <family val="2"/>
    </font>
    <font>
      <b/>
      <sz val="12"/>
      <color rgb="FFC00000"/>
      <name val="Calibri"/>
      <family val="2"/>
    </font>
    <font>
      <b/>
      <sz val="20"/>
      <color rgb="FF000000"/>
      <name val="Calibri"/>
      <family val="2"/>
    </font>
    <font>
      <sz val="9"/>
      <color rgb="FFC00000"/>
      <name val="Calibri"/>
      <family val="2"/>
    </font>
    <font>
      <b/>
      <sz val="9"/>
      <color rgb="FFC00000"/>
      <name val="Calibri"/>
      <family val="2"/>
    </font>
    <font>
      <b/>
      <sz val="9"/>
      <name val="Calibri"/>
      <family val="2"/>
    </font>
    <font>
      <u/>
      <sz val="9"/>
      <color rgb="FF0000FF"/>
      <name val="Calibri"/>
      <family val="2"/>
    </font>
    <font>
      <b/>
      <u/>
      <sz val="10"/>
      <color rgb="FF000000"/>
      <name val="Calibri"/>
      <family val="2"/>
    </font>
    <font>
      <b/>
      <sz val="11"/>
      <color rgb="FFFF0000"/>
      <name val="Calibri"/>
      <family val="2"/>
    </font>
    <font>
      <b/>
      <sz val="8"/>
      <color rgb="FFFF0000"/>
      <name val="Calibri"/>
      <family val="2"/>
    </font>
    <font>
      <b/>
      <sz val="11"/>
      <color rgb="FFC00000"/>
      <name val="Calibri"/>
      <family val="2"/>
    </font>
    <font>
      <sz val="10"/>
      <color theme="1"/>
      <name val="Calibri"/>
      <family val="2"/>
    </font>
    <font>
      <b/>
      <i/>
      <sz val="9"/>
      <color rgb="FF000000"/>
      <name val="Calibri"/>
      <family val="2"/>
    </font>
    <font>
      <sz val="9"/>
      <color rgb="FFC00000"/>
      <name val="Calibri"/>
      <family val="2"/>
      <scheme val="minor"/>
    </font>
    <font>
      <i/>
      <sz val="9"/>
      <name val="Calibri"/>
      <family val="2"/>
    </font>
    <font>
      <i/>
      <sz val="9"/>
      <name val="Calibri"/>
      <family val="2"/>
      <scheme val="minor"/>
    </font>
    <font>
      <b/>
      <i/>
      <sz val="9"/>
      <name val="Calibri"/>
      <family val="2"/>
    </font>
    <font>
      <sz val="10"/>
      <color rgb="FFFF0000"/>
      <name val="Calibri"/>
      <family val="2"/>
      <scheme val="minor"/>
    </font>
    <font>
      <sz val="11"/>
      <color indexed="8"/>
      <name val="Times New Roman"/>
      <family val="1"/>
    </font>
    <font>
      <sz val="11"/>
      <color indexed="8"/>
      <name val="Calibri"/>
      <family val="2"/>
      <scheme val="minor"/>
    </font>
    <font>
      <b/>
      <i/>
      <sz val="11"/>
      <color indexed="8"/>
      <name val="Calibri"/>
      <family val="2"/>
      <scheme val="minor"/>
    </font>
    <font>
      <sz val="11"/>
      <color rgb="FFC00000"/>
      <name val="Calibri"/>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51"/>
        <bgColor indexed="64"/>
      </patternFill>
    </fill>
    <fill>
      <patternFill patternType="solid">
        <fgColor indexed="55"/>
        <bgColor indexed="64"/>
      </patternFill>
    </fill>
    <fill>
      <patternFill patternType="solid">
        <fgColor indexed="22"/>
        <bgColor indexed="22"/>
      </patternFill>
    </fill>
    <fill>
      <patternFill patternType="solid">
        <fgColor indexed="40"/>
        <bgColor indexed="64"/>
      </patternFill>
    </fill>
    <fill>
      <patternFill patternType="solid">
        <fgColor indexed="43"/>
        <bgColor indexed="64"/>
      </patternFill>
    </fill>
    <fill>
      <patternFill patternType="solid">
        <fgColor indexed="31"/>
        <bgColor indexed="64"/>
      </patternFill>
    </fill>
    <fill>
      <patternFill patternType="solid">
        <fgColor indexed="23"/>
        <bgColor indexed="64"/>
      </patternFill>
    </fill>
    <fill>
      <patternFill patternType="solid">
        <fgColor rgb="FFFFFFCC"/>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rgb="FF000000"/>
      </patternFill>
    </fill>
    <fill>
      <patternFill patternType="solid">
        <fgColor theme="1" tint="0.499984740745262"/>
        <bgColor indexed="64"/>
      </patternFill>
    </fill>
    <fill>
      <patternFill patternType="solid">
        <fgColor theme="4" tint="0.39997558519241921"/>
        <bgColor indexed="64"/>
      </patternFill>
    </fill>
    <fill>
      <patternFill patternType="solid">
        <fgColor theme="3"/>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CCCCFF"/>
        <bgColor indexed="64"/>
      </patternFill>
    </fill>
    <fill>
      <patternFill patternType="solid">
        <fgColor theme="1"/>
        <bgColor indexed="64"/>
      </patternFill>
    </fill>
    <fill>
      <patternFill patternType="solid">
        <fgColor theme="6" tint="0.39997558519241921"/>
        <bgColor indexed="64"/>
      </patternFill>
    </fill>
    <fill>
      <patternFill patternType="solid">
        <fgColor theme="9"/>
        <bgColor indexed="64"/>
      </patternFill>
    </fill>
    <fill>
      <patternFill patternType="solid">
        <fgColor theme="5" tint="0.39997558519241921"/>
        <bgColor indexed="64"/>
      </patternFill>
    </fill>
    <fill>
      <patternFill patternType="solid">
        <fgColor rgb="FFC0C0C0"/>
        <bgColor rgb="FF000000"/>
      </patternFill>
    </fill>
    <fill>
      <patternFill patternType="solid">
        <fgColor rgb="FFFFFF00"/>
        <bgColor rgb="FF000000"/>
      </patternFill>
    </fill>
    <fill>
      <patternFill patternType="solid">
        <fgColor rgb="FFD9D9D9"/>
        <bgColor rgb="FF000000"/>
      </patternFill>
    </fill>
    <fill>
      <patternFill patternType="solid">
        <fgColor rgb="FFFFFFD5"/>
        <bgColor rgb="FF000000"/>
      </patternFill>
    </fill>
    <fill>
      <patternFill patternType="solid">
        <fgColor rgb="FF92D050"/>
        <bgColor indexed="64"/>
      </patternFill>
    </fill>
    <fill>
      <patternFill patternType="solid">
        <fgColor theme="0" tint="-0.499984740745262"/>
        <bgColor indexed="64"/>
      </patternFill>
    </fill>
  </fills>
  <borders count="126">
    <border>
      <left/>
      <right/>
      <top/>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hair">
        <color indexed="64"/>
      </left>
      <right style="hair">
        <color indexed="64"/>
      </right>
      <top style="medium">
        <color indexed="64"/>
      </top>
      <bottom/>
      <diagonal/>
    </border>
    <border>
      <left style="medium">
        <color indexed="64"/>
      </left>
      <right/>
      <top/>
      <bottom/>
      <diagonal/>
    </border>
    <border>
      <left style="hair">
        <color indexed="64"/>
      </left>
      <right style="hair">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style="double">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hair">
        <color indexed="64"/>
      </left>
      <right style="hair">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thin">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right/>
      <top/>
      <bottom style="hair">
        <color indexed="64"/>
      </bottom>
      <diagonal/>
    </border>
    <border>
      <left style="thick">
        <color indexed="64"/>
      </left>
      <right style="thick">
        <color indexed="64"/>
      </right>
      <top style="medium">
        <color indexed="64"/>
      </top>
      <bottom style="medium">
        <color indexed="64"/>
      </bottom>
      <diagonal/>
    </border>
    <border>
      <left/>
      <right style="thick">
        <color indexed="64"/>
      </right>
      <top style="medium">
        <color indexed="64"/>
      </top>
      <bottom style="medium">
        <color indexed="64"/>
      </bottom>
      <diagonal/>
    </border>
    <border>
      <left/>
      <right style="thin">
        <color indexed="9"/>
      </right>
      <top/>
      <bottom style="thin">
        <color indexed="9"/>
      </bottom>
      <diagonal/>
    </border>
    <border>
      <left/>
      <right/>
      <top/>
      <bottom style="thin">
        <color indexed="9"/>
      </bottom>
      <diagonal/>
    </border>
    <border>
      <left/>
      <right style="thin">
        <color indexed="9"/>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thin">
        <color indexed="64"/>
      </left>
      <right style="hair">
        <color indexed="64"/>
      </right>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9"/>
      </right>
      <top style="thin">
        <color indexed="9"/>
      </top>
      <bottom style="thin">
        <color indexed="9"/>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top style="hair">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theme="0"/>
      </right>
      <top style="thin">
        <color theme="0"/>
      </top>
      <bottom style="thin">
        <color theme="0"/>
      </bottom>
      <diagonal/>
    </border>
    <border>
      <left style="hair">
        <color indexed="64"/>
      </left>
      <right style="hair">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s>
  <cellStyleXfs count="22">
    <xf numFmtId="0" fontId="0" fillId="0" borderId="0"/>
    <xf numFmtId="43" fontId="26"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4" fontId="2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4" fillId="0" borderId="0" applyNumberFormat="0" applyFill="0" applyBorder="0" applyAlignment="0" applyProtection="0">
      <alignment vertical="top"/>
      <protection locked="0"/>
    </xf>
    <xf numFmtId="0" fontId="3" fillId="0" borderId="0"/>
    <xf numFmtId="0" fontId="3" fillId="0" borderId="0"/>
    <xf numFmtId="0" fontId="11" fillId="0" borderId="0"/>
    <xf numFmtId="0" fontId="3" fillId="0" borderId="0"/>
    <xf numFmtId="9" fontId="2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429">
    <xf numFmtId="0" fontId="0" fillId="0" borderId="0" xfId="0"/>
    <xf numFmtId="0" fontId="0" fillId="0" borderId="0" xfId="0" applyFont="1"/>
    <xf numFmtId="0" fontId="28" fillId="0" borderId="0" xfId="0" applyFont="1"/>
    <xf numFmtId="0" fontId="29" fillId="0" borderId="0" xfId="0" applyFont="1"/>
    <xf numFmtId="0" fontId="30" fillId="0" borderId="0" xfId="11" applyFont="1" applyFill="1" applyAlignment="1" applyProtection="1">
      <alignment vertical="top" wrapText="1"/>
    </xf>
    <xf numFmtId="0" fontId="29" fillId="0" borderId="1" xfId="0" applyFont="1" applyBorder="1"/>
    <xf numFmtId="0" fontId="29" fillId="0" borderId="0" xfId="0" applyFont="1" applyBorder="1"/>
    <xf numFmtId="0" fontId="29" fillId="0" borderId="2" xfId="0" applyFont="1" applyBorder="1"/>
    <xf numFmtId="0" fontId="29" fillId="0" borderId="3" xfId="0" applyFont="1" applyBorder="1"/>
    <xf numFmtId="0" fontId="29" fillId="0" borderId="4" xfId="0" applyFont="1" applyBorder="1"/>
    <xf numFmtId="0" fontId="29" fillId="0" borderId="5" xfId="0" applyFont="1" applyBorder="1"/>
    <xf numFmtId="0" fontId="30" fillId="0" borderId="0" xfId="0" applyFont="1" applyBorder="1" applyAlignment="1" applyProtection="1"/>
    <xf numFmtId="0" fontId="6" fillId="0" borderId="0" xfId="0" applyFont="1" applyProtection="1"/>
    <xf numFmtId="0" fontId="32" fillId="0" borderId="0" xfId="0" applyFont="1"/>
    <xf numFmtId="0" fontId="0" fillId="0" borderId="6" xfId="0" applyBorder="1"/>
    <xf numFmtId="0" fontId="0" fillId="0" borderId="0" xfId="0" applyAlignment="1">
      <alignment horizontal="center"/>
    </xf>
    <xf numFmtId="6" fontId="30" fillId="0" borderId="7" xfId="0" applyNumberFormat="1" applyFont="1" applyFill="1" applyBorder="1" applyProtection="1"/>
    <xf numFmtId="0" fontId="30" fillId="0" borderId="8" xfId="0" applyFont="1" applyFill="1" applyBorder="1" applyProtection="1"/>
    <xf numFmtId="0" fontId="33" fillId="0" borderId="9" xfId="0" applyFont="1" applyBorder="1" applyAlignment="1" applyProtection="1">
      <alignment horizontal="center"/>
    </xf>
    <xf numFmtId="2" fontId="30" fillId="2" borderId="7" xfId="0" applyNumberFormat="1" applyFont="1" applyFill="1" applyBorder="1" applyProtection="1"/>
    <xf numFmtId="0" fontId="9" fillId="0" borderId="0" xfId="0" applyFont="1" applyProtection="1"/>
    <xf numFmtId="0" fontId="33" fillId="0" borderId="0" xfId="0" applyFont="1" applyBorder="1" applyAlignment="1" applyProtection="1">
      <alignment horizontal="right"/>
    </xf>
    <xf numFmtId="0" fontId="8" fillId="0" borderId="0" xfId="0" applyFont="1" applyBorder="1" applyAlignment="1" applyProtection="1">
      <alignment horizontal="right"/>
    </xf>
    <xf numFmtId="0" fontId="7" fillId="0" borderId="0" xfId="0" applyFont="1" applyProtection="1"/>
    <xf numFmtId="0" fontId="0" fillId="0" borderId="0" xfId="0" applyFont="1" applyBorder="1"/>
    <xf numFmtId="0" fontId="33" fillId="0" borderId="10" xfId="0" applyFont="1" applyFill="1" applyBorder="1" applyAlignment="1" applyProtection="1">
      <alignment horizontal="left"/>
    </xf>
    <xf numFmtId="0" fontId="33" fillId="0" borderId="1" xfId="0" applyFont="1" applyFill="1" applyBorder="1" applyAlignment="1" applyProtection="1">
      <alignment horizontal="left"/>
    </xf>
    <xf numFmtId="0" fontId="33" fillId="0" borderId="11" xfId="0" applyFont="1" applyFill="1" applyBorder="1" applyAlignment="1" applyProtection="1">
      <alignment horizontal="center"/>
    </xf>
    <xf numFmtId="0" fontId="33" fillId="0" borderId="5" xfId="0" applyFont="1" applyFill="1" applyBorder="1" applyAlignment="1" applyProtection="1">
      <alignment horizontal="left"/>
    </xf>
    <xf numFmtId="0" fontId="33" fillId="0" borderId="0" xfId="0" applyFont="1" applyFill="1" applyBorder="1" applyAlignment="1" applyProtection="1">
      <alignment horizontal="left"/>
    </xf>
    <xf numFmtId="0" fontId="33" fillId="0" borderId="10" xfId="0" applyFont="1" applyFill="1" applyBorder="1" applyAlignment="1" applyProtection="1">
      <alignment vertical="center"/>
    </xf>
    <xf numFmtId="0" fontId="33" fillId="0" borderId="12" xfId="0" applyFont="1" applyFill="1" applyBorder="1" applyAlignment="1" applyProtection="1">
      <alignment vertical="center"/>
    </xf>
    <xf numFmtId="0" fontId="33" fillId="0" borderId="13" xfId="0" applyFont="1" applyFill="1" applyBorder="1" applyAlignment="1" applyProtection="1">
      <alignment vertical="center"/>
    </xf>
    <xf numFmtId="0" fontId="33" fillId="0" borderId="14" xfId="0" applyFont="1" applyFill="1" applyBorder="1" applyAlignment="1" applyProtection="1">
      <alignment vertical="center"/>
    </xf>
    <xf numFmtId="0" fontId="33" fillId="0" borderId="15" xfId="0" applyFont="1" applyFill="1" applyBorder="1" applyAlignment="1" applyProtection="1">
      <alignment vertical="center"/>
    </xf>
    <xf numFmtId="0" fontId="33" fillId="0" borderId="16" xfId="0" applyFont="1" applyFill="1" applyBorder="1" applyAlignment="1" applyProtection="1">
      <alignment horizontal="left" vertical="center"/>
    </xf>
    <xf numFmtId="0" fontId="33" fillId="0" borderId="11" xfId="0" applyFont="1" applyFill="1" applyBorder="1" applyAlignment="1" applyProtection="1">
      <alignment horizontal="left" vertical="center"/>
    </xf>
    <xf numFmtId="9" fontId="33" fillId="0" borderId="16" xfId="0" applyNumberFormat="1" applyFont="1" applyFill="1" applyBorder="1" applyAlignment="1" applyProtection="1">
      <alignment horizontal="left" vertical="center"/>
    </xf>
    <xf numFmtId="0" fontId="33" fillId="0" borderId="12" xfId="0" applyFont="1" applyFill="1" applyBorder="1" applyAlignment="1" applyProtection="1"/>
    <xf numFmtId="0" fontId="33" fillId="0" borderId="17" xfId="0" applyFont="1" applyFill="1" applyBorder="1" applyProtection="1"/>
    <xf numFmtId="0" fontId="33" fillId="0" borderId="18" xfId="0" applyFont="1" applyFill="1" applyBorder="1" applyAlignment="1" applyProtection="1">
      <alignment vertical="center"/>
    </xf>
    <xf numFmtId="0" fontId="33" fillId="0" borderId="19" xfId="0" applyFont="1" applyFill="1" applyBorder="1" applyAlignment="1" applyProtection="1">
      <alignment vertical="center"/>
    </xf>
    <xf numFmtId="0" fontId="0" fillId="0" borderId="12" xfId="0" applyBorder="1"/>
    <xf numFmtId="0" fontId="0" fillId="0" borderId="0" xfId="0" applyBorder="1"/>
    <xf numFmtId="0" fontId="39" fillId="0" borderId="0" xfId="0" applyFont="1" applyFill="1" applyBorder="1" applyAlignment="1">
      <alignment horizontal="center" vertical="center"/>
    </xf>
    <xf numFmtId="0" fontId="0" fillId="0" borderId="0" xfId="0" applyFill="1"/>
    <xf numFmtId="0" fontId="41" fillId="0" borderId="0" xfId="0" applyFont="1"/>
    <xf numFmtId="0" fontId="0" fillId="0" borderId="0" xfId="0" applyFont="1" applyProtection="1"/>
    <xf numFmtId="0" fontId="33" fillId="0" borderId="0" xfId="12" applyFont="1" applyFill="1" applyBorder="1" applyAlignment="1" applyProtection="1"/>
    <xf numFmtId="0" fontId="30" fillId="0" borderId="0" xfId="12" applyFont="1" applyProtection="1"/>
    <xf numFmtId="0" fontId="31" fillId="0" borderId="0" xfId="12" applyFont="1" applyFill="1" applyBorder="1" applyAlignment="1" applyProtection="1">
      <alignment vertical="top" wrapText="1"/>
    </xf>
    <xf numFmtId="0" fontId="31" fillId="0" borderId="0" xfId="12" applyFont="1" applyBorder="1" applyAlignment="1" applyProtection="1">
      <alignment horizontal="left"/>
    </xf>
    <xf numFmtId="0" fontId="30" fillId="0" borderId="0" xfId="10" applyFont="1" applyProtection="1"/>
    <xf numFmtId="0" fontId="29" fillId="0" borderId="0" xfId="0" applyFont="1" applyFill="1"/>
    <xf numFmtId="0" fontId="41" fillId="0" borderId="12" xfId="0" applyFont="1" applyBorder="1" applyAlignment="1">
      <alignment vertical="center"/>
    </xf>
    <xf numFmtId="0" fontId="41" fillId="0" borderId="0" xfId="0" applyFont="1" applyBorder="1" applyAlignment="1">
      <alignment vertical="center"/>
    </xf>
    <xf numFmtId="0" fontId="30" fillId="0" borderId="0" xfId="12" applyFont="1" applyFill="1" applyBorder="1" applyProtection="1"/>
    <xf numFmtId="0" fontId="29" fillId="0" borderId="0" xfId="0" applyFont="1" applyAlignment="1">
      <alignment horizontal="center"/>
    </xf>
    <xf numFmtId="0" fontId="29" fillId="0" borderId="20" xfId="0" applyFont="1" applyBorder="1"/>
    <xf numFmtId="0" fontId="29" fillId="0" borderId="8" xfId="0" applyFont="1" applyBorder="1"/>
    <xf numFmtId="0" fontId="44" fillId="0" borderId="0" xfId="10" applyFont="1"/>
    <xf numFmtId="0" fontId="30" fillId="0" borderId="0" xfId="10" applyFont="1" applyBorder="1" applyProtection="1"/>
    <xf numFmtId="0" fontId="37" fillId="0" borderId="0" xfId="10" applyFont="1" applyProtection="1"/>
    <xf numFmtId="0" fontId="44" fillId="0" borderId="0" xfId="10" applyFont="1" applyAlignment="1" applyProtection="1"/>
    <xf numFmtId="0" fontId="29" fillId="0" borderId="0" xfId="0" applyFont="1" applyFill="1" applyBorder="1" applyAlignment="1">
      <alignment horizontal="justify" vertical="top" wrapText="1"/>
    </xf>
    <xf numFmtId="0" fontId="29" fillId="0" borderId="21" xfId="0" applyFont="1" applyBorder="1"/>
    <xf numFmtId="49" fontId="27" fillId="0" borderId="0" xfId="0" applyNumberFormat="1" applyFont="1" applyAlignment="1">
      <alignment horizontal="center" vertical="center"/>
    </xf>
    <xf numFmtId="49" fontId="27" fillId="0" borderId="22" xfId="0" applyNumberFormat="1" applyFont="1" applyBorder="1" applyAlignment="1">
      <alignment horizontal="center" vertical="center"/>
    </xf>
    <xf numFmtId="0" fontId="35" fillId="0" borderId="0" xfId="10" applyFont="1" applyProtection="1"/>
    <xf numFmtId="0" fontId="35" fillId="0" borderId="0" xfId="10" applyFont="1" applyBorder="1" applyProtection="1"/>
    <xf numFmtId="0" fontId="33" fillId="0" borderId="0" xfId="10" applyFont="1" applyBorder="1" applyAlignment="1" applyProtection="1">
      <alignment vertical="top"/>
    </xf>
    <xf numFmtId="0" fontId="33" fillId="0" borderId="0" xfId="10" applyFont="1" applyFill="1" applyBorder="1" applyAlignment="1" applyProtection="1">
      <alignment vertical="top"/>
    </xf>
    <xf numFmtId="49" fontId="0" fillId="0" borderId="0" xfId="0" applyNumberFormat="1"/>
    <xf numFmtId="0" fontId="29" fillId="0" borderId="0" xfId="0" applyFont="1" applyAlignment="1">
      <alignment wrapText="1"/>
    </xf>
    <xf numFmtId="0" fontId="50" fillId="0" borderId="0" xfId="0" applyFont="1" applyFill="1" applyBorder="1" applyAlignment="1">
      <alignment horizontal="center" vertical="center"/>
    </xf>
    <xf numFmtId="0" fontId="41" fillId="0" borderId="23" xfId="0" applyFont="1" applyBorder="1"/>
    <xf numFmtId="0" fontId="0" fillId="0" borderId="20" xfId="0" applyBorder="1"/>
    <xf numFmtId="0" fontId="0" fillId="0" borderId="24" xfId="0" applyBorder="1"/>
    <xf numFmtId="0" fontId="41" fillId="0" borderId="21" xfId="0" applyFont="1" applyBorder="1"/>
    <xf numFmtId="0" fontId="39" fillId="0" borderId="0" xfId="0" applyFont="1" applyFill="1" applyBorder="1" applyAlignment="1">
      <alignment vertical="center"/>
    </xf>
    <xf numFmtId="0" fontId="27" fillId="0" borderId="21" xfId="0" applyFont="1" applyBorder="1"/>
    <xf numFmtId="0" fontId="31" fillId="0" borderId="0" xfId="0" applyFont="1" applyBorder="1" applyAlignment="1" applyProtection="1">
      <alignment vertical="top" wrapText="1"/>
    </xf>
    <xf numFmtId="0" fontId="0" fillId="0" borderId="0" xfId="0" applyFont="1" applyFill="1" applyProtection="1"/>
    <xf numFmtId="0" fontId="52" fillId="0" borderId="0" xfId="10" applyFont="1" applyBorder="1" applyAlignment="1">
      <alignment horizontal="center" vertical="center"/>
    </xf>
    <xf numFmtId="10" fontId="26" fillId="0" borderId="0" xfId="14" applyNumberFormat="1" applyFont="1"/>
    <xf numFmtId="49" fontId="27" fillId="0" borderId="0" xfId="0" applyNumberFormat="1" applyFont="1" applyFill="1" applyAlignment="1">
      <alignment horizontal="center" vertical="center"/>
    </xf>
    <xf numFmtId="0" fontId="54" fillId="0" borderId="0" xfId="0" applyFont="1" applyFill="1" applyBorder="1"/>
    <xf numFmtId="0" fontId="54" fillId="0" borderId="0" xfId="0" applyFont="1"/>
    <xf numFmtId="0" fontId="54" fillId="0" borderId="0" xfId="0" applyFont="1" applyFill="1"/>
    <xf numFmtId="0" fontId="27" fillId="0" borderId="0" xfId="0" applyFont="1" applyBorder="1"/>
    <xf numFmtId="0" fontId="0" fillId="0" borderId="0" xfId="0" applyFont="1" applyFill="1" applyBorder="1" applyAlignment="1">
      <alignment horizontal="center"/>
    </xf>
    <xf numFmtId="0" fontId="0" fillId="0" borderId="0" xfId="0" applyFont="1" applyAlignment="1">
      <alignment horizontal="center" vertical="center"/>
    </xf>
    <xf numFmtId="0" fontId="0" fillId="0" borderId="0" xfId="0" applyFont="1" applyFill="1"/>
    <xf numFmtId="0" fontId="0" fillId="0" borderId="0" xfId="0" applyFont="1" applyFill="1" applyBorder="1"/>
    <xf numFmtId="0" fontId="27" fillId="0" borderId="0" xfId="0" applyFont="1" applyFill="1" applyBorder="1"/>
    <xf numFmtId="0" fontId="0" fillId="0" borderId="0" xfId="0" applyFont="1" applyFill="1" applyBorder="1" applyAlignment="1"/>
    <xf numFmtId="0" fontId="37" fillId="0" borderId="0" xfId="0" applyFont="1" applyProtection="1"/>
    <xf numFmtId="0" fontId="0" fillId="0" borderId="1" xfId="0" applyFont="1" applyFill="1" applyBorder="1" applyAlignment="1">
      <alignment horizontal="center"/>
    </xf>
    <xf numFmtId="0" fontId="27" fillId="0" borderId="0" xfId="0" applyFont="1"/>
    <xf numFmtId="0" fontId="27" fillId="0" borderId="0" xfId="0" applyFont="1" applyBorder="1" applyAlignment="1"/>
    <xf numFmtId="0" fontId="0" fillId="0" borderId="0" xfId="0" applyFont="1" applyFill="1" applyBorder="1" applyAlignment="1">
      <alignment horizontal="left"/>
    </xf>
    <xf numFmtId="0" fontId="0" fillId="0" borderId="3" xfId="0" applyFont="1" applyBorder="1"/>
    <xf numFmtId="0" fontId="0" fillId="0" borderId="0" xfId="0" applyFont="1" applyAlignment="1">
      <alignment vertical="center"/>
    </xf>
    <xf numFmtId="0" fontId="0" fillId="0" borderId="20" xfId="0" applyFont="1" applyBorder="1"/>
    <xf numFmtId="0" fontId="0" fillId="0" borderId="24" xfId="0" applyFont="1" applyBorder="1"/>
    <xf numFmtId="0" fontId="0" fillId="0" borderId="6" xfId="0" applyFont="1" applyBorder="1"/>
    <xf numFmtId="0" fontId="0" fillId="0" borderId="8" xfId="0" applyFont="1" applyBorder="1"/>
    <xf numFmtId="0" fontId="0" fillId="0" borderId="7" xfId="0" applyFont="1" applyBorder="1"/>
    <xf numFmtId="0" fontId="0" fillId="0" borderId="1" xfId="0" applyFont="1" applyBorder="1"/>
    <xf numFmtId="49" fontId="27" fillId="0" borderId="0" xfId="0" applyNumberFormat="1" applyFont="1" applyFill="1" applyBorder="1" applyAlignment="1"/>
    <xf numFmtId="0" fontId="27" fillId="0" borderId="21" xfId="0" applyFont="1" applyFill="1" applyBorder="1" applyAlignment="1"/>
    <xf numFmtId="0" fontId="27" fillId="0" borderId="25" xfId="0" applyFont="1" applyFill="1" applyBorder="1" applyAlignment="1"/>
    <xf numFmtId="0" fontId="0" fillId="0" borderId="8" xfId="0" applyFont="1" applyFill="1" applyBorder="1" applyAlignment="1"/>
    <xf numFmtId="0" fontId="27" fillId="0" borderId="8" xfId="0" applyFont="1" applyBorder="1"/>
    <xf numFmtId="0" fontId="37" fillId="0" borderId="0" xfId="0" applyFont="1" applyFill="1" applyBorder="1" applyAlignment="1" applyProtection="1">
      <alignment horizontal="left"/>
    </xf>
    <xf numFmtId="0" fontId="37" fillId="0" borderId="0" xfId="0" applyFont="1" applyFill="1" applyProtection="1"/>
    <xf numFmtId="0" fontId="37" fillId="0" borderId="0" xfId="0" applyFont="1" applyAlignment="1" applyProtection="1"/>
    <xf numFmtId="0" fontId="37" fillId="0" borderId="0" xfId="0" applyFont="1" applyBorder="1" applyProtection="1"/>
    <xf numFmtId="0" fontId="37" fillId="0" borderId="0" xfId="0" applyFont="1" applyAlignment="1" applyProtection="1">
      <alignment horizontal="right"/>
    </xf>
    <xf numFmtId="0" fontId="62" fillId="0" borderId="26" xfId="0" applyFont="1" applyBorder="1" applyAlignment="1" applyProtection="1">
      <alignment horizontal="center" wrapText="1"/>
    </xf>
    <xf numFmtId="0" fontId="63" fillId="0" borderId="27" xfId="0" applyFont="1" applyBorder="1" applyAlignment="1" applyProtection="1">
      <alignment horizontal="left" wrapText="1"/>
    </xf>
    <xf numFmtId="0" fontId="63" fillId="0" borderId="28" xfId="0" applyFont="1" applyBorder="1" applyAlignment="1" applyProtection="1">
      <alignment horizontal="left" wrapText="1"/>
    </xf>
    <xf numFmtId="0" fontId="63" fillId="0" borderId="27" xfId="0" applyFont="1" applyBorder="1" applyAlignment="1" applyProtection="1">
      <alignment wrapText="1"/>
    </xf>
    <xf numFmtId="0" fontId="63" fillId="0" borderId="28" xfId="0" applyFont="1" applyFill="1" applyBorder="1" applyAlignment="1" applyProtection="1">
      <alignment wrapText="1"/>
    </xf>
    <xf numFmtId="0" fontId="63" fillId="0" borderId="28" xfId="0" applyFont="1" applyBorder="1" applyAlignment="1" applyProtection="1">
      <alignment wrapText="1"/>
    </xf>
    <xf numFmtId="0" fontId="62" fillId="0" borderId="29" xfId="0" applyFont="1" applyBorder="1" applyAlignment="1" applyProtection="1">
      <alignment horizontal="center" wrapText="1"/>
    </xf>
    <xf numFmtId="0" fontId="63" fillId="0" borderId="30" xfId="0" applyFont="1" applyBorder="1" applyAlignment="1" applyProtection="1">
      <alignment wrapText="1"/>
    </xf>
    <xf numFmtId="0" fontId="63" fillId="0" borderId="31" xfId="0" applyFont="1" applyBorder="1" applyAlignment="1" applyProtection="1">
      <alignment wrapText="1"/>
    </xf>
    <xf numFmtId="0" fontId="64" fillId="0" borderId="10" xfId="0" applyFont="1" applyBorder="1" applyProtection="1"/>
    <xf numFmtId="0" fontId="37" fillId="0" borderId="1" xfId="0" applyFont="1" applyBorder="1" applyProtection="1"/>
    <xf numFmtId="0" fontId="37" fillId="0" borderId="32" xfId="0" applyFont="1" applyBorder="1" applyProtection="1"/>
    <xf numFmtId="0" fontId="37" fillId="0" borderId="12" xfId="0" applyFont="1" applyBorder="1" applyProtection="1"/>
    <xf numFmtId="0" fontId="37" fillId="0" borderId="0" xfId="0" applyFont="1" applyBorder="1" applyAlignment="1" applyProtection="1">
      <alignment horizontal="right"/>
    </xf>
    <xf numFmtId="43" fontId="37" fillId="0" borderId="0" xfId="2" applyNumberFormat="1" applyFont="1" applyFill="1" applyBorder="1" applyAlignment="1" applyProtection="1"/>
    <xf numFmtId="0" fontId="37" fillId="0" borderId="6" xfId="0" applyFont="1" applyBorder="1" applyProtection="1"/>
    <xf numFmtId="43" fontId="37" fillId="0" borderId="0" xfId="2" applyNumberFormat="1" applyFont="1" applyFill="1" applyBorder="1" applyAlignment="1" applyProtection="1">
      <alignment horizontal="center"/>
    </xf>
    <xf numFmtId="43" fontId="37" fillId="0" borderId="0" xfId="2" applyFont="1" applyFill="1" applyBorder="1" applyAlignment="1" applyProtection="1">
      <alignment horizontal="center"/>
    </xf>
    <xf numFmtId="0" fontId="37" fillId="0" borderId="29" xfId="0" applyFont="1" applyBorder="1" applyProtection="1"/>
    <xf numFmtId="0" fontId="37" fillId="0" borderId="8" xfId="0" applyFont="1" applyBorder="1" applyProtection="1"/>
    <xf numFmtId="0" fontId="37" fillId="0" borderId="7" xfId="0" applyFont="1" applyBorder="1" applyProtection="1"/>
    <xf numFmtId="0" fontId="37" fillId="0" borderId="33" xfId="0" applyFont="1" applyBorder="1" applyProtection="1"/>
    <xf numFmtId="0" fontId="37" fillId="0" borderId="34" xfId="0" applyFont="1" applyBorder="1" applyProtection="1"/>
    <xf numFmtId="0" fontId="37" fillId="0" borderId="34" xfId="0" applyFont="1" applyFill="1" applyBorder="1" applyAlignment="1" applyProtection="1">
      <alignment horizontal="right" vertical="center"/>
    </xf>
    <xf numFmtId="0" fontId="37" fillId="0" borderId="34" xfId="0" applyFont="1" applyFill="1" applyBorder="1" applyAlignment="1" applyProtection="1">
      <alignment horizontal="left" vertical="center"/>
    </xf>
    <xf numFmtId="0" fontId="37" fillId="0" borderId="34" xfId="0" applyFont="1" applyBorder="1" applyAlignment="1" applyProtection="1">
      <alignment horizontal="right" vertical="center"/>
    </xf>
    <xf numFmtId="9" fontId="37" fillId="0" borderId="34" xfId="15" applyFont="1" applyFill="1" applyBorder="1" applyAlignment="1" applyProtection="1">
      <alignment horizontal="right" vertical="center"/>
    </xf>
    <xf numFmtId="0" fontId="37" fillId="0" borderId="35" xfId="0" applyFont="1" applyBorder="1" applyAlignment="1" applyProtection="1">
      <alignment horizontal="right" vertical="center"/>
    </xf>
    <xf numFmtId="10" fontId="37" fillId="0" borderId="34" xfId="15" applyNumberFormat="1" applyFont="1" applyFill="1" applyBorder="1" applyAlignment="1" applyProtection="1">
      <alignment horizontal="right" vertical="center"/>
    </xf>
    <xf numFmtId="0" fontId="37" fillId="0" borderId="35" xfId="0" applyFont="1" applyBorder="1" applyProtection="1"/>
    <xf numFmtId="0" fontId="64" fillId="0" borderId="12" xfId="0" applyFont="1" applyBorder="1" applyProtection="1"/>
    <xf numFmtId="0" fontId="37" fillId="0" borderId="20" xfId="0" applyFont="1" applyBorder="1" applyProtection="1"/>
    <xf numFmtId="0" fontId="65" fillId="0" borderId="8" xfId="0" applyFont="1" applyBorder="1" applyProtection="1"/>
    <xf numFmtId="0" fontId="37" fillId="0" borderId="34" xfId="0" applyFont="1" applyBorder="1" applyAlignment="1" applyProtection="1">
      <alignment vertical="center"/>
    </xf>
    <xf numFmtId="0" fontId="37" fillId="0" borderId="34" xfId="0" applyFont="1" applyBorder="1" applyAlignment="1" applyProtection="1">
      <alignment horizontal="right"/>
    </xf>
    <xf numFmtId="4" fontId="37" fillId="0" borderId="34" xfId="0" applyNumberFormat="1" applyFont="1" applyFill="1" applyBorder="1" applyAlignment="1" applyProtection="1">
      <alignment horizontal="right" vertical="center"/>
    </xf>
    <xf numFmtId="10" fontId="37" fillId="0" borderId="0" xfId="0" applyNumberFormat="1" applyFont="1" applyProtection="1"/>
    <xf numFmtId="0" fontId="37" fillId="0" borderId="0" xfId="0" applyFont="1" applyAlignment="1" applyProtection="1">
      <alignment horizontal="left" indent="1"/>
    </xf>
    <xf numFmtId="0" fontId="37" fillId="3" borderId="6" xfId="0" applyFont="1" applyFill="1" applyBorder="1" applyProtection="1"/>
    <xf numFmtId="0" fontId="37" fillId="0" borderId="8" xfId="0" applyFont="1" applyBorder="1" applyAlignment="1" applyProtection="1">
      <alignment horizontal="right"/>
    </xf>
    <xf numFmtId="0" fontId="37" fillId="0" borderId="34" xfId="0" applyFont="1" applyFill="1" applyBorder="1" applyAlignment="1" applyProtection="1">
      <alignment horizontal="center"/>
    </xf>
    <xf numFmtId="0" fontId="37" fillId="0" borderId="36" xfId="0" applyFont="1" applyBorder="1" applyProtection="1"/>
    <xf numFmtId="0" fontId="37" fillId="0" borderId="20" xfId="0" applyFont="1" applyBorder="1" applyAlignment="1" applyProtection="1">
      <alignment vertical="center"/>
    </xf>
    <xf numFmtId="0" fontId="37" fillId="0" borderId="20" xfId="0" applyFont="1" applyBorder="1" applyAlignment="1" applyProtection="1">
      <alignment horizontal="right" vertical="center"/>
    </xf>
    <xf numFmtId="0" fontId="37" fillId="0" borderId="20" xfId="0" applyFont="1" applyBorder="1" applyAlignment="1" applyProtection="1">
      <alignment horizontal="right"/>
    </xf>
    <xf numFmtId="0" fontId="37" fillId="0" borderId="20" xfId="0" applyFont="1" applyFill="1" applyBorder="1" applyAlignment="1" applyProtection="1">
      <alignment horizontal="right" vertical="center"/>
    </xf>
    <xf numFmtId="0" fontId="37" fillId="0" borderId="24" xfId="0" applyFont="1" applyBorder="1" applyProtection="1"/>
    <xf numFmtId="0" fontId="37" fillId="0" borderId="8" xfId="0" applyFont="1" applyBorder="1" applyAlignment="1" applyProtection="1">
      <alignment vertical="center"/>
    </xf>
    <xf numFmtId="0" fontId="37" fillId="0" borderId="8" xfId="0" applyFont="1" applyBorder="1" applyAlignment="1" applyProtection="1">
      <alignment horizontal="right" vertical="center"/>
    </xf>
    <xf numFmtId="0" fontId="37" fillId="0" borderId="8" xfId="0" applyFont="1" applyFill="1" applyBorder="1" applyAlignment="1" applyProtection="1">
      <alignment horizontal="right" vertical="center"/>
    </xf>
    <xf numFmtId="10" fontId="38" fillId="0" borderId="8" xfId="15" applyNumberFormat="1" applyFont="1" applyFill="1" applyBorder="1" applyAlignment="1" applyProtection="1">
      <alignment horizontal="right" vertical="center"/>
    </xf>
    <xf numFmtId="0" fontId="37" fillId="0" borderId="34" xfId="0" applyFont="1" applyBorder="1" applyAlignment="1" applyProtection="1"/>
    <xf numFmtId="0" fontId="37" fillId="0" borderId="0" xfId="0" applyFont="1" applyBorder="1" applyAlignment="1" applyProtection="1"/>
    <xf numFmtId="0" fontId="37" fillId="0" borderId="0" xfId="0" applyFont="1" applyFill="1" applyBorder="1" applyAlignment="1" applyProtection="1"/>
    <xf numFmtId="0" fontId="37" fillId="0" borderId="37" xfId="0" applyFont="1" applyBorder="1" applyProtection="1"/>
    <xf numFmtId="0" fontId="37" fillId="0" borderId="38" xfId="0" applyFont="1" applyBorder="1" applyProtection="1"/>
    <xf numFmtId="0" fontId="37" fillId="0" borderId="38" xfId="0" applyFont="1" applyBorder="1" applyAlignment="1" applyProtection="1">
      <alignment vertical="center"/>
    </xf>
    <xf numFmtId="0" fontId="37" fillId="0" borderId="38" xfId="0" applyFont="1" applyBorder="1" applyAlignment="1" applyProtection="1">
      <alignment horizontal="right" vertical="center"/>
    </xf>
    <xf numFmtId="0" fontId="37" fillId="0" borderId="38" xfId="0" applyFont="1" applyFill="1" applyBorder="1" applyAlignment="1" applyProtection="1">
      <alignment horizontal="right" vertical="center"/>
    </xf>
    <xf numFmtId="2" fontId="37" fillId="0" borderId="39" xfId="0" applyNumberFormat="1" applyFont="1" applyFill="1" applyBorder="1" applyAlignment="1" applyProtection="1">
      <alignment horizontal="right" vertical="center"/>
    </xf>
    <xf numFmtId="0" fontId="37" fillId="0" borderId="40" xfId="0" applyFont="1" applyBorder="1" applyProtection="1"/>
    <xf numFmtId="0" fontId="37" fillId="0" borderId="17" xfId="0" applyFont="1" applyBorder="1" applyProtection="1"/>
    <xf numFmtId="0" fontId="37" fillId="0" borderId="3" xfId="0" applyFont="1" applyBorder="1" applyProtection="1"/>
    <xf numFmtId="0" fontId="37" fillId="0" borderId="41" xfId="0" applyFont="1" applyBorder="1" applyProtection="1"/>
    <xf numFmtId="0" fontId="60" fillId="4" borderId="42" xfId="0" applyFont="1" applyFill="1" applyBorder="1" applyAlignment="1" applyProtection="1">
      <alignment horizontal="center"/>
      <protection locked="0"/>
    </xf>
    <xf numFmtId="0" fontId="37" fillId="0" borderId="0" xfId="10" applyFont="1" applyFill="1" applyBorder="1" applyAlignment="1" applyProtection="1">
      <alignment vertical="top" wrapText="1"/>
    </xf>
    <xf numFmtId="0" fontId="37" fillId="0" borderId="0" xfId="10" applyFont="1" applyFill="1" applyBorder="1" applyAlignment="1" applyProtection="1">
      <alignment vertical="top"/>
    </xf>
    <xf numFmtId="0" fontId="37" fillId="0" borderId="0" xfId="10" applyFont="1" applyFill="1" applyProtection="1"/>
    <xf numFmtId="170" fontId="60" fillId="0" borderId="0" xfId="10" applyNumberFormat="1" applyFont="1" applyFill="1" applyBorder="1" applyAlignment="1" applyProtection="1">
      <alignment horizontal="left" vertical="top" wrapText="1"/>
    </xf>
    <xf numFmtId="0" fontId="0" fillId="0" borderId="10" xfId="0" applyFont="1" applyBorder="1"/>
    <xf numFmtId="0" fontId="0" fillId="0" borderId="1" xfId="0" applyFont="1" applyFill="1" applyBorder="1"/>
    <xf numFmtId="0" fontId="0" fillId="0" borderId="1" xfId="0" applyFont="1" applyFill="1" applyBorder="1" applyAlignment="1"/>
    <xf numFmtId="0" fontId="0" fillId="0" borderId="12" xfId="0" applyFont="1" applyBorder="1"/>
    <xf numFmtId="0" fontId="0" fillId="0" borderId="17" xfId="0" applyFont="1" applyBorder="1"/>
    <xf numFmtId="0" fontId="0" fillId="0" borderId="3" xfId="0" applyFont="1" applyFill="1" applyBorder="1" applyAlignment="1"/>
    <xf numFmtId="49" fontId="27" fillId="0" borderId="12" xfId="0" applyNumberFormat="1" applyFont="1" applyBorder="1" applyAlignment="1">
      <alignment horizontal="center" vertical="center"/>
    </xf>
    <xf numFmtId="49" fontId="27" fillId="0" borderId="0" xfId="0" applyNumberFormat="1" applyFont="1" applyBorder="1" applyAlignment="1">
      <alignment horizontal="center" vertical="center"/>
    </xf>
    <xf numFmtId="0" fontId="37" fillId="0" borderId="0" xfId="0" applyFont="1" applyBorder="1" applyAlignment="1" applyProtection="1">
      <alignment horizontal="left"/>
    </xf>
    <xf numFmtId="0" fontId="37" fillId="0" borderId="0" xfId="0" applyFont="1" applyFill="1" applyBorder="1" applyAlignment="1" applyProtection="1">
      <alignment horizontal="right"/>
    </xf>
    <xf numFmtId="0" fontId="0" fillId="0" borderId="23" xfId="0" applyFont="1" applyBorder="1"/>
    <xf numFmtId="0" fontId="27" fillId="0" borderId="6" xfId="0" applyFont="1" applyBorder="1"/>
    <xf numFmtId="0" fontId="27" fillId="0" borderId="25" xfId="0" applyFont="1" applyBorder="1"/>
    <xf numFmtId="0" fontId="27" fillId="0" borderId="7" xfId="0" applyFont="1" applyBorder="1"/>
    <xf numFmtId="0" fontId="27" fillId="0" borderId="0" xfId="0" applyFont="1" applyAlignment="1">
      <alignment horizontal="center" wrapText="1"/>
    </xf>
    <xf numFmtId="0" fontId="38" fillId="0" borderId="0" xfId="0" applyFont="1" applyBorder="1" applyProtection="1"/>
    <xf numFmtId="49" fontId="0" fillId="0" borderId="0" xfId="0" applyNumberFormat="1" applyFont="1" applyAlignment="1">
      <alignment vertical="center" wrapText="1"/>
    </xf>
    <xf numFmtId="0" fontId="0" fillId="0" borderId="0" xfId="0" applyAlignment="1">
      <alignment horizontal="center" vertical="center"/>
    </xf>
    <xf numFmtId="0" fontId="0" fillId="0" borderId="5" xfId="0" applyBorder="1"/>
    <xf numFmtId="0" fontId="0" fillId="0" borderId="1" xfId="0" applyBorder="1"/>
    <xf numFmtId="0" fontId="0" fillId="0" borderId="3" xfId="0" applyBorder="1"/>
    <xf numFmtId="0" fontId="0" fillId="0" borderId="4" xfId="0" applyBorder="1"/>
    <xf numFmtId="0" fontId="0" fillId="0" borderId="2" xfId="0" applyBorder="1"/>
    <xf numFmtId="3" fontId="0" fillId="0" borderId="0" xfId="0" applyNumberFormat="1"/>
    <xf numFmtId="0" fontId="5" fillId="0" borderId="0" xfId="0" applyFont="1" applyFill="1" applyBorder="1" applyAlignment="1">
      <alignment horizontal="center" vertical="center"/>
    </xf>
    <xf numFmtId="0" fontId="10" fillId="0" borderId="0" xfId="0" applyFont="1" applyBorder="1"/>
    <xf numFmtId="0" fontId="0" fillId="0" borderId="2" xfId="0" applyFont="1" applyBorder="1"/>
    <xf numFmtId="0" fontId="5" fillId="0" borderId="0" xfId="0" applyFont="1"/>
    <xf numFmtId="0" fontId="60" fillId="2" borderId="43" xfId="0" applyFont="1" applyFill="1" applyBorder="1" applyAlignment="1" applyProtection="1">
      <alignment horizontal="center"/>
    </xf>
    <xf numFmtId="0" fontId="37" fillId="2" borderId="5" xfId="0" applyFont="1" applyFill="1" applyBorder="1" applyProtection="1"/>
    <xf numFmtId="0" fontId="37" fillId="2" borderId="2" xfId="0" applyFont="1" applyFill="1" applyBorder="1" applyProtection="1"/>
    <xf numFmtId="0" fontId="37" fillId="2" borderId="44" xfId="0" applyFont="1" applyFill="1" applyBorder="1" applyProtection="1"/>
    <xf numFmtId="0" fontId="37" fillId="2" borderId="45" xfId="0" applyFont="1" applyFill="1" applyBorder="1" applyProtection="1"/>
    <xf numFmtId="44" fontId="37" fillId="2" borderId="2" xfId="6" applyFont="1" applyFill="1" applyBorder="1" applyProtection="1"/>
    <xf numFmtId="44" fontId="37" fillId="2" borderId="44" xfId="6" applyFont="1" applyFill="1" applyBorder="1" applyProtection="1"/>
    <xf numFmtId="44" fontId="37" fillId="2" borderId="45" xfId="6" applyFont="1" applyFill="1" applyBorder="1" applyProtection="1"/>
    <xf numFmtId="44" fontId="37" fillId="2" borderId="46" xfId="6" applyFont="1" applyFill="1" applyBorder="1" applyProtection="1"/>
    <xf numFmtId="0" fontId="0" fillId="0" borderId="0" xfId="0" applyFont="1" applyBorder="1" applyProtection="1"/>
    <xf numFmtId="0" fontId="0" fillId="0" borderId="0" xfId="0" applyBorder="1" applyProtection="1"/>
    <xf numFmtId="49" fontId="92" fillId="4" borderId="26"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vertical="center"/>
    </xf>
    <xf numFmtId="0" fontId="0" fillId="0" borderId="0" xfId="0" applyFont="1" applyFill="1" applyBorder="1" applyProtection="1"/>
    <xf numFmtId="0" fontId="0" fillId="0" borderId="0" xfId="0" applyProtection="1"/>
    <xf numFmtId="0" fontId="50" fillId="0" borderId="0" xfId="0" applyFont="1" applyFill="1" applyBorder="1" applyAlignment="1" applyProtection="1">
      <alignment horizontal="center" vertical="center"/>
    </xf>
    <xf numFmtId="0" fontId="0" fillId="0" borderId="0" xfId="0" applyFill="1" applyProtection="1"/>
    <xf numFmtId="0" fontId="0" fillId="0" borderId="0" xfId="0" applyFill="1" applyBorder="1" applyProtection="1"/>
    <xf numFmtId="0" fontId="29" fillId="0" borderId="0" xfId="0" applyFont="1" applyProtection="1"/>
    <xf numFmtId="0" fontId="29" fillId="0" borderId="0" xfId="0" applyFont="1" applyBorder="1" applyProtection="1"/>
    <xf numFmtId="0" fontId="55" fillId="0" borderId="0" xfId="0" applyFont="1" applyFill="1" applyBorder="1" applyAlignment="1" applyProtection="1">
      <alignment horizontal="center" vertical="center"/>
    </xf>
    <xf numFmtId="0" fontId="33" fillId="2" borderId="12" xfId="0" applyFont="1" applyFill="1" applyBorder="1" applyAlignment="1" applyProtection="1">
      <alignment vertical="center"/>
    </xf>
    <xf numFmtId="0" fontId="33" fillId="2" borderId="13" xfId="0" applyFont="1" applyFill="1" applyBorder="1" applyAlignment="1" applyProtection="1">
      <alignment vertical="center"/>
    </xf>
    <xf numFmtId="0" fontId="33" fillId="2" borderId="29" xfId="0" applyFont="1" applyFill="1" applyBorder="1" applyAlignment="1" applyProtection="1">
      <alignment vertical="center"/>
    </xf>
    <xf numFmtId="0" fontId="33" fillId="2" borderId="47" xfId="0" applyFont="1" applyFill="1" applyBorder="1" applyAlignment="1" applyProtection="1">
      <alignment vertical="center"/>
    </xf>
    <xf numFmtId="0" fontId="33" fillId="2" borderId="29" xfId="0" applyFont="1" applyFill="1" applyBorder="1" applyAlignment="1" applyProtection="1"/>
    <xf numFmtId="0" fontId="33" fillId="2" borderId="47" xfId="0" applyFont="1" applyFill="1" applyBorder="1" applyAlignment="1" applyProtection="1"/>
    <xf numFmtId="0" fontId="37" fillId="2" borderId="46" xfId="0" applyFont="1" applyFill="1" applyBorder="1" applyProtection="1"/>
    <xf numFmtId="0" fontId="37" fillId="0" borderId="29" xfId="0" applyFont="1" applyFill="1" applyBorder="1" applyProtection="1"/>
    <xf numFmtId="0" fontId="37" fillId="0" borderId="8" xfId="0" applyFont="1" applyFill="1" applyBorder="1" applyProtection="1"/>
    <xf numFmtId="0" fontId="0" fillId="0" borderId="0" xfId="0" applyFont="1" applyFill="1" applyBorder="1" applyAlignment="1" applyProtection="1"/>
    <xf numFmtId="0" fontId="27" fillId="0" borderId="0" xfId="0" applyFont="1" applyFill="1" applyBorder="1" applyAlignment="1" applyProtection="1">
      <alignment horizontal="center"/>
    </xf>
    <xf numFmtId="0" fontId="54" fillId="0" borderId="0" xfId="0" applyFont="1" applyFill="1" applyBorder="1" applyAlignment="1" applyProtection="1"/>
    <xf numFmtId="0" fontId="49" fillId="0" borderId="0" xfId="0" applyFont="1" applyProtection="1"/>
    <xf numFmtId="0" fontId="0" fillId="0" borderId="1" xfId="0" applyFont="1" applyBorder="1" applyProtection="1"/>
    <xf numFmtId="0" fontId="29" fillId="0" borderId="1" xfId="0" applyFont="1" applyBorder="1" applyProtection="1"/>
    <xf numFmtId="0" fontId="29" fillId="0" borderId="5" xfId="0" applyFont="1" applyBorder="1" applyProtection="1"/>
    <xf numFmtId="0" fontId="27" fillId="0" borderId="0" xfId="0" applyFont="1" applyFill="1" applyBorder="1" applyAlignment="1" applyProtection="1">
      <alignment vertical="center"/>
    </xf>
    <xf numFmtId="0" fontId="27" fillId="0" borderId="0" xfId="0" applyFont="1" applyAlignment="1" applyProtection="1">
      <alignment vertical="center"/>
    </xf>
    <xf numFmtId="0" fontId="27" fillId="0" borderId="0" xfId="0" applyFont="1" applyFill="1" applyBorder="1" applyAlignment="1" applyProtection="1"/>
    <xf numFmtId="0" fontId="5" fillId="0" borderId="0" xfId="0" applyFont="1" applyFill="1" applyAlignment="1">
      <alignment vertical="top"/>
    </xf>
    <xf numFmtId="10" fontId="43" fillId="0" borderId="0" xfId="15" applyNumberFormat="1" applyFont="1" applyFill="1" applyAlignment="1" applyProtection="1">
      <alignment horizontal="center" wrapText="1"/>
    </xf>
    <xf numFmtId="0" fontId="24" fillId="0" borderId="0" xfId="0" applyFont="1" applyProtection="1"/>
    <xf numFmtId="49" fontId="38" fillId="0" borderId="10" xfId="0" applyNumberFormat="1" applyFont="1" applyBorder="1" applyProtection="1"/>
    <xf numFmtId="0" fontId="38" fillId="0" borderId="1" xfId="0" applyFont="1" applyBorder="1" applyProtection="1"/>
    <xf numFmtId="0" fontId="37" fillId="0" borderId="5" xfId="0" applyFont="1" applyBorder="1" applyProtection="1"/>
    <xf numFmtId="0" fontId="37" fillId="0" borderId="2" xfId="0" applyFont="1" applyBorder="1" applyProtection="1"/>
    <xf numFmtId="49" fontId="37" fillId="0" borderId="12" xfId="0" applyNumberFormat="1" applyFont="1" applyBorder="1" applyProtection="1"/>
    <xf numFmtId="0" fontId="38" fillId="0" borderId="0" xfId="0" applyFont="1" applyBorder="1" applyAlignment="1" applyProtection="1">
      <alignment vertical="top"/>
    </xf>
    <xf numFmtId="0" fontId="37" fillId="0" borderId="0" xfId="0" applyFont="1" applyBorder="1" applyAlignment="1" applyProtection="1">
      <alignment vertical="top" wrapText="1"/>
    </xf>
    <xf numFmtId="0" fontId="38" fillId="0" borderId="3" xfId="0" applyFont="1" applyBorder="1" applyProtection="1"/>
    <xf numFmtId="0" fontId="37" fillId="0" borderId="4" xfId="0" applyFont="1" applyBorder="1" applyProtection="1"/>
    <xf numFmtId="0" fontId="38" fillId="0" borderId="0" xfId="0" applyFont="1" applyFill="1" applyAlignment="1" applyProtection="1">
      <alignment horizontal="center"/>
    </xf>
    <xf numFmtId="0" fontId="54" fillId="0" borderId="0" xfId="0" applyFont="1" applyBorder="1" applyProtection="1"/>
    <xf numFmtId="0" fontId="94" fillId="4" borderId="26" xfId="0" applyFont="1" applyFill="1" applyBorder="1" applyProtection="1">
      <protection locked="0"/>
    </xf>
    <xf numFmtId="0" fontId="92" fillId="4" borderId="26" xfId="0" applyFont="1" applyFill="1" applyBorder="1" applyAlignment="1" applyProtection="1">
      <alignment horizontal="center" vertical="center"/>
      <protection locked="0"/>
    </xf>
    <xf numFmtId="0" fontId="29" fillId="0" borderId="26" xfId="0" applyFont="1" applyFill="1" applyBorder="1" applyAlignment="1">
      <alignment horizontal="center" vertical="center"/>
    </xf>
    <xf numFmtId="0" fontId="96" fillId="0" borderId="0" xfId="0" applyFont="1"/>
    <xf numFmtId="0" fontId="94" fillId="0" borderId="0" xfId="0" applyFont="1" applyBorder="1"/>
    <xf numFmtId="0" fontId="97" fillId="4" borderId="26" xfId="0" applyFont="1" applyFill="1" applyBorder="1" applyAlignment="1" applyProtection="1">
      <alignment horizontal="center" vertical="center"/>
      <protection locked="0"/>
    </xf>
    <xf numFmtId="0" fontId="99" fillId="4" borderId="48" xfId="0" applyFont="1" applyFill="1" applyBorder="1" applyAlignment="1" applyProtection="1">
      <alignment wrapText="1"/>
      <protection locked="0"/>
    </xf>
    <xf numFmtId="6" fontId="96" fillId="4" borderId="49" xfId="0" applyNumberFormat="1" applyFont="1" applyFill="1" applyBorder="1" applyProtection="1">
      <protection locked="0"/>
    </xf>
    <xf numFmtId="0" fontId="99" fillId="4" borderId="50" xfId="0" applyFont="1" applyFill="1" applyBorder="1" applyAlignment="1" applyProtection="1">
      <alignment wrapText="1"/>
      <protection locked="0"/>
    </xf>
    <xf numFmtId="38" fontId="96" fillId="4" borderId="41" xfId="0" applyNumberFormat="1" applyFont="1" applyFill="1" applyBorder="1" applyProtection="1">
      <protection locked="0"/>
    </xf>
    <xf numFmtId="38" fontId="96" fillId="4" borderId="49" xfId="0" applyNumberFormat="1" applyFont="1" applyFill="1" applyBorder="1" applyProtection="1">
      <protection locked="0"/>
    </xf>
    <xf numFmtId="38" fontId="96" fillId="4" borderId="51" xfId="0" applyNumberFormat="1" applyFont="1" applyFill="1" applyBorder="1" applyProtection="1">
      <protection locked="0"/>
    </xf>
    <xf numFmtId="38" fontId="96" fillId="4" borderId="52" xfId="0" applyNumberFormat="1" applyFont="1" applyFill="1" applyBorder="1" applyProtection="1">
      <protection locked="0"/>
    </xf>
    <xf numFmtId="10" fontId="98" fillId="4" borderId="8" xfId="15" applyNumberFormat="1" applyFont="1" applyFill="1" applyBorder="1" applyProtection="1">
      <protection locked="0"/>
    </xf>
    <xf numFmtId="0" fontId="98" fillId="4" borderId="42" xfId="0" applyFont="1" applyFill="1" applyBorder="1" applyAlignment="1" applyProtection="1">
      <alignment horizontal="center"/>
      <protection locked="0"/>
    </xf>
    <xf numFmtId="0" fontId="0" fillId="0" borderId="0" xfId="0" applyFont="1" applyAlignment="1">
      <alignment wrapText="1"/>
    </xf>
    <xf numFmtId="0" fontId="100" fillId="0" borderId="0" xfId="0" applyFont="1"/>
    <xf numFmtId="0" fontId="0" fillId="0" borderId="0" xfId="0" applyFont="1" applyAlignment="1" applyProtection="1"/>
    <xf numFmtId="0" fontId="30" fillId="3" borderId="0" xfId="10" applyFont="1" applyFill="1" applyProtection="1"/>
    <xf numFmtId="0" fontId="37" fillId="3" borderId="0" xfId="10" applyFont="1" applyFill="1" applyProtection="1"/>
    <xf numFmtId="0" fontId="37" fillId="3" borderId="0" xfId="10" applyFont="1" applyFill="1" applyBorder="1" applyProtection="1"/>
    <xf numFmtId="0" fontId="30" fillId="3" borderId="0" xfId="10" applyFont="1" applyFill="1" applyBorder="1" applyProtection="1"/>
    <xf numFmtId="0" fontId="45" fillId="3" borderId="0" xfId="10" applyFont="1" applyFill="1" applyBorder="1" applyAlignment="1" applyProtection="1">
      <alignment vertical="top"/>
    </xf>
    <xf numFmtId="0" fontId="46" fillId="3" borderId="0" xfId="10" applyFont="1" applyFill="1" applyBorder="1" applyAlignment="1" applyProtection="1">
      <alignment vertical="top"/>
    </xf>
    <xf numFmtId="0" fontId="44" fillId="3" borderId="0" xfId="10" applyFont="1" applyFill="1" applyAlignment="1" applyProtection="1"/>
    <xf numFmtId="0" fontId="100" fillId="0" borderId="0" xfId="0" applyFont="1" applyBorder="1"/>
    <xf numFmtId="0" fontId="100" fillId="0" borderId="1" xfId="0" applyFont="1" applyFill="1" applyBorder="1" applyAlignment="1">
      <alignment horizontal="right"/>
    </xf>
    <xf numFmtId="0" fontId="100" fillId="0" borderId="1" xfId="0" applyFont="1" applyFill="1" applyBorder="1" applyAlignment="1">
      <alignment horizontal="center"/>
    </xf>
    <xf numFmtId="0" fontId="100" fillId="0" borderId="32" xfId="0" applyFont="1" applyFill="1" applyBorder="1" applyAlignment="1">
      <alignment horizontal="center"/>
    </xf>
    <xf numFmtId="0" fontId="0" fillId="3" borderId="0" xfId="0" applyFill="1"/>
    <xf numFmtId="0" fontId="0" fillId="3" borderId="0" xfId="0" applyFont="1" applyFill="1"/>
    <xf numFmtId="0" fontId="35" fillId="3" borderId="0" xfId="0" applyFont="1" applyFill="1"/>
    <xf numFmtId="0" fontId="36" fillId="3" borderId="0" xfId="0" applyFont="1" applyFill="1"/>
    <xf numFmtId="0" fontId="93" fillId="0" borderId="0" xfId="0" applyFont="1" applyFill="1" applyBorder="1" applyProtection="1"/>
    <xf numFmtId="0" fontId="51" fillId="0" borderId="0" xfId="11" applyFont="1" applyFill="1" applyBorder="1" applyAlignment="1" applyProtection="1">
      <alignment vertical="top" wrapText="1"/>
    </xf>
    <xf numFmtId="0" fontId="19" fillId="0" borderId="0" xfId="0" applyFont="1" applyFill="1" applyAlignment="1" applyProtection="1">
      <alignment wrapText="1"/>
    </xf>
    <xf numFmtId="0" fontId="37" fillId="0" borderId="0" xfId="10" applyFont="1" applyFill="1" applyAlignment="1" applyProtection="1">
      <alignment horizontal="justify" vertical="top"/>
    </xf>
    <xf numFmtId="0" fontId="0" fillId="0" borderId="0" xfId="0" applyFill="1" applyBorder="1" applyAlignment="1">
      <alignment vertical="top" wrapText="1"/>
    </xf>
    <xf numFmtId="0" fontId="98" fillId="0" borderId="0" xfId="11" applyFont="1" applyFill="1" applyBorder="1" applyAlignment="1" applyProtection="1">
      <alignment horizontal="center" vertical="top"/>
    </xf>
    <xf numFmtId="0" fontId="34" fillId="0" borderId="0" xfId="0" applyFont="1" applyProtection="1"/>
    <xf numFmtId="0" fontId="28" fillId="0" borderId="0" xfId="0" applyFont="1" applyAlignment="1" applyProtection="1"/>
    <xf numFmtId="0" fontId="98" fillId="0" borderId="0" xfId="0" applyFont="1" applyFill="1" applyBorder="1" applyAlignment="1" applyProtection="1">
      <alignment horizontal="center"/>
    </xf>
    <xf numFmtId="0" fontId="0" fillId="0" borderId="0" xfId="0" applyFill="1" applyBorder="1" applyAlignment="1" applyProtection="1"/>
    <xf numFmtId="0" fontId="0" fillId="0" borderId="0" xfId="0" applyAlignment="1" applyProtection="1"/>
    <xf numFmtId="0" fontId="68" fillId="0" borderId="0" xfId="10" applyFont="1" applyFill="1" applyBorder="1" applyAlignment="1" applyProtection="1">
      <alignment vertical="top"/>
    </xf>
    <xf numFmtId="10" fontId="24" fillId="0" borderId="0" xfId="15" applyNumberFormat="1" applyFont="1" applyFill="1" applyAlignment="1" applyProtection="1">
      <alignment horizontal="center" wrapText="1"/>
    </xf>
    <xf numFmtId="0" fontId="3" fillId="0" borderId="0" xfId="10" applyProtection="1"/>
    <xf numFmtId="0" fontId="9" fillId="0" borderId="0" xfId="10" applyFont="1" applyProtection="1"/>
    <xf numFmtId="0" fontId="6" fillId="0" borderId="0" xfId="10" applyFont="1" applyProtection="1"/>
    <xf numFmtId="0" fontId="3" fillId="0" borderId="0" xfId="10" applyFont="1" applyProtection="1"/>
    <xf numFmtId="0" fontId="9" fillId="0" borderId="0" xfId="10" applyFont="1" applyFill="1" applyProtection="1"/>
    <xf numFmtId="0" fontId="75" fillId="0" borderId="0" xfId="10" applyFont="1" applyAlignment="1" applyProtection="1"/>
    <xf numFmtId="0" fontId="3" fillId="0" borderId="0" xfId="10" applyFont="1" applyAlignment="1" applyProtection="1">
      <alignment wrapText="1"/>
    </xf>
    <xf numFmtId="0" fontId="3" fillId="0" borderId="0" xfId="10" applyFont="1" applyFill="1" applyAlignment="1" applyProtection="1">
      <alignment wrapText="1"/>
    </xf>
    <xf numFmtId="3" fontId="3" fillId="0" borderId="0" xfId="10" applyNumberFormat="1" applyProtection="1"/>
    <xf numFmtId="0" fontId="39" fillId="0" borderId="1" xfId="0" applyFont="1" applyFill="1" applyBorder="1" applyAlignment="1">
      <alignment horizontal="center" vertical="center"/>
    </xf>
    <xf numFmtId="0" fontId="3" fillId="0" borderId="0" xfId="10" applyFill="1" applyProtection="1"/>
    <xf numFmtId="0" fontId="19" fillId="0" borderId="0" xfId="0" applyFont="1" applyFill="1" applyAlignment="1" applyProtection="1">
      <alignment horizontal="center"/>
    </xf>
    <xf numFmtId="10" fontId="43" fillId="0" borderId="0" xfId="15" applyNumberFormat="1" applyFont="1" applyFill="1" applyAlignment="1" applyProtection="1">
      <alignment horizontal="center"/>
    </xf>
    <xf numFmtId="0" fontId="0" fillId="2" borderId="0" xfId="0" applyFill="1"/>
    <xf numFmtId="9" fontId="0" fillId="0" borderId="0" xfId="0" applyNumberFormat="1"/>
    <xf numFmtId="0" fontId="0" fillId="0" borderId="0" xfId="0" applyNumberFormat="1"/>
    <xf numFmtId="0" fontId="0" fillId="0" borderId="0" xfId="0" applyFont="1" applyFill="1" applyBorder="1"/>
    <xf numFmtId="0" fontId="0" fillId="0" borderId="0" xfId="0"/>
    <xf numFmtId="0" fontId="37" fillId="0" borderId="0" xfId="11" applyFont="1" applyFill="1" applyAlignment="1" applyProtection="1">
      <alignment vertical="top" wrapText="1"/>
    </xf>
    <xf numFmtId="0" fontId="37" fillId="0" borderId="0" xfId="11" applyFont="1" applyFill="1" applyAlignment="1" applyProtection="1">
      <alignment vertical="top"/>
    </xf>
    <xf numFmtId="0" fontId="34" fillId="0" borderId="0" xfId="0" applyFont="1" applyAlignment="1" applyProtection="1"/>
    <xf numFmtId="0" fontId="0" fillId="0" borderId="0" xfId="0" applyFill="1" applyBorder="1" applyAlignment="1" applyProtection="1">
      <alignment horizontal="left"/>
    </xf>
    <xf numFmtId="0" fontId="0" fillId="0" borderId="3" xfId="0" applyFont="1" applyFill="1" applyBorder="1"/>
    <xf numFmtId="0" fontId="0" fillId="0" borderId="0" xfId="0"/>
    <xf numFmtId="0" fontId="98" fillId="4" borderId="3" xfId="0" applyFont="1" applyFill="1" applyBorder="1" applyAlignment="1" applyProtection="1">
      <alignment horizontal="center" vertical="center"/>
      <protection locked="0"/>
    </xf>
    <xf numFmtId="0" fontId="0" fillId="0" borderId="0" xfId="0" applyFont="1" applyFill="1" applyBorder="1" applyAlignment="1">
      <alignment horizontal="center"/>
    </xf>
    <xf numFmtId="0" fontId="14" fillId="0" borderId="0" xfId="0" applyFont="1"/>
    <xf numFmtId="0" fontId="101" fillId="0" borderId="0" xfId="0" applyFont="1"/>
    <xf numFmtId="0" fontId="14" fillId="0" borderId="0" xfId="0" applyNumberFormat="1" applyFont="1"/>
    <xf numFmtId="0" fontId="40" fillId="5" borderId="0" xfId="0" applyFont="1" applyFill="1" applyAlignment="1">
      <alignment vertical="center"/>
    </xf>
    <xf numFmtId="0" fontId="101" fillId="0" borderId="6" xfId="0" applyFont="1" applyBorder="1"/>
    <xf numFmtId="0" fontId="101" fillId="0" borderId="0" xfId="0" applyFont="1" applyAlignment="1"/>
    <xf numFmtId="0" fontId="101" fillId="0" borderId="6" xfId="0" applyFont="1" applyBorder="1" applyAlignment="1"/>
    <xf numFmtId="0" fontId="101" fillId="0" borderId="0" xfId="0" applyFont="1" applyBorder="1"/>
    <xf numFmtId="0" fontId="101" fillId="0" borderId="3" xfId="0" applyFont="1" applyBorder="1"/>
    <xf numFmtId="0" fontId="40" fillId="0" borderId="0" xfId="0" applyFont="1" applyAlignment="1"/>
    <xf numFmtId="0" fontId="101" fillId="0" borderId="0" xfId="0" applyFont="1" applyBorder="1" applyAlignment="1"/>
    <xf numFmtId="0" fontId="14" fillId="0" borderId="0" xfId="0" applyFont="1" applyAlignment="1">
      <alignment vertical="top" wrapText="1"/>
    </xf>
    <xf numFmtId="0" fontId="101" fillId="0" borderId="0" xfId="0" applyFont="1" applyAlignment="1">
      <alignment vertical="center" wrapText="1"/>
    </xf>
    <xf numFmtId="0" fontId="101" fillId="0" borderId="0" xfId="0" applyFont="1" applyBorder="1" applyAlignment="1">
      <alignment vertical="center" wrapText="1"/>
    </xf>
    <xf numFmtId="0" fontId="101" fillId="0" borderId="0" xfId="0" applyFont="1" applyFill="1" applyBorder="1"/>
    <xf numFmtId="0" fontId="102" fillId="0" borderId="0" xfId="0" applyFont="1" applyAlignment="1">
      <alignment horizontal="right"/>
    </xf>
    <xf numFmtId="0" fontId="23" fillId="0" borderId="43" xfId="0" applyFont="1" applyBorder="1" applyAlignment="1">
      <alignment horizontal="left" vertical="center"/>
    </xf>
    <xf numFmtId="0" fontId="23" fillId="0" borderId="43" xfId="0" applyFont="1" applyBorder="1" applyAlignment="1">
      <alignment vertical="center"/>
    </xf>
    <xf numFmtId="0" fontId="96" fillId="4" borderId="43" xfId="0" applyFont="1" applyFill="1" applyBorder="1" applyAlignment="1" applyProtection="1">
      <alignment vertical="center"/>
      <protection locked="0"/>
    </xf>
    <xf numFmtId="44" fontId="96" fillId="4" borderId="43" xfId="5" applyFont="1" applyFill="1" applyBorder="1" applyAlignment="1" applyProtection="1">
      <alignment vertical="center"/>
      <protection locked="0"/>
    </xf>
    <xf numFmtId="0" fontId="96" fillId="4" borderId="43" xfId="5" applyNumberFormat="1" applyFont="1" applyFill="1" applyBorder="1" applyAlignment="1" applyProtection="1">
      <alignment vertical="center"/>
      <protection locked="0"/>
    </xf>
    <xf numFmtId="167" fontId="96" fillId="4" borderId="43" xfId="5" applyNumberFormat="1" applyFont="1" applyFill="1" applyBorder="1" applyAlignment="1" applyProtection="1">
      <alignment vertical="center"/>
      <protection locked="0"/>
    </xf>
    <xf numFmtId="0" fontId="23" fillId="0" borderId="43" xfId="0" applyFont="1" applyBorder="1" applyAlignment="1"/>
    <xf numFmtId="167" fontId="23" fillId="0" borderId="43" xfId="5" applyNumberFormat="1" applyFont="1" applyBorder="1" applyAlignment="1"/>
    <xf numFmtId="0" fontId="40" fillId="0" borderId="0" xfId="0" applyFont="1" applyFill="1" applyAlignment="1">
      <alignment horizontal="justify" wrapText="1"/>
    </xf>
    <xf numFmtId="0" fontId="101" fillId="0" borderId="0" xfId="0" applyFont="1" applyFill="1"/>
    <xf numFmtId="0" fontId="101" fillId="0" borderId="0" xfId="0" applyFont="1" applyFill="1" applyBorder="1" applyAlignment="1">
      <alignment vertical="center" wrapText="1"/>
    </xf>
    <xf numFmtId="0" fontId="101" fillId="0" borderId="0" xfId="0" applyFont="1" applyFill="1" applyBorder="1" applyAlignment="1"/>
    <xf numFmtId="0" fontId="24" fillId="0" borderId="0" xfId="0" applyFont="1" applyAlignment="1" applyProtection="1"/>
    <xf numFmtId="0" fontId="24" fillId="0" borderId="0" xfId="0" applyFont="1" applyFill="1" applyAlignment="1" applyProtection="1">
      <alignment wrapText="1"/>
    </xf>
    <xf numFmtId="3" fontId="24" fillId="0" borderId="0" xfId="0" applyNumberFormat="1" applyFont="1" applyProtection="1"/>
    <xf numFmtId="0" fontId="24" fillId="0" borderId="0" xfId="0" applyFont="1" applyFill="1" applyProtection="1"/>
    <xf numFmtId="0" fontId="24" fillId="0" borderId="0" xfId="0" applyFont="1" applyAlignment="1" applyProtection="1">
      <alignment wrapText="1"/>
    </xf>
    <xf numFmtId="3" fontId="24" fillId="0" borderId="21" xfId="0" applyNumberFormat="1" applyFont="1" applyFill="1" applyBorder="1" applyAlignment="1" applyProtection="1">
      <alignment horizontal="center"/>
    </xf>
    <xf numFmtId="0" fontId="24" fillId="0" borderId="0" xfId="0" applyFont="1" applyBorder="1" applyAlignment="1" applyProtection="1">
      <alignment vertical="center"/>
    </xf>
    <xf numFmtId="3" fontId="24" fillId="0" borderId="53" xfId="0" applyNumberFormat="1" applyFont="1" applyBorder="1" applyAlignment="1" applyProtection="1">
      <alignment horizontal="center"/>
    </xf>
    <xf numFmtId="0" fontId="24" fillId="0" borderId="0" xfId="0" applyFont="1" applyFill="1" applyBorder="1" applyAlignment="1" applyProtection="1">
      <alignment horizontal="left"/>
    </xf>
    <xf numFmtId="3" fontId="24" fillId="0" borderId="42" xfId="0" applyNumberFormat="1" applyFont="1" applyBorder="1" applyAlignment="1" applyProtection="1">
      <alignment horizontal="center"/>
    </xf>
    <xf numFmtId="0" fontId="24" fillId="0" borderId="43" xfId="0" applyFont="1" applyBorder="1" applyAlignment="1" applyProtection="1">
      <alignment horizontal="center"/>
    </xf>
    <xf numFmtId="0" fontId="24" fillId="0" borderId="21" xfId="0" applyFont="1" applyFill="1" applyBorder="1" applyAlignment="1" applyProtection="1">
      <alignment horizontal="center"/>
    </xf>
    <xf numFmtId="0" fontId="33" fillId="0" borderId="0" xfId="0" applyFont="1" applyAlignment="1" applyProtection="1">
      <alignment wrapText="1"/>
    </xf>
    <xf numFmtId="0" fontId="33" fillId="0" borderId="0" xfId="0" applyFont="1" applyFill="1" applyAlignment="1" applyProtection="1">
      <alignment wrapText="1"/>
    </xf>
    <xf numFmtId="0" fontId="24" fillId="0" borderId="0" xfId="0" applyFont="1" applyFill="1" applyBorder="1" applyAlignment="1" applyProtection="1">
      <alignment vertical="top"/>
    </xf>
    <xf numFmtId="3" fontId="96" fillId="4" borderId="43" xfId="0" applyNumberFormat="1" applyFont="1" applyFill="1" applyBorder="1" applyProtection="1">
      <protection locked="0"/>
    </xf>
    <xf numFmtId="0" fontId="24" fillId="2" borderId="22" xfId="0" applyFont="1" applyFill="1" applyBorder="1" applyProtection="1"/>
    <xf numFmtId="0" fontId="24" fillId="2" borderId="24" xfId="0" applyFont="1" applyFill="1" applyBorder="1" applyProtection="1"/>
    <xf numFmtId="0" fontId="24" fillId="0" borderId="6" xfId="0" applyFont="1" applyFill="1" applyBorder="1" applyAlignment="1" applyProtection="1"/>
    <xf numFmtId="0" fontId="101" fillId="0" borderId="0" xfId="0" applyFont="1" applyBorder="1" applyAlignment="1">
      <alignment vertical="top"/>
    </xf>
    <xf numFmtId="0" fontId="24" fillId="2" borderId="53" xfId="0" applyFont="1" applyFill="1" applyBorder="1" applyProtection="1"/>
    <xf numFmtId="0" fontId="101" fillId="0" borderId="6" xfId="0" applyFont="1" applyBorder="1" applyAlignment="1" applyProtection="1"/>
    <xf numFmtId="0" fontId="24" fillId="2" borderId="23" xfId="0" applyFont="1" applyFill="1" applyBorder="1" applyProtection="1"/>
    <xf numFmtId="0" fontId="24" fillId="2" borderId="6" xfId="0" applyFont="1" applyFill="1" applyBorder="1" applyProtection="1"/>
    <xf numFmtId="0" fontId="96" fillId="4" borderId="0" xfId="0" applyFont="1" applyFill="1" applyAlignment="1" applyProtection="1">
      <alignment wrapText="1"/>
      <protection locked="0"/>
    </xf>
    <xf numFmtId="3" fontId="96" fillId="4" borderId="54" xfId="0" applyNumberFormat="1" applyFont="1" applyFill="1" applyBorder="1" applyProtection="1">
      <protection locked="0"/>
    </xf>
    <xf numFmtId="0" fontId="24" fillId="2" borderId="25" xfId="0" applyFont="1" applyFill="1" applyBorder="1" applyProtection="1"/>
    <xf numFmtId="0" fontId="24" fillId="2" borderId="7" xfId="0" applyFont="1" applyFill="1" applyBorder="1" applyProtection="1"/>
    <xf numFmtId="3" fontId="96" fillId="4" borderId="23" xfId="0" applyNumberFormat="1" applyFont="1" applyFill="1" applyBorder="1" applyProtection="1">
      <protection locked="0"/>
    </xf>
    <xf numFmtId="165" fontId="24" fillId="0" borderId="43" xfId="0" applyNumberFormat="1" applyFont="1" applyBorder="1" applyProtection="1"/>
    <xf numFmtId="3" fontId="96" fillId="4" borderId="22" xfId="0" applyNumberFormat="1" applyFont="1" applyFill="1" applyBorder="1" applyProtection="1">
      <protection locked="0"/>
    </xf>
    <xf numFmtId="0" fontId="24" fillId="2" borderId="21" xfId="0" applyFont="1" applyFill="1" applyBorder="1" applyProtection="1"/>
    <xf numFmtId="0" fontId="24" fillId="2" borderId="35" xfId="0" applyFont="1" applyFill="1" applyBorder="1" applyProtection="1"/>
    <xf numFmtId="165" fontId="24" fillId="0" borderId="43" xfId="0" applyNumberFormat="1" applyFont="1" applyFill="1" applyBorder="1" applyProtection="1"/>
    <xf numFmtId="3" fontId="51" fillId="0" borderId="0" xfId="0" applyNumberFormat="1" applyFont="1" applyFill="1" applyBorder="1" applyProtection="1"/>
    <xf numFmtId="0" fontId="33" fillId="0" borderId="0" xfId="0" applyFont="1" applyAlignment="1" applyProtection="1"/>
    <xf numFmtId="0" fontId="33" fillId="0" borderId="0" xfId="0" applyFont="1" applyFill="1" applyAlignment="1" applyProtection="1"/>
    <xf numFmtId="0" fontId="33" fillId="0" borderId="0" xfId="0" applyFont="1" applyAlignment="1" applyProtection="1">
      <alignment horizontal="left"/>
    </xf>
    <xf numFmtId="165" fontId="24" fillId="0" borderId="0" xfId="0" applyNumberFormat="1" applyFont="1" applyFill="1" applyBorder="1" applyProtection="1"/>
    <xf numFmtId="165" fontId="24" fillId="0" borderId="0" xfId="0" applyNumberFormat="1" applyFont="1" applyBorder="1" applyProtection="1"/>
    <xf numFmtId="0" fontId="33" fillId="0" borderId="0" xfId="0" applyFont="1" applyAlignment="1" applyProtection="1">
      <alignment horizontal="left" wrapText="1"/>
    </xf>
    <xf numFmtId="0" fontId="33" fillId="0" borderId="0" xfId="0" applyFont="1" applyFill="1" applyAlignment="1" applyProtection="1">
      <alignment horizontal="left" wrapText="1"/>
    </xf>
    <xf numFmtId="169" fontId="101" fillId="0" borderId="0" xfId="0" applyNumberFormat="1" applyFont="1"/>
    <xf numFmtId="0" fontId="24" fillId="0" borderId="0" xfId="0" applyFont="1" applyFill="1" applyAlignment="1" applyProtection="1"/>
    <xf numFmtId="0" fontId="51" fillId="4" borderId="0" xfId="0" applyFont="1" applyFill="1" applyAlignment="1" applyProtection="1">
      <alignment wrapText="1"/>
      <protection locked="0"/>
    </xf>
    <xf numFmtId="3" fontId="24" fillId="0" borderId="34" xfId="0" applyNumberFormat="1" applyFont="1" applyFill="1" applyBorder="1" applyProtection="1"/>
    <xf numFmtId="0" fontId="24" fillId="0" borderId="34" xfId="0" applyFont="1" applyFill="1" applyBorder="1" applyProtection="1"/>
    <xf numFmtId="3" fontId="24" fillId="0" borderId="0" xfId="0" applyNumberFormat="1" applyFont="1" applyBorder="1" applyProtection="1"/>
    <xf numFmtId="0" fontId="24" fillId="0" borderId="0" xfId="0" applyFont="1" applyBorder="1" applyProtection="1"/>
    <xf numFmtId="0" fontId="101" fillId="0" borderId="0" xfId="0" applyFont="1" applyProtection="1"/>
    <xf numFmtId="3" fontId="24" fillId="0" borderId="0" xfId="0" applyNumberFormat="1" applyFont="1" applyBorder="1" applyAlignment="1" applyProtection="1">
      <alignment horizontal="center"/>
    </xf>
    <xf numFmtId="3" fontId="24" fillId="0" borderId="0" xfId="0" applyNumberFormat="1" applyFont="1" applyBorder="1" applyAlignment="1" applyProtection="1">
      <alignment horizontal="right"/>
    </xf>
    <xf numFmtId="3" fontId="24" fillId="0" borderId="0" xfId="0" quotePrefix="1" applyNumberFormat="1" applyFont="1" applyAlignment="1" applyProtection="1">
      <alignment horizontal="right"/>
    </xf>
    <xf numFmtId="3" fontId="24" fillId="0" borderId="0" xfId="0" quotePrefix="1" applyNumberFormat="1" applyFont="1" applyFill="1" applyAlignment="1" applyProtection="1">
      <alignment horizontal="right"/>
    </xf>
    <xf numFmtId="3" fontId="24" fillId="0" borderId="0" xfId="0" applyNumberFormat="1" applyFont="1" applyFill="1" applyBorder="1" applyAlignment="1" applyProtection="1"/>
    <xf numFmtId="9" fontId="24" fillId="2" borderId="43" xfId="0" applyNumberFormat="1" applyFont="1" applyFill="1" applyBorder="1" applyAlignment="1" applyProtection="1"/>
    <xf numFmtId="9" fontId="96" fillId="4" borderId="43" xfId="15" applyFont="1" applyFill="1" applyBorder="1" applyAlignment="1" applyProtection="1">
      <alignment horizontal="right"/>
      <protection locked="0"/>
    </xf>
    <xf numFmtId="3" fontId="33" fillId="0" borderId="0" xfId="0" applyNumberFormat="1" applyFont="1" applyFill="1" applyAlignment="1" applyProtection="1">
      <alignment wrapText="1"/>
    </xf>
    <xf numFmtId="3" fontId="24" fillId="0" borderId="0" xfId="0" applyNumberFormat="1" applyFont="1" applyFill="1" applyBorder="1" applyAlignment="1" applyProtection="1">
      <alignment horizontal="right"/>
    </xf>
    <xf numFmtId="3" fontId="24" fillId="0" borderId="0" xfId="0" applyNumberFormat="1" applyFont="1" applyBorder="1" applyAlignment="1" applyProtection="1"/>
    <xf numFmtId="9" fontId="96" fillId="4" borderId="43" xfId="0" applyNumberFormat="1" applyFont="1" applyFill="1" applyBorder="1" applyAlignment="1" applyProtection="1">
      <protection locked="0"/>
    </xf>
    <xf numFmtId="10" fontId="24" fillId="0" borderId="0" xfId="0" applyNumberFormat="1" applyFont="1" applyAlignment="1" applyProtection="1">
      <alignment wrapText="1"/>
    </xf>
    <xf numFmtId="10" fontId="24" fillId="0" borderId="0" xfId="0" applyNumberFormat="1" applyFont="1" applyFill="1" applyAlignment="1" applyProtection="1">
      <alignment wrapText="1"/>
    </xf>
    <xf numFmtId="10" fontId="96" fillId="4" borderId="43" xfId="0" applyNumberFormat="1" applyFont="1" applyFill="1" applyBorder="1" applyAlignment="1" applyProtection="1">
      <protection locked="0"/>
    </xf>
    <xf numFmtId="10" fontId="96" fillId="4" borderId="43" xfId="0" applyNumberFormat="1" applyFont="1" applyFill="1" applyBorder="1" applyAlignment="1" applyProtection="1">
      <alignment horizontal="right"/>
      <protection locked="0"/>
    </xf>
    <xf numFmtId="0" fontId="24" fillId="0" borderId="0" xfId="0" applyFont="1" applyAlignment="1" applyProtection="1">
      <alignment horizontal="left"/>
    </xf>
    <xf numFmtId="0" fontId="24" fillId="0" borderId="0" xfId="0" applyFont="1" applyAlignment="1">
      <alignment horizontal="left"/>
    </xf>
    <xf numFmtId="0" fontId="35" fillId="0" borderId="0" xfId="0" applyFont="1" applyFill="1" applyBorder="1" applyAlignment="1" applyProtection="1">
      <alignment wrapText="1"/>
    </xf>
    <xf numFmtId="3" fontId="31" fillId="0" borderId="0" xfId="0" applyNumberFormat="1" applyFont="1" applyFill="1" applyBorder="1" applyProtection="1"/>
    <xf numFmtId="0" fontId="24" fillId="0" borderId="0" xfId="0" applyFont="1" applyFill="1" applyBorder="1" applyProtection="1"/>
    <xf numFmtId="3" fontId="31" fillId="0" borderId="0" xfId="0" applyNumberFormat="1" applyFont="1" applyFill="1" applyBorder="1" applyAlignment="1" applyProtection="1">
      <alignment horizontal="left"/>
    </xf>
    <xf numFmtId="3" fontId="24" fillId="0" borderId="0" xfId="0" applyNumberFormat="1" applyFont="1" applyFill="1" applyBorder="1" applyProtection="1"/>
    <xf numFmtId="0" fontId="4" fillId="0" borderId="0" xfId="9" applyFont="1" applyAlignment="1" applyProtection="1"/>
    <xf numFmtId="49" fontId="23" fillId="0" borderId="0" xfId="0" applyNumberFormat="1" applyFont="1" applyAlignment="1" applyProtection="1">
      <alignment horizontal="center"/>
    </xf>
    <xf numFmtId="0" fontId="101" fillId="0" borderId="0" xfId="0" applyFont="1" applyBorder="1" applyProtection="1"/>
    <xf numFmtId="0" fontId="101" fillId="0" borderId="0" xfId="0" applyFont="1" applyFill="1" applyBorder="1" applyProtection="1"/>
    <xf numFmtId="0" fontId="101" fillId="0" borderId="0" xfId="0" applyFont="1" applyFill="1" applyBorder="1" applyAlignment="1" applyProtection="1">
      <alignment horizontal="center"/>
    </xf>
    <xf numFmtId="0" fontId="23" fillId="0" borderId="0" xfId="0" applyFont="1" applyBorder="1" applyAlignment="1" applyProtection="1">
      <alignment horizontal="center"/>
    </xf>
    <xf numFmtId="0" fontId="23" fillId="0" borderId="0" xfId="0" applyFont="1" applyFill="1" applyBorder="1" applyAlignment="1" applyProtection="1">
      <alignment horizontal="center"/>
    </xf>
    <xf numFmtId="0" fontId="5" fillId="0" borderId="0" xfId="0" applyFont="1" applyProtection="1"/>
    <xf numFmtId="0" fontId="5" fillId="0" borderId="0" xfId="0" applyFont="1" applyBorder="1" applyProtection="1"/>
    <xf numFmtId="0" fontId="5" fillId="0" borderId="0" xfId="0" applyFont="1" applyFill="1" applyBorder="1" applyProtection="1"/>
    <xf numFmtId="0" fontId="101" fillId="0" borderId="0" xfId="0" applyFont="1" applyBorder="1" applyAlignment="1" applyProtection="1">
      <alignment horizontal="center"/>
    </xf>
    <xf numFmtId="0" fontId="23" fillId="0" borderId="0" xfId="0" applyFont="1" applyFill="1" applyBorder="1" applyAlignment="1" applyProtection="1">
      <alignment vertical="center" wrapText="1"/>
    </xf>
    <xf numFmtId="49" fontId="23" fillId="0" borderId="0" xfId="0" applyNumberFormat="1" applyFont="1" applyProtection="1"/>
    <xf numFmtId="3" fontId="101" fillId="0" borderId="0" xfId="0" applyNumberFormat="1" applyFont="1" applyBorder="1" applyAlignment="1" applyProtection="1">
      <alignment horizontal="center"/>
    </xf>
    <xf numFmtId="3" fontId="101" fillId="0" borderId="0" xfId="0" applyNumberFormat="1" applyFont="1" applyFill="1" applyBorder="1" applyAlignment="1" applyProtection="1">
      <alignment horizontal="center"/>
    </xf>
    <xf numFmtId="0" fontId="23" fillId="0" borderId="0" xfId="0" applyFont="1" applyProtection="1"/>
    <xf numFmtId="0" fontId="103" fillId="0" borderId="0" xfId="0" applyFont="1" applyProtection="1"/>
    <xf numFmtId="0" fontId="52" fillId="0" borderId="0" xfId="0" applyFont="1" applyFill="1" applyBorder="1" applyAlignment="1" applyProtection="1">
      <alignment horizontal="center" vertical="center"/>
    </xf>
    <xf numFmtId="0" fontId="101" fillId="0" borderId="0" xfId="0" applyFont="1" applyFill="1" applyProtection="1"/>
    <xf numFmtId="0" fontId="5" fillId="0" borderId="0" xfId="0" applyFont="1" applyBorder="1" applyAlignment="1" applyProtection="1"/>
    <xf numFmtId="0" fontId="101" fillId="0" borderId="0" xfId="0" applyFont="1" applyAlignment="1" applyProtection="1">
      <alignment vertical="center"/>
    </xf>
    <xf numFmtId="0" fontId="23" fillId="0" borderId="0" xfId="0" applyFont="1" applyAlignment="1" applyProtection="1">
      <alignment horizontal="right"/>
    </xf>
    <xf numFmtId="0" fontId="5" fillId="0" borderId="0" xfId="0" applyFont="1" applyFill="1" applyBorder="1" applyAlignment="1" applyProtection="1">
      <alignment vertical="center"/>
    </xf>
    <xf numFmtId="0" fontId="23" fillId="0" borderId="0" xfId="0" applyFont="1" applyBorder="1" applyAlignment="1" applyProtection="1">
      <alignment vertical="top" wrapText="1"/>
    </xf>
    <xf numFmtId="49" fontId="23" fillId="0" borderId="0" xfId="0" applyNumberFormat="1" applyFont="1" applyAlignment="1" applyProtection="1">
      <alignment horizontal="center" vertical="center"/>
    </xf>
    <xf numFmtId="0" fontId="23" fillId="0" borderId="0" xfId="0" applyFont="1" applyFill="1" applyBorder="1" applyAlignment="1" applyProtection="1">
      <alignment vertical="center"/>
    </xf>
    <xf numFmtId="0" fontId="101" fillId="0" borderId="0" xfId="0" applyFont="1" applyAlignment="1" applyProtection="1">
      <alignment horizontal="right"/>
    </xf>
    <xf numFmtId="0" fontId="51" fillId="0" borderId="0" xfId="0" applyFont="1" applyFill="1" applyBorder="1" applyAlignment="1" applyProtection="1"/>
    <xf numFmtId="0" fontId="23" fillId="0" borderId="0" xfId="0" applyFont="1" applyFill="1" applyBorder="1" applyProtection="1"/>
    <xf numFmtId="49" fontId="101" fillId="0" borderId="0" xfId="0" applyNumberFormat="1" applyFont="1" applyFill="1" applyBorder="1" applyAlignment="1" applyProtection="1">
      <alignment wrapText="1"/>
    </xf>
    <xf numFmtId="49" fontId="23" fillId="0" borderId="0" xfId="0" applyNumberFormat="1" applyFont="1" applyFill="1" applyBorder="1" applyProtection="1"/>
    <xf numFmtId="0" fontId="101" fillId="0" borderId="0" xfId="0" applyFont="1" applyFill="1" applyBorder="1" applyAlignment="1" applyProtection="1">
      <alignment horizontal="right"/>
    </xf>
    <xf numFmtId="0" fontId="48" fillId="0" borderId="0" xfId="0" applyFont="1" applyFill="1" applyBorder="1" applyAlignment="1" applyProtection="1">
      <alignment vertical="center"/>
    </xf>
    <xf numFmtId="0" fontId="101" fillId="0" borderId="0" xfId="0" applyFont="1" applyFill="1" applyBorder="1" applyAlignment="1" applyProtection="1">
      <alignment vertical="center"/>
    </xf>
    <xf numFmtId="49" fontId="23"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wrapText="1" shrinkToFit="1"/>
    </xf>
    <xf numFmtId="0" fontId="51" fillId="0" borderId="0" xfId="0" applyFont="1" applyFill="1" applyBorder="1" applyAlignment="1" applyProtection="1">
      <alignment vertical="center" wrapText="1" shrinkToFit="1"/>
    </xf>
    <xf numFmtId="0" fontId="101" fillId="0" borderId="0" xfId="0" applyFont="1" applyFill="1" applyBorder="1" applyAlignment="1" applyProtection="1">
      <alignment horizontal="center" vertical="center"/>
    </xf>
    <xf numFmtId="0" fontId="23" fillId="0" borderId="0" xfId="0" applyFont="1" applyFill="1" applyBorder="1" applyAlignment="1" applyProtection="1">
      <alignment horizontal="right"/>
    </xf>
    <xf numFmtId="49" fontId="101" fillId="0" borderId="0" xfId="0" applyNumberFormat="1" applyFont="1" applyProtection="1"/>
    <xf numFmtId="0" fontId="101" fillId="0" borderId="0" xfId="0" applyFont="1" applyAlignment="1" applyProtection="1">
      <alignment vertical="top" wrapText="1"/>
    </xf>
    <xf numFmtId="10" fontId="33" fillId="0" borderId="3" xfId="0" applyNumberFormat="1" applyFont="1" applyFill="1" applyBorder="1" applyAlignment="1" applyProtection="1">
      <alignment horizontal="center" vertical="center"/>
    </xf>
    <xf numFmtId="0" fontId="5" fillId="0" borderId="0" xfId="0" applyFont="1" applyAlignment="1" applyProtection="1">
      <alignment vertical="top" wrapText="1"/>
    </xf>
    <xf numFmtId="0" fontId="5" fillId="0" borderId="0" xfId="0" applyFont="1" applyAlignment="1" applyProtection="1"/>
    <xf numFmtId="0" fontId="70" fillId="0" borderId="0" xfId="0" applyFont="1"/>
    <xf numFmtId="0" fontId="70" fillId="0" borderId="0" xfId="0" applyFont="1" applyBorder="1"/>
    <xf numFmtId="0" fontId="51" fillId="0" borderId="0" xfId="0" applyFont="1" applyFill="1" applyBorder="1" applyProtection="1"/>
    <xf numFmtId="0" fontId="23" fillId="0" borderId="0" xfId="0" applyFont="1" applyBorder="1" applyAlignment="1" applyProtection="1">
      <alignment vertical="top"/>
    </xf>
    <xf numFmtId="0" fontId="101" fillId="0" borderId="0" xfId="0" applyFont="1" applyAlignment="1" applyProtection="1"/>
    <xf numFmtId="0" fontId="101" fillId="0" borderId="0" xfId="0" applyFont="1" applyFill="1" applyBorder="1" applyAlignment="1" applyProtection="1"/>
    <xf numFmtId="0" fontId="4" fillId="0" borderId="0" xfId="9" applyFont="1" applyFill="1" applyBorder="1" applyAlignment="1" applyProtection="1"/>
    <xf numFmtId="0" fontId="105" fillId="0" borderId="0" xfId="0" applyFont="1" applyAlignment="1" applyProtection="1">
      <alignment vertical="top" wrapText="1"/>
    </xf>
    <xf numFmtId="0" fontId="24" fillId="3" borderId="0" xfId="10" applyFont="1" applyFill="1" applyProtection="1"/>
    <xf numFmtId="0" fontId="24" fillId="0" borderId="0" xfId="10" applyFont="1" applyProtection="1"/>
    <xf numFmtId="0" fontId="24" fillId="3" borderId="0" xfId="10" applyFont="1" applyFill="1" applyBorder="1" applyAlignment="1" applyProtection="1">
      <alignment vertical="top" wrapText="1"/>
    </xf>
    <xf numFmtId="0" fontId="97" fillId="4" borderId="26" xfId="10" applyFont="1" applyFill="1" applyBorder="1" applyAlignment="1" applyProtection="1">
      <alignment horizontal="center" vertical="center" wrapText="1"/>
      <protection locked="0"/>
    </xf>
    <xf numFmtId="0" fontId="24" fillId="3" borderId="0" xfId="10" applyFont="1" applyFill="1" applyBorder="1" applyAlignment="1" applyProtection="1">
      <alignment vertical="top"/>
    </xf>
    <xf numFmtId="0" fontId="24" fillId="0" borderId="0" xfId="10" applyFont="1" applyFill="1" applyBorder="1" applyAlignment="1" applyProtection="1">
      <alignment horizontal="justify" vertical="top" wrapText="1"/>
    </xf>
    <xf numFmtId="0" fontId="24" fillId="0" borderId="0" xfId="10" applyFont="1" applyBorder="1" applyAlignment="1" applyProtection="1">
      <alignment horizontal="justify" vertical="top" wrapText="1"/>
    </xf>
    <xf numFmtId="0" fontId="24" fillId="3" borderId="0" xfId="10" applyFont="1" applyFill="1" applyBorder="1" applyProtection="1"/>
    <xf numFmtId="0" fontId="33" fillId="3" borderId="0" xfId="10" applyFont="1" applyFill="1" applyBorder="1" applyAlignment="1" applyProtection="1">
      <alignment horizontal="center" vertical="top" wrapText="1"/>
    </xf>
    <xf numFmtId="0" fontId="5" fillId="3" borderId="0" xfId="0" applyFont="1" applyFill="1"/>
    <xf numFmtId="0" fontId="24" fillId="0" borderId="0" xfId="10" applyFont="1" applyBorder="1" applyProtection="1"/>
    <xf numFmtId="49" fontId="33" fillId="0" borderId="0" xfId="10" applyNumberFormat="1" applyFont="1" applyBorder="1" applyProtection="1"/>
    <xf numFmtId="0" fontId="24" fillId="0" borderId="0" xfId="10" applyFont="1" applyBorder="1" applyAlignment="1" applyProtection="1">
      <alignment vertical="top"/>
    </xf>
    <xf numFmtId="0" fontId="97" fillId="4" borderId="26" xfId="10" applyFont="1" applyFill="1" applyBorder="1" applyAlignment="1" applyProtection="1">
      <alignment horizontal="center" vertical="center"/>
      <protection locked="0"/>
    </xf>
    <xf numFmtId="49" fontId="33" fillId="0" borderId="0" xfId="10" applyNumberFormat="1" applyFont="1" applyAlignment="1" applyProtection="1"/>
    <xf numFmtId="0" fontId="24" fillId="0" borderId="0" xfId="10" applyFont="1" applyFill="1" applyProtection="1"/>
    <xf numFmtId="0" fontId="24" fillId="0" borderId="0" xfId="10" applyFont="1" applyBorder="1" applyAlignment="1" applyProtection="1">
      <alignment vertical="top" wrapText="1"/>
    </xf>
    <xf numFmtId="0" fontId="24" fillId="0" borderId="0" xfId="10" applyFont="1" applyAlignment="1" applyProtection="1">
      <alignment vertical="top"/>
    </xf>
    <xf numFmtId="0" fontId="35" fillId="3" borderId="0" xfId="10" applyFont="1" applyFill="1" applyBorder="1" applyAlignment="1" applyProtection="1"/>
    <xf numFmtId="0" fontId="51" fillId="0" borderId="0" xfId="10" applyFont="1" applyFill="1" applyBorder="1" applyAlignment="1" applyProtection="1"/>
    <xf numFmtId="0" fontId="24" fillId="0" borderId="0" xfId="10" applyFont="1" applyFill="1" applyBorder="1" applyProtection="1"/>
    <xf numFmtId="0" fontId="24" fillId="0" borderId="0" xfId="10" applyFont="1" applyAlignment="1" applyProtection="1">
      <alignment horizontal="center"/>
    </xf>
    <xf numFmtId="44" fontId="35" fillId="0" borderId="0" xfId="6" applyFont="1" applyFill="1" applyBorder="1" applyAlignment="1" applyProtection="1"/>
    <xf numFmtId="0" fontId="31" fillId="0" borderId="0" xfId="10" applyFont="1" applyBorder="1" applyAlignment="1" applyProtection="1">
      <alignment horizontal="justify" vertical="top" wrapText="1"/>
    </xf>
    <xf numFmtId="0" fontId="24" fillId="0" borderId="0" xfId="10" applyFont="1" applyFill="1" applyBorder="1" applyAlignment="1" applyProtection="1">
      <alignment vertical="top" wrapText="1"/>
    </xf>
    <xf numFmtId="0" fontId="24" fillId="0" borderId="0" xfId="10" applyFont="1" applyFill="1" applyBorder="1" applyAlignment="1" applyProtection="1">
      <alignment vertical="top"/>
    </xf>
    <xf numFmtId="0" fontId="24" fillId="0" borderId="0" xfId="10" applyFont="1" applyFill="1" applyBorder="1" applyAlignment="1" applyProtection="1">
      <alignment horizontal="left" vertical="top" wrapText="1"/>
    </xf>
    <xf numFmtId="0" fontId="24" fillId="0" borderId="0" xfId="10" applyFont="1" applyFill="1" applyBorder="1" applyAlignment="1" applyProtection="1">
      <alignment horizontal="center" vertical="top" wrapText="1"/>
    </xf>
    <xf numFmtId="0" fontId="76" fillId="0" borderId="0" xfId="10" applyFont="1" applyFill="1" applyBorder="1" applyAlignment="1" applyProtection="1">
      <alignment horizontal="center" vertical="top" wrapText="1"/>
    </xf>
    <xf numFmtId="0" fontId="52" fillId="0" borderId="0" xfId="10" applyFont="1" applyFill="1" applyBorder="1" applyAlignment="1" applyProtection="1">
      <alignment wrapText="1"/>
    </xf>
    <xf numFmtId="0" fontId="24" fillId="0" borderId="6" xfId="10" applyFont="1" applyFill="1" applyBorder="1" applyAlignment="1" applyProtection="1">
      <alignment vertical="top"/>
    </xf>
    <xf numFmtId="0" fontId="24" fillId="0" borderId="0" xfId="10" applyFont="1" applyBorder="1" applyAlignment="1" applyProtection="1">
      <alignment horizontal="center" wrapText="1"/>
    </xf>
    <xf numFmtId="0" fontId="24" fillId="0" borderId="0" xfId="10" applyFont="1" applyFill="1" applyBorder="1" applyAlignment="1" applyProtection="1"/>
    <xf numFmtId="0" fontId="24" fillId="0" borderId="0" xfId="10" applyFont="1" applyBorder="1" applyAlignment="1" applyProtection="1">
      <alignment horizontal="right"/>
    </xf>
    <xf numFmtId="0" fontId="24" fillId="0" borderId="12" xfId="10" applyFont="1" applyBorder="1" applyAlignment="1" applyProtection="1">
      <alignment vertical="top"/>
    </xf>
    <xf numFmtId="0" fontId="33" fillId="2" borderId="18" xfId="12" applyFont="1" applyFill="1" applyBorder="1" applyAlignment="1" applyProtection="1">
      <alignment vertical="center"/>
    </xf>
    <xf numFmtId="0" fontId="33" fillId="2" borderId="19" xfId="12" applyFont="1" applyFill="1" applyBorder="1" applyAlignment="1" applyProtection="1">
      <alignment vertical="center"/>
    </xf>
    <xf numFmtId="0" fontId="79" fillId="2" borderId="19" xfId="12" applyFont="1" applyFill="1" applyBorder="1" applyAlignment="1" applyProtection="1">
      <alignment horizontal="left" vertical="center"/>
    </xf>
    <xf numFmtId="0" fontId="33" fillId="2" borderId="55" xfId="12" applyFont="1" applyFill="1" applyBorder="1" applyAlignment="1" applyProtection="1">
      <alignment vertical="center"/>
    </xf>
    <xf numFmtId="0" fontId="24" fillId="0" borderId="0" xfId="12" applyFont="1" applyProtection="1"/>
    <xf numFmtId="0" fontId="24" fillId="0" borderId="0" xfId="12" applyFont="1" applyFill="1" applyBorder="1" applyProtection="1"/>
    <xf numFmtId="0" fontId="33" fillId="0" borderId="0" xfId="12" applyFont="1" applyFill="1" applyBorder="1" applyAlignment="1" applyProtection="1">
      <alignment vertical="center" wrapText="1"/>
    </xf>
    <xf numFmtId="0" fontId="97" fillId="4" borderId="26" xfId="12" applyFont="1" applyFill="1" applyBorder="1" applyAlignment="1" applyProtection="1">
      <alignment horizontal="center" vertical="center"/>
      <protection locked="0"/>
    </xf>
    <xf numFmtId="0" fontId="24" fillId="0" borderId="0" xfId="12" applyFont="1" applyBorder="1" applyAlignment="1" applyProtection="1">
      <alignment horizontal="left"/>
    </xf>
    <xf numFmtId="0" fontId="24" fillId="0" borderId="0" xfId="12" applyFont="1" applyFill="1" applyBorder="1" applyAlignment="1" applyProtection="1">
      <alignment horizontal="left"/>
    </xf>
    <xf numFmtId="0" fontId="31" fillId="0" borderId="0" xfId="12" applyFont="1" applyFill="1" applyBorder="1" applyAlignment="1" applyProtection="1">
      <alignment horizontal="left"/>
    </xf>
    <xf numFmtId="0" fontId="24" fillId="0" borderId="1" xfId="12" applyFont="1" applyFill="1" applyBorder="1" applyProtection="1"/>
    <xf numFmtId="0" fontId="31" fillId="0" borderId="1" xfId="12" applyFont="1" applyBorder="1" applyAlignment="1" applyProtection="1">
      <alignment horizontal="left"/>
    </xf>
    <xf numFmtId="0" fontId="24" fillId="0" borderId="1" xfId="12" applyFont="1" applyBorder="1" applyProtection="1"/>
    <xf numFmtId="0" fontId="24" fillId="0" borderId="5" xfId="12" applyFont="1" applyBorder="1" applyProtection="1"/>
    <xf numFmtId="0" fontId="24" fillId="0" borderId="0" xfId="12" applyFont="1" applyBorder="1" applyProtection="1"/>
    <xf numFmtId="0" fontId="24" fillId="0" borderId="2" xfId="12" applyFont="1" applyBorder="1" applyProtection="1"/>
    <xf numFmtId="0" fontId="33" fillId="0" borderId="12" xfId="12" applyFont="1" applyFill="1" applyBorder="1" applyProtection="1"/>
    <xf numFmtId="0" fontId="33" fillId="0" borderId="17" xfId="12" applyFont="1" applyFill="1" applyBorder="1" applyProtection="1"/>
    <xf numFmtId="0" fontId="24" fillId="0" borderId="3" xfId="12" applyFont="1" applyFill="1" applyBorder="1" applyProtection="1"/>
    <xf numFmtId="0" fontId="31" fillId="0" borderId="3" xfId="12" applyFont="1" applyBorder="1" applyAlignment="1" applyProtection="1">
      <alignment horizontal="left"/>
    </xf>
    <xf numFmtId="0" fontId="24" fillId="0" borderId="3" xfId="12" applyFont="1" applyBorder="1" applyProtection="1"/>
    <xf numFmtId="0" fontId="24" fillId="0" borderId="4" xfId="12" applyFont="1" applyBorder="1" applyProtection="1"/>
    <xf numFmtId="0" fontId="33" fillId="0" borderId="0" xfId="12" applyFont="1" applyFill="1" applyBorder="1" applyProtection="1"/>
    <xf numFmtId="0" fontId="33" fillId="0" borderId="10" xfId="12" applyFont="1" applyFill="1" applyBorder="1" applyProtection="1"/>
    <xf numFmtId="0" fontId="24" fillId="0" borderId="17" xfId="12" applyFont="1" applyFill="1" applyBorder="1" applyProtection="1"/>
    <xf numFmtId="0" fontId="24" fillId="3" borderId="0" xfId="12" applyFont="1" applyFill="1" applyProtection="1"/>
    <xf numFmtId="0" fontId="24" fillId="3" borderId="22" xfId="12" applyFont="1" applyFill="1" applyBorder="1" applyProtection="1"/>
    <xf numFmtId="0" fontId="24" fillId="3" borderId="34" xfId="12" applyFont="1" applyFill="1" applyBorder="1" applyProtection="1"/>
    <xf numFmtId="49" fontId="97" fillId="4" borderId="43" xfId="3" applyNumberFormat="1" applyFont="1" applyFill="1" applyBorder="1" applyAlignment="1" applyProtection="1">
      <alignment horizontal="center"/>
      <protection locked="0"/>
    </xf>
    <xf numFmtId="0" fontId="97" fillId="4" borderId="43" xfId="3" applyNumberFormat="1" applyFont="1" applyFill="1" applyBorder="1" applyAlignment="1" applyProtection="1">
      <alignment horizontal="center"/>
      <protection locked="0"/>
    </xf>
    <xf numFmtId="166" fontId="33" fillId="0" borderId="43" xfId="12" applyNumberFormat="1" applyFont="1" applyBorder="1" applyProtection="1"/>
    <xf numFmtId="166" fontId="97" fillId="4" borderId="43" xfId="3" applyNumberFormat="1" applyFont="1" applyFill="1" applyBorder="1" applyAlignment="1" applyProtection="1">
      <alignment horizontal="center"/>
      <protection locked="0"/>
    </xf>
    <xf numFmtId="166" fontId="97" fillId="4" borderId="43" xfId="1" applyNumberFormat="1" applyFont="1" applyFill="1" applyBorder="1" applyAlignment="1" applyProtection="1">
      <alignment horizontal="center"/>
      <protection locked="0"/>
    </xf>
    <xf numFmtId="166" fontId="33" fillId="0" borderId="43" xfId="3" applyNumberFormat="1" applyFont="1" applyBorder="1" applyProtection="1"/>
    <xf numFmtId="166" fontId="96" fillId="4" borderId="43" xfId="3" applyNumberFormat="1" applyFont="1" applyFill="1" applyBorder="1" applyProtection="1">
      <protection locked="0"/>
    </xf>
    <xf numFmtId="166" fontId="97" fillId="4" borderId="43" xfId="1" applyNumberFormat="1" applyFont="1" applyFill="1" applyBorder="1" applyProtection="1">
      <protection locked="0"/>
    </xf>
    <xf numFmtId="0" fontId="33" fillId="0" borderId="22" xfId="12" applyFont="1" applyBorder="1" applyProtection="1"/>
    <xf numFmtId="0" fontId="24" fillId="0" borderId="35" xfId="12" applyFont="1" applyBorder="1" applyProtection="1"/>
    <xf numFmtId="166" fontId="24" fillId="0" borderId="43" xfId="3" applyNumberFormat="1" applyFont="1" applyBorder="1" applyProtection="1"/>
    <xf numFmtId="166" fontId="24" fillId="0" borderId="26" xfId="3" applyNumberFormat="1" applyFont="1" applyBorder="1" applyProtection="1"/>
    <xf numFmtId="0" fontId="76" fillId="2" borderId="26" xfId="0" applyFont="1" applyFill="1" applyBorder="1" applyAlignment="1">
      <alignment horizontal="center" vertical="center"/>
    </xf>
    <xf numFmtId="0" fontId="82" fillId="0" borderId="0" xfId="0" applyFont="1" applyFill="1" applyBorder="1" applyAlignment="1" applyProtection="1">
      <alignment horizontal="left"/>
    </xf>
    <xf numFmtId="0" fontId="3" fillId="0" borderId="0" xfId="0" applyFont="1" applyBorder="1" applyAlignment="1" applyProtection="1"/>
    <xf numFmtId="0" fontId="7" fillId="0" borderId="0" xfId="0" applyFont="1" applyAlignment="1" applyProtection="1">
      <alignment horizontal="right"/>
    </xf>
    <xf numFmtId="0" fontId="24" fillId="0" borderId="56" xfId="0" applyFont="1" applyBorder="1" applyAlignment="1" applyProtection="1">
      <alignment horizontal="center" vertical="center" wrapText="1"/>
    </xf>
    <xf numFmtId="166" fontId="24" fillId="0" borderId="57" xfId="2" applyNumberFormat="1" applyFont="1" applyBorder="1" applyAlignment="1" applyProtection="1">
      <alignment horizontal="center" vertical="center" wrapText="1"/>
    </xf>
    <xf numFmtId="0" fontId="9" fillId="0" borderId="58" xfId="0" applyFont="1" applyBorder="1" applyProtection="1"/>
    <xf numFmtId="0" fontId="9" fillId="0" borderId="54" xfId="0" applyFont="1" applyBorder="1" applyAlignment="1" applyProtection="1">
      <alignment horizontal="center"/>
    </xf>
    <xf numFmtId="0" fontId="9" fillId="0" borderId="54" xfId="0" applyFont="1" applyBorder="1" applyProtection="1"/>
    <xf numFmtId="0" fontId="9" fillId="0" borderId="24" xfId="0" applyFont="1" applyBorder="1" applyProtection="1"/>
    <xf numFmtId="3" fontId="8" fillId="0" borderId="54" xfId="0" applyNumberFormat="1" applyFont="1" applyBorder="1" applyAlignment="1" applyProtection="1">
      <alignment horizontal="center"/>
    </xf>
    <xf numFmtId="3" fontId="8" fillId="0" borderId="54" xfId="0" applyNumberFormat="1" applyFont="1" applyBorder="1" applyAlignment="1" applyProtection="1"/>
    <xf numFmtId="37" fontId="8" fillId="0" borderId="20" xfId="2" applyNumberFormat="1" applyFont="1" applyBorder="1" applyAlignment="1" applyProtection="1">
      <alignment horizontal="center"/>
    </xf>
    <xf numFmtId="37" fontId="8" fillId="0" borderId="54" xfId="2" applyNumberFormat="1" applyFont="1" applyBorder="1" applyAlignment="1" applyProtection="1">
      <alignment horizontal="center" wrapText="1"/>
    </xf>
    <xf numFmtId="37" fontId="8" fillId="0" borderId="59" xfId="2" applyNumberFormat="1" applyFont="1" applyBorder="1" applyAlignment="1" applyProtection="1">
      <alignment horizontal="center"/>
    </xf>
    <xf numFmtId="0" fontId="107" fillId="4" borderId="43" xfId="0" applyFont="1" applyFill="1" applyBorder="1" applyProtection="1">
      <protection locked="0"/>
    </xf>
    <xf numFmtId="3" fontId="107" fillId="4" borderId="43" xfId="0" applyNumberFormat="1" applyFont="1" applyFill="1" applyBorder="1" applyAlignment="1" applyProtection="1">
      <alignment horizontal="center" vertical="center"/>
      <protection locked="0"/>
    </xf>
    <xf numFmtId="168" fontId="107" fillId="4" borderId="43" xfId="0" applyNumberFormat="1" applyFont="1" applyFill="1" applyBorder="1" applyAlignment="1" applyProtection="1">
      <alignment horizontal="center" vertical="center"/>
      <protection locked="0"/>
    </xf>
    <xf numFmtId="1" fontId="107" fillId="4" borderId="43" xfId="2" applyNumberFormat="1" applyFont="1" applyFill="1" applyBorder="1" applyAlignment="1" applyProtection="1">
      <alignment vertical="center"/>
      <protection locked="0"/>
    </xf>
    <xf numFmtId="37" fontId="9" fillId="0" borderId="43" xfId="2" applyNumberFormat="1" applyFont="1" applyBorder="1" applyAlignment="1" applyProtection="1">
      <alignment vertical="center"/>
    </xf>
    <xf numFmtId="37" fontId="107" fillId="4" borderId="43" xfId="2" applyNumberFormat="1" applyFont="1" applyFill="1" applyBorder="1" applyAlignment="1" applyProtection="1">
      <alignment vertical="center"/>
      <protection locked="0"/>
    </xf>
    <xf numFmtId="166" fontId="9" fillId="0" borderId="57" xfId="2" applyNumberFormat="1" applyFont="1" applyBorder="1" applyAlignment="1" applyProtection="1">
      <alignment vertical="center"/>
    </xf>
    <xf numFmtId="1" fontId="107" fillId="4" borderId="43" xfId="2" applyNumberFormat="1" applyFont="1" applyFill="1" applyBorder="1" applyProtection="1">
      <protection locked="0"/>
    </xf>
    <xf numFmtId="166" fontId="9" fillId="0" borderId="60" xfId="2" applyNumberFormat="1" applyFont="1" applyBorder="1" applyAlignment="1" applyProtection="1">
      <alignment vertical="center"/>
    </xf>
    <xf numFmtId="166" fontId="9" fillId="0" borderId="61" xfId="2" applyNumberFormat="1" applyFont="1" applyBorder="1" applyAlignment="1" applyProtection="1">
      <alignment vertical="center"/>
    </xf>
    <xf numFmtId="0" fontId="24" fillId="0" borderId="62" xfId="0" applyFont="1" applyBorder="1" applyAlignment="1" applyProtection="1">
      <alignment horizontal="center" vertical="center" wrapText="1"/>
    </xf>
    <xf numFmtId="0" fontId="24" fillId="0" borderId="53" xfId="0" applyFont="1" applyBorder="1" applyAlignment="1" applyProtection="1">
      <alignment horizontal="center" vertical="center" wrapText="1"/>
    </xf>
    <xf numFmtId="0" fontId="24" fillId="0" borderId="6" xfId="0" applyFont="1" applyBorder="1" applyAlignment="1" applyProtection="1">
      <alignment horizontal="center" vertical="center" wrapText="1"/>
    </xf>
    <xf numFmtId="3" fontId="9" fillId="0" borderId="63" xfId="0" applyNumberFormat="1" applyFont="1" applyBorder="1" applyProtection="1"/>
    <xf numFmtId="37" fontId="9" fillId="0" borderId="3" xfId="0" applyNumberFormat="1" applyFont="1" applyBorder="1" applyProtection="1"/>
    <xf numFmtId="166" fontId="9" fillId="0" borderId="64" xfId="0" applyNumberFormat="1" applyFont="1" applyBorder="1" applyProtection="1"/>
    <xf numFmtId="0" fontId="9" fillId="0" borderId="10" xfId="0" applyFont="1" applyBorder="1" applyAlignment="1" applyProtection="1">
      <alignment vertical="center"/>
    </xf>
    <xf numFmtId="0" fontId="9" fillId="0" borderId="1" xfId="0" applyFont="1" applyBorder="1" applyAlignment="1" applyProtection="1">
      <alignment vertical="center"/>
    </xf>
    <xf numFmtId="169" fontId="9" fillId="0" borderId="65" xfId="0" applyNumberFormat="1" applyFont="1" applyFill="1" applyBorder="1" applyAlignment="1" applyProtection="1">
      <alignment vertical="center"/>
    </xf>
    <xf numFmtId="0" fontId="9" fillId="0" borderId="32" xfId="0" applyFont="1" applyBorder="1" applyAlignment="1" applyProtection="1">
      <alignment vertical="center"/>
    </xf>
    <xf numFmtId="166" fontId="107" fillId="4" borderId="45" xfId="2" applyNumberFormat="1" applyFont="1" applyFill="1" applyBorder="1" applyAlignment="1" applyProtection="1">
      <alignment horizontal="right" vertical="center"/>
      <protection locked="0"/>
    </xf>
    <xf numFmtId="0" fontId="9" fillId="0" borderId="12" xfId="0" applyFont="1" applyBorder="1" applyAlignment="1" applyProtection="1">
      <alignment vertical="center"/>
    </xf>
    <xf numFmtId="0" fontId="9" fillId="0" borderId="0" xfId="0" applyFont="1" applyBorder="1" applyAlignment="1" applyProtection="1">
      <alignment vertical="center"/>
    </xf>
    <xf numFmtId="4" fontId="9" fillId="0" borderId="42" xfId="0" applyNumberFormat="1" applyFont="1" applyFill="1" applyBorder="1" applyAlignment="1" applyProtection="1">
      <alignment vertical="center"/>
    </xf>
    <xf numFmtId="166" fontId="107" fillId="4" borderId="60" xfId="2" applyNumberFormat="1" applyFont="1" applyFill="1" applyBorder="1" applyAlignment="1" applyProtection="1">
      <alignment horizontal="right" vertical="center"/>
      <protection locked="0"/>
    </xf>
    <xf numFmtId="0" fontId="8" fillId="0" borderId="12" xfId="0" quotePrefix="1" applyFont="1" applyBorder="1" applyAlignment="1" applyProtection="1">
      <alignment horizontal="left" vertical="center"/>
    </xf>
    <xf numFmtId="169" fontId="8" fillId="0" borderId="66" xfId="0" applyNumberFormat="1" applyFont="1" applyFill="1" applyBorder="1" applyAlignment="1" applyProtection="1">
      <alignment vertical="center"/>
    </xf>
    <xf numFmtId="0" fontId="74" fillId="0" borderId="0" xfId="0" applyFont="1" applyFill="1" applyBorder="1" applyAlignment="1" applyProtection="1">
      <alignment horizontal="left" vertical="center"/>
    </xf>
    <xf numFmtId="0" fontId="74" fillId="0" borderId="6" xfId="0" applyFont="1" applyFill="1" applyBorder="1" applyAlignment="1" applyProtection="1">
      <alignment horizontal="left" vertical="center"/>
    </xf>
    <xf numFmtId="166" fontId="9" fillId="0" borderId="67" xfId="2" applyNumberFormat="1" applyFont="1" applyBorder="1" applyAlignment="1" applyProtection="1">
      <alignment horizontal="right" vertical="center"/>
    </xf>
    <xf numFmtId="166" fontId="9" fillId="0" borderId="64" xfId="2" applyNumberFormat="1" applyFont="1" applyBorder="1" applyAlignment="1" applyProtection="1">
      <alignment horizontal="right" vertical="center"/>
    </xf>
    <xf numFmtId="0" fontId="8" fillId="0" borderId="68" xfId="0" quotePrefix="1" applyFont="1" applyBorder="1" applyAlignment="1" applyProtection="1">
      <alignment vertical="center"/>
    </xf>
    <xf numFmtId="0" fontId="9" fillId="0" borderId="69" xfId="0" applyFont="1" applyBorder="1" applyAlignment="1" applyProtection="1">
      <alignment vertical="center"/>
    </xf>
    <xf numFmtId="0" fontId="9" fillId="0" borderId="69" xfId="0" applyFont="1" applyBorder="1" applyAlignment="1" applyProtection="1">
      <alignment horizontal="right" vertical="center"/>
    </xf>
    <xf numFmtId="10" fontId="107" fillId="4" borderId="7" xfId="15" applyNumberFormat="1" applyFont="1" applyFill="1" applyBorder="1" applyAlignment="1" applyProtection="1">
      <alignment vertical="center"/>
      <protection locked="0"/>
    </xf>
    <xf numFmtId="166" fontId="107" fillId="4" borderId="44" xfId="2" applyNumberFormat="1" applyFont="1" applyFill="1" applyBorder="1" applyAlignment="1" applyProtection="1">
      <alignment horizontal="right" vertical="center"/>
      <protection locked="0"/>
    </xf>
    <xf numFmtId="166" fontId="9" fillId="0" borderId="55" xfId="2" applyNumberFormat="1" applyFont="1" applyBorder="1" applyAlignment="1" applyProtection="1">
      <alignment horizontal="right" vertical="center"/>
    </xf>
    <xf numFmtId="0" fontId="10" fillId="3" borderId="0" xfId="0" applyFont="1" applyFill="1" applyBorder="1" applyAlignment="1">
      <alignment horizontal="center" vertical="center"/>
    </xf>
    <xf numFmtId="49" fontId="10" fillId="3" borderId="0" xfId="0" applyNumberFormat="1" applyFont="1" applyFill="1" applyAlignment="1">
      <alignment horizontal="center" vertical="center"/>
    </xf>
    <xf numFmtId="0" fontId="0" fillId="3" borderId="0" xfId="0" applyFont="1" applyFill="1" applyAlignment="1">
      <alignment horizontal="center" vertical="center"/>
    </xf>
    <xf numFmtId="0" fontId="55" fillId="3" borderId="0" xfId="0" applyFont="1" applyFill="1" applyBorder="1" applyAlignment="1" applyProtection="1">
      <alignment horizontal="center" vertical="center"/>
    </xf>
    <xf numFmtId="0" fontId="0" fillId="3" borderId="0" xfId="0" applyFont="1" applyFill="1" applyBorder="1"/>
    <xf numFmtId="49" fontId="10" fillId="3" borderId="0" xfId="0" applyNumberFormat="1" applyFont="1" applyFill="1"/>
    <xf numFmtId="0" fontId="10" fillId="3" borderId="0" xfId="0" applyFont="1" applyFill="1" applyBorder="1"/>
    <xf numFmtId="0" fontId="0" fillId="2" borderId="22" xfId="0" applyFont="1" applyFill="1" applyBorder="1" applyAlignment="1"/>
    <xf numFmtId="0" fontId="0" fillId="2" borderId="34" xfId="0" applyFont="1" applyFill="1" applyBorder="1" applyAlignment="1"/>
    <xf numFmtId="0" fontId="0" fillId="2" borderId="35" xfId="0" applyFont="1" applyFill="1" applyBorder="1" applyAlignment="1"/>
    <xf numFmtId="0" fontId="0" fillId="2" borderId="22" xfId="0" applyFont="1" applyFill="1" applyBorder="1"/>
    <xf numFmtId="0" fontId="0" fillId="2" borderId="35" xfId="0" applyFont="1" applyFill="1" applyBorder="1"/>
    <xf numFmtId="0" fontId="0" fillId="2" borderId="34" xfId="0" applyFont="1" applyFill="1" applyBorder="1"/>
    <xf numFmtId="0" fontId="0" fillId="3" borderId="0" xfId="0" applyFont="1" applyFill="1" applyBorder="1" applyAlignment="1"/>
    <xf numFmtId="0" fontId="0" fillId="3" borderId="0" xfId="0" applyFont="1" applyFill="1" applyBorder="1" applyAlignment="1">
      <alignment horizontal="center"/>
    </xf>
    <xf numFmtId="0" fontId="19" fillId="3" borderId="0" xfId="0" applyFont="1" applyFill="1" applyProtection="1"/>
    <xf numFmtId="0" fontId="19" fillId="0" borderId="0" xfId="0" applyFont="1" applyAlignment="1" applyProtection="1">
      <alignment horizontal="left"/>
    </xf>
    <xf numFmtId="0" fontId="19" fillId="0" borderId="0" xfId="0" applyFont="1" applyProtection="1"/>
    <xf numFmtId="0" fontId="98" fillId="0" borderId="0" xfId="0" applyFont="1" applyFill="1" applyBorder="1" applyAlignment="1" applyProtection="1">
      <alignment horizontal="center"/>
      <protection locked="0"/>
    </xf>
    <xf numFmtId="0" fontId="0" fillId="0" borderId="0" xfId="0" applyFont="1"/>
    <xf numFmtId="0" fontId="2" fillId="0" borderId="0" xfId="0" applyFont="1"/>
    <xf numFmtId="0" fontId="2" fillId="0" borderId="0" xfId="0" applyFont="1" applyBorder="1"/>
    <xf numFmtId="0" fontId="0" fillId="0" borderId="22" xfId="0" applyFont="1" applyBorder="1"/>
    <xf numFmtId="0" fontId="0" fillId="0" borderId="34" xfId="0" applyFont="1" applyBorder="1"/>
    <xf numFmtId="0" fontId="0" fillId="0" borderId="35" xfId="0" applyFont="1" applyBorder="1"/>
    <xf numFmtId="49" fontId="10" fillId="0" borderId="0" xfId="0" applyNumberFormat="1" applyFont="1" applyFill="1" applyBorder="1" applyAlignment="1"/>
    <xf numFmtId="49" fontId="33" fillId="0" borderId="0" xfId="10" applyNumberFormat="1" applyFont="1" applyFill="1" applyBorder="1" applyAlignment="1" applyProtection="1">
      <alignment vertical="top" wrapText="1"/>
    </xf>
    <xf numFmtId="0" fontId="101" fillId="0" borderId="0" xfId="0" applyFont="1" applyAlignment="1" applyProtection="1">
      <alignment vertical="top"/>
    </xf>
    <xf numFmtId="0" fontId="108" fillId="0" borderId="0" xfId="0" applyFont="1" applyFill="1" applyBorder="1" applyAlignment="1" applyProtection="1"/>
    <xf numFmtId="0" fontId="108" fillId="0" borderId="0" xfId="0" applyFont="1" applyFill="1" applyBorder="1"/>
    <xf numFmtId="0" fontId="105" fillId="0" borderId="0" xfId="0" applyFont="1" applyFill="1" applyBorder="1" applyAlignment="1" applyProtection="1">
      <alignment vertical="top" wrapText="1"/>
    </xf>
    <xf numFmtId="0" fontId="79" fillId="0" borderId="0" xfId="0" applyFont="1" applyFill="1" applyBorder="1" applyAlignment="1" applyProtection="1">
      <alignment vertical="top" wrapText="1"/>
    </xf>
    <xf numFmtId="0" fontId="23" fillId="0" borderId="0" xfId="0" applyFont="1" applyFill="1" applyAlignment="1" applyProtection="1">
      <alignment horizontal="right"/>
    </xf>
    <xf numFmtId="0" fontId="109" fillId="0" borderId="0" xfId="9" applyFont="1" applyBorder="1" applyAlignment="1" applyProtection="1">
      <alignment horizontal="right"/>
    </xf>
    <xf numFmtId="0" fontId="0" fillId="3" borderId="0" xfId="0" applyFill="1" applyAlignment="1">
      <alignment horizontal="left"/>
    </xf>
    <xf numFmtId="0" fontId="0" fillId="0" borderId="0" xfId="0" applyFont="1" applyFill="1" applyBorder="1" applyAlignment="1">
      <alignment horizontal="center" vertical="center"/>
    </xf>
    <xf numFmtId="0" fontId="0" fillId="3" borderId="0" xfId="0" applyFill="1" applyAlignment="1"/>
    <xf numFmtId="0" fontId="0" fillId="3" borderId="0" xfId="0" applyFill="1" applyBorder="1" applyAlignment="1"/>
    <xf numFmtId="0" fontId="98" fillId="4" borderId="3" xfId="0" applyFont="1" applyFill="1" applyBorder="1" applyAlignment="1" applyProtection="1">
      <protection locked="0"/>
    </xf>
    <xf numFmtId="0" fontId="0" fillId="0" borderId="0" xfId="0" applyFont="1" applyFill="1" applyBorder="1" applyAlignment="1">
      <alignment horizontal="center"/>
    </xf>
    <xf numFmtId="0" fontId="98" fillId="4" borderId="8" xfId="0" applyFont="1" applyFill="1" applyBorder="1" applyAlignment="1" applyProtection="1">
      <alignment horizontal="center"/>
      <protection locked="0"/>
    </xf>
    <xf numFmtId="0" fontId="98" fillId="4" borderId="8" xfId="0" applyFont="1" applyFill="1" applyBorder="1" applyAlignment="1" applyProtection="1">
      <protection locked="0"/>
    </xf>
    <xf numFmtId="0" fontId="0" fillId="0" borderId="0" xfId="0"/>
    <xf numFmtId="0" fontId="29" fillId="0" borderId="3" xfId="0" applyFont="1" applyFill="1" applyBorder="1" applyAlignment="1">
      <alignment horizontal="justify" vertical="top" wrapText="1"/>
    </xf>
    <xf numFmtId="0" fontId="0" fillId="0" borderId="3" xfId="0" applyFont="1" applyFill="1" applyBorder="1" applyAlignment="1">
      <alignment horizontal="center"/>
    </xf>
    <xf numFmtId="0" fontId="0" fillId="0" borderId="0" xfId="0" applyBorder="1" applyAlignment="1">
      <alignment horizontal="right"/>
    </xf>
    <xf numFmtId="0" fontId="0" fillId="0" borderId="17" xfId="0" applyBorder="1"/>
    <xf numFmtId="0" fontId="0" fillId="0" borderId="0" xfId="0" applyBorder="1" applyAlignment="1"/>
    <xf numFmtId="0" fontId="98" fillId="4" borderId="34" xfId="0" applyFont="1" applyFill="1" applyBorder="1" applyAlignment="1" applyProtection="1">
      <protection locked="0"/>
    </xf>
    <xf numFmtId="49" fontId="10" fillId="0" borderId="12" xfId="0" applyNumberFormat="1" applyFont="1" applyBorder="1" applyAlignment="1">
      <alignment horizontal="center" vertical="center"/>
    </xf>
    <xf numFmtId="49" fontId="10" fillId="0" borderId="0" xfId="0" applyNumberFormat="1" applyFont="1" applyBorder="1" applyAlignment="1">
      <alignment horizontal="center" vertical="center"/>
    </xf>
    <xf numFmtId="0" fontId="41" fillId="0" borderId="0" xfId="0" applyFont="1" applyFill="1" applyBorder="1" applyAlignment="1" applyProtection="1">
      <alignment vertical="center"/>
    </xf>
    <xf numFmtId="175" fontId="107" fillId="4" borderId="43" xfId="0" applyNumberFormat="1" applyFont="1" applyFill="1" applyBorder="1" applyAlignment="1" applyProtection="1">
      <alignment horizontal="center"/>
      <protection locked="0"/>
    </xf>
    <xf numFmtId="176" fontId="107" fillId="4" borderId="43" xfId="0" applyNumberFormat="1" applyFont="1" applyFill="1" applyBorder="1" applyAlignment="1" applyProtection="1">
      <alignment horizontal="center"/>
      <protection locked="0"/>
    </xf>
    <xf numFmtId="0" fontId="33" fillId="0" borderId="34" xfId="12" applyFont="1" applyBorder="1" applyProtection="1"/>
    <xf numFmtId="0" fontId="33" fillId="0" borderId="0" xfId="12" applyFont="1" applyFill="1" applyBorder="1" applyAlignment="1" applyProtection="1">
      <alignment vertical="center"/>
    </xf>
    <xf numFmtId="0" fontId="33" fillId="0" borderId="19" xfId="12" applyFont="1" applyFill="1" applyBorder="1" applyAlignment="1" applyProtection="1">
      <alignment vertical="center"/>
    </xf>
    <xf numFmtId="0" fontId="79" fillId="0" borderId="0" xfId="12" applyFont="1" applyFill="1" applyBorder="1" applyAlignment="1" applyProtection="1">
      <alignment horizontal="left" vertical="center"/>
    </xf>
    <xf numFmtId="0" fontId="79" fillId="0" borderId="19" xfId="12" applyFont="1" applyFill="1" applyBorder="1" applyAlignment="1" applyProtection="1">
      <alignment horizontal="left" vertical="center"/>
    </xf>
    <xf numFmtId="0" fontId="33" fillId="0" borderId="1" xfId="12" applyFont="1" applyFill="1" applyBorder="1" applyAlignment="1" applyProtection="1">
      <alignment vertical="center"/>
    </xf>
    <xf numFmtId="0" fontId="79" fillId="0" borderId="1" xfId="12" applyFont="1" applyFill="1" applyBorder="1" applyAlignment="1" applyProtection="1">
      <alignment horizontal="left" vertical="center"/>
    </xf>
    <xf numFmtId="0" fontId="24" fillId="0" borderId="3" xfId="12" applyFont="1" applyFill="1" applyBorder="1" applyAlignment="1" applyProtection="1">
      <alignment horizontal="left"/>
    </xf>
    <xf numFmtId="0" fontId="33" fillId="0" borderId="10" xfId="12" applyFont="1" applyFill="1" applyBorder="1" applyAlignment="1" applyProtection="1">
      <alignment vertical="center"/>
    </xf>
    <xf numFmtId="0" fontId="33" fillId="0" borderId="5" xfId="12" applyFont="1" applyFill="1" applyBorder="1" applyAlignment="1" applyProtection="1">
      <alignment vertical="center"/>
    </xf>
    <xf numFmtId="0" fontId="24" fillId="0" borderId="10" xfId="12" applyFont="1" applyFill="1" applyBorder="1" applyProtection="1"/>
    <xf numFmtId="0" fontId="24" fillId="0" borderId="1" xfId="12" applyFont="1" applyFill="1" applyBorder="1" applyAlignment="1" applyProtection="1">
      <alignment horizontal="left"/>
    </xf>
    <xf numFmtId="0" fontId="24" fillId="0" borderId="3" xfId="12" applyFont="1" applyBorder="1" applyAlignment="1" applyProtection="1">
      <alignment horizontal="left"/>
    </xf>
    <xf numFmtId="0" fontId="33" fillId="0" borderId="1" xfId="12" applyFont="1" applyFill="1" applyBorder="1" applyAlignment="1" applyProtection="1">
      <alignment horizontal="center"/>
    </xf>
    <xf numFmtId="0" fontId="31" fillId="0" borderId="1" xfId="12" applyFont="1" applyFill="1" applyBorder="1" applyAlignment="1" applyProtection="1">
      <alignment horizontal="left"/>
    </xf>
    <xf numFmtId="0" fontId="24" fillId="0" borderId="12" xfId="12" applyFont="1" applyFill="1" applyBorder="1" applyProtection="1"/>
    <xf numFmtId="0" fontId="31" fillId="0" borderId="3" xfId="12" applyFont="1" applyFill="1" applyBorder="1" applyAlignment="1" applyProtection="1">
      <alignment horizontal="left"/>
    </xf>
    <xf numFmtId="166" fontId="24" fillId="0" borderId="0" xfId="3" applyNumberFormat="1" applyFont="1" applyFill="1" applyBorder="1" applyProtection="1"/>
    <xf numFmtId="0" fontId="22" fillId="0" borderId="43" xfId="0" applyFont="1" applyBorder="1" applyAlignment="1" applyProtection="1">
      <alignment horizontal="right"/>
    </xf>
    <xf numFmtId="0" fontId="33" fillId="0" borderId="0" xfId="10" applyFont="1" applyBorder="1" applyProtection="1"/>
    <xf numFmtId="0" fontId="24" fillId="0" borderId="0" xfId="10" applyFont="1" applyBorder="1" applyAlignment="1" applyProtection="1">
      <alignment horizontal="left"/>
    </xf>
    <xf numFmtId="0" fontId="101" fillId="0" borderId="0" xfId="0" applyFont="1" applyBorder="1" applyAlignment="1" applyProtection="1"/>
    <xf numFmtId="0" fontId="0" fillId="0" borderId="0" xfId="0"/>
    <xf numFmtId="0" fontId="0" fillId="0" borderId="0" xfId="0" applyFont="1"/>
    <xf numFmtId="0" fontId="0" fillId="0" borderId="0" xfId="0"/>
    <xf numFmtId="0" fontId="0" fillId="0" borderId="0" xfId="0" applyFill="1" applyBorder="1"/>
    <xf numFmtId="0" fontId="19" fillId="0" borderId="0" xfId="0" applyFont="1" applyBorder="1" applyAlignment="1" applyProtection="1"/>
    <xf numFmtId="0" fontId="19" fillId="0" borderId="0" xfId="0" applyFont="1" applyBorder="1" applyAlignment="1" applyProtection="1">
      <alignment vertical="top"/>
    </xf>
    <xf numFmtId="0" fontId="19" fillId="0" borderId="0" xfId="0" applyFont="1" applyBorder="1" applyAlignment="1" applyProtection="1">
      <alignment horizontal="left"/>
    </xf>
    <xf numFmtId="0" fontId="19" fillId="0" borderId="0" xfId="0" applyFont="1" applyAlignment="1" applyProtection="1"/>
    <xf numFmtId="0" fontId="111" fillId="4" borderId="26" xfId="0" applyFont="1" applyFill="1" applyBorder="1" applyAlignment="1" applyProtection="1">
      <alignment horizontal="center"/>
      <protection locked="0"/>
    </xf>
    <xf numFmtId="0" fontId="0" fillId="0" borderId="1" xfId="0" applyFill="1" applyBorder="1" applyAlignment="1">
      <alignment horizontal="center"/>
    </xf>
    <xf numFmtId="0" fontId="112" fillId="0" borderId="0" xfId="0" applyFont="1" applyBorder="1"/>
    <xf numFmtId="0" fontId="108" fillId="0" borderId="0" xfId="0" applyFont="1" applyBorder="1"/>
    <xf numFmtId="0" fontId="0" fillId="0" borderId="1" xfId="0" applyFill="1" applyBorder="1"/>
    <xf numFmtId="0" fontId="0" fillId="2" borderId="2" xfId="0" applyFill="1" applyBorder="1"/>
    <xf numFmtId="0" fontId="0" fillId="2" borderId="0" xfId="0" applyFill="1" applyBorder="1"/>
    <xf numFmtId="0" fontId="0" fillId="2" borderId="0" xfId="0" applyFill="1" applyBorder="1" applyAlignment="1">
      <alignment horizontal="center"/>
    </xf>
    <xf numFmtId="0" fontId="0" fillId="2" borderId="55" xfId="0" applyFill="1" applyBorder="1"/>
    <xf numFmtId="0" fontId="0" fillId="2" borderId="19" xfId="0" applyFill="1" applyBorder="1"/>
    <xf numFmtId="0" fontId="0" fillId="0" borderId="4" xfId="0" applyFill="1" applyBorder="1"/>
    <xf numFmtId="0" fontId="113" fillId="0" borderId="0" xfId="0" applyFont="1" applyFill="1" applyBorder="1" applyAlignment="1">
      <alignment vertical="center"/>
    </xf>
    <xf numFmtId="0" fontId="0" fillId="0" borderId="0" xfId="0"/>
    <xf numFmtId="0" fontId="96" fillId="4" borderId="3" xfId="0" applyFont="1" applyFill="1" applyBorder="1" applyAlignment="1" applyProtection="1">
      <alignment horizontal="left" vertical="center"/>
      <protection locked="0"/>
    </xf>
    <xf numFmtId="0" fontId="23" fillId="0" borderId="0" xfId="0" applyFont="1" applyAlignment="1" applyProtection="1">
      <alignment horizontal="left"/>
    </xf>
    <xf numFmtId="0" fontId="101" fillId="0" borderId="0" xfId="0" applyFont="1" applyFill="1" applyBorder="1" applyAlignment="1">
      <alignment horizontal="center"/>
    </xf>
    <xf numFmtId="0" fontId="108" fillId="0" borderId="0" xfId="0" applyFont="1" applyFill="1" applyBorder="1" applyAlignment="1">
      <alignment horizontal="left" vertical="top" wrapText="1"/>
    </xf>
    <xf numFmtId="0" fontId="0" fillId="0" borderId="0" xfId="0" applyFill="1" applyBorder="1" applyAlignment="1"/>
    <xf numFmtId="0" fontId="0" fillId="0" borderId="3" xfId="0" applyFill="1" applyBorder="1"/>
    <xf numFmtId="0" fontId="0" fillId="0" borderId="0" xfId="0" applyFill="1" applyBorder="1"/>
    <xf numFmtId="0" fontId="0" fillId="0" borderId="0" xfId="0" applyFill="1" applyBorder="1" applyAlignment="1">
      <alignment horizontal="center"/>
    </xf>
    <xf numFmtId="0" fontId="101" fillId="0" borderId="0" xfId="0" applyFont="1" applyAlignment="1" applyProtection="1">
      <alignment wrapText="1"/>
    </xf>
    <xf numFmtId="0" fontId="101" fillId="0" borderId="0" xfId="0" applyFont="1" applyAlignment="1" applyProtection="1">
      <alignment horizontal="left" vertical="top" wrapText="1"/>
    </xf>
    <xf numFmtId="0" fontId="0" fillId="0" borderId="0" xfId="0" applyFill="1" applyBorder="1" applyProtection="1"/>
    <xf numFmtId="0" fontId="101" fillId="0" borderId="0" xfId="0" applyFont="1" applyFill="1" applyBorder="1" applyAlignment="1" applyProtection="1">
      <alignment wrapText="1"/>
    </xf>
    <xf numFmtId="0" fontId="101" fillId="0" borderId="0" xfId="0" applyFont="1" applyBorder="1" applyAlignment="1" applyProtection="1">
      <alignment horizontal="justify" vertical="top" wrapText="1"/>
    </xf>
    <xf numFmtId="0" fontId="0" fillId="0" borderId="0" xfId="0" applyBorder="1"/>
    <xf numFmtId="0" fontId="33" fillId="0" borderId="70" xfId="0" applyFont="1" applyBorder="1" applyAlignment="1" applyProtection="1">
      <alignment horizontal="center"/>
    </xf>
    <xf numFmtId="0" fontId="33" fillId="0" borderId="71" xfId="0" applyFont="1" applyBorder="1" applyAlignment="1" applyProtection="1">
      <alignment horizontal="center"/>
    </xf>
    <xf numFmtId="0" fontId="30" fillId="0" borderId="7" xfId="0" applyFont="1" applyFill="1" applyBorder="1" applyProtection="1"/>
    <xf numFmtId="0" fontId="27" fillId="0" borderId="0" xfId="0" applyFont="1" applyBorder="1" applyAlignment="1">
      <alignment vertical="center"/>
    </xf>
    <xf numFmtId="0" fontId="33" fillId="0" borderId="0" xfId="0" applyFont="1" applyAlignment="1" applyProtection="1">
      <alignment horizontal="right" wrapText="1"/>
    </xf>
    <xf numFmtId="165" fontId="31" fillId="0" borderId="0" xfId="0" applyNumberFormat="1" applyFont="1" applyFill="1" applyBorder="1" applyProtection="1"/>
    <xf numFmtId="0" fontId="33" fillId="0" borderId="0" xfId="0" applyFont="1" applyFill="1" applyAlignment="1" applyProtection="1">
      <alignment horizontal="right" wrapText="1"/>
    </xf>
    <xf numFmtId="165" fontId="24" fillId="2" borderId="43" xfId="0" applyNumberFormat="1" applyFont="1" applyFill="1" applyBorder="1" applyProtection="1"/>
    <xf numFmtId="0" fontId="89" fillId="0" borderId="0" xfId="0" applyFont="1"/>
    <xf numFmtId="0" fontId="39" fillId="0" borderId="0" xfId="0" applyFont="1" applyFill="1" applyBorder="1" applyAlignment="1" applyProtection="1">
      <alignment vertical="center"/>
    </xf>
    <xf numFmtId="0" fontId="56" fillId="0" borderId="1" xfId="0" applyFont="1" applyFill="1" applyBorder="1" applyAlignment="1" applyProtection="1"/>
    <xf numFmtId="0" fontId="56" fillId="0" borderId="0" xfId="0" applyFont="1" applyFill="1" applyBorder="1" applyAlignment="1" applyProtection="1"/>
    <xf numFmtId="0" fontId="0" fillId="0" borderId="0" xfId="0" applyFill="1" applyBorder="1" applyAlignment="1" applyProtection="1">
      <alignment vertical="top" wrapText="1"/>
    </xf>
    <xf numFmtId="0" fontId="0" fillId="0" borderId="0" xfId="0" applyFont="1" applyFill="1" applyBorder="1" applyAlignment="1" applyProtection="1">
      <alignment vertical="top" wrapText="1"/>
    </xf>
    <xf numFmtId="0" fontId="0" fillId="0" borderId="0" xfId="0" applyFill="1" applyBorder="1" applyAlignment="1" applyProtection="1">
      <alignment vertical="top"/>
    </xf>
    <xf numFmtId="0" fontId="9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wrapText="1"/>
    </xf>
    <xf numFmtId="0" fontId="27" fillId="0" borderId="0" xfId="0" applyFont="1" applyFill="1" applyBorder="1" applyAlignment="1" applyProtection="1">
      <alignment vertical="top" wrapText="1"/>
    </xf>
    <xf numFmtId="0" fontId="0" fillId="0" borderId="0" xfId="0" applyNumberFormat="1" applyFill="1" applyBorder="1" applyAlignment="1" applyProtection="1">
      <alignment vertical="top" wrapText="1"/>
    </xf>
    <xf numFmtId="0" fontId="58" fillId="0" borderId="0" xfId="0" applyFont="1" applyFill="1" applyBorder="1" applyProtection="1"/>
    <xf numFmtId="0" fontId="58" fillId="0" borderId="0" xfId="0" applyFont="1" applyFill="1" applyBorder="1" applyAlignment="1" applyProtection="1">
      <alignment horizontal="right"/>
    </xf>
    <xf numFmtId="0" fontId="58" fillId="0" borderId="0" xfId="0" applyFont="1" applyFill="1" applyBorder="1" applyAlignment="1" applyProtection="1">
      <alignment wrapText="1"/>
    </xf>
    <xf numFmtId="0" fontId="58" fillId="0" borderId="0" xfId="0" applyFont="1" applyFill="1" applyBorder="1" applyAlignment="1" applyProtection="1">
      <alignment vertical="top" wrapText="1"/>
    </xf>
    <xf numFmtId="0" fontId="29" fillId="0" borderId="0" xfId="0" applyFont="1" applyFill="1" applyBorder="1" applyAlignment="1" applyProtection="1">
      <alignment horizontal="right"/>
    </xf>
    <xf numFmtId="0" fontId="29" fillId="0" borderId="0" xfId="0" applyFont="1" applyFill="1" applyBorder="1" applyProtection="1"/>
    <xf numFmtId="14" fontId="54"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justify" vertical="top" wrapText="1"/>
    </xf>
    <xf numFmtId="0" fontId="54" fillId="0" borderId="0" xfId="0" applyFont="1" applyFill="1" applyBorder="1" applyAlignment="1" applyProtection="1">
      <alignment horizontal="center" vertical="center"/>
    </xf>
    <xf numFmtId="0" fontId="0" fillId="0" borderId="0" xfId="0" applyFont="1" applyFill="1" applyBorder="1" applyAlignment="1" applyProtection="1">
      <alignment horizontal="center"/>
    </xf>
    <xf numFmtId="0" fontId="32" fillId="0" borderId="0" xfId="0" applyFont="1" applyFill="1" applyBorder="1" applyAlignment="1" applyProtection="1">
      <alignment horizontal="center"/>
    </xf>
    <xf numFmtId="0" fontId="90" fillId="0" borderId="0" xfId="0" applyFont="1" applyFill="1" applyBorder="1" applyAlignment="1" applyProtection="1">
      <alignment vertical="top" wrapText="1"/>
    </xf>
    <xf numFmtId="0" fontId="0" fillId="0" borderId="0" xfId="0" applyFill="1" applyBorder="1" applyAlignment="1" applyProtection="1">
      <alignment vertical="center" wrapText="1"/>
    </xf>
    <xf numFmtId="0" fontId="0" fillId="0" borderId="0" xfId="0" applyFont="1" applyFill="1" applyBorder="1" applyAlignment="1" applyProtection="1">
      <alignment vertical="center" wrapText="1"/>
    </xf>
    <xf numFmtId="0" fontId="67" fillId="0" borderId="0" xfId="0" applyFont="1" applyFill="1" applyBorder="1" applyAlignment="1" applyProtection="1">
      <alignment vertical="top" wrapText="1"/>
    </xf>
    <xf numFmtId="0" fontId="0" fillId="0" borderId="0" xfId="0" applyFont="1" applyFill="1" applyBorder="1" applyAlignment="1" applyProtection="1">
      <alignment horizontal="right"/>
    </xf>
    <xf numFmtId="0" fontId="61" fillId="0" borderId="0" xfId="10" applyFont="1" applyFill="1" applyBorder="1" applyAlignment="1" applyProtection="1"/>
    <xf numFmtId="0" fontId="19" fillId="0" borderId="0" xfId="10" applyFont="1" applyFill="1" applyBorder="1" applyAlignment="1" applyProtection="1">
      <alignment vertical="top"/>
    </xf>
    <xf numFmtId="0" fontId="66" fillId="0" borderId="0" xfId="10" applyFont="1" applyFill="1" applyBorder="1" applyAlignment="1" applyProtection="1">
      <alignment wrapText="1"/>
    </xf>
    <xf numFmtId="0" fontId="64" fillId="0" borderId="0" xfId="10" applyFont="1" applyFill="1" applyBorder="1" applyAlignment="1" applyProtection="1">
      <alignment wrapText="1"/>
    </xf>
    <xf numFmtId="49" fontId="37" fillId="0" borderId="0" xfId="10" applyNumberFormat="1" applyFont="1" applyFill="1" applyBorder="1" applyAlignment="1" applyProtection="1">
      <alignment horizontal="right" vertical="top"/>
    </xf>
    <xf numFmtId="0" fontId="66" fillId="0" borderId="0" xfId="10" applyFont="1" applyFill="1" applyBorder="1" applyAlignment="1" applyProtection="1">
      <alignment vertical="top" wrapText="1"/>
    </xf>
    <xf numFmtId="0" fontId="64" fillId="0" borderId="0" xfId="10" applyFont="1" applyFill="1" applyBorder="1" applyAlignment="1" applyProtection="1">
      <alignment vertical="top" wrapText="1"/>
    </xf>
    <xf numFmtId="0" fontId="66" fillId="0" borderId="0" xfId="10" applyFont="1" applyFill="1" applyBorder="1" applyAlignment="1" applyProtection="1">
      <alignment horizontal="center" vertical="top" wrapText="1"/>
    </xf>
    <xf numFmtId="0" fontId="64" fillId="0" borderId="0" xfId="10" applyFont="1" applyFill="1" applyBorder="1" applyAlignment="1" applyProtection="1">
      <alignment horizontal="center" vertical="top" wrapText="1"/>
    </xf>
    <xf numFmtId="0" fontId="66" fillId="0" borderId="0" xfId="10" applyFont="1" applyFill="1" applyBorder="1" applyAlignment="1" applyProtection="1">
      <alignment vertical="top"/>
    </xf>
    <xf numFmtId="0" fontId="38" fillId="0" borderId="0" xfId="10" applyFont="1" applyFill="1" applyBorder="1" applyAlignment="1" applyProtection="1">
      <alignment vertical="top" wrapText="1"/>
    </xf>
    <xf numFmtId="49" fontId="37" fillId="0" borderId="0" xfId="10" applyNumberFormat="1" applyFont="1" applyFill="1" applyBorder="1" applyAlignment="1" applyProtection="1">
      <alignment horizontal="right" vertical="top" wrapText="1"/>
    </xf>
    <xf numFmtId="0" fontId="30" fillId="0" borderId="0" xfId="10" applyFont="1" applyFill="1" applyBorder="1" applyAlignment="1" applyProtection="1">
      <alignment vertical="top"/>
    </xf>
    <xf numFmtId="0" fontId="31" fillId="0" borderId="0" xfId="10" applyFont="1" applyFill="1" applyBorder="1" applyAlignment="1" applyProtection="1">
      <alignment vertical="top"/>
    </xf>
    <xf numFmtId="0" fontId="30" fillId="0" borderId="0" xfId="10" applyFont="1" applyAlignment="1" applyProtection="1">
      <alignment vertical="top"/>
    </xf>
    <xf numFmtId="0" fontId="92" fillId="4" borderId="26" xfId="10" applyFont="1" applyFill="1" applyBorder="1" applyAlignment="1" applyProtection="1">
      <alignment horizontal="center" vertical="top" wrapText="1"/>
      <protection locked="0"/>
    </xf>
    <xf numFmtId="0" fontId="32" fillId="0" borderId="0" xfId="0" applyFont="1" applyAlignment="1" applyProtection="1">
      <alignment vertical="top" wrapText="1"/>
    </xf>
    <xf numFmtId="0" fontId="12" fillId="0" borderId="0" xfId="0" applyFont="1" applyFill="1" applyBorder="1" applyAlignment="1" applyProtection="1">
      <alignment vertical="center"/>
    </xf>
    <xf numFmtId="0" fontId="5" fillId="0" borderId="0" xfId="0" applyFont="1" applyFill="1" applyProtection="1"/>
    <xf numFmtId="0" fontId="76" fillId="2" borderId="31" xfId="0" applyFont="1" applyFill="1" applyBorder="1" applyAlignment="1" applyProtection="1">
      <alignment horizontal="center" vertical="center"/>
    </xf>
    <xf numFmtId="0" fontId="76" fillId="0" borderId="0" xfId="0" applyFont="1" applyFill="1" applyBorder="1" applyAlignment="1" applyProtection="1">
      <alignment vertical="center"/>
    </xf>
    <xf numFmtId="0" fontId="115" fillId="0" borderId="0" xfId="0" applyFont="1" applyProtection="1"/>
    <xf numFmtId="0" fontId="76" fillId="0" borderId="0" xfId="0" applyFont="1" applyFill="1" applyBorder="1" applyAlignment="1" applyProtection="1"/>
    <xf numFmtId="0" fontId="23" fillId="0" borderId="0" xfId="0" applyFont="1" applyFill="1" applyBorder="1" applyAlignment="1" applyProtection="1"/>
    <xf numFmtId="0" fontId="33" fillId="0" borderId="0" xfId="0" applyFont="1" applyFill="1" applyBorder="1" applyAlignment="1" applyProtection="1"/>
    <xf numFmtId="0" fontId="96" fillId="0" borderId="0" xfId="0" applyFont="1" applyFill="1" applyBorder="1" applyAlignment="1" applyProtection="1">
      <alignment vertical="center"/>
    </xf>
    <xf numFmtId="0" fontId="24" fillId="0" borderId="0" xfId="0" applyFont="1" applyFill="1" applyBorder="1" applyAlignment="1" applyProtection="1">
      <alignment vertical="center"/>
    </xf>
    <xf numFmtId="0" fontId="96" fillId="0" borderId="0" xfId="0" applyFont="1" applyFill="1" applyBorder="1" applyAlignment="1" applyProtection="1"/>
    <xf numFmtId="0" fontId="23" fillId="0" borderId="0" xfId="0" applyFont="1" applyAlignment="1" applyProtection="1">
      <alignment vertical="top"/>
    </xf>
    <xf numFmtId="0" fontId="23" fillId="0" borderId="0" xfId="0" applyFont="1" applyBorder="1" applyAlignment="1" applyProtection="1">
      <alignment horizontal="center" vertical="top"/>
    </xf>
    <xf numFmtId="0" fontId="23" fillId="0" borderId="0" xfId="0" applyFont="1" applyBorder="1" applyAlignment="1" applyProtection="1"/>
    <xf numFmtId="0" fontId="24" fillId="0" borderId="0" xfId="0" applyFont="1" applyFill="1" applyBorder="1" applyAlignment="1" applyProtection="1"/>
    <xf numFmtId="0" fontId="23" fillId="0" borderId="0" xfId="0" applyFont="1" applyFill="1" applyBorder="1" applyAlignment="1" applyProtection="1">
      <alignment vertical="top"/>
    </xf>
    <xf numFmtId="0" fontId="108" fillId="0" borderId="0" xfId="0" applyFont="1" applyAlignment="1" applyProtection="1">
      <alignment vertical="top"/>
    </xf>
    <xf numFmtId="0" fontId="23" fillId="0" borderId="0" xfId="0" applyFont="1" applyAlignment="1" applyProtection="1">
      <alignment vertical="top" wrapText="1"/>
    </xf>
    <xf numFmtId="0" fontId="101" fillId="0" borderId="0" xfId="0" applyFont="1" applyFill="1" applyBorder="1" applyAlignment="1" applyProtection="1">
      <alignment vertical="top" wrapText="1"/>
    </xf>
    <xf numFmtId="0" fontId="33" fillId="0" borderId="0" xfId="0" applyFont="1" applyFill="1" applyBorder="1" applyProtection="1"/>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77" fillId="0" borderId="0" xfId="0" applyFont="1" applyFill="1" applyBorder="1" applyAlignment="1" applyProtection="1"/>
    <xf numFmtId="0" fontId="117" fillId="0" borderId="0" xfId="0" applyFont="1" applyFill="1" applyBorder="1" applyAlignment="1" applyProtection="1">
      <alignment vertical="top" wrapText="1"/>
    </xf>
    <xf numFmtId="0" fontId="23" fillId="0" borderId="0" xfId="0" applyFont="1" applyFill="1" applyAlignment="1" applyProtection="1">
      <alignment horizontal="center"/>
    </xf>
    <xf numFmtId="0" fontId="23" fillId="0" borderId="0" xfId="0" applyFont="1" applyFill="1" applyBorder="1" applyAlignment="1" applyProtection="1">
      <alignment wrapText="1"/>
    </xf>
    <xf numFmtId="0" fontId="101" fillId="0" borderId="0" xfId="0" applyFont="1" applyBorder="1" applyAlignment="1" applyProtection="1">
      <alignment vertical="top" wrapText="1"/>
    </xf>
    <xf numFmtId="0" fontId="101" fillId="0" borderId="0" xfId="0" applyFont="1" applyFill="1" applyBorder="1" applyAlignment="1" applyProtection="1">
      <alignment horizontal="justify" vertical="top" wrapText="1"/>
    </xf>
    <xf numFmtId="0" fontId="118" fillId="0" borderId="0" xfId="0" applyFont="1" applyAlignment="1" applyProtection="1">
      <alignment vertical="top" wrapText="1"/>
    </xf>
    <xf numFmtId="0" fontId="108" fillId="0" borderId="0" xfId="0" applyFont="1" applyFill="1" applyBorder="1" applyAlignment="1" applyProtection="1">
      <alignment vertical="center"/>
    </xf>
    <xf numFmtId="0" fontId="97" fillId="0" borderId="0" xfId="0" applyFont="1" applyFill="1" applyBorder="1" applyAlignment="1" applyProtection="1"/>
    <xf numFmtId="49" fontId="101" fillId="0" borderId="0" xfId="0" applyNumberFormat="1" applyFont="1" applyFill="1" applyBorder="1" applyProtection="1"/>
    <xf numFmtId="0" fontId="110" fillId="0" borderId="0" xfId="0" applyFont="1" applyFill="1" applyBorder="1" applyProtection="1"/>
    <xf numFmtId="0" fontId="101" fillId="0" borderId="0" xfId="0" applyFont="1" applyFill="1" applyBorder="1" applyAlignment="1" applyProtection="1">
      <alignment horizontal="left" vertical="top" wrapText="1"/>
    </xf>
    <xf numFmtId="0" fontId="101" fillId="0" borderId="0" xfId="0" applyFont="1" applyFill="1" applyBorder="1" applyAlignment="1" applyProtection="1">
      <alignment vertical="center" wrapText="1"/>
    </xf>
    <xf numFmtId="0" fontId="101" fillId="0" borderId="0" xfId="0" applyFont="1" applyFill="1" applyBorder="1" applyAlignment="1" applyProtection="1">
      <alignment horizontal="left" vertical="center"/>
    </xf>
    <xf numFmtId="0" fontId="52" fillId="0" borderId="0" xfId="0" applyFont="1" applyFill="1" applyBorder="1" applyAlignment="1" applyProtection="1"/>
    <xf numFmtId="49" fontId="41" fillId="0" borderId="0" xfId="0" applyNumberFormat="1" applyFont="1" applyAlignment="1" applyProtection="1">
      <alignment horizontal="center" vertical="center"/>
    </xf>
    <xf numFmtId="0" fontId="27" fillId="0" borderId="0" xfId="0" applyFont="1" applyBorder="1" applyAlignment="1" applyProtection="1">
      <alignment horizontal="center"/>
    </xf>
    <xf numFmtId="0" fontId="119" fillId="0" borderId="0" xfId="0" applyFont="1" applyProtection="1"/>
    <xf numFmtId="0" fontId="101" fillId="0" borderId="3" xfId="0" applyFont="1" applyBorder="1" applyProtection="1"/>
    <xf numFmtId="0" fontId="77" fillId="0" borderId="0" xfId="0" applyFont="1" applyAlignment="1" applyProtection="1"/>
    <xf numFmtId="0" fontId="23" fillId="0" borderId="0" xfId="0" applyFont="1" applyAlignment="1" applyProtection="1">
      <alignment wrapText="1"/>
    </xf>
    <xf numFmtId="49" fontId="101" fillId="0" borderId="0" xfId="0" applyNumberFormat="1" applyFont="1" applyFill="1" applyProtection="1"/>
    <xf numFmtId="0" fontId="23" fillId="0" borderId="26" xfId="0" applyFont="1" applyFill="1" applyBorder="1" applyAlignment="1" applyProtection="1">
      <alignment horizontal="center"/>
    </xf>
    <xf numFmtId="0" fontId="108" fillId="0" borderId="0" xfId="0" applyFont="1" applyProtection="1"/>
    <xf numFmtId="0" fontId="101" fillId="0" borderId="3" xfId="0" applyFont="1" applyFill="1" applyBorder="1" applyAlignment="1" applyProtection="1">
      <alignment vertical="center"/>
    </xf>
    <xf numFmtId="0" fontId="101" fillId="0" borderId="0" xfId="0" applyFont="1" applyBorder="1" applyAlignment="1" applyProtection="1">
      <alignment vertical="center" wrapText="1"/>
    </xf>
    <xf numFmtId="0" fontId="84" fillId="0" borderId="72" xfId="0" applyFont="1" applyFill="1" applyBorder="1" applyProtection="1"/>
    <xf numFmtId="167" fontId="84" fillId="0" borderId="72" xfId="5" applyNumberFormat="1" applyFont="1" applyFill="1" applyBorder="1" applyProtection="1"/>
    <xf numFmtId="167" fontId="84" fillId="0" borderId="72" xfId="5" applyNumberFormat="1" applyFont="1" applyFill="1" applyBorder="1" applyAlignment="1" applyProtection="1">
      <alignment horizontal="center"/>
    </xf>
    <xf numFmtId="164" fontId="85" fillId="0" borderId="73" xfId="14" applyNumberFormat="1" applyFont="1" applyFill="1" applyBorder="1" applyAlignment="1" applyProtection="1">
      <alignment horizontal="center"/>
    </xf>
    <xf numFmtId="0" fontId="84" fillId="0" borderId="74" xfId="0" applyFont="1" applyFill="1" applyBorder="1" applyProtection="1"/>
    <xf numFmtId="167" fontId="84" fillId="0" borderId="74" xfId="5" applyNumberFormat="1" applyFont="1" applyFill="1" applyBorder="1" applyProtection="1"/>
    <xf numFmtId="167" fontId="84" fillId="0" borderId="74" xfId="5" applyNumberFormat="1" applyFont="1" applyFill="1" applyBorder="1" applyAlignment="1" applyProtection="1">
      <alignment horizontal="center"/>
    </xf>
    <xf numFmtId="164" fontId="85" fillId="0" borderId="0" xfId="14" applyNumberFormat="1" applyFont="1" applyFill="1" applyAlignment="1" applyProtection="1">
      <alignment horizontal="center"/>
    </xf>
    <xf numFmtId="0" fontId="81" fillId="0" borderId="0" xfId="0" applyFont="1" applyFill="1" applyBorder="1" applyAlignment="1" applyProtection="1">
      <alignment horizontal="center" vertical="center" wrapText="1"/>
    </xf>
    <xf numFmtId="0" fontId="81" fillId="0" borderId="3"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xf>
    <xf numFmtId="0" fontId="23" fillId="0" borderId="0" xfId="0" applyFont="1" applyAlignment="1" applyProtection="1">
      <alignment horizontal="center" vertical="center"/>
    </xf>
    <xf numFmtId="0" fontId="5" fillId="0" borderId="0" xfId="0" applyFont="1" applyFill="1" applyBorder="1" applyAlignment="1" applyProtection="1"/>
    <xf numFmtId="0" fontId="76" fillId="0" borderId="1" xfId="0" applyFont="1" applyFill="1" applyBorder="1" applyAlignment="1" applyProtection="1">
      <alignment horizontal="center"/>
    </xf>
    <xf numFmtId="0" fontId="23" fillId="0" borderId="0" xfId="0" applyFont="1" applyFill="1" applyBorder="1" applyAlignment="1" applyProtection="1">
      <alignment horizontal="left"/>
    </xf>
    <xf numFmtId="0" fontId="96" fillId="0" borderId="0" xfId="0" applyFont="1" applyFill="1" applyBorder="1" applyAlignment="1" applyProtection="1">
      <alignment vertical="top" wrapText="1"/>
    </xf>
    <xf numFmtId="0" fontId="96" fillId="0" borderId="0" xfId="0" applyFont="1" applyFill="1" applyBorder="1" applyAlignment="1" applyProtection="1">
      <alignment horizontal="left" vertical="top" wrapText="1"/>
    </xf>
    <xf numFmtId="0" fontId="23" fillId="0" borderId="0" xfId="0" applyFont="1" applyAlignment="1" applyProtection="1">
      <alignment vertical="center"/>
    </xf>
    <xf numFmtId="0" fontId="23" fillId="0" borderId="0" xfId="0" applyFont="1" applyAlignment="1" applyProtection="1">
      <alignment vertical="center" wrapText="1"/>
    </xf>
    <xf numFmtId="0" fontId="96" fillId="0" borderId="0" xfId="0" applyFont="1" applyFill="1" applyBorder="1" applyAlignment="1" applyProtection="1">
      <alignment vertical="top"/>
    </xf>
    <xf numFmtId="0" fontId="111" fillId="0" borderId="0" xfId="0" applyFont="1" applyFill="1" applyBorder="1" applyAlignment="1" applyProtection="1">
      <alignment vertical="center"/>
    </xf>
    <xf numFmtId="0" fontId="23" fillId="0" borderId="1" xfId="0" applyFont="1" applyBorder="1" applyAlignment="1" applyProtection="1"/>
    <xf numFmtId="14" fontId="96" fillId="0" borderId="0" xfId="0" applyNumberFormat="1" applyFont="1" applyFill="1" applyBorder="1" applyAlignment="1" applyProtection="1">
      <alignment vertical="center"/>
    </xf>
    <xf numFmtId="14" fontId="96" fillId="0" borderId="0" xfId="0" applyNumberFormat="1" applyFont="1" applyFill="1" applyBorder="1" applyAlignment="1" applyProtection="1"/>
    <xf numFmtId="0" fontId="24" fillId="0" borderId="0" xfId="0" applyFont="1" applyAlignment="1" applyProtection="1">
      <alignment vertical="top" wrapText="1"/>
    </xf>
    <xf numFmtId="49" fontId="28" fillId="0" borderId="0" xfId="0" applyNumberFormat="1" applyFont="1" applyAlignment="1" applyProtection="1">
      <alignment horizontal="center" vertical="center"/>
    </xf>
    <xf numFmtId="0" fontId="96" fillId="4" borderId="26" xfId="0" applyFont="1" applyFill="1" applyBorder="1" applyAlignment="1" applyProtection="1">
      <alignment horizontal="center" vertical="center"/>
      <protection locked="0"/>
    </xf>
    <xf numFmtId="0" fontId="42" fillId="0" borderId="0" xfId="0" applyFont="1" applyFill="1" applyBorder="1" applyAlignment="1" applyProtection="1">
      <alignment vertical="center" wrapText="1"/>
    </xf>
    <xf numFmtId="0" fontId="120" fillId="4" borderId="3" xfId="0" applyFont="1" applyFill="1" applyBorder="1" applyProtection="1">
      <protection locked="0"/>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49" fontId="10" fillId="0" borderId="0" xfId="0" applyNumberFormat="1" applyFont="1" applyFill="1" applyBorder="1" applyAlignment="1" applyProtection="1">
      <alignment horizontal="center" vertical="center"/>
    </xf>
    <xf numFmtId="49" fontId="10" fillId="0" borderId="0" xfId="0" applyNumberFormat="1" applyFont="1" applyAlignment="1" applyProtection="1">
      <alignment horizontal="center" vertical="center"/>
    </xf>
    <xf numFmtId="0" fontId="90" fillId="0" borderId="0" xfId="0" applyFont="1" applyProtection="1"/>
    <xf numFmtId="0" fontId="0" fillId="0" borderId="10" xfId="0" applyFont="1" applyBorder="1" applyProtection="1"/>
    <xf numFmtId="0" fontId="0" fillId="0" borderId="5" xfId="0" applyFont="1" applyBorder="1" applyProtection="1"/>
    <xf numFmtId="0" fontId="0" fillId="0" borderId="1" xfId="0" applyBorder="1" applyProtection="1"/>
    <xf numFmtId="0" fontId="0" fillId="0" borderId="5" xfId="0" applyBorder="1" applyProtection="1"/>
    <xf numFmtId="0" fontId="10" fillId="0" borderId="12" xfId="0" applyFont="1" applyBorder="1" applyProtection="1"/>
    <xf numFmtId="0" fontId="10" fillId="0" borderId="0" xfId="0" applyFont="1" applyBorder="1" applyProtection="1"/>
    <xf numFmtId="0" fontId="0" fillId="0" borderId="2" xfId="0" applyFont="1" applyBorder="1" applyProtection="1"/>
    <xf numFmtId="0" fontId="0" fillId="0" borderId="2" xfId="0" applyBorder="1" applyProtection="1"/>
    <xf numFmtId="0" fontId="10" fillId="0" borderId="17" xfId="0" applyFont="1" applyBorder="1" applyProtection="1"/>
    <xf numFmtId="0" fontId="0" fillId="0" borderId="3" xfId="0" applyFont="1" applyBorder="1" applyProtection="1"/>
    <xf numFmtId="0" fontId="0" fillId="0" borderId="3" xfId="0" applyBorder="1" applyProtection="1"/>
    <xf numFmtId="0" fontId="0" fillId="0" borderId="4" xfId="0" applyBorder="1" applyProtection="1"/>
    <xf numFmtId="0" fontId="0" fillId="0" borderId="43" xfId="0" applyFont="1" applyBorder="1"/>
    <xf numFmtId="0" fontId="0" fillId="0" borderId="0" xfId="0"/>
    <xf numFmtId="0" fontId="0" fillId="0" borderId="0" xfId="0" applyFont="1"/>
    <xf numFmtId="0" fontId="0" fillId="0" borderId="0" xfId="0" applyBorder="1"/>
    <xf numFmtId="0" fontId="0" fillId="0" borderId="43" xfId="0" applyFont="1" applyBorder="1"/>
    <xf numFmtId="0" fontId="0" fillId="0" borderId="0" xfId="0" applyBorder="1" applyAlignment="1">
      <alignment horizontal="right"/>
    </xf>
    <xf numFmtId="0" fontId="0" fillId="0" borderId="0" xfId="0" applyBorder="1"/>
    <xf numFmtId="0" fontId="0" fillId="3" borderId="0" xfId="0" applyFont="1" applyFill="1" applyProtection="1"/>
    <xf numFmtId="0" fontId="92" fillId="0" borderId="0" xfId="0" applyFont="1" applyFill="1" applyBorder="1" applyAlignment="1" applyProtection="1">
      <alignment horizontal="center" vertical="center"/>
    </xf>
    <xf numFmtId="0" fontId="97" fillId="0" borderId="0" xfId="12" applyFont="1" applyFill="1" applyBorder="1" applyAlignment="1" applyProtection="1">
      <alignment horizontal="center" vertical="center"/>
    </xf>
    <xf numFmtId="0" fontId="97" fillId="0" borderId="3" xfId="12" applyFont="1" applyFill="1" applyBorder="1" applyAlignment="1" applyProtection="1">
      <alignment horizontal="center" vertical="center"/>
    </xf>
    <xf numFmtId="49" fontId="97" fillId="0" borderId="0" xfId="3" applyNumberFormat="1" applyFont="1" applyFill="1" applyBorder="1" applyAlignment="1" applyProtection="1">
      <alignment horizontal="center"/>
    </xf>
    <xf numFmtId="0" fontId="97" fillId="0" borderId="0" xfId="3" applyNumberFormat="1" applyFont="1" applyFill="1" applyBorder="1" applyAlignment="1" applyProtection="1">
      <alignment horizontal="center"/>
    </xf>
    <xf numFmtId="0" fontId="96" fillId="0" borderId="3" xfId="12" applyFont="1" applyFill="1" applyBorder="1" applyProtection="1"/>
    <xf numFmtId="0" fontId="96" fillId="0" borderId="0" xfId="12" applyFont="1" applyFill="1" applyBorder="1" applyProtection="1"/>
    <xf numFmtId="0" fontId="0" fillId="0" borderId="0" xfId="0" applyBorder="1" applyAlignment="1" applyProtection="1">
      <alignment vertical="center" wrapText="1"/>
    </xf>
    <xf numFmtId="0" fontId="0" fillId="0" borderId="0" xfId="0" applyFont="1" applyBorder="1" applyAlignment="1" applyProtection="1">
      <alignment vertical="center" wrapText="1"/>
    </xf>
    <xf numFmtId="0" fontId="41" fillId="0" borderId="12" xfId="0" applyFont="1" applyBorder="1" applyAlignment="1" applyProtection="1">
      <alignment vertical="center"/>
    </xf>
    <xf numFmtId="0" fontId="41" fillId="0" borderId="0" xfId="0" applyFont="1" applyBorder="1" applyAlignment="1" applyProtection="1">
      <alignment vertical="center"/>
    </xf>
    <xf numFmtId="0" fontId="98" fillId="0" borderId="0" xfId="0" applyFont="1" applyFill="1" applyBorder="1" applyAlignment="1" applyProtection="1"/>
    <xf numFmtId="1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3" fontId="76" fillId="0" borderId="0" xfId="0" applyNumberFormat="1" applyFont="1" applyFill="1" applyBorder="1" applyAlignment="1" applyProtection="1">
      <alignment horizontal="left"/>
    </xf>
    <xf numFmtId="0" fontId="98" fillId="0" borderId="0" xfId="0" applyFont="1" applyFill="1" applyBorder="1" applyAlignment="1" applyProtection="1">
      <alignment vertical="top" wrapText="1"/>
    </xf>
    <xf numFmtId="0" fontId="98" fillId="0" borderId="0" xfId="0" applyFont="1" applyFill="1" applyBorder="1" applyAlignment="1" applyProtection="1">
      <alignment vertical="top"/>
    </xf>
    <xf numFmtId="0" fontId="19" fillId="0" borderId="0" xfId="0" applyFont="1" applyBorder="1" applyProtection="1"/>
    <xf numFmtId="0" fontId="19" fillId="0" borderId="75" xfId="0" applyFont="1" applyFill="1" applyBorder="1" applyAlignment="1" applyProtection="1"/>
    <xf numFmtId="0" fontId="27" fillId="0" borderId="12" xfId="0" applyFont="1" applyBorder="1"/>
    <xf numFmtId="0" fontId="19" fillId="0" borderId="76" xfId="0" applyFont="1" applyFill="1" applyBorder="1" applyProtection="1"/>
    <xf numFmtId="0" fontId="0" fillId="0" borderId="63" xfId="0" applyFont="1" applyBorder="1"/>
    <xf numFmtId="0" fontId="2" fillId="0" borderId="0" xfId="0" applyFont="1" applyBorder="1" applyAlignment="1"/>
    <xf numFmtId="0" fontId="19" fillId="0" borderId="0" xfId="0" applyFont="1" applyFill="1" applyBorder="1" applyProtection="1"/>
    <xf numFmtId="0" fontId="101" fillId="0" borderId="0" xfId="0" applyFont="1" applyFill="1" applyBorder="1" applyAlignment="1" applyProtection="1">
      <alignment horizontal="left"/>
    </xf>
    <xf numFmtId="0" fontId="22" fillId="0" borderId="0" xfId="0" applyFont="1" applyBorder="1" applyAlignment="1" applyProtection="1"/>
    <xf numFmtId="0" fontId="98" fillId="0" borderId="1" xfId="0" applyFont="1" applyFill="1" applyBorder="1" applyAlignment="1" applyProtection="1"/>
    <xf numFmtId="0" fontId="98" fillId="0" borderId="3" xfId="0" applyFont="1" applyFill="1" applyBorder="1" applyAlignment="1" applyProtection="1"/>
    <xf numFmtId="174" fontId="98" fillId="0" borderId="0" xfId="0" applyNumberFormat="1" applyFont="1" applyFill="1" applyBorder="1" applyAlignment="1" applyProtection="1"/>
    <xf numFmtId="0" fontId="98" fillId="0" borderId="20" xfId="0" applyFont="1" applyFill="1" applyBorder="1" applyAlignment="1" applyProtection="1"/>
    <xf numFmtId="0" fontId="0" fillId="0" borderId="12" xfId="0" applyFont="1" applyBorder="1" applyProtection="1"/>
    <xf numFmtId="0" fontId="92" fillId="0" borderId="0" xfId="0" applyFont="1" applyFill="1" applyBorder="1" applyAlignment="1" applyProtection="1"/>
    <xf numFmtId="165" fontId="96" fillId="4" borderId="43" xfId="0" applyNumberFormat="1" applyFont="1" applyFill="1" applyBorder="1" applyProtection="1">
      <protection locked="0"/>
    </xf>
    <xf numFmtId="0" fontId="101" fillId="0" borderId="69" xfId="0" applyFont="1" applyBorder="1" applyProtection="1"/>
    <xf numFmtId="0" fontId="101" fillId="0" borderId="69" xfId="0" applyFont="1" applyFill="1" applyBorder="1" applyProtection="1"/>
    <xf numFmtId="0" fontId="101" fillId="0" borderId="69" xfId="0" applyFont="1" applyBorder="1" applyAlignment="1" applyProtection="1">
      <alignment horizontal="left" vertical="top" wrapText="1"/>
    </xf>
    <xf numFmtId="0" fontId="0" fillId="0" borderId="0" xfId="0"/>
    <xf numFmtId="0" fontId="0" fillId="0" borderId="0" xfId="0" applyFill="1" applyBorder="1"/>
    <xf numFmtId="0" fontId="96" fillId="4" borderId="3" xfId="10" applyFont="1" applyFill="1" applyBorder="1" applyAlignment="1" applyProtection="1">
      <alignment horizontal="left" vertical="top" wrapText="1"/>
      <protection locked="0"/>
    </xf>
    <xf numFmtId="1" fontId="107" fillId="4" borderId="43" xfId="0" applyNumberFormat="1" applyFont="1" applyFill="1" applyBorder="1" applyProtection="1">
      <protection locked="0"/>
    </xf>
    <xf numFmtId="3" fontId="110" fillId="4" borderId="26" xfId="0" applyNumberFormat="1" applyFont="1" applyFill="1" applyBorder="1" applyAlignment="1" applyProtection="1">
      <alignment horizontal="center" vertical="center"/>
      <protection locked="0"/>
    </xf>
    <xf numFmtId="0" fontId="97" fillId="4" borderId="26" xfId="0" applyFont="1" applyFill="1" applyBorder="1" applyAlignment="1" applyProtection="1">
      <protection locked="0"/>
    </xf>
    <xf numFmtId="0" fontId="94" fillId="4" borderId="3" xfId="0" applyFont="1" applyFill="1" applyBorder="1" applyAlignment="1" applyProtection="1">
      <protection locked="0"/>
    </xf>
    <xf numFmtId="0" fontId="0" fillId="0" borderId="3" xfId="0" applyFill="1" applyBorder="1"/>
    <xf numFmtId="0" fontId="0" fillId="0" borderId="0" xfId="0" applyFill="1" applyBorder="1"/>
    <xf numFmtId="0" fontId="0" fillId="0" borderId="0" xfId="0" applyFill="1" applyBorder="1" applyAlignment="1">
      <alignment horizontal="center"/>
    </xf>
    <xf numFmtId="0" fontId="0" fillId="0" borderId="0" xfId="0" applyBorder="1"/>
    <xf numFmtId="0" fontId="95" fillId="0" borderId="0" xfId="0" applyFont="1" applyBorder="1" applyAlignment="1">
      <alignment horizontal="center" vertical="center"/>
    </xf>
    <xf numFmtId="0" fontId="69" fillId="0" borderId="12" xfId="0" applyFont="1" applyBorder="1" applyAlignment="1">
      <alignment vertical="center"/>
    </xf>
    <xf numFmtId="0" fontId="69" fillId="2" borderId="17" xfId="0" applyFont="1" applyFill="1" applyBorder="1" applyAlignment="1">
      <alignment vertical="center"/>
    </xf>
    <xf numFmtId="0" fontId="121" fillId="0" borderId="10" xfId="0" applyFont="1" applyBorder="1" applyAlignment="1">
      <alignment horizontal="left" vertical="center"/>
    </xf>
    <xf numFmtId="0" fontId="34" fillId="0" borderId="1" xfId="0" applyFont="1" applyBorder="1" applyAlignment="1">
      <alignment vertical="center"/>
    </xf>
    <xf numFmtId="0" fontId="41" fillId="2" borderId="3" xfId="0" applyFont="1" applyFill="1" applyBorder="1" applyAlignment="1">
      <alignment vertical="center"/>
    </xf>
    <xf numFmtId="0" fontId="95" fillId="4" borderId="26" xfId="0" applyFont="1" applyFill="1" applyBorder="1" applyAlignment="1" applyProtection="1">
      <alignment horizontal="center" vertical="center"/>
      <protection locked="0"/>
    </xf>
    <xf numFmtId="0" fontId="116" fillId="0" borderId="0" xfId="0" applyFont="1" applyBorder="1"/>
    <xf numFmtId="0" fontId="69" fillId="2" borderId="68" xfId="0" applyFont="1" applyFill="1" applyBorder="1" applyAlignment="1">
      <alignment vertical="center"/>
    </xf>
    <xf numFmtId="0" fontId="41" fillId="2" borderId="69" xfId="0" applyFont="1" applyFill="1" applyBorder="1" applyAlignment="1">
      <alignment vertical="center"/>
    </xf>
    <xf numFmtId="0" fontId="0" fillId="3" borderId="0" xfId="0" applyFill="1" applyBorder="1"/>
    <xf numFmtId="3" fontId="0" fillId="0" borderId="77" xfId="0" applyNumberFormat="1" applyBorder="1" applyAlignment="1">
      <alignment horizontal="center"/>
    </xf>
    <xf numFmtId="0" fontId="0" fillId="0" borderId="78" xfId="0" applyBorder="1"/>
    <xf numFmtId="0" fontId="79" fillId="0" borderId="0" xfId="0" applyFont="1" applyAlignment="1" applyProtection="1">
      <alignment wrapText="1"/>
    </xf>
    <xf numFmtId="0" fontId="0" fillId="0" borderId="0" xfId="0"/>
    <xf numFmtId="0" fontId="0" fillId="0" borderId="0" xfId="0" applyAlignment="1">
      <alignment wrapText="1"/>
    </xf>
    <xf numFmtId="0" fontId="108" fillId="0" borderId="0" xfId="0" applyFont="1" applyAlignment="1">
      <alignment horizontal="right"/>
    </xf>
    <xf numFmtId="0" fontId="0" fillId="0" borderId="0" xfId="0"/>
    <xf numFmtId="0" fontId="0" fillId="0" borderId="0" xfId="0"/>
    <xf numFmtId="0" fontId="0" fillId="0" borderId="0" xfId="0" applyProtection="1"/>
    <xf numFmtId="0" fontId="0" fillId="0" borderId="0" xfId="0" applyFill="1" applyBorder="1" applyAlignment="1" applyProtection="1"/>
    <xf numFmtId="0" fontId="0" fillId="0" borderId="0" xfId="0" applyFill="1" applyBorder="1" applyProtection="1"/>
    <xf numFmtId="0" fontId="0" fillId="0" borderId="0" xfId="0" applyFont="1"/>
    <xf numFmtId="3" fontId="0" fillId="2" borderId="0" xfId="0" applyNumberFormat="1" applyFill="1"/>
    <xf numFmtId="44" fontId="146" fillId="2" borderId="0" xfId="8" applyFont="1" applyFill="1"/>
    <xf numFmtId="0" fontId="39" fillId="0" borderId="1" xfId="0" applyFont="1" applyFill="1" applyBorder="1" applyAlignment="1">
      <alignment vertical="center"/>
    </xf>
    <xf numFmtId="0" fontId="39" fillId="0" borderId="12" xfId="0" applyFont="1" applyFill="1" applyBorder="1" applyAlignment="1">
      <alignment vertical="center"/>
    </xf>
    <xf numFmtId="0" fontId="18" fillId="0" borderId="0" xfId="0" applyNumberFormat="1" applyFont="1" applyFill="1" applyAlignment="1">
      <alignment horizontal="justify" vertical="top" wrapText="1"/>
    </xf>
    <xf numFmtId="0" fontId="5" fillId="0" borderId="0" xfId="0" applyFont="1" applyFill="1"/>
    <xf numFmtId="0" fontId="59" fillId="0" borderId="0" xfId="0" applyFont="1" applyFill="1" applyBorder="1" applyAlignment="1" applyProtection="1">
      <alignment vertical="top" wrapText="1"/>
    </xf>
    <xf numFmtId="0" fontId="17" fillId="0" borderId="0" xfId="0" applyFont="1" applyFill="1" applyAlignment="1">
      <alignment horizontal="justify" vertical="top" wrapText="1"/>
    </xf>
    <xf numFmtId="0" fontId="22" fillId="0" borderId="0" xfId="0" applyFont="1" applyFill="1" applyAlignment="1" applyProtection="1">
      <alignment wrapText="1"/>
    </xf>
    <xf numFmtId="0" fontId="22" fillId="2" borderId="43" xfId="0" applyFont="1" applyFill="1" applyBorder="1" applyAlignment="1" applyProtection="1">
      <alignment horizontal="center"/>
    </xf>
    <xf numFmtId="0" fontId="22" fillId="2" borderId="43" xfId="0" applyFont="1" applyFill="1" applyBorder="1" applyAlignment="1" applyProtection="1">
      <alignment horizontal="center" wrapText="1"/>
    </xf>
    <xf numFmtId="0" fontId="20" fillId="2" borderId="43" xfId="0" applyFont="1" applyFill="1" applyBorder="1" applyAlignment="1" applyProtection="1">
      <alignment horizontal="center" wrapText="1"/>
    </xf>
    <xf numFmtId="0" fontId="22" fillId="2" borderId="43" xfId="0" applyFont="1" applyFill="1" applyBorder="1" applyAlignment="1" applyProtection="1">
      <alignment horizontal="right"/>
    </xf>
    <xf numFmtId="167" fontId="19" fillId="0" borderId="43" xfId="8" applyNumberFormat="1" applyFont="1" applyBorder="1" applyProtection="1"/>
    <xf numFmtId="0" fontId="19" fillId="3" borderId="0" xfId="0" applyFont="1" applyFill="1" applyBorder="1" applyAlignment="1" applyProtection="1">
      <alignment horizontal="right"/>
    </xf>
    <xf numFmtId="166" fontId="19" fillId="3" borderId="0" xfId="2" applyNumberFormat="1" applyFont="1" applyFill="1" applyBorder="1" applyAlignment="1" applyProtection="1">
      <alignment horizontal="left"/>
    </xf>
    <xf numFmtId="167" fontId="19" fillId="3" borderId="0" xfId="8" applyNumberFormat="1" applyFont="1" applyFill="1" applyProtection="1"/>
    <xf numFmtId="167" fontId="19" fillId="3" borderId="0" xfId="8" applyNumberFormat="1" applyFont="1" applyFill="1" applyBorder="1" applyAlignment="1" applyProtection="1">
      <alignment horizontal="center"/>
    </xf>
    <xf numFmtId="0" fontId="19" fillId="3" borderId="0" xfId="0" applyFont="1" applyFill="1" applyBorder="1" applyAlignment="1" applyProtection="1">
      <alignment horizontal="center"/>
    </xf>
    <xf numFmtId="0" fontId="19" fillId="3" borderId="0" xfId="0" applyFont="1" applyFill="1" applyBorder="1" applyProtection="1"/>
    <xf numFmtId="0" fontId="3" fillId="3" borderId="0" xfId="10" applyFill="1" applyProtection="1"/>
    <xf numFmtId="0" fontId="8" fillId="3" borderId="0" xfId="10" applyFont="1" applyFill="1" applyAlignment="1" applyProtection="1">
      <alignment vertical="center"/>
    </xf>
    <xf numFmtId="0" fontId="8" fillId="3" borderId="0" xfId="10" applyFont="1" applyFill="1" applyAlignment="1" applyProtection="1">
      <alignment horizontal="center" vertical="center"/>
    </xf>
    <xf numFmtId="0" fontId="9" fillId="3" borderId="0" xfId="10" applyFont="1" applyFill="1" applyAlignment="1" applyProtection="1">
      <alignment vertical="center"/>
    </xf>
    <xf numFmtId="0" fontId="22" fillId="0" borderId="0" xfId="0" applyFont="1" applyFill="1" applyAlignment="1" applyProtection="1"/>
    <xf numFmtId="0" fontId="19" fillId="0" borderId="10" xfId="0" applyFont="1" applyFill="1" applyBorder="1" applyProtection="1"/>
    <xf numFmtId="0" fontId="19" fillId="0" borderId="1" xfId="0" applyFont="1" applyFill="1" applyBorder="1" applyProtection="1"/>
    <xf numFmtId="9" fontId="24" fillId="0" borderId="11" xfId="15" applyFont="1" applyFill="1" applyBorder="1" applyAlignment="1" applyProtection="1">
      <alignment vertical="center"/>
    </xf>
    <xf numFmtId="3" fontId="24" fillId="0" borderId="5" xfId="0" applyNumberFormat="1" applyFont="1" applyFill="1" applyBorder="1" applyAlignment="1" applyProtection="1">
      <alignment vertical="center"/>
    </xf>
    <xf numFmtId="0" fontId="19" fillId="0" borderId="12" xfId="0" applyFont="1" applyFill="1" applyBorder="1" applyAlignment="1" applyProtection="1">
      <alignment horizontal="left"/>
    </xf>
    <xf numFmtId="9" fontId="24" fillId="0" borderId="13" xfId="15" applyFont="1" applyFill="1" applyBorder="1" applyAlignment="1" applyProtection="1">
      <alignment vertical="center"/>
    </xf>
    <xf numFmtId="3" fontId="24" fillId="0" borderId="2" xfId="0" applyNumberFormat="1" applyFont="1" applyFill="1" applyBorder="1" applyAlignment="1" applyProtection="1">
      <alignment vertical="center"/>
    </xf>
    <xf numFmtId="0" fontId="22" fillId="0" borderId="12" xfId="0" applyFont="1" applyFill="1" applyBorder="1" applyProtection="1"/>
    <xf numFmtId="0" fontId="24" fillId="0" borderId="2" xfId="0" applyFont="1" applyFill="1" applyBorder="1" applyProtection="1"/>
    <xf numFmtId="0" fontId="22" fillId="0" borderId="0" xfId="0" applyFont="1" applyFill="1" applyBorder="1" applyAlignment="1" applyProtection="1">
      <alignment wrapText="1"/>
    </xf>
    <xf numFmtId="9" fontId="24" fillId="2" borderId="13" xfId="15" applyFont="1" applyFill="1" applyBorder="1" applyAlignment="1" applyProtection="1">
      <alignment vertical="center"/>
    </xf>
    <xf numFmtId="3" fontId="24" fillId="2" borderId="2" xfId="0" applyNumberFormat="1" applyFont="1" applyFill="1" applyBorder="1" applyAlignment="1" applyProtection="1">
      <alignment vertical="center"/>
    </xf>
    <xf numFmtId="10" fontId="24" fillId="0" borderId="0" xfId="16" applyNumberFormat="1" applyFont="1" applyFill="1" applyAlignment="1" applyProtection="1">
      <alignment wrapText="1"/>
    </xf>
    <xf numFmtId="0" fontId="19" fillId="0" borderId="12" xfId="0" applyFont="1" applyFill="1" applyBorder="1" applyProtection="1"/>
    <xf numFmtId="9" fontId="24" fillId="2" borderId="47" xfId="15" applyFont="1" applyFill="1" applyBorder="1" applyAlignment="1" applyProtection="1">
      <alignment vertical="center"/>
    </xf>
    <xf numFmtId="3" fontId="24" fillId="2" borderId="46" xfId="0" applyNumberFormat="1" applyFont="1" applyFill="1" applyBorder="1" applyAlignment="1" applyProtection="1">
      <alignment vertical="center"/>
    </xf>
    <xf numFmtId="0" fontId="19" fillId="0" borderId="17" xfId="0" applyFont="1" applyFill="1" applyBorder="1" applyProtection="1"/>
    <xf numFmtId="0" fontId="19" fillId="0" borderId="3" xfId="0" applyFont="1" applyFill="1" applyBorder="1" applyProtection="1"/>
    <xf numFmtId="3" fontId="24" fillId="0" borderId="4" xfId="0" applyNumberFormat="1" applyFont="1" applyFill="1" applyBorder="1" applyAlignment="1" applyProtection="1">
      <alignment vertical="center"/>
    </xf>
    <xf numFmtId="0" fontId="19" fillId="0" borderId="4" xfId="0" applyFont="1" applyFill="1" applyBorder="1" applyProtection="1"/>
    <xf numFmtId="3" fontId="24" fillId="0" borderId="59" xfId="0" applyNumberFormat="1" applyFont="1" applyFill="1" applyBorder="1" applyAlignment="1" applyProtection="1">
      <alignment vertical="center"/>
    </xf>
    <xf numFmtId="3" fontId="24" fillId="0" borderId="79" xfId="0" applyNumberFormat="1" applyFont="1" applyFill="1" applyBorder="1" applyAlignment="1" applyProtection="1">
      <alignment vertical="center"/>
    </xf>
    <xf numFmtId="0" fontId="19" fillId="0" borderId="12" xfId="0" applyFont="1" applyFill="1" applyBorder="1" applyAlignment="1" applyProtection="1"/>
    <xf numFmtId="0" fontId="19" fillId="0" borderId="2" xfId="0" applyFont="1" applyFill="1" applyBorder="1" applyAlignment="1" applyProtection="1"/>
    <xf numFmtId="0" fontId="22" fillId="0" borderId="0" xfId="0" applyFont="1" applyFill="1" applyAlignment="1" applyProtection="1">
      <alignment horizontal="left" wrapText="1"/>
    </xf>
    <xf numFmtId="0" fontId="24" fillId="2" borderId="13" xfId="0" applyFont="1" applyFill="1" applyBorder="1" applyAlignment="1" applyProtection="1">
      <alignment vertical="center"/>
    </xf>
    <xf numFmtId="0" fontId="24" fillId="0" borderId="13" xfId="0" applyFont="1" applyFill="1" applyBorder="1" applyAlignment="1" applyProtection="1"/>
    <xf numFmtId="0" fontId="24" fillId="2" borderId="47" xfId="0" applyFont="1" applyFill="1" applyBorder="1" applyAlignment="1" applyProtection="1">
      <alignment vertical="center"/>
    </xf>
    <xf numFmtId="0" fontId="19" fillId="0" borderId="17" xfId="0" applyFont="1" applyFill="1" applyBorder="1" applyAlignment="1" applyProtection="1"/>
    <xf numFmtId="0" fontId="19" fillId="0" borderId="4" xfId="0" applyFont="1" applyFill="1" applyBorder="1" applyAlignment="1" applyProtection="1"/>
    <xf numFmtId="0" fontId="24" fillId="0" borderId="1" xfId="0" applyFont="1" applyFill="1" applyBorder="1" applyProtection="1"/>
    <xf numFmtId="0" fontId="24" fillId="0" borderId="3" xfId="0" applyFont="1" applyFill="1" applyBorder="1" applyProtection="1"/>
    <xf numFmtId="0" fontId="19" fillId="0" borderId="0" xfId="0" applyFont="1" applyFill="1" applyAlignment="1" applyProtection="1"/>
    <xf numFmtId="0" fontId="5" fillId="0" borderId="0" xfId="0" applyFont="1" applyBorder="1" applyAlignment="1">
      <alignment vertical="center" wrapText="1"/>
    </xf>
    <xf numFmtId="0" fontId="23" fillId="0" borderId="16" xfId="0" applyFont="1" applyBorder="1" applyAlignment="1">
      <alignment horizontal="center"/>
    </xf>
    <xf numFmtId="0" fontId="5" fillId="0" borderId="11" xfId="0" applyFont="1" applyBorder="1"/>
    <xf numFmtId="0" fontId="5" fillId="0" borderId="5" xfId="0" applyFont="1" applyBorder="1"/>
    <xf numFmtId="0" fontId="23" fillId="0" borderId="80" xfId="0" applyFont="1" applyBorder="1" applyAlignment="1">
      <alignment horizontal="center"/>
    </xf>
    <xf numFmtId="0" fontId="5" fillId="0" borderId="13" xfId="0" applyFont="1" applyBorder="1"/>
    <xf numFmtId="0" fontId="5" fillId="0" borderId="2" xfId="0" applyFont="1" applyBorder="1"/>
    <xf numFmtId="3" fontId="5" fillId="0" borderId="0" xfId="0" applyNumberFormat="1" applyFont="1" applyBorder="1" applyAlignment="1"/>
    <xf numFmtId="44" fontId="88" fillId="2" borderId="81" xfId="8" applyFont="1" applyFill="1" applyBorder="1" applyAlignment="1">
      <alignment horizontal="center"/>
    </xf>
    <xf numFmtId="0" fontId="19" fillId="0" borderId="0" xfId="0" applyFont="1" applyFill="1" applyBorder="1" applyAlignment="1" applyProtection="1">
      <alignment wrapText="1"/>
    </xf>
    <xf numFmtId="0" fontId="136" fillId="0" borderId="0" xfId="10" applyFont="1" applyFill="1" applyProtection="1"/>
    <xf numFmtId="0" fontId="23" fillId="0" borderId="82" xfId="0" applyFont="1" applyBorder="1" applyAlignment="1">
      <alignment horizontal="center"/>
    </xf>
    <xf numFmtId="0" fontId="5" fillId="0" borderId="83" xfId="0" applyFont="1" applyBorder="1"/>
    <xf numFmtId="0" fontId="5" fillId="0" borderId="4" xfId="0" applyFont="1" applyBorder="1"/>
    <xf numFmtId="0" fontId="101" fillId="2" borderId="0" xfId="0" applyFont="1" applyFill="1"/>
    <xf numFmtId="44" fontId="88" fillId="2" borderId="84" xfId="8" applyFont="1" applyFill="1" applyBorder="1" applyAlignment="1">
      <alignment horizontal="center"/>
    </xf>
    <xf numFmtId="0" fontId="10" fillId="0" borderId="0" xfId="0" applyFont="1" applyFill="1" applyBorder="1" applyAlignment="1" applyProtection="1">
      <alignment horizontal="center" vertical="center"/>
    </xf>
    <xf numFmtId="44" fontId="47" fillId="0" borderId="0" xfId="8" applyFont="1" applyFill="1" applyBorder="1" applyProtection="1"/>
    <xf numFmtId="0" fontId="5" fillId="0" borderId="0" xfId="0" applyFont="1" applyBorder="1"/>
    <xf numFmtId="175" fontId="24" fillId="0" borderId="0" xfId="0" applyNumberFormat="1" applyFont="1" applyProtection="1">
      <protection hidden="1"/>
    </xf>
    <xf numFmtId="176" fontId="24" fillId="0" borderId="0" xfId="0" applyNumberFormat="1" applyFont="1" applyProtection="1">
      <protection hidden="1"/>
    </xf>
    <xf numFmtId="177" fontId="24" fillId="0" borderId="0" xfId="0" applyNumberFormat="1" applyFont="1" applyProtection="1">
      <protection hidden="1"/>
    </xf>
    <xf numFmtId="1" fontId="24" fillId="0" borderId="0" xfId="0" applyNumberFormat="1" applyFont="1" applyAlignment="1" applyProtection="1">
      <alignment horizontal="right"/>
      <protection hidden="1"/>
    </xf>
    <xf numFmtId="0" fontId="24" fillId="0" borderId="0" xfId="0" applyFont="1" applyProtection="1">
      <protection hidden="1"/>
    </xf>
    <xf numFmtId="1" fontId="24" fillId="0" borderId="0" xfId="0" applyNumberFormat="1" applyFont="1" applyProtection="1">
      <protection hidden="1"/>
    </xf>
    <xf numFmtId="1" fontId="24" fillId="0" borderId="0" xfId="0" applyNumberFormat="1" applyFont="1" applyProtection="1"/>
    <xf numFmtId="0" fontId="90" fillId="2" borderId="0" xfId="0" applyFont="1" applyFill="1"/>
    <xf numFmtId="9" fontId="5" fillId="0" borderId="0" xfId="16" applyFont="1"/>
    <xf numFmtId="0" fontId="24" fillId="0" borderId="0" xfId="0" applyFont="1" applyFill="1" applyBorder="1" applyAlignment="1" applyProtection="1">
      <alignment horizontal="right"/>
    </xf>
    <xf numFmtId="0" fontId="24" fillId="0" borderId="0" xfId="0" applyFont="1" applyAlignment="1" applyProtection="1">
      <alignment vertical="top"/>
    </xf>
    <xf numFmtId="0" fontId="24" fillId="0" borderId="0" xfId="0" applyFont="1" applyFill="1" applyAlignment="1" applyProtection="1">
      <alignment vertical="top"/>
    </xf>
    <xf numFmtId="3" fontId="24" fillId="0" borderId="0" xfId="0" applyNumberFormat="1" applyFont="1" applyAlignment="1" applyProtection="1">
      <alignment vertical="top"/>
    </xf>
    <xf numFmtId="0" fontId="5" fillId="0" borderId="0" xfId="0" applyFont="1" applyAlignment="1">
      <alignment vertical="top"/>
    </xf>
    <xf numFmtId="0" fontId="33" fillId="0" borderId="0" xfId="0" applyFont="1" applyFill="1" applyAlignment="1" applyProtection="1">
      <alignment horizontal="left"/>
    </xf>
    <xf numFmtId="0" fontId="137" fillId="0" borderId="3" xfId="0" applyNumberFormat="1" applyFont="1" applyBorder="1" applyAlignment="1">
      <alignment horizontal="right"/>
    </xf>
    <xf numFmtId="0" fontId="80" fillId="0" borderId="0" xfId="0" applyFont="1" applyAlignment="1">
      <alignment horizontal="justify"/>
    </xf>
    <xf numFmtId="0" fontId="104" fillId="0" borderId="0" xfId="0" applyFont="1" applyAlignment="1" applyProtection="1">
      <alignment horizontal="justify" vertical="top" wrapText="1"/>
    </xf>
    <xf numFmtId="0" fontId="104" fillId="0" borderId="0" xfId="0" applyFont="1" applyFill="1" applyBorder="1" applyProtection="1"/>
    <xf numFmtId="0" fontId="76" fillId="4" borderId="26" xfId="0" applyFont="1" applyFill="1" applyBorder="1" applyAlignment="1" applyProtection="1">
      <alignment horizontal="center" vertical="center"/>
      <protection locked="0"/>
    </xf>
    <xf numFmtId="0" fontId="0" fillId="0" borderId="0" xfId="0"/>
    <xf numFmtId="49" fontId="76" fillId="4" borderId="26" xfId="0" applyNumberFormat="1" applyFont="1" applyFill="1" applyBorder="1" applyAlignment="1" applyProtection="1">
      <alignment horizontal="center" vertical="center"/>
      <protection locked="0"/>
    </xf>
    <xf numFmtId="0" fontId="5" fillId="0" borderId="0" xfId="0" applyFont="1" applyAlignment="1" applyProtection="1">
      <alignment horizontal="right"/>
    </xf>
    <xf numFmtId="0" fontId="149" fillId="0" borderId="0" xfId="0" applyFont="1" applyProtection="1"/>
    <xf numFmtId="0" fontId="0" fillId="0" borderId="0" xfId="0" applyFill="1" applyBorder="1" applyProtection="1"/>
    <xf numFmtId="0" fontId="0" fillId="4" borderId="26" xfId="0" applyFill="1" applyBorder="1" applyProtection="1">
      <protection locked="0"/>
    </xf>
    <xf numFmtId="0" fontId="0" fillId="0" borderId="0" xfId="0" applyProtection="1"/>
    <xf numFmtId="0" fontId="23" fillId="0" borderId="43" xfId="0" applyFont="1" applyBorder="1" applyAlignment="1">
      <alignment horizontal="center" vertical="center" wrapText="1"/>
    </xf>
    <xf numFmtId="0" fontId="34" fillId="0" borderId="0" xfId="0" applyFont="1" applyBorder="1" applyProtection="1"/>
    <xf numFmtId="0" fontId="139" fillId="0" borderId="0" xfId="0" applyFont="1" applyBorder="1" applyAlignment="1" applyProtection="1">
      <alignment horizontal="center"/>
    </xf>
    <xf numFmtId="0" fontId="34" fillId="0" borderId="0" xfId="0" applyFont="1" applyBorder="1" applyAlignment="1" applyProtection="1"/>
    <xf numFmtId="0" fontId="34" fillId="0" borderId="0" xfId="0" applyFont="1" applyBorder="1" applyAlignment="1" applyProtection="1">
      <alignment horizontal="center"/>
    </xf>
    <xf numFmtId="0" fontId="150" fillId="0" borderId="0" xfId="0" applyFont="1" applyBorder="1" applyAlignment="1" applyProtection="1"/>
    <xf numFmtId="0" fontId="150" fillId="0" borderId="0" xfId="0" applyFont="1" applyBorder="1" applyProtection="1"/>
    <xf numFmtId="0" fontId="60" fillId="4" borderId="26" xfId="0" applyFont="1" applyFill="1" applyBorder="1" applyAlignment="1" applyProtection="1">
      <alignment horizontal="center"/>
      <protection locked="0"/>
    </xf>
    <xf numFmtId="0" fontId="57" fillId="4" borderId="26" xfId="0" applyFont="1" applyFill="1" applyBorder="1" applyAlignment="1" applyProtection="1">
      <alignment horizontal="center" vertical="center"/>
      <protection locked="0"/>
    </xf>
    <xf numFmtId="167" fontId="37" fillId="0" borderId="46" xfId="6" applyNumberFormat="1" applyFont="1" applyBorder="1" applyProtection="1"/>
    <xf numFmtId="167" fontId="98" fillId="4" borderId="85" xfId="6" applyNumberFormat="1" applyFont="1" applyFill="1" applyBorder="1" applyProtection="1">
      <protection locked="0"/>
    </xf>
    <xf numFmtId="167" fontId="60" fillId="4" borderId="34" xfId="0" applyNumberFormat="1" applyFont="1" applyFill="1" applyBorder="1" applyAlignment="1" applyProtection="1">
      <alignment horizontal="center"/>
      <protection locked="0"/>
    </xf>
    <xf numFmtId="3" fontId="35" fillId="4" borderId="43" xfId="0" applyNumberFormat="1" applyFont="1" applyFill="1" applyBorder="1" applyProtection="1">
      <protection locked="0"/>
    </xf>
    <xf numFmtId="0" fontId="5" fillId="0" borderId="0" xfId="0" applyFont="1" applyBorder="1" applyAlignment="1" applyProtection="1">
      <alignment horizontal="justify" vertical="top" wrapText="1"/>
    </xf>
    <xf numFmtId="0" fontId="35" fillId="0" borderId="0" xfId="0" applyFont="1" applyFill="1" applyBorder="1" applyAlignment="1" applyProtection="1">
      <alignment vertical="top" wrapText="1"/>
    </xf>
    <xf numFmtId="0" fontId="24" fillId="0" borderId="33" xfId="0" applyFont="1" applyFill="1" applyBorder="1" applyProtection="1"/>
    <xf numFmtId="0" fontId="148" fillId="0" borderId="0" xfId="0" applyFont="1"/>
    <xf numFmtId="0" fontId="0" fillId="0" borderId="75" xfId="0" applyFont="1" applyFill="1" applyBorder="1"/>
    <xf numFmtId="0" fontId="0" fillId="0" borderId="60" xfId="0" applyFont="1" applyBorder="1"/>
    <xf numFmtId="0" fontId="0" fillId="0" borderId="86" xfId="0" applyFont="1" applyBorder="1"/>
    <xf numFmtId="0" fontId="76" fillId="0" borderId="26" xfId="0" applyFont="1"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35" fillId="0" borderId="0" xfId="0" applyFont="1" applyFill="1" applyBorder="1" applyAlignment="1" applyProtection="1">
      <alignment vertical="center"/>
    </xf>
    <xf numFmtId="0" fontId="8" fillId="0" borderId="17" xfId="0" quotePrefix="1" applyFont="1" applyBorder="1" applyAlignment="1" applyProtection="1">
      <alignment vertical="center"/>
    </xf>
    <xf numFmtId="0" fontId="8" fillId="0" borderId="3" xfId="0" quotePrefix="1" applyFont="1" applyBorder="1" applyAlignment="1" applyProtection="1">
      <alignment vertical="center"/>
    </xf>
    <xf numFmtId="3" fontId="60" fillId="4" borderId="8" xfId="2" applyNumberFormat="1" applyFont="1" applyFill="1" applyBorder="1" applyAlignment="1" applyProtection="1">
      <protection locked="0"/>
    </xf>
    <xf numFmtId="3" fontId="60" fillId="4" borderId="34" xfId="2" applyNumberFormat="1" applyFont="1" applyFill="1" applyBorder="1" applyAlignment="1" applyProtection="1">
      <protection locked="0"/>
    </xf>
    <xf numFmtId="3" fontId="60" fillId="4" borderId="34" xfId="2" applyNumberFormat="1" applyFont="1" applyFill="1" applyBorder="1" applyAlignment="1" applyProtection="1">
      <alignment horizontal="center"/>
      <protection locked="0"/>
    </xf>
    <xf numFmtId="3" fontId="60" fillId="4" borderId="8" xfId="2" applyNumberFormat="1" applyFont="1" applyFill="1" applyBorder="1" applyAlignment="1" applyProtection="1">
      <alignment horizontal="center"/>
      <protection locked="0"/>
    </xf>
    <xf numFmtId="42" fontId="60" fillId="4" borderId="85" xfId="6" applyNumberFormat="1" applyFont="1" applyFill="1" applyBorder="1" applyProtection="1">
      <protection locked="0"/>
    </xf>
    <xf numFmtId="42" fontId="19" fillId="0" borderId="46" xfId="6" applyNumberFormat="1" applyFont="1" applyBorder="1" applyProtection="1"/>
    <xf numFmtId="42" fontId="19" fillId="0" borderId="86" xfId="6" applyNumberFormat="1" applyFont="1" applyBorder="1" applyProtection="1"/>
    <xf numFmtId="1" fontId="37" fillId="0" borderId="20" xfId="0" applyNumberFormat="1" applyFont="1" applyFill="1" applyBorder="1" applyAlignment="1" applyProtection="1">
      <alignment horizontal="right" vertical="center"/>
    </xf>
    <xf numFmtId="6" fontId="24" fillId="0" borderId="49" xfId="0" applyNumberFormat="1" applyFont="1" applyFill="1" applyBorder="1" applyProtection="1"/>
    <xf numFmtId="42" fontId="24" fillId="0" borderId="7" xfId="8" applyNumberFormat="1" applyFont="1" applyFill="1" applyBorder="1" applyProtection="1"/>
    <xf numFmtId="6" fontId="24" fillId="0" borderId="7" xfId="8" applyNumberFormat="1" applyFont="1" applyFill="1" applyBorder="1" applyProtection="1"/>
    <xf numFmtId="6" fontId="24" fillId="4" borderId="7" xfId="8" applyNumberFormat="1" applyFont="1" applyFill="1" applyBorder="1" applyProtection="1">
      <protection locked="0"/>
    </xf>
    <xf numFmtId="0" fontId="24" fillId="0" borderId="8" xfId="0" applyFont="1" applyFill="1" applyBorder="1" applyProtection="1"/>
    <xf numFmtId="6" fontId="24" fillId="0" borderId="7" xfId="0" applyNumberFormat="1" applyFont="1" applyFill="1" applyBorder="1" applyProtection="1"/>
    <xf numFmtId="0" fontId="10" fillId="7" borderId="43" xfId="0" applyFont="1" applyFill="1" applyBorder="1" applyAlignment="1" applyProtection="1">
      <alignment horizontal="center" vertical="center"/>
    </xf>
    <xf numFmtId="49" fontId="0" fillId="4" borderId="0" xfId="0" applyNumberFormat="1" applyFill="1"/>
    <xf numFmtId="0" fontId="4" fillId="8" borderId="0" xfId="9" applyFill="1" applyAlignment="1" applyProtection="1"/>
    <xf numFmtId="42" fontId="146" fillId="0" borderId="0" xfId="8" applyNumberFormat="1" applyFont="1" applyFill="1"/>
    <xf numFmtId="42" fontId="146" fillId="9" borderId="0" xfId="8" applyNumberFormat="1" applyFont="1" applyFill="1"/>
    <xf numFmtId="42" fontId="146" fillId="0" borderId="0" xfId="8" applyNumberFormat="1" applyFont="1"/>
    <xf numFmtId="0" fontId="147" fillId="0" borderId="0" xfId="0" applyFont="1"/>
    <xf numFmtId="0" fontId="8" fillId="0" borderId="41" xfId="0" applyFont="1" applyFill="1" applyBorder="1" applyAlignment="1" applyProtection="1">
      <alignment horizontal="right" vertical="center"/>
    </xf>
    <xf numFmtId="0" fontId="10" fillId="0" borderId="0" xfId="0" applyFont="1"/>
    <xf numFmtId="1" fontId="60" fillId="4" borderId="43" xfId="16" applyNumberFormat="1" applyFont="1" applyFill="1" applyBorder="1" applyAlignment="1" applyProtection="1">
      <alignment horizontal="center"/>
      <protection locked="0"/>
    </xf>
    <xf numFmtId="0" fontId="17" fillId="0" borderId="0" xfId="0" applyFont="1" applyAlignment="1" applyProtection="1">
      <alignment vertical="top" wrapText="1"/>
    </xf>
    <xf numFmtId="49" fontId="22" fillId="0" borderId="10" xfId="0" applyNumberFormat="1" applyFont="1" applyBorder="1" applyProtection="1"/>
    <xf numFmtId="0" fontId="22" fillId="0" borderId="1" xfId="0" applyFont="1" applyBorder="1" applyProtection="1"/>
    <xf numFmtId="0" fontId="19" fillId="0" borderId="1" xfId="0" applyFont="1" applyBorder="1" applyProtection="1"/>
    <xf numFmtId="0" fontId="19" fillId="0" borderId="5" xfId="0" applyFont="1" applyBorder="1" applyProtection="1"/>
    <xf numFmtId="0" fontId="19" fillId="0" borderId="12" xfId="0" applyFont="1" applyBorder="1" applyProtection="1"/>
    <xf numFmtId="0" fontId="22" fillId="0" borderId="0" xfId="0" applyFont="1" applyBorder="1" applyProtection="1"/>
    <xf numFmtId="0" fontId="19" fillId="0" borderId="2" xfId="0" applyFont="1" applyBorder="1" applyProtection="1"/>
    <xf numFmtId="49" fontId="19" fillId="0" borderId="12" xfId="0" applyNumberFormat="1" applyFont="1" applyBorder="1" applyProtection="1"/>
    <xf numFmtId="0" fontId="22" fillId="0" borderId="0" xfId="0" applyFont="1" applyBorder="1" applyAlignment="1" applyProtection="1">
      <alignment vertical="top"/>
    </xf>
    <xf numFmtId="0" fontId="19" fillId="0" borderId="0" xfId="0" applyFont="1" applyBorder="1" applyAlignment="1" applyProtection="1">
      <alignment vertical="top" wrapText="1"/>
    </xf>
    <xf numFmtId="0" fontId="19" fillId="0" borderId="0" xfId="0" applyFont="1" applyFill="1" applyBorder="1" applyAlignment="1" applyProtection="1"/>
    <xf numFmtId="0" fontId="19" fillId="0" borderId="17" xfId="0" applyFont="1" applyBorder="1" applyProtection="1"/>
    <xf numFmtId="0" fontId="19" fillId="0" borderId="3" xfId="0" applyFont="1" applyBorder="1" applyProtection="1"/>
    <xf numFmtId="0" fontId="22" fillId="0" borderId="3" xfId="0" applyFont="1" applyBorder="1" applyProtection="1"/>
    <xf numFmtId="0" fontId="19" fillId="0" borderId="4" xfId="0" applyFont="1" applyBorder="1" applyProtection="1"/>
    <xf numFmtId="0" fontId="19" fillId="0" borderId="0" xfId="0" applyFont="1" applyFill="1" applyProtection="1"/>
    <xf numFmtId="0" fontId="22" fillId="0" borderId="0" xfId="0" applyFont="1" applyFill="1" applyAlignment="1" applyProtection="1">
      <alignment horizontal="center"/>
    </xf>
    <xf numFmtId="0" fontId="35" fillId="0" borderId="0" xfId="0" applyFont="1" applyFill="1" applyBorder="1" applyAlignment="1" applyProtection="1"/>
    <xf numFmtId="0" fontId="35" fillId="4" borderId="26" xfId="0" applyFont="1" applyFill="1" applyBorder="1" applyAlignment="1" applyProtection="1">
      <alignment horizontal="center"/>
      <protection locked="0"/>
    </xf>
    <xf numFmtId="0" fontId="5" fillId="0" borderId="0" xfId="0" applyFont="1" applyFill="1" applyBorder="1" applyAlignment="1" applyProtection="1">
      <alignment vertical="top" wrapText="1"/>
    </xf>
    <xf numFmtId="0" fontId="35" fillId="4" borderId="26" xfId="0" applyFont="1" applyFill="1" applyBorder="1" applyAlignment="1" applyProtection="1">
      <alignment horizontal="center" vertical="center"/>
      <protection locked="0"/>
    </xf>
    <xf numFmtId="0" fontId="10" fillId="0" borderId="0" xfId="0" applyFont="1" applyFill="1" applyBorder="1"/>
    <xf numFmtId="49" fontId="10" fillId="0" borderId="0" xfId="0" applyNumberFormat="1" applyFont="1" applyFill="1" applyBorder="1" applyAlignment="1">
      <alignment horizontal="center" vertical="center"/>
    </xf>
    <xf numFmtId="49" fontId="10" fillId="0" borderId="0" xfId="0" applyNumberFormat="1" applyFont="1" applyFill="1" applyBorder="1"/>
    <xf numFmtId="0" fontId="57" fillId="0" borderId="0" xfId="0" applyFont="1" applyFill="1" applyBorder="1" applyAlignment="1" applyProtection="1">
      <alignment horizontal="center" vertical="center"/>
      <protection locked="0"/>
    </xf>
    <xf numFmtId="0" fontId="0" fillId="0" borderId="0" xfId="0" applyFont="1" applyFill="1" applyBorder="1" applyAlignment="1">
      <alignment vertical="top" wrapText="1"/>
    </xf>
    <xf numFmtId="0" fontId="19" fillId="0" borderId="0" xfId="0" applyFont="1" applyFill="1" applyBorder="1" applyAlignment="1" applyProtection="1">
      <alignment horizontal="left"/>
    </xf>
    <xf numFmtId="0" fontId="3" fillId="0" borderId="0" xfId="10" applyFill="1" applyBorder="1" applyProtection="1"/>
    <xf numFmtId="0" fontId="10" fillId="0" borderId="0" xfId="0" applyFont="1" applyFill="1" applyBorder="1" applyAlignment="1"/>
    <xf numFmtId="0" fontId="60" fillId="0" borderId="0" xfId="0" applyFont="1" applyFill="1" applyBorder="1" applyAlignment="1" applyProtection="1">
      <protection locked="0"/>
    </xf>
    <xf numFmtId="0" fontId="10" fillId="0" borderId="0" xfId="0" applyFont="1" applyFill="1" applyBorder="1" applyAlignment="1">
      <alignment vertical="center"/>
    </xf>
    <xf numFmtId="0" fontId="17" fillId="0" borderId="0" xfId="0" applyFont="1" applyFill="1" applyBorder="1" applyAlignment="1">
      <alignment vertical="top" wrapText="1"/>
    </xf>
    <xf numFmtId="0" fontId="60" fillId="0" borderId="0" xfId="0" applyNumberFormat="1" applyFont="1" applyFill="1" applyBorder="1" applyAlignment="1" applyProtection="1">
      <alignment vertical="top" wrapText="1"/>
      <protection locked="0"/>
    </xf>
    <xf numFmtId="0" fontId="10" fillId="0" borderId="0" xfId="0" applyFont="1" applyFill="1" applyBorder="1" applyAlignment="1">
      <alignment vertical="center" wrapText="1"/>
    </xf>
    <xf numFmtId="0" fontId="4" fillId="0" borderId="0" xfId="9" applyFill="1" applyBorder="1" applyAlignment="1" applyProtection="1">
      <alignment vertical="center"/>
    </xf>
    <xf numFmtId="167" fontId="60" fillId="0" borderId="0" xfId="8" applyNumberFormat="1" applyFont="1" applyFill="1" applyBorder="1" applyAlignment="1" applyProtection="1">
      <alignment vertical="center"/>
      <protection locked="0"/>
    </xf>
    <xf numFmtId="0" fontId="4" fillId="0" borderId="0" xfId="9" applyFill="1" applyBorder="1" applyAlignment="1" applyProtection="1">
      <alignment vertical="center" wrapText="1"/>
    </xf>
    <xf numFmtId="0" fontId="10" fillId="0" borderId="0" xfId="0" applyFont="1" applyFill="1" applyBorder="1" applyAlignment="1">
      <alignment wrapText="1"/>
    </xf>
    <xf numFmtId="0" fontId="22" fillId="0" borderId="0" xfId="9" applyFont="1" applyFill="1" applyBorder="1" applyAlignment="1" applyProtection="1">
      <alignment wrapText="1"/>
    </xf>
    <xf numFmtId="0" fontId="57" fillId="0" borderId="0" xfId="0" applyFont="1" applyFill="1" applyBorder="1" applyAlignment="1" applyProtection="1">
      <alignment vertical="center"/>
      <protection locked="0"/>
    </xf>
    <xf numFmtId="0" fontId="0" fillId="0" borderId="0" xfId="0" applyNumberFormat="1" applyFill="1" applyBorder="1" applyAlignment="1">
      <alignment vertical="top" wrapText="1"/>
    </xf>
    <xf numFmtId="0" fontId="47" fillId="0" borderId="0" xfId="0" applyFont="1" applyFill="1" applyBorder="1" applyAlignment="1"/>
    <xf numFmtId="0" fontId="22" fillId="0" borderId="0" xfId="0" applyFont="1" applyFill="1" applyBorder="1" applyAlignment="1" applyProtection="1"/>
    <xf numFmtId="0" fontId="0" fillId="0" borderId="0" xfId="0" applyNumberFormat="1" applyFont="1" applyFill="1" applyBorder="1" applyAlignment="1">
      <alignment wrapText="1"/>
    </xf>
    <xf numFmtId="0" fontId="60" fillId="0" borderId="26" xfId="0" applyFont="1" applyFill="1" applyBorder="1" applyAlignment="1" applyProtection="1">
      <alignment horizontal="center"/>
    </xf>
    <xf numFmtId="0" fontId="151" fillId="0" borderId="0" xfId="0" applyFont="1" applyFill="1"/>
    <xf numFmtId="0" fontId="152" fillId="3" borderId="0" xfId="0" applyNumberFormat="1" applyFont="1" applyFill="1" applyAlignment="1">
      <alignment horizontal="right"/>
    </xf>
    <xf numFmtId="0" fontId="0" fillId="0" borderId="0" xfId="0"/>
    <xf numFmtId="0" fontId="31" fillId="0" borderId="0" xfId="12" applyFont="1" applyBorder="1" applyAlignment="1" applyProtection="1">
      <alignment horizontal="left"/>
      <protection locked="0" hidden="1"/>
    </xf>
    <xf numFmtId="0" fontId="33" fillId="0" borderId="0" xfId="12" applyFont="1" applyFill="1" applyBorder="1" applyAlignment="1" applyProtection="1">
      <protection hidden="1"/>
    </xf>
    <xf numFmtId="0" fontId="35" fillId="0" borderId="0" xfId="0" applyFont="1" applyFill="1" applyBorder="1" applyAlignment="1" applyProtection="1">
      <alignment horizontal="center"/>
    </xf>
    <xf numFmtId="0" fontId="35" fillId="0" borderId="0" xfId="0" applyFont="1" applyFill="1" applyBorder="1" applyAlignment="1" applyProtection="1">
      <alignment horizontal="left" vertical="top" wrapText="1"/>
    </xf>
    <xf numFmtId="0" fontId="0" fillId="0" borderId="0" xfId="0" applyFill="1" applyBorder="1" applyProtection="1"/>
    <xf numFmtId="0" fontId="23" fillId="0" borderId="0" xfId="0" applyFont="1" applyFill="1" applyBorder="1" applyProtection="1">
      <protection locked="0"/>
    </xf>
    <xf numFmtId="0" fontId="0" fillId="0" borderId="0" xfId="0"/>
    <xf numFmtId="0" fontId="92" fillId="0" borderId="0" xfId="0" applyFont="1" applyFill="1" applyBorder="1" applyAlignment="1" applyProtection="1">
      <alignment horizontal="center" vertical="center"/>
      <protection locked="0"/>
    </xf>
    <xf numFmtId="0" fontId="148" fillId="0" borderId="0" xfId="0" applyFont="1" applyFill="1" applyBorder="1" applyAlignment="1" applyProtection="1">
      <alignment horizontal="left"/>
    </xf>
    <xf numFmtId="0" fontId="0" fillId="0" borderId="0" xfId="0"/>
    <xf numFmtId="0" fontId="4" fillId="0" borderId="19" xfId="9" applyBorder="1" applyAlignment="1" applyProtection="1">
      <alignment horizontal="left"/>
    </xf>
    <xf numFmtId="0" fontId="0" fillId="0" borderId="0" xfId="0"/>
    <xf numFmtId="0" fontId="98" fillId="4" borderId="43" xfId="0" applyFont="1" applyFill="1" applyBorder="1" applyAlignment="1" applyProtection="1">
      <alignment horizontal="center"/>
      <protection locked="0"/>
    </xf>
    <xf numFmtId="0" fontId="0" fillId="0" borderId="0" xfId="0" applyFont="1"/>
    <xf numFmtId="0" fontId="153" fillId="0" borderId="0" xfId="0" applyFont="1" applyFill="1" applyBorder="1" applyAlignment="1" applyProtection="1">
      <alignment vertical="top" wrapText="1"/>
    </xf>
    <xf numFmtId="49" fontId="33" fillId="0" borderId="0" xfId="0" applyNumberFormat="1" applyFont="1" applyFill="1" applyBorder="1" applyAlignment="1" applyProtection="1">
      <alignment horizontal="left" vertical="top" wrapText="1"/>
    </xf>
    <xf numFmtId="0" fontId="76" fillId="4" borderId="26" xfId="10" applyFont="1" applyFill="1" applyBorder="1" applyAlignment="1" applyProtection="1">
      <alignment horizontal="center" vertical="center"/>
      <protection locked="0"/>
    </xf>
    <xf numFmtId="0" fontId="76" fillId="4" borderId="26" xfId="10" applyFont="1" applyFill="1" applyBorder="1" applyAlignment="1" applyProtection="1">
      <alignment horizontal="center"/>
      <protection locked="0"/>
    </xf>
    <xf numFmtId="0" fontId="76" fillId="0" borderId="0" xfId="10" applyFont="1" applyFill="1" applyBorder="1" applyAlignment="1" applyProtection="1">
      <alignment horizontal="center" vertical="center"/>
    </xf>
    <xf numFmtId="0" fontId="0" fillId="0" borderId="0" xfId="0"/>
    <xf numFmtId="0" fontId="0" fillId="0" borderId="0" xfId="0" applyFont="1"/>
    <xf numFmtId="0" fontId="5" fillId="0" borderId="0" xfId="0" applyFont="1" applyBorder="1" applyAlignment="1" applyProtection="1">
      <alignment horizontal="left" wrapText="1"/>
    </xf>
    <xf numFmtId="0" fontId="0" fillId="0" borderId="0" xfId="0" applyBorder="1"/>
    <xf numFmtId="0" fontId="0" fillId="0" borderId="0" xfId="0"/>
    <xf numFmtId="0" fontId="148" fillId="0" borderId="18" xfId="0" applyFont="1" applyBorder="1"/>
    <xf numFmtId="0" fontId="148" fillId="0" borderId="19" xfId="0" applyFont="1" applyBorder="1"/>
    <xf numFmtId="0" fontId="148" fillId="0" borderId="55" xfId="0" applyFont="1" applyBorder="1"/>
    <xf numFmtId="49" fontId="154" fillId="0" borderId="0" xfId="0" applyNumberFormat="1" applyFont="1"/>
    <xf numFmtId="0" fontId="60" fillId="0" borderId="0" xfId="0" applyFont="1" applyFill="1" applyBorder="1" applyAlignment="1" applyProtection="1">
      <alignment horizontal="center"/>
      <protection locked="0"/>
    </xf>
    <xf numFmtId="0" fontId="0" fillId="0" borderId="0" xfId="0" applyFont="1" applyFill="1" applyBorder="1" applyAlignment="1">
      <alignment vertical="center" wrapText="1"/>
    </xf>
    <xf numFmtId="0" fontId="5" fillId="0" borderId="0" xfId="0" applyFont="1" applyBorder="1" applyAlignment="1" applyProtection="1">
      <alignment horizontal="left" vertical="center"/>
    </xf>
    <xf numFmtId="0" fontId="23" fillId="0" borderId="0" xfId="0" applyFont="1" applyFill="1" applyBorder="1" applyAlignment="1"/>
    <xf numFmtId="0" fontId="154" fillId="0" borderId="0" xfId="0" applyFont="1" applyBorder="1"/>
    <xf numFmtId="0" fontId="148" fillId="0" borderId="0" xfId="0" applyFont="1" applyBorder="1"/>
    <xf numFmtId="0" fontId="0" fillId="0" borderId="0" xfId="0"/>
    <xf numFmtId="0" fontId="0" fillId="0" borderId="0" xfId="0" applyFont="1"/>
    <xf numFmtId="0" fontId="17" fillId="3" borderId="0" xfId="0" applyFont="1" applyFill="1" applyBorder="1" applyAlignment="1">
      <alignment vertical="top" wrapText="1"/>
    </xf>
    <xf numFmtId="0" fontId="155" fillId="0" borderId="0" xfId="0" applyFont="1"/>
    <xf numFmtId="0" fontId="18" fillId="3" borderId="0" xfId="0" applyFont="1" applyFill="1" applyBorder="1" applyAlignment="1">
      <alignment horizontal="center" vertical="top" wrapText="1"/>
    </xf>
    <xf numFmtId="0" fontId="5" fillId="0" borderId="0" xfId="0" applyFont="1" applyFill="1" applyBorder="1" applyAlignment="1" applyProtection="1">
      <alignment horizontal="left" vertical="top" wrapText="1"/>
    </xf>
    <xf numFmtId="0" fontId="5" fillId="0" borderId="0" xfId="0" applyFont="1" applyBorder="1" applyAlignment="1" applyProtection="1">
      <alignment vertical="top" wrapText="1"/>
    </xf>
    <xf numFmtId="0" fontId="0" fillId="0" borderId="0" xfId="0"/>
    <xf numFmtId="0" fontId="0" fillId="0" borderId="0" xfId="0"/>
    <xf numFmtId="0" fontId="0" fillId="0" borderId="0" xfId="0"/>
    <xf numFmtId="0" fontId="4" fillId="0" borderId="55" xfId="9" applyBorder="1" applyAlignment="1" applyProtection="1">
      <alignment horizontal="left"/>
    </xf>
    <xf numFmtId="0" fontId="0" fillId="3" borderId="3" xfId="0" applyFill="1" applyBorder="1" applyAlignment="1">
      <alignment horizontal="left" vertical="top" wrapText="1"/>
    </xf>
    <xf numFmtId="0" fontId="0" fillId="0" borderId="0" xfId="0" applyNumberFormat="1" applyFill="1" applyBorder="1" applyAlignment="1" applyProtection="1">
      <alignment horizontal="center" vertical="top" wrapText="1"/>
    </xf>
    <xf numFmtId="0" fontId="0" fillId="0" borderId="0" xfId="0" applyFill="1" applyBorder="1" applyProtection="1"/>
    <xf numFmtId="0" fontId="0" fillId="0" borderId="0" xfId="0"/>
    <xf numFmtId="0" fontId="0" fillId="0" borderId="0" xfId="0" applyFill="1" applyBorder="1"/>
    <xf numFmtId="0" fontId="156" fillId="0" borderId="0" xfId="0" applyFont="1"/>
    <xf numFmtId="49" fontId="10" fillId="3" borderId="0" xfId="0" applyNumberFormat="1" applyFont="1" applyFill="1" applyAlignment="1">
      <alignment horizontal="left"/>
    </xf>
    <xf numFmtId="0" fontId="60" fillId="0" borderId="0" xfId="0" applyFont="1" applyFill="1" applyBorder="1" applyAlignment="1" applyProtection="1">
      <alignment horizontal="center"/>
    </xf>
    <xf numFmtId="1" fontId="0" fillId="9" borderId="0" xfId="0" applyNumberFormat="1" applyFill="1"/>
    <xf numFmtId="0" fontId="63" fillId="0" borderId="48" xfId="0" applyFont="1" applyFill="1" applyBorder="1" applyAlignment="1" applyProtection="1">
      <alignment wrapText="1"/>
    </xf>
    <xf numFmtId="0" fontId="62" fillId="0" borderId="28" xfId="0" applyFont="1" applyFill="1" applyBorder="1" applyAlignment="1" applyProtection="1">
      <alignment wrapText="1"/>
    </xf>
    <xf numFmtId="0" fontId="0" fillId="0" borderId="0" xfId="0"/>
    <xf numFmtId="0" fontId="160" fillId="0" borderId="0" xfId="0" applyFont="1" applyFill="1" applyBorder="1" applyAlignment="1">
      <alignment horizontal="center" vertical="center" wrapText="1"/>
    </xf>
    <xf numFmtId="0" fontId="104" fillId="0" borderId="0" xfId="0" applyFont="1" applyAlignment="1" applyProtection="1">
      <alignment horizontal="justify" vertical="top"/>
    </xf>
    <xf numFmtId="2" fontId="0" fillId="0" borderId="0" xfId="0" applyNumberFormat="1" applyProtection="1"/>
    <xf numFmtId="0" fontId="0" fillId="0" borderId="0" xfId="0"/>
    <xf numFmtId="0" fontId="0" fillId="0" borderId="0" xfId="0"/>
    <xf numFmtId="0" fontId="0" fillId="0" borderId="43" xfId="0" applyFont="1" applyBorder="1" applyAlignment="1">
      <alignment horizontal="center"/>
    </xf>
    <xf numFmtId="0" fontId="0" fillId="0" borderId="0" xfId="0" applyFill="1" applyBorder="1"/>
    <xf numFmtId="0" fontId="0" fillId="2" borderId="66" xfId="0" applyFont="1" applyFill="1" applyBorder="1" applyAlignment="1">
      <alignment horizontal="center"/>
    </xf>
    <xf numFmtId="0" fontId="0" fillId="0" borderId="0" xfId="0" applyFont="1"/>
    <xf numFmtId="0" fontId="60" fillId="4" borderId="60" xfId="0" applyFont="1" applyFill="1" applyBorder="1" applyProtection="1">
      <protection locked="0"/>
    </xf>
    <xf numFmtId="0" fontId="0" fillId="0" borderId="75" xfId="0" applyFill="1" applyBorder="1"/>
    <xf numFmtId="0" fontId="60" fillId="4" borderId="75" xfId="0" applyFont="1" applyFill="1" applyBorder="1" applyProtection="1">
      <protection locked="0"/>
    </xf>
    <xf numFmtId="0" fontId="54" fillId="4" borderId="60" xfId="0" applyFont="1" applyFill="1" applyBorder="1" applyProtection="1">
      <protection locked="0"/>
    </xf>
    <xf numFmtId="0" fontId="76" fillId="4" borderId="26" xfId="0" applyFont="1" applyFill="1" applyBorder="1" applyAlignment="1" applyProtection="1">
      <alignment horizontal="center" vertical="center" wrapText="1"/>
      <protection locked="0"/>
    </xf>
    <xf numFmtId="0" fontId="33" fillId="0" borderId="0" xfId="10" applyFont="1" applyFill="1" applyBorder="1" applyAlignment="1" applyProtection="1">
      <alignment wrapText="1"/>
    </xf>
    <xf numFmtId="0" fontId="24" fillId="0" borderId="0" xfId="0" applyFont="1" applyFill="1" applyBorder="1" applyAlignment="1" applyProtection="1">
      <alignment vertical="top" wrapText="1"/>
    </xf>
    <xf numFmtId="49" fontId="23" fillId="0" borderId="0" xfId="0" applyNumberFormat="1" applyFont="1" applyFill="1" applyProtection="1"/>
    <xf numFmtId="0" fontId="86" fillId="0" borderId="0" xfId="0" applyFont="1" applyFill="1" applyBorder="1" applyAlignment="1" applyProtection="1"/>
    <xf numFmtId="0" fontId="5" fillId="0" borderId="0" xfId="0" applyFont="1" applyBorder="1" applyAlignment="1" applyProtection="1">
      <alignment vertical="center" wrapText="1"/>
    </xf>
    <xf numFmtId="0" fontId="5" fillId="0" borderId="0" xfId="0" applyFont="1" applyAlignment="1" applyProtection="1">
      <alignment horizontal="left" wrapText="1"/>
    </xf>
    <xf numFmtId="0" fontId="5" fillId="0" borderId="0" xfId="0" applyFont="1" applyFill="1" applyBorder="1" applyAlignment="1" applyProtection="1">
      <alignment horizontal="left" wrapText="1"/>
    </xf>
    <xf numFmtId="0" fontId="110"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center"/>
      <protection locked="0"/>
    </xf>
    <xf numFmtId="0" fontId="5" fillId="0" borderId="0" xfId="0" applyFont="1" applyAlignment="1" applyProtection="1">
      <alignment horizontal="left"/>
    </xf>
    <xf numFmtId="0" fontId="0" fillId="0" borderId="0" xfId="0" applyFill="1" applyBorder="1" applyAlignment="1" applyProtection="1"/>
    <xf numFmtId="0" fontId="5" fillId="0" borderId="0" xfId="0" applyFont="1" applyBorder="1" applyAlignment="1" applyProtection="1">
      <alignment horizontal="left" vertical="center" wrapText="1"/>
    </xf>
    <xf numFmtId="0" fontId="4" fillId="0" borderId="1" xfId="9" applyBorder="1" applyAlignment="1" applyProtection="1"/>
    <xf numFmtId="0" fontId="23" fillId="0" borderId="69" xfId="0" applyFont="1" applyFill="1" applyBorder="1" applyProtection="1"/>
    <xf numFmtId="0" fontId="23" fillId="0" borderId="3" xfId="0" applyFont="1" applyBorder="1" applyAlignment="1" applyProtection="1">
      <alignment vertical="top"/>
    </xf>
    <xf numFmtId="0" fontId="96" fillId="4" borderId="26" xfId="0" applyFont="1" applyFill="1" applyBorder="1" applyAlignment="1" applyProtection="1">
      <protection locked="0"/>
    </xf>
    <xf numFmtId="0" fontId="23" fillId="0" borderId="3" xfId="0" applyFont="1" applyBorder="1" applyAlignment="1" applyProtection="1">
      <alignment horizontal="right" vertical="top"/>
    </xf>
    <xf numFmtId="0" fontId="76" fillId="0" borderId="0" xfId="0" applyFont="1" applyFill="1" applyBorder="1" applyAlignment="1" applyProtection="1">
      <alignment horizontal="left" vertical="center"/>
      <protection locked="0"/>
    </xf>
    <xf numFmtId="0" fontId="0" fillId="0" borderId="0" xfId="0"/>
    <xf numFmtId="0" fontId="5" fillId="0" borderId="0" xfId="0" applyFont="1" applyBorder="1" applyAlignment="1" applyProtection="1">
      <alignment horizontal="left" vertical="top" wrapText="1"/>
    </xf>
    <xf numFmtId="0" fontId="23" fillId="0" borderId="87" xfId="0" applyFont="1" applyBorder="1" applyAlignment="1" applyProtection="1">
      <alignment horizontal="right" vertical="top"/>
    </xf>
    <xf numFmtId="0" fontId="0" fillId="0" borderId="3" xfId="0" applyBorder="1" applyAlignment="1" applyProtection="1">
      <alignment vertical="top"/>
    </xf>
    <xf numFmtId="0" fontId="101" fillId="0" borderId="3" xfId="0" applyFont="1" applyBorder="1" applyAlignment="1" applyProtection="1">
      <alignment vertical="top"/>
    </xf>
    <xf numFmtId="0" fontId="23" fillId="0" borderId="87" xfId="0" applyFont="1" applyBorder="1" applyAlignment="1" applyProtection="1">
      <alignment vertical="top"/>
    </xf>
    <xf numFmtId="0" fontId="0" fillId="0" borderId="87" xfId="0" applyBorder="1"/>
    <xf numFmtId="0" fontId="101" fillId="0" borderId="87" xfId="0" applyFont="1" applyBorder="1" applyProtection="1"/>
    <xf numFmtId="0" fontId="101" fillId="0" borderId="88" xfId="0" applyFont="1" applyBorder="1" applyProtection="1"/>
    <xf numFmtId="0" fontId="101" fillId="0" borderId="87" xfId="0" applyFont="1" applyBorder="1" applyAlignment="1" applyProtection="1">
      <alignment horizontal="justify" vertical="top" wrapText="1"/>
    </xf>
    <xf numFmtId="0" fontId="0" fillId="0" borderId="88" xfId="0" applyBorder="1"/>
    <xf numFmtId="0" fontId="5" fillId="0" borderId="0" xfId="0" applyFont="1" applyBorder="1" applyAlignment="1" applyProtection="1">
      <alignment vertical="top"/>
    </xf>
    <xf numFmtId="0" fontId="101" fillId="0" borderId="69" xfId="0" applyFont="1" applyBorder="1" applyAlignment="1" applyProtection="1">
      <alignment vertical="top" wrapText="1"/>
    </xf>
    <xf numFmtId="0" fontId="57" fillId="0" borderId="0" xfId="0" applyFont="1" applyFill="1" applyBorder="1" applyAlignment="1" applyProtection="1">
      <alignment horizontal="center" vertical="top" wrapText="1"/>
      <protection locked="0"/>
    </xf>
    <xf numFmtId="0" fontId="23" fillId="12" borderId="26" xfId="0" applyFont="1" applyFill="1" applyBorder="1" applyAlignment="1" applyProtection="1">
      <alignment horizontal="center" vertical="center"/>
      <protection locked="0"/>
    </xf>
    <xf numFmtId="0" fontId="23" fillId="12" borderId="26" xfId="0" applyFont="1" applyFill="1" applyBorder="1" applyProtection="1">
      <protection locked="0"/>
    </xf>
    <xf numFmtId="0" fontId="0" fillId="0" borderId="3" xfId="0" applyBorder="1"/>
    <xf numFmtId="0" fontId="0" fillId="0" borderId="0" xfId="0"/>
    <xf numFmtId="0" fontId="0" fillId="0" borderId="0" xfId="0" applyFont="1"/>
    <xf numFmtId="0" fontId="0" fillId="0" borderId="0" xfId="0"/>
    <xf numFmtId="0" fontId="60" fillId="0" borderId="0" xfId="0" applyFont="1" applyFill="1" applyBorder="1" applyAlignment="1" applyProtection="1">
      <alignment vertical="top" wrapText="1"/>
      <protection locked="0"/>
    </xf>
    <xf numFmtId="0" fontId="27" fillId="0" borderId="0" xfId="0" applyFont="1" applyBorder="1" applyAlignment="1">
      <alignment wrapText="1"/>
    </xf>
    <xf numFmtId="0" fontId="10" fillId="0" borderId="1" xfId="0" applyFont="1" applyBorder="1" applyAlignment="1">
      <alignment vertical="center"/>
    </xf>
    <xf numFmtId="0" fontId="10" fillId="0" borderId="0" xfId="0" applyFont="1" applyBorder="1" applyAlignment="1">
      <alignment vertical="center"/>
    </xf>
    <xf numFmtId="0" fontId="10" fillId="0" borderId="1" xfId="0" applyFont="1" applyBorder="1" applyAlignment="1">
      <alignment horizontal="left"/>
    </xf>
    <xf numFmtId="0" fontId="10" fillId="0" borderId="1" xfId="0" applyFont="1" applyBorder="1" applyAlignment="1"/>
    <xf numFmtId="0" fontId="60" fillId="0" borderId="1" xfId="0" applyFont="1" applyFill="1" applyBorder="1" applyAlignment="1" applyProtection="1">
      <alignment vertical="top" wrapText="1"/>
      <protection locked="0"/>
    </xf>
    <xf numFmtId="0" fontId="60" fillId="0" borderId="1" xfId="0" applyFont="1" applyFill="1" applyBorder="1" applyAlignment="1" applyProtection="1">
      <alignment horizontal="left" vertical="top" wrapText="1"/>
      <protection locked="0"/>
    </xf>
    <xf numFmtId="0" fontId="10" fillId="0" borderId="0" xfId="0" applyFont="1" applyFill="1" applyBorder="1" applyAlignment="1">
      <alignment horizontal="right" wrapText="1"/>
    </xf>
    <xf numFmtId="0" fontId="27" fillId="0" borderId="3" xfId="0" applyFont="1" applyFill="1" applyBorder="1" applyAlignment="1">
      <alignment vertical="center"/>
    </xf>
    <xf numFmtId="0" fontId="60" fillId="0" borderId="3" xfId="0" applyFont="1" applyFill="1" applyBorder="1" applyAlignment="1" applyProtection="1">
      <alignment vertical="top" wrapText="1"/>
      <protection locked="0"/>
    </xf>
    <xf numFmtId="0" fontId="167" fillId="12" borderId="26" xfId="0" applyFont="1" applyFill="1" applyBorder="1" applyAlignment="1" applyProtection="1">
      <alignment horizontal="center"/>
      <protection locked="0"/>
    </xf>
    <xf numFmtId="0" fontId="168" fillId="4" borderId="26" xfId="0" applyFont="1" applyFill="1" applyBorder="1" applyAlignment="1" applyProtection="1">
      <alignment horizontal="center" vertical="center"/>
      <protection locked="0"/>
    </xf>
    <xf numFmtId="0" fontId="168" fillId="0" borderId="26" xfId="0" applyFont="1" applyFill="1" applyBorder="1" applyAlignment="1" applyProtection="1">
      <alignment horizontal="center" vertical="center"/>
    </xf>
    <xf numFmtId="0" fontId="167" fillId="12" borderId="26" xfId="0" applyFont="1" applyFill="1" applyBorder="1" applyAlignment="1" applyProtection="1">
      <alignment horizontal="center" vertical="top" wrapText="1"/>
      <protection locked="0"/>
    </xf>
    <xf numFmtId="0" fontId="167" fillId="4" borderId="26" xfId="0" applyNumberFormat="1" applyFont="1" applyFill="1" applyBorder="1" applyAlignment="1" applyProtection="1">
      <alignment horizontal="center" vertical="top" wrapText="1"/>
      <protection locked="0"/>
    </xf>
    <xf numFmtId="0" fontId="57" fillId="4" borderId="26" xfId="0" applyFont="1" applyFill="1" applyBorder="1" applyAlignment="1" applyProtection="1">
      <alignment horizontal="center" vertical="top" wrapText="1"/>
      <protection locked="0"/>
    </xf>
    <xf numFmtId="0" fontId="114" fillId="0" borderId="89" xfId="0" applyFont="1" applyFill="1" applyBorder="1" applyProtection="1"/>
    <xf numFmtId="0" fontId="114" fillId="0" borderId="72" xfId="0" applyFont="1" applyFill="1" applyBorder="1" applyProtection="1"/>
    <xf numFmtId="0" fontId="114" fillId="0" borderId="74" xfId="0" applyFont="1" applyFill="1" applyBorder="1" applyProtection="1"/>
    <xf numFmtId="0" fontId="167" fillId="0" borderId="0" xfId="0" applyNumberFormat="1" applyFont="1" applyFill="1" applyBorder="1" applyAlignment="1" applyProtection="1">
      <alignment horizontal="center" vertical="top" wrapText="1"/>
      <protection locked="0"/>
    </xf>
    <xf numFmtId="0" fontId="0" fillId="0" borderId="4" xfId="0" applyBorder="1"/>
    <xf numFmtId="0" fontId="0" fillId="0" borderId="0" xfId="0"/>
    <xf numFmtId="0" fontId="0" fillId="0" borderId="0" xfId="0" applyFill="1" applyBorder="1" applyProtection="1"/>
    <xf numFmtId="0" fontId="0" fillId="0" borderId="0" xfId="0"/>
    <xf numFmtId="0" fontId="0" fillId="0" borderId="0" xfId="0" applyFont="1" applyAlignment="1">
      <alignment wrapText="1"/>
    </xf>
    <xf numFmtId="0" fontId="0" fillId="0" borderId="0" xfId="0" applyAlignment="1"/>
    <xf numFmtId="0" fontId="0" fillId="0" borderId="3" xfId="0" applyBorder="1" applyAlignment="1"/>
    <xf numFmtId="0" fontId="5" fillId="0" borderId="0" xfId="0" applyFont="1" applyFill="1" applyAlignment="1" applyProtection="1">
      <alignment horizontal="left"/>
    </xf>
    <xf numFmtId="49" fontId="10" fillId="0" borderId="0" xfId="0" applyNumberFormat="1" applyFont="1" applyAlignment="1" applyProtection="1">
      <alignment horizontal="center"/>
    </xf>
    <xf numFmtId="0" fontId="1" fillId="0" borderId="0" xfId="0" applyFont="1" applyProtection="1"/>
    <xf numFmtId="0" fontId="18" fillId="0" borderId="0" xfId="0" applyFont="1" applyBorder="1" applyProtection="1"/>
    <xf numFmtId="0" fontId="10" fillId="0" borderId="0" xfId="0" applyFont="1" applyFill="1" applyBorder="1" applyAlignment="1" applyProtection="1">
      <alignment horizontal="left"/>
    </xf>
    <xf numFmtId="0" fontId="1" fillId="0" borderId="0" xfId="0" applyFont="1" applyBorder="1" applyProtection="1"/>
    <xf numFmtId="0" fontId="1" fillId="0" borderId="0" xfId="0" applyFont="1" applyBorder="1" applyAlignment="1" applyProtection="1">
      <alignment horizontal="left"/>
    </xf>
    <xf numFmtId="0" fontId="1" fillId="0" borderId="0" xfId="0" applyFont="1" applyFill="1" applyBorder="1" applyProtection="1"/>
    <xf numFmtId="0" fontId="1" fillId="0" borderId="0" xfId="0" applyFont="1" applyBorder="1" applyAlignment="1" applyProtection="1">
      <alignment horizontal="right"/>
    </xf>
    <xf numFmtId="0" fontId="1" fillId="0" borderId="0" xfId="8" applyNumberFormat="1" applyFont="1" applyFill="1" applyBorder="1" applyAlignment="1" applyProtection="1">
      <alignment horizontal="center"/>
    </xf>
    <xf numFmtId="167" fontId="1" fillId="0" borderId="0" xfId="8" applyNumberFormat="1" applyFont="1" applyFill="1" applyBorder="1" applyAlignment="1" applyProtection="1">
      <alignment horizontal="center"/>
    </xf>
    <xf numFmtId="0" fontId="18" fillId="0" borderId="0" xfId="0" applyFont="1" applyFill="1" applyBorder="1" applyAlignment="1" applyProtection="1">
      <alignment horizontal="left"/>
    </xf>
    <xf numFmtId="0" fontId="10" fillId="0" borderId="0" xfId="0" applyFont="1" applyBorder="1" applyAlignment="1" applyProtection="1">
      <alignment horizontal="right"/>
    </xf>
    <xf numFmtId="49" fontId="10" fillId="0" borderId="0" xfId="0" applyNumberFormat="1" applyFont="1" applyBorder="1" applyAlignment="1" applyProtection="1">
      <alignment horizontal="center"/>
    </xf>
    <xf numFmtId="0" fontId="1" fillId="0" borderId="26" xfId="0" applyFont="1" applyBorder="1" applyAlignment="1" applyProtection="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center"/>
    </xf>
    <xf numFmtId="0" fontId="57" fillId="0" borderId="26" xfId="0" applyFont="1" applyFill="1" applyBorder="1" applyAlignment="1" applyProtection="1">
      <alignment horizontal="center"/>
    </xf>
    <xf numFmtId="0" fontId="91" fillId="0" borderId="0" xfId="0" applyFont="1" applyAlignment="1" applyProtection="1">
      <alignment vertical="top" wrapText="1"/>
    </xf>
    <xf numFmtId="0" fontId="91" fillId="0" borderId="0" xfId="0" applyFont="1" applyAlignment="1" applyProtection="1">
      <alignment vertical="top"/>
    </xf>
    <xf numFmtId="0" fontId="10" fillId="0" borderId="0" xfId="0" applyFont="1" applyFill="1" applyBorder="1" applyAlignment="1" applyProtection="1">
      <alignment vertical="center" wrapText="1"/>
    </xf>
    <xf numFmtId="0" fontId="10" fillId="0" borderId="0" xfId="0" applyFont="1" applyBorder="1" applyAlignment="1" applyProtection="1">
      <alignment horizontal="center" vertical="center" wrapText="1"/>
    </xf>
    <xf numFmtId="0" fontId="17" fillId="0" borderId="0" xfId="0" applyFont="1" applyFill="1" applyBorder="1" applyProtection="1"/>
    <xf numFmtId="0" fontId="57" fillId="4" borderId="26" xfId="0" applyFont="1" applyFill="1" applyBorder="1" applyAlignment="1" applyProtection="1">
      <alignment horizontal="center"/>
      <protection locked="0"/>
    </xf>
    <xf numFmtId="0" fontId="1" fillId="0" borderId="0" xfId="0" applyFont="1" applyBorder="1" applyAlignment="1" applyProtection="1">
      <alignment wrapText="1"/>
    </xf>
    <xf numFmtId="0" fontId="1" fillId="0" borderId="0" xfId="0" applyFont="1" applyBorder="1" applyAlignment="1" applyProtection="1">
      <alignment vertical="top" wrapText="1"/>
    </xf>
    <xf numFmtId="0" fontId="165" fillId="0" borderId="0" xfId="0" applyFont="1" applyBorder="1" applyAlignment="1"/>
    <xf numFmtId="0" fontId="165" fillId="0" borderId="43" xfId="0" applyFont="1" applyBorder="1" applyAlignment="1">
      <alignment horizontal="center" wrapText="1"/>
    </xf>
    <xf numFmtId="0" fontId="0" fillId="0" borderId="43" xfId="0" applyBorder="1"/>
    <xf numFmtId="0" fontId="0" fillId="12" borderId="43" xfId="0" applyFill="1" applyBorder="1"/>
    <xf numFmtId="9" fontId="0" fillId="0" borderId="43" xfId="0" applyNumberFormat="1" applyBorder="1"/>
    <xf numFmtId="0" fontId="169" fillId="0" borderId="43" xfId="0" applyFont="1" applyFill="1" applyBorder="1"/>
    <xf numFmtId="0" fontId="0" fillId="0" borderId="43" xfId="0" applyFill="1" applyBorder="1"/>
    <xf numFmtId="0" fontId="30" fillId="0" borderId="0" xfId="12" applyFont="1" applyFill="1" applyProtection="1"/>
    <xf numFmtId="0" fontId="165" fillId="0" borderId="43" xfId="0" applyFont="1" applyBorder="1"/>
    <xf numFmtId="3" fontId="48" fillId="0" borderId="0" xfId="0" applyNumberFormat="1" applyFont="1" applyFill="1" applyBorder="1" applyAlignment="1" applyProtection="1">
      <alignment horizontal="center"/>
    </xf>
    <xf numFmtId="0" fontId="165" fillId="0" borderId="0" xfId="0" applyFont="1"/>
    <xf numFmtId="10" fontId="1" fillId="0" borderId="0" xfId="14" applyNumberFormat="1" applyFont="1" applyBorder="1" applyAlignment="1" applyProtection="1">
      <alignment horizontal="left"/>
    </xf>
    <xf numFmtId="0" fontId="33" fillId="0" borderId="0" xfId="12" applyFont="1" applyProtection="1"/>
    <xf numFmtId="0" fontId="0" fillId="0" borderId="0" xfId="0"/>
    <xf numFmtId="0" fontId="172" fillId="0" borderId="0" xfId="0" applyFont="1" applyAlignment="1">
      <alignment wrapText="1"/>
    </xf>
    <xf numFmtId="0" fontId="169" fillId="0" borderId="0" xfId="0" applyFont="1" applyAlignment="1">
      <alignment wrapText="1"/>
    </xf>
    <xf numFmtId="0" fontId="169" fillId="0" borderId="0" xfId="0" applyFont="1"/>
    <xf numFmtId="0" fontId="76" fillId="4" borderId="26" xfId="12" applyFont="1" applyFill="1" applyBorder="1" applyAlignment="1" applyProtection="1">
      <alignment horizontal="center" vertical="center"/>
      <protection locked="0"/>
    </xf>
    <xf numFmtId="0" fontId="169" fillId="0" borderId="0" xfId="0" applyFont="1" applyFill="1" applyAlignment="1">
      <alignment wrapText="1"/>
    </xf>
    <xf numFmtId="49" fontId="169" fillId="0" borderId="0" xfId="0" applyNumberFormat="1" applyFont="1" applyAlignment="1">
      <alignment wrapText="1"/>
    </xf>
    <xf numFmtId="9" fontId="169" fillId="0" borderId="0" xfId="0" applyNumberFormat="1" applyFont="1" applyAlignment="1">
      <alignment wrapText="1"/>
    </xf>
    <xf numFmtId="49" fontId="169" fillId="0" borderId="0" xfId="0" applyNumberFormat="1" applyFont="1" applyAlignment="1">
      <alignment horizontal="right" wrapText="1"/>
    </xf>
    <xf numFmtId="3" fontId="169" fillId="0" borderId="0" xfId="0" applyNumberFormat="1" applyFont="1" applyAlignment="1">
      <alignment wrapText="1"/>
    </xf>
    <xf numFmtId="44" fontId="169" fillId="0" borderId="0" xfId="0" applyNumberFormat="1" applyFont="1" applyAlignment="1">
      <alignment wrapText="1"/>
    </xf>
    <xf numFmtId="165" fontId="24" fillId="0" borderId="0" xfId="0" applyNumberFormat="1" applyFont="1" applyFill="1" applyBorder="1" applyAlignment="1" applyProtection="1">
      <alignment vertical="top" wrapText="1"/>
    </xf>
    <xf numFmtId="165" fontId="24" fillId="14" borderId="43" xfId="0" applyNumberFormat="1" applyFont="1" applyFill="1" applyBorder="1" applyProtection="1"/>
    <xf numFmtId="165" fontId="24" fillId="0" borderId="0" xfId="0" applyNumberFormat="1" applyFont="1" applyFill="1" applyBorder="1" applyAlignment="1" applyProtection="1">
      <alignment horizontal="left" vertical="top" wrapText="1"/>
    </xf>
    <xf numFmtId="0" fontId="0" fillId="0" borderId="0" xfId="0" applyBorder="1"/>
    <xf numFmtId="0" fontId="0" fillId="0" borderId="0" xfId="0"/>
    <xf numFmtId="0" fontId="24" fillId="0" borderId="22" xfId="0" applyFont="1" applyBorder="1" applyAlignment="1" applyProtection="1">
      <alignment wrapText="1"/>
    </xf>
    <xf numFmtId="3" fontId="96" fillId="4" borderId="53" xfId="0" applyNumberFormat="1" applyFont="1" applyFill="1" applyBorder="1" applyProtection="1">
      <protection locked="0"/>
    </xf>
    <xf numFmtId="165" fontId="24" fillId="0" borderId="42" xfId="0" applyNumberFormat="1" applyFont="1" applyBorder="1" applyProtection="1"/>
    <xf numFmtId="0" fontId="24" fillId="0" borderId="22" xfId="0" applyFont="1" applyFill="1" applyBorder="1" applyAlignment="1" applyProtection="1">
      <alignment wrapText="1"/>
    </xf>
    <xf numFmtId="165" fontId="24" fillId="0" borderId="15" xfId="0" applyNumberFormat="1" applyFont="1" applyFill="1" applyBorder="1" applyProtection="1"/>
    <xf numFmtId="0" fontId="0" fillId="0" borderId="0" xfId="0"/>
    <xf numFmtId="0" fontId="57" fillId="0" borderId="0" xfId="0" applyFont="1" applyFill="1" applyBorder="1" applyAlignment="1" applyProtection="1">
      <alignment horizontal="center" vertical="center"/>
    </xf>
    <xf numFmtId="0" fontId="0" fillId="0" borderId="0" xfId="0" applyAlignment="1">
      <alignment horizontal="left" vertical="top" wrapText="1"/>
    </xf>
    <xf numFmtId="0" fontId="0" fillId="0" borderId="0" xfId="0" applyFont="1"/>
    <xf numFmtId="0" fontId="96" fillId="12" borderId="90" xfId="0" applyFont="1" applyFill="1" applyBorder="1" applyAlignment="1" applyProtection="1">
      <alignment horizontal="left" vertical="top"/>
      <protection locked="0"/>
    </xf>
    <xf numFmtId="10" fontId="24" fillId="0" borderId="43" xfId="15" applyNumberFormat="1" applyFont="1" applyFill="1" applyBorder="1" applyAlignment="1" applyProtection="1">
      <alignment horizontal="center" wrapText="1"/>
    </xf>
    <xf numFmtId="0" fontId="33" fillId="3" borderId="0" xfId="12" applyFont="1" applyFill="1" applyBorder="1" applyAlignment="1" applyProtection="1">
      <alignment vertical="center" wrapText="1"/>
    </xf>
    <xf numFmtId="0" fontId="33" fillId="3" borderId="0" xfId="12" applyFont="1" applyFill="1" applyBorder="1" applyAlignment="1" applyProtection="1">
      <alignment horizontal="center" vertical="center" wrapText="1"/>
    </xf>
    <xf numFmtId="166" fontId="24" fillId="0" borderId="0" xfId="3" applyNumberFormat="1" applyFont="1" applyBorder="1" applyProtection="1"/>
    <xf numFmtId="166" fontId="0" fillId="0" borderId="43" xfId="0" applyNumberFormat="1" applyBorder="1"/>
    <xf numFmtId="49" fontId="76" fillId="4" borderId="43" xfId="3" applyNumberFormat="1" applyFont="1" applyFill="1" applyBorder="1" applyAlignment="1" applyProtection="1">
      <alignment horizontal="center"/>
      <protection locked="0"/>
    </xf>
    <xf numFmtId="166" fontId="76" fillId="4" borderId="43" xfId="3" applyNumberFormat="1" applyFont="1" applyFill="1" applyBorder="1" applyAlignment="1" applyProtection="1">
      <alignment horizontal="center"/>
      <protection locked="0"/>
    </xf>
    <xf numFmtId="0" fontId="33" fillId="0" borderId="0" xfId="12" applyFont="1" applyFill="1" applyAlignment="1" applyProtection="1">
      <alignment horizontal="center" vertical="center"/>
    </xf>
    <xf numFmtId="10" fontId="24" fillId="0" borderId="43" xfId="16" applyNumberFormat="1" applyFont="1" applyFill="1" applyBorder="1" applyAlignment="1" applyProtection="1">
      <alignment wrapText="1"/>
    </xf>
    <xf numFmtId="0" fontId="24" fillId="0" borderId="53" xfId="0" applyFont="1" applyFill="1" applyBorder="1" applyAlignment="1" applyProtection="1">
      <alignment horizontal="center"/>
    </xf>
    <xf numFmtId="0" fontId="33" fillId="0" borderId="0" xfId="0" applyFont="1" applyFill="1" applyAlignment="1" applyProtection="1">
      <alignment horizontal="center"/>
    </xf>
    <xf numFmtId="0" fontId="5" fillId="0" borderId="6" xfId="0" applyFont="1" applyBorder="1" applyAlignment="1" applyProtection="1">
      <alignment horizontal="center"/>
    </xf>
    <xf numFmtId="0" fontId="0" fillId="0" borderId="0" xfId="0"/>
    <xf numFmtId="0" fontId="0" fillId="0" borderId="12" xfId="0" applyBorder="1"/>
    <xf numFmtId="0" fontId="0" fillId="0" borderId="0" xfId="0" applyAlignment="1">
      <alignment wrapText="1"/>
    </xf>
    <xf numFmtId="0" fontId="0" fillId="0" borderId="0" xfId="0" applyAlignment="1">
      <alignment horizontal="left" wrapText="1"/>
    </xf>
    <xf numFmtId="0" fontId="0" fillId="0" borderId="0" xfId="0" applyFont="1"/>
    <xf numFmtId="0" fontId="0" fillId="0" borderId="0" xfId="0" applyBorder="1"/>
    <xf numFmtId="0" fontId="0" fillId="16" borderId="0" xfId="0" applyFill="1"/>
    <xf numFmtId="9" fontId="146" fillId="0" borderId="0" xfId="16" applyFont="1" applyFill="1"/>
    <xf numFmtId="0" fontId="0" fillId="0" borderId="0" xfId="0" applyNumberFormat="1" applyFill="1"/>
    <xf numFmtId="10" fontId="146" fillId="9" borderId="0" xfId="14" applyNumberFormat="1" applyFont="1" applyFill="1"/>
    <xf numFmtId="44" fontId="5" fillId="0" borderId="0" xfId="5" applyFont="1"/>
    <xf numFmtId="10" fontId="101" fillId="0" borderId="35" xfId="16" applyNumberFormat="1" applyFont="1" applyFill="1" applyBorder="1" applyAlignment="1" applyProtection="1"/>
    <xf numFmtId="0" fontId="101" fillId="0" borderId="6" xfId="0" applyFont="1" applyFill="1" applyBorder="1" applyAlignment="1" applyProtection="1"/>
    <xf numFmtId="0" fontId="0" fillId="0" borderId="0" xfId="0"/>
    <xf numFmtId="0" fontId="111" fillId="0" borderId="0" xfId="0" applyFont="1" applyFill="1" applyBorder="1" applyAlignment="1" applyProtection="1">
      <alignment horizontal="center"/>
      <protection locked="0"/>
    </xf>
    <xf numFmtId="0" fontId="0" fillId="0" borderId="0" xfId="0"/>
    <xf numFmtId="0" fontId="0" fillId="0" borderId="0" xfId="0" applyFont="1"/>
    <xf numFmtId="0" fontId="101" fillId="12" borderId="3" xfId="0" applyFont="1" applyFill="1" applyBorder="1" applyAlignment="1" applyProtection="1">
      <alignment horizontal="left" vertical="top"/>
      <protection locked="0"/>
    </xf>
    <xf numFmtId="0" fontId="101" fillId="12" borderId="41" xfId="0" applyFont="1" applyFill="1" applyBorder="1" applyAlignment="1" applyProtection="1">
      <alignment horizontal="left" vertical="top"/>
      <protection locked="0"/>
    </xf>
    <xf numFmtId="0" fontId="101" fillId="0" borderId="0" xfId="0" applyFont="1" applyFill="1" applyBorder="1" applyAlignment="1" applyProtection="1">
      <alignment horizontal="left" vertical="top"/>
      <protection locked="0"/>
    </xf>
    <xf numFmtId="0" fontId="0" fillId="0" borderId="0" xfId="0" applyProtection="1">
      <protection locked="0"/>
    </xf>
    <xf numFmtId="0" fontId="0" fillId="12" borderId="43" xfId="0" applyFill="1" applyBorder="1" applyProtection="1">
      <protection locked="0"/>
    </xf>
    <xf numFmtId="0" fontId="24" fillId="2" borderId="23" xfId="12" applyFont="1" applyFill="1" applyBorder="1" applyAlignment="1" applyProtection="1"/>
    <xf numFmtId="0" fontId="24" fillId="2" borderId="20" xfId="12" applyFont="1" applyFill="1" applyBorder="1" applyAlignment="1" applyProtection="1"/>
    <xf numFmtId="0" fontId="24" fillId="2" borderId="24" xfId="12" applyFont="1" applyFill="1" applyBorder="1" applyAlignment="1" applyProtection="1"/>
    <xf numFmtId="0" fontId="24" fillId="2" borderId="21" xfId="12" applyFont="1" applyFill="1" applyBorder="1" applyAlignment="1" applyProtection="1"/>
    <xf numFmtId="0" fontId="24" fillId="2" borderId="0" xfId="12" applyFont="1" applyFill="1" applyBorder="1" applyAlignment="1" applyProtection="1"/>
    <xf numFmtId="0" fontId="24" fillId="2" borderId="6" xfId="12" applyFont="1" applyFill="1" applyBorder="1" applyAlignment="1" applyProtection="1"/>
    <xf numFmtId="0" fontId="0" fillId="0" borderId="0" xfId="0"/>
    <xf numFmtId="0" fontId="0" fillId="0" borderId="0" xfId="0"/>
    <xf numFmtId="166" fontId="107" fillId="4" borderId="43" xfId="1" applyNumberFormat="1" applyFont="1" applyFill="1" applyBorder="1" applyAlignment="1" applyProtection="1">
      <alignment horizontal="center"/>
      <protection locked="0"/>
    </xf>
    <xf numFmtId="0" fontId="107" fillId="4" borderId="43" xfId="0" applyNumberFormat="1" applyFont="1" applyFill="1" applyBorder="1" applyAlignment="1" applyProtection="1">
      <alignment horizontal="center"/>
      <protection locked="0"/>
    </xf>
    <xf numFmtId="2" fontId="0" fillId="0" borderId="0" xfId="0" applyNumberFormat="1"/>
    <xf numFmtId="0" fontId="76" fillId="12" borderId="26" xfId="0" applyFont="1" applyFill="1" applyBorder="1" applyAlignment="1" applyProtection="1">
      <alignment horizontal="center"/>
      <protection locked="0"/>
    </xf>
    <xf numFmtId="0" fontId="76" fillId="12" borderId="26" xfId="0" applyFont="1" applyFill="1" applyBorder="1" applyAlignment="1" applyProtection="1">
      <alignment horizontal="center" vertical="center"/>
      <protection locked="0"/>
    </xf>
    <xf numFmtId="0" fontId="0" fillId="0" borderId="0" xfId="0" applyFill="1" applyBorder="1" applyProtection="1"/>
    <xf numFmtId="0" fontId="0" fillId="0" borderId="0" xfId="0"/>
    <xf numFmtId="0" fontId="0" fillId="0" borderId="3" xfId="0" applyBorder="1"/>
    <xf numFmtId="0" fontId="0" fillId="0" borderId="4" xfId="0" applyBorder="1"/>
    <xf numFmtId="0" fontId="96" fillId="0" borderId="0" xfId="0" applyFont="1" applyFill="1" applyBorder="1" applyAlignment="1" applyProtection="1"/>
    <xf numFmtId="0" fontId="101" fillId="0" borderId="0" xfId="0" applyFont="1" applyProtection="1"/>
    <xf numFmtId="0" fontId="5" fillId="0" borderId="0" xfId="0" applyFont="1" applyFill="1" applyBorder="1" applyAlignment="1" applyProtection="1">
      <alignment horizontal="left" vertical="top" wrapText="1"/>
    </xf>
    <xf numFmtId="0" fontId="5" fillId="0" borderId="0" xfId="0" applyFont="1" applyBorder="1" applyAlignment="1" applyProtection="1">
      <alignment horizontal="left" vertical="top" wrapText="1"/>
    </xf>
    <xf numFmtId="0" fontId="169" fillId="0" borderId="0" xfId="0" applyFont="1" applyProtection="1"/>
    <xf numFmtId="0" fontId="76" fillId="0" borderId="0" xfId="0" applyFont="1" applyFill="1" applyBorder="1" applyAlignment="1" applyProtection="1">
      <alignment horizontal="center" vertical="center" wrapText="1"/>
      <protection locked="0"/>
    </xf>
    <xf numFmtId="0" fontId="0" fillId="0" borderId="0" xfId="0"/>
    <xf numFmtId="0" fontId="101" fillId="0" borderId="0" xfId="0" applyFont="1" applyProtection="1"/>
    <xf numFmtId="0" fontId="0" fillId="0" borderId="0" xfId="0" applyFill="1" applyBorder="1" applyAlignment="1" applyProtection="1">
      <protection locked="0"/>
    </xf>
    <xf numFmtId="0" fontId="0" fillId="0" borderId="0" xfId="0"/>
    <xf numFmtId="0" fontId="96" fillId="0" borderId="0" xfId="0" applyFont="1" applyFill="1" applyBorder="1" applyAlignment="1" applyProtection="1"/>
    <xf numFmtId="0" fontId="101" fillId="0" borderId="0" xfId="0" applyFont="1" applyProtection="1"/>
    <xf numFmtId="49" fontId="5" fillId="0" borderId="0" xfId="0" applyNumberFormat="1" applyFont="1" applyAlignment="1" applyProtection="1">
      <alignment vertical="top" wrapText="1"/>
    </xf>
    <xf numFmtId="0" fontId="0" fillId="0" borderId="0" xfId="0"/>
    <xf numFmtId="0" fontId="10" fillId="0" borderId="0" xfId="0" applyFont="1" applyFill="1" applyBorder="1" applyProtection="1"/>
    <xf numFmtId="0" fontId="23" fillId="0" borderId="0" xfId="0" applyFont="1" applyAlignment="1" applyProtection="1"/>
    <xf numFmtId="0" fontId="0" fillId="0" borderId="0" xfId="0"/>
    <xf numFmtId="0" fontId="24" fillId="0" borderId="0" xfId="10" applyFont="1" applyFill="1" applyBorder="1" applyAlignment="1" applyProtection="1">
      <alignment horizontal="justify" vertical="top" wrapText="1"/>
    </xf>
    <xf numFmtId="0" fontId="24" fillId="0" borderId="0" xfId="10" applyFont="1" applyFill="1" applyBorder="1" applyAlignment="1" applyProtection="1">
      <alignment vertical="top" wrapText="1"/>
    </xf>
    <xf numFmtId="0" fontId="0" fillId="0" borderId="0" xfId="0" applyFill="1" applyBorder="1" applyProtection="1"/>
    <xf numFmtId="0" fontId="10" fillId="0" borderId="0" xfId="0" applyFont="1" applyFill="1" applyBorder="1" applyAlignment="1" applyProtection="1">
      <alignment horizontal="right"/>
    </xf>
    <xf numFmtId="0" fontId="0" fillId="0" borderId="0" xfId="0"/>
    <xf numFmtId="0" fontId="24" fillId="0" borderId="0" xfId="10" applyFont="1" applyFill="1" applyBorder="1" applyAlignment="1" applyProtection="1">
      <alignment vertical="top" wrapText="1"/>
    </xf>
    <xf numFmtId="0" fontId="33" fillId="0" borderId="3" xfId="0" applyFont="1" applyFill="1" applyBorder="1" applyAlignment="1" applyProtection="1">
      <alignment horizontal="left" vertical="top" wrapText="1"/>
    </xf>
    <xf numFmtId="0" fontId="33" fillId="0" borderId="3" xfId="0" applyFont="1" applyFill="1" applyBorder="1" applyAlignment="1" applyProtection="1">
      <alignment wrapText="1"/>
    </xf>
    <xf numFmtId="0" fontId="5" fillId="0" borderId="0" xfId="0" applyFont="1" applyFill="1" applyBorder="1" applyAlignment="1" applyProtection="1">
      <alignment vertical="top"/>
    </xf>
    <xf numFmtId="0" fontId="23" fillId="0" borderId="0" xfId="0" applyFont="1" applyAlignment="1" applyProtection="1">
      <alignment horizontal="left" vertical="center" wrapText="1"/>
    </xf>
    <xf numFmtId="0" fontId="0" fillId="0" borderId="0" xfId="0" applyBorder="1" applyAlignment="1" applyProtection="1">
      <alignment horizontal="left" wrapText="1"/>
    </xf>
    <xf numFmtId="0" fontId="0" fillId="0" borderId="0" xfId="0" applyFill="1" applyBorder="1" applyProtection="1"/>
    <xf numFmtId="0" fontId="15" fillId="0" borderId="0" xfId="0" applyFont="1" applyAlignment="1" applyProtection="1">
      <alignment vertical="top"/>
    </xf>
    <xf numFmtId="0" fontId="0" fillId="0" borderId="0" xfId="0"/>
    <xf numFmtId="0" fontId="0" fillId="0" borderId="0" xfId="0" applyBorder="1"/>
    <xf numFmtId="0" fontId="0" fillId="12" borderId="43" xfId="0" applyFill="1" applyBorder="1" applyProtection="1"/>
    <xf numFmtId="0" fontId="0" fillId="0" borderId="0" xfId="0" applyFill="1" applyBorder="1" applyAlignment="1">
      <alignment horizontal="center"/>
    </xf>
    <xf numFmtId="0" fontId="0" fillId="0" borderId="0" xfId="0"/>
    <xf numFmtId="0" fontId="0" fillId="0" borderId="3" xfId="0" applyBorder="1"/>
    <xf numFmtId="0" fontId="0" fillId="0" borderId="1" xfId="0" applyBorder="1"/>
    <xf numFmtId="0" fontId="0" fillId="0" borderId="5" xfId="0" applyBorder="1"/>
    <xf numFmtId="0" fontId="0" fillId="0" borderId="4" xfId="0" applyBorder="1"/>
    <xf numFmtId="0" fontId="96" fillId="0" borderId="0" xfId="0" applyFont="1" applyFill="1" applyBorder="1" applyAlignment="1" applyProtection="1"/>
    <xf numFmtId="0" fontId="108" fillId="0" borderId="0" xfId="0" applyFont="1" applyFill="1" applyBorder="1" applyAlignment="1">
      <alignment horizontal="left" vertical="top" wrapText="1"/>
    </xf>
    <xf numFmtId="0" fontId="101" fillId="0" borderId="0" xfId="0" applyFont="1" applyFill="1" applyBorder="1" applyAlignment="1">
      <alignment horizontal="center"/>
    </xf>
    <xf numFmtId="0" fontId="0" fillId="0" borderId="0" xfId="0" applyFill="1" applyBorder="1"/>
    <xf numFmtId="0" fontId="94" fillId="4" borderId="3" xfId="0" applyFont="1" applyFill="1" applyBorder="1" applyAlignment="1" applyProtection="1">
      <protection locked="0"/>
    </xf>
    <xf numFmtId="0" fontId="0" fillId="0" borderId="0" xfId="0" applyBorder="1"/>
    <xf numFmtId="0" fontId="0" fillId="0" borderId="2" xfId="0" applyFill="1" applyBorder="1"/>
    <xf numFmtId="0" fontId="181" fillId="0" borderId="0" xfId="0" applyFont="1"/>
    <xf numFmtId="0" fontId="181" fillId="0" borderId="0" xfId="0" applyFont="1" applyBorder="1" applyAlignment="1">
      <alignment vertical="top"/>
    </xf>
    <xf numFmtId="0" fontId="181" fillId="0" borderId="0" xfId="0" applyFont="1" applyBorder="1" applyAlignment="1"/>
    <xf numFmtId="0" fontId="181" fillId="0" borderId="0" xfId="0" applyFont="1" applyBorder="1"/>
    <xf numFmtId="0" fontId="0" fillId="0" borderId="10" xfId="0" applyFill="1" applyBorder="1" applyAlignment="1">
      <alignment horizontal="right"/>
    </xf>
    <xf numFmtId="1" fontId="90" fillId="0" borderId="12" xfId="0" applyNumberFormat="1" applyFont="1" applyFill="1" applyBorder="1" applyAlignment="1">
      <alignment horizontal="right"/>
    </xf>
    <xf numFmtId="0" fontId="0" fillId="0" borderId="12" xfId="0" applyFill="1" applyBorder="1" applyAlignment="1">
      <alignment horizontal="right"/>
    </xf>
    <xf numFmtId="0" fontId="0" fillId="0" borderId="12" xfId="0" applyFill="1" applyBorder="1" applyAlignment="1">
      <alignment horizontal="right" vertical="top" wrapText="1"/>
    </xf>
    <xf numFmtId="0" fontId="0" fillId="0" borderId="12" xfId="0" applyBorder="1" applyAlignment="1">
      <alignment horizontal="right"/>
    </xf>
    <xf numFmtId="49" fontId="90" fillId="0" borderId="17" xfId="0" applyNumberFormat="1" applyFont="1" applyFill="1" applyBorder="1" applyAlignment="1">
      <alignment horizontal="right" vertical="center"/>
    </xf>
    <xf numFmtId="49" fontId="90" fillId="2" borderId="18" xfId="0" applyNumberFormat="1" applyFont="1" applyFill="1" applyBorder="1" applyAlignment="1">
      <alignment horizontal="right" vertical="center"/>
    </xf>
    <xf numFmtId="49" fontId="90" fillId="0" borderId="10" xfId="0" applyNumberFormat="1" applyFont="1" applyFill="1" applyBorder="1" applyAlignment="1">
      <alignment horizontal="right" vertical="center"/>
    </xf>
    <xf numFmtId="0" fontId="0" fillId="0" borderId="17" xfId="0" applyBorder="1" applyAlignment="1">
      <alignment horizontal="right"/>
    </xf>
    <xf numFmtId="0" fontId="0" fillId="2" borderId="18" xfId="0" applyFill="1" applyBorder="1" applyAlignment="1">
      <alignment horizontal="right"/>
    </xf>
    <xf numFmtId="0" fontId="0" fillId="0" borderId="17" xfId="0" applyFill="1" applyBorder="1" applyAlignment="1">
      <alignment horizontal="right"/>
    </xf>
    <xf numFmtId="0" fontId="0" fillId="2" borderId="12" xfId="0" applyFill="1" applyBorder="1" applyAlignment="1">
      <alignment horizontal="right"/>
    </xf>
    <xf numFmtId="0" fontId="0" fillId="0" borderId="0" xfId="0" applyAlignment="1">
      <alignment horizontal="right"/>
    </xf>
    <xf numFmtId="0" fontId="0" fillId="0" borderId="0" xfId="0" applyFill="1" applyBorder="1" applyAlignment="1">
      <alignment horizontal="right"/>
    </xf>
    <xf numFmtId="49" fontId="90" fillId="0" borderId="0" xfId="0" applyNumberFormat="1" applyFont="1" applyFill="1" applyBorder="1" applyAlignment="1">
      <alignment horizontal="right" vertical="center"/>
    </xf>
    <xf numFmtId="0" fontId="183" fillId="0" borderId="0" xfId="0" applyFont="1"/>
    <xf numFmtId="0" fontId="183" fillId="0" borderId="2" xfId="0" applyFont="1" applyBorder="1"/>
    <xf numFmtId="0" fontId="183" fillId="0" borderId="0" xfId="0" applyFont="1" applyBorder="1"/>
    <xf numFmtId="0" fontId="8" fillId="0" borderId="0" xfId="0" quotePrefix="1" applyFont="1" applyBorder="1" applyAlignment="1" applyProtection="1">
      <alignment horizontal="left" vertical="center"/>
    </xf>
    <xf numFmtId="166" fontId="9" fillId="0" borderId="0" xfId="2" applyNumberFormat="1" applyFont="1" applyBorder="1" applyAlignment="1" applyProtection="1">
      <alignment horizontal="right" vertical="center"/>
    </xf>
    <xf numFmtId="166" fontId="9" fillId="0" borderId="61" xfId="0" applyNumberFormat="1" applyFont="1" applyBorder="1" applyProtection="1"/>
    <xf numFmtId="175" fontId="107" fillId="4" borderId="75" xfId="0" applyNumberFormat="1" applyFont="1" applyFill="1" applyBorder="1" applyAlignment="1" applyProtection="1">
      <alignment horizontal="center"/>
      <protection locked="0"/>
    </xf>
    <xf numFmtId="0" fontId="107" fillId="4" borderId="66" xfId="0" applyFont="1" applyFill="1" applyBorder="1" applyProtection="1">
      <protection locked="0"/>
    </xf>
    <xf numFmtId="3" fontId="107" fillId="4" borderId="66" xfId="0" applyNumberFormat="1" applyFont="1" applyFill="1" applyBorder="1" applyAlignment="1" applyProtection="1">
      <alignment horizontal="center" vertical="center"/>
      <protection locked="0"/>
    </xf>
    <xf numFmtId="168" fontId="107" fillId="4" borderId="66" xfId="0" applyNumberFormat="1" applyFont="1" applyFill="1" applyBorder="1" applyAlignment="1" applyProtection="1">
      <alignment horizontal="center" vertical="center"/>
      <protection locked="0"/>
    </xf>
    <xf numFmtId="1" fontId="107" fillId="4" borderId="66" xfId="0" applyNumberFormat="1" applyFont="1" applyFill="1" applyBorder="1" applyProtection="1">
      <protection locked="0"/>
    </xf>
    <xf numFmtId="37" fontId="9" fillId="0" borderId="66" xfId="2" applyNumberFormat="1" applyFont="1" applyBorder="1" applyAlignment="1" applyProtection="1">
      <alignment vertical="center"/>
    </xf>
    <xf numFmtId="37" fontId="107" fillId="4" borderId="66" xfId="2" applyNumberFormat="1" applyFont="1" applyFill="1" applyBorder="1" applyAlignment="1" applyProtection="1">
      <alignment vertical="center"/>
      <protection locked="0"/>
    </xf>
    <xf numFmtId="0" fontId="10" fillId="0" borderId="1" xfId="0" applyFont="1" applyBorder="1" applyAlignment="1">
      <alignment wrapText="1"/>
    </xf>
    <xf numFmtId="0" fontId="27" fillId="0" borderId="0" xfId="0" applyFont="1" applyAlignment="1">
      <alignment horizontal="right"/>
    </xf>
    <xf numFmtId="0" fontId="169" fillId="0" borderId="0" xfId="0" applyFont="1" applyFill="1" applyAlignment="1">
      <alignment horizontal="justify" vertical="center" wrapText="1"/>
    </xf>
    <xf numFmtId="0" fontId="182" fillId="0" borderId="0" xfId="0" applyFont="1" applyFill="1" applyBorder="1" applyAlignment="1"/>
    <xf numFmtId="0" fontId="101" fillId="0" borderId="1" xfId="0" applyFont="1" applyBorder="1" applyAlignment="1"/>
    <xf numFmtId="0" fontId="96" fillId="0" borderId="1" xfId="0" applyFont="1" applyFill="1" applyBorder="1" applyAlignment="1" applyProtection="1">
      <alignment wrapText="1"/>
    </xf>
    <xf numFmtId="0" fontId="24" fillId="0" borderId="1" xfId="0" applyFont="1" applyFill="1" applyBorder="1" applyAlignment="1" applyProtection="1">
      <alignment wrapText="1"/>
    </xf>
    <xf numFmtId="0" fontId="101" fillId="4" borderId="3" xfId="0" applyFont="1" applyFill="1" applyBorder="1" applyAlignment="1" applyProtection="1">
      <protection locked="0"/>
    </xf>
    <xf numFmtId="0" fontId="96" fillId="0" borderId="0" xfId="0" applyFont="1" applyFill="1" applyBorder="1" applyAlignment="1" applyProtection="1">
      <alignment horizontal="left" vertical="top"/>
      <protection locked="0"/>
    </xf>
    <xf numFmtId="0" fontId="24" fillId="0" borderId="0" xfId="0" applyFont="1" applyFill="1" applyAlignment="1" applyProtection="1">
      <alignment horizontal="left"/>
    </xf>
    <xf numFmtId="172" fontId="97" fillId="0" borderId="0" xfId="0" applyNumberFormat="1" applyFont="1" applyFill="1" applyBorder="1" applyAlignment="1" applyProtection="1">
      <alignment horizontal="left"/>
      <protection locked="0"/>
    </xf>
    <xf numFmtId="0" fontId="10" fillId="0" borderId="1" xfId="0" applyFont="1" applyBorder="1" applyAlignment="1">
      <alignment horizontal="left" vertical="top"/>
    </xf>
    <xf numFmtId="0" fontId="0" fillId="0" borderId="0" xfId="0"/>
    <xf numFmtId="0" fontId="24" fillId="0" borderId="0" xfId="10" applyFont="1" applyFill="1" applyBorder="1" applyAlignment="1" applyProtection="1">
      <alignment horizontal="justify" vertical="top" wrapText="1"/>
    </xf>
    <xf numFmtId="0" fontId="24" fillId="0" borderId="0" xfId="10" applyFont="1" applyAlignment="1" applyProtection="1">
      <alignment vertical="top" wrapText="1"/>
    </xf>
    <xf numFmtId="0" fontId="24" fillId="0" borderId="0" xfId="10" applyFont="1" applyAlignment="1" applyProtection="1">
      <alignment horizontal="left" vertical="top" wrapText="1"/>
    </xf>
    <xf numFmtId="0" fontId="24" fillId="0" borderId="0" xfId="10" applyFont="1" applyBorder="1" applyAlignment="1" applyProtection="1">
      <alignment horizontal="left"/>
    </xf>
    <xf numFmtId="0" fontId="24" fillId="0" borderId="0" xfId="10" applyFont="1" applyBorder="1" applyAlignment="1" applyProtection="1">
      <alignment vertical="top" wrapText="1"/>
    </xf>
    <xf numFmtId="0" fontId="0" fillId="0" borderId="0" xfId="0"/>
    <xf numFmtId="0" fontId="0" fillId="0" borderId="3" xfId="0" applyBorder="1"/>
    <xf numFmtId="0" fontId="0" fillId="0" borderId="4" xfId="0" applyBorder="1"/>
    <xf numFmtId="0" fontId="0" fillId="0" borderId="43" xfId="0" applyFont="1" applyBorder="1"/>
    <xf numFmtId="0" fontId="0" fillId="0" borderId="0" xfId="0" applyFont="1"/>
    <xf numFmtId="0" fontId="0" fillId="0" borderId="0" xfId="0" applyBorder="1"/>
    <xf numFmtId="0" fontId="33" fillId="0" borderId="0" xfId="10" applyFont="1" applyBorder="1" applyAlignment="1" applyProtection="1">
      <alignment vertical="center"/>
    </xf>
    <xf numFmtId="0" fontId="182" fillId="0" borderId="0" xfId="0" applyFont="1" applyAlignment="1">
      <alignment horizontal="left" vertical="top" wrapText="1"/>
    </xf>
    <xf numFmtId="0" fontId="182" fillId="0" borderId="0" xfId="0" applyFont="1" applyAlignment="1">
      <alignment vertical="top" wrapText="1"/>
    </xf>
    <xf numFmtId="0" fontId="5" fillId="0" borderId="0" xfId="0" applyFont="1" applyAlignment="1">
      <alignment horizontal="justify"/>
    </xf>
    <xf numFmtId="0" fontId="24" fillId="0" borderId="0" xfId="0" applyFont="1" applyBorder="1" applyAlignment="1" applyProtection="1"/>
    <xf numFmtId="49" fontId="23" fillId="0" borderId="0" xfId="0" applyNumberFormat="1" applyFont="1" applyAlignment="1">
      <alignment horizontal="center" vertical="center"/>
    </xf>
    <xf numFmtId="0" fontId="0" fillId="0" borderId="0" xfId="0"/>
    <xf numFmtId="0" fontId="0" fillId="0" borderId="0" xfId="0"/>
    <xf numFmtId="0" fontId="24" fillId="3" borderId="0" xfId="10" applyFont="1" applyFill="1" applyBorder="1" applyAlignment="1" applyProtection="1">
      <alignment vertical="top" wrapText="1"/>
    </xf>
    <xf numFmtId="0" fontId="24" fillId="0" borderId="0" xfId="10" applyFont="1" applyFill="1" applyBorder="1" applyAlignment="1" applyProtection="1">
      <alignment horizontal="justify" vertical="top" wrapText="1"/>
    </xf>
    <xf numFmtId="0" fontId="24" fillId="3" borderId="0" xfId="10" applyFont="1" applyFill="1" applyBorder="1" applyAlignment="1" applyProtection="1">
      <alignment horizontal="justify" vertical="top" wrapText="1"/>
    </xf>
    <xf numFmtId="0" fontId="24" fillId="0" borderId="0" xfId="10" applyFont="1" applyFill="1" applyBorder="1" applyAlignment="1" applyProtection="1">
      <alignment vertical="top" wrapText="1"/>
    </xf>
    <xf numFmtId="0" fontId="185" fillId="0" borderId="0" xfId="0" applyFont="1" applyAlignment="1">
      <alignment horizontal="center"/>
    </xf>
    <xf numFmtId="0" fontId="5" fillId="0" borderId="0" xfId="0" applyFont="1" applyAlignment="1" applyProtection="1">
      <alignment vertical="top" wrapText="1"/>
    </xf>
    <xf numFmtId="0" fontId="0" fillId="0" borderId="0" xfId="0"/>
    <xf numFmtId="0" fontId="0" fillId="0" borderId="0" xfId="0" applyAlignment="1"/>
    <xf numFmtId="0" fontId="76" fillId="4" borderId="26" xfId="10" applyFont="1" applyFill="1" applyBorder="1" applyAlignment="1" applyProtection="1">
      <alignment horizontal="center" vertical="center" wrapText="1"/>
      <protection locked="0"/>
    </xf>
    <xf numFmtId="0" fontId="76" fillId="0" borderId="0" xfId="10" applyFont="1" applyFill="1" applyBorder="1" applyAlignment="1" applyProtection="1">
      <alignment horizontal="center" vertical="center" wrapText="1"/>
    </xf>
    <xf numFmtId="49" fontId="24" fillId="3" borderId="0" xfId="10" applyNumberFormat="1" applyFont="1" applyFill="1" applyBorder="1" applyAlignment="1" applyProtection="1">
      <alignment vertical="top" wrapText="1"/>
    </xf>
    <xf numFmtId="0" fontId="76" fillId="12" borderId="26" xfId="10" applyFont="1" applyFill="1" applyBorder="1" applyAlignment="1" applyProtection="1">
      <alignment horizontal="center" vertical="center" wrapText="1"/>
      <protection locked="0"/>
    </xf>
    <xf numFmtId="49" fontId="33" fillId="0" borderId="0" xfId="10" applyNumberFormat="1" applyFont="1" applyBorder="1" applyAlignment="1" applyProtection="1">
      <alignment vertical="top" wrapText="1"/>
    </xf>
    <xf numFmtId="49" fontId="33" fillId="0" borderId="8" xfId="10" applyNumberFormat="1" applyFont="1" applyBorder="1" applyAlignment="1" applyProtection="1">
      <alignment vertical="top" wrapText="1"/>
    </xf>
    <xf numFmtId="0" fontId="33" fillId="0" borderId="0" xfId="10" applyFont="1" applyBorder="1" applyAlignment="1" applyProtection="1">
      <alignment vertical="top" wrapText="1"/>
    </xf>
    <xf numFmtId="0" fontId="24" fillId="0" borderId="0" xfId="10" applyFont="1" applyFill="1" applyAlignment="1" applyProtection="1">
      <alignment vertical="top" wrapText="1"/>
    </xf>
    <xf numFmtId="0" fontId="31" fillId="0" borderId="0" xfId="10" applyFont="1" applyBorder="1" applyAlignment="1" applyProtection="1"/>
    <xf numFmtId="0" fontId="24" fillId="0" borderId="8" xfId="10" applyFont="1" applyBorder="1" applyProtection="1"/>
    <xf numFmtId="0" fontId="31" fillId="0" borderId="8" xfId="10" applyFont="1" applyBorder="1" applyAlignment="1" applyProtection="1"/>
    <xf numFmtId="0" fontId="5" fillId="0" borderId="0" xfId="0" applyFont="1" applyFill="1" applyAlignment="1">
      <alignment horizontal="justify"/>
    </xf>
    <xf numFmtId="0" fontId="76" fillId="4" borderId="43" xfId="0" applyFont="1" applyFill="1" applyBorder="1" applyAlignment="1" applyProtection="1">
      <alignment horizontal="center" vertical="center"/>
      <protection locked="0"/>
    </xf>
    <xf numFmtId="49" fontId="23" fillId="0" borderId="0" xfId="0" applyNumberFormat="1" applyFont="1" applyBorder="1" applyAlignment="1" applyProtection="1">
      <alignment horizontal="center" vertical="center"/>
    </xf>
    <xf numFmtId="0" fontId="76" fillId="4" borderId="42" xfId="0" applyFont="1" applyFill="1" applyBorder="1" applyAlignment="1" applyProtection="1">
      <alignment horizontal="center" vertical="center"/>
      <protection locked="0"/>
    </xf>
    <xf numFmtId="0" fontId="0" fillId="0" borderId="0" xfId="0"/>
    <xf numFmtId="0" fontId="0" fillId="0" borderId="0" xfId="0"/>
    <xf numFmtId="0" fontId="96" fillId="0" borderId="0" xfId="0" applyFont="1" applyFill="1" applyBorder="1" applyAlignment="1" applyProtection="1"/>
    <xf numFmtId="0" fontId="0" fillId="0" borderId="0" xfId="0" applyFill="1" applyBorder="1" applyProtection="1"/>
    <xf numFmtId="10" fontId="1" fillId="0" borderId="26" xfId="14" applyNumberFormat="1" applyFont="1" applyBorder="1" applyAlignment="1" applyProtection="1"/>
    <xf numFmtId="0" fontId="24" fillId="0" borderId="0" xfId="10" applyFont="1" applyFill="1" applyBorder="1" applyAlignment="1" applyProtection="1">
      <alignment vertical="top" wrapText="1"/>
    </xf>
    <xf numFmtId="0" fontId="168" fillId="0" borderId="0" xfId="0" applyFont="1" applyFill="1" applyBorder="1" applyAlignment="1" applyProtection="1">
      <alignment horizontal="center" vertical="center"/>
    </xf>
    <xf numFmtId="0" fontId="0" fillId="0" borderId="69" xfId="0" applyBorder="1" applyProtection="1"/>
    <xf numFmtId="0" fontId="98" fillId="0" borderId="69" xfId="0" applyFont="1" applyFill="1" applyBorder="1" applyAlignment="1" applyProtection="1">
      <alignment vertical="top"/>
    </xf>
    <xf numFmtId="0" fontId="0" fillId="0" borderId="69" xfId="0" applyBorder="1" applyAlignment="1">
      <alignment horizontal="left" wrapText="1"/>
    </xf>
    <xf numFmtId="0" fontId="170" fillId="0" borderId="0" xfId="0" applyFont="1"/>
    <xf numFmtId="0" fontId="0" fillId="0" borderId="0" xfId="0"/>
    <xf numFmtId="0" fontId="0" fillId="0" borderId="0" xfId="0" applyFill="1" applyBorder="1" applyProtection="1"/>
    <xf numFmtId="0" fontId="5" fillId="0" borderId="0" xfId="0" applyFont="1" applyFill="1" applyBorder="1" applyAlignment="1" applyProtection="1">
      <alignment horizontal="left" vertical="top" wrapText="1"/>
    </xf>
    <xf numFmtId="0" fontId="98" fillId="0" borderId="0" xfId="0" applyFont="1" applyFill="1" applyBorder="1" applyAlignment="1" applyProtection="1">
      <alignment horizontal="center"/>
      <protection locked="0"/>
    </xf>
    <xf numFmtId="0" fontId="0" fillId="0" borderId="0" xfId="0"/>
    <xf numFmtId="0" fontId="0" fillId="0" borderId="3" xfId="0" applyBorder="1"/>
    <xf numFmtId="0" fontId="0" fillId="0" borderId="4" xfId="0" applyBorder="1"/>
    <xf numFmtId="0" fontId="0" fillId="0" borderId="43" xfId="0" applyFont="1" applyBorder="1"/>
    <xf numFmtId="0" fontId="0" fillId="0" borderId="0" xfId="0" applyFont="1"/>
    <xf numFmtId="0" fontId="0" fillId="0" borderId="0" xfId="0" applyBorder="1"/>
    <xf numFmtId="0" fontId="98" fillId="0" borderId="0" xfId="0" applyFont="1" applyFill="1" applyBorder="1" applyAlignment="1" applyProtection="1">
      <alignment horizontal="center"/>
    </xf>
    <xf numFmtId="0" fontId="33" fillId="0" borderId="0" xfId="0" applyFont="1" applyFill="1" applyBorder="1" applyAlignment="1" applyProtection="1">
      <alignment vertical="top" wrapText="1"/>
    </xf>
    <xf numFmtId="0" fontId="0" fillId="0" borderId="0" xfId="0" applyAlignment="1">
      <alignment horizontal="left" wrapText="1"/>
    </xf>
    <xf numFmtId="0" fontId="35" fillId="4" borderId="3" xfId="0" applyFont="1" applyFill="1" applyBorder="1" applyAlignment="1" applyProtection="1">
      <alignment horizontal="center"/>
      <protection locked="0"/>
    </xf>
    <xf numFmtId="0" fontId="23" fillId="0" borderId="0" xfId="0" applyFont="1" applyBorder="1" applyAlignment="1" applyProtection="1"/>
    <xf numFmtId="0" fontId="0" fillId="0" borderId="0" xfId="0" applyAlignment="1">
      <alignment wrapText="1"/>
    </xf>
    <xf numFmtId="0" fontId="0" fillId="0" borderId="0" xfId="0"/>
    <xf numFmtId="0" fontId="5" fillId="0" borderId="0" xfId="0" applyFont="1" applyFill="1" applyAlignment="1" applyProtection="1">
      <alignment vertical="top" wrapText="1"/>
    </xf>
    <xf numFmtId="0" fontId="24" fillId="0" borderId="0" xfId="10" applyFont="1" applyBorder="1" applyAlignment="1" applyProtection="1">
      <alignment horizontal="center"/>
    </xf>
    <xf numFmtId="0" fontId="33" fillId="0" borderId="1" xfId="10" applyFont="1" applyBorder="1" applyAlignment="1" applyProtection="1">
      <alignment horizontal="left" vertical="top" wrapText="1"/>
    </xf>
    <xf numFmtId="0" fontId="0" fillId="0" borderId="43" xfId="0" applyFont="1" applyBorder="1"/>
    <xf numFmtId="0" fontId="17" fillId="3" borderId="0" xfId="0" applyFont="1" applyFill="1" applyBorder="1" applyAlignment="1">
      <alignment vertical="top" wrapText="1"/>
    </xf>
    <xf numFmtId="0" fontId="23" fillId="0" borderId="0" xfId="0" applyFont="1" applyFill="1" applyBorder="1" applyAlignment="1" applyProtection="1">
      <alignment horizontal="center" vertical="center"/>
    </xf>
    <xf numFmtId="0" fontId="24" fillId="0" borderId="0" xfId="10" applyFont="1" applyFill="1" applyBorder="1" applyAlignment="1" applyProtection="1">
      <alignment vertical="top" wrapText="1"/>
    </xf>
    <xf numFmtId="0" fontId="0" fillId="0" borderId="0" xfId="0" applyFill="1" applyBorder="1" applyProtection="1"/>
    <xf numFmtId="0" fontId="0" fillId="0" borderId="43" xfId="0" applyFont="1" applyFill="1" applyBorder="1"/>
    <xf numFmtId="0" fontId="0" fillId="0" borderId="43" xfId="0" applyBorder="1"/>
    <xf numFmtId="0" fontId="0" fillId="0" borderId="0" xfId="0" applyBorder="1"/>
    <xf numFmtId="0" fontId="35" fillId="4" borderId="26" xfId="0" applyFont="1" applyFill="1" applyBorder="1" applyAlignment="1" applyProtection="1">
      <protection locked="0"/>
    </xf>
    <xf numFmtId="0" fontId="10" fillId="4" borderId="26" xfId="0" applyFont="1" applyFill="1" applyBorder="1" applyAlignment="1" applyProtection="1">
      <alignment horizontal="center" vertical="center"/>
      <protection locked="0"/>
    </xf>
    <xf numFmtId="0" fontId="4" fillId="0" borderId="0" xfId="9" applyBorder="1" applyAlignment="1" applyProtection="1"/>
    <xf numFmtId="0" fontId="169" fillId="0" borderId="0" xfId="0" applyFont="1" applyFill="1" applyAlignment="1">
      <alignment vertical="top" wrapText="1"/>
    </xf>
    <xf numFmtId="49" fontId="24" fillId="3" borderId="0" xfId="10" applyNumberFormat="1" applyFont="1" applyFill="1" applyBorder="1" applyAlignment="1" applyProtection="1">
      <alignment vertical="center"/>
    </xf>
    <xf numFmtId="0" fontId="33" fillId="0" borderId="0" xfId="10" applyFont="1" applyBorder="1" applyAlignment="1" applyProtection="1"/>
    <xf numFmtId="0" fontId="35" fillId="4" borderId="8" xfId="10" applyFont="1" applyFill="1" applyBorder="1" applyAlignment="1" applyProtection="1">
      <alignment horizontal="left"/>
      <protection locked="0"/>
    </xf>
    <xf numFmtId="0" fontId="35" fillId="4" borderId="8" xfId="10" applyFont="1" applyFill="1" applyBorder="1" applyAlignment="1" applyProtection="1">
      <protection locked="0"/>
    </xf>
    <xf numFmtId="0" fontId="169" fillId="0" borderId="0" xfId="0" applyNumberFormat="1" applyFont="1" applyAlignment="1">
      <alignment vertical="top" wrapText="1"/>
    </xf>
    <xf numFmtId="0" fontId="35" fillId="4" borderId="3" xfId="0" applyFont="1" applyFill="1" applyBorder="1" applyAlignment="1" applyProtection="1">
      <protection locked="0"/>
    </xf>
    <xf numFmtId="0" fontId="23" fillId="0" borderId="1" xfId="0" applyFont="1" applyBorder="1" applyAlignment="1"/>
    <xf numFmtId="0" fontId="23" fillId="0" borderId="0" xfId="0" applyFont="1" applyBorder="1" applyAlignment="1"/>
    <xf numFmtId="0" fontId="0" fillId="0" borderId="53" xfId="0" applyFont="1" applyFill="1" applyBorder="1"/>
    <xf numFmtId="0" fontId="24" fillId="0" borderId="0" xfId="13" applyFont="1" applyProtection="1"/>
    <xf numFmtId="0" fontId="33" fillId="0" borderId="0" xfId="13" applyFont="1" applyProtection="1"/>
    <xf numFmtId="0" fontId="165" fillId="0" borderId="0" xfId="0" applyFont="1" applyFill="1" applyBorder="1"/>
    <xf numFmtId="0" fontId="33" fillId="16" borderId="12" xfId="0" applyFont="1" applyFill="1" applyBorder="1" applyAlignment="1" applyProtection="1">
      <alignment vertical="center"/>
    </xf>
    <xf numFmtId="0" fontId="33" fillId="16" borderId="13" xfId="0" applyFont="1" applyFill="1" applyBorder="1" applyAlignment="1" applyProtection="1">
      <alignment vertical="center"/>
    </xf>
    <xf numFmtId="3" fontId="24" fillId="16" borderId="2" xfId="0" applyNumberFormat="1" applyFont="1" applyFill="1" applyBorder="1" applyAlignment="1" applyProtection="1">
      <alignment vertical="center"/>
    </xf>
    <xf numFmtId="0" fontId="33" fillId="16" borderId="29" xfId="0" applyFont="1" applyFill="1" applyBorder="1" applyAlignment="1" applyProtection="1">
      <alignment vertical="center"/>
    </xf>
    <xf numFmtId="0" fontId="33" fillId="16" borderId="47" xfId="0" applyFont="1" applyFill="1" applyBorder="1" applyAlignment="1" applyProtection="1">
      <alignment vertical="center"/>
    </xf>
    <xf numFmtId="0" fontId="0" fillId="0" borderId="0" xfId="0"/>
    <xf numFmtId="0" fontId="15" fillId="0" borderId="0" xfId="0" applyFont="1" applyFill="1"/>
    <xf numFmtId="0" fontId="1" fillId="0" borderId="0" xfId="0" applyFont="1" applyBorder="1"/>
    <xf numFmtId="0" fontId="169" fillId="0" borderId="0" xfId="0" applyFont="1" applyFill="1" applyBorder="1" applyProtection="1"/>
    <xf numFmtId="0" fontId="169" fillId="0" borderId="0" xfId="0" applyFont="1" applyFill="1" applyBorder="1" applyAlignment="1" applyProtection="1">
      <alignment vertical="top"/>
    </xf>
    <xf numFmtId="0" fontId="169" fillId="0" borderId="0" xfId="0" applyFont="1" applyFill="1" applyBorder="1" applyAlignment="1" applyProtection="1">
      <alignment vertical="top" wrapText="1"/>
    </xf>
    <xf numFmtId="0" fontId="35" fillId="0" borderId="0" xfId="0" applyFont="1" applyFill="1" applyBorder="1" applyAlignment="1" applyProtection="1">
      <alignment vertical="top"/>
    </xf>
    <xf numFmtId="0" fontId="187" fillId="0" borderId="0" xfId="0" applyFont="1" applyFill="1" applyBorder="1" applyAlignment="1">
      <alignment horizontal="left" vertical="top" wrapText="1"/>
    </xf>
    <xf numFmtId="0" fontId="169" fillId="0" borderId="0" xfId="0" applyFont="1" applyFill="1"/>
    <xf numFmtId="0" fontId="192" fillId="0" borderId="0" xfId="0" applyFont="1" applyAlignment="1" applyProtection="1">
      <alignment wrapText="1"/>
    </xf>
    <xf numFmtId="0" fontId="193" fillId="0" borderId="0" xfId="0" applyFont="1" applyAlignment="1" applyProtection="1">
      <alignment wrapText="1"/>
    </xf>
    <xf numFmtId="49" fontId="23" fillId="0" borderId="0" xfId="0" applyNumberFormat="1" applyFont="1"/>
    <xf numFmtId="0" fontId="169" fillId="0" borderId="3" xfId="0" applyFont="1" applyFill="1" applyBorder="1" applyAlignment="1">
      <alignment vertical="top"/>
    </xf>
    <xf numFmtId="0" fontId="169" fillId="0" borderId="0" xfId="0" applyFont="1" applyAlignment="1">
      <alignment horizontal="right"/>
    </xf>
    <xf numFmtId="0" fontId="76" fillId="4" borderId="26" xfId="0" applyFont="1" applyFill="1" applyBorder="1" applyProtection="1">
      <protection locked="0"/>
    </xf>
    <xf numFmtId="0" fontId="23" fillId="0" borderId="0" xfId="0" applyFont="1" applyFill="1" applyBorder="1"/>
    <xf numFmtId="0" fontId="169" fillId="4" borderId="26" xfId="0" applyFont="1" applyFill="1" applyBorder="1" applyProtection="1">
      <protection locked="0"/>
    </xf>
    <xf numFmtId="0" fontId="169" fillId="0" borderId="0" xfId="0" applyFont="1" applyFill="1" applyBorder="1"/>
    <xf numFmtId="0" fontId="169" fillId="0" borderId="3" xfId="0" applyFont="1" applyFill="1" applyBorder="1" applyAlignment="1"/>
    <xf numFmtId="0" fontId="0" fillId="0" borderId="0" xfId="0"/>
    <xf numFmtId="0" fontId="194" fillId="0" borderId="0" xfId="0" applyFont="1" applyAlignment="1">
      <alignment vertical="center" wrapText="1"/>
    </xf>
    <xf numFmtId="0" fontId="60" fillId="19" borderId="60" xfId="0" applyFont="1" applyFill="1" applyBorder="1" applyProtection="1">
      <protection locked="0"/>
    </xf>
    <xf numFmtId="167" fontId="5" fillId="3" borderId="0" xfId="0" applyNumberFormat="1" applyFont="1" applyFill="1"/>
    <xf numFmtId="0" fontId="0" fillId="0" borderId="0" xfId="0"/>
    <xf numFmtId="0" fontId="169" fillId="0" borderId="0" xfId="0" applyFont="1" applyAlignment="1">
      <alignment wrapText="1"/>
    </xf>
    <xf numFmtId="0" fontId="0" fillId="0" borderId="0" xfId="0"/>
    <xf numFmtId="0" fontId="0" fillId="0" borderId="0" xfId="0"/>
    <xf numFmtId="0" fontId="169" fillId="0" borderId="0" xfId="0" applyFont="1" applyAlignment="1">
      <alignment wrapText="1"/>
    </xf>
    <xf numFmtId="0" fontId="174" fillId="0" borderId="0" xfId="0" applyFont="1" applyAlignment="1">
      <alignment horizontal="left" wrapText="1"/>
    </xf>
    <xf numFmtId="0" fontId="174" fillId="20" borderId="0" xfId="0" applyFont="1" applyFill="1" applyAlignment="1">
      <alignment horizontal="left" wrapText="1"/>
    </xf>
    <xf numFmtId="0" fontId="174" fillId="0" borderId="0" xfId="0" applyFont="1" applyFill="1" applyAlignment="1">
      <alignment horizontal="left" wrapText="1"/>
    </xf>
    <xf numFmtId="0" fontId="174" fillId="0" borderId="0" xfId="0" applyFont="1"/>
    <xf numFmtId="0" fontId="174" fillId="0" borderId="0" xfId="0" applyFont="1" applyAlignment="1">
      <alignment horizontal="right"/>
    </xf>
    <xf numFmtId="2" fontId="174" fillId="0" borderId="0" xfId="0" applyNumberFormat="1" applyFont="1" applyAlignment="1">
      <alignment horizontal="right"/>
    </xf>
    <xf numFmtId="0" fontId="180" fillId="0" borderId="0" xfId="0" applyFont="1"/>
    <xf numFmtId="0" fontId="23" fillId="0" borderId="0" xfId="0" applyFont="1" applyAlignment="1">
      <alignment horizontal="center"/>
    </xf>
    <xf numFmtId="0" fontId="22" fillId="2" borderId="43" xfId="0" applyFont="1" applyFill="1" applyBorder="1" applyAlignment="1" applyProtection="1">
      <alignment horizontal="center" wrapText="1"/>
    </xf>
    <xf numFmtId="0" fontId="17" fillId="3" borderId="0" xfId="0" applyFont="1" applyFill="1" applyAlignment="1">
      <alignment horizontal="justify" vertical="top" wrapText="1"/>
    </xf>
    <xf numFmtId="0" fontId="0" fillId="0" borderId="0" xfId="0"/>
    <xf numFmtId="0" fontId="0" fillId="0" borderId="0" xfId="0" applyAlignment="1" applyProtection="1">
      <alignment horizontal="center"/>
    </xf>
    <xf numFmtId="0" fontId="166" fillId="12" borderId="26" xfId="0" applyFont="1" applyFill="1" applyBorder="1" applyProtection="1">
      <protection locked="0"/>
    </xf>
    <xf numFmtId="0" fontId="166" fillId="0" borderId="0" xfId="0" applyFont="1" applyBorder="1" applyProtection="1">
      <protection locked="0"/>
    </xf>
    <xf numFmtId="0" fontId="23" fillId="0" borderId="0" xfId="0" applyFont="1" applyProtection="1">
      <protection locked="0"/>
    </xf>
    <xf numFmtId="0" fontId="0" fillId="0" borderId="0" xfId="0" applyFill="1" applyProtection="1">
      <protection locked="0"/>
    </xf>
    <xf numFmtId="0" fontId="24" fillId="0" borderId="0" xfId="0" applyFont="1" applyFill="1" applyBorder="1" applyAlignment="1" applyProtection="1">
      <alignment vertical="top" wrapText="1"/>
      <protection locked="0"/>
    </xf>
    <xf numFmtId="0" fontId="76" fillId="12" borderId="26" xfId="0" applyFont="1" applyFill="1" applyBorder="1" applyProtection="1">
      <protection locked="0"/>
    </xf>
    <xf numFmtId="167" fontId="60" fillId="4" borderId="42" xfId="8" applyNumberFormat="1" applyFont="1" applyFill="1" applyBorder="1" applyAlignment="1" applyProtection="1">
      <alignment horizontal="center" wrapText="1"/>
      <protection locked="0"/>
    </xf>
    <xf numFmtId="167" fontId="60" fillId="4" borderId="43" xfId="8" applyNumberFormat="1" applyFont="1" applyFill="1" applyBorder="1" applyAlignment="1" applyProtection="1">
      <alignment horizontal="center" wrapText="1"/>
      <protection locked="0"/>
    </xf>
    <xf numFmtId="0" fontId="182" fillId="18" borderId="8" xfId="0" applyFont="1" applyFill="1" applyBorder="1" applyAlignment="1" applyProtection="1">
      <protection locked="0"/>
    </xf>
    <xf numFmtId="0" fontId="0" fillId="0" borderId="43" xfId="0" applyBorder="1"/>
    <xf numFmtId="49" fontId="0" fillId="0" borderId="43" xfId="0" applyNumberFormat="1" applyBorder="1" applyProtection="1"/>
    <xf numFmtId="0" fontId="0" fillId="0" borderId="43" xfId="0" applyBorder="1" applyProtection="1"/>
    <xf numFmtId="0" fontId="182" fillId="18" borderId="8" xfId="0" applyFont="1" applyFill="1" applyBorder="1" applyProtection="1">
      <protection locked="0"/>
    </xf>
    <xf numFmtId="0" fontId="0" fillId="0" borderId="0" xfId="0"/>
    <xf numFmtId="0" fontId="5" fillId="0" borderId="0" xfId="0" applyFont="1" applyFill="1" applyBorder="1" applyAlignment="1" applyProtection="1">
      <alignment horizontal="left" wrapText="1"/>
    </xf>
    <xf numFmtId="0" fontId="0" fillId="0" borderId="0" xfId="0" applyBorder="1"/>
    <xf numFmtId="0" fontId="5" fillId="0" borderId="0" xfId="0" applyFont="1" applyAlignment="1" applyProtection="1">
      <alignment vertical="top" wrapText="1"/>
    </xf>
    <xf numFmtId="0" fontId="0" fillId="0" borderId="0" xfId="0"/>
    <xf numFmtId="0" fontId="170" fillId="0" borderId="0" xfId="0" applyFont="1" applyAlignment="1">
      <alignment horizontal="center"/>
    </xf>
    <xf numFmtId="0" fontId="114" fillId="0" borderId="0" xfId="0" applyFont="1" applyFill="1" applyBorder="1" applyProtection="1"/>
    <xf numFmtId="0" fontId="166" fillId="4" borderId="3" xfId="0" applyFont="1" applyFill="1" applyBorder="1" applyAlignment="1" applyProtection="1">
      <alignment horizontal="center" vertical="center"/>
      <protection locked="0"/>
    </xf>
    <xf numFmtId="0" fontId="0" fillId="0" borderId="0" xfId="0"/>
    <xf numFmtId="0" fontId="0" fillId="0" borderId="0" xfId="0"/>
    <xf numFmtId="0" fontId="0" fillId="0" borderId="0" xfId="0" applyFont="1"/>
    <xf numFmtId="0" fontId="23" fillId="0" borderId="0" xfId="0" applyFont="1" applyAlignment="1" applyProtection="1"/>
    <xf numFmtId="0" fontId="0" fillId="0" borderId="0" xfId="0"/>
    <xf numFmtId="0" fontId="0" fillId="0" borderId="0" xfId="0" applyAlignment="1"/>
    <xf numFmtId="0" fontId="96" fillId="0" borderId="0" xfId="0" applyFont="1" applyFill="1" applyBorder="1" applyAlignment="1" applyProtection="1"/>
    <xf numFmtId="0" fontId="0" fillId="0" borderId="0" xfId="0" applyFill="1" applyBorder="1"/>
    <xf numFmtId="0" fontId="23" fillId="0" borderId="0" xfId="0" applyFont="1" applyAlignment="1" applyProtection="1">
      <alignment horizontal="right"/>
    </xf>
    <xf numFmtId="0" fontId="76" fillId="0" borderId="0" xfId="0" applyFont="1" applyFill="1" applyBorder="1" applyAlignment="1" applyProtection="1">
      <alignment vertical="top" wrapText="1"/>
      <protection locked="0"/>
    </xf>
    <xf numFmtId="0" fontId="0" fillId="0" borderId="0" xfId="0" applyFill="1" applyBorder="1" applyProtection="1"/>
    <xf numFmtId="49" fontId="165" fillId="0" borderId="0" xfId="0" applyNumberFormat="1" applyFont="1" applyAlignment="1" applyProtection="1">
      <alignment horizontal="center"/>
    </xf>
    <xf numFmtId="0" fontId="5" fillId="0" borderId="0" xfId="0" applyFont="1" applyFill="1" applyBorder="1" applyAlignment="1" applyProtection="1">
      <alignment horizontal="left" vertical="top"/>
    </xf>
    <xf numFmtId="0" fontId="76" fillId="0" borderId="3" xfId="0" applyFont="1" applyFill="1" applyBorder="1" applyAlignment="1" applyProtection="1">
      <alignment horizontal="center" vertical="center"/>
      <protection locked="0"/>
    </xf>
    <xf numFmtId="49" fontId="23" fillId="0" borderId="0" xfId="0" applyNumberFormat="1" applyFont="1" applyFill="1" applyBorder="1" applyAlignment="1" applyProtection="1">
      <alignment horizontal="center"/>
    </xf>
    <xf numFmtId="0" fontId="0" fillId="0" borderId="0" xfId="0"/>
    <xf numFmtId="0" fontId="23" fillId="0" borderId="0" xfId="0" applyFont="1" applyAlignment="1" applyProtection="1">
      <alignment horizontal="left" wrapText="1"/>
    </xf>
    <xf numFmtId="0" fontId="10" fillId="0" borderId="0" xfId="0" applyFont="1" applyAlignment="1" applyProtection="1"/>
    <xf numFmtId="0" fontId="1" fillId="0" borderId="0" xfId="0" applyFont="1"/>
    <xf numFmtId="0" fontId="90" fillId="0" borderId="0"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23" fillId="0" borderId="0" xfId="0" applyFont="1" applyAlignment="1" applyProtection="1"/>
    <xf numFmtId="0" fontId="0" fillId="0" borderId="0" xfId="0"/>
    <xf numFmtId="0" fontId="5" fillId="0" borderId="0" xfId="0" applyFont="1" applyBorder="1" applyAlignment="1" applyProtection="1">
      <alignment horizontal="left"/>
    </xf>
    <xf numFmtId="0" fontId="0" fillId="0" borderId="0" xfId="0" applyFill="1" applyBorder="1" applyProtection="1"/>
    <xf numFmtId="0" fontId="0" fillId="0" borderId="0" xfId="0" applyBorder="1"/>
    <xf numFmtId="0" fontId="5" fillId="0" borderId="0" xfId="0" applyFont="1" applyFill="1" applyBorder="1" applyAlignment="1" applyProtection="1">
      <alignment horizontal="left" vertical="top" wrapText="1"/>
    </xf>
    <xf numFmtId="0" fontId="0" fillId="0" borderId="0" xfId="0" applyAlignment="1">
      <alignment horizontal="left"/>
    </xf>
    <xf numFmtId="0" fontId="23" fillId="0" borderId="0" xfId="0" applyFont="1" applyBorder="1" applyAlignment="1" applyProtection="1"/>
    <xf numFmtId="0" fontId="0" fillId="0" borderId="0" xfId="0"/>
    <xf numFmtId="0" fontId="23" fillId="0" borderId="0" xfId="0" applyFont="1" applyBorder="1" applyAlignment="1" applyProtection="1">
      <alignment horizontal="center"/>
    </xf>
    <xf numFmtId="0" fontId="5" fillId="0" borderId="0" xfId="0" applyFont="1" applyFill="1" applyAlignment="1" applyProtection="1">
      <alignment horizontal="left" vertical="top" wrapText="1"/>
    </xf>
    <xf numFmtId="0" fontId="170" fillId="0" borderId="0" xfId="0" applyFont="1" applyAlignment="1" applyProtection="1">
      <alignment horizontal="left" vertical="top" wrapText="1"/>
    </xf>
    <xf numFmtId="0" fontId="169" fillId="0" borderId="0" xfId="0" applyFont="1" applyAlignment="1">
      <alignment horizontal="left" vertical="center" wrapText="1"/>
    </xf>
    <xf numFmtId="0" fontId="5" fillId="0" borderId="0" xfId="0" applyFont="1" applyFill="1" applyBorder="1" applyAlignment="1" applyProtection="1">
      <alignment horizontal="left"/>
    </xf>
    <xf numFmtId="0" fontId="5" fillId="0" borderId="12" xfId="0" applyFont="1" applyBorder="1" applyAlignment="1" applyProtection="1">
      <alignment vertical="top"/>
    </xf>
    <xf numFmtId="0" fontId="5" fillId="0" borderId="0" xfId="0" applyFont="1" applyFill="1" applyBorder="1" applyAlignment="1" applyProtection="1">
      <alignment horizontal="left" vertical="top" wrapText="1"/>
    </xf>
    <xf numFmtId="0" fontId="101" fillId="0" borderId="0" xfId="0" applyFont="1" applyAlignment="1" applyProtection="1">
      <alignment vertical="top" wrapText="1"/>
    </xf>
    <xf numFmtId="0" fontId="0" fillId="0" borderId="0" xfId="0"/>
    <xf numFmtId="0" fontId="23" fillId="0" borderId="0" xfId="0" applyFont="1" applyFill="1" applyBorder="1" applyAlignment="1" applyProtection="1">
      <alignment horizontal="left" vertical="top" wrapText="1"/>
    </xf>
    <xf numFmtId="0" fontId="96" fillId="0" borderId="0" xfId="0" applyFont="1" applyFill="1" applyBorder="1" applyAlignment="1" applyProtection="1"/>
    <xf numFmtId="0" fontId="24" fillId="0" borderId="0" xfId="10" applyFont="1" applyFill="1" applyBorder="1" applyAlignment="1" applyProtection="1">
      <alignment horizontal="left" vertical="top" wrapText="1"/>
    </xf>
    <xf numFmtId="0" fontId="17" fillId="3" borderId="0" xfId="0" applyFont="1" applyFill="1" applyBorder="1" applyAlignment="1">
      <alignment vertical="top" wrapText="1"/>
    </xf>
    <xf numFmtId="0" fontId="24" fillId="0" borderId="0" xfId="10" applyFont="1" applyFill="1" applyBorder="1" applyAlignment="1" applyProtection="1">
      <alignment vertical="top" wrapText="1"/>
    </xf>
    <xf numFmtId="0" fontId="0" fillId="0" borderId="0" xfId="0" applyFill="1" applyBorder="1" applyProtection="1"/>
    <xf numFmtId="0" fontId="0" fillId="0" borderId="0" xfId="0" applyFont="1"/>
    <xf numFmtId="0" fontId="5" fillId="0" borderId="0" xfId="0" applyFont="1" applyFill="1" applyAlignment="1" applyProtection="1">
      <alignment horizontal="left" vertical="top"/>
    </xf>
    <xf numFmtId="0" fontId="33" fillId="0" borderId="0" xfId="0" applyFont="1" applyFill="1" applyBorder="1" applyAlignment="1" applyProtection="1">
      <alignment vertical="top"/>
    </xf>
    <xf numFmtId="0" fontId="166" fillId="12" borderId="26" xfId="0" applyFont="1" applyFill="1" applyBorder="1" applyAlignment="1" applyProtection="1">
      <alignment horizontal="center" vertical="center"/>
      <protection locked="0"/>
    </xf>
    <xf numFmtId="0" fontId="108" fillId="0" borderId="0" xfId="0" applyFont="1" applyFill="1" applyProtection="1"/>
    <xf numFmtId="0" fontId="60" fillId="12" borderId="26" xfId="0" applyFont="1" applyFill="1" applyBorder="1" applyAlignment="1" applyProtection="1">
      <alignment horizontal="center" vertical="center"/>
      <protection locked="0"/>
    </xf>
    <xf numFmtId="0" fontId="5" fillId="0" borderId="0" xfId="0" applyFont="1" applyFill="1" applyAlignment="1" applyProtection="1">
      <alignment horizontal="justify"/>
    </xf>
    <xf numFmtId="0" fontId="195" fillId="0" borderId="0" xfId="0" applyFont="1" applyFill="1" applyBorder="1" applyAlignment="1" applyProtection="1"/>
    <xf numFmtId="0" fontId="81" fillId="0" borderId="0" xfId="0" applyFont="1" applyFill="1" applyBorder="1" applyAlignment="1" applyProtection="1">
      <alignment horizontal="center" vertical="center"/>
    </xf>
    <xf numFmtId="0" fontId="15" fillId="0" borderId="0" xfId="0" applyFont="1" applyAlignment="1" applyProtection="1">
      <alignment horizontal="left" vertical="center"/>
    </xf>
    <xf numFmtId="0" fontId="196" fillId="0" borderId="0" xfId="0" applyFont="1"/>
    <xf numFmtId="0" fontId="172" fillId="0" borderId="0" xfId="0" applyFont="1" applyProtection="1"/>
    <xf numFmtId="0" fontId="130" fillId="0" borderId="0" xfId="0" applyFont="1" applyAlignment="1" applyProtection="1">
      <alignment horizontal="left" vertical="top" wrapText="1"/>
    </xf>
    <xf numFmtId="0" fontId="172" fillId="0" borderId="0" xfId="0" applyFont="1" applyAlignment="1">
      <alignment vertical="top" wrapText="1"/>
    </xf>
    <xf numFmtId="0" fontId="15" fillId="0" borderId="0" xfId="0" applyFont="1" applyProtection="1"/>
    <xf numFmtId="0" fontId="196" fillId="0" borderId="0" xfId="0" applyFont="1" applyProtection="1"/>
    <xf numFmtId="0" fontId="196" fillId="0" borderId="0" xfId="0" applyFont="1" applyAlignment="1" applyProtection="1">
      <alignment vertical="top"/>
    </xf>
    <xf numFmtId="0" fontId="76" fillId="4" borderId="3" xfId="10" applyFont="1" applyFill="1" applyBorder="1" applyAlignment="1" applyProtection="1">
      <alignment vertical="top" wrapText="1"/>
      <protection locked="0"/>
    </xf>
    <xf numFmtId="0" fontId="0" fillId="0" borderId="8" xfId="0" applyBorder="1"/>
    <xf numFmtId="0" fontId="33" fillId="0" borderId="1" xfId="10" applyFont="1" applyBorder="1" applyAlignment="1" applyProtection="1">
      <alignment vertical="top"/>
    </xf>
    <xf numFmtId="0" fontId="24" fillId="3" borderId="0" xfId="10" applyFont="1" applyFill="1" applyAlignment="1" applyProtection="1">
      <alignment horizontal="right"/>
    </xf>
    <xf numFmtId="0" fontId="18" fillId="3" borderId="0" xfId="0" applyFont="1" applyFill="1" applyBorder="1" applyAlignment="1">
      <alignment vertical="top" wrapText="1"/>
    </xf>
    <xf numFmtId="0" fontId="155" fillId="0" borderId="0" xfId="0" applyFont="1" applyAlignment="1">
      <alignment vertical="top"/>
    </xf>
    <xf numFmtId="0" fontId="17" fillId="3" borderId="0" xfId="0" applyFont="1" applyFill="1" applyBorder="1" applyAlignment="1">
      <alignment horizontal="left" vertical="top" wrapText="1"/>
    </xf>
    <xf numFmtId="0" fontId="5" fillId="0" borderId="0" xfId="0" applyFont="1" applyBorder="1" applyAlignment="1" applyProtection="1">
      <alignment wrapText="1"/>
    </xf>
    <xf numFmtId="0" fontId="0" fillId="0" borderId="0" xfId="0"/>
    <xf numFmtId="0" fontId="0" fillId="0" borderId="0" xfId="0" applyFont="1" applyAlignment="1">
      <alignment horizontal="left"/>
    </xf>
    <xf numFmtId="0" fontId="0" fillId="0" borderId="0" xfId="0" applyFont="1"/>
    <xf numFmtId="0" fontId="0" fillId="0" borderId="0" xfId="0"/>
    <xf numFmtId="0" fontId="0" fillId="0" borderId="0" xfId="0" applyFont="1"/>
    <xf numFmtId="0" fontId="166" fillId="0" borderId="26" xfId="0" applyFont="1" applyFill="1" applyBorder="1" applyAlignment="1" applyProtection="1">
      <alignment horizontal="center"/>
    </xf>
    <xf numFmtId="0" fontId="24" fillId="0" borderId="0" xfId="0" applyFont="1" applyAlignment="1" applyProtection="1">
      <alignment horizontal="center"/>
      <protection hidden="1"/>
    </xf>
    <xf numFmtId="183" fontId="24" fillId="0" borderId="0" xfId="0" applyNumberFormat="1" applyFont="1" applyAlignment="1" applyProtection="1">
      <alignment horizontal="center"/>
      <protection hidden="1"/>
    </xf>
    <xf numFmtId="0" fontId="76" fillId="0" borderId="0" xfId="0" applyFont="1" applyFill="1" applyBorder="1" applyAlignment="1" applyProtection="1">
      <alignment horizontal="left" vertical="top"/>
      <protection locked="0"/>
    </xf>
    <xf numFmtId="0" fontId="199" fillId="0" borderId="0" xfId="0" applyFont="1"/>
    <xf numFmtId="0" fontId="22" fillId="4" borderId="26" xfId="0" applyFont="1" applyFill="1" applyBorder="1" applyAlignment="1" applyProtection="1">
      <alignment horizontal="center" vertical="center"/>
      <protection locked="0"/>
    </xf>
    <xf numFmtId="0" fontId="5" fillId="0" borderId="0" xfId="0" applyFont="1" applyFill="1" applyBorder="1" applyAlignment="1" applyProtection="1">
      <alignment horizontal="left" vertical="top" wrapText="1"/>
    </xf>
    <xf numFmtId="0" fontId="45" fillId="0" borderId="12" xfId="0" applyFont="1" applyFill="1" applyBorder="1" applyAlignment="1" applyProtection="1">
      <alignment horizontal="center"/>
    </xf>
    <xf numFmtId="0" fontId="0" fillId="0" borderId="0" xfId="0" applyAlignment="1">
      <alignment horizontal="left"/>
    </xf>
    <xf numFmtId="0" fontId="5" fillId="0" borderId="0" xfId="0" applyFont="1" applyAlignment="1" applyProtection="1">
      <alignment vertical="top" wrapText="1"/>
    </xf>
    <xf numFmtId="0" fontId="0" fillId="0" borderId="0" xfId="0"/>
    <xf numFmtId="0" fontId="10" fillId="0" borderId="0" xfId="0" applyFont="1" applyFill="1" applyBorder="1" applyProtection="1"/>
    <xf numFmtId="0" fontId="0" fillId="0" borderId="0" xfId="0" applyFill="1" applyBorder="1" applyProtection="1"/>
    <xf numFmtId="0" fontId="10" fillId="0" borderId="0" xfId="0" applyFont="1" applyFill="1" applyBorder="1" applyAlignment="1" applyProtection="1"/>
    <xf numFmtId="0" fontId="0" fillId="0" borderId="0" xfId="0" applyFont="1"/>
    <xf numFmtId="49" fontId="5" fillId="0" borderId="0" xfId="0" applyNumberFormat="1" applyFont="1" applyFill="1" applyAlignment="1" applyProtection="1">
      <alignment horizontal="left" vertical="top" wrapText="1"/>
    </xf>
    <xf numFmtId="0" fontId="0" fillId="0" borderId="0" xfId="0" applyBorder="1"/>
    <xf numFmtId="0" fontId="45" fillId="3" borderId="0" xfId="12" applyFont="1" applyFill="1" applyAlignment="1" applyProtection="1">
      <alignment vertical="center"/>
    </xf>
    <xf numFmtId="0" fontId="169" fillId="0" borderId="0" xfId="0" applyFont="1" applyAlignment="1">
      <alignment vertical="top"/>
    </xf>
    <xf numFmtId="182" fontId="107" fillId="4" borderId="43" xfId="15" applyNumberFormat="1" applyFont="1" applyFill="1" applyBorder="1" applyAlignment="1" applyProtection="1">
      <alignment horizontal="center"/>
      <protection locked="0"/>
    </xf>
    <xf numFmtId="0" fontId="24" fillId="0" borderId="53" xfId="0" applyFont="1" applyFill="1" applyBorder="1" applyAlignment="1" applyProtection="1">
      <alignment horizontal="center" vertical="center" wrapText="1"/>
    </xf>
    <xf numFmtId="0" fontId="9" fillId="0" borderId="54" xfId="0" applyFont="1" applyFill="1" applyBorder="1" applyProtection="1"/>
    <xf numFmtId="177" fontId="107" fillId="12" borderId="43" xfId="0" applyNumberFormat="1" applyFont="1" applyFill="1" applyBorder="1" applyAlignment="1" applyProtection="1">
      <alignment horizontal="center"/>
      <protection locked="0"/>
    </xf>
    <xf numFmtId="177" fontId="107" fillId="12" borderId="66" xfId="0" applyNumberFormat="1" applyFont="1" applyFill="1" applyBorder="1" applyAlignment="1" applyProtection="1">
      <alignment horizontal="center"/>
      <protection locked="0"/>
    </xf>
    <xf numFmtId="0" fontId="0" fillId="0" borderId="0" xfId="0" applyAlignment="1">
      <alignment wrapText="1"/>
    </xf>
    <xf numFmtId="0" fontId="0" fillId="0" borderId="0" xfId="0"/>
    <xf numFmtId="0" fontId="190" fillId="3" borderId="0" xfId="0" applyFont="1" applyFill="1" applyAlignment="1">
      <alignment horizontal="left" vertical="center"/>
    </xf>
    <xf numFmtId="0" fontId="0" fillId="0" borderId="0" xfId="0" applyFont="1"/>
    <xf numFmtId="0" fontId="5" fillId="0" borderId="0" xfId="0" applyFont="1" applyFill="1" applyBorder="1" applyAlignment="1" applyProtection="1">
      <alignment horizontal="left" vertical="center"/>
    </xf>
    <xf numFmtId="0" fontId="2" fillId="0" borderId="0" xfId="0" applyFont="1" applyAlignment="1">
      <alignment wrapText="1"/>
    </xf>
    <xf numFmtId="0" fontId="169" fillId="0" borderId="0" xfId="0" applyFont="1" applyAlignment="1">
      <alignment horizontal="center"/>
    </xf>
    <xf numFmtId="0" fontId="203" fillId="21" borderId="43" xfId="0" applyFont="1" applyFill="1" applyBorder="1" applyAlignment="1">
      <alignment horizontal="center" wrapText="1"/>
    </xf>
    <xf numFmtId="0" fontId="169" fillId="22" borderId="110" xfId="0" applyFont="1" applyFill="1" applyBorder="1"/>
    <xf numFmtId="0" fontId="35" fillId="24" borderId="26" xfId="0" applyFont="1" applyFill="1" applyBorder="1" applyAlignment="1" applyProtection="1">
      <alignment horizontal="center"/>
    </xf>
    <xf numFmtId="0" fontId="0" fillId="0" borderId="26" xfId="0" applyBorder="1" applyAlignment="1">
      <alignment horizontal="center" vertical="top" wrapText="1"/>
    </xf>
    <xf numFmtId="0" fontId="0" fillId="0" borderId="26" xfId="0" applyFill="1" applyBorder="1" applyAlignment="1">
      <alignment horizontal="center" vertical="top" wrapText="1"/>
    </xf>
    <xf numFmtId="0" fontId="0" fillId="0" borderId="0" xfId="0" applyBorder="1" applyAlignment="1">
      <alignment horizontal="right" vertical="top"/>
    </xf>
    <xf numFmtId="0" fontId="0" fillId="0" borderId="0" xfId="0" applyBorder="1" applyAlignment="1">
      <alignment horizontal="center" vertical="top" wrapText="1"/>
    </xf>
    <xf numFmtId="0" fontId="35" fillId="0" borderId="26" xfId="0" applyFont="1" applyFill="1" applyBorder="1" applyAlignment="1" applyProtection="1">
      <alignment horizontal="center"/>
    </xf>
    <xf numFmtId="0" fontId="0" fillId="16" borderId="18" xfId="0" applyFill="1" applyBorder="1"/>
    <xf numFmtId="0" fontId="0" fillId="16" borderId="19" xfId="0" applyFill="1" applyBorder="1"/>
    <xf numFmtId="0" fontId="0" fillId="16" borderId="55" xfId="0" applyFill="1" applyBorder="1"/>
    <xf numFmtId="0" fontId="33" fillId="0" borderId="18" xfId="0" applyFont="1" applyFill="1" applyBorder="1" applyAlignment="1" applyProtection="1">
      <alignment horizontal="left"/>
    </xf>
    <xf numFmtId="0" fontId="33" fillId="0" borderId="111" xfId="0" applyFont="1" applyFill="1" applyBorder="1" applyAlignment="1" applyProtection="1">
      <alignment horizontal="center"/>
    </xf>
    <xf numFmtId="0" fontId="33" fillId="0" borderId="55" xfId="0" applyFont="1" applyFill="1" applyBorder="1" applyAlignment="1" applyProtection="1">
      <alignment horizontal="left"/>
    </xf>
    <xf numFmtId="0" fontId="45" fillId="0" borderId="0" xfId="0" applyFont="1" applyFill="1" applyBorder="1" applyAlignment="1" applyProtection="1">
      <alignment horizontal="center"/>
    </xf>
    <xf numFmtId="0" fontId="33" fillId="0" borderId="80" xfId="0" applyFont="1" applyFill="1" applyBorder="1" applyAlignment="1" applyProtection="1">
      <alignment vertical="center"/>
    </xf>
    <xf numFmtId="9" fontId="24" fillId="16" borderId="47" xfId="15" applyFont="1" applyFill="1" applyBorder="1" applyAlignment="1" applyProtection="1">
      <alignment vertical="center"/>
    </xf>
    <xf numFmtId="0" fontId="19" fillId="0" borderId="3" xfId="0" applyFont="1" applyFill="1" applyBorder="1" applyAlignment="1" applyProtection="1"/>
    <xf numFmtId="0" fontId="33" fillId="0" borderId="16" xfId="0" applyFont="1" applyFill="1" applyBorder="1" applyAlignment="1" applyProtection="1">
      <alignment vertical="center"/>
    </xf>
    <xf numFmtId="0" fontId="41" fillId="0" borderId="0" xfId="0" applyFont="1" applyFill="1" applyBorder="1" applyAlignment="1" applyProtection="1">
      <alignment vertical="center" wrapText="1"/>
    </xf>
    <xf numFmtId="1" fontId="169" fillId="0" borderId="0" xfId="0" applyNumberFormat="1" applyFont="1" applyAlignment="1">
      <alignment horizontal="center"/>
    </xf>
    <xf numFmtId="1" fontId="203" fillId="21" borderId="43" xfId="0" applyNumberFormat="1" applyFont="1" applyFill="1" applyBorder="1" applyAlignment="1">
      <alignment horizontal="center" wrapText="1"/>
    </xf>
    <xf numFmtId="0" fontId="0" fillId="24" borderId="26" xfId="0" applyFill="1" applyBorder="1" applyAlignment="1">
      <alignment horizontal="center"/>
    </xf>
    <xf numFmtId="0" fontId="204" fillId="0" borderId="0" xfId="0" applyFont="1" applyProtection="1"/>
    <xf numFmtId="0" fontId="199" fillId="0" borderId="0" xfId="0" applyFont="1" applyProtection="1"/>
    <xf numFmtId="0" fontId="0" fillId="0" borderId="0" xfId="0" applyAlignment="1" applyProtection="1">
      <alignment vertical="top" wrapText="1"/>
    </xf>
    <xf numFmtId="0" fontId="179" fillId="0" borderId="12" xfId="0" applyFont="1" applyBorder="1" applyAlignment="1" applyProtection="1">
      <alignment vertical="top"/>
    </xf>
    <xf numFmtId="0" fontId="179" fillId="0" borderId="0" xfId="0" applyFont="1" applyAlignment="1" applyProtection="1">
      <alignment vertical="top"/>
    </xf>
    <xf numFmtId="0" fontId="190" fillId="3" borderId="0" xfId="0" applyFont="1" applyFill="1" applyAlignment="1">
      <alignment vertical="center"/>
    </xf>
    <xf numFmtId="0" fontId="176" fillId="0" borderId="0" xfId="0" applyFont="1" applyAlignment="1" applyProtection="1">
      <alignment vertical="top" wrapText="1"/>
    </xf>
    <xf numFmtId="0" fontId="5" fillId="0" borderId="0" xfId="0" applyFont="1" applyAlignment="1">
      <alignment horizontal="justify" vertical="top" wrapText="1"/>
    </xf>
    <xf numFmtId="0" fontId="0" fillId="0" borderId="0" xfId="0"/>
    <xf numFmtId="0" fontId="0" fillId="0" borderId="0" xfId="0"/>
    <xf numFmtId="9" fontId="24" fillId="0" borderId="0" xfId="0" applyNumberFormat="1" applyFont="1" applyProtection="1">
      <protection hidden="1"/>
    </xf>
    <xf numFmtId="9" fontId="33" fillId="0" borderId="12" xfId="0" applyNumberFormat="1" applyFont="1" applyFill="1" applyBorder="1" applyAlignment="1" applyProtection="1">
      <alignment horizontal="left" vertical="center"/>
    </xf>
    <xf numFmtId="0" fontId="0" fillId="26" borderId="18" xfId="0" applyFill="1" applyBorder="1" applyAlignment="1">
      <alignment horizontal="center" vertical="center" wrapText="1"/>
    </xf>
    <xf numFmtId="0" fontId="0" fillId="0" borderId="91" xfId="0" applyBorder="1" applyAlignment="1">
      <alignment horizontal="center"/>
    </xf>
    <xf numFmtId="0" fontId="0" fillId="26" borderId="113" xfId="0" applyFill="1" applyBorder="1" applyAlignment="1">
      <alignment horizontal="center" vertical="center"/>
    </xf>
    <xf numFmtId="0" fontId="0" fillId="25" borderId="12" xfId="0" applyFill="1" applyBorder="1" applyAlignment="1">
      <alignment horizontal="center"/>
    </xf>
    <xf numFmtId="0" fontId="0" fillId="25" borderId="12" xfId="0" applyFill="1" applyBorder="1"/>
    <xf numFmtId="0" fontId="0" fillId="25" borderId="0" xfId="0" applyFill="1" applyBorder="1"/>
    <xf numFmtId="0" fontId="0" fillId="0" borderId="116" xfId="0" applyBorder="1" applyAlignment="1">
      <alignment horizontal="center"/>
    </xf>
    <xf numFmtId="0" fontId="0" fillId="0" borderId="42" xfId="0" applyBorder="1" applyAlignment="1">
      <alignment horizontal="center"/>
    </xf>
    <xf numFmtId="0" fontId="101" fillId="25" borderId="0" xfId="0" applyFont="1" applyFill="1"/>
    <xf numFmtId="1" fontId="209" fillId="0" borderId="26" xfId="0" applyNumberFormat="1" applyFont="1" applyBorder="1" applyAlignment="1">
      <alignment horizontal="center"/>
    </xf>
    <xf numFmtId="0" fontId="0" fillId="0" borderId="0" xfId="0"/>
    <xf numFmtId="0" fontId="19" fillId="0" borderId="0" xfId="10" applyFont="1" applyAlignment="1">
      <alignment horizontal="justify" vertical="center" wrapText="1"/>
    </xf>
    <xf numFmtId="0" fontId="0" fillId="0" borderId="0" xfId="0" applyAlignment="1">
      <alignment horizontal="justify" wrapText="1"/>
    </xf>
    <xf numFmtId="0" fontId="0" fillId="0" borderId="0" xfId="0" applyFont="1"/>
    <xf numFmtId="0" fontId="0" fillId="0" borderId="0" xfId="0" applyFont="1" applyAlignment="1">
      <alignment horizontal="left" wrapText="1"/>
    </xf>
    <xf numFmtId="0" fontId="0" fillId="16" borderId="117" xfId="0" applyFill="1" applyBorder="1" applyAlignment="1">
      <alignment horizontal="center" wrapText="1"/>
    </xf>
    <xf numFmtId="0" fontId="23" fillId="16" borderId="113" xfId="0" applyFont="1" applyFill="1" applyBorder="1" applyAlignment="1">
      <alignment horizontal="center" vertical="center"/>
    </xf>
    <xf numFmtId="0" fontId="165" fillId="16" borderId="113" xfId="0" applyFont="1" applyFill="1" applyBorder="1" applyAlignment="1">
      <alignment horizontal="center" vertical="center"/>
    </xf>
    <xf numFmtId="0" fontId="24" fillId="0" borderId="0" xfId="10" applyFont="1"/>
    <xf numFmtId="0" fontId="19" fillId="0" borderId="0" xfId="10" applyFont="1" applyAlignment="1">
      <alignment horizontal="justify"/>
    </xf>
    <xf numFmtId="0" fontId="19" fillId="0" borderId="0" xfId="10" applyFont="1" applyAlignment="1">
      <alignment wrapText="1"/>
    </xf>
    <xf numFmtId="0" fontId="19" fillId="0" borderId="0" xfId="10" applyFont="1" applyAlignment="1">
      <alignment horizontal="right"/>
    </xf>
    <xf numFmtId="0" fontId="19" fillId="0" borderId="0" xfId="10" applyFont="1"/>
    <xf numFmtId="0" fontId="1" fillId="0" borderId="0" xfId="0" applyNumberFormat="1" applyFont="1" applyAlignment="1">
      <alignment vertical="top"/>
    </xf>
    <xf numFmtId="0" fontId="125" fillId="0" borderId="0" xfId="9" applyFont="1" applyAlignment="1" applyProtection="1">
      <alignment horizontal="left"/>
    </xf>
    <xf numFmtId="0" fontId="1" fillId="0" borderId="0" xfId="0" applyFont="1" applyAlignment="1">
      <alignment horizontal="left"/>
    </xf>
    <xf numFmtId="0" fontId="0" fillId="0" borderId="0" xfId="0" applyFont="1" applyAlignment="1">
      <alignment vertical="top"/>
    </xf>
    <xf numFmtId="0" fontId="1" fillId="0" borderId="0" xfId="0" applyFont="1" applyAlignment="1">
      <alignment horizontal="justify"/>
    </xf>
    <xf numFmtId="0" fontId="5" fillId="0" borderId="0" xfId="0" applyNumberFormat="1" applyFont="1" applyAlignment="1">
      <alignment vertical="top"/>
    </xf>
    <xf numFmtId="0" fontId="5" fillId="0" borderId="0" xfId="0" applyFont="1" applyAlignment="1" applyProtection="1">
      <alignment vertical="top" wrapText="1"/>
    </xf>
    <xf numFmtId="0" fontId="96" fillId="4" borderId="3"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top" wrapText="1"/>
    </xf>
    <xf numFmtId="0" fontId="23" fillId="0" borderId="0" xfId="0" applyFont="1" applyAlignment="1" applyProtection="1"/>
    <xf numFmtId="0" fontId="17" fillId="3" borderId="0" xfId="0" applyFont="1" applyFill="1" applyAlignment="1">
      <alignment horizontal="justify" vertical="top" wrapText="1"/>
    </xf>
    <xf numFmtId="0" fontId="0" fillId="0" borderId="43" xfId="0" applyFont="1" applyBorder="1" applyAlignment="1">
      <alignment horizontal="center"/>
    </xf>
    <xf numFmtId="0" fontId="33" fillId="0" borderId="0" xfId="0" applyFont="1" applyAlignment="1" applyProtection="1">
      <alignment horizontal="left"/>
    </xf>
    <xf numFmtId="0" fontId="0" fillId="2" borderId="66" xfId="0" applyFont="1" applyFill="1" applyBorder="1" applyAlignment="1">
      <alignment horizontal="center"/>
    </xf>
    <xf numFmtId="0" fontId="23" fillId="0" borderId="0" xfId="0" applyFont="1" applyBorder="1" applyAlignment="1" applyProtection="1"/>
    <xf numFmtId="0" fontId="0" fillId="0" borderId="0" xfId="0"/>
    <xf numFmtId="0" fontId="23" fillId="0" borderId="0" xfId="0" applyFont="1" applyFill="1" applyBorder="1" applyAlignment="1" applyProtection="1">
      <alignment horizontal="left" vertical="top" wrapText="1"/>
    </xf>
    <xf numFmtId="0" fontId="23" fillId="0" borderId="0" xfId="0" applyFont="1" applyBorder="1" applyAlignment="1" applyProtection="1">
      <alignment horizontal="center"/>
    </xf>
    <xf numFmtId="0" fontId="0" fillId="0" borderId="3" xfId="0" applyBorder="1"/>
    <xf numFmtId="0" fontId="23" fillId="0" borderId="0" xfId="0" applyFont="1" applyAlignment="1" applyProtection="1">
      <alignment horizontal="left" vertical="top"/>
    </xf>
    <xf numFmtId="0" fontId="0" fillId="0" borderId="0" xfId="0" applyAlignment="1"/>
    <xf numFmtId="0" fontId="169" fillId="0" borderId="0" xfId="0" applyFont="1" applyAlignment="1">
      <alignment horizontal="left" vertical="center" wrapText="1"/>
    </xf>
    <xf numFmtId="0" fontId="96" fillId="0" borderId="0" xfId="0" applyFont="1" applyFill="1" applyBorder="1" applyAlignment="1" applyProtection="1"/>
    <xf numFmtId="0" fontId="0" fillId="0" borderId="0" xfId="0" applyFill="1" applyBorder="1"/>
    <xf numFmtId="0" fontId="23" fillId="0" borderId="0" xfId="0" applyFont="1" applyAlignment="1" applyProtection="1">
      <alignment horizontal="right"/>
    </xf>
    <xf numFmtId="0" fontId="23" fillId="0" borderId="0" xfId="0" applyFont="1" applyFill="1" applyBorder="1" applyAlignment="1" applyProtection="1">
      <alignment horizontal="left"/>
    </xf>
    <xf numFmtId="0" fontId="0" fillId="0" borderId="0" xfId="0" applyFont="1"/>
    <xf numFmtId="0" fontId="5" fillId="0" borderId="0" xfId="0" applyFont="1" applyBorder="1" applyAlignment="1" applyProtection="1">
      <alignment horizontal="justify" vertical="top" wrapText="1"/>
    </xf>
    <xf numFmtId="0" fontId="0" fillId="0" borderId="0" xfId="0" applyBorder="1"/>
    <xf numFmtId="0" fontId="0" fillId="16" borderId="23" xfId="0" applyFill="1" applyBorder="1"/>
    <xf numFmtId="0" fontId="0" fillId="16" borderId="24" xfId="0" applyFill="1" applyBorder="1"/>
    <xf numFmtId="0" fontId="0" fillId="16" borderId="25" xfId="0" applyFill="1" applyBorder="1"/>
    <xf numFmtId="0" fontId="0" fillId="16" borderId="7" xfId="0" applyFill="1" applyBorder="1"/>
    <xf numFmtId="0" fontId="0" fillId="16" borderId="22" xfId="0" applyFill="1" applyBorder="1"/>
    <xf numFmtId="0" fontId="0" fillId="16" borderId="35" xfId="0" applyFill="1" applyBorder="1"/>
    <xf numFmtId="165" fontId="24" fillId="16" borderId="43" xfId="0" applyNumberFormat="1" applyFont="1" applyFill="1" applyBorder="1" applyProtection="1"/>
    <xf numFmtId="0" fontId="0" fillId="16" borderId="21" xfId="0" applyFill="1" applyBorder="1"/>
    <xf numFmtId="0" fontId="0" fillId="16" borderId="6" xfId="0" applyFill="1" applyBorder="1"/>
    <xf numFmtId="3" fontId="19" fillId="12" borderId="26" xfId="0" applyNumberFormat="1" applyFont="1" applyFill="1" applyBorder="1" applyAlignment="1" applyProtection="1">
      <alignment horizontal="center" vertical="center"/>
      <protection locked="0"/>
    </xf>
    <xf numFmtId="0" fontId="23" fillId="0" borderId="0" xfId="0" applyFont="1"/>
    <xf numFmtId="0" fontId="33" fillId="0" borderId="1" xfId="0" applyFont="1" applyFill="1" applyBorder="1" applyAlignment="1">
      <alignment vertical="center" wrapText="1"/>
    </xf>
    <xf numFmtId="0" fontId="33" fillId="0" borderId="0" xfId="0" applyFont="1" applyFill="1" applyBorder="1" applyAlignment="1">
      <alignment vertical="center" wrapText="1"/>
    </xf>
    <xf numFmtId="0" fontId="17" fillId="3" borderId="0" xfId="0" applyFont="1" applyFill="1" applyAlignment="1">
      <alignment vertical="top" wrapText="1"/>
    </xf>
    <xf numFmtId="0" fontId="35" fillId="4" borderId="0" xfId="0" applyFont="1" applyFill="1" applyAlignment="1" applyProtection="1">
      <alignment vertical="top" wrapText="1"/>
      <protection locked="0"/>
    </xf>
    <xf numFmtId="0" fontId="35" fillId="0" borderId="6" xfId="0" applyFont="1" applyFill="1" applyBorder="1" applyAlignment="1" applyProtection="1">
      <alignment vertical="top" wrapText="1"/>
      <protection locked="0"/>
    </xf>
    <xf numFmtId="0" fontId="10" fillId="7" borderId="22" xfId="0" applyFont="1" applyFill="1" applyBorder="1" applyAlignment="1" applyProtection="1">
      <alignment horizontal="center" vertical="center"/>
    </xf>
    <xf numFmtId="0" fontId="10" fillId="7" borderId="99" xfId="0" applyFont="1" applyFill="1" applyBorder="1" applyAlignment="1" applyProtection="1">
      <alignment horizontal="center" vertical="center"/>
    </xf>
    <xf numFmtId="0" fontId="10" fillId="7" borderId="64" xfId="0" applyFont="1" applyFill="1" applyBorder="1" applyAlignment="1" applyProtection="1">
      <alignment horizontal="center" vertical="center"/>
    </xf>
    <xf numFmtId="0" fontId="0" fillId="0" borderId="0" xfId="0"/>
    <xf numFmtId="0" fontId="167" fillId="0" borderId="0" xfId="0" applyFont="1"/>
    <xf numFmtId="44" fontId="60" fillId="4" borderId="42" xfId="8" applyNumberFormat="1" applyFont="1" applyFill="1" applyBorder="1" applyAlignment="1" applyProtection="1">
      <alignment horizontal="center" wrapText="1"/>
      <protection locked="0"/>
    </xf>
    <xf numFmtId="44" fontId="60" fillId="4" borderId="43" xfId="8" applyNumberFormat="1" applyFont="1" applyFill="1" applyBorder="1" applyAlignment="1" applyProtection="1">
      <alignment horizontal="center" wrapText="1"/>
      <protection locked="0"/>
    </xf>
    <xf numFmtId="184" fontId="19" fillId="0" borderId="43" xfId="8" applyNumberFormat="1" applyFont="1" applyBorder="1" applyProtection="1"/>
    <xf numFmtId="0" fontId="101" fillId="0" borderId="0" xfId="0" applyFont="1" applyBorder="1" applyAlignment="1" applyProtection="1">
      <protection locked="0"/>
    </xf>
    <xf numFmtId="0" fontId="5" fillId="0" borderId="0" xfId="0" applyFont="1" applyAlignment="1">
      <alignment horizontal="center"/>
    </xf>
    <xf numFmtId="6" fontId="24" fillId="0" borderId="69" xfId="0" applyNumberFormat="1" applyFont="1" applyFill="1" applyBorder="1" applyProtection="1"/>
    <xf numFmtId="42" fontId="24" fillId="0" borderId="8" xfId="8" applyNumberFormat="1" applyFont="1" applyFill="1" applyBorder="1" applyProtection="1"/>
    <xf numFmtId="6" fontId="24" fillId="0" borderId="8" xfId="8" applyNumberFormat="1" applyFont="1" applyFill="1" applyBorder="1" applyProtection="1"/>
    <xf numFmtId="6" fontId="24" fillId="4" borderId="8" xfId="8" applyNumberFormat="1" applyFont="1" applyFill="1" applyBorder="1" applyProtection="1">
      <protection locked="0"/>
    </xf>
    <xf numFmtId="6" fontId="24" fillId="0" borderId="22" xfId="0" applyNumberFormat="1" applyFont="1" applyFill="1" applyBorder="1" applyProtection="1"/>
    <xf numFmtId="6" fontId="24" fillId="0" borderId="8" xfId="0" applyNumberFormat="1" applyFont="1" applyFill="1" applyBorder="1" applyProtection="1"/>
    <xf numFmtId="6" fontId="96" fillId="4" borderId="69" xfId="0" applyNumberFormat="1" applyFont="1" applyFill="1" applyBorder="1" applyProtection="1">
      <protection locked="0"/>
    </xf>
    <xf numFmtId="38" fontId="96" fillId="4" borderId="69" xfId="0" applyNumberFormat="1" applyFont="1" applyFill="1" applyBorder="1" applyProtection="1">
      <protection locked="0"/>
    </xf>
    <xf numFmtId="38" fontId="96" fillId="4" borderId="118" xfId="0" applyNumberFormat="1" applyFont="1" applyFill="1" applyBorder="1" applyProtection="1">
      <protection locked="0"/>
    </xf>
    <xf numFmtId="38" fontId="96" fillId="4" borderId="119" xfId="0" applyNumberFormat="1" applyFont="1" applyFill="1" applyBorder="1" applyProtection="1">
      <protection locked="0"/>
    </xf>
    <xf numFmtId="6" fontId="30" fillId="0" borderId="8" xfId="0" applyNumberFormat="1" applyFont="1" applyFill="1" applyBorder="1" applyProtection="1"/>
    <xf numFmtId="2" fontId="30" fillId="2" borderId="8" xfId="0" applyNumberFormat="1" applyFont="1" applyFill="1" applyBorder="1" applyProtection="1"/>
    <xf numFmtId="38" fontId="96" fillId="4" borderId="3" xfId="0" applyNumberFormat="1" applyFont="1" applyFill="1" applyBorder="1" applyProtection="1">
      <protection locked="0"/>
    </xf>
    <xf numFmtId="6" fontId="24" fillId="0" borderId="120" xfId="0" applyNumberFormat="1" applyFont="1" applyFill="1" applyBorder="1" applyProtection="1"/>
    <xf numFmtId="42" fontId="24" fillId="0" borderId="28" xfId="8" applyNumberFormat="1" applyFont="1" applyFill="1" applyBorder="1" applyProtection="1"/>
    <xf numFmtId="6" fontId="24" fillId="0" borderId="27" xfId="0" applyNumberFormat="1" applyFont="1" applyFill="1" applyBorder="1" applyProtection="1"/>
    <xf numFmtId="6" fontId="24" fillId="0" borderId="28" xfId="8" applyNumberFormat="1" applyFont="1" applyFill="1" applyBorder="1" applyProtection="1"/>
    <xf numFmtId="6" fontId="24" fillId="4" borderId="28" xfId="8" applyNumberFormat="1" applyFont="1" applyFill="1" applyBorder="1" applyProtection="1">
      <protection locked="0"/>
    </xf>
    <xf numFmtId="6" fontId="24" fillId="0" borderId="113" xfId="0" applyNumberFormat="1" applyFont="1" applyFill="1" applyBorder="1" applyProtection="1"/>
    <xf numFmtId="0" fontId="24" fillId="0" borderId="28" xfId="0" applyFont="1" applyFill="1" applyBorder="1" applyProtection="1"/>
    <xf numFmtId="6" fontId="24" fillId="0" borderId="28" xfId="0" applyNumberFormat="1" applyFont="1" applyFill="1" applyBorder="1" applyProtection="1"/>
    <xf numFmtId="0" fontId="30" fillId="0" borderId="28" xfId="0" applyFont="1" applyFill="1" applyBorder="1" applyProtection="1"/>
    <xf numFmtId="6" fontId="96" fillId="4" borderId="27" xfId="0" applyNumberFormat="1" applyFont="1" applyFill="1" applyBorder="1" applyProtection="1">
      <protection locked="0"/>
    </xf>
    <xf numFmtId="38" fontId="96" fillId="4" borderId="27" xfId="0" applyNumberFormat="1" applyFont="1" applyFill="1" applyBorder="1" applyProtection="1">
      <protection locked="0"/>
    </xf>
    <xf numFmtId="38" fontId="96" fillId="4" borderId="30" xfId="0" applyNumberFormat="1" applyFont="1" applyFill="1" applyBorder="1" applyProtection="1">
      <protection locked="0"/>
    </xf>
    <xf numFmtId="38" fontId="96" fillId="4" borderId="121" xfId="0" applyNumberFormat="1" applyFont="1" applyFill="1" applyBorder="1" applyProtection="1">
      <protection locked="0"/>
    </xf>
    <xf numFmtId="6" fontId="30" fillId="0" borderId="28" xfId="0" applyNumberFormat="1" applyFont="1" applyFill="1" applyBorder="1" applyProtection="1"/>
    <xf numFmtId="2" fontId="30" fillId="2" borderId="28" xfId="0" applyNumberFormat="1" applyFont="1" applyFill="1" applyBorder="1" applyProtection="1"/>
    <xf numFmtId="38" fontId="96" fillId="4" borderId="31" xfId="0" applyNumberFormat="1" applyFont="1" applyFill="1" applyBorder="1" applyProtection="1">
      <protection locked="0"/>
    </xf>
    <xf numFmtId="6" fontId="24" fillId="4" borderId="113" xfId="8" applyNumberFormat="1" applyFont="1" applyFill="1" applyBorder="1" applyProtection="1">
      <protection locked="0"/>
    </xf>
    <xf numFmtId="0" fontId="0" fillId="0" borderId="0" xfId="0" applyAlignment="1"/>
    <xf numFmtId="0" fontId="5" fillId="0" borderId="0" xfId="0" applyFont="1" applyAlignment="1">
      <alignment horizontal="justify" vertical="top" wrapText="1"/>
    </xf>
    <xf numFmtId="0" fontId="0" fillId="0" borderId="0" xfId="0"/>
    <xf numFmtId="0" fontId="0" fillId="0" borderId="0" xfId="0"/>
    <xf numFmtId="0" fontId="97" fillId="4" borderId="26" xfId="0" applyFont="1" applyFill="1" applyBorder="1" applyAlignment="1" applyProtection="1">
      <alignment vertical="center"/>
      <protection locked="0"/>
    </xf>
    <xf numFmtId="0" fontId="165" fillId="16" borderId="31" xfId="0" applyFont="1" applyFill="1" applyBorder="1" applyAlignment="1">
      <alignment horizontal="center" vertical="center"/>
    </xf>
    <xf numFmtId="0" fontId="101" fillId="12" borderId="35" xfId="0" applyFont="1" applyFill="1" applyBorder="1" applyAlignment="1" applyProtection="1">
      <alignment horizontal="center"/>
      <protection locked="0"/>
    </xf>
    <xf numFmtId="0" fontId="101" fillId="12" borderId="43" xfId="0" applyFont="1" applyFill="1" applyBorder="1" applyAlignment="1" applyProtection="1">
      <alignment horizontal="center"/>
      <protection locked="0"/>
    </xf>
    <xf numFmtId="0" fontId="0" fillId="12" borderId="35" xfId="0" applyFill="1" applyBorder="1" applyAlignment="1" applyProtection="1">
      <alignment horizontal="center"/>
      <protection locked="0"/>
    </xf>
    <xf numFmtId="0" fontId="0" fillId="12" borderId="43" xfId="0" applyFill="1" applyBorder="1" applyAlignment="1" applyProtection="1">
      <alignment horizontal="center"/>
      <protection locked="0"/>
    </xf>
    <xf numFmtId="0" fontId="0" fillId="12" borderId="3" xfId="0" applyFill="1" applyBorder="1" applyProtection="1">
      <protection locked="0"/>
    </xf>
    <xf numFmtId="0" fontId="0" fillId="0" borderId="0" xfId="0"/>
    <xf numFmtId="0" fontId="213" fillId="0" borderId="0" xfId="0" applyFont="1"/>
    <xf numFmtId="0" fontId="0" fillId="0" borderId="0" xfId="0" applyAlignment="1">
      <alignment vertical="top"/>
    </xf>
    <xf numFmtId="0" fontId="0" fillId="0" borderId="0" xfId="0"/>
    <xf numFmtId="0" fontId="24" fillId="0" borderId="0" xfId="0" applyNumberFormat="1" applyFont="1" applyFill="1" applyBorder="1" applyAlignment="1" applyProtection="1">
      <alignment vertical="top" wrapText="1"/>
    </xf>
    <xf numFmtId="0" fontId="101" fillId="0" borderId="0" xfId="0" applyNumberFormat="1" applyFont="1"/>
    <xf numFmtId="167" fontId="5" fillId="17" borderId="43" xfId="0" applyNumberFormat="1" applyFont="1" applyFill="1" applyBorder="1"/>
    <xf numFmtId="165" fontId="24" fillId="17" borderId="43" xfId="0" applyNumberFormat="1" applyFont="1" applyFill="1" applyBorder="1" applyProtection="1"/>
    <xf numFmtId="0" fontId="23" fillId="0" borderId="0" xfId="0" applyFont="1" applyBorder="1" applyAlignment="1" applyProtection="1">
      <alignment horizontal="center"/>
    </xf>
    <xf numFmtId="0" fontId="0" fillId="0" borderId="0" xfId="0"/>
    <xf numFmtId="0" fontId="101" fillId="0" borderId="0" xfId="0" applyFont="1" applyAlignment="1" applyProtection="1">
      <alignment horizontal="left" vertical="top" wrapText="1"/>
    </xf>
    <xf numFmtId="0" fontId="0" fillId="0" borderId="0" xfId="0"/>
    <xf numFmtId="0" fontId="0" fillId="0" borderId="0" xfId="0"/>
    <xf numFmtId="0" fontId="60" fillId="4" borderId="3" xfId="0" applyFont="1" applyFill="1" applyBorder="1" applyAlignment="1" applyProtection="1">
      <protection locked="0"/>
    </xf>
    <xf numFmtId="0" fontId="5" fillId="0" borderId="0" xfId="0" applyFont="1" applyBorder="1" applyAlignment="1" applyProtection="1">
      <alignment horizontal="left" vertical="top" wrapText="1"/>
    </xf>
    <xf numFmtId="0" fontId="0" fillId="0" borderId="0" xfId="0"/>
    <xf numFmtId="0" fontId="174" fillId="0" borderId="0" xfId="0" applyFont="1" applyAlignment="1">
      <alignment wrapText="1"/>
    </xf>
    <xf numFmtId="0" fontId="180" fillId="0" borderId="0" xfId="0" applyFont="1" applyAlignment="1">
      <alignment horizontal="left" wrapText="1"/>
    </xf>
    <xf numFmtId="0" fontId="0" fillId="0" borderId="0" xfId="0" applyBorder="1" applyAlignment="1">
      <alignment wrapText="1"/>
    </xf>
    <xf numFmtId="0" fontId="169" fillId="0" borderId="0" xfId="0" applyFont="1" applyBorder="1" applyAlignment="1">
      <alignment horizontal="left" textRotation="90" wrapText="1"/>
    </xf>
    <xf numFmtId="0" fontId="169" fillId="0" borderId="0" xfId="0" applyFont="1" applyFill="1" applyBorder="1" applyAlignment="1">
      <alignment horizontal="left" textRotation="90" wrapText="1"/>
    </xf>
    <xf numFmtId="0" fontId="0" fillId="0" borderId="0" xfId="0"/>
    <xf numFmtId="0" fontId="0" fillId="0" borderId="0" xfId="0"/>
    <xf numFmtId="0" fontId="169" fillId="0" borderId="0" xfId="0" applyFont="1" applyAlignment="1">
      <alignment wrapText="1"/>
    </xf>
    <xf numFmtId="49" fontId="0" fillId="0" borderId="0" xfId="0" applyNumberFormat="1" applyAlignment="1">
      <alignment wrapText="1"/>
    </xf>
    <xf numFmtId="0" fontId="0" fillId="0" borderId="0" xfId="0"/>
    <xf numFmtId="0" fontId="0" fillId="0" borderId="0" xfId="0" applyAlignment="1">
      <alignment wrapText="1"/>
    </xf>
    <xf numFmtId="0" fontId="0" fillId="0" borderId="0" xfId="0"/>
    <xf numFmtId="0" fontId="170" fillId="0" borderId="0" xfId="0" applyFont="1" applyAlignment="1">
      <alignment vertical="top"/>
    </xf>
    <xf numFmtId="0" fontId="0" fillId="0" borderId="0" xfId="0" applyAlignment="1"/>
    <xf numFmtId="0" fontId="169" fillId="0" borderId="12" xfId="0" applyFont="1" applyBorder="1" applyAlignment="1"/>
    <xf numFmtId="0" fontId="166" fillId="12" borderId="26" xfId="0" applyFont="1" applyFill="1" applyBorder="1" applyAlignment="1" applyProtection="1">
      <alignment vertical="top" wrapText="1"/>
      <protection locked="0"/>
    </xf>
    <xf numFmtId="0" fontId="10" fillId="4" borderId="26" xfId="0" applyFont="1" applyFill="1" applyBorder="1" applyAlignment="1" applyProtection="1">
      <alignment horizontal="center" vertical="top"/>
      <protection locked="0"/>
    </xf>
    <xf numFmtId="0" fontId="219" fillId="0" borderId="12" xfId="0" quotePrefix="1" applyFont="1" applyBorder="1" applyAlignment="1" applyProtection="1">
      <alignment horizontal="left" vertical="center"/>
    </xf>
    <xf numFmtId="0" fontId="0" fillId="0" borderId="0" xfId="0"/>
    <xf numFmtId="0" fontId="35" fillId="4" borderId="3" xfId="0" applyFont="1" applyFill="1" applyBorder="1" applyAlignment="1" applyProtection="1">
      <alignment horizontal="center"/>
      <protection locked="0"/>
    </xf>
    <xf numFmtId="0" fontId="5" fillId="0" borderId="0" xfId="0" applyFont="1" applyAlignment="1">
      <alignment horizontal="justify" vertical="top" wrapText="1"/>
    </xf>
    <xf numFmtId="0" fontId="0" fillId="0" borderId="0" xfId="0"/>
    <xf numFmtId="0" fontId="5" fillId="0" borderId="0" xfId="0" applyFont="1" applyAlignment="1">
      <alignment horizontal="left" vertical="top" wrapText="1"/>
    </xf>
    <xf numFmtId="0" fontId="45" fillId="0" borderId="0" xfId="12" applyFont="1" applyFill="1" applyBorder="1" applyAlignment="1" applyProtection="1">
      <alignment horizontal="center" vertical="center"/>
    </xf>
    <xf numFmtId="0" fontId="24" fillId="0" borderId="0" xfId="12" applyFont="1" applyFill="1" applyProtection="1"/>
    <xf numFmtId="0" fontId="76" fillId="0" borderId="12" xfId="0" applyFont="1" applyFill="1" applyBorder="1" applyAlignment="1" applyProtection="1">
      <alignment horizontal="center" vertical="center"/>
      <protection locked="0"/>
    </xf>
    <xf numFmtId="0" fontId="5" fillId="0" borderId="0" xfId="0" applyFont="1" applyBorder="1" applyAlignment="1"/>
    <xf numFmtId="0" fontId="23" fillId="0" borderId="0" xfId="0" applyFont="1" applyAlignment="1"/>
    <xf numFmtId="0" fontId="24" fillId="12" borderId="43" xfId="0" applyFont="1" applyFill="1" applyBorder="1" applyProtection="1">
      <protection locked="0"/>
    </xf>
    <xf numFmtId="0" fontId="5" fillId="0" borderId="0" xfId="0" applyFont="1" applyFill="1" applyBorder="1" applyAlignment="1" applyProtection="1">
      <alignment horizontal="left" vertical="top" wrapText="1"/>
    </xf>
    <xf numFmtId="0" fontId="0" fillId="0" borderId="0" xfId="0" applyAlignment="1">
      <alignment horizontal="left"/>
    </xf>
    <xf numFmtId="0" fontId="5" fillId="0" borderId="0" xfId="0" applyFont="1" applyBorder="1" applyAlignment="1" applyProtection="1">
      <alignment horizontal="left" vertical="top" wrapText="1"/>
    </xf>
    <xf numFmtId="0" fontId="23" fillId="0" borderId="0" xfId="0" applyFont="1" applyFill="1" applyBorder="1" applyAlignment="1" applyProtection="1">
      <alignment horizontal="left" vertical="top" wrapText="1"/>
    </xf>
    <xf numFmtId="0" fontId="0" fillId="0" borderId="0" xfId="0" applyFont="1" applyAlignment="1">
      <alignment vertical="top" wrapText="1"/>
    </xf>
    <xf numFmtId="0" fontId="0" fillId="0" borderId="0" xfId="0" applyBorder="1" applyAlignment="1" applyProtection="1">
      <alignment horizontal="left"/>
    </xf>
    <xf numFmtId="0" fontId="0" fillId="0" borderId="0" xfId="0" applyFill="1" applyBorder="1" applyAlignment="1" applyProtection="1">
      <alignment horizontal="left"/>
    </xf>
    <xf numFmtId="0" fontId="0" fillId="0" borderId="0" xfId="0"/>
    <xf numFmtId="0" fontId="96" fillId="0" borderId="0" xfId="0" applyFont="1" applyFill="1" applyBorder="1" applyAlignment="1" applyProtection="1"/>
    <xf numFmtId="0" fontId="5" fillId="0" borderId="0" xfId="0" applyFont="1" applyBorder="1" applyAlignment="1" applyProtection="1">
      <alignment horizontal="left" vertical="top"/>
    </xf>
    <xf numFmtId="0" fontId="0" fillId="0" borderId="0" xfId="0" applyAlignment="1" applyProtection="1">
      <alignment horizontal="center"/>
    </xf>
    <xf numFmtId="0" fontId="5" fillId="0" borderId="0" xfId="0" applyFont="1" applyFill="1" applyBorder="1" applyAlignment="1" applyProtection="1">
      <alignment horizontal="left" vertical="top" wrapText="1"/>
    </xf>
    <xf numFmtId="0" fontId="19" fillId="0" borderId="0" xfId="0" applyFont="1" applyAlignment="1" applyProtection="1">
      <alignment horizontal="left" wrapText="1"/>
    </xf>
    <xf numFmtId="0" fontId="0" fillId="0" borderId="0" xfId="0"/>
    <xf numFmtId="0" fontId="212" fillId="0" borderId="0" xfId="0" applyFont="1" applyAlignment="1">
      <alignment vertical="center" wrapText="1"/>
    </xf>
    <xf numFmtId="0" fontId="24" fillId="0" borderId="0" xfId="11" applyFont="1" applyFill="1" applyBorder="1" applyAlignment="1" applyProtection="1">
      <alignment vertical="top" wrapText="1"/>
    </xf>
    <xf numFmtId="0" fontId="24" fillId="0" borderId="0" xfId="11" applyFont="1" applyFill="1" applyBorder="1" applyAlignment="1" applyProtection="1">
      <alignment horizontal="justify" vertical="center"/>
    </xf>
    <xf numFmtId="0" fontId="24" fillId="0" borderId="0" xfId="11" applyFont="1" applyFill="1" applyBorder="1" applyAlignment="1" applyProtection="1">
      <alignment vertical="center"/>
    </xf>
    <xf numFmtId="0" fontId="169" fillId="0" borderId="0" xfId="0" applyFont="1" applyBorder="1" applyAlignment="1" applyProtection="1">
      <alignment vertical="center"/>
    </xf>
    <xf numFmtId="0" fontId="33" fillId="0" borderId="0" xfId="11" applyFont="1" applyFill="1" applyBorder="1" applyAlignment="1" applyProtection="1">
      <alignment vertical="top"/>
    </xf>
    <xf numFmtId="0" fontId="166" fillId="4" borderId="26" xfId="0" applyFont="1" applyFill="1" applyBorder="1" applyAlignment="1" applyProtection="1">
      <alignment horizontal="center" vertical="center"/>
      <protection locked="0"/>
    </xf>
    <xf numFmtId="0" fontId="169" fillId="22" borderId="122" xfId="0" applyFont="1" applyFill="1" applyBorder="1"/>
    <xf numFmtId="0" fontId="169" fillId="22" borderId="122" xfId="0" applyFont="1" applyFill="1" applyBorder="1" applyAlignment="1">
      <alignment horizontal="center"/>
    </xf>
    <xf numFmtId="0" fontId="169" fillId="22" borderId="123" xfId="0" applyFont="1" applyFill="1" applyBorder="1" applyAlignment="1">
      <alignment horizontal="center"/>
    </xf>
    <xf numFmtId="0" fontId="169" fillId="23" borderId="110" xfId="0" applyFont="1" applyFill="1" applyBorder="1"/>
    <xf numFmtId="0" fontId="169" fillId="23" borderId="122" xfId="0" applyFont="1" applyFill="1" applyBorder="1"/>
    <xf numFmtId="0" fontId="169" fillId="23" borderId="122" xfId="0" applyFont="1" applyFill="1" applyBorder="1" applyAlignment="1">
      <alignment horizontal="center"/>
    </xf>
    <xf numFmtId="0" fontId="169" fillId="23" borderId="123" xfId="0" applyFont="1" applyFill="1" applyBorder="1" applyAlignment="1">
      <alignment horizontal="center"/>
    </xf>
    <xf numFmtId="3" fontId="169" fillId="22" borderId="122" xfId="0" applyNumberFormat="1" applyFont="1" applyFill="1" applyBorder="1"/>
    <xf numFmtId="3" fontId="169" fillId="23" borderId="122" xfId="0" applyNumberFormat="1" applyFont="1" applyFill="1" applyBorder="1"/>
    <xf numFmtId="0" fontId="169" fillId="22" borderId="124" xfId="0" applyFont="1" applyFill="1" applyBorder="1"/>
    <xf numFmtId="0" fontId="169" fillId="22" borderId="125" xfId="0" applyFont="1" applyFill="1" applyBorder="1"/>
    <xf numFmtId="0" fontId="169" fillId="22" borderId="125" xfId="0" applyFont="1" applyFill="1" applyBorder="1" applyAlignment="1">
      <alignment horizontal="center"/>
    </xf>
    <xf numFmtId="0" fontId="165" fillId="0" borderId="0" xfId="0" applyFont="1" applyProtection="1"/>
    <xf numFmtId="0" fontId="165" fillId="0" borderId="0" xfId="0" applyFont="1" applyAlignment="1" applyProtection="1">
      <alignment horizontal="center"/>
    </xf>
    <xf numFmtId="0" fontId="35" fillId="0" borderId="0" xfId="0" applyFont="1" applyFill="1" applyBorder="1" applyAlignment="1" applyProtection="1">
      <alignment horizontal="left"/>
      <protection locked="0"/>
    </xf>
    <xf numFmtId="0" fontId="173" fillId="0" borderId="0" xfId="0" applyFont="1" applyFill="1" applyBorder="1" applyAlignment="1" applyProtection="1">
      <alignment horizontal="center" vertical="top" wrapText="1"/>
      <protection locked="0"/>
    </xf>
    <xf numFmtId="0" fontId="5" fillId="0" borderId="0" xfId="0" applyFont="1" applyAlignment="1" applyProtection="1">
      <alignment horizontal="left" vertical="top"/>
    </xf>
    <xf numFmtId="0" fontId="5" fillId="0" borderId="0" xfId="0" applyFont="1" applyFill="1" applyAlignment="1" applyProtection="1">
      <alignment vertical="top" wrapText="1"/>
    </xf>
    <xf numFmtId="0" fontId="5" fillId="0" borderId="0" xfId="0" applyFont="1" applyAlignment="1" applyProtection="1">
      <alignment horizontal="left" vertical="top" wrapText="1"/>
    </xf>
    <xf numFmtId="0" fontId="5" fillId="0" borderId="0" xfId="0" applyFont="1" applyBorder="1" applyAlignment="1" applyProtection="1">
      <alignment horizontal="left" vertical="top" wrapText="1"/>
    </xf>
    <xf numFmtId="0" fontId="5" fillId="0" borderId="0" xfId="0" applyFont="1" applyFill="1" applyAlignment="1" applyProtection="1">
      <alignment horizontal="left" vertical="top" wrapText="1"/>
    </xf>
    <xf numFmtId="0" fontId="23" fillId="0" borderId="0" xfId="0" applyFont="1" applyBorder="1" applyAlignment="1" applyProtection="1">
      <alignment horizontal="left" vertical="top" wrapText="1"/>
    </xf>
    <xf numFmtId="0" fontId="5" fillId="0" borderId="0" xfId="0" applyFont="1" applyAlignment="1" applyProtection="1">
      <alignment vertical="top" wrapText="1"/>
    </xf>
    <xf numFmtId="0" fontId="23" fillId="0" borderId="0" xfId="0" applyFont="1" applyAlignment="1" applyProtection="1">
      <alignment horizontal="left" vertical="top" wrapText="1"/>
    </xf>
    <xf numFmtId="0" fontId="23" fillId="0" borderId="0" xfId="0" applyFont="1" applyAlignment="1" applyProtection="1">
      <alignment wrapText="1"/>
    </xf>
    <xf numFmtId="0" fontId="0" fillId="0" borderId="0" xfId="0"/>
    <xf numFmtId="0" fontId="24" fillId="0" borderId="0" xfId="0" applyFont="1" applyFill="1" applyBorder="1" applyAlignment="1" applyProtection="1">
      <alignment horizontal="left" vertical="top" wrapText="1"/>
    </xf>
    <xf numFmtId="0" fontId="23" fillId="0" borderId="0" xfId="0" applyFont="1" applyAlignment="1" applyProtection="1">
      <alignment horizontal="left"/>
    </xf>
    <xf numFmtId="0" fontId="5" fillId="0" borderId="0" xfId="0" applyFont="1" applyAlignment="1" applyProtection="1">
      <alignment wrapText="1"/>
    </xf>
    <xf numFmtId="0" fontId="4" fillId="0" borderId="0" xfId="9" applyAlignment="1" applyProtection="1"/>
    <xf numFmtId="0" fontId="0" fillId="0" borderId="0" xfId="0" applyBorder="1"/>
    <xf numFmtId="0" fontId="5" fillId="0" borderId="0" xfId="0" applyFont="1" applyFill="1" applyBorder="1" applyAlignment="1" applyProtection="1">
      <alignment horizontal="left" vertical="top" wrapText="1"/>
    </xf>
    <xf numFmtId="0" fontId="0" fillId="0" borderId="0" xfId="0" applyAlignment="1">
      <alignment wrapText="1"/>
    </xf>
    <xf numFmtId="0" fontId="0" fillId="0" borderId="0" xfId="0" applyFont="1" applyAlignment="1">
      <alignment vertical="top" wrapText="1"/>
    </xf>
    <xf numFmtId="180" fontId="0" fillId="0" borderId="0" xfId="0" applyNumberFormat="1" applyBorder="1" applyAlignment="1" applyProtection="1">
      <alignment horizontal="left"/>
    </xf>
    <xf numFmtId="0" fontId="0" fillId="0" borderId="0" xfId="0" applyBorder="1" applyAlignment="1" applyProtection="1">
      <alignment horizontal="left"/>
    </xf>
    <xf numFmtId="0" fontId="0" fillId="0" borderId="0" xfId="0"/>
    <xf numFmtId="0" fontId="0" fillId="0" borderId="0" xfId="0" applyFont="1" applyAlignment="1">
      <alignment wrapText="1"/>
    </xf>
    <xf numFmtId="0" fontId="12" fillId="0" borderId="0" xfId="0" applyFont="1" applyFill="1" applyBorder="1" applyAlignment="1" applyProtection="1">
      <alignment horizontal="center" vertical="center" wrapText="1"/>
    </xf>
    <xf numFmtId="0" fontId="4" fillId="0" borderId="0" xfId="9" applyFont="1" applyAlignment="1" applyProtection="1">
      <alignment vertical="top"/>
    </xf>
    <xf numFmtId="0" fontId="0" fillId="0" borderId="0" xfId="0" applyFont="1" applyAlignment="1"/>
    <xf numFmtId="0" fontId="4" fillId="0" borderId="0" xfId="9" applyFont="1" applyFill="1" applyAlignment="1" applyProtection="1">
      <alignment horizontal="left" vertical="top"/>
    </xf>
    <xf numFmtId="0" fontId="76" fillId="0" borderId="0" xfId="0" applyFont="1" applyFill="1" applyBorder="1" applyProtection="1"/>
    <xf numFmtId="0" fontId="76" fillId="12" borderId="26" xfId="0" applyFont="1" applyFill="1" applyBorder="1" applyProtection="1"/>
    <xf numFmtId="0" fontId="76" fillId="0" borderId="26" xfId="0" applyFont="1" applyFill="1" applyBorder="1" applyAlignment="1" applyProtection="1">
      <alignment horizontal="center"/>
    </xf>
    <xf numFmtId="0" fontId="10" fillId="0" borderId="0" xfId="0" applyFont="1" applyAlignment="1" applyProtection="1">
      <alignment horizontal="center" vertical="center"/>
    </xf>
    <xf numFmtId="0" fontId="5" fillId="0" borderId="0" xfId="0" applyFont="1" applyAlignment="1" applyProtection="1">
      <alignment horizontal="center" vertical="top" wrapText="1"/>
    </xf>
    <xf numFmtId="0" fontId="5" fillId="0" borderId="0" xfId="0" applyFont="1" applyProtection="1">
      <protection locked="0"/>
    </xf>
    <xf numFmtId="0" fontId="5" fillId="0" borderId="0" xfId="0" applyFont="1" applyAlignment="1" applyProtection="1">
      <alignment vertical="top"/>
    </xf>
    <xf numFmtId="0" fontId="91" fillId="0" borderId="0" xfId="0" applyFont="1" applyFill="1" applyBorder="1" applyAlignment="1" applyProtection="1">
      <alignment horizontal="center" vertical="center"/>
    </xf>
    <xf numFmtId="0" fontId="47" fillId="0" borderId="0" xfId="0" applyFont="1" applyFill="1" applyBorder="1" applyProtection="1"/>
    <xf numFmtId="0" fontId="182" fillId="0" borderId="0" xfId="0" applyFont="1" applyAlignment="1">
      <alignment wrapText="1"/>
    </xf>
    <xf numFmtId="0" fontId="23" fillId="0" borderId="0" xfId="0" applyFont="1" applyAlignment="1" applyProtection="1">
      <alignment horizontal="right"/>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Border="1" applyAlignment="1" applyProtection="1">
      <alignment vertical="center"/>
    </xf>
    <xf numFmtId="0" fontId="10" fillId="0" borderId="0" xfId="0" applyFont="1" applyFill="1" applyBorder="1" applyAlignment="1" applyProtection="1">
      <alignment vertical="top"/>
    </xf>
    <xf numFmtId="0" fontId="0" fillId="0" borderId="0" xfId="0" applyBorder="1" applyAlignment="1" applyProtection="1">
      <alignment vertical="center"/>
    </xf>
    <xf numFmtId="0" fontId="0" fillId="0" borderId="0" xfId="0" applyFont="1" applyBorder="1" applyAlignment="1" applyProtection="1">
      <alignment horizontal="left"/>
    </xf>
    <xf numFmtId="0" fontId="0" fillId="0" borderId="0" xfId="0" applyFont="1" applyBorder="1" applyAlignment="1" applyProtection="1">
      <alignment horizontal="left" wrapText="1"/>
    </xf>
    <xf numFmtId="0" fontId="0" fillId="0" borderId="0" xfId="0" applyFont="1" applyFill="1" applyBorder="1" applyAlignment="1" applyProtection="1">
      <alignment horizontal="left" wrapText="1"/>
    </xf>
    <xf numFmtId="0" fontId="1" fillId="0" borderId="0" xfId="0" applyFont="1" applyFill="1" applyBorder="1" applyAlignment="1" applyProtection="1">
      <alignment horizontal="left"/>
    </xf>
    <xf numFmtId="0" fontId="0" fillId="0" borderId="0" xfId="0" applyFill="1" applyBorder="1" applyProtection="1">
      <protection locked="0"/>
    </xf>
    <xf numFmtId="0" fontId="165" fillId="0" borderId="0" xfId="0" applyFont="1" applyBorder="1" applyAlignment="1" applyProtection="1">
      <alignment horizontal="left"/>
    </xf>
    <xf numFmtId="0" fontId="0" fillId="0" borderId="0" xfId="0"/>
    <xf numFmtId="0" fontId="0" fillId="0" borderId="0" xfId="0"/>
    <xf numFmtId="0" fontId="0" fillId="0" borderId="0" xfId="0" applyAlignment="1"/>
    <xf numFmtId="0" fontId="0" fillId="0" borderId="0" xfId="0" applyAlignment="1">
      <alignment horizontal="left" vertical="top" wrapText="1"/>
    </xf>
    <xf numFmtId="0" fontId="5" fillId="0" borderId="0" xfId="0" applyFont="1" applyAlignment="1">
      <alignment horizontal="left" vertical="top" wrapText="1"/>
    </xf>
    <xf numFmtId="0" fontId="4" fillId="0" borderId="0" xfId="9" applyAlignment="1" applyProtection="1"/>
    <xf numFmtId="0" fontId="5" fillId="0" borderId="0" xfId="0" applyFont="1" applyAlignment="1">
      <alignment horizontal="left" vertical="top"/>
    </xf>
    <xf numFmtId="0" fontId="0" fillId="0" borderId="0" xfId="0" applyAlignment="1">
      <alignment horizontal="justify" vertical="center" wrapText="1"/>
    </xf>
    <xf numFmtId="0" fontId="0" fillId="0" borderId="0" xfId="0" applyAlignment="1">
      <alignment horizontal="justify" wrapText="1"/>
    </xf>
    <xf numFmtId="0" fontId="23" fillId="0" borderId="12" xfId="0" applyFont="1" applyBorder="1" applyAlignment="1" applyProtection="1"/>
    <xf numFmtId="0" fontId="76" fillId="15" borderId="0" xfId="0" applyFont="1" applyFill="1" applyBorder="1" applyAlignment="1" applyProtection="1">
      <alignment horizontal="center" vertical="center"/>
      <protection locked="0"/>
    </xf>
    <xf numFmtId="0" fontId="33" fillId="15" borderId="12" xfId="0" applyFont="1" applyFill="1" applyBorder="1" applyAlignment="1" applyProtection="1">
      <alignment vertical="center"/>
    </xf>
    <xf numFmtId="9" fontId="24" fillId="15" borderId="13" xfId="15" applyFont="1" applyFill="1" applyBorder="1" applyAlignment="1" applyProtection="1">
      <alignment vertical="center"/>
    </xf>
    <xf numFmtId="3" fontId="24" fillId="15" borderId="2" xfId="0" applyNumberFormat="1" applyFont="1" applyFill="1" applyBorder="1" applyAlignment="1" applyProtection="1">
      <alignment vertical="center"/>
    </xf>
    <xf numFmtId="0" fontId="33" fillId="15" borderId="14" xfId="0" applyFont="1" applyFill="1" applyBorder="1" applyAlignment="1" applyProtection="1">
      <alignment vertical="center"/>
    </xf>
    <xf numFmtId="0" fontId="33" fillId="15" borderId="15" xfId="0" applyFont="1" applyFill="1" applyBorder="1" applyAlignment="1" applyProtection="1">
      <alignment vertical="center"/>
    </xf>
    <xf numFmtId="3" fontId="24" fillId="15" borderId="59" xfId="0" applyNumberFormat="1" applyFont="1" applyFill="1" applyBorder="1" applyAlignment="1" applyProtection="1">
      <alignment vertical="center"/>
    </xf>
    <xf numFmtId="0" fontId="0" fillId="0" borderId="0" xfId="0" applyFont="1" applyAlignment="1">
      <alignment vertical="top" wrapText="1"/>
    </xf>
    <xf numFmtId="0" fontId="224" fillId="0" borderId="0" xfId="0" applyFont="1" applyFill="1" applyBorder="1" applyProtection="1"/>
    <xf numFmtId="0" fontId="224" fillId="0" borderId="0" xfId="0" applyFont="1" applyFill="1" applyBorder="1" applyAlignment="1" applyProtection="1">
      <alignment horizontal="justify" vertical="top" wrapText="1"/>
    </xf>
    <xf numFmtId="49" fontId="226" fillId="0" borderId="0" xfId="0" applyNumberFormat="1" applyFont="1" applyFill="1" applyBorder="1" applyProtection="1"/>
    <xf numFmtId="0" fontId="166" fillId="18" borderId="26" xfId="0" applyFont="1" applyFill="1" applyBorder="1" applyAlignment="1" applyProtection="1">
      <alignment horizontal="center" vertical="center"/>
      <protection locked="0"/>
    </xf>
    <xf numFmtId="0" fontId="226" fillId="0" borderId="0" xfId="0" applyFont="1" applyFill="1" applyBorder="1" applyAlignment="1" applyProtection="1"/>
    <xf numFmtId="0" fontId="226" fillId="0" borderId="0" xfId="0" applyFont="1" applyFill="1" applyBorder="1" applyAlignment="1" applyProtection="1">
      <alignment horizontal="right"/>
    </xf>
    <xf numFmtId="0" fontId="224" fillId="0" borderId="0" xfId="0" applyFont="1" applyFill="1" applyBorder="1" applyAlignment="1" applyProtection="1"/>
    <xf numFmtId="0" fontId="224" fillId="0" borderId="0" xfId="0" applyFont="1" applyFill="1" applyBorder="1" applyAlignment="1" applyProtection="1">
      <alignment horizontal="center"/>
    </xf>
    <xf numFmtId="0" fontId="191" fillId="0" borderId="0" xfId="0" applyFont="1" applyFill="1" applyBorder="1"/>
    <xf numFmtId="0" fontId="227" fillId="18" borderId="26" xfId="0" applyFont="1" applyFill="1" applyBorder="1" applyAlignment="1" applyProtection="1">
      <alignment horizontal="center" vertical="center"/>
      <protection locked="0"/>
    </xf>
    <xf numFmtId="0" fontId="22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227" fillId="0" borderId="0" xfId="0"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26" xfId="0" applyFont="1" applyFill="1" applyBorder="1" applyAlignment="1" applyProtection="1">
      <alignment horizontal="center"/>
    </xf>
    <xf numFmtId="0" fontId="191" fillId="0" borderId="0" xfId="0" applyFont="1" applyFill="1" applyBorder="1" applyAlignment="1">
      <alignment wrapText="1"/>
    </xf>
    <xf numFmtId="0" fontId="166" fillId="0" borderId="0" xfId="0" applyFont="1" applyFill="1" applyBorder="1" applyAlignment="1" applyProtection="1">
      <alignment horizontal="center" vertical="center"/>
      <protection locked="0"/>
    </xf>
    <xf numFmtId="0" fontId="191" fillId="0" borderId="0" xfId="0" applyFont="1" applyFill="1" applyBorder="1" applyAlignment="1"/>
    <xf numFmtId="0" fontId="224" fillId="0" borderId="0" xfId="0" applyFont="1" applyFill="1" applyBorder="1" applyAlignment="1" applyProtection="1">
      <alignment vertical="top" wrapText="1"/>
    </xf>
    <xf numFmtId="49" fontId="226" fillId="0" borderId="0" xfId="0" applyNumberFormat="1" applyFont="1" applyFill="1" applyBorder="1" applyAlignment="1" applyProtection="1">
      <alignment horizontal="center"/>
    </xf>
    <xf numFmtId="0" fontId="230" fillId="30" borderId="0" xfId="0" applyFont="1" applyFill="1" applyBorder="1" applyProtection="1"/>
    <xf numFmtId="0" fontId="224" fillId="30" borderId="0" xfId="0" applyFont="1" applyFill="1" applyBorder="1" applyProtection="1"/>
    <xf numFmtId="0" fontId="226" fillId="0" borderId="0" xfId="0" applyFont="1" applyFill="1" applyBorder="1" applyAlignment="1" applyProtection="1">
      <alignment horizontal="center"/>
    </xf>
    <xf numFmtId="10" fontId="224" fillId="0" borderId="0" xfId="14" applyNumberFormat="1" applyFont="1" applyFill="1" applyBorder="1" applyAlignment="1" applyProtection="1">
      <alignment horizontal="center"/>
    </xf>
    <xf numFmtId="0" fontId="224" fillId="0" borderId="1" xfId="0" applyFont="1" applyFill="1" applyBorder="1" applyProtection="1"/>
    <xf numFmtId="0" fontId="226" fillId="0" borderId="10" xfId="0" applyFont="1" applyFill="1" applyBorder="1" applyAlignment="1" applyProtection="1">
      <alignment vertical="top"/>
    </xf>
    <xf numFmtId="0" fontId="226" fillId="0" borderId="1" xfId="0" applyFont="1" applyFill="1" applyBorder="1" applyAlignment="1" applyProtection="1">
      <alignment vertical="top"/>
    </xf>
    <xf numFmtId="0" fontId="225" fillId="0" borderId="1" xfId="9" applyFont="1" applyFill="1" applyBorder="1" applyAlignment="1" applyProtection="1">
      <alignment vertical="top"/>
    </xf>
    <xf numFmtId="0" fontId="225" fillId="0" borderId="5" xfId="9" applyFont="1" applyFill="1" applyBorder="1" applyAlignment="1" applyProtection="1">
      <alignment vertical="top"/>
    </xf>
    <xf numFmtId="0" fontId="226" fillId="0" borderId="17" xfId="0" applyFont="1" applyFill="1" applyBorder="1" applyAlignment="1" applyProtection="1">
      <alignment vertical="top"/>
    </xf>
    <xf numFmtId="0" fontId="226" fillId="0" borderId="3" xfId="0" applyFont="1" applyFill="1" applyBorder="1" applyAlignment="1" applyProtection="1">
      <alignment vertical="top"/>
    </xf>
    <xf numFmtId="0" fontId="225" fillId="0" borderId="3" xfId="9" applyFont="1" applyFill="1" applyBorder="1" applyAlignment="1" applyProtection="1">
      <alignment vertical="top"/>
    </xf>
    <xf numFmtId="0" fontId="225" fillId="0" borderId="4" xfId="9" applyFont="1" applyFill="1" applyBorder="1" applyAlignment="1" applyProtection="1">
      <alignment vertical="top"/>
    </xf>
    <xf numFmtId="0" fontId="226" fillId="0" borderId="18" xfId="0" applyFont="1" applyFill="1" applyBorder="1" applyAlignment="1" applyProtection="1"/>
    <xf numFmtId="0" fontId="226" fillId="0" borderId="19" xfId="0" applyFont="1" applyFill="1" applyBorder="1" applyAlignment="1" applyProtection="1"/>
    <xf numFmtId="0" fontId="226" fillId="0" borderId="55" xfId="0" applyFont="1" applyFill="1" applyBorder="1" applyAlignment="1" applyProtection="1"/>
    <xf numFmtId="0" fontId="224" fillId="0" borderId="0" xfId="0" applyFont="1" applyFill="1" applyBorder="1" applyAlignment="1">
      <alignment horizontal="left" vertical="center"/>
    </xf>
    <xf numFmtId="0" fontId="231" fillId="0" borderId="0" xfId="0" applyFont="1" applyFill="1" applyBorder="1" applyAlignment="1">
      <alignment horizontal="center" vertical="center"/>
    </xf>
    <xf numFmtId="0" fontId="231" fillId="0" borderId="12" xfId="0" applyFont="1" applyFill="1" applyBorder="1" applyAlignment="1" applyProtection="1">
      <alignment horizontal="center" vertical="center"/>
    </xf>
    <xf numFmtId="0" fontId="226" fillId="0" borderId="33" xfId="0" applyFont="1" applyFill="1" applyBorder="1" applyAlignment="1" applyProtection="1"/>
    <xf numFmtId="0" fontId="191" fillId="0" borderId="34" xfId="0" applyFont="1" applyFill="1" applyBorder="1" applyAlignment="1"/>
    <xf numFmtId="0" fontId="191" fillId="0" borderId="35" xfId="0" applyFont="1" applyFill="1" applyBorder="1" applyAlignment="1"/>
    <xf numFmtId="0" fontId="226" fillId="0" borderId="0" xfId="0" applyFont="1" applyFill="1" applyBorder="1" applyProtection="1"/>
    <xf numFmtId="0" fontId="226" fillId="0" borderId="22" xfId="0" applyFont="1" applyFill="1" applyBorder="1" applyAlignment="1" applyProtection="1"/>
    <xf numFmtId="0" fontId="226" fillId="0" borderId="34" xfId="0" applyFont="1" applyFill="1" applyBorder="1" applyAlignment="1" applyProtection="1"/>
    <xf numFmtId="0" fontId="226" fillId="0" borderId="35" xfId="0" applyFont="1" applyFill="1" applyBorder="1" applyAlignment="1" applyProtection="1"/>
    <xf numFmtId="0" fontId="226" fillId="0" borderId="22" xfId="0" applyFont="1" applyFill="1" applyBorder="1" applyAlignment="1" applyProtection="1">
      <alignment horizontal="center"/>
    </xf>
    <xf numFmtId="0" fontId="226" fillId="0" borderId="34" xfId="0" applyFont="1" applyFill="1" applyBorder="1" applyAlignment="1" applyProtection="1">
      <alignment horizontal="center"/>
    </xf>
    <xf numFmtId="0" fontId="226" fillId="0" borderId="35" xfId="0" applyFont="1" applyFill="1" applyBorder="1" applyAlignment="1" applyProtection="1">
      <alignment horizontal="center"/>
    </xf>
    <xf numFmtId="0" fontId="226" fillId="0" borderId="43" xfId="0" applyFont="1" applyFill="1" applyBorder="1" applyAlignment="1" applyProtection="1">
      <alignment horizontal="center" vertical="center" wrapText="1"/>
    </xf>
    <xf numFmtId="0" fontId="226" fillId="0" borderId="36" xfId="0" applyFont="1" applyFill="1" applyBorder="1" applyAlignment="1" applyProtection="1">
      <alignment vertical="center" wrapText="1"/>
    </xf>
    <xf numFmtId="0" fontId="191" fillId="0" borderId="20" xfId="0" applyFont="1" applyFill="1" applyBorder="1" applyAlignment="1"/>
    <xf numFmtId="0" fontId="191" fillId="0" borderId="24" xfId="0" applyFont="1" applyFill="1" applyBorder="1" applyAlignment="1"/>
    <xf numFmtId="0" fontId="226" fillId="0" borderId="54" xfId="0" applyFont="1" applyFill="1" applyBorder="1" applyAlignment="1" applyProtection="1">
      <alignment vertical="center"/>
    </xf>
    <xf numFmtId="0" fontId="226" fillId="0" borderId="23" xfId="0" applyFont="1" applyFill="1" applyBorder="1" applyAlignment="1" applyProtection="1">
      <alignment vertical="center" wrapText="1"/>
    </xf>
    <xf numFmtId="0" fontId="226" fillId="0" borderId="20" xfId="0" applyFont="1" applyFill="1" applyBorder="1" applyAlignment="1" applyProtection="1">
      <alignment vertical="center" wrapText="1"/>
    </xf>
    <xf numFmtId="0" fontId="226" fillId="0" borderId="24" xfId="0" applyFont="1" applyFill="1" applyBorder="1" applyAlignment="1" applyProtection="1">
      <alignment vertical="center" wrapText="1"/>
    </xf>
    <xf numFmtId="0" fontId="226" fillId="0" borderId="43" xfId="0" applyFont="1" applyFill="1" applyBorder="1" applyAlignment="1" applyProtection="1">
      <alignment horizontal="center" vertical="center"/>
    </xf>
    <xf numFmtId="0" fontId="171" fillId="0" borderId="43" xfId="0" applyFont="1" applyFill="1" applyBorder="1" applyAlignment="1" applyProtection="1">
      <alignment horizontal="center"/>
    </xf>
    <xf numFmtId="0" fontId="224" fillId="0" borderId="43" xfId="0" applyFont="1" applyFill="1" applyBorder="1" applyAlignment="1" applyProtection="1">
      <alignment horizontal="center"/>
    </xf>
    <xf numFmtId="0" fontId="226" fillId="0" borderId="0" xfId="0" applyFont="1" applyFill="1" applyBorder="1" applyAlignment="1" applyProtection="1">
      <alignment horizontal="center" vertical="center" wrapText="1"/>
    </xf>
    <xf numFmtId="3" fontId="224" fillId="0" borderId="0" xfId="0" applyNumberFormat="1" applyFont="1" applyFill="1" applyBorder="1" applyAlignment="1" applyProtection="1">
      <alignment horizontal="center"/>
    </xf>
    <xf numFmtId="0" fontId="224" fillId="0" borderId="0" xfId="0" applyFont="1" applyFill="1" applyBorder="1" applyAlignment="1" applyProtection="1">
      <alignment horizontal="left" vertical="top"/>
    </xf>
    <xf numFmtId="0" fontId="224" fillId="0" borderId="0" xfId="0" applyFont="1" applyFill="1" applyBorder="1" applyAlignment="1" applyProtection="1">
      <alignment horizontal="left" vertical="top" wrapText="1"/>
    </xf>
    <xf numFmtId="0" fontId="24" fillId="0" borderId="26" xfId="0" applyFont="1" applyFill="1" applyBorder="1" applyAlignment="1" applyProtection="1">
      <alignment horizontal="center"/>
    </xf>
    <xf numFmtId="3" fontId="232" fillId="0" borderId="0" xfId="0" applyNumberFormat="1" applyFont="1" applyFill="1" applyBorder="1" applyAlignment="1" applyProtection="1">
      <alignment horizontal="center"/>
    </xf>
    <xf numFmtId="0" fontId="233" fillId="0" borderId="0" xfId="0" applyFont="1" applyFill="1" applyBorder="1" applyAlignment="1">
      <alignment horizontal="center"/>
    </xf>
    <xf numFmtId="0" fontId="233" fillId="0" borderId="0" xfId="0" applyFont="1" applyFill="1" applyBorder="1"/>
    <xf numFmtId="9"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center" vertical="center"/>
    </xf>
    <xf numFmtId="0" fontId="171" fillId="0" borderId="0" xfId="0" applyFont="1" applyFill="1" applyBorder="1" applyAlignment="1" applyProtection="1">
      <alignment horizontal="center"/>
    </xf>
    <xf numFmtId="3" fontId="176" fillId="0" borderId="0" xfId="0" applyNumberFormat="1" applyFont="1" applyFill="1" applyBorder="1" applyAlignment="1" applyProtection="1">
      <alignment vertical="center" wrapText="1"/>
    </xf>
    <xf numFmtId="0" fontId="33" fillId="0" borderId="0" xfId="0" applyNumberFormat="1" applyFont="1" applyFill="1" applyBorder="1" applyAlignment="1" applyProtection="1">
      <alignment vertical="center"/>
    </xf>
    <xf numFmtId="9" fontId="224" fillId="0" borderId="0" xfId="0" applyNumberFormat="1" applyFont="1" applyFill="1" applyBorder="1" applyAlignment="1" applyProtection="1">
      <alignment vertical="top" wrapText="1"/>
    </xf>
    <xf numFmtId="3" fontId="22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center" vertical="center"/>
    </xf>
    <xf numFmtId="0" fontId="224" fillId="0" borderId="0" xfId="0" applyFont="1" applyFill="1" applyBorder="1" applyAlignment="1" applyProtection="1">
      <alignment wrapText="1"/>
    </xf>
    <xf numFmtId="0" fontId="233" fillId="0" borderId="0" xfId="0" applyFont="1" applyFill="1" applyBorder="1" applyAlignment="1">
      <alignment horizontal="center" vertical="center"/>
    </xf>
    <xf numFmtId="0" fontId="191" fillId="0" borderId="69" xfId="0" applyFont="1" applyFill="1" applyBorder="1" applyProtection="1"/>
    <xf numFmtId="0" fontId="201" fillId="0" borderId="69" xfId="0" applyFont="1" applyFill="1" applyBorder="1" applyAlignment="1" applyProtection="1">
      <alignment vertical="top"/>
    </xf>
    <xf numFmtId="0" fontId="191" fillId="0" borderId="69" xfId="0" applyFont="1" applyFill="1" applyBorder="1" applyAlignment="1">
      <alignment horizontal="left" wrapText="1"/>
    </xf>
    <xf numFmtId="0" fontId="191" fillId="0" borderId="3" xfId="0" applyFont="1" applyFill="1" applyBorder="1" applyAlignment="1" applyProtection="1">
      <alignment vertical="top"/>
    </xf>
    <xf numFmtId="0" fontId="224" fillId="0" borderId="3" xfId="0" applyFont="1" applyFill="1" applyBorder="1" applyAlignment="1" applyProtection="1">
      <alignment vertical="top"/>
    </xf>
    <xf numFmtId="0" fontId="226" fillId="0" borderId="3" xfId="0" applyFont="1" applyFill="1" applyBorder="1" applyAlignment="1" applyProtection="1">
      <alignment horizontal="right" vertical="top"/>
    </xf>
    <xf numFmtId="0" fontId="224" fillId="0" borderId="3" xfId="0" applyFont="1" applyFill="1" applyBorder="1" applyAlignment="1" applyProtection="1">
      <alignment vertical="center"/>
    </xf>
    <xf numFmtId="0" fontId="224" fillId="0" borderId="87" xfId="0" applyFont="1" applyFill="1" applyBorder="1" applyProtection="1"/>
    <xf numFmtId="0" fontId="226" fillId="0" borderId="88" xfId="0" applyFont="1" applyFill="1" applyBorder="1" applyAlignment="1" applyProtection="1">
      <alignment horizontal="right"/>
    </xf>
    <xf numFmtId="0" fontId="224" fillId="0" borderId="0" xfId="0" applyFont="1" applyFill="1" applyBorder="1" applyAlignment="1" applyProtection="1">
      <alignment vertical="center"/>
    </xf>
    <xf numFmtId="0" fontId="166" fillId="18" borderId="26" xfId="0" applyFont="1" applyFill="1" applyBorder="1" applyAlignment="1" applyProtection="1">
      <alignment horizontal="center"/>
      <protection locked="0"/>
    </xf>
    <xf numFmtId="0" fontId="166" fillId="0" borderId="0" xfId="0" applyFont="1" applyFill="1" applyBorder="1" applyAlignment="1" applyProtection="1">
      <alignment horizontal="center"/>
    </xf>
    <xf numFmtId="0" fontId="176" fillId="0" borderId="0" xfId="0" applyNumberFormat="1" applyFont="1" applyFill="1" applyBorder="1" applyAlignment="1" applyProtection="1">
      <alignment vertical="center" wrapText="1"/>
    </xf>
    <xf numFmtId="0" fontId="166" fillId="0" borderId="0" xfId="0" applyFont="1" applyFill="1" applyBorder="1" applyAlignment="1" applyProtection="1">
      <alignment horizontal="center" vertical="center"/>
    </xf>
    <xf numFmtId="0" fontId="33" fillId="0" borderId="0" xfId="0" applyNumberFormat="1" applyFont="1" applyFill="1" applyBorder="1" applyAlignment="1" applyProtection="1">
      <alignment vertical="center" wrapText="1"/>
    </xf>
    <xf numFmtId="0" fontId="19" fillId="0" borderId="0" xfId="0" applyFont="1" applyFill="1" applyBorder="1" applyAlignment="1">
      <alignment vertical="center" wrapText="1"/>
    </xf>
    <xf numFmtId="0" fontId="226" fillId="0" borderId="0" xfId="0" applyFont="1" applyFill="1" applyBorder="1" applyAlignment="1" applyProtection="1">
      <alignment vertical="top" wrapText="1"/>
    </xf>
    <xf numFmtId="0" fontId="226" fillId="0" borderId="69" xfId="0" applyFont="1" applyFill="1" applyBorder="1" applyAlignment="1" applyProtection="1">
      <alignment horizontal="center"/>
    </xf>
    <xf numFmtId="0" fontId="224" fillId="0" borderId="69" xfId="0" applyFont="1" applyFill="1" applyBorder="1" applyProtection="1"/>
    <xf numFmtId="0" fontId="224" fillId="0" borderId="3" xfId="0" applyFont="1" applyFill="1" applyBorder="1" applyProtection="1"/>
    <xf numFmtId="49" fontId="226" fillId="0" borderId="2" xfId="0" applyNumberFormat="1" applyFont="1" applyFill="1" applyBorder="1" applyAlignment="1" applyProtection="1"/>
    <xf numFmtId="0" fontId="224" fillId="0" borderId="19" xfId="0" applyFont="1" applyFill="1" applyBorder="1" applyAlignment="1" applyProtection="1">
      <alignment horizontal="center"/>
    </xf>
    <xf numFmtId="0" fontId="191" fillId="0" borderId="0" xfId="0" applyFont="1" applyFill="1" applyBorder="1" applyProtection="1"/>
    <xf numFmtId="0" fontId="226" fillId="0" borderId="0" xfId="0" applyFont="1" applyFill="1" applyBorder="1" applyAlignment="1" applyProtection="1">
      <alignment horizontal="left" vertical="center"/>
    </xf>
    <xf numFmtId="0" fontId="191" fillId="0" borderId="87" xfId="0" applyFont="1" applyFill="1" applyBorder="1" applyProtection="1"/>
    <xf numFmtId="0" fontId="191" fillId="0" borderId="87" xfId="0" applyFont="1" applyFill="1" applyBorder="1"/>
    <xf numFmtId="0" fontId="166" fillId="0" borderId="26" xfId="0" applyFont="1" applyFill="1" applyBorder="1" applyAlignment="1" applyProtection="1">
      <alignment horizontal="center" vertical="center"/>
    </xf>
    <xf numFmtId="49" fontId="226"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Border="1" applyAlignment="1">
      <alignment vertical="center" wrapText="1"/>
    </xf>
    <xf numFmtId="0" fontId="33" fillId="0" borderId="0" xfId="0" applyFont="1" applyBorder="1" applyAlignment="1" applyProtection="1"/>
    <xf numFmtId="0" fontId="24" fillId="0" borderId="101" xfId="0" applyFont="1" applyBorder="1" applyAlignment="1" applyProtection="1">
      <alignment horizontal="center" vertical="center" wrapText="1"/>
    </xf>
    <xf numFmtId="166" fontId="24" fillId="0" borderId="26" xfId="2" applyNumberFormat="1" applyFont="1" applyBorder="1" applyAlignment="1" applyProtection="1">
      <alignment horizontal="center" vertical="center" wrapText="1"/>
    </xf>
    <xf numFmtId="0" fontId="101" fillId="0" borderId="90" xfId="0" applyFont="1" applyBorder="1"/>
    <xf numFmtId="166" fontId="9" fillId="0" borderId="44" xfId="2" applyNumberFormat="1" applyFont="1" applyBorder="1" applyAlignment="1" applyProtection="1">
      <alignment vertical="center"/>
    </xf>
    <xf numFmtId="37" fontId="8" fillId="0" borderId="114" xfId="2" applyNumberFormat="1" applyFont="1" applyBorder="1" applyAlignment="1" applyProtection="1">
      <alignment horizontal="center"/>
    </xf>
    <xf numFmtId="175" fontId="107" fillId="4" borderId="91" xfId="0" applyNumberFormat="1" applyFont="1" applyFill="1" applyBorder="1" applyAlignment="1" applyProtection="1">
      <alignment horizontal="center"/>
      <protection locked="0"/>
    </xf>
    <xf numFmtId="182" fontId="107" fillId="4" borderId="66" xfId="15" applyNumberFormat="1" applyFont="1" applyFill="1" applyBorder="1" applyAlignment="1" applyProtection="1">
      <alignment horizontal="center"/>
      <protection locked="0"/>
    </xf>
    <xf numFmtId="176" fontId="107" fillId="4" borderId="66" xfId="0" applyNumberFormat="1" applyFont="1" applyFill="1" applyBorder="1" applyAlignment="1" applyProtection="1">
      <alignment horizontal="center"/>
      <protection locked="0"/>
    </xf>
    <xf numFmtId="0" fontId="0" fillId="0" borderId="0" xfId="0"/>
    <xf numFmtId="0" fontId="0" fillId="0" borderId="0" xfId="0"/>
    <xf numFmtId="0" fontId="0" fillId="0" borderId="0" xfId="0" applyFont="1"/>
    <xf numFmtId="0" fontId="98" fillId="0" borderId="0" xfId="0" applyFont="1" applyFill="1" applyBorder="1" applyAlignment="1" applyProtection="1">
      <alignment horizontal="center"/>
    </xf>
    <xf numFmtId="0" fontId="96" fillId="12" borderId="26" xfId="0" applyFont="1" applyFill="1" applyBorder="1" applyAlignment="1" applyProtection="1">
      <protection locked="0"/>
    </xf>
    <xf numFmtId="0" fontId="0" fillId="0" borderId="3" xfId="0" applyBorder="1"/>
    <xf numFmtId="0" fontId="0" fillId="0" borderId="4" xfId="0" applyBorder="1"/>
    <xf numFmtId="0" fontId="224" fillId="0" borderId="0" xfId="0" applyFont="1" applyFill="1" applyBorder="1" applyAlignment="1" applyProtection="1">
      <alignment horizontal="left"/>
    </xf>
    <xf numFmtId="0" fontId="224" fillId="0" borderId="0" xfId="0" applyFont="1" applyFill="1" applyBorder="1" applyAlignment="1" applyProtection="1">
      <alignment vertical="top" wrapText="1"/>
    </xf>
    <xf numFmtId="0" fontId="0" fillId="0" borderId="43" xfId="0" applyFont="1" applyBorder="1"/>
    <xf numFmtId="0" fontId="5" fillId="0" borderId="0" xfId="0" applyFont="1" applyBorder="1" applyAlignment="1" applyProtection="1">
      <alignment horizontal="left" wrapText="1"/>
    </xf>
    <xf numFmtId="0" fontId="169" fillId="0" borderId="0" xfId="0" applyFont="1" applyFill="1" applyProtection="1"/>
    <xf numFmtId="0" fontId="35" fillId="12" borderId="26" xfId="0" applyFont="1" applyFill="1" applyBorder="1" applyAlignment="1" applyProtection="1">
      <alignment horizontal="center" vertical="center"/>
      <protection locked="0"/>
    </xf>
    <xf numFmtId="0" fontId="0" fillId="0" borderId="0" xfId="0"/>
    <xf numFmtId="0" fontId="0" fillId="0" borderId="0" xfId="0" applyFont="1"/>
    <xf numFmtId="0" fontId="0" fillId="0" borderId="0" xfId="0" applyFont="1" applyBorder="1"/>
    <xf numFmtId="0" fontId="0" fillId="0" borderId="0" xfId="0" applyBorder="1"/>
    <xf numFmtId="0" fontId="0" fillId="0" borderId="0" xfId="0" applyFill="1"/>
    <xf numFmtId="0" fontId="0" fillId="0" borderId="0" xfId="0" applyFont="1" applyFill="1"/>
    <xf numFmtId="0" fontId="0" fillId="0" borderId="0" xfId="0" applyProtection="1"/>
    <xf numFmtId="0" fontId="5" fillId="0" borderId="0" xfId="0" applyFont="1" applyProtection="1"/>
    <xf numFmtId="0" fontId="5" fillId="0" borderId="0" xfId="0" applyFont="1" applyBorder="1" applyProtection="1"/>
    <xf numFmtId="0" fontId="5" fillId="0" borderId="0" xfId="0" applyFont="1" applyFill="1" applyBorder="1" applyProtection="1"/>
    <xf numFmtId="0" fontId="51" fillId="0" borderId="0" xfId="0" applyFont="1" applyFill="1" applyBorder="1" applyAlignment="1" applyProtection="1"/>
    <xf numFmtId="0" fontId="24" fillId="0" borderId="0" xfId="10" applyFont="1" applyFill="1" applyProtection="1"/>
    <xf numFmtId="0" fontId="84" fillId="0" borderId="72" xfId="0" applyFont="1" applyFill="1" applyBorder="1" applyProtection="1"/>
    <xf numFmtId="0" fontId="19" fillId="0" borderId="0" xfId="0" applyFont="1" applyFill="1" applyBorder="1" applyProtection="1"/>
    <xf numFmtId="0" fontId="57" fillId="0" borderId="0" xfId="0" applyFont="1" applyFill="1" applyBorder="1" applyAlignment="1" applyProtection="1">
      <alignment horizontal="center" vertical="center"/>
      <protection locked="0"/>
    </xf>
    <xf numFmtId="0" fontId="5" fillId="0" borderId="0" xfId="0" applyFont="1" applyBorder="1" applyAlignment="1" applyProtection="1">
      <alignment horizontal="left" vertical="top" wrapText="1"/>
    </xf>
    <xf numFmtId="0" fontId="169" fillId="0" borderId="0" xfId="0" applyFont="1"/>
    <xf numFmtId="0" fontId="76" fillId="0" borderId="0" xfId="0" applyFont="1" applyFill="1" applyBorder="1" applyAlignment="1" applyProtection="1">
      <alignment horizontal="left" vertical="top"/>
      <protection locked="0"/>
    </xf>
    <xf numFmtId="0" fontId="199" fillId="0" borderId="0" xfId="0" applyFont="1"/>
    <xf numFmtId="0" fontId="166" fillId="4" borderId="26" xfId="0" applyFont="1" applyFill="1" applyBorder="1" applyAlignment="1" applyProtection="1">
      <alignment horizontal="center" vertical="center"/>
      <protection locked="0"/>
    </xf>
    <xf numFmtId="0" fontId="0" fillId="0" borderId="0" xfId="0" applyFill="1" applyBorder="1" applyAlignment="1">
      <alignment horizontal="left"/>
    </xf>
    <xf numFmtId="0" fontId="0" fillId="0" borderId="0" xfId="0" applyFill="1" applyAlignment="1">
      <alignment horizontal="left"/>
    </xf>
    <xf numFmtId="0" fontId="96" fillId="0" borderId="0" xfId="0" applyFont="1" applyFill="1" applyBorder="1" applyAlignment="1" applyProtection="1">
      <alignment vertical="top" wrapText="1"/>
      <protection locked="0"/>
    </xf>
    <xf numFmtId="0" fontId="0" fillId="0" borderId="0" xfId="0" applyNumberFormat="1" applyFont="1" applyAlignment="1">
      <alignment vertical="top" wrapText="1"/>
    </xf>
    <xf numFmtId="0" fontId="0" fillId="0" borderId="0" xfId="0" applyNumberFormat="1" applyFont="1" applyBorder="1" applyAlignment="1">
      <alignment vertical="top" wrapText="1"/>
    </xf>
    <xf numFmtId="0" fontId="24" fillId="0" borderId="69" xfId="0" applyFont="1" applyFill="1" applyBorder="1" applyAlignment="1" applyProtection="1">
      <alignment horizontal="left" vertical="top" wrapText="1"/>
    </xf>
    <xf numFmtId="0" fontId="23" fillId="0" borderId="0" xfId="0" applyFont="1" applyFill="1" applyProtection="1"/>
    <xf numFmtId="0" fontId="33" fillId="0" borderId="26" xfId="10" applyFont="1" applyFill="1" applyBorder="1" applyAlignment="1" applyProtection="1">
      <alignment horizontal="center" vertical="center"/>
    </xf>
    <xf numFmtId="0" fontId="97" fillId="12" borderId="26" xfId="10" applyFont="1" applyFill="1" applyBorder="1" applyAlignment="1" applyProtection="1">
      <alignment horizontal="center" vertical="center"/>
      <protection locked="0"/>
    </xf>
    <xf numFmtId="0" fontId="57" fillId="12" borderId="26" xfId="0" applyFont="1" applyFill="1" applyBorder="1" applyAlignment="1" applyProtection="1">
      <alignment horizontal="center" vertical="center"/>
      <protection locked="0"/>
    </xf>
    <xf numFmtId="0" fontId="0" fillId="3" borderId="0" xfId="0" applyNumberFormat="1" applyFont="1" applyFill="1" applyBorder="1" applyAlignment="1">
      <alignment vertical="top" wrapText="1"/>
    </xf>
    <xf numFmtId="0" fontId="33" fillId="0" borderId="0" xfId="0" applyFont="1" applyFill="1" applyBorder="1" applyAlignment="1" applyProtection="1">
      <alignment horizontal="left" vertical="center"/>
    </xf>
    <xf numFmtId="0" fontId="33" fillId="0" borderId="0" xfId="0" applyFont="1" applyFill="1" applyBorder="1" applyAlignment="1" applyProtection="1">
      <alignment horizontal="center" vertical="center" wrapText="1"/>
    </xf>
    <xf numFmtId="0" fontId="243" fillId="0" borderId="0" xfId="0" applyFont="1" applyFill="1" applyBorder="1" applyAlignment="1" applyProtection="1">
      <alignment horizontal="left"/>
    </xf>
    <xf numFmtId="0" fontId="242" fillId="0" borderId="0" xfId="0" applyFont="1" applyFill="1" applyBorder="1" applyAlignment="1" applyProtection="1">
      <alignment horizontal="left"/>
    </xf>
    <xf numFmtId="0" fontId="244" fillId="0" borderId="0" xfId="9" applyFont="1" applyFill="1" applyBorder="1" applyAlignment="1" applyProtection="1"/>
    <xf numFmtId="0" fontId="242" fillId="0" borderId="0" xfId="0" applyFont="1" applyFill="1" applyBorder="1" applyAlignment="1" applyProtection="1">
      <alignment horizontal="center"/>
    </xf>
    <xf numFmtId="0" fontId="229" fillId="0" borderId="0" xfId="0" applyFont="1" applyFill="1" applyBorder="1" applyProtection="1"/>
    <xf numFmtId="0" fontId="244" fillId="0" borderId="0" xfId="9" applyFont="1" applyFill="1" applyBorder="1" applyAlignment="1" applyProtection="1">
      <alignment readingOrder="1"/>
    </xf>
    <xf numFmtId="0" fontId="238" fillId="0" borderId="0" xfId="0" applyFont="1" applyFill="1" applyBorder="1" applyAlignment="1" applyProtection="1">
      <alignment horizontal="center"/>
    </xf>
    <xf numFmtId="0" fontId="238" fillId="0" borderId="0" xfId="0" applyFont="1" applyFill="1" applyBorder="1" applyAlignment="1" applyProtection="1"/>
    <xf numFmtId="0" fontId="245" fillId="0" borderId="0" xfId="0" applyFont="1" applyFill="1" applyBorder="1" applyProtection="1"/>
    <xf numFmtId="0" fontId="224" fillId="0" borderId="0" xfId="0" applyFont="1" applyFill="1" applyBorder="1" applyAlignment="1" applyProtection="1">
      <alignment horizontal="center" vertical="top" wrapText="1"/>
    </xf>
    <xf numFmtId="0" fontId="245" fillId="0" borderId="0" xfId="0" applyFont="1" applyFill="1" applyBorder="1" applyAlignment="1" applyProtection="1">
      <alignment horizontal="right" vertical="top"/>
    </xf>
    <xf numFmtId="0" fontId="234" fillId="0" borderId="0" xfId="0" applyFont="1" applyFill="1" applyBorder="1" applyAlignment="1" applyProtection="1">
      <alignment horizontal="left" vertical="top" wrapText="1"/>
    </xf>
    <xf numFmtId="0" fontId="234" fillId="0" borderId="0" xfId="0" applyFont="1" applyFill="1" applyBorder="1" applyAlignment="1" applyProtection="1">
      <alignment vertical="top" wrapText="1"/>
    </xf>
    <xf numFmtId="0" fontId="224" fillId="0" borderId="0" xfId="0" applyFont="1" applyFill="1" applyBorder="1" applyAlignment="1" applyProtection="1">
      <alignment horizontal="left" vertical="center"/>
    </xf>
    <xf numFmtId="0" fontId="238" fillId="0" borderId="0" xfId="0" applyFont="1" applyFill="1" applyBorder="1" applyAlignment="1" applyProtection="1">
      <alignment horizontal="center" wrapText="1"/>
    </xf>
    <xf numFmtId="0" fontId="217" fillId="0" borderId="0" xfId="9" applyFont="1" applyFill="1" applyBorder="1" applyAlignment="1" applyProtection="1">
      <alignment readingOrder="1"/>
    </xf>
    <xf numFmtId="0" fontId="238" fillId="0" borderId="0" xfId="0" applyFont="1" applyFill="1" applyBorder="1" applyProtection="1"/>
    <xf numFmtId="0" fontId="224" fillId="0" borderId="0" xfId="0" applyFont="1" applyFill="1" applyBorder="1" applyAlignment="1" applyProtection="1">
      <alignment horizontal="right"/>
    </xf>
    <xf numFmtId="0" fontId="246" fillId="0" borderId="0" xfId="0" applyFont="1" applyFill="1" applyBorder="1" applyAlignment="1" applyProtection="1">
      <alignment horizontal="right"/>
    </xf>
    <xf numFmtId="0" fontId="234" fillId="0" borderId="0" xfId="0" applyFont="1" applyFill="1" applyBorder="1" applyAlignment="1" applyProtection="1">
      <alignment horizontal="right"/>
    </xf>
    <xf numFmtId="0" fontId="176"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224" fillId="0" borderId="0" xfId="0" applyFont="1" applyFill="1" applyBorder="1" applyAlignment="1" applyProtection="1">
      <alignment vertical="center" wrapText="1"/>
    </xf>
    <xf numFmtId="0" fontId="224" fillId="0" borderId="0" xfId="0" applyFont="1" applyFill="1" applyBorder="1" applyAlignment="1" applyProtection="1">
      <alignment horizontal="left" vertical="center" wrapText="1"/>
    </xf>
    <xf numFmtId="0" fontId="234" fillId="0" borderId="0" xfId="0" applyFont="1" applyFill="1" applyBorder="1" applyAlignment="1" applyProtection="1">
      <alignment vertical="top"/>
    </xf>
    <xf numFmtId="0" fontId="191" fillId="32" borderId="3" xfId="0" applyFont="1" applyFill="1" applyBorder="1" applyAlignment="1" applyProtection="1">
      <alignment horizontal="left"/>
      <protection locked="0"/>
    </xf>
    <xf numFmtId="0" fontId="191" fillId="18" borderId="3" xfId="0" applyFont="1" applyFill="1" applyBorder="1" applyAlignment="1" applyProtection="1">
      <alignment horizontal="center" vertical="top" wrapText="1"/>
      <protection locked="0"/>
    </xf>
    <xf numFmtId="0" fontId="19" fillId="0" borderId="0" xfId="0" applyFont="1" applyFill="1" applyBorder="1" applyAlignment="1" applyProtection="1">
      <alignment horizontal="center"/>
      <protection locked="0"/>
    </xf>
    <xf numFmtId="0" fontId="24" fillId="0" borderId="0" xfId="0" applyFont="1" applyBorder="1" applyAlignment="1" applyProtection="1">
      <alignment horizontal="left" wrapText="1"/>
    </xf>
    <xf numFmtId="0" fontId="24" fillId="0" borderId="0" xfId="0" applyFont="1" applyBorder="1" applyAlignment="1" applyProtection="1">
      <alignment horizontal="left"/>
    </xf>
    <xf numFmtId="0" fontId="5" fillId="0" borderId="0" xfId="0" applyFont="1" applyFill="1" applyBorder="1" applyAlignment="1" applyProtection="1">
      <alignment horizontal="left" vertical="top" wrapText="1"/>
    </xf>
    <xf numFmtId="0" fontId="0" fillId="0" borderId="0" xfId="0"/>
    <xf numFmtId="0" fontId="24" fillId="0" borderId="0" xfId="0" applyFont="1" applyFill="1" applyBorder="1" applyAlignment="1" applyProtection="1">
      <alignment horizontal="left" vertical="top" wrapText="1"/>
    </xf>
    <xf numFmtId="0" fontId="0" fillId="0" borderId="0" xfId="0" applyAlignment="1"/>
    <xf numFmtId="0" fontId="24" fillId="0" borderId="0" xfId="10" applyFont="1" applyFill="1" applyBorder="1" applyAlignment="1" applyProtection="1">
      <alignment vertical="top" wrapText="1"/>
    </xf>
    <xf numFmtId="0" fontId="5" fillId="0" borderId="0" xfId="0" applyFont="1" applyFill="1" applyBorder="1" applyAlignment="1">
      <alignment horizontal="left" vertical="top"/>
    </xf>
    <xf numFmtId="0" fontId="0" fillId="0" borderId="12" xfId="0" applyBorder="1" applyAlignment="1"/>
    <xf numFmtId="0" fontId="0" fillId="0" borderId="0" xfId="0"/>
    <xf numFmtId="0" fontId="191" fillId="0" borderId="0" xfId="0" applyFont="1" applyFill="1" applyBorder="1" applyAlignment="1">
      <alignment wrapText="1"/>
    </xf>
    <xf numFmtId="0" fontId="226" fillId="0" borderId="0" xfId="0" applyFont="1" applyFill="1" applyBorder="1" applyAlignment="1" applyProtection="1">
      <alignment horizontal="right"/>
    </xf>
    <xf numFmtId="0" fontId="191" fillId="0" borderId="0" xfId="0" applyFont="1" applyFill="1" applyBorder="1" applyAlignment="1"/>
    <xf numFmtId="0" fontId="228" fillId="0" borderId="0" xfId="0" applyFont="1" applyFill="1" applyBorder="1" applyAlignment="1" applyProtection="1">
      <alignment horizontal="left" wrapText="1"/>
    </xf>
    <xf numFmtId="0" fontId="226" fillId="0" borderId="4" xfId="0" applyFont="1" applyFill="1" applyBorder="1" applyAlignment="1" applyProtection="1">
      <alignment horizontal="right"/>
    </xf>
    <xf numFmtId="0" fontId="191" fillId="0" borderId="0" xfId="0" applyFont="1" applyFill="1" applyBorder="1" applyAlignment="1" applyProtection="1">
      <alignment vertical="top"/>
    </xf>
    <xf numFmtId="0" fontId="0" fillId="16" borderId="26" xfId="0" applyFill="1" applyBorder="1" applyAlignment="1">
      <alignment horizontal="center"/>
    </xf>
    <xf numFmtId="0" fontId="1" fillId="0" borderId="26" xfId="0" applyFont="1" applyFill="1" applyBorder="1" applyAlignment="1">
      <alignment horizontal="center"/>
    </xf>
    <xf numFmtId="0" fontId="100" fillId="0" borderId="26" xfId="0" applyFont="1" applyFill="1" applyBorder="1" applyAlignment="1">
      <alignment horizontal="center"/>
    </xf>
    <xf numFmtId="0" fontId="100" fillId="15" borderId="26" xfId="0" applyFont="1" applyFill="1" applyBorder="1" applyAlignment="1">
      <alignment horizontal="center"/>
    </xf>
    <xf numFmtId="0" fontId="0" fillId="0" borderId="26" xfId="0" applyFont="1" applyBorder="1" applyAlignment="1">
      <alignment horizontal="center"/>
    </xf>
    <xf numFmtId="9" fontId="100" fillId="15" borderId="26" xfId="0" applyNumberFormat="1" applyFont="1" applyFill="1" applyBorder="1" applyAlignment="1"/>
    <xf numFmtId="0" fontId="10" fillId="2" borderId="32" xfId="0" applyFont="1" applyFill="1" applyBorder="1" applyAlignment="1">
      <alignment horizontal="center" vertical="center" wrapText="1"/>
    </xf>
    <xf numFmtId="0" fontId="33" fillId="0" borderId="26" xfId="0" applyFont="1" applyFill="1" applyBorder="1" applyAlignment="1" applyProtection="1">
      <alignment horizontal="center"/>
    </xf>
    <xf numFmtId="0" fontId="224" fillId="0" borderId="0" xfId="0" applyFont="1" applyFill="1" applyBorder="1" applyAlignment="1" applyProtection="1">
      <alignment vertical="top" wrapText="1"/>
    </xf>
    <xf numFmtId="0" fontId="76" fillId="6" borderId="18" xfId="0" applyFont="1" applyFill="1" applyBorder="1" applyAlignment="1" applyProtection="1">
      <alignment horizontal="center"/>
    </xf>
    <xf numFmtId="0" fontId="5" fillId="0" borderId="0" xfId="0" applyFont="1" applyBorder="1" applyAlignment="1" applyProtection="1">
      <alignment horizontal="left" vertical="top" wrapText="1"/>
    </xf>
    <xf numFmtId="0" fontId="23" fillId="0" borderId="0" xfId="0" applyFont="1" applyAlignment="1" applyProtection="1">
      <alignment horizontal="left" vertical="top" wrapText="1"/>
    </xf>
    <xf numFmtId="0" fontId="0" fillId="0" borderId="0" xfId="0" applyAlignment="1"/>
    <xf numFmtId="0" fontId="225" fillId="0" borderId="5" xfId="9" applyFont="1" applyFill="1" applyBorder="1" applyAlignment="1" applyProtection="1">
      <alignment vertical="top" wrapText="1"/>
    </xf>
    <xf numFmtId="0" fontId="23" fillId="0" borderId="0" xfId="0" applyFont="1" applyBorder="1" applyAlignment="1" applyProtection="1">
      <alignment horizontal="center" vertical="top" wrapText="1"/>
    </xf>
    <xf numFmtId="0" fontId="0" fillId="0" borderId="0" xfId="0"/>
    <xf numFmtId="0" fontId="76" fillId="2" borderId="26" xfId="0" applyFont="1" applyFill="1" applyBorder="1" applyAlignment="1" applyProtection="1">
      <alignment horizontal="center"/>
    </xf>
    <xf numFmtId="0" fontId="220" fillId="0" borderId="0" xfId="0" applyFont="1" applyFill="1" applyBorder="1" applyProtection="1">
      <protection locked="0"/>
    </xf>
    <xf numFmtId="0" fontId="24" fillId="0" borderId="0" xfId="0" applyFont="1"/>
    <xf numFmtId="0" fontId="24" fillId="15" borderId="0" xfId="0" applyFont="1" applyFill="1"/>
    <xf numFmtId="0" fontId="199" fillId="15" borderId="0" xfId="0" applyFont="1" applyFill="1"/>
    <xf numFmtId="0" fontId="24" fillId="0" borderId="0" xfId="0" applyFont="1" applyFill="1"/>
    <xf numFmtId="0" fontId="4" fillId="0" borderId="0" xfId="9" applyFont="1" applyAlignment="1" applyProtection="1">
      <alignment horizontal="left" vertical="top"/>
    </xf>
    <xf numFmtId="0" fontId="10" fillId="0" borderId="0" xfId="0" applyFont="1" applyAlignment="1">
      <alignment vertical="top" wrapText="1"/>
    </xf>
    <xf numFmtId="0" fontId="5" fillId="0" borderId="0" xfId="0" applyFont="1" applyFill="1" applyBorder="1" applyAlignment="1" applyProtection="1">
      <alignment horizontal="left" vertical="top" wrapText="1"/>
    </xf>
    <xf numFmtId="0" fontId="0" fillId="0" borderId="0" xfId="0"/>
    <xf numFmtId="0" fontId="5" fillId="0" borderId="0" xfId="0" applyFont="1" applyAlignment="1" applyProtection="1">
      <alignment wrapText="1"/>
    </xf>
    <xf numFmtId="0" fontId="224" fillId="0" borderId="43" xfId="0" applyFont="1" applyFill="1" applyBorder="1" applyAlignment="1" applyProtection="1">
      <alignment horizontal="center"/>
    </xf>
    <xf numFmtId="0" fontId="0" fillId="0" borderId="0" xfId="0" applyAlignment="1" applyProtection="1">
      <alignment horizontal="center"/>
    </xf>
    <xf numFmtId="0" fontId="68" fillId="0" borderId="0" xfId="0" applyFont="1" applyFill="1" applyBorder="1" applyAlignment="1" applyProtection="1">
      <alignment vertical="top" wrapText="1"/>
    </xf>
    <xf numFmtId="0" fontId="0" fillId="0" borderId="0" xfId="0" applyAlignment="1">
      <alignment vertical="top" wrapText="1"/>
    </xf>
    <xf numFmtId="0" fontId="10" fillId="0" borderId="0" xfId="0" applyFont="1" applyFill="1"/>
    <xf numFmtId="0" fontId="169" fillId="0" borderId="0" xfId="0" applyNumberFormat="1" applyFont="1" applyFill="1" applyBorder="1" applyAlignment="1" applyProtection="1">
      <alignment horizontal="left" vertical="top"/>
    </xf>
    <xf numFmtId="0" fontId="137" fillId="0" borderId="3" xfId="0" applyFont="1" applyBorder="1" applyAlignment="1" applyProtection="1">
      <alignment vertical="top" wrapText="1"/>
    </xf>
    <xf numFmtId="0" fontId="112" fillId="0" borderId="0" xfId="0" applyFont="1" applyFill="1" applyBorder="1" applyAlignment="1" applyProtection="1">
      <alignment vertical="center"/>
    </xf>
    <xf numFmtId="0" fontId="256" fillId="12" borderId="26" xfId="0" applyFont="1" applyFill="1" applyBorder="1" applyAlignment="1">
      <alignment vertical="top"/>
    </xf>
    <xf numFmtId="0" fontId="256" fillId="0" borderId="0" xfId="0" applyFont="1" applyAlignment="1">
      <alignment vertical="top" wrapText="1"/>
    </xf>
    <xf numFmtId="0" fontId="165" fillId="3" borderId="0" xfId="0" applyFont="1" applyFill="1"/>
    <xf numFmtId="49" fontId="57" fillId="4" borderId="26" xfId="0" applyNumberFormat="1" applyFont="1" applyFill="1" applyBorder="1" applyAlignment="1" applyProtection="1">
      <alignment horizontal="center" vertical="center"/>
      <protection locked="0"/>
    </xf>
    <xf numFmtId="0" fontId="76" fillId="0" borderId="0" xfId="12"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top"/>
      <protection locked="0"/>
    </xf>
    <xf numFmtId="0" fontId="5" fillId="0" borderId="0" xfId="0" applyFont="1" applyBorder="1" applyAlignment="1" applyProtection="1">
      <alignment horizontal="left" vertical="top" wrapText="1"/>
    </xf>
    <xf numFmtId="0" fontId="169" fillId="0" borderId="0" xfId="0" applyFont="1" applyAlignment="1">
      <alignment horizontal="left" vertical="center"/>
    </xf>
    <xf numFmtId="0" fontId="169" fillId="0" borderId="0" xfId="0" applyFont="1" applyAlignment="1">
      <alignment horizontal="left" vertical="center" wrapText="1"/>
    </xf>
    <xf numFmtId="0" fontId="5" fillId="0" borderId="0" xfId="0" applyFont="1" applyFill="1" applyBorder="1" applyAlignment="1" applyProtection="1">
      <alignment horizontal="left" vertical="top" wrapText="1"/>
    </xf>
    <xf numFmtId="0" fontId="33" fillId="3" borderId="0" xfId="12" applyFont="1" applyFill="1" applyBorder="1" applyAlignment="1" applyProtection="1">
      <alignment horizontal="center" vertical="center" wrapText="1"/>
    </xf>
    <xf numFmtId="0" fontId="0" fillId="3" borderId="3" xfId="0" applyNumberFormat="1" applyFill="1" applyBorder="1" applyAlignment="1">
      <alignment horizontal="left" vertical="top" wrapText="1"/>
    </xf>
    <xf numFmtId="0" fontId="23" fillId="0" borderId="0" xfId="0" applyFont="1" applyAlignment="1" applyProtection="1">
      <alignment horizontal="right"/>
    </xf>
    <xf numFmtId="0" fontId="0" fillId="0" borderId="0" xfId="0"/>
    <xf numFmtId="0" fontId="0" fillId="0" borderId="3" xfId="0" applyBorder="1"/>
    <xf numFmtId="0" fontId="0" fillId="0" borderId="4" xfId="0" applyBorder="1"/>
    <xf numFmtId="0" fontId="96" fillId="0" borderId="0" xfId="0" applyFont="1" applyFill="1" applyBorder="1" applyAlignment="1" applyProtection="1"/>
    <xf numFmtId="0" fontId="257" fillId="0" borderId="0" xfId="0" applyFont="1" applyAlignment="1">
      <alignment horizontal="left" vertical="top" wrapText="1"/>
    </xf>
    <xf numFmtId="0" fontId="0" fillId="3" borderId="0" xfId="0" applyFont="1" applyFill="1" applyAlignment="1">
      <alignment horizontal="left" vertical="top" wrapText="1"/>
    </xf>
    <xf numFmtId="0" fontId="23" fillId="0" borderId="0" xfId="0" applyFont="1" applyAlignment="1" applyProtection="1">
      <alignment horizontal="left"/>
    </xf>
    <xf numFmtId="0" fontId="0" fillId="0" borderId="43" xfId="0" applyFont="1" applyBorder="1"/>
    <xf numFmtId="0" fontId="0" fillId="0" borderId="0" xfId="0" applyBorder="1"/>
    <xf numFmtId="166" fontId="33" fillId="12" borderId="43" xfId="4" applyNumberFormat="1" applyFont="1" applyFill="1" applyBorder="1" applyProtection="1"/>
    <xf numFmtId="0" fontId="0" fillId="33" borderId="0" xfId="0" applyFill="1"/>
    <xf numFmtId="0" fontId="33" fillId="0" borderId="0" xfId="0" applyFont="1" applyFill="1" applyAlignment="1" applyProtection="1">
      <alignment horizontal="left" vertical="center" wrapText="1"/>
    </xf>
    <xf numFmtId="0" fontId="96" fillId="0" borderId="0" xfId="0" applyFont="1" applyFill="1" applyBorder="1" applyAlignment="1" applyProtection="1">
      <alignment horizontal="left"/>
      <protection locked="0"/>
    </xf>
    <xf numFmtId="0" fontId="111" fillId="0" borderId="0" xfId="0" applyFont="1" applyFill="1" applyBorder="1" applyAlignment="1" applyProtection="1">
      <alignment horizontal="left"/>
      <protection locked="0"/>
    </xf>
    <xf numFmtId="0" fontId="96" fillId="0" borderId="0" xfId="0" applyFont="1" applyFill="1" applyBorder="1" applyAlignment="1" applyProtection="1">
      <alignment horizontal="center" vertical="center"/>
      <protection locked="0"/>
    </xf>
    <xf numFmtId="0" fontId="131" fillId="0" borderId="0" xfId="0" applyFont="1" applyAlignment="1" applyProtection="1">
      <alignment vertical="top" wrapText="1"/>
    </xf>
    <xf numFmtId="0" fontId="5" fillId="0" borderId="0" xfId="0" applyFont="1" applyFill="1" applyBorder="1" applyAlignment="1" applyProtection="1">
      <alignment horizontal="left" vertical="top"/>
      <protection locked="0"/>
    </xf>
    <xf numFmtId="0" fontId="23" fillId="0" borderId="19" xfId="0" applyFont="1" applyFill="1" applyBorder="1" applyAlignment="1" applyProtection="1">
      <alignment horizontal="center" vertical="center"/>
      <protection locked="0"/>
    </xf>
    <xf numFmtId="0" fontId="0" fillId="0" borderId="0" xfId="0" applyFill="1" applyBorder="1" applyAlignment="1">
      <alignment horizontal="center" vertical="center"/>
    </xf>
    <xf numFmtId="10" fontId="24" fillId="33" borderId="0" xfId="15" applyNumberFormat="1" applyFont="1" applyFill="1" applyAlignment="1" applyProtection="1">
      <alignment horizontal="center" wrapText="1"/>
    </xf>
    <xf numFmtId="10" fontId="24" fillId="33" borderId="43" xfId="15" applyNumberFormat="1" applyFont="1" applyFill="1" applyBorder="1" applyAlignment="1" applyProtection="1">
      <alignment horizontal="center" wrapText="1"/>
    </xf>
    <xf numFmtId="0" fontId="33" fillId="3" borderId="0" xfId="12" applyFont="1" applyFill="1" applyBorder="1" applyAlignment="1" applyProtection="1">
      <alignment horizontal="center" vertical="center" wrapText="1"/>
    </xf>
    <xf numFmtId="0" fontId="0" fillId="0" borderId="0" xfId="0"/>
    <xf numFmtId="0" fontId="257" fillId="0" borderId="0" xfId="0" applyFont="1" applyAlignment="1">
      <alignment horizontal="left" vertical="top" wrapText="1"/>
    </xf>
    <xf numFmtId="0" fontId="0" fillId="3" borderId="0" xfId="0" applyFont="1" applyFill="1" applyAlignment="1">
      <alignment horizontal="left" vertical="top" wrapText="1"/>
    </xf>
    <xf numFmtId="0" fontId="0" fillId="3" borderId="0" xfId="0" applyFont="1" applyFill="1" applyBorder="1" applyAlignment="1">
      <alignment horizontal="left" vertical="top" wrapText="1"/>
    </xf>
    <xf numFmtId="0" fontId="0" fillId="0" borderId="0" xfId="0" applyAlignment="1">
      <alignment wrapText="1"/>
    </xf>
    <xf numFmtId="0" fontId="0" fillId="3" borderId="0" xfId="0" applyFill="1" applyAlignment="1">
      <alignment horizontal="left" vertical="top" wrapText="1"/>
    </xf>
    <xf numFmtId="0" fontId="0" fillId="0" borderId="0" xfId="0"/>
    <xf numFmtId="0" fontId="0" fillId="0" borderId="0" xfId="0" applyFill="1" applyBorder="1"/>
    <xf numFmtId="0" fontId="0" fillId="0" borderId="0" xfId="0" applyFont="1"/>
    <xf numFmtId="0" fontId="0" fillId="0" borderId="0" xfId="0"/>
    <xf numFmtId="0" fontId="188" fillId="0" borderId="0" xfId="0" applyNumberFormat="1" applyFont="1" applyFill="1" applyBorder="1" applyAlignment="1" applyProtection="1">
      <alignment horizontal="left" vertical="top"/>
    </xf>
    <xf numFmtId="0" fontId="0" fillId="0" borderId="116" xfId="0" applyBorder="1" applyAlignment="1">
      <alignment horizontal="center" vertical="center"/>
    </xf>
    <xf numFmtId="0" fontId="174" fillId="12" borderId="21" xfId="0" applyFont="1" applyFill="1" applyBorder="1" applyAlignment="1" applyProtection="1">
      <alignment horizontal="center" vertical="center"/>
      <protection locked="0"/>
    </xf>
    <xf numFmtId="0" fontId="0" fillId="12" borderId="45" xfId="0" applyFill="1" applyBorder="1" applyAlignment="1" applyProtection="1">
      <alignment horizontal="center" vertical="center"/>
      <protection locked="0"/>
    </xf>
    <xf numFmtId="0" fontId="0" fillId="0" borderId="0" xfId="0" quotePrefix="1"/>
    <xf numFmtId="0" fontId="1" fillId="3" borderId="0" xfId="0" applyFont="1" applyFill="1" applyBorder="1" applyAlignment="1">
      <alignment vertical="top"/>
    </xf>
    <xf numFmtId="0" fontId="1" fillId="3" borderId="0" xfId="0" applyFont="1" applyFill="1" applyBorder="1" applyAlignment="1">
      <alignment vertical="top" wrapText="1"/>
    </xf>
    <xf numFmtId="0" fontId="257" fillId="0" borderId="0" xfId="0" applyFont="1" applyAlignment="1">
      <alignment vertical="top" wrapText="1"/>
    </xf>
    <xf numFmtId="0" fontId="0" fillId="3" borderId="0" xfId="0" applyFont="1" applyFill="1" applyAlignment="1">
      <alignment vertical="top" wrapText="1"/>
    </xf>
    <xf numFmtId="0" fontId="257" fillId="0" borderId="0" xfId="0" applyFont="1" applyBorder="1" applyAlignment="1">
      <alignment vertical="top"/>
    </xf>
    <xf numFmtId="0" fontId="41" fillId="0" borderId="0" xfId="0" applyFont="1" applyFill="1" applyBorder="1" applyAlignment="1">
      <alignment horizontal="center" vertical="center"/>
    </xf>
    <xf numFmtId="0" fontId="1" fillId="3" borderId="0" xfId="0" applyFont="1" applyFill="1"/>
    <xf numFmtId="0" fontId="165" fillId="3" borderId="0" xfId="0" applyFont="1" applyFill="1" applyAlignment="1">
      <alignment vertical="top"/>
    </xf>
    <xf numFmtId="0" fontId="173" fillId="0" borderId="0" xfId="0" applyFont="1" applyFill="1" applyBorder="1" applyAlignment="1" applyProtection="1">
      <alignment horizontal="left" vertical="top" wrapText="1"/>
      <protection locked="0"/>
    </xf>
    <xf numFmtId="0" fontId="173" fillId="0" borderId="0" xfId="0" applyFont="1" applyFill="1" applyBorder="1" applyAlignment="1" applyProtection="1">
      <alignment vertical="top" wrapText="1"/>
      <protection locked="0"/>
    </xf>
    <xf numFmtId="0" fontId="19" fillId="0" borderId="0" xfId="0" applyFont="1" applyFill="1" applyBorder="1" applyAlignment="1" applyProtection="1">
      <alignment horizontal="left" vertical="top"/>
      <protection locked="0"/>
    </xf>
    <xf numFmtId="0" fontId="256" fillId="12" borderId="26" xfId="0" applyFont="1" applyFill="1" applyBorder="1" applyAlignment="1" applyProtection="1">
      <alignment vertical="top"/>
      <protection locked="0"/>
    </xf>
    <xf numFmtId="0" fontId="0" fillId="3" borderId="0" xfId="0" applyFont="1" applyFill="1" applyProtection="1">
      <protection locked="0"/>
    </xf>
    <xf numFmtId="0" fontId="257" fillId="0" borderId="0" xfId="0" applyFont="1" applyAlignment="1" applyProtection="1">
      <alignment horizontal="left" vertical="top" wrapText="1"/>
      <protection locked="0"/>
    </xf>
    <xf numFmtId="0" fontId="0" fillId="0" borderId="0" xfId="0" applyFont="1" applyProtection="1">
      <protection locked="0"/>
    </xf>
    <xf numFmtId="0" fontId="256" fillId="0" borderId="0" xfId="0" applyFont="1" applyAlignment="1" applyProtection="1">
      <alignment vertical="top" wrapText="1"/>
      <protection locked="0"/>
    </xf>
    <xf numFmtId="0" fontId="1" fillId="3" borderId="0" xfId="0" applyFont="1" applyFill="1" applyProtection="1">
      <protection locked="0"/>
    </xf>
    <xf numFmtId="0" fontId="257" fillId="0" borderId="0" xfId="0" applyFont="1" applyAlignment="1" applyProtection="1">
      <alignment vertical="top" wrapText="1"/>
      <protection locked="0"/>
    </xf>
    <xf numFmtId="0" fontId="5" fillId="0" borderId="0" xfId="0" applyFont="1" applyFill="1" applyBorder="1"/>
    <xf numFmtId="0" fontId="256" fillId="0" borderId="0" xfId="0" applyFont="1" applyFill="1" applyBorder="1" applyAlignment="1" applyProtection="1">
      <alignment vertical="top"/>
      <protection locked="0"/>
    </xf>
    <xf numFmtId="0" fontId="23" fillId="0" borderId="0" xfId="0" applyFont="1" applyBorder="1" applyAlignment="1" applyProtection="1">
      <alignment horizontal="left" vertical="top" wrapText="1"/>
    </xf>
    <xf numFmtId="0" fontId="0" fillId="0" borderId="0" xfId="0" applyAlignment="1">
      <alignment vertical="top" wrapText="1"/>
    </xf>
    <xf numFmtId="0" fontId="0" fillId="0" borderId="0" xfId="0"/>
    <xf numFmtId="0" fontId="0" fillId="0" borderId="0" xfId="0" applyAlignment="1"/>
    <xf numFmtId="0" fontId="0" fillId="0" borderId="0" xfId="0" applyBorder="1" applyAlignment="1">
      <alignment horizontal="left" vertical="top" wrapText="1"/>
    </xf>
    <xf numFmtId="0" fontId="0" fillId="0" borderId="0" xfId="0" applyAlignment="1">
      <alignment horizontal="right" vertical="top"/>
    </xf>
    <xf numFmtId="0" fontId="0" fillId="0" borderId="3" xfId="0" applyBorder="1" applyAlignment="1">
      <alignment horizontal="center"/>
    </xf>
    <xf numFmtId="166" fontId="33" fillId="12" borderId="43" xfId="4" applyNumberFormat="1" applyFont="1" applyFill="1" applyBorder="1" applyProtection="1">
      <protection locked="0"/>
    </xf>
    <xf numFmtId="0" fontId="0" fillId="0" borderId="0" xfId="0"/>
    <xf numFmtId="0" fontId="24" fillId="0" borderId="0" xfId="0" applyFont="1" applyFill="1" applyBorder="1" applyAlignment="1" applyProtection="1">
      <alignment horizontal="left" vertical="top" wrapText="1"/>
    </xf>
    <xf numFmtId="0" fontId="96" fillId="0" borderId="0" xfId="0" applyFont="1" applyFill="1" applyBorder="1" applyAlignment="1" applyProtection="1"/>
    <xf numFmtId="0" fontId="165" fillId="0" borderId="0" xfId="0" applyFont="1" applyAlignment="1" applyProtection="1">
      <alignment vertical="center"/>
    </xf>
    <xf numFmtId="0" fontId="169" fillId="0" borderId="0" xfId="0" applyFont="1" applyAlignment="1">
      <alignment vertical="center"/>
    </xf>
    <xf numFmtId="0" fontId="169" fillId="0" borderId="0" xfId="0" applyFont="1" applyBorder="1" applyAlignment="1">
      <alignment vertical="center"/>
    </xf>
    <xf numFmtId="9" fontId="1" fillId="0" borderId="26" xfId="14" applyNumberFormat="1" applyFont="1" applyBorder="1" applyAlignment="1" applyProtection="1"/>
    <xf numFmtId="0" fontId="33" fillId="33" borderId="6" xfId="13" applyFont="1" applyFill="1" applyBorder="1" applyAlignment="1" applyProtection="1">
      <alignment vertical="center" wrapText="1"/>
    </xf>
    <xf numFmtId="0" fontId="33" fillId="0" borderId="0" xfId="13" applyFont="1" applyFill="1" applyBorder="1" applyAlignment="1" applyProtection="1">
      <alignment vertical="center" wrapText="1"/>
    </xf>
    <xf numFmtId="0" fontId="0" fillId="0" borderId="0" xfId="0" applyFont="1" applyAlignment="1">
      <alignment wrapText="1"/>
    </xf>
    <xf numFmtId="0" fontId="0" fillId="0" borderId="0" xfId="0"/>
    <xf numFmtId="0" fontId="0" fillId="0" borderId="0" xfId="0" applyFont="1"/>
    <xf numFmtId="0" fontId="2" fillId="0" borderId="8" xfId="0" applyFont="1" applyBorder="1" applyAlignment="1">
      <alignment horizontal="center" vertical="top" wrapText="1"/>
    </xf>
    <xf numFmtId="0" fontId="2" fillId="0" borderId="0" xfId="0" applyFont="1" applyBorder="1" applyAlignment="1">
      <alignment horizontal="center" vertical="top" wrapText="1"/>
    </xf>
    <xf numFmtId="0" fontId="0" fillId="0" borderId="0" xfId="0" applyFont="1" applyBorder="1" applyAlignment="1">
      <alignment horizontal="justify" vertical="top" wrapText="1"/>
    </xf>
    <xf numFmtId="0" fontId="176" fillId="0" borderId="0" xfId="0" applyFont="1" applyBorder="1" applyAlignment="1" applyProtection="1">
      <alignment wrapText="1"/>
    </xf>
    <xf numFmtId="0" fontId="176" fillId="0" borderId="1" xfId="0" applyFont="1" applyBorder="1" applyAlignment="1" applyProtection="1">
      <alignment wrapText="1"/>
    </xf>
    <xf numFmtId="166" fontId="0" fillId="12" borderId="43" xfId="0" applyNumberFormat="1" applyFill="1" applyBorder="1" applyProtection="1">
      <protection locked="0"/>
    </xf>
    <xf numFmtId="0" fontId="30" fillId="33" borderId="0" xfId="12" applyFont="1" applyFill="1" applyProtection="1"/>
    <xf numFmtId="0" fontId="33" fillId="14" borderId="18" xfId="12" applyFont="1" applyFill="1" applyBorder="1" applyAlignment="1" applyProtection="1">
      <alignment vertical="center"/>
    </xf>
    <xf numFmtId="0" fontId="33" fillId="14" borderId="19" xfId="12" applyFont="1" applyFill="1" applyBorder="1" applyAlignment="1" applyProtection="1">
      <alignment vertical="center"/>
    </xf>
    <xf numFmtId="0" fontId="33" fillId="14" borderId="55" xfId="12" applyFont="1" applyFill="1" applyBorder="1" applyAlignment="1" applyProtection="1">
      <alignment vertical="center"/>
    </xf>
    <xf numFmtId="0" fontId="212" fillId="0" borderId="0" xfId="0" applyFont="1" applyBorder="1" applyAlignment="1">
      <alignment vertical="top" wrapText="1"/>
    </xf>
    <xf numFmtId="0" fontId="5" fillId="0" borderId="0" xfId="0" applyFont="1" applyBorder="1" applyAlignment="1" applyProtection="1">
      <alignment horizontal="left" vertical="top" wrapText="1"/>
    </xf>
    <xf numFmtId="0" fontId="23" fillId="2" borderId="18" xfId="0" applyFont="1" applyFill="1" applyBorder="1" applyAlignment="1" applyProtection="1"/>
    <xf numFmtId="0" fontId="23" fillId="2" borderId="19" xfId="0" applyFont="1" applyFill="1" applyBorder="1" applyAlignment="1" applyProtection="1"/>
    <xf numFmtId="0" fontId="23" fillId="2" borderId="55" xfId="0" applyFont="1" applyFill="1" applyBorder="1" applyAlignment="1" applyProtection="1"/>
    <xf numFmtId="0" fontId="76" fillId="4" borderId="25" xfId="0" applyFont="1" applyFill="1" applyBorder="1" applyAlignment="1" applyProtection="1">
      <alignment horizontal="left" vertical="center"/>
      <protection locked="0"/>
    </xf>
    <xf numFmtId="0" fontId="76" fillId="4" borderId="8" xfId="0" applyFont="1" applyFill="1" applyBorder="1" applyAlignment="1" applyProtection="1">
      <alignment horizontal="left" vertical="center"/>
      <protection locked="0"/>
    </xf>
    <xf numFmtId="0" fontId="76" fillId="4" borderId="7" xfId="0" applyFont="1" applyFill="1" applyBorder="1" applyAlignment="1" applyProtection="1">
      <alignment horizontal="left" vertical="center"/>
      <protection locked="0"/>
    </xf>
    <xf numFmtId="0" fontId="5" fillId="0" borderId="108" xfId="0" applyFont="1" applyBorder="1" applyAlignment="1" applyProtection="1">
      <alignment horizontal="center"/>
    </xf>
    <xf numFmtId="0" fontId="5" fillId="0" borderId="105" xfId="0" applyFont="1" applyBorder="1" applyAlignment="1" applyProtection="1">
      <alignment horizontal="center"/>
    </xf>
    <xf numFmtId="0" fontId="5" fillId="0" borderId="109" xfId="0" applyFont="1" applyBorder="1" applyAlignment="1" applyProtection="1">
      <alignment horizontal="center"/>
    </xf>
    <xf numFmtId="0" fontId="76" fillId="4" borderId="22" xfId="0" applyFont="1" applyFill="1" applyBorder="1" applyAlignment="1" applyProtection="1">
      <alignment horizontal="left" vertical="center"/>
      <protection locked="0"/>
    </xf>
    <xf numFmtId="0" fontId="76" fillId="4" borderId="34" xfId="0" applyFont="1" applyFill="1" applyBorder="1" applyAlignment="1" applyProtection="1">
      <alignment horizontal="left" vertical="center"/>
      <protection locked="0"/>
    </xf>
    <xf numFmtId="0" fontId="76" fillId="4" borderId="35" xfId="0" applyFont="1" applyFill="1" applyBorder="1" applyAlignment="1" applyProtection="1">
      <alignment horizontal="left" vertical="center"/>
      <protection locked="0"/>
    </xf>
    <xf numFmtId="0" fontId="5" fillId="0" borderId="22" xfId="0" applyFont="1" applyBorder="1" applyAlignment="1" applyProtection="1">
      <alignment horizontal="center"/>
    </xf>
    <xf numFmtId="0" fontId="5" fillId="0" borderId="34" xfId="0" applyFont="1" applyBorder="1" applyAlignment="1" applyProtection="1">
      <alignment horizontal="center"/>
    </xf>
    <xf numFmtId="0" fontId="5" fillId="0" borderId="35" xfId="0" applyFont="1" applyBorder="1" applyAlignment="1" applyProtection="1">
      <alignment horizontal="center"/>
    </xf>
    <xf numFmtId="0" fontId="165" fillId="0" borderId="10" xfId="0" applyFont="1" applyBorder="1" applyAlignment="1">
      <alignment horizontal="center" vertical="center" wrapText="1"/>
    </xf>
    <xf numFmtId="0" fontId="165" fillId="0" borderId="1" xfId="0" applyFont="1" applyBorder="1" applyAlignment="1">
      <alignment horizontal="center" vertical="center" wrapText="1"/>
    </xf>
    <xf numFmtId="0" fontId="165" fillId="0" borderId="5" xfId="0" applyFont="1" applyBorder="1" applyAlignment="1">
      <alignment horizontal="center" vertical="center" wrapText="1"/>
    </xf>
    <xf numFmtId="0" fontId="165" fillId="0" borderId="12" xfId="0" applyFont="1" applyBorder="1" applyAlignment="1">
      <alignment horizontal="center" vertical="center" wrapText="1"/>
    </xf>
    <xf numFmtId="0" fontId="165" fillId="0" borderId="0" xfId="0" applyFont="1" applyBorder="1" applyAlignment="1">
      <alignment horizontal="center" vertical="center" wrapText="1"/>
    </xf>
    <xf numFmtId="0" fontId="165" fillId="0" borderId="2" xfId="0" applyFont="1" applyBorder="1" applyAlignment="1">
      <alignment horizontal="center" vertical="center" wrapText="1"/>
    </xf>
    <xf numFmtId="0" fontId="165" fillId="0" borderId="17" xfId="0" applyFont="1" applyBorder="1" applyAlignment="1">
      <alignment horizontal="center" vertical="center" wrapText="1"/>
    </xf>
    <xf numFmtId="0" fontId="165" fillId="0" borderId="3" xfId="0" applyFont="1" applyBorder="1" applyAlignment="1">
      <alignment horizontal="center" vertical="center" wrapText="1"/>
    </xf>
    <xf numFmtId="0" fontId="165" fillId="0" borderId="4" xfId="0" applyFont="1" applyBorder="1" applyAlignment="1">
      <alignment horizontal="center" vertical="center" wrapText="1"/>
    </xf>
    <xf numFmtId="0" fontId="182" fillId="18" borderId="8" xfId="0" applyFont="1" applyFill="1" applyBorder="1" applyAlignment="1" applyProtection="1">
      <alignment horizontal="center"/>
      <protection locked="0"/>
    </xf>
    <xf numFmtId="0" fontId="10" fillId="2" borderId="18" xfId="0" applyFont="1" applyFill="1" applyBorder="1"/>
    <xf numFmtId="0" fontId="10" fillId="2" borderId="19" xfId="0" applyFont="1" applyFill="1" applyBorder="1"/>
    <xf numFmtId="0" fontId="10" fillId="2" borderId="55" xfId="0" applyFont="1" applyFill="1" applyBorder="1"/>
    <xf numFmtId="0" fontId="0" fillId="3" borderId="1" xfId="0" applyFill="1" applyBorder="1" applyAlignment="1">
      <alignment wrapText="1"/>
    </xf>
    <xf numFmtId="0" fontId="0" fillId="3" borderId="0" xfId="0" applyFill="1" applyBorder="1" applyAlignment="1">
      <alignment wrapText="1"/>
    </xf>
    <xf numFmtId="0" fontId="4" fillId="2" borderId="22" xfId="9" applyFill="1" applyBorder="1" applyAlignment="1" applyProtection="1">
      <alignment horizontal="center" vertical="center" wrapText="1"/>
    </xf>
    <xf numFmtId="0" fontId="4" fillId="2" borderId="34" xfId="9" applyFill="1" applyBorder="1" applyAlignment="1" applyProtection="1">
      <alignment horizontal="center" vertical="center" wrapText="1"/>
    </xf>
    <xf numFmtId="0" fontId="4" fillId="2" borderId="35" xfId="9" applyFill="1" applyBorder="1" applyAlignment="1" applyProtection="1">
      <alignment horizontal="center" vertical="center" wrapText="1"/>
    </xf>
    <xf numFmtId="0" fontId="57" fillId="4" borderId="22" xfId="0" applyFont="1" applyFill="1" applyBorder="1" applyAlignment="1" applyProtection="1">
      <alignment horizontal="center" vertical="center"/>
      <protection locked="0"/>
    </xf>
    <xf numFmtId="0" fontId="57" fillId="4" borderId="34" xfId="0" applyFont="1" applyFill="1" applyBorder="1" applyAlignment="1" applyProtection="1">
      <alignment horizontal="center" vertical="center"/>
      <protection locked="0"/>
    </xf>
    <xf numFmtId="0" fontId="57" fillId="4" borderId="35" xfId="0" applyFont="1" applyFill="1" applyBorder="1" applyAlignment="1" applyProtection="1">
      <alignment horizontal="center" vertical="center"/>
      <protection locked="0"/>
    </xf>
    <xf numFmtId="0" fontId="23" fillId="0" borderId="10" xfId="0" applyFont="1" applyBorder="1" applyAlignment="1" applyProtection="1">
      <alignment horizontal="center" wrapText="1"/>
    </xf>
    <xf numFmtId="0" fontId="23" fillId="0" borderId="1" xfId="0" applyFont="1" applyBorder="1" applyAlignment="1" applyProtection="1">
      <alignment horizontal="center" wrapText="1"/>
    </xf>
    <xf numFmtId="0" fontId="23" fillId="0" borderId="5" xfId="0" applyFont="1" applyBorder="1" applyAlignment="1" applyProtection="1">
      <alignment horizontal="center" wrapText="1"/>
    </xf>
    <xf numFmtId="0" fontId="23" fillId="0" borderId="12"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2" xfId="0" applyFont="1" applyBorder="1" applyAlignment="1" applyProtection="1">
      <alignment horizontal="center" wrapText="1"/>
    </xf>
    <xf numFmtId="0" fontId="23" fillId="0" borderId="17" xfId="0" applyFont="1" applyBorder="1" applyAlignment="1" applyProtection="1">
      <alignment horizontal="center" wrapText="1"/>
    </xf>
    <xf numFmtId="0" fontId="23" fillId="0" borderId="3" xfId="0" applyFont="1" applyBorder="1" applyAlignment="1" applyProtection="1">
      <alignment horizontal="center" wrapText="1"/>
    </xf>
    <xf numFmtId="0" fontId="23" fillId="0" borderId="4" xfId="0" applyFont="1" applyBorder="1" applyAlignment="1" applyProtection="1">
      <alignment horizontal="center" wrapText="1"/>
    </xf>
    <xf numFmtId="0" fontId="23" fillId="0" borderId="18" xfId="0" applyFont="1" applyBorder="1" applyAlignment="1" applyProtection="1">
      <alignment horizontal="center"/>
    </xf>
    <xf numFmtId="0" fontId="23" fillId="0" borderId="19" xfId="0" applyFont="1" applyBorder="1" applyAlignment="1" applyProtection="1">
      <alignment horizontal="center"/>
    </xf>
    <xf numFmtId="0" fontId="23" fillId="0" borderId="55" xfId="0" applyFont="1" applyBorder="1" applyAlignment="1" applyProtection="1">
      <alignment horizontal="center"/>
    </xf>
    <xf numFmtId="0" fontId="23" fillId="0" borderId="94" xfId="0" applyFont="1" applyBorder="1" applyAlignment="1" applyProtection="1">
      <alignment horizontal="center"/>
    </xf>
    <xf numFmtId="0" fontId="23" fillId="0" borderId="31" xfId="0" applyFont="1" applyBorder="1" applyAlignment="1" applyProtection="1">
      <alignment horizontal="center"/>
    </xf>
    <xf numFmtId="10" fontId="60" fillId="4" borderId="43" xfId="16" applyNumberFormat="1" applyFont="1" applyFill="1" applyBorder="1" applyAlignment="1" applyProtection="1">
      <alignment horizontal="center" vertical="center"/>
      <protection locked="0"/>
    </xf>
    <xf numFmtId="0" fontId="60" fillId="4" borderId="43" xfId="0" applyFont="1" applyFill="1" applyBorder="1" applyAlignment="1" applyProtection="1">
      <alignment horizontal="center" vertical="center"/>
      <protection locked="0"/>
    </xf>
    <xf numFmtId="0" fontId="60" fillId="4" borderId="22" xfId="0" applyFont="1" applyFill="1" applyBorder="1" applyAlignment="1" applyProtection="1">
      <alignment horizontal="center" vertical="center"/>
      <protection locked="0"/>
    </xf>
    <xf numFmtId="0" fontId="60" fillId="4" borderId="34" xfId="0" applyFont="1" applyFill="1" applyBorder="1" applyAlignment="1" applyProtection="1">
      <alignment horizontal="center" vertical="center"/>
      <protection locked="0"/>
    </xf>
    <xf numFmtId="0" fontId="60" fillId="4" borderId="35" xfId="0" applyFont="1" applyFill="1" applyBorder="1" applyAlignment="1" applyProtection="1">
      <alignment horizontal="center" vertical="center"/>
      <protection locked="0"/>
    </xf>
    <xf numFmtId="167" fontId="60" fillId="4" borderId="22" xfId="8" applyNumberFormat="1" applyFont="1" applyFill="1" applyBorder="1" applyAlignment="1" applyProtection="1">
      <alignment horizontal="center" vertical="center"/>
      <protection locked="0"/>
    </xf>
    <xf numFmtId="167" fontId="60" fillId="4" borderId="34" xfId="8" applyNumberFormat="1" applyFont="1" applyFill="1" applyBorder="1" applyAlignment="1" applyProtection="1">
      <alignment horizontal="center" vertical="center"/>
      <protection locked="0"/>
    </xf>
    <xf numFmtId="167" fontId="60" fillId="4" borderId="35" xfId="8" applyNumberFormat="1" applyFont="1" applyFill="1" applyBorder="1" applyAlignment="1" applyProtection="1">
      <alignment horizontal="center" vertical="center"/>
      <protection locked="0"/>
    </xf>
    <xf numFmtId="0" fontId="76" fillId="4" borderId="25" xfId="0" applyFont="1" applyFill="1" applyBorder="1" applyAlignment="1" applyProtection="1">
      <alignment horizontal="center" vertical="center"/>
      <protection locked="0"/>
    </xf>
    <xf numFmtId="0" fontId="76" fillId="4" borderId="7" xfId="0" applyFont="1" applyFill="1" applyBorder="1" applyAlignment="1" applyProtection="1">
      <alignment horizontal="center" vertical="center"/>
      <protection locked="0"/>
    </xf>
    <xf numFmtId="0" fontId="0" fillId="12" borderId="75" xfId="0" applyFill="1" applyBorder="1" applyAlignment="1">
      <alignment horizontal="center" vertical="center"/>
    </xf>
    <xf numFmtId="0" fontId="0" fillId="12" borderId="43" xfId="0" applyFill="1" applyBorder="1" applyAlignment="1">
      <alignment horizontal="center" vertical="center"/>
    </xf>
    <xf numFmtId="0" fontId="10" fillId="0" borderId="33" xfId="0" applyFont="1" applyBorder="1" applyAlignment="1">
      <alignment horizontal="center" vertical="center"/>
    </xf>
    <xf numFmtId="0" fontId="10" fillId="0" borderId="34" xfId="0" applyFont="1" applyBorder="1" applyAlignment="1">
      <alignment horizontal="center" vertical="center"/>
    </xf>
    <xf numFmtId="0" fontId="10" fillId="0" borderId="85" xfId="0" applyFont="1" applyBorder="1" applyAlignment="1">
      <alignment horizontal="center" vertical="center"/>
    </xf>
    <xf numFmtId="0" fontId="10" fillId="0" borderId="35" xfId="0" applyFont="1" applyBorder="1" applyAlignment="1">
      <alignment horizontal="center" vertical="center"/>
    </xf>
    <xf numFmtId="0" fontId="4" fillId="2" borderId="43" xfId="9" applyFill="1" applyBorder="1" applyAlignment="1" applyProtection="1">
      <alignment horizontal="center" vertical="center"/>
    </xf>
    <xf numFmtId="0" fontId="23" fillId="16" borderId="18" xfId="0" applyFont="1" applyFill="1" applyBorder="1" applyAlignment="1" applyProtection="1">
      <alignment horizontal="left" vertical="center"/>
    </xf>
    <xf numFmtId="0" fontId="23" fillId="16" borderId="19" xfId="0" applyFont="1" applyFill="1" applyBorder="1" applyAlignment="1" applyProtection="1">
      <alignment horizontal="left" vertical="center"/>
    </xf>
    <xf numFmtId="0" fontId="23" fillId="16" borderId="55" xfId="0" applyFont="1" applyFill="1" applyBorder="1" applyAlignment="1" applyProtection="1">
      <alignment horizontal="left" vertical="center"/>
    </xf>
    <xf numFmtId="0" fontId="257" fillId="0" borderId="0" xfId="0" applyFont="1" applyAlignment="1">
      <alignment horizontal="left" vertical="top" wrapText="1"/>
    </xf>
    <xf numFmtId="0" fontId="0" fillId="3" borderId="0" xfId="0" applyFont="1" applyFill="1" applyAlignment="1">
      <alignment horizontal="left" vertical="top" wrapText="1"/>
    </xf>
    <xf numFmtId="0" fontId="0" fillId="3" borderId="12" xfId="0" applyFont="1" applyFill="1" applyBorder="1" applyAlignment="1">
      <alignment horizontal="left"/>
    </xf>
    <xf numFmtId="0" fontId="0" fillId="3" borderId="0" xfId="0" applyFont="1" applyFill="1" applyAlignment="1">
      <alignment horizontal="left"/>
    </xf>
    <xf numFmtId="0" fontId="0" fillId="3" borderId="0" xfId="0" applyFont="1" applyFill="1" applyBorder="1" applyAlignment="1">
      <alignment horizontal="left" vertical="top" wrapText="1"/>
    </xf>
    <xf numFmtId="0" fontId="153" fillId="4" borderId="8" xfId="0" applyFont="1" applyFill="1" applyBorder="1" applyAlignment="1" applyProtection="1">
      <alignment horizontal="center" wrapText="1"/>
      <protection locked="0"/>
    </xf>
    <xf numFmtId="0" fontId="157" fillId="4" borderId="8" xfId="0" applyFont="1" applyFill="1" applyBorder="1" applyAlignment="1" applyProtection="1">
      <alignment horizontal="center" wrapText="1"/>
      <protection locked="0"/>
    </xf>
    <xf numFmtId="0" fontId="96" fillId="12" borderId="22" xfId="0" applyFont="1" applyFill="1" applyBorder="1" applyAlignment="1" applyProtection="1">
      <alignment horizontal="left" vertical="top"/>
      <protection locked="0"/>
    </xf>
    <xf numFmtId="0" fontId="101" fillId="0" borderId="34" xfId="0" applyFont="1" applyBorder="1" applyAlignment="1" applyProtection="1">
      <alignment horizontal="left" vertical="top"/>
      <protection locked="0"/>
    </xf>
    <xf numFmtId="0" fontId="101" fillId="0" borderId="35" xfId="0" applyFont="1" applyBorder="1" applyAlignment="1" applyProtection="1">
      <alignment horizontal="left" vertical="top"/>
      <protection locked="0"/>
    </xf>
    <xf numFmtId="0" fontId="33" fillId="0" borderId="43" xfId="12" applyFont="1" applyBorder="1" applyAlignment="1" applyProtection="1">
      <alignment horizontal="center" vertical="center" wrapText="1"/>
    </xf>
    <xf numFmtId="10" fontId="60" fillId="4" borderId="42" xfId="16" applyNumberFormat="1"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xf>
    <xf numFmtId="0" fontId="165" fillId="0" borderId="18" xfId="0" applyFont="1" applyBorder="1" applyAlignment="1">
      <alignment horizontal="left" vertical="center" wrapText="1"/>
    </xf>
    <xf numFmtId="0" fontId="165" fillId="0" borderId="19" xfId="0" applyFont="1" applyBorder="1" applyAlignment="1">
      <alignment horizontal="left" vertical="center" wrapText="1"/>
    </xf>
    <xf numFmtId="0" fontId="165" fillId="0" borderId="55" xfId="0" applyFont="1" applyBorder="1" applyAlignment="1">
      <alignment horizontal="left" vertical="center" wrapText="1"/>
    </xf>
    <xf numFmtId="0" fontId="60" fillId="4" borderId="10" xfId="0" applyFont="1" applyFill="1" applyBorder="1" applyAlignment="1" applyProtection="1">
      <alignment vertical="top" wrapText="1"/>
      <protection locked="0"/>
    </xf>
    <xf numFmtId="0" fontId="60" fillId="4" borderId="1" xfId="0" applyFont="1" applyFill="1" applyBorder="1" applyAlignment="1" applyProtection="1">
      <alignment vertical="top" wrapText="1"/>
      <protection locked="0"/>
    </xf>
    <xf numFmtId="0" fontId="60" fillId="4" borderId="5" xfId="0" applyFont="1" applyFill="1" applyBorder="1" applyAlignment="1" applyProtection="1">
      <alignment vertical="top" wrapText="1"/>
      <protection locked="0"/>
    </xf>
    <xf numFmtId="0" fontId="60" fillId="4" borderId="12" xfId="0" applyFont="1" applyFill="1" applyBorder="1" applyAlignment="1" applyProtection="1">
      <alignment vertical="top" wrapText="1"/>
      <protection locked="0"/>
    </xf>
    <xf numFmtId="0" fontId="60" fillId="4" borderId="0" xfId="0" applyFont="1" applyFill="1" applyBorder="1" applyAlignment="1" applyProtection="1">
      <alignment vertical="top" wrapText="1"/>
      <protection locked="0"/>
    </xf>
    <xf numFmtId="0" fontId="60" fillId="4" borderId="2" xfId="0" applyFont="1" applyFill="1" applyBorder="1" applyAlignment="1" applyProtection="1">
      <alignment vertical="top" wrapText="1"/>
      <protection locked="0"/>
    </xf>
    <xf numFmtId="0" fontId="60" fillId="4" borderId="17" xfId="0" applyFont="1" applyFill="1" applyBorder="1" applyAlignment="1" applyProtection="1">
      <alignment vertical="top" wrapText="1"/>
      <protection locked="0"/>
    </xf>
    <xf numFmtId="0" fontId="60" fillId="4" borderId="3" xfId="0" applyFont="1" applyFill="1" applyBorder="1" applyAlignment="1" applyProtection="1">
      <alignment vertical="top" wrapText="1"/>
      <protection locked="0"/>
    </xf>
    <xf numFmtId="0" fontId="60" fillId="4" borderId="4" xfId="0" applyFont="1" applyFill="1" applyBorder="1" applyAlignment="1" applyProtection="1">
      <alignment vertical="top" wrapText="1"/>
      <protection locked="0"/>
    </xf>
    <xf numFmtId="0" fontId="165" fillId="0" borderId="18" xfId="0" applyFont="1" applyBorder="1" applyAlignment="1">
      <alignment horizontal="left" vertical="center"/>
    </xf>
    <xf numFmtId="0" fontId="165" fillId="0" borderId="19" xfId="0" applyFont="1" applyBorder="1" applyAlignment="1">
      <alignment horizontal="left" vertical="center"/>
    </xf>
    <xf numFmtId="0" fontId="165" fillId="0" borderId="55" xfId="0" applyFont="1" applyBorder="1" applyAlignment="1">
      <alignment horizontal="left" vertical="center"/>
    </xf>
    <xf numFmtId="0" fontId="165" fillId="0" borderId="10" xfId="0" applyFont="1" applyBorder="1" applyAlignment="1">
      <alignment horizontal="left" vertical="center" wrapText="1"/>
    </xf>
    <xf numFmtId="0" fontId="165" fillId="0" borderId="1" xfId="0" applyFont="1" applyBorder="1" applyAlignment="1">
      <alignment horizontal="left" vertical="center" wrapText="1"/>
    </xf>
    <xf numFmtId="0" fontId="165" fillId="0" borderId="5" xfId="0" applyFont="1" applyBorder="1" applyAlignment="1">
      <alignment horizontal="left" vertical="center" wrapText="1"/>
    </xf>
    <xf numFmtId="0" fontId="0" fillId="5" borderId="1" xfId="0" applyFill="1" applyBorder="1" applyAlignment="1">
      <alignment horizontal="left" vertical="top" wrapText="1"/>
    </xf>
    <xf numFmtId="0" fontId="0" fillId="5" borderId="0" xfId="0" applyFill="1" applyBorder="1" applyAlignment="1">
      <alignment horizontal="left" vertical="top" wrapText="1"/>
    </xf>
    <xf numFmtId="0" fontId="182" fillId="18" borderId="8" xfId="0" applyFont="1" applyFill="1" applyBorder="1" applyAlignment="1" applyProtection="1">
      <alignment horizontal="left"/>
      <protection locked="0"/>
    </xf>
    <xf numFmtId="0" fontId="33" fillId="33" borderId="0" xfId="13" applyFont="1" applyFill="1" applyBorder="1" applyAlignment="1" applyProtection="1">
      <alignment horizontal="center" vertical="center" wrapText="1"/>
    </xf>
    <xf numFmtId="0" fontId="33" fillId="33" borderId="6" xfId="13" applyFont="1" applyFill="1" applyBorder="1" applyAlignment="1" applyProtection="1">
      <alignment horizontal="center" vertical="center" wrapText="1"/>
    </xf>
    <xf numFmtId="0" fontId="163" fillId="28" borderId="12" xfId="12" applyFont="1" applyFill="1" applyBorder="1" applyAlignment="1" applyProtection="1">
      <alignment horizontal="center" vertical="center"/>
    </xf>
    <xf numFmtId="0" fontId="163" fillId="28" borderId="0" xfId="12" applyFont="1" applyFill="1" applyBorder="1" applyAlignment="1" applyProtection="1">
      <alignment horizontal="center" vertical="center"/>
    </xf>
    <xf numFmtId="0" fontId="212" fillId="0" borderId="10" xfId="0" applyFont="1" applyBorder="1" applyAlignment="1">
      <alignment horizontal="center" vertical="center" wrapText="1"/>
    </xf>
    <xf numFmtId="0" fontId="212" fillId="0" borderId="1" xfId="0" applyFont="1" applyBorder="1" applyAlignment="1">
      <alignment horizontal="center" vertical="center" wrapText="1"/>
    </xf>
    <xf numFmtId="0" fontId="212" fillId="0" borderId="5" xfId="0" applyFont="1" applyBorder="1" applyAlignment="1">
      <alignment horizontal="center" vertical="center" wrapText="1"/>
    </xf>
    <xf numFmtId="0" fontId="212" fillId="0" borderId="12" xfId="0" applyFont="1" applyBorder="1" applyAlignment="1">
      <alignment horizontal="center" vertical="center" wrapText="1"/>
    </xf>
    <xf numFmtId="0" fontId="212" fillId="0" borderId="0" xfId="0" applyFont="1" applyBorder="1" applyAlignment="1">
      <alignment horizontal="center" vertical="center" wrapText="1"/>
    </xf>
    <xf numFmtId="0" fontId="212" fillId="0" borderId="2" xfId="0" applyFont="1" applyBorder="1" applyAlignment="1">
      <alignment horizontal="center" vertical="center" wrapText="1"/>
    </xf>
    <xf numFmtId="0" fontId="212" fillId="0" borderId="17" xfId="0" applyFont="1" applyBorder="1" applyAlignment="1">
      <alignment horizontal="center" vertical="center" wrapText="1"/>
    </xf>
    <xf numFmtId="0" fontId="212" fillId="0" borderId="3" xfId="0" applyFont="1" applyBorder="1" applyAlignment="1">
      <alignment horizontal="center" vertical="center" wrapText="1"/>
    </xf>
    <xf numFmtId="0" fontId="212" fillId="0" borderId="4" xfId="0" applyFont="1" applyBorder="1" applyAlignment="1">
      <alignment horizontal="center" vertical="center" wrapText="1"/>
    </xf>
    <xf numFmtId="0" fontId="33" fillId="14" borderId="18" xfId="12" applyFont="1" applyFill="1" applyBorder="1" applyAlignment="1" applyProtection="1">
      <alignment horizontal="center" vertical="center"/>
    </xf>
    <xf numFmtId="0" fontId="33" fillId="14" borderId="19" xfId="12" applyFont="1" applyFill="1" applyBorder="1" applyAlignment="1" applyProtection="1">
      <alignment horizontal="center" vertical="center"/>
    </xf>
    <xf numFmtId="0" fontId="33" fillId="14" borderId="55" xfId="12" applyFont="1" applyFill="1" applyBorder="1" applyAlignment="1" applyProtection="1">
      <alignment horizontal="center" vertical="center"/>
    </xf>
    <xf numFmtId="0" fontId="23" fillId="16" borderId="18" xfId="0" applyFont="1" applyFill="1" applyBorder="1" applyAlignment="1" applyProtection="1"/>
    <xf numFmtId="0" fontId="23" fillId="16" borderId="19" xfId="0" applyFont="1" applyFill="1" applyBorder="1" applyAlignment="1" applyProtection="1"/>
    <xf numFmtId="0" fontId="23" fillId="16" borderId="55" xfId="0" applyFont="1" applyFill="1" applyBorder="1" applyAlignment="1" applyProtection="1"/>
    <xf numFmtId="0" fontId="5" fillId="0" borderId="0" xfId="0" applyFont="1" applyAlignment="1" applyProtection="1">
      <alignment horizontal="left" wrapText="1"/>
    </xf>
    <xf numFmtId="0" fontId="23" fillId="0" borderId="10" xfId="0" applyFont="1" applyBorder="1" applyAlignment="1" applyProtection="1">
      <alignment horizontal="center"/>
    </xf>
    <xf numFmtId="0" fontId="23" fillId="0" borderId="5" xfId="0" applyFont="1" applyBorder="1" applyAlignment="1" applyProtection="1">
      <alignment horizontal="center"/>
    </xf>
    <xf numFmtId="0" fontId="23" fillId="0" borderId="17" xfId="0" applyFont="1" applyBorder="1" applyAlignment="1" applyProtection="1">
      <alignment horizontal="center"/>
    </xf>
    <xf numFmtId="0" fontId="23" fillId="0" borderId="4" xfId="0" applyFont="1" applyBorder="1" applyAlignment="1" applyProtection="1">
      <alignment horizontal="center"/>
    </xf>
    <xf numFmtId="0" fontId="60" fillId="4" borderId="10" xfId="0" applyNumberFormat="1" applyFont="1" applyFill="1" applyBorder="1" applyAlignment="1" applyProtection="1">
      <alignment horizontal="left" vertical="top" wrapText="1"/>
      <protection locked="0"/>
    </xf>
    <xf numFmtId="0" fontId="60" fillId="4" borderId="1" xfId="0" applyNumberFormat="1" applyFont="1" applyFill="1" applyBorder="1" applyAlignment="1" applyProtection="1">
      <alignment horizontal="left" vertical="top" wrapText="1"/>
      <protection locked="0"/>
    </xf>
    <xf numFmtId="0" fontId="60" fillId="4" borderId="5" xfId="0" applyNumberFormat="1" applyFont="1" applyFill="1" applyBorder="1" applyAlignment="1" applyProtection="1">
      <alignment horizontal="left" vertical="top" wrapText="1"/>
      <protection locked="0"/>
    </xf>
    <xf numFmtId="0" fontId="60" fillId="4" borderId="12" xfId="0" applyNumberFormat="1" applyFont="1" applyFill="1" applyBorder="1" applyAlignment="1" applyProtection="1">
      <alignment horizontal="left" vertical="top" wrapText="1"/>
      <protection locked="0"/>
    </xf>
    <xf numFmtId="0" fontId="60" fillId="4" borderId="0" xfId="0" applyNumberFormat="1" applyFont="1" applyFill="1" applyBorder="1" applyAlignment="1" applyProtection="1">
      <alignment horizontal="left" vertical="top" wrapText="1"/>
      <protection locked="0"/>
    </xf>
    <xf numFmtId="0" fontId="60" fillId="4" borderId="2" xfId="0" applyNumberFormat="1" applyFont="1" applyFill="1" applyBorder="1" applyAlignment="1" applyProtection="1">
      <alignment horizontal="left" vertical="top" wrapText="1"/>
      <protection locked="0"/>
    </xf>
    <xf numFmtId="0" fontId="60" fillId="4" borderId="17" xfId="0" applyNumberFormat="1" applyFont="1" applyFill="1" applyBorder="1" applyAlignment="1" applyProtection="1">
      <alignment horizontal="left" vertical="top" wrapText="1"/>
      <protection locked="0"/>
    </xf>
    <xf numFmtId="0" fontId="60" fillId="4" borderId="3" xfId="0" applyNumberFormat="1" applyFont="1" applyFill="1" applyBorder="1" applyAlignment="1" applyProtection="1">
      <alignment horizontal="left" vertical="top" wrapText="1"/>
      <protection locked="0"/>
    </xf>
    <xf numFmtId="0" fontId="60" fillId="4" borderId="4" xfId="0" applyNumberFormat="1" applyFont="1" applyFill="1" applyBorder="1" applyAlignment="1" applyProtection="1">
      <alignment horizontal="left" vertical="top" wrapText="1"/>
      <protection locked="0"/>
    </xf>
    <xf numFmtId="0" fontId="10" fillId="2" borderId="42" xfId="0" applyFont="1" applyFill="1" applyBorder="1" applyAlignment="1">
      <alignment horizontal="center"/>
    </xf>
    <xf numFmtId="0" fontId="0" fillId="3" borderId="0" xfId="0" applyNumberFormat="1" applyFill="1" applyBorder="1" applyAlignment="1">
      <alignment horizontal="left" vertical="top" wrapText="1"/>
    </xf>
    <xf numFmtId="0" fontId="0" fillId="3" borderId="3" xfId="0" applyNumberFormat="1" applyFill="1" applyBorder="1" applyAlignment="1">
      <alignment horizontal="left" vertical="top" wrapText="1"/>
    </xf>
    <xf numFmtId="0" fontId="0" fillId="12" borderId="22" xfId="0" applyFill="1" applyBorder="1" applyAlignment="1">
      <alignment horizontal="center" vertical="center"/>
    </xf>
    <xf numFmtId="0" fontId="0" fillId="12" borderId="34" xfId="0" applyFill="1" applyBorder="1" applyAlignment="1">
      <alignment horizontal="center" vertical="center"/>
    </xf>
    <xf numFmtId="0" fontId="0" fillId="12" borderId="35" xfId="0" applyFill="1" applyBorder="1" applyAlignment="1">
      <alignment horizontal="center" vertical="center"/>
    </xf>
    <xf numFmtId="0" fontId="165" fillId="0" borderId="22" xfId="0" applyFont="1" applyBorder="1" applyAlignment="1">
      <alignment horizontal="center" vertical="center"/>
    </xf>
    <xf numFmtId="0" fontId="165" fillId="0" borderId="34" xfId="0" applyFont="1" applyBorder="1" applyAlignment="1">
      <alignment horizontal="center" vertical="center"/>
    </xf>
    <xf numFmtId="0" fontId="165" fillId="0" borderId="35" xfId="0" applyFont="1" applyBorder="1" applyAlignment="1">
      <alignment horizontal="center" vertical="center"/>
    </xf>
    <xf numFmtId="0" fontId="10" fillId="0" borderId="43" xfId="0" applyFont="1" applyBorder="1" applyAlignment="1">
      <alignment horizontal="center" vertical="center"/>
    </xf>
    <xf numFmtId="0" fontId="10" fillId="0" borderId="22" xfId="0" applyFont="1" applyBorder="1" applyAlignment="1">
      <alignment horizontal="center" wrapText="1"/>
    </xf>
    <xf numFmtId="0" fontId="10" fillId="0" borderId="34" xfId="0" applyFont="1" applyBorder="1" applyAlignment="1">
      <alignment horizontal="center" wrapText="1"/>
    </xf>
    <xf numFmtId="0" fontId="10" fillId="0" borderId="35" xfId="0" applyFont="1" applyBorder="1" applyAlignment="1">
      <alignment horizontal="center" wrapText="1"/>
    </xf>
    <xf numFmtId="0" fontId="22" fillId="0" borderId="23" xfId="9" applyFont="1" applyBorder="1" applyAlignment="1" applyProtection="1">
      <alignment horizontal="center" wrapText="1"/>
    </xf>
    <xf numFmtId="0" fontId="83" fillId="0" borderId="20" xfId="9" applyFont="1" applyBorder="1" applyAlignment="1" applyProtection="1">
      <alignment horizontal="center" wrapText="1"/>
    </xf>
    <xf numFmtId="0" fontId="83" fillId="0" borderId="24" xfId="9" applyFont="1" applyBorder="1" applyAlignment="1" applyProtection="1">
      <alignment horizontal="center" wrapText="1"/>
    </xf>
    <xf numFmtId="0" fontId="10" fillId="0" borderId="23" xfId="0" applyFont="1" applyBorder="1" applyAlignment="1">
      <alignment horizontal="center" wrapText="1"/>
    </xf>
    <xf numFmtId="0" fontId="10" fillId="0" borderId="20" xfId="0" applyFont="1" applyBorder="1" applyAlignment="1">
      <alignment horizontal="center" wrapText="1"/>
    </xf>
    <xf numFmtId="0" fontId="10" fillId="0" borderId="24" xfId="0" applyFont="1" applyBorder="1" applyAlignment="1">
      <alignment horizontal="center" wrapText="1"/>
    </xf>
    <xf numFmtId="0" fontId="10" fillId="2" borderId="43" xfId="0" applyFont="1" applyFill="1" applyBorder="1" applyAlignment="1">
      <alignment horizontal="center" vertical="center" wrapText="1"/>
    </xf>
    <xf numFmtId="0" fontId="0" fillId="2" borderId="43" xfId="0" applyFont="1" applyFill="1" applyBorder="1" applyAlignment="1">
      <alignment horizontal="center"/>
    </xf>
    <xf numFmtId="0" fontId="0" fillId="2" borderId="22" xfId="0" applyFont="1" applyFill="1" applyBorder="1" applyAlignment="1">
      <alignment horizontal="center"/>
    </xf>
    <xf numFmtId="0" fontId="0" fillId="2" borderId="34" xfId="0" applyFont="1" applyFill="1" applyBorder="1" applyAlignment="1">
      <alignment horizontal="center"/>
    </xf>
    <xf numFmtId="0" fontId="0" fillId="2" borderId="35" xfId="0" applyFont="1" applyFill="1" applyBorder="1" applyAlignment="1">
      <alignment horizontal="center"/>
    </xf>
    <xf numFmtId="0" fontId="170" fillId="3" borderId="23" xfId="0" applyFont="1" applyFill="1" applyBorder="1" applyAlignment="1">
      <alignment horizontal="center" wrapText="1"/>
    </xf>
    <xf numFmtId="0" fontId="170" fillId="3" borderId="20" xfId="0" applyFont="1" applyFill="1" applyBorder="1" applyAlignment="1">
      <alignment horizontal="center" wrapText="1"/>
    </xf>
    <xf numFmtId="0" fontId="170" fillId="3" borderId="24" xfId="0" applyFont="1" applyFill="1" applyBorder="1" applyAlignment="1">
      <alignment horizontal="center" wrapText="1"/>
    </xf>
    <xf numFmtId="0" fontId="170" fillId="3" borderId="25" xfId="0" applyFont="1" applyFill="1" applyBorder="1" applyAlignment="1">
      <alignment horizontal="center" wrapText="1"/>
    </xf>
    <xf numFmtId="0" fontId="170" fillId="3" borderId="8" xfId="0" applyFont="1" applyFill="1" applyBorder="1" applyAlignment="1">
      <alignment horizontal="center" wrapText="1"/>
    </xf>
    <xf numFmtId="0" fontId="170" fillId="3" borderId="7" xfId="0" applyFont="1" applyFill="1" applyBorder="1" applyAlignment="1">
      <alignment horizontal="center" wrapText="1"/>
    </xf>
    <xf numFmtId="0" fontId="10" fillId="2" borderId="22" xfId="0" applyFont="1" applyFill="1" applyBorder="1" applyAlignment="1">
      <alignment horizontal="center"/>
    </xf>
    <xf numFmtId="0" fontId="10" fillId="2" borderId="34" xfId="0" applyFont="1" applyFill="1" applyBorder="1" applyAlignment="1">
      <alignment horizontal="center"/>
    </xf>
    <xf numFmtId="0" fontId="10" fillId="2" borderId="35" xfId="0" applyFont="1" applyFill="1" applyBorder="1" applyAlignment="1">
      <alignment horizontal="center"/>
    </xf>
    <xf numFmtId="10" fontId="60" fillId="3" borderId="22" xfId="16" applyNumberFormat="1" applyFont="1" applyFill="1" applyBorder="1" applyAlignment="1" applyProtection="1">
      <alignment horizontal="center" vertical="center"/>
    </xf>
    <xf numFmtId="10" fontId="60" fillId="3" borderId="34" xfId="16" applyNumberFormat="1" applyFont="1" applyFill="1" applyBorder="1" applyAlignment="1" applyProtection="1">
      <alignment horizontal="center" vertical="center"/>
    </xf>
    <xf numFmtId="10" fontId="60" fillId="3" borderId="35" xfId="16" applyNumberFormat="1"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5" fillId="12" borderId="3" xfId="0" applyFont="1" applyFill="1" applyBorder="1" applyAlignment="1" applyProtection="1">
      <alignment horizontal="left" vertical="top"/>
      <protection locked="0"/>
    </xf>
    <xf numFmtId="0" fontId="76" fillId="4" borderId="3" xfId="0" applyFont="1" applyFill="1" applyBorder="1" applyAlignment="1" applyProtection="1">
      <alignment horizontal="center" vertical="center"/>
      <protection locked="0"/>
    </xf>
    <xf numFmtId="0" fontId="97" fillId="4" borderId="18" xfId="0" applyFont="1" applyFill="1" applyBorder="1" applyAlignment="1" applyProtection="1">
      <alignment horizontal="center"/>
      <protection locked="0"/>
    </xf>
    <xf numFmtId="0" fontId="97" fillId="4" borderId="55" xfId="0" applyFont="1" applyFill="1" applyBorder="1" applyAlignment="1" applyProtection="1">
      <alignment horizontal="center"/>
      <protection locked="0"/>
    </xf>
    <xf numFmtId="0" fontId="23" fillId="12" borderId="18" xfId="0" applyFont="1" applyFill="1" applyBorder="1" applyAlignment="1" applyProtection="1">
      <alignment horizontal="center" vertical="center"/>
      <protection locked="0"/>
    </xf>
    <xf numFmtId="0" fontId="23" fillId="12" borderId="19" xfId="0" applyFont="1" applyFill="1" applyBorder="1" applyAlignment="1" applyProtection="1">
      <alignment horizontal="center" vertical="center"/>
      <protection locked="0"/>
    </xf>
    <xf numFmtId="0" fontId="23" fillId="12" borderId="55" xfId="0" applyFont="1" applyFill="1" applyBorder="1" applyAlignment="1" applyProtection="1">
      <alignment horizontal="center" vertical="center"/>
      <protection locked="0"/>
    </xf>
    <xf numFmtId="0" fontId="169" fillId="0" borderId="0" xfId="0" applyFont="1" applyAlignment="1">
      <alignment horizontal="left" vertical="center"/>
    </xf>
    <xf numFmtId="0" fontId="60" fillId="4" borderId="43" xfId="0" applyFont="1" applyFill="1" applyBorder="1" applyAlignment="1" applyProtection="1">
      <alignment horizontal="center"/>
      <protection locked="0"/>
    </xf>
    <xf numFmtId="0" fontId="60" fillId="4" borderId="3" xfId="0" applyFont="1" applyFill="1" applyBorder="1" applyAlignment="1" applyProtection="1">
      <alignment horizontal="left"/>
      <protection locked="0"/>
    </xf>
    <xf numFmtId="0" fontId="22" fillId="0" borderId="19" xfId="0" applyFont="1" applyBorder="1" applyAlignment="1" applyProtection="1">
      <alignment horizontal="center"/>
    </xf>
    <xf numFmtId="49" fontId="60" fillId="4" borderId="3" xfId="0" applyNumberFormat="1" applyFont="1" applyFill="1" applyBorder="1" applyAlignment="1" applyProtection="1">
      <alignment horizontal="left"/>
      <protection locked="0"/>
    </xf>
    <xf numFmtId="0" fontId="60" fillId="4" borderId="3" xfId="0" applyNumberFormat="1" applyFont="1" applyFill="1" applyBorder="1" applyAlignment="1" applyProtection="1">
      <alignment horizontal="left"/>
      <protection locked="0"/>
    </xf>
    <xf numFmtId="0" fontId="24" fillId="0" borderId="34" xfId="12" applyFont="1" applyBorder="1" applyAlignment="1" applyProtection="1">
      <alignment horizontal="center"/>
    </xf>
    <xf numFmtId="0" fontId="24" fillId="0" borderId="20" xfId="12" applyFont="1" applyBorder="1" applyAlignment="1" applyProtection="1">
      <alignment horizontal="center"/>
    </xf>
    <xf numFmtId="0" fontId="24" fillId="0" borderId="35" xfId="12" applyFont="1" applyBorder="1" applyAlignment="1" applyProtection="1">
      <alignment horizontal="center"/>
    </xf>
    <xf numFmtId="0" fontId="0" fillId="0" borderId="66" xfId="0" applyFont="1" applyBorder="1" applyAlignment="1">
      <alignment horizontal="center"/>
    </xf>
    <xf numFmtId="0" fontId="23" fillId="2" borderId="18" xfId="0" applyFont="1" applyFill="1" applyBorder="1" applyAlignment="1" applyProtection="1">
      <alignment horizontal="left"/>
    </xf>
    <xf numFmtId="0" fontId="23" fillId="2" borderId="19" xfId="0" applyFont="1" applyFill="1" applyBorder="1" applyAlignment="1" applyProtection="1">
      <alignment horizontal="left"/>
    </xf>
    <xf numFmtId="0" fontId="23" fillId="2" borderId="55" xfId="0" applyFont="1" applyFill="1" applyBorder="1" applyAlignment="1" applyProtection="1">
      <alignment horizontal="left"/>
    </xf>
    <xf numFmtId="0" fontId="5" fillId="0" borderId="12" xfId="0" applyFont="1" applyFill="1" applyBorder="1" applyAlignment="1" applyProtection="1">
      <alignment horizontal="left" vertical="top" wrapText="1"/>
    </xf>
    <xf numFmtId="0" fontId="33" fillId="0" borderId="0" xfId="0" applyFont="1" applyFill="1" applyBorder="1" applyAlignment="1" applyProtection="1">
      <alignment horizontal="left" wrapText="1"/>
      <protection locked="0"/>
    </xf>
    <xf numFmtId="0" fontId="0" fillId="0" borderId="0" xfId="0" applyAlignment="1">
      <alignment horizontal="left" wrapText="1"/>
    </xf>
    <xf numFmtId="0" fontId="35" fillId="12" borderId="10"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5" xfId="0" applyBorder="1" applyAlignment="1">
      <alignment horizontal="left" wrapText="1"/>
    </xf>
    <xf numFmtId="0" fontId="0" fillId="0" borderId="17" xfId="0" applyBorder="1" applyAlignment="1">
      <alignment horizontal="left" wrapText="1"/>
    </xf>
    <xf numFmtId="0" fontId="0" fillId="0" borderId="3" xfId="0" applyBorder="1" applyAlignment="1">
      <alignment horizontal="left" wrapText="1"/>
    </xf>
    <xf numFmtId="0" fontId="0" fillId="0" borderId="4" xfId="0" applyBorder="1" applyAlignment="1">
      <alignment horizontal="left" wrapText="1"/>
    </xf>
    <xf numFmtId="14" fontId="96" fillId="4" borderId="3" xfId="0" applyNumberFormat="1" applyFont="1" applyFill="1" applyBorder="1" applyAlignment="1" applyProtection="1">
      <alignment horizontal="center" vertical="center"/>
      <protection locked="0"/>
    </xf>
    <xf numFmtId="0" fontId="5" fillId="0" borderId="0" xfId="0" applyFont="1" applyBorder="1" applyAlignment="1" applyProtection="1">
      <alignment horizontal="left"/>
    </xf>
    <xf numFmtId="0" fontId="96" fillId="12" borderId="25" xfId="0" applyFont="1" applyFill="1" applyBorder="1" applyAlignment="1" applyProtection="1">
      <alignment horizontal="left" vertical="top"/>
      <protection locked="0"/>
    </xf>
    <xf numFmtId="0" fontId="101" fillId="0" borderId="8" xfId="0" applyFont="1" applyBorder="1" applyAlignment="1" applyProtection="1">
      <alignment horizontal="left" vertical="top"/>
      <protection locked="0"/>
    </xf>
    <xf numFmtId="0" fontId="101" fillId="0" borderId="7" xfId="0" applyFont="1" applyBorder="1" applyAlignment="1" applyProtection="1">
      <alignment horizontal="left" vertical="top"/>
      <protection locked="0"/>
    </xf>
    <xf numFmtId="0" fontId="5" fillId="0" borderId="0" xfId="0" applyFont="1" applyAlignment="1" applyProtection="1">
      <alignment horizontal="left"/>
    </xf>
    <xf numFmtId="0" fontId="24" fillId="0" borderId="0" xfId="0" applyFont="1" applyAlignment="1" applyProtection="1">
      <alignment vertical="top" wrapText="1"/>
    </xf>
    <xf numFmtId="0" fontId="5" fillId="0" borderId="0" xfId="0" applyFont="1" applyAlignment="1" applyProtection="1">
      <alignment horizontal="left" vertical="top"/>
    </xf>
    <xf numFmtId="0" fontId="4" fillId="2" borderId="43" xfId="9" applyFill="1" applyBorder="1" applyAlignment="1" applyProtection="1">
      <alignment horizontal="center" vertical="center" wrapText="1"/>
    </xf>
    <xf numFmtId="0" fontId="0" fillId="0" borderId="0" xfId="0" applyFont="1" applyAlignment="1">
      <alignment vertical="top" wrapText="1"/>
    </xf>
    <xf numFmtId="0" fontId="60" fillId="4" borderId="3" xfId="0" applyFont="1" applyFill="1" applyBorder="1" applyAlignment="1" applyProtection="1">
      <alignment horizontal="center"/>
      <protection locked="0"/>
    </xf>
    <xf numFmtId="0" fontId="60" fillId="4" borderId="3" xfId="0" applyFont="1" applyFill="1" applyBorder="1" applyAlignment="1" applyProtection="1">
      <protection locked="0"/>
    </xf>
    <xf numFmtId="0" fontId="22" fillId="2" borderId="18" xfId="0" applyFont="1" applyFill="1" applyBorder="1" applyProtection="1"/>
    <xf numFmtId="0" fontId="22" fillId="2" borderId="19" xfId="0" applyFont="1" applyFill="1" applyBorder="1" applyProtection="1"/>
    <xf numFmtId="0" fontId="22" fillId="2" borderId="55" xfId="0" applyFont="1" applyFill="1" applyBorder="1" applyProtection="1"/>
    <xf numFmtId="0" fontId="101" fillId="12" borderId="8" xfId="0" applyFont="1" applyFill="1" applyBorder="1" applyAlignment="1" applyProtection="1">
      <alignment horizontal="center"/>
      <protection locked="0"/>
    </xf>
    <xf numFmtId="0" fontId="169" fillId="0" borderId="0" xfId="0" applyFont="1" applyAlignment="1">
      <alignment horizontal="left" wrapText="1"/>
    </xf>
    <xf numFmtId="0" fontId="5" fillId="0" borderId="0" xfId="0" applyFont="1" applyAlignment="1" applyProtection="1">
      <alignment horizontal="left" vertical="top" wrapText="1"/>
    </xf>
    <xf numFmtId="0" fontId="10" fillId="2" borderId="18" xfId="0" applyFont="1" applyFill="1" applyBorder="1" applyAlignment="1"/>
    <xf numFmtId="0" fontId="10" fillId="2" borderId="19" xfId="0" applyFont="1" applyFill="1" applyBorder="1" applyAlignment="1"/>
    <xf numFmtId="0" fontId="10" fillId="2" borderId="55" xfId="0" applyFont="1" applyFill="1" applyBorder="1" applyAlignment="1"/>
    <xf numFmtId="0" fontId="0" fillId="3" borderId="1" xfId="0" applyNumberFormat="1" applyFill="1" applyBorder="1" applyAlignment="1">
      <alignment horizontal="justify" wrapText="1"/>
    </xf>
    <xf numFmtId="0" fontId="0" fillId="3" borderId="0" xfId="0" applyNumberFormat="1" applyFill="1" applyAlignment="1">
      <alignment horizontal="justify" wrapText="1"/>
    </xf>
    <xf numFmtId="0" fontId="60" fillId="12" borderId="22" xfId="0" applyFont="1" applyFill="1" applyBorder="1" applyAlignment="1" applyProtection="1">
      <alignment horizontal="center" vertical="center"/>
    </xf>
    <xf numFmtId="0" fontId="60" fillId="12" borderId="34" xfId="0" applyFont="1" applyFill="1" applyBorder="1" applyAlignment="1" applyProtection="1">
      <alignment horizontal="center" vertical="center"/>
    </xf>
    <xf numFmtId="0" fontId="60" fillId="12" borderId="35" xfId="0" applyFont="1" applyFill="1" applyBorder="1" applyAlignment="1" applyProtection="1">
      <alignment horizontal="center" vertical="center"/>
    </xf>
    <xf numFmtId="0" fontId="10" fillId="2" borderId="23"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0" fillId="0" borderId="0" xfId="0" applyFill="1" applyBorder="1" applyAlignment="1">
      <alignment horizontal="center"/>
    </xf>
    <xf numFmtId="0" fontId="60" fillId="4" borderId="18" xfId="0" applyFont="1" applyFill="1" applyBorder="1" applyAlignment="1" applyProtection="1">
      <alignment horizontal="center"/>
      <protection locked="0"/>
    </xf>
    <xf numFmtId="0" fontId="60" fillId="4" borderId="19" xfId="0" applyFont="1" applyFill="1" applyBorder="1" applyAlignment="1" applyProtection="1">
      <alignment horizontal="center"/>
      <protection locked="0"/>
    </xf>
    <xf numFmtId="0" fontId="60" fillId="4" borderId="55" xfId="0" applyFont="1" applyFill="1" applyBorder="1" applyAlignment="1" applyProtection="1">
      <alignment horizontal="center"/>
      <protection locked="0"/>
    </xf>
    <xf numFmtId="0" fontId="190" fillId="3" borderId="1" xfId="0" applyFont="1" applyFill="1" applyBorder="1" applyAlignment="1">
      <alignment horizontal="center" vertical="center" wrapText="1"/>
    </xf>
    <xf numFmtId="0" fontId="190" fillId="3" borderId="0" xfId="0" applyFont="1" applyFill="1" applyAlignment="1">
      <alignment horizontal="center" vertical="center" wrapText="1"/>
    </xf>
    <xf numFmtId="0" fontId="120" fillId="4" borderId="3" xfId="0" applyFont="1" applyFill="1" applyBorder="1" applyAlignment="1" applyProtection="1">
      <alignment horizontal="center"/>
      <protection locked="0"/>
    </xf>
    <xf numFmtId="0" fontId="162" fillId="4" borderId="3" xfId="0" applyFont="1" applyFill="1" applyBorder="1" applyAlignment="1" applyProtection="1">
      <alignment horizontal="left"/>
      <protection locked="0"/>
    </xf>
    <xf numFmtId="0" fontId="0"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55" fillId="4" borderId="3" xfId="0" applyFont="1" applyFill="1" applyBorder="1" applyAlignment="1" applyProtection="1">
      <alignment horizontal="center"/>
      <protection locked="0"/>
    </xf>
    <xf numFmtId="0" fontId="190" fillId="0" borderId="0" xfId="0" applyFont="1" applyFill="1" applyBorder="1" applyAlignment="1">
      <alignment horizontal="center" vertical="top" wrapText="1"/>
    </xf>
    <xf numFmtId="0" fontId="1" fillId="3" borderId="0" xfId="0" applyFont="1" applyFill="1" applyBorder="1" applyAlignment="1">
      <alignment horizontal="left" vertical="top"/>
    </xf>
    <xf numFmtId="0" fontId="1" fillId="3" borderId="12" xfId="0" applyFont="1" applyFill="1" applyBorder="1" applyAlignment="1">
      <alignment horizontal="left" vertical="top"/>
    </xf>
    <xf numFmtId="0" fontId="1" fillId="3" borderId="0" xfId="0" applyFont="1" applyFill="1" applyBorder="1" applyAlignment="1">
      <alignment horizontal="left" vertical="top" wrapText="1"/>
    </xf>
    <xf numFmtId="0" fontId="96" fillId="4" borderId="3" xfId="0" applyFont="1" applyFill="1" applyBorder="1" applyAlignment="1" applyProtection="1">
      <alignment horizontal="center"/>
      <protection locked="0"/>
    </xf>
    <xf numFmtId="0" fontId="35" fillId="4" borderId="3" xfId="0" applyFont="1" applyFill="1" applyBorder="1" applyAlignment="1" applyProtection="1">
      <alignment horizontal="left" vertical="center"/>
      <protection locked="0"/>
    </xf>
    <xf numFmtId="0" fontId="96" fillId="4" borderId="3" xfId="0" applyFont="1" applyFill="1" applyBorder="1" applyAlignment="1" applyProtection="1">
      <alignment horizontal="left" vertical="center"/>
      <protection locked="0"/>
    </xf>
    <xf numFmtId="0" fontId="96" fillId="4" borderId="18" xfId="0" applyFont="1" applyFill="1" applyBorder="1" applyAlignment="1" applyProtection="1">
      <alignment horizontal="center"/>
      <protection locked="0"/>
    </xf>
    <xf numFmtId="0" fontId="96" fillId="4" borderId="55" xfId="0" applyFont="1" applyFill="1" applyBorder="1" applyAlignment="1" applyProtection="1">
      <alignment horizontal="center"/>
      <protection locked="0"/>
    </xf>
    <xf numFmtId="0" fontId="35" fillId="4" borderId="3" xfId="0" applyFont="1" applyFill="1" applyBorder="1" applyAlignment="1" applyProtection="1">
      <alignment horizontal="left" wrapText="1"/>
      <protection locked="0"/>
    </xf>
    <xf numFmtId="0" fontId="35" fillId="4" borderId="10" xfId="0" applyFont="1" applyFill="1" applyBorder="1" applyAlignment="1" applyProtection="1">
      <alignment horizontal="left" vertical="top" wrapText="1"/>
      <protection locked="0"/>
    </xf>
    <xf numFmtId="0" fontId="35" fillId="4" borderId="1" xfId="0" applyFont="1" applyFill="1" applyBorder="1" applyAlignment="1" applyProtection="1">
      <alignment horizontal="left" vertical="top" wrapText="1"/>
      <protection locked="0"/>
    </xf>
    <xf numFmtId="0" fontId="96" fillId="4" borderId="1" xfId="0" applyFont="1" applyFill="1" applyBorder="1" applyAlignment="1" applyProtection="1">
      <alignment horizontal="left" vertical="top" wrapText="1"/>
      <protection locked="0"/>
    </xf>
    <xf numFmtId="0" fontId="96" fillId="4" borderId="5" xfId="0" applyFont="1" applyFill="1" applyBorder="1" applyAlignment="1" applyProtection="1">
      <alignment horizontal="left" vertical="top" wrapText="1"/>
      <protection locked="0"/>
    </xf>
    <xf numFmtId="0" fontId="96" fillId="4" borderId="17" xfId="0" applyFont="1" applyFill="1" applyBorder="1" applyAlignment="1" applyProtection="1">
      <alignment horizontal="left" vertical="top" wrapText="1"/>
      <protection locked="0"/>
    </xf>
    <xf numFmtId="0" fontId="96" fillId="4" borderId="3" xfId="0" applyFont="1" applyFill="1" applyBorder="1" applyAlignment="1" applyProtection="1">
      <alignment horizontal="left" vertical="top" wrapText="1"/>
      <protection locked="0"/>
    </xf>
    <xf numFmtId="0" fontId="96" fillId="4" borderId="4" xfId="0" applyFont="1" applyFill="1" applyBorder="1" applyAlignment="1" applyProtection="1">
      <alignment horizontal="left" vertical="top" wrapText="1"/>
      <protection locked="0"/>
    </xf>
    <xf numFmtId="0" fontId="96" fillId="4" borderId="3" xfId="0" applyFont="1" applyFill="1" applyBorder="1" applyAlignment="1" applyProtection="1">
      <alignment horizontal="left" vertical="top"/>
      <protection locked="0"/>
    </xf>
    <xf numFmtId="0" fontId="35" fillId="4" borderId="3" xfId="0" applyFont="1" applyFill="1" applyBorder="1" applyAlignment="1" applyProtection="1">
      <alignment horizontal="left"/>
      <protection locked="0"/>
    </xf>
    <xf numFmtId="0" fontId="96" fillId="4" borderId="3" xfId="0" applyFont="1" applyFill="1" applyBorder="1" applyAlignment="1" applyProtection="1">
      <alignment horizontal="left"/>
      <protection locked="0"/>
    </xf>
    <xf numFmtId="0" fontId="111" fillId="4" borderId="3" xfId="0" applyFont="1" applyFill="1" applyBorder="1" applyAlignment="1" applyProtection="1">
      <alignment horizontal="left"/>
      <protection locked="0"/>
    </xf>
    <xf numFmtId="0" fontId="201" fillId="4" borderId="10" xfId="0" applyFont="1" applyFill="1" applyBorder="1" applyAlignment="1" applyProtection="1">
      <alignment horizontal="center" vertical="top" wrapText="1"/>
      <protection locked="0"/>
    </xf>
    <xf numFmtId="0" fontId="0" fillId="0" borderId="1" xfId="0" applyFont="1" applyBorder="1" applyAlignment="1">
      <alignment horizontal="center" vertical="top" wrapText="1"/>
    </xf>
    <xf numFmtId="0" fontId="0" fillId="0" borderId="5" xfId="0" applyFont="1" applyBorder="1" applyAlignment="1">
      <alignment horizontal="center" vertical="top" wrapText="1"/>
    </xf>
    <xf numFmtId="0" fontId="0" fillId="0" borderId="12" xfId="0" applyFont="1" applyBorder="1" applyAlignment="1">
      <alignment horizontal="center" vertical="top" wrapText="1"/>
    </xf>
    <xf numFmtId="0" fontId="0" fillId="0" borderId="0" xfId="0" applyFont="1" applyAlignment="1">
      <alignment horizontal="center" vertical="top" wrapText="1"/>
    </xf>
    <xf numFmtId="0" fontId="0" fillId="0" borderId="2" xfId="0" applyFont="1" applyBorder="1" applyAlignment="1">
      <alignment horizontal="center" vertical="top" wrapText="1"/>
    </xf>
    <xf numFmtId="0" fontId="0" fillId="0" borderId="17" xfId="0" applyFont="1" applyBorder="1" applyAlignment="1">
      <alignment horizontal="center" vertical="top" wrapText="1"/>
    </xf>
    <xf numFmtId="0" fontId="0" fillId="0" borderId="3" xfId="0" applyFont="1" applyBorder="1" applyAlignment="1">
      <alignment horizontal="center" vertical="top" wrapText="1"/>
    </xf>
    <xf numFmtId="0" fontId="0" fillId="0" borderId="4" xfId="0" applyFont="1" applyBorder="1" applyAlignment="1">
      <alignment horizontal="center" vertical="top" wrapText="1"/>
    </xf>
    <xf numFmtId="0" fontId="39" fillId="2" borderId="10"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39" fillId="2" borderId="17"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5" fillId="4" borderId="3" xfId="0" applyFont="1" applyFill="1" applyBorder="1" applyAlignment="1" applyProtection="1">
      <alignment horizontal="center" vertical="center"/>
      <protection locked="0"/>
    </xf>
    <xf numFmtId="2" fontId="96" fillId="10" borderId="18" xfId="14" applyNumberFormat="1" applyFont="1" applyFill="1" applyBorder="1" applyAlignment="1" applyProtection="1">
      <alignment horizontal="center"/>
    </xf>
    <xf numFmtId="2" fontId="96" fillId="10" borderId="55" xfId="14" applyNumberFormat="1" applyFont="1" applyFill="1" applyBorder="1" applyAlignment="1" applyProtection="1">
      <alignment horizontal="center"/>
    </xf>
    <xf numFmtId="0" fontId="23" fillId="0" borderId="12" xfId="0" applyFont="1" applyBorder="1" applyAlignment="1" applyProtection="1">
      <alignment horizontal="center"/>
    </xf>
    <xf numFmtId="0" fontId="23" fillId="0" borderId="2" xfId="0" applyFont="1" applyBorder="1" applyAlignment="1" applyProtection="1">
      <alignment horizontal="center"/>
    </xf>
    <xf numFmtId="167" fontId="96" fillId="10" borderId="18" xfId="5" applyNumberFormat="1" applyFont="1" applyFill="1" applyBorder="1" applyAlignment="1" applyProtection="1">
      <alignment horizontal="left"/>
    </xf>
    <xf numFmtId="167" fontId="96" fillId="10" borderId="55" xfId="5" applyNumberFormat="1" applyFont="1" applyFill="1" applyBorder="1" applyAlignment="1" applyProtection="1">
      <alignment horizontal="left"/>
    </xf>
    <xf numFmtId="0" fontId="23" fillId="0" borderId="0" xfId="0" applyFont="1" applyBorder="1" applyAlignment="1" applyProtection="1">
      <alignment horizontal="center"/>
    </xf>
    <xf numFmtId="0" fontId="96" fillId="10" borderId="18" xfId="0" applyFont="1" applyFill="1" applyBorder="1" applyAlignment="1" applyProtection="1">
      <alignment horizontal="center"/>
    </xf>
    <xf numFmtId="0" fontId="96" fillId="10" borderId="55" xfId="0" applyFont="1" applyFill="1" applyBorder="1" applyAlignment="1" applyProtection="1">
      <alignment horizontal="center"/>
    </xf>
    <xf numFmtId="0" fontId="23" fillId="0" borderId="0" xfId="0" applyFont="1" applyFill="1" applyBorder="1" applyAlignment="1" applyProtection="1">
      <alignment horizontal="left" vertical="top" wrapText="1"/>
    </xf>
    <xf numFmtId="0" fontId="96" fillId="4" borderId="18" xfId="0" applyFont="1" applyFill="1" applyBorder="1" applyAlignment="1" applyProtection="1">
      <alignment horizontal="left"/>
      <protection locked="0"/>
    </xf>
    <xf numFmtId="0" fontId="96" fillId="4" borderId="55" xfId="0" applyFont="1" applyFill="1" applyBorder="1" applyAlignment="1" applyProtection="1">
      <alignment horizontal="left"/>
      <protection locked="0"/>
    </xf>
    <xf numFmtId="172" fontId="60" fillId="4" borderId="3" xfId="0" applyNumberFormat="1" applyFont="1" applyFill="1" applyBorder="1" applyAlignment="1" applyProtection="1">
      <alignment horizontal="left"/>
      <protection locked="0"/>
    </xf>
    <xf numFmtId="0" fontId="4" fillId="4" borderId="3" xfId="9" applyFont="1" applyFill="1" applyBorder="1" applyAlignment="1" applyProtection="1">
      <alignment horizontal="left"/>
      <protection locked="0"/>
    </xf>
    <xf numFmtId="167" fontId="60" fillId="4" borderId="43" xfId="8" applyNumberFormat="1" applyFont="1" applyFill="1" applyBorder="1" applyProtection="1">
      <protection locked="0"/>
    </xf>
    <xf numFmtId="10" fontId="60" fillId="4" borderId="43" xfId="16" applyNumberFormat="1" applyFont="1" applyFill="1" applyBorder="1" applyAlignment="1" applyProtection="1">
      <alignment horizontal="center"/>
      <protection locked="0"/>
    </xf>
    <xf numFmtId="0" fontId="60" fillId="4" borderId="4" xfId="0" applyFont="1" applyFill="1" applyBorder="1" applyAlignment="1" applyProtection="1">
      <alignment horizontal="left"/>
      <protection locked="0"/>
    </xf>
    <xf numFmtId="0" fontId="125" fillId="4" borderId="3" xfId="9" applyFont="1" applyFill="1" applyBorder="1" applyAlignment="1" applyProtection="1">
      <alignment horizontal="left"/>
      <protection locked="0"/>
    </xf>
    <xf numFmtId="0" fontId="36" fillId="4" borderId="22" xfId="0" applyFont="1" applyFill="1" applyBorder="1" applyAlignment="1" applyProtection="1">
      <alignment horizontal="left"/>
      <protection locked="0"/>
    </xf>
    <xf numFmtId="0" fontId="36" fillId="4" borderId="34" xfId="0" applyFont="1" applyFill="1" applyBorder="1" applyAlignment="1" applyProtection="1">
      <alignment horizontal="left"/>
      <protection locked="0"/>
    </xf>
    <xf numFmtId="0" fontId="36" fillId="4" borderId="35" xfId="0" applyFont="1" applyFill="1" applyBorder="1" applyAlignment="1" applyProtection="1">
      <alignment horizontal="left"/>
      <protection locked="0"/>
    </xf>
    <xf numFmtId="165" fontId="60" fillId="4" borderId="43" xfId="8" applyNumberFormat="1" applyFont="1" applyFill="1" applyBorder="1" applyProtection="1">
      <protection locked="0"/>
    </xf>
    <xf numFmtId="0" fontId="22" fillId="0" borderId="0" xfId="0" applyFont="1" applyBorder="1" applyAlignment="1" applyProtection="1">
      <alignment horizontal="center"/>
    </xf>
    <xf numFmtId="0" fontId="22" fillId="0" borderId="2" xfId="0" applyFont="1" applyBorder="1" applyAlignment="1" applyProtection="1">
      <alignment horizontal="center"/>
    </xf>
    <xf numFmtId="0" fontId="22" fillId="0" borderId="0" xfId="0" applyFont="1" applyFill="1" applyBorder="1" applyAlignment="1" applyProtection="1">
      <alignment horizontal="center"/>
    </xf>
    <xf numFmtId="0" fontId="0" fillId="11" borderId="22" xfId="0" applyFont="1" applyFill="1" applyBorder="1" applyAlignment="1">
      <alignment horizontal="center" vertical="center"/>
    </xf>
    <xf numFmtId="0" fontId="0" fillId="11" borderId="34" xfId="0" applyFont="1" applyFill="1" applyBorder="1" applyAlignment="1">
      <alignment horizontal="center" vertical="center"/>
    </xf>
    <xf numFmtId="0" fontId="0" fillId="11" borderId="35" xfId="0" applyFont="1" applyFill="1" applyBorder="1" applyAlignment="1">
      <alignment horizontal="center" vertical="center"/>
    </xf>
    <xf numFmtId="0" fontId="10" fillId="2" borderId="75" xfId="0" applyFont="1" applyFill="1" applyBorder="1"/>
    <xf numFmtId="0" fontId="10" fillId="2" borderId="43" xfId="0" applyFont="1" applyFill="1" applyBorder="1"/>
    <xf numFmtId="0" fontId="10" fillId="2" borderId="60" xfId="0" applyFont="1" applyFill="1" applyBorder="1"/>
    <xf numFmtId="0" fontId="54" fillId="11" borderId="43" xfId="0" applyFont="1" applyFill="1" applyBorder="1" applyAlignment="1" applyProtection="1">
      <alignment horizontal="center"/>
    </xf>
    <xf numFmtId="0" fontId="10" fillId="2" borderId="75" xfId="0" applyFont="1" applyFill="1" applyBorder="1" applyAlignment="1">
      <alignment horizontal="left"/>
    </xf>
    <xf numFmtId="0" fontId="10" fillId="2" borderId="43" xfId="0" applyFont="1" applyFill="1" applyBorder="1" applyAlignment="1">
      <alignment horizontal="left"/>
    </xf>
    <xf numFmtId="0" fontId="10" fillId="2" borderId="60" xfId="0" applyFont="1" applyFill="1" applyBorder="1" applyAlignment="1">
      <alignment horizontal="left"/>
    </xf>
    <xf numFmtId="0" fontId="98" fillId="4" borderId="66" xfId="0" applyFont="1" applyFill="1" applyBorder="1" applyAlignment="1" applyProtection="1">
      <alignment horizontal="center"/>
      <protection locked="0"/>
    </xf>
    <xf numFmtId="0" fontId="97" fillId="4" borderId="8" xfId="0" applyFont="1" applyFill="1" applyBorder="1" applyAlignment="1" applyProtection="1">
      <alignment horizontal="left" wrapText="1"/>
      <protection locked="0"/>
    </xf>
    <xf numFmtId="172" fontId="97" fillId="4" borderId="8" xfId="0" applyNumberFormat="1" applyFont="1" applyFill="1" applyBorder="1" applyAlignment="1" applyProtection="1">
      <alignment horizontal="left"/>
      <protection locked="0"/>
    </xf>
    <xf numFmtId="0" fontId="5" fillId="0" borderId="0" xfId="0" applyFont="1" applyAlignment="1" applyProtection="1">
      <alignment horizontal="justify" vertical="top" wrapText="1"/>
    </xf>
    <xf numFmtId="0" fontId="24" fillId="0" borderId="0" xfId="0" applyFont="1" applyAlignment="1" applyProtection="1">
      <alignment horizontal="justify" vertical="top" wrapText="1"/>
    </xf>
    <xf numFmtId="0" fontId="5" fillId="0" borderId="0" xfId="0" applyFont="1" applyAlignment="1">
      <alignment horizontal="justify" vertical="top" wrapText="1"/>
    </xf>
    <xf numFmtId="0" fontId="2" fillId="0" borderId="12" xfId="0" applyFont="1" applyBorder="1" applyAlignment="1">
      <alignment horizontal="left"/>
    </xf>
    <xf numFmtId="0" fontId="2" fillId="0" borderId="0" xfId="0" applyFont="1" applyBorder="1" applyAlignment="1">
      <alignment horizontal="left"/>
    </xf>
    <xf numFmtId="0" fontId="19" fillId="0" borderId="0" xfId="0" applyFont="1" applyBorder="1" applyAlignment="1" applyProtection="1">
      <alignment horizontal="left"/>
    </xf>
    <xf numFmtId="0" fontId="2" fillId="0" borderId="2" xfId="0" applyFont="1" applyBorder="1" applyAlignment="1">
      <alignment horizontal="left"/>
    </xf>
    <xf numFmtId="0" fontId="98" fillId="4" borderId="106" xfId="0" applyFont="1" applyFill="1" applyBorder="1" applyAlignment="1" applyProtection="1">
      <alignment horizontal="left" vertical="top" wrapText="1"/>
      <protection locked="0"/>
    </xf>
    <xf numFmtId="0" fontId="98" fillId="4" borderId="105" xfId="0" applyFont="1" applyFill="1" applyBorder="1" applyAlignment="1" applyProtection="1">
      <alignment horizontal="left" vertical="top" wrapText="1"/>
      <protection locked="0"/>
    </xf>
    <xf numFmtId="0" fontId="98" fillId="4" borderId="29" xfId="0" applyFont="1" applyFill="1" applyBorder="1" applyAlignment="1" applyProtection="1">
      <alignment horizontal="left" vertical="top"/>
      <protection locked="0"/>
    </xf>
    <xf numFmtId="0" fontId="98" fillId="4" borderId="8" xfId="0" applyFont="1" applyFill="1" applyBorder="1" applyAlignment="1" applyProtection="1">
      <alignment horizontal="left" vertical="top"/>
      <protection locked="0"/>
    </xf>
    <xf numFmtId="169" fontId="98" fillId="4" borderId="8" xfId="5" applyNumberFormat="1" applyFont="1" applyFill="1" applyBorder="1" applyAlignment="1" applyProtection="1">
      <alignment horizontal="left" vertical="top"/>
      <protection locked="0"/>
    </xf>
    <xf numFmtId="0" fontId="101" fillId="0" borderId="0" xfId="0" applyFont="1" applyAlignment="1" applyProtection="1">
      <alignment vertical="top" wrapText="1"/>
    </xf>
    <xf numFmtId="0" fontId="35" fillId="4" borderId="3" xfId="0" applyFont="1" applyFill="1" applyBorder="1" applyAlignment="1" applyProtection="1">
      <alignment horizontal="center"/>
      <protection locked="0"/>
    </xf>
    <xf numFmtId="2" fontId="98" fillId="4" borderId="8" xfId="0" applyNumberFormat="1" applyFont="1" applyFill="1" applyBorder="1" applyAlignment="1" applyProtection="1">
      <alignment horizontal="left" vertical="top"/>
      <protection locked="0"/>
    </xf>
    <xf numFmtId="2" fontId="98" fillId="4" borderId="46" xfId="0" applyNumberFormat="1" applyFont="1" applyFill="1" applyBorder="1" applyAlignment="1" applyProtection="1">
      <alignment horizontal="left" vertical="top"/>
      <protection locked="0"/>
    </xf>
    <xf numFmtId="0" fontId="98" fillId="4" borderId="105" xfId="0" applyFont="1" applyFill="1" applyBorder="1" applyAlignment="1" applyProtection="1">
      <alignment horizontal="left" vertical="top"/>
      <protection locked="0"/>
    </xf>
    <xf numFmtId="174" fontId="98" fillId="4" borderId="105" xfId="0" applyNumberFormat="1" applyFont="1" applyFill="1" applyBorder="1" applyAlignment="1" applyProtection="1">
      <alignment horizontal="left" vertical="top"/>
      <protection locked="0"/>
    </xf>
    <xf numFmtId="174" fontId="98" fillId="4" borderId="107" xfId="0" applyNumberFormat="1" applyFont="1" applyFill="1" applyBorder="1" applyAlignment="1" applyProtection="1">
      <alignment horizontal="left" vertical="top"/>
      <protection locked="0"/>
    </xf>
    <xf numFmtId="0" fontId="22" fillId="0" borderId="0" xfId="0" applyFont="1" applyBorder="1" applyAlignment="1" applyProtection="1">
      <alignment horizontal="left"/>
    </xf>
    <xf numFmtId="0" fontId="38" fillId="0" borderId="0" xfId="0" applyFont="1" applyBorder="1" applyAlignment="1" applyProtection="1">
      <alignment horizontal="left"/>
    </xf>
    <xf numFmtId="0" fontId="0" fillId="4" borderId="22" xfId="0" applyFont="1" applyFill="1" applyBorder="1" applyAlignment="1" applyProtection="1">
      <protection locked="0"/>
    </xf>
    <xf numFmtId="0" fontId="0" fillId="0" borderId="34" xfId="0" applyBorder="1" applyAlignment="1" applyProtection="1">
      <protection locked="0"/>
    </xf>
    <xf numFmtId="0" fontId="0" fillId="0" borderId="35" xfId="0" applyBorder="1" applyAlignment="1" applyProtection="1">
      <protection locked="0"/>
    </xf>
    <xf numFmtId="0" fontId="10" fillId="12" borderId="18" xfId="0" applyFont="1" applyFill="1" applyBorder="1" applyAlignment="1">
      <alignment horizontal="center" vertical="center"/>
    </xf>
    <xf numFmtId="0" fontId="10" fillId="12" borderId="55" xfId="0" applyFont="1" applyFill="1" applyBorder="1" applyAlignment="1">
      <alignment horizontal="center" vertical="center"/>
    </xf>
    <xf numFmtId="165" fontId="24" fillId="17" borderId="0" xfId="0" applyNumberFormat="1" applyFont="1" applyFill="1" applyBorder="1" applyAlignment="1" applyProtection="1">
      <alignment horizontal="center" vertical="top" wrapText="1"/>
    </xf>
    <xf numFmtId="3" fontId="33" fillId="0" borderId="0" xfId="0" applyNumberFormat="1" applyFont="1" applyFill="1" applyAlignment="1" applyProtection="1">
      <alignment horizontal="center" wrapText="1"/>
    </xf>
    <xf numFmtId="3" fontId="33" fillId="0" borderId="6" xfId="0" applyNumberFormat="1" applyFont="1" applyFill="1" applyBorder="1" applyAlignment="1" applyProtection="1">
      <alignment horizontal="center" wrapText="1"/>
    </xf>
    <xf numFmtId="0" fontId="98" fillId="0" borderId="0" xfId="0" applyFont="1" applyFill="1" applyBorder="1" applyAlignment="1" applyProtection="1">
      <alignment horizontal="center"/>
    </xf>
    <xf numFmtId="0" fontId="22" fillId="0" borderId="3" xfId="0" applyFont="1" applyBorder="1" applyAlignment="1" applyProtection="1">
      <alignment horizontal="left"/>
    </xf>
    <xf numFmtId="0" fontId="31" fillId="0" borderId="0" xfId="0" applyFont="1" applyAlignment="1" applyProtection="1">
      <alignment horizontal="left"/>
    </xf>
    <xf numFmtId="0" fontId="79" fillId="0" borderId="0" xfId="0" applyFont="1" applyAlignment="1" applyProtection="1">
      <alignment horizontal="left"/>
    </xf>
    <xf numFmtId="0" fontId="0" fillId="16" borderId="22" xfId="0" applyFill="1" applyBorder="1" applyAlignment="1">
      <alignment horizontal="center"/>
    </xf>
    <xf numFmtId="0" fontId="0" fillId="16" borderId="34" xfId="0" applyFill="1" applyBorder="1" applyAlignment="1">
      <alignment horizontal="center"/>
    </xf>
    <xf numFmtId="0" fontId="0" fillId="16" borderId="35" xfId="0" applyFill="1" applyBorder="1" applyAlignment="1">
      <alignment horizontal="center"/>
    </xf>
    <xf numFmtId="0" fontId="33" fillId="17" borderId="0" xfId="0" applyFont="1" applyFill="1" applyAlignment="1" applyProtection="1">
      <alignment horizontal="left" vertical="center" wrapText="1"/>
    </xf>
    <xf numFmtId="0" fontId="33" fillId="17" borderId="54" xfId="0" applyFont="1" applyFill="1" applyBorder="1" applyAlignment="1" applyProtection="1">
      <alignment horizontal="left" vertical="center" wrapText="1"/>
    </xf>
    <xf numFmtId="0" fontId="33" fillId="17" borderId="42" xfId="0" applyFont="1" applyFill="1" applyBorder="1" applyAlignment="1" applyProtection="1">
      <alignment horizontal="left" vertical="center" wrapText="1"/>
    </xf>
    <xf numFmtId="0" fontId="0" fillId="0" borderId="12" xfId="0" applyBorder="1" applyAlignment="1">
      <alignment horizontal="left" vertical="top" wrapText="1"/>
    </xf>
    <xf numFmtId="0" fontId="0" fillId="0" borderId="0" xfId="0" applyAlignment="1">
      <alignment horizontal="left" vertical="top" wrapText="1"/>
    </xf>
    <xf numFmtId="0" fontId="0" fillId="3" borderId="0" xfId="0" applyFill="1" applyAlignment="1">
      <alignment horizontal="left" vertical="top" wrapText="1"/>
    </xf>
    <xf numFmtId="0" fontId="165" fillId="3" borderId="0" xfId="0" applyFont="1" applyFill="1" applyAlignment="1">
      <alignment horizontal="left" vertical="top" wrapText="1"/>
    </xf>
    <xf numFmtId="0" fontId="165" fillId="3" borderId="3" xfId="0" applyFont="1" applyFill="1" applyBorder="1" applyAlignment="1">
      <alignment horizontal="left" vertical="top" wrapText="1"/>
    </xf>
    <xf numFmtId="0" fontId="0" fillId="3" borderId="0" xfId="0" applyFill="1" applyBorder="1" applyAlignment="1">
      <alignment vertical="top" wrapText="1"/>
    </xf>
    <xf numFmtId="0" fontId="0" fillId="3" borderId="0" xfId="0" applyFont="1" applyFill="1" applyBorder="1" applyAlignment="1">
      <alignment vertical="top" wrapText="1"/>
    </xf>
    <xf numFmtId="0" fontId="23" fillId="0" borderId="0" xfId="0" applyFont="1" applyBorder="1" applyAlignment="1" applyProtection="1">
      <alignment horizontal="left" vertical="top" wrapText="1"/>
    </xf>
    <xf numFmtId="0" fontId="5" fillId="0" borderId="0" xfId="0" applyFont="1" applyAlignment="1" applyProtection="1">
      <alignment vertical="top" wrapText="1"/>
    </xf>
    <xf numFmtId="0" fontId="0" fillId="0" borderId="0" xfId="0" applyAlignment="1">
      <alignment vertical="top" wrapText="1"/>
    </xf>
    <xf numFmtId="0" fontId="172" fillId="0" borderId="0" xfId="0" applyFont="1" applyAlignment="1">
      <alignment horizontal="left" vertical="top" wrapText="1"/>
    </xf>
    <xf numFmtId="0" fontId="130" fillId="0" borderId="0" xfId="0" applyFont="1" applyAlignment="1" applyProtection="1">
      <alignment horizontal="left"/>
    </xf>
    <xf numFmtId="0" fontId="10" fillId="0" borderId="75" xfId="0" applyFont="1" applyBorder="1" applyAlignment="1">
      <alignment horizontal="center" vertical="center"/>
    </xf>
    <xf numFmtId="0" fontId="0" fillId="0" borderId="43" xfId="0" applyBorder="1" applyAlignment="1">
      <alignment horizontal="center" vertical="center"/>
    </xf>
    <xf numFmtId="0" fontId="35" fillId="4" borderId="3" xfId="0" applyFont="1" applyFill="1" applyBorder="1" applyAlignment="1" applyProtection="1">
      <alignment horizontal="left" vertical="top" wrapText="1"/>
      <protection locked="0"/>
    </xf>
    <xf numFmtId="0" fontId="0" fillId="0" borderId="0" xfId="0" applyBorder="1" applyAlignment="1">
      <alignment horizontal="left" wrapText="1"/>
    </xf>
    <xf numFmtId="0" fontId="5" fillId="0" borderId="0" xfId="0" applyFont="1" applyFill="1" applyAlignment="1" applyProtection="1">
      <alignment vertical="top" wrapText="1"/>
    </xf>
    <xf numFmtId="0" fontId="101" fillId="0" borderId="0" xfId="0" applyFont="1" applyFill="1" applyAlignment="1" applyProtection="1">
      <alignment vertical="top" wrapText="1"/>
    </xf>
    <xf numFmtId="14" fontId="96" fillId="4" borderId="3" xfId="0" applyNumberFormat="1" applyFont="1" applyFill="1" applyBorder="1" applyAlignment="1" applyProtection="1">
      <protection locked="0"/>
    </xf>
    <xf numFmtId="0" fontId="39" fillId="2" borderId="10"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17" xfId="0" applyFont="1" applyFill="1" applyBorder="1" applyAlignment="1">
      <alignment horizontal="center" vertical="center"/>
    </xf>
    <xf numFmtId="0" fontId="39" fillId="2" borderId="3" xfId="0" applyFont="1" applyFill="1" applyBorder="1" applyAlignment="1">
      <alignment horizontal="center" vertical="center"/>
    </xf>
    <xf numFmtId="0" fontId="39" fillId="2" borderId="4" xfId="0" applyFont="1" applyFill="1" applyBorder="1" applyAlignment="1">
      <alignment horizontal="center" vertical="center"/>
    </xf>
    <xf numFmtId="0" fontId="0" fillId="0" borderId="0" xfId="0" applyNumberFormat="1" applyFont="1" applyAlignment="1">
      <alignment horizontal="justify" vertical="top" wrapText="1"/>
    </xf>
    <xf numFmtId="0" fontId="86" fillId="0" borderId="0" xfId="0" applyFont="1" applyAlignment="1">
      <alignment horizontal="left" vertical="top" wrapText="1"/>
    </xf>
    <xf numFmtId="174" fontId="35" fillId="4" borderId="105" xfId="0" applyNumberFormat="1" applyFont="1" applyFill="1" applyBorder="1" applyAlignment="1" applyProtection="1">
      <alignment horizontal="left" vertical="top"/>
      <protection locked="0"/>
    </xf>
    <xf numFmtId="174" fontId="35" fillId="4" borderId="107" xfId="0" applyNumberFormat="1" applyFont="1" applyFill="1" applyBorder="1" applyAlignment="1" applyProtection="1">
      <alignment horizontal="left" vertical="top"/>
      <protection locked="0"/>
    </xf>
    <xf numFmtId="0" fontId="23" fillId="0" borderId="1" xfId="0" applyFont="1" applyBorder="1" applyAlignment="1" applyProtection="1">
      <alignment horizontal="center"/>
    </xf>
    <xf numFmtId="0" fontId="173" fillId="4" borderId="3" xfId="0" applyFont="1" applyFill="1" applyBorder="1" applyAlignment="1" applyProtection="1">
      <alignment horizontal="center" vertical="top" wrapText="1"/>
      <protection locked="0"/>
    </xf>
    <xf numFmtId="0" fontId="109" fillId="0" borderId="1" xfId="9" applyFont="1" applyBorder="1" applyAlignment="1" applyProtection="1">
      <alignment horizontal="right"/>
    </xf>
    <xf numFmtId="0" fontId="109" fillId="0" borderId="5" xfId="9" applyFont="1" applyBorder="1" applyAlignment="1" applyProtection="1">
      <alignment horizontal="right"/>
    </xf>
    <xf numFmtId="0" fontId="76" fillId="6" borderId="18" xfId="0" applyFont="1" applyFill="1" applyBorder="1" applyAlignment="1" applyProtection="1">
      <alignment horizontal="center"/>
    </xf>
    <xf numFmtId="0" fontId="76" fillId="6" borderId="55" xfId="0" applyFont="1" applyFill="1" applyBorder="1" applyAlignment="1" applyProtection="1">
      <alignment horizontal="center"/>
    </xf>
    <xf numFmtId="0" fontId="1" fillId="0" borderId="0" xfId="0" applyFont="1" applyFill="1" applyBorder="1" applyAlignment="1">
      <alignment vertical="top" wrapText="1"/>
    </xf>
    <xf numFmtId="0" fontId="0" fillId="0" borderId="0" xfId="0" applyAlignment="1">
      <alignment wrapText="1"/>
    </xf>
    <xf numFmtId="0" fontId="31" fillId="0" borderId="0" xfId="0" applyFont="1" applyBorder="1" applyAlignment="1" applyProtection="1">
      <alignment horizontal="justify" vertical="top" wrapText="1"/>
    </xf>
    <xf numFmtId="0" fontId="19" fillId="0" borderId="43" xfId="0" applyFont="1" applyFill="1" applyBorder="1" applyAlignment="1" applyProtection="1">
      <alignment horizontal="center"/>
      <protection locked="0"/>
    </xf>
    <xf numFmtId="0" fontId="17" fillId="0" borderId="0" xfId="0" applyFont="1" applyAlignment="1" applyProtection="1">
      <alignment vertical="top" wrapText="1"/>
    </xf>
    <xf numFmtId="0" fontId="60" fillId="4" borderId="3" xfId="0" applyFont="1" applyFill="1" applyBorder="1" applyAlignment="1" applyProtection="1">
      <alignment horizontal="left" vertical="center"/>
      <protection locked="0"/>
    </xf>
    <xf numFmtId="10" fontId="2" fillId="34" borderId="43" xfId="16" applyNumberFormat="1" applyFont="1" applyFill="1" applyBorder="1" applyAlignment="1">
      <alignment horizontal="center"/>
    </xf>
    <xf numFmtId="0" fontId="23" fillId="0" borderId="57" xfId="0" applyFont="1" applyBorder="1" applyAlignment="1">
      <alignment horizontal="center" vertical="center" wrapText="1"/>
    </xf>
    <xf numFmtId="0" fontId="23" fillId="0" borderId="45" xfId="0" applyFont="1" applyBorder="1" applyAlignment="1">
      <alignment horizontal="center" vertical="center" wrapText="1"/>
    </xf>
    <xf numFmtId="0" fontId="5" fillId="0" borderId="43" xfId="0" applyFont="1" applyBorder="1" applyAlignment="1">
      <alignment horizontal="center" vertical="center" wrapText="1"/>
    </xf>
    <xf numFmtId="165" fontId="2" fillId="0" borderId="43" xfId="8" applyNumberFormat="1" applyFont="1" applyFill="1" applyBorder="1"/>
    <xf numFmtId="167" fontId="2" fillId="19" borderId="22" xfId="8" applyNumberFormat="1" applyFont="1" applyFill="1" applyBorder="1" applyAlignment="1"/>
    <xf numFmtId="167" fontId="2" fillId="19" borderId="34" xfId="8" applyNumberFormat="1" applyFont="1" applyFill="1" applyBorder="1" applyAlignment="1"/>
    <xf numFmtId="167" fontId="2" fillId="19" borderId="35" xfId="8" applyNumberFormat="1" applyFont="1" applyFill="1" applyBorder="1" applyAlignment="1"/>
    <xf numFmtId="0" fontId="22" fillId="0" borderId="3" xfId="0" applyFont="1" applyFill="1" applyBorder="1" applyAlignment="1" applyProtection="1">
      <alignment horizontal="center"/>
    </xf>
    <xf numFmtId="0" fontId="4" fillId="0" borderId="22" xfId="9" applyFill="1" applyBorder="1" applyAlignment="1" applyProtection="1">
      <alignment horizontal="center" vertical="center" wrapText="1"/>
    </xf>
    <xf numFmtId="0" fontId="4" fillId="0" borderId="34" xfId="9" applyFill="1" applyBorder="1" applyAlignment="1" applyProtection="1">
      <alignment horizontal="center" vertical="center" wrapText="1"/>
    </xf>
    <xf numFmtId="0" fontId="4" fillId="0" borderId="35" xfId="9" applyFill="1" applyBorder="1" applyAlignment="1" applyProtection="1">
      <alignment horizontal="center" vertical="center" wrapText="1"/>
    </xf>
    <xf numFmtId="3" fontId="24" fillId="0" borderId="22" xfId="0" applyNumberFormat="1" applyFont="1" applyBorder="1" applyAlignment="1" applyProtection="1">
      <alignment horizontal="center"/>
    </xf>
    <xf numFmtId="3" fontId="24" fillId="0" borderId="34" xfId="0" applyNumberFormat="1" applyFont="1" applyBorder="1" applyAlignment="1" applyProtection="1">
      <alignment horizontal="center"/>
    </xf>
    <xf numFmtId="3" fontId="24" fillId="0" borderId="35" xfId="0" applyNumberFormat="1" applyFont="1" applyBorder="1" applyAlignment="1" applyProtection="1">
      <alignment horizontal="center"/>
    </xf>
    <xf numFmtId="0" fontId="24" fillId="0" borderId="23" xfId="0" applyFont="1" applyBorder="1" applyAlignment="1" applyProtection="1">
      <alignment horizontal="center" vertical="center"/>
    </xf>
    <xf numFmtId="0" fontId="24" fillId="0" borderId="20" xfId="0" applyFont="1" applyBorder="1" applyAlignment="1" applyProtection="1">
      <alignment horizontal="center" vertical="center"/>
    </xf>
    <xf numFmtId="0" fontId="24" fillId="0" borderId="24" xfId="0" applyFont="1" applyBorder="1" applyAlignment="1" applyProtection="1">
      <alignment horizontal="center" vertical="center"/>
    </xf>
    <xf numFmtId="0" fontId="24" fillId="0" borderId="21" xfId="0" applyFont="1" applyBorder="1" applyAlignment="1" applyProtection="1">
      <alignment horizontal="center" vertical="center"/>
    </xf>
    <xf numFmtId="0" fontId="24" fillId="0" borderId="0" xfId="0" applyFont="1" applyBorder="1" applyAlignment="1" applyProtection="1">
      <alignment horizontal="center" vertical="center"/>
    </xf>
    <xf numFmtId="0" fontId="24" fillId="0" borderId="6" xfId="0" applyFont="1" applyBorder="1" applyAlignment="1" applyProtection="1">
      <alignment horizontal="center" vertical="center"/>
    </xf>
    <xf numFmtId="0" fontId="24" fillId="0" borderId="25" xfId="0" applyFont="1" applyBorder="1" applyAlignment="1" applyProtection="1">
      <alignment horizontal="center" vertical="center"/>
    </xf>
    <xf numFmtId="0" fontId="24" fillId="0" borderId="8" xfId="0" applyFont="1" applyBorder="1" applyAlignment="1" applyProtection="1">
      <alignment horizontal="center" vertical="center"/>
    </xf>
    <xf numFmtId="0" fontId="24" fillId="0" borderId="7" xfId="0" applyFont="1" applyBorder="1" applyAlignment="1" applyProtection="1">
      <alignment horizontal="center" vertical="center"/>
    </xf>
    <xf numFmtId="167" fontId="2" fillId="0" borderId="43" xfId="8" applyNumberFormat="1" applyFont="1" applyFill="1" applyBorder="1"/>
    <xf numFmtId="0" fontId="0" fillId="11" borderId="43" xfId="0" applyFont="1" applyFill="1" applyBorder="1" applyAlignment="1">
      <alignment horizontal="center"/>
    </xf>
    <xf numFmtId="0" fontId="0" fillId="11" borderId="43" xfId="0" applyFont="1" applyFill="1" applyBorder="1" applyAlignment="1">
      <alignment horizontal="center" vertical="center"/>
    </xf>
    <xf numFmtId="0" fontId="33" fillId="0" borderId="12" xfId="12" applyFont="1" applyFill="1" applyBorder="1" applyAlignment="1" applyProtection="1">
      <alignment horizontal="left" vertical="center" wrapText="1"/>
    </xf>
    <xf numFmtId="0" fontId="33" fillId="0" borderId="0" xfId="12" applyFont="1" applyFill="1" applyBorder="1" applyAlignment="1" applyProtection="1">
      <alignment horizontal="left" vertical="center" wrapText="1"/>
    </xf>
    <xf numFmtId="0" fontId="33" fillId="0" borderId="43" xfId="12" applyFont="1" applyBorder="1" applyAlignment="1" applyProtection="1">
      <alignment horizontal="center" wrapText="1"/>
    </xf>
    <xf numFmtId="0" fontId="98" fillId="4" borderId="43" xfId="0" applyFont="1" applyFill="1" applyBorder="1" applyAlignment="1" applyProtection="1">
      <alignment horizontal="left" wrapText="1"/>
      <protection locked="0"/>
    </xf>
    <xf numFmtId="10" fontId="2" fillId="0" borderId="43" xfId="16" applyNumberFormat="1" applyFont="1" applyFill="1" applyBorder="1" applyAlignment="1">
      <alignment horizontal="center"/>
    </xf>
    <xf numFmtId="167" fontId="60" fillId="0" borderId="43" xfId="8" applyNumberFormat="1" applyFont="1" applyFill="1" applyBorder="1" applyProtection="1">
      <protection locked="0"/>
    </xf>
    <xf numFmtId="0" fontId="0" fillId="0" borderId="43" xfId="0" applyFont="1" applyFill="1" applyBorder="1" applyAlignment="1">
      <alignment horizontal="center"/>
    </xf>
    <xf numFmtId="0" fontId="4" fillId="0" borderId="0" xfId="9" applyAlignment="1" applyProtection="1">
      <alignment horizontal="right"/>
    </xf>
    <xf numFmtId="0" fontId="4" fillId="0" borderId="2" xfId="9" applyBorder="1" applyAlignment="1" applyProtection="1">
      <alignment horizontal="right"/>
    </xf>
    <xf numFmtId="0" fontId="31" fillId="3" borderId="22" xfId="12" applyFont="1" applyFill="1" applyBorder="1" applyAlignment="1" applyProtection="1">
      <alignment horizontal="left" vertical="top" wrapText="1"/>
    </xf>
    <xf numFmtId="0" fontId="31" fillId="3" borderId="34" xfId="12" applyFont="1" applyFill="1" applyBorder="1" applyAlignment="1" applyProtection="1">
      <alignment horizontal="left" vertical="top" wrapText="1"/>
    </xf>
    <xf numFmtId="0" fontId="31" fillId="3" borderId="35" xfId="12" applyFont="1" applyFill="1" applyBorder="1" applyAlignment="1" applyProtection="1">
      <alignment horizontal="left" vertical="top" wrapText="1"/>
    </xf>
    <xf numFmtId="0" fontId="33" fillId="0" borderId="12" xfId="12" applyFont="1" applyFill="1" applyBorder="1" applyAlignment="1" applyProtection="1">
      <alignment vertical="center" wrapText="1"/>
    </xf>
    <xf numFmtId="0" fontId="33" fillId="0" borderId="0" xfId="12" applyFont="1" applyFill="1" applyBorder="1" applyAlignment="1" applyProtection="1">
      <alignment vertical="center" wrapText="1"/>
    </xf>
    <xf numFmtId="0" fontId="98" fillId="4" borderId="43" xfId="0" applyFont="1" applyFill="1" applyBorder="1" applyAlignment="1" applyProtection="1">
      <alignment horizontal="center" wrapText="1"/>
      <protection locked="0"/>
    </xf>
    <xf numFmtId="0" fontId="33" fillId="3" borderId="43" xfId="12" applyFont="1" applyFill="1" applyBorder="1" applyProtection="1"/>
    <xf numFmtId="0" fontId="33" fillId="0" borderId="12" xfId="12" applyFont="1" applyFill="1" applyBorder="1" applyAlignment="1" applyProtection="1">
      <alignment horizontal="left"/>
    </xf>
    <xf numFmtId="0" fontId="33" fillId="0" borderId="0" xfId="12" applyFont="1" applyFill="1" applyBorder="1" applyAlignment="1" applyProtection="1">
      <alignment horizontal="left"/>
    </xf>
    <xf numFmtId="0" fontId="33" fillId="0" borderId="2" xfId="12" applyFont="1" applyFill="1" applyBorder="1" applyAlignment="1" applyProtection="1">
      <alignment horizontal="left"/>
    </xf>
    <xf numFmtId="0" fontId="21" fillId="0" borderId="36" xfId="0" applyFont="1" applyBorder="1" applyAlignment="1" applyProtection="1">
      <alignment horizontal="left" wrapText="1"/>
    </xf>
    <xf numFmtId="0" fontId="64" fillId="0" borderId="20" xfId="0" applyFont="1" applyBorder="1" applyAlignment="1" applyProtection="1">
      <alignment horizontal="left" wrapText="1"/>
    </xf>
    <xf numFmtId="166" fontId="19" fillId="2" borderId="43" xfId="2" applyNumberFormat="1" applyFont="1" applyFill="1" applyBorder="1" applyAlignment="1" applyProtection="1">
      <alignment horizontal="center"/>
    </xf>
    <xf numFmtId="0" fontId="19" fillId="2" borderId="43" xfId="0" applyFont="1" applyFill="1" applyBorder="1" applyAlignment="1" applyProtection="1">
      <alignment horizontal="center"/>
    </xf>
    <xf numFmtId="0" fontId="22" fillId="2" borderId="43" xfId="0" applyFont="1" applyFill="1" applyBorder="1" applyAlignment="1" applyProtection="1">
      <alignment horizontal="center" wrapText="1"/>
    </xf>
    <xf numFmtId="0" fontId="17" fillId="3" borderId="0" xfId="0" applyFont="1" applyFill="1" applyAlignment="1">
      <alignment horizontal="justify" vertical="top" wrapText="1"/>
    </xf>
    <xf numFmtId="0" fontId="42" fillId="2" borderId="18" xfId="0" applyFont="1" applyFill="1" applyBorder="1" applyAlignment="1" applyProtection="1">
      <alignment horizontal="center" vertical="center"/>
    </xf>
    <xf numFmtId="0" fontId="42" fillId="2" borderId="19"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10" fontId="60" fillId="0" borderId="43" xfId="16" applyNumberFormat="1" applyFont="1" applyFill="1" applyBorder="1" applyAlignment="1" applyProtection="1">
      <alignment horizontal="center"/>
      <protection locked="0"/>
    </xf>
    <xf numFmtId="0" fontId="101" fillId="0" borderId="0" xfId="0" applyFont="1" applyBorder="1" applyAlignment="1">
      <alignment vertical="center" wrapText="1"/>
    </xf>
    <xf numFmtId="0" fontId="101" fillId="0" borderId="22" xfId="0" applyFont="1" applyBorder="1" applyAlignment="1">
      <alignment horizontal="center" vertical="center" wrapText="1"/>
    </xf>
    <xf numFmtId="0" fontId="101" fillId="0" borderId="34" xfId="0" applyFont="1" applyBorder="1" applyAlignment="1">
      <alignment horizontal="center" vertical="center" wrapText="1"/>
    </xf>
    <xf numFmtId="0" fontId="101" fillId="0" borderId="35" xfId="0" applyFont="1" applyBorder="1" applyAlignment="1">
      <alignment horizontal="center" vertical="center" wrapText="1"/>
    </xf>
    <xf numFmtId="0" fontId="132" fillId="4" borderId="8" xfId="0" applyFont="1" applyFill="1" applyBorder="1" applyAlignment="1" applyProtection="1">
      <alignment horizontal="center"/>
      <protection locked="0"/>
    </xf>
    <xf numFmtId="0" fontId="4" fillId="0" borderId="0" xfId="9" applyFont="1" applyFill="1" applyBorder="1" applyAlignment="1" applyProtection="1">
      <alignment horizontal="right" vertical="center"/>
    </xf>
    <xf numFmtId="0" fontId="4" fillId="0" borderId="2" xfId="9" applyFont="1" applyFill="1" applyBorder="1" applyAlignment="1" applyProtection="1">
      <alignment horizontal="right" vertical="center"/>
    </xf>
    <xf numFmtId="3" fontId="76" fillId="2" borderId="18" xfId="0" applyNumberFormat="1" applyFont="1" applyFill="1" applyBorder="1" applyAlignment="1">
      <alignment horizontal="center" vertical="center"/>
    </xf>
    <xf numFmtId="0" fontId="76" fillId="2" borderId="55" xfId="0" applyFont="1" applyFill="1" applyBorder="1" applyAlignment="1">
      <alignment horizontal="center" vertical="center"/>
    </xf>
    <xf numFmtId="0" fontId="12" fillId="2" borderId="10" xfId="12" applyFont="1" applyFill="1" applyBorder="1" applyAlignment="1" applyProtection="1">
      <alignment horizontal="center" vertical="center"/>
    </xf>
    <xf numFmtId="0" fontId="42" fillId="2" borderId="1" xfId="12" applyFont="1" applyFill="1" applyBorder="1" applyAlignment="1" applyProtection="1">
      <alignment horizontal="center" vertical="center"/>
    </xf>
    <xf numFmtId="0" fontId="42" fillId="2" borderId="5" xfId="12" applyFont="1" applyFill="1" applyBorder="1" applyAlignment="1" applyProtection="1">
      <alignment horizontal="center" vertical="center"/>
    </xf>
    <xf numFmtId="0" fontId="42" fillId="2" borderId="17" xfId="12" applyFont="1" applyFill="1" applyBorder="1" applyAlignment="1" applyProtection="1">
      <alignment horizontal="center" vertical="center"/>
    </xf>
    <xf numFmtId="0" fontId="42" fillId="2" borderId="3" xfId="12" applyFont="1" applyFill="1" applyBorder="1" applyAlignment="1" applyProtection="1">
      <alignment horizontal="center" vertical="center"/>
    </xf>
    <xf numFmtId="0" fontId="42" fillId="2" borderId="4" xfId="12" applyFont="1" applyFill="1" applyBorder="1" applyAlignment="1" applyProtection="1">
      <alignment horizontal="center" vertical="center"/>
    </xf>
    <xf numFmtId="0" fontId="18" fillId="3" borderId="0" xfId="0" applyNumberFormat="1" applyFont="1" applyFill="1" applyAlignment="1">
      <alignment horizontal="left" vertical="top" wrapText="1"/>
    </xf>
    <xf numFmtId="0" fontId="0" fillId="19" borderId="22" xfId="0" applyFont="1" applyFill="1" applyBorder="1" applyAlignment="1">
      <alignment horizontal="center"/>
    </xf>
    <xf numFmtId="0" fontId="0" fillId="19" borderId="35" xfId="0" applyFont="1" applyFill="1" applyBorder="1" applyAlignment="1">
      <alignment horizontal="center"/>
    </xf>
    <xf numFmtId="0" fontId="0" fillId="19" borderId="22" xfId="0" applyFont="1" applyFill="1" applyBorder="1" applyAlignment="1">
      <alignment horizontal="center" vertical="center"/>
    </xf>
    <xf numFmtId="0" fontId="0" fillId="19" borderId="34" xfId="0" applyFill="1" applyBorder="1" applyAlignment="1">
      <alignment horizontal="center" vertical="center"/>
    </xf>
    <xf numFmtId="0" fontId="0" fillId="19" borderId="35" xfId="0" applyFill="1" applyBorder="1" applyAlignment="1">
      <alignment horizontal="center" vertical="center"/>
    </xf>
    <xf numFmtId="0" fontId="24" fillId="0" borderId="22" xfId="0" applyFont="1" applyBorder="1" applyAlignment="1" applyProtection="1">
      <alignment horizontal="left"/>
    </xf>
    <xf numFmtId="0" fontId="24" fillId="0" borderId="35" xfId="0" applyFont="1" applyBorder="1" applyAlignment="1" applyProtection="1">
      <alignment horizontal="left"/>
    </xf>
    <xf numFmtId="10" fontId="2" fillId="19" borderId="22" xfId="16" applyNumberFormat="1" applyFont="1" applyFill="1" applyBorder="1" applyAlignment="1">
      <alignment horizontal="center"/>
    </xf>
    <xf numFmtId="10" fontId="2" fillId="19" borderId="34" xfId="16" applyNumberFormat="1" applyFont="1" applyFill="1" applyBorder="1" applyAlignment="1">
      <alignment horizontal="center"/>
    </xf>
    <xf numFmtId="10" fontId="2" fillId="19" borderId="35" xfId="16" applyNumberFormat="1" applyFont="1" applyFill="1" applyBorder="1" applyAlignment="1">
      <alignment horizontal="center"/>
    </xf>
    <xf numFmtId="0" fontId="0" fillId="19" borderId="34" xfId="0" applyFont="1" applyFill="1" applyBorder="1" applyAlignment="1">
      <alignment horizontal="center"/>
    </xf>
    <xf numFmtId="0" fontId="14" fillId="0" borderId="12" xfId="0" applyNumberFormat="1" applyFont="1" applyBorder="1" applyAlignment="1">
      <alignment vertical="top" wrapText="1"/>
    </xf>
    <xf numFmtId="0" fontId="14" fillId="0" borderId="0" xfId="0" applyNumberFormat="1" applyFont="1" applyBorder="1" applyAlignment="1">
      <alignment vertical="top" wrapText="1"/>
    </xf>
    <xf numFmtId="0" fontId="14" fillId="0" borderId="2" xfId="0" applyNumberFormat="1" applyFont="1" applyBorder="1" applyAlignment="1">
      <alignment vertical="top" wrapText="1"/>
    </xf>
    <xf numFmtId="0" fontId="23" fillId="0" borderId="92" xfId="0" applyFont="1" applyBorder="1" applyAlignment="1">
      <alignment horizontal="center" vertical="center"/>
    </xf>
    <xf numFmtId="0" fontId="23" fillId="0" borderId="75" xfId="0" applyFont="1" applyBorder="1" applyAlignment="1">
      <alignment horizontal="center" vertical="center"/>
    </xf>
    <xf numFmtId="0" fontId="23" fillId="0" borderId="65" xfId="0" applyFont="1" applyBorder="1" applyAlignment="1">
      <alignment horizontal="center" vertical="center"/>
    </xf>
    <xf numFmtId="0" fontId="23" fillId="0" borderId="43" xfId="0" applyFont="1" applyBorder="1" applyAlignment="1">
      <alignment horizontal="center" vertical="center"/>
    </xf>
    <xf numFmtId="0" fontId="23" fillId="0" borderId="56" xfId="0" applyFont="1" applyBorder="1" applyAlignment="1">
      <alignment horizontal="center" vertical="center" wrapText="1"/>
    </xf>
    <xf numFmtId="0" fontId="23" fillId="0" borderId="42" xfId="0" applyFont="1" applyBorder="1" applyAlignment="1">
      <alignment horizontal="center" vertical="center" wrapText="1"/>
    </xf>
    <xf numFmtId="0" fontId="19" fillId="0" borderId="0" xfId="0" applyFont="1" applyAlignment="1" applyProtection="1">
      <alignment horizontal="left" wrapText="1"/>
    </xf>
    <xf numFmtId="179" fontId="9" fillId="3" borderId="0" xfId="10" applyNumberFormat="1" applyFont="1" applyFill="1" applyAlignment="1" applyProtection="1">
      <alignment horizontal="left" vertical="center"/>
    </xf>
    <xf numFmtId="0" fontId="60" fillId="4" borderId="8" xfId="0" applyFont="1" applyFill="1" applyBorder="1" applyAlignment="1" applyProtection="1">
      <alignment horizontal="center"/>
      <protection locked="0"/>
    </xf>
    <xf numFmtId="0" fontId="98" fillId="4" borderId="8" xfId="0" applyFont="1" applyFill="1" applyBorder="1" applyAlignment="1" applyProtection="1">
      <alignment horizontal="center"/>
      <protection locked="0"/>
    </xf>
    <xf numFmtId="0" fontId="4" fillId="0" borderId="43" xfId="9" applyFill="1" applyBorder="1" applyAlignment="1" applyProtection="1">
      <alignment horizontal="center" vertical="center"/>
    </xf>
    <xf numFmtId="0" fontId="4" fillId="0" borderId="43" xfId="9" applyFill="1" applyBorder="1" applyAlignment="1" applyProtection="1">
      <alignment horizontal="center"/>
    </xf>
    <xf numFmtId="167" fontId="2" fillId="0" borderId="43" xfId="8" applyNumberFormat="1" applyFont="1" applyFill="1" applyBorder="1" applyAlignment="1">
      <alignment horizontal="center"/>
    </xf>
    <xf numFmtId="0" fontId="8" fillId="0" borderId="17" xfId="0" applyFont="1" applyBorder="1" applyAlignment="1" applyProtection="1">
      <alignment horizontal="left" vertical="center"/>
    </xf>
    <xf numFmtId="0" fontId="8" fillId="0" borderId="3" xfId="0" applyFont="1" applyBorder="1" applyAlignment="1" applyProtection="1">
      <alignment horizontal="left" vertical="center"/>
    </xf>
    <xf numFmtId="0" fontId="8" fillId="0" borderId="90" xfId="0" applyFont="1" applyBorder="1" applyAlignment="1" applyProtection="1">
      <alignment horizontal="right"/>
    </xf>
    <xf numFmtId="0" fontId="8" fillId="0" borderId="3" xfId="0" applyFont="1" applyBorder="1" applyAlignment="1" applyProtection="1">
      <alignment horizontal="right"/>
    </xf>
    <xf numFmtId="0" fontId="8" fillId="0" borderId="41" xfId="0" applyFont="1" applyBorder="1" applyAlignment="1" applyProtection="1">
      <alignment horizontal="right"/>
    </xf>
    <xf numFmtId="0" fontId="133" fillId="4" borderId="42" xfId="0" applyFont="1" applyFill="1" applyBorder="1" applyAlignment="1" applyProtection="1">
      <alignment horizontal="center" wrapText="1"/>
      <protection locked="0"/>
    </xf>
    <xf numFmtId="0" fontId="35" fillId="4" borderId="10" xfId="0" applyFont="1" applyFill="1" applyBorder="1" applyAlignment="1" applyProtection="1">
      <alignment horizontal="center" vertical="center" wrapText="1"/>
      <protection locked="0"/>
    </xf>
    <xf numFmtId="0" fontId="35" fillId="4" borderId="1" xfId="0" applyFont="1" applyFill="1" applyBorder="1" applyAlignment="1" applyProtection="1">
      <alignment horizontal="center" vertical="center" wrapText="1"/>
      <protection locked="0"/>
    </xf>
    <xf numFmtId="0" fontId="35" fillId="4" borderId="5" xfId="0" applyFont="1" applyFill="1" applyBorder="1" applyAlignment="1" applyProtection="1">
      <alignment horizontal="center" vertical="center" wrapText="1"/>
      <protection locked="0"/>
    </xf>
    <xf numFmtId="0" fontId="35" fillId="4" borderId="17" xfId="0" applyFont="1" applyFill="1" applyBorder="1" applyAlignment="1" applyProtection="1">
      <alignment horizontal="center" vertical="center" wrapText="1"/>
      <protection locked="0"/>
    </xf>
    <xf numFmtId="0" fontId="35" fillId="4" borderId="3" xfId="0" applyFont="1" applyFill="1" applyBorder="1" applyAlignment="1" applyProtection="1">
      <alignment horizontal="center" vertical="center" wrapText="1"/>
      <protection locked="0"/>
    </xf>
    <xf numFmtId="0" fontId="35" fillId="4" borderId="4" xfId="0" applyFont="1" applyFill="1" applyBorder="1" applyAlignment="1" applyProtection="1">
      <alignment horizontal="center" vertical="center" wrapText="1"/>
      <protection locked="0"/>
    </xf>
    <xf numFmtId="0" fontId="96" fillId="4" borderId="8" xfId="12" applyFont="1" applyFill="1" applyBorder="1" applyAlignment="1" applyProtection="1">
      <alignment horizontal="left"/>
      <protection locked="0"/>
    </xf>
    <xf numFmtId="0" fontId="33" fillId="0" borderId="54" xfId="12" applyFont="1" applyBorder="1" applyAlignment="1" applyProtection="1">
      <alignment horizontal="center" vertical="center" wrapText="1"/>
    </xf>
    <xf numFmtId="0" fontId="33" fillId="0" borderId="53" xfId="12" applyFont="1" applyBorder="1" applyAlignment="1" applyProtection="1">
      <alignment horizontal="center" vertical="center" wrapText="1"/>
    </xf>
    <xf numFmtId="0" fontId="33" fillId="0" borderId="42" xfId="12" applyFont="1" applyBorder="1" applyAlignment="1" applyProtection="1">
      <alignment horizontal="center" vertical="center" wrapText="1"/>
    </xf>
    <xf numFmtId="0" fontId="4" fillId="0" borderId="22" xfId="9" applyFill="1" applyBorder="1" applyAlignment="1" applyProtection="1">
      <alignment horizontal="center" wrapText="1"/>
    </xf>
    <xf numFmtId="0" fontId="4" fillId="0" borderId="34" xfId="9" applyFill="1" applyBorder="1" applyAlignment="1" applyProtection="1">
      <alignment horizontal="center" wrapText="1"/>
    </xf>
    <xf numFmtId="0" fontId="4" fillId="0" borderId="35" xfId="9" applyFill="1" applyBorder="1" applyAlignment="1" applyProtection="1">
      <alignment horizontal="center" wrapText="1"/>
    </xf>
    <xf numFmtId="0" fontId="33" fillId="0" borderId="43" xfId="12" applyFont="1" applyBorder="1" applyAlignment="1" applyProtection="1">
      <alignment horizontal="center" vertical="center"/>
    </xf>
    <xf numFmtId="0" fontId="33" fillId="3" borderId="35" xfId="12" applyFont="1" applyFill="1" applyBorder="1" applyProtection="1"/>
    <xf numFmtId="0" fontId="33" fillId="3" borderId="22" xfId="12" applyFont="1" applyFill="1" applyBorder="1" applyAlignment="1" applyProtection="1"/>
    <xf numFmtId="0" fontId="33" fillId="3" borderId="34" xfId="12" applyFont="1" applyFill="1" applyBorder="1" applyAlignment="1" applyProtection="1"/>
    <xf numFmtId="0" fontId="101" fillId="0" borderId="35" xfId="0" applyFont="1" applyBorder="1" applyAlignment="1"/>
    <xf numFmtId="0" fontId="10" fillId="0" borderId="75" xfId="0" applyFont="1" applyBorder="1" applyAlignment="1">
      <alignment horizontal="right"/>
    </xf>
    <xf numFmtId="0" fontId="10" fillId="0" borderId="43" xfId="0" applyFont="1" applyBorder="1" applyAlignment="1">
      <alignment horizontal="right"/>
    </xf>
    <xf numFmtId="166" fontId="33" fillId="0" borderId="43" xfId="3" applyNumberFormat="1" applyFont="1" applyBorder="1" applyAlignment="1" applyProtection="1">
      <alignment horizontal="center" vertical="center" wrapText="1"/>
    </xf>
    <xf numFmtId="0" fontId="33" fillId="0" borderId="42" xfId="12" applyFont="1" applyBorder="1" applyAlignment="1" applyProtection="1">
      <alignment horizontal="center" vertical="center"/>
    </xf>
    <xf numFmtId="0" fontId="33" fillId="0" borderId="54" xfId="12" applyFont="1" applyBorder="1" applyAlignment="1" applyProtection="1">
      <alignment horizontal="center" vertical="center"/>
    </xf>
    <xf numFmtId="167" fontId="2" fillId="0" borderId="43" xfId="8" applyNumberFormat="1" applyFont="1" applyBorder="1"/>
    <xf numFmtId="0" fontId="10" fillId="0" borderId="91" xfId="0" applyFont="1" applyBorder="1" applyAlignment="1">
      <alignment horizontal="right"/>
    </xf>
    <xf numFmtId="0" fontId="10" fillId="0" borderId="66" xfId="0" applyFont="1" applyBorder="1" applyAlignment="1">
      <alignment horizontal="right"/>
    </xf>
    <xf numFmtId="0" fontId="41" fillId="0" borderId="10" xfId="0" applyFont="1" applyBorder="1" applyAlignment="1">
      <alignment horizontal="center" vertical="center"/>
    </xf>
    <xf numFmtId="0" fontId="41" fillId="0" borderId="5" xfId="0" applyFont="1" applyBorder="1" applyAlignment="1">
      <alignment horizontal="center" vertical="center"/>
    </xf>
    <xf numFmtId="0" fontId="41" fillId="0" borderId="12" xfId="0" applyFont="1" applyBorder="1" applyAlignment="1">
      <alignment horizontal="center" vertical="center"/>
    </xf>
    <xf numFmtId="0" fontId="41" fillId="0" borderId="2" xfId="0" applyFont="1" applyBorder="1" applyAlignment="1">
      <alignment horizontal="center" vertical="center"/>
    </xf>
    <xf numFmtId="0" fontId="41" fillId="0" borderId="17" xfId="0" applyFont="1" applyBorder="1" applyAlignment="1">
      <alignment horizontal="center" vertical="center"/>
    </xf>
    <xf numFmtId="0" fontId="41" fillId="0" borderId="4" xfId="0" applyFont="1" applyBorder="1" applyAlignment="1">
      <alignment horizontal="center" vertical="center"/>
    </xf>
    <xf numFmtId="0" fontId="8" fillId="0" borderId="18" xfId="0" quotePrefix="1" applyFont="1" applyBorder="1" applyAlignment="1" applyProtection="1">
      <alignment horizontal="left" vertical="center"/>
    </xf>
    <xf numFmtId="0" fontId="8" fillId="0" borderId="19" xfId="0" quotePrefix="1" applyFont="1" applyBorder="1" applyAlignment="1" applyProtection="1">
      <alignment horizontal="left" vertical="center"/>
    </xf>
    <xf numFmtId="0" fontId="8" fillId="0" borderId="55" xfId="0" quotePrefix="1" applyFont="1" applyBorder="1" applyAlignment="1" applyProtection="1">
      <alignment horizontal="left" vertical="center"/>
    </xf>
    <xf numFmtId="179" fontId="137" fillId="0" borderId="3" xfId="0" applyNumberFormat="1" applyFont="1" applyBorder="1" applyAlignment="1">
      <alignment horizontal="left"/>
    </xf>
    <xf numFmtId="0" fontId="33" fillId="0" borderId="0" xfId="0" applyFont="1" applyAlignment="1" applyProtection="1">
      <alignment horizontal="left"/>
    </xf>
    <xf numFmtId="0" fontId="33" fillId="3" borderId="0" xfId="12" applyFont="1" applyFill="1" applyBorder="1" applyAlignment="1" applyProtection="1">
      <alignment horizontal="center" vertical="center" wrapText="1"/>
    </xf>
    <xf numFmtId="0" fontId="45" fillId="0" borderId="12" xfId="0" applyFont="1" applyFill="1" applyBorder="1" applyAlignment="1" applyProtection="1">
      <alignment horizontal="center"/>
    </xf>
    <xf numFmtId="0" fontId="45" fillId="0" borderId="2" xfId="0" applyFont="1" applyFill="1" applyBorder="1" applyAlignment="1" applyProtection="1">
      <alignment horizontal="center"/>
    </xf>
    <xf numFmtId="0" fontId="33" fillId="0" borderId="17" xfId="0" applyFont="1" applyFill="1" applyBorder="1" applyAlignment="1" applyProtection="1">
      <alignment horizontal="left" vertical="center"/>
    </xf>
    <xf numFmtId="0" fontId="33" fillId="0" borderId="3" xfId="0" applyFont="1" applyFill="1" applyBorder="1" applyAlignment="1" applyProtection="1">
      <alignment horizontal="left" vertical="center"/>
    </xf>
    <xf numFmtId="0" fontId="182" fillId="18" borderId="8" xfId="0" applyFont="1" applyFill="1" applyBorder="1" applyAlignment="1">
      <alignment horizontal="center"/>
    </xf>
    <xf numFmtId="0" fontId="33" fillId="0" borderId="0" xfId="0" applyFont="1" applyBorder="1" applyAlignment="1" applyProtection="1">
      <alignment horizontal="right" vertical="center" wrapText="1"/>
    </xf>
    <xf numFmtId="0" fontId="5" fillId="3" borderId="95"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96"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97"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 xfId="0" applyFont="1" applyFill="1" applyBorder="1" applyAlignment="1">
      <alignment horizontal="left" vertical="center" wrapText="1"/>
    </xf>
    <xf numFmtId="0" fontId="8" fillId="0" borderId="3" xfId="0" quotePrefix="1" applyFont="1" applyBorder="1" applyAlignment="1" applyProtection="1">
      <alignment horizontal="left" vertical="center"/>
    </xf>
    <xf numFmtId="0" fontId="8" fillId="0" borderId="9" xfId="0" quotePrefix="1" applyFont="1" applyBorder="1" applyAlignment="1" applyProtection="1">
      <alignment horizontal="left" vertical="center"/>
    </xf>
    <xf numFmtId="0" fontId="33" fillId="0" borderId="0" xfId="0" applyFont="1" applyBorder="1" applyAlignment="1" applyProtection="1">
      <alignment horizontal="right" wrapText="1"/>
    </xf>
    <xf numFmtId="181" fontId="5" fillId="0" borderId="93" xfId="0" applyNumberFormat="1" applyFont="1" applyBorder="1" applyAlignment="1" applyProtection="1">
      <alignment horizontal="center" vertical="center"/>
    </xf>
    <xf numFmtId="181" fontId="5" fillId="0" borderId="76" xfId="0" applyNumberFormat="1" applyFont="1" applyBorder="1" applyAlignment="1" applyProtection="1">
      <alignment horizontal="center" vertical="center"/>
    </xf>
    <xf numFmtId="165" fontId="24" fillId="0" borderId="57" xfId="0" applyNumberFormat="1" applyFont="1" applyFill="1" applyBorder="1" applyAlignment="1" applyProtection="1">
      <alignment horizontal="center" vertical="center"/>
      <protection locked="0"/>
    </xf>
    <xf numFmtId="165" fontId="24" fillId="0" borderId="61" xfId="0" applyNumberFormat="1" applyFont="1" applyFill="1" applyBorder="1" applyAlignment="1" applyProtection="1">
      <alignment horizontal="center" vertical="center"/>
      <protection locked="0"/>
    </xf>
    <xf numFmtId="0" fontId="170" fillId="14" borderId="18" xfId="0" applyFont="1" applyFill="1" applyBorder="1" applyAlignment="1">
      <alignment horizontal="center"/>
    </xf>
    <xf numFmtId="0" fontId="170" fillId="14" borderId="19" xfId="0" applyFont="1" applyFill="1" applyBorder="1" applyAlignment="1">
      <alignment horizontal="center"/>
    </xf>
    <xf numFmtId="0" fontId="170" fillId="14" borderId="55" xfId="0" applyFont="1" applyFill="1" applyBorder="1" applyAlignment="1">
      <alignment horizontal="center"/>
    </xf>
    <xf numFmtId="0" fontId="0" fillId="0" borderId="0" xfId="0" applyAlignment="1">
      <alignment horizontal="left"/>
    </xf>
    <xf numFmtId="0" fontId="10" fillId="0" borderId="3"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3" xfId="0" applyFont="1" applyFill="1" applyBorder="1" applyAlignment="1">
      <alignment horizontal="center"/>
    </xf>
    <xf numFmtId="0" fontId="0" fillId="0" borderId="43" xfId="0" applyFont="1" applyBorder="1" applyAlignment="1">
      <alignment horizontal="center"/>
    </xf>
    <xf numFmtId="0" fontId="0" fillId="2" borderId="66" xfId="0" applyFont="1" applyFill="1" applyBorder="1" applyAlignment="1">
      <alignment horizontal="center"/>
    </xf>
    <xf numFmtId="167" fontId="2" fillId="0" borderId="66" xfId="8" applyNumberFormat="1" applyFont="1" applyBorder="1"/>
    <xf numFmtId="0" fontId="10" fillId="0" borderId="1" xfId="0" applyFont="1" applyBorder="1" applyAlignment="1">
      <alignment horizontal="left" vertical="top" wrapText="1"/>
    </xf>
    <xf numFmtId="0" fontId="76" fillId="4" borderId="3" xfId="0" applyFont="1" applyFill="1" applyBorder="1" applyAlignment="1" applyProtection="1">
      <alignment horizontal="left"/>
      <protection locked="0"/>
    </xf>
    <xf numFmtId="0" fontId="110" fillId="4" borderId="3" xfId="0" applyFont="1" applyFill="1" applyBorder="1" applyAlignment="1" applyProtection="1">
      <alignment horizontal="left"/>
      <protection locked="0"/>
    </xf>
    <xf numFmtId="0" fontId="10" fillId="16" borderId="18" xfId="0" applyFont="1" applyFill="1" applyBorder="1" applyAlignment="1" applyProtection="1">
      <alignment horizontal="left" vertical="center"/>
    </xf>
    <xf numFmtId="0" fontId="10" fillId="16" borderId="19" xfId="0" applyFont="1" applyFill="1" applyBorder="1" applyAlignment="1" applyProtection="1">
      <alignment horizontal="left" vertical="center"/>
    </xf>
    <xf numFmtId="0" fontId="10" fillId="16" borderId="55"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24" fillId="0" borderId="0" xfId="10" applyFont="1" applyFill="1" applyBorder="1" applyAlignment="1" applyProtection="1">
      <alignment horizontal="left" vertical="top" wrapText="1"/>
    </xf>
    <xf numFmtId="0" fontId="23" fillId="0" borderId="3" xfId="0" applyFont="1" applyBorder="1" applyAlignment="1" applyProtection="1">
      <alignment horizontal="center"/>
    </xf>
    <xf numFmtId="0" fontId="4" fillId="0" borderId="34" xfId="9" applyBorder="1" applyAlignment="1" applyProtection="1">
      <alignment horizontal="center" vertical="center" wrapText="1"/>
    </xf>
    <xf numFmtId="0" fontId="4" fillId="0" borderId="35" xfId="9" applyBorder="1" applyAlignment="1" applyProtection="1">
      <alignment horizontal="center" vertical="center" wrapText="1"/>
    </xf>
    <xf numFmtId="10" fontId="60" fillId="4" borderId="22" xfId="16"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60" fillId="16" borderId="22" xfId="0" applyFont="1" applyFill="1" applyBorder="1" applyAlignment="1" applyProtection="1">
      <alignment horizontal="center" vertical="center"/>
    </xf>
    <xf numFmtId="0" fontId="60" fillId="16" borderId="34" xfId="0" applyFont="1" applyFill="1" applyBorder="1" applyAlignment="1" applyProtection="1">
      <alignment horizontal="center" vertical="center"/>
    </xf>
    <xf numFmtId="0" fontId="60" fillId="16" borderId="35" xfId="0" applyFont="1" applyFill="1" applyBorder="1" applyAlignment="1" applyProtection="1">
      <alignment horizontal="center" vertical="center"/>
    </xf>
    <xf numFmtId="0" fontId="169" fillId="0" borderId="1" xfId="0" applyFont="1" applyBorder="1" applyAlignment="1">
      <alignment horizontal="left" vertical="center" wrapText="1"/>
    </xf>
    <xf numFmtId="0" fontId="169" fillId="0" borderId="0" xfId="0" applyFont="1" applyAlignment="1">
      <alignment horizontal="left" vertical="center" wrapText="1"/>
    </xf>
    <xf numFmtId="0" fontId="257" fillId="0" borderId="0" xfId="0" applyFont="1" applyAlignment="1">
      <alignment horizontal="left" vertical="top"/>
    </xf>
    <xf numFmtId="0" fontId="0" fillId="0" borderId="10" xfId="0" applyBorder="1" applyAlignment="1">
      <alignment horizontal="left" vertical="center" wrapText="1"/>
    </xf>
    <xf numFmtId="0" fontId="0" fillId="0" borderId="1" xfId="0" applyBorder="1" applyAlignment="1">
      <alignment horizontal="left" vertical="center" wrapText="1"/>
    </xf>
    <xf numFmtId="0" fontId="0" fillId="0" borderId="5" xfId="0" applyBorder="1" applyAlignment="1">
      <alignment horizontal="left" vertical="center" wrapText="1"/>
    </xf>
    <xf numFmtId="0" fontId="98" fillId="0" borderId="0" xfId="0" applyFont="1" applyFill="1" applyBorder="1" applyAlignment="1" applyProtection="1">
      <alignment horizontal="center"/>
      <protection locked="0"/>
    </xf>
    <xf numFmtId="0" fontId="192" fillId="0" borderId="0" xfId="0" applyFont="1" applyAlignment="1" applyProtection="1">
      <alignment horizontal="center" vertical="center" wrapText="1"/>
    </xf>
    <xf numFmtId="0" fontId="0" fillId="0" borderId="0" xfId="0" applyAlignment="1">
      <alignment horizontal="center" vertical="center"/>
    </xf>
    <xf numFmtId="0" fontId="0" fillId="0" borderId="3" xfId="0" applyFont="1" applyFill="1" applyBorder="1" applyAlignment="1" applyProtection="1">
      <alignment horizontal="center"/>
    </xf>
    <xf numFmtId="0" fontId="94" fillId="4" borderId="3" xfId="0" applyFont="1" applyFill="1" applyBorder="1" applyAlignment="1" applyProtection="1">
      <alignment horizontal="center"/>
      <protection locked="0"/>
    </xf>
    <xf numFmtId="0" fontId="22" fillId="0" borderId="1" xfId="10" applyFont="1" applyFill="1" applyBorder="1" applyAlignment="1" applyProtection="1">
      <alignment horizontal="center" vertical="top"/>
    </xf>
    <xf numFmtId="0" fontId="10" fillId="0" borderId="1" xfId="0" applyFont="1" applyBorder="1" applyAlignment="1" applyProtection="1">
      <alignment horizontal="center"/>
    </xf>
    <xf numFmtId="0" fontId="27" fillId="0" borderId="1" xfId="0" applyFont="1" applyBorder="1" applyAlignment="1" applyProtection="1">
      <alignment horizontal="center"/>
    </xf>
    <xf numFmtId="0" fontId="90" fillId="0" borderId="1" xfId="0" applyFont="1" applyBorder="1" applyAlignment="1" applyProtection="1">
      <alignment horizontal="center"/>
    </xf>
    <xf numFmtId="14" fontId="94" fillId="4" borderId="3" xfId="0" applyNumberFormat="1" applyFont="1" applyFill="1" applyBorder="1" applyAlignment="1" applyProtection="1">
      <alignment horizontal="center"/>
      <protection locked="0"/>
    </xf>
    <xf numFmtId="0" fontId="122" fillId="4" borderId="3" xfId="0" applyFont="1" applyFill="1" applyBorder="1" applyAlignment="1" applyProtection="1">
      <alignment horizontal="center"/>
      <protection locked="0"/>
    </xf>
    <xf numFmtId="0" fontId="10" fillId="0" borderId="1" xfId="0" applyFont="1" applyFill="1" applyBorder="1" applyAlignment="1" applyProtection="1">
      <alignment horizontal="center"/>
    </xf>
    <xf numFmtId="0" fontId="0" fillId="0" borderId="0" xfId="0" applyFill="1" applyBorder="1" applyAlignment="1" applyProtection="1">
      <alignment horizontal="center"/>
    </xf>
    <xf numFmtId="0" fontId="0" fillId="0" borderId="3" xfId="0" applyNumberFormat="1" applyFont="1" applyFill="1" applyBorder="1" applyAlignment="1" applyProtection="1"/>
    <xf numFmtId="0" fontId="98" fillId="4" borderId="3" xfId="0" applyFont="1" applyFill="1" applyBorder="1" applyAlignment="1" applyProtection="1">
      <alignment horizontal="center"/>
      <protection locked="0"/>
    </xf>
    <xf numFmtId="0" fontId="34" fillId="0" borderId="0" xfId="0" applyFont="1" applyAlignment="1" applyProtection="1">
      <alignment horizontal="center"/>
    </xf>
    <xf numFmtId="14" fontId="98" fillId="4" borderId="3" xfId="0" applyNumberFormat="1" applyFont="1" applyFill="1" applyBorder="1" applyAlignment="1" applyProtection="1">
      <alignment horizontal="center"/>
      <protection locked="0"/>
    </xf>
    <xf numFmtId="0" fontId="63" fillId="0" borderId="0" xfId="11" applyFont="1" applyFill="1" applyAlignment="1" applyProtection="1">
      <alignment horizontal="justify" vertical="top" wrapText="1"/>
    </xf>
    <xf numFmtId="0" fontId="98" fillId="4" borderId="3" xfId="11" applyFont="1" applyFill="1" applyBorder="1" applyAlignment="1" applyProtection="1">
      <alignment horizontal="center" vertical="top" wrapText="1"/>
      <protection locked="0"/>
    </xf>
    <xf numFmtId="0" fontId="19" fillId="0" borderId="0" xfId="11" applyFont="1" applyFill="1" applyAlignment="1" applyProtection="1">
      <alignment horizontal="left" vertical="top"/>
    </xf>
    <xf numFmtId="0" fontId="0" fillId="0" borderId="1" xfId="0" applyBorder="1" applyAlignment="1" applyProtection="1"/>
    <xf numFmtId="0" fontId="28" fillId="0" borderId="0" xfId="0" applyFont="1" applyAlignment="1" applyProtection="1">
      <alignment horizontal="center"/>
    </xf>
    <xf numFmtId="0" fontId="54" fillId="0" borderId="0" xfId="11" applyFont="1" applyFill="1" applyBorder="1" applyAlignment="1" applyProtection="1">
      <alignment horizontal="center" vertical="top" wrapText="1"/>
    </xf>
    <xf numFmtId="0" fontId="54" fillId="0" borderId="3" xfId="11" applyFont="1" applyFill="1" applyBorder="1" applyAlignment="1" applyProtection="1">
      <alignment horizontal="center" vertical="top" wrapText="1"/>
    </xf>
    <xf numFmtId="0" fontId="22" fillId="0" borderId="1" xfId="11" applyFont="1" applyFill="1" applyBorder="1" applyAlignment="1" applyProtection="1">
      <alignment horizontal="center" vertical="top" wrapText="1"/>
    </xf>
    <xf numFmtId="0" fontId="60" fillId="4" borderId="18" xfId="0" applyFont="1" applyFill="1" applyBorder="1" applyAlignment="1" applyProtection="1">
      <alignment horizontal="left"/>
      <protection locked="0"/>
    </xf>
    <xf numFmtId="0" fontId="98" fillId="4" borderId="19" xfId="0" applyFont="1" applyFill="1" applyBorder="1" applyAlignment="1" applyProtection="1">
      <alignment horizontal="left"/>
      <protection locked="0"/>
    </xf>
    <xf numFmtId="0" fontId="98" fillId="4" borderId="55" xfId="0" applyFont="1" applyFill="1" applyBorder="1" applyAlignment="1" applyProtection="1">
      <alignment horizontal="left"/>
      <protection locked="0"/>
    </xf>
    <xf numFmtId="0" fontId="24" fillId="0" borderId="0" xfId="11" applyFont="1" applyFill="1" applyBorder="1" applyAlignment="1" applyProtection="1">
      <alignment horizontal="left" vertical="top" wrapText="1"/>
    </xf>
    <xf numFmtId="0" fontId="170" fillId="0" borderId="0" xfId="0" applyFont="1" applyAlignment="1">
      <alignment horizontal="left" vertical="top" wrapText="1"/>
    </xf>
    <xf numFmtId="0" fontId="10" fillId="0" borderId="0" xfId="0" applyFont="1" applyBorder="1" applyAlignment="1" applyProtection="1">
      <alignment horizontal="left" wrapText="1"/>
    </xf>
    <xf numFmtId="0" fontId="138" fillId="0" borderId="0" xfId="0" applyFont="1" applyBorder="1" applyAlignment="1" applyProtection="1">
      <alignment horizontal="center"/>
    </xf>
    <xf numFmtId="0" fontId="34" fillId="0" borderId="0" xfId="0" applyFont="1" applyBorder="1" applyAlignment="1" applyProtection="1">
      <alignment horizontal="center"/>
    </xf>
    <xf numFmtId="0" fontId="23" fillId="0" borderId="0" xfId="0" applyFont="1" applyBorder="1" applyAlignment="1" applyProtection="1"/>
    <xf numFmtId="0" fontId="140" fillId="4" borderId="3" xfId="0" applyFont="1" applyFill="1" applyBorder="1" applyAlignment="1" applyProtection="1">
      <protection locked="0"/>
    </xf>
    <xf numFmtId="180" fontId="1" fillId="0" borderId="12" xfId="0" applyNumberFormat="1" applyFont="1" applyBorder="1" applyAlignment="1" applyProtection="1">
      <alignment horizontal="left"/>
    </xf>
    <xf numFmtId="180" fontId="0" fillId="0" borderId="0" xfId="0" applyNumberFormat="1" applyAlignment="1">
      <alignment horizontal="left"/>
    </xf>
    <xf numFmtId="180" fontId="0" fillId="0" borderId="12" xfId="0" applyNumberFormat="1" applyBorder="1" applyAlignment="1" applyProtection="1">
      <alignment horizontal="left"/>
    </xf>
    <xf numFmtId="0" fontId="0" fillId="0" borderId="0" xfId="0" applyBorder="1" applyAlignment="1" applyProtection="1">
      <alignment horizontal="left"/>
    </xf>
    <xf numFmtId="180" fontId="0" fillId="0" borderId="12" xfId="0" applyNumberFormat="1" applyFill="1" applyBorder="1" applyAlignment="1" applyProtection="1">
      <alignment horizontal="left"/>
    </xf>
    <xf numFmtId="0" fontId="0" fillId="0" borderId="0" xfId="0" applyFill="1" applyBorder="1" applyAlignment="1" applyProtection="1">
      <alignment horizontal="left"/>
    </xf>
    <xf numFmtId="0" fontId="165" fillId="0" borderId="0" xfId="0" applyFont="1" applyBorder="1" applyAlignment="1" applyProtection="1">
      <alignment horizontal="center" wrapText="1"/>
    </xf>
    <xf numFmtId="0" fontId="1" fillId="0" borderId="0" xfId="0" applyFont="1" applyAlignment="1">
      <alignment horizontal="left" vertical="top" wrapText="1"/>
    </xf>
    <xf numFmtId="180" fontId="1" fillId="0" borderId="12" xfId="0" applyNumberFormat="1" applyFont="1" applyFill="1" applyBorder="1" applyAlignment="1" applyProtection="1">
      <alignment horizontal="left"/>
    </xf>
    <xf numFmtId="180" fontId="0" fillId="0" borderId="0" xfId="0" applyNumberFormat="1" applyFill="1" applyAlignment="1">
      <alignment horizontal="left"/>
    </xf>
    <xf numFmtId="0" fontId="10" fillId="0" borderId="0" xfId="0" applyFont="1" applyAlignment="1">
      <alignment horizontal="center" wrapText="1"/>
    </xf>
    <xf numFmtId="0" fontId="10" fillId="0" borderId="0" xfId="0" applyFont="1" applyAlignment="1">
      <alignment vertical="top" wrapText="1"/>
    </xf>
    <xf numFmtId="0" fontId="0" fillId="0" borderId="0" xfId="0" applyFont="1" applyAlignment="1">
      <alignment wrapText="1"/>
    </xf>
    <xf numFmtId="0" fontId="113" fillId="2" borderId="10"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13" fillId="2" borderId="5" xfId="0" applyFont="1" applyFill="1" applyBorder="1" applyAlignment="1" applyProtection="1">
      <alignment horizontal="center" vertical="center" wrapText="1"/>
    </xf>
    <xf numFmtId="0" fontId="113" fillId="2" borderId="17"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wrapText="1"/>
    </xf>
    <xf numFmtId="0" fontId="113" fillId="2" borderId="4" xfId="0" applyFont="1" applyFill="1" applyBorder="1" applyAlignment="1" applyProtection="1">
      <alignment horizontal="center" vertical="center" wrapText="1"/>
    </xf>
    <xf numFmtId="0" fontId="90" fillId="0" borderId="0" xfId="0" applyNumberFormat="1" applyFont="1" applyFill="1" applyBorder="1" applyAlignment="1" applyProtection="1">
      <alignment horizontal="center" vertical="top" wrapText="1"/>
    </xf>
    <xf numFmtId="0" fontId="22" fillId="0" borderId="0" xfId="0" applyNumberFormat="1"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0" xfId="0" applyFill="1" applyBorder="1" applyAlignment="1" applyProtection="1">
      <alignment horizontal="left" vertical="top" wrapText="1"/>
    </xf>
    <xf numFmtId="0" fontId="174" fillId="0" borderId="0" xfId="0" applyNumberFormat="1" applyFont="1" applyFill="1" applyBorder="1" applyAlignment="1" applyProtection="1">
      <alignment horizontal="center" vertical="top" wrapText="1"/>
    </xf>
    <xf numFmtId="0" fontId="4" fillId="0" borderId="0" xfId="9" applyNumberFormat="1" applyFill="1" applyBorder="1" applyAlignment="1" applyProtection="1">
      <alignment horizontal="center" vertical="top" wrapText="1"/>
    </xf>
    <xf numFmtId="0" fontId="214" fillId="0" borderId="0" xfId="0" applyFont="1" applyFill="1" applyBorder="1" applyAlignment="1" applyProtection="1">
      <alignment horizontal="center" vertical="top" wrapText="1"/>
    </xf>
    <xf numFmtId="0" fontId="169" fillId="0" borderId="0" xfId="0" applyNumberFormat="1" applyFont="1" applyFill="1" applyBorder="1" applyAlignment="1" applyProtection="1">
      <alignment horizontal="left" vertical="top" wrapText="1"/>
    </xf>
    <xf numFmtId="0" fontId="165" fillId="0" borderId="0" xfId="0" applyFont="1" applyFill="1" applyAlignment="1">
      <alignment horizontal="left" vertical="top" wrapText="1"/>
    </xf>
    <xf numFmtId="0" fontId="174" fillId="0" borderId="0" xfId="0" applyFont="1" applyFill="1" applyBorder="1" applyAlignment="1" applyProtection="1">
      <alignment horizontal="center" vertical="top" wrapText="1"/>
    </xf>
    <xf numFmtId="0" fontId="4" fillId="0" borderId="0" xfId="9" applyFill="1" applyBorder="1" applyAlignment="1" applyProtection="1">
      <alignment horizontal="center" vertical="top" wrapText="1"/>
    </xf>
    <xf numFmtId="0" fontId="10"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top" wrapText="1"/>
    </xf>
    <xf numFmtId="0" fontId="0" fillId="0" borderId="0" xfId="0" applyBorder="1" applyAlignment="1" applyProtection="1">
      <alignment horizontal="left" wrapText="1"/>
    </xf>
    <xf numFmtId="0" fontId="12" fillId="2" borderId="10" xfId="10" applyFont="1" applyFill="1" applyBorder="1" applyAlignment="1" applyProtection="1">
      <alignment horizontal="center" vertical="center"/>
    </xf>
    <xf numFmtId="0" fontId="42" fillId="2" borderId="1" xfId="10" applyFont="1" applyFill="1" applyBorder="1" applyAlignment="1" applyProtection="1">
      <alignment horizontal="center" vertical="center"/>
    </xf>
    <xf numFmtId="0" fontId="42" fillId="2" borderId="5" xfId="10" applyFont="1" applyFill="1" applyBorder="1" applyAlignment="1" applyProtection="1">
      <alignment horizontal="center" vertical="center"/>
    </xf>
    <xf numFmtId="0" fontId="42" fillId="2" borderId="17" xfId="10" applyFont="1" applyFill="1" applyBorder="1" applyAlignment="1" applyProtection="1">
      <alignment horizontal="center" vertical="center"/>
    </xf>
    <xf numFmtId="0" fontId="42" fillId="2" borderId="3" xfId="10" applyFont="1" applyFill="1" applyBorder="1" applyAlignment="1" applyProtection="1">
      <alignment horizontal="center" vertical="center"/>
    </xf>
    <xf numFmtId="0" fontId="42" fillId="2" borderId="4" xfId="10" applyFont="1" applyFill="1" applyBorder="1" applyAlignment="1" applyProtection="1">
      <alignment horizontal="center" vertical="center"/>
    </xf>
    <xf numFmtId="0" fontId="22" fillId="0" borderId="0" xfId="10" applyFont="1" applyFill="1" applyBorder="1" applyAlignment="1" applyProtection="1">
      <alignment horizontal="center" vertical="top" wrapText="1"/>
    </xf>
    <xf numFmtId="0" fontId="19" fillId="0" borderId="0" xfId="10" applyFont="1" applyFill="1" applyBorder="1" applyAlignment="1" applyProtection="1">
      <alignment horizontal="center" vertical="top" wrapText="1"/>
    </xf>
    <xf numFmtId="172" fontId="98" fillId="4" borderId="3" xfId="0" applyNumberFormat="1" applyFont="1" applyFill="1" applyBorder="1" applyAlignment="1" applyProtection="1">
      <alignment horizontal="left"/>
      <protection locked="0"/>
    </xf>
    <xf numFmtId="0" fontId="98" fillId="4" borderId="3" xfId="0" applyFont="1" applyFill="1" applyBorder="1" applyAlignment="1" applyProtection="1">
      <alignment horizontal="left"/>
      <protection locked="0"/>
    </xf>
    <xf numFmtId="0" fontId="98" fillId="4" borderId="4" xfId="0" applyFont="1" applyFill="1" applyBorder="1" applyAlignment="1" applyProtection="1">
      <alignment horizontal="left"/>
      <protection locked="0"/>
    </xf>
    <xf numFmtId="0" fontId="32" fillId="0" borderId="0" xfId="0" applyFont="1" applyAlignment="1" applyProtection="1">
      <alignment vertical="top" wrapText="1"/>
    </xf>
    <xf numFmtId="0" fontId="124" fillId="2" borderId="10" xfId="0"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124" fillId="2" borderId="5" xfId="0" applyFont="1" applyFill="1" applyBorder="1" applyAlignment="1" applyProtection="1">
      <alignment horizontal="center" vertical="center"/>
    </xf>
    <xf numFmtId="0" fontId="124" fillId="2" borderId="17" xfId="0" applyFont="1" applyFill="1" applyBorder="1" applyAlignment="1" applyProtection="1">
      <alignment horizontal="center" vertical="center"/>
    </xf>
    <xf numFmtId="0" fontId="124" fillId="2" borderId="3" xfId="0" applyFont="1" applyFill="1" applyBorder="1" applyAlignment="1" applyProtection="1">
      <alignment horizontal="center" vertical="center"/>
    </xf>
    <xf numFmtId="0" fontId="124" fillId="2" borderId="4" xfId="0" applyFont="1" applyFill="1" applyBorder="1" applyAlignment="1" applyProtection="1">
      <alignment horizontal="center" vertical="center"/>
    </xf>
    <xf numFmtId="0" fontId="38" fillId="0" borderId="19" xfId="0" applyFont="1" applyBorder="1" applyAlignment="1" applyProtection="1">
      <alignment horizontal="center"/>
    </xf>
    <xf numFmtId="0" fontId="19" fillId="4" borderId="3" xfId="0" applyFont="1" applyFill="1" applyBorder="1" applyAlignment="1" applyProtection="1">
      <alignment horizontal="left" vertical="center"/>
      <protection locked="0"/>
    </xf>
    <xf numFmtId="0" fontId="38" fillId="0" borderId="0" xfId="0" applyFont="1" applyFill="1" applyBorder="1" applyAlignment="1" applyProtection="1">
      <alignment horizontal="center"/>
    </xf>
    <xf numFmtId="0" fontId="38" fillId="0" borderId="0" xfId="0" applyFont="1" applyBorder="1" applyAlignment="1" applyProtection="1">
      <alignment horizontal="center"/>
    </xf>
    <xf numFmtId="0" fontId="38" fillId="0" borderId="2" xfId="0" applyFont="1" applyBorder="1" applyAlignment="1" applyProtection="1">
      <alignment horizontal="center"/>
    </xf>
    <xf numFmtId="49" fontId="98" fillId="4" borderId="3" xfId="0" applyNumberFormat="1" applyFont="1" applyFill="1" applyBorder="1" applyAlignment="1" applyProtection="1">
      <alignment horizontal="left"/>
      <protection locked="0"/>
    </xf>
    <xf numFmtId="0" fontId="38" fillId="0" borderId="3" xfId="0" applyFont="1" applyFill="1" applyBorder="1" applyAlignment="1" applyProtection="1">
      <alignment horizontal="center"/>
    </xf>
    <xf numFmtId="0" fontId="27" fillId="2" borderId="18" xfId="0" applyFont="1" applyFill="1" applyBorder="1" applyAlignment="1">
      <alignment horizontal="right"/>
    </xf>
    <xf numFmtId="0" fontId="0" fillId="2" borderId="19" xfId="0" applyFont="1" applyFill="1" applyBorder="1" applyAlignment="1">
      <alignment horizontal="right"/>
    </xf>
    <xf numFmtId="0" fontId="0" fillId="2" borderId="55" xfId="0" applyFont="1" applyFill="1" applyBorder="1" applyAlignment="1">
      <alignment horizontal="right"/>
    </xf>
    <xf numFmtId="0" fontId="0" fillId="0" borderId="18" xfId="0" applyFont="1" applyBorder="1" applyAlignment="1">
      <alignment horizontal="center"/>
    </xf>
    <xf numFmtId="0" fontId="0" fillId="0" borderId="19" xfId="0" applyFont="1" applyBorder="1" applyAlignment="1">
      <alignment horizontal="center"/>
    </xf>
    <xf numFmtId="0" fontId="0" fillId="0" borderId="55" xfId="0" applyFont="1" applyBorder="1" applyAlignment="1">
      <alignment horizontal="center"/>
    </xf>
    <xf numFmtId="0" fontId="10" fillId="2" borderId="76" xfId="0" applyFont="1" applyFill="1" applyBorder="1" applyAlignment="1">
      <alignment horizontal="right"/>
    </xf>
    <xf numFmtId="0" fontId="10" fillId="2" borderId="63" xfId="0" applyFont="1" applyFill="1" applyBorder="1" applyAlignment="1">
      <alignment horizontal="right"/>
    </xf>
    <xf numFmtId="0" fontId="10" fillId="2" borderId="98" xfId="0" applyFont="1" applyFill="1" applyBorder="1" applyAlignment="1">
      <alignment horizontal="right"/>
    </xf>
    <xf numFmtId="0" fontId="10" fillId="2" borderId="64" xfId="0" applyFont="1" applyFill="1" applyBorder="1" applyAlignment="1">
      <alignment horizontal="right"/>
    </xf>
    <xf numFmtId="0" fontId="100" fillId="0" borderId="18" xfId="0" applyFont="1" applyFill="1" applyBorder="1" applyAlignment="1">
      <alignment horizontal="center"/>
    </xf>
    <xf numFmtId="0" fontId="100" fillId="0" borderId="19" xfId="0" applyFont="1" applyFill="1" applyBorder="1" applyAlignment="1">
      <alignment horizontal="center"/>
    </xf>
    <xf numFmtId="0" fontId="100" fillId="0" borderId="55" xfId="0" applyFont="1" applyFill="1" applyBorder="1" applyAlignment="1">
      <alignment horizontal="center"/>
    </xf>
    <xf numFmtId="0" fontId="100" fillId="0" borderId="18" xfId="0" applyFont="1" applyBorder="1" applyAlignment="1" applyProtection="1">
      <alignment horizontal="left"/>
    </xf>
    <xf numFmtId="0" fontId="100" fillId="0" borderId="19" xfId="0" applyFont="1" applyBorder="1" applyAlignment="1" applyProtection="1">
      <alignment horizontal="left"/>
    </xf>
    <xf numFmtId="0" fontId="100" fillId="0" borderId="55" xfId="0" applyFont="1" applyBorder="1" applyAlignment="1" applyProtection="1">
      <alignment horizontal="left"/>
    </xf>
    <xf numFmtId="0" fontId="100" fillId="0" borderId="99" xfId="0" applyFont="1" applyBorder="1" applyAlignment="1">
      <alignment horizontal="center"/>
    </xf>
    <xf numFmtId="0" fontId="100" fillId="0" borderId="98" xfId="0" applyFont="1" applyBorder="1" applyAlignment="1">
      <alignment horizontal="center"/>
    </xf>
    <xf numFmtId="0" fontId="100" fillId="0" borderId="64" xfId="0" applyFont="1" applyBorder="1" applyAlignment="1">
      <alignment horizontal="center"/>
    </xf>
    <xf numFmtId="0" fontId="100" fillId="2" borderId="18" xfId="0" applyFont="1" applyFill="1" applyBorder="1" applyAlignment="1">
      <alignment horizontal="center"/>
    </xf>
    <xf numFmtId="0" fontId="100" fillId="2" borderId="19" xfId="0" applyFont="1" applyFill="1" applyBorder="1" applyAlignment="1">
      <alignment horizontal="center"/>
    </xf>
    <xf numFmtId="0" fontId="100" fillId="2" borderId="55" xfId="0" applyFont="1" applyFill="1" applyBorder="1" applyAlignment="1">
      <alignment horizontal="center"/>
    </xf>
    <xf numFmtId="0" fontId="2" fillId="0" borderId="99" xfId="0" applyFont="1" applyBorder="1" applyAlignment="1">
      <alignment horizontal="center"/>
    </xf>
    <xf numFmtId="0" fontId="100" fillId="0" borderId="12" xfId="0" applyFont="1" applyFill="1" applyBorder="1" applyAlignment="1">
      <alignment horizontal="center"/>
    </xf>
    <xf numFmtId="0" fontId="100" fillId="0" borderId="0" xfId="0" applyFont="1" applyFill="1" applyBorder="1" applyAlignment="1">
      <alignment horizontal="center"/>
    </xf>
    <xf numFmtId="0" fontId="100" fillId="0" borderId="2" xfId="0" applyFont="1" applyFill="1" applyBorder="1" applyAlignment="1">
      <alignment horizontal="center"/>
    </xf>
    <xf numFmtId="0" fontId="100" fillId="15" borderId="9" xfId="0" applyFont="1" applyFill="1" applyBorder="1" applyAlignment="1">
      <alignment horizontal="center"/>
    </xf>
    <xf numFmtId="0" fontId="100" fillId="15" borderId="98" xfId="0" applyFont="1" applyFill="1" applyBorder="1" applyAlignment="1">
      <alignment horizontal="center"/>
    </xf>
    <xf numFmtId="0" fontId="100" fillId="15" borderId="64" xfId="0" applyFont="1" applyFill="1" applyBorder="1" applyAlignment="1">
      <alignment horizontal="center"/>
    </xf>
    <xf numFmtId="0" fontId="2" fillId="0" borderId="18" xfId="0" applyFont="1" applyBorder="1" applyAlignment="1">
      <alignment horizontal="center"/>
    </xf>
    <xf numFmtId="0" fontId="100" fillId="0" borderId="19" xfId="0" applyFont="1" applyBorder="1" applyAlignment="1">
      <alignment horizontal="center"/>
    </xf>
    <xf numFmtId="0" fontId="100" fillId="0" borderId="55" xfId="0" applyFont="1" applyBorder="1" applyAlignment="1">
      <alignment horizontal="center"/>
    </xf>
    <xf numFmtId="0" fontId="4" fillId="0" borderId="18" xfId="9" applyBorder="1" applyAlignment="1" applyProtection="1">
      <alignment horizontal="left"/>
    </xf>
    <xf numFmtId="0" fontId="4" fillId="0" borderId="19" xfId="9" applyBorder="1" applyAlignment="1" applyProtection="1">
      <alignment horizontal="left"/>
    </xf>
    <xf numFmtId="0" fontId="4" fillId="0" borderId="55" xfId="9" applyBorder="1" applyAlignment="1" applyProtection="1">
      <alignment horizontal="left"/>
    </xf>
    <xf numFmtId="0" fontId="10" fillId="2" borderId="99" xfId="0" applyFont="1" applyFill="1" applyBorder="1" applyAlignment="1">
      <alignment horizontal="center" vertical="center" wrapText="1"/>
    </xf>
    <xf numFmtId="0" fontId="10" fillId="2" borderId="98" xfId="0" applyFont="1" applyFill="1" applyBorder="1" applyAlignment="1">
      <alignment horizontal="center" vertical="center" wrapText="1"/>
    </xf>
    <xf numFmtId="0" fontId="10" fillId="2" borderId="64" xfId="0" applyFont="1" applyFill="1" applyBorder="1" applyAlignment="1">
      <alignment horizontal="center" vertical="center" wrapText="1"/>
    </xf>
    <xf numFmtId="0" fontId="4" fillId="0" borderId="99" xfId="9" applyBorder="1" applyAlignment="1" applyProtection="1">
      <alignment horizontal="left"/>
    </xf>
    <xf numFmtId="0" fontId="4" fillId="0" borderId="98" xfId="9" applyBorder="1" applyAlignment="1" applyProtection="1">
      <alignment horizontal="left"/>
    </xf>
    <xf numFmtId="0" fontId="4" fillId="0" borderId="100" xfId="9" applyBorder="1" applyAlignment="1" applyProtection="1">
      <alignment horizontal="left"/>
    </xf>
    <xf numFmtId="0" fontId="4" fillId="0" borderId="64" xfId="9" applyBorder="1" applyAlignment="1" applyProtection="1">
      <alignment horizontal="left"/>
    </xf>
    <xf numFmtId="0" fontId="10" fillId="2" borderId="99" xfId="0" applyFont="1" applyFill="1" applyBorder="1" applyAlignment="1">
      <alignment horizontal="right"/>
    </xf>
    <xf numFmtId="0" fontId="10" fillId="2" borderId="100" xfId="0" applyFont="1" applyFill="1" applyBorder="1" applyAlignment="1">
      <alignment horizontal="right"/>
    </xf>
    <xf numFmtId="0" fontId="10" fillId="2" borderId="99" xfId="0" applyFont="1" applyFill="1" applyBorder="1"/>
    <xf numFmtId="0" fontId="10" fillId="2" borderId="98" xfId="0" applyFont="1" applyFill="1" applyBorder="1"/>
    <xf numFmtId="0" fontId="10" fillId="2" borderId="64" xfId="0" applyFont="1" applyFill="1" applyBorder="1"/>
    <xf numFmtId="0" fontId="10" fillId="2" borderId="93" xfId="0" applyFont="1" applyFill="1" applyBorder="1" applyAlignment="1">
      <alignment horizontal="left" vertical="center"/>
    </xf>
    <xf numFmtId="0" fontId="10" fillId="2" borderId="56" xfId="0" applyFont="1" applyFill="1" applyBorder="1" applyAlignment="1">
      <alignment horizontal="left" vertical="center"/>
    </xf>
    <xf numFmtId="0" fontId="10" fillId="2" borderId="101" xfId="0" applyFont="1" applyFill="1" applyBorder="1" applyAlignment="1">
      <alignment horizontal="left" vertical="center"/>
    </xf>
    <xf numFmtId="0" fontId="10" fillId="2" borderId="99" xfId="0" applyFont="1" applyFill="1" applyBorder="1" applyAlignment="1">
      <alignment horizontal="left" vertical="center"/>
    </xf>
    <xf numFmtId="0" fontId="10" fillId="2" borderId="98" xfId="0" applyFont="1" applyFill="1" applyBorder="1" applyAlignment="1">
      <alignment horizontal="left" vertical="center"/>
    </xf>
    <xf numFmtId="0" fontId="10" fillId="2" borderId="100" xfId="0" applyFont="1" applyFill="1" applyBorder="1" applyAlignment="1">
      <alignment horizontal="left" vertical="center"/>
    </xf>
    <xf numFmtId="0" fontId="2" fillId="0" borderId="18"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100" fillId="0" borderId="99" xfId="0" applyFont="1" applyFill="1" applyBorder="1" applyAlignment="1">
      <alignment horizontal="center"/>
    </xf>
    <xf numFmtId="0" fontId="100" fillId="0" borderId="98" xfId="0" applyFont="1" applyFill="1" applyBorder="1" applyAlignment="1">
      <alignment horizontal="center"/>
    </xf>
    <xf numFmtId="0" fontId="100" fillId="0" borderId="64" xfId="0" applyFont="1" applyFill="1" applyBorder="1" applyAlignment="1">
      <alignment horizontal="center"/>
    </xf>
    <xf numFmtId="0" fontId="4" fillId="15" borderId="99" xfId="9" applyFill="1" applyBorder="1" applyAlignment="1" applyProtection="1">
      <alignment horizontal="left"/>
    </xf>
    <xf numFmtId="0" fontId="4" fillId="15" borderId="98" xfId="9" applyFill="1" applyBorder="1" applyAlignment="1" applyProtection="1">
      <alignment horizontal="left"/>
    </xf>
    <xf numFmtId="0" fontId="4" fillId="15" borderId="100" xfId="9" applyFill="1" applyBorder="1" applyAlignment="1" applyProtection="1">
      <alignment horizontal="left"/>
    </xf>
    <xf numFmtId="0" fontId="4" fillId="15" borderId="64" xfId="9" applyFill="1" applyBorder="1" applyAlignment="1" applyProtection="1">
      <alignment horizontal="left"/>
    </xf>
    <xf numFmtId="0" fontId="100" fillId="15" borderId="17" xfId="0" applyFont="1" applyFill="1" applyBorder="1" applyAlignment="1">
      <alignment horizontal="center"/>
    </xf>
    <xf numFmtId="0" fontId="100" fillId="15" borderId="3" xfId="0" applyFont="1" applyFill="1" applyBorder="1" applyAlignment="1">
      <alignment horizontal="center"/>
    </xf>
    <xf numFmtId="0" fontId="100" fillId="15" borderId="4" xfId="0" applyFont="1" applyFill="1" applyBorder="1" applyAlignment="1">
      <alignment horizontal="center"/>
    </xf>
    <xf numFmtId="0" fontId="0" fillId="0" borderId="18" xfId="0" applyFont="1" applyBorder="1" applyProtection="1"/>
    <xf numFmtId="0" fontId="0" fillId="0" borderId="19" xfId="0" applyFont="1" applyBorder="1" applyProtection="1"/>
    <xf numFmtId="0" fontId="0" fillId="0" borderId="55" xfId="0" applyFont="1" applyBorder="1" applyProtection="1"/>
    <xf numFmtId="0" fontId="100" fillId="16" borderId="18" xfId="0" applyFont="1" applyFill="1" applyBorder="1" applyAlignment="1">
      <alignment horizontal="center"/>
    </xf>
    <xf numFmtId="0" fontId="100" fillId="16" borderId="19" xfId="0" applyFont="1" applyFill="1" applyBorder="1" applyAlignment="1">
      <alignment horizontal="center"/>
    </xf>
    <xf numFmtId="0" fontId="100" fillId="16" borderId="55" xfId="0" applyFont="1" applyFill="1" applyBorder="1" applyAlignment="1">
      <alignment horizontal="center"/>
    </xf>
    <xf numFmtId="0" fontId="0" fillId="0" borderId="18" xfId="0" applyBorder="1" applyProtection="1"/>
    <xf numFmtId="0" fontId="0" fillId="0" borderId="19" xfId="0" applyBorder="1" applyProtection="1"/>
    <xf numFmtId="0" fontId="0" fillId="0" borderId="55" xfId="0" applyBorder="1" applyProtection="1"/>
    <xf numFmtId="0" fontId="100" fillId="0" borderId="9" xfId="0" applyFont="1" applyFill="1" applyBorder="1" applyAlignment="1">
      <alignment horizontal="center"/>
    </xf>
    <xf numFmtId="0" fontId="4" fillId="15" borderId="18" xfId="9" applyFill="1" applyBorder="1" applyAlignment="1" applyProtection="1">
      <alignment horizontal="left"/>
    </xf>
    <xf numFmtId="0" fontId="4" fillId="15" borderId="19" xfId="9" applyFill="1" applyBorder="1" applyAlignment="1" applyProtection="1">
      <alignment horizontal="left"/>
    </xf>
    <xf numFmtId="0" fontId="4" fillId="15" borderId="55" xfId="9" applyFill="1" applyBorder="1" applyAlignment="1" applyProtection="1">
      <alignment horizontal="left"/>
    </xf>
    <xf numFmtId="0" fontId="1" fillId="15" borderId="99" xfId="0" applyFont="1" applyFill="1" applyBorder="1" applyAlignment="1">
      <alignment horizontal="center"/>
    </xf>
    <xf numFmtId="0" fontId="100" fillId="15" borderId="18" xfId="0" applyFont="1" applyFill="1" applyBorder="1" applyAlignment="1">
      <alignment horizontal="center"/>
    </xf>
    <xf numFmtId="0" fontId="100" fillId="15" borderId="19" xfId="0" applyFont="1" applyFill="1" applyBorder="1" applyAlignment="1">
      <alignment horizontal="center"/>
    </xf>
    <xf numFmtId="0" fontId="100" fillId="15" borderId="55" xfId="0" applyFont="1" applyFill="1" applyBorder="1" applyAlignment="1">
      <alignment horizontal="center"/>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10" xfId="0" applyFont="1" applyFill="1" applyBorder="1" applyAlignment="1">
      <alignment horizontal="left" vertical="center"/>
    </xf>
    <xf numFmtId="0" fontId="10" fillId="2" borderId="1" xfId="0" applyFont="1" applyFill="1" applyBorder="1" applyAlignment="1">
      <alignment horizontal="left" vertical="center"/>
    </xf>
    <xf numFmtId="0" fontId="2" fillId="0" borderId="93" xfId="0" applyFont="1" applyBorder="1" applyAlignment="1">
      <alignment horizontal="center"/>
    </xf>
    <xf numFmtId="0" fontId="100" fillId="0" borderId="56" xfId="0" applyFont="1" applyBorder="1" applyAlignment="1">
      <alignment horizontal="center"/>
    </xf>
    <xf numFmtId="0" fontId="100" fillId="0" borderId="101" xfId="0" applyFont="1" applyBorder="1" applyAlignment="1">
      <alignment horizontal="center"/>
    </xf>
    <xf numFmtId="0" fontId="100" fillId="0" borderId="6" xfId="0" applyFont="1" applyFill="1" applyBorder="1" applyAlignment="1">
      <alignment horizontal="center"/>
    </xf>
    <xf numFmtId="0" fontId="100" fillId="0" borderId="53" xfId="0" applyFont="1" applyFill="1" applyBorder="1" applyAlignment="1">
      <alignment horizontal="center"/>
    </xf>
    <xf numFmtId="0" fontId="100" fillId="0" borderId="44" xfId="0" applyFont="1" applyFill="1" applyBorder="1" applyAlignment="1">
      <alignment horizontal="center"/>
    </xf>
    <xf numFmtId="0" fontId="10" fillId="2" borderId="9" xfId="0" applyFont="1" applyFill="1" applyBorder="1" applyAlignment="1">
      <alignment horizontal="center" vertical="center" wrapText="1"/>
    </xf>
    <xf numFmtId="0" fontId="100" fillId="0" borderId="18" xfId="0" applyFont="1" applyBorder="1" applyAlignment="1">
      <alignment horizontal="center"/>
    </xf>
    <xf numFmtId="0" fontId="1" fillId="0" borderId="18" xfId="0" applyFont="1" applyFill="1" applyBorder="1" applyAlignment="1">
      <alignment horizontal="center"/>
    </xf>
    <xf numFmtId="0" fontId="2" fillId="0" borderId="19" xfId="0" applyFont="1" applyFill="1" applyBorder="1" applyAlignment="1">
      <alignment horizontal="center"/>
    </xf>
    <xf numFmtId="0" fontId="2" fillId="0" borderId="55" xfId="0" applyFont="1" applyFill="1" applyBorder="1" applyAlignment="1">
      <alignment horizontal="center"/>
    </xf>
    <xf numFmtId="0" fontId="100" fillId="2" borderId="9" xfId="0" applyFont="1" applyFill="1" applyBorder="1" applyAlignment="1">
      <alignment horizontal="center"/>
    </xf>
    <xf numFmtId="0" fontId="100" fillId="2" borderId="98" xfId="0" applyFont="1" applyFill="1" applyBorder="1" applyAlignment="1">
      <alignment horizontal="center"/>
    </xf>
    <xf numFmtId="0" fontId="100" fillId="2" borderId="64" xfId="0" applyFont="1" applyFill="1" applyBorder="1" applyAlignment="1">
      <alignment horizontal="center"/>
    </xf>
    <xf numFmtId="0" fontId="0" fillId="0" borderId="18" xfId="0" applyBorder="1" applyAlignment="1">
      <alignment horizontal="left"/>
    </xf>
    <xf numFmtId="0" fontId="0" fillId="0" borderId="19" xfId="0" applyBorder="1" applyAlignment="1">
      <alignment horizontal="left"/>
    </xf>
    <xf numFmtId="0" fontId="0" fillId="0" borderId="55" xfId="0" applyBorder="1" applyAlignment="1">
      <alignment horizontal="left"/>
    </xf>
    <xf numFmtId="0" fontId="2" fillId="0" borderId="19" xfId="0" applyFont="1" applyBorder="1" applyAlignment="1">
      <alignment horizontal="center"/>
    </xf>
    <xf numFmtId="0" fontId="2" fillId="0" borderId="55" xfId="0" applyFont="1" applyBorder="1" applyAlignment="1">
      <alignment horizontal="center"/>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55" xfId="0" applyBorder="1" applyAlignment="1">
      <alignment horizontal="left" vertical="center" wrapText="1"/>
    </xf>
    <xf numFmtId="0" fontId="0" fillId="0" borderId="18" xfId="0" applyBorder="1"/>
    <xf numFmtId="0" fontId="0" fillId="0" borderId="19" xfId="0" applyBorder="1"/>
    <xf numFmtId="0" fontId="0" fillId="0" borderId="55" xfId="0" applyBorder="1"/>
    <xf numFmtId="3" fontId="100" fillId="0" borderId="99" xfId="0" applyNumberFormat="1" applyFont="1" applyFill="1" applyBorder="1" applyAlignment="1">
      <alignment horizontal="center"/>
    </xf>
    <xf numFmtId="0" fontId="100" fillId="0" borderId="93" xfId="0" applyFont="1" applyBorder="1" applyAlignment="1">
      <alignment horizontal="center"/>
    </xf>
    <xf numFmtId="0" fontId="100" fillId="0" borderId="57" xfId="0" applyFont="1" applyBorder="1" applyAlignment="1">
      <alignment horizontal="center"/>
    </xf>
    <xf numFmtId="0" fontId="100" fillId="15" borderId="99" xfId="0" applyFont="1" applyFill="1" applyBorder="1" applyAlignment="1">
      <alignment horizontal="center"/>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55" xfId="0" applyFont="1" applyFill="1" applyBorder="1" applyAlignment="1">
      <alignment horizontal="center" vertical="center" wrapText="1"/>
    </xf>
    <xf numFmtId="0" fontId="4" fillId="0" borderId="26" xfId="9" applyBorder="1" applyAlignment="1" applyProtection="1">
      <alignment horizontal="left"/>
    </xf>
    <xf numFmtId="0" fontId="1" fillId="0" borderId="26" xfId="0" applyFont="1" applyBorder="1" applyAlignment="1">
      <alignment horizontal="center"/>
    </xf>
    <xf numFmtId="0" fontId="100" fillId="0" borderId="26" xfId="0" applyFont="1" applyBorder="1" applyAlignment="1">
      <alignment horizontal="center"/>
    </xf>
    <xf numFmtId="0" fontId="4" fillId="15" borderId="26" xfId="9" applyFill="1" applyBorder="1" applyAlignment="1" applyProtection="1">
      <alignment horizontal="left"/>
    </xf>
    <xf numFmtId="0" fontId="100" fillId="15" borderId="26" xfId="0" applyFont="1" applyFill="1" applyBorder="1" applyAlignment="1">
      <alignment horizontal="center"/>
    </xf>
    <xf numFmtId="0" fontId="1" fillId="15" borderId="26" xfId="0" applyFont="1" applyFill="1" applyBorder="1" applyAlignment="1">
      <alignment horizontal="center"/>
    </xf>
    <xf numFmtId="0" fontId="27" fillId="2" borderId="26" xfId="0" applyFont="1" applyFill="1" applyBorder="1" applyAlignment="1">
      <alignment horizontal="right"/>
    </xf>
    <xf numFmtId="0" fontId="0" fillId="2" borderId="26" xfId="0" applyFont="1" applyFill="1" applyBorder="1" applyAlignment="1">
      <alignment horizontal="right"/>
    </xf>
    <xf numFmtId="0" fontId="10" fillId="2" borderId="10"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5" xfId="0" applyFont="1" applyFill="1" applyBorder="1" applyAlignment="1">
      <alignment horizontal="center" vertical="center"/>
    </xf>
    <xf numFmtId="0" fontId="4" fillId="0" borderId="26" xfId="9" applyBorder="1" applyAlignment="1" applyProtection="1"/>
    <xf numFmtId="0" fontId="0" fillId="0" borderId="26" xfId="0" applyBorder="1" applyAlignment="1">
      <alignment horizontal="center"/>
    </xf>
    <xf numFmtId="0" fontId="1" fillId="0" borderId="26" xfId="0" applyFont="1" applyBorder="1" applyAlignment="1">
      <alignment horizontal="center" vertical="center"/>
    </xf>
    <xf numFmtId="0" fontId="0" fillId="16" borderId="18" xfId="0" applyFill="1" applyBorder="1" applyAlignment="1"/>
    <xf numFmtId="0" fontId="0" fillId="16" borderId="19" xfId="0" applyFill="1" applyBorder="1" applyAlignment="1"/>
    <xf numFmtId="0" fontId="0" fillId="16" borderId="55" xfId="0" applyFill="1" applyBorder="1" applyAlignment="1"/>
    <xf numFmtId="0" fontId="137" fillId="0" borderId="0" xfId="0" applyFont="1" applyBorder="1" applyAlignment="1" applyProtection="1">
      <alignment horizontal="left" vertical="top" wrapText="1"/>
    </xf>
    <xf numFmtId="0" fontId="137" fillId="0" borderId="3" xfId="0" applyFont="1" applyBorder="1" applyAlignment="1" applyProtection="1">
      <alignment horizontal="left" vertical="top" wrapText="1"/>
    </xf>
    <xf numFmtId="1" fontId="96" fillId="10" borderId="18" xfId="14" applyNumberFormat="1" applyFont="1" applyFill="1" applyBorder="1" applyAlignment="1" applyProtection="1">
      <alignment horizontal="center"/>
    </xf>
    <xf numFmtId="1" fontId="96" fillId="10" borderId="55" xfId="14" applyNumberFormat="1" applyFont="1" applyFill="1" applyBorder="1" applyAlignment="1" applyProtection="1">
      <alignment horizontal="center"/>
    </xf>
    <xf numFmtId="0" fontId="23" fillId="0" borderId="12" xfId="0" applyFont="1" applyBorder="1" applyAlignment="1" applyProtection="1">
      <alignment horizontal="right"/>
    </xf>
    <xf numFmtId="0" fontId="23" fillId="0" borderId="0" xfId="0" applyFont="1" applyAlignment="1" applyProtection="1">
      <alignment horizontal="right"/>
    </xf>
    <xf numFmtId="0" fontId="23" fillId="0" borderId="2" xfId="0" applyFont="1" applyBorder="1" applyAlignment="1" applyProtection="1">
      <alignment horizontal="right"/>
    </xf>
    <xf numFmtId="0" fontId="76" fillId="4" borderId="108" xfId="0" applyFont="1" applyFill="1" applyBorder="1" applyAlignment="1" applyProtection="1">
      <alignment horizontal="left" vertical="center"/>
      <protection locked="0"/>
    </xf>
    <xf numFmtId="0" fontId="76" fillId="4" borderId="105" xfId="0" applyFont="1" applyFill="1" applyBorder="1" applyAlignment="1" applyProtection="1">
      <alignment horizontal="left" vertical="center"/>
      <protection locked="0"/>
    </xf>
    <xf numFmtId="0" fontId="76" fillId="4" borderId="109" xfId="0" applyFont="1" applyFill="1" applyBorder="1" applyAlignment="1" applyProtection="1">
      <alignment horizontal="left" vertical="center"/>
      <protection locked="0"/>
    </xf>
    <xf numFmtId="0" fontId="76" fillId="4" borderId="22" xfId="0" applyFont="1" applyFill="1" applyBorder="1" applyAlignment="1" applyProtection="1">
      <alignment horizontal="center" vertical="center"/>
      <protection locked="0"/>
    </xf>
    <xf numFmtId="0" fontId="76" fillId="4" borderId="35" xfId="0" applyFont="1" applyFill="1" applyBorder="1" applyAlignment="1" applyProtection="1">
      <alignment horizontal="center" vertical="center"/>
      <protection locked="0"/>
    </xf>
    <xf numFmtId="0" fontId="23" fillId="0" borderId="0" xfId="0" applyFont="1" applyAlignment="1">
      <alignment vertical="top" wrapText="1"/>
    </xf>
    <xf numFmtId="0" fontId="23" fillId="0" borderId="0" xfId="0" applyFont="1" applyAlignment="1" applyProtection="1">
      <alignment horizontal="left" vertical="top" wrapText="1"/>
    </xf>
    <xf numFmtId="0" fontId="170" fillId="0" borderId="0" xfId="0" applyFont="1" applyAlignment="1">
      <alignment vertical="top" wrapText="1"/>
    </xf>
    <xf numFmtId="0" fontId="81" fillId="0" borderId="0" xfId="0" applyFont="1" applyFill="1" applyBorder="1" applyAlignment="1" applyProtection="1">
      <alignment horizontal="left" vertical="center"/>
    </xf>
    <xf numFmtId="0" fontId="169" fillId="0" borderId="0" xfId="0" applyFont="1" applyAlignment="1">
      <alignment horizontal="left" vertical="top" wrapText="1"/>
    </xf>
    <xf numFmtId="0" fontId="12" fillId="2" borderId="10"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0" fontId="12" fillId="2" borderId="12"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xf>
    <xf numFmtId="0" fontId="12" fillId="2" borderId="17" xfId="0"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wrapText="1"/>
    </xf>
    <xf numFmtId="0" fontId="12" fillId="2" borderId="4" xfId="0" applyFont="1" applyFill="1" applyBorder="1" applyAlignment="1" applyProtection="1">
      <alignment horizontal="center" vertical="center" wrapText="1"/>
    </xf>
    <xf numFmtId="0" fontId="33" fillId="0" borderId="12" xfId="0" applyFont="1" applyFill="1" applyBorder="1" applyAlignment="1" applyProtection="1">
      <alignment horizontal="left" vertical="center" wrapText="1"/>
    </xf>
    <xf numFmtId="0" fontId="33" fillId="0" borderId="0" xfId="0" applyFont="1" applyFill="1" applyBorder="1" applyAlignment="1" applyProtection="1">
      <alignment horizontal="left" vertical="center" wrapText="1"/>
    </xf>
    <xf numFmtId="0" fontId="23" fillId="0" borderId="0" xfId="0" applyFont="1" applyAlignment="1" applyProtection="1">
      <alignment wrapText="1"/>
    </xf>
    <xf numFmtId="0" fontId="0" fillId="0" borderId="0" xfId="0"/>
    <xf numFmtId="0" fontId="126" fillId="0" borderId="0" xfId="0" applyFont="1" applyAlignment="1" applyProtection="1">
      <alignment wrapText="1"/>
    </xf>
    <xf numFmtId="0" fontId="127" fillId="0" borderId="0" xfId="0" applyFont="1" applyAlignment="1">
      <alignment wrapText="1"/>
    </xf>
    <xf numFmtId="0" fontId="221" fillId="0" borderId="0" xfId="9" applyFont="1" applyFill="1" applyAlignment="1" applyProtection="1">
      <alignment horizontal="left"/>
    </xf>
    <xf numFmtId="0" fontId="221" fillId="0" borderId="0" xfId="9" applyFont="1" applyAlignment="1" applyProtection="1">
      <alignment horizontal="left"/>
    </xf>
    <xf numFmtId="0" fontId="33" fillId="0" borderId="87" xfId="0" applyFont="1" applyFill="1" applyBorder="1" applyAlignment="1" applyProtection="1">
      <alignment horizontal="left" vertical="top" wrapText="1"/>
    </xf>
    <xf numFmtId="0" fontId="33" fillId="0" borderId="3" xfId="0" applyFont="1" applyFill="1" applyBorder="1" applyAlignment="1" applyProtection="1">
      <alignment horizontal="left" vertical="top" wrapText="1"/>
    </xf>
    <xf numFmtId="0" fontId="33" fillId="16" borderId="18" xfId="0" applyFont="1" applyFill="1" applyBorder="1" applyAlignment="1" applyProtection="1">
      <alignment horizontal="left" vertical="top" wrapText="1"/>
    </xf>
    <xf numFmtId="0" fontId="33" fillId="16" borderId="19" xfId="0" applyFont="1" applyFill="1" applyBorder="1" applyAlignment="1" applyProtection="1">
      <alignment horizontal="left" vertical="top" wrapText="1"/>
    </xf>
    <xf numFmtId="0" fontId="33" fillId="16" borderId="55" xfId="0" applyFont="1" applyFill="1" applyBorder="1" applyAlignment="1" applyProtection="1">
      <alignment horizontal="left" vertical="top" wrapText="1"/>
    </xf>
    <xf numFmtId="0" fontId="24" fillId="0" borderId="12"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249" fillId="0" borderId="12" xfId="0" applyFont="1" applyBorder="1" applyAlignment="1">
      <alignment horizontal="left" vertical="center"/>
    </xf>
    <xf numFmtId="0" fontId="249" fillId="0" borderId="0" xfId="0" applyFont="1" applyAlignment="1">
      <alignment horizontal="left" vertical="center"/>
    </xf>
    <xf numFmtId="0" fontId="166" fillId="4" borderId="18" xfId="0" applyFont="1" applyFill="1" applyBorder="1" applyAlignment="1" applyProtection="1">
      <alignment horizontal="center" vertical="center"/>
      <protection locked="0"/>
    </xf>
    <xf numFmtId="0" fontId="166" fillId="4" borderId="55" xfId="0" applyFont="1" applyFill="1" applyBorder="1" applyAlignment="1" applyProtection="1">
      <alignment horizontal="center" vertical="center"/>
      <protection locked="0"/>
    </xf>
    <xf numFmtId="0" fontId="169" fillId="0" borderId="0" xfId="0" applyFont="1" applyFill="1" applyBorder="1" applyAlignment="1" applyProtection="1">
      <alignment horizontal="left" vertical="top" wrapText="1"/>
    </xf>
    <xf numFmtId="0" fontId="5" fillId="0" borderId="12" xfId="0" applyFont="1" applyBorder="1" applyAlignment="1" applyProtection="1">
      <alignment horizontal="left" vertical="top" wrapText="1"/>
    </xf>
    <xf numFmtId="0" fontId="101" fillId="0" borderId="0" xfId="0" applyFont="1" applyAlignment="1" applyProtection="1">
      <alignment horizontal="left" vertical="top" wrapText="1"/>
    </xf>
    <xf numFmtId="0" fontId="23" fillId="0" borderId="18" xfId="0" applyFont="1" applyFill="1" applyBorder="1" applyAlignment="1" applyProtection="1">
      <alignment horizontal="center"/>
    </xf>
    <xf numFmtId="0" fontId="0" fillId="0" borderId="55" xfId="0" applyBorder="1" applyAlignment="1" applyProtection="1"/>
    <xf numFmtId="0" fontId="0" fillId="12" borderId="18" xfId="0" applyFill="1" applyBorder="1" applyAlignment="1" applyProtection="1">
      <alignment horizontal="left"/>
      <protection locked="0"/>
    </xf>
    <xf numFmtId="0" fontId="0" fillId="12" borderId="19" xfId="0" applyFill="1" applyBorder="1" applyAlignment="1" applyProtection="1">
      <alignment horizontal="left"/>
      <protection locked="0"/>
    </xf>
    <xf numFmtId="0" fontId="0" fillId="12" borderId="55" xfId="0" applyFill="1" applyBorder="1" applyAlignment="1" applyProtection="1">
      <alignment horizontal="left"/>
      <protection locked="0"/>
    </xf>
    <xf numFmtId="0" fontId="23" fillId="0" borderId="102" xfId="0" applyFont="1" applyFill="1" applyBorder="1" applyAlignment="1" applyProtection="1">
      <alignment horizontal="left" vertical="top"/>
    </xf>
    <xf numFmtId="0" fontId="23" fillId="0" borderId="87" xfId="0" applyFont="1" applyFill="1" applyBorder="1" applyAlignment="1" applyProtection="1">
      <alignment horizontal="left" vertical="top"/>
    </xf>
    <xf numFmtId="0" fontId="97" fillId="4" borderId="18" xfId="0" applyFont="1" applyFill="1" applyBorder="1" applyAlignment="1" applyProtection="1">
      <alignment horizontal="center" vertical="center"/>
      <protection locked="0"/>
    </xf>
    <xf numFmtId="0" fontId="0" fillId="0" borderId="1" xfId="0" applyBorder="1"/>
    <xf numFmtId="0" fontId="0" fillId="0" borderId="5" xfId="0" applyBorder="1"/>
    <xf numFmtId="0" fontId="0" fillId="0" borderId="17" xfId="0" applyBorder="1"/>
    <xf numFmtId="0" fontId="0" fillId="0" borderId="3" xfId="0" applyBorder="1"/>
    <xf numFmtId="0" fontId="0" fillId="0" borderId="4" xfId="0" applyBorder="1"/>
    <xf numFmtId="0" fontId="76" fillId="4" borderId="18" xfId="0" applyFont="1" applyFill="1" applyBorder="1" applyAlignment="1" applyProtection="1">
      <alignment horizontal="left" vertical="center"/>
      <protection locked="0"/>
    </xf>
    <xf numFmtId="0" fontId="169" fillId="0" borderId="0" xfId="0" applyFont="1" applyFill="1" applyBorder="1" applyAlignment="1">
      <alignment horizontal="left" vertical="top" wrapText="1"/>
    </xf>
    <xf numFmtId="0" fontId="169" fillId="0" borderId="69" xfId="0" applyFont="1" applyFill="1" applyBorder="1" applyAlignment="1">
      <alignment horizontal="left" vertical="top" wrapText="1"/>
    </xf>
    <xf numFmtId="0" fontId="97" fillId="4" borderId="55" xfId="0" applyFont="1" applyFill="1" applyBorder="1" applyAlignment="1" applyProtection="1">
      <alignment horizontal="center" vertical="center"/>
      <protection locked="0"/>
    </xf>
    <xf numFmtId="0" fontId="175" fillId="4" borderId="18" xfId="0" applyFont="1" applyFill="1" applyBorder="1" applyAlignment="1" applyProtection="1">
      <alignment horizontal="center" vertical="center" wrapText="1"/>
      <protection locked="0"/>
    </xf>
    <xf numFmtId="0" fontId="175" fillId="4" borderId="55" xfId="0" applyFont="1" applyFill="1" applyBorder="1" applyAlignment="1" applyProtection="1">
      <alignment horizontal="center" vertical="center" wrapText="1"/>
      <protection locked="0"/>
    </xf>
    <xf numFmtId="0" fontId="0" fillId="12" borderId="18" xfId="0" applyFill="1" applyBorder="1" applyAlignment="1" applyProtection="1">
      <alignment horizontal="center"/>
      <protection locked="0"/>
    </xf>
    <xf numFmtId="0" fontId="0" fillId="12" borderId="55" xfId="0" applyFill="1" applyBorder="1" applyAlignment="1" applyProtection="1">
      <alignment horizontal="center"/>
      <protection locked="0"/>
    </xf>
    <xf numFmtId="0" fontId="76" fillId="4" borderId="19" xfId="0" applyFont="1" applyFill="1" applyBorder="1" applyAlignment="1" applyProtection="1">
      <alignment horizontal="left" vertical="center"/>
      <protection locked="0"/>
    </xf>
    <xf numFmtId="0" fontId="76" fillId="4" borderId="55" xfId="0" applyFont="1" applyFill="1" applyBorder="1" applyAlignment="1" applyProtection="1">
      <alignment horizontal="left" vertical="center"/>
      <protection locked="0"/>
    </xf>
    <xf numFmtId="0" fontId="5" fillId="0" borderId="0" xfId="0" applyFont="1" applyBorder="1" applyAlignment="1" applyProtection="1">
      <alignment horizontal="left" vertical="center" wrapText="1"/>
    </xf>
    <xf numFmtId="0" fontId="169" fillId="0" borderId="0" xfId="0" applyFont="1" applyAlignment="1">
      <alignment horizontal="left"/>
    </xf>
    <xf numFmtId="0" fontId="24" fillId="12" borderId="18" xfId="0" applyFont="1" applyFill="1" applyBorder="1" applyAlignment="1" applyProtection="1">
      <alignment horizontal="left" wrapText="1"/>
      <protection locked="0"/>
    </xf>
    <xf numFmtId="0" fontId="24" fillId="12" borderId="19" xfId="0" applyFont="1" applyFill="1" applyBorder="1" applyAlignment="1" applyProtection="1">
      <alignment horizontal="left" wrapText="1"/>
      <protection locked="0"/>
    </xf>
    <xf numFmtId="0" fontId="24" fillId="12" borderId="55" xfId="0" applyFont="1" applyFill="1" applyBorder="1" applyAlignment="1" applyProtection="1">
      <alignment horizontal="left" wrapText="1"/>
      <protection locked="0"/>
    </xf>
    <xf numFmtId="0" fontId="5" fillId="0" borderId="12" xfId="0" applyFont="1" applyBorder="1" applyAlignment="1" applyProtection="1">
      <alignment horizontal="left" vertical="top"/>
    </xf>
    <xf numFmtId="0" fontId="5" fillId="0" borderId="12" xfId="0" applyFont="1" applyBorder="1" applyAlignment="1" applyProtection="1">
      <alignment horizontal="left"/>
    </xf>
    <xf numFmtId="0" fontId="15" fillId="0" borderId="12" xfId="0" applyFont="1" applyBorder="1" applyAlignment="1" applyProtection="1"/>
    <xf numFmtId="0" fontId="0" fillId="0" borderId="0" xfId="0" applyAlignment="1"/>
    <xf numFmtId="0" fontId="169" fillId="0" borderId="0" xfId="0" applyFont="1" applyFill="1" applyAlignment="1">
      <alignment horizontal="left" vertical="top" wrapText="1"/>
    </xf>
    <xf numFmtId="0" fontId="23" fillId="0" borderId="0" xfId="0" applyNumberFormat="1" applyFont="1" applyAlignment="1">
      <alignment horizontal="center" vertical="top" wrapText="1"/>
    </xf>
    <xf numFmtId="0" fontId="182" fillId="0" borderId="0" xfId="0" applyFont="1" applyAlignment="1">
      <alignment horizontal="left" wrapText="1"/>
    </xf>
    <xf numFmtId="0" fontId="24" fillId="0" borderId="0" xfId="0" applyNumberFormat="1" applyFont="1" applyFill="1" applyBorder="1" applyAlignment="1" applyProtection="1">
      <alignment horizontal="left" vertical="top" wrapText="1"/>
    </xf>
    <xf numFmtId="0" fontId="221" fillId="0" borderId="0" xfId="9" applyFont="1" applyAlignment="1" applyProtection="1">
      <alignment horizontal="left" vertical="center"/>
    </xf>
    <xf numFmtId="0" fontId="23" fillId="0" borderId="12" xfId="0" applyFont="1" applyBorder="1" applyAlignment="1" applyProtection="1">
      <alignment horizontal="left" vertical="top" wrapText="1"/>
    </xf>
    <xf numFmtId="0" fontId="169" fillId="0" borderId="0" xfId="0" applyFont="1" applyBorder="1" applyAlignment="1">
      <alignment horizontal="left" vertical="top" wrapText="1"/>
    </xf>
    <xf numFmtId="0" fontId="96" fillId="0" borderId="0" xfId="0" applyFont="1" applyFill="1" applyBorder="1" applyAlignment="1" applyProtection="1"/>
    <xf numFmtId="0" fontId="96" fillId="0" borderId="0" xfId="0" applyFont="1" applyFill="1" applyBorder="1" applyAlignment="1" applyProtection="1">
      <alignment horizontal="center"/>
    </xf>
    <xf numFmtId="0" fontId="111" fillId="0" borderId="0" xfId="0" applyFont="1" applyFill="1" applyBorder="1" applyAlignment="1" applyProtection="1">
      <alignment vertical="center"/>
    </xf>
    <xf numFmtId="0" fontId="36" fillId="4" borderId="10" xfId="0" applyFont="1" applyFill="1" applyBorder="1" applyAlignment="1" applyProtection="1">
      <alignment horizontal="left" vertical="top" wrapText="1"/>
      <protection locked="0"/>
    </xf>
    <xf numFmtId="0" fontId="36" fillId="4" borderId="1" xfId="0" applyFont="1" applyFill="1" applyBorder="1" applyAlignment="1" applyProtection="1">
      <alignment horizontal="left" vertical="top" wrapText="1"/>
      <protection locked="0"/>
    </xf>
    <xf numFmtId="0" fontId="36" fillId="4" borderId="5" xfId="0" applyFont="1" applyFill="1" applyBorder="1" applyAlignment="1" applyProtection="1">
      <alignment horizontal="left" vertical="top" wrapText="1"/>
      <protection locked="0"/>
    </xf>
    <xf numFmtId="0" fontId="36" fillId="4" borderId="17" xfId="0" applyFont="1" applyFill="1" applyBorder="1" applyAlignment="1" applyProtection="1">
      <alignment horizontal="left" vertical="top" wrapText="1"/>
      <protection locked="0"/>
    </xf>
    <xf numFmtId="0" fontId="36" fillId="4" borderId="3" xfId="0" applyFont="1" applyFill="1" applyBorder="1" applyAlignment="1" applyProtection="1">
      <alignment horizontal="left" vertical="top" wrapText="1"/>
      <protection locked="0"/>
    </xf>
    <xf numFmtId="0" fontId="36" fillId="4" borderId="4" xfId="0" applyFont="1" applyFill="1" applyBorder="1" applyAlignment="1" applyProtection="1">
      <alignment horizontal="left" vertical="top" wrapText="1"/>
      <protection locked="0"/>
    </xf>
    <xf numFmtId="0" fontId="130" fillId="0" borderId="0" xfId="0" applyFont="1" applyFill="1" applyBorder="1" applyAlignment="1" applyProtection="1">
      <alignment horizontal="left" vertical="top" wrapText="1"/>
    </xf>
    <xf numFmtId="0" fontId="4" fillId="0" borderId="0" xfId="9" applyAlignment="1" applyProtection="1">
      <alignment horizontal="center"/>
    </xf>
    <xf numFmtId="0" fontId="23" fillId="0" borderId="12" xfId="0" applyFont="1" applyFill="1" applyBorder="1" applyAlignment="1" applyProtection="1">
      <alignment horizontal="left" vertical="top"/>
    </xf>
    <xf numFmtId="0" fontId="23" fillId="0" borderId="0" xfId="0" applyFont="1" applyFill="1" applyBorder="1" applyAlignment="1" applyProtection="1">
      <alignment horizontal="left" vertical="top"/>
    </xf>
    <xf numFmtId="0" fontId="0" fillId="0" borderId="0" xfId="0" applyFill="1" applyBorder="1" applyAlignment="1">
      <alignment horizontal="left" vertical="top" wrapText="1"/>
    </xf>
    <xf numFmtId="0" fontId="0" fillId="0" borderId="0" xfId="0" applyFill="1" applyBorder="1"/>
    <xf numFmtId="0" fontId="0" fillId="0" borderId="0" xfId="0" applyFill="1" applyBorder="1" applyAlignment="1">
      <alignment wrapText="1"/>
    </xf>
    <xf numFmtId="49" fontId="0" fillId="0" borderId="0" xfId="0" applyNumberFormat="1" applyFill="1" applyBorder="1" applyAlignment="1">
      <alignment horizontal="left" vertical="center"/>
    </xf>
    <xf numFmtId="49" fontId="129" fillId="0" borderId="0" xfId="0" applyNumberFormat="1" applyFont="1" applyFill="1" applyBorder="1" applyAlignment="1">
      <alignment horizontal="left" vertical="center"/>
    </xf>
    <xf numFmtId="0" fontId="0" fillId="0" borderId="3" xfId="0" applyFill="1" applyBorder="1"/>
    <xf numFmtId="0" fontId="101" fillId="0" borderId="12" xfId="0" applyFont="1" applyFill="1" applyBorder="1" applyAlignment="1">
      <alignment horizontal="center"/>
    </xf>
    <xf numFmtId="0" fontId="101" fillId="0" borderId="0" xfId="0" applyFont="1" applyFill="1" applyBorder="1" applyAlignment="1">
      <alignment horizontal="center"/>
    </xf>
    <xf numFmtId="0" fontId="120" fillId="4" borderId="3" xfId="0" applyFont="1" applyFill="1" applyBorder="1" applyAlignment="1" applyProtection="1">
      <alignment horizontal="left"/>
      <protection locked="0"/>
    </xf>
    <xf numFmtId="0" fontId="108" fillId="0" borderId="0" xfId="0" applyFont="1" applyFill="1" applyBorder="1" applyAlignment="1">
      <alignment horizontal="left" vertical="top" wrapText="1"/>
    </xf>
    <xf numFmtId="0" fontId="94" fillId="4" borderId="18" xfId="0" applyFont="1" applyFill="1" applyBorder="1" applyAlignment="1" applyProtection="1">
      <alignment horizontal="center"/>
      <protection locked="0"/>
    </xf>
    <xf numFmtId="0" fontId="94" fillId="4" borderId="55" xfId="0" applyFont="1" applyFill="1" applyBorder="1" applyAlignment="1" applyProtection="1">
      <alignment horizontal="center"/>
      <protection locked="0"/>
    </xf>
    <xf numFmtId="0" fontId="108" fillId="0" borderId="2" xfId="0" applyFont="1" applyFill="1" applyBorder="1" applyAlignment="1">
      <alignment horizontal="left" vertical="top" wrapText="1"/>
    </xf>
    <xf numFmtId="0" fontId="94" fillId="4" borderId="10" xfId="0" applyFont="1" applyFill="1" applyBorder="1" applyAlignment="1" applyProtection="1">
      <alignment horizontal="center"/>
      <protection locked="0"/>
    </xf>
    <xf numFmtId="0" fontId="94" fillId="4" borderId="5" xfId="0" applyFont="1" applyFill="1" applyBorder="1" applyAlignment="1" applyProtection="1">
      <alignment horizontal="center"/>
      <protection locked="0"/>
    </xf>
    <xf numFmtId="0" fontId="111" fillId="4" borderId="18" xfId="0" applyFont="1" applyFill="1" applyBorder="1" applyAlignment="1" applyProtection="1">
      <alignment horizontal="left" vertical="top" wrapText="1"/>
      <protection locked="0"/>
    </xf>
    <xf numFmtId="0" fontId="111" fillId="4" borderId="19" xfId="0" applyFont="1" applyFill="1" applyBorder="1" applyAlignment="1" applyProtection="1">
      <alignment horizontal="left" vertical="top" wrapText="1"/>
      <protection locked="0"/>
    </xf>
    <xf numFmtId="0" fontId="111" fillId="4" borderId="55" xfId="0" applyFont="1" applyFill="1" applyBorder="1" applyAlignment="1" applyProtection="1">
      <alignment horizontal="left" vertical="top" wrapText="1"/>
      <protection locked="0"/>
    </xf>
    <xf numFmtId="0" fontId="128" fillId="4" borderId="3" xfId="0" applyFont="1" applyFill="1" applyBorder="1" applyAlignment="1" applyProtection="1">
      <alignment horizontal="left" vertical="top" wrapText="1"/>
      <protection locked="0"/>
    </xf>
    <xf numFmtId="0" fontId="108" fillId="0" borderId="1" xfId="0" applyFont="1" applyFill="1" applyBorder="1" applyAlignment="1">
      <alignment vertical="top" wrapText="1"/>
    </xf>
    <xf numFmtId="0" fontId="108" fillId="0" borderId="1" xfId="0" applyFont="1" applyFill="1" applyBorder="1" applyAlignment="1">
      <alignment horizontal="left" vertical="top" wrapText="1"/>
    </xf>
    <xf numFmtId="0" fontId="94" fillId="4" borderId="3" xfId="0" applyFont="1" applyFill="1" applyBorder="1" applyAlignment="1" applyProtection="1">
      <alignment horizontal="left" vertical="top" wrapText="1"/>
      <protection locked="0"/>
    </xf>
    <xf numFmtId="0" fontId="108" fillId="0" borderId="1" xfId="0" applyFont="1" applyFill="1" applyBorder="1" applyAlignment="1">
      <alignment horizontal="left"/>
    </xf>
    <xf numFmtId="0" fontId="94" fillId="4" borderId="3" xfId="0" applyFont="1" applyFill="1" applyBorder="1" applyAlignment="1" applyProtection="1">
      <alignment horizontal="left"/>
      <protection locked="0"/>
    </xf>
    <xf numFmtId="0" fontId="0" fillId="0" borderId="17" xfId="0" applyFill="1" applyBorder="1" applyAlignment="1">
      <alignment horizontal="left" wrapText="1"/>
    </xf>
    <xf numFmtId="0" fontId="0" fillId="0" borderId="3" xfId="0" applyFill="1" applyBorder="1" applyAlignment="1">
      <alignment horizontal="left" wrapText="1"/>
    </xf>
    <xf numFmtId="0" fontId="0" fillId="0" borderId="4" xfId="0" applyFill="1" applyBorder="1" applyAlignment="1">
      <alignment horizontal="left" wrapText="1"/>
    </xf>
    <xf numFmtId="0" fontId="101" fillId="12" borderId="8" xfId="0" applyFont="1" applyFill="1" applyBorder="1" applyAlignment="1" applyProtection="1">
      <alignment horizontal="center"/>
    </xf>
    <xf numFmtId="0" fontId="94" fillId="4" borderId="18" xfId="0" applyFont="1" applyFill="1" applyBorder="1" applyAlignment="1" applyProtection="1">
      <alignment horizontal="left"/>
      <protection locked="0"/>
    </xf>
    <xf numFmtId="0" fontId="94" fillId="4" borderId="55" xfId="0" applyFont="1" applyFill="1" applyBorder="1" applyAlignment="1" applyProtection="1">
      <alignment horizontal="left"/>
      <protection locked="0"/>
    </xf>
    <xf numFmtId="0" fontId="182" fillId="18" borderId="8" xfId="0" applyFont="1" applyFill="1" applyBorder="1" applyAlignment="1">
      <alignment horizontal="center" vertical="top"/>
    </xf>
    <xf numFmtId="0" fontId="113" fillId="2" borderId="10" xfId="0" applyFont="1" applyFill="1" applyBorder="1" applyAlignment="1">
      <alignment horizontal="center" vertical="center"/>
    </xf>
    <xf numFmtId="0" fontId="113" fillId="2" borderId="1" xfId="0" applyFont="1" applyFill="1" applyBorder="1" applyAlignment="1">
      <alignment horizontal="center" vertical="center"/>
    </xf>
    <xf numFmtId="0" fontId="113" fillId="2" borderId="5" xfId="0" applyFont="1" applyFill="1" applyBorder="1" applyAlignment="1">
      <alignment horizontal="center" vertical="center"/>
    </xf>
    <xf numFmtId="0" fontId="113" fillId="2" borderId="17" xfId="0" applyFont="1" applyFill="1" applyBorder="1" applyAlignment="1">
      <alignment horizontal="center" vertical="center"/>
    </xf>
    <xf numFmtId="0" fontId="113" fillId="2" borderId="3" xfId="0" applyFont="1" applyFill="1" applyBorder="1" applyAlignment="1">
      <alignment horizontal="center" vertical="center"/>
    </xf>
    <xf numFmtId="0" fontId="113" fillId="2" borderId="4" xfId="0" applyFont="1" applyFill="1" applyBorder="1" applyAlignment="1">
      <alignment horizontal="center" vertical="center"/>
    </xf>
    <xf numFmtId="0" fontId="179" fillId="0" borderId="12" xfId="0" applyFont="1" applyBorder="1" applyAlignment="1" applyProtection="1">
      <alignment horizontal="left" vertical="top"/>
    </xf>
    <xf numFmtId="0" fontId="179" fillId="0" borderId="0" xfId="0" applyFont="1" applyAlignment="1" applyProtection="1">
      <alignment horizontal="left" vertical="top"/>
    </xf>
    <xf numFmtId="0" fontId="0" fillId="0" borderId="0" xfId="0" applyAlignment="1" applyProtection="1">
      <alignment horizontal="left"/>
    </xf>
    <xf numFmtId="0" fontId="98" fillId="4" borderId="17" xfId="0" applyFont="1" applyFill="1" applyBorder="1" applyProtection="1">
      <protection locked="0"/>
    </xf>
    <xf numFmtId="0" fontId="98" fillId="4" borderId="3" xfId="0" applyFont="1" applyFill="1" applyBorder="1" applyProtection="1">
      <protection locked="0"/>
    </xf>
    <xf numFmtId="0" fontId="98" fillId="4" borderId="4" xfId="0" applyFont="1" applyFill="1" applyBorder="1" applyAlignment="1" applyProtection="1">
      <alignment horizontal="center"/>
      <protection locked="0"/>
    </xf>
    <xf numFmtId="0" fontId="98" fillId="4" borderId="3" xfId="0" applyFont="1" applyFill="1" applyBorder="1" applyAlignment="1" applyProtection="1">
      <protection locked="0"/>
    </xf>
    <xf numFmtId="0" fontId="0" fillId="0" borderId="0" xfId="0" applyAlignment="1" applyProtection="1">
      <alignment horizontal="left" vertical="top" wrapText="1"/>
    </xf>
    <xf numFmtId="0" fontId="0" fillId="0" borderId="12" xfId="0" applyBorder="1" applyAlignment="1" applyProtection="1">
      <alignment horizontal="left" vertical="top"/>
    </xf>
    <xf numFmtId="0" fontId="0" fillId="0" borderId="0" xfId="0" applyAlignment="1" applyProtection="1">
      <alignment horizontal="left" vertical="top"/>
    </xf>
    <xf numFmtId="0" fontId="92" fillId="4" borderId="17" xfId="0" applyFont="1" applyFill="1" applyBorder="1" applyAlignment="1" applyProtection="1">
      <alignment horizontal="center"/>
      <protection locked="0"/>
    </xf>
    <xf numFmtId="0" fontId="92" fillId="4" borderId="3" xfId="0" applyFont="1" applyFill="1" applyBorder="1" applyAlignment="1" applyProtection="1">
      <alignment horizontal="center"/>
      <protection locked="0"/>
    </xf>
    <xf numFmtId="0" fontId="94" fillId="4" borderId="3" xfId="0" applyFont="1" applyFill="1" applyBorder="1" applyAlignment="1" applyProtection="1">
      <protection locked="0"/>
    </xf>
    <xf numFmtId="0" fontId="0" fillId="0" borderId="0" xfId="0" applyAlignment="1" applyProtection="1">
      <alignment wrapText="1"/>
    </xf>
    <xf numFmtId="0" fontId="10" fillId="0" borderId="17" xfId="0" applyFont="1" applyBorder="1" applyProtection="1"/>
    <xf numFmtId="0" fontId="10" fillId="0" borderId="3" xfId="0" applyFont="1" applyBorder="1" applyProtection="1"/>
    <xf numFmtId="0" fontId="98" fillId="4" borderId="4" xfId="0" applyFont="1" applyFill="1" applyBorder="1" applyProtection="1">
      <protection locked="0"/>
    </xf>
    <xf numFmtId="0" fontId="98" fillId="4" borderId="3" xfId="0" applyFont="1" applyFill="1" applyBorder="1" applyAlignment="1" applyProtection="1">
      <alignment wrapText="1"/>
      <protection locked="0"/>
    </xf>
    <xf numFmtId="0" fontId="123" fillId="4" borderId="3" xfId="9" applyFont="1" applyFill="1" applyBorder="1" applyAlignment="1" applyProtection="1">
      <protection locked="0"/>
    </xf>
    <xf numFmtId="0" fontId="130" fillId="0" borderId="0" xfId="0" applyFont="1" applyAlignment="1" applyProtection="1">
      <alignment vertical="center" wrapText="1"/>
    </xf>
    <xf numFmtId="0" fontId="98" fillId="4" borderId="0" xfId="0" applyFont="1" applyFill="1" applyBorder="1" applyProtection="1">
      <protection locked="0"/>
    </xf>
    <xf numFmtId="0" fontId="98" fillId="4" borderId="3" xfId="0" applyFont="1" applyFill="1" applyBorder="1" applyAlignment="1" applyProtection="1">
      <alignment horizontal="center" vertical="center"/>
      <protection locked="0"/>
    </xf>
    <xf numFmtId="0" fontId="125" fillId="4" borderId="3" xfId="9" applyFont="1" applyFill="1" applyBorder="1" applyAlignment="1" applyProtection="1">
      <alignment vertical="center"/>
      <protection locked="0"/>
    </xf>
    <xf numFmtId="0" fontId="98" fillId="4" borderId="3" xfId="0" applyFont="1" applyFill="1" applyBorder="1" applyAlignment="1" applyProtection="1">
      <alignment vertical="center"/>
      <protection locked="0"/>
    </xf>
    <xf numFmtId="0" fontId="92" fillId="4" borderId="18" xfId="0" applyFont="1" applyFill="1" applyBorder="1" applyAlignment="1" applyProtection="1">
      <alignment horizontal="center"/>
      <protection locked="0"/>
    </xf>
    <xf numFmtId="0" fontId="92" fillId="4" borderId="19" xfId="0" applyFont="1" applyFill="1" applyBorder="1" applyAlignment="1" applyProtection="1">
      <alignment horizontal="center"/>
      <protection locked="0"/>
    </xf>
    <xf numFmtId="0" fontId="92" fillId="4" borderId="55" xfId="0" applyFont="1" applyFill="1" applyBorder="1" applyAlignment="1" applyProtection="1">
      <alignment horizontal="center"/>
      <protection locked="0"/>
    </xf>
    <xf numFmtId="0" fontId="10" fillId="2" borderId="18" xfId="0" applyFont="1" applyFill="1" applyBorder="1" applyProtection="1"/>
    <xf numFmtId="0" fontId="10" fillId="2" borderId="19" xfId="0" applyFont="1" applyFill="1" applyBorder="1" applyProtection="1"/>
    <xf numFmtId="0" fontId="10" fillId="2" borderId="55" xfId="0" applyFont="1" applyFill="1" applyBorder="1" applyProtection="1"/>
    <xf numFmtId="0" fontId="0" fillId="0" borderId="0" xfId="0" applyFill="1" applyBorder="1" applyAlignment="1">
      <alignment horizontal="left" vertical="center" wrapText="1"/>
    </xf>
    <xf numFmtId="0" fontId="0" fillId="0" borderId="12" xfId="0" applyFill="1" applyBorder="1" applyAlignment="1">
      <alignment horizontal="left"/>
    </xf>
    <xf numFmtId="0" fontId="0" fillId="0" borderId="0" xfId="0" applyFont="1" applyFill="1" applyBorder="1" applyAlignment="1">
      <alignment horizontal="left"/>
    </xf>
    <xf numFmtId="0" fontId="0" fillId="0" borderId="0" xfId="0" applyFill="1" applyBorder="1" applyAlignment="1">
      <alignment horizontal="left"/>
    </xf>
    <xf numFmtId="0" fontId="98" fillId="4" borderId="90" xfId="0" applyFont="1" applyFill="1" applyBorder="1" applyAlignment="1" applyProtection="1">
      <alignment horizontal="left" vertical="top"/>
      <protection locked="0"/>
    </xf>
    <xf numFmtId="0" fontId="98" fillId="4" borderId="3" xfId="0" applyFont="1" applyFill="1" applyBorder="1" applyAlignment="1" applyProtection="1">
      <alignment horizontal="left" vertical="top"/>
      <protection locked="0"/>
    </xf>
    <xf numFmtId="174" fontId="98" fillId="4" borderId="3" xfId="0" applyNumberFormat="1" applyFont="1" applyFill="1" applyBorder="1" applyAlignment="1" applyProtection="1">
      <alignment horizontal="left" vertical="top"/>
      <protection locked="0"/>
    </xf>
    <xf numFmtId="0" fontId="98" fillId="4" borderId="41" xfId="0" applyFont="1" applyFill="1" applyBorder="1" applyProtection="1">
      <protection locked="0"/>
    </xf>
    <xf numFmtId="0" fontId="98" fillId="4" borderId="103" xfId="0" applyFont="1" applyFill="1" applyBorder="1" applyAlignment="1" applyProtection="1">
      <alignment horizontal="left"/>
      <protection locked="0"/>
    </xf>
    <xf numFmtId="0" fontId="98" fillId="4" borderId="15" xfId="0" applyFont="1" applyFill="1" applyBorder="1" applyAlignment="1" applyProtection="1">
      <alignment horizontal="left"/>
      <protection locked="0"/>
    </xf>
    <xf numFmtId="0" fontId="98" fillId="4" borderId="104" xfId="0" applyFont="1" applyFill="1" applyBorder="1" applyAlignment="1" applyProtection="1">
      <alignment horizontal="left"/>
      <protection locked="0"/>
    </xf>
    <xf numFmtId="0" fontId="98" fillId="4" borderId="41" xfId="0" applyFont="1" applyFill="1" applyBorder="1" applyAlignment="1" applyProtection="1">
      <alignment horizontal="left" vertical="top"/>
      <protection locked="0"/>
    </xf>
    <xf numFmtId="0" fontId="27" fillId="2" borderId="10" xfId="0" applyFont="1" applyFill="1" applyBorder="1" applyAlignment="1">
      <alignment horizontal="center" vertical="center"/>
    </xf>
    <xf numFmtId="0" fontId="27" fillId="2" borderId="1" xfId="0" applyFont="1" applyFill="1" applyBorder="1" applyAlignment="1">
      <alignment horizontal="center" vertical="center"/>
    </xf>
    <xf numFmtId="0" fontId="27" fillId="2" borderId="5" xfId="0" applyFont="1" applyFill="1" applyBorder="1" applyAlignment="1">
      <alignment horizontal="center" vertical="center"/>
    </xf>
    <xf numFmtId="0" fontId="27" fillId="2" borderId="17" xfId="0" applyFont="1" applyFill="1" applyBorder="1" applyAlignment="1">
      <alignment horizontal="center" vertical="center"/>
    </xf>
    <xf numFmtId="0" fontId="27" fillId="2" borderId="3" xfId="0" applyFont="1" applyFill="1" applyBorder="1" applyAlignment="1">
      <alignment horizontal="center" vertical="center"/>
    </xf>
    <xf numFmtId="0" fontId="27" fillId="2" borderId="4" xfId="0" applyFont="1" applyFill="1" applyBorder="1" applyAlignment="1">
      <alignment horizontal="center" vertical="center"/>
    </xf>
    <xf numFmtId="0" fontId="42" fillId="2" borderId="10" xfId="0" applyFont="1" applyFill="1" applyBorder="1" applyAlignment="1">
      <alignment horizontal="center" vertical="center"/>
    </xf>
    <xf numFmtId="0" fontId="53" fillId="2" borderId="1" xfId="0" applyFont="1" applyFill="1" applyBorder="1" applyAlignment="1">
      <alignment horizontal="center" vertical="center"/>
    </xf>
    <xf numFmtId="0" fontId="53" fillId="2" borderId="5" xfId="0" applyFont="1" applyFill="1" applyBorder="1" applyAlignment="1">
      <alignment horizontal="center" vertical="center"/>
    </xf>
    <xf numFmtId="0" fontId="53" fillId="2" borderId="17" xfId="0" applyFont="1" applyFill="1" applyBorder="1" applyAlignment="1">
      <alignment horizontal="center" vertical="center"/>
    </xf>
    <xf numFmtId="0" fontId="53" fillId="2" borderId="3" xfId="0" applyFont="1" applyFill="1" applyBorder="1" applyAlignment="1">
      <alignment horizontal="center" vertical="center"/>
    </xf>
    <xf numFmtId="0" fontId="53" fillId="2" borderId="4" xfId="0" applyFont="1" applyFill="1" applyBorder="1" applyAlignment="1">
      <alignment horizontal="center" vertical="center"/>
    </xf>
    <xf numFmtId="0" fontId="24" fillId="3" borderId="0" xfId="10" applyFont="1" applyFill="1" applyBorder="1" applyAlignment="1" applyProtection="1">
      <alignment horizontal="left" vertical="top" wrapText="1"/>
    </xf>
    <xf numFmtId="49" fontId="33" fillId="2" borderId="12" xfId="10" applyNumberFormat="1" applyFont="1" applyFill="1" applyBorder="1" applyAlignment="1" applyProtection="1">
      <alignment horizontal="left" vertical="top"/>
    </xf>
    <xf numFmtId="49" fontId="33" fillId="2" borderId="0" xfId="10" applyNumberFormat="1" applyFont="1" applyFill="1" applyBorder="1" applyAlignment="1" applyProtection="1">
      <alignment horizontal="left" vertical="top"/>
    </xf>
    <xf numFmtId="49" fontId="33" fillId="16" borderId="0" xfId="10" applyNumberFormat="1" applyFont="1" applyFill="1" applyBorder="1" applyAlignment="1" applyProtection="1">
      <alignment horizontal="left" vertical="top"/>
    </xf>
    <xf numFmtId="0" fontId="24" fillId="0" borderId="0" xfId="10" applyFont="1" applyAlignment="1" applyProtection="1">
      <alignment horizontal="left" vertical="top" wrapText="1"/>
    </xf>
    <xf numFmtId="0" fontId="12" fillId="2" borderId="10" xfId="10" applyFont="1" applyFill="1" applyBorder="1" applyAlignment="1" applyProtection="1">
      <alignment horizontal="center" vertical="center" wrapText="1"/>
    </xf>
    <xf numFmtId="0" fontId="12" fillId="2" borderId="1" xfId="10" applyFont="1" applyFill="1" applyBorder="1" applyAlignment="1" applyProtection="1">
      <alignment horizontal="center" vertical="center" wrapText="1"/>
    </xf>
    <xf numFmtId="0" fontId="12" fillId="2" borderId="5" xfId="10" applyFont="1" applyFill="1" applyBorder="1" applyAlignment="1" applyProtection="1">
      <alignment horizontal="center" vertical="center" wrapText="1"/>
    </xf>
    <xf numFmtId="0" fontId="12" fillId="2" borderId="17" xfId="10" applyFont="1" applyFill="1" applyBorder="1" applyAlignment="1" applyProtection="1">
      <alignment horizontal="center" vertical="center" wrapText="1"/>
    </xf>
    <xf numFmtId="0" fontId="12" fillId="2" borderId="3" xfId="10" applyFont="1" applyFill="1" applyBorder="1" applyAlignment="1" applyProtection="1">
      <alignment horizontal="center" vertical="center" wrapText="1"/>
    </xf>
    <xf numFmtId="0" fontId="12" fillId="2" borderId="4" xfId="10" applyFont="1" applyFill="1" applyBorder="1" applyAlignment="1" applyProtection="1">
      <alignment horizontal="center" vertical="center" wrapText="1"/>
    </xf>
    <xf numFmtId="0" fontId="33" fillId="3" borderId="1" xfId="10" applyFont="1" applyFill="1" applyBorder="1" applyAlignment="1" applyProtection="1">
      <alignment horizontal="left" vertical="top" wrapText="1"/>
    </xf>
    <xf numFmtId="0" fontId="33" fillId="3" borderId="0" xfId="10" applyFont="1" applyFill="1" applyBorder="1" applyAlignment="1" applyProtection="1">
      <alignment horizontal="left" vertical="top" wrapText="1"/>
    </xf>
    <xf numFmtId="0" fontId="33" fillId="2" borderId="12" xfId="10" applyFont="1" applyFill="1" applyBorder="1" applyAlignment="1" applyProtection="1">
      <alignment horizontal="left" vertical="center"/>
    </xf>
    <xf numFmtId="0" fontId="33" fillId="2" borderId="0" xfId="10" applyFont="1" applyFill="1" applyBorder="1" applyAlignment="1" applyProtection="1">
      <alignment horizontal="left" vertical="center"/>
    </xf>
    <xf numFmtId="0" fontId="24" fillId="3" borderId="0" xfId="10" applyFont="1" applyFill="1" applyBorder="1" applyAlignment="1" applyProtection="1">
      <alignment horizontal="left" vertical="top"/>
    </xf>
    <xf numFmtId="49" fontId="33" fillId="0" borderId="0" xfId="10" applyNumberFormat="1" applyFont="1" applyFill="1" applyBorder="1" applyAlignment="1" applyProtection="1">
      <alignment horizontal="center" vertical="top" wrapText="1"/>
    </xf>
    <xf numFmtId="49" fontId="33" fillId="6" borderId="0" xfId="10" applyNumberFormat="1" applyFont="1" applyFill="1" applyBorder="1" applyAlignment="1" applyProtection="1">
      <alignment horizontal="left" vertical="top"/>
    </xf>
    <xf numFmtId="0" fontId="79" fillId="3" borderId="10" xfId="10" applyFont="1" applyFill="1" applyBorder="1" applyAlignment="1" applyProtection="1">
      <alignment horizontal="center" vertical="center"/>
    </xf>
    <xf numFmtId="0" fontId="79" fillId="3" borderId="1" xfId="10" applyFont="1" applyFill="1" applyBorder="1" applyAlignment="1" applyProtection="1">
      <alignment horizontal="center" vertical="center"/>
    </xf>
    <xf numFmtId="0" fontId="79" fillId="3" borderId="5" xfId="10" applyFont="1" applyFill="1" applyBorder="1" applyAlignment="1" applyProtection="1">
      <alignment horizontal="center" vertical="center"/>
    </xf>
    <xf numFmtId="0" fontId="79" fillId="3" borderId="12" xfId="10" applyFont="1" applyFill="1" applyBorder="1" applyAlignment="1" applyProtection="1">
      <alignment horizontal="center" vertical="center"/>
    </xf>
    <xf numFmtId="0" fontId="79" fillId="3" borderId="0" xfId="10" applyFont="1" applyFill="1" applyBorder="1" applyAlignment="1" applyProtection="1">
      <alignment horizontal="center" vertical="center"/>
    </xf>
    <xf numFmtId="0" fontId="79" fillId="3" borderId="2" xfId="10" applyFont="1" applyFill="1" applyBorder="1" applyAlignment="1" applyProtection="1">
      <alignment horizontal="center" vertical="center"/>
    </xf>
    <xf numFmtId="0" fontId="79" fillId="3" borderId="17" xfId="10" applyFont="1" applyFill="1" applyBorder="1" applyAlignment="1" applyProtection="1">
      <alignment horizontal="center" vertical="center"/>
    </xf>
    <xf numFmtId="0" fontId="79" fillId="3" borderId="3" xfId="10" applyFont="1" applyFill="1" applyBorder="1" applyAlignment="1" applyProtection="1">
      <alignment horizontal="center" vertical="center"/>
    </xf>
    <xf numFmtId="0" fontId="79" fillId="3" borderId="4" xfId="10" applyFont="1" applyFill="1" applyBorder="1" applyAlignment="1" applyProtection="1">
      <alignment horizontal="center" vertical="center"/>
    </xf>
    <xf numFmtId="0" fontId="33" fillId="0" borderId="1" xfId="10" applyFont="1" applyBorder="1" applyAlignment="1" applyProtection="1">
      <alignment horizontal="left" vertical="top" wrapText="1"/>
    </xf>
    <xf numFmtId="0" fontId="24" fillId="0" borderId="0" xfId="10" applyFont="1" applyFill="1" applyAlignment="1" applyProtection="1">
      <alignment horizontal="left" vertical="top" wrapText="1"/>
    </xf>
    <xf numFmtId="0" fontId="24" fillId="3" borderId="0" xfId="10" applyFont="1" applyFill="1" applyBorder="1" applyAlignment="1" applyProtection="1">
      <alignment horizontal="left"/>
    </xf>
    <xf numFmtId="0" fontId="35" fillId="4" borderId="3" xfId="10" applyFont="1" applyFill="1" applyBorder="1" applyAlignment="1" applyProtection="1">
      <alignment horizontal="left" vertical="top" wrapText="1"/>
      <protection locked="0"/>
    </xf>
    <xf numFmtId="0" fontId="76" fillId="4" borderId="3" xfId="10" applyFont="1" applyFill="1" applyBorder="1" applyAlignment="1" applyProtection="1">
      <alignment horizontal="left" vertical="top" wrapText="1"/>
      <protection locked="0"/>
    </xf>
    <xf numFmtId="0" fontId="33" fillId="0" borderId="0" xfId="10" applyFont="1" applyBorder="1" applyAlignment="1" applyProtection="1">
      <alignment horizontal="left" vertical="top" wrapText="1"/>
    </xf>
    <xf numFmtId="0" fontId="35" fillId="4" borderId="3" xfId="10" applyFont="1" applyFill="1" applyBorder="1" applyAlignment="1" applyProtection="1">
      <alignment horizontal="left"/>
      <protection locked="0"/>
    </xf>
    <xf numFmtId="0" fontId="33" fillId="0" borderId="20" xfId="10" applyFont="1" applyBorder="1" applyAlignment="1" applyProtection="1">
      <alignment horizontal="left" vertical="top" wrapText="1"/>
    </xf>
    <xf numFmtId="0" fontId="22" fillId="0" borderId="0" xfId="10" applyFont="1" applyAlignment="1" applyProtection="1">
      <alignment horizontal="center" vertical="center"/>
    </xf>
    <xf numFmtId="0" fontId="0" fillId="3" borderId="0" xfId="0" applyFont="1" applyFill="1" applyBorder="1" applyAlignment="1">
      <alignment horizontal="left"/>
    </xf>
    <xf numFmtId="0" fontId="173" fillId="4" borderId="3" xfId="0" applyFont="1" applyFill="1" applyBorder="1" applyAlignment="1" applyProtection="1">
      <alignment horizontal="left" vertical="top" wrapText="1"/>
      <protection locked="0"/>
    </xf>
    <xf numFmtId="0" fontId="0" fillId="12" borderId="10" xfId="0" applyFill="1" applyBorder="1" applyAlignment="1" applyProtection="1">
      <alignment horizontal="left"/>
      <protection locked="0"/>
    </xf>
    <xf numFmtId="0" fontId="0" fillId="12" borderId="1" xfId="0" applyFill="1" applyBorder="1" applyAlignment="1" applyProtection="1">
      <alignment horizontal="left"/>
      <protection locked="0"/>
    </xf>
    <xf numFmtId="0" fontId="0" fillId="12" borderId="5" xfId="0" applyFill="1" applyBorder="1" applyAlignment="1" applyProtection="1">
      <alignment horizontal="left"/>
      <protection locked="0"/>
    </xf>
    <xf numFmtId="0" fontId="0" fillId="12" borderId="17" xfId="0" applyFill="1" applyBorder="1" applyAlignment="1" applyProtection="1">
      <alignment horizontal="left"/>
      <protection locked="0"/>
    </xf>
    <xf numFmtId="0" fontId="0" fillId="12" borderId="3" xfId="0" applyFill="1" applyBorder="1" applyAlignment="1" applyProtection="1">
      <alignment horizontal="left"/>
      <protection locked="0"/>
    </xf>
    <xf numFmtId="0" fontId="0" fillId="12" borderId="4" xfId="0" applyFill="1" applyBorder="1" applyAlignment="1" applyProtection="1">
      <alignment horizontal="left"/>
      <protection locked="0"/>
    </xf>
    <xf numFmtId="0" fontId="1" fillId="3" borderId="12" xfId="0" applyFont="1" applyFill="1" applyBorder="1" applyAlignment="1">
      <alignment horizontal="left"/>
    </xf>
    <xf numFmtId="0" fontId="1" fillId="3" borderId="0" xfId="0" applyFont="1" applyFill="1" applyBorder="1" applyAlignment="1">
      <alignment horizontal="left"/>
    </xf>
    <xf numFmtId="0" fontId="1" fillId="3" borderId="0" xfId="0" applyFont="1" applyFill="1" applyAlignment="1">
      <alignment horizontal="left" vertical="top" wrapText="1"/>
    </xf>
    <xf numFmtId="0" fontId="19" fillId="3" borderId="0" xfId="0" applyFont="1" applyFill="1" applyAlignment="1">
      <alignment horizontal="left" vertical="top" wrapText="1"/>
    </xf>
    <xf numFmtId="0" fontId="257" fillId="0" borderId="12" xfId="0" applyFont="1" applyBorder="1" applyAlignment="1">
      <alignment horizontal="left" vertical="top" wrapText="1"/>
    </xf>
    <xf numFmtId="0" fontId="10" fillId="2" borderId="25" xfId="0" applyFont="1" applyFill="1" applyBorder="1" applyAlignment="1">
      <alignment horizontal="center"/>
    </xf>
    <xf numFmtId="0" fontId="10" fillId="2" borderId="8" xfId="0" applyFont="1" applyFill="1" applyBorder="1" applyAlignment="1">
      <alignment horizontal="center"/>
    </xf>
    <xf numFmtId="0" fontId="0" fillId="0" borderId="8" xfId="0" applyBorder="1" applyAlignment="1"/>
    <xf numFmtId="0" fontId="0" fillId="0" borderId="7" xfId="0" applyBorder="1" applyAlignment="1"/>
    <xf numFmtId="0" fontId="0" fillId="0" borderId="20" xfId="0" applyBorder="1" applyAlignment="1"/>
    <xf numFmtId="0" fontId="0" fillId="0" borderId="24" xfId="0" applyBorder="1" applyAlignment="1"/>
    <xf numFmtId="0" fontId="0" fillId="0" borderId="1" xfId="0" applyBorder="1" applyAlignment="1">
      <alignment wrapText="1"/>
    </xf>
    <xf numFmtId="0" fontId="1" fillId="3" borderId="12" xfId="0" applyFont="1" applyFill="1" applyBorder="1" applyAlignment="1">
      <alignment horizontal="center" vertical="top"/>
    </xf>
    <xf numFmtId="0" fontId="1" fillId="3" borderId="0" xfId="0" applyFont="1" applyFill="1" applyBorder="1" applyAlignment="1">
      <alignment horizontal="center" vertical="top"/>
    </xf>
    <xf numFmtId="0" fontId="201" fillId="4" borderId="1" xfId="0" applyFont="1" applyFill="1" applyBorder="1" applyAlignment="1" applyProtection="1">
      <alignment horizontal="center" vertical="top" wrapText="1"/>
      <protection locked="0"/>
    </xf>
    <xf numFmtId="0" fontId="201" fillId="4" borderId="5" xfId="0" applyFont="1" applyFill="1" applyBorder="1" applyAlignment="1" applyProtection="1">
      <alignment horizontal="center" vertical="top" wrapText="1"/>
      <protection locked="0"/>
    </xf>
    <xf numFmtId="0" fontId="201" fillId="4" borderId="12" xfId="0" applyFont="1" applyFill="1" applyBorder="1" applyAlignment="1" applyProtection="1">
      <alignment horizontal="center" vertical="top" wrapText="1"/>
      <protection locked="0"/>
    </xf>
    <xf numFmtId="0" fontId="201" fillId="4" borderId="0" xfId="0" applyFont="1" applyFill="1" applyBorder="1" applyAlignment="1" applyProtection="1">
      <alignment horizontal="center" vertical="top" wrapText="1"/>
      <protection locked="0"/>
    </xf>
    <xf numFmtId="0" fontId="201" fillId="4" borderId="2" xfId="0" applyFont="1" applyFill="1" applyBorder="1" applyAlignment="1" applyProtection="1">
      <alignment horizontal="center" vertical="top" wrapText="1"/>
      <protection locked="0"/>
    </xf>
    <xf numFmtId="0" fontId="201" fillId="4" borderId="17" xfId="0" applyFont="1" applyFill="1" applyBorder="1" applyAlignment="1" applyProtection="1">
      <alignment horizontal="center" vertical="top" wrapText="1"/>
      <protection locked="0"/>
    </xf>
    <xf numFmtId="0" fontId="201" fillId="4" borderId="3" xfId="0" applyFont="1" applyFill="1" applyBorder="1" applyAlignment="1" applyProtection="1">
      <alignment horizontal="center" vertical="top" wrapText="1"/>
      <protection locked="0"/>
    </xf>
    <xf numFmtId="0" fontId="201" fillId="4" borderId="4" xfId="0" applyFont="1" applyFill="1" applyBorder="1" applyAlignment="1" applyProtection="1">
      <alignment horizontal="center" vertical="top" wrapText="1"/>
      <protection locked="0"/>
    </xf>
    <xf numFmtId="0" fontId="257" fillId="0" borderId="0" xfId="0" applyFont="1" applyBorder="1" applyAlignment="1">
      <alignment horizontal="left" vertical="top" wrapText="1"/>
    </xf>
    <xf numFmtId="0" fontId="113" fillId="2" borderId="18" xfId="0" applyFont="1" applyFill="1" applyBorder="1" applyAlignment="1">
      <alignment horizontal="center" vertical="center"/>
    </xf>
    <xf numFmtId="0" fontId="113" fillId="2" borderId="19" xfId="0" applyFont="1" applyFill="1" applyBorder="1" applyAlignment="1">
      <alignment horizontal="center" vertical="center"/>
    </xf>
    <xf numFmtId="0" fontId="113" fillId="2" borderId="55" xfId="0" applyFont="1" applyFill="1" applyBorder="1" applyAlignment="1">
      <alignment horizontal="center" vertical="center"/>
    </xf>
    <xf numFmtId="0" fontId="0" fillId="3" borderId="12" xfId="0" applyFont="1" applyFill="1" applyBorder="1" applyAlignment="1">
      <alignment horizontal="left" vertical="top" wrapText="1"/>
    </xf>
    <xf numFmtId="0" fontId="10" fillId="2" borderId="18" xfId="0" applyFont="1" applyFill="1" applyBorder="1" applyAlignment="1">
      <alignment vertical="center"/>
    </xf>
    <xf numFmtId="0" fontId="10" fillId="2" borderId="19" xfId="0" applyFont="1" applyFill="1" applyBorder="1" applyAlignment="1">
      <alignment vertical="center"/>
    </xf>
    <xf numFmtId="0" fontId="10" fillId="2" borderId="55" xfId="0" applyFont="1" applyFill="1" applyBorder="1" applyAlignment="1">
      <alignment vertical="center"/>
    </xf>
    <xf numFmtId="0" fontId="0" fillId="3" borderId="0" xfId="0" applyFill="1" applyAlignment="1">
      <alignment horizontal="left" vertical="top"/>
    </xf>
    <xf numFmtId="0" fontId="1" fillId="0" borderId="0" xfId="0" applyFont="1" applyFill="1" applyBorder="1" applyAlignment="1">
      <alignment horizontal="left" vertical="top" wrapText="1"/>
    </xf>
    <xf numFmtId="0" fontId="0" fillId="16" borderId="34" xfId="0" applyFill="1" applyBorder="1" applyAlignment="1" applyProtection="1">
      <alignment horizontal="center" vertical="center"/>
    </xf>
    <xf numFmtId="0" fontId="0" fillId="16" borderId="34" xfId="0" applyFill="1" applyBorder="1" applyAlignment="1" applyProtection="1"/>
    <xf numFmtId="0" fontId="0" fillId="16" borderId="35" xfId="0" applyFill="1" applyBorder="1" applyAlignment="1" applyProtection="1"/>
    <xf numFmtId="0" fontId="10" fillId="0" borderId="22" xfId="0" applyFont="1" applyBorder="1" applyAlignment="1">
      <alignment horizontal="center" vertical="center"/>
    </xf>
    <xf numFmtId="0" fontId="0" fillId="0" borderId="34" xfId="0" applyBorder="1" applyAlignment="1"/>
    <xf numFmtId="0" fontId="0" fillId="0" borderId="35" xfId="0" applyBorder="1" applyAlignment="1"/>
    <xf numFmtId="167" fontId="60" fillId="4" borderId="43" xfId="8" applyNumberFormat="1" applyFont="1" applyFill="1" applyBorder="1" applyAlignment="1" applyProtection="1">
      <alignment horizontal="center" vertical="center"/>
      <protection locked="0"/>
    </xf>
    <xf numFmtId="0" fontId="0" fillId="3" borderId="0" xfId="0" applyNumberFormat="1" applyFont="1" applyFill="1" applyAlignment="1">
      <alignment horizontal="justify" wrapText="1"/>
    </xf>
    <xf numFmtId="0" fontId="170" fillId="3" borderId="22" xfId="0" applyFont="1" applyFill="1" applyBorder="1" applyAlignment="1">
      <alignment horizontal="center" vertical="center" wrapText="1"/>
    </xf>
    <xf numFmtId="0" fontId="170" fillId="3" borderId="34" xfId="0" applyFont="1" applyFill="1" applyBorder="1" applyAlignment="1">
      <alignment horizontal="center" vertical="center" wrapText="1"/>
    </xf>
    <xf numFmtId="0" fontId="170" fillId="3" borderId="35" xfId="0" applyFont="1" applyFill="1" applyBorder="1" applyAlignment="1">
      <alignment horizontal="center" vertical="center" wrapText="1"/>
    </xf>
    <xf numFmtId="0" fontId="0" fillId="0" borderId="34" xfId="0" applyBorder="1" applyAlignment="1">
      <alignment horizontal="center" vertical="center"/>
    </xf>
    <xf numFmtId="0" fontId="0" fillId="0" borderId="35" xfId="0" applyBorder="1" applyAlignment="1">
      <alignment horizontal="center" vertical="center"/>
    </xf>
    <xf numFmtId="0" fontId="167" fillId="12" borderId="75" xfId="0" applyFont="1" applyFill="1" applyBorder="1" applyAlignment="1" applyProtection="1">
      <alignment horizontal="center" vertical="center"/>
      <protection locked="0"/>
    </xf>
    <xf numFmtId="0" fontId="167" fillId="12" borderId="43" xfId="0" applyFont="1" applyFill="1" applyBorder="1" applyAlignment="1" applyProtection="1">
      <alignment horizontal="center" vertical="center"/>
      <protection locked="0"/>
    </xf>
    <xf numFmtId="0" fontId="165" fillId="0" borderId="43" xfId="0" applyFont="1" applyBorder="1" applyAlignment="1">
      <alignment horizontal="center" vertical="center"/>
    </xf>
    <xf numFmtId="0" fontId="0" fillId="3" borderId="0" xfId="0" applyNumberFormat="1" applyFill="1" applyBorder="1" applyAlignment="1">
      <alignment horizontal="justify" vertical="top" wrapText="1"/>
    </xf>
    <xf numFmtId="0" fontId="0" fillId="3" borderId="0" xfId="0" applyNumberFormat="1" applyFont="1" applyFill="1" applyBorder="1" applyAlignment="1">
      <alignment horizontal="justify" vertical="top" wrapText="1"/>
    </xf>
    <xf numFmtId="0" fontId="101" fillId="0" borderId="43" xfId="0" applyFont="1" applyBorder="1" applyAlignment="1" applyProtection="1">
      <alignment horizontal="center"/>
    </xf>
    <xf numFmtId="0" fontId="23" fillId="2" borderId="18" xfId="0" applyFont="1" applyFill="1" applyBorder="1" applyAlignment="1" applyProtection="1">
      <alignment vertical="center"/>
    </xf>
    <xf numFmtId="0" fontId="23" fillId="2" borderId="19" xfId="0" applyFont="1" applyFill="1" applyBorder="1" applyAlignment="1" applyProtection="1">
      <alignment vertical="center"/>
    </xf>
    <xf numFmtId="0" fontId="23" fillId="2" borderId="55" xfId="0" applyFont="1" applyFill="1" applyBorder="1" applyAlignment="1" applyProtection="1">
      <alignment vertical="center"/>
    </xf>
    <xf numFmtId="3" fontId="101" fillId="0" borderId="18" xfId="0" applyNumberFormat="1" applyFont="1" applyBorder="1" applyAlignment="1" applyProtection="1">
      <alignment horizontal="center"/>
    </xf>
    <xf numFmtId="0" fontId="101" fillId="0" borderId="19" xfId="0" applyFont="1" applyBorder="1" applyAlignment="1" applyProtection="1">
      <alignment horizontal="center"/>
    </xf>
    <xf numFmtId="0" fontId="101" fillId="0" borderId="55" xfId="0" applyFont="1" applyBorder="1" applyAlignment="1" applyProtection="1">
      <alignment horizontal="center"/>
    </xf>
    <xf numFmtId="0" fontId="110" fillId="4" borderId="18" xfId="0" applyFont="1" applyFill="1" applyBorder="1" applyAlignment="1" applyProtection="1">
      <alignment horizontal="center"/>
      <protection locked="0"/>
    </xf>
    <xf numFmtId="0" fontId="110" fillId="4" borderId="19" xfId="0" applyFont="1" applyFill="1" applyBorder="1" applyAlignment="1" applyProtection="1">
      <alignment horizontal="center"/>
      <protection locked="0"/>
    </xf>
    <xf numFmtId="0" fontId="110" fillId="4" borderId="55" xfId="0" applyFont="1" applyFill="1" applyBorder="1" applyAlignment="1" applyProtection="1">
      <alignment horizontal="center"/>
      <protection locked="0"/>
    </xf>
    <xf numFmtId="0" fontId="101" fillId="0" borderId="0" xfId="0" applyFont="1" applyAlignment="1">
      <alignment vertical="top" wrapText="1"/>
    </xf>
    <xf numFmtId="0" fontId="23" fillId="2" borderId="18" xfId="0" applyFont="1" applyFill="1" applyBorder="1" applyProtection="1"/>
    <xf numFmtId="0" fontId="23" fillId="2" borderId="19" xfId="0" applyFont="1" applyFill="1" applyBorder="1" applyProtection="1"/>
    <xf numFmtId="0" fontId="23" fillId="2" borderId="55" xfId="0" applyFont="1" applyFill="1" applyBorder="1" applyProtection="1"/>
    <xf numFmtId="0" fontId="101" fillId="2" borderId="43" xfId="0" applyFont="1" applyFill="1" applyBorder="1" applyAlignment="1" applyProtection="1"/>
    <xf numFmtId="3" fontId="101" fillId="0" borderId="43" xfId="0" applyNumberFormat="1" applyFont="1" applyBorder="1" applyAlignment="1" applyProtection="1">
      <alignment horizontal="center"/>
    </xf>
    <xf numFmtId="0" fontId="23" fillId="2" borderId="10" xfId="0" applyFont="1" applyFill="1" applyBorder="1" applyAlignment="1" applyProtection="1">
      <alignment vertical="center" wrapText="1"/>
    </xf>
    <xf numFmtId="0" fontId="23" fillId="2" borderId="1" xfId="0" applyFont="1" applyFill="1" applyBorder="1" applyAlignment="1" applyProtection="1">
      <alignment vertical="center" wrapText="1"/>
    </xf>
    <xf numFmtId="0" fontId="23" fillId="2" borderId="5" xfId="0" applyFont="1" applyFill="1" applyBorder="1" applyAlignment="1" applyProtection="1">
      <alignment vertical="center" wrapText="1"/>
    </xf>
    <xf numFmtId="0" fontId="0" fillId="0" borderId="17"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101" fillId="12" borderId="10" xfId="0" applyFont="1" applyFill="1" applyBorder="1" applyAlignment="1" applyProtection="1">
      <alignment horizontal="center" vertical="center" wrapText="1"/>
      <protection locked="0"/>
    </xf>
    <xf numFmtId="0" fontId="101" fillId="12" borderId="1" xfId="0" applyFont="1" applyFill="1" applyBorder="1" applyAlignment="1" applyProtection="1">
      <alignment horizontal="center" vertical="center" wrapText="1"/>
      <protection locked="0"/>
    </xf>
    <xf numFmtId="0" fontId="101" fillId="12" borderId="5" xfId="0" applyFont="1" applyFill="1" applyBorder="1" applyAlignment="1" applyProtection="1">
      <alignment horizontal="center" vertical="center" wrapText="1"/>
      <protection locked="0"/>
    </xf>
    <xf numFmtId="0" fontId="101" fillId="12" borderId="17" xfId="0" applyFont="1" applyFill="1" applyBorder="1" applyAlignment="1" applyProtection="1">
      <alignment horizontal="center" vertical="center" wrapText="1"/>
      <protection locked="0"/>
    </xf>
    <xf numFmtId="0" fontId="101" fillId="12" borderId="3" xfId="0" applyFont="1" applyFill="1" applyBorder="1" applyAlignment="1" applyProtection="1">
      <alignment horizontal="center" vertical="center" wrapText="1"/>
      <protection locked="0"/>
    </xf>
    <xf numFmtId="0" fontId="101" fillId="12" borderId="4" xfId="0" applyFont="1" applyFill="1" applyBorder="1" applyAlignment="1" applyProtection="1">
      <alignment horizontal="center" vertical="center" wrapText="1"/>
      <protection locked="0"/>
    </xf>
    <xf numFmtId="0" fontId="5" fillId="0" borderId="0" xfId="0" applyFont="1" applyAlignment="1" applyProtection="1">
      <alignment wrapText="1"/>
    </xf>
    <xf numFmtId="0" fontId="165" fillId="0" borderId="0" xfId="0" applyFont="1" applyAlignment="1">
      <alignment horizontal="center"/>
    </xf>
    <xf numFmtId="0" fontId="23" fillId="0" borderId="0" xfId="0" applyFont="1" applyAlignment="1" applyProtection="1">
      <alignment horizontal="left"/>
    </xf>
    <xf numFmtId="0" fontId="40" fillId="0" borderId="0" xfId="0" applyFont="1" applyAlignment="1" applyProtection="1">
      <alignment horizontal="left" vertical="top" wrapText="1"/>
    </xf>
    <xf numFmtId="0" fontId="180" fillId="0" borderId="0" xfId="0" applyNumberFormat="1" applyFont="1" applyFill="1" applyAlignment="1">
      <alignment horizontal="center" vertical="top" wrapText="1"/>
    </xf>
    <xf numFmtId="0" fontId="101" fillId="0" borderId="0" xfId="0" applyFont="1" applyAlignment="1" applyProtection="1">
      <alignment horizontal="justify" vertical="top" wrapText="1"/>
    </xf>
    <xf numFmtId="0" fontId="169" fillId="0" borderId="0" xfId="0" applyNumberFormat="1" applyFont="1" applyFill="1" applyAlignment="1">
      <alignment horizontal="left" vertical="top" wrapText="1"/>
    </xf>
    <xf numFmtId="0" fontId="169" fillId="0" borderId="0" xfId="0" applyNumberFormat="1" applyFont="1" applyAlignment="1">
      <alignment horizontal="left" vertical="top" wrapText="1"/>
    </xf>
    <xf numFmtId="0" fontId="226" fillId="0" borderId="0" xfId="0" applyFont="1" applyFill="1" applyBorder="1" applyAlignment="1" applyProtection="1">
      <alignment horizontal="right"/>
    </xf>
    <xf numFmtId="0" fontId="191" fillId="0" borderId="2" xfId="0" applyFont="1" applyFill="1" applyBorder="1" applyAlignment="1"/>
    <xf numFmtId="0" fontId="224" fillId="0" borderId="12" xfId="0" applyFont="1" applyFill="1" applyBorder="1" applyAlignment="1" applyProtection="1">
      <alignment wrapText="1"/>
    </xf>
    <xf numFmtId="0" fontId="191" fillId="0" borderId="0" xfId="0" applyFont="1" applyFill="1" applyBorder="1" applyAlignment="1">
      <alignment wrapText="1"/>
    </xf>
    <xf numFmtId="0" fontId="252" fillId="0" borderId="0" xfId="0" applyFont="1" applyFill="1" applyBorder="1" applyAlignment="1" applyProtection="1">
      <alignment horizontal="left" wrapText="1"/>
      <protection locked="0"/>
    </xf>
    <xf numFmtId="0" fontId="228" fillId="0" borderId="3" xfId="0" applyFont="1" applyFill="1" applyBorder="1" applyAlignment="1" applyProtection="1">
      <alignment horizontal="left" wrapText="1"/>
    </xf>
    <xf numFmtId="0" fontId="252" fillId="0" borderId="0" xfId="0" applyFont="1" applyFill="1" applyBorder="1" applyAlignment="1" applyProtection="1">
      <alignment horizontal="left" vertical="center" wrapText="1"/>
      <protection locked="0"/>
    </xf>
    <xf numFmtId="0" fontId="253" fillId="0" borderId="0" xfId="0" applyFont="1" applyAlignment="1">
      <alignment horizontal="left" wrapText="1"/>
    </xf>
    <xf numFmtId="0" fontId="226" fillId="31" borderId="18" xfId="0" applyFont="1" applyFill="1" applyBorder="1" applyAlignment="1" applyProtection="1">
      <alignment vertical="center"/>
    </xf>
    <xf numFmtId="0" fontId="226" fillId="31" borderId="19" xfId="0" applyFont="1" applyFill="1" applyBorder="1" applyAlignment="1" applyProtection="1">
      <alignment vertical="center"/>
    </xf>
    <xf numFmtId="0" fontId="226" fillId="31" borderId="55" xfId="0" applyFont="1" applyFill="1" applyBorder="1" applyAlignment="1" applyProtection="1">
      <alignment vertical="center"/>
    </xf>
    <xf numFmtId="0" fontId="226" fillId="29" borderId="18" xfId="0" applyFont="1" applyFill="1" applyBorder="1" applyAlignment="1" applyProtection="1">
      <alignment horizontal="left" vertical="center" wrapText="1"/>
    </xf>
    <xf numFmtId="0" fontId="226" fillId="29" borderId="19" xfId="0" applyFont="1" applyFill="1" applyBorder="1" applyAlignment="1" applyProtection="1">
      <alignment horizontal="left" vertical="center" wrapText="1"/>
    </xf>
    <xf numFmtId="0" fontId="226" fillId="29" borderId="55" xfId="0" applyFont="1" applyFill="1" applyBorder="1" applyAlignment="1" applyProtection="1">
      <alignment horizontal="left" vertical="center" wrapText="1"/>
    </xf>
    <xf numFmtId="0" fontId="224" fillId="0" borderId="0" xfId="0" applyFont="1" applyFill="1" applyBorder="1" applyAlignment="1" applyProtection="1">
      <alignment horizontal="left" vertical="top" wrapText="1"/>
    </xf>
    <xf numFmtId="0" fontId="224" fillId="0" borderId="12" xfId="0" applyFont="1" applyFill="1" applyBorder="1" applyAlignment="1" applyProtection="1">
      <alignment horizontal="left"/>
    </xf>
    <xf numFmtId="0" fontId="224" fillId="0" borderId="0" xfId="0" applyFont="1" applyFill="1" applyBorder="1" applyAlignment="1" applyProtection="1">
      <alignment horizontal="left"/>
    </xf>
    <xf numFmtId="0" fontId="224" fillId="0" borderId="12" xfId="0" applyFont="1" applyFill="1" applyBorder="1" applyAlignment="1" applyProtection="1">
      <alignment horizontal="left" wrapText="1"/>
    </xf>
    <xf numFmtId="0" fontId="224" fillId="0" borderId="0" xfId="0" applyFont="1" applyFill="1" applyBorder="1" applyAlignment="1" applyProtection="1">
      <alignment horizontal="left" wrapText="1"/>
    </xf>
    <xf numFmtId="0" fontId="226" fillId="29" borderId="18" xfId="0" applyFont="1" applyFill="1" applyBorder="1" applyAlignment="1" applyProtection="1">
      <alignment vertical="center"/>
    </xf>
    <xf numFmtId="0" fontId="226" fillId="29" borderId="19" xfId="0" applyFont="1" applyFill="1" applyBorder="1" applyAlignment="1" applyProtection="1">
      <alignment vertical="center"/>
    </xf>
    <xf numFmtId="0" fontId="226" fillId="29" borderId="55" xfId="0" applyFont="1" applyFill="1" applyBorder="1" applyAlignment="1" applyProtection="1">
      <alignment vertical="center"/>
    </xf>
    <xf numFmtId="0" fontId="228" fillId="0" borderId="1" xfId="0" applyFont="1" applyFill="1" applyBorder="1" applyAlignment="1" applyProtection="1">
      <alignment horizontal="left" vertical="top" wrapText="1"/>
    </xf>
    <xf numFmtId="0" fontId="228" fillId="0" borderId="0" xfId="0" applyFont="1" applyFill="1" applyBorder="1" applyAlignment="1" applyProtection="1">
      <alignment horizontal="left" vertical="top" wrapText="1"/>
    </xf>
    <xf numFmtId="0" fontId="224" fillId="0" borderId="0" xfId="0" applyFont="1" applyFill="1" applyBorder="1" applyAlignment="1" applyProtection="1">
      <alignment horizontal="justify" vertical="top" wrapText="1"/>
    </xf>
    <xf numFmtId="0" fontId="191" fillId="0" borderId="0" xfId="0" applyFont="1" applyFill="1" applyBorder="1" applyAlignment="1">
      <alignment horizontal="left" vertical="top" wrapText="1"/>
    </xf>
    <xf numFmtId="0" fontId="191" fillId="0" borderId="0" xfId="0" applyFont="1" applyFill="1" applyBorder="1" applyAlignment="1">
      <alignment horizontal="justify" vertical="top" wrapText="1"/>
    </xf>
    <xf numFmtId="0" fontId="24" fillId="0" borderId="18" xfId="0" applyFont="1" applyFill="1" applyBorder="1" applyAlignment="1" applyProtection="1">
      <alignment horizontal="center"/>
    </xf>
    <xf numFmtId="0" fontId="24" fillId="0" borderId="55" xfId="0" applyFont="1" applyFill="1" applyBorder="1" applyAlignment="1" applyProtection="1">
      <alignment horizontal="center"/>
    </xf>
    <xf numFmtId="0" fontId="235" fillId="0" borderId="0" xfId="0" applyFont="1" applyFill="1" applyBorder="1" applyAlignment="1" applyProtection="1">
      <alignment horizontal="center" vertical="center" wrapText="1"/>
    </xf>
    <xf numFmtId="0" fontId="224" fillId="0" borderId="69" xfId="0" applyFont="1" applyFill="1" applyBorder="1" applyAlignment="1" applyProtection="1">
      <alignment horizontal="left" wrapText="1"/>
    </xf>
    <xf numFmtId="0" fontId="224" fillId="0" borderId="22" xfId="0" applyFont="1" applyFill="1" applyBorder="1" applyAlignment="1" applyProtection="1">
      <alignment horizontal="center" vertical="center"/>
    </xf>
    <xf numFmtId="0" fontId="224" fillId="0" borderId="34" xfId="0" applyFont="1" applyFill="1" applyBorder="1" applyAlignment="1" applyProtection="1">
      <alignment horizontal="center" vertical="center"/>
    </xf>
    <xf numFmtId="0" fontId="224" fillId="0" borderId="35" xfId="0" applyFont="1" applyFill="1" applyBorder="1" applyAlignment="1" applyProtection="1">
      <alignment horizontal="center" vertical="center"/>
    </xf>
    <xf numFmtId="3" fontId="224" fillId="0" borderId="33" xfId="0" applyNumberFormat="1" applyFont="1" applyFill="1" applyBorder="1" applyAlignment="1" applyProtection="1">
      <alignment horizontal="center" vertical="center"/>
    </xf>
    <xf numFmtId="3" fontId="224" fillId="0" borderId="34" xfId="0" applyNumberFormat="1" applyFont="1" applyFill="1" applyBorder="1" applyAlignment="1" applyProtection="1">
      <alignment horizontal="center" vertical="center"/>
    </xf>
    <xf numFmtId="3" fontId="224" fillId="0" borderId="35" xfId="0" applyNumberFormat="1" applyFont="1" applyFill="1" applyBorder="1" applyAlignment="1" applyProtection="1">
      <alignment horizontal="center" vertical="center"/>
    </xf>
    <xf numFmtId="0" fontId="226" fillId="0" borderId="87" xfId="0" applyFont="1" applyFill="1" applyBorder="1" applyAlignment="1" applyProtection="1">
      <alignment horizontal="left"/>
    </xf>
    <xf numFmtId="0" fontId="226" fillId="0" borderId="12"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226" fillId="29" borderId="18" xfId="0" applyFont="1" applyFill="1" applyBorder="1" applyProtection="1"/>
    <xf numFmtId="0" fontId="226" fillId="29" borderId="19" xfId="0" applyFont="1" applyFill="1" applyBorder="1" applyProtection="1"/>
    <xf numFmtId="0" fontId="226" fillId="29" borderId="55" xfId="0" applyFont="1" applyFill="1" applyBorder="1" applyProtection="1"/>
    <xf numFmtId="0" fontId="224" fillId="0" borderId="0" xfId="0" applyFont="1" applyFill="1" applyBorder="1" applyAlignment="1">
      <alignment horizontal="left" vertical="top" wrapText="1"/>
    </xf>
    <xf numFmtId="0" fontId="224" fillId="0" borderId="69" xfId="0" applyFont="1" applyFill="1" applyBorder="1" applyAlignment="1">
      <alignment horizontal="left" vertical="top" wrapText="1"/>
    </xf>
    <xf numFmtId="0" fontId="224" fillId="0" borderId="69" xfId="0" applyFont="1" applyFill="1" applyBorder="1" applyAlignment="1" applyProtection="1">
      <alignment horizontal="left" vertical="top" wrapText="1"/>
    </xf>
    <xf numFmtId="0" fontId="224" fillId="29" borderId="43" xfId="0" applyFont="1" applyFill="1" applyBorder="1" applyAlignment="1" applyProtection="1"/>
    <xf numFmtId="0" fontId="224" fillId="0" borderId="43" xfId="0" applyFont="1" applyFill="1" applyBorder="1" applyAlignment="1" applyProtection="1">
      <alignment horizontal="center"/>
    </xf>
    <xf numFmtId="3" fontId="224" fillId="0" borderId="43" xfId="0" applyNumberFormat="1" applyFont="1" applyFill="1" applyBorder="1" applyAlignment="1" applyProtection="1">
      <alignment horizontal="center"/>
    </xf>
    <xf numFmtId="0" fontId="168" fillId="18" borderId="18" xfId="0" applyFont="1" applyFill="1" applyBorder="1" applyAlignment="1" applyProtection="1">
      <alignment horizontal="center"/>
      <protection locked="0"/>
    </xf>
    <xf numFmtId="0" fontId="168" fillId="18" borderId="19" xfId="0" applyFont="1" applyFill="1" applyBorder="1" applyAlignment="1" applyProtection="1">
      <alignment horizontal="center"/>
      <protection locked="0"/>
    </xf>
    <xf numFmtId="0" fontId="168" fillId="18" borderId="55" xfId="0" applyFont="1" applyFill="1" applyBorder="1" applyAlignment="1" applyProtection="1">
      <alignment horizontal="center"/>
      <protection locked="0"/>
    </xf>
    <xf numFmtId="0" fontId="226" fillId="0" borderId="12" xfId="0" applyFont="1" applyFill="1" applyBorder="1" applyAlignment="1" applyProtection="1">
      <alignment horizontal="left"/>
    </xf>
    <xf numFmtId="0" fontId="226" fillId="0" borderId="0" xfId="0" applyFont="1" applyFill="1" applyBorder="1" applyAlignment="1" applyProtection="1">
      <alignment horizontal="left"/>
    </xf>
    <xf numFmtId="0" fontId="224" fillId="0" borderId="0" xfId="0" applyFont="1" applyFill="1" applyBorder="1" applyAlignment="1" applyProtection="1">
      <alignment vertical="top" wrapText="1"/>
    </xf>
    <xf numFmtId="0" fontId="191" fillId="0" borderId="0" xfId="0" applyFont="1" applyFill="1" applyBorder="1" applyAlignment="1">
      <alignment vertical="top" wrapText="1"/>
    </xf>
    <xf numFmtId="9" fontId="166" fillId="18" borderId="18" xfId="0" applyNumberFormat="1" applyFont="1" applyFill="1" applyBorder="1" applyAlignment="1" applyProtection="1">
      <alignment horizontal="center" vertical="center"/>
      <protection locked="0"/>
    </xf>
    <xf numFmtId="9" fontId="191" fillId="18" borderId="19" xfId="0" applyNumberFormat="1" applyFont="1" applyFill="1" applyBorder="1" applyAlignment="1"/>
    <xf numFmtId="9" fontId="191" fillId="18" borderId="55" xfId="0" applyNumberFormat="1" applyFont="1" applyFill="1" applyBorder="1" applyAlignment="1"/>
    <xf numFmtId="0" fontId="224" fillId="0" borderId="0" xfId="0" applyFont="1" applyFill="1" applyBorder="1" applyAlignment="1">
      <alignment wrapText="1"/>
    </xf>
    <xf numFmtId="0" fontId="224" fillId="0" borderId="0" xfId="0" applyFont="1" applyFill="1" applyBorder="1" applyAlignment="1"/>
    <xf numFmtId="0" fontId="191" fillId="0" borderId="0" xfId="0" applyFont="1" applyFill="1" applyBorder="1" applyAlignment="1"/>
    <xf numFmtId="3" fontId="224" fillId="0" borderId="18" xfId="0" applyNumberFormat="1" applyFont="1" applyFill="1" applyBorder="1" applyAlignment="1" applyProtection="1">
      <alignment horizontal="center"/>
    </xf>
    <xf numFmtId="0" fontId="224" fillId="0" borderId="19" xfId="0" applyFont="1" applyFill="1" applyBorder="1" applyAlignment="1" applyProtection="1">
      <alignment horizontal="center"/>
    </xf>
    <xf numFmtId="0" fontId="224" fillId="0" borderId="55" xfId="0" applyFont="1" applyFill="1" applyBorder="1" applyAlignment="1" applyProtection="1">
      <alignment horizontal="center"/>
    </xf>
    <xf numFmtId="0" fontId="223" fillId="29" borderId="10" xfId="0" applyFont="1" applyFill="1" applyBorder="1" applyAlignment="1" applyProtection="1">
      <alignment horizontal="center" vertical="center"/>
    </xf>
    <xf numFmtId="0" fontId="223" fillId="29" borderId="1" xfId="0" applyFont="1" applyFill="1" applyBorder="1" applyAlignment="1" applyProtection="1">
      <alignment horizontal="center" vertical="center"/>
    </xf>
    <xf numFmtId="0" fontId="223" fillId="29" borderId="5" xfId="0" applyFont="1" applyFill="1" applyBorder="1" applyAlignment="1" applyProtection="1">
      <alignment horizontal="center" vertical="center"/>
    </xf>
    <xf numFmtId="0" fontId="223" fillId="29" borderId="17" xfId="0" applyFont="1" applyFill="1" applyBorder="1" applyAlignment="1" applyProtection="1">
      <alignment horizontal="center" vertical="center"/>
    </xf>
    <xf numFmtId="0" fontId="223" fillId="29" borderId="3" xfId="0" applyFont="1" applyFill="1" applyBorder="1" applyAlignment="1" applyProtection="1">
      <alignment horizontal="center" vertical="center"/>
    </xf>
    <xf numFmtId="0" fontId="223" fillId="29" borderId="4" xfId="0" applyFont="1" applyFill="1" applyBorder="1" applyAlignment="1" applyProtection="1">
      <alignment horizontal="center" vertical="center"/>
    </xf>
    <xf numFmtId="0" fontId="166" fillId="29" borderId="18" xfId="0" applyFont="1" applyFill="1" applyBorder="1" applyAlignment="1" applyProtection="1">
      <alignment horizontal="center" vertical="center"/>
    </xf>
    <xf numFmtId="0" fontId="166" fillId="29" borderId="19" xfId="0" applyFont="1" applyFill="1" applyBorder="1" applyAlignment="1" applyProtection="1">
      <alignment horizontal="center" vertical="center"/>
    </xf>
    <xf numFmtId="0" fontId="166" fillId="29" borderId="55" xfId="0" applyFont="1" applyFill="1" applyBorder="1" applyAlignment="1" applyProtection="1">
      <alignment horizontal="center" vertical="center"/>
    </xf>
    <xf numFmtId="0" fontId="3" fillId="0" borderId="1" xfId="9" applyFont="1" applyFill="1" applyBorder="1" applyAlignment="1" applyProtection="1">
      <alignment horizontal="center" vertical="top" wrapText="1"/>
    </xf>
    <xf numFmtId="3" fontId="176" fillId="0" borderId="10" xfId="0" applyNumberFormat="1" applyFont="1" applyFill="1" applyBorder="1" applyAlignment="1" applyProtection="1">
      <alignment horizontal="center"/>
    </xf>
    <xf numFmtId="3" fontId="176" fillId="0" borderId="1" xfId="0" applyNumberFormat="1" applyFont="1" applyFill="1" applyBorder="1" applyAlignment="1" applyProtection="1">
      <alignment horizontal="center"/>
    </xf>
    <xf numFmtId="3" fontId="176" fillId="0" borderId="5" xfId="0" applyNumberFormat="1" applyFont="1" applyFill="1" applyBorder="1" applyAlignment="1" applyProtection="1">
      <alignment horizontal="center"/>
    </xf>
    <xf numFmtId="3" fontId="176" fillId="0" borderId="17" xfId="0" applyNumberFormat="1" applyFont="1" applyFill="1" applyBorder="1" applyAlignment="1" applyProtection="1">
      <alignment horizontal="center"/>
    </xf>
    <xf numFmtId="3" fontId="176" fillId="0" borderId="3" xfId="0" applyNumberFormat="1" applyFont="1" applyFill="1" applyBorder="1" applyAlignment="1" applyProtection="1">
      <alignment horizontal="center"/>
    </xf>
    <xf numFmtId="3" fontId="176" fillId="0" borderId="4" xfId="0" applyNumberFormat="1" applyFont="1" applyFill="1" applyBorder="1" applyAlignment="1" applyProtection="1">
      <alignment horizontal="center"/>
    </xf>
    <xf numFmtId="3" fontId="176" fillId="0" borderId="18" xfId="0" applyNumberFormat="1" applyFont="1" applyFill="1" applyBorder="1" applyAlignment="1" applyProtection="1">
      <alignment horizontal="center"/>
    </xf>
    <xf numFmtId="3" fontId="176" fillId="0" borderId="19" xfId="0" applyNumberFormat="1" applyFont="1" applyFill="1" applyBorder="1" applyAlignment="1" applyProtection="1">
      <alignment horizontal="center"/>
    </xf>
    <xf numFmtId="3" fontId="176" fillId="0" borderId="55" xfId="0" applyNumberFormat="1" applyFont="1" applyFill="1" applyBorder="1" applyAlignment="1" applyProtection="1">
      <alignment horizontal="center"/>
    </xf>
    <xf numFmtId="0" fontId="176" fillId="0" borderId="0" xfId="0" applyFont="1" applyFill="1" applyBorder="1" applyAlignment="1" applyProtection="1">
      <alignment horizontal="center"/>
    </xf>
    <xf numFmtId="0" fontId="226" fillId="0" borderId="23" xfId="0" applyFont="1" applyFill="1" applyBorder="1" applyAlignment="1" applyProtection="1">
      <alignment horizontal="center"/>
    </xf>
    <xf numFmtId="0" fontId="226" fillId="0" borderId="20" xfId="0" applyFont="1" applyFill="1" applyBorder="1" applyAlignment="1" applyProtection="1">
      <alignment horizontal="center"/>
    </xf>
    <xf numFmtId="0" fontId="226" fillId="0" borderId="24" xfId="0" applyFont="1" applyFill="1" applyBorder="1" applyAlignment="1" applyProtection="1">
      <alignment horizontal="center"/>
    </xf>
    <xf numFmtId="0" fontId="226" fillId="0" borderId="25" xfId="0" applyFont="1" applyFill="1" applyBorder="1" applyAlignment="1" applyProtection="1">
      <alignment horizontal="center"/>
    </xf>
    <xf numFmtId="0" fontId="226" fillId="0" borderId="8" xfId="0" applyFont="1" applyFill="1" applyBorder="1" applyAlignment="1" applyProtection="1">
      <alignment horizontal="center"/>
    </xf>
    <xf numFmtId="0" fontId="226" fillId="0" borderId="7" xfId="0" applyFont="1" applyFill="1" applyBorder="1" applyAlignment="1" applyProtection="1">
      <alignment horizontal="center"/>
    </xf>
    <xf numFmtId="9" fontId="224" fillId="0" borderId="43" xfId="0" applyNumberFormat="1" applyFont="1" applyFill="1" applyBorder="1" applyAlignment="1" applyProtection="1">
      <alignment horizontal="center"/>
    </xf>
    <xf numFmtId="10" fontId="224" fillId="0" borderId="43" xfId="0" applyNumberFormat="1" applyFont="1" applyFill="1" applyBorder="1" applyAlignment="1" applyProtection="1">
      <alignment horizontal="center"/>
    </xf>
    <xf numFmtId="0" fontId="168" fillId="18" borderId="18" xfId="0" applyFont="1" applyFill="1" applyBorder="1" applyAlignment="1" applyProtection="1">
      <alignment horizontal="center" vertical="center"/>
      <protection locked="0"/>
    </xf>
    <xf numFmtId="0" fontId="168" fillId="18" borderId="19" xfId="0" applyFont="1" applyFill="1" applyBorder="1" applyAlignment="1" applyProtection="1">
      <alignment horizontal="center" vertical="center"/>
      <protection locked="0"/>
    </xf>
    <xf numFmtId="0" fontId="168" fillId="18" borderId="55" xfId="0" applyFont="1" applyFill="1" applyBorder="1" applyAlignment="1" applyProtection="1">
      <alignment horizontal="center" vertical="center"/>
      <protection locked="0"/>
    </xf>
    <xf numFmtId="0" fontId="226" fillId="0" borderId="1" xfId="0" applyFont="1" applyFill="1" applyBorder="1" applyAlignment="1" applyProtection="1">
      <alignment horizontal="center" wrapText="1"/>
    </xf>
    <xf numFmtId="0" fontId="226" fillId="0" borderId="0" xfId="0" applyFont="1" applyFill="1" applyBorder="1" applyAlignment="1" applyProtection="1">
      <alignment horizontal="center" wrapText="1"/>
    </xf>
    <xf numFmtId="0" fontId="224" fillId="0" borderId="22" xfId="0" applyFont="1" applyFill="1" applyBorder="1" applyAlignment="1" applyProtection="1">
      <alignment horizontal="center"/>
    </xf>
    <xf numFmtId="0" fontId="224" fillId="0" borderId="34" xfId="0" applyFont="1" applyFill="1" applyBorder="1" applyAlignment="1" applyProtection="1">
      <alignment horizontal="center"/>
    </xf>
    <xf numFmtId="0" fontId="224" fillId="0" borderId="35" xfId="0" applyFont="1" applyFill="1" applyBorder="1" applyAlignment="1" applyProtection="1">
      <alignment horizontal="center"/>
    </xf>
    <xf numFmtId="9" fontId="224" fillId="0" borderId="22" xfId="0" applyNumberFormat="1" applyFont="1" applyFill="1" applyBorder="1" applyAlignment="1" applyProtection="1">
      <alignment horizontal="center" vertical="center"/>
    </xf>
    <xf numFmtId="9" fontId="224" fillId="0" borderId="34" xfId="0" applyNumberFormat="1" applyFont="1" applyFill="1" applyBorder="1" applyAlignment="1" applyProtection="1">
      <alignment horizontal="center" vertical="center"/>
    </xf>
    <xf numFmtId="9" fontId="224" fillId="0" borderId="35" xfId="0" applyNumberFormat="1" applyFont="1" applyFill="1" applyBorder="1" applyAlignment="1" applyProtection="1">
      <alignment horizontal="center" vertical="center"/>
    </xf>
    <xf numFmtId="0" fontId="226" fillId="0" borderId="10" xfId="0" applyFont="1" applyFill="1" applyBorder="1" applyAlignment="1" applyProtection="1">
      <alignment horizontal="center" vertical="center"/>
    </xf>
    <xf numFmtId="0" fontId="226" fillId="0" borderId="1" xfId="0" applyFont="1" applyFill="1" applyBorder="1" applyAlignment="1" applyProtection="1">
      <alignment horizontal="center" vertical="center"/>
    </xf>
    <xf numFmtId="0" fontId="226" fillId="0" borderId="5" xfId="0" applyFont="1" applyFill="1" applyBorder="1" applyAlignment="1" applyProtection="1">
      <alignment horizontal="center" vertical="center"/>
    </xf>
    <xf numFmtId="0" fontId="226" fillId="0"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xf>
    <xf numFmtId="0" fontId="226" fillId="0" borderId="4" xfId="0" applyFont="1" applyFill="1" applyBorder="1" applyAlignment="1" applyProtection="1">
      <alignment horizontal="center" vertical="center"/>
    </xf>
    <xf numFmtId="3" fontId="168" fillId="18" borderId="33" xfId="0" applyNumberFormat="1" applyFont="1" applyFill="1" applyBorder="1" applyAlignment="1" applyProtection="1">
      <alignment horizontal="center" vertical="center"/>
      <protection locked="0"/>
    </xf>
    <xf numFmtId="3" fontId="168" fillId="18" borderId="34" xfId="0" applyNumberFormat="1" applyFont="1" applyFill="1" applyBorder="1" applyAlignment="1" applyProtection="1">
      <alignment horizontal="center" vertical="center"/>
      <protection locked="0"/>
    </xf>
    <xf numFmtId="3" fontId="168" fillId="18" borderId="35" xfId="0" applyNumberFormat="1" applyFont="1" applyFill="1" applyBorder="1" applyAlignment="1" applyProtection="1">
      <alignment horizontal="center" vertical="center"/>
      <protection locked="0"/>
    </xf>
    <xf numFmtId="178" fontId="224" fillId="0" borderId="22" xfId="0" applyNumberFormat="1" applyFont="1" applyFill="1" applyBorder="1" applyAlignment="1" applyProtection="1">
      <alignment horizontal="center"/>
    </xf>
    <xf numFmtId="178" fontId="224" fillId="0" borderId="34" xfId="0" applyNumberFormat="1" applyFont="1" applyFill="1" applyBorder="1" applyAlignment="1" applyProtection="1">
      <alignment horizontal="center"/>
    </xf>
    <xf numFmtId="178" fontId="224" fillId="0" borderId="35" xfId="0" applyNumberFormat="1" applyFont="1" applyFill="1" applyBorder="1" applyAlignment="1" applyProtection="1">
      <alignment horizontal="center"/>
    </xf>
    <xf numFmtId="0" fontId="226" fillId="0" borderId="0" xfId="0" applyFont="1" applyFill="1" applyBorder="1" applyAlignment="1" applyProtection="1">
      <alignment horizontal="left" vertical="top" wrapText="1"/>
    </xf>
    <xf numFmtId="0" fontId="241" fillId="0" borderId="0" xfId="0" applyFont="1" applyFill="1" applyBorder="1" applyAlignment="1" applyProtection="1">
      <alignment horizontal="center" vertical="top" wrapText="1"/>
    </xf>
    <xf numFmtId="0" fontId="231" fillId="0" borderId="10" xfId="0" applyFont="1" applyFill="1" applyBorder="1" applyAlignment="1" applyProtection="1">
      <alignment horizontal="left" vertical="center"/>
    </xf>
    <xf numFmtId="0" fontId="231" fillId="0" borderId="1" xfId="0" applyFont="1" applyFill="1" applyBorder="1" applyAlignment="1" applyProtection="1">
      <alignment horizontal="left" vertical="center"/>
    </xf>
    <xf numFmtId="10" fontId="224" fillId="0" borderId="18" xfId="14" applyNumberFormat="1" applyFont="1" applyFill="1" applyBorder="1" applyAlignment="1" applyProtection="1">
      <alignment horizontal="center"/>
    </xf>
    <xf numFmtId="10" fontId="224" fillId="0" borderId="19" xfId="14" applyNumberFormat="1" applyFont="1" applyFill="1" applyBorder="1" applyAlignment="1" applyProtection="1">
      <alignment horizontal="center"/>
    </xf>
    <xf numFmtId="10" fontId="224" fillId="0" borderId="55" xfId="14" applyNumberFormat="1" applyFont="1" applyFill="1" applyBorder="1" applyAlignment="1" applyProtection="1">
      <alignment horizontal="center"/>
    </xf>
    <xf numFmtId="3" fontId="176" fillId="0" borderId="23" xfId="0" applyNumberFormat="1" applyFont="1" applyFill="1" applyBorder="1" applyAlignment="1" applyProtection="1">
      <alignment horizontal="center" vertical="center" wrapText="1"/>
    </xf>
    <xf numFmtId="3" fontId="176" fillId="0" borderId="20" xfId="0" applyNumberFormat="1" applyFont="1" applyFill="1" applyBorder="1" applyAlignment="1" applyProtection="1">
      <alignment horizontal="center" vertical="center" wrapText="1"/>
    </xf>
    <xf numFmtId="3" fontId="176" fillId="0" borderId="24" xfId="0" applyNumberFormat="1" applyFont="1" applyFill="1" applyBorder="1" applyAlignment="1" applyProtection="1">
      <alignment horizontal="center" vertical="center" wrapText="1"/>
    </xf>
    <xf numFmtId="3" fontId="176" fillId="0" borderId="21" xfId="0" applyNumberFormat="1" applyFont="1" applyFill="1" applyBorder="1" applyAlignment="1" applyProtection="1">
      <alignment horizontal="center" vertical="center" wrapText="1"/>
    </xf>
    <xf numFmtId="3" fontId="176" fillId="0" borderId="0" xfId="0" applyNumberFormat="1" applyFont="1" applyFill="1" applyBorder="1" applyAlignment="1" applyProtection="1">
      <alignment horizontal="center" vertical="center" wrapText="1"/>
    </xf>
    <xf numFmtId="3" fontId="176" fillId="0" borderId="6" xfId="0" applyNumberFormat="1" applyFont="1" applyFill="1" applyBorder="1" applyAlignment="1" applyProtection="1">
      <alignment horizontal="center" vertical="center" wrapText="1"/>
    </xf>
    <xf numFmtId="3" fontId="176" fillId="0" borderId="25" xfId="0" applyNumberFormat="1" applyFont="1" applyFill="1" applyBorder="1" applyAlignment="1" applyProtection="1">
      <alignment horizontal="center" vertical="center" wrapText="1"/>
    </xf>
    <xf numFmtId="3" fontId="176" fillId="0" borderId="8" xfId="0" applyNumberFormat="1" applyFont="1" applyFill="1" applyBorder="1" applyAlignment="1" applyProtection="1">
      <alignment horizontal="center" vertical="center" wrapText="1"/>
    </xf>
    <xf numFmtId="3" fontId="176" fillId="0" borderId="7" xfId="0" applyNumberFormat="1" applyFont="1" applyFill="1" applyBorder="1" applyAlignment="1" applyProtection="1">
      <alignment horizontal="center" vertical="center" wrapText="1"/>
    </xf>
    <xf numFmtId="0" fontId="176" fillId="0" borderId="23" xfId="0" applyNumberFormat="1" applyFont="1" applyFill="1" applyBorder="1" applyAlignment="1" applyProtection="1">
      <alignment horizontal="center" vertical="center" wrapText="1"/>
    </xf>
    <xf numFmtId="0" fontId="176" fillId="0" borderId="20" xfId="0" applyNumberFormat="1" applyFont="1" applyFill="1" applyBorder="1" applyAlignment="1" applyProtection="1">
      <alignment horizontal="center" vertical="center" wrapText="1"/>
    </xf>
    <xf numFmtId="0" fontId="176" fillId="0" borderId="24" xfId="0" applyNumberFormat="1" applyFont="1" applyFill="1" applyBorder="1" applyAlignment="1" applyProtection="1">
      <alignment horizontal="center" vertical="center" wrapText="1"/>
    </xf>
    <xf numFmtId="0" fontId="176" fillId="0" borderId="21" xfId="0" applyNumberFormat="1" applyFont="1" applyFill="1" applyBorder="1" applyAlignment="1" applyProtection="1">
      <alignment horizontal="center" vertical="center" wrapText="1"/>
    </xf>
    <xf numFmtId="0" fontId="176" fillId="0" borderId="0" xfId="0" applyNumberFormat="1" applyFont="1" applyFill="1" applyBorder="1" applyAlignment="1" applyProtection="1">
      <alignment horizontal="center" vertical="center" wrapText="1"/>
    </xf>
    <xf numFmtId="0" fontId="176" fillId="0" borderId="6" xfId="0" applyNumberFormat="1" applyFont="1" applyFill="1" applyBorder="1" applyAlignment="1" applyProtection="1">
      <alignment horizontal="center" vertical="center" wrapText="1"/>
    </xf>
    <xf numFmtId="0" fontId="176" fillId="0" borderId="25" xfId="0" applyNumberFormat="1" applyFont="1" applyFill="1" applyBorder="1" applyAlignment="1" applyProtection="1">
      <alignment horizontal="center" vertical="center" wrapText="1"/>
    </xf>
    <xf numFmtId="0" fontId="176" fillId="0" borderId="8" xfId="0" applyNumberFormat="1" applyFont="1" applyFill="1" applyBorder="1" applyAlignment="1" applyProtection="1">
      <alignment horizontal="center" vertical="center" wrapText="1"/>
    </xf>
    <xf numFmtId="0" fontId="176" fillId="0" borderId="7" xfId="0" applyNumberFormat="1" applyFont="1" applyFill="1" applyBorder="1" applyAlignment="1" applyProtection="1">
      <alignment horizontal="center" vertical="center" wrapText="1"/>
    </xf>
    <xf numFmtId="0" fontId="226" fillId="0" borderId="12" xfId="0" applyFont="1" applyFill="1" applyBorder="1" applyAlignment="1" applyProtection="1">
      <alignment horizontal="left" vertical="top" wrapText="1"/>
    </xf>
    <xf numFmtId="2" fontId="176" fillId="0" borderId="66" xfId="14" applyNumberFormat="1" applyFont="1" applyFill="1" applyBorder="1" applyAlignment="1" applyProtection="1">
      <alignment horizontal="center" vertical="center"/>
    </xf>
    <xf numFmtId="0" fontId="226" fillId="0" borderId="0" xfId="0" applyFont="1" applyFill="1" applyBorder="1" applyAlignment="1" applyProtection="1">
      <alignment horizontal="left" vertical="center" wrapText="1"/>
    </xf>
    <xf numFmtId="0" fontId="33" fillId="0" borderId="0" xfId="0" applyNumberFormat="1" applyFont="1" applyFill="1" applyBorder="1" applyAlignment="1" applyProtection="1">
      <alignment horizontal="left" vertical="center"/>
    </xf>
    <xf numFmtId="9" fontId="234" fillId="0" borderId="0" xfId="0" applyNumberFormat="1" applyFont="1" applyFill="1" applyBorder="1" applyAlignment="1" applyProtection="1">
      <alignment horizontal="center" wrapText="1"/>
    </xf>
    <xf numFmtId="0" fontId="226" fillId="0" borderId="12" xfId="0" applyFont="1" applyFill="1" applyBorder="1" applyAlignment="1" applyProtection="1">
      <alignment horizontal="left" vertical="top"/>
    </xf>
    <xf numFmtId="0" fontId="226" fillId="0" borderId="0" xfId="0" applyFont="1" applyFill="1" applyBorder="1" applyAlignment="1" applyProtection="1">
      <alignment horizontal="left" vertical="top"/>
    </xf>
    <xf numFmtId="0" fontId="24" fillId="0" borderId="0" xfId="10" applyFont="1" applyBorder="1" applyAlignment="1" applyProtection="1"/>
    <xf numFmtId="0" fontId="33" fillId="0" borderId="43" xfId="10" applyFont="1" applyFill="1" applyBorder="1" applyAlignment="1" applyProtection="1">
      <alignment horizontal="center" vertical="center" wrapText="1"/>
    </xf>
    <xf numFmtId="0" fontId="97" fillId="4" borderId="43" xfId="10" applyNumberFormat="1" applyFont="1" applyFill="1" applyBorder="1" applyAlignment="1" applyProtection="1">
      <alignment wrapText="1"/>
      <protection locked="0"/>
    </xf>
    <xf numFmtId="0" fontId="97" fillId="4" borderId="43" xfId="10" applyFont="1" applyFill="1" applyBorder="1" applyAlignment="1" applyProtection="1">
      <alignment wrapText="1"/>
      <protection locked="0"/>
    </xf>
    <xf numFmtId="0" fontId="96" fillId="4" borderId="18" xfId="10" applyFont="1" applyFill="1" applyBorder="1" applyAlignment="1" applyProtection="1">
      <alignment horizontal="center"/>
      <protection locked="0"/>
    </xf>
    <xf numFmtId="0" fontId="96" fillId="4" borderId="55" xfId="10" applyFont="1" applyFill="1" applyBorder="1" applyAlignment="1" applyProtection="1">
      <alignment horizontal="center"/>
      <protection locked="0"/>
    </xf>
    <xf numFmtId="0" fontId="33" fillId="0" borderId="43" xfId="10" applyFont="1" applyFill="1" applyBorder="1" applyAlignment="1" applyProtection="1">
      <alignment horizontal="center" wrapText="1"/>
    </xf>
    <xf numFmtId="14" fontId="97" fillId="4" borderId="43" xfId="10" applyNumberFormat="1" applyFont="1" applyFill="1" applyBorder="1" applyAlignment="1" applyProtection="1">
      <alignment wrapText="1"/>
      <protection locked="0"/>
    </xf>
    <xf numFmtId="0" fontId="24" fillId="0" borderId="0" xfId="10" applyFont="1" applyFill="1" applyBorder="1" applyAlignment="1" applyProtection="1">
      <alignment vertical="top" wrapText="1"/>
    </xf>
    <xf numFmtId="0" fontId="97" fillId="4" borderId="22" xfId="10" applyNumberFormat="1" applyFont="1" applyFill="1" applyBorder="1" applyAlignment="1" applyProtection="1">
      <alignment wrapText="1"/>
      <protection locked="0"/>
    </xf>
    <xf numFmtId="0" fontId="97" fillId="4" borderId="35" xfId="10" applyNumberFormat="1" applyFont="1" applyFill="1" applyBorder="1" applyAlignment="1" applyProtection="1">
      <alignment wrapText="1"/>
      <protection locked="0"/>
    </xf>
    <xf numFmtId="170" fontId="96" fillId="4" borderId="3" xfId="10" applyNumberFormat="1" applyFont="1" applyFill="1" applyBorder="1" applyAlignment="1" applyProtection="1">
      <alignment horizontal="left" vertical="top" wrapText="1"/>
      <protection locked="0"/>
    </xf>
    <xf numFmtId="0" fontId="22" fillId="2" borderId="18" xfId="10" applyFont="1" applyFill="1" applyBorder="1" applyAlignment="1" applyProtection="1">
      <alignment horizontal="left" vertical="center" wrapText="1"/>
    </xf>
    <xf numFmtId="0" fontId="22" fillId="2" borderId="19" xfId="10" applyFont="1" applyFill="1" applyBorder="1" applyAlignment="1" applyProtection="1">
      <alignment horizontal="left" vertical="center" wrapText="1"/>
    </xf>
    <xf numFmtId="0" fontId="22" fillId="2" borderId="55" xfId="10" applyFont="1" applyFill="1" applyBorder="1" applyAlignment="1" applyProtection="1">
      <alignment horizontal="left" vertical="center" wrapText="1"/>
    </xf>
    <xf numFmtId="14" fontId="35" fillId="4" borderId="3" xfId="10" applyNumberFormat="1" applyFont="1" applyFill="1" applyBorder="1" applyAlignment="1" applyProtection="1">
      <alignment horizontal="left"/>
      <protection locked="0"/>
    </xf>
    <xf numFmtId="14" fontId="96" fillId="4" borderId="3" xfId="10" applyNumberFormat="1" applyFont="1" applyFill="1" applyBorder="1" applyAlignment="1" applyProtection="1">
      <alignment horizontal="left"/>
      <protection locked="0"/>
    </xf>
    <xf numFmtId="0" fontId="96" fillId="12" borderId="3" xfId="10" applyFont="1" applyFill="1" applyBorder="1" applyAlignment="1" applyProtection="1">
      <alignment horizontal="left" vertical="top" wrapText="1"/>
      <protection locked="0"/>
    </xf>
    <xf numFmtId="171" fontId="51" fillId="4" borderId="3" xfId="10" applyNumberFormat="1" applyFont="1" applyFill="1" applyBorder="1" applyAlignment="1" applyProtection="1">
      <alignment horizontal="left" vertical="top" wrapText="1"/>
      <protection locked="0"/>
    </xf>
    <xf numFmtId="0" fontId="24" fillId="0" borderId="0" xfId="10" applyFont="1" applyBorder="1" applyAlignment="1" applyProtection="1">
      <alignment horizontal="left" vertical="top" wrapText="1"/>
    </xf>
    <xf numFmtId="0" fontId="24" fillId="0" borderId="12" xfId="10" applyFont="1" applyBorder="1" applyAlignment="1" applyProtection="1">
      <alignment horizontal="left" vertical="top"/>
    </xf>
    <xf numFmtId="0" fontId="24" fillId="0" borderId="0" xfId="10" applyFont="1" applyAlignment="1" applyProtection="1">
      <alignment horizontal="left" vertical="top"/>
    </xf>
    <xf numFmtId="0" fontId="33" fillId="0" borderId="0" xfId="10" applyFont="1" applyAlignment="1" applyProtection="1">
      <alignment horizontal="left" vertical="top" wrapText="1"/>
    </xf>
    <xf numFmtId="0" fontId="96" fillId="4" borderId="3" xfId="10" applyFont="1" applyFill="1" applyBorder="1" applyAlignment="1" applyProtection="1">
      <alignment horizontal="left"/>
      <protection locked="0"/>
    </xf>
    <xf numFmtId="44" fontId="35" fillId="4" borderId="3" xfId="6" applyFont="1" applyFill="1" applyBorder="1" applyAlignment="1" applyProtection="1">
      <alignment horizontal="left"/>
      <protection locked="0"/>
    </xf>
    <xf numFmtId="44" fontId="96" fillId="4" borderId="3" xfId="6" applyFont="1" applyFill="1" applyBorder="1" applyAlignment="1" applyProtection="1">
      <alignment horizontal="left"/>
      <protection locked="0"/>
    </xf>
    <xf numFmtId="0" fontId="33" fillId="0" borderId="0" xfId="10" applyFont="1" applyAlignment="1" applyProtection="1">
      <alignment horizontal="center" vertical="center" wrapText="1"/>
    </xf>
    <xf numFmtId="0" fontId="24" fillId="0" borderId="12" xfId="10" applyFont="1" applyBorder="1" applyAlignment="1" applyProtection="1">
      <alignment horizontal="left" vertical="top" wrapText="1"/>
    </xf>
    <xf numFmtId="0" fontId="42" fillId="2" borderId="1" xfId="10" applyFont="1" applyFill="1" applyBorder="1" applyAlignment="1" applyProtection="1">
      <alignment horizontal="center" vertical="center" wrapText="1"/>
    </xf>
    <xf numFmtId="0" fontId="42" fillId="2" borderId="5" xfId="10" applyFont="1" applyFill="1" applyBorder="1" applyAlignment="1" applyProtection="1">
      <alignment horizontal="center" vertical="center" wrapText="1"/>
    </xf>
    <xf numFmtId="0" fontId="42" fillId="2" borderId="17" xfId="10" applyFont="1" applyFill="1" applyBorder="1" applyAlignment="1" applyProtection="1">
      <alignment horizontal="center" vertical="center" wrapText="1"/>
    </xf>
    <xf numFmtId="0" fontId="42" fillId="2" borderId="3" xfId="10" applyFont="1" applyFill="1" applyBorder="1" applyAlignment="1" applyProtection="1">
      <alignment horizontal="center" vertical="center" wrapText="1"/>
    </xf>
    <xf numFmtId="0" fontId="42" fillId="2" borderId="4" xfId="10" applyFont="1" applyFill="1" applyBorder="1" applyAlignment="1" applyProtection="1">
      <alignment horizontal="center" vertical="center" wrapText="1"/>
    </xf>
    <xf numFmtId="0" fontId="24" fillId="0" borderId="0" xfId="10" applyFont="1" applyBorder="1" applyAlignment="1" applyProtection="1">
      <alignment vertical="center" wrapText="1"/>
    </xf>
    <xf numFmtId="0" fontId="24" fillId="0" borderId="12" xfId="10" applyFont="1" applyBorder="1" applyAlignment="1" applyProtection="1">
      <alignment horizontal="left"/>
    </xf>
    <xf numFmtId="0" fontId="24" fillId="0" borderId="0" xfId="10" applyFont="1" applyBorder="1" applyAlignment="1" applyProtection="1">
      <alignment horizontal="left"/>
    </xf>
    <xf numFmtId="0" fontId="24" fillId="0" borderId="0" xfId="10" applyFont="1" applyBorder="1" applyAlignment="1" applyProtection="1">
      <alignment horizontal="left" vertical="top"/>
    </xf>
    <xf numFmtId="0" fontId="33" fillId="2" borderId="18" xfId="10" applyFont="1" applyFill="1" applyBorder="1" applyAlignment="1" applyProtection="1"/>
    <xf numFmtId="0" fontId="33" fillId="2" borderId="19" xfId="10" applyFont="1" applyFill="1" applyBorder="1" applyAlignment="1" applyProtection="1"/>
    <xf numFmtId="0" fontId="33" fillId="2" borderId="55" xfId="10" applyFont="1" applyFill="1" applyBorder="1" applyAlignment="1" applyProtection="1"/>
    <xf numFmtId="0" fontId="96" fillId="4" borderId="3" xfId="10" applyFont="1" applyFill="1" applyBorder="1" applyAlignment="1" applyProtection="1">
      <alignment horizontal="center"/>
      <protection locked="0"/>
    </xf>
    <xf numFmtId="0" fontId="96" fillId="4" borderId="10" xfId="0" applyFont="1" applyFill="1" applyBorder="1" applyAlignment="1" applyProtection="1">
      <alignment vertical="top" wrapText="1"/>
      <protection locked="0"/>
    </xf>
    <xf numFmtId="0" fontId="96" fillId="4" borderId="1" xfId="0" applyFont="1" applyFill="1" applyBorder="1" applyAlignment="1" applyProtection="1">
      <alignment vertical="top" wrapText="1"/>
      <protection locked="0"/>
    </xf>
    <xf numFmtId="0" fontId="96" fillId="4" borderId="5" xfId="0" applyFont="1" applyFill="1" applyBorder="1" applyAlignment="1" applyProtection="1">
      <alignment vertical="top" wrapText="1"/>
      <protection locked="0"/>
    </xf>
    <xf numFmtId="0" fontId="96" fillId="4" borderId="17" xfId="0" applyFont="1" applyFill="1" applyBorder="1" applyAlignment="1" applyProtection="1">
      <alignment vertical="top" wrapText="1"/>
      <protection locked="0"/>
    </xf>
    <xf numFmtId="0" fontId="96" fillId="4" borderId="3" xfId="0" applyFont="1" applyFill="1" applyBorder="1" applyAlignment="1" applyProtection="1">
      <alignment vertical="top" wrapText="1"/>
      <protection locked="0"/>
    </xf>
    <xf numFmtId="0" fontId="96" fillId="4" borderId="4" xfId="0" applyFont="1" applyFill="1" applyBorder="1" applyAlignment="1" applyProtection="1">
      <alignment vertical="top" wrapText="1"/>
      <protection locked="0"/>
    </xf>
    <xf numFmtId="0" fontId="24" fillId="0" borderId="0" xfId="10" applyNumberFormat="1" applyFont="1" applyBorder="1" applyAlignment="1" applyProtection="1">
      <alignment horizontal="left" vertical="top" wrapText="1"/>
    </xf>
    <xf numFmtId="0" fontId="22" fillId="2" borderId="18" xfId="10" applyFont="1" applyFill="1" applyBorder="1" applyAlignment="1" applyProtection="1">
      <alignment horizontal="left" vertical="center"/>
    </xf>
    <xf numFmtId="0" fontId="22" fillId="2" borderId="19" xfId="10" applyFont="1" applyFill="1" applyBorder="1" applyAlignment="1" applyProtection="1">
      <alignment horizontal="left" vertical="center"/>
    </xf>
    <xf numFmtId="0" fontId="22" fillId="2" borderId="55" xfId="10" applyFont="1" applyFill="1" applyBorder="1" applyAlignment="1" applyProtection="1">
      <alignment horizontal="left" vertical="center"/>
    </xf>
    <xf numFmtId="0" fontId="184" fillId="0" borderId="0" xfId="0" applyFont="1" applyAlignment="1">
      <alignment horizontal="left" vertical="top" wrapText="1"/>
    </xf>
    <xf numFmtId="0" fontId="24" fillId="0" borderId="12" xfId="10" applyNumberFormat="1" applyFont="1" applyBorder="1" applyAlignment="1" applyProtection="1">
      <alignment horizontal="left"/>
    </xf>
    <xf numFmtId="0" fontId="24" fillId="0" borderId="0" xfId="10" applyNumberFormat="1" applyFont="1" applyBorder="1" applyAlignment="1" applyProtection="1">
      <alignment horizontal="left"/>
    </xf>
    <xf numFmtId="14" fontId="97" fillId="4" borderId="22" xfId="10" applyNumberFormat="1" applyFont="1" applyFill="1" applyBorder="1" applyAlignment="1" applyProtection="1">
      <alignment wrapText="1"/>
      <protection locked="0"/>
    </xf>
    <xf numFmtId="14" fontId="97" fillId="4" borderId="34" xfId="10" applyNumberFormat="1" applyFont="1" applyFill="1" applyBorder="1" applyAlignment="1" applyProtection="1">
      <alignment wrapText="1"/>
      <protection locked="0"/>
    </xf>
    <xf numFmtId="14" fontId="97" fillId="4" borderId="35" xfId="10" applyNumberFormat="1" applyFont="1" applyFill="1" applyBorder="1" applyAlignment="1" applyProtection="1">
      <alignment wrapText="1"/>
      <protection locked="0"/>
    </xf>
    <xf numFmtId="14" fontId="97" fillId="4" borderId="22" xfId="10" applyNumberFormat="1" applyFont="1" applyFill="1" applyBorder="1" applyAlignment="1" applyProtection="1">
      <protection locked="0"/>
    </xf>
    <xf numFmtId="14" fontId="97" fillId="4" borderId="34" xfId="10" applyNumberFormat="1" applyFont="1" applyFill="1" applyBorder="1" applyAlignment="1" applyProtection="1">
      <protection locked="0"/>
    </xf>
    <xf numFmtId="14" fontId="97" fillId="4" borderId="35" xfId="10" applyNumberFormat="1" applyFont="1" applyFill="1" applyBorder="1" applyAlignment="1" applyProtection="1">
      <protection locked="0"/>
    </xf>
    <xf numFmtId="0" fontId="243" fillId="0" borderId="23" xfId="10" applyFont="1" applyFill="1" applyBorder="1" applyAlignment="1" applyProtection="1">
      <alignment horizontal="center" vertical="center" wrapText="1"/>
    </xf>
    <xf numFmtId="0" fontId="243" fillId="0" borderId="20" xfId="10" applyFont="1" applyFill="1" applyBorder="1" applyAlignment="1" applyProtection="1">
      <alignment horizontal="center" vertical="center" wrapText="1"/>
    </xf>
    <xf numFmtId="0" fontId="243" fillId="0" borderId="24" xfId="10" applyFont="1" applyFill="1" applyBorder="1" applyAlignment="1" applyProtection="1">
      <alignment horizontal="center" vertical="center" wrapText="1"/>
    </xf>
    <xf numFmtId="0" fontId="243" fillId="0" borderId="25" xfId="10" applyFont="1" applyFill="1" applyBorder="1" applyAlignment="1" applyProtection="1">
      <alignment horizontal="center" vertical="center" wrapText="1"/>
    </xf>
    <xf numFmtId="0" fontId="243" fillId="0" borderId="8" xfId="10" applyFont="1" applyFill="1" applyBorder="1" applyAlignment="1" applyProtection="1">
      <alignment horizontal="center" vertical="center" wrapText="1"/>
    </xf>
    <xf numFmtId="0" fontId="243" fillId="0" borderId="7" xfId="10" applyFont="1" applyFill="1" applyBorder="1" applyAlignment="1" applyProtection="1">
      <alignment horizontal="center" vertical="center" wrapText="1"/>
    </xf>
    <xf numFmtId="0" fontId="33" fillId="0" borderId="43" xfId="10" applyFont="1" applyFill="1" applyBorder="1" applyAlignment="1" applyProtection="1">
      <alignment horizontal="center" vertical="center"/>
    </xf>
    <xf numFmtId="0" fontId="24" fillId="0" borderId="0" xfId="10" applyFont="1" applyBorder="1" applyAlignment="1" applyProtection="1">
      <alignment vertical="top" wrapText="1"/>
    </xf>
    <xf numFmtId="0" fontId="33" fillId="2" borderId="18" xfId="9" applyFont="1" applyFill="1" applyBorder="1" applyAlignment="1" applyProtection="1"/>
    <xf numFmtId="0" fontId="33" fillId="2" borderId="19" xfId="9" applyFont="1" applyFill="1" applyBorder="1" applyAlignment="1" applyProtection="1"/>
    <xf numFmtId="0" fontId="33" fillId="2" borderId="55" xfId="9" applyFont="1" applyFill="1" applyBorder="1" applyAlignment="1" applyProtection="1"/>
    <xf numFmtId="0" fontId="24" fillId="0" borderId="0" xfId="10" applyNumberFormat="1" applyFont="1" applyBorder="1" applyAlignment="1" applyProtection="1">
      <alignment vertical="top" wrapText="1"/>
    </xf>
    <xf numFmtId="0" fontId="5" fillId="0" borderId="0" xfId="0" applyFont="1" applyAlignment="1">
      <alignment horizontal="left" vertical="top" wrapText="1"/>
    </xf>
    <xf numFmtId="0" fontId="5" fillId="0" borderId="0" xfId="0" applyFont="1" applyFill="1" applyBorder="1" applyAlignment="1">
      <alignment horizontal="left" vertical="top" wrapText="1"/>
    </xf>
    <xf numFmtId="0" fontId="5" fillId="0" borderId="0" xfId="0" applyFont="1" applyBorder="1" applyAlignment="1">
      <alignment horizontal="left"/>
    </xf>
    <xf numFmtId="0" fontId="5" fillId="0" borderId="0" xfId="0" applyFont="1" applyBorder="1" applyAlignment="1">
      <alignment horizontal="left" vertical="center" wrapText="1"/>
    </xf>
    <xf numFmtId="0" fontId="4" fillId="0" borderId="0" xfId="9" applyAlignment="1" applyProtection="1"/>
    <xf numFmtId="0" fontId="5" fillId="0" borderId="0" xfId="0" applyNumberFormat="1" applyFont="1" applyAlignment="1">
      <alignment horizontal="justify" vertical="top" wrapText="1"/>
    </xf>
    <xf numFmtId="0" fontId="5" fillId="0" borderId="3" xfId="0" applyFont="1" applyBorder="1" applyAlignment="1">
      <alignment horizontal="center"/>
    </xf>
    <xf numFmtId="0" fontId="41" fillId="2" borderId="18" xfId="0" applyFont="1" applyFill="1" applyBorder="1" applyAlignment="1">
      <alignment horizontal="left" vertical="center"/>
    </xf>
    <xf numFmtId="0" fontId="41" fillId="2" borderId="19" xfId="0" applyFont="1" applyFill="1" applyBorder="1" applyAlignment="1">
      <alignment horizontal="left" vertical="center"/>
    </xf>
    <xf numFmtId="0" fontId="41" fillId="2" borderId="55" xfId="0" applyFont="1" applyFill="1" applyBorder="1" applyAlignment="1">
      <alignment horizontal="left" vertical="center"/>
    </xf>
    <xf numFmtId="0" fontId="5" fillId="0" borderId="0" xfId="0" applyFont="1" applyFill="1" applyAlignment="1">
      <alignment horizontal="left" vertical="top" wrapText="1"/>
    </xf>
    <xf numFmtId="0" fontId="5" fillId="0" borderId="0" xfId="0" applyFont="1" applyFill="1" applyBorder="1" applyAlignment="1">
      <alignment horizontal="left" vertical="top"/>
    </xf>
    <xf numFmtId="0" fontId="5" fillId="0" borderId="12" xfId="0" applyFont="1" applyBorder="1" applyAlignment="1">
      <alignment horizontal="left" vertical="top" wrapText="1"/>
    </xf>
    <xf numFmtId="0" fontId="23" fillId="0" borderId="0" xfId="0" applyFont="1" applyAlignment="1">
      <alignment horizontal="center"/>
    </xf>
    <xf numFmtId="0" fontId="5" fillId="0" borderId="0" xfId="0" applyFont="1" applyAlignment="1">
      <alignment wrapText="1"/>
    </xf>
    <xf numFmtId="0" fontId="35" fillId="4" borderId="0" xfId="0" applyFont="1" applyFill="1" applyBorder="1" applyAlignment="1" applyProtection="1">
      <alignment horizontal="center"/>
      <protection locked="0"/>
    </xf>
    <xf numFmtId="0" fontId="23" fillId="0" borderId="1" xfId="0" applyFont="1" applyBorder="1" applyAlignment="1">
      <alignment horizontal="center"/>
    </xf>
    <xf numFmtId="14" fontId="35" fillId="4" borderId="0" xfId="0" applyNumberFormat="1" applyFont="1" applyFill="1" applyBorder="1" applyAlignment="1" applyProtection="1">
      <alignment horizontal="center"/>
      <protection locked="0"/>
    </xf>
    <xf numFmtId="0" fontId="4" fillId="0" borderId="0" xfId="9" applyAlignment="1" applyProtection="1">
      <alignment horizontal="left" vertical="top"/>
    </xf>
    <xf numFmtId="0" fontId="0" fillId="0" borderId="12" xfId="0" applyBorder="1" applyAlignment="1">
      <alignment horizontal="left"/>
    </xf>
    <xf numFmtId="0" fontId="199" fillId="0" borderId="0" xfId="0" applyFont="1" applyBorder="1" applyAlignment="1">
      <alignment horizontal="left" vertical="top" wrapText="1"/>
    </xf>
    <xf numFmtId="0" fontId="0" fillId="0" borderId="0" xfId="0" applyBorder="1" applyAlignment="1">
      <alignment horizontal="left" vertical="top" wrapText="1"/>
    </xf>
    <xf numFmtId="0" fontId="0" fillId="0" borderId="12" xfId="0" applyBorder="1" applyAlignment="1">
      <alignment vertical="top" wrapText="1"/>
    </xf>
    <xf numFmtId="0" fontId="199" fillId="0" borderId="12" xfId="0" applyFont="1" applyBorder="1" applyAlignment="1">
      <alignment horizontal="left" wrapText="1"/>
    </xf>
    <xf numFmtId="0" fontId="199" fillId="0" borderId="0" xfId="0" applyFont="1" applyAlignment="1">
      <alignment horizontal="left" wrapText="1"/>
    </xf>
    <xf numFmtId="0" fontId="68" fillId="2" borderId="10" xfId="0" applyFont="1" applyFill="1" applyBorder="1" applyAlignment="1">
      <alignment horizontal="center" vertical="center" wrapText="1"/>
    </xf>
    <xf numFmtId="0" fontId="68" fillId="2" borderId="1"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0"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7"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0" fillId="0" borderId="0" xfId="0" applyFill="1" applyAlignment="1">
      <alignment horizontal="left"/>
    </xf>
    <xf numFmtId="0" fontId="0" fillId="0" borderId="0" xfId="0" applyBorder="1" applyAlignment="1">
      <alignment horizontal="left"/>
    </xf>
    <xf numFmtId="0" fontId="5" fillId="0" borderId="0" xfId="0" applyFont="1" applyAlignment="1">
      <alignment horizontal="left" vertical="top"/>
    </xf>
    <xf numFmtId="0" fontId="167" fillId="0" borderId="10" xfId="0" applyFont="1" applyBorder="1" applyAlignment="1">
      <alignment horizontal="left" vertical="center" wrapText="1"/>
    </xf>
    <xf numFmtId="0" fontId="167" fillId="0" borderId="1" xfId="0" applyFont="1" applyBorder="1" applyAlignment="1">
      <alignment horizontal="left" vertical="center" wrapText="1"/>
    </xf>
    <xf numFmtId="0" fontId="167" fillId="0" borderId="5" xfId="0" applyFont="1" applyBorder="1" applyAlignment="1">
      <alignment horizontal="left" vertical="center" wrapText="1"/>
    </xf>
    <xf numFmtId="0" fontId="167" fillId="0" borderId="17" xfId="0" applyFont="1" applyBorder="1" applyAlignment="1">
      <alignment horizontal="left" vertical="center" wrapText="1"/>
    </xf>
    <xf numFmtId="0" fontId="167" fillId="0" borderId="3" xfId="0" applyFont="1" applyBorder="1" applyAlignment="1">
      <alignment horizontal="left" vertical="center" wrapText="1"/>
    </xf>
    <xf numFmtId="0" fontId="167" fillId="0" borderId="4" xfId="0" applyFont="1" applyBorder="1" applyAlignment="1">
      <alignment horizontal="left" vertical="center" wrapText="1"/>
    </xf>
    <xf numFmtId="0" fontId="76" fillId="0" borderId="10" xfId="0" applyFont="1" applyFill="1" applyBorder="1" applyAlignment="1" applyProtection="1">
      <alignment horizontal="left" vertical="center" wrapText="1"/>
      <protection locked="0"/>
    </xf>
    <xf numFmtId="0" fontId="76" fillId="0" borderId="1" xfId="0" applyFont="1" applyFill="1" applyBorder="1" applyAlignment="1" applyProtection="1">
      <alignment horizontal="left" vertical="center" wrapText="1"/>
      <protection locked="0"/>
    </xf>
    <xf numFmtId="0" fontId="76" fillId="0" borderId="5" xfId="0" applyFont="1" applyFill="1" applyBorder="1" applyAlignment="1" applyProtection="1">
      <alignment horizontal="left" vertical="center" wrapText="1"/>
      <protection locked="0"/>
    </xf>
    <xf numFmtId="0" fontId="76" fillId="0" borderId="12"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0" fontId="76" fillId="0" borderId="2" xfId="0" applyFont="1" applyFill="1" applyBorder="1" applyAlignment="1" applyProtection="1">
      <alignment horizontal="left" vertical="center" wrapText="1"/>
      <protection locked="0"/>
    </xf>
    <xf numFmtId="0" fontId="76" fillId="0" borderId="17" xfId="0" applyFont="1" applyFill="1" applyBorder="1" applyAlignment="1" applyProtection="1">
      <alignment horizontal="left" vertical="center" wrapText="1"/>
      <protection locked="0"/>
    </xf>
    <xf numFmtId="0" fontId="76" fillId="0" borderId="3" xfId="0" applyFont="1" applyFill="1" applyBorder="1" applyAlignment="1" applyProtection="1">
      <alignment horizontal="left" vertical="center" wrapText="1"/>
      <protection locked="0"/>
    </xf>
    <xf numFmtId="0" fontId="76" fillId="0" borderId="4" xfId="0" applyFont="1" applyFill="1" applyBorder="1" applyAlignment="1" applyProtection="1">
      <alignment horizontal="left" vertical="center" wrapText="1"/>
      <protection locked="0"/>
    </xf>
    <xf numFmtId="0" fontId="0" fillId="0" borderId="12" xfId="0" applyFill="1" applyBorder="1" applyAlignment="1">
      <alignment horizontal="left" vertical="top"/>
    </xf>
    <xf numFmtId="0" fontId="0" fillId="0" borderId="0" xfId="0" applyFill="1" applyBorder="1" applyAlignment="1">
      <alignment horizontal="left" vertical="top"/>
    </xf>
    <xf numFmtId="0" fontId="0" fillId="0" borderId="12" xfId="0" applyBorder="1" applyAlignment="1">
      <alignment horizontal="left" vertical="top"/>
    </xf>
    <xf numFmtId="0" fontId="0" fillId="0" borderId="0" xfId="0" applyAlignment="1">
      <alignment horizontal="left" vertical="top"/>
    </xf>
    <xf numFmtId="0" fontId="199" fillId="0" borderId="0" xfId="0" applyFont="1" applyAlignment="1">
      <alignment horizontal="left" vertical="top" wrapText="1"/>
    </xf>
    <xf numFmtId="0" fontId="76" fillId="0" borderId="10" xfId="0" applyFont="1" applyFill="1" applyBorder="1" applyAlignment="1" applyProtection="1">
      <alignment horizontal="left" vertical="top" wrapText="1"/>
      <protection locked="0"/>
    </xf>
    <xf numFmtId="0" fontId="76" fillId="0" borderId="1" xfId="0" applyFont="1" applyFill="1" applyBorder="1" applyAlignment="1" applyProtection="1">
      <alignment horizontal="left" vertical="top" wrapText="1"/>
      <protection locked="0"/>
    </xf>
    <xf numFmtId="0" fontId="76" fillId="0" borderId="5" xfId="0" applyFont="1" applyFill="1" applyBorder="1" applyAlignment="1" applyProtection="1">
      <alignment horizontal="left" vertical="top" wrapText="1"/>
      <protection locked="0"/>
    </xf>
    <xf numFmtId="0" fontId="76" fillId="0" borderId="12" xfId="0" applyFont="1" applyFill="1" applyBorder="1" applyAlignment="1" applyProtection="1">
      <alignment horizontal="left" vertical="top" wrapText="1"/>
      <protection locked="0"/>
    </xf>
    <xf numFmtId="0" fontId="76" fillId="0" borderId="0" xfId="0" applyFont="1" applyFill="1" applyBorder="1" applyAlignment="1" applyProtection="1">
      <alignment horizontal="left" vertical="top" wrapText="1"/>
      <protection locked="0"/>
    </xf>
    <xf numFmtId="0" fontId="76" fillId="0" borderId="2" xfId="0" applyFont="1" applyFill="1" applyBorder="1" applyAlignment="1" applyProtection="1">
      <alignment horizontal="left" vertical="top" wrapText="1"/>
      <protection locked="0"/>
    </xf>
    <xf numFmtId="0" fontId="76" fillId="0" borderId="17" xfId="0" applyFont="1" applyFill="1" applyBorder="1" applyAlignment="1" applyProtection="1">
      <alignment horizontal="left" vertical="top" wrapText="1"/>
      <protection locked="0"/>
    </xf>
    <xf numFmtId="0" fontId="76" fillId="0" borderId="3" xfId="0" applyFont="1" applyFill="1" applyBorder="1" applyAlignment="1" applyProtection="1">
      <alignment horizontal="left" vertical="top" wrapText="1"/>
      <protection locked="0"/>
    </xf>
    <xf numFmtId="0" fontId="76" fillId="0" borderId="4" xfId="0" applyFont="1" applyFill="1" applyBorder="1" applyAlignment="1" applyProtection="1">
      <alignment horizontal="left" vertical="top" wrapText="1"/>
      <protection locked="0"/>
    </xf>
    <xf numFmtId="0" fontId="96" fillId="4" borderId="8" xfId="12" applyFont="1" applyFill="1" applyBorder="1" applyProtection="1">
      <protection locked="0"/>
    </xf>
    <xf numFmtId="0" fontId="43" fillId="3" borderId="0" xfId="12" applyFont="1" applyFill="1" applyAlignment="1" applyProtection="1">
      <alignment horizontal="left" vertical="center" wrapText="1"/>
    </xf>
    <xf numFmtId="0" fontId="43" fillId="3" borderId="6" xfId="12" applyFont="1" applyFill="1" applyBorder="1" applyAlignment="1" applyProtection="1">
      <alignment horizontal="left" vertical="center" wrapText="1"/>
    </xf>
    <xf numFmtId="0" fontId="43" fillId="3" borderId="8" xfId="12" applyFont="1" applyFill="1" applyBorder="1" applyAlignment="1" applyProtection="1">
      <alignment horizontal="left" vertical="center" wrapText="1"/>
    </xf>
    <xf numFmtId="0" fontId="43" fillId="3" borderId="7" xfId="12" applyFont="1" applyFill="1" applyBorder="1" applyAlignment="1" applyProtection="1">
      <alignment horizontal="left" vertical="center" wrapText="1"/>
    </xf>
    <xf numFmtId="0" fontId="33" fillId="12" borderId="8" xfId="13" applyFont="1" applyFill="1" applyBorder="1" applyAlignment="1" applyProtection="1">
      <alignment horizontal="center" vertical="center" wrapText="1"/>
      <protection locked="0"/>
    </xf>
    <xf numFmtId="0" fontId="33" fillId="33" borderId="0" xfId="13" applyFont="1" applyFill="1" applyBorder="1" applyAlignment="1" applyProtection="1">
      <alignment horizontal="left" vertical="center" wrapText="1"/>
    </xf>
    <xf numFmtId="0" fontId="24" fillId="2" borderId="23" xfId="12" applyFont="1" applyFill="1" applyBorder="1" applyAlignment="1" applyProtection="1">
      <alignment horizontal="center"/>
    </xf>
    <xf numFmtId="0" fontId="24" fillId="2" borderId="20" xfId="12" applyFont="1" applyFill="1" applyBorder="1" applyAlignment="1" applyProtection="1">
      <alignment horizontal="center"/>
    </xf>
    <xf numFmtId="0" fontId="24" fillId="2" borderId="24" xfId="12" applyFont="1" applyFill="1" applyBorder="1" applyAlignment="1" applyProtection="1">
      <alignment horizontal="center"/>
    </xf>
    <xf numFmtId="0" fontId="24" fillId="2" borderId="21" xfId="12" applyFont="1" applyFill="1" applyBorder="1" applyAlignment="1" applyProtection="1">
      <alignment horizontal="center"/>
    </xf>
    <xf numFmtId="0" fontId="24" fillId="2" borderId="0" xfId="12" applyFont="1" applyFill="1" applyBorder="1" applyAlignment="1" applyProtection="1">
      <alignment horizontal="center"/>
    </xf>
    <xf numFmtId="0" fontId="24" fillId="2" borderId="6" xfId="12" applyFont="1" applyFill="1" applyBorder="1" applyAlignment="1" applyProtection="1">
      <alignment horizontal="center"/>
    </xf>
    <xf numFmtId="0" fontId="24" fillId="2" borderId="25" xfId="12" applyFont="1" applyFill="1" applyBorder="1" applyAlignment="1" applyProtection="1">
      <alignment horizontal="center"/>
    </xf>
    <xf numFmtId="0" fontId="24" fillId="2" borderId="8" xfId="12" applyFont="1" applyFill="1" applyBorder="1" applyAlignment="1" applyProtection="1">
      <alignment horizontal="center"/>
    </xf>
    <xf numFmtId="0" fontId="24" fillId="2" borderId="7" xfId="12" applyFont="1" applyFill="1" applyBorder="1" applyAlignment="1" applyProtection="1">
      <alignment horizontal="center"/>
    </xf>
    <xf numFmtId="0" fontId="184" fillId="0" borderId="20" xfId="12" applyFont="1" applyBorder="1" applyAlignment="1">
      <alignment horizontal="right"/>
    </xf>
    <xf numFmtId="0" fontId="165" fillId="0" borderId="54" xfId="0" applyFont="1" applyBorder="1" applyAlignment="1">
      <alignment horizontal="center" wrapText="1"/>
    </xf>
    <xf numFmtId="0" fontId="165" fillId="0" borderId="42" xfId="0" applyFont="1" applyBorder="1" applyAlignment="1">
      <alignment horizontal="center" wrapText="1"/>
    </xf>
    <xf numFmtId="0" fontId="185" fillId="14" borderId="18" xfId="0" applyFont="1" applyFill="1" applyBorder="1" applyAlignment="1">
      <alignment horizontal="center"/>
    </xf>
    <xf numFmtId="0" fontId="185" fillId="14" borderId="19" xfId="0" applyFont="1" applyFill="1" applyBorder="1" applyAlignment="1">
      <alignment horizontal="center"/>
    </xf>
    <xf numFmtId="0" fontId="185" fillId="14" borderId="55" xfId="0" applyFont="1" applyFill="1" applyBorder="1" applyAlignment="1">
      <alignment horizontal="center"/>
    </xf>
    <xf numFmtId="0" fontId="186" fillId="0" borderId="0" xfId="0" applyFont="1" applyAlignment="1">
      <alignment horizontal="center" wrapText="1"/>
    </xf>
    <xf numFmtId="0" fontId="24" fillId="0" borderId="20" xfId="13" applyFont="1" applyBorder="1" applyAlignment="1" applyProtection="1">
      <alignment horizontal="right"/>
    </xf>
    <xf numFmtId="0" fontId="0" fillId="0" borderId="20" xfId="0" applyBorder="1" applyAlignment="1">
      <alignment horizontal="left" vertical="center" wrapText="1"/>
    </xf>
    <xf numFmtId="0" fontId="0" fillId="0" borderId="20" xfId="0" applyBorder="1" applyAlignment="1">
      <alignment horizontal="left" vertical="center"/>
    </xf>
    <xf numFmtId="0" fontId="0" fillId="0" borderId="0" xfId="0" applyAlignment="1">
      <alignment horizontal="left" vertical="center"/>
    </xf>
    <xf numFmtId="0" fontId="0" fillId="0" borderId="0" xfId="0" applyAlignment="1">
      <alignment horizontal="left" wrapText="1" indent="2"/>
    </xf>
    <xf numFmtId="0" fontId="169" fillId="0" borderId="20" xfId="0" applyFont="1" applyBorder="1" applyAlignment="1">
      <alignment horizontal="left" vertical="center" wrapText="1"/>
    </xf>
    <xf numFmtId="0" fontId="169" fillId="0" borderId="20" xfId="0" applyFont="1" applyBorder="1" applyAlignment="1">
      <alignment horizontal="left" vertical="center"/>
    </xf>
    <xf numFmtId="0" fontId="240" fillId="31" borderId="18" xfId="0" applyFont="1" applyFill="1" applyBorder="1" applyAlignment="1" applyProtection="1">
      <alignment horizontal="center"/>
    </xf>
    <xf numFmtId="0" fontId="240" fillId="31" borderId="19" xfId="0" applyFont="1" applyFill="1" applyBorder="1" applyAlignment="1" applyProtection="1">
      <alignment horizontal="center"/>
    </xf>
    <xf numFmtId="0" fontId="240" fillId="31" borderId="55" xfId="0" applyFont="1" applyFill="1" applyBorder="1" applyAlignment="1" applyProtection="1">
      <alignment horizontal="center"/>
    </xf>
    <xf numFmtId="0" fontId="43" fillId="0" borderId="0" xfId="0" applyFont="1" applyFill="1" applyBorder="1" applyAlignment="1" applyProtection="1">
      <alignment horizontal="justify" vertical="top" wrapText="1"/>
    </xf>
    <xf numFmtId="0" fontId="241" fillId="0" borderId="0" xfId="0" applyFont="1" applyFill="1" applyBorder="1" applyAlignment="1" applyProtection="1">
      <alignment horizontal="justify" vertical="top" wrapText="1"/>
    </xf>
    <xf numFmtId="0" fontId="191" fillId="18" borderId="3" xfId="0" applyFont="1" applyFill="1" applyBorder="1" applyAlignment="1" applyProtection="1">
      <alignment horizontal="center" vertical="top" wrapText="1"/>
      <protection locked="0"/>
    </xf>
    <xf numFmtId="0" fontId="24" fillId="0" borderId="0" xfId="0" applyFont="1" applyFill="1" applyBorder="1" applyAlignment="1" applyProtection="1">
      <alignment horizontal="justify" vertical="top" wrapText="1"/>
    </xf>
    <xf numFmtId="0" fontId="33" fillId="0" borderId="0" xfId="0" applyFont="1" applyFill="1" applyBorder="1" applyAlignment="1" applyProtection="1">
      <alignment horizontal="left" vertical="top" wrapText="1"/>
    </xf>
    <xf numFmtId="0" fontId="223" fillId="31" borderId="0" xfId="0" applyFont="1" applyFill="1" applyBorder="1" applyAlignment="1" applyProtection="1">
      <alignment horizontal="center"/>
    </xf>
    <xf numFmtId="0" fontId="242" fillId="0" borderId="0" xfId="0" applyFont="1" applyFill="1" applyBorder="1" applyAlignment="1" applyProtection="1">
      <alignment horizontal="center" vertical="top" wrapText="1"/>
    </xf>
    <xf numFmtId="0" fontId="45" fillId="0" borderId="0" xfId="0" applyFont="1" applyFill="1" applyBorder="1" applyAlignment="1" applyProtection="1">
      <alignment horizontal="center"/>
    </xf>
    <xf numFmtId="0" fontId="191" fillId="32" borderId="3" xfId="0" applyFont="1" applyFill="1" applyBorder="1" applyAlignment="1" applyProtection="1">
      <alignment horizontal="left"/>
      <protection locked="0"/>
    </xf>
    <xf numFmtId="0" fontId="247" fillId="0" borderId="18" xfId="0" applyFont="1" applyFill="1" applyBorder="1" applyAlignment="1" applyProtection="1">
      <alignment horizontal="center" wrapText="1"/>
    </xf>
    <xf numFmtId="0" fontId="247" fillId="0" borderId="55" xfId="0" applyFont="1" applyFill="1" applyBorder="1" applyAlignment="1" applyProtection="1">
      <alignment horizontal="center" wrapText="1"/>
    </xf>
    <xf numFmtId="0" fontId="234" fillId="0" borderId="18" xfId="0" applyFont="1" applyFill="1" applyBorder="1" applyAlignment="1" applyProtection="1">
      <alignment horizontal="center" wrapText="1"/>
    </xf>
    <xf numFmtId="0" fontId="234" fillId="0" borderId="55" xfId="0" applyFont="1" applyFill="1" applyBorder="1" applyAlignment="1" applyProtection="1">
      <alignment horizontal="center" wrapText="1"/>
    </xf>
    <xf numFmtId="0" fontId="191" fillId="32" borderId="3" xfId="0" applyFont="1" applyFill="1" applyBorder="1" applyAlignment="1" applyProtection="1">
      <alignment horizontal="center"/>
      <protection locked="0"/>
    </xf>
    <xf numFmtId="0" fontId="224" fillId="18" borderId="3" xfId="0" applyFont="1" applyFill="1" applyBorder="1" applyAlignment="1" applyProtection="1">
      <alignment horizontal="center" vertical="top" wrapText="1"/>
      <protection locked="0"/>
    </xf>
    <xf numFmtId="0" fontId="71" fillId="0" borderId="18" xfId="0" applyFont="1" applyFill="1" applyBorder="1" applyAlignment="1" applyProtection="1">
      <alignment horizontal="center" wrapText="1"/>
    </xf>
    <xf numFmtId="0" fontId="71" fillId="0" borderId="55" xfId="0" applyFont="1" applyFill="1" applyBorder="1" applyAlignment="1" applyProtection="1">
      <alignment horizontal="center" wrapText="1"/>
    </xf>
    <xf numFmtId="0" fontId="24" fillId="0" borderId="0" xfId="0" applyFont="1" applyFill="1" applyBorder="1" applyAlignment="1" applyProtection="1">
      <alignment horizontal="left" wrapText="1"/>
    </xf>
    <xf numFmtId="0" fontId="246" fillId="0" borderId="18" xfId="0" applyFont="1" applyFill="1" applyBorder="1" applyAlignment="1" applyProtection="1">
      <alignment horizontal="center" vertical="top" wrapText="1"/>
    </xf>
    <xf numFmtId="0" fontId="246" fillId="0" borderId="55" xfId="0" applyFont="1" applyFill="1" applyBorder="1" applyAlignment="1" applyProtection="1">
      <alignment horizontal="center" vertical="top" wrapText="1"/>
    </xf>
    <xf numFmtId="9" fontId="0" fillId="12" borderId="115" xfId="14" applyFont="1" applyFill="1" applyBorder="1" applyAlignment="1" applyProtection="1">
      <alignment horizontal="center" vertical="center"/>
      <protection locked="0"/>
    </xf>
    <xf numFmtId="9" fontId="0" fillId="12" borderId="61" xfId="14" applyFont="1" applyFill="1" applyBorder="1" applyAlignment="1" applyProtection="1">
      <alignment horizontal="center" vertical="center"/>
      <protection locked="0"/>
    </xf>
    <xf numFmtId="0" fontId="0" fillId="0" borderId="36" xfId="0" applyBorder="1" applyAlignment="1">
      <alignment horizontal="center" vertical="center"/>
    </xf>
    <xf numFmtId="0" fontId="0" fillId="0" borderId="17" xfId="0" applyBorder="1" applyAlignment="1">
      <alignment horizontal="center" vertical="center"/>
    </xf>
    <xf numFmtId="0" fontId="210" fillId="0" borderId="94" xfId="0" applyFont="1" applyBorder="1" applyAlignment="1" applyProtection="1">
      <alignment horizontal="center" vertical="center"/>
      <protection locked="0"/>
    </xf>
    <xf numFmtId="0" fontId="210" fillId="0" borderId="31" xfId="0" applyFont="1" applyBorder="1" applyAlignment="1" applyProtection="1">
      <alignment horizontal="center" vertical="center"/>
      <protection locked="0"/>
    </xf>
    <xf numFmtId="0" fontId="251" fillId="0" borderId="1" xfId="0" applyFont="1" applyBorder="1" applyAlignment="1">
      <alignment horizontal="left" vertical="top" wrapText="1"/>
    </xf>
    <xf numFmtId="0" fontId="251" fillId="0" borderId="0" xfId="0" applyFont="1" applyBorder="1" applyAlignment="1">
      <alignment horizontal="left" vertical="top" wrapText="1"/>
    </xf>
    <xf numFmtId="0" fontId="251" fillId="0" borderId="3" xfId="0" applyFont="1" applyBorder="1" applyAlignment="1">
      <alignment horizontal="left" vertical="top" wrapText="1"/>
    </xf>
    <xf numFmtId="0" fontId="41" fillId="27" borderId="21" xfId="0" applyFont="1" applyFill="1" applyBorder="1" applyAlignment="1">
      <alignment horizontal="center" vertical="center" wrapText="1"/>
    </xf>
    <xf numFmtId="0" fontId="41" fillId="27" borderId="0" xfId="0" applyFont="1" applyFill="1" applyBorder="1" applyAlignment="1">
      <alignment horizontal="center" vertical="center" wrapText="1"/>
    </xf>
    <xf numFmtId="0" fontId="41" fillId="27" borderId="6" xfId="0" applyFont="1" applyFill="1" applyBorder="1" applyAlignment="1">
      <alignment horizontal="center" vertical="center" wrapText="1"/>
    </xf>
    <xf numFmtId="0" fontId="41" fillId="27" borderId="25" xfId="0" applyFont="1" applyFill="1" applyBorder="1" applyAlignment="1">
      <alignment horizontal="center" vertical="center" wrapText="1"/>
    </xf>
    <xf numFmtId="0" fontId="41" fillId="27" borderId="8" xfId="0" applyFont="1" applyFill="1" applyBorder="1" applyAlignment="1">
      <alignment horizontal="center" vertical="center" wrapText="1"/>
    </xf>
    <xf numFmtId="0" fontId="41" fillId="27" borderId="7"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0" fontId="0" fillId="0" borderId="36" xfId="0" applyBorder="1" applyAlignment="1">
      <alignment horizontal="center" wrapText="1"/>
    </xf>
    <xf numFmtId="0" fontId="0" fillId="0" borderId="20" xfId="0" applyBorder="1" applyAlignment="1">
      <alignment horizontal="center" wrapText="1"/>
    </xf>
    <xf numFmtId="0" fontId="0" fillId="0" borderId="24" xfId="0" applyBorder="1" applyAlignment="1">
      <alignment horizontal="center" wrapText="1"/>
    </xf>
    <xf numFmtId="0" fontId="0" fillId="0" borderId="17" xfId="0" applyBorder="1" applyAlignment="1">
      <alignment horizontal="center" wrapText="1"/>
    </xf>
    <xf numFmtId="0" fontId="0" fillId="0" borderId="3" xfId="0" applyBorder="1" applyAlignment="1">
      <alignment horizontal="center" wrapText="1"/>
    </xf>
    <xf numFmtId="0" fontId="0" fillId="0" borderId="41" xfId="0" applyBorder="1" applyAlignment="1">
      <alignment horizontal="center" wrapText="1"/>
    </xf>
    <xf numFmtId="0" fontId="248" fillId="0" borderId="36" xfId="0" applyFont="1" applyBorder="1" applyAlignment="1">
      <alignment horizontal="center" wrapText="1"/>
    </xf>
    <xf numFmtId="0" fontId="248" fillId="0" borderId="29" xfId="0" applyFont="1" applyBorder="1" applyAlignment="1">
      <alignment horizontal="center" wrapText="1"/>
    </xf>
    <xf numFmtId="0" fontId="239" fillId="0" borderId="94" xfId="0" applyFont="1" applyBorder="1" applyAlignment="1">
      <alignment horizontal="center" vertical="center"/>
    </xf>
    <xf numFmtId="0" fontId="239" fillId="0" borderId="31" xfId="0" applyFont="1" applyBorder="1" applyAlignment="1">
      <alignment horizontal="center" vertical="center"/>
    </xf>
    <xf numFmtId="0" fontId="214" fillId="0" borderId="10" xfId="0" applyFont="1" applyBorder="1" applyAlignment="1">
      <alignment horizontal="center" vertical="center" wrapText="1"/>
    </xf>
    <xf numFmtId="0" fontId="214" fillId="0" borderId="1" xfId="0" applyFont="1" applyBorder="1" applyAlignment="1">
      <alignment horizontal="center" vertical="center" wrapText="1"/>
    </xf>
    <xf numFmtId="0" fontId="214" fillId="0" borderId="5" xfId="0" applyFont="1" applyBorder="1" applyAlignment="1">
      <alignment horizontal="center" vertical="center" wrapText="1"/>
    </xf>
    <xf numFmtId="0" fontId="214" fillId="0" borderId="12" xfId="0" applyFont="1" applyBorder="1" applyAlignment="1">
      <alignment horizontal="center" vertical="center" wrapText="1"/>
    </xf>
    <xf numFmtId="0" fontId="214" fillId="0" borderId="0" xfId="0" applyFont="1" applyBorder="1" applyAlignment="1">
      <alignment horizontal="center" vertical="center" wrapText="1"/>
    </xf>
    <xf numFmtId="0" fontId="214" fillId="0" borderId="2" xfId="0" applyFont="1" applyBorder="1" applyAlignment="1">
      <alignment horizontal="center" vertical="center" wrapText="1"/>
    </xf>
    <xf numFmtId="0" fontId="214" fillId="0" borderId="17" xfId="0" applyFont="1" applyBorder="1" applyAlignment="1">
      <alignment horizontal="center" vertical="center" wrapText="1"/>
    </xf>
    <xf numFmtId="0" fontId="214" fillId="0" borderId="3" xfId="0" applyFont="1" applyBorder="1" applyAlignment="1">
      <alignment horizontal="center" vertical="center" wrapText="1"/>
    </xf>
    <xf numFmtId="0" fontId="214" fillId="0" borderId="4" xfId="0" applyFont="1" applyBorder="1" applyAlignment="1">
      <alignment horizontal="center" vertical="center" wrapText="1"/>
    </xf>
    <xf numFmtId="0" fontId="0" fillId="16" borderId="5" xfId="0" applyFill="1" applyBorder="1" applyAlignment="1">
      <alignment horizontal="center" vertical="center" wrapText="1"/>
    </xf>
    <xf numFmtId="0" fontId="0" fillId="16" borderId="4" xfId="0" applyFill="1" applyBorder="1" applyAlignment="1">
      <alignment horizontal="center" vertical="center" wrapText="1"/>
    </xf>
    <xf numFmtId="0" fontId="0" fillId="0" borderId="18" xfId="0" applyBorder="1" applyAlignment="1">
      <alignment horizontal="center"/>
    </xf>
    <xf numFmtId="0" fontId="0" fillId="0" borderId="19" xfId="0" applyBorder="1" applyAlignment="1">
      <alignment horizontal="center"/>
    </xf>
    <xf numFmtId="0" fontId="0" fillId="0" borderId="55" xfId="0" applyBorder="1" applyAlignment="1">
      <alignment horizontal="center"/>
    </xf>
    <xf numFmtId="1" fontId="208" fillId="13" borderId="94" xfId="0" applyNumberFormat="1" applyFont="1" applyFill="1" applyBorder="1" applyAlignment="1">
      <alignment horizontal="center" vertical="center"/>
    </xf>
    <xf numFmtId="1" fontId="208" fillId="13" borderId="112" xfId="0" applyNumberFormat="1" applyFont="1" applyFill="1" applyBorder="1" applyAlignment="1">
      <alignment horizontal="center" vertical="center"/>
    </xf>
    <xf numFmtId="1" fontId="208" fillId="13" borderId="31" xfId="0" applyNumberFormat="1" applyFont="1" applyFill="1" applyBorder="1" applyAlignment="1">
      <alignment horizontal="center" vertical="center"/>
    </xf>
    <xf numFmtId="0" fontId="189" fillId="0" borderId="33" xfId="0" applyFont="1" applyFill="1" applyBorder="1" applyAlignment="1">
      <alignment horizontal="center"/>
    </xf>
    <xf numFmtId="0" fontId="189" fillId="0" borderId="34" xfId="0" applyFont="1" applyFill="1" applyBorder="1" applyAlignment="1">
      <alignment horizontal="center"/>
    </xf>
    <xf numFmtId="0" fontId="180" fillId="15" borderId="10" xfId="0" applyFont="1" applyFill="1" applyBorder="1" applyAlignment="1">
      <alignment horizontal="center" vertical="center" wrapText="1"/>
    </xf>
    <xf numFmtId="0" fontId="0" fillId="0" borderId="5"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17" xfId="0" applyBorder="1" applyAlignment="1">
      <alignment horizontal="center" vertical="center" wrapText="1"/>
    </xf>
    <xf numFmtId="0" fontId="0" fillId="0" borderId="4" xfId="0" applyBorder="1" applyAlignment="1">
      <alignment horizontal="center" vertical="center" wrapText="1"/>
    </xf>
    <xf numFmtId="0" fontId="180" fillId="26" borderId="94" xfId="0" applyFont="1" applyFill="1" applyBorder="1" applyAlignment="1">
      <alignment horizontal="center" vertical="center" wrapText="1"/>
    </xf>
    <xf numFmtId="0" fontId="180" fillId="26" borderId="112" xfId="0" applyFont="1" applyFill="1" applyBorder="1" applyAlignment="1">
      <alignment horizontal="center" vertical="center" wrapText="1"/>
    </xf>
    <xf numFmtId="0" fontId="180" fillId="26" borderId="31" xfId="0" applyFont="1" applyFill="1" applyBorder="1" applyAlignment="1">
      <alignment horizontal="center" vertical="center" wrapText="1"/>
    </xf>
    <xf numFmtId="0" fontId="180" fillId="26" borderId="94" xfId="0" applyFont="1" applyFill="1" applyBorder="1" applyAlignment="1">
      <alignment horizontal="center" vertical="center"/>
    </xf>
    <xf numFmtId="0" fontId="180" fillId="26" borderId="112" xfId="0" applyFont="1" applyFill="1" applyBorder="1" applyAlignment="1">
      <alignment horizontal="center" vertical="center"/>
    </xf>
    <xf numFmtId="0" fontId="180" fillId="26" borderId="31" xfId="0" applyFont="1" applyFill="1" applyBorder="1" applyAlignment="1">
      <alignment horizontal="center" vertical="center"/>
    </xf>
    <xf numFmtId="0" fontId="180" fillId="0" borderId="18" xfId="0" applyFont="1" applyBorder="1" applyAlignment="1">
      <alignment horizontal="left" vertical="center"/>
    </xf>
    <xf numFmtId="0" fontId="180" fillId="0" borderId="19" xfId="0" applyFont="1" applyBorder="1" applyAlignment="1">
      <alignment horizontal="left" vertical="center"/>
    </xf>
    <xf numFmtId="0" fontId="180" fillId="0" borderId="55" xfId="0" applyFont="1" applyBorder="1" applyAlignment="1">
      <alignment horizontal="left" vertical="center"/>
    </xf>
    <xf numFmtId="167" fontId="10" fillId="0" borderId="0" xfId="8"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5" fillId="0" borderId="10"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xf>
    <xf numFmtId="0" fontId="45" fillId="0" borderId="12"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xf>
    <xf numFmtId="0" fontId="45" fillId="0" borderId="17" xfId="0" applyFont="1" applyFill="1" applyBorder="1" applyAlignment="1" applyProtection="1">
      <alignment horizontal="center" vertical="center" wrapText="1"/>
    </xf>
    <xf numFmtId="0" fontId="45" fillId="0" borderId="4" xfId="0" applyFont="1" applyFill="1" applyBorder="1" applyAlignment="1" applyProtection="1">
      <alignment horizontal="center" vertical="center" wrapText="1"/>
    </xf>
    <xf numFmtId="44" fontId="0" fillId="0" borderId="0" xfId="0" applyNumberFormat="1" applyAlignment="1" applyProtection="1">
      <alignment horizontal="center"/>
    </xf>
    <xf numFmtId="0" fontId="0" fillId="0" borderId="0" xfId="0" applyAlignment="1" applyProtection="1">
      <alignment horizontal="center"/>
    </xf>
    <xf numFmtId="3" fontId="0" fillId="0" borderId="0" xfId="0" applyNumberFormat="1" applyAlignment="1" applyProtection="1">
      <alignment horizontal="center"/>
    </xf>
    <xf numFmtId="0" fontId="92" fillId="0" borderId="0" xfId="0" applyFont="1" applyFill="1" applyBorder="1" applyAlignment="1" applyProtection="1">
      <alignment horizontal="center"/>
    </xf>
    <xf numFmtId="44" fontId="47" fillId="0" borderId="0" xfId="8" applyFont="1" applyFill="1" applyBorder="1" applyAlignment="1" applyProtection="1">
      <alignment horizontal="center"/>
    </xf>
    <xf numFmtId="0" fontId="10" fillId="0" borderId="0" xfId="0" applyFont="1" applyFill="1" applyBorder="1" applyAlignment="1" applyProtection="1">
      <alignment horizontal="center"/>
    </xf>
    <xf numFmtId="0" fontId="5" fillId="0" borderId="1" xfId="0" applyFont="1" applyBorder="1" applyAlignment="1">
      <alignment horizontal="left" wrapText="1"/>
    </xf>
    <xf numFmtId="0" fontId="5" fillId="0" borderId="0" xfId="0" applyFont="1" applyAlignment="1">
      <alignment horizontal="left" wrapText="1"/>
    </xf>
    <xf numFmtId="0" fontId="238" fillId="0" borderId="0" xfId="0" applyFont="1" applyBorder="1" applyAlignment="1">
      <alignment horizontal="left" vertical="center" wrapText="1"/>
    </xf>
    <xf numFmtId="0" fontId="176" fillId="0" borderId="0" xfId="0" applyFont="1" applyBorder="1" applyAlignment="1" applyProtection="1">
      <alignment horizontal="left" vertical="center" wrapText="1"/>
    </xf>
    <xf numFmtId="0" fontId="132" fillId="4" borderId="103" xfId="0" applyFont="1" applyFill="1" applyBorder="1" applyAlignment="1" applyProtection="1">
      <alignment horizontal="center"/>
      <protection locked="0"/>
    </xf>
    <xf numFmtId="0" fontId="132" fillId="4" borderId="104" xfId="0" applyFont="1" applyFill="1" applyBorder="1" applyAlignment="1" applyProtection="1">
      <alignment horizontal="center"/>
      <protection locked="0"/>
    </xf>
    <xf numFmtId="0" fontId="165" fillId="0" borderId="10" xfId="0" applyFont="1" applyBorder="1" applyAlignment="1">
      <alignment horizontal="center" vertical="center"/>
    </xf>
    <xf numFmtId="0" fontId="165" fillId="0" borderId="1" xfId="0" applyFont="1" applyBorder="1" applyAlignment="1">
      <alignment horizontal="center" vertical="center"/>
    </xf>
    <xf numFmtId="0" fontId="165" fillId="0" borderId="5" xfId="0" applyFont="1" applyBorder="1" applyAlignment="1">
      <alignment horizontal="center" vertical="center"/>
    </xf>
    <xf numFmtId="0" fontId="165" fillId="0" borderId="17" xfId="0" applyFont="1" applyBorder="1" applyAlignment="1">
      <alignment horizontal="center" vertical="center"/>
    </xf>
    <xf numFmtId="0" fontId="165" fillId="0" borderId="3" xfId="0" applyFont="1" applyBorder="1" applyAlignment="1">
      <alignment horizontal="center" vertical="center"/>
    </xf>
    <xf numFmtId="0" fontId="165" fillId="0" borderId="4" xfId="0" applyFont="1" applyBorder="1" applyAlignment="1">
      <alignment horizontal="center" vertical="center"/>
    </xf>
    <xf numFmtId="0" fontId="0" fillId="0" borderId="0" xfId="0" applyFill="1" applyBorder="1" applyAlignment="1" applyProtection="1">
      <alignment horizontal="right"/>
    </xf>
    <xf numFmtId="0" fontId="108" fillId="2" borderId="29" xfId="0" applyFont="1" applyFill="1" applyBorder="1" applyAlignment="1">
      <alignment horizontal="center"/>
    </xf>
    <xf numFmtId="0" fontId="108" fillId="2" borderId="8" xfId="0" applyFont="1" applyFill="1" applyBorder="1" applyAlignment="1">
      <alignment horizontal="center"/>
    </xf>
    <xf numFmtId="0" fontId="47" fillId="0" borderId="0" xfId="0" applyFont="1" applyFill="1" applyBorder="1" applyAlignment="1" applyProtection="1">
      <alignment horizontal="left" vertical="top" wrapText="1"/>
    </xf>
    <xf numFmtId="0" fontId="60" fillId="4" borderId="43" xfId="0" applyFont="1" applyFill="1" applyBorder="1" applyAlignment="1" applyProtection="1">
      <alignment horizontal="center" wrapText="1"/>
      <protection locked="0"/>
    </xf>
    <xf numFmtId="0" fontId="60" fillId="4" borderId="43" xfId="0" applyFont="1" applyFill="1" applyBorder="1" applyAlignment="1" applyProtection="1">
      <alignment horizontal="left" wrapText="1"/>
      <protection locked="0"/>
    </xf>
    <xf numFmtId="179" fontId="152" fillId="3" borderId="0" xfId="0" applyNumberFormat="1" applyFont="1" applyFill="1" applyAlignment="1">
      <alignment horizontal="left"/>
    </xf>
    <xf numFmtId="0" fontId="19" fillId="0" borderId="0" xfId="0" applyFont="1" applyAlignment="1" applyProtection="1">
      <alignment horizontal="left" vertical="top" wrapText="1"/>
    </xf>
    <xf numFmtId="0" fontId="42" fillId="2" borderId="10"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153" fillId="4" borderId="34" xfId="0" applyFont="1" applyFill="1" applyBorder="1" applyAlignment="1" applyProtection="1">
      <alignment horizontal="center" wrapText="1"/>
      <protection locked="0"/>
    </xf>
    <xf numFmtId="0" fontId="157" fillId="4" borderId="34" xfId="0" applyFont="1" applyFill="1" applyBorder="1" applyAlignment="1" applyProtection="1">
      <alignment horizontal="center" wrapText="1"/>
      <protection locked="0"/>
    </xf>
    <xf numFmtId="0" fontId="14" fillId="0" borderId="0" xfId="0" applyNumberFormat="1" applyFont="1" applyAlignment="1">
      <alignment horizontal="justify" vertical="top" wrapText="1"/>
    </xf>
    <xf numFmtId="0" fontId="27" fillId="0" borderId="0" xfId="0" applyFont="1" applyAlignment="1">
      <alignment horizontal="center"/>
    </xf>
    <xf numFmtId="0" fontId="169" fillId="5" borderId="1" xfId="0" applyFont="1" applyFill="1" applyBorder="1" applyAlignment="1">
      <alignment horizontal="justify" vertical="top" wrapText="1"/>
    </xf>
    <xf numFmtId="0" fontId="169" fillId="5" borderId="0" xfId="0" applyFont="1" applyFill="1" applyAlignment="1">
      <alignment horizontal="justify" vertical="top" wrapText="1"/>
    </xf>
    <xf numFmtId="0" fontId="10" fillId="0" borderId="1" xfId="0" applyFont="1" applyBorder="1" applyAlignment="1">
      <alignment horizontal="center" vertical="center"/>
    </xf>
    <xf numFmtId="0" fontId="27" fillId="0" borderId="1" xfId="0" applyFont="1" applyBorder="1" applyAlignment="1">
      <alignment horizontal="center" vertical="center"/>
    </xf>
    <xf numFmtId="0" fontId="10" fillId="0" borderId="1" xfId="0" applyFont="1" applyBorder="1" applyAlignment="1">
      <alignment horizontal="center" wrapText="1"/>
    </xf>
    <xf numFmtId="0" fontId="27" fillId="0" borderId="0" xfId="0" applyFont="1" applyBorder="1" applyAlignment="1">
      <alignment horizontal="center" wrapText="1"/>
    </xf>
    <xf numFmtId="0" fontId="101" fillId="4" borderId="3" xfId="0" applyFont="1" applyFill="1" applyBorder="1" applyAlignment="1" applyProtection="1">
      <alignment horizontal="center" vertical="center"/>
      <protection locked="0"/>
    </xf>
    <xf numFmtId="0" fontId="23" fillId="0" borderId="43" xfId="0" applyFont="1" applyBorder="1" applyAlignment="1">
      <alignment horizontal="center" vertical="center" wrapText="1"/>
    </xf>
    <xf numFmtId="0" fontId="14" fillId="0" borderId="0" xfId="0" applyFont="1" applyAlignment="1">
      <alignment vertical="top" wrapText="1"/>
    </xf>
    <xf numFmtId="0" fontId="40" fillId="5" borderId="0" xfId="0" applyFont="1" applyFill="1" applyAlignment="1">
      <alignment horizontal="center"/>
    </xf>
    <xf numFmtId="0" fontId="101" fillId="0" borderId="1" xfId="0" applyFont="1" applyBorder="1" applyAlignment="1">
      <alignment horizontal="left" vertical="center" wrapText="1"/>
    </xf>
    <xf numFmtId="0" fontId="101" fillId="0" borderId="0" xfId="0" applyFont="1" applyBorder="1" applyAlignment="1">
      <alignment horizontal="left" vertical="center" wrapText="1"/>
    </xf>
    <xf numFmtId="0" fontId="101" fillId="4" borderId="3" xfId="0" applyFont="1" applyFill="1" applyBorder="1" applyProtection="1">
      <protection locked="0"/>
    </xf>
    <xf numFmtId="0" fontId="40" fillId="5" borderId="0" xfId="0" applyFont="1" applyFill="1" applyAlignment="1">
      <alignment wrapText="1"/>
    </xf>
    <xf numFmtId="0" fontId="40" fillId="5" borderId="0" xfId="0" applyFont="1" applyFill="1" applyAlignment="1">
      <alignment horizontal="center" vertical="center"/>
    </xf>
    <xf numFmtId="0" fontId="96" fillId="12" borderId="21" xfId="0" applyFont="1" applyFill="1" applyBorder="1" applyAlignment="1" applyProtection="1">
      <alignment horizontal="left" vertical="top"/>
      <protection locked="0"/>
    </xf>
    <xf numFmtId="0" fontId="101" fillId="0" borderId="0" xfId="0" applyFont="1" applyBorder="1" applyAlignment="1" applyProtection="1">
      <alignment horizontal="left" vertical="top"/>
      <protection locked="0"/>
    </xf>
    <xf numFmtId="0" fontId="101" fillId="0" borderId="6" xfId="0" applyFont="1"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34" xfId="0" applyBorder="1" applyAlignment="1" applyProtection="1">
      <alignment horizontal="left" vertical="top"/>
      <protection locked="0"/>
    </xf>
    <xf numFmtId="0" fontId="0" fillId="0" borderId="35" xfId="0" applyBorder="1" applyAlignment="1" applyProtection="1">
      <alignment horizontal="left" vertical="top"/>
      <protection locked="0"/>
    </xf>
    <xf numFmtId="0" fontId="36" fillId="4" borderId="10" xfId="0" applyFont="1" applyFill="1" applyBorder="1" applyAlignment="1" applyProtection="1">
      <alignment horizontal="center" vertical="center" wrapText="1"/>
      <protection locked="0"/>
    </xf>
    <xf numFmtId="0" fontId="36" fillId="4" borderId="1" xfId="0" applyFont="1" applyFill="1" applyBorder="1" applyAlignment="1" applyProtection="1">
      <alignment horizontal="center" vertical="center" wrapText="1"/>
      <protection locked="0"/>
    </xf>
    <xf numFmtId="0" fontId="36" fillId="4" borderId="5" xfId="0" applyFont="1" applyFill="1" applyBorder="1" applyAlignment="1" applyProtection="1">
      <alignment horizontal="center" vertical="center" wrapText="1"/>
      <protection locked="0"/>
    </xf>
    <xf numFmtId="0" fontId="36" fillId="4" borderId="17" xfId="0" applyFont="1" applyFill="1" applyBorder="1" applyAlignment="1" applyProtection="1">
      <alignment horizontal="center" vertical="center" wrapText="1"/>
      <protection locked="0"/>
    </xf>
    <xf numFmtId="0" fontId="36" fillId="4" borderId="3" xfId="0" applyFont="1" applyFill="1" applyBorder="1" applyAlignment="1" applyProtection="1">
      <alignment horizontal="center" vertical="center" wrapText="1"/>
      <protection locked="0"/>
    </xf>
    <xf numFmtId="0" fontId="36" fillId="4" borderId="4" xfId="0" applyFont="1" applyFill="1" applyBorder="1" applyAlignment="1" applyProtection="1">
      <alignment horizontal="center" vertical="center" wrapText="1"/>
      <protection locked="0"/>
    </xf>
    <xf numFmtId="165" fontId="24" fillId="12" borderId="57" xfId="0" applyNumberFormat="1" applyFont="1" applyFill="1" applyBorder="1" applyAlignment="1" applyProtection="1">
      <alignment horizontal="center" vertical="center"/>
      <protection locked="0"/>
    </xf>
    <xf numFmtId="165" fontId="24" fillId="12" borderId="61" xfId="0" applyNumberFormat="1" applyFont="1" applyFill="1" applyBorder="1" applyAlignment="1" applyProtection="1">
      <alignment horizontal="center" vertical="center"/>
      <protection locked="0"/>
    </xf>
    <xf numFmtId="0" fontId="96" fillId="12" borderId="34" xfId="0" applyFont="1" applyFill="1" applyBorder="1" applyAlignment="1" applyProtection="1">
      <alignment horizontal="left" vertical="top"/>
      <protection locked="0"/>
    </xf>
    <xf numFmtId="0" fontId="96" fillId="12" borderId="35" xfId="0" applyFont="1" applyFill="1" applyBorder="1" applyAlignment="1" applyProtection="1">
      <alignment horizontal="left" vertical="top"/>
      <protection locked="0"/>
    </xf>
    <xf numFmtId="0" fontId="31" fillId="0" borderId="0" xfId="0" applyFont="1" applyBorder="1" applyAlignment="1" applyProtection="1">
      <alignment horizontal="justify" vertical="center" wrapText="1"/>
    </xf>
    <xf numFmtId="165" fontId="96" fillId="4" borderId="22" xfId="0" applyNumberFormat="1" applyFont="1" applyFill="1" applyBorder="1" applyAlignment="1" applyProtection="1">
      <alignment horizontal="left" vertical="top"/>
      <protection locked="0"/>
    </xf>
    <xf numFmtId="0" fontId="176" fillId="12" borderId="23" xfId="0" applyFont="1" applyFill="1" applyBorder="1" applyAlignment="1" applyProtection="1">
      <alignment horizontal="center" vertical="top" wrapText="1"/>
    </xf>
    <xf numFmtId="0" fontId="176" fillId="12" borderId="20" xfId="0" applyFont="1" applyFill="1" applyBorder="1" applyAlignment="1" applyProtection="1">
      <alignment horizontal="center" vertical="top" wrapText="1"/>
    </xf>
    <xf numFmtId="0" fontId="176" fillId="12" borderId="24" xfId="0" applyFont="1" applyFill="1" applyBorder="1" applyAlignment="1" applyProtection="1">
      <alignment horizontal="center" vertical="top" wrapText="1"/>
    </xf>
    <xf numFmtId="0" fontId="176" fillId="12" borderId="21" xfId="0" applyFont="1" applyFill="1" applyBorder="1" applyAlignment="1" applyProtection="1">
      <alignment horizontal="center" vertical="top" wrapText="1"/>
    </xf>
    <xf numFmtId="0" fontId="176" fillId="12" borderId="0" xfId="0" applyFont="1" applyFill="1" applyBorder="1" applyAlignment="1" applyProtection="1">
      <alignment horizontal="center" vertical="top" wrapText="1"/>
    </xf>
    <xf numFmtId="0" fontId="176" fillId="12" borderId="6" xfId="0" applyFont="1" applyFill="1" applyBorder="1" applyAlignment="1" applyProtection="1">
      <alignment horizontal="center" vertical="top" wrapText="1"/>
    </xf>
    <xf numFmtId="0" fontId="176" fillId="12" borderId="25" xfId="0" applyFont="1" applyFill="1" applyBorder="1" applyAlignment="1" applyProtection="1">
      <alignment horizontal="center" vertical="top" wrapText="1"/>
    </xf>
    <xf numFmtId="0" fontId="176" fillId="12" borderId="8" xfId="0" applyFont="1" applyFill="1" applyBorder="1" applyAlignment="1" applyProtection="1">
      <alignment horizontal="center" vertical="top" wrapText="1"/>
    </xf>
    <xf numFmtId="0" fontId="176" fillId="12" borderId="7" xfId="0" applyFont="1" applyFill="1" applyBorder="1" applyAlignment="1" applyProtection="1">
      <alignment horizontal="center" vertical="top" wrapText="1"/>
    </xf>
    <xf numFmtId="0" fontId="0" fillId="0" borderId="8"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96" fillId="0" borderId="0" xfId="0" applyFont="1" applyFill="1" applyBorder="1" applyAlignment="1" applyProtection="1">
      <alignment horizontal="left" vertical="top"/>
      <protection locked="0"/>
    </xf>
    <xf numFmtId="0" fontId="101" fillId="0" borderId="0" xfId="0" applyFont="1" applyFill="1" applyBorder="1" applyAlignment="1" applyProtection="1">
      <alignment horizontal="left" vertical="top"/>
      <protection locked="0"/>
    </xf>
    <xf numFmtId="0" fontId="35" fillId="12" borderId="22" xfId="0" applyFont="1" applyFill="1" applyBorder="1" applyAlignment="1" applyProtection="1">
      <alignment horizontal="center"/>
      <protection locked="0"/>
    </xf>
    <xf numFmtId="0" fontId="101" fillId="0" borderId="34" xfId="0" applyFont="1" applyBorder="1" applyAlignment="1" applyProtection="1">
      <alignment horizontal="center"/>
      <protection locked="0"/>
    </xf>
    <xf numFmtId="0" fontId="101" fillId="0" borderId="35" xfId="0" applyFont="1" applyBorder="1" applyAlignment="1" applyProtection="1">
      <alignment horizontal="center"/>
      <protection locked="0"/>
    </xf>
    <xf numFmtId="0" fontId="96" fillId="12" borderId="22" xfId="0" applyFont="1" applyFill="1" applyBorder="1" applyAlignment="1" applyProtection="1">
      <alignment horizontal="left"/>
      <protection locked="0"/>
    </xf>
    <xf numFmtId="0" fontId="101" fillId="0" borderId="34" xfId="0" applyFont="1" applyBorder="1" applyAlignment="1" applyProtection="1">
      <alignment horizontal="left"/>
      <protection locked="0"/>
    </xf>
    <xf numFmtId="0" fontId="101" fillId="0" borderId="35" xfId="0" applyFont="1" applyBorder="1" applyAlignment="1" applyProtection="1">
      <alignment horizontal="left"/>
      <protection locked="0"/>
    </xf>
    <xf numFmtId="0" fontId="0" fillId="0" borderId="34" xfId="0" applyBorder="1" applyAlignment="1" applyProtection="1">
      <alignment horizontal="left"/>
      <protection locked="0"/>
    </xf>
    <xf numFmtId="0" fontId="0" fillId="0" borderId="35" xfId="0" applyBorder="1" applyAlignment="1" applyProtection="1">
      <alignment horizontal="left"/>
      <protection locked="0"/>
    </xf>
    <xf numFmtId="0" fontId="96" fillId="12" borderId="34" xfId="0" applyFont="1" applyFill="1" applyBorder="1" applyAlignment="1" applyProtection="1">
      <alignment horizontal="left"/>
      <protection locked="0"/>
    </xf>
    <xf numFmtId="0" fontId="96" fillId="12" borderId="35" xfId="0" applyFont="1" applyFill="1" applyBorder="1" applyAlignment="1" applyProtection="1">
      <alignment horizontal="left"/>
      <protection locked="0"/>
    </xf>
    <xf numFmtId="0" fontId="202" fillId="12" borderId="22" xfId="0" applyFont="1" applyFill="1" applyBorder="1" applyAlignment="1" applyProtection="1">
      <alignment horizontal="center"/>
      <protection locked="0"/>
    </xf>
    <xf numFmtId="0" fontId="202" fillId="0" borderId="34" xfId="0" applyFont="1" applyBorder="1" applyAlignment="1" applyProtection="1">
      <alignment horizontal="center"/>
      <protection locked="0"/>
    </xf>
    <xf numFmtId="0" fontId="202" fillId="0" borderId="35" xfId="0" applyFont="1" applyBorder="1" applyAlignment="1" applyProtection="1">
      <alignment horizontal="center"/>
      <protection locked="0"/>
    </xf>
    <xf numFmtId="165" fontId="2" fillId="0" borderId="22" xfId="8" applyNumberFormat="1" applyFont="1" applyFill="1" applyBorder="1" applyAlignment="1"/>
    <xf numFmtId="165" fontId="2" fillId="0" borderId="34" xfId="8" applyNumberFormat="1" applyFont="1" applyFill="1" applyBorder="1" applyAlignment="1"/>
    <xf numFmtId="165" fontId="2" fillId="0" borderId="35" xfId="8" applyNumberFormat="1" applyFont="1" applyFill="1" applyBorder="1" applyAlignment="1"/>
    <xf numFmtId="0" fontId="0" fillId="15" borderId="43" xfId="0" applyFont="1" applyFill="1" applyBorder="1" applyAlignment="1">
      <alignment horizontal="center"/>
    </xf>
    <xf numFmtId="0" fontId="0" fillId="0" borderId="43" xfId="0" applyNumberFormat="1" applyFont="1" applyFill="1" applyBorder="1" applyAlignment="1">
      <alignment horizontal="center"/>
    </xf>
    <xf numFmtId="165" fontId="60" fillId="4" borderId="43" xfId="0" applyNumberFormat="1" applyFont="1" applyFill="1" applyBorder="1" applyProtection="1">
      <protection locked="0"/>
    </xf>
    <xf numFmtId="0" fontId="216" fillId="0" borderId="22" xfId="0" applyFont="1" applyBorder="1" applyAlignment="1">
      <alignment horizontal="center"/>
    </xf>
    <xf numFmtId="0" fontId="216" fillId="0" borderId="34" xfId="0" applyFont="1" applyBorder="1" applyAlignment="1">
      <alignment horizontal="center"/>
    </xf>
    <xf numFmtId="0" fontId="216" fillId="0" borderId="35" xfId="0" applyFont="1" applyBorder="1" applyAlignment="1">
      <alignment horizontal="center"/>
    </xf>
    <xf numFmtId="167" fontId="2" fillId="33" borderId="66" xfId="8" applyNumberFormat="1" applyFont="1" applyFill="1" applyBorder="1"/>
    <xf numFmtId="0" fontId="211" fillId="4" borderId="10" xfId="0" applyFont="1" applyFill="1" applyBorder="1" applyAlignment="1" applyProtection="1">
      <alignment vertical="top" wrapText="1"/>
      <protection locked="0"/>
    </xf>
    <xf numFmtId="0" fontId="165" fillId="0" borderId="17" xfId="0" applyFont="1" applyBorder="1" applyAlignment="1">
      <alignment horizontal="left" vertical="center" wrapText="1"/>
    </xf>
    <xf numFmtId="0" fontId="165" fillId="0" borderId="3" xfId="0" applyFont="1" applyBorder="1" applyAlignment="1">
      <alignment horizontal="left" vertical="center" wrapText="1"/>
    </xf>
    <xf numFmtId="0" fontId="165" fillId="0" borderId="4" xfId="0" applyFont="1" applyBorder="1" applyAlignment="1">
      <alignment horizontal="left" vertical="center" wrapText="1"/>
    </xf>
    <xf numFmtId="0" fontId="22" fillId="0" borderId="0" xfId="10" applyFont="1" applyAlignment="1"/>
    <xf numFmtId="0" fontId="0" fillId="0" borderId="0" xfId="0" applyAlignment="1">
      <alignment vertical="center" wrapText="1"/>
    </xf>
    <xf numFmtId="0" fontId="0" fillId="0" borderId="0" xfId="0" applyAlignment="1">
      <alignment horizontal="justify" vertical="center" wrapText="1"/>
    </xf>
    <xf numFmtId="0" fontId="12" fillId="2" borderId="12" xfId="10" applyFont="1" applyFill="1" applyBorder="1" applyAlignment="1" applyProtection="1">
      <alignment horizontal="center" vertical="center" wrapText="1"/>
    </xf>
    <xf numFmtId="0" fontId="12" fillId="2" borderId="0" xfId="10" applyFont="1" applyFill="1" applyBorder="1" applyAlignment="1" applyProtection="1">
      <alignment horizontal="center" vertical="center" wrapText="1"/>
    </xf>
    <xf numFmtId="0" fontId="12" fillId="2" borderId="2" xfId="10" applyFont="1" applyFill="1" applyBorder="1" applyAlignment="1" applyProtection="1">
      <alignment horizontal="center" vertical="center" wrapText="1"/>
    </xf>
    <xf numFmtId="0" fontId="22" fillId="0" borderId="0" xfId="10" applyFont="1" applyAlignment="1">
      <alignment horizontal="justify" wrapText="1"/>
    </xf>
    <xf numFmtId="0" fontId="19" fillId="0" borderId="0" xfId="10" applyFont="1" applyAlignment="1">
      <alignment wrapText="1"/>
    </xf>
    <xf numFmtId="0" fontId="19" fillId="0" borderId="0" xfId="10" applyFont="1" applyAlignment="1">
      <alignment horizontal="justify" vertical="top" wrapText="1"/>
    </xf>
    <xf numFmtId="0" fontId="0" fillId="0" borderId="0" xfId="0" applyAlignment="1">
      <alignment horizontal="justify" vertical="top" wrapText="1"/>
    </xf>
    <xf numFmtId="0" fontId="19" fillId="0" borderId="0" xfId="10" applyFont="1" applyAlignment="1">
      <alignment horizontal="justify" wrapText="1"/>
    </xf>
    <xf numFmtId="0" fontId="0" fillId="0" borderId="0" xfId="0" applyAlignment="1">
      <alignment horizontal="justify" wrapText="1"/>
    </xf>
    <xf numFmtId="0" fontId="19" fillId="0" borderId="0" xfId="10" applyFont="1" applyAlignment="1">
      <alignment horizontal="justify" vertical="center" wrapText="1"/>
    </xf>
    <xf numFmtId="0" fontId="0" fillId="0" borderId="22" xfId="0" applyFont="1" applyBorder="1" applyAlignment="1">
      <alignment horizontal="left" wrapText="1"/>
    </xf>
    <xf numFmtId="0" fontId="0" fillId="0" borderId="34" xfId="0" applyFont="1" applyBorder="1" applyAlignment="1">
      <alignment horizontal="left" wrapText="1"/>
    </xf>
    <xf numFmtId="0" fontId="0" fillId="0" borderId="35" xfId="0" applyFont="1" applyBorder="1" applyAlignment="1">
      <alignment horizontal="left" wrapText="1"/>
    </xf>
    <xf numFmtId="0" fontId="98" fillId="4" borderId="43" xfId="0" applyFont="1" applyFill="1" applyBorder="1" applyAlignment="1" applyProtection="1">
      <alignment wrapText="1"/>
      <protection locked="0"/>
    </xf>
    <xf numFmtId="167" fontId="98" fillId="4" borderId="43" xfId="5" applyNumberFormat="1" applyFont="1" applyFill="1" applyBorder="1" applyProtection="1">
      <protection locked="0"/>
    </xf>
    <xf numFmtId="0" fontId="0" fillId="0" borderId="0" xfId="0" applyFont="1"/>
    <xf numFmtId="0" fontId="0" fillId="0" borderId="0" xfId="0" applyFont="1" applyAlignment="1">
      <alignment horizontal="left" wrapText="1"/>
    </xf>
    <xf numFmtId="0" fontId="37" fillId="0" borderId="43" xfId="0" applyFont="1" applyBorder="1" applyAlignment="1" applyProtection="1"/>
    <xf numFmtId="167" fontId="98" fillId="4" borderId="43" xfId="5" applyNumberFormat="1" applyFont="1" applyFill="1" applyBorder="1" applyAlignment="1" applyProtection="1">
      <alignment horizontal="center"/>
      <protection locked="0"/>
    </xf>
    <xf numFmtId="167" fontId="98" fillId="4" borderId="43" xfId="5" applyNumberFormat="1" applyFont="1" applyFill="1" applyBorder="1" applyAlignment="1" applyProtection="1">
      <alignment horizontal="center" vertical="center"/>
      <protection locked="0"/>
    </xf>
    <xf numFmtId="0" fontId="0" fillId="0" borderId="0" xfId="0" applyNumberFormat="1" applyAlignment="1">
      <alignment horizontal="justify" vertical="top"/>
    </xf>
    <xf numFmtId="0" fontId="0" fillId="0" borderId="0" xfId="0" applyNumberFormat="1" applyFont="1" applyAlignment="1">
      <alignment horizontal="justify" vertical="top"/>
    </xf>
    <xf numFmtId="0" fontId="0" fillId="0" borderId="43" xfId="0" applyBorder="1"/>
    <xf numFmtId="0" fontId="0" fillId="0" borderId="43" xfId="0" applyFont="1" applyBorder="1"/>
    <xf numFmtId="0" fontId="41" fillId="0" borderId="43" xfId="0" applyFont="1" applyBorder="1" applyAlignment="1">
      <alignment horizontal="center" vertical="center"/>
    </xf>
    <xf numFmtId="0" fontId="41" fillId="0" borderId="43" xfId="0" applyFont="1" applyBorder="1" applyAlignment="1">
      <alignment horizontal="center" vertical="center" wrapText="1"/>
    </xf>
    <xf numFmtId="0" fontId="98" fillId="4" borderId="43" xfId="0" applyFont="1" applyFill="1" applyBorder="1" applyAlignment="1" applyProtection="1">
      <alignment horizontal="center" vertical="center" wrapText="1"/>
      <protection locked="0"/>
    </xf>
    <xf numFmtId="0" fontId="0" fillId="0" borderId="43" xfId="0" applyFont="1" applyBorder="1" applyAlignment="1">
      <alignment wrapText="1"/>
    </xf>
    <xf numFmtId="0" fontId="30" fillId="0" borderId="43" xfId="0" applyFont="1" applyFill="1" applyBorder="1" applyAlignment="1" applyProtection="1">
      <alignment vertical="top" wrapText="1"/>
    </xf>
    <xf numFmtId="0" fontId="24" fillId="0" borderId="43" xfId="0" applyFont="1" applyFill="1" applyBorder="1" applyAlignment="1" applyProtection="1">
      <alignment vertical="top" wrapText="1"/>
    </xf>
    <xf numFmtId="8" fontId="30" fillId="0" borderId="43" xfId="0" applyNumberFormat="1" applyFont="1" applyFill="1" applyBorder="1" applyAlignment="1" applyProtection="1">
      <alignment horizontal="right" vertical="center"/>
    </xf>
    <xf numFmtId="8" fontId="48" fillId="0" borderId="43" xfId="0" applyNumberFormat="1" applyFont="1" applyFill="1" applyBorder="1" applyAlignment="1" applyProtection="1">
      <alignment horizontal="right" vertical="center"/>
    </xf>
    <xf numFmtId="0" fontId="41" fillId="2" borderId="18" xfId="0" applyFont="1" applyFill="1" applyBorder="1" applyAlignment="1">
      <alignment horizontal="center"/>
    </xf>
    <xf numFmtId="0" fontId="41" fillId="2" borderId="19" xfId="0" applyFont="1" applyFill="1" applyBorder="1" applyAlignment="1">
      <alignment horizontal="center"/>
    </xf>
    <xf numFmtId="0" fontId="41" fillId="2" borderId="55" xfId="0" applyFont="1" applyFill="1" applyBorder="1" applyAlignment="1">
      <alignment horizontal="center"/>
    </xf>
    <xf numFmtId="0" fontId="0" fillId="0" borderId="43" xfId="0" applyFont="1" applyFill="1" applyBorder="1"/>
    <xf numFmtId="6" fontId="30" fillId="0" borderId="43" xfId="0" applyNumberFormat="1" applyFont="1" applyFill="1" applyBorder="1" applyAlignment="1" applyProtection="1">
      <alignment horizontal="right" vertical="center"/>
    </xf>
    <xf numFmtId="0" fontId="5" fillId="0" borderId="21" xfId="0" applyNumberFormat="1" applyFont="1" applyBorder="1" applyAlignment="1">
      <alignment horizontal="justify" vertical="center" wrapText="1"/>
    </xf>
    <xf numFmtId="0" fontId="5" fillId="0" borderId="0" xfId="0" applyNumberFormat="1" applyFont="1" applyBorder="1" applyAlignment="1">
      <alignment horizontal="justify" vertical="center" wrapText="1"/>
    </xf>
    <xf numFmtId="0" fontId="5" fillId="0" borderId="6" xfId="0" applyNumberFormat="1" applyFont="1" applyBorder="1" applyAlignment="1">
      <alignment horizontal="justify" vertical="center" wrapText="1"/>
    </xf>
    <xf numFmtId="0" fontId="46" fillId="0" borderId="0" xfId="0" applyFont="1" applyBorder="1" applyAlignment="1">
      <alignment horizontal="justify" vertical="center" wrapText="1"/>
    </xf>
    <xf numFmtId="0" fontId="46" fillId="0" borderId="6" xfId="0" applyFont="1" applyBorder="1" applyAlignment="1">
      <alignment horizontal="justify" vertical="center" wrapText="1"/>
    </xf>
    <xf numFmtId="0" fontId="46" fillId="0" borderId="8" xfId="0" applyFont="1" applyBorder="1" applyAlignment="1">
      <alignment horizontal="justify" vertical="center" wrapText="1"/>
    </xf>
    <xf numFmtId="0" fontId="46" fillId="0" borderId="7" xfId="0" applyFont="1" applyBorder="1" applyAlignment="1">
      <alignment horizontal="justify" vertical="center" wrapText="1"/>
    </xf>
    <xf numFmtId="0" fontId="30" fillId="0" borderId="43" xfId="0" applyFont="1" applyFill="1" applyBorder="1" applyAlignment="1" applyProtection="1">
      <alignment vertical="top"/>
    </xf>
    <xf numFmtId="0" fontId="29" fillId="0" borderId="21" xfId="0" applyFont="1" applyBorder="1" applyAlignment="1">
      <alignment horizontal="justify" vertical="top" wrapText="1"/>
    </xf>
    <xf numFmtId="0" fontId="29" fillId="0" borderId="0" xfId="0" applyFont="1" applyBorder="1" applyAlignment="1">
      <alignment horizontal="justify" vertical="top" wrapText="1"/>
    </xf>
    <xf numFmtId="0" fontId="29" fillId="0" borderId="6" xfId="0" applyFont="1" applyBorder="1" applyAlignment="1">
      <alignment horizontal="justify" vertical="top" wrapText="1"/>
    </xf>
    <xf numFmtId="0" fontId="5" fillId="0" borderId="21" xfId="0" applyNumberFormat="1" applyFont="1" applyBorder="1" applyAlignment="1">
      <alignment horizontal="justify" vertical="top" wrapText="1"/>
    </xf>
    <xf numFmtId="0" fontId="5" fillId="0" borderId="0" xfId="0" applyNumberFormat="1" applyFont="1" applyBorder="1" applyAlignment="1">
      <alignment horizontal="justify" vertical="top" wrapText="1"/>
    </xf>
    <xf numFmtId="0" fontId="5" fillId="0" borderId="6" xfId="0" applyNumberFormat="1" applyFont="1" applyBorder="1" applyAlignment="1">
      <alignment horizontal="justify" vertical="top" wrapText="1"/>
    </xf>
    <xf numFmtId="0" fontId="0" fillId="0" borderId="43" xfId="0" applyBorder="1" applyAlignment="1">
      <alignment wrapText="1"/>
    </xf>
    <xf numFmtId="10" fontId="26" fillId="0" borderId="22" xfId="14" applyNumberFormat="1" applyFont="1" applyBorder="1" applyAlignment="1">
      <alignment horizontal="center"/>
    </xf>
    <xf numFmtId="10" fontId="26" fillId="0" borderId="34" xfId="14" applyNumberFormat="1" applyFont="1" applyBorder="1" applyAlignment="1">
      <alignment horizontal="center"/>
    </xf>
    <xf numFmtId="10" fontId="26" fillId="0" borderId="35" xfId="14" applyNumberFormat="1" applyFont="1" applyBorder="1" applyAlignment="1">
      <alignment horizontal="center"/>
    </xf>
    <xf numFmtId="167" fontId="26" fillId="0" borderId="43" xfId="5" applyNumberFormat="1" applyFont="1" applyFill="1" applyBorder="1"/>
    <xf numFmtId="0" fontId="0" fillId="0" borderId="22" xfId="0" applyBorder="1" applyAlignment="1">
      <alignment horizontal="left"/>
    </xf>
    <xf numFmtId="0" fontId="0" fillId="0" borderId="34" xfId="0" applyFont="1" applyBorder="1" applyAlignment="1">
      <alignment horizontal="left"/>
    </xf>
    <xf numFmtId="0" fontId="0" fillId="0" borderId="35" xfId="0" applyFont="1" applyBorder="1" applyAlignment="1">
      <alignment horizontal="left"/>
    </xf>
    <xf numFmtId="167" fontId="26" fillId="0" borderId="22" xfId="5" applyNumberFormat="1" applyFont="1" applyFill="1" applyBorder="1" applyAlignment="1">
      <alignment horizontal="center"/>
    </xf>
    <xf numFmtId="167" fontId="26" fillId="0" borderId="34" xfId="5" applyNumberFormat="1" applyFont="1" applyFill="1" applyBorder="1" applyAlignment="1">
      <alignment horizontal="center"/>
    </xf>
    <xf numFmtId="167" fontId="26" fillId="0" borderId="35" xfId="5" applyNumberFormat="1" applyFont="1" applyFill="1" applyBorder="1" applyAlignment="1">
      <alignment horizontal="center"/>
    </xf>
    <xf numFmtId="0" fontId="0" fillId="0" borderId="22" xfId="0" applyFill="1" applyBorder="1"/>
    <xf numFmtId="0" fontId="0" fillId="0" borderId="34" xfId="0" applyFont="1" applyFill="1" applyBorder="1"/>
    <xf numFmtId="0" fontId="0" fillId="0" borderId="35" xfId="0" applyFont="1" applyFill="1" applyBorder="1"/>
    <xf numFmtId="0" fontId="48" fillId="0" borderId="0" xfId="0" applyFont="1" applyAlignment="1">
      <alignment horizontal="center"/>
    </xf>
    <xf numFmtId="0" fontId="29" fillId="0" borderId="43" xfId="0" applyFont="1" applyBorder="1"/>
    <xf numFmtId="0" fontId="29" fillId="0" borderId="43" xfId="0" applyFont="1" applyBorder="1" applyAlignment="1">
      <alignment wrapText="1"/>
    </xf>
    <xf numFmtId="0" fontId="29" fillId="0" borderId="0" xfId="0" applyNumberFormat="1" applyFont="1" applyAlignment="1">
      <alignment horizontal="justify" vertical="top" wrapText="1"/>
    </xf>
    <xf numFmtId="6" fontId="29" fillId="0" borderId="43" xfId="0" applyNumberFormat="1" applyFont="1" applyBorder="1" applyAlignment="1">
      <alignment horizontal="right" vertical="center"/>
    </xf>
    <xf numFmtId="0" fontId="29" fillId="0" borderId="25" xfId="0" applyNumberFormat="1" applyFont="1" applyBorder="1" applyAlignment="1">
      <alignment horizontal="justify" vertical="top" wrapText="1"/>
    </xf>
    <xf numFmtId="0" fontId="29" fillId="0" borderId="8" xfId="0" applyNumberFormat="1" applyFont="1" applyBorder="1" applyAlignment="1">
      <alignment horizontal="justify" vertical="top" wrapText="1"/>
    </xf>
    <xf numFmtId="0" fontId="29" fillId="0" borderId="7" xfId="0" applyNumberFormat="1" applyFont="1" applyBorder="1" applyAlignment="1">
      <alignment horizontal="justify" vertical="top" wrapText="1"/>
    </xf>
    <xf numFmtId="0" fontId="29" fillId="0" borderId="21" xfId="0" applyNumberFormat="1" applyFont="1" applyBorder="1" applyAlignment="1">
      <alignment horizontal="justify" vertical="center" wrapText="1"/>
    </xf>
    <xf numFmtId="0" fontId="29" fillId="0" borderId="0" xfId="0" applyNumberFormat="1" applyFont="1" applyBorder="1" applyAlignment="1">
      <alignment horizontal="justify" vertical="center" wrapText="1"/>
    </xf>
    <xf numFmtId="0" fontId="29" fillId="0" borderId="6" xfId="0" applyNumberFormat="1" applyFont="1" applyBorder="1" applyAlignment="1">
      <alignment horizontal="justify" vertical="center" wrapText="1"/>
    </xf>
    <xf numFmtId="0" fontId="29" fillId="0" borderId="21" xfId="0" applyNumberFormat="1" applyFont="1" applyBorder="1" applyAlignment="1">
      <alignment horizontal="justify" wrapText="1"/>
    </xf>
    <xf numFmtId="0" fontId="29" fillId="0" borderId="0" xfId="0" applyNumberFormat="1" applyFont="1" applyBorder="1" applyAlignment="1">
      <alignment horizontal="justify" wrapText="1"/>
    </xf>
    <xf numFmtId="0" fontId="29" fillId="0" borderId="6" xfId="0" applyNumberFormat="1" applyFont="1" applyBorder="1" applyAlignment="1">
      <alignment horizontal="justify" wrapText="1"/>
    </xf>
    <xf numFmtId="0" fontId="29" fillId="0" borderId="43" xfId="0" applyFont="1" applyBorder="1" applyAlignment="1">
      <alignment horizontal="right" vertical="center"/>
    </xf>
    <xf numFmtId="10" fontId="29" fillId="0" borderId="43" xfId="0" applyNumberFormat="1" applyFont="1" applyBorder="1" applyAlignment="1">
      <alignment horizontal="right" vertical="center"/>
    </xf>
    <xf numFmtId="8" fontId="48" fillId="0" borderId="43" xfId="0" applyNumberFormat="1" applyFont="1" applyBorder="1" applyAlignment="1">
      <alignment horizontal="right" vertical="center"/>
    </xf>
    <xf numFmtId="0" fontId="48" fillId="0" borderId="43" xfId="0" applyFont="1" applyBorder="1" applyAlignment="1">
      <alignment horizontal="right" vertical="center"/>
    </xf>
    <xf numFmtId="0" fontId="1" fillId="0" borderId="0" xfId="0" applyFont="1" applyBorder="1" applyAlignment="1" applyProtection="1">
      <alignment horizontal="left" vertical="top" wrapText="1"/>
    </xf>
    <xf numFmtId="0" fontId="1" fillId="0" borderId="0" xfId="0" applyFont="1" applyBorder="1" applyAlignment="1" applyProtection="1">
      <alignment horizontal="left" wrapText="1"/>
    </xf>
    <xf numFmtId="0" fontId="10" fillId="2" borderId="18" xfId="0" applyFont="1" applyFill="1" applyBorder="1" applyAlignment="1" applyProtection="1">
      <alignment horizontal="left"/>
    </xf>
    <xf numFmtId="0" fontId="10" fillId="2" borderId="19" xfId="0" applyFont="1" applyFill="1" applyBorder="1" applyAlignment="1" applyProtection="1">
      <alignment horizontal="left"/>
    </xf>
    <xf numFmtId="0" fontId="10" fillId="2" borderId="55" xfId="0" applyFont="1" applyFill="1" applyBorder="1" applyAlignment="1" applyProtection="1">
      <alignment horizontal="left"/>
    </xf>
    <xf numFmtId="0" fontId="1" fillId="0" borderId="12" xfId="0" applyFont="1" applyBorder="1" applyAlignment="1" applyProtection="1">
      <alignment horizontal="left" vertical="top" wrapText="1"/>
    </xf>
    <xf numFmtId="0" fontId="1" fillId="0" borderId="0" xfId="0" applyFont="1" applyFill="1" applyBorder="1" applyAlignment="1" applyProtection="1">
      <alignment horizontal="left" vertical="top" wrapText="1"/>
    </xf>
    <xf numFmtId="0" fontId="1" fillId="0" borderId="0" xfId="0" applyFont="1" applyFill="1" applyBorder="1" applyAlignment="1" applyProtection="1">
      <alignment horizontal="left" wrapText="1"/>
    </xf>
    <xf numFmtId="0" fontId="12" fillId="2" borderId="10"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5"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0" xfId="0" applyFont="1" applyFill="1" applyBorder="1" applyAlignment="1">
      <alignment horizontal="center" vertical="center"/>
    </xf>
    <xf numFmtId="0" fontId="42" fillId="2" borderId="2" xfId="0" applyFont="1" applyFill="1" applyBorder="1" applyAlignment="1">
      <alignment horizontal="center" vertical="center"/>
    </xf>
    <xf numFmtId="0" fontId="42" fillId="2" borderId="17" xfId="0" applyFont="1" applyFill="1" applyBorder="1" applyAlignment="1">
      <alignment horizontal="center" vertical="center"/>
    </xf>
    <xf numFmtId="0" fontId="42" fillId="2" borderId="3" xfId="0" applyFont="1" applyFill="1" applyBorder="1" applyAlignment="1">
      <alignment horizontal="center" vertical="center"/>
    </xf>
    <xf numFmtId="0" fontId="42" fillId="2" borderId="4" xfId="0" applyFont="1" applyFill="1" applyBorder="1" applyAlignment="1">
      <alignment horizontal="center" vertical="center"/>
    </xf>
    <xf numFmtId="0" fontId="158" fillId="0" borderId="18" xfId="0" applyFont="1" applyFill="1" applyBorder="1" applyAlignment="1" applyProtection="1">
      <alignment horizontal="center"/>
    </xf>
    <xf numFmtId="0" fontId="158" fillId="0" borderId="19" xfId="0" applyFont="1" applyFill="1" applyBorder="1" applyAlignment="1" applyProtection="1">
      <alignment horizontal="center"/>
    </xf>
    <xf numFmtId="0" fontId="158" fillId="0" borderId="55" xfId="0" applyFont="1" applyFill="1" applyBorder="1" applyAlignment="1" applyProtection="1">
      <alignment horizontal="center"/>
    </xf>
    <xf numFmtId="0" fontId="57" fillId="4" borderId="18" xfId="0" applyFont="1" applyFill="1" applyBorder="1" applyAlignment="1" applyProtection="1">
      <alignment horizontal="center"/>
      <protection locked="0"/>
    </xf>
    <xf numFmtId="0" fontId="57" fillId="4" borderId="55" xfId="0" applyFont="1" applyFill="1" applyBorder="1" applyAlignment="1" applyProtection="1">
      <alignment horizontal="center"/>
      <protection locked="0"/>
    </xf>
    <xf numFmtId="49" fontId="134" fillId="4" borderId="3" xfId="0" applyNumberFormat="1" applyFont="1" applyFill="1" applyBorder="1" applyAlignment="1" applyProtection="1">
      <alignment horizontal="center"/>
      <protection locked="0"/>
    </xf>
    <xf numFmtId="0" fontId="5" fillId="0" borderId="0" xfId="0" applyFont="1" applyFill="1" applyBorder="1" applyAlignment="1" applyProtection="1">
      <alignment horizontal="left" wrapText="1"/>
    </xf>
    <xf numFmtId="0" fontId="23" fillId="0" borderId="18" xfId="0" applyFont="1" applyFill="1" applyBorder="1" applyAlignment="1" applyProtection="1">
      <alignment horizontal="left"/>
    </xf>
    <xf numFmtId="0" fontId="23" fillId="0" borderId="19" xfId="0" applyFont="1" applyFill="1" applyBorder="1" applyAlignment="1" applyProtection="1">
      <alignment horizontal="left"/>
    </xf>
    <xf numFmtId="0" fontId="23" fillId="0" borderId="55" xfId="0" applyFont="1" applyFill="1" applyBorder="1" applyAlignment="1" applyProtection="1">
      <alignment horizontal="left"/>
    </xf>
    <xf numFmtId="0" fontId="23" fillId="12" borderId="18" xfId="0" applyNumberFormat="1" applyFont="1" applyFill="1" applyBorder="1" applyAlignment="1" applyProtection="1">
      <alignment horizontal="center"/>
      <protection locked="0"/>
    </xf>
    <xf numFmtId="0" fontId="23" fillId="12" borderId="55" xfId="0" applyNumberFormat="1" applyFont="1" applyFill="1" applyBorder="1" applyAlignment="1" applyProtection="1">
      <alignment horizontal="center"/>
      <protection locked="0"/>
    </xf>
    <xf numFmtId="0" fontId="101" fillId="0" borderId="0" xfId="0" applyFont="1" applyBorder="1" applyAlignment="1" applyProtection="1">
      <alignment horizontal="left" vertical="top" wrapText="1"/>
    </xf>
    <xf numFmtId="49" fontId="96" fillId="4" borderId="3" xfId="0" applyNumberFormat="1" applyFont="1" applyFill="1" applyBorder="1" applyAlignment="1" applyProtection="1">
      <alignment horizontal="center"/>
      <protection locked="0"/>
    </xf>
    <xf numFmtId="49" fontId="5" fillId="0" borderId="0" xfId="0" applyNumberFormat="1" applyFont="1" applyAlignment="1" applyProtection="1">
      <alignment horizontal="center" vertical="center"/>
    </xf>
    <xf numFmtId="173" fontId="96" fillId="4" borderId="3"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xf>
    <xf numFmtId="0" fontId="101" fillId="0" borderId="0" xfId="0" applyFont="1" applyFill="1" applyBorder="1" applyAlignment="1" applyProtection="1">
      <alignment horizontal="left" vertical="center"/>
    </xf>
    <xf numFmtId="49" fontId="5" fillId="0" borderId="0" xfId="0" applyNumberFormat="1" applyFont="1" applyFill="1" applyAlignment="1" applyProtection="1">
      <alignment horizontal="left" vertical="top" wrapText="1"/>
    </xf>
    <xf numFmtId="0" fontId="5" fillId="0" borderId="0" xfId="0" applyFont="1" applyBorder="1" applyAlignment="1" applyProtection="1">
      <alignment horizontal="justify" vertical="top" wrapText="1"/>
    </xf>
    <xf numFmtId="0" fontId="101" fillId="0" borderId="0" xfId="0" applyFont="1" applyBorder="1" applyAlignment="1" applyProtection="1">
      <alignment horizontal="justify" vertical="top" wrapText="1"/>
    </xf>
    <xf numFmtId="0" fontId="76" fillId="2" borderId="18" xfId="0" applyFont="1" applyFill="1" applyBorder="1" applyAlignment="1" applyProtection="1">
      <alignment horizontal="center" vertical="center"/>
    </xf>
    <xf numFmtId="0" fontId="76" fillId="2" borderId="19" xfId="0" applyFont="1" applyFill="1" applyBorder="1" applyAlignment="1" applyProtection="1">
      <alignment horizontal="center" vertical="center"/>
    </xf>
    <xf numFmtId="0" fontId="76" fillId="2" borderId="55" xfId="0" applyFont="1" applyFill="1" applyBorder="1" applyAlignment="1" applyProtection="1">
      <alignment horizontal="center" vertical="center"/>
    </xf>
    <xf numFmtId="0" fontId="23" fillId="0" borderId="18" xfId="0" applyNumberFormat="1" applyFont="1" applyFill="1" applyBorder="1" applyAlignment="1" applyProtection="1">
      <alignment horizontal="center"/>
    </xf>
    <xf numFmtId="0" fontId="23" fillId="0" borderId="55" xfId="0" applyNumberFormat="1" applyFont="1" applyFill="1" applyBorder="1" applyAlignment="1" applyProtection="1">
      <alignment horizontal="center"/>
    </xf>
    <xf numFmtId="49" fontId="5" fillId="0" borderId="0" xfId="0" applyNumberFormat="1" applyFont="1" applyFill="1" applyBorder="1" applyAlignment="1" applyProtection="1">
      <alignment horizontal="left" vertical="top" wrapText="1"/>
    </xf>
    <xf numFmtId="0" fontId="24" fillId="0" borderId="12" xfId="0" applyFont="1" applyFill="1" applyBorder="1" applyAlignment="1" applyProtection="1">
      <alignment horizontal="left" vertical="center"/>
    </xf>
    <xf numFmtId="0" fontId="24" fillId="0" borderId="0" xfId="0" applyFont="1" applyFill="1" applyBorder="1" applyAlignment="1" applyProtection="1">
      <alignment horizontal="left" vertical="center"/>
    </xf>
    <xf numFmtId="0" fontId="176" fillId="0" borderId="0" xfId="0" applyFont="1" applyAlignment="1" applyProtection="1">
      <alignment horizontal="center" vertical="top" wrapText="1"/>
    </xf>
    <xf numFmtId="0" fontId="200" fillId="13" borderId="10" xfId="0" applyFont="1" applyFill="1" applyBorder="1" applyAlignment="1">
      <alignment horizontal="center" vertical="center"/>
    </xf>
    <xf numFmtId="0" fontId="200" fillId="13" borderId="1" xfId="0" applyFont="1" applyFill="1" applyBorder="1" applyAlignment="1">
      <alignment horizontal="center" vertical="center"/>
    </xf>
    <xf numFmtId="0" fontId="200" fillId="13" borderId="5" xfId="0" applyFont="1" applyFill="1" applyBorder="1" applyAlignment="1">
      <alignment horizontal="center" vertical="center"/>
    </xf>
    <xf numFmtId="0" fontId="200" fillId="13" borderId="17" xfId="0" applyFont="1" applyFill="1" applyBorder="1" applyAlignment="1">
      <alignment horizontal="center" vertical="center"/>
    </xf>
    <xf numFmtId="0" fontId="200" fillId="13" borderId="3" xfId="0" applyFont="1" applyFill="1" applyBorder="1" applyAlignment="1">
      <alignment horizontal="center" vertical="center"/>
    </xf>
    <xf numFmtId="0" fontId="200" fillId="13" borderId="4" xfId="0" applyFont="1" applyFill="1" applyBorder="1" applyAlignment="1">
      <alignment horizontal="center" vertical="center"/>
    </xf>
    <xf numFmtId="0" fontId="5" fillId="13" borderId="0" xfId="0" applyFont="1" applyFill="1" applyAlignment="1" applyProtection="1">
      <alignment horizontal="center" vertical="center" wrapText="1"/>
    </xf>
    <xf numFmtId="0" fontId="40" fillId="0" borderId="0" xfId="0" applyFont="1" applyAlignment="1" applyProtection="1">
      <alignment horizontal="center" vertical="top" wrapText="1"/>
    </xf>
    <xf numFmtId="0" fontId="101" fillId="0" borderId="0" xfId="0" applyFont="1" applyAlignment="1" applyProtection="1">
      <alignment horizontal="left" vertical="top"/>
    </xf>
    <xf numFmtId="0" fontId="0" fillId="4" borderId="34" xfId="0" applyFont="1" applyFill="1" applyBorder="1" applyAlignment="1" applyProtection="1">
      <alignment horizontal="center"/>
      <protection locked="0"/>
    </xf>
    <xf numFmtId="0" fontId="29" fillId="4" borderId="105" xfId="0" applyFont="1" applyFill="1" applyBorder="1" applyAlignment="1" applyProtection="1">
      <protection locked="0"/>
    </xf>
    <xf numFmtId="0" fontId="0" fillId="0" borderId="105" xfId="0" applyBorder="1" applyAlignment="1" applyProtection="1">
      <protection locked="0"/>
    </xf>
    <xf numFmtId="0" fontId="98" fillId="4" borderId="46" xfId="0" applyFont="1" applyFill="1" applyBorder="1" applyAlignment="1" applyProtection="1">
      <alignment horizontal="center"/>
      <protection locked="0"/>
    </xf>
    <xf numFmtId="0" fontId="0" fillId="0" borderId="0" xfId="0" applyBorder="1"/>
    <xf numFmtId="0" fontId="98" fillId="4" borderId="34" xfId="0" applyFont="1" applyFill="1" applyBorder="1" applyAlignment="1" applyProtection="1">
      <alignment horizontal="center"/>
      <protection locked="0"/>
    </xf>
    <xf numFmtId="0" fontId="98" fillId="4" borderId="105" xfId="0" applyFont="1" applyFill="1" applyBorder="1" applyAlignment="1" applyProtection="1">
      <protection locked="0"/>
    </xf>
    <xf numFmtId="0" fontId="0" fillId="0" borderId="105" xfId="0" applyBorder="1" applyAlignment="1"/>
    <xf numFmtId="0" fontId="98" fillId="4" borderId="8" xfId="0" applyFont="1" applyFill="1" applyBorder="1" applyAlignment="1" applyProtection="1">
      <protection locked="0"/>
    </xf>
    <xf numFmtId="0" fontId="0" fillId="0" borderId="12" xfId="0" applyFont="1" applyBorder="1" applyAlignment="1">
      <alignment horizontal="left" vertical="center"/>
    </xf>
    <xf numFmtId="0" fontId="0" fillId="0" borderId="0" xfId="0" applyFont="1" applyBorder="1" applyAlignment="1">
      <alignment horizontal="left" vertical="center"/>
    </xf>
    <xf numFmtId="0" fontId="0" fillId="0" borderId="0" xfId="0" applyBorder="1" applyAlignment="1" applyProtection="1">
      <alignment horizontal="right"/>
    </xf>
    <xf numFmtId="0" fontId="29" fillId="4" borderId="8" xfId="0" applyFont="1" applyFill="1" applyBorder="1" applyAlignment="1" applyProtection="1">
      <alignment horizontal="center"/>
      <protection locked="0"/>
    </xf>
    <xf numFmtId="0" fontId="27" fillId="0" borderId="0" xfId="0" applyFont="1" applyBorder="1" applyAlignment="1">
      <alignment horizontal="center"/>
    </xf>
    <xf numFmtId="0" fontId="0" fillId="0" borderId="0" xfId="0" applyFill="1" applyBorder="1" applyAlignment="1">
      <alignment horizontal="justify" vertical="top" wrapText="1"/>
    </xf>
    <xf numFmtId="0" fontId="0" fillId="0" borderId="0" xfId="0" applyFont="1" applyFill="1" applyBorder="1" applyAlignment="1">
      <alignment horizontal="justify" vertical="top" wrapText="1"/>
    </xf>
    <xf numFmtId="0" fontId="98" fillId="4" borderId="8" xfId="0" applyFont="1" applyFill="1" applyBorder="1" applyAlignment="1" applyProtection="1">
      <alignment horizontal="left"/>
      <protection locked="0"/>
    </xf>
    <xf numFmtId="0" fontId="0" fillId="0" borderId="0" xfId="0" applyBorder="1" applyAlignment="1">
      <alignment horizontal="center"/>
    </xf>
    <xf numFmtId="0" fontId="0" fillId="0" borderId="0" xfId="0" applyFont="1" applyBorder="1" applyAlignment="1">
      <alignment horizontal="center"/>
    </xf>
    <xf numFmtId="0" fontId="0" fillId="0" borderId="3" xfId="0" applyFont="1" applyFill="1" applyBorder="1" applyAlignment="1">
      <alignment horizontal="center"/>
    </xf>
    <xf numFmtId="0" fontId="98" fillId="4" borderId="105" xfId="0" applyFont="1" applyFill="1" applyBorder="1" applyAlignment="1" applyProtection="1">
      <alignment horizontal="center"/>
      <protection locked="0"/>
    </xf>
    <xf numFmtId="14" fontId="98" fillId="4" borderId="8" xfId="0" applyNumberFormat="1" applyFont="1" applyFill="1" applyBorder="1" applyAlignment="1" applyProtection="1">
      <alignment horizontal="center"/>
      <protection locked="0"/>
    </xf>
    <xf numFmtId="174" fontId="98" fillId="4" borderId="3" xfId="0" applyNumberFormat="1" applyFont="1" applyFill="1" applyBorder="1" applyAlignment="1" applyProtection="1">
      <alignment horizontal="center"/>
      <protection locked="0"/>
    </xf>
    <xf numFmtId="0" fontId="202" fillId="0" borderId="0" xfId="0" applyFont="1" applyAlignment="1">
      <alignment horizontal="center" vertical="top"/>
    </xf>
    <xf numFmtId="0" fontId="177" fillId="0" borderId="0" xfId="0" applyFont="1" applyAlignment="1">
      <alignment horizontal="center" vertical="center" wrapText="1"/>
    </xf>
    <xf numFmtId="0" fontId="106" fillId="0" borderId="3" xfId="0" applyFont="1" applyBorder="1" applyAlignment="1">
      <alignment horizontal="left" vertical="top"/>
    </xf>
    <xf numFmtId="0" fontId="27" fillId="2" borderId="18" xfId="0" applyFont="1" applyFill="1" applyBorder="1" applyAlignment="1">
      <alignment vertical="top"/>
    </xf>
    <xf numFmtId="0" fontId="27" fillId="2" borderId="19" xfId="0" applyFont="1" applyFill="1" applyBorder="1" applyAlignment="1">
      <alignment vertical="top"/>
    </xf>
    <xf numFmtId="0" fontId="27" fillId="2" borderId="55" xfId="0" applyFont="1" applyFill="1" applyBorder="1" applyAlignment="1">
      <alignment vertical="top"/>
    </xf>
    <xf numFmtId="0" fontId="1" fillId="0" borderId="0" xfId="0" applyFont="1" applyAlignment="1">
      <alignment horizontal="justify" vertical="top" wrapText="1"/>
    </xf>
    <xf numFmtId="0" fontId="0" fillId="0" borderId="0" xfId="0" applyFont="1" applyAlignment="1">
      <alignment horizontal="justify" vertical="top" wrapText="1"/>
    </xf>
    <xf numFmtId="0" fontId="27" fillId="2" borderId="18" xfId="0" applyFont="1" applyFill="1" applyBorder="1" applyAlignment="1">
      <alignment vertical="center"/>
    </xf>
    <xf numFmtId="0" fontId="27" fillId="2" borderId="19" xfId="0" applyFont="1" applyFill="1" applyBorder="1" applyAlignment="1">
      <alignment vertical="center"/>
    </xf>
    <xf numFmtId="0" fontId="27" fillId="2" borderId="55" xfId="0" applyFont="1" applyFill="1" applyBorder="1" applyAlignment="1">
      <alignment vertical="center"/>
    </xf>
    <xf numFmtId="0" fontId="45" fillId="2" borderId="10"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5" xfId="0" applyFont="1" applyFill="1" applyBorder="1" applyAlignment="1" applyProtection="1">
      <alignment horizontal="center" vertical="center"/>
    </xf>
    <xf numFmtId="0" fontId="45" fillId="2" borderId="17" xfId="0" applyFont="1" applyFill="1" applyBorder="1" applyAlignment="1" applyProtection="1">
      <alignment horizontal="center" vertical="center"/>
    </xf>
    <xf numFmtId="0" fontId="45" fillId="2" borderId="3" xfId="0" applyFont="1" applyFill="1" applyBorder="1" applyAlignment="1" applyProtection="1">
      <alignment horizontal="center" vertical="center"/>
    </xf>
    <xf numFmtId="0" fontId="45" fillId="2" borderId="4" xfId="0" applyFont="1" applyFill="1" applyBorder="1" applyAlignment="1" applyProtection="1">
      <alignment horizontal="center" vertical="center"/>
    </xf>
    <xf numFmtId="0" fontId="37" fillId="0" borderId="0" xfId="0" applyFont="1" applyBorder="1" applyAlignment="1" applyProtection="1">
      <alignment horizontal="justify" vertical="top" wrapText="1"/>
    </xf>
    <xf numFmtId="0" fontId="37" fillId="0" borderId="3" xfId="0" applyFont="1" applyBorder="1" applyAlignment="1" applyProtection="1">
      <alignment horizontal="justify" vertical="top" wrapText="1"/>
    </xf>
    <xf numFmtId="0" fontId="98" fillId="4" borderId="10" xfId="0" applyFont="1" applyFill="1" applyBorder="1" applyAlignment="1" applyProtection="1">
      <alignment horizontal="center" vertical="top" wrapText="1"/>
      <protection locked="0"/>
    </xf>
    <xf numFmtId="0" fontId="98" fillId="4" borderId="1" xfId="0" applyFont="1" applyFill="1" applyBorder="1" applyAlignment="1" applyProtection="1">
      <alignment horizontal="center" vertical="top" wrapText="1"/>
      <protection locked="0"/>
    </xf>
    <xf numFmtId="0" fontId="98" fillId="4" borderId="5" xfId="0" applyFont="1" applyFill="1" applyBorder="1" applyAlignment="1" applyProtection="1">
      <alignment horizontal="center" vertical="top" wrapText="1"/>
      <protection locked="0"/>
    </xf>
    <xf numFmtId="0" fontId="98" fillId="4" borderId="17" xfId="0" applyFont="1" applyFill="1" applyBorder="1" applyAlignment="1" applyProtection="1">
      <alignment horizontal="center" vertical="top" wrapText="1"/>
      <protection locked="0"/>
    </xf>
    <xf numFmtId="0" fontId="98" fillId="4" borderId="3" xfId="0" applyFont="1" applyFill="1" applyBorder="1" applyAlignment="1" applyProtection="1">
      <alignment horizontal="center" vertical="top" wrapText="1"/>
      <protection locked="0"/>
    </xf>
    <xf numFmtId="0" fontId="98" fillId="4" borderId="4" xfId="0" applyFont="1" applyFill="1" applyBorder="1" applyAlignment="1" applyProtection="1">
      <alignment horizontal="center" vertical="top" wrapText="1"/>
      <protection locked="0"/>
    </xf>
    <xf numFmtId="0" fontId="5" fillId="0" borderId="3" xfId="0" applyFont="1" applyBorder="1" applyAlignment="1">
      <alignment horizontal="left" vertical="top" wrapText="1"/>
    </xf>
    <xf numFmtId="0" fontId="29" fillId="4" borderId="3" xfId="0" applyFont="1" applyFill="1" applyBorder="1" applyAlignment="1" applyProtection="1">
      <alignment horizontal="center"/>
      <protection locked="0"/>
    </xf>
    <xf numFmtId="0" fontId="98" fillId="4" borderId="3" xfId="0" applyFont="1" applyFill="1" applyBorder="1" applyAlignment="1" applyProtection="1">
      <alignment horizontal="center" vertical="top"/>
      <protection locked="0"/>
    </xf>
    <xf numFmtId="0" fontId="98" fillId="4" borderId="41" xfId="0" applyFont="1" applyFill="1" applyBorder="1" applyAlignment="1" applyProtection="1">
      <alignment horizontal="center"/>
      <protection locked="0"/>
    </xf>
    <xf numFmtId="0" fontId="98" fillId="4" borderId="90" xfId="0" applyFont="1" applyFill="1" applyBorder="1" applyAlignment="1" applyProtection="1">
      <protection locked="0"/>
    </xf>
    <xf numFmtId="174" fontId="98" fillId="4" borderId="90" xfId="0" applyNumberFormat="1" applyFont="1" applyFill="1" applyBorder="1" applyProtection="1">
      <protection locked="0"/>
    </xf>
    <xf numFmtId="174" fontId="98" fillId="4" borderId="3" xfId="0" applyNumberFormat="1" applyFont="1" applyFill="1" applyBorder="1" applyProtection="1">
      <protection locked="0"/>
    </xf>
    <xf numFmtId="0" fontId="98" fillId="4" borderId="90" xfId="0" applyFont="1" applyFill="1" applyBorder="1" applyProtection="1">
      <protection locked="0"/>
    </xf>
    <xf numFmtId="0" fontId="42" fillId="2" borderId="1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7"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10" fillId="0" borderId="0" xfId="0" applyFont="1" applyAlignment="1" applyProtection="1">
      <alignment horizontal="left" vertical="top" wrapText="1"/>
    </xf>
    <xf numFmtId="0" fontId="27" fillId="0" borderId="0" xfId="0" applyFont="1" applyAlignment="1" applyProtection="1">
      <alignment horizontal="left" vertical="top" wrapText="1"/>
    </xf>
    <xf numFmtId="0" fontId="0" fillId="0" borderId="0" xfId="0" applyFont="1" applyAlignment="1">
      <alignment horizontal="left" vertical="top" wrapText="1"/>
    </xf>
    <xf numFmtId="0" fontId="0" fillId="0" borderId="1" xfId="0" applyNumberFormat="1" applyFont="1" applyBorder="1" applyAlignment="1">
      <alignment horizontal="left" vertical="top" wrapText="1"/>
    </xf>
    <xf numFmtId="0" fontId="0" fillId="0" borderId="0" xfId="0" applyNumberFormat="1" applyFont="1" applyBorder="1" applyAlignment="1">
      <alignment horizontal="left" vertical="top" wrapText="1"/>
    </xf>
    <xf numFmtId="0" fontId="60" fillId="4" borderId="29" xfId="0" applyFont="1" applyFill="1" applyBorder="1" applyAlignment="1" applyProtection="1">
      <alignment horizontal="left" vertical="top"/>
      <protection locked="0"/>
    </xf>
    <xf numFmtId="169" fontId="60" fillId="4" borderId="8" xfId="5" applyNumberFormat="1" applyFont="1" applyFill="1" applyBorder="1" applyAlignment="1" applyProtection="1">
      <alignment horizontal="left" vertical="top"/>
      <protection locked="0"/>
    </xf>
    <xf numFmtId="2" fontId="60" fillId="4" borderId="8" xfId="0" applyNumberFormat="1" applyFont="1" applyFill="1" applyBorder="1" applyAlignment="1" applyProtection="1">
      <alignment horizontal="left" vertical="top"/>
      <protection locked="0"/>
    </xf>
    <xf numFmtId="0" fontId="60" fillId="4" borderId="106" xfId="0" applyFont="1" applyFill="1" applyBorder="1" applyAlignment="1" applyProtection="1">
      <alignment horizontal="left" vertical="top" wrapText="1"/>
      <protection locked="0"/>
    </xf>
    <xf numFmtId="0" fontId="60" fillId="4" borderId="105" xfId="0" applyFont="1" applyFill="1" applyBorder="1" applyAlignment="1" applyProtection="1">
      <alignment horizontal="left" vertical="top"/>
      <protection locked="0"/>
    </xf>
    <xf numFmtId="0" fontId="80" fillId="0" borderId="0" xfId="0" applyFont="1" applyFill="1" applyBorder="1" applyAlignment="1" applyProtection="1">
      <alignment horizontal="center"/>
    </xf>
    <xf numFmtId="0" fontId="135" fillId="0" borderId="0" xfId="0" applyFont="1" applyFill="1" applyBorder="1" applyProtection="1"/>
    <xf numFmtId="0" fontId="80" fillId="0" borderId="0" xfId="0" applyFont="1" applyFill="1" applyBorder="1" applyAlignment="1" applyProtection="1">
      <alignment horizontal="center" vertical="top" wrapText="1"/>
    </xf>
    <xf numFmtId="0" fontId="159" fillId="0" borderId="0" xfId="0" applyFont="1" applyFill="1" applyBorder="1" applyAlignment="1">
      <alignment horizontal="center" vertical="center" wrapText="1"/>
    </xf>
    <xf numFmtId="0" fontId="160" fillId="0" borderId="0" xfId="0" applyFont="1" applyFill="1" applyBorder="1" applyAlignment="1">
      <alignment horizontal="center" vertical="center" wrapText="1"/>
    </xf>
    <xf numFmtId="0" fontId="104" fillId="0" borderId="0" xfId="0" applyFont="1" applyAlignment="1" applyProtection="1">
      <alignment horizontal="center" vertical="top" wrapText="1"/>
    </xf>
    <xf numFmtId="0" fontId="34" fillId="0" borderId="0" xfId="0" applyFont="1" applyAlignment="1" applyProtection="1">
      <alignment horizontal="center" vertical="center" wrapText="1"/>
    </xf>
    <xf numFmtId="0" fontId="161" fillId="4" borderId="18" xfId="0" applyFont="1" applyFill="1" applyBorder="1" applyAlignment="1" applyProtection="1">
      <alignment horizontal="center" vertical="center"/>
      <protection locked="0"/>
    </xf>
    <xf numFmtId="0" fontId="161" fillId="4" borderId="19" xfId="0" applyFont="1" applyFill="1" applyBorder="1" applyAlignment="1" applyProtection="1">
      <alignment horizontal="center" vertical="center"/>
      <protection locked="0"/>
    </xf>
    <xf numFmtId="0" fontId="161" fillId="4" borderId="55" xfId="0" applyFont="1" applyFill="1" applyBorder="1" applyAlignment="1" applyProtection="1">
      <alignment horizontal="center" vertical="center"/>
      <protection locked="0"/>
    </xf>
    <xf numFmtId="0" fontId="1" fillId="0" borderId="1" xfId="0" applyFont="1" applyBorder="1" applyAlignment="1">
      <alignment horizontal="center" wrapText="1"/>
    </xf>
    <xf numFmtId="0" fontId="1" fillId="0" borderId="0" xfId="0" applyFont="1" applyBorder="1" applyAlignment="1">
      <alignment horizontal="center" wrapText="1"/>
    </xf>
    <xf numFmtId="0" fontId="68" fillId="2" borderId="10" xfId="0" applyFont="1" applyFill="1" applyBorder="1" applyAlignment="1">
      <alignment horizontal="center" vertical="center"/>
    </xf>
    <xf numFmtId="0" fontId="68" fillId="2" borderId="1"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7"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wrapText="1"/>
    </xf>
    <xf numFmtId="0" fontId="10" fillId="0" borderId="12" xfId="0" applyFont="1" applyBorder="1" applyAlignment="1">
      <alignment wrapText="1"/>
    </xf>
    <xf numFmtId="0" fontId="1" fillId="0" borderId="0" xfId="0" applyNumberFormat="1" applyFont="1" applyAlignment="1">
      <alignment horizontal="left" vertical="top" wrapText="1"/>
    </xf>
    <xf numFmtId="0" fontId="4" fillId="0" borderId="0" xfId="9" applyFont="1" applyAlignment="1" applyProtection="1">
      <alignment horizontal="left"/>
    </xf>
    <xf numFmtId="0" fontId="5" fillId="0" borderId="0" xfId="0" applyFont="1" applyAlignment="1">
      <alignment horizontal="left"/>
    </xf>
    <xf numFmtId="0" fontId="1" fillId="0" borderId="0" xfId="0" applyFont="1" applyBorder="1" applyAlignment="1">
      <alignment horizontal="left" vertical="top" wrapText="1"/>
    </xf>
    <xf numFmtId="0" fontId="1" fillId="0" borderId="12" xfId="0" applyFont="1" applyBorder="1" applyAlignment="1">
      <alignment horizontal="left" vertical="top" wrapText="1"/>
    </xf>
    <xf numFmtId="0" fontId="1" fillId="0" borderId="0" xfId="0" applyNumberFormat="1" applyFont="1" applyAlignment="1">
      <alignment horizontal="justify" vertical="top" wrapText="1"/>
    </xf>
    <xf numFmtId="0" fontId="98" fillId="4" borderId="3" xfId="0" applyFont="1" applyFill="1" applyBorder="1" applyAlignment="1" applyProtection="1">
      <alignment horizontal="left" vertical="center"/>
      <protection locked="0"/>
    </xf>
    <xf numFmtId="0" fontId="32" fillId="0" borderId="1" xfId="0" applyFont="1" applyBorder="1" applyAlignment="1">
      <alignment horizontal="center" wrapText="1"/>
    </xf>
    <xf numFmtId="0" fontId="32" fillId="0" borderId="0" xfId="0" applyFont="1" applyBorder="1" applyAlignment="1">
      <alignment horizontal="center" wrapText="1"/>
    </xf>
    <xf numFmtId="0" fontId="32" fillId="0" borderId="0" xfId="0" applyFont="1" applyBorder="1" applyAlignment="1">
      <alignment horizontal="center"/>
    </xf>
    <xf numFmtId="0" fontId="17" fillId="0" borderId="0" xfId="0" applyFont="1" applyBorder="1" applyAlignment="1">
      <alignment horizontal="center"/>
    </xf>
    <xf numFmtId="0" fontId="117" fillId="4" borderId="3" xfId="0" applyFont="1" applyFill="1" applyBorder="1" applyProtection="1">
      <protection locked="0"/>
    </xf>
    <xf numFmtId="0" fontId="0" fillId="0" borderId="3" xfId="0" applyFont="1" applyBorder="1" applyAlignment="1">
      <alignment horizontal="center"/>
    </xf>
    <xf numFmtId="10" fontId="98" fillId="4" borderId="3" xfId="14" applyNumberFormat="1" applyFont="1" applyFill="1" applyBorder="1" applyAlignment="1" applyProtection="1">
      <alignment horizontal="center"/>
      <protection locked="0"/>
    </xf>
    <xf numFmtId="0" fontId="27" fillId="0" borderId="0" xfId="0" applyFont="1" applyAlignment="1">
      <alignment horizontal="center" vertical="center" wrapText="1"/>
    </xf>
    <xf numFmtId="0" fontId="27" fillId="0" borderId="0" xfId="0" applyFont="1" applyAlignment="1">
      <alignment horizontal="center" vertical="center"/>
    </xf>
    <xf numFmtId="0" fontId="117" fillId="4" borderId="0" xfId="0" applyFont="1" applyFill="1" applyBorder="1" applyAlignment="1" applyProtection="1">
      <alignment horizontal="center"/>
      <protection locked="0"/>
    </xf>
    <xf numFmtId="0" fontId="98" fillId="4" borderId="43" xfId="0" applyFont="1" applyFill="1" applyBorder="1" applyProtection="1">
      <protection locked="0"/>
    </xf>
    <xf numFmtId="49" fontId="0" fillId="0" borderId="0" xfId="0" applyNumberFormat="1" applyFont="1" applyAlignment="1">
      <alignment vertical="center" wrapText="1"/>
    </xf>
    <xf numFmtId="0" fontId="39" fillId="2" borderId="10"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2" borderId="5" xfId="0" applyFont="1" applyFill="1" applyBorder="1" applyAlignment="1">
      <alignment horizontal="center" vertical="center" wrapText="1"/>
    </xf>
    <xf numFmtId="0" fontId="39" fillId="2" borderId="17"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2" fillId="0" borderId="23" xfId="0" applyFont="1" applyBorder="1" applyAlignment="1">
      <alignment horizontal="justify" vertical="top" wrapText="1"/>
    </xf>
    <xf numFmtId="0" fontId="0" fillId="0" borderId="20" xfId="0" applyFont="1" applyBorder="1" applyAlignment="1">
      <alignment horizontal="justify" vertical="top" wrapText="1"/>
    </xf>
    <xf numFmtId="0" fontId="0" fillId="0" borderId="24" xfId="0" applyFont="1" applyBorder="1" applyAlignment="1">
      <alignment horizontal="justify" vertical="top" wrapText="1"/>
    </xf>
    <xf numFmtId="0" fontId="0" fillId="0" borderId="25" xfId="0" applyFont="1" applyBorder="1" applyAlignment="1">
      <alignment horizontal="justify" vertical="top" wrapText="1"/>
    </xf>
    <xf numFmtId="0" fontId="0" fillId="0" borderId="8" xfId="0" applyFont="1" applyBorder="1" applyAlignment="1">
      <alignment horizontal="justify" vertical="top" wrapText="1"/>
    </xf>
    <xf numFmtId="0" fontId="0" fillId="0" borderId="7" xfId="0" applyFont="1" applyBorder="1" applyAlignment="1">
      <alignment horizontal="justify" vertical="top" wrapText="1"/>
    </xf>
    <xf numFmtId="0" fontId="0" fillId="0" borderId="22"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32" fillId="0" borderId="1" xfId="0" applyFont="1" applyBorder="1" applyAlignment="1">
      <alignment horizontal="center"/>
    </xf>
    <xf numFmtId="0" fontId="2" fillId="0" borderId="23" xfId="0" applyFont="1" applyBorder="1" applyAlignment="1">
      <alignment horizontal="center" vertical="top" wrapText="1"/>
    </xf>
    <xf numFmtId="0" fontId="2" fillId="0" borderId="20" xfId="0" applyFont="1" applyBorder="1" applyAlignment="1">
      <alignment horizontal="center" vertical="top" wrapText="1"/>
    </xf>
    <xf numFmtId="0" fontId="2" fillId="0" borderId="24" xfId="0" applyFont="1" applyBorder="1" applyAlignment="1">
      <alignment horizontal="center" vertical="top" wrapText="1"/>
    </xf>
    <xf numFmtId="0" fontId="2" fillId="0" borderId="25" xfId="0" applyFont="1" applyBorder="1" applyAlignment="1">
      <alignment horizontal="center" vertical="top" wrapText="1"/>
    </xf>
    <xf numFmtId="0" fontId="2" fillId="0" borderId="8" xfId="0" applyFont="1" applyBorder="1" applyAlignment="1">
      <alignment horizontal="center" vertical="top" wrapText="1"/>
    </xf>
    <xf numFmtId="0" fontId="2" fillId="0" borderId="7" xfId="0" applyFont="1" applyBorder="1" applyAlignment="1">
      <alignment horizontal="center" vertical="top" wrapText="1"/>
    </xf>
    <xf numFmtId="0" fontId="5" fillId="0" borderId="12" xfId="0" applyFont="1" applyBorder="1" applyAlignment="1" applyProtection="1">
      <alignment horizontal="left" vertical="center"/>
    </xf>
    <xf numFmtId="0" fontId="5" fillId="0" borderId="0" xfId="0" applyFont="1" applyBorder="1" applyAlignment="1" applyProtection="1">
      <alignment horizontal="left" vertical="center"/>
    </xf>
    <xf numFmtId="0" fontId="5" fillId="12" borderId="18" xfId="0" applyFont="1" applyFill="1" applyBorder="1" applyAlignment="1" applyProtection="1">
      <alignment horizontal="center" wrapText="1"/>
      <protection locked="0"/>
    </xf>
    <xf numFmtId="0" fontId="5" fillId="12" borderId="19" xfId="0" applyFont="1" applyFill="1" applyBorder="1" applyAlignment="1" applyProtection="1">
      <alignment horizontal="center" wrapText="1"/>
      <protection locked="0"/>
    </xf>
    <xf numFmtId="0" fontId="5" fillId="12" borderId="55" xfId="0" applyFont="1" applyFill="1" applyBorder="1" applyAlignment="1" applyProtection="1">
      <alignment horizontal="center" wrapText="1"/>
      <protection locked="0"/>
    </xf>
    <xf numFmtId="0" fontId="5" fillId="0" borderId="12" xfId="0" applyFont="1" applyBorder="1" applyAlignment="1" applyProtection="1">
      <alignment horizontal="left" wrapText="1"/>
    </xf>
    <xf numFmtId="0" fontId="5" fillId="0" borderId="0" xfId="0" applyFont="1" applyBorder="1" applyAlignment="1" applyProtection="1">
      <alignment horizontal="left" wrapText="1"/>
    </xf>
    <xf numFmtId="0" fontId="5" fillId="0" borderId="0" xfId="0" applyFont="1" applyAlignment="1" applyProtection="1">
      <alignment horizontal="center"/>
    </xf>
    <xf numFmtId="0" fontId="23" fillId="0" borderId="0" xfId="0" applyFont="1" applyAlignment="1" applyProtection="1">
      <alignment horizontal="center" wrapText="1"/>
    </xf>
    <xf numFmtId="0" fontId="12" fillId="2" borderId="10"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49" fontId="0" fillId="12" borderId="18" xfId="0" applyNumberFormat="1" applyFill="1" applyBorder="1" applyAlignment="1" applyProtection="1">
      <alignment horizontal="center"/>
      <protection locked="0"/>
    </xf>
    <xf numFmtId="49" fontId="0" fillId="12" borderId="19" xfId="0" applyNumberFormat="1" applyFill="1" applyBorder="1" applyAlignment="1" applyProtection="1">
      <alignment horizontal="center"/>
      <protection locked="0"/>
    </xf>
    <xf numFmtId="49" fontId="0" fillId="12" borderId="55" xfId="0" applyNumberFormat="1" applyFill="1" applyBorder="1" applyAlignment="1" applyProtection="1">
      <alignment horizontal="center"/>
      <protection locked="0"/>
    </xf>
    <xf numFmtId="0" fontId="60" fillId="4" borderId="3" xfId="0" applyFont="1" applyFill="1" applyBorder="1" applyAlignment="1" applyProtection="1">
      <alignment horizontal="center" vertical="center"/>
      <protection locked="0"/>
    </xf>
    <xf numFmtId="0" fontId="169" fillId="12" borderId="3" xfId="0" applyFont="1" applyFill="1" applyBorder="1" applyAlignment="1" applyProtection="1">
      <alignment horizontal="left"/>
      <protection locked="0"/>
    </xf>
    <xf numFmtId="174" fontId="35" fillId="4" borderId="3" xfId="0" applyNumberFormat="1" applyFont="1" applyFill="1" applyBorder="1" applyAlignment="1" applyProtection="1">
      <alignment horizontal="left"/>
      <protection locked="0"/>
    </xf>
    <xf numFmtId="0" fontId="23" fillId="2" borderId="18" xfId="0" applyFont="1" applyFill="1" applyBorder="1" applyAlignment="1">
      <alignment horizontal="left"/>
    </xf>
    <xf numFmtId="0" fontId="23" fillId="2" borderId="19" xfId="0" applyFont="1" applyFill="1" applyBorder="1" applyAlignment="1">
      <alignment horizontal="left"/>
    </xf>
    <xf numFmtId="0" fontId="23" fillId="2" borderId="55" xfId="0" applyFont="1" applyFill="1" applyBorder="1" applyAlignment="1">
      <alignment horizontal="left"/>
    </xf>
    <xf numFmtId="0" fontId="169" fillId="12" borderId="3" xfId="0" applyFont="1" applyFill="1" applyBorder="1" applyAlignment="1" applyProtection="1">
      <alignment horizontal="left" vertical="top"/>
      <protection locked="0"/>
    </xf>
    <xf numFmtId="0" fontId="4" fillId="0" borderId="0" xfId="9" applyNumberFormat="1" applyAlignment="1" applyProtection="1">
      <alignment horizontal="left" vertical="top" wrapText="1"/>
    </xf>
    <xf numFmtId="0" fontId="23" fillId="2" borderId="18" xfId="0" applyFont="1" applyFill="1" applyBorder="1" applyAlignment="1">
      <alignment horizontal="left" vertical="center"/>
    </xf>
    <xf numFmtId="0" fontId="23" fillId="2" borderId="19" xfId="0" applyFont="1" applyFill="1" applyBorder="1" applyAlignment="1">
      <alignment horizontal="left" vertical="center"/>
    </xf>
    <xf numFmtId="0" fontId="23" fillId="2" borderId="55" xfId="0" applyFont="1" applyFill="1" applyBorder="1" applyAlignment="1">
      <alignment horizontal="left" vertical="center"/>
    </xf>
    <xf numFmtId="0" fontId="169" fillId="0" borderId="0" xfId="0" applyNumberFormat="1" applyFont="1" applyFill="1" applyBorder="1" applyAlignment="1">
      <alignment horizontal="left" vertical="top" wrapText="1"/>
    </xf>
    <xf numFmtId="0" fontId="169" fillId="0" borderId="12" xfId="0" applyFont="1" applyBorder="1" applyAlignment="1">
      <alignment horizontal="left"/>
    </xf>
    <xf numFmtId="0" fontId="170" fillId="0" borderId="1" xfId="0" applyFont="1" applyFill="1" applyBorder="1" applyAlignment="1">
      <alignment horizontal="left" vertical="center" wrapText="1"/>
    </xf>
    <xf numFmtId="0" fontId="169" fillId="0" borderId="3" xfId="0" applyFont="1" applyFill="1" applyBorder="1" applyAlignment="1">
      <alignment horizontal="left" vertical="top"/>
    </xf>
    <xf numFmtId="0" fontId="0" fillId="0" borderId="0" xfId="0" applyAlignment="1">
      <alignment horizontal="center" wrapText="1"/>
    </xf>
    <xf numFmtId="0" fontId="0" fillId="12" borderId="3" xfId="0" applyFill="1" applyBorder="1" applyAlignment="1" applyProtection="1">
      <alignment horizontal="left" wrapText="1"/>
      <protection locked="0"/>
    </xf>
    <xf numFmtId="0" fontId="0" fillId="0" borderId="10"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left" vertical="top" wrapText="1"/>
    </xf>
    <xf numFmtId="0" fontId="0" fillId="0" borderId="17"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205" fillId="14" borderId="18" xfId="0" applyFont="1" applyFill="1" applyBorder="1" applyAlignment="1">
      <alignment horizontal="center" vertical="center" wrapText="1"/>
    </xf>
    <xf numFmtId="0" fontId="205" fillId="14" borderId="19" xfId="0" applyFont="1" applyFill="1" applyBorder="1" applyAlignment="1">
      <alignment horizontal="center" vertical="center" wrapText="1"/>
    </xf>
    <xf numFmtId="0" fontId="205" fillId="14" borderId="55" xfId="0" applyFont="1" applyFill="1" applyBorder="1" applyAlignment="1">
      <alignment horizontal="center" vertical="center" wrapText="1"/>
    </xf>
    <xf numFmtId="0" fontId="0" fillId="0" borderId="3" xfId="0" applyBorder="1" applyAlignment="1">
      <alignment horizontal="center"/>
    </xf>
    <xf numFmtId="0" fontId="0" fillId="0" borderId="12" xfId="0" applyBorder="1" applyAlignment="1">
      <alignment horizontal="right" vertical="top"/>
    </xf>
    <xf numFmtId="0" fontId="0" fillId="0" borderId="2" xfId="0" applyBorder="1" applyAlignment="1">
      <alignment horizontal="right" vertical="top"/>
    </xf>
    <xf numFmtId="0" fontId="165" fillId="0" borderId="0" xfId="0" applyFont="1" applyAlignment="1">
      <alignment horizontal="left" vertical="top"/>
    </xf>
    <xf numFmtId="0" fontId="165" fillId="0" borderId="2" xfId="0" applyFont="1" applyBorder="1" applyAlignment="1">
      <alignment horizontal="left" vertical="top"/>
    </xf>
    <xf numFmtId="0" fontId="0" fillId="0" borderId="2" xfId="0" applyBorder="1" applyAlignment="1">
      <alignment horizontal="left" vertical="top" wrapText="1"/>
    </xf>
    <xf numFmtId="0" fontId="0" fillId="0" borderId="0" xfId="0" applyAlignment="1">
      <alignment horizontal="right" vertical="top"/>
    </xf>
    <xf numFmtId="0" fontId="0" fillId="16" borderId="18" xfId="0" applyFill="1" applyBorder="1" applyAlignment="1">
      <alignment horizontal="center"/>
    </xf>
    <xf numFmtId="0" fontId="0" fillId="16" borderId="19" xfId="0" applyFill="1" applyBorder="1" applyAlignment="1">
      <alignment horizontal="center"/>
    </xf>
    <xf numFmtId="0" fontId="0" fillId="16" borderId="55" xfId="0" applyFill="1" applyBorder="1" applyAlignment="1">
      <alignment horizontal="center"/>
    </xf>
    <xf numFmtId="0" fontId="23" fillId="0" borderId="12" xfId="0" applyFont="1" applyBorder="1" applyAlignment="1" applyProtection="1">
      <alignment horizontal="center" vertical="top" wrapText="1"/>
    </xf>
    <xf numFmtId="0" fontId="23" fillId="0" borderId="0" xfId="0" applyFont="1" applyBorder="1" applyAlignment="1" applyProtection="1">
      <alignment horizontal="center" vertical="top" wrapText="1"/>
    </xf>
    <xf numFmtId="0" fontId="23" fillId="0" borderId="2" xfId="0" applyFont="1" applyBorder="1" applyAlignment="1" applyProtection="1">
      <alignment horizontal="center" vertical="top" wrapText="1"/>
    </xf>
    <xf numFmtId="0" fontId="165" fillId="0" borderId="0" xfId="0" applyFont="1" applyAlignment="1">
      <alignment horizontal="left"/>
    </xf>
    <xf numFmtId="0" fontId="165" fillId="0" borderId="2" xfId="0" applyFont="1" applyBorder="1" applyAlignment="1">
      <alignment horizontal="left"/>
    </xf>
    <xf numFmtId="0" fontId="165" fillId="0" borderId="12" xfId="0" applyFont="1" applyBorder="1" applyAlignment="1">
      <alignment horizontal="center"/>
    </xf>
    <xf numFmtId="0" fontId="165" fillId="0" borderId="0" xfId="0" applyFont="1" applyBorder="1" applyAlignment="1">
      <alignment horizontal="center"/>
    </xf>
    <xf numFmtId="0" fontId="178" fillId="0" borderId="0" xfId="0" applyFont="1" applyAlignment="1">
      <alignment horizontal="center" vertical="center" wrapText="1"/>
    </xf>
  </cellXfs>
  <cellStyles count="22">
    <cellStyle name="Comma" xfId="1" builtinId="3"/>
    <cellStyle name="Comma 2" xfId="2"/>
    <cellStyle name="Comma 3" xfId="3"/>
    <cellStyle name="Comma 3 2" xfId="4"/>
    <cellStyle name="Comma 4" xfId="17"/>
    <cellStyle name="Currency" xfId="5" builtinId="4"/>
    <cellStyle name="Currency 2" xfId="6"/>
    <cellStyle name="Currency 3" xfId="7"/>
    <cellStyle name="Currency 4" xfId="8"/>
    <cellStyle name="Currency 4 2" xfId="19"/>
    <cellStyle name="Currency 5" xfId="18"/>
    <cellStyle name="Hyperlink" xfId="9" builtinId="8"/>
    <cellStyle name="Normal" xfId="0" builtinId="0"/>
    <cellStyle name="Normal 2" xfId="10"/>
    <cellStyle name="Normal 3" xfId="11"/>
    <cellStyle name="Normal 4" xfId="12"/>
    <cellStyle name="Normal 4 2" xfId="13"/>
    <cellStyle name="Percent" xfId="14" builtinId="5"/>
    <cellStyle name="Percent 2" xfId="15"/>
    <cellStyle name="Percent 3" xfId="16"/>
    <cellStyle name="Percent 3 2" xfId="21"/>
    <cellStyle name="Percent 4" xfId="20"/>
  </cellStyles>
  <dxfs count="27">
    <dxf>
      <font>
        <b/>
        <i val="0"/>
        <color rgb="FFFF0000"/>
      </font>
    </dxf>
    <dxf>
      <font>
        <condense val="0"/>
        <extend val="0"/>
        <u val="double"/>
        <color indexed="1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indexed="10"/>
      </font>
    </dxf>
    <dxf>
      <font>
        <condense val="0"/>
        <extend val="0"/>
        <u val="double"/>
        <color indexed="1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b/>
        <i val="0"/>
        <color rgb="FFFF0000"/>
      </font>
    </dxf>
    <dxf>
      <font>
        <b/>
        <i val="0"/>
        <color rgb="FFFF0000"/>
      </font>
    </dxf>
    <dxf>
      <font>
        <b/>
        <i val="0"/>
        <color rgb="FFFF0000"/>
      </font>
    </dxf>
    <dxf>
      <font>
        <condense val="0"/>
        <extend val="0"/>
        <u val="double"/>
        <color indexed="10"/>
      </font>
    </dxf>
  </dxfs>
  <tableStyles count="0" defaultTableStyle="TableStyleMedium9" defaultPivotStyle="PivotStyleLight16"/>
  <colors>
    <mruColors>
      <color rgb="FFFFFFCC"/>
      <color rgb="FF0000FF"/>
      <color rgb="FFCCCCFF"/>
      <color rgb="FFFCD2DC"/>
      <color rgb="FFFBD3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diagrams/colors1.xml><?xml version="1.0" encoding="utf-8"?>
<dgm:colorsDef xmlns:dgm="http://schemas.openxmlformats.org/drawingml/2006/diagram" xmlns:a="http://schemas.openxmlformats.org/drawingml/2006/main" uniqueId="urn:microsoft.com/office/officeart/2005/8/colors/accent3_5">
  <dgm:title val=""/>
  <dgm:desc val=""/>
  <dgm:catLst>
    <dgm:cat type="accent3" pri="11500"/>
  </dgm:catLst>
  <dgm:styleLbl name="node0">
    <dgm:fillClrLst meth="cycle">
      <a:schemeClr val="accent3">
        <a:alpha val="80000"/>
      </a:schemeClr>
    </dgm:fillClrLst>
    <dgm:linClrLst meth="repeat">
      <a:schemeClr val="lt1"/>
    </dgm:linClrLst>
    <dgm:effectClrLst/>
    <dgm:txLinClrLst/>
    <dgm:txFillClrLst/>
    <dgm:txEffectClrLst/>
  </dgm:styleLbl>
  <dgm:styleLbl name="node1">
    <dgm:fillClrLst>
      <a:schemeClr val="accent3">
        <a:alpha val="90000"/>
      </a:schemeClr>
      <a:schemeClr val="accent3">
        <a:alpha val="50000"/>
      </a:schemeClr>
    </dgm:fillClrLst>
    <dgm:linClrLst meth="repeat">
      <a:schemeClr val="lt1"/>
    </dgm:linClrLst>
    <dgm:effectClrLst/>
    <dgm:txLinClrLst/>
    <dgm:txFillClrLst/>
    <dgm:txEffectClrLst/>
  </dgm:styleLbl>
  <dgm:styleLbl name="alignNode1">
    <dgm:fillClrLst>
      <a:schemeClr val="accent3">
        <a:alpha val="90000"/>
      </a:schemeClr>
      <a:schemeClr val="accent3">
        <a:alpha val="50000"/>
      </a:schemeClr>
    </dgm:fillClrLst>
    <dgm:linClrLst>
      <a:schemeClr val="accent3">
        <a:alpha val="90000"/>
      </a:schemeClr>
      <a:schemeClr val="accent3">
        <a:alpha val="50000"/>
      </a:schemeClr>
    </dgm:linClrLst>
    <dgm:effectClrLst/>
    <dgm:txLinClrLst/>
    <dgm:txFillClrLst/>
    <dgm:txEffectClrLst/>
  </dgm:styleLbl>
  <dgm:styleLbl name="lnNode1">
    <dgm:fillClrLst>
      <a:schemeClr val="accent3">
        <a:shade val="90000"/>
      </a:schemeClr>
      <a:schemeClr val="accent3">
        <a:alpha val="50000"/>
        <a:tint val="50000"/>
      </a:schemeClr>
    </dgm:fillClrLst>
    <dgm:linClrLst meth="repeat">
      <a:schemeClr val="lt1"/>
    </dgm:linClrLst>
    <dgm:effectClrLst/>
    <dgm:txLinClrLst/>
    <dgm:txFillClrLst/>
    <dgm:txEffectClrLst/>
  </dgm:styleLbl>
  <dgm:styleLbl name="vennNode1">
    <dgm:fillClrLst>
      <a:schemeClr val="accent3">
        <a:shade val="80000"/>
        <a:alpha val="50000"/>
      </a:schemeClr>
      <a:schemeClr val="accent3">
        <a:alpha val="80000"/>
      </a:schemeClr>
    </dgm:fillClrLst>
    <dgm:linClrLst meth="repeat">
      <a:schemeClr val="lt1"/>
    </dgm:linClrLst>
    <dgm:effectClrLst/>
    <dgm:txLinClrLst/>
    <dgm:txFillClrLst/>
    <dgm:txEffectClrLst/>
  </dgm:styleLbl>
  <dgm:styleLbl name="node2">
    <dgm:fillClrLst>
      <a:schemeClr val="accent3">
        <a:alpha val="70000"/>
      </a:schemeClr>
    </dgm:fillClrLst>
    <dgm:linClrLst meth="repeat">
      <a:schemeClr val="lt1"/>
    </dgm:linClrLst>
    <dgm:effectClrLst/>
    <dgm:txLinClrLst/>
    <dgm:txFillClrLst/>
    <dgm:txEffectClrLst/>
  </dgm:styleLbl>
  <dgm:styleLbl name="node3">
    <dgm:fillClrLst>
      <a:schemeClr val="accent3">
        <a:alpha val="50000"/>
      </a:schemeClr>
    </dgm:fillClrLst>
    <dgm:linClrLst meth="repeat">
      <a:schemeClr val="lt1"/>
    </dgm:linClrLst>
    <dgm:effectClrLst/>
    <dgm:txLinClrLst/>
    <dgm:txFillClrLst/>
    <dgm:txEffectClrLst/>
  </dgm:styleLbl>
  <dgm:styleLbl name="node4">
    <dgm:fillClrLst>
      <a:schemeClr val="accent3">
        <a:alpha val="30000"/>
      </a:schemeClr>
    </dgm:fillClrLst>
    <dgm:linClrLst meth="repeat">
      <a:schemeClr val="lt1"/>
    </dgm:linClrLst>
    <dgm:effectClrLst/>
    <dgm:txLinClrLst/>
    <dgm:txFillClrLst/>
    <dgm:txEffectClrLst/>
  </dgm:styleLbl>
  <dgm:styleLbl name="fgImgPlace1">
    <dgm:fillClrLst>
      <a:schemeClr val="accent3">
        <a:tint val="50000"/>
        <a:alpha val="90000"/>
      </a:schemeClr>
      <a:schemeClr val="accent3">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f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b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sibTrans1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alpha val="90000"/>
      </a:schemeClr>
    </dgm:fillClrLst>
    <dgm:linClrLst meth="repeat">
      <a:schemeClr val="lt1"/>
    </dgm:linClrLst>
    <dgm:effectClrLst/>
    <dgm:txLinClrLst/>
    <dgm:txFillClrLst/>
    <dgm:txEffectClrLst/>
  </dgm:styleLbl>
  <dgm:styleLbl name="asst1">
    <dgm:fillClrLst meth="repeat">
      <a:schemeClr val="accent3">
        <a:alpha val="90000"/>
      </a:schemeClr>
    </dgm:fillClrLst>
    <dgm:linClrLst meth="repeat">
      <a:schemeClr val="lt1"/>
    </dgm:linClrLst>
    <dgm:effectClrLst/>
    <dgm:txLinClrLst/>
    <dgm:txFillClrLst/>
    <dgm:txEffectClrLst/>
  </dgm:styleLbl>
  <dgm:styleLbl name="asst2">
    <dgm:fillClrLst>
      <a:schemeClr val="accent3">
        <a:alpha val="90000"/>
      </a:schemeClr>
    </dgm:fillClrLst>
    <dgm:linClrLst meth="repeat">
      <a:schemeClr val="lt1"/>
    </dgm:linClrLst>
    <dgm:effectClrLst/>
    <dgm:txLinClrLst/>
    <dgm:txFillClrLst/>
    <dgm:txEffectClrLst/>
  </dgm:styleLbl>
  <dgm:styleLbl name="asst3">
    <dgm:fillClrLst>
      <a:schemeClr val="accent3">
        <a:alpha val="70000"/>
      </a:schemeClr>
    </dgm:fillClrLst>
    <dgm:linClrLst meth="repeat">
      <a:schemeClr val="lt1"/>
    </dgm:linClrLst>
    <dgm:effectClrLst/>
    <dgm:txLinClrLst/>
    <dgm:txFillClrLst/>
    <dgm:txEffectClrLst/>
  </dgm:styleLbl>
  <dgm:styleLbl name="asst4">
    <dgm:fillClrLst>
      <a:schemeClr val="accent3">
        <a:alpha val="50000"/>
      </a:schemeClr>
    </dgm:fillClrLst>
    <dgm:linClrLst meth="repeat">
      <a:schemeClr val="lt1"/>
    </dgm:linClrLst>
    <dgm:effectClrLst/>
    <dgm:txLinClrLst/>
    <dgm:txFillClrLst/>
    <dgm:txEffectClrLst/>
  </dgm:styleLbl>
  <dgm:styleLbl name="parChTrans2D1">
    <dgm:fillClrLst meth="repeat">
      <a:schemeClr val="accent3">
        <a:shade val="8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a:schemeClr val="accent3">
        <a:alpha val="90000"/>
        <a:tint val="40000"/>
      </a:schemeClr>
      <a:schemeClr val="accent3">
        <a:alpha val="5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B1AA581-4DE6-41B0-B820-8FEAEFA21361}" type="doc">
      <dgm:prSet loTypeId="urn:microsoft.com/office/officeart/2005/8/layout/orgChart1" loCatId="hierarchy" qsTypeId="urn:microsoft.com/office/officeart/2005/8/quickstyle/simple1" qsCatId="simple" csTypeId="urn:microsoft.com/office/officeart/2005/8/colors/accent3_5" csCatId="accent3" phldr="1"/>
      <dgm:spPr/>
      <dgm:t>
        <a:bodyPr/>
        <a:lstStyle/>
        <a:p>
          <a:endParaRPr lang="en-US"/>
        </a:p>
      </dgm:t>
    </dgm:pt>
    <dgm:pt modelId="{B9A2C067-158D-4F97-A8C4-56ABB5232517}">
      <dgm:prSet phldrT="[Text]"/>
      <dgm:spPr/>
      <dgm:t>
        <a:bodyPr/>
        <a:lstStyle/>
        <a:p>
          <a:r>
            <a:rPr lang="en-US"/>
            <a:t>Applicant</a:t>
          </a:r>
        </a:p>
      </dgm:t>
    </dgm:pt>
    <dgm:pt modelId="{94052633-5369-4C06-B647-C249832F97DA}" type="parTrans" cxnId="{E84EB536-0F8A-4AA5-9AE1-F95F0C8C411C}">
      <dgm:prSet/>
      <dgm:spPr/>
      <dgm:t>
        <a:bodyPr/>
        <a:lstStyle/>
        <a:p>
          <a:endParaRPr lang="en-US"/>
        </a:p>
      </dgm:t>
    </dgm:pt>
    <dgm:pt modelId="{5219B8A9-73B7-4650-B965-5D7C7DA434A0}" type="sibTrans" cxnId="{E84EB536-0F8A-4AA5-9AE1-F95F0C8C411C}">
      <dgm:prSet/>
      <dgm:spPr/>
      <dgm:t>
        <a:bodyPr/>
        <a:lstStyle/>
        <a:p>
          <a:endParaRPr lang="en-US"/>
        </a:p>
      </dgm:t>
    </dgm:pt>
    <dgm:pt modelId="{AE68A8F6-5CEC-4A8D-9214-602384115A44}" type="asst">
      <dgm:prSet phldrT="[Text]"/>
      <dgm:spPr/>
      <dgm:t>
        <a:bodyPr/>
        <a:lstStyle/>
        <a:p>
          <a:r>
            <a:rPr lang="en-US"/>
            <a:t>Organization 1</a:t>
          </a:r>
        </a:p>
        <a:p>
          <a:r>
            <a:rPr lang="en-US"/>
            <a:t>1%</a:t>
          </a:r>
        </a:p>
      </dgm:t>
    </dgm:pt>
    <dgm:pt modelId="{2BD5784D-8E15-47CE-B972-B4F8228EAA35}" type="parTrans" cxnId="{9B4E0F4F-25B7-4A6A-9C27-448CE81B60E8}">
      <dgm:prSet/>
      <dgm:spPr/>
      <dgm:t>
        <a:bodyPr/>
        <a:lstStyle/>
        <a:p>
          <a:endParaRPr lang="en-US"/>
        </a:p>
      </dgm:t>
    </dgm:pt>
    <dgm:pt modelId="{F40DD6D9-BDC2-46B9-8EED-E2AE3D0DC7C3}" type="sibTrans" cxnId="{9B4E0F4F-25B7-4A6A-9C27-448CE81B60E8}">
      <dgm:prSet/>
      <dgm:spPr/>
      <dgm:t>
        <a:bodyPr/>
        <a:lstStyle/>
        <a:p>
          <a:endParaRPr lang="en-US"/>
        </a:p>
      </dgm:t>
    </dgm:pt>
    <dgm:pt modelId="{9FB8E1FC-28E3-4B8C-A7AC-AB5F9D3BC14B}" type="asst">
      <dgm:prSet phldrT="[Text]"/>
      <dgm:spPr/>
      <dgm:t>
        <a:bodyPr/>
        <a:lstStyle/>
        <a:p>
          <a:r>
            <a:rPr lang="en-US"/>
            <a:t>Limited Partner/Syndicator 99%</a:t>
          </a:r>
        </a:p>
      </dgm:t>
    </dgm:pt>
    <dgm:pt modelId="{8221C041-4259-4A2D-8C14-86258DD0041B}" type="parTrans" cxnId="{1AD506FA-3767-426B-9F39-3197FFCA4689}">
      <dgm:prSet/>
      <dgm:spPr/>
      <dgm:t>
        <a:bodyPr/>
        <a:lstStyle/>
        <a:p>
          <a:endParaRPr lang="en-US"/>
        </a:p>
      </dgm:t>
    </dgm:pt>
    <dgm:pt modelId="{5EEAB8EE-CF8A-4B7F-904A-ABC121BF48E1}" type="sibTrans" cxnId="{1AD506FA-3767-426B-9F39-3197FFCA4689}">
      <dgm:prSet/>
      <dgm:spPr/>
      <dgm:t>
        <a:bodyPr/>
        <a:lstStyle/>
        <a:p>
          <a:endParaRPr lang="en-US"/>
        </a:p>
      </dgm:t>
    </dgm:pt>
    <dgm:pt modelId="{32001E20-0811-43A8-9D25-9769CD5A1C1B}" type="asst">
      <dgm:prSet phldrT="[Text]"/>
      <dgm:spPr/>
      <dgm:t>
        <a:bodyPr/>
        <a:lstStyle/>
        <a:p>
          <a:r>
            <a:rPr lang="en-US"/>
            <a:t>Org. 1.1</a:t>
          </a:r>
        </a:p>
        <a:p>
          <a:r>
            <a:rPr lang="en-US"/>
            <a:t> 49%</a:t>
          </a:r>
        </a:p>
      </dgm:t>
    </dgm:pt>
    <dgm:pt modelId="{0A71134C-03ED-4B55-BB5D-6BB6B45DF8D4}" type="parTrans" cxnId="{FE914DC9-93B1-433B-83A4-6E3C42E6BFB2}">
      <dgm:prSet/>
      <dgm:spPr/>
      <dgm:t>
        <a:bodyPr/>
        <a:lstStyle/>
        <a:p>
          <a:endParaRPr lang="en-US"/>
        </a:p>
      </dgm:t>
    </dgm:pt>
    <dgm:pt modelId="{93426070-6683-4399-BBB4-8F4F1D6E6BC4}" type="sibTrans" cxnId="{FE914DC9-93B1-433B-83A4-6E3C42E6BFB2}">
      <dgm:prSet/>
      <dgm:spPr/>
      <dgm:t>
        <a:bodyPr/>
        <a:lstStyle/>
        <a:p>
          <a:endParaRPr lang="en-US"/>
        </a:p>
      </dgm:t>
    </dgm:pt>
    <dgm:pt modelId="{8EB4B13E-47D6-4395-9369-74C1E22595C3}" type="asst">
      <dgm:prSet phldrT="[Text]"/>
      <dgm:spPr/>
      <dgm:t>
        <a:bodyPr/>
        <a:lstStyle/>
        <a:p>
          <a:r>
            <a:rPr lang="en-US"/>
            <a:t>Org. 1.2</a:t>
          </a:r>
        </a:p>
        <a:p>
          <a:r>
            <a:rPr lang="en-US"/>
            <a:t>51%</a:t>
          </a:r>
        </a:p>
      </dgm:t>
    </dgm:pt>
    <dgm:pt modelId="{6BBCFCD6-0211-4F89-A348-D4B02E846B96}" type="parTrans" cxnId="{6BE7363B-4E8E-49E9-B102-7D00F9782D5F}">
      <dgm:prSet/>
      <dgm:spPr/>
      <dgm:t>
        <a:bodyPr/>
        <a:lstStyle/>
        <a:p>
          <a:endParaRPr lang="en-US"/>
        </a:p>
      </dgm:t>
    </dgm:pt>
    <dgm:pt modelId="{38C1240E-21DB-41E1-8E17-CBBDC7BC3587}" type="sibTrans" cxnId="{6BE7363B-4E8E-49E9-B102-7D00F9782D5F}">
      <dgm:prSet/>
      <dgm:spPr/>
      <dgm:t>
        <a:bodyPr/>
        <a:lstStyle/>
        <a:p>
          <a:endParaRPr lang="en-US"/>
        </a:p>
      </dgm:t>
    </dgm:pt>
    <dgm:pt modelId="{BA1151C2-3024-410B-83BB-D703ED2AB32A}" type="asst">
      <dgm:prSet phldrT="[Text]"/>
      <dgm:spPr/>
      <dgm:t>
        <a:bodyPr/>
        <a:lstStyle/>
        <a:p>
          <a:r>
            <a:rPr lang="en-US"/>
            <a:t>Principal 1, Org. 1.1 President, 85%</a:t>
          </a:r>
        </a:p>
        <a:p>
          <a:r>
            <a:rPr lang="en-US">
              <a:solidFill>
                <a:srgbClr val="FF0000"/>
              </a:solidFill>
            </a:rPr>
            <a:t>Ability to exercise Control</a:t>
          </a:r>
          <a:endParaRPr lang="en-US"/>
        </a:p>
      </dgm:t>
    </dgm:pt>
    <dgm:pt modelId="{26BCC990-72B3-4E2F-AC53-1937325E0277}" type="parTrans" cxnId="{2A8BB192-A2A4-40FD-BF82-E54E7EE2F7D0}">
      <dgm:prSet/>
      <dgm:spPr/>
      <dgm:t>
        <a:bodyPr/>
        <a:lstStyle/>
        <a:p>
          <a:endParaRPr lang="en-US"/>
        </a:p>
      </dgm:t>
    </dgm:pt>
    <dgm:pt modelId="{2C715431-03FD-4EE3-B401-03065CD6D2F4}" type="sibTrans" cxnId="{2A8BB192-A2A4-40FD-BF82-E54E7EE2F7D0}">
      <dgm:prSet/>
      <dgm:spPr/>
      <dgm:t>
        <a:bodyPr/>
        <a:lstStyle/>
        <a:p>
          <a:endParaRPr lang="en-US"/>
        </a:p>
      </dgm:t>
    </dgm:pt>
    <dgm:pt modelId="{29B5F79A-437A-4AEF-94F8-440A79A593F8}" type="asst">
      <dgm:prSet phldrT="[Text]"/>
      <dgm:spPr/>
      <dgm:t>
        <a:bodyPr/>
        <a:lstStyle/>
        <a:p>
          <a:r>
            <a:rPr lang="en-US"/>
            <a:t>Principal 2, Org. 1.1 V.P., 10%</a:t>
          </a:r>
        </a:p>
        <a:p>
          <a:r>
            <a:rPr lang="en-US">
              <a:solidFill>
                <a:srgbClr val="FF0000"/>
              </a:solidFill>
            </a:rPr>
            <a:t>Ability to exercise Control</a:t>
          </a:r>
          <a:endParaRPr lang="en-US"/>
        </a:p>
      </dgm:t>
    </dgm:pt>
    <dgm:pt modelId="{28D90F03-9018-42E5-BCFC-199B5DE5A4F5}" type="parTrans" cxnId="{2C25E358-C1A8-406D-8825-833DF08A4192}">
      <dgm:prSet/>
      <dgm:spPr/>
      <dgm:t>
        <a:bodyPr/>
        <a:lstStyle/>
        <a:p>
          <a:endParaRPr lang="en-US"/>
        </a:p>
      </dgm:t>
    </dgm:pt>
    <dgm:pt modelId="{5EF01194-8DBC-4833-83B8-F9CE18D81F2B}" type="sibTrans" cxnId="{2C25E358-C1A8-406D-8825-833DF08A4192}">
      <dgm:prSet/>
      <dgm:spPr/>
      <dgm:t>
        <a:bodyPr/>
        <a:lstStyle/>
        <a:p>
          <a:endParaRPr lang="en-US"/>
        </a:p>
      </dgm:t>
    </dgm:pt>
    <dgm:pt modelId="{3D01B4CA-E7CB-4560-AE41-75252FAF817F}" type="asst">
      <dgm:prSet phldrT="[Text]"/>
      <dgm:spPr/>
      <dgm:t>
        <a:bodyPr/>
        <a:lstStyle/>
        <a:p>
          <a:r>
            <a:rPr lang="en-US"/>
            <a:t>Principal 3, Org. 1.1 Treasurer, 5%</a:t>
          </a:r>
        </a:p>
      </dgm:t>
    </dgm:pt>
    <dgm:pt modelId="{D09D8065-717B-43A9-A28D-0413016DA2DC}" type="parTrans" cxnId="{6184DD21-38AD-473D-A651-6DBBF3C16585}">
      <dgm:prSet/>
      <dgm:spPr/>
      <dgm:t>
        <a:bodyPr/>
        <a:lstStyle/>
        <a:p>
          <a:endParaRPr lang="en-US"/>
        </a:p>
      </dgm:t>
    </dgm:pt>
    <dgm:pt modelId="{281DC35F-1595-42A2-B78A-B5FC48262CD5}" type="sibTrans" cxnId="{6184DD21-38AD-473D-A651-6DBBF3C16585}">
      <dgm:prSet/>
      <dgm:spPr/>
      <dgm:t>
        <a:bodyPr/>
        <a:lstStyle/>
        <a:p>
          <a:endParaRPr lang="en-US"/>
        </a:p>
      </dgm:t>
    </dgm:pt>
    <dgm:pt modelId="{B53E335B-A2D9-4F97-AEA0-F05652431F56}" type="asst">
      <dgm:prSet phldrT="[Text]"/>
      <dgm:spPr/>
      <dgm:t>
        <a:bodyPr/>
        <a:lstStyle/>
        <a:p>
          <a:r>
            <a:rPr lang="en-US"/>
            <a:t>Board President, Org. 1.2 0%</a:t>
          </a:r>
        </a:p>
        <a:p>
          <a:r>
            <a:rPr lang="en-US">
              <a:solidFill>
                <a:srgbClr val="FF0000"/>
              </a:solidFill>
            </a:rPr>
            <a:t>Ability to exercise Control</a:t>
          </a:r>
          <a:endParaRPr lang="en-US"/>
        </a:p>
      </dgm:t>
    </dgm:pt>
    <dgm:pt modelId="{EE7EBC83-3418-400B-9F2E-73EC53F00640}" type="parTrans" cxnId="{6E30654D-5A40-4226-B146-0F8D9B972926}">
      <dgm:prSet/>
      <dgm:spPr/>
      <dgm:t>
        <a:bodyPr/>
        <a:lstStyle/>
        <a:p>
          <a:endParaRPr lang="en-US"/>
        </a:p>
      </dgm:t>
    </dgm:pt>
    <dgm:pt modelId="{9DD5C1D6-2983-4C82-999C-F6194FE0BD28}" type="sibTrans" cxnId="{6E30654D-5A40-4226-B146-0F8D9B972926}">
      <dgm:prSet/>
      <dgm:spPr/>
      <dgm:t>
        <a:bodyPr/>
        <a:lstStyle/>
        <a:p>
          <a:endParaRPr lang="en-US"/>
        </a:p>
      </dgm:t>
    </dgm:pt>
    <dgm:pt modelId="{7F799300-1920-4852-9C62-03821ABA780A}" type="asst">
      <dgm:prSet phldrT="[Text]"/>
      <dgm:spPr/>
      <dgm:t>
        <a:bodyPr/>
        <a:lstStyle/>
        <a:p>
          <a:r>
            <a:rPr lang="en-US"/>
            <a:t>Board Member,</a:t>
          </a:r>
        </a:p>
        <a:p>
          <a:r>
            <a:rPr lang="en-US"/>
            <a:t> Org. 1.2 0%</a:t>
          </a:r>
        </a:p>
      </dgm:t>
    </dgm:pt>
    <dgm:pt modelId="{F1ED7059-BFE0-4399-9AF5-1F266EEC2B96}" type="parTrans" cxnId="{B2E1C5E3-7620-4212-A7BD-C9188AE9682E}">
      <dgm:prSet/>
      <dgm:spPr/>
      <dgm:t>
        <a:bodyPr/>
        <a:lstStyle/>
        <a:p>
          <a:endParaRPr lang="en-US"/>
        </a:p>
      </dgm:t>
    </dgm:pt>
    <dgm:pt modelId="{6895E329-AADE-4E7B-8F26-C3670217244B}" type="sibTrans" cxnId="{B2E1C5E3-7620-4212-A7BD-C9188AE9682E}">
      <dgm:prSet/>
      <dgm:spPr/>
      <dgm:t>
        <a:bodyPr/>
        <a:lstStyle/>
        <a:p>
          <a:endParaRPr lang="en-US"/>
        </a:p>
      </dgm:t>
    </dgm:pt>
    <dgm:pt modelId="{3C22AB2E-D4A7-4216-B55C-442678F5FF19}" type="asst">
      <dgm:prSet phldrT="[Text]"/>
      <dgm:spPr/>
      <dgm:t>
        <a:bodyPr/>
        <a:lstStyle/>
        <a:p>
          <a:r>
            <a:rPr lang="en-US"/>
            <a:t>Executive Director, Org. 1.2, 0%</a:t>
          </a:r>
        </a:p>
      </dgm:t>
    </dgm:pt>
    <dgm:pt modelId="{654BFA27-25BA-45C4-A4A7-33C38BE91091}" type="parTrans" cxnId="{E61CC13F-792C-4593-A2F8-51D216586D8D}">
      <dgm:prSet/>
      <dgm:spPr/>
      <dgm:t>
        <a:bodyPr/>
        <a:lstStyle/>
        <a:p>
          <a:endParaRPr lang="en-US"/>
        </a:p>
      </dgm:t>
    </dgm:pt>
    <dgm:pt modelId="{75C7D944-0360-416E-B598-BB77BAD57EB0}" type="sibTrans" cxnId="{E61CC13F-792C-4593-A2F8-51D216586D8D}">
      <dgm:prSet/>
      <dgm:spPr/>
      <dgm:t>
        <a:bodyPr/>
        <a:lstStyle/>
        <a:p>
          <a:endParaRPr lang="en-US"/>
        </a:p>
      </dgm:t>
    </dgm:pt>
    <dgm:pt modelId="{9F2EA292-345B-4F91-AF2C-2CF1E16276FD}" type="pres">
      <dgm:prSet presAssocID="{2B1AA581-4DE6-41B0-B820-8FEAEFA21361}" presName="hierChild1" presStyleCnt="0">
        <dgm:presLayoutVars>
          <dgm:orgChart val="1"/>
          <dgm:chPref val="1"/>
          <dgm:dir/>
          <dgm:animOne val="branch"/>
          <dgm:animLvl val="lvl"/>
          <dgm:resizeHandles/>
        </dgm:presLayoutVars>
      </dgm:prSet>
      <dgm:spPr/>
      <dgm:t>
        <a:bodyPr/>
        <a:lstStyle/>
        <a:p>
          <a:endParaRPr lang="en-US"/>
        </a:p>
      </dgm:t>
    </dgm:pt>
    <dgm:pt modelId="{5D93A0FA-C40F-465E-819A-E2AC21B0EC04}" type="pres">
      <dgm:prSet presAssocID="{B9A2C067-158D-4F97-A8C4-56ABB5232517}" presName="hierRoot1" presStyleCnt="0">
        <dgm:presLayoutVars>
          <dgm:hierBranch val="init"/>
        </dgm:presLayoutVars>
      </dgm:prSet>
      <dgm:spPr/>
      <dgm:t>
        <a:bodyPr/>
        <a:lstStyle/>
        <a:p>
          <a:endParaRPr lang="en-US"/>
        </a:p>
      </dgm:t>
    </dgm:pt>
    <dgm:pt modelId="{F45E4DDD-B234-453F-9914-4D67243602C6}" type="pres">
      <dgm:prSet presAssocID="{B9A2C067-158D-4F97-A8C4-56ABB5232517}" presName="rootComposite1" presStyleCnt="0"/>
      <dgm:spPr/>
      <dgm:t>
        <a:bodyPr/>
        <a:lstStyle/>
        <a:p>
          <a:endParaRPr lang="en-US"/>
        </a:p>
      </dgm:t>
    </dgm:pt>
    <dgm:pt modelId="{D9255AC7-128E-43E0-9DD0-91E320C782A3}" type="pres">
      <dgm:prSet presAssocID="{B9A2C067-158D-4F97-A8C4-56ABB5232517}" presName="rootText1" presStyleLbl="node0" presStyleIdx="0" presStyleCnt="1" custScaleX="106890" custLinFactNeighborX="-93593" custLinFactNeighborY="-93242">
        <dgm:presLayoutVars>
          <dgm:chPref val="3"/>
        </dgm:presLayoutVars>
      </dgm:prSet>
      <dgm:spPr/>
      <dgm:t>
        <a:bodyPr/>
        <a:lstStyle/>
        <a:p>
          <a:endParaRPr lang="en-US"/>
        </a:p>
      </dgm:t>
    </dgm:pt>
    <dgm:pt modelId="{6C20C4AB-5419-4032-99E0-10A6EE9D2DFD}" type="pres">
      <dgm:prSet presAssocID="{B9A2C067-158D-4F97-A8C4-56ABB5232517}" presName="rootConnector1" presStyleLbl="node1" presStyleIdx="0" presStyleCnt="0"/>
      <dgm:spPr/>
      <dgm:t>
        <a:bodyPr/>
        <a:lstStyle/>
        <a:p>
          <a:endParaRPr lang="en-US"/>
        </a:p>
      </dgm:t>
    </dgm:pt>
    <dgm:pt modelId="{FE32D2FD-A110-4A4C-9EA1-841BA047CAC9}" type="pres">
      <dgm:prSet presAssocID="{B9A2C067-158D-4F97-A8C4-56ABB5232517}" presName="hierChild2" presStyleCnt="0"/>
      <dgm:spPr/>
      <dgm:t>
        <a:bodyPr/>
        <a:lstStyle/>
        <a:p>
          <a:endParaRPr lang="en-US"/>
        </a:p>
      </dgm:t>
    </dgm:pt>
    <dgm:pt modelId="{9B873549-0362-4681-B3A5-9D9AACB845F3}" type="pres">
      <dgm:prSet presAssocID="{B9A2C067-158D-4F97-A8C4-56ABB5232517}" presName="hierChild3" presStyleCnt="0"/>
      <dgm:spPr/>
      <dgm:t>
        <a:bodyPr/>
        <a:lstStyle/>
        <a:p>
          <a:endParaRPr lang="en-US"/>
        </a:p>
      </dgm:t>
    </dgm:pt>
    <dgm:pt modelId="{9605DB67-42A2-4C86-92F5-9DEC1F835443}" type="pres">
      <dgm:prSet presAssocID="{2BD5784D-8E15-47CE-B972-B4F8228EAA35}" presName="Name111" presStyleLbl="parChTrans1D2" presStyleIdx="0" presStyleCnt="2"/>
      <dgm:spPr/>
      <dgm:t>
        <a:bodyPr/>
        <a:lstStyle/>
        <a:p>
          <a:endParaRPr lang="en-US"/>
        </a:p>
      </dgm:t>
    </dgm:pt>
    <dgm:pt modelId="{9FB23CE7-405F-4766-887F-8B275F188723}" type="pres">
      <dgm:prSet presAssocID="{AE68A8F6-5CEC-4A8D-9214-602384115A44}" presName="hierRoot3" presStyleCnt="0">
        <dgm:presLayoutVars>
          <dgm:hierBranch val="init"/>
        </dgm:presLayoutVars>
      </dgm:prSet>
      <dgm:spPr/>
      <dgm:t>
        <a:bodyPr/>
        <a:lstStyle/>
        <a:p>
          <a:endParaRPr lang="en-US"/>
        </a:p>
      </dgm:t>
    </dgm:pt>
    <dgm:pt modelId="{4DDEEF56-4935-4DD6-8CE3-EB9526CC4C15}" type="pres">
      <dgm:prSet presAssocID="{AE68A8F6-5CEC-4A8D-9214-602384115A44}" presName="rootComposite3" presStyleCnt="0"/>
      <dgm:spPr/>
      <dgm:t>
        <a:bodyPr/>
        <a:lstStyle/>
        <a:p>
          <a:endParaRPr lang="en-US"/>
        </a:p>
      </dgm:t>
    </dgm:pt>
    <dgm:pt modelId="{8A4F2C8A-3B2E-4E2C-B0AF-E0DAA0B1B8A8}" type="pres">
      <dgm:prSet presAssocID="{AE68A8F6-5CEC-4A8D-9214-602384115A44}" presName="rootText3" presStyleLbl="asst1" presStyleIdx="0" presStyleCnt="10" custScaleX="109388" custScaleY="127239" custLinFactY="-99" custLinFactNeighborX="27367" custLinFactNeighborY="-100000">
        <dgm:presLayoutVars>
          <dgm:chPref val="3"/>
        </dgm:presLayoutVars>
      </dgm:prSet>
      <dgm:spPr/>
      <dgm:t>
        <a:bodyPr/>
        <a:lstStyle/>
        <a:p>
          <a:endParaRPr lang="en-US"/>
        </a:p>
      </dgm:t>
    </dgm:pt>
    <dgm:pt modelId="{2E60EFB6-849F-4C36-9194-8E71CD770AB6}" type="pres">
      <dgm:prSet presAssocID="{AE68A8F6-5CEC-4A8D-9214-602384115A44}" presName="rootConnector3" presStyleLbl="asst1" presStyleIdx="0" presStyleCnt="10"/>
      <dgm:spPr/>
      <dgm:t>
        <a:bodyPr/>
        <a:lstStyle/>
        <a:p>
          <a:endParaRPr lang="en-US"/>
        </a:p>
      </dgm:t>
    </dgm:pt>
    <dgm:pt modelId="{5B02E1E5-CF79-4D98-BC94-FAA7CF81EA62}" type="pres">
      <dgm:prSet presAssocID="{AE68A8F6-5CEC-4A8D-9214-602384115A44}" presName="hierChild6" presStyleCnt="0"/>
      <dgm:spPr/>
      <dgm:t>
        <a:bodyPr/>
        <a:lstStyle/>
        <a:p>
          <a:endParaRPr lang="en-US"/>
        </a:p>
      </dgm:t>
    </dgm:pt>
    <dgm:pt modelId="{D8A37075-36E9-4A2E-83FE-31728A452666}" type="pres">
      <dgm:prSet presAssocID="{AE68A8F6-5CEC-4A8D-9214-602384115A44}" presName="hierChild7" presStyleCnt="0"/>
      <dgm:spPr/>
      <dgm:t>
        <a:bodyPr/>
        <a:lstStyle/>
        <a:p>
          <a:endParaRPr lang="en-US"/>
        </a:p>
      </dgm:t>
    </dgm:pt>
    <dgm:pt modelId="{B422186E-E75C-424D-ABCF-9400087A1B62}" type="pres">
      <dgm:prSet presAssocID="{0A71134C-03ED-4B55-BB5D-6BB6B45DF8D4}" presName="Name111" presStyleLbl="parChTrans1D3" presStyleIdx="0" presStyleCnt="2"/>
      <dgm:spPr/>
      <dgm:t>
        <a:bodyPr/>
        <a:lstStyle/>
        <a:p>
          <a:endParaRPr lang="en-US"/>
        </a:p>
      </dgm:t>
    </dgm:pt>
    <dgm:pt modelId="{621A0AD5-5CE9-408B-9741-C477AA55BA24}" type="pres">
      <dgm:prSet presAssocID="{32001E20-0811-43A8-9D25-9769CD5A1C1B}" presName="hierRoot3" presStyleCnt="0">
        <dgm:presLayoutVars>
          <dgm:hierBranch val="init"/>
        </dgm:presLayoutVars>
      </dgm:prSet>
      <dgm:spPr/>
      <dgm:t>
        <a:bodyPr/>
        <a:lstStyle/>
        <a:p>
          <a:endParaRPr lang="en-US"/>
        </a:p>
      </dgm:t>
    </dgm:pt>
    <dgm:pt modelId="{D9049660-15BD-406E-885D-F3339AE7F87B}" type="pres">
      <dgm:prSet presAssocID="{32001E20-0811-43A8-9D25-9769CD5A1C1B}" presName="rootComposite3" presStyleCnt="0"/>
      <dgm:spPr/>
      <dgm:t>
        <a:bodyPr/>
        <a:lstStyle/>
        <a:p>
          <a:endParaRPr lang="en-US"/>
        </a:p>
      </dgm:t>
    </dgm:pt>
    <dgm:pt modelId="{FBBD8AFF-EC37-442B-8578-37A954AC7426}" type="pres">
      <dgm:prSet presAssocID="{32001E20-0811-43A8-9D25-9769CD5A1C1B}" presName="rootText3" presStyleLbl="asst1" presStyleIdx="1" presStyleCnt="10" custLinFactY="-1110" custLinFactNeighborX="25178" custLinFactNeighborY="-100000">
        <dgm:presLayoutVars>
          <dgm:chPref val="3"/>
        </dgm:presLayoutVars>
      </dgm:prSet>
      <dgm:spPr/>
      <dgm:t>
        <a:bodyPr/>
        <a:lstStyle/>
        <a:p>
          <a:endParaRPr lang="en-US"/>
        </a:p>
      </dgm:t>
    </dgm:pt>
    <dgm:pt modelId="{7BA57836-644B-45A0-A9E6-F58CB1D8E15D}" type="pres">
      <dgm:prSet presAssocID="{32001E20-0811-43A8-9D25-9769CD5A1C1B}" presName="rootConnector3" presStyleLbl="asst1" presStyleIdx="1" presStyleCnt="10"/>
      <dgm:spPr/>
      <dgm:t>
        <a:bodyPr/>
        <a:lstStyle/>
        <a:p>
          <a:endParaRPr lang="en-US"/>
        </a:p>
      </dgm:t>
    </dgm:pt>
    <dgm:pt modelId="{CA4F93CB-5368-4A45-B2FF-AE539489C2FC}" type="pres">
      <dgm:prSet presAssocID="{32001E20-0811-43A8-9D25-9769CD5A1C1B}" presName="hierChild6" presStyleCnt="0"/>
      <dgm:spPr/>
      <dgm:t>
        <a:bodyPr/>
        <a:lstStyle/>
        <a:p>
          <a:endParaRPr lang="en-US"/>
        </a:p>
      </dgm:t>
    </dgm:pt>
    <dgm:pt modelId="{6F681E0A-337A-4CEC-934F-2824D8E28E98}" type="pres">
      <dgm:prSet presAssocID="{32001E20-0811-43A8-9D25-9769CD5A1C1B}" presName="hierChild7" presStyleCnt="0"/>
      <dgm:spPr/>
      <dgm:t>
        <a:bodyPr/>
        <a:lstStyle/>
        <a:p>
          <a:endParaRPr lang="en-US"/>
        </a:p>
      </dgm:t>
    </dgm:pt>
    <dgm:pt modelId="{41D8587C-AE96-4331-B965-FE48145EC28A}" type="pres">
      <dgm:prSet presAssocID="{26BCC990-72B3-4E2F-AC53-1937325E0277}" presName="Name111" presStyleLbl="parChTrans1D4" presStyleIdx="0" presStyleCnt="6"/>
      <dgm:spPr/>
      <dgm:t>
        <a:bodyPr/>
        <a:lstStyle/>
        <a:p>
          <a:endParaRPr lang="en-US"/>
        </a:p>
      </dgm:t>
    </dgm:pt>
    <dgm:pt modelId="{54D6892C-2CFC-4EC2-9846-32B6FE62116C}" type="pres">
      <dgm:prSet presAssocID="{BA1151C2-3024-410B-83BB-D703ED2AB32A}" presName="hierRoot3" presStyleCnt="0">
        <dgm:presLayoutVars>
          <dgm:hierBranch val="init"/>
        </dgm:presLayoutVars>
      </dgm:prSet>
      <dgm:spPr/>
      <dgm:t>
        <a:bodyPr/>
        <a:lstStyle/>
        <a:p>
          <a:endParaRPr lang="en-US"/>
        </a:p>
      </dgm:t>
    </dgm:pt>
    <dgm:pt modelId="{DE9C5886-5319-4919-8F4C-82F6597D7661}" type="pres">
      <dgm:prSet presAssocID="{BA1151C2-3024-410B-83BB-D703ED2AB32A}" presName="rootComposite3" presStyleCnt="0"/>
      <dgm:spPr/>
      <dgm:t>
        <a:bodyPr/>
        <a:lstStyle/>
        <a:p>
          <a:endParaRPr lang="en-US"/>
        </a:p>
      </dgm:t>
    </dgm:pt>
    <dgm:pt modelId="{2E1D7AEC-EDAB-4AF9-92B9-1F48968E936C}" type="pres">
      <dgm:prSet presAssocID="{BA1151C2-3024-410B-83BB-D703ED2AB32A}" presName="rootText3" presStyleLbl="asst1" presStyleIdx="2" presStyleCnt="10" custLinFactX="52615" custLinFactY="-24167" custLinFactNeighborX="100000" custLinFactNeighborY="-100000">
        <dgm:presLayoutVars>
          <dgm:chPref val="3"/>
        </dgm:presLayoutVars>
      </dgm:prSet>
      <dgm:spPr/>
      <dgm:t>
        <a:bodyPr/>
        <a:lstStyle/>
        <a:p>
          <a:endParaRPr lang="en-US"/>
        </a:p>
      </dgm:t>
    </dgm:pt>
    <dgm:pt modelId="{7D144543-1629-4886-B5E8-0289E688BE1D}" type="pres">
      <dgm:prSet presAssocID="{BA1151C2-3024-410B-83BB-D703ED2AB32A}" presName="rootConnector3" presStyleLbl="asst1" presStyleIdx="2" presStyleCnt="10"/>
      <dgm:spPr/>
      <dgm:t>
        <a:bodyPr/>
        <a:lstStyle/>
        <a:p>
          <a:endParaRPr lang="en-US"/>
        </a:p>
      </dgm:t>
    </dgm:pt>
    <dgm:pt modelId="{0CC86292-A896-471A-9345-06861A73160A}" type="pres">
      <dgm:prSet presAssocID="{BA1151C2-3024-410B-83BB-D703ED2AB32A}" presName="hierChild6" presStyleCnt="0"/>
      <dgm:spPr/>
      <dgm:t>
        <a:bodyPr/>
        <a:lstStyle/>
        <a:p>
          <a:endParaRPr lang="en-US"/>
        </a:p>
      </dgm:t>
    </dgm:pt>
    <dgm:pt modelId="{329FE2B5-42FD-4845-8978-05F09BA75BB0}" type="pres">
      <dgm:prSet presAssocID="{BA1151C2-3024-410B-83BB-D703ED2AB32A}" presName="hierChild7" presStyleCnt="0"/>
      <dgm:spPr/>
      <dgm:t>
        <a:bodyPr/>
        <a:lstStyle/>
        <a:p>
          <a:endParaRPr lang="en-US"/>
        </a:p>
      </dgm:t>
    </dgm:pt>
    <dgm:pt modelId="{4DE29309-04B3-445D-8636-F7D65862B8C3}" type="pres">
      <dgm:prSet presAssocID="{28D90F03-9018-42E5-BCFC-199B5DE5A4F5}" presName="Name111" presStyleLbl="parChTrans1D4" presStyleIdx="1" presStyleCnt="6"/>
      <dgm:spPr/>
      <dgm:t>
        <a:bodyPr/>
        <a:lstStyle/>
        <a:p>
          <a:endParaRPr lang="en-US"/>
        </a:p>
      </dgm:t>
    </dgm:pt>
    <dgm:pt modelId="{E767B9B8-3434-4E5F-A2C6-96CA449B956B}" type="pres">
      <dgm:prSet presAssocID="{29B5F79A-437A-4AEF-94F8-440A79A593F8}" presName="hierRoot3" presStyleCnt="0">
        <dgm:presLayoutVars>
          <dgm:hierBranch val="init"/>
        </dgm:presLayoutVars>
      </dgm:prSet>
      <dgm:spPr/>
      <dgm:t>
        <a:bodyPr/>
        <a:lstStyle/>
        <a:p>
          <a:endParaRPr lang="en-US"/>
        </a:p>
      </dgm:t>
    </dgm:pt>
    <dgm:pt modelId="{DE64AC56-7708-4C36-AAB2-7414943559D5}" type="pres">
      <dgm:prSet presAssocID="{29B5F79A-437A-4AEF-94F8-440A79A593F8}" presName="rootComposite3" presStyleCnt="0"/>
      <dgm:spPr/>
      <dgm:t>
        <a:bodyPr/>
        <a:lstStyle/>
        <a:p>
          <a:endParaRPr lang="en-US"/>
        </a:p>
      </dgm:t>
    </dgm:pt>
    <dgm:pt modelId="{8BDC5DAF-4ED2-44DA-B04D-D52AB026070A}" type="pres">
      <dgm:prSet presAssocID="{29B5F79A-437A-4AEF-94F8-440A79A593F8}" presName="rootText3" presStyleLbl="asst1" presStyleIdx="3" presStyleCnt="10" custLinFactNeighborX="30902" custLinFactNeighborY="-444">
        <dgm:presLayoutVars>
          <dgm:chPref val="3"/>
        </dgm:presLayoutVars>
      </dgm:prSet>
      <dgm:spPr/>
      <dgm:t>
        <a:bodyPr/>
        <a:lstStyle/>
        <a:p>
          <a:endParaRPr lang="en-US"/>
        </a:p>
      </dgm:t>
    </dgm:pt>
    <dgm:pt modelId="{2445EFB7-54F4-4271-A44A-2DC216F636CF}" type="pres">
      <dgm:prSet presAssocID="{29B5F79A-437A-4AEF-94F8-440A79A593F8}" presName="rootConnector3" presStyleLbl="asst1" presStyleIdx="3" presStyleCnt="10"/>
      <dgm:spPr/>
      <dgm:t>
        <a:bodyPr/>
        <a:lstStyle/>
        <a:p>
          <a:endParaRPr lang="en-US"/>
        </a:p>
      </dgm:t>
    </dgm:pt>
    <dgm:pt modelId="{18538302-1474-4C39-BB51-51FF7304197E}" type="pres">
      <dgm:prSet presAssocID="{29B5F79A-437A-4AEF-94F8-440A79A593F8}" presName="hierChild6" presStyleCnt="0"/>
      <dgm:spPr/>
      <dgm:t>
        <a:bodyPr/>
        <a:lstStyle/>
        <a:p>
          <a:endParaRPr lang="en-US"/>
        </a:p>
      </dgm:t>
    </dgm:pt>
    <dgm:pt modelId="{D578E28B-C1E3-4ED7-81B7-801CC997BF2B}" type="pres">
      <dgm:prSet presAssocID="{29B5F79A-437A-4AEF-94F8-440A79A593F8}" presName="hierChild7" presStyleCnt="0"/>
      <dgm:spPr/>
      <dgm:t>
        <a:bodyPr/>
        <a:lstStyle/>
        <a:p>
          <a:endParaRPr lang="en-US"/>
        </a:p>
      </dgm:t>
    </dgm:pt>
    <dgm:pt modelId="{F164A700-A70E-4FB7-A82F-52E1C143479F}" type="pres">
      <dgm:prSet presAssocID="{D09D8065-717B-43A9-A28D-0413016DA2DC}" presName="Name111" presStyleLbl="parChTrans1D4" presStyleIdx="2" presStyleCnt="6"/>
      <dgm:spPr/>
      <dgm:t>
        <a:bodyPr/>
        <a:lstStyle/>
        <a:p>
          <a:endParaRPr lang="en-US"/>
        </a:p>
      </dgm:t>
    </dgm:pt>
    <dgm:pt modelId="{5B188A36-634C-40D7-BEB6-736F0B94B8A1}" type="pres">
      <dgm:prSet presAssocID="{3D01B4CA-E7CB-4560-AE41-75252FAF817F}" presName="hierRoot3" presStyleCnt="0">
        <dgm:presLayoutVars>
          <dgm:hierBranch val="init"/>
        </dgm:presLayoutVars>
      </dgm:prSet>
      <dgm:spPr/>
      <dgm:t>
        <a:bodyPr/>
        <a:lstStyle/>
        <a:p>
          <a:endParaRPr lang="en-US"/>
        </a:p>
      </dgm:t>
    </dgm:pt>
    <dgm:pt modelId="{7062C1D2-66FF-421C-B507-692EB4F2FB4E}" type="pres">
      <dgm:prSet presAssocID="{3D01B4CA-E7CB-4560-AE41-75252FAF817F}" presName="rootComposite3" presStyleCnt="0"/>
      <dgm:spPr/>
      <dgm:t>
        <a:bodyPr/>
        <a:lstStyle/>
        <a:p>
          <a:endParaRPr lang="en-US"/>
        </a:p>
      </dgm:t>
    </dgm:pt>
    <dgm:pt modelId="{A2ECA55D-D971-4DD9-B622-168927E91C5F}" type="pres">
      <dgm:prSet presAssocID="{3D01B4CA-E7CB-4560-AE41-75252FAF817F}" presName="rootText3" presStyleLbl="asst1" presStyleIdx="4" presStyleCnt="10" custLinFactX="49949" custLinFactNeighborX="100000" custLinFactNeighborY="-14117">
        <dgm:presLayoutVars>
          <dgm:chPref val="3"/>
        </dgm:presLayoutVars>
      </dgm:prSet>
      <dgm:spPr/>
      <dgm:t>
        <a:bodyPr/>
        <a:lstStyle/>
        <a:p>
          <a:endParaRPr lang="en-US"/>
        </a:p>
      </dgm:t>
    </dgm:pt>
    <dgm:pt modelId="{17C14624-F2C2-4A85-AD91-81363D0CF62D}" type="pres">
      <dgm:prSet presAssocID="{3D01B4CA-E7CB-4560-AE41-75252FAF817F}" presName="rootConnector3" presStyleLbl="asst1" presStyleIdx="4" presStyleCnt="10"/>
      <dgm:spPr/>
      <dgm:t>
        <a:bodyPr/>
        <a:lstStyle/>
        <a:p>
          <a:endParaRPr lang="en-US"/>
        </a:p>
      </dgm:t>
    </dgm:pt>
    <dgm:pt modelId="{4F42FE9D-84AE-4A34-85E1-8BFB0AA44A46}" type="pres">
      <dgm:prSet presAssocID="{3D01B4CA-E7CB-4560-AE41-75252FAF817F}" presName="hierChild6" presStyleCnt="0"/>
      <dgm:spPr/>
      <dgm:t>
        <a:bodyPr/>
        <a:lstStyle/>
        <a:p>
          <a:endParaRPr lang="en-US"/>
        </a:p>
      </dgm:t>
    </dgm:pt>
    <dgm:pt modelId="{E5CF78CB-F4EA-41DA-B145-D56EF2B886A5}" type="pres">
      <dgm:prSet presAssocID="{3D01B4CA-E7CB-4560-AE41-75252FAF817F}" presName="hierChild7" presStyleCnt="0"/>
      <dgm:spPr/>
      <dgm:t>
        <a:bodyPr/>
        <a:lstStyle/>
        <a:p>
          <a:endParaRPr lang="en-US"/>
        </a:p>
      </dgm:t>
    </dgm:pt>
    <dgm:pt modelId="{545973A4-3E01-4F8B-A0CC-D04DA1F5ACC7}" type="pres">
      <dgm:prSet presAssocID="{6BBCFCD6-0211-4F89-A348-D4B02E846B96}" presName="Name111" presStyleLbl="parChTrans1D3" presStyleIdx="1" presStyleCnt="2"/>
      <dgm:spPr/>
      <dgm:t>
        <a:bodyPr/>
        <a:lstStyle/>
        <a:p>
          <a:endParaRPr lang="en-US"/>
        </a:p>
      </dgm:t>
    </dgm:pt>
    <dgm:pt modelId="{54791291-7AA6-441D-A42E-F12713165446}" type="pres">
      <dgm:prSet presAssocID="{8EB4B13E-47D6-4395-9369-74C1E22595C3}" presName="hierRoot3" presStyleCnt="0">
        <dgm:presLayoutVars>
          <dgm:hierBranch val="init"/>
        </dgm:presLayoutVars>
      </dgm:prSet>
      <dgm:spPr/>
      <dgm:t>
        <a:bodyPr/>
        <a:lstStyle/>
        <a:p>
          <a:endParaRPr lang="en-US"/>
        </a:p>
      </dgm:t>
    </dgm:pt>
    <dgm:pt modelId="{6D61ACFF-5774-4428-BB08-ECA0EC0C0CC1}" type="pres">
      <dgm:prSet presAssocID="{8EB4B13E-47D6-4395-9369-74C1E22595C3}" presName="rootComposite3" presStyleCnt="0"/>
      <dgm:spPr/>
      <dgm:t>
        <a:bodyPr/>
        <a:lstStyle/>
        <a:p>
          <a:endParaRPr lang="en-US"/>
        </a:p>
      </dgm:t>
    </dgm:pt>
    <dgm:pt modelId="{9E715703-4B9F-44D0-8E59-0F3839BF9CD5}" type="pres">
      <dgm:prSet presAssocID="{8EB4B13E-47D6-4395-9369-74C1E22595C3}" presName="rootText3" presStyleLbl="asst1" presStyleIdx="5" presStyleCnt="10" custLinFactY="-3977" custLinFactNeighborX="-9319" custLinFactNeighborY="-100000">
        <dgm:presLayoutVars>
          <dgm:chPref val="3"/>
        </dgm:presLayoutVars>
      </dgm:prSet>
      <dgm:spPr/>
      <dgm:t>
        <a:bodyPr/>
        <a:lstStyle/>
        <a:p>
          <a:endParaRPr lang="en-US"/>
        </a:p>
      </dgm:t>
    </dgm:pt>
    <dgm:pt modelId="{EF823742-48FF-4A65-AFEF-54D8C4CA014E}" type="pres">
      <dgm:prSet presAssocID="{8EB4B13E-47D6-4395-9369-74C1E22595C3}" presName="rootConnector3" presStyleLbl="asst1" presStyleIdx="5" presStyleCnt="10"/>
      <dgm:spPr/>
      <dgm:t>
        <a:bodyPr/>
        <a:lstStyle/>
        <a:p>
          <a:endParaRPr lang="en-US"/>
        </a:p>
      </dgm:t>
    </dgm:pt>
    <dgm:pt modelId="{7111F216-38BC-4734-8B46-D8F663290E77}" type="pres">
      <dgm:prSet presAssocID="{8EB4B13E-47D6-4395-9369-74C1E22595C3}" presName="hierChild6" presStyleCnt="0"/>
      <dgm:spPr/>
      <dgm:t>
        <a:bodyPr/>
        <a:lstStyle/>
        <a:p>
          <a:endParaRPr lang="en-US"/>
        </a:p>
      </dgm:t>
    </dgm:pt>
    <dgm:pt modelId="{CA72F90F-A1B2-4496-8E1A-5D53BB588B85}" type="pres">
      <dgm:prSet presAssocID="{8EB4B13E-47D6-4395-9369-74C1E22595C3}" presName="hierChild7" presStyleCnt="0"/>
      <dgm:spPr/>
      <dgm:t>
        <a:bodyPr/>
        <a:lstStyle/>
        <a:p>
          <a:endParaRPr lang="en-US"/>
        </a:p>
      </dgm:t>
    </dgm:pt>
    <dgm:pt modelId="{B04DA209-29BB-4E44-BB62-65B95ED01B06}" type="pres">
      <dgm:prSet presAssocID="{EE7EBC83-3418-400B-9F2E-73EC53F00640}" presName="Name111" presStyleLbl="parChTrans1D4" presStyleIdx="3" presStyleCnt="6"/>
      <dgm:spPr/>
      <dgm:t>
        <a:bodyPr/>
        <a:lstStyle/>
        <a:p>
          <a:endParaRPr lang="en-US"/>
        </a:p>
      </dgm:t>
    </dgm:pt>
    <dgm:pt modelId="{D7DBC226-9DD5-4E31-91AC-4792F151E0C9}" type="pres">
      <dgm:prSet presAssocID="{B53E335B-A2D9-4F97-AEA0-F05652431F56}" presName="hierRoot3" presStyleCnt="0">
        <dgm:presLayoutVars>
          <dgm:hierBranch val="init"/>
        </dgm:presLayoutVars>
      </dgm:prSet>
      <dgm:spPr/>
      <dgm:t>
        <a:bodyPr/>
        <a:lstStyle/>
        <a:p>
          <a:endParaRPr lang="en-US"/>
        </a:p>
      </dgm:t>
    </dgm:pt>
    <dgm:pt modelId="{8CDAFFF0-E027-421B-905E-A97016279051}" type="pres">
      <dgm:prSet presAssocID="{B53E335B-A2D9-4F97-AEA0-F05652431F56}" presName="rootComposite3" presStyleCnt="0"/>
      <dgm:spPr/>
      <dgm:t>
        <a:bodyPr/>
        <a:lstStyle/>
        <a:p>
          <a:endParaRPr lang="en-US"/>
        </a:p>
      </dgm:t>
    </dgm:pt>
    <dgm:pt modelId="{AFC3B38C-7687-426F-89BB-2A457B9B5F73}" type="pres">
      <dgm:prSet presAssocID="{B53E335B-A2D9-4F97-AEA0-F05652431F56}" presName="rootText3" presStyleLbl="asst1" presStyleIdx="6" presStyleCnt="10" custLinFactX="9688" custLinFactY="-21565" custLinFactNeighborX="100000" custLinFactNeighborY="-100000">
        <dgm:presLayoutVars>
          <dgm:chPref val="3"/>
        </dgm:presLayoutVars>
      </dgm:prSet>
      <dgm:spPr/>
      <dgm:t>
        <a:bodyPr/>
        <a:lstStyle/>
        <a:p>
          <a:endParaRPr lang="en-US"/>
        </a:p>
      </dgm:t>
    </dgm:pt>
    <dgm:pt modelId="{94C3DD1D-9304-4F6E-AB2F-2334DFAAB4A1}" type="pres">
      <dgm:prSet presAssocID="{B53E335B-A2D9-4F97-AEA0-F05652431F56}" presName="rootConnector3" presStyleLbl="asst1" presStyleIdx="6" presStyleCnt="10"/>
      <dgm:spPr/>
      <dgm:t>
        <a:bodyPr/>
        <a:lstStyle/>
        <a:p>
          <a:endParaRPr lang="en-US"/>
        </a:p>
      </dgm:t>
    </dgm:pt>
    <dgm:pt modelId="{88AB9CBD-24B6-4818-A71F-EF15F9B686E1}" type="pres">
      <dgm:prSet presAssocID="{B53E335B-A2D9-4F97-AEA0-F05652431F56}" presName="hierChild6" presStyleCnt="0"/>
      <dgm:spPr/>
      <dgm:t>
        <a:bodyPr/>
        <a:lstStyle/>
        <a:p>
          <a:endParaRPr lang="en-US"/>
        </a:p>
      </dgm:t>
    </dgm:pt>
    <dgm:pt modelId="{EB96E363-2846-4A98-B4AE-0836C9D56317}" type="pres">
      <dgm:prSet presAssocID="{B53E335B-A2D9-4F97-AEA0-F05652431F56}" presName="hierChild7" presStyleCnt="0"/>
      <dgm:spPr/>
      <dgm:t>
        <a:bodyPr/>
        <a:lstStyle/>
        <a:p>
          <a:endParaRPr lang="en-US"/>
        </a:p>
      </dgm:t>
    </dgm:pt>
    <dgm:pt modelId="{8F26F4DD-0E65-4AAE-BDEC-FDCDECC27AB3}" type="pres">
      <dgm:prSet presAssocID="{F1ED7059-BFE0-4399-9AF5-1F266EEC2B96}" presName="Name111" presStyleLbl="parChTrans1D4" presStyleIdx="4" presStyleCnt="6"/>
      <dgm:spPr/>
      <dgm:t>
        <a:bodyPr/>
        <a:lstStyle/>
        <a:p>
          <a:endParaRPr lang="en-US"/>
        </a:p>
      </dgm:t>
    </dgm:pt>
    <dgm:pt modelId="{DAAAF64B-919B-4165-9E2E-462B116B6F98}" type="pres">
      <dgm:prSet presAssocID="{7F799300-1920-4852-9C62-03821ABA780A}" presName="hierRoot3" presStyleCnt="0">
        <dgm:presLayoutVars>
          <dgm:hierBranch val="init"/>
        </dgm:presLayoutVars>
      </dgm:prSet>
      <dgm:spPr/>
      <dgm:t>
        <a:bodyPr/>
        <a:lstStyle/>
        <a:p>
          <a:endParaRPr lang="en-US"/>
        </a:p>
      </dgm:t>
    </dgm:pt>
    <dgm:pt modelId="{856D8C51-D767-415D-B779-4385166C2F27}" type="pres">
      <dgm:prSet presAssocID="{7F799300-1920-4852-9C62-03821ABA780A}" presName="rootComposite3" presStyleCnt="0"/>
      <dgm:spPr/>
      <dgm:t>
        <a:bodyPr/>
        <a:lstStyle/>
        <a:p>
          <a:endParaRPr lang="en-US"/>
        </a:p>
      </dgm:t>
    </dgm:pt>
    <dgm:pt modelId="{69C1B35C-3574-4542-B1F4-5B481C302DFC}" type="pres">
      <dgm:prSet presAssocID="{7F799300-1920-4852-9C62-03821ABA780A}" presName="rootText3" presStyleLbl="asst1" presStyleIdx="7" presStyleCnt="10" custLinFactNeighborX="-11055" custLinFactNeighborY="-1158">
        <dgm:presLayoutVars>
          <dgm:chPref val="3"/>
        </dgm:presLayoutVars>
      </dgm:prSet>
      <dgm:spPr/>
      <dgm:t>
        <a:bodyPr/>
        <a:lstStyle/>
        <a:p>
          <a:endParaRPr lang="en-US"/>
        </a:p>
      </dgm:t>
    </dgm:pt>
    <dgm:pt modelId="{9913ACAE-79CA-4EC1-93CD-09887D944228}" type="pres">
      <dgm:prSet presAssocID="{7F799300-1920-4852-9C62-03821ABA780A}" presName="rootConnector3" presStyleLbl="asst1" presStyleIdx="7" presStyleCnt="10"/>
      <dgm:spPr/>
      <dgm:t>
        <a:bodyPr/>
        <a:lstStyle/>
        <a:p>
          <a:endParaRPr lang="en-US"/>
        </a:p>
      </dgm:t>
    </dgm:pt>
    <dgm:pt modelId="{C40E4C61-D6B9-4DB9-9716-57C82F7F6682}" type="pres">
      <dgm:prSet presAssocID="{7F799300-1920-4852-9C62-03821ABA780A}" presName="hierChild6" presStyleCnt="0"/>
      <dgm:spPr/>
      <dgm:t>
        <a:bodyPr/>
        <a:lstStyle/>
        <a:p>
          <a:endParaRPr lang="en-US"/>
        </a:p>
      </dgm:t>
    </dgm:pt>
    <dgm:pt modelId="{085FA027-CDFA-4D21-82B2-822B5BD8A694}" type="pres">
      <dgm:prSet presAssocID="{7F799300-1920-4852-9C62-03821ABA780A}" presName="hierChild7" presStyleCnt="0"/>
      <dgm:spPr/>
      <dgm:t>
        <a:bodyPr/>
        <a:lstStyle/>
        <a:p>
          <a:endParaRPr lang="en-US"/>
        </a:p>
      </dgm:t>
    </dgm:pt>
    <dgm:pt modelId="{6B388D07-5CFD-4471-84A4-5158013018EC}" type="pres">
      <dgm:prSet presAssocID="{654BFA27-25BA-45C4-A4A7-33C38BE91091}" presName="Name111" presStyleLbl="parChTrans1D4" presStyleIdx="5" presStyleCnt="6"/>
      <dgm:spPr/>
      <dgm:t>
        <a:bodyPr/>
        <a:lstStyle/>
        <a:p>
          <a:endParaRPr lang="en-US"/>
        </a:p>
      </dgm:t>
    </dgm:pt>
    <dgm:pt modelId="{EFBDC06C-23D6-4C69-BD49-2050A6AD3175}" type="pres">
      <dgm:prSet presAssocID="{3C22AB2E-D4A7-4216-B55C-442678F5FF19}" presName="hierRoot3" presStyleCnt="0">
        <dgm:presLayoutVars>
          <dgm:hierBranch val="init"/>
        </dgm:presLayoutVars>
      </dgm:prSet>
      <dgm:spPr/>
      <dgm:t>
        <a:bodyPr/>
        <a:lstStyle/>
        <a:p>
          <a:endParaRPr lang="en-US"/>
        </a:p>
      </dgm:t>
    </dgm:pt>
    <dgm:pt modelId="{FE7F1689-FAD1-4E6B-AB2A-E74B57F08659}" type="pres">
      <dgm:prSet presAssocID="{3C22AB2E-D4A7-4216-B55C-442678F5FF19}" presName="rootComposite3" presStyleCnt="0"/>
      <dgm:spPr/>
      <dgm:t>
        <a:bodyPr/>
        <a:lstStyle/>
        <a:p>
          <a:endParaRPr lang="en-US"/>
        </a:p>
      </dgm:t>
    </dgm:pt>
    <dgm:pt modelId="{F8CC3092-48A0-48A9-9109-AE210BBB9534}" type="pres">
      <dgm:prSet presAssocID="{3C22AB2E-D4A7-4216-B55C-442678F5FF19}" presName="rootText3" presStyleLbl="asst1" presStyleIdx="8" presStyleCnt="10" custLinFactX="8006" custLinFactNeighborX="100000" custLinFactNeighborY="-19659">
        <dgm:presLayoutVars>
          <dgm:chPref val="3"/>
        </dgm:presLayoutVars>
      </dgm:prSet>
      <dgm:spPr/>
      <dgm:t>
        <a:bodyPr/>
        <a:lstStyle/>
        <a:p>
          <a:endParaRPr lang="en-US"/>
        </a:p>
      </dgm:t>
    </dgm:pt>
    <dgm:pt modelId="{8ED10DD0-43A0-404B-B90F-43402B311154}" type="pres">
      <dgm:prSet presAssocID="{3C22AB2E-D4A7-4216-B55C-442678F5FF19}" presName="rootConnector3" presStyleLbl="asst1" presStyleIdx="8" presStyleCnt="10"/>
      <dgm:spPr/>
      <dgm:t>
        <a:bodyPr/>
        <a:lstStyle/>
        <a:p>
          <a:endParaRPr lang="en-US"/>
        </a:p>
      </dgm:t>
    </dgm:pt>
    <dgm:pt modelId="{D0FED6E7-BCA0-40BA-B390-36F6C207DB97}" type="pres">
      <dgm:prSet presAssocID="{3C22AB2E-D4A7-4216-B55C-442678F5FF19}" presName="hierChild6" presStyleCnt="0"/>
      <dgm:spPr/>
      <dgm:t>
        <a:bodyPr/>
        <a:lstStyle/>
        <a:p>
          <a:endParaRPr lang="en-US"/>
        </a:p>
      </dgm:t>
    </dgm:pt>
    <dgm:pt modelId="{9FE4CCAD-A339-43B6-A0D1-37924E2B089B}" type="pres">
      <dgm:prSet presAssocID="{3C22AB2E-D4A7-4216-B55C-442678F5FF19}" presName="hierChild7" presStyleCnt="0"/>
      <dgm:spPr/>
      <dgm:t>
        <a:bodyPr/>
        <a:lstStyle/>
        <a:p>
          <a:endParaRPr lang="en-US"/>
        </a:p>
      </dgm:t>
    </dgm:pt>
    <dgm:pt modelId="{38FF621F-1097-4BAB-BC22-CB743C9BCB8E}" type="pres">
      <dgm:prSet presAssocID="{8221C041-4259-4A2D-8C14-86258DD0041B}" presName="Name111" presStyleLbl="parChTrans1D2" presStyleIdx="1" presStyleCnt="2"/>
      <dgm:spPr/>
      <dgm:t>
        <a:bodyPr/>
        <a:lstStyle/>
        <a:p>
          <a:endParaRPr lang="en-US"/>
        </a:p>
      </dgm:t>
    </dgm:pt>
    <dgm:pt modelId="{0E1FC3CC-2D71-4DF9-B137-AC7235BA32EF}" type="pres">
      <dgm:prSet presAssocID="{9FB8E1FC-28E3-4B8C-A7AC-AB5F9D3BC14B}" presName="hierRoot3" presStyleCnt="0">
        <dgm:presLayoutVars>
          <dgm:hierBranch val="init"/>
        </dgm:presLayoutVars>
      </dgm:prSet>
      <dgm:spPr/>
      <dgm:t>
        <a:bodyPr/>
        <a:lstStyle/>
        <a:p>
          <a:endParaRPr lang="en-US"/>
        </a:p>
      </dgm:t>
    </dgm:pt>
    <dgm:pt modelId="{603777B2-623A-4AE4-A7EA-1C80B9C7741D}" type="pres">
      <dgm:prSet presAssocID="{9FB8E1FC-28E3-4B8C-A7AC-AB5F9D3BC14B}" presName="rootComposite3" presStyleCnt="0"/>
      <dgm:spPr/>
      <dgm:t>
        <a:bodyPr/>
        <a:lstStyle/>
        <a:p>
          <a:endParaRPr lang="en-US"/>
        </a:p>
      </dgm:t>
    </dgm:pt>
    <dgm:pt modelId="{D95F6DC7-C3A9-471B-8816-4EEC0053BE33}" type="pres">
      <dgm:prSet presAssocID="{9FB8E1FC-28E3-4B8C-A7AC-AB5F9D3BC14B}" presName="rootText3" presStyleLbl="asst1" presStyleIdx="9" presStyleCnt="10" custScaleX="106330" custScaleY="125969" custLinFactNeighborX="-38503" custLinFactNeighborY="-99341">
        <dgm:presLayoutVars>
          <dgm:chPref val="3"/>
        </dgm:presLayoutVars>
      </dgm:prSet>
      <dgm:spPr/>
      <dgm:t>
        <a:bodyPr/>
        <a:lstStyle/>
        <a:p>
          <a:endParaRPr lang="en-US"/>
        </a:p>
      </dgm:t>
    </dgm:pt>
    <dgm:pt modelId="{3F388961-F23F-4E9E-AB7C-5300878AA478}" type="pres">
      <dgm:prSet presAssocID="{9FB8E1FC-28E3-4B8C-A7AC-AB5F9D3BC14B}" presName="rootConnector3" presStyleLbl="asst1" presStyleIdx="9" presStyleCnt="10"/>
      <dgm:spPr/>
      <dgm:t>
        <a:bodyPr/>
        <a:lstStyle/>
        <a:p>
          <a:endParaRPr lang="en-US"/>
        </a:p>
      </dgm:t>
    </dgm:pt>
    <dgm:pt modelId="{EAB70833-7FB4-4C96-8CAC-83909B9B2759}" type="pres">
      <dgm:prSet presAssocID="{9FB8E1FC-28E3-4B8C-A7AC-AB5F9D3BC14B}" presName="hierChild6" presStyleCnt="0"/>
      <dgm:spPr/>
      <dgm:t>
        <a:bodyPr/>
        <a:lstStyle/>
        <a:p>
          <a:endParaRPr lang="en-US"/>
        </a:p>
      </dgm:t>
    </dgm:pt>
    <dgm:pt modelId="{F0660F93-36D3-44E9-ABC8-3E69F38E0514}" type="pres">
      <dgm:prSet presAssocID="{9FB8E1FC-28E3-4B8C-A7AC-AB5F9D3BC14B}" presName="hierChild7" presStyleCnt="0"/>
      <dgm:spPr/>
      <dgm:t>
        <a:bodyPr/>
        <a:lstStyle/>
        <a:p>
          <a:endParaRPr lang="en-US"/>
        </a:p>
      </dgm:t>
    </dgm:pt>
  </dgm:ptLst>
  <dgm:cxnLst>
    <dgm:cxn modelId="{B2E1C5E3-7620-4212-A7BD-C9188AE9682E}" srcId="{8EB4B13E-47D6-4395-9369-74C1E22595C3}" destId="{7F799300-1920-4852-9C62-03821ABA780A}" srcOrd="1" destOrd="0" parTransId="{F1ED7059-BFE0-4399-9AF5-1F266EEC2B96}" sibTransId="{6895E329-AADE-4E7B-8F26-C3670217244B}"/>
    <dgm:cxn modelId="{9F26704E-460F-48F7-97AB-24F8A03A35B8}" type="presOf" srcId="{32001E20-0811-43A8-9D25-9769CD5A1C1B}" destId="{7BA57836-644B-45A0-A9E6-F58CB1D8E15D}" srcOrd="1" destOrd="0" presId="urn:microsoft.com/office/officeart/2005/8/layout/orgChart1"/>
    <dgm:cxn modelId="{7F2723EB-F268-466D-B4B0-13AC84C4BDCD}" type="presOf" srcId="{29B5F79A-437A-4AEF-94F8-440A79A593F8}" destId="{2445EFB7-54F4-4271-A44A-2DC216F636CF}" srcOrd="1" destOrd="0" presId="urn:microsoft.com/office/officeart/2005/8/layout/orgChart1"/>
    <dgm:cxn modelId="{FE914DC9-93B1-433B-83A4-6E3C42E6BFB2}" srcId="{AE68A8F6-5CEC-4A8D-9214-602384115A44}" destId="{32001E20-0811-43A8-9D25-9769CD5A1C1B}" srcOrd="0" destOrd="0" parTransId="{0A71134C-03ED-4B55-BB5D-6BB6B45DF8D4}" sibTransId="{93426070-6683-4399-BBB4-8F4F1D6E6BC4}"/>
    <dgm:cxn modelId="{B9369542-E856-4525-BFB1-28C6BA1D48B1}" type="presOf" srcId="{D09D8065-717B-43A9-A28D-0413016DA2DC}" destId="{F164A700-A70E-4FB7-A82F-52E1C143479F}" srcOrd="0" destOrd="0" presId="urn:microsoft.com/office/officeart/2005/8/layout/orgChart1"/>
    <dgm:cxn modelId="{561135CF-F707-4976-BC4D-51EBD86F0667}" type="presOf" srcId="{29B5F79A-437A-4AEF-94F8-440A79A593F8}" destId="{8BDC5DAF-4ED2-44DA-B04D-D52AB026070A}" srcOrd="0" destOrd="0" presId="urn:microsoft.com/office/officeart/2005/8/layout/orgChart1"/>
    <dgm:cxn modelId="{2C25E358-C1A8-406D-8825-833DF08A4192}" srcId="{32001E20-0811-43A8-9D25-9769CD5A1C1B}" destId="{29B5F79A-437A-4AEF-94F8-440A79A593F8}" srcOrd="1" destOrd="0" parTransId="{28D90F03-9018-42E5-BCFC-199B5DE5A4F5}" sibTransId="{5EF01194-8DBC-4833-83B8-F9CE18D81F2B}"/>
    <dgm:cxn modelId="{45CA161C-A635-4B01-9827-FB936130A2B1}" type="presOf" srcId="{8221C041-4259-4A2D-8C14-86258DD0041B}" destId="{38FF621F-1097-4BAB-BC22-CB743C9BCB8E}" srcOrd="0" destOrd="0" presId="urn:microsoft.com/office/officeart/2005/8/layout/orgChart1"/>
    <dgm:cxn modelId="{D86C80C7-BAAC-4102-95D6-7AB26067483F}" type="presOf" srcId="{B9A2C067-158D-4F97-A8C4-56ABB5232517}" destId="{6C20C4AB-5419-4032-99E0-10A6EE9D2DFD}" srcOrd="1" destOrd="0" presId="urn:microsoft.com/office/officeart/2005/8/layout/orgChart1"/>
    <dgm:cxn modelId="{EF04F40F-34C3-4679-B364-68CE47FB638A}" type="presOf" srcId="{BA1151C2-3024-410B-83BB-D703ED2AB32A}" destId="{2E1D7AEC-EDAB-4AF9-92B9-1F48968E936C}" srcOrd="0" destOrd="0" presId="urn:microsoft.com/office/officeart/2005/8/layout/orgChart1"/>
    <dgm:cxn modelId="{9AEEFFEE-F6E1-4727-BC06-1DBD723E44DF}" type="presOf" srcId="{B53E335B-A2D9-4F97-AEA0-F05652431F56}" destId="{AFC3B38C-7687-426F-89BB-2A457B9B5F73}" srcOrd="0" destOrd="0" presId="urn:microsoft.com/office/officeart/2005/8/layout/orgChart1"/>
    <dgm:cxn modelId="{FDCF8FB7-CE4C-4886-AEEE-E98188B7D7C2}" type="presOf" srcId="{6BBCFCD6-0211-4F89-A348-D4B02E846B96}" destId="{545973A4-3E01-4F8B-A0CC-D04DA1F5ACC7}" srcOrd="0" destOrd="0" presId="urn:microsoft.com/office/officeart/2005/8/layout/orgChart1"/>
    <dgm:cxn modelId="{8D228232-737C-49F1-B5C2-5CC1F22E24C4}" type="presOf" srcId="{EE7EBC83-3418-400B-9F2E-73EC53F00640}" destId="{B04DA209-29BB-4E44-BB62-65B95ED01B06}" srcOrd="0" destOrd="0" presId="urn:microsoft.com/office/officeart/2005/8/layout/orgChart1"/>
    <dgm:cxn modelId="{7D0FE921-5A53-4859-8871-0AA18EB8DAB2}" type="presOf" srcId="{0A71134C-03ED-4B55-BB5D-6BB6B45DF8D4}" destId="{B422186E-E75C-424D-ABCF-9400087A1B62}" srcOrd="0" destOrd="0" presId="urn:microsoft.com/office/officeart/2005/8/layout/orgChart1"/>
    <dgm:cxn modelId="{2A8BB192-A2A4-40FD-BF82-E54E7EE2F7D0}" srcId="{32001E20-0811-43A8-9D25-9769CD5A1C1B}" destId="{BA1151C2-3024-410B-83BB-D703ED2AB32A}" srcOrd="0" destOrd="0" parTransId="{26BCC990-72B3-4E2F-AC53-1937325E0277}" sibTransId="{2C715431-03FD-4EE3-B401-03065CD6D2F4}"/>
    <dgm:cxn modelId="{FE808AD6-3169-4F98-A1B6-86C1A5E0A342}" type="presOf" srcId="{BA1151C2-3024-410B-83BB-D703ED2AB32A}" destId="{7D144543-1629-4886-B5E8-0289E688BE1D}" srcOrd="1" destOrd="0" presId="urn:microsoft.com/office/officeart/2005/8/layout/orgChart1"/>
    <dgm:cxn modelId="{17CB917F-54F1-4F5F-AF7B-25424F6FF5A8}" type="presOf" srcId="{28D90F03-9018-42E5-BCFC-199B5DE5A4F5}" destId="{4DE29309-04B3-445D-8636-F7D65862B8C3}" srcOrd="0" destOrd="0" presId="urn:microsoft.com/office/officeart/2005/8/layout/orgChart1"/>
    <dgm:cxn modelId="{6E30654D-5A40-4226-B146-0F8D9B972926}" srcId="{8EB4B13E-47D6-4395-9369-74C1E22595C3}" destId="{B53E335B-A2D9-4F97-AEA0-F05652431F56}" srcOrd="0" destOrd="0" parTransId="{EE7EBC83-3418-400B-9F2E-73EC53F00640}" sibTransId="{9DD5C1D6-2983-4C82-999C-F6194FE0BD28}"/>
    <dgm:cxn modelId="{D972F98B-A657-4834-87C9-FA0DB415B3BC}" type="presOf" srcId="{654BFA27-25BA-45C4-A4A7-33C38BE91091}" destId="{6B388D07-5CFD-4471-84A4-5158013018EC}" srcOrd="0" destOrd="0" presId="urn:microsoft.com/office/officeart/2005/8/layout/orgChart1"/>
    <dgm:cxn modelId="{1706A8DF-F19D-4C46-BB32-A10F4893F467}" type="presOf" srcId="{7F799300-1920-4852-9C62-03821ABA780A}" destId="{69C1B35C-3574-4542-B1F4-5B481C302DFC}" srcOrd="0" destOrd="0" presId="urn:microsoft.com/office/officeart/2005/8/layout/orgChart1"/>
    <dgm:cxn modelId="{D6737588-B8D6-4D41-9DD6-97A3C2995398}" type="presOf" srcId="{2BD5784D-8E15-47CE-B972-B4F8228EAA35}" destId="{9605DB67-42A2-4C86-92F5-9DEC1F835443}" srcOrd="0" destOrd="0" presId="urn:microsoft.com/office/officeart/2005/8/layout/orgChart1"/>
    <dgm:cxn modelId="{448AF4CA-274F-490B-BDB2-C0D4375522B2}" type="presOf" srcId="{3D01B4CA-E7CB-4560-AE41-75252FAF817F}" destId="{17C14624-F2C2-4A85-AD91-81363D0CF62D}" srcOrd="1" destOrd="0" presId="urn:microsoft.com/office/officeart/2005/8/layout/orgChart1"/>
    <dgm:cxn modelId="{AB7B04BF-A1AD-411C-A2DC-591DE6D7DE56}" type="presOf" srcId="{26BCC990-72B3-4E2F-AC53-1937325E0277}" destId="{41D8587C-AE96-4331-B965-FE48145EC28A}" srcOrd="0" destOrd="0" presId="urn:microsoft.com/office/officeart/2005/8/layout/orgChart1"/>
    <dgm:cxn modelId="{9DC59916-DF39-4D00-9A75-2DA7B085DE02}" type="presOf" srcId="{32001E20-0811-43A8-9D25-9769CD5A1C1B}" destId="{FBBD8AFF-EC37-442B-8578-37A954AC7426}" srcOrd="0" destOrd="0" presId="urn:microsoft.com/office/officeart/2005/8/layout/orgChart1"/>
    <dgm:cxn modelId="{D68C70AE-5B71-4FAB-A71E-3127B2DCF476}" type="presOf" srcId="{B53E335B-A2D9-4F97-AEA0-F05652431F56}" destId="{94C3DD1D-9304-4F6E-AB2F-2334DFAAB4A1}" srcOrd="1" destOrd="0" presId="urn:microsoft.com/office/officeart/2005/8/layout/orgChart1"/>
    <dgm:cxn modelId="{6184DD21-38AD-473D-A651-6DBBF3C16585}" srcId="{32001E20-0811-43A8-9D25-9769CD5A1C1B}" destId="{3D01B4CA-E7CB-4560-AE41-75252FAF817F}" srcOrd="2" destOrd="0" parTransId="{D09D8065-717B-43A9-A28D-0413016DA2DC}" sibTransId="{281DC35F-1595-42A2-B78A-B5FC48262CD5}"/>
    <dgm:cxn modelId="{9B4E0F4F-25B7-4A6A-9C27-448CE81B60E8}" srcId="{B9A2C067-158D-4F97-A8C4-56ABB5232517}" destId="{AE68A8F6-5CEC-4A8D-9214-602384115A44}" srcOrd="0" destOrd="0" parTransId="{2BD5784D-8E15-47CE-B972-B4F8228EAA35}" sibTransId="{F40DD6D9-BDC2-46B9-8EED-E2AE3D0DC7C3}"/>
    <dgm:cxn modelId="{8DAE5DE7-1937-417E-B2E5-32B821881652}" type="presOf" srcId="{AE68A8F6-5CEC-4A8D-9214-602384115A44}" destId="{8A4F2C8A-3B2E-4E2C-B0AF-E0DAA0B1B8A8}" srcOrd="0" destOrd="0" presId="urn:microsoft.com/office/officeart/2005/8/layout/orgChart1"/>
    <dgm:cxn modelId="{616FA12D-9D0B-482B-AC3B-FD3F193BC839}" type="presOf" srcId="{8EB4B13E-47D6-4395-9369-74C1E22595C3}" destId="{9E715703-4B9F-44D0-8E59-0F3839BF9CD5}" srcOrd="0" destOrd="0" presId="urn:microsoft.com/office/officeart/2005/8/layout/orgChart1"/>
    <dgm:cxn modelId="{11CFC8B1-E858-4AB4-B3E3-BF37E0C85E5D}" type="presOf" srcId="{7F799300-1920-4852-9C62-03821ABA780A}" destId="{9913ACAE-79CA-4EC1-93CD-09887D944228}" srcOrd="1" destOrd="0" presId="urn:microsoft.com/office/officeart/2005/8/layout/orgChart1"/>
    <dgm:cxn modelId="{9CB02851-67D7-4E69-8BFD-62C1444BAB28}" type="presOf" srcId="{2B1AA581-4DE6-41B0-B820-8FEAEFA21361}" destId="{9F2EA292-345B-4F91-AF2C-2CF1E16276FD}" srcOrd="0" destOrd="0" presId="urn:microsoft.com/office/officeart/2005/8/layout/orgChart1"/>
    <dgm:cxn modelId="{E59AD633-8937-403F-85F3-A9D1FC0BA40A}" type="presOf" srcId="{3C22AB2E-D4A7-4216-B55C-442678F5FF19}" destId="{8ED10DD0-43A0-404B-B90F-43402B311154}" srcOrd="1" destOrd="0" presId="urn:microsoft.com/office/officeart/2005/8/layout/orgChart1"/>
    <dgm:cxn modelId="{6BE7363B-4E8E-49E9-B102-7D00F9782D5F}" srcId="{AE68A8F6-5CEC-4A8D-9214-602384115A44}" destId="{8EB4B13E-47D6-4395-9369-74C1E22595C3}" srcOrd="1" destOrd="0" parTransId="{6BBCFCD6-0211-4F89-A348-D4B02E846B96}" sibTransId="{38C1240E-21DB-41E1-8E17-CBBDC7BC3587}"/>
    <dgm:cxn modelId="{1AD506FA-3767-426B-9F39-3197FFCA4689}" srcId="{B9A2C067-158D-4F97-A8C4-56ABB5232517}" destId="{9FB8E1FC-28E3-4B8C-A7AC-AB5F9D3BC14B}" srcOrd="1" destOrd="0" parTransId="{8221C041-4259-4A2D-8C14-86258DD0041B}" sibTransId="{5EEAB8EE-CF8A-4B7F-904A-ABC121BF48E1}"/>
    <dgm:cxn modelId="{2A9828EF-28DC-4E5A-85B8-04F964C07B83}" type="presOf" srcId="{9FB8E1FC-28E3-4B8C-A7AC-AB5F9D3BC14B}" destId="{3F388961-F23F-4E9E-AB7C-5300878AA478}" srcOrd="1" destOrd="0" presId="urn:microsoft.com/office/officeart/2005/8/layout/orgChart1"/>
    <dgm:cxn modelId="{7A81C966-B375-48C2-8A29-2948516BA069}" type="presOf" srcId="{9FB8E1FC-28E3-4B8C-A7AC-AB5F9D3BC14B}" destId="{D95F6DC7-C3A9-471B-8816-4EEC0053BE33}" srcOrd="0" destOrd="0" presId="urn:microsoft.com/office/officeart/2005/8/layout/orgChart1"/>
    <dgm:cxn modelId="{085A817B-435E-4A00-8BA1-B32DDFD77A3C}" type="presOf" srcId="{AE68A8F6-5CEC-4A8D-9214-602384115A44}" destId="{2E60EFB6-849F-4C36-9194-8E71CD770AB6}" srcOrd="1" destOrd="0" presId="urn:microsoft.com/office/officeart/2005/8/layout/orgChart1"/>
    <dgm:cxn modelId="{9ADA2892-BFD9-4B2C-95D5-DED110CB357D}" type="presOf" srcId="{3C22AB2E-D4A7-4216-B55C-442678F5FF19}" destId="{F8CC3092-48A0-48A9-9109-AE210BBB9534}" srcOrd="0" destOrd="0" presId="urn:microsoft.com/office/officeart/2005/8/layout/orgChart1"/>
    <dgm:cxn modelId="{C1DB8CB3-AB22-4913-913C-8823B1A11193}" type="presOf" srcId="{3D01B4CA-E7CB-4560-AE41-75252FAF817F}" destId="{A2ECA55D-D971-4DD9-B622-168927E91C5F}" srcOrd="0" destOrd="0" presId="urn:microsoft.com/office/officeart/2005/8/layout/orgChart1"/>
    <dgm:cxn modelId="{761FA5F1-F765-45BE-B899-E04BEA30BCEF}" type="presOf" srcId="{8EB4B13E-47D6-4395-9369-74C1E22595C3}" destId="{EF823742-48FF-4A65-AFEF-54D8C4CA014E}" srcOrd="1" destOrd="0" presId="urn:microsoft.com/office/officeart/2005/8/layout/orgChart1"/>
    <dgm:cxn modelId="{E61CC13F-792C-4593-A2F8-51D216586D8D}" srcId="{8EB4B13E-47D6-4395-9369-74C1E22595C3}" destId="{3C22AB2E-D4A7-4216-B55C-442678F5FF19}" srcOrd="2" destOrd="0" parTransId="{654BFA27-25BA-45C4-A4A7-33C38BE91091}" sibTransId="{75C7D944-0360-416E-B598-BB77BAD57EB0}"/>
    <dgm:cxn modelId="{2F17C8AF-5A30-4293-95D9-F8B12E896093}" type="presOf" srcId="{F1ED7059-BFE0-4399-9AF5-1F266EEC2B96}" destId="{8F26F4DD-0E65-4AAE-BDEC-FDCDECC27AB3}" srcOrd="0" destOrd="0" presId="urn:microsoft.com/office/officeart/2005/8/layout/orgChart1"/>
    <dgm:cxn modelId="{E84EB536-0F8A-4AA5-9AE1-F95F0C8C411C}" srcId="{2B1AA581-4DE6-41B0-B820-8FEAEFA21361}" destId="{B9A2C067-158D-4F97-A8C4-56ABB5232517}" srcOrd="0" destOrd="0" parTransId="{94052633-5369-4C06-B647-C249832F97DA}" sibTransId="{5219B8A9-73B7-4650-B965-5D7C7DA434A0}"/>
    <dgm:cxn modelId="{C5C2DE08-C239-43B9-8712-3A5DECEF68B3}" type="presOf" srcId="{B9A2C067-158D-4F97-A8C4-56ABB5232517}" destId="{D9255AC7-128E-43E0-9DD0-91E320C782A3}" srcOrd="0" destOrd="0" presId="urn:microsoft.com/office/officeart/2005/8/layout/orgChart1"/>
    <dgm:cxn modelId="{763041F3-0288-4247-A9D2-8AF3564D5BC2}" type="presParOf" srcId="{9F2EA292-345B-4F91-AF2C-2CF1E16276FD}" destId="{5D93A0FA-C40F-465E-819A-E2AC21B0EC04}" srcOrd="0" destOrd="0" presId="urn:microsoft.com/office/officeart/2005/8/layout/orgChart1"/>
    <dgm:cxn modelId="{78B5A37E-8A3D-4713-8370-43B58B123E13}" type="presParOf" srcId="{5D93A0FA-C40F-465E-819A-E2AC21B0EC04}" destId="{F45E4DDD-B234-453F-9914-4D67243602C6}" srcOrd="0" destOrd="0" presId="urn:microsoft.com/office/officeart/2005/8/layout/orgChart1"/>
    <dgm:cxn modelId="{3F8A0671-8A80-47E9-9F38-79EE11CC431E}" type="presParOf" srcId="{F45E4DDD-B234-453F-9914-4D67243602C6}" destId="{D9255AC7-128E-43E0-9DD0-91E320C782A3}" srcOrd="0" destOrd="0" presId="urn:microsoft.com/office/officeart/2005/8/layout/orgChart1"/>
    <dgm:cxn modelId="{99692796-A8AC-4498-987B-715A48523943}" type="presParOf" srcId="{F45E4DDD-B234-453F-9914-4D67243602C6}" destId="{6C20C4AB-5419-4032-99E0-10A6EE9D2DFD}" srcOrd="1" destOrd="0" presId="urn:microsoft.com/office/officeart/2005/8/layout/orgChart1"/>
    <dgm:cxn modelId="{F4341A17-4C3D-43EC-A035-AC1438044CBE}" type="presParOf" srcId="{5D93A0FA-C40F-465E-819A-E2AC21B0EC04}" destId="{FE32D2FD-A110-4A4C-9EA1-841BA047CAC9}" srcOrd="1" destOrd="0" presId="urn:microsoft.com/office/officeart/2005/8/layout/orgChart1"/>
    <dgm:cxn modelId="{143DE972-AD78-471C-A942-808DF3C12582}" type="presParOf" srcId="{5D93A0FA-C40F-465E-819A-E2AC21B0EC04}" destId="{9B873549-0362-4681-B3A5-9D9AACB845F3}" srcOrd="2" destOrd="0" presId="urn:microsoft.com/office/officeart/2005/8/layout/orgChart1"/>
    <dgm:cxn modelId="{725F75F8-D555-4ACA-8419-BDB77FD64301}" type="presParOf" srcId="{9B873549-0362-4681-B3A5-9D9AACB845F3}" destId="{9605DB67-42A2-4C86-92F5-9DEC1F835443}" srcOrd="0" destOrd="0" presId="urn:microsoft.com/office/officeart/2005/8/layout/orgChart1"/>
    <dgm:cxn modelId="{D8B2A9D7-7724-42F6-A3F8-EFD6930D0C89}" type="presParOf" srcId="{9B873549-0362-4681-B3A5-9D9AACB845F3}" destId="{9FB23CE7-405F-4766-887F-8B275F188723}" srcOrd="1" destOrd="0" presId="urn:microsoft.com/office/officeart/2005/8/layout/orgChart1"/>
    <dgm:cxn modelId="{DD8E9D5C-5E7F-459A-9179-F0747245D99E}" type="presParOf" srcId="{9FB23CE7-405F-4766-887F-8B275F188723}" destId="{4DDEEF56-4935-4DD6-8CE3-EB9526CC4C15}" srcOrd="0" destOrd="0" presId="urn:microsoft.com/office/officeart/2005/8/layout/orgChart1"/>
    <dgm:cxn modelId="{5F6EF1C1-DBAB-415C-92E9-47D9BD2A39D4}" type="presParOf" srcId="{4DDEEF56-4935-4DD6-8CE3-EB9526CC4C15}" destId="{8A4F2C8A-3B2E-4E2C-B0AF-E0DAA0B1B8A8}" srcOrd="0" destOrd="0" presId="urn:microsoft.com/office/officeart/2005/8/layout/orgChart1"/>
    <dgm:cxn modelId="{041056BD-A01D-440A-AFF6-FF307C3E4BBA}" type="presParOf" srcId="{4DDEEF56-4935-4DD6-8CE3-EB9526CC4C15}" destId="{2E60EFB6-849F-4C36-9194-8E71CD770AB6}" srcOrd="1" destOrd="0" presId="urn:microsoft.com/office/officeart/2005/8/layout/orgChart1"/>
    <dgm:cxn modelId="{8681EC23-AE0D-4A24-8D37-E1EDA0B05396}" type="presParOf" srcId="{9FB23CE7-405F-4766-887F-8B275F188723}" destId="{5B02E1E5-CF79-4D98-BC94-FAA7CF81EA62}" srcOrd="1" destOrd="0" presId="urn:microsoft.com/office/officeart/2005/8/layout/orgChart1"/>
    <dgm:cxn modelId="{C095B1C0-F36D-4995-8855-25BE685D71D4}" type="presParOf" srcId="{9FB23CE7-405F-4766-887F-8B275F188723}" destId="{D8A37075-36E9-4A2E-83FE-31728A452666}" srcOrd="2" destOrd="0" presId="urn:microsoft.com/office/officeart/2005/8/layout/orgChart1"/>
    <dgm:cxn modelId="{CE3E39A7-D0BF-480B-93C1-3D7879D0F093}" type="presParOf" srcId="{D8A37075-36E9-4A2E-83FE-31728A452666}" destId="{B422186E-E75C-424D-ABCF-9400087A1B62}" srcOrd="0" destOrd="0" presId="urn:microsoft.com/office/officeart/2005/8/layout/orgChart1"/>
    <dgm:cxn modelId="{FFE9C646-0E31-4034-A1EE-163C40D0F25E}" type="presParOf" srcId="{D8A37075-36E9-4A2E-83FE-31728A452666}" destId="{621A0AD5-5CE9-408B-9741-C477AA55BA24}" srcOrd="1" destOrd="0" presId="urn:microsoft.com/office/officeart/2005/8/layout/orgChart1"/>
    <dgm:cxn modelId="{EE3C954D-DD95-4165-BF5D-CBF69D722BAF}" type="presParOf" srcId="{621A0AD5-5CE9-408B-9741-C477AA55BA24}" destId="{D9049660-15BD-406E-885D-F3339AE7F87B}" srcOrd="0" destOrd="0" presId="urn:microsoft.com/office/officeart/2005/8/layout/orgChart1"/>
    <dgm:cxn modelId="{AD7440DD-2FC4-4B8D-87FE-38B590553BEE}" type="presParOf" srcId="{D9049660-15BD-406E-885D-F3339AE7F87B}" destId="{FBBD8AFF-EC37-442B-8578-37A954AC7426}" srcOrd="0" destOrd="0" presId="urn:microsoft.com/office/officeart/2005/8/layout/orgChart1"/>
    <dgm:cxn modelId="{67177E18-ED65-41C5-A7F0-B15184A12775}" type="presParOf" srcId="{D9049660-15BD-406E-885D-F3339AE7F87B}" destId="{7BA57836-644B-45A0-A9E6-F58CB1D8E15D}" srcOrd="1" destOrd="0" presId="urn:microsoft.com/office/officeart/2005/8/layout/orgChart1"/>
    <dgm:cxn modelId="{75C7EB7A-AEF5-45E7-9746-11A95E5F9909}" type="presParOf" srcId="{621A0AD5-5CE9-408B-9741-C477AA55BA24}" destId="{CA4F93CB-5368-4A45-B2FF-AE539489C2FC}" srcOrd="1" destOrd="0" presId="urn:microsoft.com/office/officeart/2005/8/layout/orgChart1"/>
    <dgm:cxn modelId="{778C1F2A-B4C7-4CBC-AF0A-5A98F614AAAF}" type="presParOf" srcId="{621A0AD5-5CE9-408B-9741-C477AA55BA24}" destId="{6F681E0A-337A-4CEC-934F-2824D8E28E98}" srcOrd="2" destOrd="0" presId="urn:microsoft.com/office/officeart/2005/8/layout/orgChart1"/>
    <dgm:cxn modelId="{3D3689CD-EF96-4740-80BC-DFA77BA4A28B}" type="presParOf" srcId="{6F681E0A-337A-4CEC-934F-2824D8E28E98}" destId="{41D8587C-AE96-4331-B965-FE48145EC28A}" srcOrd="0" destOrd="0" presId="urn:microsoft.com/office/officeart/2005/8/layout/orgChart1"/>
    <dgm:cxn modelId="{94BDAA8B-C1F0-4DA8-8936-5A0135363A3F}" type="presParOf" srcId="{6F681E0A-337A-4CEC-934F-2824D8E28E98}" destId="{54D6892C-2CFC-4EC2-9846-32B6FE62116C}" srcOrd="1" destOrd="0" presId="urn:microsoft.com/office/officeart/2005/8/layout/orgChart1"/>
    <dgm:cxn modelId="{B0297EE1-9970-4A3B-944D-49907374B5C3}" type="presParOf" srcId="{54D6892C-2CFC-4EC2-9846-32B6FE62116C}" destId="{DE9C5886-5319-4919-8F4C-82F6597D7661}" srcOrd="0" destOrd="0" presId="urn:microsoft.com/office/officeart/2005/8/layout/orgChart1"/>
    <dgm:cxn modelId="{D27DA5DE-8841-4131-9662-2A97039AFF6F}" type="presParOf" srcId="{DE9C5886-5319-4919-8F4C-82F6597D7661}" destId="{2E1D7AEC-EDAB-4AF9-92B9-1F48968E936C}" srcOrd="0" destOrd="0" presId="urn:microsoft.com/office/officeart/2005/8/layout/orgChart1"/>
    <dgm:cxn modelId="{B6E801F0-D2EA-47D8-B41E-E23758305107}" type="presParOf" srcId="{DE9C5886-5319-4919-8F4C-82F6597D7661}" destId="{7D144543-1629-4886-B5E8-0289E688BE1D}" srcOrd="1" destOrd="0" presId="urn:microsoft.com/office/officeart/2005/8/layout/orgChart1"/>
    <dgm:cxn modelId="{DE9A8741-DE72-4710-92F9-58C964313F63}" type="presParOf" srcId="{54D6892C-2CFC-4EC2-9846-32B6FE62116C}" destId="{0CC86292-A896-471A-9345-06861A73160A}" srcOrd="1" destOrd="0" presId="urn:microsoft.com/office/officeart/2005/8/layout/orgChart1"/>
    <dgm:cxn modelId="{648A9FF6-E0F1-4330-B589-47BF492CC0A5}" type="presParOf" srcId="{54D6892C-2CFC-4EC2-9846-32B6FE62116C}" destId="{329FE2B5-42FD-4845-8978-05F09BA75BB0}" srcOrd="2" destOrd="0" presId="urn:microsoft.com/office/officeart/2005/8/layout/orgChart1"/>
    <dgm:cxn modelId="{CE1BC4B4-2F0E-4FD3-BDB2-FB110BAF26A4}" type="presParOf" srcId="{6F681E0A-337A-4CEC-934F-2824D8E28E98}" destId="{4DE29309-04B3-445D-8636-F7D65862B8C3}" srcOrd="2" destOrd="0" presId="urn:microsoft.com/office/officeart/2005/8/layout/orgChart1"/>
    <dgm:cxn modelId="{FF6F7B82-40D8-45B6-8EA1-E3B56DEDA439}" type="presParOf" srcId="{6F681E0A-337A-4CEC-934F-2824D8E28E98}" destId="{E767B9B8-3434-4E5F-A2C6-96CA449B956B}" srcOrd="3" destOrd="0" presId="urn:microsoft.com/office/officeart/2005/8/layout/orgChart1"/>
    <dgm:cxn modelId="{87EE51AF-625E-4F1C-B043-CB113E1DA4EF}" type="presParOf" srcId="{E767B9B8-3434-4E5F-A2C6-96CA449B956B}" destId="{DE64AC56-7708-4C36-AAB2-7414943559D5}" srcOrd="0" destOrd="0" presId="urn:microsoft.com/office/officeart/2005/8/layout/orgChart1"/>
    <dgm:cxn modelId="{2A63182C-5874-4D13-8F02-7D2C9A4D2D17}" type="presParOf" srcId="{DE64AC56-7708-4C36-AAB2-7414943559D5}" destId="{8BDC5DAF-4ED2-44DA-B04D-D52AB026070A}" srcOrd="0" destOrd="0" presId="urn:microsoft.com/office/officeart/2005/8/layout/orgChart1"/>
    <dgm:cxn modelId="{96DC0E3B-A954-48CC-B979-284C2CE109EB}" type="presParOf" srcId="{DE64AC56-7708-4C36-AAB2-7414943559D5}" destId="{2445EFB7-54F4-4271-A44A-2DC216F636CF}" srcOrd="1" destOrd="0" presId="urn:microsoft.com/office/officeart/2005/8/layout/orgChart1"/>
    <dgm:cxn modelId="{0BAE9BFE-5D75-45F4-9AE0-3ABE32526F64}" type="presParOf" srcId="{E767B9B8-3434-4E5F-A2C6-96CA449B956B}" destId="{18538302-1474-4C39-BB51-51FF7304197E}" srcOrd="1" destOrd="0" presId="urn:microsoft.com/office/officeart/2005/8/layout/orgChart1"/>
    <dgm:cxn modelId="{FC52653B-259E-482E-A4ED-1EE0770459CF}" type="presParOf" srcId="{E767B9B8-3434-4E5F-A2C6-96CA449B956B}" destId="{D578E28B-C1E3-4ED7-81B7-801CC997BF2B}" srcOrd="2" destOrd="0" presId="urn:microsoft.com/office/officeart/2005/8/layout/orgChart1"/>
    <dgm:cxn modelId="{4305F06E-27A7-4EAE-B842-2846E5F64D49}" type="presParOf" srcId="{6F681E0A-337A-4CEC-934F-2824D8E28E98}" destId="{F164A700-A70E-4FB7-A82F-52E1C143479F}" srcOrd="4" destOrd="0" presId="urn:microsoft.com/office/officeart/2005/8/layout/orgChart1"/>
    <dgm:cxn modelId="{2CC6BDF1-F770-4FC2-BA6F-619278C498FA}" type="presParOf" srcId="{6F681E0A-337A-4CEC-934F-2824D8E28E98}" destId="{5B188A36-634C-40D7-BEB6-736F0B94B8A1}" srcOrd="5" destOrd="0" presId="urn:microsoft.com/office/officeart/2005/8/layout/orgChart1"/>
    <dgm:cxn modelId="{19D0359F-38C4-44AA-9CD4-72B28A7AC5BD}" type="presParOf" srcId="{5B188A36-634C-40D7-BEB6-736F0B94B8A1}" destId="{7062C1D2-66FF-421C-B507-692EB4F2FB4E}" srcOrd="0" destOrd="0" presId="urn:microsoft.com/office/officeart/2005/8/layout/orgChart1"/>
    <dgm:cxn modelId="{DC670D12-7C50-469F-A801-8203BDCF7A8B}" type="presParOf" srcId="{7062C1D2-66FF-421C-B507-692EB4F2FB4E}" destId="{A2ECA55D-D971-4DD9-B622-168927E91C5F}" srcOrd="0" destOrd="0" presId="urn:microsoft.com/office/officeart/2005/8/layout/orgChart1"/>
    <dgm:cxn modelId="{2062F015-DB7B-4D5E-87E1-DA215CB13377}" type="presParOf" srcId="{7062C1D2-66FF-421C-B507-692EB4F2FB4E}" destId="{17C14624-F2C2-4A85-AD91-81363D0CF62D}" srcOrd="1" destOrd="0" presId="urn:microsoft.com/office/officeart/2005/8/layout/orgChart1"/>
    <dgm:cxn modelId="{5BA011DC-A453-4F98-9B87-2065CE1E48A2}" type="presParOf" srcId="{5B188A36-634C-40D7-BEB6-736F0B94B8A1}" destId="{4F42FE9D-84AE-4A34-85E1-8BFB0AA44A46}" srcOrd="1" destOrd="0" presId="urn:microsoft.com/office/officeart/2005/8/layout/orgChart1"/>
    <dgm:cxn modelId="{54073854-AEB1-453C-955F-C17A479D2F8C}" type="presParOf" srcId="{5B188A36-634C-40D7-BEB6-736F0B94B8A1}" destId="{E5CF78CB-F4EA-41DA-B145-D56EF2B886A5}" srcOrd="2" destOrd="0" presId="urn:microsoft.com/office/officeart/2005/8/layout/orgChart1"/>
    <dgm:cxn modelId="{9A9B0555-182C-4A4E-825C-CB967F74418D}" type="presParOf" srcId="{D8A37075-36E9-4A2E-83FE-31728A452666}" destId="{545973A4-3E01-4F8B-A0CC-D04DA1F5ACC7}" srcOrd="2" destOrd="0" presId="urn:microsoft.com/office/officeart/2005/8/layout/orgChart1"/>
    <dgm:cxn modelId="{579734CE-DBC3-4528-81E0-EF73B03866DF}" type="presParOf" srcId="{D8A37075-36E9-4A2E-83FE-31728A452666}" destId="{54791291-7AA6-441D-A42E-F12713165446}" srcOrd="3" destOrd="0" presId="urn:microsoft.com/office/officeart/2005/8/layout/orgChart1"/>
    <dgm:cxn modelId="{1820BDD5-940E-402B-9DC3-F1E0ACC54729}" type="presParOf" srcId="{54791291-7AA6-441D-A42E-F12713165446}" destId="{6D61ACFF-5774-4428-BB08-ECA0EC0C0CC1}" srcOrd="0" destOrd="0" presId="urn:microsoft.com/office/officeart/2005/8/layout/orgChart1"/>
    <dgm:cxn modelId="{69F66617-2D7E-495B-BD00-BA059E645D9C}" type="presParOf" srcId="{6D61ACFF-5774-4428-BB08-ECA0EC0C0CC1}" destId="{9E715703-4B9F-44D0-8E59-0F3839BF9CD5}" srcOrd="0" destOrd="0" presId="urn:microsoft.com/office/officeart/2005/8/layout/orgChart1"/>
    <dgm:cxn modelId="{4780B66C-7DAD-44F2-BCD6-9F603899A050}" type="presParOf" srcId="{6D61ACFF-5774-4428-BB08-ECA0EC0C0CC1}" destId="{EF823742-48FF-4A65-AFEF-54D8C4CA014E}" srcOrd="1" destOrd="0" presId="urn:microsoft.com/office/officeart/2005/8/layout/orgChart1"/>
    <dgm:cxn modelId="{7A3EAD37-191D-4045-AECD-A75E394D13B6}" type="presParOf" srcId="{54791291-7AA6-441D-A42E-F12713165446}" destId="{7111F216-38BC-4734-8B46-D8F663290E77}" srcOrd="1" destOrd="0" presId="urn:microsoft.com/office/officeart/2005/8/layout/orgChart1"/>
    <dgm:cxn modelId="{5D7F5758-3F8E-4391-8235-3EFB3A42BAC6}" type="presParOf" srcId="{54791291-7AA6-441D-A42E-F12713165446}" destId="{CA72F90F-A1B2-4496-8E1A-5D53BB588B85}" srcOrd="2" destOrd="0" presId="urn:microsoft.com/office/officeart/2005/8/layout/orgChart1"/>
    <dgm:cxn modelId="{5C17EF95-718C-470F-B3DD-4E5E05CB13AC}" type="presParOf" srcId="{CA72F90F-A1B2-4496-8E1A-5D53BB588B85}" destId="{B04DA209-29BB-4E44-BB62-65B95ED01B06}" srcOrd="0" destOrd="0" presId="urn:microsoft.com/office/officeart/2005/8/layout/orgChart1"/>
    <dgm:cxn modelId="{5B92715D-B251-45D7-BA82-A067516F08A5}" type="presParOf" srcId="{CA72F90F-A1B2-4496-8E1A-5D53BB588B85}" destId="{D7DBC226-9DD5-4E31-91AC-4792F151E0C9}" srcOrd="1" destOrd="0" presId="urn:microsoft.com/office/officeart/2005/8/layout/orgChart1"/>
    <dgm:cxn modelId="{069958D3-4474-4FCE-B27D-5B6630AEBB92}" type="presParOf" srcId="{D7DBC226-9DD5-4E31-91AC-4792F151E0C9}" destId="{8CDAFFF0-E027-421B-905E-A97016279051}" srcOrd="0" destOrd="0" presId="urn:microsoft.com/office/officeart/2005/8/layout/orgChart1"/>
    <dgm:cxn modelId="{9E9FD7D0-68AE-4AD3-816F-54E29BD45C5F}" type="presParOf" srcId="{8CDAFFF0-E027-421B-905E-A97016279051}" destId="{AFC3B38C-7687-426F-89BB-2A457B9B5F73}" srcOrd="0" destOrd="0" presId="urn:microsoft.com/office/officeart/2005/8/layout/orgChart1"/>
    <dgm:cxn modelId="{AD8750D5-ED41-4AEE-A9A3-7F4A6231C456}" type="presParOf" srcId="{8CDAFFF0-E027-421B-905E-A97016279051}" destId="{94C3DD1D-9304-4F6E-AB2F-2334DFAAB4A1}" srcOrd="1" destOrd="0" presId="urn:microsoft.com/office/officeart/2005/8/layout/orgChart1"/>
    <dgm:cxn modelId="{B7BD2CEF-B609-4E55-B50E-37FFE46ED18A}" type="presParOf" srcId="{D7DBC226-9DD5-4E31-91AC-4792F151E0C9}" destId="{88AB9CBD-24B6-4818-A71F-EF15F9B686E1}" srcOrd="1" destOrd="0" presId="urn:microsoft.com/office/officeart/2005/8/layout/orgChart1"/>
    <dgm:cxn modelId="{A9563D4C-9A4B-494D-B139-4D6F0785FD47}" type="presParOf" srcId="{D7DBC226-9DD5-4E31-91AC-4792F151E0C9}" destId="{EB96E363-2846-4A98-B4AE-0836C9D56317}" srcOrd="2" destOrd="0" presId="urn:microsoft.com/office/officeart/2005/8/layout/orgChart1"/>
    <dgm:cxn modelId="{AA0D9F70-C089-4BBF-9AA3-C3A6830C82CA}" type="presParOf" srcId="{CA72F90F-A1B2-4496-8E1A-5D53BB588B85}" destId="{8F26F4DD-0E65-4AAE-BDEC-FDCDECC27AB3}" srcOrd="2" destOrd="0" presId="urn:microsoft.com/office/officeart/2005/8/layout/orgChart1"/>
    <dgm:cxn modelId="{DCD01018-36A0-4BDC-A365-7A78B4EE506E}" type="presParOf" srcId="{CA72F90F-A1B2-4496-8E1A-5D53BB588B85}" destId="{DAAAF64B-919B-4165-9E2E-462B116B6F98}" srcOrd="3" destOrd="0" presId="urn:microsoft.com/office/officeart/2005/8/layout/orgChart1"/>
    <dgm:cxn modelId="{905E54B8-76BA-471B-BCA2-F5B55AE45238}" type="presParOf" srcId="{DAAAF64B-919B-4165-9E2E-462B116B6F98}" destId="{856D8C51-D767-415D-B779-4385166C2F27}" srcOrd="0" destOrd="0" presId="urn:microsoft.com/office/officeart/2005/8/layout/orgChart1"/>
    <dgm:cxn modelId="{1599B71A-096E-4826-8340-B72185620D21}" type="presParOf" srcId="{856D8C51-D767-415D-B779-4385166C2F27}" destId="{69C1B35C-3574-4542-B1F4-5B481C302DFC}" srcOrd="0" destOrd="0" presId="urn:microsoft.com/office/officeart/2005/8/layout/orgChart1"/>
    <dgm:cxn modelId="{2BF7741D-7AF7-4B2E-961A-501D1AC94C10}" type="presParOf" srcId="{856D8C51-D767-415D-B779-4385166C2F27}" destId="{9913ACAE-79CA-4EC1-93CD-09887D944228}" srcOrd="1" destOrd="0" presId="urn:microsoft.com/office/officeart/2005/8/layout/orgChart1"/>
    <dgm:cxn modelId="{4F17A4E4-85D2-4BE4-9B3F-16ABE4EB9B2D}" type="presParOf" srcId="{DAAAF64B-919B-4165-9E2E-462B116B6F98}" destId="{C40E4C61-D6B9-4DB9-9716-57C82F7F6682}" srcOrd="1" destOrd="0" presId="urn:microsoft.com/office/officeart/2005/8/layout/orgChart1"/>
    <dgm:cxn modelId="{CFA6DEE9-5B3A-4ACA-8EEC-24B255F5E0E9}" type="presParOf" srcId="{DAAAF64B-919B-4165-9E2E-462B116B6F98}" destId="{085FA027-CDFA-4D21-82B2-822B5BD8A694}" srcOrd="2" destOrd="0" presId="urn:microsoft.com/office/officeart/2005/8/layout/orgChart1"/>
    <dgm:cxn modelId="{11094919-14EE-44B4-9854-F00732E589D1}" type="presParOf" srcId="{CA72F90F-A1B2-4496-8E1A-5D53BB588B85}" destId="{6B388D07-5CFD-4471-84A4-5158013018EC}" srcOrd="4" destOrd="0" presId="urn:microsoft.com/office/officeart/2005/8/layout/orgChart1"/>
    <dgm:cxn modelId="{27826905-F65B-4BBD-894D-2333EA9F38F6}" type="presParOf" srcId="{CA72F90F-A1B2-4496-8E1A-5D53BB588B85}" destId="{EFBDC06C-23D6-4C69-BD49-2050A6AD3175}" srcOrd="5" destOrd="0" presId="urn:microsoft.com/office/officeart/2005/8/layout/orgChart1"/>
    <dgm:cxn modelId="{3159BA4D-3E71-43EE-A2EE-41E81CF95204}" type="presParOf" srcId="{EFBDC06C-23D6-4C69-BD49-2050A6AD3175}" destId="{FE7F1689-FAD1-4E6B-AB2A-E74B57F08659}" srcOrd="0" destOrd="0" presId="urn:microsoft.com/office/officeart/2005/8/layout/orgChart1"/>
    <dgm:cxn modelId="{77A15562-BCB8-4FAA-B1CC-95038FCB9EDB}" type="presParOf" srcId="{FE7F1689-FAD1-4E6B-AB2A-E74B57F08659}" destId="{F8CC3092-48A0-48A9-9109-AE210BBB9534}" srcOrd="0" destOrd="0" presId="urn:microsoft.com/office/officeart/2005/8/layout/orgChart1"/>
    <dgm:cxn modelId="{686A092D-A7CE-4092-9501-C6026B8A2EA3}" type="presParOf" srcId="{FE7F1689-FAD1-4E6B-AB2A-E74B57F08659}" destId="{8ED10DD0-43A0-404B-B90F-43402B311154}" srcOrd="1" destOrd="0" presId="urn:microsoft.com/office/officeart/2005/8/layout/orgChart1"/>
    <dgm:cxn modelId="{7534A06D-A28E-42C8-A977-BE8818EAC4DD}" type="presParOf" srcId="{EFBDC06C-23D6-4C69-BD49-2050A6AD3175}" destId="{D0FED6E7-BCA0-40BA-B390-36F6C207DB97}" srcOrd="1" destOrd="0" presId="urn:microsoft.com/office/officeart/2005/8/layout/orgChart1"/>
    <dgm:cxn modelId="{87807B72-F9FC-43EB-B5B4-131A733FAB23}" type="presParOf" srcId="{EFBDC06C-23D6-4C69-BD49-2050A6AD3175}" destId="{9FE4CCAD-A339-43B6-A0D1-37924E2B089B}" srcOrd="2" destOrd="0" presId="urn:microsoft.com/office/officeart/2005/8/layout/orgChart1"/>
    <dgm:cxn modelId="{3FBE74D5-2A8A-45D1-B694-AF59256B724B}" type="presParOf" srcId="{9B873549-0362-4681-B3A5-9D9AACB845F3}" destId="{38FF621F-1097-4BAB-BC22-CB743C9BCB8E}" srcOrd="2" destOrd="0" presId="urn:microsoft.com/office/officeart/2005/8/layout/orgChart1"/>
    <dgm:cxn modelId="{06A1AABE-F6E8-4659-B1DE-8D25E53BE378}" type="presParOf" srcId="{9B873549-0362-4681-B3A5-9D9AACB845F3}" destId="{0E1FC3CC-2D71-4DF9-B137-AC7235BA32EF}" srcOrd="3" destOrd="0" presId="urn:microsoft.com/office/officeart/2005/8/layout/orgChart1"/>
    <dgm:cxn modelId="{1F544A2F-5451-4071-81A8-270447A823EA}" type="presParOf" srcId="{0E1FC3CC-2D71-4DF9-B137-AC7235BA32EF}" destId="{603777B2-623A-4AE4-A7EA-1C80B9C7741D}" srcOrd="0" destOrd="0" presId="urn:microsoft.com/office/officeart/2005/8/layout/orgChart1"/>
    <dgm:cxn modelId="{4B2673E9-A067-46AD-900F-AE61B161B7FC}" type="presParOf" srcId="{603777B2-623A-4AE4-A7EA-1C80B9C7741D}" destId="{D95F6DC7-C3A9-471B-8816-4EEC0053BE33}" srcOrd="0" destOrd="0" presId="urn:microsoft.com/office/officeart/2005/8/layout/orgChart1"/>
    <dgm:cxn modelId="{3C234D1D-0471-44A4-9B1A-09584C61B010}" type="presParOf" srcId="{603777B2-623A-4AE4-A7EA-1C80B9C7741D}" destId="{3F388961-F23F-4E9E-AB7C-5300878AA478}" srcOrd="1" destOrd="0" presId="urn:microsoft.com/office/officeart/2005/8/layout/orgChart1"/>
    <dgm:cxn modelId="{9352FAC0-6145-4AAE-8264-F6C396D747B7}" type="presParOf" srcId="{0E1FC3CC-2D71-4DF9-B137-AC7235BA32EF}" destId="{EAB70833-7FB4-4C96-8CAC-83909B9B2759}" srcOrd="1" destOrd="0" presId="urn:microsoft.com/office/officeart/2005/8/layout/orgChart1"/>
    <dgm:cxn modelId="{629CEDD1-253B-4C34-9933-95A80C9F6F64}" type="presParOf" srcId="{0E1FC3CC-2D71-4DF9-B137-AC7235BA32EF}" destId="{F0660F93-36D3-44E9-ABC8-3E69F38E0514}"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8FF621F-1097-4BAB-BC22-CB743C9BCB8E}">
      <dsp:nvSpPr>
        <dsp:cNvPr id="0" name=""/>
        <dsp:cNvSpPr/>
      </dsp:nvSpPr>
      <dsp:spPr>
        <a:xfrm>
          <a:off x="4644902" y="611253"/>
          <a:ext cx="801841" cy="468511"/>
        </a:xfrm>
        <a:custGeom>
          <a:avLst/>
          <a:gdLst/>
          <a:ahLst/>
          <a:cxnLst/>
          <a:rect l="0" t="0" r="0" b="0"/>
          <a:pathLst>
            <a:path>
              <a:moveTo>
                <a:pt x="0" y="0"/>
              </a:moveTo>
              <a:lnTo>
                <a:pt x="0" y="468511"/>
              </a:lnTo>
              <a:lnTo>
                <a:pt x="801841" y="468511"/>
              </a:lnTo>
            </a:path>
          </a:pathLst>
        </a:custGeom>
        <a:noFill/>
        <a:ln w="25400" cap="flat" cmpd="sng" algn="ctr">
          <a:solidFill>
            <a:schemeClr val="accent3">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B388D07-5CFD-4471-84A4-5158013018EC}">
      <dsp:nvSpPr>
        <dsp:cNvPr id="0" name=""/>
        <dsp:cNvSpPr/>
      </dsp:nvSpPr>
      <dsp:spPr>
        <a:xfrm>
          <a:off x="4150204" y="2312164"/>
          <a:ext cx="91440" cy="1945728"/>
        </a:xfrm>
        <a:custGeom>
          <a:avLst/>
          <a:gdLst/>
          <a:ahLst/>
          <a:cxnLst/>
          <a:rect l="0" t="0" r="0" b="0"/>
          <a:pathLst>
            <a:path>
              <a:moveTo>
                <a:pt x="45720" y="0"/>
              </a:moveTo>
              <a:lnTo>
                <a:pt x="45720" y="1945728"/>
              </a:lnTo>
              <a:lnTo>
                <a:pt x="129156" y="1945728"/>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F26F4DD-0E65-4AAE-BDEC-FDCDECC27AB3}">
      <dsp:nvSpPr>
        <dsp:cNvPr id="0" name=""/>
        <dsp:cNvSpPr/>
      </dsp:nvSpPr>
      <dsp:spPr>
        <a:xfrm>
          <a:off x="4195924" y="2312164"/>
          <a:ext cx="107140" cy="1190837"/>
        </a:xfrm>
        <a:custGeom>
          <a:avLst/>
          <a:gdLst/>
          <a:ahLst/>
          <a:cxnLst/>
          <a:rect l="0" t="0" r="0" b="0"/>
          <a:pathLst>
            <a:path>
              <a:moveTo>
                <a:pt x="0" y="0"/>
              </a:moveTo>
              <a:lnTo>
                <a:pt x="0" y="1190837"/>
              </a:lnTo>
              <a:lnTo>
                <a:pt x="107140" y="1190837"/>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4DA209-29BB-4E44-BB62-65B95ED01B06}">
      <dsp:nvSpPr>
        <dsp:cNvPr id="0" name=""/>
        <dsp:cNvSpPr/>
      </dsp:nvSpPr>
      <dsp:spPr>
        <a:xfrm>
          <a:off x="4195924" y="2312164"/>
          <a:ext cx="103998" cy="454845"/>
        </a:xfrm>
        <a:custGeom>
          <a:avLst/>
          <a:gdLst/>
          <a:ahLst/>
          <a:cxnLst/>
          <a:rect l="0" t="0" r="0" b="0"/>
          <a:pathLst>
            <a:path>
              <a:moveTo>
                <a:pt x="0" y="0"/>
              </a:moveTo>
              <a:lnTo>
                <a:pt x="0" y="454845"/>
              </a:lnTo>
              <a:lnTo>
                <a:pt x="103998" y="454845"/>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45973A4-3E01-4F8B-A0CC-D04DA1F5ACC7}">
      <dsp:nvSpPr>
        <dsp:cNvPr id="0" name=""/>
        <dsp:cNvSpPr/>
      </dsp:nvSpPr>
      <dsp:spPr>
        <a:xfrm>
          <a:off x="3165180" y="1467889"/>
          <a:ext cx="419490" cy="538648"/>
        </a:xfrm>
        <a:custGeom>
          <a:avLst/>
          <a:gdLst/>
          <a:ahLst/>
          <a:cxnLst/>
          <a:rect l="0" t="0" r="0" b="0"/>
          <a:pathLst>
            <a:path>
              <a:moveTo>
                <a:pt x="0" y="0"/>
              </a:moveTo>
              <a:lnTo>
                <a:pt x="0" y="538648"/>
              </a:lnTo>
              <a:lnTo>
                <a:pt x="419490" y="538648"/>
              </a:lnTo>
            </a:path>
          </a:pathLst>
        </a:custGeom>
        <a:noFill/>
        <a:ln w="25400" cap="flat" cmpd="sng" algn="ctr">
          <a:solidFill>
            <a:schemeClr val="accent3">
              <a:tint val="7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164A700-A70E-4FB7-A82F-52E1C143479F}">
      <dsp:nvSpPr>
        <dsp:cNvPr id="0" name=""/>
        <dsp:cNvSpPr/>
      </dsp:nvSpPr>
      <dsp:spPr>
        <a:xfrm>
          <a:off x="1659187" y="2329688"/>
          <a:ext cx="174463" cy="1962079"/>
        </a:xfrm>
        <a:custGeom>
          <a:avLst/>
          <a:gdLst/>
          <a:ahLst/>
          <a:cxnLst/>
          <a:rect l="0" t="0" r="0" b="0"/>
          <a:pathLst>
            <a:path>
              <a:moveTo>
                <a:pt x="0" y="0"/>
              </a:moveTo>
              <a:lnTo>
                <a:pt x="0" y="1962079"/>
              </a:lnTo>
              <a:lnTo>
                <a:pt x="174463" y="1962079"/>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DE29309-04B3-445D-8636-F7D65862B8C3}">
      <dsp:nvSpPr>
        <dsp:cNvPr id="0" name=""/>
        <dsp:cNvSpPr/>
      </dsp:nvSpPr>
      <dsp:spPr>
        <a:xfrm>
          <a:off x="1659187" y="2329688"/>
          <a:ext cx="198339" cy="1177676"/>
        </a:xfrm>
        <a:custGeom>
          <a:avLst/>
          <a:gdLst/>
          <a:ahLst/>
          <a:cxnLst/>
          <a:rect l="0" t="0" r="0" b="0"/>
          <a:pathLst>
            <a:path>
              <a:moveTo>
                <a:pt x="0" y="0"/>
              </a:moveTo>
              <a:lnTo>
                <a:pt x="0" y="1177676"/>
              </a:lnTo>
              <a:lnTo>
                <a:pt x="198339" y="1177676"/>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1D8587C-AE96-4331-B965-FE48145EC28A}">
      <dsp:nvSpPr>
        <dsp:cNvPr id="0" name=""/>
        <dsp:cNvSpPr/>
      </dsp:nvSpPr>
      <dsp:spPr>
        <a:xfrm>
          <a:off x="1659187" y="2329688"/>
          <a:ext cx="207055" cy="421416"/>
        </a:xfrm>
        <a:custGeom>
          <a:avLst/>
          <a:gdLst/>
          <a:ahLst/>
          <a:cxnLst/>
          <a:rect l="0" t="0" r="0" b="0"/>
          <a:pathLst>
            <a:path>
              <a:moveTo>
                <a:pt x="0" y="0"/>
              </a:moveTo>
              <a:lnTo>
                <a:pt x="0" y="421416"/>
              </a:lnTo>
              <a:lnTo>
                <a:pt x="207055" y="421416"/>
              </a:lnTo>
            </a:path>
          </a:pathLst>
        </a:custGeom>
        <a:noFill/>
        <a:ln w="25400" cap="flat" cmpd="sng" algn="ctr">
          <a:solidFill>
            <a:schemeClr val="accent3">
              <a:tint val="5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422186E-E75C-424D-ABCF-9400087A1B62}">
      <dsp:nvSpPr>
        <dsp:cNvPr id="0" name=""/>
        <dsp:cNvSpPr/>
      </dsp:nvSpPr>
      <dsp:spPr>
        <a:xfrm>
          <a:off x="2270440" y="1467889"/>
          <a:ext cx="894739" cy="556173"/>
        </a:xfrm>
        <a:custGeom>
          <a:avLst/>
          <a:gdLst/>
          <a:ahLst/>
          <a:cxnLst/>
          <a:rect l="0" t="0" r="0" b="0"/>
          <a:pathLst>
            <a:path>
              <a:moveTo>
                <a:pt x="894739" y="0"/>
              </a:moveTo>
              <a:lnTo>
                <a:pt x="894739" y="556173"/>
              </a:lnTo>
              <a:lnTo>
                <a:pt x="0" y="556173"/>
              </a:lnTo>
            </a:path>
          </a:pathLst>
        </a:custGeom>
        <a:noFill/>
        <a:ln w="25400" cap="flat" cmpd="sng" algn="ctr">
          <a:solidFill>
            <a:schemeClr val="accent3">
              <a:tint val="7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605DB67-42A2-4C86-92F5-9DEC1F835443}">
      <dsp:nvSpPr>
        <dsp:cNvPr id="0" name=""/>
        <dsp:cNvSpPr/>
      </dsp:nvSpPr>
      <dsp:spPr>
        <a:xfrm>
          <a:off x="3833818" y="611253"/>
          <a:ext cx="811083" cy="467759"/>
        </a:xfrm>
        <a:custGeom>
          <a:avLst/>
          <a:gdLst/>
          <a:ahLst/>
          <a:cxnLst/>
          <a:rect l="0" t="0" r="0" b="0"/>
          <a:pathLst>
            <a:path>
              <a:moveTo>
                <a:pt x="811083" y="0"/>
              </a:moveTo>
              <a:lnTo>
                <a:pt x="811083" y="467759"/>
              </a:lnTo>
              <a:lnTo>
                <a:pt x="0" y="467759"/>
              </a:lnTo>
            </a:path>
          </a:pathLst>
        </a:custGeom>
        <a:noFill/>
        <a:ln w="25400" cap="flat" cmpd="sng" algn="ctr">
          <a:solidFill>
            <a:schemeClr val="accent3">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9255AC7-128E-43E0-9DD0-91E320C782A3}">
      <dsp:nvSpPr>
        <dsp:cNvPr id="0" name=""/>
        <dsp:cNvSpPr/>
      </dsp:nvSpPr>
      <dsp:spPr>
        <a:xfrm>
          <a:off x="3991533" y="0"/>
          <a:ext cx="1306736" cy="611253"/>
        </a:xfrm>
        <a:prstGeom prst="rect">
          <a:avLst/>
        </a:prstGeom>
        <a:solidFill>
          <a:schemeClr val="accent3">
            <a:alpha val="8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Applicant</a:t>
          </a:r>
        </a:p>
      </dsp:txBody>
      <dsp:txXfrm>
        <a:off x="3991533" y="0"/>
        <a:ext cx="1306736" cy="611253"/>
      </dsp:txXfrm>
    </dsp:sp>
    <dsp:sp modelId="{8A4F2C8A-3B2E-4E2C-B0AF-E0DAA0B1B8A8}">
      <dsp:nvSpPr>
        <dsp:cNvPr id="0" name=""/>
        <dsp:cNvSpPr/>
      </dsp:nvSpPr>
      <dsp:spPr>
        <a:xfrm>
          <a:off x="2496543" y="690136"/>
          <a:ext cx="1337274" cy="777752"/>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Organization 1</a:t>
          </a:r>
        </a:p>
        <a:p>
          <a:pPr lvl="0" algn="ctr" defTabSz="400050">
            <a:lnSpc>
              <a:spcPct val="90000"/>
            </a:lnSpc>
            <a:spcBef>
              <a:spcPct val="0"/>
            </a:spcBef>
            <a:spcAft>
              <a:spcPct val="35000"/>
            </a:spcAft>
          </a:pPr>
          <a:r>
            <a:rPr lang="en-US" sz="900" kern="1200"/>
            <a:t>1%</a:t>
          </a:r>
        </a:p>
      </dsp:txBody>
      <dsp:txXfrm>
        <a:off x="2496543" y="690136"/>
        <a:ext cx="1337274" cy="777752"/>
      </dsp:txXfrm>
    </dsp:sp>
    <dsp:sp modelId="{FBBD8AFF-EC37-442B-8578-37A954AC7426}">
      <dsp:nvSpPr>
        <dsp:cNvPr id="0" name=""/>
        <dsp:cNvSpPr/>
      </dsp:nvSpPr>
      <dsp:spPr>
        <a:xfrm>
          <a:off x="1047934" y="1718435"/>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 1.1</a:t>
          </a:r>
        </a:p>
        <a:p>
          <a:pPr lvl="0" algn="ctr" defTabSz="400050">
            <a:lnSpc>
              <a:spcPct val="90000"/>
            </a:lnSpc>
            <a:spcBef>
              <a:spcPct val="0"/>
            </a:spcBef>
            <a:spcAft>
              <a:spcPct val="35000"/>
            </a:spcAft>
          </a:pPr>
          <a:r>
            <a:rPr lang="en-US" sz="900" kern="1200"/>
            <a:t> 49%</a:t>
          </a:r>
        </a:p>
      </dsp:txBody>
      <dsp:txXfrm>
        <a:off x="1047934" y="1718435"/>
        <a:ext cx="1222506" cy="611253"/>
      </dsp:txXfrm>
    </dsp:sp>
    <dsp:sp modelId="{2E1D7AEC-EDAB-4AF9-92B9-1F48968E936C}">
      <dsp:nvSpPr>
        <dsp:cNvPr id="0" name=""/>
        <dsp:cNvSpPr/>
      </dsp:nvSpPr>
      <dsp:spPr>
        <a:xfrm>
          <a:off x="1866243" y="2445478"/>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1, Org. 1.1 President, 85%</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1866243" y="2445478"/>
        <a:ext cx="1222506" cy="611253"/>
      </dsp:txXfrm>
    </dsp:sp>
    <dsp:sp modelId="{8BDC5DAF-4ED2-44DA-B04D-D52AB026070A}">
      <dsp:nvSpPr>
        <dsp:cNvPr id="0" name=""/>
        <dsp:cNvSpPr/>
      </dsp:nvSpPr>
      <dsp:spPr>
        <a:xfrm>
          <a:off x="1857527" y="3201738"/>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2, Org. 1.1 V.P., 10%</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1857527" y="3201738"/>
        <a:ext cx="1222506" cy="611253"/>
      </dsp:txXfrm>
    </dsp:sp>
    <dsp:sp modelId="{A2ECA55D-D971-4DD9-B622-168927E91C5F}">
      <dsp:nvSpPr>
        <dsp:cNvPr id="0" name=""/>
        <dsp:cNvSpPr/>
      </dsp:nvSpPr>
      <dsp:spPr>
        <a:xfrm>
          <a:off x="1833651" y="3986141"/>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3, Org. 1.1 Treasurer, 5%</a:t>
          </a:r>
        </a:p>
      </dsp:txBody>
      <dsp:txXfrm>
        <a:off x="1833651" y="3986141"/>
        <a:ext cx="1222506" cy="611253"/>
      </dsp:txXfrm>
    </dsp:sp>
    <dsp:sp modelId="{9E715703-4B9F-44D0-8E59-0F3839BF9CD5}">
      <dsp:nvSpPr>
        <dsp:cNvPr id="0" name=""/>
        <dsp:cNvSpPr/>
      </dsp:nvSpPr>
      <dsp:spPr>
        <a:xfrm>
          <a:off x="3584671" y="1700911"/>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 1.2</a:t>
          </a:r>
        </a:p>
        <a:p>
          <a:pPr lvl="0" algn="ctr" defTabSz="400050">
            <a:lnSpc>
              <a:spcPct val="90000"/>
            </a:lnSpc>
            <a:spcBef>
              <a:spcPct val="0"/>
            </a:spcBef>
            <a:spcAft>
              <a:spcPct val="35000"/>
            </a:spcAft>
          </a:pPr>
          <a:r>
            <a:rPr lang="en-US" sz="900" kern="1200"/>
            <a:t>51%</a:t>
          </a:r>
        </a:p>
      </dsp:txBody>
      <dsp:txXfrm>
        <a:off x="3584671" y="1700911"/>
        <a:ext cx="1222506" cy="611253"/>
      </dsp:txXfrm>
    </dsp:sp>
    <dsp:sp modelId="{AFC3B38C-7687-426F-89BB-2A457B9B5F73}">
      <dsp:nvSpPr>
        <dsp:cNvPr id="0" name=""/>
        <dsp:cNvSpPr/>
      </dsp:nvSpPr>
      <dsp:spPr>
        <a:xfrm>
          <a:off x="4299923" y="2461383"/>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Board President, Org. 1.2 0%</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4299923" y="2461383"/>
        <a:ext cx="1222506" cy="611253"/>
      </dsp:txXfrm>
    </dsp:sp>
    <dsp:sp modelId="{69C1B35C-3574-4542-B1F4-5B481C302DFC}">
      <dsp:nvSpPr>
        <dsp:cNvPr id="0" name=""/>
        <dsp:cNvSpPr/>
      </dsp:nvSpPr>
      <dsp:spPr>
        <a:xfrm>
          <a:off x="4303064" y="3197374"/>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Board Member,</a:t>
          </a:r>
        </a:p>
        <a:p>
          <a:pPr lvl="0" algn="ctr" defTabSz="400050">
            <a:lnSpc>
              <a:spcPct val="90000"/>
            </a:lnSpc>
            <a:spcBef>
              <a:spcPct val="0"/>
            </a:spcBef>
            <a:spcAft>
              <a:spcPct val="35000"/>
            </a:spcAft>
          </a:pPr>
          <a:r>
            <a:rPr lang="en-US" sz="900" kern="1200"/>
            <a:t> Org. 1.2 0%</a:t>
          </a:r>
        </a:p>
      </dsp:txBody>
      <dsp:txXfrm>
        <a:off x="4303064" y="3197374"/>
        <a:ext cx="1222506" cy="611253"/>
      </dsp:txXfrm>
    </dsp:sp>
    <dsp:sp modelId="{F8CC3092-48A0-48A9-9109-AE210BBB9534}">
      <dsp:nvSpPr>
        <dsp:cNvPr id="0" name=""/>
        <dsp:cNvSpPr/>
      </dsp:nvSpPr>
      <dsp:spPr>
        <a:xfrm>
          <a:off x="4279360" y="3952265"/>
          <a:ext cx="1222506" cy="611253"/>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Executive Director, Org. 1.2, 0%</a:t>
          </a:r>
        </a:p>
      </dsp:txBody>
      <dsp:txXfrm>
        <a:off x="4279360" y="3952265"/>
        <a:ext cx="1222506" cy="611253"/>
      </dsp:txXfrm>
    </dsp:sp>
    <dsp:sp modelId="{D95F6DC7-C3A9-471B-8816-4EEC0053BE33}">
      <dsp:nvSpPr>
        <dsp:cNvPr id="0" name=""/>
        <dsp:cNvSpPr/>
      </dsp:nvSpPr>
      <dsp:spPr>
        <a:xfrm>
          <a:off x="5446743" y="694770"/>
          <a:ext cx="1299890" cy="769989"/>
        </a:xfrm>
        <a:prstGeom prst="rect">
          <a:avLst/>
        </a:prstGeom>
        <a:solidFill>
          <a:schemeClr val="accent3">
            <a:alpha val="9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Limited Partner/Syndicator 99%</a:t>
          </a:r>
        </a:p>
      </dsp:txBody>
      <dsp:txXfrm>
        <a:off x="5446743" y="694770"/>
        <a:ext cx="1299890" cy="769989"/>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9.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e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8</xdr:col>
      <xdr:colOff>85725</xdr:colOff>
      <xdr:row>2</xdr:row>
      <xdr:rowOff>23813</xdr:rowOff>
    </xdr:from>
    <xdr:to>
      <xdr:col>31</xdr:col>
      <xdr:colOff>71437</xdr:colOff>
      <xdr:row>21</xdr:row>
      <xdr:rowOff>17060</xdr:rowOff>
    </xdr:to>
    <xdr:pic>
      <xdr:nvPicPr>
        <xdr:cNvPr id="2" name="Picture 2" descr="TDHCA logo_color.jpg"/>
        <xdr:cNvPicPr>
          <a:picLocks noChangeAspect="1"/>
        </xdr:cNvPicPr>
      </xdr:nvPicPr>
      <xdr:blipFill>
        <a:blip xmlns:r="http://schemas.openxmlformats.org/officeDocument/2006/relationships" r:embed="rId1" cstate="print"/>
        <a:srcRect/>
        <a:stretch>
          <a:fillRect/>
        </a:stretch>
      </xdr:blipFill>
      <xdr:spPr bwMode="auto">
        <a:xfrm>
          <a:off x="1621631" y="404813"/>
          <a:ext cx="3545681" cy="3591792"/>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7</xdr:row>
      <xdr:rowOff>30479</xdr:rowOff>
    </xdr:from>
    <xdr:to>
      <xdr:col>11</xdr:col>
      <xdr:colOff>373380</xdr:colOff>
      <xdr:row>10</xdr:row>
      <xdr:rowOff>3809</xdr:rowOff>
    </xdr:to>
    <xdr:pic>
      <xdr:nvPicPr>
        <xdr:cNvPr id="6"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166360" y="1211579"/>
          <a:ext cx="297180" cy="240030"/>
        </a:xfrm>
        <a:prstGeom prst="rect">
          <a:avLst/>
        </a:prstGeom>
        <a:noFill/>
        <a:ln w="9525">
          <a:noFill/>
          <a:miter lim="800000"/>
          <a:headEnd/>
          <a:tailEnd/>
        </a:ln>
      </xdr:spPr>
    </xdr:pic>
    <xdr:clientData/>
  </xdr:twoCellAnchor>
  <xdr:twoCellAnchor editAs="oneCell">
    <xdr:from>
      <xdr:col>11</xdr:col>
      <xdr:colOff>624840</xdr:colOff>
      <xdr:row>54</xdr:row>
      <xdr:rowOff>36195</xdr:rowOff>
    </xdr:from>
    <xdr:to>
      <xdr:col>11</xdr:col>
      <xdr:colOff>876300</xdr:colOff>
      <xdr:row>55</xdr:row>
      <xdr:rowOff>85725</xdr:rowOff>
    </xdr:to>
    <xdr:pic>
      <xdr:nvPicPr>
        <xdr:cNvPr id="4"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596890" y="6217920"/>
          <a:ext cx="251460" cy="228600"/>
        </a:xfrm>
        <a:prstGeom prst="rect">
          <a:avLst/>
        </a:prstGeom>
        <a:noFill/>
        <a:ln w="9525">
          <a:noFill/>
          <a:miter lim="800000"/>
          <a:headEnd/>
          <a:tailEnd/>
        </a:ln>
      </xdr:spPr>
    </xdr:pic>
    <xdr:clientData/>
  </xdr:twoCellAnchor>
  <xdr:twoCellAnchor editAs="oneCell">
    <xdr:from>
      <xdr:col>8</xdr:col>
      <xdr:colOff>520065</xdr:colOff>
      <xdr:row>55</xdr:row>
      <xdr:rowOff>3810</xdr:rowOff>
    </xdr:from>
    <xdr:to>
      <xdr:col>9</xdr:col>
      <xdr:colOff>161925</xdr:colOff>
      <xdr:row>56</xdr:row>
      <xdr:rowOff>28575</xdr:rowOff>
    </xdr:to>
    <xdr:pic>
      <xdr:nvPicPr>
        <xdr:cNvPr id="5"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3735705" y="6374130"/>
          <a:ext cx="266700" cy="21526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23</xdr:row>
      <xdr:rowOff>180975</xdr:rowOff>
    </xdr:from>
    <xdr:to>
      <xdr:col>0</xdr:col>
      <xdr:colOff>371475</xdr:colOff>
      <xdr:row>25</xdr:row>
      <xdr:rowOff>66675</xdr:rowOff>
    </xdr:to>
    <xdr:pic>
      <xdr:nvPicPr>
        <xdr:cNvPr id="3"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104775" y="4762500"/>
          <a:ext cx="266700" cy="2667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219075</xdr:colOff>
      <xdr:row>34</xdr:row>
      <xdr:rowOff>47625</xdr:rowOff>
    </xdr:from>
    <xdr:to>
      <xdr:col>9</xdr:col>
      <xdr:colOff>66675</xdr:colOff>
      <xdr:row>39</xdr:row>
      <xdr:rowOff>171450</xdr:rowOff>
    </xdr:to>
    <xdr:pic>
      <xdr:nvPicPr>
        <xdr:cNvPr id="216737"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2124075" y="3886200"/>
          <a:ext cx="1143000" cy="11239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1009650</xdr:colOff>
      <xdr:row>34</xdr:row>
      <xdr:rowOff>104775</xdr:rowOff>
    </xdr:from>
    <xdr:to>
      <xdr:col>7</xdr:col>
      <xdr:colOff>114300</xdr:colOff>
      <xdr:row>38</xdr:row>
      <xdr:rowOff>110808</xdr:rowOff>
    </xdr:to>
    <xdr:pic>
      <xdr:nvPicPr>
        <xdr:cNvPr id="217761"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2076450" y="5505450"/>
          <a:ext cx="781050" cy="768033"/>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33</xdr:col>
      <xdr:colOff>47625</xdr:colOff>
      <xdr:row>48</xdr:row>
      <xdr:rowOff>19050</xdr:rowOff>
    </xdr:from>
    <xdr:to>
      <xdr:col>33</xdr:col>
      <xdr:colOff>333375</xdr:colOff>
      <xdr:row>49</xdr:row>
      <xdr:rowOff>123825</xdr:rowOff>
    </xdr:to>
    <xdr:pic>
      <xdr:nvPicPr>
        <xdr:cNvPr id="252882" name="Picture 3"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6838950" y="6915150"/>
          <a:ext cx="285750" cy="247650"/>
        </a:xfrm>
        <a:prstGeom prst="rect">
          <a:avLst/>
        </a:prstGeom>
        <a:noFill/>
        <a:ln w="9525">
          <a:noFill/>
          <a:miter lim="800000"/>
          <a:headEnd/>
          <a:tailEnd/>
        </a:ln>
      </xdr:spPr>
    </xdr:pic>
    <xdr:clientData/>
  </xdr:twoCellAnchor>
  <xdr:twoCellAnchor editAs="oneCell">
    <xdr:from>
      <xdr:col>27</xdr:col>
      <xdr:colOff>0</xdr:colOff>
      <xdr:row>29</xdr:row>
      <xdr:rowOff>171450</xdr:rowOff>
    </xdr:from>
    <xdr:to>
      <xdr:col>28</xdr:col>
      <xdr:colOff>142875</xdr:colOff>
      <xdr:row>31</xdr:row>
      <xdr:rowOff>123825</xdr:rowOff>
    </xdr:to>
    <xdr:pic>
      <xdr:nvPicPr>
        <xdr:cNvPr id="252883" name="Picture 3"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5876925" y="3629025"/>
          <a:ext cx="295275" cy="2952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31</xdr:row>
      <xdr:rowOff>6350</xdr:rowOff>
    </xdr:from>
    <xdr:to>
      <xdr:col>29</xdr:col>
      <xdr:colOff>56957</xdr:colOff>
      <xdr:row>59</xdr:row>
      <xdr:rowOff>102471</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19</xdr:col>
      <xdr:colOff>257175</xdr:colOff>
      <xdr:row>52</xdr:row>
      <xdr:rowOff>57150</xdr:rowOff>
    </xdr:from>
    <xdr:to>
      <xdr:col>19</xdr:col>
      <xdr:colOff>981075</xdr:colOff>
      <xdr:row>56</xdr:row>
      <xdr:rowOff>85725</xdr:rowOff>
    </xdr:to>
    <xdr:pic>
      <xdr:nvPicPr>
        <xdr:cNvPr id="267586" name="Picture 2" descr="ist2_4789587-paper-clip-icon.jpg"/>
        <xdr:cNvPicPr>
          <a:picLocks noChangeAspect="1"/>
        </xdr:cNvPicPr>
      </xdr:nvPicPr>
      <xdr:blipFill>
        <a:blip xmlns:r="http://schemas.openxmlformats.org/officeDocument/2006/relationships" r:embed="rId6" cstate="print"/>
        <a:srcRect/>
        <a:stretch>
          <a:fillRect/>
        </a:stretch>
      </xdr:blipFill>
      <xdr:spPr bwMode="auto">
        <a:xfrm>
          <a:off x="3228975" y="7905750"/>
          <a:ext cx="723900" cy="6762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3810</xdr:colOff>
      <xdr:row>41</xdr:row>
      <xdr:rowOff>76200</xdr:rowOff>
    </xdr:from>
    <xdr:to>
      <xdr:col>7</xdr:col>
      <xdr:colOff>47625</xdr:colOff>
      <xdr:row>44</xdr:row>
      <xdr:rowOff>144780</xdr:rowOff>
    </xdr:to>
    <xdr:pic>
      <xdr:nvPicPr>
        <xdr:cNvPr id="220833"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3310890" y="4434840"/>
          <a:ext cx="668655" cy="61722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438150</xdr:colOff>
      <xdr:row>3</xdr:row>
      <xdr:rowOff>66675</xdr:rowOff>
    </xdr:from>
    <xdr:to>
      <xdr:col>10</xdr:col>
      <xdr:colOff>142875</xdr:colOff>
      <xdr:row>5</xdr:row>
      <xdr:rowOff>2425</xdr:rowOff>
    </xdr:to>
    <xdr:pic>
      <xdr:nvPicPr>
        <xdr:cNvPr id="253906"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019675" y="695325"/>
          <a:ext cx="314325" cy="314325"/>
        </a:xfrm>
        <a:prstGeom prst="rect">
          <a:avLst/>
        </a:prstGeom>
        <a:noFill/>
        <a:ln w="9525">
          <a:noFill/>
          <a:miter lim="800000"/>
          <a:headEnd/>
          <a:tailEnd/>
        </a:ln>
      </xdr:spPr>
    </xdr:pic>
    <xdr:clientData/>
  </xdr:twoCellAnchor>
  <xdr:twoCellAnchor editAs="oneCell">
    <xdr:from>
      <xdr:col>10</xdr:col>
      <xdr:colOff>295275</xdr:colOff>
      <xdr:row>28</xdr:row>
      <xdr:rowOff>9525</xdr:rowOff>
    </xdr:from>
    <xdr:to>
      <xdr:col>11</xdr:col>
      <xdr:colOff>28575</xdr:colOff>
      <xdr:row>30</xdr:row>
      <xdr:rowOff>133350</xdr:rowOff>
    </xdr:to>
    <xdr:pic>
      <xdr:nvPicPr>
        <xdr:cNvPr id="253907" name="Picture 2"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486400" y="4229100"/>
          <a:ext cx="342900" cy="3333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20</xdr:col>
      <xdr:colOff>1905</xdr:colOff>
      <xdr:row>42</xdr:row>
      <xdr:rowOff>0</xdr:rowOff>
    </xdr:from>
    <xdr:to>
      <xdr:col>21</xdr:col>
      <xdr:colOff>34290</xdr:colOff>
      <xdr:row>43</xdr:row>
      <xdr:rowOff>78105</xdr:rowOff>
    </xdr:to>
    <xdr:pic>
      <xdr:nvPicPr>
        <xdr:cNvPr id="222881"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6326505" y="6499860"/>
          <a:ext cx="276225" cy="276225"/>
        </a:xfrm>
        <a:prstGeom prst="rect">
          <a:avLst/>
        </a:prstGeom>
        <a:noFill/>
        <a:ln w="9525">
          <a:noFill/>
          <a:miter lim="800000"/>
          <a:headEnd/>
          <a:tailEnd/>
        </a:ln>
      </xdr:spPr>
    </xdr:pic>
    <xdr:clientData/>
  </xdr:twoCellAnchor>
  <xdr:twoCellAnchor editAs="oneCell">
    <xdr:from>
      <xdr:col>21</xdr:col>
      <xdr:colOff>85725</xdr:colOff>
      <xdr:row>22</xdr:row>
      <xdr:rowOff>19049</xdr:rowOff>
    </xdr:from>
    <xdr:to>
      <xdr:col>21</xdr:col>
      <xdr:colOff>361950</xdr:colOff>
      <xdr:row>24</xdr:row>
      <xdr:rowOff>38100</xdr:rowOff>
    </xdr:to>
    <xdr:pic>
      <xdr:nvPicPr>
        <xdr:cNvPr id="3"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553075" y="6162674"/>
          <a:ext cx="276225" cy="2667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85725</xdr:colOff>
      <xdr:row>0</xdr:row>
      <xdr:rowOff>28575</xdr:rowOff>
    </xdr:from>
    <xdr:to>
      <xdr:col>25</xdr:col>
      <xdr:colOff>72045</xdr:colOff>
      <xdr:row>9</xdr:row>
      <xdr:rowOff>95250</xdr:rowOff>
    </xdr:to>
    <xdr:pic>
      <xdr:nvPicPr>
        <xdr:cNvPr id="207521" name="Picture 2" descr="TDHCA logo_color.jpg"/>
        <xdr:cNvPicPr>
          <a:picLocks noChangeAspect="1"/>
        </xdr:cNvPicPr>
      </xdr:nvPicPr>
      <xdr:blipFill>
        <a:blip xmlns:r="http://schemas.openxmlformats.org/officeDocument/2006/relationships" r:embed="rId1" cstate="print"/>
        <a:srcRect/>
        <a:stretch>
          <a:fillRect/>
        </a:stretch>
      </xdr:blipFill>
      <xdr:spPr bwMode="auto">
        <a:xfrm>
          <a:off x="2550319" y="28575"/>
          <a:ext cx="1688914" cy="16859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161925</xdr:colOff>
      <xdr:row>0</xdr:row>
      <xdr:rowOff>0</xdr:rowOff>
    </xdr:from>
    <xdr:to>
      <xdr:col>21</xdr:col>
      <xdr:colOff>76200</xdr:colOff>
      <xdr:row>9</xdr:row>
      <xdr:rowOff>78105</xdr:rowOff>
    </xdr:to>
    <xdr:pic>
      <xdr:nvPicPr>
        <xdr:cNvPr id="208834" name="Picture 2" descr="TDHCA logo_color.jpg"/>
        <xdr:cNvPicPr>
          <a:picLocks noChangeAspect="1"/>
        </xdr:cNvPicPr>
      </xdr:nvPicPr>
      <xdr:blipFill>
        <a:blip xmlns:r="http://schemas.openxmlformats.org/officeDocument/2006/relationships" r:embed="rId1" cstate="print"/>
        <a:srcRect/>
        <a:stretch>
          <a:fillRect/>
        </a:stretch>
      </xdr:blipFill>
      <xdr:spPr bwMode="auto">
        <a:xfrm>
          <a:off x="2066925" y="0"/>
          <a:ext cx="1724025" cy="17240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253365</xdr:colOff>
      <xdr:row>31</xdr:row>
      <xdr:rowOff>3810</xdr:rowOff>
    </xdr:from>
    <xdr:to>
      <xdr:col>10</xdr:col>
      <xdr:colOff>13335</xdr:colOff>
      <xdr:row>33</xdr:row>
      <xdr:rowOff>3810</xdr:rowOff>
    </xdr:to>
    <xdr:pic>
      <xdr:nvPicPr>
        <xdr:cNvPr id="260872"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3971925" y="4370070"/>
          <a:ext cx="285750" cy="251460"/>
        </a:xfrm>
        <a:prstGeom prst="rect">
          <a:avLst/>
        </a:prstGeom>
        <a:noFill/>
        <a:ln w="9525">
          <a:noFill/>
          <a:miter lim="800000"/>
          <a:headEnd/>
          <a:tailEnd/>
        </a:ln>
      </xdr:spPr>
    </xdr:pic>
    <xdr:clientData/>
  </xdr:twoCellAnchor>
  <xdr:twoCellAnchor editAs="oneCell">
    <xdr:from>
      <xdr:col>7</xdr:col>
      <xdr:colOff>457200</xdr:colOff>
      <xdr:row>7</xdr:row>
      <xdr:rowOff>0</xdr:rowOff>
    </xdr:from>
    <xdr:to>
      <xdr:col>8</xdr:col>
      <xdr:colOff>228600</xdr:colOff>
      <xdr:row>9</xdr:row>
      <xdr:rowOff>0</xdr:rowOff>
    </xdr:to>
    <xdr:pic>
      <xdr:nvPicPr>
        <xdr:cNvPr id="260873"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3390900" y="981075"/>
          <a:ext cx="285750" cy="257175"/>
        </a:xfrm>
        <a:prstGeom prst="rect">
          <a:avLst/>
        </a:prstGeom>
        <a:noFill/>
        <a:ln w="9525">
          <a:noFill/>
          <a:miter lim="800000"/>
          <a:headEnd/>
          <a:tailEnd/>
        </a:ln>
      </xdr:spPr>
    </xdr:pic>
    <xdr:clientData/>
  </xdr:twoCellAnchor>
  <xdr:twoCellAnchor editAs="oneCell">
    <xdr:from>
      <xdr:col>7</xdr:col>
      <xdr:colOff>457200</xdr:colOff>
      <xdr:row>7</xdr:row>
      <xdr:rowOff>0</xdr:rowOff>
    </xdr:from>
    <xdr:to>
      <xdr:col>8</xdr:col>
      <xdr:colOff>228600</xdr:colOff>
      <xdr:row>9</xdr:row>
      <xdr:rowOff>0</xdr:rowOff>
    </xdr:to>
    <xdr:pic>
      <xdr:nvPicPr>
        <xdr:cNvPr id="8"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3390900" y="981075"/>
          <a:ext cx="285750" cy="257175"/>
        </a:xfrm>
        <a:prstGeom prst="rect">
          <a:avLst/>
        </a:prstGeom>
        <a:noFill/>
        <a:ln w="9525">
          <a:noFill/>
          <a:miter lim="800000"/>
          <a:headEnd/>
          <a:tailEnd/>
        </a:ln>
      </xdr:spPr>
    </xdr:pic>
    <xdr:clientData/>
  </xdr:twoCellAnchor>
  <xdr:twoCellAnchor editAs="oneCell">
    <xdr:from>
      <xdr:col>10</xdr:col>
      <xdr:colOff>441325</xdr:colOff>
      <xdr:row>53</xdr:row>
      <xdr:rowOff>0</xdr:rowOff>
    </xdr:from>
    <xdr:to>
      <xdr:col>11</xdr:col>
      <xdr:colOff>193675</xdr:colOff>
      <xdr:row>54</xdr:row>
      <xdr:rowOff>142875</xdr:rowOff>
    </xdr:to>
    <xdr:pic>
      <xdr:nvPicPr>
        <xdr:cNvPr id="9"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4886325" y="8921750"/>
          <a:ext cx="260350" cy="219075"/>
        </a:xfrm>
        <a:prstGeom prst="rect">
          <a:avLst/>
        </a:prstGeom>
        <a:noFill/>
        <a:ln w="9525">
          <a:noFill/>
          <a:miter lim="800000"/>
          <a:headEnd/>
          <a:tailEnd/>
        </a:ln>
      </xdr:spPr>
    </xdr:pic>
    <xdr:clientData/>
  </xdr:twoCellAnchor>
  <xdr:oneCellAnchor>
    <xdr:from>
      <xdr:col>10</xdr:col>
      <xdr:colOff>441325</xdr:colOff>
      <xdr:row>57</xdr:row>
      <xdr:rowOff>0</xdr:rowOff>
    </xdr:from>
    <xdr:ext cx="278130" cy="216535"/>
    <xdr:pic>
      <xdr:nvPicPr>
        <xdr:cNvPr id="6"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4685665" y="9456420"/>
          <a:ext cx="278130" cy="21653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17</xdr:col>
      <xdr:colOff>123825</xdr:colOff>
      <xdr:row>130</xdr:row>
      <xdr:rowOff>180975</xdr:rowOff>
    </xdr:from>
    <xdr:to>
      <xdr:col>17</xdr:col>
      <xdr:colOff>371475</xdr:colOff>
      <xdr:row>132</xdr:row>
      <xdr:rowOff>57150</xdr:rowOff>
    </xdr:to>
    <xdr:pic>
      <xdr:nvPicPr>
        <xdr:cNvPr id="271975"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524500" y="27393900"/>
          <a:ext cx="247650" cy="247650"/>
        </a:xfrm>
        <a:prstGeom prst="rect">
          <a:avLst/>
        </a:prstGeom>
        <a:noFill/>
        <a:ln w="9525">
          <a:noFill/>
          <a:miter lim="800000"/>
          <a:headEnd/>
          <a:tailEnd/>
        </a:ln>
      </xdr:spPr>
    </xdr:pic>
    <xdr:clientData/>
  </xdr:twoCellAnchor>
  <xdr:twoCellAnchor editAs="oneCell">
    <xdr:from>
      <xdr:col>17</xdr:col>
      <xdr:colOff>297180</xdr:colOff>
      <xdr:row>87</xdr:row>
      <xdr:rowOff>150495</xdr:rowOff>
    </xdr:from>
    <xdr:to>
      <xdr:col>18</xdr:col>
      <xdr:colOff>123825</xdr:colOff>
      <xdr:row>90</xdr:row>
      <xdr:rowOff>18415</xdr:rowOff>
    </xdr:to>
    <xdr:pic>
      <xdr:nvPicPr>
        <xdr:cNvPr id="271976"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5219700" y="15238095"/>
          <a:ext cx="238125" cy="233680"/>
        </a:xfrm>
        <a:prstGeom prst="rect">
          <a:avLst/>
        </a:prstGeom>
        <a:noFill/>
        <a:ln w="9525">
          <a:noFill/>
          <a:miter lim="800000"/>
          <a:headEnd/>
          <a:tailEnd/>
        </a:ln>
      </xdr:spPr>
    </xdr:pic>
    <xdr:clientData/>
  </xdr:twoCellAnchor>
  <xdr:twoCellAnchor editAs="oneCell">
    <xdr:from>
      <xdr:col>17</xdr:col>
      <xdr:colOff>142875</xdr:colOff>
      <xdr:row>117</xdr:row>
      <xdr:rowOff>28575</xdr:rowOff>
    </xdr:from>
    <xdr:to>
      <xdr:col>18</xdr:col>
      <xdr:colOff>0</xdr:colOff>
      <xdr:row>119</xdr:row>
      <xdr:rowOff>25400</xdr:rowOff>
    </xdr:to>
    <xdr:pic>
      <xdr:nvPicPr>
        <xdr:cNvPr id="271977" name="Picture 1" descr="ist2_4789587-paper-clip-icon.jpg"/>
        <xdr:cNvPicPr>
          <a:picLocks noChangeAspect="1"/>
        </xdr:cNvPicPr>
      </xdr:nvPicPr>
      <xdr:blipFill>
        <a:blip xmlns:r="http://schemas.openxmlformats.org/officeDocument/2006/relationships" r:embed="rId3" cstate="print"/>
        <a:srcRect/>
        <a:stretch>
          <a:fillRect/>
        </a:stretch>
      </xdr:blipFill>
      <xdr:spPr bwMode="auto">
        <a:xfrm>
          <a:off x="5543550" y="20802600"/>
          <a:ext cx="257175" cy="238125"/>
        </a:xfrm>
        <a:prstGeom prst="rect">
          <a:avLst/>
        </a:prstGeom>
        <a:noFill/>
        <a:ln w="9525">
          <a:noFill/>
          <a:miter lim="800000"/>
          <a:headEnd/>
          <a:tailEnd/>
        </a:ln>
      </xdr:spPr>
    </xdr:pic>
    <xdr:clientData/>
  </xdr:twoCellAnchor>
  <xdr:twoCellAnchor editAs="oneCell">
    <xdr:from>
      <xdr:col>17</xdr:col>
      <xdr:colOff>133350</xdr:colOff>
      <xdr:row>53</xdr:row>
      <xdr:rowOff>28575</xdr:rowOff>
    </xdr:from>
    <xdr:to>
      <xdr:col>17</xdr:col>
      <xdr:colOff>371475</xdr:colOff>
      <xdr:row>54</xdr:row>
      <xdr:rowOff>57150</xdr:rowOff>
    </xdr:to>
    <xdr:pic>
      <xdr:nvPicPr>
        <xdr:cNvPr id="271978" name="Picture 1" descr="ist2_4789587-paper-clip-icon.jpg"/>
        <xdr:cNvPicPr>
          <a:picLocks noChangeAspect="1"/>
        </xdr:cNvPicPr>
      </xdr:nvPicPr>
      <xdr:blipFill>
        <a:blip xmlns:r="http://schemas.openxmlformats.org/officeDocument/2006/relationships" r:embed="rId4" cstate="print"/>
        <a:srcRect/>
        <a:stretch>
          <a:fillRect/>
        </a:stretch>
      </xdr:blipFill>
      <xdr:spPr bwMode="auto">
        <a:xfrm>
          <a:off x="5534025" y="13325475"/>
          <a:ext cx="238125" cy="219075"/>
        </a:xfrm>
        <a:prstGeom prst="rect">
          <a:avLst/>
        </a:prstGeom>
        <a:noFill/>
        <a:ln w="9525">
          <a:noFill/>
          <a:miter lim="800000"/>
          <a:headEnd/>
          <a:tailEnd/>
        </a:ln>
      </xdr:spPr>
    </xdr:pic>
    <xdr:clientData/>
  </xdr:twoCellAnchor>
  <xdr:twoCellAnchor editAs="oneCell">
    <xdr:from>
      <xdr:col>21</xdr:col>
      <xdr:colOff>123825</xdr:colOff>
      <xdr:row>6</xdr:row>
      <xdr:rowOff>19050</xdr:rowOff>
    </xdr:from>
    <xdr:to>
      <xdr:col>21</xdr:col>
      <xdr:colOff>381000</xdr:colOff>
      <xdr:row>8</xdr:row>
      <xdr:rowOff>20955</xdr:rowOff>
    </xdr:to>
    <xdr:pic>
      <xdr:nvPicPr>
        <xdr:cNvPr id="271979" name="Picture 1" descr="ist2_4789587-paper-clip-icon.jpg"/>
        <xdr:cNvPicPr>
          <a:picLocks noChangeAspect="1"/>
        </xdr:cNvPicPr>
      </xdr:nvPicPr>
      <xdr:blipFill>
        <a:blip xmlns:r="http://schemas.openxmlformats.org/officeDocument/2006/relationships" r:embed="rId5" cstate="print"/>
        <a:srcRect/>
        <a:stretch>
          <a:fillRect/>
        </a:stretch>
      </xdr:blipFill>
      <xdr:spPr bwMode="auto">
        <a:xfrm>
          <a:off x="6296025" y="1009650"/>
          <a:ext cx="257175" cy="247650"/>
        </a:xfrm>
        <a:prstGeom prst="rect">
          <a:avLst/>
        </a:prstGeom>
        <a:noFill/>
        <a:ln w="9525">
          <a:noFill/>
          <a:miter lim="800000"/>
          <a:headEnd/>
          <a:tailEnd/>
        </a:ln>
      </xdr:spPr>
    </xdr:pic>
    <xdr:clientData/>
  </xdr:twoCellAnchor>
  <xdr:twoCellAnchor editAs="oneCell">
    <xdr:from>
      <xdr:col>17</xdr:col>
      <xdr:colOff>312420</xdr:colOff>
      <xdr:row>157</xdr:row>
      <xdr:rowOff>144780</xdr:rowOff>
    </xdr:from>
    <xdr:to>
      <xdr:col>18</xdr:col>
      <xdr:colOff>148590</xdr:colOff>
      <xdr:row>158</xdr:row>
      <xdr:rowOff>72390</xdr:rowOff>
    </xdr:to>
    <xdr:pic>
      <xdr:nvPicPr>
        <xdr:cNvPr id="7"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5234940" y="24711660"/>
          <a:ext cx="247650" cy="247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560917</xdr:colOff>
      <xdr:row>9</xdr:row>
      <xdr:rowOff>31749</xdr:rowOff>
    </xdr:from>
    <xdr:to>
      <xdr:col>9</xdr:col>
      <xdr:colOff>251884</xdr:colOff>
      <xdr:row>11</xdr:row>
      <xdr:rowOff>0</xdr:rowOff>
    </xdr:to>
    <xdr:pic>
      <xdr:nvPicPr>
        <xdr:cNvPr id="9"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5344584" y="1587499"/>
          <a:ext cx="257175" cy="222251"/>
        </a:xfrm>
        <a:prstGeom prst="rect">
          <a:avLst/>
        </a:prstGeom>
        <a:noFill/>
        <a:ln w="9525">
          <a:noFill/>
          <a:miter lim="800000"/>
          <a:headEnd/>
          <a:tailEnd/>
        </a:ln>
      </xdr:spPr>
    </xdr:pic>
    <xdr:clientData/>
  </xdr:twoCellAnchor>
  <xdr:twoCellAnchor editAs="oneCell">
    <xdr:from>
      <xdr:col>8</xdr:col>
      <xdr:colOff>336551</xdr:colOff>
      <xdr:row>44</xdr:row>
      <xdr:rowOff>39158</xdr:rowOff>
    </xdr:from>
    <xdr:to>
      <xdr:col>9</xdr:col>
      <xdr:colOff>75143</xdr:colOff>
      <xdr:row>46</xdr:row>
      <xdr:rowOff>93980</xdr:rowOff>
    </xdr:to>
    <xdr:pic>
      <xdr:nvPicPr>
        <xdr:cNvPr id="10"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5162551" y="6283325"/>
          <a:ext cx="295275" cy="278342"/>
        </a:xfrm>
        <a:prstGeom prst="rect">
          <a:avLst/>
        </a:prstGeom>
        <a:noFill/>
        <a:ln w="9525">
          <a:noFill/>
          <a:miter lim="800000"/>
          <a:headEnd/>
          <a:tailEnd/>
        </a:ln>
      </xdr:spPr>
    </xdr:pic>
    <xdr:clientData/>
  </xdr:twoCellAnchor>
  <xdr:twoCellAnchor editAs="oneCell">
    <xdr:from>
      <xdr:col>9</xdr:col>
      <xdr:colOff>116205</xdr:colOff>
      <xdr:row>85</xdr:row>
      <xdr:rowOff>43815</xdr:rowOff>
    </xdr:from>
    <xdr:to>
      <xdr:col>9</xdr:col>
      <xdr:colOff>373380</xdr:colOff>
      <xdr:row>86</xdr:row>
      <xdr:rowOff>108585</xdr:rowOff>
    </xdr:to>
    <xdr:pic>
      <xdr:nvPicPr>
        <xdr:cNvPr id="16"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4901565" y="11489055"/>
          <a:ext cx="257175" cy="255270"/>
        </a:xfrm>
        <a:prstGeom prst="rect">
          <a:avLst/>
        </a:prstGeom>
        <a:noFill/>
        <a:ln w="9525">
          <a:noFill/>
          <a:miter lim="800000"/>
          <a:headEnd/>
          <a:tailEnd/>
        </a:ln>
      </xdr:spPr>
    </xdr:pic>
    <xdr:clientData/>
  </xdr:twoCellAnchor>
  <xdr:twoCellAnchor editAs="oneCell">
    <xdr:from>
      <xdr:col>8</xdr:col>
      <xdr:colOff>0</xdr:colOff>
      <xdr:row>32</xdr:row>
      <xdr:rowOff>0</xdr:rowOff>
    </xdr:from>
    <xdr:to>
      <xdr:col>8</xdr:col>
      <xdr:colOff>257175</xdr:colOff>
      <xdr:row>33</xdr:row>
      <xdr:rowOff>60245</xdr:rowOff>
    </xdr:to>
    <xdr:pic>
      <xdr:nvPicPr>
        <xdr:cNvPr id="18"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4819650" y="5048250"/>
          <a:ext cx="257175" cy="250745"/>
        </a:xfrm>
        <a:prstGeom prst="rect">
          <a:avLst/>
        </a:prstGeom>
        <a:noFill/>
        <a:ln w="9525">
          <a:noFill/>
          <a:miter lim="800000"/>
          <a:headEnd/>
          <a:tailEnd/>
        </a:ln>
      </xdr:spPr>
    </xdr:pic>
    <xdr:clientData/>
  </xdr:twoCellAnchor>
  <xdr:twoCellAnchor editAs="oneCell">
    <xdr:from>
      <xdr:col>7</xdr:col>
      <xdr:colOff>0</xdr:colOff>
      <xdr:row>3</xdr:row>
      <xdr:rowOff>0</xdr:rowOff>
    </xdr:from>
    <xdr:to>
      <xdr:col>7</xdr:col>
      <xdr:colOff>257175</xdr:colOff>
      <xdr:row>4</xdr:row>
      <xdr:rowOff>31670</xdr:rowOff>
    </xdr:to>
    <xdr:pic>
      <xdr:nvPicPr>
        <xdr:cNvPr id="19"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4210050" y="685800"/>
          <a:ext cx="257175" cy="250745"/>
        </a:xfrm>
        <a:prstGeom prst="rect">
          <a:avLst/>
        </a:prstGeom>
        <a:noFill/>
        <a:ln w="9525">
          <a:noFill/>
          <a:miter lim="800000"/>
          <a:headEnd/>
          <a:tailEnd/>
        </a:ln>
      </xdr:spPr>
    </xdr:pic>
    <xdr:clientData/>
  </xdr:twoCellAnchor>
  <xdr:twoCellAnchor editAs="oneCell">
    <xdr:from>
      <xdr:col>10</xdr:col>
      <xdr:colOff>206374</xdr:colOff>
      <xdr:row>65</xdr:row>
      <xdr:rowOff>103717</xdr:rowOff>
    </xdr:from>
    <xdr:to>
      <xdr:col>10</xdr:col>
      <xdr:colOff>492123</xdr:colOff>
      <xdr:row>67</xdr:row>
      <xdr:rowOff>99485</xdr:rowOff>
    </xdr:to>
    <xdr:pic>
      <xdr:nvPicPr>
        <xdr:cNvPr id="17"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5395594" y="8622877"/>
          <a:ext cx="285749" cy="247228"/>
        </a:xfrm>
        <a:prstGeom prst="rect">
          <a:avLst/>
        </a:prstGeom>
        <a:noFill/>
        <a:ln w="9525">
          <a:noFill/>
          <a:miter lim="800000"/>
          <a:headEnd/>
          <a:tailEnd/>
        </a:ln>
      </xdr:spPr>
    </xdr:pic>
    <xdr:clientData/>
  </xdr:twoCellAnchor>
  <xdr:twoCellAnchor editAs="oneCell">
    <xdr:from>
      <xdr:col>11</xdr:col>
      <xdr:colOff>1</xdr:colOff>
      <xdr:row>36</xdr:row>
      <xdr:rowOff>143722</xdr:rowOff>
    </xdr:from>
    <xdr:to>
      <xdr:col>11</xdr:col>
      <xdr:colOff>306283</xdr:colOff>
      <xdr:row>38</xdr:row>
      <xdr:rowOff>50378</xdr:rowOff>
    </xdr:to>
    <xdr:pic>
      <xdr:nvPicPr>
        <xdr:cNvPr id="21"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5814061" y="5470102"/>
          <a:ext cx="306282" cy="257176"/>
        </a:xfrm>
        <a:prstGeom prst="rect">
          <a:avLst/>
        </a:prstGeom>
        <a:noFill/>
        <a:ln w="9525">
          <a:noFill/>
          <a:miter lim="800000"/>
          <a:headEnd/>
          <a:tailEnd/>
        </a:ln>
      </xdr:spPr>
    </xdr:pic>
    <xdr:clientData/>
  </xdr:twoCellAnchor>
  <xdr:twoCellAnchor editAs="oneCell">
    <xdr:from>
      <xdr:col>8</xdr:col>
      <xdr:colOff>336551</xdr:colOff>
      <xdr:row>44</xdr:row>
      <xdr:rowOff>39158</xdr:rowOff>
    </xdr:from>
    <xdr:to>
      <xdr:col>9</xdr:col>
      <xdr:colOff>75143</xdr:colOff>
      <xdr:row>46</xdr:row>
      <xdr:rowOff>93980</xdr:rowOff>
    </xdr:to>
    <xdr:pic>
      <xdr:nvPicPr>
        <xdr:cNvPr id="24"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4550411" y="6478058"/>
          <a:ext cx="310092" cy="268182"/>
        </a:xfrm>
        <a:prstGeom prst="rect">
          <a:avLst/>
        </a:prstGeom>
        <a:noFill/>
        <a:ln w="9525">
          <a:noFill/>
          <a:miter lim="800000"/>
          <a:headEnd/>
          <a:tailEnd/>
        </a:ln>
      </xdr:spPr>
    </xdr:pic>
    <xdr:clientData/>
  </xdr:twoCellAnchor>
  <xdr:twoCellAnchor editAs="oneCell">
    <xdr:from>
      <xdr:col>10</xdr:col>
      <xdr:colOff>298240</xdr:colOff>
      <xdr:row>52</xdr:row>
      <xdr:rowOff>0</xdr:rowOff>
    </xdr:from>
    <xdr:to>
      <xdr:col>10</xdr:col>
      <xdr:colOff>570231</xdr:colOff>
      <xdr:row>54</xdr:row>
      <xdr:rowOff>6351</xdr:rowOff>
    </xdr:to>
    <xdr:pic>
      <xdr:nvPicPr>
        <xdr:cNvPr id="25"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5487460" y="7749540"/>
          <a:ext cx="271991" cy="257811"/>
        </a:xfrm>
        <a:prstGeom prst="rect">
          <a:avLst/>
        </a:prstGeom>
        <a:noFill/>
        <a:ln w="9525">
          <a:noFill/>
          <a:miter lim="800000"/>
          <a:headEnd/>
          <a:tailEnd/>
        </a:ln>
      </xdr:spPr>
    </xdr:pic>
    <xdr:clientData/>
  </xdr:twoCellAnchor>
  <xdr:twoCellAnchor editAs="oneCell">
    <xdr:from>
      <xdr:col>9</xdr:col>
      <xdr:colOff>47625</xdr:colOff>
      <xdr:row>96</xdr:row>
      <xdr:rowOff>28575</xdr:rowOff>
    </xdr:from>
    <xdr:to>
      <xdr:col>9</xdr:col>
      <xdr:colOff>304800</xdr:colOff>
      <xdr:row>98</xdr:row>
      <xdr:rowOff>1905</xdr:rowOff>
    </xdr:to>
    <xdr:pic>
      <xdr:nvPicPr>
        <xdr:cNvPr id="28"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4832985" y="12685395"/>
          <a:ext cx="257175" cy="255270"/>
        </a:xfrm>
        <a:prstGeom prst="rect">
          <a:avLst/>
        </a:prstGeom>
        <a:noFill/>
        <a:ln w="9525">
          <a:noFill/>
          <a:miter lim="800000"/>
          <a:headEnd/>
          <a:tailEnd/>
        </a:ln>
      </xdr:spPr>
    </xdr:pic>
    <xdr:clientData/>
  </xdr:twoCellAnchor>
  <xdr:twoCellAnchor editAs="oneCell">
    <xdr:from>
      <xdr:col>8</xdr:col>
      <xdr:colOff>0</xdr:colOff>
      <xdr:row>32</xdr:row>
      <xdr:rowOff>0</xdr:rowOff>
    </xdr:from>
    <xdr:to>
      <xdr:col>8</xdr:col>
      <xdr:colOff>257175</xdr:colOff>
      <xdr:row>33</xdr:row>
      <xdr:rowOff>60245</xdr:rowOff>
    </xdr:to>
    <xdr:pic>
      <xdr:nvPicPr>
        <xdr:cNvPr id="29"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4213860" y="4777740"/>
          <a:ext cx="257175" cy="250745"/>
        </a:xfrm>
        <a:prstGeom prst="rect">
          <a:avLst/>
        </a:prstGeom>
        <a:noFill/>
        <a:ln w="9525">
          <a:noFill/>
          <a:miter lim="800000"/>
          <a:headEnd/>
          <a:tailEnd/>
        </a:ln>
      </xdr:spPr>
    </xdr:pic>
    <xdr:clientData/>
  </xdr:twoCellAnchor>
  <xdr:twoCellAnchor editAs="oneCell">
    <xdr:from>
      <xdr:col>7</xdr:col>
      <xdr:colOff>0</xdr:colOff>
      <xdr:row>3</xdr:row>
      <xdr:rowOff>0</xdr:rowOff>
    </xdr:from>
    <xdr:to>
      <xdr:col>7</xdr:col>
      <xdr:colOff>257175</xdr:colOff>
      <xdr:row>4</xdr:row>
      <xdr:rowOff>31670</xdr:rowOff>
    </xdr:to>
    <xdr:pic>
      <xdr:nvPicPr>
        <xdr:cNvPr id="30"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3710940" y="358140"/>
          <a:ext cx="257175" cy="245030"/>
        </a:xfrm>
        <a:prstGeom prst="rect">
          <a:avLst/>
        </a:prstGeom>
        <a:noFill/>
        <a:ln w="9525">
          <a:noFill/>
          <a:miter lim="800000"/>
          <a:headEnd/>
          <a:tailEnd/>
        </a:ln>
      </xdr:spPr>
    </xdr:pic>
    <xdr:clientData/>
  </xdr:twoCellAnchor>
  <xdr:oneCellAnchor>
    <xdr:from>
      <xdr:col>10</xdr:col>
      <xdr:colOff>206374</xdr:colOff>
      <xdr:row>72</xdr:row>
      <xdr:rowOff>103717</xdr:rowOff>
    </xdr:from>
    <xdr:ext cx="285749" cy="247228"/>
    <xdr:pic>
      <xdr:nvPicPr>
        <xdr:cNvPr id="31"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5395594" y="9255337"/>
          <a:ext cx="285749" cy="247228"/>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7</xdr:col>
      <xdr:colOff>592016</xdr:colOff>
      <xdr:row>36</xdr:row>
      <xdr:rowOff>191232</xdr:rowOff>
    </xdr:from>
    <xdr:to>
      <xdr:col>8</xdr:col>
      <xdr:colOff>241056</xdr:colOff>
      <xdr:row>39</xdr:row>
      <xdr:rowOff>24179</xdr:rowOff>
    </xdr:to>
    <xdr:pic>
      <xdr:nvPicPr>
        <xdr:cNvPr id="270585" name="Picture 382"/>
        <xdr:cNvPicPr>
          <a:picLocks noChangeAspect="1" noChangeArrowheads="1"/>
        </xdr:cNvPicPr>
      </xdr:nvPicPr>
      <xdr:blipFill>
        <a:blip xmlns:r="http://schemas.openxmlformats.org/officeDocument/2006/relationships" r:embed="rId1" cstate="print"/>
        <a:srcRect/>
        <a:stretch>
          <a:fillRect/>
        </a:stretch>
      </xdr:blipFill>
      <xdr:spPr bwMode="auto">
        <a:xfrm>
          <a:off x="3640016" y="3656867"/>
          <a:ext cx="257175" cy="235927"/>
        </a:xfrm>
        <a:prstGeom prst="rect">
          <a:avLst/>
        </a:prstGeom>
        <a:noFill/>
        <a:ln w="9525">
          <a:noFill/>
          <a:miter lim="800000"/>
          <a:headEnd/>
          <a:tailEnd/>
        </a:ln>
      </xdr:spPr>
    </xdr:pic>
    <xdr:clientData/>
  </xdr:twoCellAnchor>
  <xdr:twoCellAnchor editAs="oneCell">
    <xdr:from>
      <xdr:col>8</xdr:col>
      <xdr:colOff>426720</xdr:colOff>
      <xdr:row>4</xdr:row>
      <xdr:rowOff>106680</xdr:rowOff>
    </xdr:from>
    <xdr:to>
      <xdr:col>9</xdr:col>
      <xdr:colOff>144780</xdr:colOff>
      <xdr:row>6</xdr:row>
      <xdr:rowOff>161926</xdr:rowOff>
    </xdr:to>
    <xdr:pic>
      <xdr:nvPicPr>
        <xdr:cNvPr id="4" name="Picture 1" descr="ist2_4789587-paper-clip-icon.jpg"/>
        <xdr:cNvPicPr>
          <a:picLocks noChangeAspect="1"/>
        </xdr:cNvPicPr>
      </xdr:nvPicPr>
      <xdr:blipFill>
        <a:blip xmlns:r="http://schemas.openxmlformats.org/officeDocument/2006/relationships" r:embed="rId2" cstate="print"/>
        <a:srcRect/>
        <a:stretch>
          <a:fillRect/>
        </a:stretch>
      </xdr:blipFill>
      <xdr:spPr bwMode="auto">
        <a:xfrm>
          <a:off x="4183380" y="777240"/>
          <a:ext cx="342900" cy="299086"/>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25</xdr:col>
      <xdr:colOff>154305</xdr:colOff>
      <xdr:row>136</xdr:row>
      <xdr:rowOff>24765</xdr:rowOff>
    </xdr:from>
    <xdr:to>
      <xdr:col>27</xdr:col>
      <xdr:colOff>154305</xdr:colOff>
      <xdr:row>139</xdr:row>
      <xdr:rowOff>70485</xdr:rowOff>
    </xdr:to>
    <xdr:pic>
      <xdr:nvPicPr>
        <xdr:cNvPr id="251207"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6326505" y="15988665"/>
          <a:ext cx="320040" cy="320040"/>
        </a:xfrm>
        <a:prstGeom prst="rect">
          <a:avLst/>
        </a:prstGeom>
        <a:noFill/>
        <a:ln w="9525">
          <a:noFill/>
          <a:miter lim="800000"/>
          <a:headEnd/>
          <a:tailEnd/>
        </a:ln>
      </xdr:spPr>
    </xdr:pic>
    <xdr:clientData/>
  </xdr:twoCellAnchor>
  <xdr:twoCellAnchor editAs="oneCell">
    <xdr:from>
      <xdr:col>25</xdr:col>
      <xdr:colOff>85725</xdr:colOff>
      <xdr:row>145</xdr:row>
      <xdr:rowOff>47624</xdr:rowOff>
    </xdr:from>
    <xdr:to>
      <xdr:col>27</xdr:col>
      <xdr:colOff>85725</xdr:colOff>
      <xdr:row>147</xdr:row>
      <xdr:rowOff>137159</xdr:rowOff>
    </xdr:to>
    <xdr:pic>
      <xdr:nvPicPr>
        <xdr:cNvPr id="3"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6478905" y="17733644"/>
          <a:ext cx="320040" cy="31051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38100</xdr:colOff>
      <xdr:row>119</xdr:row>
      <xdr:rowOff>38100</xdr:rowOff>
    </xdr:from>
    <xdr:to>
      <xdr:col>18</xdr:col>
      <xdr:colOff>285750</xdr:colOff>
      <xdr:row>121</xdr:row>
      <xdr:rowOff>13335</xdr:rowOff>
    </xdr:to>
    <xdr:pic>
      <xdr:nvPicPr>
        <xdr:cNvPr id="212642" name="Picture 1" descr="ist2_4789587-paper-clip-icon.jpg"/>
        <xdr:cNvPicPr>
          <a:picLocks noChangeAspect="1"/>
        </xdr:cNvPicPr>
      </xdr:nvPicPr>
      <xdr:blipFill>
        <a:blip xmlns:r="http://schemas.openxmlformats.org/officeDocument/2006/relationships" r:embed="rId1" cstate="print"/>
        <a:srcRect/>
        <a:stretch>
          <a:fillRect/>
        </a:stretch>
      </xdr:blipFill>
      <xdr:spPr bwMode="auto">
        <a:xfrm>
          <a:off x="4160520" y="18082260"/>
          <a:ext cx="377190" cy="3333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ldebella\My%20Documents\Downloads\2013_Draft%20Application_10-02-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angaroo\sections\Documents%20and%20Settings\ldebella\My%20Documents\Downloads\2013_Draft%20Application_10-23-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Certification"/>
      <sheetName val="Cert. of Dev. Owner"/>
      <sheetName val="Cert. of Prin."/>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ow r="22">
          <cell r="CI22" t="str">
            <v>Not rated</v>
          </cell>
        </row>
        <row r="23">
          <cell r="CI23" t="str">
            <v>Exemplary/Recognized</v>
          </cell>
        </row>
        <row r="24">
          <cell r="CI24" t="str">
            <v>Acceptable</v>
          </cell>
        </row>
        <row r="25">
          <cell r="CI25" t="str">
            <v>Unacceptable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Import"/>
      <sheetName val="App. Certification"/>
      <sheetName val="Cert. of Dev. Owner"/>
      <sheetName val="Cert. of Prin."/>
      <sheetName val="HOME Dev. Cert."/>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HOME Mgmt Plan Certification"/>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3">
          <cell r="CI23" t="str">
            <v>Not rated</v>
          </cell>
        </row>
        <row r="24">
          <cell r="CI24" t="str">
            <v>Exemplary/Recognized</v>
          </cell>
        </row>
        <row r="25">
          <cell r="CI25" t="str">
            <v>Acceptable</v>
          </cell>
        </row>
        <row r="26">
          <cell r="CI26" t="str">
            <v>Unacceptable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tdhca.state.tx.us/multifamily/apply-for-funds.ht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tdhca.state.tx.us/multifamily/apply-for-funds.htm"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huduser.gov/portal/sadda/sadda_qct.html" TargetMode="External"/><Relationship Id="rId2" Type="http://schemas.openxmlformats.org/officeDocument/2006/relationships/hyperlink" Target="https://factfinder.census.gov/faces/nav/jsf/pages/searchresults.xhtml?refresh=t" TargetMode="External"/><Relationship Id="rId1" Type="http://schemas.openxmlformats.org/officeDocument/2006/relationships/hyperlink" Target="https://websoilsurvey.nrcs.usda.gov/app/WebSoilSurvey.aspx" TargetMode="External"/><Relationship Id="rId5" Type="http://schemas.openxmlformats.org/officeDocument/2006/relationships/drawing" Target="../drawings/drawing4.xml"/><Relationship Id="rId4"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www.txhighereddata.org/Interactive/Institutions.cfm" TargetMode="External"/><Relationship Id="rId7" Type="http://schemas.openxmlformats.org/officeDocument/2006/relationships/printerSettings" Target="../printerSettings/printerSettings17.bin"/><Relationship Id="rId2" Type="http://schemas.openxmlformats.org/officeDocument/2006/relationships/hyperlink" Target="http://www.dfps.state.tx.us/Child_Care/Search_Texas_Child_Care/ppFacilitySearchDayCare.asp" TargetMode="External"/><Relationship Id="rId1" Type="http://schemas.openxmlformats.org/officeDocument/2006/relationships/hyperlink" Target="https://www.neighborhoodscout.com/" TargetMode="External"/><Relationship Id="rId6" Type="http://schemas.openxmlformats.org/officeDocument/2006/relationships/hyperlink" Target="http://www.tdhca.state.tx.us/multifamily/apply-for-funds.htm" TargetMode="External"/><Relationship Id="rId5" Type="http://schemas.openxmlformats.org/officeDocument/2006/relationships/hyperlink" Target="http://www.twdb.texas.gov/financial/programs/EDAP/index.asp" TargetMode="External"/><Relationship Id="rId4" Type="http://schemas.openxmlformats.org/officeDocument/2006/relationships/hyperlink" Target="http://www.tdhca.state.tx.us/multifamily/apply-for-funds.ht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9.bin"/><Relationship Id="rId1" Type="http://schemas.openxmlformats.org/officeDocument/2006/relationships/hyperlink" Target="https://www.cdfifund.gov/Documents/Copy%20of%20Designated%20QOZs.6.14.18.xlsx"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6.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tdhca.state.tx.us/program-services/ura/relocation.htm" TargetMode="External"/><Relationship Id="rId1" Type="http://schemas.openxmlformats.org/officeDocument/2006/relationships/hyperlink" Target="https://www.tdhca.state.tx.us/program-services/ura/docs/RARAP.pdf" TargetMode="External"/><Relationship Id="rId4"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ada.gov/regs2010/2010ADAStandards/2010ADAStandards.pdf"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s://sam.gov/portal/public/SAM" TargetMode="External"/><Relationship Id="rId1" Type="http://schemas.openxmlformats.org/officeDocument/2006/relationships/hyperlink" Target="http://fedgov.dnb.com/webform" TargetMode="External"/><Relationship Id="rId4" Type="http://schemas.openxmlformats.org/officeDocument/2006/relationships/drawing" Target="../drawings/drawing17.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57.bin"/><Relationship Id="rId1" Type="http://schemas.openxmlformats.org/officeDocument/2006/relationships/hyperlink" Target="http://www.tdhca.state.tx.us/program-services/environmental/index.htm" TargetMode="External"/></Relationships>
</file>

<file path=xl/worksheets/_rels/sheet5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tdhca.state.tx.us/multifamily/apply-for-funds.ht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U6"/>
  <sheetViews>
    <sheetView workbookViewId="0">
      <selection activeCell="AP1" sqref="AP1:BU2"/>
    </sheetView>
  </sheetViews>
  <sheetFormatPr defaultColWidth="9.109375" defaultRowHeight="14.4" x14ac:dyDescent="0.3"/>
  <cols>
    <col min="1" max="1" width="26.44140625" style="1207" bestFit="1" customWidth="1"/>
    <col min="2" max="2" width="16.5546875" style="1207" bestFit="1" customWidth="1"/>
    <col min="3" max="3" width="16.6640625" style="1207" bestFit="1" customWidth="1"/>
    <col min="4" max="4" width="28.5546875" style="1207" bestFit="1" customWidth="1"/>
    <col min="5" max="5" width="13.6640625" style="1207" bestFit="1" customWidth="1"/>
    <col min="6" max="6" width="14.109375" style="1207" bestFit="1" customWidth="1"/>
    <col min="7" max="7" width="9.6640625" style="1207" bestFit="1" customWidth="1"/>
    <col min="8" max="8" width="10.33203125" style="1207" bestFit="1" customWidth="1"/>
    <col min="9" max="9" width="15.33203125" style="1207" bestFit="1" customWidth="1"/>
    <col min="10" max="10" width="16.109375" style="1207" bestFit="1" customWidth="1"/>
    <col min="11" max="11" width="17.6640625" style="1207" bestFit="1" customWidth="1"/>
    <col min="12" max="12" width="15.88671875" style="1207" bestFit="1" customWidth="1"/>
    <col min="13" max="13" width="10.5546875" style="1207" bestFit="1" customWidth="1"/>
    <col min="14" max="14" width="30.88671875" style="1207" bestFit="1" customWidth="1"/>
    <col min="15" max="15" width="14.88671875" style="1207" bestFit="1" customWidth="1"/>
    <col min="16" max="16" width="19.109375" style="1207" bestFit="1" customWidth="1"/>
    <col min="17" max="17" width="21" style="1207" bestFit="1" customWidth="1"/>
    <col min="18" max="18" width="17.33203125" style="1207" bestFit="1" customWidth="1"/>
    <col min="19" max="19" width="20.109375" style="1207" bestFit="1" customWidth="1"/>
    <col min="20" max="20" width="21.6640625" style="1207" bestFit="1" customWidth="1"/>
    <col min="21" max="21" width="7.109375" style="1207" bestFit="1" customWidth="1"/>
    <col min="22" max="22" width="9" style="1207" bestFit="1" customWidth="1"/>
    <col min="23" max="23" width="9.88671875" style="1207" bestFit="1" customWidth="1"/>
    <col min="24" max="24" width="10" style="1207" bestFit="1" customWidth="1"/>
    <col min="25" max="25" width="11.44140625" style="1207" bestFit="1" customWidth="1"/>
    <col min="26" max="26" width="5.88671875" style="1207" bestFit="1" customWidth="1"/>
    <col min="27" max="27" width="22.33203125" style="1207" bestFit="1" customWidth="1"/>
    <col min="28" max="28" width="12.5546875" style="1207" bestFit="1" customWidth="1"/>
    <col min="29" max="29" width="11.33203125" style="1207" bestFit="1" customWidth="1"/>
    <col min="30" max="30" width="25.109375" style="1207" bestFit="1" customWidth="1"/>
    <col min="31" max="31" width="12.44140625" style="1207" bestFit="1" customWidth="1"/>
    <col min="32" max="32" width="10.5546875" style="1207" bestFit="1" customWidth="1"/>
    <col min="33" max="33" width="9.6640625" style="1207" bestFit="1" customWidth="1"/>
    <col min="34" max="34" width="13.5546875" style="1207" bestFit="1" customWidth="1"/>
    <col min="35" max="35" width="10.6640625" style="1207" bestFit="1" customWidth="1"/>
    <col min="36" max="36" width="13.109375" style="1207" bestFit="1" customWidth="1"/>
    <col min="37" max="37" width="10.88671875" style="1207" bestFit="1" customWidth="1"/>
    <col min="38" max="38" width="17.5546875" style="1207" bestFit="1" customWidth="1"/>
    <col min="39" max="39" width="21.6640625" style="1207" bestFit="1" customWidth="1"/>
    <col min="40" max="40" width="20.88671875" style="1207" bestFit="1" customWidth="1"/>
    <col min="41" max="41" width="14.88671875" style="1207" bestFit="1" customWidth="1"/>
    <col min="42" max="42" width="40" style="1207" bestFit="1" customWidth="1"/>
    <col min="43" max="43" width="24.44140625" style="1207" bestFit="1" customWidth="1"/>
    <col min="44" max="44" width="29.6640625" style="1207" bestFit="1" customWidth="1"/>
    <col min="45" max="45" width="16.6640625" style="1207" bestFit="1" customWidth="1"/>
    <col min="46" max="46" width="13.88671875" style="1207" bestFit="1" customWidth="1"/>
    <col min="47" max="47" width="16.6640625" style="1207" bestFit="1" customWidth="1"/>
    <col min="48" max="48" width="28" style="1207" bestFit="1" customWidth="1"/>
    <col min="49" max="49" width="11.6640625" style="1207" customWidth="1"/>
    <col min="50" max="50" width="20.33203125" style="1207" bestFit="1" customWidth="1"/>
    <col min="51" max="51" width="23.88671875" style="1207" bestFit="1" customWidth="1"/>
    <col min="52" max="52" width="25" style="1207" bestFit="1" customWidth="1"/>
    <col min="53" max="53" width="27.44140625" style="1207" bestFit="1" customWidth="1"/>
    <col min="54" max="54" width="29.109375" style="1207" bestFit="1" customWidth="1"/>
    <col min="55" max="55" width="24.6640625" style="1207" bestFit="1" customWidth="1"/>
    <col min="56" max="56" width="27.6640625" style="1207" bestFit="1" customWidth="1"/>
    <col min="57" max="57" width="20.6640625" style="1207" bestFit="1" customWidth="1"/>
    <col min="58" max="58" width="23.6640625" style="1207" bestFit="1" customWidth="1"/>
    <col min="59" max="59" width="27.33203125" style="1207" bestFit="1" customWidth="1"/>
    <col min="60" max="60" width="30.33203125" style="1207" bestFit="1" customWidth="1"/>
    <col min="61" max="61" width="25" style="1207" bestFit="1" customWidth="1"/>
    <col min="62" max="62" width="26.44140625" style="1207" bestFit="1" customWidth="1"/>
    <col min="63" max="63" width="31.5546875" style="1207" bestFit="1" customWidth="1"/>
    <col min="64" max="64" width="27.5546875" style="1207" bestFit="1" customWidth="1"/>
    <col min="65" max="65" width="28.88671875" style="1207" bestFit="1" customWidth="1"/>
    <col min="66" max="66" width="13.109375" style="1207" bestFit="1" customWidth="1"/>
    <col min="67" max="67" width="31.5546875" style="1207" bestFit="1" customWidth="1"/>
    <col min="68" max="68" width="24.44140625" style="1207" bestFit="1" customWidth="1"/>
    <col min="69" max="69" width="28.6640625" style="1207" bestFit="1" customWidth="1"/>
    <col min="70" max="70" width="16.6640625" style="1207" bestFit="1" customWidth="1"/>
    <col min="71" max="71" width="10.33203125" style="1207" bestFit="1" customWidth="1"/>
    <col min="72" max="72" width="14.33203125" style="1207" customWidth="1"/>
    <col min="73" max="73" width="16.88671875" style="1207" customWidth="1"/>
    <col min="74" max="16384" width="9.109375" style="1207"/>
  </cols>
  <sheetData>
    <row r="1" spans="1:73" ht="15" customHeight="1" thickBot="1" x14ac:dyDescent="0.35">
      <c r="A1" s="1100" t="s">
        <v>1239</v>
      </c>
      <c r="B1" s="1100" t="s">
        <v>1240</v>
      </c>
      <c r="C1" s="1100" t="s">
        <v>1241</v>
      </c>
      <c r="D1" s="1100" t="s">
        <v>1242</v>
      </c>
      <c r="E1" s="1100" t="s">
        <v>1016</v>
      </c>
      <c r="F1" s="1100" t="s">
        <v>1017</v>
      </c>
      <c r="G1" s="1100" t="s">
        <v>1243</v>
      </c>
      <c r="H1" s="1100" t="s">
        <v>1244</v>
      </c>
      <c r="I1" s="1100" t="s">
        <v>1018</v>
      </c>
      <c r="J1" s="1100" t="s">
        <v>126</v>
      </c>
      <c r="K1" s="1100" t="s">
        <v>1030</v>
      </c>
      <c r="L1" s="1100" t="s">
        <v>1031</v>
      </c>
      <c r="M1" s="1100" t="s">
        <v>1053</v>
      </c>
      <c r="N1" s="1100" t="s">
        <v>1029</v>
      </c>
      <c r="O1" s="1100" t="s">
        <v>130</v>
      </c>
      <c r="P1" s="1100" t="s">
        <v>1032</v>
      </c>
      <c r="Q1" s="1100" t="s">
        <v>1033</v>
      </c>
      <c r="R1" s="1100" t="s">
        <v>1034</v>
      </c>
      <c r="S1" s="1100" t="s">
        <v>1035</v>
      </c>
      <c r="T1" s="1100" t="s">
        <v>1036</v>
      </c>
      <c r="U1" s="1100" t="s">
        <v>191</v>
      </c>
      <c r="V1" s="1100" t="s">
        <v>1037</v>
      </c>
      <c r="W1" s="1100" t="s">
        <v>1038</v>
      </c>
      <c r="X1" s="1100" t="s">
        <v>1245</v>
      </c>
      <c r="Y1" s="1100" t="s">
        <v>1246</v>
      </c>
      <c r="Z1" s="1100" t="s">
        <v>115</v>
      </c>
      <c r="AA1" s="1100" t="s">
        <v>1019</v>
      </c>
      <c r="AB1" s="1100" t="s">
        <v>1020</v>
      </c>
      <c r="AC1" s="1100" t="s">
        <v>1021</v>
      </c>
      <c r="AD1" s="1100" t="s">
        <v>1052</v>
      </c>
      <c r="AE1" s="1100" t="s">
        <v>26</v>
      </c>
      <c r="AF1" s="1100" t="s">
        <v>956</v>
      </c>
      <c r="AG1" s="1100" t="s">
        <v>1041</v>
      </c>
      <c r="AH1" s="1100" t="s">
        <v>1042</v>
      </c>
      <c r="AI1" s="1100" t="s">
        <v>1043</v>
      </c>
      <c r="AJ1" s="1100" t="s">
        <v>1044</v>
      </c>
      <c r="AK1" s="1100" t="s">
        <v>1045</v>
      </c>
      <c r="AL1" s="1100" t="s">
        <v>1046</v>
      </c>
      <c r="AM1" s="1100" t="s">
        <v>1247</v>
      </c>
      <c r="AN1" s="1100" t="s">
        <v>1248</v>
      </c>
      <c r="AO1" s="1100" t="s">
        <v>1040</v>
      </c>
      <c r="AP1" s="1100" t="s">
        <v>1488</v>
      </c>
      <c r="AQ1" s="1100" t="s">
        <v>1249</v>
      </c>
      <c r="AR1" s="1100" t="s">
        <v>1054</v>
      </c>
      <c r="AS1" s="1100" t="s">
        <v>1051</v>
      </c>
      <c r="AT1" s="1100" t="s">
        <v>1250</v>
      </c>
      <c r="AU1" s="1100" t="s">
        <v>1251</v>
      </c>
      <c r="AV1" s="1100" t="s">
        <v>304</v>
      </c>
      <c r="AW1" s="1100" t="s">
        <v>305</v>
      </c>
      <c r="AX1" s="1100" t="s">
        <v>1022</v>
      </c>
      <c r="AY1" s="1100" t="s">
        <v>1023</v>
      </c>
      <c r="AZ1" s="1100" t="s">
        <v>1024</v>
      </c>
      <c r="BA1" s="1100" t="s">
        <v>1025</v>
      </c>
      <c r="BB1" s="1100" t="s">
        <v>1026</v>
      </c>
      <c r="BC1" s="1100" t="s">
        <v>1252</v>
      </c>
      <c r="BD1" s="1100" t="s">
        <v>1253</v>
      </c>
      <c r="BE1" s="1100" t="s">
        <v>1254</v>
      </c>
      <c r="BF1" s="1100" t="s">
        <v>1255</v>
      </c>
      <c r="BG1" s="1100" t="s">
        <v>1256</v>
      </c>
      <c r="BH1" s="1100" t="s">
        <v>1257</v>
      </c>
      <c r="BI1" s="1100" t="s">
        <v>1258</v>
      </c>
      <c r="BJ1" s="1100" t="s">
        <v>1259</v>
      </c>
      <c r="BK1" s="1100" t="s">
        <v>1027</v>
      </c>
      <c r="BL1" s="1100" t="s">
        <v>1050</v>
      </c>
      <c r="BM1" s="1100" t="s">
        <v>1260</v>
      </c>
      <c r="BN1" s="1100" t="s">
        <v>1261</v>
      </c>
      <c r="BO1" s="1100" t="s">
        <v>1028</v>
      </c>
      <c r="BP1" s="1100" t="s">
        <v>1039</v>
      </c>
      <c r="BQ1" s="1100" t="s">
        <v>1047</v>
      </c>
      <c r="BR1" s="1100" t="s">
        <v>1048</v>
      </c>
      <c r="BS1" s="1876" t="s">
        <v>1049</v>
      </c>
      <c r="BT1" s="1877" t="s">
        <v>2252</v>
      </c>
      <c r="BU1" s="1878" t="s">
        <v>2253</v>
      </c>
    </row>
    <row r="2" spans="1:73" x14ac:dyDescent="0.3">
      <c r="A2" s="1101"/>
      <c r="B2" s="329"/>
      <c r="C2" s="329"/>
      <c r="D2" s="329"/>
      <c r="E2" s="329"/>
      <c r="F2" s="329"/>
      <c r="G2" s="1380"/>
      <c r="H2" s="329"/>
      <c r="I2" s="329"/>
      <c r="J2" s="72">
        <f>'42. Dev Team'!B11</f>
        <v>0</v>
      </c>
      <c r="K2" s="72">
        <f>'42. Dev Team'!N11</f>
        <v>0</v>
      </c>
      <c r="L2" s="957"/>
      <c r="M2" s="72">
        <f>'42. Dev Team'!B191</f>
        <v>0</v>
      </c>
      <c r="N2" s="45" t="str">
        <f>IF('42. Dev Team'!AH28="yes", "Y", "N")</f>
        <v>N</v>
      </c>
      <c r="O2" s="72">
        <f>'42. Dev Team'!B51</f>
        <v>0</v>
      </c>
      <c r="P2" s="72">
        <f>'1a. App. Certification'!J13</f>
        <v>0</v>
      </c>
      <c r="Q2" s="72">
        <f>'7. Site Info Part I'!B7</f>
        <v>0</v>
      </c>
      <c r="R2" s="72">
        <f>'7. Site Info Part I'!R7</f>
        <v>0</v>
      </c>
      <c r="S2" s="72">
        <f>'7. Site Info Part I'!H9</f>
        <v>0</v>
      </c>
      <c r="T2" s="331">
        <f>'7. Site Info Part I'!E9</f>
        <v>0</v>
      </c>
      <c r="U2" s="211">
        <f>'7. Site Info Part I'!B9</f>
        <v>0</v>
      </c>
      <c r="V2" s="957"/>
      <c r="W2" s="329"/>
      <c r="X2" s="329"/>
      <c r="Y2" s="1102" t="str">
        <f>HYPERLINK(Y3, "MAP")</f>
        <v>MAP</v>
      </c>
      <c r="Z2" s="45">
        <f>'11. Site Info Part III'!E8</f>
        <v>0</v>
      </c>
      <c r="AA2" s="45" t="str">
        <f>IF(AND('23. BldgUnit Config'!F22&lt;1, '23. BldgUnit Config'!H22&lt;1),"N", "Y")</f>
        <v>N</v>
      </c>
      <c r="AB2" s="2209" t="str">
        <f>IF('17. Dev. Narr.'!E159&gt;0,"Y", "N")</f>
        <v>N</v>
      </c>
      <c r="AC2" s="2209" t="str">
        <f>IF('17. Dev. Narr.'!T159&gt;0,"Y", "N")</f>
        <v>N</v>
      </c>
      <c r="AD2" s="330">
        <f>'30. Development Cost Schedule'!E194</f>
        <v>0</v>
      </c>
      <c r="AE2" s="211">
        <f>'24. Rent Schedule'!F79</f>
        <v>0</v>
      </c>
      <c r="AF2" s="211">
        <f>'24. Rent Schedule'!F55</f>
        <v>0</v>
      </c>
      <c r="AG2" s="211">
        <f>'24. Rent Schedule'!J55</f>
        <v>0</v>
      </c>
      <c r="AH2" s="1212" t="e">
        <f>AG2/AF2</f>
        <v>#DIV/0!</v>
      </c>
      <c r="AI2" s="45">
        <f>'17. Dev. Narr.'!B6</f>
        <v>0</v>
      </c>
      <c r="AJ2" s="45" t="str">
        <f>IF('23. BldgUnit Config'!E7&gt;0,"SF",IF('23. BldgUnit Config'!J7&gt;0,"SRO",IF('23. BldgUnit Config'!S7&gt;0,"Duplex",IF('23. BldgUnit Config'!J9&gt;0,"4-plex",IF('23. BldgUnit Config'!M9&gt;0,"Garden",IF('23. BldgUnit Config'!S9&gt;0,"TH", IF('23. BldgUnit Config'!M7&gt;0, "Transitional","")))))))</f>
        <v/>
      </c>
      <c r="AK2" s="45" t="e">
        <f>SUMPRODUCT('23. BldgUnit Config'!I35:AD35,'23. BldgUnit Config'!I36:AD36)/'23. BldgUnit Config'!AE36</f>
        <v>#DIV/0!</v>
      </c>
      <c r="AL2" s="45">
        <f>'17. Dev. Narr.'!B16</f>
        <v>0</v>
      </c>
      <c r="AM2" s="1103">
        <f>'17. Dev. Narr.'!K149</f>
        <v>0</v>
      </c>
      <c r="AN2" s="329"/>
      <c r="AO2" s="1104" t="e">
        <f>AN2/AF2</f>
        <v>#DIV/0!</v>
      </c>
      <c r="AP2" s="1105">
        <f>IF('17. Dev. Narr.'!K145&gt; 0, '17. Dev. Narr.'!K145,IF('17. Dev. Narr.'!K146&gt; 0, '17. Dev. Narr.'!K146, '17. Dev. Narr.'!K147))</f>
        <v>0</v>
      </c>
      <c r="AQ2" s="1105">
        <f>'30. Development Cost Schedule'!C13</f>
        <v>0</v>
      </c>
      <c r="AR2" s="1105">
        <f>SUM('30. Development Cost Schedule'!C33:C42)</f>
        <v>0</v>
      </c>
      <c r="AS2" s="1104" t="e">
        <f>AR2/AF2</f>
        <v>#DIV/0!</v>
      </c>
      <c r="AT2" s="1105">
        <f>'30. Development Cost Schedule'!C75</f>
        <v>0</v>
      </c>
      <c r="AU2" s="1104" t="e">
        <f>AT2/AF2</f>
        <v>#DIV/0!</v>
      </c>
      <c r="AV2" s="1105">
        <f>'30. Development Cost Schedule'!C65</f>
        <v>0</v>
      </c>
      <c r="AW2" s="1105">
        <f>'30. Development Cost Schedule'!C66</f>
        <v>0</v>
      </c>
      <c r="AX2" s="1105">
        <f>'30. Development Cost Schedule'!C103</f>
        <v>0</v>
      </c>
      <c r="AY2" s="1105">
        <f>'30. Development Cost Schedule'!C104</f>
        <v>0</v>
      </c>
      <c r="AZ2" s="1103">
        <f>'30. Development Cost Schedule'!C105</f>
        <v>0</v>
      </c>
      <c r="BA2" s="1103">
        <f>'30. Development Cost Schedule'!C174+'30. Development Cost Schedule'!C175</f>
        <v>0</v>
      </c>
      <c r="BB2" s="1105">
        <f>'30. Development Cost Schedule'!C176+'30. Development Cost Schedule'!C177</f>
        <v>0</v>
      </c>
      <c r="BC2" s="1103">
        <f>'30. Development Cost Schedule'!C185</f>
        <v>0</v>
      </c>
      <c r="BD2" s="1103" t="e">
        <f>BC2/AF2</f>
        <v>#DIV/0!</v>
      </c>
      <c r="BE2" s="958"/>
      <c r="BF2" s="958"/>
      <c r="BG2" s="958"/>
      <c r="BH2" s="958"/>
      <c r="BI2" s="1104" t="e">
        <f>SUM('26. Annual Operating Expenses'!L11,'26. Annual Operating Expenses'!L18,'26. Annual Operating Expenses'!L28,'26. Annual Operating Expenses'!L36)/AF2</f>
        <v>#DIV/0!</v>
      </c>
      <c r="BJ2" s="1104" t="e">
        <f>'26. Annual Operating Expenses'!L55/AF2</f>
        <v>#DIV/0!</v>
      </c>
      <c r="BK2" s="1103">
        <f>'26. Annual Operating Expenses'!J46</f>
        <v>0</v>
      </c>
      <c r="BL2" s="958"/>
      <c r="BM2" s="958"/>
      <c r="BN2" s="329"/>
      <c r="BO2" s="329"/>
      <c r="BP2" s="329"/>
      <c r="BQ2" s="1383">
        <f>IF(OR('31. Schedule of Sources'!AP8=1,'31. Schedule of Sources'!AP8="1st",'31. Schedule of Sources'!AP8="first"),'31. Schedule of Sources'!AB8,IF(OR('31. Schedule of Sources'!AP10=1,'31. Schedule of Sources'!AP10="1st",'31. Schedule of Sources'!AP10="first"),'31. Schedule of Sources'!AB10,IF(OR('31. Schedule of Sources'!AP11=1,'31. Schedule of Sources'!AP11="1st",'31. Schedule of Sources'!AP11="first"),'31. Schedule of Sources'!AB11,IF(OR('31. Schedule of Sources'!AP12=1,'31. Schedule of Sources'!AP12="1st",'31. Schedule of Sources'!AP12="first"),'31. Schedule of Sources'!AB12,IF(OR('31. Schedule of Sources'!AP13=1,'31. Schedule of Sources'!AP13="1st",'31. Schedule of Sources'!AP13="first"),'31. Schedule of Sources'!AB13,IF(OR('31. Schedule of Sources'!AP14=1,'31. Schedule of Sources'!AP14="1st",'31. Schedule of Sources'!AP14="first"),'31. Schedule of Sources'!AB14,IF(OR('31. Schedule of Sources'!AP15=1,'31. Schedule of Sources'!AP15="1st",'31. Schedule of Sources'!AP15="first"),'31. Schedule of Sources'!AB15,'31. Schedule of Sources'!AB16)))))))</f>
        <v>0</v>
      </c>
      <c r="BR2" s="1381">
        <f>'31. Schedule of Sources'!AK18</f>
        <v>0</v>
      </c>
      <c r="BS2" s="1382">
        <f>'31. Schedule of Sources'!A18</f>
        <v>0</v>
      </c>
      <c r="BT2" s="1207">
        <f>'30. Development Cost Schedule'!C29</f>
        <v>0</v>
      </c>
      <c r="BU2" s="1207">
        <f>'30. Development Cost Schedule'!C92</f>
        <v>0</v>
      </c>
    </row>
    <row r="3" spans="1:73" x14ac:dyDescent="0.3">
      <c r="Y3" s="1106" t="str">
        <f>CONCATENATE("http://maps.google.com/maps?hl=en&amp;tab=wl&amp;q=",'7. Site Info Part I'!B7, ", ",'7. Site Info Part I'!R7,", TX&amp;meta=")</f>
        <v>http://maps.google.com/maps?hl=en&amp;tab=wl&amp;q=, , TX&amp;meta=</v>
      </c>
      <c r="AJ3" s="45"/>
      <c r="AK3" s="45"/>
      <c r="AL3" s="45"/>
      <c r="AM3" s="45"/>
      <c r="AN3" s="45"/>
    </row>
    <row r="4" spans="1:73" x14ac:dyDescent="0.3">
      <c r="AV4" s="72"/>
    </row>
    <row r="5" spans="1:73" x14ac:dyDescent="0.3">
      <c r="AW5" s="72"/>
    </row>
    <row r="6" spans="1:73" x14ac:dyDescent="0.3">
      <c r="AV6" s="72"/>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4.9989318521683403E-2"/>
  </sheetPr>
  <dimension ref="A1:N297"/>
  <sheetViews>
    <sheetView showGridLines="0" zoomScaleNormal="100" workbookViewId="0">
      <selection sqref="A1:K2"/>
    </sheetView>
  </sheetViews>
  <sheetFormatPr defaultColWidth="9.109375" defaultRowHeight="14.4" x14ac:dyDescent="0.3"/>
  <cols>
    <col min="1" max="1" width="9.109375" style="230"/>
    <col min="2" max="2" width="4.44140625" style="230" customWidth="1"/>
    <col min="3" max="9" width="9.109375" style="230"/>
    <col min="10" max="10" width="2.109375" style="230" customWidth="1"/>
    <col min="11" max="16384" width="9.109375" style="230"/>
  </cols>
  <sheetData>
    <row r="1" spans="1:14" ht="15" customHeight="1" x14ac:dyDescent="0.3">
      <c r="A1" s="2698" t="s">
        <v>2066</v>
      </c>
      <c r="B1" s="2699"/>
      <c r="C1" s="2699"/>
      <c r="D1" s="2699"/>
      <c r="E1" s="2699"/>
      <c r="F1" s="2699"/>
      <c r="G1" s="2699"/>
      <c r="H1" s="2699"/>
      <c r="I1" s="2699"/>
      <c r="J1" s="2699"/>
      <c r="K1" s="2700"/>
      <c r="L1" s="742"/>
      <c r="M1" s="742"/>
    </row>
    <row r="2" spans="1:14" ht="15.75" customHeight="1" thickBot="1" x14ac:dyDescent="0.35">
      <c r="A2" s="2701"/>
      <c r="B2" s="2702"/>
      <c r="C2" s="2702"/>
      <c r="D2" s="2702"/>
      <c r="E2" s="2702"/>
      <c r="F2" s="2702"/>
      <c r="G2" s="2702"/>
      <c r="H2" s="2702"/>
      <c r="I2" s="2702"/>
      <c r="J2" s="2702"/>
      <c r="K2" s="2703"/>
      <c r="L2" s="742"/>
      <c r="M2" s="742"/>
    </row>
    <row r="3" spans="1:14" ht="15" customHeight="1" thickBot="1" x14ac:dyDescent="0.35">
      <c r="A3" s="744"/>
      <c r="B3" s="744"/>
      <c r="C3" s="744"/>
      <c r="D3" s="744"/>
      <c r="E3" s="744"/>
      <c r="F3" s="744"/>
      <c r="G3" s="744"/>
      <c r="H3" s="744"/>
      <c r="I3" s="744"/>
      <c r="J3" s="744"/>
      <c r="K3" s="744"/>
      <c r="L3" s="744"/>
      <c r="M3" s="744"/>
      <c r="N3" s="729"/>
    </row>
    <row r="4" spans="1:14" ht="15" customHeight="1" thickBot="1" x14ac:dyDescent="0.35">
      <c r="A4" s="746"/>
      <c r="B4" s="1284"/>
      <c r="C4" s="747" t="s">
        <v>1414</v>
      </c>
      <c r="D4" s="746"/>
      <c r="E4" s="746"/>
      <c r="F4" s="746"/>
      <c r="G4" s="746"/>
      <c r="H4" s="746"/>
      <c r="I4" s="746"/>
      <c r="J4" s="746"/>
      <c r="K4" s="746"/>
      <c r="L4" s="746"/>
      <c r="M4" s="746"/>
      <c r="N4" s="729"/>
    </row>
    <row r="5" spans="1:14" ht="15" customHeight="1" x14ac:dyDescent="0.3">
      <c r="A5" s="229"/>
      <c r="B5" s="229"/>
      <c r="C5" s="229"/>
      <c r="D5" s="229"/>
      <c r="E5" s="229"/>
      <c r="F5" s="229"/>
      <c r="G5" s="229"/>
      <c r="H5" s="229"/>
      <c r="I5" s="229"/>
      <c r="J5" s="229"/>
      <c r="K5" s="229"/>
      <c r="L5" s="229"/>
      <c r="M5" s="229"/>
      <c r="N5" s="729"/>
    </row>
    <row r="6" spans="1:14" ht="15" customHeight="1" x14ac:dyDescent="0.3">
      <c r="A6" s="3086" t="s">
        <v>2067</v>
      </c>
      <c r="B6" s="3086"/>
      <c r="C6" s="3086"/>
      <c r="D6" s="3086"/>
      <c r="E6" s="3086"/>
      <c r="F6" s="3086"/>
      <c r="G6" s="3086"/>
      <c r="H6" s="3086"/>
      <c r="I6" s="3086"/>
      <c r="J6" s="3086"/>
      <c r="K6" s="3086"/>
      <c r="L6" s="763"/>
    </row>
    <row r="7" spans="1:14" s="1060" customFormat="1" ht="52.2" customHeight="1" x14ac:dyDescent="0.3">
      <c r="A7" s="3086"/>
      <c r="B7" s="3086"/>
      <c r="C7" s="3086"/>
      <c r="D7" s="3086"/>
      <c r="E7" s="3086"/>
      <c r="F7" s="3086"/>
      <c r="G7" s="3086"/>
      <c r="H7" s="3086"/>
      <c r="I7" s="3086"/>
      <c r="J7" s="3086"/>
      <c r="K7" s="3086"/>
      <c r="L7" s="763"/>
    </row>
    <row r="8" spans="1:14" ht="15" customHeight="1" x14ac:dyDescent="0.3">
      <c r="A8" s="3084" t="s">
        <v>1551</v>
      </c>
      <c r="B8" s="3084"/>
      <c r="C8" s="3084"/>
      <c r="D8" s="3084"/>
      <c r="E8" s="3084"/>
      <c r="F8" s="3084"/>
      <c r="G8" s="3084"/>
      <c r="H8" s="3084"/>
      <c r="I8" s="3084"/>
      <c r="J8" s="3084"/>
      <c r="K8" s="3084"/>
      <c r="L8" s="746"/>
      <c r="M8" s="746"/>
      <c r="N8" s="729"/>
    </row>
    <row r="9" spans="1:14" ht="15" customHeight="1" x14ac:dyDescent="0.3">
      <c r="A9" s="3085" t="s">
        <v>1550</v>
      </c>
      <c r="B9" s="3085"/>
      <c r="C9" s="3085"/>
      <c r="D9" s="3085"/>
      <c r="E9" s="3085"/>
      <c r="F9" s="3085"/>
      <c r="G9" s="3085"/>
      <c r="H9" s="3085"/>
      <c r="I9" s="3085"/>
      <c r="J9" s="3085"/>
      <c r="K9" s="3085"/>
      <c r="L9" s="229"/>
      <c r="M9" s="229"/>
      <c r="N9" s="729"/>
    </row>
    <row r="10" spans="1:14" s="2211" customFormat="1" ht="15" thickBot="1" x14ac:dyDescent="0.35"/>
    <row r="11" spans="1:14" ht="15.75" customHeight="1" thickBot="1" x14ac:dyDescent="0.35">
      <c r="A11" s="1060"/>
      <c r="B11" s="1284"/>
      <c r="C11" s="3088" t="s">
        <v>1415</v>
      </c>
      <c r="D11" s="3088"/>
      <c r="E11" s="3088"/>
      <c r="F11" s="3088"/>
      <c r="G11" s="3088"/>
      <c r="H11" s="3088"/>
      <c r="I11" s="3088"/>
      <c r="J11" s="3088"/>
      <c r="K11" s="3088"/>
    </row>
    <row r="12" spans="1:14" x14ac:dyDescent="0.3">
      <c r="C12" s="3088"/>
      <c r="D12" s="3088"/>
      <c r="E12" s="3088"/>
      <c r="F12" s="3088"/>
      <c r="G12" s="3088"/>
      <c r="H12" s="3088"/>
      <c r="I12" s="3088"/>
      <c r="J12" s="3088"/>
      <c r="K12" s="3088"/>
    </row>
    <row r="13" spans="1:14" s="1060" customFormat="1" x14ac:dyDescent="0.3">
      <c r="C13" s="1440"/>
      <c r="D13" s="1440"/>
      <c r="E13" s="1440"/>
      <c r="F13" s="1440"/>
      <c r="G13" s="1440"/>
      <c r="H13" s="1440"/>
      <c r="I13" s="1440"/>
      <c r="J13" s="1440"/>
      <c r="K13" s="1440"/>
    </row>
    <row r="14" spans="1:14" s="232" customFormat="1" ht="15" customHeight="1" x14ac:dyDescent="0.3">
      <c r="A14" s="3083" t="s">
        <v>2457</v>
      </c>
      <c r="B14" s="3083"/>
      <c r="C14" s="3083"/>
      <c r="D14" s="3083"/>
      <c r="E14" s="3083"/>
      <c r="F14" s="3083"/>
      <c r="G14" s="3083"/>
      <c r="H14" s="3083"/>
      <c r="I14" s="3083"/>
      <c r="J14" s="3083"/>
      <c r="K14" s="3083"/>
      <c r="L14" s="763"/>
      <c r="M14" s="763"/>
      <c r="N14" s="1558"/>
    </row>
    <row r="15" spans="1:14" s="232" customFormat="1" ht="18" customHeight="1" x14ac:dyDescent="0.3">
      <c r="A15" s="3083"/>
      <c r="B15" s="3083"/>
      <c r="C15" s="3083"/>
      <c r="D15" s="3083"/>
      <c r="E15" s="3083"/>
      <c r="F15" s="3083"/>
      <c r="G15" s="3083"/>
      <c r="H15" s="3083"/>
      <c r="I15" s="3083"/>
      <c r="J15" s="3083"/>
      <c r="K15" s="3083"/>
      <c r="L15" s="763"/>
      <c r="M15" s="763"/>
      <c r="N15" s="1558"/>
    </row>
    <row r="16" spans="1:14" s="232" customFormat="1" ht="15" customHeight="1" x14ac:dyDescent="0.3">
      <c r="A16" s="746"/>
      <c r="B16" s="746"/>
      <c r="C16" s="746"/>
      <c r="D16" s="746"/>
      <c r="E16" s="746"/>
      <c r="F16" s="746"/>
      <c r="G16" s="746"/>
      <c r="H16" s="746"/>
      <c r="I16" s="746"/>
      <c r="J16" s="746"/>
      <c r="K16" s="746"/>
      <c r="L16" s="746"/>
      <c r="M16" s="746"/>
      <c r="N16" s="1558"/>
    </row>
    <row r="17" spans="1:14" s="232" customFormat="1" ht="15" customHeight="1" x14ac:dyDescent="0.3">
      <c r="A17" s="3086" t="s">
        <v>2458</v>
      </c>
      <c r="B17" s="3087"/>
      <c r="C17" s="3087"/>
      <c r="D17" s="3087"/>
      <c r="E17" s="3087"/>
      <c r="F17" s="3087"/>
      <c r="G17" s="3087"/>
      <c r="H17" s="3087"/>
      <c r="I17" s="3087"/>
      <c r="J17" s="3087"/>
      <c r="K17" s="3087"/>
      <c r="L17" s="746"/>
      <c r="M17" s="746"/>
      <c r="N17" s="1558"/>
    </row>
    <row r="18" spans="1:14" s="232" customFormat="1" ht="15" customHeight="1" x14ac:dyDescent="0.3">
      <c r="A18" s="1686"/>
      <c r="B18" s="1686"/>
      <c r="C18" s="1686"/>
      <c r="D18" s="1686"/>
      <c r="E18" s="1686"/>
      <c r="F18" s="1686"/>
      <c r="G18" s="1686"/>
      <c r="H18" s="1686"/>
      <c r="I18" s="1686"/>
      <c r="J18" s="1686"/>
      <c r="K18" s="1686"/>
      <c r="L18" s="746"/>
      <c r="M18" s="746"/>
      <c r="N18" s="1677"/>
    </row>
    <row r="19" spans="1:14" s="232" customFormat="1" ht="15" customHeight="1" x14ac:dyDescent="0.3">
      <c r="A19" s="3083" t="s">
        <v>2003</v>
      </c>
      <c r="B19" s="3083"/>
      <c r="C19" s="3083"/>
      <c r="D19" s="3083"/>
      <c r="E19" s="3083"/>
      <c r="F19" s="3083"/>
      <c r="G19" s="3083"/>
      <c r="H19" s="3083"/>
      <c r="I19" s="3083"/>
      <c r="J19" s="3083"/>
      <c r="K19" s="3083"/>
      <c r="L19" s="746"/>
      <c r="M19" s="746"/>
      <c r="N19" s="1558"/>
    </row>
    <row r="20" spans="1:14" s="232" customFormat="1" ht="48" customHeight="1" x14ac:dyDescent="0.3">
      <c r="A20" s="3083"/>
      <c r="B20" s="3083"/>
      <c r="C20" s="3083"/>
      <c r="D20" s="3083"/>
      <c r="E20" s="3083"/>
      <c r="F20" s="3083"/>
      <c r="G20" s="3083"/>
      <c r="H20" s="3083"/>
      <c r="I20" s="3083"/>
      <c r="J20" s="3083"/>
      <c r="K20" s="3083"/>
      <c r="L20" s="746"/>
      <c r="M20" s="746"/>
      <c r="N20" s="1558"/>
    </row>
    <row r="21" spans="1:14" s="1060" customFormat="1" ht="15" customHeight="1" x14ac:dyDescent="0.3">
      <c r="L21" s="746"/>
      <c r="M21" s="746"/>
      <c r="N21" s="1441"/>
    </row>
    <row r="24" spans="1:14" ht="15" customHeight="1" x14ac:dyDescent="0.3">
      <c r="A24" s="746"/>
      <c r="B24" s="746"/>
      <c r="C24" s="746"/>
      <c r="D24" s="746"/>
      <c r="E24" s="746"/>
      <c r="F24" s="746"/>
      <c r="G24" s="746"/>
      <c r="H24" s="746"/>
      <c r="I24" s="746"/>
      <c r="J24" s="746"/>
      <c r="K24" s="746"/>
      <c r="L24" s="746"/>
      <c r="M24" s="746"/>
      <c r="N24" s="729"/>
    </row>
    <row r="25" spans="1:14" ht="15" customHeight="1" x14ac:dyDescent="0.3">
      <c r="B25" s="746"/>
      <c r="C25" s="746"/>
      <c r="D25" s="746"/>
      <c r="E25" s="746"/>
      <c r="F25" s="746"/>
      <c r="G25" s="746"/>
      <c r="H25" s="746"/>
      <c r="I25" s="746"/>
      <c r="J25" s="746"/>
      <c r="K25" s="746"/>
      <c r="L25" s="746"/>
      <c r="M25" s="746"/>
      <c r="N25" s="729"/>
    </row>
    <row r="26" spans="1:14" ht="15" customHeight="1" x14ac:dyDescent="0.3">
      <c r="A26" s="746"/>
      <c r="B26" s="746"/>
      <c r="C26" s="746"/>
      <c r="D26" s="746"/>
      <c r="E26" s="746"/>
      <c r="F26" s="746"/>
      <c r="G26" s="746"/>
      <c r="H26" s="746"/>
      <c r="I26" s="746"/>
      <c r="J26" s="746"/>
      <c r="K26" s="746"/>
      <c r="L26" s="746"/>
      <c r="M26" s="746"/>
      <c r="N26" s="729"/>
    </row>
    <row r="27" spans="1:14" ht="15" customHeight="1" x14ac:dyDescent="0.3">
      <c r="A27" s="746"/>
      <c r="B27" s="746"/>
      <c r="C27" s="746"/>
      <c r="D27" s="746"/>
      <c r="E27" s="746"/>
      <c r="F27" s="746"/>
      <c r="G27" s="746"/>
      <c r="H27" s="746"/>
      <c r="I27" s="746"/>
      <c r="J27" s="746"/>
      <c r="K27" s="746"/>
      <c r="L27" s="746"/>
      <c r="M27" s="746"/>
      <c r="N27" s="729"/>
    </row>
    <row r="28" spans="1:14" ht="15" customHeight="1" x14ac:dyDescent="0.3">
      <c r="A28" s="746"/>
      <c r="B28" s="746"/>
      <c r="C28" s="746"/>
      <c r="D28" s="746"/>
      <c r="E28" s="746"/>
      <c r="F28" s="746"/>
      <c r="G28" s="746"/>
      <c r="H28" s="746"/>
      <c r="I28" s="746"/>
      <c r="J28" s="746"/>
      <c r="K28" s="746"/>
      <c r="L28" s="746"/>
      <c r="M28" s="746"/>
      <c r="N28" s="729"/>
    </row>
    <row r="29" spans="1:14" ht="15" customHeight="1" x14ac:dyDescent="0.3">
      <c r="A29" s="746"/>
      <c r="B29" s="746"/>
      <c r="C29" s="746"/>
      <c r="D29" s="746"/>
      <c r="E29" s="746"/>
      <c r="F29" s="746"/>
      <c r="G29" s="746"/>
      <c r="H29" s="746"/>
      <c r="I29" s="746"/>
      <c r="J29" s="746"/>
      <c r="K29" s="746"/>
      <c r="L29" s="746"/>
      <c r="M29" s="746"/>
      <c r="N29" s="729"/>
    </row>
    <row r="30" spans="1:14" ht="15" customHeight="1" x14ac:dyDescent="0.3">
      <c r="A30" s="746"/>
      <c r="B30" s="746"/>
      <c r="C30" s="746"/>
      <c r="D30" s="746"/>
      <c r="E30" s="746"/>
      <c r="F30" s="746"/>
      <c r="G30" s="746"/>
      <c r="H30" s="746"/>
      <c r="I30" s="746"/>
      <c r="J30" s="746"/>
      <c r="K30" s="746"/>
      <c r="L30" s="746"/>
      <c r="M30" s="746"/>
      <c r="N30" s="729"/>
    </row>
    <row r="31" spans="1:14" ht="15" customHeight="1" x14ac:dyDescent="0.3">
      <c r="A31" s="746"/>
      <c r="B31" s="746"/>
      <c r="C31" s="746"/>
      <c r="D31" s="746"/>
      <c r="E31" s="746"/>
      <c r="F31" s="746"/>
      <c r="G31" s="746"/>
      <c r="H31" s="746"/>
      <c r="I31" s="746"/>
      <c r="J31" s="746"/>
      <c r="K31" s="746"/>
      <c r="L31" s="746"/>
      <c r="M31" s="746"/>
      <c r="N31" s="729"/>
    </row>
    <row r="32" spans="1:14" ht="15" customHeight="1" x14ac:dyDescent="0.3">
      <c r="A32" s="746"/>
      <c r="B32" s="746"/>
      <c r="C32" s="746"/>
      <c r="D32" s="746"/>
      <c r="E32" s="746"/>
      <c r="F32" s="746"/>
      <c r="G32" s="746"/>
      <c r="H32" s="746"/>
      <c r="I32" s="746"/>
      <c r="J32" s="746"/>
      <c r="K32" s="746"/>
      <c r="L32" s="746"/>
      <c r="M32" s="746"/>
      <c r="N32" s="729"/>
    </row>
    <row r="33" spans="1:14" ht="15" customHeight="1" x14ac:dyDescent="0.3">
      <c r="A33" s="229"/>
      <c r="B33" s="229"/>
      <c r="C33" s="229"/>
      <c r="D33" s="229"/>
      <c r="E33" s="229"/>
      <c r="F33" s="229"/>
      <c r="G33" s="229"/>
      <c r="H33" s="229"/>
      <c r="I33" s="229"/>
      <c r="J33" s="229"/>
      <c r="K33" s="229"/>
      <c r="L33" s="229"/>
      <c r="M33" s="229"/>
      <c r="N33" s="729"/>
    </row>
    <row r="34" spans="1:14" ht="15" customHeight="1" x14ac:dyDescent="0.3">
      <c r="A34" s="746"/>
      <c r="B34" s="746"/>
      <c r="C34" s="746"/>
      <c r="D34" s="746"/>
      <c r="E34" s="746"/>
      <c r="F34" s="746"/>
      <c r="G34" s="746"/>
      <c r="H34" s="746"/>
      <c r="I34" s="746"/>
      <c r="J34" s="746"/>
      <c r="K34" s="746"/>
      <c r="L34" s="746"/>
      <c r="M34" s="746"/>
      <c r="N34" s="729"/>
    </row>
    <row r="35" spans="1:14" ht="15" customHeight="1" x14ac:dyDescent="0.3">
      <c r="A35" s="746"/>
      <c r="B35" s="746"/>
      <c r="C35" s="746"/>
      <c r="D35" s="746"/>
      <c r="E35" s="746"/>
      <c r="F35" s="746"/>
      <c r="G35" s="746"/>
      <c r="H35" s="746"/>
      <c r="I35" s="746"/>
      <c r="J35" s="746"/>
      <c r="K35" s="746"/>
      <c r="L35" s="746"/>
      <c r="M35" s="746"/>
      <c r="N35" s="729"/>
    </row>
    <row r="36" spans="1:14" ht="15" customHeight="1" x14ac:dyDescent="0.3">
      <c r="A36" s="229"/>
      <c r="B36" s="229"/>
      <c r="C36" s="229"/>
      <c r="D36" s="229"/>
      <c r="E36" s="229"/>
      <c r="F36" s="229"/>
      <c r="G36" s="229"/>
      <c r="H36" s="229"/>
      <c r="I36" s="229"/>
      <c r="J36" s="229"/>
      <c r="K36" s="229"/>
      <c r="L36" s="229"/>
      <c r="M36" s="229"/>
      <c r="N36" s="729"/>
    </row>
    <row r="37" spans="1:14" ht="15" customHeight="1" x14ac:dyDescent="0.3">
      <c r="A37" s="745"/>
      <c r="B37" s="746"/>
      <c r="C37" s="746"/>
      <c r="D37" s="746"/>
      <c r="E37" s="746"/>
      <c r="F37" s="746"/>
      <c r="G37" s="746"/>
      <c r="H37" s="746"/>
      <c r="I37" s="746"/>
      <c r="J37" s="746"/>
      <c r="K37" s="746"/>
      <c r="L37" s="746"/>
      <c r="M37" s="746"/>
      <c r="N37" s="729"/>
    </row>
    <row r="38" spans="1:14" ht="15" customHeight="1" x14ac:dyDescent="0.3">
      <c r="A38" s="746"/>
      <c r="B38" s="746"/>
      <c r="C38" s="746"/>
      <c r="D38" s="746"/>
      <c r="E38" s="746"/>
      <c r="F38" s="746"/>
      <c r="G38" s="746"/>
      <c r="H38" s="746"/>
      <c r="I38" s="746"/>
      <c r="J38" s="746"/>
      <c r="K38" s="746"/>
      <c r="L38" s="746"/>
      <c r="M38" s="746"/>
      <c r="N38" s="729"/>
    </row>
    <row r="39" spans="1:14" ht="15" customHeight="1" x14ac:dyDescent="0.3">
      <c r="A39" s="746"/>
      <c r="B39" s="746"/>
      <c r="C39" s="746"/>
      <c r="D39" s="746"/>
      <c r="E39" s="746"/>
      <c r="F39" s="746"/>
      <c r="G39" s="746"/>
      <c r="H39" s="746"/>
      <c r="I39" s="746"/>
      <c r="J39" s="746"/>
      <c r="K39" s="746"/>
      <c r="L39" s="746"/>
      <c r="M39" s="746"/>
      <c r="N39" s="729"/>
    </row>
    <row r="40" spans="1:14" ht="15" customHeight="1" x14ac:dyDescent="0.3">
      <c r="A40" s="745"/>
      <c r="B40" s="746"/>
      <c r="C40" s="746"/>
      <c r="D40" s="746"/>
      <c r="E40" s="746"/>
      <c r="F40" s="746"/>
      <c r="G40" s="746"/>
      <c r="H40" s="746"/>
      <c r="I40" s="746"/>
      <c r="J40" s="746"/>
      <c r="K40" s="746"/>
      <c r="L40" s="746"/>
      <c r="M40" s="746"/>
      <c r="N40" s="729"/>
    </row>
    <row r="41" spans="1:14" ht="15" customHeight="1" x14ac:dyDescent="0.3">
      <c r="A41" s="746"/>
      <c r="B41" s="746"/>
      <c r="C41" s="746"/>
      <c r="D41" s="746"/>
      <c r="E41" s="746"/>
      <c r="F41" s="746"/>
      <c r="G41" s="746"/>
      <c r="H41" s="746"/>
      <c r="I41" s="746"/>
      <c r="J41" s="746"/>
      <c r="K41" s="746"/>
      <c r="L41" s="746"/>
      <c r="M41" s="746"/>
      <c r="N41" s="729"/>
    </row>
    <row r="42" spans="1:14" ht="15" customHeight="1" x14ac:dyDescent="0.3">
      <c r="A42" s="746"/>
      <c r="B42" s="746"/>
      <c r="C42" s="746"/>
      <c r="D42" s="746"/>
      <c r="E42" s="746"/>
      <c r="F42" s="746"/>
      <c r="G42" s="746"/>
      <c r="H42" s="746"/>
      <c r="I42" s="746"/>
      <c r="J42" s="746"/>
      <c r="K42" s="746"/>
      <c r="L42" s="746"/>
      <c r="M42" s="746"/>
      <c r="N42" s="729"/>
    </row>
    <row r="43" spans="1:14" ht="15" customHeight="1" x14ac:dyDescent="0.3">
      <c r="A43" s="746"/>
      <c r="B43" s="746"/>
      <c r="C43" s="746"/>
      <c r="D43" s="746"/>
      <c r="E43" s="746"/>
      <c r="F43" s="746"/>
      <c r="G43" s="746"/>
      <c r="H43" s="746"/>
      <c r="I43" s="746"/>
      <c r="J43" s="746"/>
      <c r="K43" s="746"/>
      <c r="L43" s="746"/>
      <c r="M43" s="746"/>
      <c r="N43" s="729"/>
    </row>
    <row r="44" spans="1:14" ht="15" customHeight="1" x14ac:dyDescent="0.3">
      <c r="A44" s="746"/>
      <c r="B44" s="746"/>
      <c r="C44" s="746"/>
      <c r="D44" s="746"/>
      <c r="E44" s="746"/>
      <c r="F44" s="746"/>
      <c r="G44" s="746"/>
      <c r="H44" s="746"/>
      <c r="I44" s="746"/>
      <c r="J44" s="746"/>
      <c r="K44" s="746"/>
      <c r="L44" s="746"/>
      <c r="M44" s="746"/>
      <c r="N44" s="729"/>
    </row>
    <row r="45" spans="1:14" ht="15" customHeight="1" x14ac:dyDescent="0.3">
      <c r="A45" s="246"/>
      <c r="B45" s="246"/>
      <c r="C45" s="246"/>
      <c r="D45" s="246"/>
      <c r="E45" s="246"/>
      <c r="F45" s="246"/>
      <c r="G45" s="246"/>
      <c r="H45" s="246"/>
      <c r="I45" s="246"/>
      <c r="J45" s="246"/>
      <c r="K45" s="246"/>
      <c r="L45" s="246"/>
      <c r="M45" s="246"/>
      <c r="N45" s="729"/>
    </row>
    <row r="46" spans="1:14" ht="15" customHeight="1" x14ac:dyDescent="0.3">
      <c r="A46" s="229"/>
      <c r="B46" s="229"/>
      <c r="C46" s="229"/>
      <c r="D46" s="229"/>
      <c r="E46" s="229"/>
      <c r="F46" s="229"/>
      <c r="G46" s="229"/>
      <c r="H46" s="229"/>
      <c r="I46" s="229"/>
      <c r="J46" s="229"/>
      <c r="K46" s="229"/>
      <c r="L46" s="229"/>
      <c r="M46" s="229"/>
      <c r="N46" s="729"/>
    </row>
    <row r="47" spans="1:14" ht="15" customHeight="1" x14ac:dyDescent="0.3">
      <c r="A47" s="745"/>
      <c r="B47" s="746"/>
      <c r="C47" s="746"/>
      <c r="D47" s="746"/>
      <c r="E47" s="746"/>
      <c r="F47" s="746"/>
      <c r="G47" s="746"/>
      <c r="H47" s="746"/>
      <c r="I47" s="746"/>
      <c r="J47" s="746"/>
      <c r="K47" s="746"/>
      <c r="L47" s="746"/>
      <c r="M47" s="746"/>
      <c r="N47" s="729"/>
    </row>
    <row r="48" spans="1:14" ht="15" customHeight="1" x14ac:dyDescent="0.3">
      <c r="A48" s="746"/>
      <c r="B48" s="746"/>
      <c r="C48" s="746"/>
      <c r="D48" s="746"/>
      <c r="E48" s="746"/>
      <c r="F48" s="746"/>
      <c r="G48" s="746"/>
      <c r="H48" s="746"/>
      <c r="I48" s="746"/>
      <c r="J48" s="746"/>
      <c r="K48" s="746"/>
      <c r="L48" s="746"/>
      <c r="M48" s="746"/>
      <c r="N48" s="729"/>
    </row>
    <row r="49" spans="1:14" ht="15" customHeight="1" x14ac:dyDescent="0.3">
      <c r="A49" s="746"/>
      <c r="B49" s="746"/>
      <c r="C49" s="746"/>
      <c r="D49" s="746"/>
      <c r="E49" s="746"/>
      <c r="F49" s="746"/>
      <c r="G49" s="746"/>
      <c r="H49" s="746"/>
      <c r="I49" s="746"/>
      <c r="J49" s="746"/>
      <c r="K49" s="746"/>
      <c r="L49" s="746"/>
      <c r="M49" s="746"/>
      <c r="N49" s="729"/>
    </row>
    <row r="50" spans="1:14" ht="15" customHeight="1" x14ac:dyDescent="0.3">
      <c r="A50" s="746"/>
      <c r="B50" s="746"/>
      <c r="C50" s="746"/>
      <c r="D50" s="746"/>
      <c r="E50" s="746"/>
      <c r="F50" s="746"/>
      <c r="G50" s="746"/>
      <c r="H50" s="746"/>
      <c r="I50" s="746"/>
      <c r="J50" s="746"/>
      <c r="K50" s="746"/>
      <c r="L50" s="746"/>
      <c r="M50" s="746"/>
      <c r="N50" s="729"/>
    </row>
    <row r="51" spans="1:14" ht="15" customHeight="1" x14ac:dyDescent="0.3">
      <c r="A51" s="746"/>
      <c r="B51" s="746"/>
      <c r="C51" s="746"/>
      <c r="D51" s="746"/>
      <c r="E51" s="746"/>
      <c r="F51" s="746"/>
      <c r="G51" s="746"/>
      <c r="H51" s="746"/>
      <c r="I51" s="746"/>
      <c r="J51" s="746"/>
      <c r="K51" s="746"/>
      <c r="L51" s="746"/>
      <c r="M51" s="746"/>
      <c r="N51" s="729"/>
    </row>
    <row r="52" spans="1:14" ht="15" customHeight="1" x14ac:dyDescent="0.3">
      <c r="A52" s="746"/>
      <c r="B52" s="746"/>
      <c r="C52" s="746"/>
      <c r="D52" s="746"/>
      <c r="E52" s="746"/>
      <c r="F52" s="746"/>
      <c r="G52" s="746"/>
      <c r="H52" s="746"/>
      <c r="I52" s="746"/>
      <c r="J52" s="746"/>
      <c r="K52" s="746"/>
      <c r="L52" s="746"/>
      <c r="M52" s="746"/>
      <c r="N52" s="729"/>
    </row>
    <row r="53" spans="1:14" ht="15" customHeight="1" x14ac:dyDescent="0.3">
      <c r="A53" s="764"/>
      <c r="B53" s="765"/>
      <c r="C53" s="765"/>
      <c r="D53" s="765"/>
      <c r="E53" s="765"/>
      <c r="F53" s="765"/>
      <c r="G53" s="765"/>
      <c r="H53" s="765"/>
      <c r="I53" s="765"/>
      <c r="J53" s="765"/>
      <c r="K53" s="765"/>
      <c r="L53" s="765"/>
      <c r="M53" s="765"/>
      <c r="N53" s="729"/>
    </row>
    <row r="54" spans="1:14" ht="15" customHeight="1" x14ac:dyDescent="0.3">
      <c r="A54" s="745"/>
      <c r="B54" s="746"/>
      <c r="C54" s="746"/>
      <c r="D54" s="746"/>
      <c r="E54" s="746"/>
      <c r="F54" s="746"/>
      <c r="G54" s="746"/>
      <c r="H54" s="746"/>
      <c r="I54" s="746"/>
      <c r="J54" s="746"/>
      <c r="K54" s="746"/>
      <c r="L54" s="746"/>
      <c r="M54" s="746"/>
      <c r="N54" s="729"/>
    </row>
    <row r="55" spans="1:14" ht="15" customHeight="1" x14ac:dyDescent="0.3">
      <c r="A55" s="746"/>
      <c r="B55" s="746"/>
      <c r="C55" s="746"/>
      <c r="D55" s="746"/>
      <c r="E55" s="746"/>
      <c r="F55" s="746"/>
      <c r="G55" s="746"/>
      <c r="H55" s="746"/>
      <c r="I55" s="746"/>
      <c r="J55" s="746"/>
      <c r="K55" s="746"/>
      <c r="L55" s="746"/>
      <c r="M55" s="746"/>
      <c r="N55" s="729"/>
    </row>
    <row r="56" spans="1:14" ht="15" customHeight="1" x14ac:dyDescent="0.3">
      <c r="A56" s="745"/>
      <c r="B56" s="746"/>
      <c r="C56" s="746"/>
      <c r="D56" s="746"/>
      <c r="E56" s="746"/>
      <c r="F56" s="746"/>
      <c r="G56" s="746"/>
      <c r="H56" s="746"/>
      <c r="I56" s="746"/>
      <c r="J56" s="746"/>
      <c r="K56" s="746"/>
      <c r="L56" s="746"/>
      <c r="M56" s="746"/>
      <c r="N56" s="729"/>
    </row>
    <row r="57" spans="1:14" ht="15" customHeight="1" x14ac:dyDescent="0.3">
      <c r="A57" s="746"/>
      <c r="B57" s="746"/>
      <c r="C57" s="746"/>
      <c r="D57" s="746"/>
      <c r="E57" s="746"/>
      <c r="F57" s="746"/>
      <c r="G57" s="746"/>
      <c r="H57" s="746"/>
      <c r="I57" s="746"/>
      <c r="J57" s="746"/>
      <c r="K57" s="746"/>
      <c r="L57" s="746"/>
      <c r="M57" s="746"/>
      <c r="N57" s="729"/>
    </row>
    <row r="58" spans="1:14" ht="15" customHeight="1" x14ac:dyDescent="0.3">
      <c r="A58" s="746"/>
      <c r="B58" s="746"/>
      <c r="C58" s="746"/>
      <c r="D58" s="746"/>
      <c r="E58" s="746"/>
      <c r="F58" s="746"/>
      <c r="G58" s="746"/>
      <c r="H58" s="746"/>
      <c r="I58" s="746"/>
      <c r="J58" s="746"/>
      <c r="K58" s="746"/>
      <c r="L58" s="746"/>
      <c r="M58" s="746"/>
      <c r="N58" s="729"/>
    </row>
    <row r="59" spans="1:14" ht="15" customHeight="1" x14ac:dyDescent="0.3">
      <c r="A59" s="746"/>
      <c r="B59" s="746"/>
      <c r="C59" s="746"/>
      <c r="D59" s="746"/>
      <c r="E59" s="746"/>
      <c r="F59" s="746"/>
      <c r="G59" s="746"/>
      <c r="H59" s="746"/>
      <c r="I59" s="746"/>
      <c r="J59" s="746"/>
      <c r="K59" s="746"/>
      <c r="L59" s="746"/>
      <c r="M59" s="746"/>
      <c r="N59" s="729"/>
    </row>
    <row r="60" spans="1:14" ht="15" customHeight="1" x14ac:dyDescent="0.3">
      <c r="A60" s="746"/>
      <c r="B60" s="746"/>
      <c r="C60" s="746"/>
      <c r="D60" s="746"/>
      <c r="E60" s="746"/>
      <c r="F60" s="746"/>
      <c r="G60" s="746"/>
      <c r="H60" s="746"/>
      <c r="I60" s="746"/>
      <c r="J60" s="746"/>
      <c r="K60" s="746"/>
      <c r="L60" s="746"/>
      <c r="M60" s="746"/>
      <c r="N60" s="729"/>
    </row>
    <row r="61" spans="1:14" ht="15" customHeight="1" x14ac:dyDescent="0.3">
      <c r="A61" s="745"/>
      <c r="B61" s="746"/>
      <c r="C61" s="746"/>
      <c r="D61" s="746"/>
      <c r="E61" s="746"/>
      <c r="F61" s="746"/>
      <c r="G61" s="746"/>
      <c r="H61" s="746"/>
      <c r="I61" s="746"/>
      <c r="J61" s="746"/>
      <c r="K61" s="746"/>
      <c r="L61" s="746"/>
      <c r="M61" s="746"/>
      <c r="N61" s="729"/>
    </row>
    <row r="62" spans="1:14" ht="15" customHeight="1" x14ac:dyDescent="0.3">
      <c r="A62" s="746"/>
      <c r="B62" s="746"/>
      <c r="C62" s="746"/>
      <c r="D62" s="746"/>
      <c r="E62" s="746"/>
      <c r="F62" s="746"/>
      <c r="G62" s="746"/>
      <c r="H62" s="746"/>
      <c r="I62" s="746"/>
      <c r="J62" s="746"/>
      <c r="K62" s="746"/>
      <c r="L62" s="746"/>
      <c r="M62" s="746"/>
      <c r="N62" s="729"/>
    </row>
    <row r="63" spans="1:14" ht="15" customHeight="1" x14ac:dyDescent="0.3">
      <c r="A63" s="746"/>
      <c r="B63" s="746"/>
      <c r="C63" s="746"/>
      <c r="D63" s="746"/>
      <c r="E63" s="746"/>
      <c r="F63" s="746"/>
      <c r="G63" s="746"/>
      <c r="H63" s="746"/>
      <c r="I63" s="746"/>
      <c r="J63" s="746"/>
      <c r="K63" s="746"/>
      <c r="L63" s="746"/>
      <c r="M63" s="746"/>
      <c r="N63" s="729"/>
    </row>
    <row r="64" spans="1:14" ht="15" customHeight="1" x14ac:dyDescent="0.3">
      <c r="A64" s="746"/>
      <c r="B64" s="746"/>
      <c r="C64" s="746"/>
      <c r="D64" s="746"/>
      <c r="E64" s="746"/>
      <c r="F64" s="746"/>
      <c r="G64" s="746"/>
      <c r="H64" s="746"/>
      <c r="I64" s="746"/>
      <c r="J64" s="746"/>
      <c r="K64" s="746"/>
      <c r="L64" s="746"/>
      <c r="M64" s="746"/>
      <c r="N64" s="729"/>
    </row>
    <row r="65" spans="1:14" ht="15" customHeight="1" x14ac:dyDescent="0.3">
      <c r="A65" s="746"/>
      <c r="B65" s="746"/>
      <c r="C65" s="746"/>
      <c r="D65" s="746"/>
      <c r="E65" s="746"/>
      <c r="F65" s="746"/>
      <c r="G65" s="746"/>
      <c r="H65" s="746"/>
      <c r="I65" s="746"/>
      <c r="J65" s="746"/>
      <c r="K65" s="746"/>
      <c r="L65" s="746"/>
      <c r="M65" s="746"/>
      <c r="N65" s="729"/>
    </row>
    <row r="66" spans="1:14" ht="15" customHeight="1" x14ac:dyDescent="0.3">
      <c r="A66" s="746"/>
      <c r="B66" s="746"/>
      <c r="C66" s="746"/>
      <c r="D66" s="746"/>
      <c r="E66" s="746"/>
      <c r="F66" s="746"/>
      <c r="G66" s="746"/>
      <c r="H66" s="746"/>
      <c r="I66" s="746"/>
      <c r="J66" s="746"/>
      <c r="K66" s="746"/>
      <c r="L66" s="746"/>
      <c r="M66" s="746"/>
      <c r="N66" s="729"/>
    </row>
    <row r="67" spans="1:14" ht="15" customHeight="1" x14ac:dyDescent="0.3">
      <c r="A67" s="746"/>
      <c r="B67" s="746"/>
      <c r="C67" s="746"/>
      <c r="D67" s="746"/>
      <c r="E67" s="746"/>
      <c r="F67" s="746"/>
      <c r="G67" s="746"/>
      <c r="H67" s="746"/>
      <c r="I67" s="746"/>
      <c r="J67" s="746"/>
      <c r="K67" s="746"/>
      <c r="L67" s="746"/>
      <c r="M67" s="746"/>
      <c r="N67" s="729"/>
    </row>
    <row r="68" spans="1:14" ht="15" customHeight="1" x14ac:dyDescent="0.3">
      <c r="A68" s="746"/>
      <c r="B68" s="746"/>
      <c r="C68" s="746"/>
      <c r="D68" s="746"/>
      <c r="E68" s="746"/>
      <c r="F68" s="746"/>
      <c r="G68" s="746"/>
      <c r="H68" s="746"/>
      <c r="I68" s="746"/>
      <c r="J68" s="746"/>
      <c r="K68" s="746"/>
      <c r="L68" s="746"/>
      <c r="M68" s="746"/>
      <c r="N68" s="729"/>
    </row>
    <row r="69" spans="1:14" ht="15" customHeight="1" x14ac:dyDescent="0.3">
      <c r="A69" s="746"/>
      <c r="B69" s="746"/>
      <c r="C69" s="746"/>
      <c r="D69" s="746"/>
      <c r="E69" s="746"/>
      <c r="F69" s="746"/>
      <c r="G69" s="746"/>
      <c r="H69" s="746"/>
      <c r="I69" s="746"/>
      <c r="J69" s="746"/>
      <c r="K69" s="746"/>
      <c r="L69" s="746"/>
      <c r="M69" s="746"/>
      <c r="N69" s="729"/>
    </row>
    <row r="70" spans="1:14" ht="15" customHeight="1" x14ac:dyDescent="0.3">
      <c r="A70" s="746"/>
      <c r="B70" s="746"/>
      <c r="C70" s="746"/>
      <c r="D70" s="746"/>
      <c r="E70" s="746"/>
      <c r="F70" s="746"/>
      <c r="G70" s="746"/>
      <c r="H70" s="746"/>
      <c r="I70" s="746"/>
      <c r="J70" s="746"/>
      <c r="K70" s="746"/>
      <c r="L70" s="746"/>
      <c r="M70" s="746"/>
      <c r="N70" s="729"/>
    </row>
    <row r="71" spans="1:14" ht="15" customHeight="1" x14ac:dyDescent="0.3">
      <c r="A71" s="746"/>
      <c r="B71" s="746"/>
      <c r="C71" s="746"/>
      <c r="D71" s="746"/>
      <c r="E71" s="746"/>
      <c r="F71" s="746"/>
      <c r="G71" s="746"/>
      <c r="H71" s="746"/>
      <c r="I71" s="746"/>
      <c r="J71" s="746"/>
      <c r="K71" s="746"/>
      <c r="L71" s="746"/>
      <c r="M71" s="746"/>
      <c r="N71" s="729"/>
    </row>
    <row r="72" spans="1:14" ht="15" customHeight="1" x14ac:dyDescent="0.3">
      <c r="A72" s="229"/>
      <c r="B72" s="229"/>
      <c r="C72" s="229"/>
      <c r="D72" s="229"/>
      <c r="E72" s="229"/>
      <c r="F72" s="229"/>
      <c r="G72" s="229"/>
      <c r="H72" s="229"/>
      <c r="I72" s="229"/>
      <c r="J72" s="229"/>
      <c r="K72" s="229"/>
      <c r="L72" s="229"/>
      <c r="M72" s="229"/>
      <c r="N72" s="729"/>
    </row>
    <row r="73" spans="1:14" ht="15" customHeight="1" x14ac:dyDescent="0.3">
      <c r="A73" s="745"/>
      <c r="B73" s="746"/>
      <c r="C73" s="746"/>
      <c r="D73" s="746"/>
      <c r="E73" s="746"/>
      <c r="F73" s="746"/>
      <c r="G73" s="746"/>
      <c r="H73" s="746"/>
      <c r="I73" s="746"/>
      <c r="J73" s="746"/>
      <c r="K73" s="746"/>
      <c r="L73" s="746"/>
      <c r="M73" s="746"/>
      <c r="N73" s="729"/>
    </row>
    <row r="74" spans="1:14" ht="15" customHeight="1" x14ac:dyDescent="0.3">
      <c r="A74" s="746"/>
      <c r="B74" s="746"/>
      <c r="C74" s="746"/>
      <c r="D74" s="746"/>
      <c r="E74" s="746"/>
      <c r="F74" s="746"/>
      <c r="G74" s="746"/>
      <c r="H74" s="746"/>
      <c r="I74" s="746"/>
      <c r="J74" s="746"/>
      <c r="K74" s="746"/>
      <c r="L74" s="746"/>
      <c r="M74" s="746"/>
      <c r="N74" s="729"/>
    </row>
    <row r="75" spans="1:14" ht="15" customHeight="1" x14ac:dyDescent="0.3">
      <c r="A75" s="746"/>
      <c r="B75" s="746"/>
      <c r="C75" s="746"/>
      <c r="D75" s="746"/>
      <c r="E75" s="746"/>
      <c r="F75" s="746"/>
      <c r="G75" s="746"/>
      <c r="H75" s="746"/>
      <c r="I75" s="746"/>
      <c r="J75" s="746"/>
      <c r="K75" s="746"/>
      <c r="L75" s="746"/>
      <c r="M75" s="746"/>
      <c r="N75" s="729"/>
    </row>
    <row r="76" spans="1:14" ht="15" customHeight="1" x14ac:dyDescent="0.3">
      <c r="A76" s="746"/>
      <c r="B76" s="746"/>
      <c r="C76" s="746"/>
      <c r="D76" s="746"/>
      <c r="E76" s="746"/>
      <c r="F76" s="746"/>
      <c r="G76" s="746"/>
      <c r="H76" s="746"/>
      <c r="I76" s="746"/>
      <c r="J76" s="746"/>
      <c r="K76" s="746"/>
      <c r="L76" s="746"/>
      <c r="M76" s="746"/>
      <c r="N76" s="729"/>
    </row>
    <row r="77" spans="1:14" ht="15" customHeight="1" x14ac:dyDescent="0.3">
      <c r="A77" s="746"/>
      <c r="B77" s="746"/>
      <c r="C77" s="746"/>
      <c r="D77" s="746"/>
      <c r="E77" s="746"/>
      <c r="F77" s="746"/>
      <c r="G77" s="746"/>
      <c r="H77" s="746"/>
      <c r="I77" s="746"/>
      <c r="J77" s="746"/>
      <c r="K77" s="746"/>
      <c r="L77" s="746"/>
      <c r="M77" s="746"/>
      <c r="N77" s="729"/>
    </row>
    <row r="78" spans="1:14" ht="15" customHeight="1" x14ac:dyDescent="0.3">
      <c r="A78" s="746"/>
      <c r="B78" s="746"/>
      <c r="C78" s="746"/>
      <c r="D78" s="746"/>
      <c r="E78" s="746"/>
      <c r="F78" s="746"/>
      <c r="G78" s="746"/>
      <c r="H78" s="746"/>
      <c r="I78" s="746"/>
      <c r="J78" s="746"/>
      <c r="K78" s="746"/>
      <c r="L78" s="746"/>
      <c r="M78" s="746"/>
      <c r="N78" s="729"/>
    </row>
    <row r="79" spans="1:14" ht="15" customHeight="1" x14ac:dyDescent="0.3">
      <c r="A79" s="229"/>
      <c r="B79" s="229"/>
      <c r="C79" s="229"/>
      <c r="D79" s="229"/>
      <c r="E79" s="229"/>
      <c r="F79" s="229"/>
      <c r="G79" s="229"/>
      <c r="H79" s="229"/>
      <c r="I79" s="229"/>
      <c r="J79" s="229"/>
      <c r="K79" s="229"/>
      <c r="L79" s="229"/>
      <c r="M79" s="229"/>
      <c r="N79" s="729"/>
    </row>
    <row r="80" spans="1:14" ht="15" customHeight="1" x14ac:dyDescent="0.3">
      <c r="A80" s="766"/>
      <c r="B80" s="766"/>
      <c r="C80" s="766"/>
      <c r="D80" s="766"/>
      <c r="E80" s="766"/>
      <c r="F80" s="766"/>
      <c r="G80" s="766"/>
      <c r="H80" s="766"/>
      <c r="I80" s="766"/>
      <c r="J80" s="766"/>
      <c r="K80" s="766"/>
      <c r="L80" s="766"/>
      <c r="M80" s="766"/>
      <c r="N80" s="729"/>
    </row>
    <row r="81" spans="1:14" ht="15" customHeight="1" x14ac:dyDescent="0.3">
      <c r="A81" s="766"/>
      <c r="B81" s="766"/>
      <c r="C81" s="766"/>
      <c r="D81" s="766"/>
      <c r="E81" s="766"/>
      <c r="F81" s="766"/>
      <c r="G81" s="766"/>
      <c r="H81" s="766"/>
      <c r="I81" s="766"/>
      <c r="J81" s="766"/>
      <c r="K81" s="766"/>
      <c r="L81" s="766"/>
      <c r="M81" s="766"/>
      <c r="N81" s="729"/>
    </row>
    <row r="82" spans="1:14" ht="15" customHeight="1" x14ac:dyDescent="0.3">
      <c r="A82" s="766"/>
      <c r="B82" s="766"/>
      <c r="C82" s="766"/>
      <c r="D82" s="766"/>
      <c r="E82" s="766"/>
      <c r="F82" s="766"/>
      <c r="G82" s="766"/>
      <c r="H82" s="766"/>
      <c r="I82" s="766"/>
      <c r="J82" s="766"/>
      <c r="K82" s="766"/>
      <c r="L82" s="766"/>
      <c r="M82" s="766"/>
      <c r="N82" s="729"/>
    </row>
    <row r="83" spans="1:14" ht="15" customHeight="1" x14ac:dyDescent="0.3">
      <c r="A83" s="746"/>
      <c r="B83" s="746"/>
      <c r="C83" s="746"/>
      <c r="D83" s="746"/>
      <c r="E83" s="746"/>
      <c r="F83" s="746"/>
      <c r="G83" s="746"/>
      <c r="H83" s="746"/>
      <c r="I83" s="746"/>
      <c r="J83" s="746"/>
      <c r="K83" s="746"/>
      <c r="L83" s="746"/>
      <c r="M83" s="746"/>
      <c r="N83" s="729"/>
    </row>
    <row r="84" spans="1:14" ht="15" customHeight="1" x14ac:dyDescent="0.3">
      <c r="A84" s="746"/>
      <c r="B84" s="746"/>
      <c r="C84" s="746"/>
      <c r="D84" s="746"/>
      <c r="E84" s="746"/>
      <c r="F84" s="746"/>
      <c r="G84" s="746"/>
      <c r="H84" s="746"/>
      <c r="I84" s="746"/>
      <c r="J84" s="746"/>
      <c r="K84" s="746"/>
      <c r="L84" s="746"/>
      <c r="M84" s="746"/>
      <c r="N84" s="729"/>
    </row>
    <row r="85" spans="1:14" ht="15" customHeight="1" x14ac:dyDescent="0.3">
      <c r="A85" s="746"/>
      <c r="B85" s="746"/>
      <c r="C85" s="746"/>
      <c r="D85" s="746"/>
      <c r="E85" s="746"/>
      <c r="F85" s="746"/>
      <c r="G85" s="746"/>
      <c r="H85" s="746"/>
      <c r="I85" s="746"/>
      <c r="J85" s="746"/>
      <c r="K85" s="746"/>
      <c r="L85" s="746"/>
      <c r="M85" s="746"/>
      <c r="N85" s="729"/>
    </row>
    <row r="86" spans="1:14" ht="15" customHeight="1" x14ac:dyDescent="0.3">
      <c r="A86" s="746"/>
      <c r="B86" s="746"/>
      <c r="C86" s="746"/>
      <c r="D86" s="746"/>
      <c r="E86" s="746"/>
      <c r="F86" s="746"/>
      <c r="G86" s="746"/>
      <c r="H86" s="746"/>
      <c r="I86" s="746"/>
      <c r="J86" s="746"/>
      <c r="K86" s="746"/>
      <c r="L86" s="746"/>
      <c r="M86" s="746"/>
      <c r="N86" s="729"/>
    </row>
    <row r="87" spans="1:14" ht="15" customHeight="1" x14ac:dyDescent="0.3">
      <c r="A87" s="746"/>
      <c r="B87" s="746"/>
      <c r="C87" s="746"/>
      <c r="D87" s="746"/>
      <c r="E87" s="746"/>
      <c r="F87" s="746"/>
      <c r="G87" s="746"/>
      <c r="H87" s="746"/>
      <c r="I87" s="746"/>
      <c r="J87" s="746"/>
      <c r="K87" s="746"/>
      <c r="L87" s="746"/>
      <c r="M87" s="746"/>
      <c r="N87" s="729"/>
    </row>
    <row r="88" spans="1:14" ht="15" customHeight="1" x14ac:dyDescent="0.3">
      <c r="A88" s="746"/>
      <c r="B88" s="746"/>
      <c r="C88" s="746"/>
      <c r="D88" s="746"/>
      <c r="E88" s="746"/>
      <c r="F88" s="746"/>
      <c r="G88" s="746"/>
      <c r="H88" s="746"/>
      <c r="I88" s="746"/>
      <c r="J88" s="746"/>
      <c r="K88" s="746"/>
      <c r="L88" s="746"/>
      <c r="M88" s="746"/>
      <c r="N88" s="729"/>
    </row>
    <row r="89" spans="1:14" ht="15" customHeight="1" x14ac:dyDescent="0.3">
      <c r="A89" s="229"/>
      <c r="B89" s="229"/>
      <c r="C89" s="229"/>
      <c r="D89" s="229"/>
      <c r="E89" s="229"/>
      <c r="F89" s="229"/>
      <c r="G89" s="229"/>
      <c r="H89" s="229"/>
      <c r="I89" s="229"/>
      <c r="J89" s="229"/>
      <c r="K89" s="229"/>
      <c r="L89" s="229"/>
      <c r="M89" s="229"/>
      <c r="N89" s="729"/>
    </row>
    <row r="90" spans="1:14" ht="15" customHeight="1" x14ac:dyDescent="0.3">
      <c r="A90" s="746"/>
      <c r="B90" s="746"/>
      <c r="C90" s="746"/>
      <c r="D90" s="746"/>
      <c r="E90" s="746"/>
      <c r="F90" s="746"/>
      <c r="G90" s="746"/>
      <c r="H90" s="746"/>
      <c r="I90" s="746"/>
      <c r="J90" s="746"/>
      <c r="K90" s="746"/>
      <c r="L90" s="746"/>
      <c r="M90" s="746"/>
      <c r="N90" s="729"/>
    </row>
    <row r="91" spans="1:14" ht="15" customHeight="1" x14ac:dyDescent="0.3">
      <c r="A91" s="746"/>
      <c r="B91" s="746"/>
      <c r="C91" s="746"/>
      <c r="D91" s="746"/>
      <c r="E91" s="746"/>
      <c r="F91" s="746"/>
      <c r="G91" s="746"/>
      <c r="H91" s="746"/>
      <c r="I91" s="746"/>
      <c r="J91" s="746"/>
      <c r="K91" s="746"/>
      <c r="L91" s="746"/>
      <c r="M91" s="746"/>
      <c r="N91" s="729"/>
    </row>
    <row r="92" spans="1:14" ht="15" customHeight="1" x14ac:dyDescent="0.3">
      <c r="A92" s="746"/>
      <c r="B92" s="746"/>
      <c r="C92" s="746"/>
      <c r="D92" s="746"/>
      <c r="E92" s="746"/>
      <c r="F92" s="746"/>
      <c r="G92" s="746"/>
      <c r="H92" s="746"/>
      <c r="I92" s="746"/>
      <c r="J92" s="746"/>
      <c r="K92" s="746"/>
      <c r="L92" s="746"/>
      <c r="M92" s="746"/>
      <c r="N92" s="729"/>
    </row>
    <row r="93" spans="1:14" ht="15" customHeight="1" x14ac:dyDescent="0.3">
      <c r="A93" s="746"/>
      <c r="B93" s="746"/>
      <c r="C93" s="746"/>
      <c r="D93" s="746"/>
      <c r="E93" s="746"/>
      <c r="F93" s="746"/>
      <c r="G93" s="746"/>
      <c r="H93" s="746"/>
      <c r="I93" s="746"/>
      <c r="J93" s="746"/>
      <c r="K93" s="746"/>
      <c r="L93" s="746"/>
      <c r="M93" s="746"/>
      <c r="N93" s="729"/>
    </row>
    <row r="94" spans="1:14" ht="15" customHeight="1" x14ac:dyDescent="0.3">
      <c r="A94" s="746"/>
      <c r="B94" s="746"/>
      <c r="C94" s="746"/>
      <c r="D94" s="746"/>
      <c r="E94" s="746"/>
      <c r="F94" s="746"/>
      <c r="G94" s="746"/>
      <c r="H94" s="746"/>
      <c r="I94" s="746"/>
      <c r="J94" s="746"/>
      <c r="K94" s="746"/>
      <c r="L94" s="746"/>
      <c r="M94" s="746"/>
      <c r="N94" s="729"/>
    </row>
    <row r="95" spans="1:14" ht="15" customHeight="1" x14ac:dyDescent="0.3">
      <c r="A95" s="229"/>
      <c r="B95" s="229"/>
      <c r="C95" s="229"/>
      <c r="D95" s="229"/>
      <c r="E95" s="229"/>
      <c r="F95" s="229"/>
      <c r="G95" s="229"/>
      <c r="H95" s="229"/>
      <c r="I95" s="229"/>
      <c r="J95" s="229"/>
      <c r="K95" s="229"/>
      <c r="L95" s="229"/>
      <c r="M95" s="229"/>
      <c r="N95" s="729"/>
    </row>
    <row r="96" spans="1:14" ht="15" customHeight="1" x14ac:dyDescent="0.3">
      <c r="A96" s="746"/>
      <c r="B96" s="746"/>
      <c r="C96" s="746"/>
      <c r="D96" s="746"/>
      <c r="E96" s="746"/>
      <c r="F96" s="746"/>
      <c r="G96" s="746"/>
      <c r="H96" s="746"/>
      <c r="I96" s="746"/>
      <c r="J96" s="746"/>
      <c r="K96" s="746"/>
      <c r="L96" s="746"/>
      <c r="M96" s="746"/>
      <c r="N96" s="729"/>
    </row>
    <row r="97" spans="1:14" ht="15" customHeight="1" x14ac:dyDescent="0.3">
      <c r="A97" s="746"/>
      <c r="B97" s="746"/>
      <c r="C97" s="746"/>
      <c r="D97" s="746"/>
      <c r="E97" s="746"/>
      <c r="F97" s="746"/>
      <c r="G97" s="746"/>
      <c r="H97" s="746"/>
      <c r="I97" s="746"/>
      <c r="J97" s="746"/>
      <c r="K97" s="746"/>
      <c r="L97" s="746"/>
      <c r="M97" s="746"/>
      <c r="N97" s="729"/>
    </row>
    <row r="98" spans="1:14" ht="15" customHeight="1" x14ac:dyDescent="0.3">
      <c r="A98" s="746"/>
      <c r="B98" s="746"/>
      <c r="C98" s="746"/>
      <c r="D98" s="746"/>
      <c r="E98" s="746"/>
      <c r="F98" s="746"/>
      <c r="G98" s="746"/>
      <c r="H98" s="746"/>
      <c r="I98" s="746"/>
      <c r="J98" s="746"/>
      <c r="K98" s="746"/>
      <c r="L98" s="746"/>
      <c r="M98" s="746"/>
      <c r="N98" s="729"/>
    </row>
    <row r="99" spans="1:14" ht="15" customHeight="1" x14ac:dyDescent="0.3">
      <c r="A99" s="746"/>
      <c r="B99" s="746"/>
      <c r="C99" s="746"/>
      <c r="D99" s="746"/>
      <c r="E99" s="746"/>
      <c r="F99" s="746"/>
      <c r="G99" s="746"/>
      <c r="H99" s="746"/>
      <c r="I99" s="746"/>
      <c r="J99" s="746"/>
      <c r="K99" s="746"/>
      <c r="L99" s="746"/>
      <c r="M99" s="746"/>
      <c r="N99" s="729"/>
    </row>
    <row r="100" spans="1:14" ht="15" customHeight="1" x14ac:dyDescent="0.3">
      <c r="A100" s="746"/>
      <c r="B100" s="746"/>
      <c r="C100" s="746"/>
      <c r="D100" s="746"/>
      <c r="E100" s="746"/>
      <c r="F100" s="746"/>
      <c r="G100" s="746"/>
      <c r="H100" s="746"/>
      <c r="I100" s="746"/>
      <c r="J100" s="746"/>
      <c r="K100" s="746"/>
      <c r="L100" s="746"/>
      <c r="M100" s="746"/>
      <c r="N100" s="729"/>
    </row>
    <row r="101" spans="1:14" ht="15" customHeight="1" x14ac:dyDescent="0.3">
      <c r="A101" s="746"/>
      <c r="B101" s="746"/>
      <c r="C101" s="746"/>
      <c r="D101" s="746"/>
      <c r="E101" s="746"/>
      <c r="F101" s="746"/>
      <c r="G101" s="746"/>
      <c r="H101" s="746"/>
      <c r="I101" s="746"/>
      <c r="J101" s="746"/>
      <c r="K101" s="746"/>
      <c r="L101" s="746"/>
      <c r="M101" s="746"/>
      <c r="N101" s="729"/>
    </row>
    <row r="102" spans="1:14" ht="15" customHeight="1" x14ac:dyDescent="0.3">
      <c r="A102" s="746"/>
      <c r="B102" s="746"/>
      <c r="C102" s="746"/>
      <c r="D102" s="746"/>
      <c r="E102" s="746"/>
      <c r="F102" s="746"/>
      <c r="G102" s="746"/>
      <c r="H102" s="746"/>
      <c r="I102" s="746"/>
      <c r="J102" s="746"/>
      <c r="K102" s="746"/>
      <c r="L102" s="746"/>
      <c r="M102" s="746"/>
      <c r="N102" s="729"/>
    </row>
    <row r="103" spans="1:14" ht="15" customHeight="1" x14ac:dyDescent="0.3">
      <c r="A103" s="746"/>
      <c r="B103" s="746"/>
      <c r="C103" s="746"/>
      <c r="D103" s="746"/>
      <c r="E103" s="746"/>
      <c r="F103" s="746"/>
      <c r="G103" s="746"/>
      <c r="H103" s="746"/>
      <c r="I103" s="746"/>
      <c r="J103" s="746"/>
      <c r="K103" s="746"/>
      <c r="L103" s="746"/>
      <c r="M103" s="746"/>
      <c r="N103" s="729"/>
    </row>
    <row r="104" spans="1:14" ht="15" customHeight="1" x14ac:dyDescent="0.3">
      <c r="A104" s="229"/>
      <c r="B104" s="229"/>
      <c r="C104" s="229"/>
      <c r="D104" s="229"/>
      <c r="E104" s="229"/>
      <c r="F104" s="229"/>
      <c r="G104" s="229"/>
      <c r="H104" s="229"/>
      <c r="I104" s="229"/>
      <c r="J104" s="229"/>
      <c r="K104" s="229"/>
      <c r="L104" s="229"/>
      <c r="M104" s="229"/>
      <c r="N104" s="729"/>
    </row>
    <row r="105" spans="1:14" ht="15" customHeight="1" x14ac:dyDescent="0.3">
      <c r="A105" s="746"/>
      <c r="B105" s="746"/>
      <c r="C105" s="746"/>
      <c r="D105" s="746"/>
      <c r="E105" s="746"/>
      <c r="F105" s="746"/>
      <c r="G105" s="746"/>
      <c r="H105" s="746"/>
      <c r="I105" s="746"/>
      <c r="J105" s="746"/>
      <c r="K105" s="746"/>
      <c r="L105" s="746"/>
      <c r="M105" s="746"/>
      <c r="N105" s="729"/>
    </row>
    <row r="106" spans="1:14" ht="15" customHeight="1" x14ac:dyDescent="0.3">
      <c r="A106" s="746"/>
      <c r="B106" s="746"/>
      <c r="C106" s="746"/>
      <c r="D106" s="746"/>
      <c r="E106" s="746"/>
      <c r="F106" s="746"/>
      <c r="G106" s="746"/>
      <c r="H106" s="746"/>
      <c r="I106" s="746"/>
      <c r="J106" s="746"/>
      <c r="K106" s="746"/>
      <c r="L106" s="746"/>
      <c r="M106" s="746"/>
      <c r="N106" s="729"/>
    </row>
    <row r="107" spans="1:14" ht="15" customHeight="1" x14ac:dyDescent="0.3">
      <c r="A107" s="746"/>
      <c r="B107" s="746"/>
      <c r="C107" s="746"/>
      <c r="D107" s="746"/>
      <c r="E107" s="746"/>
      <c r="F107" s="746"/>
      <c r="G107" s="746"/>
      <c r="H107" s="746"/>
      <c r="I107" s="746"/>
      <c r="J107" s="746"/>
      <c r="K107" s="746"/>
      <c r="L107" s="746"/>
      <c r="M107" s="746"/>
      <c r="N107" s="729"/>
    </row>
    <row r="108" spans="1:14" ht="15" customHeight="1" x14ac:dyDescent="0.3">
      <c r="A108" s="746"/>
      <c r="B108" s="746"/>
      <c r="C108" s="746"/>
      <c r="D108" s="746"/>
      <c r="E108" s="746"/>
      <c r="F108" s="746"/>
      <c r="G108" s="746"/>
      <c r="H108" s="746"/>
      <c r="I108" s="746"/>
      <c r="J108" s="746"/>
      <c r="K108" s="746"/>
      <c r="L108" s="746"/>
      <c r="M108" s="746"/>
      <c r="N108" s="729"/>
    </row>
    <row r="109" spans="1:14" ht="15" customHeight="1" x14ac:dyDescent="0.3">
      <c r="A109" s="746"/>
      <c r="B109" s="746"/>
      <c r="C109" s="746"/>
      <c r="D109" s="746"/>
      <c r="E109" s="746"/>
      <c r="F109" s="746"/>
      <c r="G109" s="746"/>
      <c r="H109" s="746"/>
      <c r="I109" s="746"/>
      <c r="J109" s="746"/>
      <c r="K109" s="746"/>
      <c r="L109" s="746"/>
      <c r="M109" s="746"/>
      <c r="N109" s="729"/>
    </row>
    <row r="110" spans="1:14" ht="15" customHeight="1" x14ac:dyDescent="0.3">
      <c r="A110" s="746"/>
      <c r="B110" s="746"/>
      <c r="C110" s="746"/>
      <c r="D110" s="746"/>
      <c r="E110" s="746"/>
      <c r="F110" s="746"/>
      <c r="G110" s="746"/>
      <c r="H110" s="746"/>
      <c r="I110" s="746"/>
      <c r="J110" s="746"/>
      <c r="K110" s="746"/>
      <c r="L110" s="746"/>
      <c r="M110" s="746"/>
      <c r="N110" s="729"/>
    </row>
    <row r="111" spans="1:14" ht="15" customHeight="1" x14ac:dyDescent="0.3">
      <c r="A111" s="746"/>
      <c r="B111" s="746"/>
      <c r="C111" s="746"/>
      <c r="D111" s="746"/>
      <c r="E111" s="746"/>
      <c r="F111" s="746"/>
      <c r="G111" s="746"/>
      <c r="H111" s="746"/>
      <c r="I111" s="746"/>
      <c r="J111" s="746"/>
      <c r="K111" s="746"/>
      <c r="L111" s="746"/>
      <c r="M111" s="746"/>
      <c r="N111" s="729"/>
    </row>
    <row r="112" spans="1:14" ht="15" customHeight="1" x14ac:dyDescent="0.3">
      <c r="A112" s="746"/>
      <c r="B112" s="746"/>
      <c r="C112" s="746"/>
      <c r="D112" s="746"/>
      <c r="E112" s="746"/>
      <c r="F112" s="746"/>
      <c r="G112" s="746"/>
      <c r="H112" s="746"/>
      <c r="I112" s="746"/>
      <c r="J112" s="746"/>
      <c r="K112" s="746"/>
      <c r="L112" s="746"/>
      <c r="M112" s="746"/>
      <c r="N112" s="729"/>
    </row>
    <row r="113" spans="1:14" ht="15" customHeight="1" x14ac:dyDescent="0.3">
      <c r="A113" s="746"/>
      <c r="B113" s="746"/>
      <c r="C113" s="746"/>
      <c r="D113" s="746"/>
      <c r="E113" s="746"/>
      <c r="F113" s="746"/>
      <c r="G113" s="746"/>
      <c r="H113" s="746"/>
      <c r="I113" s="746"/>
      <c r="J113" s="746"/>
      <c r="K113" s="746"/>
      <c r="L113" s="746"/>
      <c r="M113" s="746"/>
      <c r="N113" s="729"/>
    </row>
    <row r="114" spans="1:14" ht="15" customHeight="1" x14ac:dyDescent="0.3">
      <c r="A114" s="746"/>
      <c r="B114" s="746"/>
      <c r="C114" s="746"/>
      <c r="D114" s="746"/>
      <c r="E114" s="746"/>
      <c r="F114" s="746"/>
      <c r="G114" s="746"/>
      <c r="H114" s="746"/>
      <c r="I114" s="746"/>
      <c r="J114" s="746"/>
      <c r="K114" s="746"/>
      <c r="L114" s="746"/>
      <c r="M114" s="746"/>
      <c r="N114" s="729"/>
    </row>
    <row r="115" spans="1:14" ht="15" customHeight="1" x14ac:dyDescent="0.3">
      <c r="A115" s="746"/>
      <c r="B115" s="746"/>
      <c r="C115" s="746"/>
      <c r="D115" s="746"/>
      <c r="E115" s="746"/>
      <c r="F115" s="746"/>
      <c r="G115" s="746"/>
      <c r="H115" s="746"/>
      <c r="I115" s="746"/>
      <c r="J115" s="746"/>
      <c r="K115" s="746"/>
      <c r="L115" s="746"/>
      <c r="M115" s="746"/>
      <c r="N115" s="729"/>
    </row>
    <row r="116" spans="1:14" ht="15" customHeight="1" x14ac:dyDescent="0.3">
      <c r="A116" s="229"/>
      <c r="B116" s="229"/>
      <c r="C116" s="229"/>
      <c r="D116" s="229"/>
      <c r="E116" s="229"/>
      <c r="F116" s="229"/>
      <c r="G116" s="229"/>
      <c r="H116" s="229"/>
      <c r="I116" s="229"/>
      <c r="J116" s="229"/>
      <c r="K116" s="229"/>
      <c r="L116" s="229"/>
      <c r="M116" s="229"/>
      <c r="N116" s="729"/>
    </row>
    <row r="117" spans="1:14" ht="15" customHeight="1" x14ac:dyDescent="0.3">
      <c r="A117" s="746"/>
      <c r="B117" s="746"/>
      <c r="C117" s="746"/>
      <c r="D117" s="746"/>
      <c r="E117" s="746"/>
      <c r="F117" s="746"/>
      <c r="G117" s="746"/>
      <c r="H117" s="746"/>
      <c r="I117" s="746"/>
      <c r="J117" s="746"/>
      <c r="K117" s="746"/>
      <c r="L117" s="746"/>
      <c r="M117" s="746"/>
      <c r="N117" s="729"/>
    </row>
    <row r="118" spans="1:14" ht="15" customHeight="1" x14ac:dyDescent="0.3">
      <c r="A118" s="746"/>
      <c r="B118" s="746"/>
      <c r="C118" s="746"/>
      <c r="D118" s="746"/>
      <c r="E118" s="746"/>
      <c r="F118" s="746"/>
      <c r="G118" s="746"/>
      <c r="H118" s="746"/>
      <c r="I118" s="746"/>
      <c r="J118" s="746"/>
      <c r="K118" s="746"/>
      <c r="L118" s="746"/>
      <c r="M118" s="746"/>
      <c r="N118" s="729"/>
    </row>
    <row r="119" spans="1:14" ht="15" customHeight="1" x14ac:dyDescent="0.3">
      <c r="A119" s="746"/>
      <c r="B119" s="746"/>
      <c r="C119" s="746"/>
      <c r="D119" s="746"/>
      <c r="E119" s="746"/>
      <c r="F119" s="746"/>
      <c r="G119" s="746"/>
      <c r="H119" s="746"/>
      <c r="I119" s="746"/>
      <c r="J119" s="746"/>
      <c r="K119" s="746"/>
      <c r="L119" s="746"/>
      <c r="M119" s="746"/>
      <c r="N119" s="729"/>
    </row>
    <row r="120" spans="1:14" ht="15" customHeight="1" x14ac:dyDescent="0.3">
      <c r="A120" s="746"/>
      <c r="B120" s="746"/>
      <c r="C120" s="746"/>
      <c r="D120" s="746"/>
      <c r="E120" s="746"/>
      <c r="F120" s="746"/>
      <c r="G120" s="746"/>
      <c r="H120" s="746"/>
      <c r="I120" s="746"/>
      <c r="J120" s="746"/>
      <c r="K120" s="746"/>
      <c r="L120" s="746"/>
      <c r="M120" s="746"/>
      <c r="N120" s="729"/>
    </row>
    <row r="121" spans="1:14" ht="15" customHeight="1" x14ac:dyDescent="0.3">
      <c r="A121" s="746"/>
      <c r="B121" s="746"/>
      <c r="C121" s="746"/>
      <c r="D121" s="746"/>
      <c r="E121" s="746"/>
      <c r="F121" s="746"/>
      <c r="G121" s="746"/>
      <c r="H121" s="746"/>
      <c r="I121" s="746"/>
      <c r="J121" s="746"/>
      <c r="K121" s="746"/>
      <c r="L121" s="746"/>
      <c r="M121" s="746"/>
      <c r="N121" s="729"/>
    </row>
    <row r="122" spans="1:14" ht="15" customHeight="1" x14ac:dyDescent="0.3">
      <c r="A122" s="746"/>
      <c r="B122" s="746"/>
      <c r="C122" s="746"/>
      <c r="D122" s="746"/>
      <c r="E122" s="746"/>
      <c r="F122" s="746"/>
      <c r="G122" s="746"/>
      <c r="H122" s="746"/>
      <c r="I122" s="746"/>
      <c r="J122" s="746"/>
      <c r="K122" s="746"/>
      <c r="L122" s="746"/>
      <c r="M122" s="746"/>
      <c r="N122" s="729"/>
    </row>
    <row r="123" spans="1:14" ht="15" customHeight="1" x14ac:dyDescent="0.3">
      <c r="A123" s="746"/>
      <c r="B123" s="746"/>
      <c r="C123" s="746"/>
      <c r="D123" s="746"/>
      <c r="E123" s="746"/>
      <c r="F123" s="746"/>
      <c r="G123" s="746"/>
      <c r="H123" s="746"/>
      <c r="I123" s="746"/>
      <c r="J123" s="746"/>
      <c r="K123" s="746"/>
      <c r="L123" s="746"/>
      <c r="M123" s="746"/>
      <c r="N123" s="729"/>
    </row>
    <row r="124" spans="1:14" ht="15" customHeight="1" x14ac:dyDescent="0.3">
      <c r="A124" s="229"/>
      <c r="B124" s="229"/>
      <c r="C124" s="229"/>
      <c r="D124" s="229"/>
      <c r="E124" s="229"/>
      <c r="F124" s="229"/>
      <c r="G124" s="229"/>
      <c r="H124" s="229"/>
      <c r="I124" s="229"/>
      <c r="J124" s="229"/>
      <c r="K124" s="229"/>
      <c r="L124" s="229"/>
      <c r="M124" s="229"/>
      <c r="N124" s="729"/>
    </row>
    <row r="125" spans="1:14" ht="15" customHeight="1" x14ac:dyDescent="0.3">
      <c r="A125" s="767"/>
      <c r="B125" s="246"/>
      <c r="C125" s="246"/>
      <c r="D125" s="246"/>
      <c r="E125" s="246"/>
      <c r="F125" s="229"/>
      <c r="G125" s="228"/>
      <c r="H125" s="228"/>
      <c r="I125" s="228"/>
      <c r="J125" s="228"/>
      <c r="K125" s="228"/>
      <c r="L125" s="229"/>
      <c r="M125" s="229"/>
      <c r="N125" s="729"/>
    </row>
    <row r="126" spans="1:14" ht="15" customHeight="1" x14ac:dyDescent="0.3">
      <c r="A126" s="229"/>
      <c r="B126" s="255"/>
      <c r="C126" s="255"/>
      <c r="D126" s="255"/>
      <c r="E126" s="255"/>
      <c r="F126" s="229"/>
      <c r="G126" s="255"/>
      <c r="H126" s="255"/>
      <c r="I126" s="255"/>
      <c r="J126" s="255"/>
      <c r="K126" s="255"/>
      <c r="L126" s="229"/>
      <c r="M126" s="229"/>
      <c r="N126" s="729"/>
    </row>
    <row r="127" spans="1:14" ht="15" customHeight="1" x14ac:dyDescent="0.3">
      <c r="A127" s="229"/>
      <c r="B127" s="228"/>
      <c r="C127" s="228"/>
      <c r="D127" s="228"/>
      <c r="E127" s="228"/>
      <c r="F127" s="229"/>
      <c r="G127" s="228"/>
      <c r="H127" s="228"/>
      <c r="I127" s="228"/>
      <c r="J127" s="228"/>
      <c r="K127" s="228"/>
      <c r="L127" s="229"/>
      <c r="M127" s="229"/>
      <c r="N127" s="729"/>
    </row>
    <row r="128" spans="1:14" ht="15" customHeight="1" x14ac:dyDescent="0.3">
      <c r="A128" s="229"/>
      <c r="B128" s="255"/>
      <c r="C128" s="255"/>
      <c r="D128" s="255"/>
      <c r="E128" s="255"/>
      <c r="F128" s="229"/>
      <c r="G128" s="255"/>
      <c r="H128" s="255"/>
      <c r="I128" s="255"/>
      <c r="J128" s="255"/>
      <c r="K128" s="255"/>
      <c r="L128" s="229"/>
      <c r="M128" s="229"/>
      <c r="N128" s="729"/>
    </row>
    <row r="129" spans="1:14" ht="15" customHeight="1" x14ac:dyDescent="0.3">
      <c r="A129" s="229"/>
      <c r="B129" s="758"/>
      <c r="C129" s="228"/>
      <c r="D129" s="228"/>
      <c r="E129" s="228"/>
      <c r="F129" s="229"/>
      <c r="G129" s="758"/>
      <c r="H129" s="228"/>
      <c r="I129" s="228"/>
      <c r="J129" s="228"/>
      <c r="K129" s="228"/>
      <c r="L129" s="229"/>
      <c r="M129" s="229"/>
      <c r="N129" s="729"/>
    </row>
    <row r="130" spans="1:14" ht="15" customHeight="1" x14ac:dyDescent="0.3">
      <c r="A130" s="229"/>
      <c r="B130" s="255"/>
      <c r="C130" s="255"/>
      <c r="D130" s="255"/>
      <c r="E130" s="255"/>
      <c r="F130" s="229"/>
      <c r="G130" s="255"/>
      <c r="H130" s="255"/>
      <c r="I130" s="255"/>
      <c r="J130" s="255"/>
      <c r="K130" s="255"/>
      <c r="L130" s="229"/>
      <c r="M130" s="229"/>
      <c r="N130" s="729"/>
    </row>
    <row r="131" spans="1:14" ht="15" customHeight="1" x14ac:dyDescent="0.3">
      <c r="A131" s="229"/>
      <c r="B131" s="229"/>
      <c r="C131" s="229"/>
      <c r="D131" s="229"/>
      <c r="E131" s="229"/>
      <c r="F131" s="229"/>
      <c r="G131" s="229"/>
      <c r="H131" s="229"/>
      <c r="I131" s="229"/>
      <c r="J131" s="229"/>
      <c r="K131" s="229"/>
      <c r="L131" s="229"/>
      <c r="M131" s="229"/>
      <c r="N131" s="729"/>
    </row>
    <row r="132" spans="1:14" ht="15" customHeight="1" x14ac:dyDescent="0.3">
      <c r="A132" s="749"/>
      <c r="B132" s="749"/>
      <c r="C132" s="749"/>
      <c r="D132" s="749"/>
      <c r="E132" s="749"/>
      <c r="F132" s="749"/>
      <c r="G132" s="749"/>
      <c r="H132" s="749"/>
      <c r="I132" s="749"/>
      <c r="J132" s="749"/>
      <c r="K132" s="749"/>
      <c r="L132" s="749"/>
      <c r="M132" s="749"/>
      <c r="N132" s="729"/>
    </row>
    <row r="133" spans="1:14" ht="15" customHeight="1" x14ac:dyDescent="0.3">
      <c r="A133" s="749"/>
      <c r="B133" s="749"/>
      <c r="C133" s="749"/>
      <c r="D133" s="749"/>
      <c r="E133" s="749"/>
      <c r="F133" s="749"/>
      <c r="G133" s="749"/>
      <c r="H133" s="749"/>
      <c r="I133" s="749"/>
      <c r="J133" s="749"/>
      <c r="K133" s="749"/>
      <c r="L133" s="749"/>
      <c r="M133" s="749"/>
      <c r="N133" s="729"/>
    </row>
    <row r="134" spans="1:14" ht="15" customHeight="1" x14ac:dyDescent="0.3">
      <c r="A134" s="749"/>
      <c r="B134" s="749"/>
      <c r="C134" s="749"/>
      <c r="D134" s="749"/>
      <c r="E134" s="749"/>
      <c r="F134" s="749"/>
      <c r="G134" s="749"/>
      <c r="H134" s="749"/>
      <c r="I134" s="749"/>
      <c r="J134" s="749"/>
      <c r="K134" s="749"/>
      <c r="L134" s="749"/>
      <c r="M134" s="749"/>
      <c r="N134" s="729"/>
    </row>
    <row r="135" spans="1:14" ht="15" customHeight="1" x14ac:dyDescent="0.3">
      <c r="A135" s="749"/>
      <c r="B135" s="749"/>
      <c r="C135" s="749"/>
      <c r="D135" s="749"/>
      <c r="E135" s="749"/>
      <c r="F135" s="749"/>
      <c r="G135" s="749"/>
      <c r="H135" s="749"/>
      <c r="I135" s="749"/>
      <c r="J135" s="749"/>
      <c r="K135" s="749"/>
      <c r="L135" s="749"/>
      <c r="M135" s="749"/>
      <c r="N135" s="729"/>
    </row>
    <row r="136" spans="1:14" ht="15" customHeight="1" x14ac:dyDescent="0.3">
      <c r="A136" s="246"/>
      <c r="B136" s="246"/>
      <c r="C136" s="246"/>
      <c r="D136" s="246"/>
      <c r="E136" s="246"/>
      <c r="F136" s="760"/>
      <c r="G136" s="761"/>
      <c r="H136" s="228"/>
      <c r="I136" s="228"/>
      <c r="J136" s="761"/>
      <c r="K136" s="760"/>
      <c r="L136" s="229"/>
      <c r="M136" s="229"/>
      <c r="N136" s="729"/>
    </row>
    <row r="137" spans="1:14" ht="15" customHeight="1" x14ac:dyDescent="0.3">
      <c r="A137" s="229"/>
      <c r="B137" s="229"/>
      <c r="C137" s="229"/>
      <c r="D137" s="229"/>
      <c r="E137" s="229"/>
      <c r="F137" s="229"/>
      <c r="G137" s="229"/>
      <c r="H137" s="229"/>
      <c r="I137" s="229"/>
      <c r="J137" s="229"/>
      <c r="K137" s="229"/>
      <c r="L137" s="229"/>
      <c r="M137" s="229"/>
      <c r="N137" s="729"/>
    </row>
    <row r="138" spans="1:14" ht="15" customHeight="1" x14ac:dyDescent="0.3">
      <c r="A138" s="229"/>
      <c r="B138" s="229"/>
      <c r="C138" s="229"/>
      <c r="D138" s="229"/>
      <c r="E138" s="229"/>
      <c r="F138" s="229"/>
      <c r="G138" s="229"/>
      <c r="H138" s="229"/>
      <c r="I138" s="229"/>
      <c r="J138" s="229"/>
      <c r="K138" s="229"/>
      <c r="L138" s="229"/>
      <c r="M138" s="229"/>
      <c r="N138" s="729"/>
    </row>
    <row r="139" spans="1:14" ht="15" customHeight="1" x14ac:dyDescent="0.3">
      <c r="A139" s="229"/>
      <c r="B139" s="762"/>
      <c r="C139" s="229"/>
      <c r="D139" s="229"/>
      <c r="E139" s="229"/>
      <c r="F139" s="229"/>
      <c r="G139" s="229"/>
      <c r="H139" s="229"/>
      <c r="I139" s="229"/>
      <c r="J139" s="229"/>
      <c r="K139" s="229"/>
      <c r="L139" s="229"/>
      <c r="M139" s="229"/>
      <c r="N139" s="729"/>
    </row>
    <row r="140" spans="1:14" ht="15" customHeight="1" x14ac:dyDescent="0.3">
      <c r="A140" s="229"/>
      <c r="B140" s="229"/>
      <c r="C140" s="229"/>
      <c r="D140" s="229"/>
      <c r="E140" s="229"/>
      <c r="F140" s="229"/>
      <c r="G140" s="229"/>
      <c r="H140" s="229"/>
      <c r="I140" s="229"/>
      <c r="J140" s="229"/>
      <c r="K140" s="229"/>
      <c r="L140" s="229"/>
      <c r="M140" s="229"/>
      <c r="N140" s="729"/>
    </row>
    <row r="141" spans="1:14" ht="15" customHeight="1" x14ac:dyDescent="0.3">
      <c r="A141" s="229"/>
      <c r="B141" s="229"/>
      <c r="C141" s="229"/>
      <c r="D141" s="229"/>
      <c r="E141" s="229"/>
      <c r="F141" s="229"/>
      <c r="G141" s="246"/>
      <c r="H141" s="246"/>
      <c r="I141" s="246"/>
      <c r="J141" s="246"/>
      <c r="K141" s="246"/>
      <c r="L141" s="229"/>
      <c r="M141" s="229"/>
      <c r="N141" s="729"/>
    </row>
    <row r="142" spans="1:14" ht="15" customHeight="1" x14ac:dyDescent="0.3">
      <c r="A142" s="229"/>
      <c r="B142" s="229"/>
      <c r="C142" s="229"/>
      <c r="D142" s="229"/>
      <c r="E142" s="229"/>
      <c r="F142" s="229"/>
      <c r="G142" s="255"/>
      <c r="H142" s="255"/>
      <c r="I142" s="255"/>
      <c r="J142" s="255"/>
      <c r="K142" s="255"/>
      <c r="L142" s="229"/>
      <c r="M142" s="229"/>
      <c r="N142" s="729"/>
    </row>
    <row r="143" spans="1:14" ht="15" customHeight="1" x14ac:dyDescent="0.3">
      <c r="A143" s="229"/>
      <c r="B143" s="229"/>
      <c r="C143" s="229"/>
      <c r="D143" s="229"/>
      <c r="E143" s="229"/>
      <c r="F143" s="229"/>
      <c r="G143" s="229"/>
      <c r="H143" s="229"/>
      <c r="I143" s="229"/>
      <c r="J143" s="229"/>
      <c r="K143" s="229"/>
      <c r="L143" s="229"/>
      <c r="M143" s="229"/>
      <c r="N143" s="729"/>
    </row>
    <row r="144" spans="1:14" ht="15" customHeight="1" x14ac:dyDescent="0.3">
      <c r="A144" s="229"/>
      <c r="B144" s="229"/>
      <c r="C144" s="229"/>
      <c r="D144" s="229"/>
      <c r="E144" s="229"/>
      <c r="F144" s="229"/>
      <c r="G144" s="229"/>
      <c r="H144" s="229"/>
      <c r="I144" s="229"/>
      <c r="J144" s="229"/>
      <c r="K144" s="229"/>
      <c r="L144" s="229"/>
      <c r="M144" s="229"/>
      <c r="N144" s="729"/>
    </row>
    <row r="145" spans="1:14" ht="15" customHeight="1" x14ac:dyDescent="0.3">
      <c r="A145" s="229"/>
      <c r="B145" s="229"/>
      <c r="C145" s="229"/>
      <c r="D145" s="229"/>
      <c r="E145" s="229"/>
      <c r="F145" s="229"/>
      <c r="G145" s="229"/>
      <c r="H145" s="229"/>
      <c r="I145" s="229"/>
      <c r="J145" s="229"/>
      <c r="K145" s="229"/>
      <c r="L145" s="229"/>
      <c r="M145" s="229"/>
      <c r="N145" s="729"/>
    </row>
    <row r="146" spans="1:14" ht="15" customHeight="1" x14ac:dyDescent="0.3">
      <c r="A146" s="729"/>
      <c r="B146" s="729"/>
      <c r="C146" s="729"/>
      <c r="D146" s="729"/>
      <c r="E146" s="729"/>
      <c r="F146" s="729"/>
      <c r="G146" s="729"/>
      <c r="H146" s="729"/>
      <c r="I146" s="729"/>
      <c r="J146" s="729"/>
      <c r="K146" s="729"/>
      <c r="L146" s="729"/>
      <c r="M146" s="729"/>
      <c r="N146" s="729"/>
    </row>
    <row r="147" spans="1:14" ht="15" customHeight="1" x14ac:dyDescent="0.3">
      <c r="A147" s="729"/>
      <c r="B147" s="729"/>
      <c r="C147" s="729"/>
      <c r="D147" s="729"/>
      <c r="E147" s="729"/>
      <c r="F147" s="729"/>
      <c r="G147" s="729"/>
      <c r="H147" s="729"/>
      <c r="I147" s="729"/>
      <c r="J147" s="729"/>
      <c r="K147" s="729"/>
      <c r="L147" s="729"/>
      <c r="M147" s="729"/>
      <c r="N147" s="729"/>
    </row>
    <row r="148" spans="1:14" ht="15" customHeight="1" x14ac:dyDescent="0.3">
      <c r="A148" s="729"/>
      <c r="B148" s="729"/>
      <c r="C148" s="729"/>
      <c r="D148" s="729"/>
      <c r="E148" s="729"/>
      <c r="F148" s="729"/>
      <c r="G148" s="729"/>
      <c r="H148" s="729"/>
      <c r="I148" s="729"/>
      <c r="J148" s="729"/>
      <c r="K148" s="729"/>
      <c r="L148" s="729"/>
      <c r="M148" s="729"/>
      <c r="N148" s="729"/>
    </row>
    <row r="149" spans="1:14" ht="15" customHeight="1" x14ac:dyDescent="0.3">
      <c r="A149" s="729"/>
      <c r="B149" s="729"/>
      <c r="C149" s="729"/>
      <c r="D149" s="729"/>
      <c r="E149" s="729"/>
      <c r="F149" s="729"/>
      <c r="G149" s="729"/>
      <c r="H149" s="729"/>
      <c r="I149" s="729"/>
      <c r="J149" s="729"/>
      <c r="K149" s="729"/>
      <c r="L149" s="729"/>
      <c r="M149" s="729"/>
      <c r="N149" s="729"/>
    </row>
    <row r="150" spans="1:14" ht="15" customHeight="1" x14ac:dyDescent="0.3">
      <c r="A150" s="729"/>
      <c r="B150" s="729"/>
      <c r="C150" s="729"/>
      <c r="D150" s="729"/>
      <c r="E150" s="729"/>
      <c r="F150" s="729"/>
      <c r="G150" s="729"/>
      <c r="H150" s="729"/>
      <c r="I150" s="729"/>
      <c r="J150" s="729"/>
      <c r="K150" s="729"/>
      <c r="L150" s="729"/>
      <c r="M150" s="729"/>
      <c r="N150" s="729"/>
    </row>
    <row r="151" spans="1:14" ht="15" customHeight="1" x14ac:dyDescent="0.3">
      <c r="A151" s="729"/>
      <c r="B151" s="729"/>
      <c r="C151" s="729"/>
      <c r="D151" s="729"/>
      <c r="E151" s="729"/>
      <c r="F151" s="729"/>
      <c r="G151" s="729"/>
      <c r="H151" s="729"/>
      <c r="I151" s="729"/>
      <c r="J151" s="729"/>
      <c r="K151" s="729"/>
      <c r="L151" s="729"/>
      <c r="M151" s="729"/>
      <c r="N151" s="729"/>
    </row>
    <row r="152" spans="1:14" ht="15" customHeight="1" x14ac:dyDescent="0.3">
      <c r="A152" s="729"/>
      <c r="B152" s="729"/>
      <c r="C152" s="729"/>
      <c r="D152" s="729"/>
      <c r="E152" s="729"/>
      <c r="F152" s="729"/>
      <c r="G152" s="729"/>
      <c r="H152" s="729"/>
      <c r="I152" s="729"/>
      <c r="J152" s="729"/>
      <c r="K152" s="729"/>
      <c r="L152" s="729"/>
      <c r="M152" s="729"/>
      <c r="N152" s="729"/>
    </row>
    <row r="153" spans="1:14" ht="15" customHeight="1" x14ac:dyDescent="0.3">
      <c r="A153" s="729"/>
      <c r="B153" s="729"/>
      <c r="C153" s="729"/>
      <c r="D153" s="729"/>
      <c r="E153" s="729"/>
      <c r="F153" s="729"/>
      <c r="G153" s="729"/>
      <c r="H153" s="729"/>
      <c r="I153" s="729"/>
      <c r="J153" s="729"/>
      <c r="K153" s="729"/>
      <c r="L153" s="729"/>
      <c r="M153" s="729"/>
      <c r="N153" s="729"/>
    </row>
    <row r="154" spans="1:14" ht="15" customHeight="1" x14ac:dyDescent="0.3">
      <c r="A154" s="729"/>
      <c r="B154" s="729"/>
      <c r="C154" s="729"/>
      <c r="D154" s="729"/>
      <c r="E154" s="729"/>
      <c r="F154" s="729"/>
      <c r="G154" s="729"/>
      <c r="H154" s="729"/>
      <c r="I154" s="729"/>
      <c r="J154" s="729"/>
      <c r="K154" s="729"/>
      <c r="L154" s="729"/>
      <c r="M154" s="729"/>
      <c r="N154" s="729"/>
    </row>
    <row r="155" spans="1:14" ht="15" customHeight="1" x14ac:dyDescent="0.3">
      <c r="A155" s="729"/>
      <c r="B155" s="729"/>
      <c r="C155" s="729"/>
      <c r="D155" s="729"/>
      <c r="E155" s="729"/>
      <c r="F155" s="729"/>
      <c r="G155" s="729"/>
      <c r="H155" s="729"/>
      <c r="I155" s="729"/>
      <c r="J155" s="729"/>
      <c r="K155" s="729"/>
      <c r="L155" s="729"/>
      <c r="M155" s="729"/>
      <c r="N155" s="729"/>
    </row>
    <row r="156" spans="1:14" ht="15" customHeight="1" x14ac:dyDescent="0.3">
      <c r="A156" s="729"/>
      <c r="B156" s="729"/>
      <c r="C156" s="729"/>
      <c r="D156" s="729"/>
      <c r="E156" s="729"/>
      <c r="F156" s="729"/>
      <c r="G156" s="729"/>
      <c r="H156" s="729"/>
      <c r="I156" s="729"/>
      <c r="J156" s="729"/>
      <c r="K156" s="729"/>
      <c r="L156" s="729"/>
      <c r="M156" s="729"/>
      <c r="N156" s="729"/>
    </row>
    <row r="157" spans="1:14" ht="15" customHeight="1" x14ac:dyDescent="0.3">
      <c r="A157" s="729"/>
      <c r="B157" s="729"/>
      <c r="C157" s="729"/>
      <c r="D157" s="729"/>
      <c r="E157" s="729"/>
      <c r="F157" s="729"/>
      <c r="G157" s="729"/>
      <c r="H157" s="729"/>
      <c r="I157" s="729"/>
      <c r="J157" s="729"/>
      <c r="K157" s="729"/>
      <c r="L157" s="729"/>
      <c r="M157" s="729"/>
      <c r="N157" s="729"/>
    </row>
    <row r="158" spans="1:14" ht="15" customHeight="1" x14ac:dyDescent="0.3">
      <c r="A158" s="729"/>
      <c r="B158" s="729"/>
      <c r="C158" s="729"/>
      <c r="D158" s="729"/>
      <c r="E158" s="729"/>
      <c r="F158" s="729"/>
      <c r="G158" s="729"/>
      <c r="H158" s="729"/>
      <c r="I158" s="729"/>
      <c r="J158" s="729"/>
      <c r="K158" s="729"/>
      <c r="L158" s="729"/>
      <c r="M158" s="729"/>
      <c r="N158" s="729"/>
    </row>
    <row r="159" spans="1:14" ht="15" customHeight="1" x14ac:dyDescent="0.3">
      <c r="A159" s="729"/>
      <c r="B159" s="729"/>
      <c r="C159" s="729"/>
      <c r="D159" s="729"/>
      <c r="E159" s="729"/>
      <c r="F159" s="729"/>
      <c r="G159" s="729"/>
      <c r="H159" s="729"/>
      <c r="I159" s="729"/>
      <c r="J159" s="729"/>
      <c r="K159" s="729"/>
      <c r="L159" s="729"/>
      <c r="M159" s="729"/>
      <c r="N159" s="729"/>
    </row>
    <row r="160" spans="1:14" ht="15" customHeight="1" x14ac:dyDescent="0.3">
      <c r="A160" s="729"/>
      <c r="B160" s="729"/>
      <c r="C160" s="729"/>
      <c r="D160" s="729"/>
      <c r="E160" s="729"/>
      <c r="F160" s="729"/>
      <c r="G160" s="729"/>
      <c r="H160" s="729"/>
      <c r="I160" s="729"/>
      <c r="J160" s="729"/>
      <c r="K160" s="729"/>
      <c r="L160" s="729"/>
      <c r="M160" s="729"/>
      <c r="N160" s="729"/>
    </row>
    <row r="161" spans="1:14" ht="15" customHeight="1" x14ac:dyDescent="0.3">
      <c r="A161" s="729"/>
      <c r="B161" s="729"/>
      <c r="C161" s="729"/>
      <c r="D161" s="729"/>
      <c r="E161" s="729"/>
      <c r="F161" s="729"/>
      <c r="G161" s="729"/>
      <c r="H161" s="729"/>
      <c r="I161" s="729"/>
      <c r="J161" s="729"/>
      <c r="K161" s="729"/>
      <c r="L161" s="729"/>
      <c r="M161" s="729"/>
      <c r="N161" s="729"/>
    </row>
    <row r="162" spans="1:14" ht="15" customHeight="1" x14ac:dyDescent="0.3">
      <c r="A162" s="729"/>
      <c r="B162" s="729"/>
      <c r="C162" s="729"/>
      <c r="D162" s="729"/>
      <c r="E162" s="729"/>
      <c r="F162" s="729"/>
      <c r="G162" s="729"/>
      <c r="H162" s="729"/>
      <c r="I162" s="729"/>
      <c r="J162" s="729"/>
      <c r="K162" s="729"/>
      <c r="L162" s="729"/>
      <c r="M162" s="729"/>
      <c r="N162" s="729"/>
    </row>
    <row r="163" spans="1:14" ht="15" customHeight="1" x14ac:dyDescent="0.3">
      <c r="A163" s="729"/>
      <c r="B163" s="729"/>
      <c r="C163" s="729"/>
      <c r="D163" s="729"/>
      <c r="E163" s="729"/>
      <c r="F163" s="729"/>
      <c r="G163" s="729"/>
      <c r="H163" s="729"/>
      <c r="I163" s="729"/>
      <c r="J163" s="729"/>
      <c r="K163" s="729"/>
      <c r="L163" s="729"/>
      <c r="M163" s="729"/>
      <c r="N163" s="729"/>
    </row>
    <row r="164" spans="1:14" ht="15" customHeight="1" x14ac:dyDescent="0.3">
      <c r="A164" s="729"/>
      <c r="B164" s="729"/>
      <c r="C164" s="729"/>
      <c r="D164" s="729"/>
      <c r="E164" s="729"/>
      <c r="F164" s="729"/>
      <c r="G164" s="729"/>
      <c r="H164" s="729"/>
      <c r="I164" s="729"/>
      <c r="J164" s="729"/>
      <c r="K164" s="729"/>
      <c r="L164" s="729"/>
      <c r="M164" s="729"/>
      <c r="N164" s="729"/>
    </row>
    <row r="165" spans="1:14" ht="15" customHeight="1" x14ac:dyDescent="0.3">
      <c r="A165" s="729"/>
      <c r="B165" s="729"/>
      <c r="C165" s="729"/>
      <c r="D165" s="729"/>
      <c r="E165" s="729"/>
      <c r="F165" s="729"/>
      <c r="G165" s="729"/>
      <c r="H165" s="729"/>
      <c r="I165" s="729"/>
      <c r="J165" s="729"/>
      <c r="K165" s="729"/>
      <c r="L165" s="729"/>
      <c r="M165" s="729"/>
      <c r="N165" s="729"/>
    </row>
    <row r="166" spans="1:14" ht="15" customHeight="1" x14ac:dyDescent="0.3">
      <c r="A166" s="729"/>
      <c r="B166" s="729"/>
      <c r="C166" s="729"/>
      <c r="D166" s="729"/>
      <c r="E166" s="729"/>
      <c r="F166" s="729"/>
      <c r="G166" s="729"/>
      <c r="H166" s="729"/>
      <c r="I166" s="729"/>
      <c r="J166" s="729"/>
      <c r="K166" s="729"/>
      <c r="L166" s="729"/>
      <c r="M166" s="729"/>
      <c r="N166" s="729"/>
    </row>
    <row r="167" spans="1:14" ht="15" customHeight="1" x14ac:dyDescent="0.3">
      <c r="A167" s="729"/>
      <c r="B167" s="729"/>
      <c r="C167" s="729"/>
      <c r="D167" s="729"/>
      <c r="E167" s="729"/>
      <c r="F167" s="729"/>
      <c r="G167" s="729"/>
      <c r="H167" s="729"/>
      <c r="I167" s="729"/>
      <c r="J167" s="729"/>
      <c r="K167" s="729"/>
      <c r="L167" s="729"/>
      <c r="M167" s="729"/>
      <c r="N167" s="729"/>
    </row>
    <row r="168" spans="1:14" ht="15" customHeight="1" x14ac:dyDescent="0.3">
      <c r="A168" s="729"/>
      <c r="B168" s="729"/>
      <c r="C168" s="729"/>
      <c r="D168" s="729"/>
      <c r="E168" s="729"/>
      <c r="F168" s="729"/>
      <c r="G168" s="729"/>
      <c r="H168" s="729"/>
      <c r="I168" s="729"/>
      <c r="J168" s="729"/>
      <c r="K168" s="729"/>
      <c r="L168" s="729"/>
      <c r="M168" s="729"/>
      <c r="N168" s="729"/>
    </row>
    <row r="169" spans="1:14" ht="15" customHeight="1" x14ac:dyDescent="0.3">
      <c r="A169" s="729"/>
      <c r="B169" s="729"/>
      <c r="C169" s="729"/>
      <c r="D169" s="729"/>
      <c r="E169" s="729"/>
      <c r="F169" s="729"/>
      <c r="G169" s="729"/>
      <c r="H169" s="729"/>
      <c r="I169" s="729"/>
      <c r="J169" s="729"/>
      <c r="K169" s="729"/>
      <c r="L169" s="729"/>
      <c r="M169" s="729"/>
      <c r="N169" s="729"/>
    </row>
    <row r="170" spans="1:14" ht="15" customHeight="1" x14ac:dyDescent="0.3">
      <c r="A170" s="729"/>
      <c r="B170" s="729"/>
      <c r="C170" s="729"/>
      <c r="D170" s="729"/>
      <c r="E170" s="729"/>
      <c r="F170" s="729"/>
      <c r="G170" s="729"/>
      <c r="H170" s="729"/>
      <c r="I170" s="729"/>
      <c r="J170" s="729"/>
      <c r="K170" s="729"/>
      <c r="L170" s="729"/>
      <c r="M170" s="729"/>
      <c r="N170" s="729"/>
    </row>
    <row r="171" spans="1:14" ht="15" customHeight="1" x14ac:dyDescent="0.3">
      <c r="A171" s="729"/>
      <c r="B171" s="729"/>
      <c r="C171" s="729"/>
      <c r="D171" s="729"/>
      <c r="E171" s="729"/>
      <c r="F171" s="729"/>
      <c r="G171" s="729"/>
      <c r="H171" s="729"/>
      <c r="I171" s="729"/>
      <c r="J171" s="729"/>
      <c r="K171" s="729"/>
      <c r="L171" s="729"/>
      <c r="M171" s="729"/>
      <c r="N171" s="729"/>
    </row>
    <row r="172" spans="1:14" ht="15" customHeight="1" x14ac:dyDescent="0.3">
      <c r="A172" s="729"/>
      <c r="B172" s="729"/>
      <c r="C172" s="729"/>
      <c r="D172" s="729"/>
      <c r="E172" s="729"/>
      <c r="F172" s="729"/>
      <c r="G172" s="729"/>
      <c r="H172" s="729"/>
      <c r="I172" s="729"/>
      <c r="J172" s="729"/>
      <c r="K172" s="729"/>
      <c r="L172" s="729"/>
      <c r="M172" s="729"/>
      <c r="N172" s="729"/>
    </row>
    <row r="173" spans="1:14" ht="15" customHeight="1" x14ac:dyDescent="0.3">
      <c r="A173" s="729"/>
      <c r="B173" s="729"/>
      <c r="C173" s="729"/>
      <c r="D173" s="729"/>
      <c r="E173" s="729"/>
      <c r="F173" s="729"/>
      <c r="G173" s="729"/>
      <c r="H173" s="729"/>
      <c r="I173" s="729"/>
      <c r="J173" s="729"/>
      <c r="K173" s="729"/>
      <c r="L173" s="729"/>
      <c r="M173" s="729"/>
      <c r="N173" s="729"/>
    </row>
    <row r="174" spans="1:14" ht="15" customHeight="1" x14ac:dyDescent="0.3">
      <c r="A174" s="729"/>
      <c r="B174" s="729"/>
      <c r="C174" s="729"/>
      <c r="D174" s="729"/>
      <c r="E174" s="729"/>
      <c r="F174" s="729"/>
      <c r="G174" s="729"/>
      <c r="H174" s="729"/>
      <c r="I174" s="729"/>
      <c r="J174" s="729"/>
      <c r="K174" s="729"/>
      <c r="L174" s="729"/>
      <c r="M174" s="729"/>
      <c r="N174" s="729"/>
    </row>
    <row r="175" spans="1:14" ht="15" customHeight="1" x14ac:dyDescent="0.3">
      <c r="A175" s="729"/>
      <c r="B175" s="729"/>
      <c r="C175" s="729"/>
      <c r="D175" s="729"/>
      <c r="E175" s="729"/>
      <c r="F175" s="729"/>
      <c r="G175" s="729"/>
      <c r="H175" s="729"/>
      <c r="I175" s="729"/>
      <c r="J175" s="729"/>
      <c r="K175" s="729"/>
      <c r="L175" s="729"/>
      <c r="M175" s="729"/>
      <c r="N175" s="729"/>
    </row>
    <row r="176" spans="1:14" ht="15" customHeight="1" x14ac:dyDescent="0.3">
      <c r="A176" s="729"/>
      <c r="B176" s="729"/>
      <c r="C176" s="729"/>
      <c r="D176" s="729"/>
      <c r="E176" s="729"/>
      <c r="F176" s="729"/>
      <c r="G176" s="729"/>
      <c r="H176" s="729"/>
      <c r="I176" s="729"/>
      <c r="J176" s="729"/>
      <c r="K176" s="729"/>
      <c r="L176" s="729"/>
      <c r="M176" s="729"/>
      <c r="N176" s="729"/>
    </row>
    <row r="177" spans="1:14" ht="15" customHeight="1" x14ac:dyDescent="0.3">
      <c r="A177" s="729"/>
      <c r="B177" s="729"/>
      <c r="C177" s="729"/>
      <c r="D177" s="729"/>
      <c r="E177" s="729"/>
      <c r="F177" s="729"/>
      <c r="G177" s="729"/>
      <c r="H177" s="729"/>
      <c r="I177" s="729"/>
      <c r="J177" s="729"/>
      <c r="K177" s="729"/>
      <c r="L177" s="729"/>
      <c r="M177" s="729"/>
      <c r="N177" s="729"/>
    </row>
    <row r="178" spans="1:14" ht="15" customHeight="1" x14ac:dyDescent="0.3">
      <c r="A178" s="729"/>
      <c r="B178" s="729"/>
      <c r="C178" s="729"/>
      <c r="D178" s="729"/>
      <c r="E178" s="729"/>
      <c r="F178" s="729"/>
      <c r="G178" s="729"/>
      <c r="H178" s="729"/>
      <c r="I178" s="729"/>
      <c r="J178" s="729"/>
      <c r="K178" s="729"/>
      <c r="L178" s="729"/>
      <c r="M178" s="729"/>
      <c r="N178" s="729"/>
    </row>
    <row r="179" spans="1:14" ht="15" customHeight="1" x14ac:dyDescent="0.3">
      <c r="A179" s="729"/>
      <c r="B179" s="729"/>
      <c r="C179" s="729"/>
      <c r="D179" s="729"/>
      <c r="E179" s="729"/>
      <c r="F179" s="729"/>
      <c r="G179" s="729"/>
      <c r="H179" s="729"/>
      <c r="I179" s="729"/>
      <c r="J179" s="729"/>
      <c r="K179" s="729"/>
      <c r="L179" s="729"/>
      <c r="M179" s="729"/>
      <c r="N179" s="729"/>
    </row>
    <row r="180" spans="1:14" ht="15" customHeight="1" x14ac:dyDescent="0.3">
      <c r="A180" s="729"/>
      <c r="B180" s="729"/>
      <c r="C180" s="729"/>
      <c r="D180" s="729"/>
      <c r="E180" s="729"/>
      <c r="F180" s="729"/>
      <c r="G180" s="729"/>
      <c r="H180" s="729"/>
      <c r="I180" s="729"/>
      <c r="J180" s="729"/>
      <c r="K180" s="729"/>
      <c r="L180" s="729"/>
      <c r="M180" s="729"/>
      <c r="N180" s="729"/>
    </row>
    <row r="181" spans="1:14" ht="15" customHeight="1" x14ac:dyDescent="0.3">
      <c r="A181" s="729"/>
      <c r="B181" s="729"/>
      <c r="C181" s="729"/>
      <c r="D181" s="729"/>
      <c r="E181" s="729"/>
      <c r="F181" s="729"/>
      <c r="G181" s="729"/>
      <c r="H181" s="729"/>
      <c r="I181" s="729"/>
      <c r="J181" s="729"/>
      <c r="K181" s="729"/>
      <c r="L181" s="729"/>
      <c r="M181" s="729"/>
      <c r="N181" s="729"/>
    </row>
    <row r="182" spans="1:14" ht="15" customHeight="1" x14ac:dyDescent="0.3">
      <c r="A182" s="729"/>
      <c r="B182" s="729"/>
      <c r="C182" s="729"/>
      <c r="D182" s="729"/>
      <c r="E182" s="729"/>
      <c r="F182" s="729"/>
      <c r="G182" s="729"/>
      <c r="H182" s="729"/>
      <c r="I182" s="729"/>
      <c r="J182" s="729"/>
      <c r="K182" s="729"/>
      <c r="L182" s="729"/>
      <c r="M182" s="729"/>
      <c r="N182" s="729"/>
    </row>
    <row r="183" spans="1:14" ht="15" customHeight="1" x14ac:dyDescent="0.3">
      <c r="A183" s="729"/>
      <c r="B183" s="729"/>
      <c r="C183" s="729"/>
      <c r="D183" s="729"/>
      <c r="E183" s="729"/>
      <c r="F183" s="729"/>
      <c r="G183" s="729"/>
      <c r="H183" s="729"/>
      <c r="I183" s="729"/>
      <c r="J183" s="729"/>
      <c r="K183" s="729"/>
      <c r="L183" s="729"/>
      <c r="M183" s="729"/>
      <c r="N183" s="729"/>
    </row>
    <row r="184" spans="1:14" ht="15" customHeight="1" x14ac:dyDescent="0.3">
      <c r="A184" s="729"/>
      <c r="B184" s="729"/>
      <c r="C184" s="729"/>
      <c r="D184" s="729"/>
      <c r="E184" s="729"/>
      <c r="F184" s="729"/>
      <c r="G184" s="729"/>
      <c r="H184" s="729"/>
      <c r="I184" s="729"/>
      <c r="J184" s="729"/>
      <c r="K184" s="729"/>
      <c r="L184" s="729"/>
      <c r="M184" s="729"/>
      <c r="N184" s="729"/>
    </row>
    <row r="185" spans="1:14" ht="15" customHeight="1" x14ac:dyDescent="0.3">
      <c r="A185" s="729"/>
      <c r="B185" s="729"/>
      <c r="C185" s="729"/>
      <c r="D185" s="729"/>
      <c r="E185" s="729"/>
      <c r="F185" s="729"/>
      <c r="G185" s="729"/>
      <c r="H185" s="729"/>
      <c r="I185" s="729"/>
      <c r="J185" s="729"/>
      <c r="K185" s="729"/>
      <c r="L185" s="729"/>
      <c r="M185" s="729"/>
      <c r="N185" s="729"/>
    </row>
    <row r="186" spans="1:14" ht="15" customHeight="1" x14ac:dyDescent="0.3">
      <c r="A186" s="729"/>
      <c r="B186" s="729"/>
      <c r="C186" s="729"/>
      <c r="D186" s="729"/>
      <c r="E186" s="729"/>
      <c r="F186" s="729"/>
      <c r="G186" s="729"/>
      <c r="H186" s="729"/>
      <c r="I186" s="729"/>
      <c r="J186" s="729"/>
      <c r="K186" s="729"/>
      <c r="L186" s="729"/>
      <c r="M186" s="729"/>
      <c r="N186" s="729"/>
    </row>
    <row r="187" spans="1:14" ht="15" customHeight="1" x14ac:dyDescent="0.3">
      <c r="A187" s="729"/>
      <c r="B187" s="729"/>
      <c r="C187" s="729"/>
      <c r="D187" s="729"/>
      <c r="E187" s="729"/>
      <c r="F187" s="729"/>
      <c r="G187" s="729"/>
      <c r="H187" s="729"/>
      <c r="I187" s="729"/>
      <c r="J187" s="729"/>
      <c r="K187" s="729"/>
      <c r="L187" s="729"/>
      <c r="M187" s="729"/>
      <c r="N187" s="729"/>
    </row>
    <row r="188" spans="1:14" ht="15" customHeight="1" x14ac:dyDescent="0.3">
      <c r="A188" s="729"/>
      <c r="B188" s="729"/>
      <c r="C188" s="729"/>
      <c r="D188" s="729"/>
      <c r="E188" s="729"/>
      <c r="F188" s="729"/>
      <c r="G188" s="729"/>
      <c r="H188" s="729"/>
      <c r="I188" s="729"/>
      <c r="J188" s="729"/>
      <c r="K188" s="729"/>
      <c r="L188" s="729"/>
      <c r="M188" s="729"/>
      <c r="N188" s="729"/>
    </row>
    <row r="189" spans="1:14" ht="15" customHeight="1" x14ac:dyDescent="0.3">
      <c r="A189" s="729"/>
      <c r="B189" s="729"/>
      <c r="C189" s="729"/>
      <c r="D189" s="729"/>
      <c r="E189" s="729"/>
      <c r="F189" s="729"/>
      <c r="G189" s="729"/>
      <c r="H189" s="729"/>
      <c r="I189" s="729"/>
      <c r="J189" s="729"/>
      <c r="K189" s="729"/>
      <c r="L189" s="729"/>
      <c r="M189" s="729"/>
      <c r="N189" s="729"/>
    </row>
    <row r="190" spans="1:14" ht="15" customHeight="1" x14ac:dyDescent="0.3">
      <c r="A190" s="729"/>
      <c r="B190" s="729"/>
      <c r="C190" s="729"/>
      <c r="D190" s="729"/>
      <c r="E190" s="729"/>
      <c r="F190" s="729"/>
      <c r="G190" s="729"/>
      <c r="H190" s="729"/>
      <c r="I190" s="729"/>
      <c r="J190" s="729"/>
      <c r="K190" s="729"/>
      <c r="L190" s="729"/>
      <c r="M190" s="729"/>
      <c r="N190" s="729"/>
    </row>
    <row r="191" spans="1:14" ht="15" customHeight="1" x14ac:dyDescent="0.3">
      <c r="A191" s="729"/>
      <c r="B191" s="729"/>
      <c r="C191" s="729"/>
      <c r="D191" s="729"/>
      <c r="E191" s="729"/>
      <c r="F191" s="729"/>
      <c r="G191" s="729"/>
      <c r="H191" s="729"/>
      <c r="I191" s="729"/>
      <c r="J191" s="729"/>
      <c r="K191" s="729"/>
      <c r="L191" s="729"/>
      <c r="M191" s="729"/>
      <c r="N191" s="729"/>
    </row>
    <row r="192" spans="1:14" ht="15" customHeight="1" x14ac:dyDescent="0.3">
      <c r="A192" s="729"/>
      <c r="B192" s="729"/>
      <c r="C192" s="729"/>
      <c r="D192" s="729"/>
      <c r="E192" s="729"/>
      <c r="F192" s="729"/>
      <c r="G192" s="729"/>
      <c r="H192" s="729"/>
      <c r="I192" s="729"/>
      <c r="J192" s="729"/>
      <c r="K192" s="729"/>
      <c r="L192" s="729"/>
      <c r="M192" s="729"/>
      <c r="N192" s="729"/>
    </row>
    <row r="193" spans="1:14" ht="15" customHeight="1" x14ac:dyDescent="0.3">
      <c r="A193" s="729"/>
      <c r="B193" s="729"/>
      <c r="C193" s="729"/>
      <c r="D193" s="729"/>
      <c r="E193" s="729"/>
      <c r="F193" s="729"/>
      <c r="G193" s="729"/>
      <c r="H193" s="729"/>
      <c r="I193" s="729"/>
      <c r="J193" s="729"/>
      <c r="K193" s="729"/>
      <c r="L193" s="729"/>
      <c r="M193" s="729"/>
      <c r="N193" s="729"/>
    </row>
    <row r="194" spans="1:14" ht="15" customHeight="1" x14ac:dyDescent="0.3">
      <c r="A194" s="729"/>
      <c r="B194" s="729"/>
      <c r="C194" s="729"/>
      <c r="D194" s="729"/>
      <c r="E194" s="729"/>
      <c r="F194" s="729"/>
      <c r="G194" s="729"/>
      <c r="H194" s="729"/>
      <c r="I194" s="729"/>
      <c r="J194" s="729"/>
      <c r="K194" s="729"/>
      <c r="L194" s="729"/>
      <c r="M194" s="729"/>
      <c r="N194" s="729"/>
    </row>
    <row r="195" spans="1:14" ht="15" customHeight="1" x14ac:dyDescent="0.3">
      <c r="A195" s="729"/>
      <c r="B195" s="729"/>
      <c r="C195" s="729"/>
      <c r="D195" s="729"/>
      <c r="E195" s="729"/>
      <c r="F195" s="729"/>
      <c r="G195" s="729"/>
      <c r="H195" s="729"/>
      <c r="I195" s="729"/>
      <c r="J195" s="729"/>
      <c r="K195" s="729"/>
      <c r="L195" s="729"/>
      <c r="M195" s="729"/>
      <c r="N195" s="729"/>
    </row>
    <row r="196" spans="1:14" ht="15" customHeight="1" x14ac:dyDescent="0.3">
      <c r="A196" s="729"/>
      <c r="B196" s="729"/>
      <c r="C196" s="729"/>
      <c r="D196" s="729"/>
      <c r="E196" s="729"/>
      <c r="F196" s="729"/>
      <c r="G196" s="729"/>
      <c r="H196" s="729"/>
      <c r="I196" s="729"/>
      <c r="J196" s="729"/>
      <c r="K196" s="729"/>
      <c r="L196" s="729"/>
      <c r="M196" s="729"/>
      <c r="N196" s="729"/>
    </row>
    <row r="197" spans="1:14" ht="15" customHeight="1" x14ac:dyDescent="0.3">
      <c r="A197" s="729"/>
      <c r="B197" s="729"/>
      <c r="C197" s="729"/>
      <c r="D197" s="729"/>
      <c r="E197" s="729"/>
      <c r="F197" s="729"/>
      <c r="G197" s="729"/>
      <c r="H197" s="729"/>
      <c r="I197" s="729"/>
      <c r="J197" s="729"/>
      <c r="K197" s="729"/>
      <c r="L197" s="729"/>
      <c r="M197" s="729"/>
      <c r="N197" s="729"/>
    </row>
    <row r="198" spans="1:14" ht="15" customHeight="1" x14ac:dyDescent="0.3">
      <c r="A198" s="729"/>
      <c r="B198" s="729"/>
      <c r="C198" s="729"/>
      <c r="D198" s="729"/>
      <c r="E198" s="729"/>
      <c r="F198" s="729"/>
      <c r="G198" s="729"/>
      <c r="H198" s="729"/>
      <c r="I198" s="729"/>
      <c r="J198" s="729"/>
      <c r="K198" s="729"/>
      <c r="L198" s="729"/>
      <c r="M198" s="729"/>
      <c r="N198" s="729"/>
    </row>
    <row r="199" spans="1:14" ht="15" customHeight="1" x14ac:dyDescent="0.3">
      <c r="A199" s="729"/>
      <c r="B199" s="729"/>
      <c r="C199" s="729"/>
      <c r="D199" s="729"/>
      <c r="E199" s="729"/>
      <c r="F199" s="729"/>
      <c r="G199" s="729"/>
      <c r="H199" s="729"/>
      <c r="I199" s="729"/>
      <c r="J199" s="729"/>
      <c r="K199" s="729"/>
      <c r="L199" s="729"/>
      <c r="M199" s="729"/>
      <c r="N199" s="729"/>
    </row>
    <row r="200" spans="1:14" ht="15" customHeight="1" x14ac:dyDescent="0.3">
      <c r="A200" s="729"/>
      <c r="B200" s="729"/>
      <c r="C200" s="729"/>
      <c r="D200" s="729"/>
      <c r="E200" s="729"/>
      <c r="F200" s="729"/>
      <c r="G200" s="729"/>
      <c r="H200" s="729"/>
      <c r="I200" s="729"/>
      <c r="J200" s="729"/>
      <c r="K200" s="729"/>
      <c r="L200" s="729"/>
      <c r="M200" s="729"/>
      <c r="N200" s="729"/>
    </row>
    <row r="201" spans="1:14" ht="15" customHeight="1" x14ac:dyDescent="0.3">
      <c r="A201" s="729"/>
      <c r="B201" s="729"/>
      <c r="C201" s="729"/>
      <c r="D201" s="729"/>
      <c r="E201" s="729"/>
      <c r="F201" s="729"/>
      <c r="G201" s="729"/>
      <c r="H201" s="729"/>
      <c r="I201" s="729"/>
      <c r="J201" s="729"/>
      <c r="K201" s="729"/>
      <c r="L201" s="729"/>
      <c r="M201" s="729"/>
      <c r="N201" s="729"/>
    </row>
    <row r="202" spans="1:14" ht="15" customHeight="1" x14ac:dyDescent="0.3">
      <c r="A202" s="729"/>
      <c r="B202" s="729"/>
      <c r="C202" s="729"/>
      <c r="D202" s="729"/>
      <c r="E202" s="729"/>
      <c r="F202" s="729"/>
      <c r="G202" s="729"/>
      <c r="H202" s="729"/>
      <c r="I202" s="729"/>
      <c r="J202" s="729"/>
      <c r="K202" s="729"/>
      <c r="L202" s="729"/>
      <c r="M202" s="729"/>
      <c r="N202" s="729"/>
    </row>
    <row r="203" spans="1:14" ht="15" customHeight="1" x14ac:dyDescent="0.3">
      <c r="A203" s="729"/>
      <c r="B203" s="729"/>
      <c r="C203" s="729"/>
      <c r="D203" s="729"/>
      <c r="E203" s="729"/>
      <c r="F203" s="729"/>
      <c r="G203" s="729"/>
      <c r="H203" s="729"/>
      <c r="I203" s="729"/>
      <c r="J203" s="729"/>
      <c r="K203" s="729"/>
      <c r="L203" s="729"/>
      <c r="M203" s="729"/>
      <c r="N203" s="729"/>
    </row>
    <row r="204" spans="1:14" ht="15" customHeight="1" x14ac:dyDescent="0.3">
      <c r="A204" s="729"/>
      <c r="B204" s="729"/>
      <c r="C204" s="729"/>
      <c r="D204" s="729"/>
      <c r="E204" s="729"/>
      <c r="F204" s="729"/>
      <c r="G204" s="729"/>
      <c r="H204" s="729"/>
      <c r="I204" s="729"/>
      <c r="J204" s="729"/>
      <c r="K204" s="729"/>
      <c r="L204" s="729"/>
      <c r="M204" s="729"/>
      <c r="N204" s="729"/>
    </row>
    <row r="205" spans="1:14" ht="15" customHeight="1" x14ac:dyDescent="0.3">
      <c r="A205" s="729"/>
      <c r="B205" s="729"/>
      <c r="C205" s="729"/>
      <c r="D205" s="729"/>
      <c r="E205" s="729"/>
      <c r="F205" s="729"/>
      <c r="G205" s="729"/>
      <c r="H205" s="729"/>
      <c r="I205" s="729"/>
      <c r="J205" s="729"/>
      <c r="K205" s="729"/>
      <c r="L205" s="729"/>
      <c r="M205" s="729"/>
      <c r="N205" s="729"/>
    </row>
    <row r="206" spans="1:14" ht="15" customHeight="1" x14ac:dyDescent="0.3">
      <c r="A206" s="729"/>
      <c r="B206" s="729"/>
      <c r="C206" s="729"/>
      <c r="D206" s="729"/>
      <c r="E206" s="729"/>
      <c r="F206" s="729"/>
      <c r="G206" s="729"/>
      <c r="H206" s="729"/>
      <c r="I206" s="729"/>
      <c r="J206" s="729"/>
      <c r="K206" s="729"/>
      <c r="L206" s="729"/>
      <c r="M206" s="729"/>
      <c r="N206" s="729"/>
    </row>
    <row r="207" spans="1:14" ht="15" customHeight="1" x14ac:dyDescent="0.3">
      <c r="A207" s="729"/>
      <c r="B207" s="729"/>
      <c r="C207" s="729"/>
      <c r="D207" s="729"/>
      <c r="E207" s="729"/>
      <c r="F207" s="729"/>
      <c r="G207" s="729"/>
      <c r="H207" s="729"/>
      <c r="I207" s="729"/>
      <c r="J207" s="729"/>
      <c r="K207" s="729"/>
      <c r="L207" s="729"/>
      <c r="M207" s="729"/>
      <c r="N207" s="729"/>
    </row>
    <row r="208" spans="1:14" ht="15" customHeight="1" x14ac:dyDescent="0.3">
      <c r="A208" s="729"/>
      <c r="B208" s="729"/>
      <c r="C208" s="729"/>
      <c r="D208" s="729"/>
      <c r="E208" s="729"/>
      <c r="F208" s="729"/>
      <c r="G208" s="729"/>
      <c r="H208" s="729"/>
      <c r="I208" s="729"/>
      <c r="J208" s="729"/>
      <c r="K208" s="729"/>
      <c r="L208" s="729"/>
      <c r="M208" s="729"/>
      <c r="N208" s="729"/>
    </row>
    <row r="209" spans="1:14" ht="15" customHeight="1" x14ac:dyDescent="0.3">
      <c r="A209" s="729"/>
      <c r="B209" s="729"/>
      <c r="C209" s="729"/>
      <c r="D209" s="729"/>
      <c r="E209" s="729"/>
      <c r="F209" s="729"/>
      <c r="G209" s="729"/>
      <c r="H209" s="729"/>
      <c r="I209" s="729"/>
      <c r="J209" s="729"/>
      <c r="K209" s="729"/>
      <c r="L209" s="729"/>
      <c r="M209" s="729"/>
      <c r="N209" s="729"/>
    </row>
    <row r="210" spans="1:14" ht="15" customHeight="1" x14ac:dyDescent="0.3">
      <c r="A210" s="729"/>
      <c r="B210" s="729"/>
      <c r="C210" s="729"/>
      <c r="D210" s="729"/>
      <c r="E210" s="729"/>
      <c r="F210" s="729"/>
      <c r="G210" s="729"/>
      <c r="H210" s="729"/>
      <c r="I210" s="729"/>
      <c r="J210" s="729"/>
      <c r="K210" s="729"/>
      <c r="L210" s="729"/>
      <c r="M210" s="729"/>
      <c r="N210" s="729"/>
    </row>
    <row r="211" spans="1:14" ht="15" customHeight="1" x14ac:dyDescent="0.3">
      <c r="A211" s="729"/>
      <c r="B211" s="729"/>
      <c r="C211" s="729"/>
      <c r="D211" s="729"/>
      <c r="E211" s="729"/>
      <c r="F211" s="729"/>
      <c r="G211" s="729"/>
      <c r="H211" s="729"/>
      <c r="I211" s="729"/>
      <c r="J211" s="729"/>
      <c r="K211" s="729"/>
      <c r="L211" s="729"/>
      <c r="M211" s="729"/>
      <c r="N211" s="729"/>
    </row>
    <row r="212" spans="1:14" ht="15" customHeight="1" x14ac:dyDescent="0.3">
      <c r="A212" s="729"/>
      <c r="B212" s="729"/>
      <c r="C212" s="729"/>
      <c r="D212" s="729"/>
      <c r="E212" s="729"/>
      <c r="F212" s="729"/>
      <c r="G212" s="729"/>
      <c r="H212" s="729"/>
      <c r="I212" s="729"/>
      <c r="J212" s="729"/>
      <c r="K212" s="729"/>
      <c r="L212" s="729"/>
      <c r="M212" s="729"/>
      <c r="N212" s="729"/>
    </row>
    <row r="213" spans="1:14" ht="15" customHeight="1" x14ac:dyDescent="0.3">
      <c r="A213" s="729"/>
      <c r="B213" s="729"/>
      <c r="C213" s="729"/>
      <c r="D213" s="729"/>
      <c r="E213" s="729"/>
      <c r="F213" s="729"/>
      <c r="G213" s="729"/>
      <c r="H213" s="729"/>
      <c r="I213" s="729"/>
      <c r="J213" s="729"/>
      <c r="K213" s="729"/>
      <c r="L213" s="729"/>
      <c r="M213" s="729"/>
      <c r="N213" s="729"/>
    </row>
    <row r="214" spans="1:14" ht="15" customHeight="1" x14ac:dyDescent="0.3">
      <c r="A214" s="729"/>
      <c r="B214" s="729"/>
      <c r="C214" s="729"/>
      <c r="D214" s="729"/>
      <c r="E214" s="729"/>
      <c r="F214" s="729"/>
      <c r="G214" s="729"/>
      <c r="H214" s="729"/>
      <c r="I214" s="729"/>
      <c r="J214" s="729"/>
      <c r="K214" s="729"/>
      <c r="L214" s="729"/>
      <c r="M214" s="729"/>
      <c r="N214" s="729"/>
    </row>
    <row r="215" spans="1:14" ht="15" customHeight="1" x14ac:dyDescent="0.3">
      <c r="A215" s="729"/>
      <c r="B215" s="729"/>
      <c r="C215" s="729"/>
      <c r="D215" s="729"/>
      <c r="E215" s="729"/>
      <c r="F215" s="729"/>
      <c r="G215" s="729"/>
      <c r="H215" s="729"/>
      <c r="I215" s="729"/>
      <c r="J215" s="729"/>
      <c r="K215" s="729"/>
      <c r="L215" s="729"/>
      <c r="M215" s="729"/>
      <c r="N215" s="729"/>
    </row>
    <row r="216" spans="1:14" ht="15" customHeight="1" x14ac:dyDescent="0.3">
      <c r="A216" s="729"/>
      <c r="B216" s="729"/>
      <c r="C216" s="729"/>
      <c r="D216" s="729"/>
      <c r="E216" s="729"/>
      <c r="F216" s="729"/>
      <c r="G216" s="729"/>
      <c r="H216" s="729"/>
      <c r="I216" s="729"/>
      <c r="J216" s="729"/>
      <c r="K216" s="729"/>
      <c r="L216" s="729"/>
      <c r="M216" s="729"/>
      <c r="N216" s="729"/>
    </row>
    <row r="217" spans="1:14" ht="15" customHeight="1" x14ac:dyDescent="0.3">
      <c r="A217" s="729"/>
      <c r="B217" s="729"/>
      <c r="C217" s="729"/>
      <c r="D217" s="729"/>
      <c r="E217" s="729"/>
      <c r="F217" s="729"/>
      <c r="G217" s="729"/>
      <c r="H217" s="729"/>
      <c r="I217" s="729"/>
      <c r="J217" s="729"/>
      <c r="K217" s="729"/>
      <c r="L217" s="729"/>
      <c r="M217" s="729"/>
      <c r="N217" s="729"/>
    </row>
    <row r="218" spans="1:14" ht="15" customHeight="1" x14ac:dyDescent="0.3">
      <c r="A218" s="729"/>
      <c r="B218" s="729"/>
      <c r="C218" s="729"/>
      <c r="D218" s="729"/>
      <c r="E218" s="729"/>
      <c r="F218" s="729"/>
      <c r="G218" s="729"/>
      <c r="H218" s="729"/>
      <c r="I218" s="729"/>
      <c r="J218" s="729"/>
      <c r="K218" s="729"/>
      <c r="L218" s="729"/>
      <c r="M218" s="729"/>
      <c r="N218" s="729"/>
    </row>
    <row r="219" spans="1:14" ht="15" customHeight="1" x14ac:dyDescent="0.3">
      <c r="A219" s="729"/>
      <c r="B219" s="729"/>
      <c r="C219" s="729"/>
      <c r="D219" s="729"/>
      <c r="E219" s="729"/>
      <c r="F219" s="729"/>
      <c r="G219" s="729"/>
      <c r="H219" s="729"/>
      <c r="I219" s="729"/>
      <c r="J219" s="729"/>
      <c r="K219" s="729"/>
      <c r="L219" s="729"/>
      <c r="M219" s="729"/>
      <c r="N219" s="729"/>
    </row>
    <row r="220" spans="1:14" ht="15" customHeight="1" x14ac:dyDescent="0.3">
      <c r="A220" s="729"/>
      <c r="B220" s="729"/>
      <c r="C220" s="729"/>
      <c r="D220" s="729"/>
      <c r="E220" s="729"/>
      <c r="F220" s="729"/>
      <c r="G220" s="729"/>
      <c r="H220" s="729"/>
      <c r="I220" s="729"/>
      <c r="J220" s="729"/>
      <c r="K220" s="729"/>
      <c r="L220" s="729"/>
      <c r="M220" s="729"/>
      <c r="N220" s="729"/>
    </row>
    <row r="221" spans="1:14" ht="15" customHeight="1" x14ac:dyDescent="0.3">
      <c r="A221" s="729"/>
      <c r="B221" s="729"/>
      <c r="C221" s="729"/>
      <c r="D221" s="729"/>
      <c r="E221" s="729"/>
      <c r="F221" s="729"/>
      <c r="G221" s="729"/>
      <c r="H221" s="729"/>
      <c r="I221" s="729"/>
      <c r="J221" s="729"/>
      <c r="K221" s="729"/>
      <c r="L221" s="729"/>
      <c r="M221" s="729"/>
      <c r="N221" s="729"/>
    </row>
    <row r="222" spans="1:14" ht="15" customHeight="1" x14ac:dyDescent="0.3">
      <c r="A222" s="729"/>
      <c r="B222" s="729"/>
      <c r="C222" s="729"/>
      <c r="D222" s="729"/>
      <c r="E222" s="729"/>
      <c r="F222" s="729"/>
      <c r="G222" s="729"/>
      <c r="H222" s="729"/>
      <c r="I222" s="729"/>
      <c r="J222" s="729"/>
      <c r="K222" s="729"/>
      <c r="L222" s="729"/>
      <c r="M222" s="729"/>
      <c r="N222" s="729"/>
    </row>
    <row r="223" spans="1:14" ht="15" customHeight="1" x14ac:dyDescent="0.3">
      <c r="A223" s="729"/>
      <c r="B223" s="729"/>
      <c r="C223" s="729"/>
      <c r="D223" s="729"/>
      <c r="E223" s="729"/>
      <c r="F223" s="729"/>
      <c r="G223" s="729"/>
      <c r="H223" s="729"/>
      <c r="I223" s="729"/>
      <c r="J223" s="729"/>
      <c r="K223" s="729"/>
      <c r="L223" s="729"/>
      <c r="M223" s="729"/>
      <c r="N223" s="729"/>
    </row>
    <row r="224" spans="1:14" ht="15" customHeight="1" x14ac:dyDescent="0.3">
      <c r="A224" s="729"/>
      <c r="B224" s="729"/>
      <c r="C224" s="729"/>
      <c r="D224" s="729"/>
      <c r="E224" s="729"/>
      <c r="F224" s="729"/>
      <c r="G224" s="729"/>
      <c r="H224" s="729"/>
      <c r="I224" s="729"/>
      <c r="J224" s="729"/>
      <c r="K224" s="729"/>
      <c r="L224" s="729"/>
      <c r="M224" s="729"/>
      <c r="N224" s="729"/>
    </row>
    <row r="225" spans="1:14" ht="15" customHeight="1" x14ac:dyDescent="0.3">
      <c r="A225" s="729"/>
      <c r="B225" s="729"/>
      <c r="C225" s="729"/>
      <c r="D225" s="729"/>
      <c r="E225" s="729"/>
      <c r="F225" s="729"/>
      <c r="G225" s="729"/>
      <c r="H225" s="729"/>
      <c r="I225" s="729"/>
      <c r="J225" s="729"/>
      <c r="K225" s="729"/>
      <c r="L225" s="729"/>
      <c r="M225" s="729"/>
      <c r="N225" s="729"/>
    </row>
    <row r="226" spans="1:14" ht="15" customHeight="1" x14ac:dyDescent="0.3">
      <c r="A226" s="729"/>
      <c r="B226" s="729"/>
      <c r="C226" s="729"/>
      <c r="D226" s="729"/>
      <c r="E226" s="729"/>
      <c r="F226" s="729"/>
      <c r="G226" s="729"/>
      <c r="H226" s="729"/>
      <c r="I226" s="729"/>
      <c r="J226" s="729"/>
      <c r="K226" s="729"/>
      <c r="L226" s="729"/>
      <c r="M226" s="729"/>
      <c r="N226" s="729"/>
    </row>
    <row r="227" spans="1:14" ht="15" customHeight="1" x14ac:dyDescent="0.3">
      <c r="A227" s="729"/>
      <c r="B227" s="729"/>
      <c r="C227" s="729"/>
      <c r="D227" s="729"/>
      <c r="E227" s="729"/>
      <c r="F227" s="729"/>
      <c r="G227" s="729"/>
      <c r="H227" s="729"/>
      <c r="I227" s="729"/>
      <c r="J227" s="729"/>
      <c r="K227" s="729"/>
      <c r="L227" s="729"/>
      <c r="M227" s="729"/>
      <c r="N227" s="729"/>
    </row>
    <row r="228" spans="1:14" ht="15" customHeight="1" x14ac:dyDescent="0.3">
      <c r="A228" s="729"/>
      <c r="B228" s="729"/>
      <c r="C228" s="729"/>
      <c r="D228" s="729"/>
      <c r="E228" s="729"/>
      <c r="F228" s="729"/>
      <c r="G228" s="729"/>
      <c r="H228" s="729"/>
      <c r="I228" s="729"/>
      <c r="J228" s="729"/>
      <c r="K228" s="729"/>
      <c r="L228" s="729"/>
      <c r="M228" s="729"/>
      <c r="N228" s="729"/>
    </row>
    <row r="229" spans="1:14" ht="15" customHeight="1" x14ac:dyDescent="0.3">
      <c r="A229" s="729"/>
      <c r="B229" s="729"/>
      <c r="C229" s="729"/>
      <c r="D229" s="729"/>
      <c r="E229" s="729"/>
      <c r="F229" s="729"/>
      <c r="G229" s="729"/>
      <c r="H229" s="729"/>
      <c r="I229" s="729"/>
      <c r="J229" s="729"/>
      <c r="K229" s="729"/>
      <c r="L229" s="729"/>
      <c r="M229" s="729"/>
      <c r="N229" s="729"/>
    </row>
    <row r="230" spans="1:14" ht="15" customHeight="1" x14ac:dyDescent="0.3">
      <c r="A230" s="729"/>
      <c r="B230" s="729"/>
      <c r="C230" s="729"/>
      <c r="D230" s="729"/>
      <c r="E230" s="729"/>
      <c r="F230" s="729"/>
      <c r="G230" s="729"/>
      <c r="H230" s="729"/>
      <c r="I230" s="729"/>
      <c r="J230" s="729"/>
      <c r="K230" s="729"/>
      <c r="L230" s="729"/>
      <c r="M230" s="729"/>
      <c r="N230" s="729"/>
    </row>
    <row r="231" spans="1:14" ht="15" customHeight="1" x14ac:dyDescent="0.3">
      <c r="A231" s="729"/>
      <c r="B231" s="729"/>
      <c r="C231" s="729"/>
      <c r="D231" s="729"/>
      <c r="E231" s="729"/>
      <c r="F231" s="729"/>
      <c r="G231" s="729"/>
      <c r="H231" s="729"/>
      <c r="I231" s="729"/>
      <c r="J231" s="729"/>
      <c r="K231" s="729"/>
      <c r="L231" s="729"/>
      <c r="M231" s="729"/>
      <c r="N231" s="729"/>
    </row>
    <row r="232" spans="1:14" ht="15" customHeight="1" x14ac:dyDescent="0.3">
      <c r="A232" s="729"/>
      <c r="B232" s="729"/>
      <c r="C232" s="729"/>
      <c r="D232" s="729"/>
      <c r="E232" s="729"/>
      <c r="F232" s="729"/>
      <c r="G232" s="729"/>
      <c r="H232" s="729"/>
      <c r="I232" s="729"/>
      <c r="J232" s="729"/>
      <c r="K232" s="729"/>
      <c r="L232" s="729"/>
      <c r="M232" s="729"/>
      <c r="N232" s="729"/>
    </row>
    <row r="233" spans="1:14" ht="15" customHeight="1" x14ac:dyDescent="0.3">
      <c r="A233" s="729"/>
      <c r="B233" s="729"/>
      <c r="C233" s="729"/>
      <c r="D233" s="729"/>
      <c r="E233" s="729"/>
      <c r="F233" s="729"/>
      <c r="G233" s="729"/>
      <c r="H233" s="729"/>
      <c r="I233" s="729"/>
      <c r="J233" s="729"/>
      <c r="K233" s="729"/>
      <c r="L233" s="729"/>
      <c r="M233" s="729"/>
      <c r="N233" s="729"/>
    </row>
    <row r="234" spans="1:14" ht="15" customHeight="1" x14ac:dyDescent="0.3">
      <c r="A234" s="729"/>
      <c r="B234" s="729"/>
      <c r="C234" s="729"/>
      <c r="D234" s="729"/>
      <c r="E234" s="729"/>
      <c r="F234" s="729"/>
      <c r="G234" s="729"/>
      <c r="H234" s="729"/>
      <c r="I234" s="729"/>
      <c r="J234" s="729"/>
      <c r="K234" s="729"/>
      <c r="L234" s="729"/>
      <c r="M234" s="729"/>
      <c r="N234" s="729"/>
    </row>
    <row r="235" spans="1:14" ht="15" customHeight="1" x14ac:dyDescent="0.3">
      <c r="A235" s="729"/>
      <c r="B235" s="729"/>
      <c r="C235" s="729"/>
      <c r="D235" s="729"/>
      <c r="E235" s="729"/>
      <c r="F235" s="729"/>
      <c r="G235" s="729"/>
      <c r="H235" s="729"/>
      <c r="I235" s="729"/>
      <c r="J235" s="729"/>
      <c r="K235" s="729"/>
      <c r="L235" s="729"/>
      <c r="M235" s="729"/>
      <c r="N235" s="729"/>
    </row>
    <row r="236" spans="1:14" ht="15" customHeight="1" x14ac:dyDescent="0.3">
      <c r="A236" s="729"/>
      <c r="B236" s="729"/>
      <c r="C236" s="729"/>
      <c r="D236" s="729"/>
      <c r="E236" s="729"/>
      <c r="F236" s="729"/>
      <c r="G236" s="729"/>
      <c r="H236" s="729"/>
      <c r="I236" s="729"/>
      <c r="J236" s="729"/>
      <c r="K236" s="729"/>
      <c r="L236" s="729"/>
      <c r="M236" s="729"/>
      <c r="N236" s="729"/>
    </row>
    <row r="237" spans="1:14" ht="15" customHeight="1" x14ac:dyDescent="0.3">
      <c r="A237" s="729"/>
      <c r="B237" s="729"/>
      <c r="C237" s="729"/>
      <c r="D237" s="729"/>
      <c r="E237" s="729"/>
      <c r="F237" s="729"/>
      <c r="G237" s="729"/>
      <c r="H237" s="729"/>
      <c r="I237" s="729"/>
      <c r="J237" s="729"/>
      <c r="K237" s="729"/>
      <c r="L237" s="729"/>
      <c r="M237" s="729"/>
      <c r="N237" s="729"/>
    </row>
    <row r="238" spans="1:14" ht="15" customHeight="1" x14ac:dyDescent="0.3">
      <c r="A238" s="729"/>
      <c r="B238" s="729"/>
      <c r="C238" s="729"/>
      <c r="D238" s="729"/>
      <c r="E238" s="729"/>
      <c r="F238" s="729"/>
      <c r="G238" s="729"/>
      <c r="H238" s="729"/>
      <c r="I238" s="729"/>
      <c r="J238" s="729"/>
      <c r="K238" s="729"/>
      <c r="L238" s="729"/>
      <c r="M238" s="729"/>
      <c r="N238" s="729"/>
    </row>
    <row r="239" spans="1:14" ht="15" customHeight="1" x14ac:dyDescent="0.3">
      <c r="A239" s="729"/>
      <c r="B239" s="729"/>
      <c r="C239" s="729"/>
      <c r="D239" s="729"/>
      <c r="E239" s="729"/>
      <c r="F239" s="729"/>
      <c r="G239" s="729"/>
      <c r="H239" s="729"/>
      <c r="I239" s="729"/>
      <c r="J239" s="729"/>
      <c r="K239" s="729"/>
      <c r="L239" s="729"/>
      <c r="M239" s="729"/>
      <c r="N239" s="729"/>
    </row>
    <row r="240" spans="1:14" ht="15" customHeight="1" x14ac:dyDescent="0.3">
      <c r="A240" s="729"/>
      <c r="B240" s="729"/>
      <c r="C240" s="729"/>
      <c r="D240" s="729"/>
      <c r="E240" s="729"/>
      <c r="F240" s="729"/>
      <c r="G240" s="729"/>
      <c r="H240" s="729"/>
      <c r="I240" s="729"/>
      <c r="J240" s="729"/>
      <c r="K240" s="729"/>
      <c r="L240" s="729"/>
      <c r="M240" s="729"/>
      <c r="N240" s="729"/>
    </row>
    <row r="241" spans="1:14" ht="15" customHeight="1" x14ac:dyDescent="0.3">
      <c r="A241" s="729"/>
      <c r="B241" s="729"/>
      <c r="C241" s="729"/>
      <c r="D241" s="729"/>
      <c r="E241" s="729"/>
      <c r="F241" s="729"/>
      <c r="G241" s="729"/>
      <c r="H241" s="729"/>
      <c r="I241" s="729"/>
      <c r="J241" s="729"/>
      <c r="K241" s="729"/>
      <c r="L241" s="729"/>
      <c r="M241" s="729"/>
      <c r="N241" s="729"/>
    </row>
    <row r="242" spans="1:14" ht="15" customHeight="1" x14ac:dyDescent="0.3">
      <c r="A242" s="729"/>
      <c r="B242" s="729"/>
      <c r="C242" s="729"/>
      <c r="D242" s="729"/>
      <c r="E242" s="729"/>
      <c r="F242" s="729"/>
      <c r="G242" s="729"/>
      <c r="H242" s="729"/>
      <c r="I242" s="729"/>
      <c r="J242" s="729"/>
      <c r="K242" s="729"/>
      <c r="L242" s="729"/>
      <c r="M242" s="729"/>
      <c r="N242" s="729"/>
    </row>
    <row r="243" spans="1:14" ht="15" customHeight="1" x14ac:dyDescent="0.3">
      <c r="A243" s="729"/>
      <c r="B243" s="729"/>
      <c r="C243" s="729"/>
      <c r="D243" s="729"/>
      <c r="E243" s="729"/>
      <c r="F243" s="729"/>
      <c r="G243" s="729"/>
      <c r="H243" s="729"/>
      <c r="I243" s="729"/>
      <c r="J243" s="729"/>
      <c r="K243" s="729"/>
      <c r="L243" s="729"/>
      <c r="M243" s="729"/>
      <c r="N243" s="729"/>
    </row>
    <row r="244" spans="1:14" ht="15" customHeight="1" x14ac:dyDescent="0.3">
      <c r="A244" s="729"/>
      <c r="B244" s="729"/>
      <c r="C244" s="729"/>
      <c r="D244" s="729"/>
      <c r="E244" s="729"/>
      <c r="F244" s="729"/>
      <c r="G244" s="729"/>
      <c r="H244" s="729"/>
      <c r="I244" s="729"/>
      <c r="J244" s="729"/>
      <c r="K244" s="729"/>
      <c r="L244" s="729"/>
      <c r="M244" s="729"/>
      <c r="N244" s="729"/>
    </row>
    <row r="245" spans="1:14" ht="15" customHeight="1" x14ac:dyDescent="0.3">
      <c r="A245" s="729"/>
      <c r="B245" s="729"/>
      <c r="C245" s="729"/>
      <c r="D245" s="729"/>
      <c r="E245" s="729"/>
      <c r="F245" s="729"/>
      <c r="G245" s="729"/>
      <c r="H245" s="729"/>
      <c r="I245" s="729"/>
      <c r="J245" s="729"/>
      <c r="K245" s="729"/>
      <c r="L245" s="729"/>
      <c r="M245" s="729"/>
      <c r="N245" s="729"/>
    </row>
    <row r="246" spans="1:14" ht="15" customHeight="1" x14ac:dyDescent="0.3">
      <c r="A246" s="729"/>
      <c r="B246" s="729"/>
      <c r="C246" s="729"/>
      <c r="D246" s="729"/>
      <c r="E246" s="729"/>
      <c r="F246" s="729"/>
      <c r="G246" s="729"/>
      <c r="H246" s="729"/>
      <c r="I246" s="729"/>
      <c r="J246" s="729"/>
      <c r="K246" s="729"/>
      <c r="L246" s="729"/>
      <c r="M246" s="729"/>
      <c r="N246" s="729"/>
    </row>
    <row r="247" spans="1:14" ht="15" customHeight="1" x14ac:dyDescent="0.3">
      <c r="A247" s="729"/>
      <c r="B247" s="729"/>
      <c r="C247" s="729"/>
      <c r="D247" s="729"/>
      <c r="E247" s="729"/>
      <c r="F247" s="729"/>
      <c r="G247" s="729"/>
      <c r="H247" s="729"/>
      <c r="I247" s="729"/>
      <c r="J247" s="729"/>
      <c r="K247" s="729"/>
      <c r="L247" s="729"/>
      <c r="M247" s="729"/>
      <c r="N247" s="729"/>
    </row>
    <row r="248" spans="1:14" ht="15" customHeight="1" x14ac:dyDescent="0.3">
      <c r="A248" s="729"/>
      <c r="B248" s="729"/>
      <c r="C248" s="729"/>
      <c r="D248" s="729"/>
      <c r="E248" s="729"/>
      <c r="F248" s="729"/>
      <c r="G248" s="729"/>
      <c r="H248" s="729"/>
      <c r="I248" s="729"/>
      <c r="J248" s="729"/>
      <c r="K248" s="729"/>
      <c r="L248" s="729"/>
      <c r="M248" s="729"/>
      <c r="N248" s="729"/>
    </row>
    <row r="249" spans="1:14" ht="15" customHeight="1" x14ac:dyDescent="0.3">
      <c r="A249" s="729"/>
      <c r="B249" s="729"/>
      <c r="C249" s="729"/>
      <c r="D249" s="729"/>
      <c r="E249" s="729"/>
      <c r="F249" s="729"/>
      <c r="G249" s="729"/>
      <c r="H249" s="729"/>
      <c r="I249" s="729"/>
      <c r="J249" s="729"/>
      <c r="K249" s="729"/>
      <c r="L249" s="729"/>
      <c r="M249" s="729"/>
      <c r="N249" s="729"/>
    </row>
    <row r="250" spans="1:14" ht="15" customHeight="1" x14ac:dyDescent="0.3">
      <c r="A250" s="729"/>
      <c r="B250" s="729"/>
      <c r="C250" s="729"/>
      <c r="D250" s="729"/>
      <c r="E250" s="729"/>
      <c r="F250" s="729"/>
      <c r="G250" s="729"/>
      <c r="H250" s="729"/>
      <c r="I250" s="729"/>
      <c r="J250" s="729"/>
      <c r="K250" s="729"/>
      <c r="L250" s="729"/>
      <c r="M250" s="729"/>
      <c r="N250" s="729"/>
    </row>
    <row r="251" spans="1:14" ht="15" customHeight="1" x14ac:dyDescent="0.3">
      <c r="A251" s="729"/>
      <c r="B251" s="729"/>
      <c r="C251" s="729"/>
      <c r="D251" s="729"/>
      <c r="E251" s="729"/>
      <c r="F251" s="729"/>
      <c r="G251" s="729"/>
      <c r="H251" s="729"/>
      <c r="I251" s="729"/>
      <c r="J251" s="729"/>
      <c r="K251" s="729"/>
      <c r="L251" s="729"/>
      <c r="M251" s="729"/>
      <c r="N251" s="729"/>
    </row>
    <row r="252" spans="1:14" ht="15" customHeight="1" x14ac:dyDescent="0.3">
      <c r="A252" s="729"/>
      <c r="B252" s="729"/>
      <c r="C252" s="729"/>
      <c r="D252" s="729"/>
      <c r="E252" s="729"/>
      <c r="F252" s="729"/>
      <c r="G252" s="729"/>
      <c r="H252" s="729"/>
      <c r="I252" s="729"/>
      <c r="J252" s="729"/>
      <c r="K252" s="729"/>
      <c r="L252" s="729"/>
      <c r="M252" s="729"/>
      <c r="N252" s="729"/>
    </row>
    <row r="253" spans="1:14" ht="15" customHeight="1" x14ac:dyDescent="0.3">
      <c r="A253" s="729"/>
      <c r="B253" s="729"/>
      <c r="C253" s="729"/>
      <c r="D253" s="729"/>
      <c r="E253" s="729"/>
      <c r="F253" s="729"/>
      <c r="G253" s="729"/>
      <c r="H253" s="729"/>
      <c r="I253" s="729"/>
      <c r="J253" s="729"/>
      <c r="K253" s="729"/>
      <c r="L253" s="729"/>
      <c r="M253" s="729"/>
      <c r="N253" s="729"/>
    </row>
    <row r="254" spans="1:14" ht="15" customHeight="1" x14ac:dyDescent="0.3">
      <c r="A254" s="729"/>
      <c r="B254" s="729"/>
      <c r="C254" s="729"/>
      <c r="D254" s="729"/>
      <c r="E254" s="729"/>
      <c r="F254" s="729"/>
      <c r="G254" s="729"/>
      <c r="H254" s="729"/>
      <c r="I254" s="729"/>
      <c r="J254" s="729"/>
      <c r="K254" s="729"/>
      <c r="L254" s="729"/>
      <c r="M254" s="729"/>
      <c r="N254" s="729"/>
    </row>
    <row r="255" spans="1:14" ht="15" customHeight="1" x14ac:dyDescent="0.3">
      <c r="A255" s="729"/>
      <c r="B255" s="729"/>
      <c r="C255" s="729"/>
      <c r="D255" s="729"/>
      <c r="E255" s="729"/>
      <c r="F255" s="729"/>
      <c r="G255" s="729"/>
      <c r="H255" s="729"/>
      <c r="I255" s="729"/>
      <c r="J255" s="729"/>
      <c r="K255" s="729"/>
      <c r="L255" s="729"/>
      <c r="M255" s="729"/>
      <c r="N255" s="729"/>
    </row>
    <row r="256" spans="1:14" ht="15" customHeight="1" x14ac:dyDescent="0.3">
      <c r="A256" s="729"/>
      <c r="B256" s="729"/>
      <c r="C256" s="729"/>
      <c r="D256" s="729"/>
      <c r="E256" s="729"/>
      <c r="F256" s="729"/>
      <c r="G256" s="729"/>
      <c r="H256" s="729"/>
      <c r="I256" s="729"/>
      <c r="J256" s="729"/>
      <c r="K256" s="729"/>
      <c r="L256" s="729"/>
      <c r="M256" s="729"/>
      <c r="N256" s="729"/>
    </row>
    <row r="257" spans="1:14" ht="15" customHeight="1" x14ac:dyDescent="0.3">
      <c r="A257" s="729"/>
      <c r="B257" s="729"/>
      <c r="C257" s="729"/>
      <c r="D257" s="729"/>
      <c r="E257" s="729"/>
      <c r="F257" s="729"/>
      <c r="G257" s="729"/>
      <c r="H257" s="729"/>
      <c r="I257" s="729"/>
      <c r="J257" s="729"/>
      <c r="K257" s="729"/>
      <c r="L257" s="729"/>
      <c r="M257" s="729"/>
      <c r="N257" s="729"/>
    </row>
    <row r="258" spans="1:14" ht="15" customHeight="1" x14ac:dyDescent="0.3">
      <c r="A258" s="729"/>
      <c r="B258" s="729"/>
      <c r="C258" s="729"/>
      <c r="D258" s="729"/>
      <c r="E258" s="729"/>
      <c r="F258" s="729"/>
      <c r="G258" s="729"/>
      <c r="H258" s="729"/>
      <c r="I258" s="729"/>
      <c r="J258" s="729"/>
      <c r="K258" s="729"/>
      <c r="L258" s="729"/>
      <c r="M258" s="729"/>
      <c r="N258" s="729"/>
    </row>
    <row r="259" spans="1:14" ht="15" customHeight="1" x14ac:dyDescent="0.3">
      <c r="A259" s="729"/>
      <c r="B259" s="729"/>
      <c r="C259" s="729"/>
      <c r="D259" s="729"/>
      <c r="E259" s="729"/>
      <c r="F259" s="729"/>
      <c r="G259" s="729"/>
      <c r="H259" s="729"/>
      <c r="I259" s="729"/>
      <c r="J259" s="729"/>
      <c r="K259" s="729"/>
      <c r="L259" s="729"/>
      <c r="M259" s="729"/>
      <c r="N259" s="729"/>
    </row>
    <row r="260" spans="1:14" ht="15" customHeight="1" x14ac:dyDescent="0.3">
      <c r="A260" s="729"/>
      <c r="B260" s="729"/>
      <c r="C260" s="729"/>
      <c r="D260" s="729"/>
      <c r="E260" s="729"/>
      <c r="F260" s="729"/>
      <c r="G260" s="729"/>
      <c r="H260" s="729"/>
      <c r="I260" s="729"/>
      <c r="J260" s="729"/>
      <c r="K260" s="729"/>
      <c r="L260" s="729"/>
      <c r="M260" s="729"/>
      <c r="N260" s="729"/>
    </row>
    <row r="261" spans="1:14" ht="15" customHeight="1" x14ac:dyDescent="0.3">
      <c r="A261" s="729"/>
      <c r="B261" s="729"/>
      <c r="C261" s="729"/>
      <c r="D261" s="729"/>
      <c r="E261" s="729"/>
      <c r="F261" s="729"/>
      <c r="G261" s="729"/>
      <c r="H261" s="729"/>
      <c r="I261" s="729"/>
      <c r="J261" s="729"/>
      <c r="K261" s="729"/>
      <c r="L261" s="729"/>
      <c r="M261" s="729"/>
      <c r="N261" s="729"/>
    </row>
    <row r="262" spans="1:14" ht="15" customHeight="1" x14ac:dyDescent="0.3">
      <c r="A262" s="729"/>
      <c r="B262" s="729"/>
      <c r="C262" s="729"/>
      <c r="D262" s="729"/>
      <c r="E262" s="729"/>
      <c r="F262" s="729"/>
      <c r="G262" s="729"/>
      <c r="H262" s="729"/>
      <c r="I262" s="729"/>
      <c r="J262" s="729"/>
      <c r="K262" s="729"/>
      <c r="L262" s="729"/>
      <c r="M262" s="729"/>
      <c r="N262" s="729"/>
    </row>
    <row r="263" spans="1:14" ht="15" customHeight="1" x14ac:dyDescent="0.3">
      <c r="A263" s="729"/>
      <c r="B263" s="729"/>
      <c r="C263" s="729"/>
      <c r="D263" s="729"/>
      <c r="E263" s="729"/>
      <c r="F263" s="729"/>
      <c r="G263" s="729"/>
      <c r="H263" s="729"/>
      <c r="I263" s="729"/>
      <c r="J263" s="729"/>
      <c r="K263" s="729"/>
      <c r="L263" s="729"/>
      <c r="M263" s="729"/>
      <c r="N263" s="729"/>
    </row>
    <row r="264" spans="1:14" ht="15" customHeight="1" x14ac:dyDescent="0.3">
      <c r="A264" s="729"/>
      <c r="B264" s="729"/>
      <c r="C264" s="729"/>
      <c r="D264" s="729"/>
      <c r="E264" s="729"/>
      <c r="F264" s="729"/>
      <c r="G264" s="729"/>
      <c r="H264" s="729"/>
      <c r="I264" s="729"/>
      <c r="J264" s="729"/>
      <c r="K264" s="729"/>
      <c r="L264" s="729"/>
      <c r="M264" s="729"/>
      <c r="N264" s="729"/>
    </row>
    <row r="265" spans="1:14" ht="15" customHeight="1" x14ac:dyDescent="0.3">
      <c r="A265" s="729"/>
      <c r="B265" s="729"/>
      <c r="C265" s="729"/>
      <c r="D265" s="729"/>
      <c r="E265" s="729"/>
      <c r="F265" s="729"/>
      <c r="G265" s="729"/>
      <c r="H265" s="729"/>
      <c r="I265" s="729"/>
      <c r="J265" s="729"/>
      <c r="K265" s="729"/>
      <c r="L265" s="729"/>
      <c r="M265" s="729"/>
      <c r="N265" s="729"/>
    </row>
    <row r="266" spans="1:14" ht="15" customHeight="1" x14ac:dyDescent="0.3">
      <c r="A266" s="729"/>
      <c r="B266" s="729"/>
      <c r="C266" s="729"/>
      <c r="D266" s="729"/>
      <c r="E266" s="729"/>
      <c r="F266" s="729"/>
      <c r="G266" s="729"/>
      <c r="H266" s="729"/>
      <c r="I266" s="729"/>
      <c r="J266" s="729"/>
      <c r="K266" s="729"/>
      <c r="L266" s="729"/>
      <c r="M266" s="729"/>
      <c r="N266" s="729"/>
    </row>
    <row r="267" spans="1:14" ht="15" customHeight="1" x14ac:dyDescent="0.3">
      <c r="A267" s="729"/>
      <c r="B267" s="729"/>
      <c r="C267" s="729"/>
      <c r="D267" s="729"/>
      <c r="E267" s="729"/>
      <c r="F267" s="729"/>
      <c r="G267" s="729"/>
      <c r="H267" s="729"/>
      <c r="I267" s="729"/>
      <c r="J267" s="729"/>
      <c r="K267" s="729"/>
      <c r="L267" s="729"/>
      <c r="M267" s="729"/>
      <c r="N267" s="729"/>
    </row>
    <row r="268" spans="1:14" ht="15" customHeight="1" x14ac:dyDescent="0.3">
      <c r="A268" s="729"/>
      <c r="B268" s="729"/>
      <c r="C268" s="729"/>
      <c r="D268" s="729"/>
      <c r="E268" s="729"/>
      <c r="F268" s="729"/>
      <c r="G268" s="729"/>
      <c r="H268" s="729"/>
      <c r="I268" s="729"/>
      <c r="J268" s="729"/>
      <c r="K268" s="729"/>
      <c r="L268" s="729"/>
      <c r="M268" s="729"/>
      <c r="N268" s="729"/>
    </row>
    <row r="269" spans="1:14" ht="15" customHeight="1" x14ac:dyDescent="0.3">
      <c r="A269" s="729"/>
      <c r="B269" s="729"/>
      <c r="C269" s="729"/>
      <c r="D269" s="729"/>
      <c r="E269" s="729"/>
      <c r="F269" s="729"/>
      <c r="G269" s="729"/>
      <c r="H269" s="729"/>
      <c r="I269" s="729"/>
      <c r="J269" s="729"/>
      <c r="K269" s="729"/>
      <c r="L269" s="729"/>
      <c r="M269" s="729"/>
      <c r="N269" s="729"/>
    </row>
    <row r="270" spans="1:14" ht="15" customHeight="1" x14ac:dyDescent="0.3">
      <c r="A270" s="729"/>
      <c r="B270" s="729"/>
      <c r="C270" s="729"/>
      <c r="D270" s="729"/>
      <c r="E270" s="729"/>
      <c r="F270" s="729"/>
      <c r="G270" s="729"/>
      <c r="H270" s="729"/>
      <c r="I270" s="729"/>
      <c r="J270" s="729"/>
      <c r="K270" s="729"/>
      <c r="L270" s="729"/>
      <c r="M270" s="729"/>
      <c r="N270" s="729"/>
    </row>
    <row r="271" spans="1:14" ht="15" customHeight="1" x14ac:dyDescent="0.3">
      <c r="A271" s="729"/>
      <c r="B271" s="729"/>
      <c r="C271" s="729"/>
      <c r="D271" s="729"/>
      <c r="E271" s="729"/>
      <c r="F271" s="729"/>
      <c r="G271" s="729"/>
      <c r="H271" s="729"/>
      <c r="I271" s="729"/>
      <c r="J271" s="729"/>
      <c r="K271" s="729"/>
      <c r="L271" s="729"/>
      <c r="M271" s="729"/>
      <c r="N271" s="729"/>
    </row>
    <row r="272" spans="1:14" ht="15" customHeight="1" x14ac:dyDescent="0.3">
      <c r="A272" s="729"/>
      <c r="B272" s="729"/>
      <c r="C272" s="729"/>
      <c r="D272" s="729"/>
      <c r="E272" s="729"/>
      <c r="F272" s="729"/>
      <c r="G272" s="729"/>
      <c r="H272" s="729"/>
      <c r="I272" s="729"/>
      <c r="J272" s="729"/>
      <c r="K272" s="729"/>
      <c r="L272" s="729"/>
      <c r="M272" s="729"/>
      <c r="N272" s="729"/>
    </row>
    <row r="273" spans="1:14" ht="15" customHeight="1" x14ac:dyDescent="0.3">
      <c r="A273" s="729"/>
      <c r="B273" s="729"/>
      <c r="C273" s="729"/>
      <c r="D273" s="729"/>
      <c r="E273" s="729"/>
      <c r="F273" s="729"/>
      <c r="G273" s="729"/>
      <c r="H273" s="729"/>
      <c r="I273" s="729"/>
      <c r="J273" s="729"/>
      <c r="K273" s="729"/>
      <c r="L273" s="729"/>
      <c r="M273" s="729"/>
      <c r="N273" s="729"/>
    </row>
    <row r="274" spans="1:14" ht="15" customHeight="1" x14ac:dyDescent="0.3">
      <c r="A274" s="729"/>
      <c r="B274" s="729"/>
      <c r="C274" s="729"/>
      <c r="D274" s="729"/>
      <c r="E274" s="729"/>
      <c r="F274" s="729"/>
      <c r="G274" s="729"/>
      <c r="H274" s="729"/>
      <c r="I274" s="729"/>
      <c r="J274" s="729"/>
      <c r="K274" s="729"/>
      <c r="L274" s="729"/>
      <c r="M274" s="729"/>
      <c r="N274" s="729"/>
    </row>
    <row r="275" spans="1:14" ht="15" customHeight="1" x14ac:dyDescent="0.3">
      <c r="A275" s="729"/>
      <c r="B275" s="729"/>
      <c r="C275" s="729"/>
      <c r="D275" s="729"/>
      <c r="E275" s="729"/>
      <c r="F275" s="729"/>
      <c r="G275" s="729"/>
      <c r="H275" s="729"/>
      <c r="I275" s="729"/>
      <c r="J275" s="729"/>
      <c r="K275" s="729"/>
      <c r="L275" s="729"/>
      <c r="M275" s="729"/>
      <c r="N275" s="729"/>
    </row>
    <row r="276" spans="1:14" ht="15" customHeight="1" x14ac:dyDescent="0.3">
      <c r="A276" s="729"/>
      <c r="B276" s="729"/>
      <c r="C276" s="729"/>
      <c r="D276" s="729"/>
      <c r="E276" s="729"/>
      <c r="F276" s="729"/>
      <c r="G276" s="729"/>
      <c r="H276" s="729"/>
      <c r="I276" s="729"/>
      <c r="J276" s="729"/>
      <c r="K276" s="729"/>
      <c r="L276" s="729"/>
      <c r="M276" s="729"/>
      <c r="N276" s="729"/>
    </row>
    <row r="277" spans="1:14" ht="15" customHeight="1" x14ac:dyDescent="0.3">
      <c r="A277" s="729"/>
      <c r="B277" s="729"/>
      <c r="C277" s="729"/>
      <c r="D277" s="729"/>
      <c r="E277" s="729"/>
      <c r="F277" s="729"/>
      <c r="G277" s="729"/>
      <c r="H277" s="729"/>
      <c r="I277" s="729"/>
      <c r="J277" s="729"/>
      <c r="K277" s="729"/>
      <c r="L277" s="729"/>
      <c r="M277" s="729"/>
      <c r="N277" s="729"/>
    </row>
    <row r="278" spans="1:14" ht="15" customHeight="1" x14ac:dyDescent="0.3">
      <c r="A278" s="729"/>
      <c r="B278" s="729"/>
      <c r="C278" s="729"/>
      <c r="D278" s="729"/>
      <c r="E278" s="729"/>
      <c r="F278" s="729"/>
      <c r="G278" s="729"/>
      <c r="H278" s="729"/>
      <c r="I278" s="729"/>
      <c r="J278" s="729"/>
      <c r="K278" s="729"/>
      <c r="L278" s="729"/>
      <c r="M278" s="729"/>
      <c r="N278" s="729"/>
    </row>
    <row r="279" spans="1:14" ht="15" customHeight="1" x14ac:dyDescent="0.3">
      <c r="A279" s="729"/>
      <c r="B279" s="729"/>
      <c r="C279" s="729"/>
      <c r="D279" s="729"/>
      <c r="E279" s="729"/>
      <c r="F279" s="729"/>
      <c r="G279" s="729"/>
      <c r="H279" s="729"/>
      <c r="I279" s="729"/>
      <c r="J279" s="729"/>
      <c r="K279" s="729"/>
      <c r="L279" s="729"/>
      <c r="M279" s="729"/>
      <c r="N279" s="729"/>
    </row>
    <row r="280" spans="1:14" ht="15" customHeight="1" x14ac:dyDescent="0.3">
      <c r="A280" s="729"/>
      <c r="B280" s="729"/>
      <c r="C280" s="729"/>
      <c r="D280" s="729"/>
      <c r="E280" s="729"/>
      <c r="F280" s="729"/>
      <c r="G280" s="729"/>
      <c r="H280" s="729"/>
      <c r="I280" s="729"/>
      <c r="J280" s="729"/>
      <c r="K280" s="729"/>
      <c r="L280" s="729"/>
      <c r="M280" s="729"/>
      <c r="N280" s="729"/>
    </row>
    <row r="281" spans="1:14" ht="15" customHeight="1" x14ac:dyDescent="0.3">
      <c r="A281" s="729"/>
      <c r="B281" s="729"/>
      <c r="C281" s="729"/>
      <c r="D281" s="729"/>
      <c r="E281" s="729"/>
      <c r="F281" s="729"/>
      <c r="G281" s="729"/>
      <c r="H281" s="729"/>
      <c r="I281" s="729"/>
      <c r="J281" s="729"/>
      <c r="K281" s="729"/>
      <c r="L281" s="729"/>
      <c r="M281" s="729"/>
      <c r="N281" s="729"/>
    </row>
    <row r="282" spans="1:14" ht="15" customHeight="1" x14ac:dyDescent="0.3">
      <c r="A282" s="729"/>
      <c r="B282" s="729"/>
      <c r="C282" s="729"/>
      <c r="D282" s="729"/>
      <c r="E282" s="729"/>
      <c r="F282" s="729"/>
      <c r="G282" s="729"/>
      <c r="H282" s="729"/>
      <c r="I282" s="729"/>
      <c r="J282" s="729"/>
      <c r="K282" s="729"/>
      <c r="L282" s="729"/>
      <c r="M282" s="729"/>
      <c r="N282" s="729"/>
    </row>
    <row r="283" spans="1:14" ht="15" customHeight="1" x14ac:dyDescent="0.3">
      <c r="A283" s="729"/>
      <c r="B283" s="729"/>
      <c r="C283" s="729"/>
      <c r="D283" s="729"/>
      <c r="E283" s="729"/>
      <c r="F283" s="729"/>
      <c r="G283" s="729"/>
      <c r="H283" s="729"/>
      <c r="I283" s="729"/>
      <c r="J283" s="729"/>
      <c r="K283" s="729"/>
      <c r="L283" s="729"/>
      <c r="M283" s="729"/>
      <c r="N283" s="729"/>
    </row>
    <row r="284" spans="1:14" ht="15" customHeight="1" x14ac:dyDescent="0.3">
      <c r="A284" s="729"/>
      <c r="B284" s="729"/>
      <c r="C284" s="729"/>
      <c r="D284" s="729"/>
      <c r="E284" s="729"/>
      <c r="F284" s="729"/>
      <c r="G284" s="729"/>
      <c r="H284" s="729"/>
      <c r="I284" s="729"/>
      <c r="J284" s="729"/>
      <c r="K284" s="729"/>
      <c r="L284" s="729"/>
      <c r="M284" s="729"/>
      <c r="N284" s="729"/>
    </row>
    <row r="285" spans="1:14" ht="15" customHeight="1" x14ac:dyDescent="0.3">
      <c r="A285" s="729"/>
      <c r="B285" s="729"/>
      <c r="C285" s="729"/>
      <c r="D285" s="729"/>
      <c r="E285" s="729"/>
      <c r="F285" s="729"/>
      <c r="G285" s="729"/>
      <c r="H285" s="729"/>
      <c r="I285" s="729"/>
      <c r="J285" s="729"/>
      <c r="K285" s="729"/>
      <c r="L285" s="729"/>
      <c r="M285" s="729"/>
      <c r="N285" s="729"/>
    </row>
    <row r="286" spans="1:14" ht="15" customHeight="1" x14ac:dyDescent="0.3">
      <c r="A286" s="729"/>
      <c r="B286" s="729"/>
      <c r="C286" s="729"/>
      <c r="D286" s="729"/>
      <c r="E286" s="729"/>
      <c r="F286" s="729"/>
      <c r="G286" s="729"/>
      <c r="H286" s="729"/>
      <c r="I286" s="729"/>
      <c r="J286" s="729"/>
      <c r="K286" s="729"/>
      <c r="L286" s="729"/>
      <c r="M286" s="729"/>
      <c r="N286" s="729"/>
    </row>
    <row r="287" spans="1:14" ht="15" customHeight="1" x14ac:dyDescent="0.3">
      <c r="A287" s="729"/>
      <c r="B287" s="729"/>
      <c r="C287" s="729"/>
      <c r="D287" s="729"/>
      <c r="E287" s="729"/>
      <c r="F287" s="729"/>
      <c r="G287" s="729"/>
      <c r="H287" s="729"/>
      <c r="I287" s="729"/>
      <c r="J287" s="729"/>
      <c r="K287" s="729"/>
      <c r="L287" s="729"/>
      <c r="M287" s="729"/>
      <c r="N287" s="729"/>
    </row>
    <row r="288" spans="1:14" ht="15" customHeight="1" x14ac:dyDescent="0.3">
      <c r="A288" s="729"/>
      <c r="B288" s="729"/>
      <c r="C288" s="729"/>
      <c r="D288" s="729"/>
      <c r="E288" s="729"/>
      <c r="F288" s="729"/>
      <c r="G288" s="729"/>
      <c r="H288" s="729"/>
      <c r="I288" s="729"/>
      <c r="J288" s="729"/>
      <c r="K288" s="729"/>
      <c r="L288" s="729"/>
      <c r="M288" s="729"/>
      <c r="N288" s="729"/>
    </row>
    <row r="289" spans="1:14" ht="15" customHeight="1" x14ac:dyDescent="0.3">
      <c r="A289" s="729"/>
      <c r="B289" s="729"/>
      <c r="C289" s="729"/>
      <c r="D289" s="729"/>
      <c r="E289" s="729"/>
      <c r="F289" s="729"/>
      <c r="G289" s="729"/>
      <c r="H289" s="729"/>
      <c r="I289" s="729"/>
      <c r="J289" s="729"/>
      <c r="K289" s="729"/>
      <c r="L289" s="729"/>
      <c r="M289" s="729"/>
      <c r="N289" s="729"/>
    </row>
    <row r="290" spans="1:14" x14ac:dyDescent="0.3">
      <c r="A290" s="729"/>
      <c r="B290" s="729"/>
      <c r="C290" s="729"/>
      <c r="D290" s="729"/>
      <c r="E290" s="729"/>
      <c r="F290" s="729"/>
      <c r="G290" s="729"/>
      <c r="H290" s="729"/>
      <c r="I290" s="729"/>
      <c r="J290" s="729"/>
      <c r="K290" s="729"/>
      <c r="L290" s="729"/>
      <c r="M290" s="729"/>
      <c r="N290" s="729"/>
    </row>
    <row r="291" spans="1:14" x14ac:dyDescent="0.3">
      <c r="A291" s="729"/>
      <c r="B291" s="729"/>
      <c r="C291" s="729"/>
      <c r="D291" s="729"/>
      <c r="E291" s="729"/>
      <c r="F291" s="729"/>
      <c r="G291" s="729"/>
      <c r="H291" s="729"/>
      <c r="I291" s="729"/>
      <c r="J291" s="729"/>
      <c r="K291" s="729"/>
      <c r="L291" s="729"/>
      <c r="M291" s="729"/>
      <c r="N291" s="729"/>
    </row>
    <row r="292" spans="1:14" x14ac:dyDescent="0.3">
      <c r="A292" s="729"/>
      <c r="B292" s="729"/>
      <c r="C292" s="729"/>
      <c r="D292" s="729"/>
      <c r="E292" s="729"/>
      <c r="F292" s="729"/>
      <c r="G292" s="729"/>
      <c r="H292" s="729"/>
      <c r="I292" s="729"/>
      <c r="J292" s="729"/>
      <c r="K292" s="729"/>
      <c r="L292" s="729"/>
      <c r="M292" s="729"/>
      <c r="N292" s="729"/>
    </row>
    <row r="293" spans="1:14" x14ac:dyDescent="0.3">
      <c r="A293" s="729"/>
      <c r="B293" s="729"/>
      <c r="C293" s="729"/>
      <c r="D293" s="729"/>
      <c r="E293" s="729"/>
      <c r="F293" s="729"/>
      <c r="G293" s="729"/>
      <c r="H293" s="729"/>
      <c r="I293" s="729"/>
      <c r="J293" s="729"/>
      <c r="K293" s="729"/>
      <c r="L293" s="729"/>
      <c r="M293" s="729"/>
      <c r="N293" s="729"/>
    </row>
    <row r="294" spans="1:14" x14ac:dyDescent="0.3">
      <c r="A294" s="729"/>
      <c r="B294" s="729"/>
      <c r="C294" s="729"/>
      <c r="D294" s="729"/>
      <c r="E294" s="729"/>
      <c r="F294" s="729"/>
      <c r="G294" s="729"/>
      <c r="H294" s="729"/>
      <c r="I294" s="729"/>
      <c r="J294" s="729"/>
      <c r="K294" s="729"/>
      <c r="L294" s="729"/>
      <c r="M294" s="729"/>
      <c r="N294" s="729"/>
    </row>
    <row r="295" spans="1:14" x14ac:dyDescent="0.3">
      <c r="A295" s="729"/>
      <c r="B295" s="729"/>
      <c r="C295" s="729"/>
      <c r="D295" s="729"/>
      <c r="E295" s="729"/>
      <c r="F295" s="729"/>
      <c r="G295" s="729"/>
      <c r="H295" s="729"/>
      <c r="I295" s="729"/>
      <c r="J295" s="729"/>
      <c r="K295" s="729"/>
      <c r="L295" s="729"/>
      <c r="M295" s="729"/>
      <c r="N295" s="729"/>
    </row>
    <row r="296" spans="1:14" x14ac:dyDescent="0.3">
      <c r="A296" s="729"/>
      <c r="B296" s="729"/>
      <c r="C296" s="729"/>
      <c r="D296" s="729"/>
      <c r="E296" s="729"/>
      <c r="F296" s="729"/>
      <c r="G296" s="729"/>
      <c r="H296" s="729"/>
      <c r="I296" s="729"/>
      <c r="J296" s="729"/>
      <c r="K296" s="729"/>
      <c r="L296" s="729"/>
      <c r="M296" s="729"/>
      <c r="N296" s="729"/>
    </row>
    <row r="297" spans="1:14" x14ac:dyDescent="0.3">
      <c r="A297" s="729"/>
      <c r="B297" s="729"/>
      <c r="C297" s="729"/>
      <c r="D297" s="729"/>
      <c r="E297" s="729"/>
      <c r="F297" s="729"/>
      <c r="G297" s="729"/>
      <c r="H297" s="729"/>
      <c r="I297" s="729"/>
      <c r="J297" s="729"/>
      <c r="K297" s="729"/>
      <c r="L297" s="729"/>
      <c r="M297" s="729"/>
      <c r="N297" s="729"/>
    </row>
  </sheetData>
  <sheetProtection password="8E37" sheet="1" objects="1" scenarios="1"/>
  <mergeCells count="8">
    <mergeCell ref="A19:K20"/>
    <mergeCell ref="A8:K8"/>
    <mergeCell ref="A9:K9"/>
    <mergeCell ref="A1:K2"/>
    <mergeCell ref="A17:K17"/>
    <mergeCell ref="A6:K7"/>
    <mergeCell ref="C11:K12"/>
    <mergeCell ref="A14:K15"/>
  </mergeCells>
  <phoneticPr fontId="71" type="noConversion"/>
  <hyperlinks>
    <hyperlink ref="A9:K9" r:id="rId1" display="http://www.tdhca.state.tx.us/multifamily/apply-for-funds.htm"/>
  </hyperlinks>
  <pageMargins left="0.45" right="0.45" top="0.5" bottom="0.5" header="0.3" footer="0.3"/>
  <pageSetup orientation="portrait" r:id="rId2"/>
  <headerFooter>
    <oddFooter>&amp;R&amp;D</oddFooter>
  </headerFooter>
  <rowBreaks count="2" manualBreakCount="2">
    <brk id="53" max="12" man="1"/>
    <brk id="104"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4.9989318521683403E-2"/>
  </sheetPr>
  <dimension ref="A1:Q124"/>
  <sheetViews>
    <sheetView showGridLines="0" zoomScaleNormal="100" workbookViewId="0">
      <selection sqref="A1:Q2"/>
    </sheetView>
  </sheetViews>
  <sheetFormatPr defaultColWidth="5.6640625" defaultRowHeight="13.8" x14ac:dyDescent="0.3"/>
  <cols>
    <col min="1" max="1" width="5.6640625" style="52"/>
    <col min="2" max="2" width="5.6640625" style="52" customWidth="1"/>
    <col min="3" max="3" width="3.44140625" style="52" customWidth="1"/>
    <col min="4" max="16384" width="5.6640625" style="52"/>
  </cols>
  <sheetData>
    <row r="1" spans="1:17" ht="19.5" customHeight="1" x14ac:dyDescent="0.3">
      <c r="A1" s="3089" t="s">
        <v>2006</v>
      </c>
      <c r="B1" s="3090"/>
      <c r="C1" s="3090"/>
      <c r="D1" s="3090"/>
      <c r="E1" s="3090"/>
      <c r="F1" s="3090"/>
      <c r="G1" s="3090"/>
      <c r="H1" s="3090"/>
      <c r="I1" s="3090"/>
      <c r="J1" s="3090"/>
      <c r="K1" s="3090"/>
      <c r="L1" s="3090"/>
      <c r="M1" s="3090"/>
      <c r="N1" s="3090"/>
      <c r="O1" s="3090"/>
      <c r="P1" s="3090"/>
      <c r="Q1" s="3091"/>
    </row>
    <row r="2" spans="1:17" ht="19.5" customHeight="1" thickBot="1" x14ac:dyDescent="0.35">
      <c r="A2" s="3092"/>
      <c r="B2" s="3093"/>
      <c r="C2" s="3093"/>
      <c r="D2" s="3093"/>
      <c r="E2" s="3093"/>
      <c r="F2" s="3093"/>
      <c r="G2" s="3093"/>
      <c r="H2" s="3093"/>
      <c r="I2" s="3093"/>
      <c r="J2" s="3093"/>
      <c r="K2" s="3093"/>
      <c r="L2" s="3093"/>
      <c r="M2" s="3093"/>
      <c r="N2" s="3093"/>
      <c r="O2" s="3093"/>
      <c r="P2" s="3093"/>
      <c r="Q2" s="3094"/>
    </row>
    <row r="3" spans="1:17" ht="15" customHeight="1" x14ac:dyDescent="0.3">
      <c r="A3" s="768"/>
      <c r="B3" s="768"/>
      <c r="C3" s="768"/>
      <c r="D3" s="768"/>
      <c r="E3" s="768"/>
      <c r="F3" s="768"/>
      <c r="G3" s="768"/>
      <c r="H3" s="768"/>
      <c r="I3" s="768"/>
      <c r="J3" s="768"/>
      <c r="K3" s="768"/>
      <c r="L3" s="768"/>
      <c r="M3" s="768"/>
      <c r="N3" s="768"/>
      <c r="O3" s="768"/>
      <c r="P3" s="768"/>
      <c r="Q3" s="768"/>
    </row>
    <row r="4" spans="1:17" s="62" customFormat="1" ht="15" customHeight="1" thickBot="1" x14ac:dyDescent="0.35">
      <c r="A4" s="184"/>
      <c r="B4" s="184"/>
      <c r="C4" s="184"/>
      <c r="D4" s="184"/>
      <c r="E4" s="184"/>
      <c r="F4" s="184"/>
      <c r="G4" s="184"/>
      <c r="H4" s="184"/>
      <c r="I4" s="184"/>
      <c r="J4" s="184"/>
      <c r="K4" s="184"/>
      <c r="L4" s="184"/>
      <c r="M4" s="184"/>
      <c r="N4" s="184"/>
      <c r="O4" s="184"/>
      <c r="P4" s="184"/>
      <c r="Q4" s="184"/>
    </row>
    <row r="5" spans="1:17" s="62" customFormat="1" ht="15" customHeight="1" thickBot="1" x14ac:dyDescent="0.35">
      <c r="A5" s="184"/>
      <c r="B5" s="783"/>
      <c r="C5" s="769" t="s">
        <v>1398</v>
      </c>
      <c r="D5" s="184"/>
      <c r="E5" s="184"/>
      <c r="F5" s="184"/>
      <c r="G5" s="184"/>
      <c r="H5" s="184"/>
      <c r="I5" s="184"/>
      <c r="J5" s="184"/>
      <c r="K5" s="184"/>
      <c r="L5" s="184"/>
      <c r="M5" s="184"/>
      <c r="N5" s="184"/>
      <c r="O5" s="184"/>
      <c r="P5" s="184"/>
      <c r="Q5" s="185"/>
    </row>
    <row r="6" spans="1:17" s="62" customFormat="1" ht="15" customHeight="1" thickBot="1" x14ac:dyDescent="0.35">
      <c r="A6" s="184"/>
      <c r="C6" s="184"/>
      <c r="D6" s="184"/>
      <c r="E6" s="184"/>
      <c r="F6" s="184"/>
      <c r="G6" s="184"/>
      <c r="H6" s="184"/>
      <c r="I6" s="184"/>
      <c r="J6" s="184"/>
      <c r="K6" s="184"/>
      <c r="L6" s="184"/>
      <c r="M6" s="184"/>
      <c r="N6" s="184"/>
      <c r="O6" s="184"/>
      <c r="P6" s="184"/>
      <c r="Q6" s="184"/>
    </row>
    <row r="7" spans="1:17" s="62" customFormat="1" ht="15" customHeight="1" thickBot="1" x14ac:dyDescent="0.35">
      <c r="A7" s="184"/>
      <c r="B7" s="783"/>
      <c r="C7" s="769" t="s">
        <v>2004</v>
      </c>
      <c r="D7" s="184"/>
      <c r="E7" s="184"/>
      <c r="F7" s="184"/>
      <c r="G7" s="184"/>
      <c r="H7" s="184"/>
      <c r="I7" s="184"/>
      <c r="J7" s="184"/>
      <c r="K7" s="184"/>
      <c r="L7" s="184"/>
      <c r="M7" s="184"/>
      <c r="N7" s="184"/>
      <c r="O7" s="184"/>
      <c r="P7" s="184"/>
      <c r="Q7" s="185"/>
    </row>
    <row r="8" spans="1:17" s="62" customFormat="1" ht="15" customHeight="1" x14ac:dyDescent="0.3">
      <c r="A8" s="184"/>
      <c r="C8" s="184"/>
      <c r="D8" s="184"/>
      <c r="E8" s="184"/>
      <c r="F8" s="184"/>
      <c r="G8" s="184"/>
      <c r="H8" s="184"/>
      <c r="I8" s="184"/>
      <c r="J8" s="184"/>
      <c r="K8" s="184"/>
      <c r="L8" s="184"/>
      <c r="M8" s="184"/>
      <c r="N8" s="184"/>
      <c r="O8" s="184"/>
      <c r="P8" s="184"/>
      <c r="Q8" s="184"/>
    </row>
    <row r="9" spans="1:17" s="62" customFormat="1" ht="15" customHeight="1" x14ac:dyDescent="0.3">
      <c r="A9" s="3095" t="s">
        <v>2005</v>
      </c>
      <c r="B9" s="3095"/>
      <c r="C9" s="3095"/>
      <c r="D9" s="3095"/>
      <c r="E9" s="3095"/>
      <c r="F9" s="3095"/>
      <c r="G9" s="3095"/>
      <c r="H9" s="3095"/>
      <c r="I9" s="3095"/>
      <c r="J9" s="3095"/>
      <c r="K9" s="3095"/>
      <c r="L9" s="3095"/>
      <c r="M9" s="3095"/>
      <c r="N9" s="3095"/>
      <c r="O9" s="3095"/>
      <c r="P9" s="3095"/>
      <c r="Q9" s="3095"/>
    </row>
    <row r="10" spans="1:17" s="62" customFormat="1" ht="15" customHeight="1" x14ac:dyDescent="0.3">
      <c r="A10" s="185"/>
      <c r="B10" s="184"/>
      <c r="C10" s="184"/>
      <c r="D10" s="184"/>
      <c r="E10" s="184"/>
      <c r="F10" s="184"/>
      <c r="G10" s="184"/>
      <c r="H10" s="184"/>
      <c r="I10" s="184"/>
      <c r="J10" s="184"/>
      <c r="K10" s="184"/>
      <c r="L10" s="184"/>
      <c r="M10" s="184"/>
      <c r="N10" s="184"/>
      <c r="O10" s="184"/>
      <c r="P10" s="184"/>
      <c r="Q10" s="185"/>
    </row>
    <row r="11" spans="1:17" s="62" customFormat="1" ht="21" customHeight="1" x14ac:dyDescent="0.3">
      <c r="A11" s="3096" t="s">
        <v>1551</v>
      </c>
      <c r="B11" s="3096"/>
      <c r="C11" s="3096"/>
      <c r="D11" s="3096"/>
      <c r="E11" s="3096"/>
      <c r="F11" s="3096"/>
      <c r="G11" s="3096"/>
      <c r="H11" s="3096"/>
      <c r="I11" s="3096"/>
      <c r="J11" s="3096"/>
      <c r="K11" s="3096"/>
      <c r="L11" s="3096"/>
      <c r="M11" s="3096"/>
      <c r="N11" s="3096"/>
      <c r="O11" s="3096"/>
      <c r="P11" s="3096"/>
      <c r="Q11" s="3096"/>
    </row>
    <row r="12" spans="1:17" s="62" customFormat="1" ht="15" customHeight="1" x14ac:dyDescent="0.3">
      <c r="A12" s="3085" t="s">
        <v>1550</v>
      </c>
      <c r="B12" s="3085"/>
      <c r="C12" s="3085"/>
      <c r="D12" s="3085"/>
      <c r="E12" s="3085"/>
      <c r="F12" s="3085"/>
      <c r="G12" s="3085"/>
      <c r="H12" s="3085"/>
      <c r="I12" s="3085"/>
      <c r="J12" s="3085"/>
      <c r="K12" s="3085"/>
      <c r="L12" s="3085"/>
      <c r="M12" s="3085"/>
      <c r="N12" s="3085"/>
      <c r="O12" s="3085"/>
      <c r="P12" s="3085"/>
      <c r="Q12" s="3085"/>
    </row>
    <row r="13" spans="1:17" s="62" customFormat="1" ht="15" customHeight="1" x14ac:dyDescent="0.3">
      <c r="B13" s="184"/>
      <c r="C13" s="184"/>
      <c r="D13" s="184"/>
      <c r="E13" s="184"/>
      <c r="F13" s="184"/>
      <c r="G13" s="184"/>
      <c r="H13" s="184"/>
      <c r="I13" s="184"/>
      <c r="J13" s="184"/>
      <c r="K13" s="184"/>
      <c r="L13" s="184"/>
      <c r="M13" s="184"/>
      <c r="N13" s="184"/>
      <c r="O13" s="184"/>
      <c r="P13" s="184"/>
      <c r="Q13" s="184"/>
    </row>
    <row r="14" spans="1:17" s="62" customFormat="1" ht="15" customHeight="1" x14ac:dyDescent="0.3">
      <c r="A14" s="184"/>
      <c r="B14" s="184"/>
      <c r="C14" s="184"/>
      <c r="D14" s="184"/>
      <c r="E14" s="184"/>
      <c r="F14" s="184"/>
      <c r="G14" s="184"/>
      <c r="H14" s="184"/>
      <c r="I14" s="184"/>
      <c r="J14" s="184"/>
      <c r="K14" s="184"/>
      <c r="L14" s="184"/>
      <c r="M14" s="184"/>
      <c r="N14" s="184"/>
      <c r="O14" s="184"/>
      <c r="P14" s="184"/>
      <c r="Q14" s="185"/>
    </row>
    <row r="15" spans="1:17" s="62" customFormat="1" ht="15" customHeight="1" x14ac:dyDescent="0.3">
      <c r="A15" s="184"/>
      <c r="B15" s="184"/>
      <c r="C15" s="184"/>
      <c r="D15" s="184"/>
      <c r="E15" s="184"/>
      <c r="F15" s="184"/>
      <c r="G15" s="184"/>
      <c r="H15" s="184"/>
      <c r="I15" s="184"/>
      <c r="J15" s="184"/>
      <c r="K15" s="184"/>
      <c r="L15" s="184"/>
      <c r="M15" s="184"/>
      <c r="N15" s="184"/>
      <c r="O15" s="184"/>
      <c r="P15" s="184"/>
      <c r="Q15" s="184"/>
    </row>
    <row r="16" spans="1:17" s="62" customFormat="1" ht="15" customHeight="1" x14ac:dyDescent="0.3">
      <c r="A16" s="185"/>
      <c r="B16" s="185"/>
      <c r="C16" s="185"/>
      <c r="D16" s="185"/>
      <c r="E16" s="185"/>
      <c r="F16" s="185"/>
      <c r="G16" s="185"/>
      <c r="H16" s="185"/>
      <c r="I16" s="185"/>
      <c r="J16" s="185"/>
      <c r="K16" s="185"/>
      <c r="L16" s="185"/>
      <c r="M16" s="185"/>
      <c r="N16" s="185"/>
      <c r="O16" s="185"/>
      <c r="P16" s="185"/>
      <c r="Q16" s="185"/>
    </row>
    <row r="17" spans="1:17" s="62" customFormat="1" ht="15" customHeight="1" x14ac:dyDescent="0.3">
      <c r="A17" s="184"/>
      <c r="B17" s="184"/>
      <c r="C17" s="184"/>
      <c r="D17" s="184"/>
      <c r="E17" s="184"/>
      <c r="F17" s="184"/>
      <c r="G17" s="184"/>
      <c r="H17" s="184"/>
      <c r="I17" s="184"/>
      <c r="J17" s="184"/>
      <c r="K17" s="184"/>
      <c r="L17" s="184"/>
      <c r="M17" s="184"/>
      <c r="N17" s="184"/>
      <c r="O17" s="184"/>
      <c r="P17" s="184"/>
      <c r="Q17" s="184"/>
    </row>
    <row r="18" spans="1:17" s="62" customFormat="1" ht="15" customHeight="1" x14ac:dyDescent="0.3">
      <c r="A18" s="184"/>
      <c r="B18" s="184"/>
      <c r="C18" s="184"/>
      <c r="D18" s="184"/>
      <c r="E18" s="184"/>
      <c r="F18" s="184"/>
      <c r="G18" s="184"/>
      <c r="H18" s="184"/>
      <c r="I18" s="184"/>
      <c r="J18" s="184"/>
      <c r="K18" s="184"/>
      <c r="L18" s="184"/>
      <c r="M18" s="184"/>
      <c r="N18" s="184"/>
      <c r="O18" s="184"/>
      <c r="P18" s="184"/>
      <c r="Q18" s="185"/>
    </row>
    <row r="19" spans="1:17" s="62" customFormat="1" ht="15" customHeight="1" x14ac:dyDescent="0.3">
      <c r="A19" s="184"/>
      <c r="B19" s="184"/>
      <c r="C19" s="184"/>
      <c r="D19" s="184"/>
      <c r="E19" s="184"/>
      <c r="F19" s="184"/>
      <c r="G19" s="184"/>
      <c r="H19" s="184"/>
      <c r="I19" s="184"/>
      <c r="J19" s="184"/>
      <c r="K19" s="184"/>
      <c r="L19" s="184"/>
      <c r="M19" s="184"/>
      <c r="N19" s="184"/>
      <c r="O19" s="184"/>
      <c r="P19" s="184"/>
      <c r="Q19" s="184"/>
    </row>
    <row r="20" spans="1:17" s="62" customFormat="1" ht="15" customHeight="1" x14ac:dyDescent="0.3">
      <c r="A20" s="184"/>
      <c r="B20" s="184"/>
      <c r="C20" s="184"/>
      <c r="D20" s="184"/>
      <c r="E20" s="184"/>
      <c r="F20" s="184"/>
      <c r="G20" s="184"/>
      <c r="H20" s="184"/>
      <c r="I20" s="184"/>
      <c r="J20" s="184"/>
      <c r="K20" s="184"/>
      <c r="L20" s="184"/>
      <c r="M20" s="184"/>
      <c r="N20" s="184"/>
      <c r="O20" s="184"/>
      <c r="P20" s="184"/>
      <c r="Q20" s="185"/>
    </row>
    <row r="21" spans="1:17" ht="15" customHeight="1" x14ac:dyDescent="0.3">
      <c r="A21" s="314"/>
      <c r="B21" s="314"/>
      <c r="C21" s="314"/>
      <c r="D21" s="314"/>
      <c r="E21" s="314"/>
      <c r="F21" s="314"/>
      <c r="G21" s="314"/>
      <c r="H21" s="314"/>
      <c r="I21" s="314"/>
      <c r="J21" s="314"/>
      <c r="K21" s="314"/>
      <c r="L21" s="314"/>
      <c r="M21" s="314"/>
      <c r="N21" s="314"/>
      <c r="O21" s="314"/>
      <c r="P21" s="314"/>
      <c r="Q21" s="314"/>
    </row>
    <row r="22" spans="1:17" s="62" customFormat="1" ht="15" customHeight="1" x14ac:dyDescent="0.3">
      <c r="A22" s="770"/>
      <c r="B22" s="771"/>
      <c r="C22" s="771"/>
      <c r="D22" s="771"/>
      <c r="E22" s="771"/>
      <c r="F22" s="771"/>
      <c r="G22" s="771"/>
      <c r="H22" s="771"/>
      <c r="I22" s="771"/>
      <c r="J22" s="771"/>
      <c r="K22" s="771"/>
      <c r="L22" s="771"/>
      <c r="M22" s="771"/>
      <c r="N22" s="771"/>
      <c r="O22" s="771"/>
      <c r="P22" s="771"/>
      <c r="Q22" s="185"/>
    </row>
    <row r="23" spans="1:17" s="62" customFormat="1" ht="15" customHeight="1" x14ac:dyDescent="0.3">
      <c r="A23" s="185"/>
      <c r="B23" s="184"/>
      <c r="C23" s="184"/>
      <c r="D23" s="184"/>
      <c r="E23" s="184"/>
      <c r="F23" s="184"/>
      <c r="G23" s="184"/>
      <c r="H23" s="184"/>
      <c r="I23" s="184"/>
      <c r="J23" s="184"/>
      <c r="K23" s="184"/>
      <c r="L23" s="184"/>
      <c r="M23" s="184"/>
      <c r="N23" s="184"/>
      <c r="O23" s="184"/>
      <c r="P23" s="184"/>
      <c r="Q23" s="185"/>
    </row>
    <row r="24" spans="1:17" s="62" customFormat="1" ht="15" customHeight="1" x14ac:dyDescent="0.3">
      <c r="A24" s="184"/>
      <c r="B24" s="184"/>
      <c r="C24" s="184"/>
      <c r="D24" s="184"/>
      <c r="E24" s="184"/>
      <c r="F24" s="184"/>
      <c r="G24" s="184"/>
      <c r="H24" s="184"/>
      <c r="I24" s="184"/>
      <c r="J24" s="184"/>
      <c r="K24" s="184"/>
      <c r="L24" s="184"/>
      <c r="M24" s="184"/>
      <c r="N24" s="184"/>
      <c r="O24" s="184"/>
      <c r="P24" s="184"/>
      <c r="Q24" s="184"/>
    </row>
    <row r="25" spans="1:17" s="62" customFormat="1" ht="15" customHeight="1" x14ac:dyDescent="0.3">
      <c r="A25" s="185"/>
      <c r="B25" s="185"/>
      <c r="C25" s="185"/>
      <c r="D25" s="185"/>
      <c r="E25" s="185"/>
      <c r="F25" s="185"/>
      <c r="G25" s="185"/>
      <c r="H25" s="185"/>
      <c r="I25" s="185"/>
      <c r="J25" s="185"/>
      <c r="K25" s="185"/>
      <c r="L25" s="185"/>
      <c r="M25" s="185"/>
      <c r="N25" s="185"/>
      <c r="O25" s="185"/>
      <c r="P25" s="185"/>
      <c r="Q25" s="185"/>
    </row>
    <row r="26" spans="1:17" s="62" customFormat="1" ht="15" customHeight="1" x14ac:dyDescent="0.3">
      <c r="A26" s="772"/>
      <c r="B26" s="184"/>
      <c r="C26" s="184"/>
      <c r="D26" s="184"/>
      <c r="E26" s="184"/>
      <c r="F26" s="184"/>
      <c r="G26" s="184"/>
      <c r="H26" s="184"/>
      <c r="I26" s="184"/>
      <c r="J26" s="184"/>
      <c r="K26" s="184"/>
      <c r="L26" s="184"/>
      <c r="M26" s="184"/>
      <c r="N26" s="184"/>
      <c r="O26" s="184"/>
      <c r="P26" s="184"/>
      <c r="Q26" s="184"/>
    </row>
    <row r="27" spans="1:17" s="62" customFormat="1" ht="15" customHeight="1" x14ac:dyDescent="0.3">
      <c r="A27" s="184"/>
      <c r="B27" s="184"/>
      <c r="C27" s="184"/>
      <c r="D27" s="184"/>
      <c r="E27" s="184"/>
      <c r="F27" s="184"/>
      <c r="G27" s="184"/>
      <c r="H27" s="184"/>
      <c r="I27" s="184"/>
      <c r="J27" s="184"/>
      <c r="K27" s="184"/>
      <c r="L27" s="184"/>
      <c r="M27" s="184"/>
      <c r="N27" s="184"/>
      <c r="O27" s="184"/>
      <c r="P27" s="184"/>
      <c r="Q27" s="185"/>
    </row>
    <row r="28" spans="1:17" s="62" customFormat="1" ht="15" customHeight="1" x14ac:dyDescent="0.3">
      <c r="A28" s="184"/>
      <c r="B28" s="184"/>
      <c r="C28" s="184"/>
      <c r="D28" s="184"/>
      <c r="E28" s="184"/>
      <c r="F28" s="184"/>
      <c r="G28" s="184"/>
      <c r="H28" s="184"/>
      <c r="I28" s="184"/>
      <c r="J28" s="184"/>
      <c r="K28" s="184"/>
      <c r="L28" s="184"/>
      <c r="M28" s="184"/>
      <c r="N28" s="184"/>
      <c r="O28" s="184"/>
      <c r="P28" s="184"/>
      <c r="Q28" s="184"/>
    </row>
    <row r="29" spans="1:17" s="62" customFormat="1" ht="15" customHeight="1" x14ac:dyDescent="0.3">
      <c r="A29" s="185"/>
      <c r="B29" s="185"/>
      <c r="C29" s="184"/>
      <c r="D29" s="184"/>
      <c r="E29" s="184"/>
      <c r="F29" s="184"/>
      <c r="G29" s="184"/>
      <c r="H29" s="184"/>
      <c r="I29" s="184"/>
      <c r="J29" s="184"/>
      <c r="K29" s="184"/>
      <c r="L29" s="184"/>
      <c r="M29" s="184"/>
      <c r="N29" s="184"/>
      <c r="O29" s="184"/>
      <c r="P29" s="184"/>
      <c r="Q29" s="184"/>
    </row>
    <row r="30" spans="1:17" s="62" customFormat="1" ht="15" customHeight="1" x14ac:dyDescent="0.3">
      <c r="A30" s="185"/>
      <c r="B30" s="184"/>
      <c r="C30" s="184"/>
      <c r="D30" s="184"/>
      <c r="E30" s="184"/>
      <c r="F30" s="184"/>
      <c r="G30" s="184"/>
      <c r="H30" s="184"/>
      <c r="I30" s="184"/>
      <c r="J30" s="184"/>
      <c r="K30" s="184"/>
      <c r="L30" s="184"/>
      <c r="M30" s="184"/>
      <c r="N30" s="184"/>
      <c r="O30" s="184"/>
      <c r="P30" s="184"/>
      <c r="Q30" s="184"/>
    </row>
    <row r="31" spans="1:17" s="62" customFormat="1" ht="15" customHeight="1" x14ac:dyDescent="0.3">
      <c r="A31" s="185"/>
      <c r="B31" s="184"/>
      <c r="C31" s="184"/>
      <c r="D31" s="184"/>
      <c r="E31" s="184"/>
      <c r="F31" s="184"/>
      <c r="G31" s="184"/>
      <c r="H31" s="184"/>
      <c r="I31" s="184"/>
      <c r="J31" s="184"/>
      <c r="K31" s="184"/>
      <c r="L31" s="184"/>
      <c r="M31" s="184"/>
      <c r="N31" s="184"/>
      <c r="O31" s="184"/>
      <c r="P31" s="184"/>
      <c r="Q31" s="184"/>
    </row>
    <row r="32" spans="1:17" s="62" customFormat="1" ht="15" customHeight="1" x14ac:dyDescent="0.3">
      <c r="A32" s="185"/>
      <c r="B32" s="185"/>
      <c r="C32" s="184"/>
      <c r="D32" s="184"/>
      <c r="E32" s="184"/>
      <c r="F32" s="184"/>
      <c r="G32" s="184"/>
      <c r="H32" s="184"/>
      <c r="I32" s="184"/>
      <c r="J32" s="184"/>
      <c r="K32" s="184"/>
      <c r="L32" s="184"/>
      <c r="M32" s="184"/>
      <c r="N32" s="184"/>
      <c r="O32" s="184"/>
      <c r="P32" s="184"/>
      <c r="Q32" s="184"/>
    </row>
    <row r="33" spans="1:17" s="62" customFormat="1" ht="15" customHeight="1" x14ac:dyDescent="0.3">
      <c r="A33" s="185"/>
      <c r="B33" s="185"/>
      <c r="C33" s="185"/>
      <c r="D33" s="184"/>
      <c r="E33" s="184"/>
      <c r="F33" s="184"/>
      <c r="G33" s="184"/>
      <c r="H33" s="184"/>
      <c r="I33" s="184"/>
      <c r="J33" s="184"/>
      <c r="K33" s="184"/>
      <c r="L33" s="184"/>
      <c r="M33" s="184"/>
      <c r="N33" s="184"/>
      <c r="O33" s="184"/>
      <c r="P33" s="184"/>
      <c r="Q33" s="184"/>
    </row>
    <row r="34" spans="1:17" s="62" customFormat="1" ht="15" customHeight="1" x14ac:dyDescent="0.3">
      <c r="A34" s="185"/>
      <c r="B34" s="185"/>
      <c r="C34" s="184"/>
      <c r="D34" s="184"/>
      <c r="E34" s="184"/>
      <c r="F34" s="184"/>
      <c r="G34" s="184"/>
      <c r="H34" s="184"/>
      <c r="I34" s="184"/>
      <c r="J34" s="184"/>
      <c r="K34" s="184"/>
      <c r="L34" s="184"/>
      <c r="M34" s="184"/>
      <c r="N34" s="184"/>
      <c r="O34" s="184"/>
      <c r="P34" s="184"/>
      <c r="Q34" s="184"/>
    </row>
    <row r="35" spans="1:17" s="62" customFormat="1" ht="15" customHeight="1" x14ac:dyDescent="0.3">
      <c r="A35" s="185"/>
      <c r="B35" s="185"/>
      <c r="C35" s="184"/>
      <c r="D35" s="184"/>
      <c r="E35" s="184"/>
      <c r="F35" s="184"/>
      <c r="G35" s="184"/>
      <c r="H35" s="184"/>
      <c r="I35" s="184"/>
      <c r="J35" s="184"/>
      <c r="K35" s="184"/>
      <c r="L35" s="184"/>
      <c r="M35" s="184"/>
      <c r="N35" s="184"/>
      <c r="O35" s="184"/>
      <c r="P35" s="184"/>
      <c r="Q35" s="185"/>
    </row>
    <row r="36" spans="1:17" s="62" customFormat="1" ht="15" customHeight="1" x14ac:dyDescent="0.3">
      <c r="A36" s="773"/>
      <c r="B36" s="774"/>
      <c r="C36" s="774"/>
      <c r="D36" s="774"/>
      <c r="E36" s="774"/>
      <c r="F36" s="774"/>
      <c r="G36" s="774"/>
      <c r="H36" s="774"/>
      <c r="I36" s="774"/>
      <c r="J36" s="774"/>
      <c r="K36" s="774"/>
      <c r="L36" s="774"/>
      <c r="M36" s="774"/>
      <c r="N36" s="774"/>
      <c r="O36" s="774"/>
      <c r="P36" s="774"/>
      <c r="Q36" s="185"/>
    </row>
    <row r="37" spans="1:17" s="62" customFormat="1" ht="15" customHeight="1" x14ac:dyDescent="0.3">
      <c r="A37" s="775"/>
      <c r="B37" s="776"/>
      <c r="C37" s="776"/>
      <c r="D37" s="776"/>
      <c r="E37" s="776"/>
      <c r="F37" s="776"/>
      <c r="G37" s="776"/>
      <c r="H37" s="776"/>
      <c r="I37" s="776"/>
      <c r="J37" s="776"/>
      <c r="K37" s="776"/>
      <c r="L37" s="776"/>
      <c r="M37" s="776"/>
      <c r="N37" s="776"/>
      <c r="O37" s="776"/>
      <c r="P37" s="776"/>
      <c r="Q37" s="185"/>
    </row>
    <row r="38" spans="1:17" s="62" customFormat="1" ht="15" customHeight="1" x14ac:dyDescent="0.3">
      <c r="A38" s="184"/>
      <c r="B38" s="184"/>
      <c r="C38" s="184"/>
      <c r="D38" s="184"/>
      <c r="E38" s="184"/>
      <c r="F38" s="184"/>
      <c r="G38" s="184"/>
      <c r="H38" s="184"/>
      <c r="I38" s="184"/>
      <c r="J38" s="184"/>
      <c r="K38" s="184"/>
      <c r="L38" s="184"/>
      <c r="M38" s="184"/>
      <c r="N38" s="184"/>
      <c r="O38" s="184"/>
      <c r="P38" s="184"/>
      <c r="Q38" s="184"/>
    </row>
    <row r="39" spans="1:17" s="62" customFormat="1" ht="15" customHeight="1" x14ac:dyDescent="0.3">
      <c r="A39" s="184"/>
      <c r="B39" s="184"/>
      <c r="C39" s="184"/>
      <c r="D39" s="184"/>
      <c r="E39" s="184"/>
      <c r="F39" s="184"/>
      <c r="G39" s="184"/>
      <c r="H39" s="184"/>
      <c r="I39" s="184"/>
      <c r="J39" s="184"/>
      <c r="K39" s="184"/>
      <c r="L39" s="184"/>
      <c r="M39" s="184"/>
      <c r="N39" s="184"/>
      <c r="O39" s="184"/>
      <c r="P39" s="184"/>
      <c r="Q39" s="185"/>
    </row>
    <row r="40" spans="1:17" s="62" customFormat="1" ht="15" customHeight="1" x14ac:dyDescent="0.3">
      <c r="A40" s="777"/>
      <c r="B40" s="777"/>
      <c r="C40" s="777"/>
      <c r="D40" s="777"/>
      <c r="E40" s="777"/>
      <c r="F40" s="777"/>
      <c r="G40" s="777"/>
      <c r="H40" s="777"/>
      <c r="I40" s="777"/>
      <c r="J40" s="777"/>
      <c r="K40" s="777"/>
      <c r="L40" s="777"/>
      <c r="M40" s="777"/>
      <c r="N40" s="777"/>
      <c r="O40" s="777"/>
      <c r="P40" s="777"/>
      <c r="Q40" s="777"/>
    </row>
    <row r="41" spans="1:17" s="62" customFormat="1" ht="15" customHeight="1" x14ac:dyDescent="0.3">
      <c r="A41" s="184"/>
      <c r="B41" s="184"/>
      <c r="C41" s="184"/>
      <c r="D41" s="184"/>
      <c r="E41" s="184"/>
      <c r="F41" s="184"/>
      <c r="G41" s="184"/>
      <c r="H41" s="184"/>
      <c r="I41" s="184"/>
      <c r="J41" s="184"/>
      <c r="K41" s="184"/>
      <c r="L41" s="184"/>
      <c r="M41" s="184"/>
      <c r="N41" s="184"/>
      <c r="O41" s="184"/>
      <c r="P41" s="184"/>
      <c r="Q41" s="185"/>
    </row>
    <row r="42" spans="1:17" s="62" customFormat="1" ht="15" customHeight="1" x14ac:dyDescent="0.3">
      <c r="A42" s="184"/>
      <c r="B42" s="184"/>
      <c r="C42" s="184"/>
      <c r="D42" s="184"/>
      <c r="E42" s="184"/>
      <c r="F42" s="184"/>
      <c r="G42" s="184"/>
      <c r="H42" s="184"/>
      <c r="I42" s="184"/>
      <c r="J42" s="184"/>
      <c r="K42" s="184"/>
      <c r="L42" s="184"/>
      <c r="M42" s="184"/>
      <c r="N42" s="184"/>
      <c r="O42" s="184"/>
      <c r="P42" s="184"/>
      <c r="Q42" s="184"/>
    </row>
    <row r="43" spans="1:17" s="62" customFormat="1" ht="15" customHeight="1" x14ac:dyDescent="0.3">
      <c r="A43" s="184"/>
      <c r="B43" s="184"/>
      <c r="C43" s="184"/>
      <c r="D43" s="184"/>
      <c r="E43" s="184"/>
      <c r="F43" s="184"/>
      <c r="G43" s="184"/>
      <c r="H43" s="184"/>
      <c r="I43" s="184"/>
      <c r="J43" s="184"/>
      <c r="K43" s="184"/>
      <c r="L43" s="184"/>
      <c r="M43" s="184"/>
      <c r="N43" s="184"/>
      <c r="O43" s="184"/>
      <c r="P43" s="184"/>
      <c r="Q43" s="185"/>
    </row>
    <row r="44" spans="1:17" s="62" customFormat="1" ht="15" customHeight="1" x14ac:dyDescent="0.3">
      <c r="A44" s="184"/>
      <c r="B44" s="184"/>
      <c r="C44" s="184"/>
      <c r="D44" s="184"/>
      <c r="E44" s="184"/>
      <c r="F44" s="184"/>
      <c r="G44" s="184"/>
      <c r="H44" s="184"/>
      <c r="I44" s="184"/>
      <c r="J44" s="184"/>
      <c r="K44" s="184"/>
      <c r="L44" s="184"/>
      <c r="M44" s="184"/>
      <c r="N44" s="184"/>
      <c r="O44" s="184"/>
      <c r="P44" s="184"/>
      <c r="Q44" s="184"/>
    </row>
    <row r="45" spans="1:17" ht="15" customHeight="1" x14ac:dyDescent="0.3">
      <c r="A45" s="314"/>
      <c r="B45" s="314"/>
      <c r="C45" s="314"/>
      <c r="D45" s="314"/>
      <c r="E45" s="314"/>
      <c r="F45" s="314"/>
      <c r="G45" s="314"/>
      <c r="H45" s="314"/>
      <c r="I45" s="314"/>
      <c r="J45" s="314"/>
      <c r="K45" s="314"/>
      <c r="L45" s="314"/>
      <c r="M45" s="314"/>
      <c r="N45" s="314"/>
      <c r="O45" s="314"/>
      <c r="P45" s="314"/>
      <c r="Q45" s="314"/>
    </row>
    <row r="46" spans="1:17" s="62" customFormat="1" ht="15" customHeight="1" x14ac:dyDescent="0.3">
      <c r="A46" s="185"/>
      <c r="B46" s="185"/>
      <c r="C46" s="185"/>
      <c r="D46" s="185"/>
      <c r="E46" s="185"/>
      <c r="F46" s="185"/>
      <c r="G46" s="185"/>
      <c r="H46" s="185"/>
      <c r="I46" s="185"/>
      <c r="J46" s="185"/>
      <c r="K46" s="185"/>
      <c r="L46" s="185"/>
      <c r="M46" s="185"/>
      <c r="N46" s="185"/>
      <c r="O46" s="185"/>
      <c r="P46" s="185"/>
      <c r="Q46" s="185"/>
    </row>
    <row r="47" spans="1:17" s="62" customFormat="1" ht="15" customHeight="1" x14ac:dyDescent="0.3">
      <c r="A47" s="777"/>
      <c r="B47" s="777"/>
      <c r="C47" s="777"/>
      <c r="D47" s="777"/>
      <c r="E47" s="777"/>
      <c r="F47" s="777"/>
      <c r="G47" s="777"/>
      <c r="H47" s="777"/>
      <c r="I47" s="777"/>
      <c r="J47" s="777"/>
      <c r="K47" s="777"/>
      <c r="L47" s="777"/>
      <c r="M47" s="777"/>
      <c r="N47" s="777"/>
      <c r="O47" s="777"/>
      <c r="P47" s="777"/>
      <c r="Q47" s="777"/>
    </row>
    <row r="48" spans="1:17" s="62" customFormat="1" ht="15" customHeight="1" x14ac:dyDescent="0.3">
      <c r="A48" s="184"/>
      <c r="B48" s="184"/>
      <c r="C48" s="184"/>
      <c r="D48" s="184"/>
      <c r="E48" s="184"/>
      <c r="F48" s="184"/>
      <c r="G48" s="184"/>
      <c r="H48" s="184"/>
      <c r="I48" s="184"/>
      <c r="J48" s="184"/>
      <c r="K48" s="184"/>
      <c r="L48" s="184"/>
      <c r="M48" s="184"/>
      <c r="N48" s="184"/>
      <c r="O48" s="184"/>
      <c r="P48" s="184"/>
      <c r="Q48" s="184"/>
    </row>
    <row r="49" spans="1:17" s="62" customFormat="1" ht="15" customHeight="1" x14ac:dyDescent="0.3">
      <c r="A49" s="184"/>
      <c r="B49" s="184"/>
      <c r="C49" s="184"/>
      <c r="D49" s="184"/>
      <c r="E49" s="184"/>
      <c r="F49" s="184"/>
      <c r="G49" s="184"/>
      <c r="H49" s="184"/>
      <c r="I49" s="184"/>
      <c r="J49" s="184"/>
      <c r="K49" s="184"/>
      <c r="L49" s="184"/>
      <c r="M49" s="184"/>
      <c r="N49" s="184"/>
      <c r="O49" s="184"/>
      <c r="P49" s="184"/>
      <c r="Q49" s="185"/>
    </row>
    <row r="50" spans="1:17" s="62" customFormat="1" ht="15" customHeight="1" x14ac:dyDescent="0.3">
      <c r="A50" s="184"/>
      <c r="B50" s="184"/>
      <c r="C50" s="184"/>
      <c r="D50" s="184"/>
      <c r="E50" s="184"/>
      <c r="F50" s="184"/>
      <c r="G50" s="184"/>
      <c r="H50" s="184"/>
      <c r="I50" s="184"/>
      <c r="J50" s="184"/>
      <c r="K50" s="184"/>
      <c r="L50" s="184"/>
      <c r="M50" s="184"/>
      <c r="N50" s="184"/>
      <c r="O50" s="184"/>
      <c r="P50" s="184"/>
      <c r="Q50" s="184"/>
    </row>
    <row r="51" spans="1:17" s="62" customFormat="1" ht="15" customHeight="1" x14ac:dyDescent="0.3">
      <c r="A51" s="185"/>
      <c r="B51" s="185"/>
      <c r="C51" s="185"/>
      <c r="D51" s="185"/>
      <c r="E51" s="185"/>
      <c r="F51" s="185"/>
      <c r="G51" s="185"/>
      <c r="H51" s="185"/>
      <c r="I51" s="185"/>
      <c r="J51" s="185"/>
      <c r="K51" s="185"/>
      <c r="L51" s="185"/>
      <c r="M51" s="185"/>
      <c r="N51" s="185"/>
      <c r="O51" s="185"/>
      <c r="P51" s="185"/>
      <c r="Q51" s="185"/>
    </row>
    <row r="52" spans="1:17" s="62" customFormat="1" ht="15" customHeight="1" x14ac:dyDescent="0.3">
      <c r="A52" s="184"/>
      <c r="B52" s="184"/>
      <c r="C52" s="184"/>
      <c r="D52" s="184"/>
      <c r="E52" s="184"/>
      <c r="F52" s="184"/>
      <c r="G52" s="184"/>
      <c r="H52" s="184"/>
      <c r="I52" s="184"/>
      <c r="J52" s="184"/>
      <c r="K52" s="184"/>
      <c r="L52" s="184"/>
      <c r="M52" s="184"/>
      <c r="N52" s="184"/>
      <c r="O52" s="184"/>
      <c r="P52" s="184"/>
      <c r="Q52" s="184"/>
    </row>
    <row r="53" spans="1:17" s="62" customFormat="1" ht="15" customHeight="1" x14ac:dyDescent="0.3">
      <c r="A53" s="185"/>
      <c r="B53" s="185"/>
      <c r="C53" s="185"/>
      <c r="D53" s="185"/>
      <c r="E53" s="185"/>
      <c r="F53" s="185"/>
      <c r="G53" s="185"/>
      <c r="H53" s="185"/>
      <c r="I53" s="185"/>
      <c r="J53" s="185"/>
      <c r="K53" s="185"/>
      <c r="L53" s="185"/>
      <c r="M53" s="185"/>
      <c r="N53" s="185"/>
      <c r="O53" s="185"/>
      <c r="P53" s="185"/>
      <c r="Q53" s="185"/>
    </row>
    <row r="54" spans="1:17" s="62" customFormat="1" ht="15" customHeight="1" x14ac:dyDescent="0.3">
      <c r="A54" s="184"/>
      <c r="B54" s="184"/>
      <c r="C54" s="184"/>
      <c r="D54" s="184"/>
      <c r="E54" s="184"/>
      <c r="F54" s="184"/>
      <c r="G54" s="184"/>
      <c r="H54" s="184"/>
      <c r="I54" s="184"/>
      <c r="J54" s="184"/>
      <c r="K54" s="184"/>
      <c r="L54" s="184"/>
      <c r="M54" s="184"/>
      <c r="N54" s="184"/>
      <c r="O54" s="184"/>
      <c r="P54" s="184"/>
      <c r="Q54" s="184"/>
    </row>
    <row r="55" spans="1:17" s="62" customFormat="1" ht="15" customHeight="1" x14ac:dyDescent="0.3">
      <c r="A55" s="184"/>
      <c r="B55" s="184"/>
      <c r="C55" s="184"/>
      <c r="D55" s="184"/>
      <c r="E55" s="184"/>
      <c r="F55" s="184"/>
      <c r="G55" s="184"/>
      <c r="H55" s="184"/>
      <c r="I55" s="184"/>
      <c r="J55" s="184"/>
      <c r="K55" s="184"/>
      <c r="L55" s="184"/>
      <c r="M55" s="184"/>
      <c r="N55" s="184"/>
      <c r="O55" s="184"/>
      <c r="P55" s="184"/>
      <c r="Q55" s="185"/>
    </row>
    <row r="56" spans="1:17" s="62" customFormat="1" ht="15" customHeight="1" x14ac:dyDescent="0.3">
      <c r="A56" s="773"/>
      <c r="B56" s="773"/>
      <c r="C56" s="773"/>
      <c r="D56" s="773"/>
      <c r="E56" s="773"/>
      <c r="F56" s="773"/>
      <c r="G56" s="773"/>
      <c r="H56" s="773"/>
      <c r="I56" s="773"/>
      <c r="J56" s="773"/>
      <c r="K56" s="773"/>
      <c r="L56" s="773"/>
      <c r="M56" s="773"/>
      <c r="N56" s="773"/>
      <c r="O56" s="773"/>
      <c r="P56" s="773"/>
      <c r="Q56" s="773"/>
    </row>
    <row r="57" spans="1:17" s="62" customFormat="1" ht="15" customHeight="1" x14ac:dyDescent="0.3">
      <c r="A57" s="775"/>
      <c r="B57" s="775"/>
      <c r="C57" s="775"/>
      <c r="D57" s="775"/>
      <c r="E57" s="775"/>
      <c r="F57" s="775"/>
      <c r="G57" s="775"/>
      <c r="H57" s="775"/>
      <c r="I57" s="775"/>
      <c r="J57" s="775"/>
      <c r="K57" s="775"/>
      <c r="L57" s="775"/>
      <c r="M57" s="775"/>
      <c r="N57" s="775"/>
      <c r="O57" s="775"/>
      <c r="P57" s="775"/>
      <c r="Q57" s="775"/>
    </row>
    <row r="58" spans="1:17" s="62" customFormat="1" ht="15" customHeight="1" x14ac:dyDescent="0.3">
      <c r="A58" s="778"/>
      <c r="B58" s="778"/>
      <c r="C58" s="778"/>
      <c r="D58" s="778"/>
      <c r="E58" s="778"/>
      <c r="F58" s="778"/>
      <c r="G58" s="778"/>
      <c r="H58" s="778"/>
      <c r="I58" s="778"/>
      <c r="J58" s="778"/>
      <c r="K58" s="778"/>
      <c r="L58" s="778"/>
      <c r="M58" s="778"/>
      <c r="N58" s="778"/>
      <c r="O58" s="778"/>
      <c r="P58" s="778"/>
      <c r="Q58" s="778"/>
    </row>
    <row r="59" spans="1:17" s="62" customFormat="1" ht="15" customHeight="1" x14ac:dyDescent="0.3">
      <c r="A59" s="184"/>
      <c r="B59" s="184"/>
      <c r="C59" s="184"/>
      <c r="D59" s="184"/>
      <c r="E59" s="184"/>
      <c r="F59" s="184"/>
      <c r="G59" s="184"/>
      <c r="H59" s="184"/>
      <c r="I59" s="184"/>
      <c r="J59" s="184"/>
      <c r="K59" s="184"/>
      <c r="L59" s="184"/>
      <c r="M59" s="184"/>
      <c r="N59" s="184"/>
      <c r="O59" s="184"/>
      <c r="P59" s="184"/>
      <c r="Q59" s="184"/>
    </row>
    <row r="60" spans="1:17" s="62" customFormat="1" ht="15" customHeight="1" x14ac:dyDescent="0.3">
      <c r="A60" s="184"/>
      <c r="B60" s="779"/>
      <c r="C60" s="184"/>
      <c r="D60" s="184"/>
      <c r="E60" s="184"/>
      <c r="F60" s="184"/>
      <c r="G60" s="184"/>
      <c r="H60" s="184"/>
      <c r="I60" s="184"/>
      <c r="J60" s="184"/>
      <c r="K60" s="184"/>
      <c r="L60" s="184"/>
      <c r="M60" s="184"/>
      <c r="N60" s="184"/>
      <c r="O60" s="184"/>
      <c r="P60" s="184"/>
      <c r="Q60" s="184"/>
    </row>
    <row r="61" spans="1:17" s="62" customFormat="1" ht="15" customHeight="1" x14ac:dyDescent="0.3">
      <c r="A61" s="184"/>
      <c r="B61" s="184"/>
      <c r="C61" s="184"/>
      <c r="D61" s="184"/>
      <c r="E61" s="184"/>
      <c r="F61" s="184"/>
      <c r="G61" s="184"/>
      <c r="H61" s="184"/>
      <c r="I61" s="184"/>
      <c r="J61" s="184"/>
      <c r="K61" s="184"/>
      <c r="L61" s="184"/>
      <c r="M61" s="184"/>
      <c r="N61" s="184"/>
      <c r="O61" s="184"/>
      <c r="P61" s="184"/>
      <c r="Q61" s="184"/>
    </row>
    <row r="62" spans="1:17" s="62" customFormat="1" ht="15" customHeight="1" x14ac:dyDescent="0.3">
      <c r="A62" s="184"/>
      <c r="B62" s="184"/>
      <c r="C62" s="184"/>
      <c r="D62" s="184"/>
      <c r="E62" s="184"/>
      <c r="F62" s="184"/>
      <c r="G62" s="184"/>
      <c r="H62" s="184"/>
      <c r="I62" s="184"/>
      <c r="J62" s="184"/>
      <c r="K62" s="184"/>
      <c r="L62" s="184"/>
      <c r="M62" s="184"/>
      <c r="N62" s="184"/>
      <c r="O62" s="184"/>
      <c r="P62" s="184"/>
      <c r="Q62" s="185"/>
    </row>
    <row r="63" spans="1:17" s="62" customFormat="1" ht="15" customHeight="1" x14ac:dyDescent="0.3">
      <c r="A63" s="184"/>
      <c r="B63" s="779"/>
      <c r="C63" s="185"/>
      <c r="D63" s="184"/>
      <c r="E63" s="184"/>
      <c r="F63" s="184"/>
      <c r="G63" s="184"/>
      <c r="H63" s="184"/>
      <c r="I63" s="184"/>
      <c r="J63" s="184"/>
      <c r="K63" s="184"/>
      <c r="L63" s="184"/>
      <c r="M63" s="184"/>
      <c r="N63" s="184"/>
      <c r="O63" s="184"/>
      <c r="P63" s="184"/>
      <c r="Q63" s="185"/>
    </row>
    <row r="64" spans="1:17" s="62" customFormat="1" ht="15" customHeight="1" x14ac:dyDescent="0.3">
      <c r="A64" s="184"/>
      <c r="B64" s="184"/>
      <c r="C64" s="184"/>
      <c r="D64" s="184"/>
      <c r="E64" s="184"/>
      <c r="F64" s="184"/>
      <c r="G64" s="184"/>
      <c r="H64" s="184"/>
      <c r="I64" s="184"/>
      <c r="J64" s="184"/>
      <c r="K64" s="184"/>
      <c r="L64" s="184"/>
      <c r="M64" s="184"/>
      <c r="N64" s="184"/>
      <c r="O64" s="184"/>
      <c r="P64" s="184"/>
      <c r="Q64" s="185"/>
    </row>
    <row r="65" spans="1:17" s="62" customFormat="1" ht="15" customHeight="1" x14ac:dyDescent="0.3">
      <c r="A65" s="184"/>
      <c r="B65" s="779"/>
      <c r="C65" s="184"/>
      <c r="D65" s="184"/>
      <c r="E65" s="184"/>
      <c r="F65" s="184"/>
      <c r="G65" s="184"/>
      <c r="H65" s="184"/>
      <c r="I65" s="184"/>
      <c r="J65" s="184"/>
      <c r="K65" s="184"/>
      <c r="L65" s="184"/>
      <c r="M65" s="184"/>
      <c r="N65" s="184"/>
      <c r="O65" s="184"/>
      <c r="P65" s="184"/>
      <c r="Q65" s="184"/>
    </row>
    <row r="66" spans="1:17" s="62" customFormat="1" ht="15" customHeight="1" x14ac:dyDescent="0.3">
      <c r="A66" s="184"/>
      <c r="B66" s="779"/>
      <c r="C66" s="184"/>
      <c r="D66" s="184"/>
      <c r="E66" s="184"/>
      <c r="F66" s="184"/>
      <c r="G66" s="184"/>
      <c r="H66" s="184"/>
      <c r="I66" s="184"/>
      <c r="J66" s="184"/>
      <c r="K66" s="184"/>
      <c r="L66" s="184"/>
      <c r="M66" s="184"/>
      <c r="N66" s="184"/>
      <c r="O66" s="184"/>
      <c r="P66" s="184"/>
      <c r="Q66" s="185"/>
    </row>
    <row r="67" spans="1:17" s="62" customFormat="1" ht="15" customHeight="1" x14ac:dyDescent="0.3">
      <c r="A67" s="184"/>
      <c r="B67" s="779"/>
      <c r="C67" s="184"/>
      <c r="D67" s="184"/>
      <c r="E67" s="184"/>
      <c r="F67" s="184"/>
      <c r="G67" s="184"/>
      <c r="H67" s="184"/>
      <c r="I67" s="184"/>
      <c r="J67" s="184"/>
      <c r="K67" s="184"/>
      <c r="L67" s="184"/>
      <c r="M67" s="184"/>
      <c r="N67" s="184"/>
      <c r="O67" s="184"/>
      <c r="P67" s="184"/>
      <c r="Q67" s="184"/>
    </row>
    <row r="68" spans="1:17" s="62" customFormat="1" ht="15" customHeight="1" x14ac:dyDescent="0.3">
      <c r="A68" s="184"/>
      <c r="B68" s="779"/>
      <c r="C68" s="184"/>
      <c r="D68" s="184"/>
      <c r="E68" s="184"/>
      <c r="F68" s="184"/>
      <c r="G68" s="184"/>
      <c r="H68" s="184"/>
      <c r="I68" s="184"/>
      <c r="J68" s="184"/>
      <c r="K68" s="184"/>
      <c r="L68" s="184"/>
      <c r="M68" s="184"/>
      <c r="N68" s="184"/>
      <c r="O68" s="184"/>
      <c r="P68" s="184"/>
      <c r="Q68" s="185"/>
    </row>
    <row r="69" spans="1:17" s="62" customFormat="1" ht="15" customHeight="1" x14ac:dyDescent="0.3">
      <c r="A69" s="184"/>
      <c r="B69" s="779"/>
      <c r="C69" s="184"/>
      <c r="D69" s="184"/>
      <c r="E69" s="184"/>
      <c r="F69" s="184"/>
      <c r="G69" s="184"/>
      <c r="H69" s="184"/>
      <c r="I69" s="184"/>
      <c r="J69" s="184"/>
      <c r="K69" s="184"/>
      <c r="L69" s="184"/>
      <c r="M69" s="184"/>
      <c r="N69" s="184"/>
      <c r="O69" s="184"/>
      <c r="P69" s="184"/>
      <c r="Q69" s="184"/>
    </row>
    <row r="70" spans="1:17" s="62" customFormat="1" ht="15" customHeight="1" x14ac:dyDescent="0.3">
      <c r="A70" s="184"/>
      <c r="B70" s="184"/>
      <c r="C70" s="184"/>
      <c r="D70" s="184"/>
      <c r="E70" s="184"/>
      <c r="F70" s="184"/>
      <c r="G70" s="184"/>
      <c r="H70" s="184"/>
      <c r="I70" s="184"/>
      <c r="J70" s="184"/>
      <c r="K70" s="184"/>
      <c r="L70" s="184"/>
      <c r="M70" s="184"/>
      <c r="N70" s="184"/>
      <c r="O70" s="184"/>
      <c r="P70" s="184"/>
      <c r="Q70" s="185"/>
    </row>
    <row r="71" spans="1:17" s="62" customFormat="1" ht="15" customHeight="1" x14ac:dyDescent="0.3">
      <c r="A71" s="184"/>
      <c r="B71" s="779"/>
      <c r="C71" s="184"/>
      <c r="D71" s="184"/>
      <c r="E71" s="184"/>
      <c r="F71" s="184"/>
      <c r="G71" s="184"/>
      <c r="H71" s="184"/>
      <c r="I71" s="184"/>
      <c r="J71" s="184"/>
      <c r="K71" s="184"/>
      <c r="L71" s="184"/>
      <c r="M71" s="184"/>
      <c r="N71" s="184"/>
      <c r="O71" s="184"/>
      <c r="P71" s="184"/>
      <c r="Q71" s="184"/>
    </row>
    <row r="72" spans="1:17" s="62" customFormat="1" ht="15" customHeight="1" x14ac:dyDescent="0.3">
      <c r="A72" s="184"/>
      <c r="B72" s="184"/>
      <c r="C72" s="184"/>
      <c r="D72" s="184"/>
      <c r="E72" s="184"/>
      <c r="F72" s="184"/>
      <c r="G72" s="184"/>
      <c r="H72" s="184"/>
      <c r="I72" s="184"/>
      <c r="J72" s="184"/>
      <c r="K72" s="184"/>
      <c r="L72" s="184"/>
      <c r="M72" s="184"/>
      <c r="N72" s="184"/>
      <c r="O72" s="184"/>
      <c r="P72" s="184"/>
      <c r="Q72" s="185"/>
    </row>
    <row r="73" spans="1:17" s="62" customFormat="1" ht="15" customHeight="1" x14ac:dyDescent="0.3">
      <c r="A73" s="184"/>
      <c r="B73" s="779"/>
      <c r="C73" s="184"/>
      <c r="D73" s="184"/>
      <c r="E73" s="184"/>
      <c r="F73" s="184"/>
      <c r="G73" s="184"/>
      <c r="H73" s="184"/>
      <c r="I73" s="184"/>
      <c r="J73" s="184"/>
      <c r="K73" s="184"/>
      <c r="L73" s="184"/>
      <c r="M73" s="184"/>
      <c r="N73" s="184"/>
      <c r="O73" s="184"/>
      <c r="P73" s="184"/>
      <c r="Q73" s="184"/>
    </row>
    <row r="74" spans="1:17" ht="15" customHeight="1" x14ac:dyDescent="0.3">
      <c r="A74" s="314"/>
      <c r="B74" s="314"/>
      <c r="C74" s="314"/>
      <c r="D74" s="314"/>
      <c r="E74" s="314"/>
      <c r="F74" s="314"/>
      <c r="G74" s="314"/>
      <c r="H74" s="314"/>
      <c r="I74" s="314"/>
      <c r="J74" s="314"/>
      <c r="K74" s="314"/>
      <c r="L74" s="314"/>
      <c r="M74" s="314"/>
      <c r="N74" s="314"/>
      <c r="O74" s="314"/>
      <c r="P74" s="314"/>
      <c r="Q74" s="314"/>
    </row>
    <row r="75" spans="1:17" s="62" customFormat="1" ht="15" customHeight="1" x14ac:dyDescent="0.3">
      <c r="A75" s="185"/>
      <c r="B75" s="185"/>
      <c r="C75" s="185"/>
      <c r="D75" s="185"/>
      <c r="E75" s="185"/>
      <c r="F75" s="185"/>
      <c r="G75" s="185"/>
      <c r="H75" s="185"/>
      <c r="I75" s="185"/>
      <c r="J75" s="185"/>
      <c r="K75" s="185"/>
      <c r="L75" s="185"/>
      <c r="M75" s="185"/>
      <c r="N75" s="185"/>
      <c r="O75" s="185"/>
      <c r="P75" s="185"/>
      <c r="Q75" s="185"/>
    </row>
    <row r="76" spans="1:17" s="62" customFormat="1" ht="15" customHeight="1" x14ac:dyDescent="0.3">
      <c r="A76" s="778"/>
      <c r="B76" s="778"/>
      <c r="C76" s="778"/>
      <c r="D76" s="778"/>
      <c r="E76" s="778"/>
      <c r="F76" s="778"/>
      <c r="G76" s="778"/>
      <c r="H76" s="778"/>
      <c r="I76" s="778"/>
      <c r="J76" s="778"/>
      <c r="K76" s="778"/>
      <c r="L76" s="778"/>
      <c r="M76" s="778"/>
      <c r="N76" s="778"/>
      <c r="O76" s="778"/>
      <c r="P76" s="778"/>
      <c r="Q76" s="778"/>
    </row>
    <row r="77" spans="1:17" s="62" customFormat="1" ht="15" customHeight="1" x14ac:dyDescent="0.3">
      <c r="A77" s="184"/>
      <c r="B77" s="184"/>
      <c r="C77" s="184"/>
      <c r="D77" s="184"/>
      <c r="E77" s="184"/>
      <c r="F77" s="184"/>
      <c r="G77" s="184"/>
      <c r="H77" s="184"/>
      <c r="I77" s="184"/>
      <c r="J77" s="184"/>
      <c r="K77" s="184"/>
      <c r="L77" s="184"/>
      <c r="M77" s="184"/>
      <c r="N77" s="184"/>
      <c r="O77" s="184"/>
      <c r="P77" s="184"/>
      <c r="Q77" s="184"/>
    </row>
    <row r="78" spans="1:17" s="62" customFormat="1" ht="15" customHeight="1" x14ac:dyDescent="0.3">
      <c r="A78" s="184"/>
      <c r="B78" s="779"/>
      <c r="C78" s="185"/>
      <c r="D78" s="184"/>
      <c r="E78" s="184"/>
      <c r="F78" s="184"/>
      <c r="G78" s="184"/>
      <c r="H78" s="184"/>
      <c r="I78" s="184"/>
      <c r="J78" s="184"/>
      <c r="K78" s="184"/>
      <c r="L78" s="184"/>
      <c r="M78" s="184"/>
      <c r="N78" s="184"/>
      <c r="O78" s="184"/>
      <c r="P78" s="184"/>
      <c r="Q78" s="184"/>
    </row>
    <row r="79" spans="1:17" s="62" customFormat="1" ht="15" customHeight="1" x14ac:dyDescent="0.3">
      <c r="A79" s="184"/>
      <c r="B79" s="184"/>
      <c r="C79" s="184"/>
      <c r="D79" s="184"/>
      <c r="E79" s="184"/>
      <c r="F79" s="184"/>
      <c r="G79" s="184"/>
      <c r="H79" s="184"/>
      <c r="I79" s="184"/>
      <c r="J79" s="184"/>
      <c r="K79" s="184"/>
      <c r="L79" s="184"/>
      <c r="M79" s="184"/>
      <c r="N79" s="184"/>
      <c r="O79" s="184"/>
      <c r="P79" s="184"/>
      <c r="Q79" s="184"/>
    </row>
    <row r="80" spans="1:17" s="62" customFormat="1" ht="15" customHeight="1" x14ac:dyDescent="0.3">
      <c r="A80" s="185"/>
      <c r="B80" s="779"/>
      <c r="C80" s="185"/>
      <c r="D80" s="185"/>
      <c r="E80" s="185"/>
      <c r="F80" s="185"/>
      <c r="G80" s="185"/>
      <c r="H80" s="185"/>
      <c r="I80" s="185"/>
      <c r="J80" s="185"/>
      <c r="K80" s="185"/>
      <c r="L80" s="185"/>
      <c r="M80" s="185"/>
      <c r="N80" s="185"/>
      <c r="O80" s="185"/>
      <c r="P80" s="185"/>
      <c r="Q80" s="185"/>
    </row>
    <row r="81" spans="1:17" s="62" customFormat="1" ht="15" customHeight="1" x14ac:dyDescent="0.3">
      <c r="A81" s="184"/>
      <c r="B81" s="184"/>
      <c r="C81" s="184"/>
      <c r="D81" s="184"/>
      <c r="E81" s="184"/>
      <c r="F81" s="184"/>
      <c r="G81" s="184"/>
      <c r="H81" s="184"/>
      <c r="I81" s="184"/>
      <c r="J81" s="184"/>
      <c r="K81" s="184"/>
      <c r="L81" s="184"/>
      <c r="M81" s="184"/>
      <c r="N81" s="184"/>
      <c r="O81" s="184"/>
      <c r="P81" s="184"/>
      <c r="Q81" s="185"/>
    </row>
    <row r="82" spans="1:17" s="62" customFormat="1" ht="15" customHeight="1" x14ac:dyDescent="0.3">
      <c r="A82" s="184"/>
      <c r="B82" s="779"/>
      <c r="C82" s="185"/>
      <c r="D82" s="184"/>
      <c r="E82" s="184"/>
      <c r="F82" s="184"/>
      <c r="G82" s="184"/>
      <c r="H82" s="184"/>
      <c r="I82" s="184"/>
      <c r="J82" s="184"/>
      <c r="K82" s="184"/>
      <c r="L82" s="184"/>
      <c r="M82" s="184"/>
      <c r="N82" s="184"/>
      <c r="O82" s="184"/>
      <c r="P82" s="184"/>
      <c r="Q82" s="185"/>
    </row>
    <row r="83" spans="1:17" s="62" customFormat="1" ht="15" customHeight="1" x14ac:dyDescent="0.3">
      <c r="A83" s="185"/>
      <c r="B83" s="185"/>
      <c r="C83" s="185"/>
      <c r="D83" s="185"/>
      <c r="E83" s="185"/>
      <c r="F83" s="185"/>
      <c r="G83" s="185"/>
      <c r="H83" s="185"/>
      <c r="I83" s="185"/>
      <c r="J83" s="185"/>
      <c r="K83" s="185"/>
      <c r="L83" s="185"/>
      <c r="M83" s="185"/>
      <c r="N83" s="185"/>
      <c r="O83" s="185"/>
      <c r="P83" s="185"/>
      <c r="Q83" s="185"/>
    </row>
    <row r="84" spans="1:17" s="62" customFormat="1" ht="15" customHeight="1" x14ac:dyDescent="0.3">
      <c r="A84" s="778"/>
      <c r="B84" s="778"/>
      <c r="C84" s="778"/>
      <c r="D84" s="778"/>
      <c r="E84" s="778"/>
      <c r="F84" s="778"/>
      <c r="G84" s="778"/>
      <c r="H84" s="778"/>
      <c r="I84" s="778"/>
      <c r="J84" s="778"/>
      <c r="K84" s="778"/>
      <c r="L84" s="778"/>
      <c r="M84" s="778"/>
      <c r="N84" s="778"/>
      <c r="O84" s="778"/>
      <c r="P84" s="778"/>
      <c r="Q84" s="778"/>
    </row>
    <row r="85" spans="1:17" s="62" customFormat="1" ht="15" customHeight="1" x14ac:dyDescent="0.3">
      <c r="A85" s="184"/>
      <c r="B85" s="184"/>
      <c r="C85" s="184"/>
      <c r="D85" s="184"/>
      <c r="E85" s="184"/>
      <c r="F85" s="184"/>
      <c r="G85" s="184"/>
      <c r="H85" s="184"/>
      <c r="I85" s="184"/>
      <c r="J85" s="184"/>
      <c r="K85" s="184"/>
      <c r="L85" s="184"/>
      <c r="M85" s="184"/>
      <c r="N85" s="184"/>
      <c r="O85" s="184"/>
      <c r="P85" s="184"/>
      <c r="Q85" s="184"/>
    </row>
    <row r="86" spans="1:17" s="62" customFormat="1" ht="15" customHeight="1" x14ac:dyDescent="0.3">
      <c r="A86" s="185"/>
      <c r="B86" s="185"/>
      <c r="C86" s="185"/>
      <c r="D86" s="185"/>
      <c r="E86" s="185"/>
      <c r="F86" s="185"/>
      <c r="G86" s="185"/>
      <c r="H86" s="185"/>
      <c r="I86" s="185"/>
      <c r="J86" s="185"/>
      <c r="K86" s="185"/>
      <c r="L86" s="185"/>
      <c r="M86" s="185"/>
      <c r="N86" s="185"/>
      <c r="O86" s="185"/>
      <c r="P86" s="185"/>
      <c r="Q86" s="185"/>
    </row>
    <row r="87" spans="1:17" s="62" customFormat="1" ht="15" customHeight="1" x14ac:dyDescent="0.3">
      <c r="A87" s="184"/>
      <c r="B87" s="184"/>
      <c r="C87" s="184"/>
      <c r="D87" s="184"/>
      <c r="E87" s="184"/>
      <c r="F87" s="184"/>
      <c r="G87" s="184"/>
      <c r="H87" s="184"/>
      <c r="I87" s="184"/>
      <c r="J87" s="184"/>
      <c r="K87" s="184"/>
      <c r="L87" s="184"/>
      <c r="M87" s="184"/>
      <c r="N87" s="184"/>
      <c r="O87" s="184"/>
      <c r="P87" s="184"/>
      <c r="Q87" s="184"/>
    </row>
    <row r="88" spans="1:17" s="62" customFormat="1" ht="15" customHeight="1" x14ac:dyDescent="0.3">
      <c r="A88" s="185"/>
      <c r="B88" s="185"/>
      <c r="C88" s="185"/>
      <c r="D88" s="185"/>
      <c r="E88" s="185"/>
      <c r="F88" s="185"/>
      <c r="G88" s="185"/>
      <c r="H88" s="185"/>
      <c r="I88" s="185"/>
      <c r="J88" s="185"/>
      <c r="K88" s="185"/>
      <c r="L88" s="185"/>
      <c r="M88" s="185"/>
      <c r="N88" s="185"/>
      <c r="O88" s="185"/>
      <c r="P88" s="185"/>
      <c r="Q88" s="185"/>
    </row>
    <row r="89" spans="1:17" s="62" customFormat="1" ht="15" customHeight="1" x14ac:dyDescent="0.3">
      <c r="A89" s="184"/>
      <c r="B89" s="184"/>
      <c r="C89" s="184"/>
      <c r="D89" s="184"/>
      <c r="E89" s="184"/>
      <c r="F89" s="184"/>
      <c r="G89" s="184"/>
      <c r="H89" s="184"/>
      <c r="I89" s="184"/>
      <c r="J89" s="184"/>
      <c r="K89" s="184"/>
      <c r="L89" s="184"/>
      <c r="M89" s="184"/>
      <c r="N89" s="184"/>
      <c r="O89" s="184"/>
      <c r="P89" s="184"/>
      <c r="Q89" s="184"/>
    </row>
    <row r="90" spans="1:17" s="62" customFormat="1" ht="15" customHeight="1" x14ac:dyDescent="0.3">
      <c r="A90" s="185"/>
      <c r="B90" s="185"/>
      <c r="C90" s="185"/>
      <c r="D90" s="185"/>
      <c r="E90" s="185"/>
      <c r="F90" s="185"/>
      <c r="G90" s="185"/>
      <c r="H90" s="185"/>
      <c r="I90" s="185"/>
      <c r="J90" s="185"/>
      <c r="K90" s="185"/>
      <c r="L90" s="185"/>
      <c r="M90" s="185"/>
      <c r="N90" s="185"/>
      <c r="O90" s="185"/>
      <c r="P90" s="185"/>
      <c r="Q90" s="185"/>
    </row>
    <row r="91" spans="1:17" s="62" customFormat="1" ht="15" customHeight="1" x14ac:dyDescent="0.3">
      <c r="A91" s="184"/>
      <c r="B91" s="184"/>
      <c r="C91" s="184"/>
      <c r="D91" s="184"/>
      <c r="E91" s="184"/>
      <c r="F91" s="184"/>
      <c r="G91" s="184"/>
      <c r="H91" s="184"/>
      <c r="I91" s="184"/>
      <c r="J91" s="184"/>
      <c r="K91" s="184"/>
      <c r="L91" s="184"/>
      <c r="M91" s="184"/>
      <c r="N91" s="184"/>
      <c r="O91" s="184"/>
      <c r="P91" s="184"/>
      <c r="Q91" s="184"/>
    </row>
    <row r="92" spans="1:17" s="62" customFormat="1" ht="15" customHeight="1" x14ac:dyDescent="0.3">
      <c r="A92" s="185"/>
      <c r="B92" s="185"/>
      <c r="C92" s="185"/>
      <c r="D92" s="185"/>
      <c r="E92" s="185"/>
      <c r="F92" s="185"/>
      <c r="G92" s="185"/>
      <c r="H92" s="185"/>
      <c r="I92" s="185"/>
      <c r="J92" s="185"/>
      <c r="K92" s="185"/>
      <c r="L92" s="185"/>
      <c r="M92" s="185"/>
      <c r="N92" s="185"/>
      <c r="O92" s="185"/>
      <c r="P92" s="185"/>
      <c r="Q92" s="185"/>
    </row>
    <row r="93" spans="1:17" s="62" customFormat="1" ht="15" customHeight="1" x14ac:dyDescent="0.3">
      <c r="A93" s="184"/>
      <c r="B93" s="184"/>
      <c r="C93" s="184"/>
      <c r="D93" s="184"/>
      <c r="E93" s="184"/>
      <c r="F93" s="184"/>
      <c r="G93" s="184"/>
      <c r="H93" s="184"/>
      <c r="I93" s="184"/>
      <c r="J93" s="184"/>
      <c r="K93" s="184"/>
      <c r="L93" s="184"/>
      <c r="M93" s="184"/>
      <c r="N93" s="184"/>
      <c r="O93" s="184"/>
      <c r="P93" s="184"/>
      <c r="Q93" s="184"/>
    </row>
    <row r="94" spans="1:17" s="62" customFormat="1" ht="15" customHeight="1" x14ac:dyDescent="0.3">
      <c r="A94" s="185"/>
      <c r="B94" s="185"/>
      <c r="C94" s="185"/>
      <c r="D94" s="185"/>
      <c r="E94" s="185"/>
      <c r="F94" s="185"/>
      <c r="G94" s="185"/>
      <c r="H94" s="185"/>
      <c r="I94" s="185"/>
      <c r="J94" s="185"/>
      <c r="K94" s="185"/>
      <c r="L94" s="185"/>
      <c r="M94" s="185"/>
      <c r="N94" s="185"/>
      <c r="O94" s="185"/>
      <c r="P94" s="185"/>
      <c r="Q94" s="185"/>
    </row>
    <row r="95" spans="1:17" ht="15" customHeight="1" x14ac:dyDescent="0.3">
      <c r="A95" s="780"/>
      <c r="B95" s="780"/>
      <c r="C95" s="780"/>
      <c r="D95" s="780"/>
      <c r="E95" s="780"/>
      <c r="F95" s="780"/>
      <c r="G95" s="780"/>
      <c r="H95" s="780"/>
      <c r="I95" s="780"/>
      <c r="J95" s="780"/>
      <c r="K95" s="780"/>
      <c r="L95" s="780"/>
      <c r="M95" s="780"/>
      <c r="N95" s="780"/>
      <c r="O95" s="780"/>
      <c r="P95" s="780"/>
      <c r="Q95" s="780"/>
    </row>
    <row r="96" spans="1:17" ht="15" customHeight="1" x14ac:dyDescent="0.3">
      <c r="A96" s="780"/>
      <c r="B96" s="780"/>
      <c r="C96" s="780"/>
      <c r="D96" s="780"/>
      <c r="E96" s="780"/>
      <c r="F96" s="780"/>
      <c r="G96" s="780"/>
      <c r="H96" s="780"/>
      <c r="I96" s="780"/>
      <c r="J96" s="780"/>
      <c r="K96" s="780"/>
      <c r="L96" s="780"/>
      <c r="M96" s="780"/>
      <c r="N96" s="780"/>
      <c r="O96" s="780"/>
      <c r="P96" s="780"/>
      <c r="Q96" s="780"/>
    </row>
    <row r="97" spans="1:17" ht="15" customHeight="1" x14ac:dyDescent="0.3">
      <c r="A97" s="780"/>
      <c r="B97" s="780"/>
      <c r="C97" s="780"/>
      <c r="D97" s="780"/>
      <c r="E97" s="780"/>
      <c r="F97" s="780"/>
      <c r="G97" s="780"/>
      <c r="H97" s="780"/>
      <c r="I97" s="780"/>
      <c r="J97" s="780"/>
      <c r="K97" s="780"/>
      <c r="L97" s="780"/>
      <c r="M97" s="780"/>
      <c r="N97" s="780"/>
      <c r="O97" s="780"/>
      <c r="P97" s="780"/>
      <c r="Q97" s="780"/>
    </row>
    <row r="98" spans="1:17" ht="15" customHeight="1" x14ac:dyDescent="0.3">
      <c r="A98" s="780"/>
      <c r="B98" s="780"/>
      <c r="C98" s="780"/>
      <c r="D98" s="780"/>
      <c r="E98" s="780"/>
      <c r="F98" s="780"/>
      <c r="G98" s="780"/>
      <c r="H98" s="780"/>
      <c r="I98" s="780"/>
      <c r="J98" s="780"/>
      <c r="K98" s="780"/>
      <c r="L98" s="780"/>
      <c r="M98" s="780"/>
      <c r="N98" s="780"/>
      <c r="O98" s="780"/>
      <c r="P98" s="780"/>
      <c r="Q98" s="780"/>
    </row>
    <row r="99" spans="1:17" ht="15" customHeight="1" x14ac:dyDescent="0.3">
      <c r="A99" s="780"/>
      <c r="B99" s="780"/>
      <c r="C99" s="780"/>
      <c r="D99" s="780"/>
      <c r="E99" s="780"/>
      <c r="F99" s="780"/>
      <c r="G99" s="780"/>
      <c r="H99" s="780"/>
      <c r="I99" s="780"/>
      <c r="J99" s="780"/>
      <c r="K99" s="780"/>
      <c r="L99" s="780"/>
      <c r="M99" s="780"/>
      <c r="N99" s="780"/>
      <c r="O99" s="780"/>
      <c r="P99" s="780"/>
      <c r="Q99" s="780"/>
    </row>
    <row r="100" spans="1:17" ht="15" customHeight="1" x14ac:dyDescent="0.3">
      <c r="A100" s="781"/>
      <c r="B100" s="781"/>
      <c r="C100" s="781"/>
      <c r="D100" s="781"/>
      <c r="E100" s="781"/>
      <c r="F100" s="781"/>
      <c r="G100" s="781"/>
      <c r="H100" s="781"/>
      <c r="I100" s="780"/>
      <c r="J100" s="780"/>
      <c r="K100" s="780"/>
      <c r="L100" s="780"/>
      <c r="M100" s="780"/>
      <c r="N100" s="780"/>
      <c r="O100" s="780"/>
      <c r="P100" s="780"/>
      <c r="Q100" s="780"/>
    </row>
    <row r="101" spans="1:17" ht="15" customHeight="1" x14ac:dyDescent="0.3">
      <c r="A101" s="780"/>
      <c r="B101" s="780"/>
      <c r="C101" s="780"/>
      <c r="D101" s="780"/>
      <c r="E101" s="780"/>
      <c r="F101" s="780"/>
      <c r="G101" s="780"/>
      <c r="H101" s="780"/>
      <c r="I101" s="780"/>
      <c r="J101" s="780"/>
      <c r="K101" s="780"/>
      <c r="L101" s="780"/>
      <c r="M101" s="780"/>
      <c r="N101" s="780"/>
      <c r="O101" s="780"/>
      <c r="P101" s="780"/>
      <c r="Q101" s="780"/>
    </row>
    <row r="102" spans="1:17" ht="15" customHeight="1" x14ac:dyDescent="0.3">
      <c r="A102" s="780"/>
      <c r="B102" s="780"/>
      <c r="C102" s="780"/>
      <c r="D102" s="780"/>
      <c r="E102" s="780"/>
      <c r="F102" s="780"/>
      <c r="G102" s="780"/>
      <c r="H102" s="780"/>
      <c r="I102" s="780"/>
      <c r="J102" s="780"/>
      <c r="K102" s="780"/>
      <c r="L102" s="780"/>
      <c r="M102" s="780"/>
      <c r="N102" s="780"/>
      <c r="O102" s="780"/>
      <c r="P102" s="780"/>
      <c r="Q102" s="780"/>
    </row>
    <row r="103" spans="1:17" ht="15" customHeight="1" x14ac:dyDescent="0.3">
      <c r="A103" s="780"/>
      <c r="B103" s="780"/>
      <c r="C103" s="780"/>
      <c r="D103" s="780"/>
      <c r="E103" s="780"/>
      <c r="F103" s="780"/>
      <c r="G103" s="780"/>
      <c r="H103" s="780"/>
      <c r="I103" s="780"/>
      <c r="J103" s="780"/>
      <c r="K103" s="780"/>
      <c r="L103" s="780"/>
      <c r="M103" s="780"/>
      <c r="N103" s="780"/>
      <c r="O103" s="780"/>
      <c r="P103" s="780"/>
      <c r="Q103" s="780"/>
    </row>
    <row r="104" spans="1:17" ht="15" customHeight="1" x14ac:dyDescent="0.3">
      <c r="A104" s="780"/>
      <c r="B104" s="780"/>
      <c r="C104" s="780"/>
      <c r="D104" s="780"/>
      <c r="E104" s="780"/>
      <c r="F104" s="780"/>
      <c r="G104" s="780"/>
      <c r="H104" s="780"/>
      <c r="I104" s="780"/>
      <c r="J104" s="780"/>
      <c r="K104" s="780"/>
      <c r="L104" s="780"/>
      <c r="M104" s="780"/>
      <c r="N104" s="780"/>
      <c r="O104" s="780"/>
      <c r="P104" s="780"/>
      <c r="Q104" s="780"/>
    </row>
    <row r="105" spans="1:17" ht="15" customHeight="1" x14ac:dyDescent="0.3">
      <c r="A105" s="780"/>
      <c r="B105" s="780"/>
      <c r="C105" s="780"/>
      <c r="D105" s="780"/>
      <c r="E105" s="780"/>
      <c r="F105" s="780"/>
      <c r="G105" s="780"/>
      <c r="H105" s="780"/>
      <c r="I105" s="780"/>
      <c r="J105" s="780"/>
      <c r="K105" s="780"/>
      <c r="L105" s="780"/>
      <c r="M105" s="780"/>
      <c r="N105" s="780"/>
      <c r="O105" s="780"/>
      <c r="P105" s="780"/>
      <c r="Q105" s="780"/>
    </row>
    <row r="106" spans="1:17" ht="15" customHeight="1" x14ac:dyDescent="0.3">
      <c r="A106" s="782"/>
      <c r="B106" s="782"/>
      <c r="C106" s="782"/>
      <c r="D106" s="782"/>
      <c r="E106" s="782"/>
      <c r="F106" s="782"/>
      <c r="G106" s="782"/>
      <c r="H106" s="782"/>
      <c r="I106" s="782"/>
      <c r="J106" s="782"/>
      <c r="K106" s="782"/>
      <c r="L106" s="782"/>
      <c r="M106" s="782"/>
      <c r="N106" s="782"/>
      <c r="O106" s="782"/>
      <c r="P106" s="782"/>
      <c r="Q106" s="782"/>
    </row>
    <row r="107" spans="1:17" ht="15" customHeight="1" x14ac:dyDescent="0.3">
      <c r="A107" s="782"/>
      <c r="B107" s="782"/>
      <c r="C107" s="782"/>
      <c r="D107" s="782"/>
      <c r="E107" s="782"/>
      <c r="F107" s="782"/>
      <c r="G107" s="782"/>
      <c r="H107" s="782"/>
      <c r="I107" s="782"/>
      <c r="J107" s="782"/>
      <c r="K107" s="782"/>
      <c r="L107" s="782"/>
      <c r="M107" s="782"/>
      <c r="N107" s="782"/>
      <c r="O107" s="782"/>
      <c r="P107" s="782"/>
      <c r="Q107" s="782"/>
    </row>
    <row r="108" spans="1:17" ht="15" customHeight="1" x14ac:dyDescent="0.3">
      <c r="A108" s="782"/>
      <c r="B108" s="782"/>
      <c r="C108" s="782"/>
      <c r="D108" s="782"/>
      <c r="E108" s="782"/>
      <c r="F108" s="782"/>
      <c r="G108" s="782"/>
      <c r="H108" s="782"/>
      <c r="I108" s="782"/>
      <c r="J108" s="782"/>
      <c r="K108" s="782"/>
      <c r="L108" s="782"/>
      <c r="M108" s="782"/>
      <c r="N108" s="782"/>
      <c r="O108" s="782"/>
      <c r="P108" s="782"/>
      <c r="Q108" s="782"/>
    </row>
    <row r="109" spans="1:17" ht="15" customHeight="1" x14ac:dyDescent="0.3">
      <c r="A109" s="782"/>
      <c r="B109" s="782"/>
      <c r="C109" s="782"/>
      <c r="D109" s="782"/>
      <c r="E109" s="782"/>
      <c r="F109" s="782"/>
      <c r="G109" s="782"/>
      <c r="H109" s="782"/>
      <c r="I109" s="782"/>
      <c r="J109" s="782"/>
      <c r="K109" s="782"/>
      <c r="L109" s="782"/>
      <c r="M109" s="782"/>
      <c r="N109" s="782"/>
      <c r="O109" s="782"/>
      <c r="P109" s="782"/>
      <c r="Q109" s="782"/>
    </row>
    <row r="110" spans="1:17" ht="15" customHeight="1" x14ac:dyDescent="0.3">
      <c r="A110" s="782"/>
      <c r="B110" s="782"/>
      <c r="C110" s="782"/>
      <c r="D110" s="782"/>
      <c r="E110" s="782"/>
      <c r="F110" s="782"/>
      <c r="G110" s="782"/>
      <c r="H110" s="782"/>
      <c r="I110" s="782"/>
      <c r="J110" s="782"/>
      <c r="K110" s="782"/>
      <c r="L110" s="782"/>
      <c r="M110" s="782"/>
      <c r="N110" s="782"/>
      <c r="O110" s="782"/>
      <c r="P110" s="782"/>
      <c r="Q110" s="782"/>
    </row>
    <row r="111" spans="1:17" ht="15" customHeight="1" x14ac:dyDescent="0.3">
      <c r="A111" s="782"/>
      <c r="B111" s="782"/>
      <c r="C111" s="782"/>
      <c r="D111" s="782"/>
      <c r="E111" s="782"/>
      <c r="F111" s="782"/>
      <c r="G111" s="782"/>
      <c r="H111" s="782"/>
      <c r="I111" s="782"/>
      <c r="J111" s="782"/>
      <c r="K111" s="782"/>
      <c r="L111" s="782"/>
      <c r="M111" s="782"/>
      <c r="N111" s="782"/>
      <c r="O111" s="782"/>
      <c r="P111" s="782"/>
      <c r="Q111" s="782"/>
    </row>
    <row r="112" spans="1:17" ht="15" customHeight="1" x14ac:dyDescent="0.3">
      <c r="A112" s="782"/>
      <c r="B112" s="782"/>
      <c r="C112" s="782"/>
      <c r="D112" s="782"/>
      <c r="E112" s="782"/>
      <c r="F112" s="782"/>
      <c r="G112" s="782"/>
      <c r="H112" s="782"/>
      <c r="I112" s="782"/>
      <c r="J112" s="782"/>
      <c r="K112" s="782"/>
      <c r="L112" s="782"/>
      <c r="M112" s="782"/>
      <c r="N112" s="782"/>
      <c r="O112" s="782"/>
      <c r="P112" s="782"/>
      <c r="Q112" s="782"/>
    </row>
    <row r="113" spans="1:17" ht="15" customHeight="1" x14ac:dyDescent="0.3">
      <c r="A113" s="782"/>
      <c r="B113" s="782"/>
      <c r="C113" s="782"/>
      <c r="D113" s="782"/>
      <c r="E113" s="782"/>
      <c r="F113" s="782"/>
      <c r="G113" s="782"/>
      <c r="H113" s="782"/>
      <c r="I113" s="782"/>
      <c r="J113" s="782"/>
      <c r="K113" s="782"/>
      <c r="L113" s="782"/>
      <c r="M113" s="782"/>
      <c r="N113" s="782"/>
      <c r="O113" s="782"/>
      <c r="P113" s="782"/>
      <c r="Q113" s="782"/>
    </row>
    <row r="114" spans="1:17" ht="15" customHeight="1" x14ac:dyDescent="0.3">
      <c r="A114" s="782"/>
      <c r="B114" s="782"/>
      <c r="C114" s="782"/>
      <c r="D114" s="782"/>
      <c r="E114" s="782"/>
      <c r="F114" s="782"/>
      <c r="G114" s="782"/>
      <c r="H114" s="782"/>
      <c r="I114" s="782"/>
      <c r="J114" s="782"/>
      <c r="K114" s="782"/>
      <c r="L114" s="782"/>
      <c r="M114" s="782"/>
      <c r="N114" s="782"/>
      <c r="O114" s="782"/>
      <c r="P114" s="782"/>
      <c r="Q114" s="782"/>
    </row>
    <row r="115" spans="1:17" ht="15" customHeight="1" x14ac:dyDescent="0.3">
      <c r="A115" s="782"/>
      <c r="B115" s="782"/>
      <c r="C115" s="782"/>
      <c r="D115" s="782"/>
      <c r="E115" s="782"/>
      <c r="F115" s="782"/>
      <c r="G115" s="782"/>
      <c r="H115" s="782"/>
      <c r="I115" s="782"/>
      <c r="J115" s="782"/>
      <c r="K115" s="782"/>
      <c r="L115" s="782"/>
      <c r="M115" s="782"/>
      <c r="N115" s="782"/>
      <c r="O115" s="782"/>
      <c r="P115" s="782"/>
      <c r="Q115" s="782"/>
    </row>
    <row r="116" spans="1:17" ht="15" customHeight="1" x14ac:dyDescent="0.3">
      <c r="A116" s="782"/>
      <c r="B116" s="782"/>
      <c r="C116" s="782"/>
      <c r="D116" s="782"/>
      <c r="E116" s="782"/>
      <c r="F116" s="782"/>
      <c r="G116" s="782"/>
      <c r="H116" s="782"/>
      <c r="I116" s="782"/>
      <c r="J116" s="782"/>
      <c r="K116" s="782"/>
      <c r="L116" s="782"/>
      <c r="M116" s="782"/>
      <c r="N116" s="782"/>
      <c r="O116" s="782"/>
      <c r="P116" s="782"/>
      <c r="Q116" s="782"/>
    </row>
    <row r="117" spans="1:17" ht="15" customHeight="1" x14ac:dyDescent="0.3">
      <c r="A117" s="782"/>
      <c r="B117" s="782"/>
      <c r="C117" s="782"/>
      <c r="D117" s="782"/>
      <c r="E117" s="782"/>
      <c r="F117" s="782"/>
      <c r="G117" s="782"/>
      <c r="H117" s="782"/>
      <c r="I117" s="782"/>
      <c r="J117" s="782"/>
      <c r="K117" s="782"/>
      <c r="L117" s="782"/>
      <c r="M117" s="782"/>
      <c r="N117" s="782"/>
      <c r="O117" s="782"/>
      <c r="P117" s="782"/>
      <c r="Q117" s="782"/>
    </row>
    <row r="118" spans="1:17" ht="15" customHeight="1" x14ac:dyDescent="0.3">
      <c r="A118" s="782"/>
      <c r="B118" s="782"/>
      <c r="C118" s="782"/>
      <c r="D118" s="782"/>
      <c r="E118" s="782"/>
      <c r="F118" s="782"/>
      <c r="G118" s="782"/>
      <c r="H118" s="782"/>
      <c r="I118" s="782"/>
      <c r="J118" s="782"/>
      <c r="K118" s="782"/>
      <c r="L118" s="782"/>
      <c r="M118" s="782"/>
      <c r="N118" s="782"/>
      <c r="O118" s="782"/>
      <c r="P118" s="782"/>
      <c r="Q118" s="782"/>
    </row>
    <row r="119" spans="1:17" ht="15" customHeight="1" x14ac:dyDescent="0.3">
      <c r="A119" s="782"/>
      <c r="B119" s="782"/>
      <c r="C119" s="782"/>
      <c r="D119" s="782"/>
      <c r="E119" s="782"/>
      <c r="F119" s="782"/>
      <c r="G119" s="782"/>
      <c r="H119" s="782"/>
      <c r="I119" s="782"/>
      <c r="J119" s="782"/>
      <c r="K119" s="782"/>
      <c r="L119" s="782"/>
      <c r="M119" s="782"/>
      <c r="N119" s="782"/>
      <c r="O119" s="782"/>
      <c r="P119" s="782"/>
      <c r="Q119" s="782"/>
    </row>
    <row r="120" spans="1:17" ht="15" customHeight="1" x14ac:dyDescent="0.3">
      <c r="A120" s="782"/>
      <c r="B120" s="782"/>
      <c r="C120" s="782"/>
      <c r="D120" s="782"/>
      <c r="E120" s="782"/>
      <c r="F120" s="782"/>
      <c r="G120" s="782"/>
      <c r="H120" s="782"/>
      <c r="I120" s="782"/>
      <c r="J120" s="782"/>
      <c r="K120" s="782"/>
      <c r="L120" s="782"/>
      <c r="M120" s="782"/>
      <c r="N120" s="782"/>
      <c r="O120" s="782"/>
      <c r="P120" s="782"/>
      <c r="Q120" s="782"/>
    </row>
    <row r="121" spans="1:17" x14ac:dyDescent="0.3">
      <c r="A121" s="782"/>
      <c r="B121" s="782"/>
      <c r="C121" s="782"/>
      <c r="D121" s="782"/>
      <c r="E121" s="782"/>
      <c r="F121" s="782"/>
      <c r="G121" s="782"/>
      <c r="H121" s="782"/>
      <c r="I121" s="782"/>
      <c r="J121" s="782"/>
      <c r="K121" s="782"/>
      <c r="L121" s="782"/>
      <c r="M121" s="782"/>
      <c r="N121" s="782"/>
      <c r="O121" s="782"/>
      <c r="P121" s="782"/>
      <c r="Q121" s="782"/>
    </row>
    <row r="122" spans="1:17" x14ac:dyDescent="0.3">
      <c r="A122" s="782"/>
      <c r="B122" s="782"/>
      <c r="C122" s="782"/>
      <c r="D122" s="782"/>
      <c r="E122" s="782"/>
      <c r="F122" s="782"/>
      <c r="G122" s="782"/>
      <c r="H122" s="782"/>
      <c r="I122" s="782"/>
      <c r="J122" s="782"/>
      <c r="K122" s="782"/>
      <c r="L122" s="782"/>
      <c r="M122" s="782"/>
      <c r="N122" s="782"/>
      <c r="O122" s="782"/>
      <c r="P122" s="782"/>
      <c r="Q122" s="782"/>
    </row>
    <row r="123" spans="1:17" x14ac:dyDescent="0.3">
      <c r="A123" s="782"/>
      <c r="B123" s="782"/>
      <c r="C123" s="782"/>
      <c r="D123" s="782"/>
      <c r="E123" s="782"/>
      <c r="F123" s="782"/>
      <c r="G123" s="782"/>
      <c r="H123" s="782"/>
      <c r="I123" s="782"/>
      <c r="J123" s="782"/>
      <c r="K123" s="782"/>
      <c r="L123" s="782"/>
      <c r="M123" s="782"/>
      <c r="N123" s="782"/>
      <c r="O123" s="782"/>
      <c r="P123" s="782"/>
      <c r="Q123" s="782"/>
    </row>
    <row r="124" spans="1:17" x14ac:dyDescent="0.3">
      <c r="A124" s="782"/>
      <c r="B124" s="782"/>
      <c r="C124" s="782"/>
      <c r="D124" s="782"/>
      <c r="E124" s="782"/>
      <c r="F124" s="782"/>
      <c r="G124" s="782"/>
      <c r="H124" s="782"/>
      <c r="I124" s="782"/>
      <c r="J124" s="782"/>
      <c r="K124" s="782"/>
      <c r="L124" s="782"/>
      <c r="M124" s="782"/>
      <c r="N124" s="782"/>
      <c r="O124" s="782"/>
      <c r="P124" s="782"/>
      <c r="Q124" s="782"/>
    </row>
  </sheetData>
  <sheetProtection password="8E37" sheet="1" objects="1" scenarios="1"/>
  <mergeCells count="4">
    <mergeCell ref="A1:Q2"/>
    <mergeCell ref="A9:Q9"/>
    <mergeCell ref="A11:Q11"/>
    <mergeCell ref="A12:Q12"/>
  </mergeCells>
  <phoneticPr fontId="71" type="noConversion"/>
  <hyperlinks>
    <hyperlink ref="A12:Q12" r:id="rId1" display="http://www.tdhca.state.tx.us/multifamily/apply-for-funds.htm"/>
  </hyperlinks>
  <printOptions horizontalCentered="1"/>
  <pageMargins left="0.45" right="0.45" top="0.5" bottom="0.5" header="0.3" footer="0.3"/>
  <pageSetup orientation="portrait" horizontalDpi="1200" verticalDpi="1200" r:id="rId2"/>
  <headerFooter>
    <oddFooter>&amp;R&amp;D</oddFooter>
  </headerFooter>
  <rowBreaks count="3" manualBreakCount="3">
    <brk id="20" max="16" man="1"/>
    <brk id="44" max="16" man="1"/>
    <brk id="73"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4.9989318521683403E-2"/>
  </sheetPr>
  <dimension ref="A1:AT31"/>
  <sheetViews>
    <sheetView showGridLines="0" zoomScaleNormal="100" workbookViewId="0">
      <selection sqref="A1:AL2"/>
    </sheetView>
  </sheetViews>
  <sheetFormatPr defaultColWidth="9.109375" defaultRowHeight="14.4" x14ac:dyDescent="0.3"/>
  <cols>
    <col min="1" max="117" width="2.33203125" style="230" customWidth="1"/>
    <col min="118" max="16384" width="9.109375" style="230"/>
  </cols>
  <sheetData>
    <row r="1" spans="1:46" ht="15" customHeight="1" x14ac:dyDescent="0.3">
      <c r="A1" s="3101" t="s">
        <v>156</v>
      </c>
      <c r="B1" s="3102"/>
      <c r="C1" s="3102"/>
      <c r="D1" s="3102"/>
      <c r="E1" s="3102"/>
      <c r="F1" s="3102"/>
      <c r="G1" s="3102"/>
      <c r="H1" s="3102"/>
      <c r="I1" s="3102"/>
      <c r="J1" s="3102"/>
      <c r="K1" s="3102"/>
      <c r="L1" s="3102"/>
      <c r="M1" s="3102"/>
      <c r="N1" s="3102"/>
      <c r="O1" s="3102"/>
      <c r="P1" s="3102"/>
      <c r="Q1" s="3102"/>
      <c r="R1" s="3102"/>
      <c r="S1" s="3102"/>
      <c r="T1" s="3102"/>
      <c r="U1" s="3102"/>
      <c r="V1" s="3102"/>
      <c r="W1" s="3102"/>
      <c r="X1" s="3102"/>
      <c r="Y1" s="3102"/>
      <c r="Z1" s="3102"/>
      <c r="AA1" s="3102"/>
      <c r="AB1" s="3102"/>
      <c r="AC1" s="3102"/>
      <c r="AD1" s="3102"/>
      <c r="AE1" s="3102"/>
      <c r="AF1" s="3102"/>
      <c r="AG1" s="3102"/>
      <c r="AH1" s="3102"/>
      <c r="AI1" s="3102"/>
      <c r="AJ1" s="3102"/>
      <c r="AK1" s="3102"/>
      <c r="AL1" s="3103"/>
      <c r="AM1" s="742"/>
      <c r="AN1" s="742"/>
      <c r="AO1" s="742"/>
      <c r="AP1" s="742"/>
      <c r="AQ1" s="742"/>
      <c r="AR1" s="742"/>
      <c r="AS1" s="742"/>
      <c r="AT1" s="742"/>
    </row>
    <row r="2" spans="1:46" ht="15.75" customHeight="1" thickBot="1" x14ac:dyDescent="0.35">
      <c r="A2" s="3104"/>
      <c r="B2" s="3105"/>
      <c r="C2" s="3105"/>
      <c r="D2" s="3105"/>
      <c r="E2" s="3105"/>
      <c r="F2" s="3105"/>
      <c r="G2" s="3105"/>
      <c r="H2" s="3105"/>
      <c r="I2" s="3105"/>
      <c r="J2" s="3105"/>
      <c r="K2" s="3105"/>
      <c r="L2" s="3105"/>
      <c r="M2" s="3105"/>
      <c r="N2" s="3105"/>
      <c r="O2" s="3105"/>
      <c r="P2" s="3105"/>
      <c r="Q2" s="3105"/>
      <c r="R2" s="3105"/>
      <c r="S2" s="3105"/>
      <c r="T2" s="3105"/>
      <c r="U2" s="3105"/>
      <c r="V2" s="3105"/>
      <c r="W2" s="3105"/>
      <c r="X2" s="3105"/>
      <c r="Y2" s="3105"/>
      <c r="Z2" s="3105"/>
      <c r="AA2" s="3105"/>
      <c r="AB2" s="3105"/>
      <c r="AC2" s="3105"/>
      <c r="AD2" s="3105"/>
      <c r="AE2" s="3105"/>
      <c r="AF2" s="3105"/>
      <c r="AG2" s="3105"/>
      <c r="AH2" s="3105"/>
      <c r="AI2" s="3105"/>
      <c r="AJ2" s="3105"/>
      <c r="AK2" s="3105"/>
      <c r="AL2" s="3106"/>
      <c r="AM2" s="742"/>
      <c r="AN2" s="742"/>
      <c r="AO2" s="742"/>
      <c r="AP2" s="742"/>
      <c r="AQ2" s="742"/>
      <c r="AR2" s="742"/>
      <c r="AS2" s="742"/>
      <c r="AT2" s="742"/>
    </row>
    <row r="3" spans="1:46" x14ac:dyDescent="0.3">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row>
    <row r="4" spans="1:46" ht="15" customHeight="1" x14ac:dyDescent="0.3">
      <c r="A4" s="3100" t="s">
        <v>116</v>
      </c>
      <c r="B4" s="3100"/>
      <c r="C4" s="3100"/>
      <c r="D4" s="3100"/>
      <c r="E4" s="3100"/>
      <c r="F4" s="3100"/>
      <c r="G4" s="3100"/>
      <c r="H4" s="3100"/>
      <c r="I4" s="3100"/>
      <c r="J4" s="3100"/>
      <c r="K4" s="3100"/>
      <c r="L4" s="3100"/>
      <c r="M4" s="3100"/>
      <c r="N4" s="3100"/>
      <c r="O4" s="3100"/>
      <c r="P4" s="3100"/>
      <c r="Q4" s="3100"/>
      <c r="R4" s="3100"/>
      <c r="S4" s="3100"/>
      <c r="T4" s="3100"/>
      <c r="U4" s="3100"/>
      <c r="V4" s="3100"/>
      <c r="W4" s="3100"/>
      <c r="X4" s="3100"/>
      <c r="Y4" s="3100"/>
      <c r="Z4" s="3100"/>
      <c r="AA4" s="3100"/>
      <c r="AB4" s="3100"/>
      <c r="AC4" s="3100"/>
      <c r="AD4" s="3100"/>
      <c r="AE4" s="3100"/>
      <c r="AF4" s="3100"/>
      <c r="AG4" s="3100"/>
      <c r="AH4" s="3100"/>
      <c r="AI4" s="3100"/>
      <c r="AJ4" s="3100"/>
      <c r="AK4" s="3100"/>
      <c r="AL4" s="3100"/>
      <c r="AM4" s="784"/>
      <c r="AN4" s="784"/>
      <c r="AO4" s="784"/>
      <c r="AP4" s="784"/>
      <c r="AQ4" s="784"/>
      <c r="AR4" s="784"/>
      <c r="AS4" s="784"/>
    </row>
    <row r="5" spans="1:46" x14ac:dyDescent="0.3">
      <c r="A5" s="3100"/>
      <c r="B5" s="3100"/>
      <c r="C5" s="3100"/>
      <c r="D5" s="3100"/>
      <c r="E5" s="3100"/>
      <c r="F5" s="3100"/>
      <c r="G5" s="3100"/>
      <c r="H5" s="3100"/>
      <c r="I5" s="3100"/>
      <c r="J5" s="3100"/>
      <c r="K5" s="3100"/>
      <c r="L5" s="3100"/>
      <c r="M5" s="3100"/>
      <c r="N5" s="3100"/>
      <c r="O5" s="3100"/>
      <c r="P5" s="3100"/>
      <c r="Q5" s="3100"/>
      <c r="R5" s="3100"/>
      <c r="S5" s="3100"/>
      <c r="T5" s="3100"/>
      <c r="U5" s="3100"/>
      <c r="V5" s="3100"/>
      <c r="W5" s="3100"/>
      <c r="X5" s="3100"/>
      <c r="Y5" s="3100"/>
      <c r="Z5" s="3100"/>
      <c r="AA5" s="3100"/>
      <c r="AB5" s="3100"/>
      <c r="AC5" s="3100"/>
      <c r="AD5" s="3100"/>
      <c r="AE5" s="3100"/>
      <c r="AF5" s="3100"/>
      <c r="AG5" s="3100"/>
      <c r="AH5" s="3100"/>
      <c r="AI5" s="3100"/>
      <c r="AJ5" s="3100"/>
      <c r="AK5" s="3100"/>
      <c r="AL5" s="3100"/>
      <c r="AM5" s="784"/>
      <c r="AN5" s="784"/>
      <c r="AO5" s="784"/>
      <c r="AP5" s="784"/>
      <c r="AQ5" s="784"/>
      <c r="AR5" s="784"/>
      <c r="AS5" s="784"/>
    </row>
    <row r="6" spans="1:46" ht="15" thickBot="1" x14ac:dyDescent="0.35">
      <c r="E6" s="784"/>
      <c r="F6" s="784"/>
      <c r="G6" s="784"/>
      <c r="H6" s="784"/>
      <c r="I6" s="784"/>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row>
    <row r="7" spans="1:46" x14ac:dyDescent="0.3">
      <c r="A7" s="259" t="s">
        <v>158</v>
      </c>
      <c r="B7" s="260" t="s">
        <v>157</v>
      </c>
      <c r="C7" s="260"/>
      <c r="D7" s="260"/>
      <c r="E7" s="260"/>
      <c r="F7" s="260"/>
      <c r="G7" s="260"/>
      <c r="H7" s="260"/>
      <c r="I7" s="260"/>
      <c r="J7" s="260"/>
      <c r="K7" s="260"/>
      <c r="L7" s="260"/>
      <c r="M7" s="260"/>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261"/>
      <c r="AM7" s="234"/>
      <c r="AN7" s="234"/>
      <c r="AO7" s="234"/>
      <c r="AP7" s="234"/>
    </row>
    <row r="8" spans="1:46" ht="15" thickBot="1" x14ac:dyDescent="0.35">
      <c r="A8" s="131"/>
      <c r="B8" s="203" t="s">
        <v>159</v>
      </c>
      <c r="C8" s="117"/>
      <c r="D8" s="117"/>
      <c r="E8" s="3108"/>
      <c r="F8" s="3108"/>
      <c r="G8" s="3108"/>
      <c r="H8" s="3108"/>
      <c r="I8" s="3108"/>
      <c r="J8" s="3108"/>
      <c r="K8" s="3108"/>
      <c r="L8" s="3108"/>
      <c r="M8" s="3108"/>
      <c r="N8" s="3108"/>
      <c r="O8" s="3108"/>
      <c r="P8" s="3108"/>
      <c r="Q8" s="3108"/>
      <c r="R8" s="3108"/>
      <c r="S8" s="117"/>
      <c r="T8" s="203" t="s">
        <v>160</v>
      </c>
      <c r="U8" s="117"/>
      <c r="V8" s="117"/>
      <c r="W8" s="117"/>
      <c r="X8" s="3097"/>
      <c r="Y8" s="3097"/>
      <c r="Z8" s="3097"/>
      <c r="AA8" s="3097"/>
      <c r="AB8" s="3097"/>
      <c r="AC8" s="3097"/>
      <c r="AD8" s="3097"/>
      <c r="AE8" s="3097"/>
      <c r="AF8" s="117"/>
      <c r="AG8" s="117"/>
      <c r="AH8" s="3098"/>
      <c r="AI8" s="3098"/>
      <c r="AJ8" s="3098"/>
      <c r="AK8" s="3098"/>
      <c r="AL8" s="3099"/>
    </row>
    <row r="9" spans="1:46" x14ac:dyDescent="0.3">
      <c r="A9" s="131"/>
      <c r="B9" s="117"/>
      <c r="C9" s="117"/>
      <c r="D9" s="117"/>
      <c r="E9" s="117"/>
      <c r="F9" s="117"/>
      <c r="G9" s="117"/>
      <c r="H9" s="117"/>
      <c r="I9" s="117"/>
      <c r="J9" s="117"/>
      <c r="K9" s="117"/>
      <c r="L9" s="117"/>
      <c r="M9" s="117"/>
      <c r="N9" s="117"/>
      <c r="O9" s="117"/>
      <c r="P9" s="117"/>
      <c r="Q9" s="117"/>
      <c r="R9" s="117"/>
      <c r="S9" s="117"/>
      <c r="T9" s="117"/>
      <c r="U9" s="117"/>
      <c r="V9" s="117"/>
      <c r="W9" s="117"/>
      <c r="X9" s="117"/>
      <c r="Y9" s="3110" t="s">
        <v>161</v>
      </c>
      <c r="Z9" s="3110"/>
      <c r="AA9" s="3110"/>
      <c r="AB9" s="3110"/>
      <c r="AC9" s="3110"/>
      <c r="AD9" s="3110"/>
      <c r="AE9" s="117"/>
      <c r="AF9" s="117"/>
      <c r="AG9" s="117"/>
      <c r="AH9" s="3110" t="s">
        <v>162</v>
      </c>
      <c r="AI9" s="3110"/>
      <c r="AJ9" s="3110"/>
      <c r="AK9" s="3110"/>
      <c r="AL9" s="3111"/>
    </row>
    <row r="10" spans="1:46" ht="15" thickBot="1" x14ac:dyDescent="0.35">
      <c r="A10" s="131"/>
      <c r="B10" s="203" t="s">
        <v>164</v>
      </c>
      <c r="C10" s="117"/>
      <c r="D10" s="117"/>
      <c r="E10" s="2718"/>
      <c r="F10" s="2722"/>
      <c r="G10" s="2722"/>
      <c r="H10" s="2722"/>
      <c r="I10" s="2722"/>
      <c r="J10" s="2722"/>
      <c r="K10" s="2722"/>
      <c r="L10" s="2722"/>
      <c r="M10" s="2722"/>
      <c r="N10" s="2722"/>
      <c r="O10" s="2722"/>
      <c r="P10" s="2722"/>
      <c r="Q10" s="2722"/>
      <c r="R10" s="2722"/>
      <c r="S10" s="2722"/>
      <c r="T10" s="2722"/>
      <c r="U10" s="2722"/>
      <c r="V10" s="2722"/>
      <c r="W10" s="117"/>
      <c r="X10" s="2717"/>
      <c r="Y10" s="3097"/>
      <c r="Z10" s="3097"/>
      <c r="AA10" s="3097"/>
      <c r="AB10" s="3097"/>
      <c r="AC10" s="3097"/>
      <c r="AD10" s="3097"/>
      <c r="AE10" s="3097"/>
      <c r="AF10" s="117"/>
      <c r="AG10" s="117"/>
      <c r="AH10" s="117"/>
      <c r="AI10" s="117"/>
      <c r="AJ10" s="117"/>
      <c r="AK10" s="117"/>
      <c r="AL10" s="262"/>
    </row>
    <row r="11" spans="1:46" x14ac:dyDescent="0.3">
      <c r="A11" s="131"/>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3109" t="s">
        <v>163</v>
      </c>
      <c r="Z11" s="3109"/>
      <c r="AA11" s="3109"/>
      <c r="AB11" s="3109"/>
      <c r="AC11" s="3109"/>
      <c r="AD11" s="3109"/>
      <c r="AE11" s="117"/>
      <c r="AF11" s="117"/>
      <c r="AG11" s="117"/>
      <c r="AH11" s="117"/>
      <c r="AI11" s="117"/>
      <c r="AJ11" s="117"/>
      <c r="AK11" s="117"/>
      <c r="AL11" s="262"/>
    </row>
    <row r="12" spans="1:46" ht="15" thickBot="1" x14ac:dyDescent="0.35">
      <c r="A12" s="263"/>
      <c r="B12" s="264" t="s">
        <v>172</v>
      </c>
      <c r="C12" s="265"/>
      <c r="D12" s="265"/>
      <c r="E12" s="265"/>
      <c r="F12" s="172"/>
      <c r="G12" s="172"/>
      <c r="H12" s="172"/>
      <c r="I12" s="2602"/>
      <c r="J12" s="3098"/>
      <c r="K12" s="3098"/>
      <c r="L12" s="3098"/>
      <c r="M12" s="3098"/>
      <c r="N12" s="3098"/>
      <c r="O12" s="3098"/>
      <c r="P12" s="3098"/>
      <c r="Q12" s="3098"/>
      <c r="R12" s="3098"/>
      <c r="S12" s="3098"/>
      <c r="T12" s="3098"/>
      <c r="U12" s="3098"/>
      <c r="V12" s="3098"/>
      <c r="W12" s="3098"/>
      <c r="X12" s="3098"/>
      <c r="Y12" s="3098"/>
      <c r="Z12" s="3098"/>
      <c r="AA12" s="3098"/>
      <c r="AB12" s="3098"/>
      <c r="AC12" s="3098"/>
      <c r="AD12" s="3098"/>
      <c r="AE12" s="3098"/>
      <c r="AF12" s="3098"/>
      <c r="AG12" s="3098"/>
      <c r="AH12" s="3098"/>
      <c r="AI12" s="3098"/>
      <c r="AJ12" s="3098"/>
      <c r="AK12" s="3098"/>
      <c r="AL12" s="3099"/>
    </row>
    <row r="13" spans="1:46" ht="15" customHeight="1" x14ac:dyDescent="0.3">
      <c r="A13" s="131"/>
      <c r="B13" s="265"/>
      <c r="C13" s="265"/>
      <c r="D13" s="265"/>
      <c r="E13" s="265"/>
      <c r="F13" s="117"/>
      <c r="G13" s="117"/>
      <c r="H13" s="117"/>
      <c r="I13" s="203" t="s">
        <v>166</v>
      </c>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262"/>
    </row>
    <row r="14" spans="1:46" ht="15" thickBot="1" x14ac:dyDescent="0.35">
      <c r="A14" s="131"/>
      <c r="B14" s="117"/>
      <c r="C14" s="117"/>
      <c r="D14" s="117"/>
      <c r="E14" s="117"/>
      <c r="F14" s="117"/>
      <c r="G14" s="117"/>
      <c r="H14" s="117"/>
      <c r="I14" s="2602"/>
      <c r="J14" s="3098"/>
      <c r="K14" s="3098"/>
      <c r="L14" s="3098"/>
      <c r="M14" s="3098"/>
      <c r="N14" s="3098"/>
      <c r="O14" s="3098"/>
      <c r="P14" s="3098"/>
      <c r="Q14" s="3098"/>
      <c r="R14" s="3098"/>
      <c r="S14" s="3098"/>
      <c r="T14" s="3098"/>
      <c r="U14" s="3098"/>
      <c r="V14" s="117"/>
      <c r="W14" s="2604"/>
      <c r="X14" s="3112"/>
      <c r="Y14" s="3112"/>
      <c r="Z14" s="117"/>
      <c r="AA14" s="2602"/>
      <c r="AB14" s="3098"/>
      <c r="AC14" s="3098"/>
      <c r="AD14" s="3098"/>
      <c r="AE14" s="3098"/>
      <c r="AF14" s="117"/>
      <c r="AG14" s="117"/>
      <c r="AH14" s="117"/>
      <c r="AI14" s="117"/>
      <c r="AJ14" s="117"/>
      <c r="AK14" s="117"/>
      <c r="AL14" s="262"/>
    </row>
    <row r="15" spans="1:46" ht="15" thickBot="1" x14ac:dyDescent="0.35">
      <c r="A15" s="180"/>
      <c r="B15" s="181"/>
      <c r="C15" s="181"/>
      <c r="D15" s="181"/>
      <c r="E15" s="181"/>
      <c r="F15" s="181"/>
      <c r="G15" s="181"/>
      <c r="H15" s="181"/>
      <c r="I15" s="266" t="s">
        <v>167</v>
      </c>
      <c r="J15" s="181"/>
      <c r="K15" s="181"/>
      <c r="L15" s="181"/>
      <c r="M15" s="181"/>
      <c r="N15" s="181"/>
      <c r="O15" s="181"/>
      <c r="P15" s="181"/>
      <c r="Q15" s="181"/>
      <c r="R15" s="181"/>
      <c r="S15" s="181"/>
      <c r="T15" s="181"/>
      <c r="U15" s="181"/>
      <c r="V15" s="181"/>
      <c r="W15" s="3107" t="s">
        <v>168</v>
      </c>
      <c r="X15" s="3107"/>
      <c r="Y15" s="3107"/>
      <c r="Z15" s="181"/>
      <c r="AA15" s="3107" t="s">
        <v>169</v>
      </c>
      <c r="AB15" s="3107"/>
      <c r="AC15" s="3107"/>
      <c r="AD15" s="3107"/>
      <c r="AE15" s="3107"/>
      <c r="AF15" s="181"/>
      <c r="AG15" s="181"/>
      <c r="AH15" s="181"/>
      <c r="AI15" s="181"/>
      <c r="AJ15" s="181"/>
      <c r="AK15" s="181"/>
      <c r="AL15" s="267"/>
    </row>
    <row r="16" spans="1:46" ht="15.75" customHeight="1" thickBot="1" x14ac:dyDescent="0.35">
      <c r="A16" s="115"/>
      <c r="B16" s="115"/>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row>
    <row r="17" spans="1:38" s="232" customFormat="1" ht="15.75" customHeight="1" x14ac:dyDescent="0.3">
      <c r="A17" s="259" t="s">
        <v>165</v>
      </c>
      <c r="B17" s="260" t="s">
        <v>170</v>
      </c>
      <c r="C17" s="260"/>
      <c r="D17" s="260"/>
      <c r="E17" s="260"/>
      <c r="F17" s="260"/>
      <c r="G17" s="260"/>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261"/>
    </row>
    <row r="18" spans="1:38" ht="15.75" customHeight="1" thickBot="1" x14ac:dyDescent="0.35">
      <c r="A18" s="131"/>
      <c r="B18" s="203" t="s">
        <v>159</v>
      </c>
      <c r="C18" s="117"/>
      <c r="D18" s="117"/>
      <c r="E18" s="2602"/>
      <c r="F18" s="3098"/>
      <c r="G18" s="3098"/>
      <c r="H18" s="3098"/>
      <c r="I18" s="3098"/>
      <c r="J18" s="3098"/>
      <c r="K18" s="3098"/>
      <c r="L18" s="3098"/>
      <c r="M18" s="3098"/>
      <c r="N18" s="3098"/>
      <c r="O18" s="3098"/>
      <c r="P18" s="3098"/>
      <c r="Q18" s="3098"/>
      <c r="R18" s="3098"/>
      <c r="S18" s="117"/>
      <c r="T18" s="203" t="s">
        <v>160</v>
      </c>
      <c r="U18" s="117"/>
      <c r="V18" s="117"/>
      <c r="W18" s="117"/>
      <c r="X18" s="2717"/>
      <c r="Y18" s="3097"/>
      <c r="Z18" s="3097"/>
      <c r="AA18" s="3097"/>
      <c r="AB18" s="3097"/>
      <c r="AC18" s="3097"/>
      <c r="AD18" s="3097"/>
      <c r="AE18" s="3097"/>
      <c r="AF18" s="117"/>
      <c r="AG18" s="117"/>
      <c r="AH18" s="2602"/>
      <c r="AI18" s="3098"/>
      <c r="AJ18" s="3098"/>
      <c r="AK18" s="3098"/>
      <c r="AL18" s="3099"/>
    </row>
    <row r="19" spans="1:38" ht="15.75" customHeight="1" x14ac:dyDescent="0.3">
      <c r="A19" s="131"/>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3110" t="s">
        <v>161</v>
      </c>
      <c r="Z19" s="3110"/>
      <c r="AA19" s="3110"/>
      <c r="AB19" s="3110"/>
      <c r="AC19" s="3110"/>
      <c r="AD19" s="3110"/>
      <c r="AE19" s="117"/>
      <c r="AF19" s="117"/>
      <c r="AG19" s="117"/>
      <c r="AH19" s="3110" t="s">
        <v>162</v>
      </c>
      <c r="AI19" s="3110"/>
      <c r="AJ19" s="3110"/>
      <c r="AK19" s="3110"/>
      <c r="AL19" s="3111"/>
    </row>
    <row r="20" spans="1:38" ht="15.75" customHeight="1" thickBot="1" x14ac:dyDescent="0.35">
      <c r="A20" s="131"/>
      <c r="B20" s="203" t="s">
        <v>164</v>
      </c>
      <c r="C20" s="117"/>
      <c r="D20" s="117"/>
      <c r="E20" s="2718"/>
      <c r="F20" s="2722"/>
      <c r="G20" s="2722"/>
      <c r="H20" s="2722"/>
      <c r="I20" s="2722"/>
      <c r="J20" s="2722"/>
      <c r="K20" s="2722"/>
      <c r="L20" s="2722"/>
      <c r="M20" s="2722"/>
      <c r="N20" s="2722"/>
      <c r="O20" s="2722"/>
      <c r="P20" s="2722"/>
      <c r="Q20" s="2722"/>
      <c r="R20" s="2722"/>
      <c r="S20" s="2722"/>
      <c r="T20" s="2722"/>
      <c r="U20" s="2722"/>
      <c r="V20" s="2722"/>
      <c r="W20" s="117"/>
      <c r="X20" s="2717"/>
      <c r="Y20" s="3097"/>
      <c r="Z20" s="3097"/>
      <c r="AA20" s="3097"/>
      <c r="AB20" s="3097"/>
      <c r="AC20" s="3097"/>
      <c r="AD20" s="3097"/>
      <c r="AE20" s="3097"/>
      <c r="AF20" s="117"/>
      <c r="AG20" s="117"/>
      <c r="AH20" s="117"/>
      <c r="AI20" s="117"/>
      <c r="AJ20" s="117"/>
      <c r="AK20" s="117"/>
      <c r="AL20" s="262"/>
    </row>
    <row r="21" spans="1:38" ht="15.75" customHeight="1" thickBot="1" x14ac:dyDescent="0.35">
      <c r="A21" s="180"/>
      <c r="B21" s="181"/>
      <c r="C21" s="181"/>
      <c r="D21" s="181"/>
      <c r="E21" s="181"/>
      <c r="F21" s="181"/>
      <c r="G21" s="181"/>
      <c r="H21" s="181"/>
      <c r="I21" s="181"/>
      <c r="J21" s="181"/>
      <c r="K21" s="181"/>
      <c r="L21" s="181"/>
      <c r="M21" s="181"/>
      <c r="N21" s="181"/>
      <c r="O21" s="181"/>
      <c r="P21" s="181"/>
      <c r="Q21" s="181"/>
      <c r="R21" s="181"/>
      <c r="S21" s="181"/>
      <c r="T21" s="181"/>
      <c r="U21" s="181"/>
      <c r="V21" s="181"/>
      <c r="W21" s="181"/>
      <c r="X21" s="181"/>
      <c r="Y21" s="3113" t="s">
        <v>163</v>
      </c>
      <c r="Z21" s="3113"/>
      <c r="AA21" s="3113"/>
      <c r="AB21" s="3113"/>
      <c r="AC21" s="3113"/>
      <c r="AD21" s="3113"/>
      <c r="AE21" s="181"/>
      <c r="AF21" s="181"/>
      <c r="AG21" s="181"/>
      <c r="AH21" s="181"/>
      <c r="AI21" s="181"/>
      <c r="AJ21" s="181"/>
      <c r="AK21" s="181"/>
      <c r="AL21" s="267"/>
    </row>
    <row r="22" spans="1:38" ht="15.75" customHeight="1" thickBot="1" x14ac:dyDescent="0.35">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268"/>
      <c r="Z22" s="268"/>
      <c r="AA22" s="268"/>
      <c r="AB22" s="268"/>
      <c r="AC22" s="268"/>
      <c r="AD22" s="268"/>
      <c r="AE22" s="115"/>
      <c r="AF22" s="115"/>
      <c r="AG22" s="115"/>
      <c r="AH22" s="115"/>
      <c r="AI22" s="115"/>
      <c r="AJ22" s="115"/>
      <c r="AK22" s="115"/>
      <c r="AL22" s="115"/>
    </row>
    <row r="23" spans="1:38" s="232" customFormat="1" ht="15.75" customHeight="1" x14ac:dyDescent="0.3">
      <c r="A23" s="259" t="s">
        <v>171</v>
      </c>
      <c r="B23" s="260" t="s">
        <v>73</v>
      </c>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261"/>
    </row>
    <row r="24" spans="1:38" ht="15.75" customHeight="1" thickBot="1" x14ac:dyDescent="0.35">
      <c r="A24" s="131"/>
      <c r="B24" s="203" t="s">
        <v>159</v>
      </c>
      <c r="C24" s="117"/>
      <c r="D24" s="117"/>
      <c r="E24" s="2602"/>
      <c r="F24" s="3098"/>
      <c r="G24" s="3098"/>
      <c r="H24" s="3098"/>
      <c r="I24" s="3098"/>
      <c r="J24" s="3098"/>
      <c r="K24" s="3098"/>
      <c r="L24" s="3098"/>
      <c r="M24" s="3098"/>
      <c r="N24" s="3098"/>
      <c r="O24" s="3098"/>
      <c r="P24" s="3098"/>
      <c r="Q24" s="3098"/>
      <c r="R24" s="3098"/>
      <c r="S24" s="117"/>
      <c r="T24" s="203" t="s">
        <v>160</v>
      </c>
      <c r="U24" s="117"/>
      <c r="V24" s="117"/>
      <c r="W24" s="117"/>
      <c r="X24" s="2717"/>
      <c r="Y24" s="3097"/>
      <c r="Z24" s="3097"/>
      <c r="AA24" s="3097"/>
      <c r="AB24" s="3097"/>
      <c r="AC24" s="3097"/>
      <c r="AD24" s="3097"/>
      <c r="AE24" s="3097"/>
      <c r="AF24" s="117"/>
      <c r="AG24" s="117"/>
      <c r="AH24" s="2602"/>
      <c r="AI24" s="3098"/>
      <c r="AJ24" s="3098"/>
      <c r="AK24" s="3098"/>
      <c r="AL24" s="3099"/>
    </row>
    <row r="25" spans="1:38" x14ac:dyDescent="0.3">
      <c r="A25" s="131"/>
      <c r="B25" s="117"/>
      <c r="C25" s="117"/>
      <c r="D25" s="117"/>
      <c r="E25" s="117"/>
      <c r="F25" s="117"/>
      <c r="G25" s="117"/>
      <c r="H25" s="117"/>
      <c r="I25" s="117"/>
      <c r="J25" s="117"/>
      <c r="K25" s="269"/>
      <c r="L25" s="117"/>
      <c r="M25" s="117"/>
      <c r="N25" s="117"/>
      <c r="O25" s="117"/>
      <c r="P25" s="117"/>
      <c r="Q25" s="117"/>
      <c r="R25" s="117"/>
      <c r="S25" s="117"/>
      <c r="T25" s="117"/>
      <c r="U25" s="117"/>
      <c r="V25" s="117"/>
      <c r="W25" s="117"/>
      <c r="X25" s="117"/>
      <c r="Y25" s="3110" t="s">
        <v>161</v>
      </c>
      <c r="Z25" s="3110"/>
      <c r="AA25" s="3110"/>
      <c r="AB25" s="3110"/>
      <c r="AC25" s="3110"/>
      <c r="AD25" s="3110"/>
      <c r="AE25" s="117"/>
      <c r="AF25" s="117"/>
      <c r="AG25" s="117"/>
      <c r="AH25" s="3110" t="s">
        <v>162</v>
      </c>
      <c r="AI25" s="3110"/>
      <c r="AJ25" s="3110"/>
      <c r="AK25" s="3110"/>
      <c r="AL25" s="3111"/>
    </row>
    <row r="26" spans="1:38" ht="15" thickBot="1" x14ac:dyDescent="0.35">
      <c r="A26" s="131"/>
      <c r="B26" s="203" t="s">
        <v>164</v>
      </c>
      <c r="C26" s="117"/>
      <c r="D26" s="117"/>
      <c r="E26" s="2718"/>
      <c r="F26" s="3098"/>
      <c r="G26" s="3098"/>
      <c r="H26" s="3098"/>
      <c r="I26" s="3098"/>
      <c r="J26" s="3098"/>
      <c r="K26" s="3098"/>
      <c r="L26" s="3098"/>
      <c r="M26" s="3098"/>
      <c r="N26" s="3098"/>
      <c r="O26" s="3098"/>
      <c r="P26" s="3098"/>
      <c r="Q26" s="3098"/>
      <c r="R26" s="3098"/>
      <c r="S26" s="3098"/>
      <c r="T26" s="3098"/>
      <c r="U26" s="3098"/>
      <c r="V26" s="3098"/>
      <c r="W26" s="117"/>
      <c r="X26" s="3097"/>
      <c r="Y26" s="3097"/>
      <c r="Z26" s="3097"/>
      <c r="AA26" s="3097"/>
      <c r="AB26" s="3097"/>
      <c r="AC26" s="3097"/>
      <c r="AD26" s="3097"/>
      <c r="AE26" s="3097"/>
      <c r="AF26" s="117"/>
      <c r="AG26" s="117"/>
      <c r="AH26" s="117"/>
      <c r="AI26" s="117"/>
      <c r="AJ26" s="117"/>
      <c r="AK26" s="117"/>
      <c r="AL26" s="262"/>
    </row>
    <row r="27" spans="1:38" x14ac:dyDescent="0.3">
      <c r="A27" s="131"/>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3109" t="s">
        <v>163</v>
      </c>
      <c r="Z27" s="3109"/>
      <c r="AA27" s="3109"/>
      <c r="AB27" s="3109"/>
      <c r="AC27" s="3109"/>
      <c r="AD27" s="3109"/>
      <c r="AE27" s="117"/>
      <c r="AF27" s="117"/>
      <c r="AG27" s="117"/>
      <c r="AH27" s="117"/>
      <c r="AI27" s="117"/>
      <c r="AJ27" s="117"/>
      <c r="AK27" s="117"/>
      <c r="AL27" s="262"/>
    </row>
    <row r="28" spans="1:38" ht="15" thickBot="1" x14ac:dyDescent="0.35">
      <c r="A28" s="131"/>
      <c r="B28" s="264" t="s">
        <v>172</v>
      </c>
      <c r="C28" s="265"/>
      <c r="D28" s="265"/>
      <c r="E28" s="265"/>
      <c r="F28" s="172"/>
      <c r="G28" s="172"/>
      <c r="H28" s="172"/>
      <c r="I28" s="2602"/>
      <c r="J28" s="3098"/>
      <c r="K28" s="3098"/>
      <c r="L28" s="3098"/>
      <c r="M28" s="3098"/>
      <c r="N28" s="3098"/>
      <c r="O28" s="3098"/>
      <c r="P28" s="3098"/>
      <c r="Q28" s="3098"/>
      <c r="R28" s="3098"/>
      <c r="S28" s="3098"/>
      <c r="T28" s="3098"/>
      <c r="U28" s="3098"/>
      <c r="V28" s="3098"/>
      <c r="W28" s="3098"/>
      <c r="X28" s="3098"/>
      <c r="Y28" s="3098"/>
      <c r="Z28" s="3098"/>
      <c r="AA28" s="3098"/>
      <c r="AB28" s="3098"/>
      <c r="AC28" s="3098"/>
      <c r="AD28" s="3098"/>
      <c r="AE28" s="3098"/>
      <c r="AF28" s="3098"/>
      <c r="AG28" s="3098"/>
      <c r="AH28" s="3098"/>
      <c r="AI28" s="3098"/>
      <c r="AJ28" s="3098"/>
      <c r="AK28" s="3098"/>
      <c r="AL28" s="3099"/>
    </row>
    <row r="29" spans="1:38" x14ac:dyDescent="0.3">
      <c r="A29" s="131"/>
      <c r="B29" s="265"/>
      <c r="C29" s="265"/>
      <c r="D29" s="265"/>
      <c r="E29" s="265"/>
      <c r="F29" s="117"/>
      <c r="G29" s="117"/>
      <c r="H29" s="117"/>
      <c r="I29" s="203" t="s">
        <v>166</v>
      </c>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262"/>
    </row>
    <row r="30" spans="1:38" ht="15" thickBot="1" x14ac:dyDescent="0.35">
      <c r="A30" s="131"/>
      <c r="B30" s="117"/>
      <c r="C30" s="117"/>
      <c r="D30" s="117"/>
      <c r="E30" s="117"/>
      <c r="F30" s="117"/>
      <c r="G30" s="117"/>
      <c r="H30" s="117"/>
      <c r="I30" s="2602"/>
      <c r="J30" s="3098"/>
      <c r="K30" s="3098"/>
      <c r="L30" s="3098"/>
      <c r="M30" s="3098"/>
      <c r="N30" s="3098"/>
      <c r="O30" s="3098"/>
      <c r="P30" s="3098"/>
      <c r="Q30" s="3098"/>
      <c r="R30" s="3098"/>
      <c r="S30" s="3098"/>
      <c r="T30" s="3098"/>
      <c r="U30" s="3098"/>
      <c r="V30" s="117"/>
      <c r="W30" s="2604"/>
      <c r="X30" s="3112"/>
      <c r="Y30" s="3112"/>
      <c r="Z30" s="117"/>
      <c r="AA30" s="2602"/>
      <c r="AB30" s="3098"/>
      <c r="AC30" s="3098"/>
      <c r="AD30" s="3098"/>
      <c r="AE30" s="3098"/>
      <c r="AF30" s="117"/>
      <c r="AG30" s="117"/>
      <c r="AH30" s="117"/>
      <c r="AI30" s="117"/>
      <c r="AJ30" s="117"/>
      <c r="AK30" s="117"/>
      <c r="AL30" s="262"/>
    </row>
    <row r="31" spans="1:38" ht="15" thickBot="1" x14ac:dyDescent="0.35">
      <c r="A31" s="180"/>
      <c r="B31" s="181"/>
      <c r="C31" s="181"/>
      <c r="D31" s="181"/>
      <c r="E31" s="181"/>
      <c r="F31" s="181"/>
      <c r="G31" s="181"/>
      <c r="H31" s="181"/>
      <c r="I31" s="266" t="s">
        <v>167</v>
      </c>
      <c r="J31" s="181"/>
      <c r="K31" s="181"/>
      <c r="L31" s="181"/>
      <c r="M31" s="181"/>
      <c r="N31" s="181"/>
      <c r="O31" s="181"/>
      <c r="P31" s="181"/>
      <c r="Q31" s="181"/>
      <c r="R31" s="181"/>
      <c r="S31" s="181"/>
      <c r="T31" s="181"/>
      <c r="U31" s="181"/>
      <c r="V31" s="181"/>
      <c r="W31" s="3107" t="s">
        <v>168</v>
      </c>
      <c r="X31" s="3107"/>
      <c r="Y31" s="3107"/>
      <c r="Z31" s="181"/>
      <c r="AA31" s="3107" t="s">
        <v>169</v>
      </c>
      <c r="AB31" s="3107"/>
      <c r="AC31" s="3107"/>
      <c r="AD31" s="3107"/>
      <c r="AE31" s="3107"/>
      <c r="AF31" s="181"/>
      <c r="AG31" s="181"/>
      <c r="AH31" s="181"/>
      <c r="AI31" s="181"/>
      <c r="AJ31" s="181"/>
      <c r="AK31" s="181"/>
      <c r="AL31" s="267"/>
    </row>
  </sheetData>
  <sheetProtection password="8E37" sheet="1" objects="1" scenarios="1"/>
  <mergeCells count="38">
    <mergeCell ref="E18:R18"/>
    <mergeCell ref="AA30:AE30"/>
    <mergeCell ref="W31:Y31"/>
    <mergeCell ref="AA31:AE31"/>
    <mergeCell ref="Y27:AD27"/>
    <mergeCell ref="I28:AL28"/>
    <mergeCell ref="W30:Y30"/>
    <mergeCell ref="I30:U30"/>
    <mergeCell ref="Y25:AD25"/>
    <mergeCell ref="AH19:AL19"/>
    <mergeCell ref="E26:V26"/>
    <mergeCell ref="Y21:AD21"/>
    <mergeCell ref="Y19:AD19"/>
    <mergeCell ref="AH25:AL25"/>
    <mergeCell ref="X26:AE26"/>
    <mergeCell ref="E24:R24"/>
    <mergeCell ref="AH9:AL9"/>
    <mergeCell ref="I12:AL12"/>
    <mergeCell ref="X10:AE10"/>
    <mergeCell ref="I14:U14"/>
    <mergeCell ref="W14:Y14"/>
    <mergeCell ref="AA14:AE14"/>
    <mergeCell ref="X18:AE18"/>
    <mergeCell ref="AH24:AL24"/>
    <mergeCell ref="A4:AL5"/>
    <mergeCell ref="A1:AL2"/>
    <mergeCell ref="AH18:AL18"/>
    <mergeCell ref="X20:AE20"/>
    <mergeCell ref="X24:AE24"/>
    <mergeCell ref="E10:V10"/>
    <mergeCell ref="E20:V20"/>
    <mergeCell ref="AH8:AL8"/>
    <mergeCell ref="W15:Y15"/>
    <mergeCell ref="AA15:AE15"/>
    <mergeCell ref="E8:R8"/>
    <mergeCell ref="X8:AE8"/>
    <mergeCell ref="Y11:AD11"/>
    <mergeCell ref="Y9:AD9"/>
  </mergeCells>
  <phoneticPr fontId="71" type="noConversion"/>
  <dataValidations xWindow="535" yWindow="535" count="2">
    <dataValidation allowBlank="1" showInputMessage="1" showErrorMessage="1" prompt="10 digits - NO DASHES or PARENTHESIS" sqref="X8:AE8 X26:AE26 X24:AE24 X20:AE20 X18:AE18 X10:AE10"/>
    <dataValidation allowBlank="1" showErrorMessage="1" prompt="CELLS ARE LOCKED. THIS IS A DRAFT APPLICATION. DO NOT USE IN APPLICATION SUBMISSION._x000a_" sqref="E8:R8"/>
  </dataValidations>
  <pageMargins left="0.7" right="0.7" top="0.75" bottom="0.75" header="0.3" footer="0.3"/>
  <pageSetup orientation="portrait" r:id="rId1"/>
  <headerFooter>
    <oddFooter>&amp;R&amp;D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0" tint="-4.9989318521683403E-2"/>
  </sheetPr>
  <dimension ref="A1:AN53"/>
  <sheetViews>
    <sheetView showGridLines="0" zoomScaleNormal="100" workbookViewId="0">
      <selection sqref="A1:AL2"/>
    </sheetView>
  </sheetViews>
  <sheetFormatPr defaultRowHeight="14.4" x14ac:dyDescent="0.3"/>
  <cols>
    <col min="1" max="97" width="2.33203125" customWidth="1"/>
  </cols>
  <sheetData>
    <row r="1" spans="1:40" ht="15" customHeight="1" x14ac:dyDescent="0.3">
      <c r="A1" s="2801" t="s">
        <v>2704</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2"/>
      <c r="AJ1" s="2802"/>
      <c r="AK1" s="2802"/>
      <c r="AL1" s="2803"/>
      <c r="AM1" s="79"/>
      <c r="AN1" s="79"/>
    </row>
    <row r="2" spans="1:40" ht="6.6" customHeight="1" thickBot="1" x14ac:dyDescent="0.35">
      <c r="A2" s="2804"/>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6"/>
      <c r="AM2" s="79"/>
      <c r="AN2" s="79"/>
    </row>
    <row r="3" spans="1:40" ht="48.6" customHeight="1" thickBot="1" x14ac:dyDescent="0.35">
      <c r="A3" s="3224" t="s">
        <v>2690</v>
      </c>
      <c r="B3" s="3225"/>
      <c r="C3" s="3225"/>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6"/>
    </row>
    <row r="4" spans="1:40" ht="15" thickBot="1" x14ac:dyDescent="0.35">
      <c r="A4" s="2444" t="s">
        <v>609</v>
      </c>
      <c r="B4" s="2445"/>
      <c r="C4" s="2445"/>
      <c r="D4" s="2445"/>
      <c r="E4" s="2445"/>
      <c r="F4" s="2445"/>
      <c r="G4" s="2445"/>
      <c r="H4" s="2445"/>
      <c r="I4" s="2445"/>
      <c r="J4" s="2445"/>
      <c r="K4" s="2445"/>
      <c r="L4" s="2445"/>
      <c r="M4" s="2445"/>
      <c r="N4" s="2445"/>
      <c r="O4" s="2445"/>
      <c r="P4" s="2445"/>
      <c r="Q4" s="2445"/>
      <c r="R4" s="2445"/>
      <c r="S4" s="2445"/>
      <c r="T4" s="2445"/>
      <c r="U4" s="2445"/>
      <c r="V4" s="2445"/>
      <c r="W4" s="2445"/>
      <c r="X4" s="2445"/>
      <c r="Y4" s="2445"/>
      <c r="Z4" s="2445"/>
      <c r="AA4" s="2445"/>
      <c r="AB4" s="2445"/>
      <c r="AC4" s="2445"/>
      <c r="AD4" s="2445"/>
      <c r="AE4" s="2445"/>
      <c r="AF4" s="2445"/>
      <c r="AG4" s="2445"/>
      <c r="AH4" s="2445"/>
      <c r="AI4" s="2445"/>
      <c r="AJ4" s="2445"/>
      <c r="AK4" s="2445"/>
      <c r="AL4" s="2446"/>
      <c r="AN4" s="3"/>
    </row>
    <row r="5" spans="1:40" ht="26.4" customHeight="1" thickBot="1" x14ac:dyDescent="0.35">
      <c r="A5" s="3203" t="s">
        <v>186</v>
      </c>
      <c r="B5" s="3204"/>
      <c r="C5" s="3204"/>
      <c r="D5" s="3204"/>
      <c r="E5" s="3204"/>
      <c r="F5" s="3204"/>
      <c r="G5" s="3204"/>
      <c r="H5" s="3204"/>
      <c r="I5" s="3204"/>
      <c r="J5" s="3204"/>
      <c r="K5" s="3204"/>
      <c r="L5" s="3204"/>
      <c r="M5" s="3204"/>
      <c r="N5" s="3204"/>
      <c r="O5" s="3204"/>
      <c r="P5" s="3204"/>
      <c r="Q5" s="3204"/>
      <c r="R5" s="3204"/>
      <c r="S5" s="3204"/>
      <c r="T5" s="3204"/>
      <c r="U5" s="3204"/>
      <c r="V5" s="3204"/>
      <c r="W5" s="3204"/>
      <c r="X5" s="3204"/>
      <c r="Y5" s="3204"/>
      <c r="Z5" s="3204"/>
      <c r="AA5" s="3204"/>
      <c r="AB5" s="3204"/>
      <c r="AC5" s="3200" t="s">
        <v>187</v>
      </c>
      <c r="AD5" s="3201"/>
      <c r="AE5" s="3201"/>
      <c r="AF5" s="3201"/>
      <c r="AG5" s="3201"/>
      <c r="AH5" s="3202"/>
      <c r="AI5" s="3197" t="s">
        <v>188</v>
      </c>
      <c r="AJ5" s="3198"/>
      <c r="AK5" s="3198"/>
      <c r="AL5" s="3199"/>
      <c r="AN5" s="3"/>
    </row>
    <row r="6" spans="1:40" ht="15" thickBot="1" x14ac:dyDescent="0.35">
      <c r="A6" s="3152" t="s">
        <v>614</v>
      </c>
      <c r="B6" s="3153"/>
      <c r="C6" s="3153"/>
      <c r="D6" s="3153"/>
      <c r="E6" s="3153"/>
      <c r="F6" s="3153"/>
      <c r="G6" s="3153"/>
      <c r="H6" s="3153"/>
      <c r="I6" s="3153"/>
      <c r="J6" s="3153"/>
      <c r="K6" s="3153"/>
      <c r="L6" s="3153"/>
      <c r="M6" s="3153"/>
      <c r="N6" s="3153"/>
      <c r="O6" s="3153"/>
      <c r="P6" s="3153"/>
      <c r="Q6" s="3153"/>
      <c r="R6" s="3153"/>
      <c r="S6" s="3153"/>
      <c r="T6" s="3153"/>
      <c r="U6" s="3153"/>
      <c r="V6" s="3153"/>
      <c r="W6" s="3153"/>
      <c r="X6" s="3153"/>
      <c r="Y6" s="3153"/>
      <c r="Z6" s="3153"/>
      <c r="AA6" s="3154"/>
      <c r="AB6" s="3155"/>
      <c r="AC6" s="3205" t="s">
        <v>1363</v>
      </c>
      <c r="AD6" s="3206"/>
      <c r="AE6" s="3206"/>
      <c r="AF6" s="3206"/>
      <c r="AG6" s="3206"/>
      <c r="AH6" s="3207"/>
      <c r="AI6" s="3170">
        <f>'19. Development Activities II'!AB7</f>
        <v>0</v>
      </c>
      <c r="AJ6" s="3171"/>
      <c r="AK6" s="3171"/>
      <c r="AL6" s="3172"/>
      <c r="AN6" s="3"/>
    </row>
    <row r="7" spans="1:40" ht="15" thickBot="1" x14ac:dyDescent="0.35">
      <c r="A7" s="3152" t="s">
        <v>1416</v>
      </c>
      <c r="B7" s="3153"/>
      <c r="C7" s="3153"/>
      <c r="D7" s="3153"/>
      <c r="E7" s="3153"/>
      <c r="F7" s="3153"/>
      <c r="G7" s="3153"/>
      <c r="H7" s="3153"/>
      <c r="I7" s="3153"/>
      <c r="J7" s="3153"/>
      <c r="K7" s="3153"/>
      <c r="L7" s="3153"/>
      <c r="M7" s="3153"/>
      <c r="N7" s="3153"/>
      <c r="O7" s="3153"/>
      <c r="P7" s="3153"/>
      <c r="Q7" s="3153"/>
      <c r="R7" s="3153"/>
      <c r="S7" s="3153"/>
      <c r="T7" s="3153"/>
      <c r="U7" s="3153"/>
      <c r="V7" s="3153"/>
      <c r="W7" s="3153"/>
      <c r="X7" s="3153"/>
      <c r="Y7" s="3153"/>
      <c r="Z7" s="3153"/>
      <c r="AA7" s="3154"/>
      <c r="AB7" s="3155"/>
      <c r="AC7" s="3136" t="s">
        <v>1364</v>
      </c>
      <c r="AD7" s="3131"/>
      <c r="AE7" s="3131"/>
      <c r="AF7" s="3131"/>
      <c r="AG7" s="3131"/>
      <c r="AH7" s="3132"/>
      <c r="AI7" s="3137">
        <f>'19. Development Activities II'!AB12</f>
        <v>0</v>
      </c>
      <c r="AJ7" s="3138"/>
      <c r="AK7" s="3138"/>
      <c r="AL7" s="3139"/>
      <c r="AN7" s="3"/>
    </row>
    <row r="8" spans="1:40" ht="15" thickBot="1" x14ac:dyDescent="0.35">
      <c r="A8" s="3146" t="s">
        <v>722</v>
      </c>
      <c r="B8" s="3147"/>
      <c r="C8" s="3147"/>
      <c r="D8" s="3147"/>
      <c r="E8" s="3147"/>
      <c r="F8" s="3147"/>
      <c r="G8" s="3147"/>
      <c r="H8" s="3147"/>
      <c r="I8" s="3147"/>
      <c r="J8" s="3147"/>
      <c r="K8" s="3147"/>
      <c r="L8" s="3147"/>
      <c r="M8" s="3147"/>
      <c r="N8" s="3147"/>
      <c r="O8" s="3147"/>
      <c r="P8" s="3147"/>
      <c r="Q8" s="3147"/>
      <c r="R8" s="3147"/>
      <c r="S8" s="3147"/>
      <c r="T8" s="3147"/>
      <c r="U8" s="3147"/>
      <c r="V8" s="3147"/>
      <c r="W8" s="3147"/>
      <c r="X8" s="3147"/>
      <c r="Y8" s="3147"/>
      <c r="Z8" s="3147"/>
      <c r="AA8" s="3147"/>
      <c r="AB8" s="3148"/>
      <c r="AC8" s="3212" t="s">
        <v>976</v>
      </c>
      <c r="AD8" s="3144"/>
      <c r="AE8" s="3144"/>
      <c r="AF8" s="3144"/>
      <c r="AG8" s="3144"/>
      <c r="AH8" s="3145"/>
      <c r="AI8" s="3124">
        <f>'36. Sponsor Characteristics'!AD55</f>
        <v>0</v>
      </c>
      <c r="AJ8" s="3125"/>
      <c r="AK8" s="3125"/>
      <c r="AL8" s="3126"/>
      <c r="AN8" s="3"/>
    </row>
    <row r="9" spans="1:40" ht="15" thickBot="1" x14ac:dyDescent="0.35">
      <c r="A9" s="3156" t="s">
        <v>582</v>
      </c>
      <c r="B9" s="3122"/>
      <c r="C9" s="3122"/>
      <c r="D9" s="3122"/>
      <c r="E9" s="3122"/>
      <c r="F9" s="3122"/>
      <c r="G9" s="3122"/>
      <c r="H9" s="3122"/>
      <c r="I9" s="3122"/>
      <c r="J9" s="3122"/>
      <c r="K9" s="3122"/>
      <c r="L9" s="3122"/>
      <c r="M9" s="3122"/>
      <c r="N9" s="3122"/>
      <c r="O9" s="3122"/>
      <c r="P9" s="3122"/>
      <c r="Q9" s="3122"/>
      <c r="R9" s="3122"/>
      <c r="S9" s="3122"/>
      <c r="T9" s="3122"/>
      <c r="U9" s="3122"/>
      <c r="V9" s="3122"/>
      <c r="W9" s="3122"/>
      <c r="X9" s="3122"/>
      <c r="Y9" s="3122"/>
      <c r="Z9" s="3122"/>
      <c r="AA9" s="3122"/>
      <c r="AB9" s="3122"/>
      <c r="AC9" s="3122"/>
      <c r="AD9" s="3122"/>
      <c r="AE9" s="3122"/>
      <c r="AF9" s="3122"/>
      <c r="AG9" s="3122"/>
      <c r="AH9" s="3157"/>
      <c r="AI9" s="3124">
        <f>SUM(AI6:AL8)</f>
        <v>0</v>
      </c>
      <c r="AJ9" s="3125"/>
      <c r="AK9" s="3125"/>
      <c r="AL9" s="3126"/>
      <c r="AN9" s="3"/>
    </row>
    <row r="10" spans="1:40" ht="15" hidden="1" thickBot="1" x14ac:dyDescent="0.35">
      <c r="A10" s="286"/>
      <c r="B10" s="286"/>
      <c r="C10" s="286"/>
      <c r="D10" s="286"/>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95"/>
      <c r="AK10" s="286"/>
      <c r="AL10" s="286"/>
      <c r="AN10" s="3"/>
    </row>
    <row r="11" spans="1:40" ht="15" thickBot="1" x14ac:dyDescent="0.35">
      <c r="A11" s="3158" t="s">
        <v>579</v>
      </c>
      <c r="B11" s="3159"/>
      <c r="C11" s="3159"/>
      <c r="D11" s="3159"/>
      <c r="E11" s="3159"/>
      <c r="F11" s="3159"/>
      <c r="G11" s="3159"/>
      <c r="H11" s="3159"/>
      <c r="I11" s="3159"/>
      <c r="J11" s="3159"/>
      <c r="K11" s="3159"/>
      <c r="L11" s="3159"/>
      <c r="M11" s="3159"/>
      <c r="N11" s="3159"/>
      <c r="O11" s="3159"/>
      <c r="P11" s="3159"/>
      <c r="Q11" s="3159"/>
      <c r="R11" s="3159"/>
      <c r="S11" s="3159"/>
      <c r="T11" s="3159"/>
      <c r="U11" s="3159"/>
      <c r="V11" s="3159"/>
      <c r="W11" s="3159"/>
      <c r="X11" s="3159"/>
      <c r="Y11" s="3159"/>
      <c r="Z11" s="3159"/>
      <c r="AA11" s="3159"/>
      <c r="AB11" s="3159"/>
      <c r="AC11" s="3159"/>
      <c r="AD11" s="3159"/>
      <c r="AE11" s="3159"/>
      <c r="AF11" s="3159"/>
      <c r="AG11" s="3159"/>
      <c r="AH11" s="3159"/>
      <c r="AI11" s="3159"/>
      <c r="AJ11" s="3159"/>
      <c r="AK11" s="3159"/>
      <c r="AL11" s="3160"/>
      <c r="AN11" s="3"/>
    </row>
    <row r="12" spans="1:40" ht="26.4" customHeight="1" thickBot="1" x14ac:dyDescent="0.35">
      <c r="A12" s="3161" t="s">
        <v>186</v>
      </c>
      <c r="B12" s="3162"/>
      <c r="C12" s="3162"/>
      <c r="D12" s="3162"/>
      <c r="E12" s="3162"/>
      <c r="F12" s="3162"/>
      <c r="G12" s="3162"/>
      <c r="H12" s="3162"/>
      <c r="I12" s="3162"/>
      <c r="J12" s="3162"/>
      <c r="K12" s="3162"/>
      <c r="L12" s="3162"/>
      <c r="M12" s="3162"/>
      <c r="N12" s="3162"/>
      <c r="O12" s="3162"/>
      <c r="P12" s="3162"/>
      <c r="Q12" s="3162"/>
      <c r="R12" s="3162"/>
      <c r="S12" s="3162"/>
      <c r="T12" s="3162"/>
      <c r="U12" s="3162"/>
      <c r="V12" s="3162"/>
      <c r="W12" s="3162"/>
      <c r="X12" s="3162"/>
      <c r="Y12" s="3162"/>
      <c r="Z12" s="3162"/>
      <c r="AA12" s="3163"/>
      <c r="AB12" s="3163"/>
      <c r="AC12" s="3149" t="s">
        <v>187</v>
      </c>
      <c r="AD12" s="3150"/>
      <c r="AE12" s="3150"/>
      <c r="AF12" s="3150"/>
      <c r="AG12" s="3150"/>
      <c r="AH12" s="3151"/>
      <c r="AI12" s="3211" t="s">
        <v>188</v>
      </c>
      <c r="AJ12" s="3150"/>
      <c r="AK12" s="3150"/>
      <c r="AL12" s="3151"/>
      <c r="AN12" s="3"/>
    </row>
    <row r="13" spans="1:40" ht="15" thickBot="1" x14ac:dyDescent="0.35">
      <c r="A13" s="3152" t="s">
        <v>2459</v>
      </c>
      <c r="B13" s="3153"/>
      <c r="C13" s="3153"/>
      <c r="D13" s="3153"/>
      <c r="E13" s="3153"/>
      <c r="F13" s="3153"/>
      <c r="G13" s="3153"/>
      <c r="H13" s="3153"/>
      <c r="I13" s="3153"/>
      <c r="J13" s="3153"/>
      <c r="K13" s="3153"/>
      <c r="L13" s="3153"/>
      <c r="M13" s="3153"/>
      <c r="N13" s="3153"/>
      <c r="O13" s="3153"/>
      <c r="P13" s="3153"/>
      <c r="Q13" s="3153"/>
      <c r="R13" s="3153"/>
      <c r="S13" s="3153"/>
      <c r="T13" s="3153"/>
      <c r="U13" s="3153"/>
      <c r="V13" s="3153"/>
      <c r="W13" s="3153"/>
      <c r="X13" s="3153"/>
      <c r="Y13" s="3153"/>
      <c r="Z13" s="3153"/>
      <c r="AA13" s="3154"/>
      <c r="AB13" s="3155"/>
      <c r="AC13" s="3130" t="s">
        <v>977</v>
      </c>
      <c r="AD13" s="3131"/>
      <c r="AE13" s="3131"/>
      <c r="AF13" s="3131"/>
      <c r="AG13" s="3131"/>
      <c r="AH13" s="3132"/>
      <c r="AI13" s="3208">
        <f>'19. Development Activities II'!AB90</f>
        <v>0</v>
      </c>
      <c r="AJ13" s="3209"/>
      <c r="AK13" s="3209"/>
      <c r="AL13" s="3210"/>
      <c r="AN13" s="3"/>
    </row>
    <row r="14" spans="1:40" ht="15" thickBot="1" x14ac:dyDescent="0.35">
      <c r="A14" s="3146" t="s">
        <v>2460</v>
      </c>
      <c r="B14" s="3147"/>
      <c r="C14" s="3147"/>
      <c r="D14" s="3147"/>
      <c r="E14" s="3147"/>
      <c r="F14" s="3147"/>
      <c r="G14" s="3147"/>
      <c r="H14" s="3147"/>
      <c r="I14" s="3147"/>
      <c r="J14" s="3147"/>
      <c r="K14" s="3147"/>
      <c r="L14" s="3147"/>
      <c r="M14" s="3147"/>
      <c r="N14" s="3147"/>
      <c r="O14" s="3147"/>
      <c r="P14" s="3147"/>
      <c r="Q14" s="3147"/>
      <c r="R14" s="3147"/>
      <c r="S14" s="3147"/>
      <c r="T14" s="3147"/>
      <c r="U14" s="3147"/>
      <c r="V14" s="3147"/>
      <c r="W14" s="3147"/>
      <c r="X14" s="3147"/>
      <c r="Y14" s="3147"/>
      <c r="Z14" s="3147"/>
      <c r="AA14" s="3147"/>
      <c r="AB14" s="3148"/>
      <c r="AC14" s="3130" t="s">
        <v>978</v>
      </c>
      <c r="AD14" s="3131"/>
      <c r="AE14" s="3131"/>
      <c r="AF14" s="3131"/>
      <c r="AG14" s="3131"/>
      <c r="AH14" s="3132"/>
      <c r="AI14" s="3124">
        <f>'19. Development Activities II'!AB104</f>
        <v>0</v>
      </c>
      <c r="AJ14" s="3125"/>
      <c r="AK14" s="3125"/>
      <c r="AL14" s="3126"/>
      <c r="AN14" s="3"/>
    </row>
    <row r="15" spans="1:40" s="45" customFormat="1" ht="15" thickBot="1" x14ac:dyDescent="0.35">
      <c r="A15" s="3173" t="s">
        <v>2050</v>
      </c>
      <c r="B15" s="3174"/>
      <c r="C15" s="3174"/>
      <c r="D15" s="3174"/>
      <c r="E15" s="3174"/>
      <c r="F15" s="3174"/>
      <c r="G15" s="3174"/>
      <c r="H15" s="3174"/>
      <c r="I15" s="3174"/>
      <c r="J15" s="3174"/>
      <c r="K15" s="3174"/>
      <c r="L15" s="3174"/>
      <c r="M15" s="3174"/>
      <c r="N15" s="3174"/>
      <c r="O15" s="3174"/>
      <c r="P15" s="3174"/>
      <c r="Q15" s="3174"/>
      <c r="R15" s="3174"/>
      <c r="S15" s="3174"/>
      <c r="T15" s="3174"/>
      <c r="U15" s="3174"/>
      <c r="V15" s="3174"/>
      <c r="W15" s="3174"/>
      <c r="X15" s="3174"/>
      <c r="Y15" s="3174"/>
      <c r="Z15" s="3174"/>
      <c r="AA15" s="3175"/>
      <c r="AB15" s="3176"/>
      <c r="AC15" s="3233" t="s">
        <v>979</v>
      </c>
      <c r="AD15" s="3141"/>
      <c r="AE15" s="3141"/>
      <c r="AF15" s="3141"/>
      <c r="AG15" s="3141"/>
      <c r="AH15" s="3142"/>
      <c r="AI15" s="3140">
        <f>'19. Development Activities II'!AB113</f>
        <v>0</v>
      </c>
      <c r="AJ15" s="3141"/>
      <c r="AK15" s="3141"/>
      <c r="AL15" s="3142"/>
      <c r="AN15" s="53"/>
    </row>
    <row r="16" spans="1:40" s="45" customFormat="1" ht="15" thickBot="1" x14ac:dyDescent="0.35">
      <c r="A16" s="3173" t="s">
        <v>723</v>
      </c>
      <c r="B16" s="3174"/>
      <c r="C16" s="3174"/>
      <c r="D16" s="3174"/>
      <c r="E16" s="3174"/>
      <c r="F16" s="3174"/>
      <c r="G16" s="3174"/>
      <c r="H16" s="3174"/>
      <c r="I16" s="3174"/>
      <c r="J16" s="3174"/>
      <c r="K16" s="3174"/>
      <c r="L16" s="3174"/>
      <c r="M16" s="3174"/>
      <c r="N16" s="3174"/>
      <c r="O16" s="3174"/>
      <c r="P16" s="3174"/>
      <c r="Q16" s="3174"/>
      <c r="R16" s="3174"/>
      <c r="S16" s="3174"/>
      <c r="T16" s="3174"/>
      <c r="U16" s="3174"/>
      <c r="V16" s="3174"/>
      <c r="W16" s="3174"/>
      <c r="X16" s="3174"/>
      <c r="Y16" s="3174"/>
      <c r="Z16" s="3174"/>
      <c r="AA16" s="3175"/>
      <c r="AB16" s="3176"/>
      <c r="AC16" s="3233" t="s">
        <v>980</v>
      </c>
      <c r="AD16" s="3141"/>
      <c r="AE16" s="3141"/>
      <c r="AF16" s="3141"/>
      <c r="AG16" s="3141"/>
      <c r="AH16" s="3142"/>
      <c r="AI16" s="3233">
        <f>'9. Site Info Part II'!U54</f>
        <v>0</v>
      </c>
      <c r="AJ16" s="3141"/>
      <c r="AK16" s="3141"/>
      <c r="AL16" s="3142"/>
      <c r="AN16" s="53"/>
    </row>
    <row r="17" spans="1:40" s="45" customFormat="1" ht="15" thickBot="1" x14ac:dyDescent="0.35">
      <c r="A17" s="3190" t="s">
        <v>724</v>
      </c>
      <c r="B17" s="3191"/>
      <c r="C17" s="3191"/>
      <c r="D17" s="3191"/>
      <c r="E17" s="3191"/>
      <c r="F17" s="3191"/>
      <c r="G17" s="3191"/>
      <c r="H17" s="3191"/>
      <c r="I17" s="3191"/>
      <c r="J17" s="3191"/>
      <c r="K17" s="3191"/>
      <c r="L17" s="3191"/>
      <c r="M17" s="3191"/>
      <c r="N17" s="3191"/>
      <c r="O17" s="3191"/>
      <c r="P17" s="3191"/>
      <c r="Q17" s="3191"/>
      <c r="R17" s="3191"/>
      <c r="S17" s="3191"/>
      <c r="T17" s="3191"/>
      <c r="U17" s="3191"/>
      <c r="V17" s="3191"/>
      <c r="W17" s="3191"/>
      <c r="X17" s="3191"/>
      <c r="Y17" s="3191"/>
      <c r="Z17" s="3191"/>
      <c r="AA17" s="3191"/>
      <c r="AB17" s="3192"/>
      <c r="AC17" s="3193" t="s">
        <v>1527</v>
      </c>
      <c r="AD17" s="3141"/>
      <c r="AE17" s="3141"/>
      <c r="AF17" s="3141"/>
      <c r="AG17" s="3141"/>
      <c r="AH17" s="3142"/>
      <c r="AI17" s="3177">
        <f>'9. Site Info Part II'!U90</f>
        <v>0</v>
      </c>
      <c r="AJ17" s="3178"/>
      <c r="AK17" s="3178"/>
      <c r="AL17" s="3179"/>
      <c r="AN17" s="53"/>
    </row>
    <row r="18" spans="1:40" ht="15" thickBot="1" x14ac:dyDescent="0.35">
      <c r="A18" s="3190" t="s">
        <v>2461</v>
      </c>
      <c r="B18" s="3191"/>
      <c r="C18" s="3191"/>
      <c r="D18" s="3191"/>
      <c r="E18" s="3191"/>
      <c r="F18" s="3191"/>
      <c r="G18" s="3191"/>
      <c r="H18" s="3191"/>
      <c r="I18" s="3191"/>
      <c r="J18" s="3191"/>
      <c r="K18" s="3191"/>
      <c r="L18" s="3191"/>
      <c r="M18" s="3191"/>
      <c r="N18" s="3191"/>
      <c r="O18" s="3191"/>
      <c r="P18" s="3191"/>
      <c r="Q18" s="3191"/>
      <c r="R18" s="3191"/>
      <c r="S18" s="3191"/>
      <c r="T18" s="3191"/>
      <c r="U18" s="3191"/>
      <c r="V18" s="3191"/>
      <c r="W18" s="3191"/>
      <c r="X18" s="3191"/>
      <c r="Y18" s="3191"/>
      <c r="Z18" s="3191"/>
      <c r="AA18" s="3191"/>
      <c r="AB18" s="3192"/>
      <c r="AC18" s="3193" t="s">
        <v>981</v>
      </c>
      <c r="AD18" s="3141"/>
      <c r="AE18" s="3141"/>
      <c r="AF18" s="3141"/>
      <c r="AG18" s="3141"/>
      <c r="AH18" s="3142"/>
      <c r="AI18" s="3194">
        <f>'19. Development Activities II'!AB121</f>
        <v>0</v>
      </c>
      <c r="AJ18" s="3195"/>
      <c r="AK18" s="3195"/>
      <c r="AL18" s="3196"/>
      <c r="AN18" s="3"/>
    </row>
    <row r="19" spans="1:40" s="1168" customFormat="1" ht="15" thickBot="1" x14ac:dyDescent="0.35">
      <c r="A19" s="3146" t="s">
        <v>2714</v>
      </c>
      <c r="B19" s="3147"/>
      <c r="C19" s="3147"/>
      <c r="D19" s="3147"/>
      <c r="E19" s="3147"/>
      <c r="F19" s="3147"/>
      <c r="G19" s="3147"/>
      <c r="H19" s="3147"/>
      <c r="I19" s="3147"/>
      <c r="J19" s="3147"/>
      <c r="K19" s="3147"/>
      <c r="L19" s="3147"/>
      <c r="M19" s="3147"/>
      <c r="N19" s="3147"/>
      <c r="O19" s="3147"/>
      <c r="P19" s="3147"/>
      <c r="Q19" s="3147"/>
      <c r="R19" s="3147"/>
      <c r="S19" s="3147"/>
      <c r="T19" s="3147"/>
      <c r="U19" s="3147"/>
      <c r="V19" s="3147"/>
      <c r="W19" s="3147"/>
      <c r="X19" s="3147"/>
      <c r="Y19" s="3147"/>
      <c r="Z19" s="3147"/>
      <c r="AA19" s="3147"/>
      <c r="AB19" s="3148"/>
      <c r="AC19" s="3213" t="s">
        <v>2719</v>
      </c>
      <c r="AD19" s="3214"/>
      <c r="AE19" s="3214"/>
      <c r="AF19" s="3214"/>
      <c r="AG19" s="3214"/>
      <c r="AH19" s="3215"/>
      <c r="AI19" s="3124">
        <f>'9. Site Info Part II'!U118</f>
        <v>0</v>
      </c>
      <c r="AJ19" s="3125"/>
      <c r="AK19" s="3125"/>
      <c r="AL19" s="3126"/>
      <c r="AN19" s="3"/>
    </row>
    <row r="20" spans="1:40" s="1546" customFormat="1" ht="15" thickBot="1" x14ac:dyDescent="0.35">
      <c r="A20" s="3219" t="s">
        <v>1622</v>
      </c>
      <c r="B20" s="3220"/>
      <c r="C20" s="3220"/>
      <c r="D20" s="3220"/>
      <c r="E20" s="3220"/>
      <c r="F20" s="3220"/>
      <c r="G20" s="3220"/>
      <c r="H20" s="3220"/>
      <c r="I20" s="3220"/>
      <c r="J20" s="3220"/>
      <c r="K20" s="3220"/>
      <c r="L20" s="3220"/>
      <c r="M20" s="3220"/>
      <c r="N20" s="3220"/>
      <c r="O20" s="3220"/>
      <c r="P20" s="3220"/>
      <c r="Q20" s="3220"/>
      <c r="R20" s="3220"/>
      <c r="S20" s="3220"/>
      <c r="T20" s="3220"/>
      <c r="U20" s="3220"/>
      <c r="V20" s="3220"/>
      <c r="W20" s="3220"/>
      <c r="X20" s="3220"/>
      <c r="Y20" s="3220"/>
      <c r="Z20" s="3220"/>
      <c r="AA20" s="3220"/>
      <c r="AB20" s="3221"/>
      <c r="AC20" s="3213" t="s">
        <v>1623</v>
      </c>
      <c r="AD20" s="3214"/>
      <c r="AE20" s="3214"/>
      <c r="AF20" s="3214"/>
      <c r="AG20" s="3214"/>
      <c r="AH20" s="3215"/>
      <c r="AI20" s="3183"/>
      <c r="AJ20" s="3184"/>
      <c r="AK20" s="3184"/>
      <c r="AL20" s="3185"/>
      <c r="AN20" s="3"/>
    </row>
    <row r="21" spans="1:40" ht="15" thickBot="1" x14ac:dyDescent="0.35">
      <c r="A21" s="3156" t="s">
        <v>583</v>
      </c>
      <c r="B21" s="3122"/>
      <c r="C21" s="3122"/>
      <c r="D21" s="3122"/>
      <c r="E21" s="3122"/>
      <c r="F21" s="3122"/>
      <c r="G21" s="3122"/>
      <c r="H21" s="3122"/>
      <c r="I21" s="3122"/>
      <c r="J21" s="3122"/>
      <c r="K21" s="3122"/>
      <c r="L21" s="3122"/>
      <c r="M21" s="3122"/>
      <c r="N21" s="3122"/>
      <c r="O21" s="3122"/>
      <c r="P21" s="3122"/>
      <c r="Q21" s="3122"/>
      <c r="R21" s="3122"/>
      <c r="S21" s="3122"/>
      <c r="T21" s="3122"/>
      <c r="U21" s="3122"/>
      <c r="V21" s="3122"/>
      <c r="W21" s="3122"/>
      <c r="X21" s="3122"/>
      <c r="Y21" s="3122"/>
      <c r="Z21" s="3122"/>
      <c r="AA21" s="3122"/>
      <c r="AB21" s="3122"/>
      <c r="AC21" s="3122"/>
      <c r="AD21" s="3122"/>
      <c r="AE21" s="3122"/>
      <c r="AF21" s="3122"/>
      <c r="AG21" s="3122"/>
      <c r="AH21" s="3123"/>
      <c r="AI21" s="3125">
        <f>AI13+AI14+AI15+AI16+AI17+AI18+AI19</f>
        <v>0</v>
      </c>
      <c r="AJ21" s="3125"/>
      <c r="AK21" s="3125"/>
      <c r="AL21" s="3126"/>
      <c r="AN21" s="3"/>
    </row>
    <row r="22" spans="1:40" ht="15" hidden="1" thickBot="1" x14ac:dyDescent="0.35">
      <c r="A22" s="286"/>
      <c r="B22" s="286"/>
      <c r="C22" s="286"/>
      <c r="D22" s="286"/>
      <c r="E22" s="286"/>
      <c r="F22" s="286"/>
      <c r="G22" s="286"/>
      <c r="H22" s="286"/>
      <c r="I22" s="286"/>
      <c r="J22" s="286"/>
      <c r="K22" s="286"/>
      <c r="L22" s="286"/>
      <c r="M22" s="286"/>
      <c r="N22" s="286"/>
      <c r="O22" s="286"/>
      <c r="P22" s="286"/>
      <c r="Q22" s="286"/>
      <c r="R22" s="286"/>
      <c r="S22" s="286"/>
      <c r="T22" s="286"/>
      <c r="U22" s="286"/>
      <c r="V22" s="286"/>
      <c r="W22" s="295"/>
      <c r="X22" s="286"/>
      <c r="Y22" s="286"/>
      <c r="Z22" s="286"/>
      <c r="AA22" s="286"/>
      <c r="AB22" s="286"/>
      <c r="AC22" s="286"/>
      <c r="AD22" s="286"/>
      <c r="AE22" s="286"/>
      <c r="AF22" s="286"/>
      <c r="AG22" s="286"/>
      <c r="AH22" s="286"/>
      <c r="AI22" s="286"/>
      <c r="AJ22" s="286"/>
      <c r="AK22" s="286"/>
      <c r="AL22" s="286"/>
      <c r="AN22" s="3"/>
    </row>
    <row r="23" spans="1:40" ht="15" thickBot="1" x14ac:dyDescent="0.35">
      <c r="A23" s="3158" t="s">
        <v>580</v>
      </c>
      <c r="B23" s="3159"/>
      <c r="C23" s="3159"/>
      <c r="D23" s="3159"/>
      <c r="E23" s="3159"/>
      <c r="F23" s="3159"/>
      <c r="G23" s="3159"/>
      <c r="H23" s="3159"/>
      <c r="I23" s="3159"/>
      <c r="J23" s="3159"/>
      <c r="K23" s="3159"/>
      <c r="L23" s="3159"/>
      <c r="M23" s="3159"/>
      <c r="N23" s="3159"/>
      <c r="O23" s="3159"/>
      <c r="P23" s="3159"/>
      <c r="Q23" s="3159"/>
      <c r="R23" s="3159"/>
      <c r="S23" s="3159"/>
      <c r="T23" s="3159"/>
      <c r="U23" s="3159"/>
      <c r="V23" s="3159"/>
      <c r="W23" s="3159"/>
      <c r="X23" s="3159"/>
      <c r="Y23" s="3159"/>
      <c r="Z23" s="3159"/>
      <c r="AA23" s="3159"/>
      <c r="AB23" s="3159"/>
      <c r="AC23" s="3159"/>
      <c r="AD23" s="3159"/>
      <c r="AE23" s="3159"/>
      <c r="AF23" s="3159"/>
      <c r="AG23" s="3159"/>
      <c r="AH23" s="3159"/>
      <c r="AI23" s="3159"/>
      <c r="AJ23" s="3159"/>
      <c r="AK23" s="3159"/>
      <c r="AL23" s="3159"/>
      <c r="AN23" s="3"/>
    </row>
    <row r="24" spans="1:40" ht="26.4" customHeight="1" thickBot="1" x14ac:dyDescent="0.35">
      <c r="A24" s="3164" t="s">
        <v>186</v>
      </c>
      <c r="B24" s="3165"/>
      <c r="C24" s="3165"/>
      <c r="D24" s="3165"/>
      <c r="E24" s="3165"/>
      <c r="F24" s="3165"/>
      <c r="G24" s="3165"/>
      <c r="H24" s="3165"/>
      <c r="I24" s="3165"/>
      <c r="J24" s="3165"/>
      <c r="K24" s="3165"/>
      <c r="L24" s="3165"/>
      <c r="M24" s="3165"/>
      <c r="N24" s="3165"/>
      <c r="O24" s="3165"/>
      <c r="P24" s="3165"/>
      <c r="Q24" s="3165"/>
      <c r="R24" s="3165"/>
      <c r="S24" s="3165"/>
      <c r="T24" s="3165"/>
      <c r="U24" s="3165"/>
      <c r="V24" s="3165"/>
      <c r="W24" s="3165"/>
      <c r="X24" s="3165"/>
      <c r="Y24" s="3165"/>
      <c r="Z24" s="3165"/>
      <c r="AA24" s="3166"/>
      <c r="AB24" s="3166"/>
      <c r="AC24" s="3149" t="s">
        <v>187</v>
      </c>
      <c r="AD24" s="3150"/>
      <c r="AE24" s="3150"/>
      <c r="AF24" s="3150"/>
      <c r="AG24" s="3150"/>
      <c r="AH24" s="3151"/>
      <c r="AI24" s="3211" t="s">
        <v>188</v>
      </c>
      <c r="AJ24" s="3150"/>
      <c r="AK24" s="3150"/>
      <c r="AL24" s="3151"/>
      <c r="AN24" s="3"/>
    </row>
    <row r="25" spans="1:40" s="333" customFormat="1" ht="15.75" customHeight="1" thickBot="1" x14ac:dyDescent="0.35">
      <c r="A25" s="3180" t="s">
        <v>1123</v>
      </c>
      <c r="B25" s="3181"/>
      <c r="C25" s="3181"/>
      <c r="D25" s="3181"/>
      <c r="E25" s="3181"/>
      <c r="F25" s="3181"/>
      <c r="G25" s="3181"/>
      <c r="H25" s="3181"/>
      <c r="I25" s="3181"/>
      <c r="J25" s="3181"/>
      <c r="K25" s="3181"/>
      <c r="L25" s="3181"/>
      <c r="M25" s="3181"/>
      <c r="N25" s="3181"/>
      <c r="O25" s="3181"/>
      <c r="P25" s="3181"/>
      <c r="Q25" s="3181"/>
      <c r="R25" s="3181"/>
      <c r="S25" s="3181"/>
      <c r="T25" s="3181"/>
      <c r="U25" s="3181"/>
      <c r="V25" s="3181"/>
      <c r="W25" s="3181"/>
      <c r="X25" s="3181"/>
      <c r="Y25" s="3181"/>
      <c r="Z25" s="3181"/>
      <c r="AA25" s="3181"/>
      <c r="AB25" s="3182"/>
      <c r="AC25" s="3130" t="s">
        <v>982</v>
      </c>
      <c r="AD25" s="3131"/>
      <c r="AE25" s="3131"/>
      <c r="AF25" s="3131"/>
      <c r="AG25" s="3131"/>
      <c r="AH25" s="3132"/>
      <c r="AI25" s="3234"/>
      <c r="AJ25" s="3235"/>
      <c r="AK25" s="3235"/>
      <c r="AL25" s="3236"/>
      <c r="AN25" s="3"/>
    </row>
    <row r="26" spans="1:40" ht="15" thickBot="1" x14ac:dyDescent="0.35">
      <c r="A26" s="3152" t="s">
        <v>1158</v>
      </c>
      <c r="B26" s="3153"/>
      <c r="C26" s="3153"/>
      <c r="D26" s="3153"/>
      <c r="E26" s="3153"/>
      <c r="F26" s="3153"/>
      <c r="G26" s="3153"/>
      <c r="H26" s="3153"/>
      <c r="I26" s="3153"/>
      <c r="J26" s="3153"/>
      <c r="K26" s="3153"/>
      <c r="L26" s="3153"/>
      <c r="M26" s="3153"/>
      <c r="N26" s="3153"/>
      <c r="O26" s="3153"/>
      <c r="P26" s="3153"/>
      <c r="Q26" s="3153"/>
      <c r="R26" s="3153"/>
      <c r="S26" s="3153"/>
      <c r="T26" s="3153"/>
      <c r="U26" s="3153"/>
      <c r="V26" s="3153"/>
      <c r="W26" s="3153"/>
      <c r="X26" s="3153"/>
      <c r="Y26" s="3153"/>
      <c r="Z26" s="3153"/>
      <c r="AA26" s="3154"/>
      <c r="AB26" s="3155"/>
      <c r="AC26" s="3130" t="s">
        <v>983</v>
      </c>
      <c r="AD26" s="3131"/>
      <c r="AE26" s="3131"/>
      <c r="AF26" s="3131"/>
      <c r="AG26" s="3131"/>
      <c r="AH26" s="3132"/>
      <c r="AI26" s="3167">
        <f>'34. Financing Scoring'!N16</f>
        <v>0</v>
      </c>
      <c r="AJ26" s="3168"/>
      <c r="AK26" s="3168"/>
      <c r="AL26" s="3169"/>
      <c r="AN26" s="3"/>
    </row>
    <row r="27" spans="1:40" ht="15" thickBot="1" x14ac:dyDescent="0.35">
      <c r="A27" s="3152" t="s">
        <v>726</v>
      </c>
      <c r="B27" s="3153"/>
      <c r="C27" s="3153"/>
      <c r="D27" s="3153"/>
      <c r="E27" s="3153"/>
      <c r="F27" s="3153"/>
      <c r="G27" s="3153"/>
      <c r="H27" s="3153"/>
      <c r="I27" s="3153"/>
      <c r="J27" s="3153"/>
      <c r="K27" s="3153"/>
      <c r="L27" s="3153"/>
      <c r="M27" s="3153"/>
      <c r="N27" s="3153"/>
      <c r="O27" s="3153"/>
      <c r="P27" s="3153"/>
      <c r="Q27" s="3153"/>
      <c r="R27" s="3153"/>
      <c r="S27" s="3153"/>
      <c r="T27" s="3153"/>
      <c r="U27" s="3153"/>
      <c r="V27" s="3153"/>
      <c r="W27" s="3153"/>
      <c r="X27" s="3153"/>
      <c r="Y27" s="3153"/>
      <c r="Z27" s="3153"/>
      <c r="AA27" s="3154"/>
      <c r="AB27" s="3155"/>
      <c r="AC27" s="3130" t="s">
        <v>984</v>
      </c>
      <c r="AD27" s="3131"/>
      <c r="AE27" s="3131"/>
      <c r="AF27" s="3131"/>
      <c r="AG27" s="3131"/>
      <c r="AH27" s="3132"/>
      <c r="AI27" s="3189">
        <f>'9. Site Info Part II'!U138</f>
        <v>0</v>
      </c>
      <c r="AJ27" s="3171"/>
      <c r="AK27" s="3171"/>
      <c r="AL27" s="3172"/>
      <c r="AN27" s="3"/>
    </row>
    <row r="28" spans="1:40" ht="15" thickBot="1" x14ac:dyDescent="0.35">
      <c r="A28" s="3180" t="s">
        <v>725</v>
      </c>
      <c r="B28" s="3181"/>
      <c r="C28" s="3181"/>
      <c r="D28" s="3181"/>
      <c r="E28" s="3181"/>
      <c r="F28" s="3181"/>
      <c r="G28" s="3181"/>
      <c r="H28" s="3181"/>
      <c r="I28" s="3181"/>
      <c r="J28" s="3181"/>
      <c r="K28" s="3181"/>
      <c r="L28" s="3181"/>
      <c r="M28" s="3181"/>
      <c r="N28" s="3181"/>
      <c r="O28" s="3181"/>
      <c r="P28" s="3181"/>
      <c r="Q28" s="3181"/>
      <c r="R28" s="3181"/>
      <c r="S28" s="3181"/>
      <c r="T28" s="3181"/>
      <c r="U28" s="3181"/>
      <c r="V28" s="3181"/>
      <c r="W28" s="3181"/>
      <c r="X28" s="3181"/>
      <c r="Y28" s="3181"/>
      <c r="Z28" s="3181"/>
      <c r="AA28" s="3181"/>
      <c r="AB28" s="3182"/>
      <c r="AC28" s="3130" t="s">
        <v>985</v>
      </c>
      <c r="AD28" s="3131"/>
      <c r="AE28" s="3131"/>
      <c r="AF28" s="3131"/>
      <c r="AG28" s="3131"/>
      <c r="AH28" s="3132"/>
      <c r="AI28" s="3216"/>
      <c r="AJ28" s="3217"/>
      <c r="AK28" s="3217"/>
      <c r="AL28" s="3218"/>
      <c r="AN28" s="3"/>
    </row>
    <row r="29" spans="1:40" ht="15" thickBot="1" x14ac:dyDescent="0.35">
      <c r="A29" s="3186" t="s">
        <v>1159</v>
      </c>
      <c r="B29" s="3187"/>
      <c r="C29" s="3187"/>
      <c r="D29" s="3187"/>
      <c r="E29" s="3187"/>
      <c r="F29" s="3187"/>
      <c r="G29" s="3187"/>
      <c r="H29" s="3187"/>
      <c r="I29" s="3187"/>
      <c r="J29" s="3187"/>
      <c r="K29" s="3187"/>
      <c r="L29" s="3187"/>
      <c r="M29" s="3187"/>
      <c r="N29" s="3187"/>
      <c r="O29" s="3187"/>
      <c r="P29" s="3187"/>
      <c r="Q29" s="3187"/>
      <c r="R29" s="3187"/>
      <c r="S29" s="3187"/>
      <c r="T29" s="3187"/>
      <c r="U29" s="3187"/>
      <c r="V29" s="3187"/>
      <c r="W29" s="3187"/>
      <c r="X29" s="3187"/>
      <c r="Y29" s="3187"/>
      <c r="Z29" s="3187"/>
      <c r="AA29" s="3187"/>
      <c r="AB29" s="3188"/>
      <c r="AC29" s="3130" t="s">
        <v>986</v>
      </c>
      <c r="AD29" s="3131"/>
      <c r="AE29" s="3131"/>
      <c r="AF29" s="3131"/>
      <c r="AG29" s="3131"/>
      <c r="AH29" s="3132"/>
      <c r="AI29" s="3133"/>
      <c r="AJ29" s="3134"/>
      <c r="AK29" s="3134"/>
      <c r="AL29" s="3135"/>
      <c r="AN29" s="3"/>
    </row>
    <row r="30" spans="1:40" ht="15" thickBot="1" x14ac:dyDescent="0.35">
      <c r="A30" s="3180" t="s">
        <v>1160</v>
      </c>
      <c r="B30" s="3181"/>
      <c r="C30" s="3181"/>
      <c r="D30" s="3181"/>
      <c r="E30" s="3181"/>
      <c r="F30" s="3181"/>
      <c r="G30" s="3181"/>
      <c r="H30" s="3181"/>
      <c r="I30" s="3181"/>
      <c r="J30" s="3181"/>
      <c r="K30" s="3181"/>
      <c r="L30" s="3181"/>
      <c r="M30" s="3181"/>
      <c r="N30" s="3181"/>
      <c r="O30" s="3181"/>
      <c r="P30" s="3181"/>
      <c r="Q30" s="3181"/>
      <c r="R30" s="3181"/>
      <c r="S30" s="3181"/>
      <c r="T30" s="3181"/>
      <c r="U30" s="3181"/>
      <c r="V30" s="3181"/>
      <c r="W30" s="3181"/>
      <c r="X30" s="3181"/>
      <c r="Y30" s="3181"/>
      <c r="Z30" s="3181"/>
      <c r="AA30" s="3181"/>
      <c r="AB30" s="3182"/>
      <c r="AC30" s="3130" t="s">
        <v>987</v>
      </c>
      <c r="AD30" s="3131"/>
      <c r="AE30" s="3131"/>
      <c r="AF30" s="3131"/>
      <c r="AG30" s="3131"/>
      <c r="AH30" s="3132"/>
      <c r="AI30" s="3133"/>
      <c r="AJ30" s="3134"/>
      <c r="AK30" s="3134"/>
      <c r="AL30" s="3135"/>
      <c r="AN30" s="3"/>
    </row>
    <row r="31" spans="1:40" ht="15" thickBot="1" x14ac:dyDescent="0.35">
      <c r="A31" s="3227" t="s">
        <v>1359</v>
      </c>
      <c r="B31" s="3228"/>
      <c r="C31" s="3228"/>
      <c r="D31" s="3228"/>
      <c r="E31" s="3228"/>
      <c r="F31" s="3228"/>
      <c r="G31" s="3228"/>
      <c r="H31" s="3228"/>
      <c r="I31" s="3228"/>
      <c r="J31" s="3228"/>
      <c r="K31" s="3228"/>
      <c r="L31" s="3228"/>
      <c r="M31" s="3228"/>
      <c r="N31" s="3228"/>
      <c r="O31" s="3228"/>
      <c r="P31" s="3228"/>
      <c r="Q31" s="3228"/>
      <c r="R31" s="3228"/>
      <c r="S31" s="3228"/>
      <c r="T31" s="3228"/>
      <c r="U31" s="3228"/>
      <c r="V31" s="3228"/>
      <c r="W31" s="3228"/>
      <c r="X31" s="3228"/>
      <c r="Y31" s="3228"/>
      <c r="Z31" s="3228"/>
      <c r="AA31" s="3228"/>
      <c r="AB31" s="3229"/>
      <c r="AC31" s="3231" t="s">
        <v>1161</v>
      </c>
      <c r="AD31" s="3206"/>
      <c r="AE31" s="3206"/>
      <c r="AF31" s="3206"/>
      <c r="AG31" s="3206"/>
      <c r="AH31" s="3232"/>
      <c r="AI31" s="3183"/>
      <c r="AJ31" s="3184"/>
      <c r="AK31" s="3184"/>
      <c r="AL31" s="3185"/>
      <c r="AN31" s="3"/>
    </row>
    <row r="32" spans="1:40" ht="15" thickBot="1" x14ac:dyDescent="0.35">
      <c r="A32" s="3156" t="s">
        <v>584</v>
      </c>
      <c r="B32" s="3122"/>
      <c r="C32" s="3122"/>
      <c r="D32" s="3122"/>
      <c r="E32" s="3122"/>
      <c r="F32" s="3122"/>
      <c r="G32" s="3122"/>
      <c r="H32" s="3122"/>
      <c r="I32" s="3122"/>
      <c r="J32" s="3122"/>
      <c r="K32" s="3122"/>
      <c r="L32" s="3122"/>
      <c r="M32" s="3122"/>
      <c r="N32" s="3122"/>
      <c r="O32" s="3122"/>
      <c r="P32" s="3122"/>
      <c r="Q32" s="3122"/>
      <c r="R32" s="3122"/>
      <c r="S32" s="3122"/>
      <c r="T32" s="3122"/>
      <c r="U32" s="3122"/>
      <c r="V32" s="3122"/>
      <c r="W32" s="3122"/>
      <c r="X32" s="3122"/>
      <c r="Y32" s="3122"/>
      <c r="Z32" s="3122"/>
      <c r="AA32" s="3122"/>
      <c r="AB32" s="3122"/>
      <c r="AC32" s="3122"/>
      <c r="AD32" s="3122"/>
      <c r="AE32" s="3122"/>
      <c r="AF32" s="3122"/>
      <c r="AG32" s="3122"/>
      <c r="AH32" s="3123"/>
      <c r="AI32" s="3138">
        <f>+SUM(AI25:AL31)</f>
        <v>0</v>
      </c>
      <c r="AJ32" s="3138"/>
      <c r="AK32" s="3138"/>
      <c r="AL32" s="3139"/>
      <c r="AN32" s="3"/>
    </row>
    <row r="33" spans="1:40" ht="15" hidden="1" thickBot="1" x14ac:dyDescent="0.35">
      <c r="A33" s="296"/>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7"/>
      <c r="AJ33" s="297"/>
      <c r="AK33" s="297"/>
      <c r="AL33" s="298"/>
      <c r="AN33" s="3"/>
    </row>
    <row r="34" spans="1:40" ht="15" thickBot="1" x14ac:dyDescent="0.35">
      <c r="A34" s="3158" t="s">
        <v>581</v>
      </c>
      <c r="B34" s="3159"/>
      <c r="C34" s="3159"/>
      <c r="D34" s="3159"/>
      <c r="E34" s="3159"/>
      <c r="F34" s="3159"/>
      <c r="G34" s="3159"/>
      <c r="H34" s="3159"/>
      <c r="I34" s="3159"/>
      <c r="J34" s="3159"/>
      <c r="K34" s="3159"/>
      <c r="L34" s="3159"/>
      <c r="M34" s="3159"/>
      <c r="N34" s="3159"/>
      <c r="O34" s="3159"/>
      <c r="P34" s="3159"/>
      <c r="Q34" s="3159"/>
      <c r="R34" s="3159"/>
      <c r="S34" s="3159"/>
      <c r="T34" s="3159"/>
      <c r="U34" s="3159"/>
      <c r="V34" s="3159"/>
      <c r="W34" s="3159"/>
      <c r="X34" s="3159"/>
      <c r="Y34" s="3159"/>
      <c r="Z34" s="3159"/>
      <c r="AA34" s="3159"/>
      <c r="AB34" s="3159"/>
      <c r="AC34" s="3159"/>
      <c r="AD34" s="3159"/>
      <c r="AE34" s="3159"/>
      <c r="AF34" s="3159"/>
      <c r="AG34" s="3159"/>
      <c r="AH34" s="3159"/>
      <c r="AI34" s="3159"/>
      <c r="AJ34" s="3159"/>
      <c r="AK34" s="3159"/>
      <c r="AL34" s="3160"/>
      <c r="AN34" s="3"/>
    </row>
    <row r="35" spans="1:40" ht="26.4" customHeight="1" thickBot="1" x14ac:dyDescent="0.35">
      <c r="A35" s="3164" t="s">
        <v>186</v>
      </c>
      <c r="B35" s="3165"/>
      <c r="C35" s="3165"/>
      <c r="D35" s="3165"/>
      <c r="E35" s="3165"/>
      <c r="F35" s="3165"/>
      <c r="G35" s="3165"/>
      <c r="H35" s="3165"/>
      <c r="I35" s="3165"/>
      <c r="J35" s="3165"/>
      <c r="K35" s="3165"/>
      <c r="L35" s="3165"/>
      <c r="M35" s="3165"/>
      <c r="N35" s="3165"/>
      <c r="O35" s="3165"/>
      <c r="P35" s="3165"/>
      <c r="Q35" s="3165"/>
      <c r="R35" s="3165"/>
      <c r="S35" s="3165"/>
      <c r="T35" s="3165"/>
      <c r="U35" s="3165"/>
      <c r="V35" s="3165"/>
      <c r="W35" s="3165"/>
      <c r="X35" s="3165"/>
      <c r="Y35" s="3165"/>
      <c r="Z35" s="3165"/>
      <c r="AA35" s="3166"/>
      <c r="AB35" s="3166"/>
      <c r="AC35" s="3149" t="s">
        <v>187</v>
      </c>
      <c r="AD35" s="3150"/>
      <c r="AE35" s="3150"/>
      <c r="AF35" s="3150"/>
      <c r="AG35" s="3150"/>
      <c r="AH35" s="3151"/>
      <c r="AI35" s="3149" t="s">
        <v>188</v>
      </c>
      <c r="AJ35" s="3150"/>
      <c r="AK35" s="3150"/>
      <c r="AL35" s="3151"/>
      <c r="AN35" s="3"/>
    </row>
    <row r="36" spans="1:40" ht="15" thickBot="1" x14ac:dyDescent="0.35">
      <c r="A36" s="3152" t="s">
        <v>727</v>
      </c>
      <c r="B36" s="3153"/>
      <c r="C36" s="3153"/>
      <c r="D36" s="3153"/>
      <c r="E36" s="3153"/>
      <c r="F36" s="3153"/>
      <c r="G36" s="3153"/>
      <c r="H36" s="3153"/>
      <c r="I36" s="3153"/>
      <c r="J36" s="3153"/>
      <c r="K36" s="3153"/>
      <c r="L36" s="3153"/>
      <c r="M36" s="3153"/>
      <c r="N36" s="3153"/>
      <c r="O36" s="3153"/>
      <c r="P36" s="3153"/>
      <c r="Q36" s="3153"/>
      <c r="R36" s="3153"/>
      <c r="S36" s="3153"/>
      <c r="T36" s="3153"/>
      <c r="U36" s="3153"/>
      <c r="V36" s="3153"/>
      <c r="W36" s="3153"/>
      <c r="X36" s="3153"/>
      <c r="Y36" s="3153"/>
      <c r="Z36" s="3153"/>
      <c r="AA36" s="3154"/>
      <c r="AB36" s="3155"/>
      <c r="AC36" s="3130" t="s">
        <v>988</v>
      </c>
      <c r="AD36" s="3131"/>
      <c r="AE36" s="3131"/>
      <c r="AF36" s="3131"/>
      <c r="AG36" s="3131"/>
      <c r="AH36" s="3132"/>
      <c r="AI36" s="3170">
        <f>'34. Financing Scoring'!N24</f>
        <v>0</v>
      </c>
      <c r="AJ36" s="3171"/>
      <c r="AK36" s="3171"/>
      <c r="AL36" s="3172"/>
      <c r="AN36" s="3"/>
    </row>
    <row r="37" spans="1:40" ht="15" thickBot="1" x14ac:dyDescent="0.35">
      <c r="A37" s="3152" t="s">
        <v>728</v>
      </c>
      <c r="B37" s="3153"/>
      <c r="C37" s="3153"/>
      <c r="D37" s="3153"/>
      <c r="E37" s="3153"/>
      <c r="F37" s="3153"/>
      <c r="G37" s="3153"/>
      <c r="H37" s="3153"/>
      <c r="I37" s="3153"/>
      <c r="J37" s="3153"/>
      <c r="K37" s="3153"/>
      <c r="L37" s="3153"/>
      <c r="M37" s="3153"/>
      <c r="N37" s="3153"/>
      <c r="O37" s="3153"/>
      <c r="P37" s="3153"/>
      <c r="Q37" s="3153"/>
      <c r="R37" s="3153"/>
      <c r="S37" s="3153"/>
      <c r="T37" s="3153"/>
      <c r="U37" s="3153"/>
      <c r="V37" s="3153"/>
      <c r="W37" s="3153"/>
      <c r="X37" s="3153"/>
      <c r="Y37" s="3153"/>
      <c r="Z37" s="3153"/>
      <c r="AA37" s="3154"/>
      <c r="AB37" s="3155"/>
      <c r="AC37" s="3130" t="s">
        <v>989</v>
      </c>
      <c r="AD37" s="3131"/>
      <c r="AE37" s="3131"/>
      <c r="AF37" s="3131"/>
      <c r="AG37" s="3131"/>
      <c r="AH37" s="3132"/>
      <c r="AI37" s="3230">
        <f>'30. Development Cost Schedule'!D202</f>
        <v>0</v>
      </c>
      <c r="AJ37" s="3171"/>
      <c r="AK37" s="3171"/>
      <c r="AL37" s="3172"/>
      <c r="AN37" s="3"/>
    </row>
    <row r="38" spans="1:40" ht="15" thickBot="1" x14ac:dyDescent="0.35">
      <c r="A38" s="3146" t="s">
        <v>729</v>
      </c>
      <c r="B38" s="3147"/>
      <c r="C38" s="3147"/>
      <c r="D38" s="3147"/>
      <c r="E38" s="3147"/>
      <c r="F38" s="3147"/>
      <c r="G38" s="3147"/>
      <c r="H38" s="3147"/>
      <c r="I38" s="3147"/>
      <c r="J38" s="3147"/>
      <c r="K38" s="3147"/>
      <c r="L38" s="3147"/>
      <c r="M38" s="3147"/>
      <c r="N38" s="3147"/>
      <c r="O38" s="3147"/>
      <c r="P38" s="3147"/>
      <c r="Q38" s="3147"/>
      <c r="R38" s="3147"/>
      <c r="S38" s="3147"/>
      <c r="T38" s="3147"/>
      <c r="U38" s="3147"/>
      <c r="V38" s="3147"/>
      <c r="W38" s="3147"/>
      <c r="X38" s="3147"/>
      <c r="Y38" s="3147"/>
      <c r="Z38" s="3147"/>
      <c r="AA38" s="3147"/>
      <c r="AB38" s="3148"/>
      <c r="AC38" s="3130" t="s">
        <v>990</v>
      </c>
      <c r="AD38" s="3131"/>
      <c r="AE38" s="3131"/>
      <c r="AF38" s="3131"/>
      <c r="AG38" s="3131"/>
      <c r="AH38" s="3132"/>
      <c r="AI38" s="3124" t="str">
        <f>'19. Development Activities II'!AB125</f>
        <v>0</v>
      </c>
      <c r="AJ38" s="3125"/>
      <c r="AK38" s="3125"/>
      <c r="AL38" s="3126"/>
      <c r="AN38" s="3"/>
    </row>
    <row r="39" spans="1:40" ht="15" thickBot="1" x14ac:dyDescent="0.35">
      <c r="A39" s="3146" t="s">
        <v>730</v>
      </c>
      <c r="B39" s="3147"/>
      <c r="C39" s="3147"/>
      <c r="D39" s="3147"/>
      <c r="E39" s="3147"/>
      <c r="F39" s="3147"/>
      <c r="G39" s="3147"/>
      <c r="H39" s="3147"/>
      <c r="I39" s="3147"/>
      <c r="J39" s="3147"/>
      <c r="K39" s="3147"/>
      <c r="L39" s="3147"/>
      <c r="M39" s="3147"/>
      <c r="N39" s="3147"/>
      <c r="O39" s="3147"/>
      <c r="P39" s="3147"/>
      <c r="Q39" s="3147"/>
      <c r="R39" s="3147"/>
      <c r="S39" s="3147"/>
      <c r="T39" s="3147"/>
      <c r="U39" s="3147"/>
      <c r="V39" s="3147"/>
      <c r="W39" s="3147"/>
      <c r="X39" s="3147"/>
      <c r="Y39" s="3147"/>
      <c r="Z39" s="3147"/>
      <c r="AA39" s="3147"/>
      <c r="AB39" s="3148"/>
      <c r="AC39" s="3130" t="s">
        <v>991</v>
      </c>
      <c r="AD39" s="3131"/>
      <c r="AE39" s="3131"/>
      <c r="AF39" s="3131"/>
      <c r="AG39" s="3131"/>
      <c r="AH39" s="3132"/>
      <c r="AI39" s="3124">
        <f>'34. Financing Scoring'!N42</f>
        <v>0</v>
      </c>
      <c r="AJ39" s="3125"/>
      <c r="AK39" s="3125"/>
      <c r="AL39" s="3126"/>
      <c r="AN39" s="3"/>
    </row>
    <row r="40" spans="1:40" ht="15" thickBot="1" x14ac:dyDescent="0.35">
      <c r="A40" s="3146" t="s">
        <v>1360</v>
      </c>
      <c r="B40" s="3147"/>
      <c r="C40" s="3147"/>
      <c r="D40" s="3147"/>
      <c r="E40" s="3147"/>
      <c r="F40" s="3147"/>
      <c r="G40" s="3147"/>
      <c r="H40" s="3147"/>
      <c r="I40" s="3147"/>
      <c r="J40" s="3147"/>
      <c r="K40" s="3147"/>
      <c r="L40" s="3147"/>
      <c r="M40" s="3147"/>
      <c r="N40" s="3147"/>
      <c r="O40" s="3147"/>
      <c r="P40" s="3147"/>
      <c r="Q40" s="3147"/>
      <c r="R40" s="3147"/>
      <c r="S40" s="3147"/>
      <c r="T40" s="3147"/>
      <c r="U40" s="3147"/>
      <c r="V40" s="3147"/>
      <c r="W40" s="3147"/>
      <c r="X40" s="3147"/>
      <c r="Y40" s="3147"/>
      <c r="Z40" s="3147"/>
      <c r="AA40" s="3147"/>
      <c r="AB40" s="3148"/>
      <c r="AC40" s="3136" t="s">
        <v>992</v>
      </c>
      <c r="AD40" s="3131"/>
      <c r="AE40" s="3131"/>
      <c r="AF40" s="3131"/>
      <c r="AG40" s="3131"/>
      <c r="AH40" s="3132"/>
      <c r="AI40" s="3124">
        <f>'19. Development Activities II'!AB134</f>
        <v>0</v>
      </c>
      <c r="AJ40" s="3125"/>
      <c r="AK40" s="3125"/>
      <c r="AL40" s="3126"/>
      <c r="AN40" s="3"/>
    </row>
    <row r="41" spans="1:40" s="1202" customFormat="1" ht="15" thickBot="1" x14ac:dyDescent="0.35">
      <c r="A41" s="3146" t="s">
        <v>1361</v>
      </c>
      <c r="B41" s="3147"/>
      <c r="C41" s="3147"/>
      <c r="D41" s="3147"/>
      <c r="E41" s="3147"/>
      <c r="F41" s="3147"/>
      <c r="G41" s="3147"/>
      <c r="H41" s="3147"/>
      <c r="I41" s="1169"/>
      <c r="J41" s="1169"/>
      <c r="K41" s="1169"/>
      <c r="L41" s="1169"/>
      <c r="M41" s="1169"/>
      <c r="N41" s="1169"/>
      <c r="O41" s="1169"/>
      <c r="P41" s="1169"/>
      <c r="Q41" s="1169"/>
      <c r="R41" s="1169"/>
      <c r="S41" s="1169"/>
      <c r="T41" s="1169"/>
      <c r="U41" s="1169"/>
      <c r="V41" s="1169"/>
      <c r="W41" s="1169"/>
      <c r="X41" s="1169"/>
      <c r="Y41" s="1169"/>
      <c r="Z41" s="1169"/>
      <c r="AA41" s="1169"/>
      <c r="AB41" s="1203"/>
      <c r="AC41" s="3143" t="s">
        <v>993</v>
      </c>
      <c r="AD41" s="3222"/>
      <c r="AE41" s="3222"/>
      <c r="AF41" s="3222"/>
      <c r="AG41" s="3222"/>
      <c r="AH41" s="3223"/>
      <c r="AI41" s="3124">
        <f>'19. Development Activities II'!AB152</f>
        <v>0</v>
      </c>
      <c r="AJ41" s="3125"/>
      <c r="AK41" s="3125"/>
      <c r="AL41" s="3126"/>
      <c r="AN41" s="3"/>
    </row>
    <row r="42" spans="1:40" ht="15" thickBot="1" x14ac:dyDescent="0.35">
      <c r="A42" s="3146" t="s">
        <v>731</v>
      </c>
      <c r="B42" s="3147"/>
      <c r="C42" s="3147"/>
      <c r="D42" s="3147"/>
      <c r="E42" s="3147"/>
      <c r="F42" s="3147"/>
      <c r="G42" s="3147"/>
      <c r="H42" s="3147"/>
      <c r="I42" s="3147"/>
      <c r="J42" s="3147"/>
      <c r="K42" s="3147"/>
      <c r="L42" s="3147"/>
      <c r="M42" s="3147"/>
      <c r="N42" s="3147"/>
      <c r="O42" s="3147"/>
      <c r="P42" s="3147"/>
      <c r="Q42" s="3147"/>
      <c r="R42" s="3147"/>
      <c r="S42" s="3147"/>
      <c r="T42" s="3147"/>
      <c r="U42" s="3147"/>
      <c r="V42" s="3147"/>
      <c r="W42" s="3147"/>
      <c r="X42" s="3147"/>
      <c r="Y42" s="3147"/>
      <c r="Z42" s="3147"/>
      <c r="AA42" s="3147"/>
      <c r="AB42" s="3148"/>
      <c r="AC42" s="3136" t="s">
        <v>994</v>
      </c>
      <c r="AD42" s="3131"/>
      <c r="AE42" s="3131"/>
      <c r="AF42" s="3131"/>
      <c r="AG42" s="3131"/>
      <c r="AH42" s="3132"/>
      <c r="AI42" s="3124" t="str">
        <f>'19. Development Activities II'!AB156</f>
        <v>0</v>
      </c>
      <c r="AJ42" s="3125"/>
      <c r="AK42" s="3125"/>
      <c r="AL42" s="3126"/>
      <c r="AN42" s="3"/>
    </row>
    <row r="43" spans="1:40" ht="15" thickBot="1" x14ac:dyDescent="0.35">
      <c r="A43" s="3146" t="s">
        <v>1211</v>
      </c>
      <c r="B43" s="3147"/>
      <c r="C43" s="3147"/>
      <c r="D43" s="3147"/>
      <c r="E43" s="3147"/>
      <c r="F43" s="3147"/>
      <c r="G43" s="3147"/>
      <c r="H43" s="3147"/>
      <c r="I43" s="3147"/>
      <c r="J43" s="3147"/>
      <c r="K43" s="3147"/>
      <c r="L43" s="3147"/>
      <c r="M43" s="3147"/>
      <c r="N43" s="3147"/>
      <c r="O43" s="3147"/>
      <c r="P43" s="3147"/>
      <c r="Q43" s="3147"/>
      <c r="R43" s="3147"/>
      <c r="S43" s="3147"/>
      <c r="T43" s="3147"/>
      <c r="U43" s="3147"/>
      <c r="V43" s="3147"/>
      <c r="W43" s="3147"/>
      <c r="X43" s="3147"/>
      <c r="Y43" s="3147"/>
      <c r="Z43" s="3147"/>
      <c r="AA43" s="3147"/>
      <c r="AB43" s="3148"/>
      <c r="AC43" s="3143" t="s">
        <v>1362</v>
      </c>
      <c r="AD43" s="3144"/>
      <c r="AE43" s="3144"/>
      <c r="AF43" s="3144"/>
      <c r="AG43" s="3144"/>
      <c r="AH43" s="3145"/>
      <c r="AI43" s="3124" t="str">
        <f>'19. Development Activities II'!AB160</f>
        <v>0</v>
      </c>
      <c r="AJ43" s="3125"/>
      <c r="AK43" s="3125"/>
      <c r="AL43" s="3126"/>
      <c r="AN43" s="3"/>
    </row>
    <row r="44" spans="1:40" ht="15" thickBot="1" x14ac:dyDescent="0.35">
      <c r="A44" s="3120" t="s">
        <v>585</v>
      </c>
      <c r="B44" s="3121"/>
      <c r="C44" s="3121"/>
      <c r="D44" s="3121"/>
      <c r="E44" s="3121"/>
      <c r="F44" s="3121"/>
      <c r="G44" s="3121"/>
      <c r="H44" s="3121"/>
      <c r="I44" s="3121"/>
      <c r="J44" s="3121"/>
      <c r="K44" s="3121"/>
      <c r="L44" s="3121"/>
      <c r="M44" s="3121"/>
      <c r="N44" s="3121"/>
      <c r="O44" s="3121"/>
      <c r="P44" s="3121"/>
      <c r="Q44" s="3121"/>
      <c r="R44" s="3121"/>
      <c r="S44" s="3121"/>
      <c r="T44" s="3121"/>
      <c r="U44" s="3121"/>
      <c r="V44" s="3121"/>
      <c r="W44" s="3121"/>
      <c r="X44" s="3121"/>
      <c r="Y44" s="3121"/>
      <c r="Z44" s="3121"/>
      <c r="AA44" s="3121"/>
      <c r="AB44" s="3121"/>
      <c r="AC44" s="3122"/>
      <c r="AD44" s="3122"/>
      <c r="AE44" s="3122"/>
      <c r="AF44" s="3122"/>
      <c r="AG44" s="3122"/>
      <c r="AH44" s="3123"/>
      <c r="AI44" s="3124">
        <f>AI36+AI37+AI38+AI39+AI40+AI41+AI42+AI43</f>
        <v>0</v>
      </c>
      <c r="AJ44" s="3125"/>
      <c r="AK44" s="3125"/>
      <c r="AL44" s="3126"/>
      <c r="AN44" s="3"/>
    </row>
    <row r="45" spans="1:40" ht="15" hidden="1" thickBot="1" x14ac:dyDescent="0.3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N45" s="3"/>
    </row>
    <row r="46" spans="1:40" ht="15" thickBot="1" x14ac:dyDescent="0.35">
      <c r="A46" s="3127" t="s">
        <v>732</v>
      </c>
      <c r="B46" s="3128"/>
      <c r="C46" s="3128"/>
      <c r="D46" s="3128"/>
      <c r="E46" s="3128"/>
      <c r="F46" s="3128"/>
      <c r="G46" s="3128"/>
      <c r="H46" s="3128"/>
      <c r="I46" s="3128"/>
      <c r="J46" s="3128"/>
      <c r="K46" s="3128"/>
      <c r="L46" s="3128"/>
      <c r="M46" s="3128"/>
      <c r="N46" s="3128"/>
      <c r="O46" s="3128"/>
      <c r="P46" s="3128"/>
      <c r="Q46" s="3128"/>
      <c r="R46" s="3128"/>
      <c r="S46" s="3128"/>
      <c r="T46" s="3128"/>
      <c r="U46" s="3128"/>
      <c r="V46" s="3128"/>
      <c r="W46" s="3128"/>
      <c r="X46" s="3128"/>
      <c r="Y46" s="3128"/>
      <c r="Z46" s="3128"/>
      <c r="AA46" s="3128"/>
      <c r="AB46" s="3129"/>
      <c r="AC46" s="3130" t="s">
        <v>995</v>
      </c>
      <c r="AD46" s="3131"/>
      <c r="AE46" s="3131"/>
      <c r="AF46" s="3131"/>
      <c r="AG46" s="3131"/>
      <c r="AH46" s="3132"/>
      <c r="AI46" s="3133"/>
      <c r="AJ46" s="3134"/>
      <c r="AK46" s="3134"/>
      <c r="AL46" s="3135"/>
      <c r="AN46" s="3"/>
    </row>
    <row r="47" spans="1:40" ht="15" thickBot="1" x14ac:dyDescent="0.35">
      <c r="A47" s="3114" t="s">
        <v>86</v>
      </c>
      <c r="B47" s="3115"/>
      <c r="C47" s="3115"/>
      <c r="D47" s="3115"/>
      <c r="E47" s="3115"/>
      <c r="F47" s="3115"/>
      <c r="G47" s="3115"/>
      <c r="H47" s="3115"/>
      <c r="I47" s="3115"/>
      <c r="J47" s="3115"/>
      <c r="K47" s="3115"/>
      <c r="L47" s="3115"/>
      <c r="M47" s="3115"/>
      <c r="N47" s="3115"/>
      <c r="O47" s="3115"/>
      <c r="P47" s="3115"/>
      <c r="Q47" s="3115"/>
      <c r="R47" s="3115"/>
      <c r="S47" s="3115"/>
      <c r="T47" s="3115"/>
      <c r="U47" s="3115"/>
      <c r="V47" s="3115"/>
      <c r="W47" s="3115"/>
      <c r="X47" s="3115"/>
      <c r="Y47" s="3115"/>
      <c r="Z47" s="3115"/>
      <c r="AA47" s="3115"/>
      <c r="AB47" s="3115"/>
      <c r="AC47" s="3115"/>
      <c r="AD47" s="3115"/>
      <c r="AE47" s="3115"/>
      <c r="AF47" s="3115"/>
      <c r="AG47" s="3115"/>
      <c r="AH47" s="3116"/>
      <c r="AI47" s="3117">
        <f>AI9+AI21+AI32+AI44</f>
        <v>0</v>
      </c>
      <c r="AJ47" s="3118"/>
      <c r="AK47" s="3118"/>
      <c r="AL47" s="3119"/>
      <c r="AN47" s="3"/>
    </row>
    <row r="48" spans="1:40" x14ac:dyDescent="0.3">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row>
    <row r="49" spans="1:40" x14ac:dyDescent="0.3">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row>
    <row r="50" spans="1:40" x14ac:dyDescent="0.3">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row>
    <row r="51" spans="1:40" x14ac:dyDescent="0.3">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row>
    <row r="52" spans="1:40" x14ac:dyDescent="0.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row>
    <row r="53" spans="1:40"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row>
  </sheetData>
  <sheetProtection password="8E37" sheet="1" objects="1" scenarios="1"/>
  <mergeCells count="109">
    <mergeCell ref="A3:AL3"/>
    <mergeCell ref="AC38:AH38"/>
    <mergeCell ref="AC36:AH36"/>
    <mergeCell ref="A34:AL34"/>
    <mergeCell ref="A31:AB31"/>
    <mergeCell ref="A39:AB39"/>
    <mergeCell ref="AC39:AH39"/>
    <mergeCell ref="AI39:AL39"/>
    <mergeCell ref="AI38:AL38"/>
    <mergeCell ref="AI36:AL36"/>
    <mergeCell ref="A38:AB38"/>
    <mergeCell ref="A37:AB37"/>
    <mergeCell ref="AC37:AH37"/>
    <mergeCell ref="AI37:AL37"/>
    <mergeCell ref="AC31:AH31"/>
    <mergeCell ref="AI30:AL30"/>
    <mergeCell ref="A15:AB15"/>
    <mergeCell ref="AC15:AH15"/>
    <mergeCell ref="AC16:AH16"/>
    <mergeCell ref="AI25:AL25"/>
    <mergeCell ref="A25:AB25"/>
    <mergeCell ref="AC25:AH25"/>
    <mergeCell ref="AI16:AL16"/>
    <mergeCell ref="AI19:AL19"/>
    <mergeCell ref="A42:AB42"/>
    <mergeCell ref="AC42:AH42"/>
    <mergeCell ref="AI42:AL42"/>
    <mergeCell ref="A40:AB40"/>
    <mergeCell ref="AC40:AH40"/>
    <mergeCell ref="AI40:AL40"/>
    <mergeCell ref="A41:H41"/>
    <mergeCell ref="AC41:AH41"/>
    <mergeCell ref="AI41:AL41"/>
    <mergeCell ref="A24:AB24"/>
    <mergeCell ref="A21:AH21"/>
    <mergeCell ref="A23:AL23"/>
    <mergeCell ref="AC19:AH19"/>
    <mergeCell ref="AC28:AH28"/>
    <mergeCell ref="AI28:AL28"/>
    <mergeCell ref="AC27:AH27"/>
    <mergeCell ref="AC24:AH24"/>
    <mergeCell ref="AI24:AL24"/>
    <mergeCell ref="AC20:AH20"/>
    <mergeCell ref="AI20:AL20"/>
    <mergeCell ref="A20:AB20"/>
    <mergeCell ref="A19:AB19"/>
    <mergeCell ref="A17:AB17"/>
    <mergeCell ref="A13:AB13"/>
    <mergeCell ref="AC14:AH14"/>
    <mergeCell ref="AI14:AL14"/>
    <mergeCell ref="A4:AL4"/>
    <mergeCell ref="AI5:AL5"/>
    <mergeCell ref="AC5:AH5"/>
    <mergeCell ref="A5:AB5"/>
    <mergeCell ref="A6:AB6"/>
    <mergeCell ref="AC6:AH6"/>
    <mergeCell ref="A14:AB14"/>
    <mergeCell ref="AI13:AL13"/>
    <mergeCell ref="AI12:AL12"/>
    <mergeCell ref="A8:AB8"/>
    <mergeCell ref="AC8:AH8"/>
    <mergeCell ref="A1:AL2"/>
    <mergeCell ref="A26:AB26"/>
    <mergeCell ref="A35:AB35"/>
    <mergeCell ref="AC26:AH26"/>
    <mergeCell ref="AI26:AL26"/>
    <mergeCell ref="AI6:AL6"/>
    <mergeCell ref="A16:AB16"/>
    <mergeCell ref="AI17:AL17"/>
    <mergeCell ref="A7:AB7"/>
    <mergeCell ref="AI32:AL32"/>
    <mergeCell ref="A28:AB28"/>
    <mergeCell ref="AC30:AH30"/>
    <mergeCell ref="AI31:AL31"/>
    <mergeCell ref="A29:AB29"/>
    <mergeCell ref="AC29:AH29"/>
    <mergeCell ref="AI29:AL29"/>
    <mergeCell ref="A30:AB30"/>
    <mergeCell ref="A32:AH32"/>
    <mergeCell ref="AI27:AL27"/>
    <mergeCell ref="AI21:AL21"/>
    <mergeCell ref="A18:AB18"/>
    <mergeCell ref="AC18:AH18"/>
    <mergeCell ref="AI18:AL18"/>
    <mergeCell ref="AC17:AH17"/>
    <mergeCell ref="A47:AH47"/>
    <mergeCell ref="AI47:AL47"/>
    <mergeCell ref="A44:AH44"/>
    <mergeCell ref="AI44:AL44"/>
    <mergeCell ref="A46:AB46"/>
    <mergeCell ref="AC46:AH46"/>
    <mergeCell ref="AI46:AL46"/>
    <mergeCell ref="AC7:AH7"/>
    <mergeCell ref="AI7:AL7"/>
    <mergeCell ref="AI15:AL15"/>
    <mergeCell ref="AC43:AH43"/>
    <mergeCell ref="AI43:AL43"/>
    <mergeCell ref="A43:AB43"/>
    <mergeCell ref="AC35:AH35"/>
    <mergeCell ref="AI35:AL35"/>
    <mergeCell ref="A27:AB27"/>
    <mergeCell ref="A36:AB36"/>
    <mergeCell ref="AI8:AL8"/>
    <mergeCell ref="A9:AH9"/>
    <mergeCell ref="A11:AL11"/>
    <mergeCell ref="AC13:AH13"/>
    <mergeCell ref="A12:AB12"/>
    <mergeCell ref="AI9:AL9"/>
    <mergeCell ref="AC12:AH12"/>
  </mergeCells>
  <phoneticPr fontId="71" type="noConversion"/>
  <hyperlinks>
    <hyperlink ref="A6:AB6" location="'19. Development Activities II'!A1" display="Unit Sizes"/>
    <hyperlink ref="A7:AB7" location="'19. Development Activities II'!A1" display="Unit Features"/>
    <hyperlink ref="A8:AB8" location="'36. Sponsor Characteristics'!A1" display="Sponsor Characteristics"/>
    <hyperlink ref="A13:AB13" location="'19. Development Activities II'!A1" display="Income Levels of Tenants"/>
    <hyperlink ref="A14:AB14" location="'19. Development Activities II'!A1" display="Rent Levels of Tenants"/>
    <hyperlink ref="A15:AB15" location="'19. Development Activities II'!A1" display="Tenant Services"/>
    <hyperlink ref="A16:AB16" location="'9. Site Info Part II'!A1" display="Opportunity Index"/>
    <hyperlink ref="A18:AB18" location="'19. Development Activities II'!A1" display="Tenant Populations with Special Needs"/>
    <hyperlink ref="A36:AB36" location="'34. Financing Scoring'!A1" display="Financial Feasibility"/>
    <hyperlink ref="A37:AB37" location="'30. Development Cost Schedule'!Print_Area" display="Cost of Development per Square Foot"/>
    <hyperlink ref="A38:AB38" location="'19. Development Activities II'!B72" display="Pre-application Participation"/>
    <hyperlink ref="A39:AB39" location="'34. Financing Scoring'!A1" display="Leveraging of Private, State, and Federal Resources"/>
    <hyperlink ref="A40:AB40" location="'19. Development Activities II'!B78" display="Extended Affordability or Historic Preservation"/>
    <hyperlink ref="A42:AB42" location="'19. Development Activities II'!B87" display="Right of First Refusal"/>
    <hyperlink ref="A43:AB43" location="'19. Development Activities II'!B92" display="Funding Request Amount"/>
    <hyperlink ref="A26:AB26" location="'34. Financing Scoring'!A1" display="Commitment of Development Funding by Local Political Subdivision"/>
    <hyperlink ref="A27:AB27" location="'9. Site Info Part II'!B118" display="Declared Disaster Area"/>
    <hyperlink ref="A19:K19" location="'9. Site Info Part II'!A1" display="Proximity to Important Services"/>
    <hyperlink ref="A41:H41" location="'19. Development Activities II'!Print_Area" display="Historic Preservation"/>
    <hyperlink ref="A17:AB17" location="'9. Site Info Part II'!Print_Area" display="Underserved Area"/>
  </hyperlinks>
  <printOptions horizontalCentered="1"/>
  <pageMargins left="0.7" right="0.7" top="0.75" bottom="0.5" header="0.3" footer="0.3"/>
  <pageSetup scale="89" orientation="portrait" r:id="rId1"/>
  <headerFooter>
    <oddFooter>&amp;R&amp;D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1"/>
  <sheetViews>
    <sheetView showGridLines="0" topLeftCell="A4" workbookViewId="0">
      <selection sqref="A1:AI2"/>
    </sheetView>
  </sheetViews>
  <sheetFormatPr defaultColWidth="9.109375" defaultRowHeight="14.4" x14ac:dyDescent="0.3"/>
  <cols>
    <col min="1" max="34" width="2.33203125" style="2275" customWidth="1"/>
    <col min="35" max="35" width="9.109375" style="2275" customWidth="1"/>
    <col min="36" max="97" width="2.33203125" style="2275" customWidth="1"/>
    <col min="98" max="16384" width="9.109375" style="2275"/>
  </cols>
  <sheetData>
    <row r="1" spans="1:40" ht="15" customHeight="1" x14ac:dyDescent="0.3">
      <c r="A1" s="2801" t="s">
        <v>2689</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3"/>
      <c r="AJ1"/>
      <c r="AK1"/>
      <c r="AL1"/>
      <c r="AM1" s="79"/>
      <c r="AN1" s="79"/>
    </row>
    <row r="2" spans="1:40" ht="6.6" customHeight="1" thickBot="1" x14ac:dyDescent="0.35">
      <c r="A2" s="2804"/>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6"/>
      <c r="AJ2"/>
      <c r="AK2"/>
      <c r="AL2"/>
      <c r="AM2" s="79"/>
      <c r="AN2" s="79"/>
    </row>
    <row r="3" spans="1:40" ht="81.75" customHeight="1" thickBot="1" x14ac:dyDescent="0.35">
      <c r="A3" s="3224" t="s">
        <v>2690</v>
      </c>
      <c r="B3" s="3225"/>
      <c r="C3" s="3225"/>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c r="AK3"/>
      <c r="AL3"/>
    </row>
    <row r="4" spans="1:40" ht="27" customHeight="1" thickBot="1" x14ac:dyDescent="0.35">
      <c r="A4" s="3245" t="s">
        <v>186</v>
      </c>
      <c r="B4" s="3246"/>
      <c r="C4" s="3246"/>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7"/>
      <c r="AC4" s="3197" t="s">
        <v>2692</v>
      </c>
      <c r="AD4" s="3198"/>
      <c r="AE4" s="3198"/>
      <c r="AF4" s="3198"/>
      <c r="AG4" s="3198"/>
      <c r="AH4" s="3199"/>
      <c r="AI4" s="2288" t="s">
        <v>188</v>
      </c>
      <c r="AJ4"/>
      <c r="AK4"/>
      <c r="AL4"/>
      <c r="AN4" s="3"/>
    </row>
    <row r="5" spans="1:40" ht="15" thickBot="1" x14ac:dyDescent="0.35">
      <c r="A5" s="3248" t="s">
        <v>2693</v>
      </c>
      <c r="B5" s="3248"/>
      <c r="C5" s="3248"/>
      <c r="D5" s="3248"/>
      <c r="E5" s="3248"/>
      <c r="F5" s="3248"/>
      <c r="G5" s="3248"/>
      <c r="H5" s="3248"/>
      <c r="I5" s="3248"/>
      <c r="J5" s="3248"/>
      <c r="K5" s="3248"/>
      <c r="L5" s="3248"/>
      <c r="M5" s="3248"/>
      <c r="N5" s="3248"/>
      <c r="O5" s="3248"/>
      <c r="P5" s="3248"/>
      <c r="Q5" s="3248"/>
      <c r="R5" s="3248"/>
      <c r="S5" s="3248"/>
      <c r="T5" s="3248"/>
      <c r="U5" s="3248"/>
      <c r="V5" s="3248"/>
      <c r="W5" s="3248"/>
      <c r="X5" s="3248"/>
      <c r="Y5" s="3248"/>
      <c r="Z5" s="3248"/>
      <c r="AA5" s="3248"/>
      <c r="AB5" s="3248"/>
      <c r="AC5" s="3250" t="s">
        <v>2694</v>
      </c>
      <c r="AD5" s="3250"/>
      <c r="AE5" s="3250"/>
      <c r="AF5" s="3250"/>
      <c r="AG5" s="3250"/>
      <c r="AH5" s="3250"/>
      <c r="AI5" s="2282"/>
      <c r="AJ5"/>
      <c r="AK5"/>
      <c r="AL5"/>
      <c r="AN5" s="3"/>
    </row>
    <row r="6" spans="1:40" ht="15" thickBot="1" x14ac:dyDescent="0.35">
      <c r="A6" s="3251"/>
      <c r="B6" s="3252"/>
      <c r="C6" s="3252"/>
      <c r="D6" s="3252"/>
      <c r="E6" s="3252"/>
      <c r="F6" s="3252"/>
      <c r="G6" s="3253"/>
      <c r="H6" s="3249" t="s">
        <v>2697</v>
      </c>
      <c r="I6" s="3249"/>
      <c r="J6" s="3249"/>
      <c r="K6" s="3249"/>
      <c r="L6" s="3249"/>
      <c r="M6" s="3249"/>
      <c r="N6" s="3249"/>
      <c r="O6" s="3249"/>
      <c r="P6" s="3249"/>
      <c r="Q6" s="3249"/>
      <c r="R6" s="3249"/>
      <c r="S6" s="3249"/>
      <c r="T6" s="3249"/>
      <c r="U6" s="3249"/>
      <c r="V6" s="3249"/>
      <c r="W6" s="3249"/>
      <c r="X6" s="3249"/>
      <c r="Y6" s="3249"/>
      <c r="Z6" s="3249"/>
      <c r="AA6" s="3249"/>
      <c r="AB6" s="3249"/>
      <c r="AC6" s="3250"/>
      <c r="AD6" s="3250"/>
      <c r="AE6" s="3250"/>
      <c r="AF6" s="3250"/>
      <c r="AG6" s="3250"/>
      <c r="AH6" s="3250"/>
      <c r="AI6" s="2283" t="str">
        <f>'19. Development Activities II'!AB39</f>
        <v>0</v>
      </c>
      <c r="AJ6"/>
      <c r="AK6"/>
      <c r="AL6"/>
      <c r="AN6" s="3"/>
    </row>
    <row r="7" spans="1:40" ht="15" thickBot="1" x14ac:dyDescent="0.35">
      <c r="A7" s="3251"/>
      <c r="B7" s="3252"/>
      <c r="C7" s="3252"/>
      <c r="D7" s="3252"/>
      <c r="E7" s="3252"/>
      <c r="F7" s="3252"/>
      <c r="G7" s="3253"/>
      <c r="H7" s="3249" t="s">
        <v>2698</v>
      </c>
      <c r="I7" s="3249"/>
      <c r="J7" s="3249"/>
      <c r="K7" s="3249"/>
      <c r="L7" s="3249"/>
      <c r="M7" s="3249"/>
      <c r="N7" s="3249"/>
      <c r="O7" s="3249"/>
      <c r="P7" s="3249"/>
      <c r="Q7" s="3249"/>
      <c r="R7" s="3249"/>
      <c r="S7" s="3249"/>
      <c r="T7" s="3249"/>
      <c r="U7" s="3249"/>
      <c r="V7" s="3249"/>
      <c r="W7" s="3249"/>
      <c r="X7" s="3249"/>
      <c r="Y7" s="3249"/>
      <c r="Z7" s="3249"/>
      <c r="AA7" s="3249"/>
      <c r="AB7" s="3249"/>
      <c r="AC7" s="3250"/>
      <c r="AD7" s="3250"/>
      <c r="AE7" s="3250"/>
      <c r="AF7" s="3250"/>
      <c r="AG7" s="3250"/>
      <c r="AH7" s="3250"/>
      <c r="AI7" s="2283" t="str">
        <f>'19. Development Activities II'!AB37</f>
        <v>0</v>
      </c>
      <c r="AJ7"/>
      <c r="AK7"/>
      <c r="AL7"/>
      <c r="AN7" s="3"/>
    </row>
    <row r="8" spans="1:40" ht="15" thickBot="1" x14ac:dyDescent="0.35">
      <c r="A8" s="3251"/>
      <c r="B8" s="3252"/>
      <c r="C8" s="3252"/>
      <c r="D8" s="3252"/>
      <c r="E8" s="3252"/>
      <c r="F8" s="3252"/>
      <c r="G8" s="3253"/>
      <c r="H8" s="3249" t="s">
        <v>2699</v>
      </c>
      <c r="I8" s="3249"/>
      <c r="J8" s="3249"/>
      <c r="K8" s="3249"/>
      <c r="L8" s="3249"/>
      <c r="M8" s="3249"/>
      <c r="N8" s="3249"/>
      <c r="O8" s="3249"/>
      <c r="P8" s="3249"/>
      <c r="Q8" s="3249"/>
      <c r="R8" s="3249"/>
      <c r="S8" s="3249"/>
      <c r="T8" s="3249"/>
      <c r="U8" s="3249"/>
      <c r="V8" s="3249"/>
      <c r="W8" s="3249"/>
      <c r="X8" s="3249"/>
      <c r="Y8" s="3249"/>
      <c r="Z8" s="3249"/>
      <c r="AA8" s="3249"/>
      <c r="AB8" s="3249"/>
      <c r="AC8" s="3250"/>
      <c r="AD8" s="3250"/>
      <c r="AE8" s="3250"/>
      <c r="AF8" s="3250"/>
      <c r="AG8" s="3250"/>
      <c r="AH8" s="3250"/>
      <c r="AI8" s="2283">
        <f>'19. Development Activities II'!AB35</f>
        <v>0</v>
      </c>
      <c r="AJ8"/>
      <c r="AK8"/>
      <c r="AL8"/>
      <c r="AN8" s="3"/>
    </row>
    <row r="9" spans="1:40" ht="15" thickBot="1" x14ac:dyDescent="0.35">
      <c r="A9" s="3237" t="s">
        <v>2460</v>
      </c>
      <c r="B9" s="3237"/>
      <c r="C9" s="3237"/>
      <c r="D9" s="3237"/>
      <c r="E9" s="3237"/>
      <c r="F9" s="3237"/>
      <c r="G9" s="3237"/>
      <c r="H9" s="3237"/>
      <c r="I9" s="3237"/>
      <c r="J9" s="3237"/>
      <c r="K9" s="3237"/>
      <c r="L9" s="3237"/>
      <c r="M9" s="3237"/>
      <c r="N9" s="3237"/>
      <c r="O9" s="3237"/>
      <c r="P9" s="3237"/>
      <c r="Q9" s="3237"/>
      <c r="R9" s="3237"/>
      <c r="S9" s="3237"/>
      <c r="T9" s="3237"/>
      <c r="U9" s="3237"/>
      <c r="V9" s="3237"/>
      <c r="W9" s="3237"/>
      <c r="X9" s="3237"/>
      <c r="Y9" s="3237"/>
      <c r="Z9" s="3237"/>
      <c r="AA9" s="3237"/>
      <c r="AB9" s="3237"/>
      <c r="AC9" s="3238" t="s">
        <v>2691</v>
      </c>
      <c r="AD9" s="3239"/>
      <c r="AE9" s="3239"/>
      <c r="AF9" s="3239"/>
      <c r="AG9" s="3239"/>
      <c r="AH9" s="3239"/>
      <c r="AI9" s="2284">
        <f>'19. Development Activities II'!AB31</f>
        <v>0</v>
      </c>
      <c r="AJ9"/>
      <c r="AK9"/>
      <c r="AL9"/>
      <c r="AN9" s="3"/>
    </row>
    <row r="10" spans="1:40" s="2209" customFormat="1" ht="15" thickBot="1" x14ac:dyDescent="0.35">
      <c r="A10" s="3240" t="s">
        <v>2050</v>
      </c>
      <c r="B10" s="3240"/>
      <c r="C10" s="3240"/>
      <c r="D10" s="3240"/>
      <c r="E10" s="3240"/>
      <c r="F10" s="3240"/>
      <c r="G10" s="3240"/>
      <c r="H10" s="3240"/>
      <c r="I10" s="3240"/>
      <c r="J10" s="3240"/>
      <c r="K10" s="3240"/>
      <c r="L10" s="3240"/>
      <c r="M10" s="3240"/>
      <c r="N10" s="3240"/>
      <c r="O10" s="3240"/>
      <c r="P10" s="3240"/>
      <c r="Q10" s="3240"/>
      <c r="R10" s="3240"/>
      <c r="S10" s="3240"/>
      <c r="T10" s="3240"/>
      <c r="U10" s="3240"/>
      <c r="V10" s="3240"/>
      <c r="W10" s="3240"/>
      <c r="X10" s="3240"/>
      <c r="Y10" s="3240"/>
      <c r="Z10" s="3240"/>
      <c r="AA10" s="3240"/>
      <c r="AB10" s="3240"/>
      <c r="AC10" s="3242" t="s">
        <v>979</v>
      </c>
      <c r="AD10" s="3241"/>
      <c r="AE10" s="3241"/>
      <c r="AF10" s="3241"/>
      <c r="AG10" s="3241"/>
      <c r="AH10" s="3241"/>
      <c r="AI10" s="2285">
        <f>'19. Development Activities II'!AB113</f>
        <v>0</v>
      </c>
      <c r="AJ10"/>
      <c r="AK10"/>
      <c r="AL10"/>
      <c r="AN10" s="53"/>
    </row>
    <row r="11" spans="1:40" s="2209" customFormat="1" ht="15" thickBot="1" x14ac:dyDescent="0.35">
      <c r="A11" s="3240" t="s">
        <v>723</v>
      </c>
      <c r="B11" s="3240"/>
      <c r="C11" s="3240"/>
      <c r="D11" s="3240"/>
      <c r="E11" s="3240"/>
      <c r="F11" s="3240"/>
      <c r="G11" s="3240"/>
      <c r="H11" s="3240"/>
      <c r="I11" s="3240"/>
      <c r="J11" s="3240"/>
      <c r="K11" s="3240"/>
      <c r="L11" s="3240"/>
      <c r="M11" s="3240"/>
      <c r="N11" s="3240"/>
      <c r="O11" s="3240"/>
      <c r="P11" s="3240"/>
      <c r="Q11" s="3240"/>
      <c r="R11" s="3240"/>
      <c r="S11" s="3240"/>
      <c r="T11" s="3240"/>
      <c r="U11" s="3240"/>
      <c r="V11" s="3240"/>
      <c r="W11" s="3240"/>
      <c r="X11" s="3240"/>
      <c r="Y11" s="3240"/>
      <c r="Z11" s="3240"/>
      <c r="AA11" s="3240"/>
      <c r="AB11" s="3240"/>
      <c r="AC11" s="3241" t="s">
        <v>980</v>
      </c>
      <c r="AD11" s="3241"/>
      <c r="AE11" s="3241"/>
      <c r="AF11" s="3241"/>
      <c r="AG11" s="3241"/>
      <c r="AH11" s="3241"/>
      <c r="AI11" s="2285">
        <f>'9. Site Info Part II'!U54</f>
        <v>0</v>
      </c>
      <c r="AJ11"/>
      <c r="AK11"/>
      <c r="AL11"/>
      <c r="AN11" s="53"/>
    </row>
    <row r="12" spans="1:40" s="2209" customFormat="1" ht="15" thickBot="1" x14ac:dyDescent="0.35">
      <c r="A12" s="3240" t="s">
        <v>724</v>
      </c>
      <c r="B12" s="3240"/>
      <c r="C12" s="3240"/>
      <c r="D12" s="3240"/>
      <c r="E12" s="3240"/>
      <c r="F12" s="3240"/>
      <c r="G12" s="3240"/>
      <c r="H12" s="3240"/>
      <c r="I12" s="3240"/>
      <c r="J12" s="3240"/>
      <c r="K12" s="3240"/>
      <c r="L12" s="3240"/>
      <c r="M12" s="3240"/>
      <c r="N12" s="3240"/>
      <c r="O12" s="3240"/>
      <c r="P12" s="3240"/>
      <c r="Q12" s="3240"/>
      <c r="R12" s="3240"/>
      <c r="S12" s="3240"/>
      <c r="T12" s="3240"/>
      <c r="U12" s="3240"/>
      <c r="V12" s="3240"/>
      <c r="W12" s="3240"/>
      <c r="X12" s="3240"/>
      <c r="Y12" s="3240"/>
      <c r="Z12" s="3240"/>
      <c r="AA12" s="3240"/>
      <c r="AB12" s="3240"/>
      <c r="AC12" s="3242" t="s">
        <v>1527</v>
      </c>
      <c r="AD12" s="3241"/>
      <c r="AE12" s="3241"/>
      <c r="AF12" s="3241"/>
      <c r="AG12" s="3241"/>
      <c r="AH12" s="3241"/>
      <c r="AI12" s="2285">
        <f>'9. Site Info Part II'!U90</f>
        <v>0</v>
      </c>
      <c r="AJ12"/>
      <c r="AK12"/>
      <c r="AL12"/>
      <c r="AN12" s="53"/>
    </row>
    <row r="13" spans="1:40" ht="15.75" customHeight="1" thickBot="1" x14ac:dyDescent="0.35">
      <c r="A13" s="3243" t="s">
        <v>86</v>
      </c>
      <c r="B13" s="3244"/>
      <c r="C13" s="3244"/>
      <c r="D13" s="3244"/>
      <c r="E13" s="3244"/>
      <c r="F13" s="3244"/>
      <c r="G13" s="3244"/>
      <c r="H13" s="3244"/>
      <c r="I13" s="3244"/>
      <c r="J13" s="3244"/>
      <c r="K13" s="3244"/>
      <c r="L13" s="3244"/>
      <c r="M13" s="3244"/>
      <c r="N13" s="3244"/>
      <c r="O13" s="3244"/>
      <c r="P13" s="3244"/>
      <c r="Q13" s="3244"/>
      <c r="R13" s="3244"/>
      <c r="S13" s="3244"/>
      <c r="T13" s="3244"/>
      <c r="U13" s="3244"/>
      <c r="V13" s="3244"/>
      <c r="W13" s="3244"/>
      <c r="X13" s="3244"/>
      <c r="Y13" s="3244"/>
      <c r="Z13" s="3244"/>
      <c r="AA13" s="3244"/>
      <c r="AB13" s="3244"/>
      <c r="AC13" s="3244"/>
      <c r="AD13" s="3244"/>
      <c r="AE13" s="3244"/>
      <c r="AF13" s="3244"/>
      <c r="AG13" s="3244"/>
      <c r="AH13" s="3244"/>
      <c r="AI13" s="2286">
        <f>SUM(AI6:AI6:AI12)</f>
        <v>0</v>
      </c>
      <c r="AJ13"/>
      <c r="AK13"/>
      <c r="AL13"/>
      <c r="AN13" s="3"/>
    </row>
    <row r="14" spans="1:40" ht="15" thickBot="1" x14ac:dyDescent="0.35">
      <c r="A14" s="3237" t="s">
        <v>2695</v>
      </c>
      <c r="B14" s="3237"/>
      <c r="C14" s="3237"/>
      <c r="D14" s="3237"/>
      <c r="E14" s="3237"/>
      <c r="F14" s="3237"/>
      <c r="G14" s="3237"/>
      <c r="H14" s="3237"/>
      <c r="I14" s="3237"/>
      <c r="J14" s="3237"/>
      <c r="K14" s="3237"/>
      <c r="L14" s="3237"/>
      <c r="M14" s="3237"/>
      <c r="N14" s="3237"/>
      <c r="O14" s="3237"/>
      <c r="P14" s="3237"/>
      <c r="Q14" s="3237"/>
      <c r="R14" s="3237"/>
      <c r="S14" s="3237"/>
      <c r="T14" s="3237"/>
      <c r="U14" s="3237"/>
      <c r="V14" s="3237"/>
      <c r="W14" s="3237"/>
      <c r="X14" s="3237"/>
      <c r="Y14" s="3237"/>
      <c r="Z14" s="3237"/>
      <c r="AA14" s="3237"/>
      <c r="AB14" s="3237"/>
      <c r="AC14" s="3238" t="s">
        <v>2696</v>
      </c>
      <c r="AD14" s="3239"/>
      <c r="AE14" s="3239"/>
      <c r="AF14" s="3239"/>
      <c r="AG14" s="3239"/>
      <c r="AH14" s="3239"/>
      <c r="AI14" s="2287">
        <f>'19. Development Activities II'!B26</f>
        <v>0</v>
      </c>
      <c r="AJ14"/>
      <c r="AK14"/>
      <c r="AL14"/>
      <c r="AN14" s="3"/>
    </row>
    <row r="15" spans="1:40" x14ac:dyDescent="0.3">
      <c r="AN15" s="3"/>
    </row>
    <row r="16" spans="1:40" x14ac:dyDescent="0.3">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row>
    <row r="17" spans="1:40" x14ac:dyDescent="0.3">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row>
    <row r="18" spans="1:40" x14ac:dyDescent="0.3">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x14ac:dyDescent="0.3">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row>
    <row r="20" spans="1:40" x14ac:dyDescent="0.3">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row>
    <row r="21" spans="1:40" x14ac:dyDescent="0.3">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row>
  </sheetData>
  <sheetProtection algorithmName="SHA-512" hashValue="oEdwyUe5H5JU2ZRnugbGidceX2YzLfgGYbKG0z6veUT9+FXF4y7qjlW/8kCbNWWKBT6V//f454q049UKYPScbA==" saltValue="mfgQWvfFFHteAyhLzNVL5g==" spinCount="100000" sheet="1" objects="1" scenarios="1"/>
  <mergeCells count="23">
    <mergeCell ref="A9:AB9"/>
    <mergeCell ref="AC9:AH9"/>
    <mergeCell ref="A10:AB10"/>
    <mergeCell ref="AC10:AH10"/>
    <mergeCell ref="A1:AI2"/>
    <mergeCell ref="A3:AI3"/>
    <mergeCell ref="A4:AB4"/>
    <mergeCell ref="AC4:AH4"/>
    <mergeCell ref="A5:AB5"/>
    <mergeCell ref="H6:AB6"/>
    <mergeCell ref="H7:AB7"/>
    <mergeCell ref="H8:AB8"/>
    <mergeCell ref="AC5:AH8"/>
    <mergeCell ref="A6:G6"/>
    <mergeCell ref="A8:G8"/>
    <mergeCell ref="A7:G7"/>
    <mergeCell ref="A14:AB14"/>
    <mergeCell ref="AC14:AH14"/>
    <mergeCell ref="A11:AB11"/>
    <mergeCell ref="AC11:AH11"/>
    <mergeCell ref="A12:AB12"/>
    <mergeCell ref="AC12:AH12"/>
    <mergeCell ref="A13:AH13"/>
  </mergeCells>
  <hyperlinks>
    <hyperlink ref="A9:AB9" location="'19. Development Activities II'!A1" display="Rent Levels of Tenants"/>
    <hyperlink ref="A10:AB10" location="'19. Development Activities II'!A1" display="Tenant Services"/>
    <hyperlink ref="A11:AB11" location="'9. Site Info Part II'!A1" display="Opportunity Index"/>
    <hyperlink ref="A14:AB14" location="'19. Development Activities II'!A1" display="Tiebreaker"/>
    <hyperlink ref="A5:AB5" location="'19. Development Activities II'!A1" display="Subsidy Per Unit"/>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F0"/>
  </sheetPr>
  <dimension ref="A1:CX5507"/>
  <sheetViews>
    <sheetView showGridLines="0" zoomScale="70" zoomScaleNormal="70" workbookViewId="0">
      <selection sqref="A1:Y2"/>
    </sheetView>
  </sheetViews>
  <sheetFormatPr defaultColWidth="9.109375" defaultRowHeight="15" customHeight="1" x14ac:dyDescent="0.3"/>
  <cols>
    <col min="1" max="1" width="3.33203125" style="824" customWidth="1"/>
    <col min="2" max="11" width="3.6640625" style="1060" customWidth="1"/>
    <col min="12" max="12" width="6.44140625" style="1060" customWidth="1"/>
    <col min="13" max="13" width="5.5546875" style="1060" customWidth="1"/>
    <col min="14" max="14" width="4.44140625" style="1060" customWidth="1"/>
    <col min="15" max="15" width="5.109375" style="1060" customWidth="1"/>
    <col min="16" max="16" width="5.44140625" style="1060" customWidth="1"/>
    <col min="17" max="17" width="8.88671875" style="1060" customWidth="1"/>
    <col min="18" max="18" width="3.6640625" style="1060" customWidth="1"/>
    <col min="19" max="22" width="2.44140625" style="1060" customWidth="1"/>
    <col min="23" max="23" width="6.109375" style="1060" customWidth="1"/>
    <col min="24" max="25" width="3.6640625" style="1060" customWidth="1"/>
    <col min="26" max="26" width="3.6640625" customWidth="1"/>
    <col min="27" max="28" width="3.6640625" style="1060" customWidth="1"/>
    <col min="29" max="34" width="8.6640625" style="1060" customWidth="1"/>
    <col min="35" max="35" width="17.33203125" style="1060" customWidth="1"/>
    <col min="36" max="36" width="16.88671875" style="1060" customWidth="1"/>
    <col min="37" max="40" width="8.6640625" style="1060" customWidth="1"/>
    <col min="42" max="81" width="8.6640625" style="1060" customWidth="1"/>
    <col min="82" max="86" width="8.88671875"/>
    <col min="87" max="88" width="9.109375" style="1060" customWidth="1"/>
    <col min="89" max="89" width="11.6640625" style="1060" customWidth="1"/>
    <col min="90" max="90" width="8.88671875"/>
    <col min="91" max="91" width="3.5546875" customWidth="1"/>
    <col min="92" max="94" width="15.44140625" style="1060" customWidth="1"/>
    <col min="95" max="96" width="15.44140625" style="1645" customWidth="1"/>
    <col min="97" max="97" width="17" style="1645" customWidth="1"/>
    <col min="98" max="98" width="12.44140625" customWidth="1"/>
    <col min="99" max="102" width="8.88671875" customWidth="1"/>
    <col min="103" max="16384" width="9.109375" style="1060"/>
  </cols>
  <sheetData>
    <row r="1" spans="1:102" ht="15" customHeight="1" x14ac:dyDescent="0.3">
      <c r="A1" s="2698" t="s">
        <v>123</v>
      </c>
      <c r="B1" s="2699"/>
      <c r="C1" s="2699"/>
      <c r="D1" s="2699"/>
      <c r="E1" s="2699"/>
      <c r="F1" s="2699"/>
      <c r="G1" s="2699"/>
      <c r="H1" s="2699"/>
      <c r="I1" s="2699"/>
      <c r="J1" s="2699"/>
      <c r="K1" s="2699"/>
      <c r="L1" s="2699"/>
      <c r="M1" s="2699"/>
      <c r="N1" s="2699"/>
      <c r="O1" s="2699"/>
      <c r="P1" s="2699"/>
      <c r="Q1" s="2699"/>
      <c r="R1" s="2699"/>
      <c r="S1" s="2699"/>
      <c r="T1" s="2699"/>
      <c r="U1" s="2699"/>
      <c r="V1" s="2699"/>
      <c r="W1" s="2699"/>
      <c r="X1" s="2699"/>
      <c r="Y1" s="2700"/>
      <c r="AA1" s="742"/>
      <c r="AB1" s="742"/>
      <c r="AC1" s="742"/>
      <c r="AD1" s="742"/>
      <c r="AE1" s="742"/>
      <c r="AF1" s="742"/>
      <c r="AG1" s="742"/>
      <c r="AH1" s="742"/>
      <c r="AI1" s="742"/>
      <c r="AJ1" s="742"/>
      <c r="AK1" s="742"/>
      <c r="AL1" s="742"/>
      <c r="AM1" s="742"/>
      <c r="AN1" s="742"/>
      <c r="AP1" s="742"/>
      <c r="AQ1" s="742"/>
      <c r="AR1" s="742"/>
      <c r="AS1" s="742"/>
      <c r="AT1" s="742"/>
      <c r="AU1" s="742"/>
      <c r="AV1" s="742"/>
      <c r="AW1" s="742"/>
      <c r="AX1" s="742"/>
      <c r="AY1" s="742"/>
      <c r="AZ1" s="742"/>
      <c r="BA1" s="742"/>
      <c r="BB1" s="742"/>
      <c r="BC1" s="742"/>
      <c r="BD1" s="742"/>
      <c r="BE1" s="742"/>
      <c r="CK1" s="1285"/>
      <c r="CT1" s="1752"/>
    </row>
    <row r="2" spans="1:102" ht="12" customHeight="1" thickBot="1" x14ac:dyDescent="0.35">
      <c r="A2" s="2701"/>
      <c r="B2" s="2702"/>
      <c r="C2" s="2702"/>
      <c r="D2" s="2702"/>
      <c r="E2" s="2702"/>
      <c r="F2" s="2702"/>
      <c r="G2" s="2702"/>
      <c r="H2" s="2702"/>
      <c r="I2" s="2702"/>
      <c r="J2" s="2702"/>
      <c r="K2" s="2702"/>
      <c r="L2" s="2702"/>
      <c r="M2" s="2702"/>
      <c r="N2" s="2702"/>
      <c r="O2" s="2702"/>
      <c r="P2" s="2702"/>
      <c r="Q2" s="2702"/>
      <c r="R2" s="2702"/>
      <c r="S2" s="2702"/>
      <c r="T2" s="2702"/>
      <c r="U2" s="2702"/>
      <c r="V2" s="2702"/>
      <c r="W2" s="2702"/>
      <c r="X2" s="2702"/>
      <c r="Y2" s="2703"/>
      <c r="AA2" s="742"/>
      <c r="AB2" s="742"/>
      <c r="AC2" s="785"/>
      <c r="AD2" s="785"/>
      <c r="AE2" s="785"/>
      <c r="AF2" s="785"/>
      <c r="AG2" s="785"/>
      <c r="AH2" s="785"/>
      <c r="AI2" s="785"/>
      <c r="AJ2" s="785"/>
      <c r="AK2" s="785"/>
      <c r="AL2" s="742"/>
      <c r="AM2" s="742"/>
      <c r="AN2" s="742"/>
      <c r="AP2" s="742"/>
      <c r="AQ2" s="742"/>
      <c r="AR2" s="742"/>
      <c r="AS2" s="742"/>
      <c r="AT2" s="742"/>
      <c r="AU2" s="742"/>
      <c r="AV2" s="742"/>
      <c r="AW2" s="742"/>
      <c r="AX2" s="742"/>
      <c r="AY2" s="742"/>
      <c r="AZ2" s="742"/>
      <c r="BA2" s="742"/>
      <c r="BB2" s="742"/>
      <c r="BC2" s="742"/>
      <c r="BD2" s="742"/>
      <c r="BE2" s="742"/>
      <c r="CK2" s="1286"/>
    </row>
    <row r="3" spans="1:102" s="786" customFormat="1" ht="15" customHeight="1" thickBot="1" x14ac:dyDescent="0.35">
      <c r="A3" s="419"/>
      <c r="B3" s="419"/>
      <c r="C3" s="419"/>
      <c r="D3" s="419"/>
      <c r="E3" s="419"/>
      <c r="F3" s="419"/>
      <c r="G3" s="419"/>
      <c r="H3" s="419"/>
      <c r="I3" s="419"/>
      <c r="J3" s="419"/>
      <c r="K3" s="419"/>
      <c r="L3" s="419"/>
      <c r="M3" s="419"/>
      <c r="R3" s="419"/>
      <c r="S3" s="419"/>
      <c r="T3" s="419"/>
      <c r="U3" s="419"/>
      <c r="V3" s="468" t="s">
        <v>106</v>
      </c>
      <c r="W3" s="787">
        <f>'6a. Competitive HTC Self Score'!AI47</f>
        <v>0</v>
      </c>
      <c r="X3" s="788"/>
      <c r="Y3" s="419"/>
      <c r="Z3"/>
      <c r="AA3" s="419"/>
      <c r="AB3" s="419"/>
      <c r="AC3" s="789"/>
      <c r="AD3" s="789"/>
      <c r="AE3" s="789"/>
      <c r="AF3" s="789"/>
      <c r="AG3" s="789"/>
      <c r="AH3" s="789"/>
      <c r="AI3" s="789"/>
      <c r="AJ3" s="789"/>
      <c r="AK3" s="789"/>
      <c r="AL3" s="419"/>
      <c r="AM3" s="419"/>
      <c r="AN3" s="419"/>
      <c r="AP3" s="419"/>
      <c r="AQ3" s="419"/>
      <c r="AR3" s="419"/>
      <c r="AS3" s="419"/>
      <c r="AT3" s="419"/>
      <c r="AU3" s="419"/>
      <c r="AV3" s="419"/>
      <c r="AW3" s="419"/>
      <c r="AX3" s="419"/>
      <c r="AY3" s="419"/>
      <c r="BA3" s="790"/>
      <c r="BB3" s="790"/>
      <c r="BC3" s="790"/>
      <c r="BD3" s="790"/>
      <c r="CK3" s="1286"/>
      <c r="CT3"/>
      <c r="CU3"/>
      <c r="CV3"/>
      <c r="CW3"/>
      <c r="CX3"/>
    </row>
    <row r="4" spans="1:102" s="419" customFormat="1" ht="6.75" customHeight="1" thickBot="1" x14ac:dyDescent="0.35">
      <c r="A4" s="449"/>
      <c r="B4" s="457"/>
      <c r="C4" s="457"/>
      <c r="D4" s="457"/>
      <c r="E4" s="457"/>
      <c r="F4" s="457"/>
      <c r="G4" s="457"/>
      <c r="H4" s="447"/>
      <c r="I4" s="447"/>
      <c r="J4" s="447"/>
      <c r="K4" s="447"/>
      <c r="L4" s="447"/>
      <c r="M4" s="449"/>
      <c r="N4" s="449"/>
      <c r="O4" s="449"/>
      <c r="P4" s="449"/>
      <c r="Q4" s="449"/>
      <c r="R4" s="449"/>
      <c r="S4" s="449"/>
      <c r="T4" s="449"/>
      <c r="U4" s="449"/>
      <c r="V4" s="449"/>
      <c r="W4" s="449"/>
      <c r="X4" s="449"/>
      <c r="Y4" s="449"/>
      <c r="Z4"/>
      <c r="AA4" s="449"/>
      <c r="AB4" s="449"/>
      <c r="AC4" s="258"/>
      <c r="AD4" s="258"/>
      <c r="AE4" s="258"/>
      <c r="AF4" s="258"/>
      <c r="AG4" s="258"/>
      <c r="AH4" s="258"/>
      <c r="AI4" s="258"/>
      <c r="AJ4" s="258"/>
      <c r="AK4" s="258"/>
      <c r="AL4" s="449"/>
      <c r="CK4" s="1286"/>
      <c r="CT4"/>
      <c r="CU4"/>
      <c r="CV4"/>
      <c r="CW4"/>
      <c r="CX4"/>
    </row>
    <row r="5" spans="1:102" s="419" customFormat="1" ht="15" customHeight="1" thickBot="1" x14ac:dyDescent="0.35">
      <c r="A5" s="466" t="s">
        <v>158</v>
      </c>
      <c r="B5" s="2610" t="s">
        <v>1087</v>
      </c>
      <c r="C5" s="2611"/>
      <c r="D5" s="2611"/>
      <c r="E5" s="2611"/>
      <c r="F5" s="2611"/>
      <c r="G5" s="2611"/>
      <c r="H5" s="2611"/>
      <c r="I5" s="2611"/>
      <c r="J5" s="2611"/>
      <c r="K5" s="2611"/>
      <c r="L5" s="2611"/>
      <c r="M5" s="2611"/>
      <c r="N5" s="2611"/>
      <c r="O5" s="2611"/>
      <c r="P5" s="2611"/>
      <c r="Q5" s="2611"/>
      <c r="R5" s="2611"/>
      <c r="S5" s="2611"/>
      <c r="T5" s="2611"/>
      <c r="U5" s="2611"/>
      <c r="V5" s="2611"/>
      <c r="W5" s="2611"/>
      <c r="X5" s="2611"/>
      <c r="Y5" s="2612"/>
      <c r="Z5"/>
      <c r="AA5" s="791"/>
      <c r="AB5" s="791"/>
      <c r="AC5" s="792"/>
      <c r="AD5" s="792"/>
      <c r="AE5" s="792"/>
      <c r="AF5" s="792"/>
      <c r="AG5" s="792"/>
      <c r="AH5" s="792"/>
      <c r="AI5" s="792"/>
      <c r="AJ5" s="792"/>
      <c r="AK5" s="792"/>
      <c r="AL5" s="791"/>
      <c r="AM5" s="791"/>
      <c r="AN5" s="791"/>
      <c r="AP5" s="791"/>
      <c r="AQ5" s="791"/>
      <c r="AR5" s="791"/>
      <c r="AS5" s="791"/>
      <c r="AT5" s="791"/>
      <c r="AU5" s="791"/>
      <c r="AV5" s="791"/>
      <c r="AW5" s="791"/>
      <c r="AX5" s="791"/>
      <c r="AY5" s="791"/>
      <c r="AZ5" s="791"/>
      <c r="BA5" s="791"/>
      <c r="BB5" s="791"/>
      <c r="BC5" s="791"/>
      <c r="BD5" s="791"/>
      <c r="BE5" s="791"/>
      <c r="CK5" s="1286"/>
      <c r="CT5"/>
      <c r="CU5"/>
      <c r="CV5"/>
      <c r="CW5"/>
      <c r="CX5"/>
    </row>
    <row r="6" spans="1:102" s="419" customFormat="1" ht="4.5" customHeight="1" thickBot="1" x14ac:dyDescent="0.35">
      <c r="Z6"/>
      <c r="AC6" s="789"/>
      <c r="AD6" s="789"/>
      <c r="AE6" s="789"/>
      <c r="AF6" s="789"/>
      <c r="AG6" s="789"/>
      <c r="AH6" s="789"/>
      <c r="AI6" s="789"/>
      <c r="AJ6" s="789"/>
      <c r="AK6" s="789"/>
      <c r="CK6" s="1286"/>
      <c r="CT6"/>
      <c r="CU6"/>
      <c r="CV6"/>
      <c r="CW6"/>
      <c r="CX6"/>
    </row>
    <row r="7" spans="1:102" s="419" customFormat="1" ht="15" customHeight="1" thickBot="1" x14ac:dyDescent="0.35">
      <c r="B7" s="2673"/>
      <c r="C7" s="2674"/>
      <c r="D7" s="2674"/>
      <c r="E7" s="2674"/>
      <c r="F7" s="2674"/>
      <c r="G7" s="2674"/>
      <c r="H7" s="2674"/>
      <c r="I7" s="2674"/>
      <c r="J7" s="2674"/>
      <c r="K7" s="2674"/>
      <c r="L7" s="2674"/>
      <c r="M7" s="2674"/>
      <c r="N7" s="2674"/>
      <c r="O7" s="2674"/>
      <c r="P7" s="2674"/>
      <c r="Q7" s="793"/>
      <c r="R7" s="2704"/>
      <c r="S7" s="2704"/>
      <c r="T7" s="2704"/>
      <c r="U7" s="2704"/>
      <c r="V7" s="2704"/>
      <c r="W7" s="1664" t="s">
        <v>1988</v>
      </c>
      <c r="X7" s="2675"/>
      <c r="Y7" s="2676"/>
      <c r="Z7"/>
      <c r="AA7" s="793"/>
      <c r="AB7" s="793"/>
      <c r="AC7" s="794"/>
      <c r="AD7" s="794"/>
      <c r="AE7" s="794"/>
      <c r="AF7" s="794"/>
      <c r="AG7" s="794"/>
      <c r="AH7" s="794"/>
      <c r="AI7" s="794"/>
      <c r="AJ7" s="794"/>
      <c r="AK7" s="794"/>
      <c r="AL7" s="793"/>
      <c r="AM7" s="793"/>
      <c r="AP7" s="793"/>
      <c r="AQ7" s="793"/>
      <c r="AR7" s="793"/>
      <c r="AS7" s="793"/>
      <c r="AT7" s="793"/>
      <c r="AU7" s="793"/>
      <c r="AV7" s="793"/>
      <c r="AW7" s="793"/>
      <c r="AX7" s="793"/>
      <c r="AY7" s="793"/>
      <c r="AZ7" s="793"/>
      <c r="BA7" s="793"/>
      <c r="BD7" s="795"/>
      <c r="BE7" s="795"/>
      <c r="CK7" s="1286"/>
      <c r="CT7"/>
      <c r="CU7"/>
      <c r="CV7"/>
      <c r="CW7"/>
      <c r="CX7"/>
    </row>
    <row r="8" spans="1:102" s="419" customFormat="1" ht="15" customHeight="1" thickBot="1" x14ac:dyDescent="0.35">
      <c r="B8" s="796" t="s">
        <v>189</v>
      </c>
      <c r="C8" s="649"/>
      <c r="D8" s="649"/>
      <c r="E8" s="649"/>
      <c r="F8" s="649"/>
      <c r="G8" s="649"/>
      <c r="H8" s="649"/>
      <c r="I8" s="649"/>
      <c r="J8" s="649"/>
      <c r="K8" s="649"/>
      <c r="M8" s="649"/>
      <c r="N8" s="649"/>
      <c r="O8" s="649"/>
      <c r="Q8" s="797"/>
      <c r="R8" s="796" t="s">
        <v>167</v>
      </c>
      <c r="Z8"/>
      <c r="AC8" s="789"/>
      <c r="AD8"/>
      <c r="AE8"/>
      <c r="AF8"/>
      <c r="AG8"/>
      <c r="AH8"/>
      <c r="AI8"/>
      <c r="AJ8"/>
      <c r="AK8"/>
      <c r="BD8" s="798"/>
      <c r="BE8" s="798"/>
      <c r="CK8" s="1286"/>
      <c r="CT8"/>
      <c r="CU8"/>
      <c r="CV8"/>
      <c r="CW8"/>
      <c r="CX8"/>
    </row>
    <row r="9" spans="1:102" s="419" customFormat="1" ht="15" customHeight="1" thickBot="1" x14ac:dyDescent="0.35">
      <c r="B9" s="2675"/>
      <c r="C9" s="2676"/>
      <c r="D9" s="795"/>
      <c r="E9" s="2672"/>
      <c r="F9" s="2672"/>
      <c r="G9" s="793"/>
      <c r="H9" s="2674"/>
      <c r="I9" s="2674"/>
      <c r="J9" s="2674"/>
      <c r="K9" s="2674"/>
      <c r="L9" s="2674"/>
      <c r="M9" s="2674"/>
      <c r="N9" s="2674"/>
      <c r="P9" s="1245"/>
      <c r="Q9"/>
      <c r="R9" s="2196"/>
      <c r="S9" s="2714" t="s">
        <v>2640</v>
      </c>
      <c r="T9" s="2714"/>
      <c r="U9" s="2714"/>
      <c r="V9" s="2714"/>
      <c r="W9" s="2714"/>
      <c r="X9" s="2714"/>
      <c r="Y9" s="2714"/>
      <c r="Z9"/>
      <c r="AC9" s="789"/>
      <c r="AD9"/>
      <c r="AE9"/>
      <c r="AF9"/>
      <c r="AG9"/>
      <c r="AH9"/>
      <c r="AI9"/>
      <c r="AJ9"/>
      <c r="AK9"/>
      <c r="AL9" s="795"/>
      <c r="AM9" s="445"/>
      <c r="AN9" s="445"/>
      <c r="AP9" s="445"/>
      <c r="AQ9" s="445"/>
      <c r="AR9" s="488"/>
      <c r="AS9" s="445"/>
      <c r="AT9" s="445"/>
      <c r="AU9" s="445"/>
      <c r="AV9" s="445"/>
      <c r="AW9" s="448"/>
      <c r="AX9" s="448"/>
      <c r="AY9" s="448"/>
      <c r="AZ9" s="445"/>
      <c r="BA9" s="445"/>
      <c r="BB9" s="795"/>
      <c r="BC9" s="795"/>
      <c r="CK9" s="1286"/>
      <c r="CT9"/>
      <c r="CU9"/>
      <c r="CV9"/>
      <c r="CW9"/>
      <c r="CX9"/>
    </row>
    <row r="10" spans="1:102" s="419" customFormat="1" ht="13.5" customHeight="1" x14ac:dyDescent="0.3">
      <c r="B10" s="489" t="s">
        <v>191</v>
      </c>
      <c r="C10" s="489"/>
      <c r="D10" s="489"/>
      <c r="E10" s="489" t="s">
        <v>169</v>
      </c>
      <c r="F10" s="800"/>
      <c r="G10" s="649"/>
      <c r="H10" s="801" t="s">
        <v>190</v>
      </c>
      <c r="I10" s="797"/>
      <c r="P10" s="489" t="s">
        <v>1056</v>
      </c>
      <c r="Q10" s="489"/>
      <c r="R10" s="460"/>
      <c r="S10" s="2714"/>
      <c r="T10" s="2714"/>
      <c r="U10" s="2714"/>
      <c r="V10" s="2714"/>
      <c r="W10" s="2714"/>
      <c r="X10" s="2714"/>
      <c r="Y10" s="2714"/>
      <c r="Z10"/>
      <c r="AC10" s="789"/>
      <c r="AD10"/>
      <c r="AE10"/>
      <c r="AF10"/>
      <c r="AG10"/>
      <c r="AH10"/>
      <c r="AI10"/>
      <c r="AJ10"/>
      <c r="AK10"/>
      <c r="CK10" s="1286"/>
      <c r="CT10"/>
      <c r="CU10"/>
      <c r="CV10"/>
      <c r="CW10"/>
      <c r="CX10"/>
    </row>
    <row r="11" spans="1:102" s="1424" customFormat="1" ht="6.6" customHeight="1" thickBot="1" x14ac:dyDescent="0.35">
      <c r="B11" s="489"/>
      <c r="C11" s="489"/>
      <c r="D11" s="489"/>
      <c r="E11" s="489"/>
      <c r="F11" s="800"/>
      <c r="G11" s="649"/>
      <c r="H11" s="801"/>
      <c r="I11" s="797"/>
      <c r="P11" s="489"/>
      <c r="Q11" s="489"/>
      <c r="R11" s="489"/>
      <c r="S11" s="791"/>
      <c r="T11" s="791"/>
      <c r="U11" s="791"/>
      <c r="X11" s="489"/>
      <c r="Y11" s="489"/>
      <c r="Z11" s="1705"/>
      <c r="AC11" s="789"/>
      <c r="AD11"/>
      <c r="AE11"/>
      <c r="AF11"/>
      <c r="AG11"/>
      <c r="AH11"/>
      <c r="AI11"/>
      <c r="AJ11"/>
      <c r="AK11"/>
      <c r="CK11" s="1286"/>
      <c r="CT11"/>
      <c r="CU11"/>
      <c r="CV11"/>
      <c r="CW11"/>
      <c r="CX11"/>
    </row>
    <row r="12" spans="1:102" s="419" customFormat="1" ht="15" customHeight="1" thickBot="1" x14ac:dyDescent="0.35">
      <c r="A12" s="443" t="s">
        <v>165</v>
      </c>
      <c r="B12" s="2610" t="s">
        <v>1088</v>
      </c>
      <c r="C12" s="2611"/>
      <c r="D12" s="2611"/>
      <c r="E12" s="2611"/>
      <c r="F12" s="2611"/>
      <c r="G12" s="2611"/>
      <c r="H12" s="2611"/>
      <c r="I12" s="2611"/>
      <c r="J12" s="2611"/>
      <c r="K12" s="2611"/>
      <c r="L12" s="2611"/>
      <c r="M12" s="2611"/>
      <c r="N12" s="2611"/>
      <c r="O12" s="2611"/>
      <c r="P12" s="2611"/>
      <c r="Q12" s="2611"/>
      <c r="R12" s="2611"/>
      <c r="S12" s="2611"/>
      <c r="T12" s="2611"/>
      <c r="U12" s="2611"/>
      <c r="V12" s="2611"/>
      <c r="W12" s="2611"/>
      <c r="X12" s="2611"/>
      <c r="Y12" s="2612"/>
      <c r="Z12"/>
      <c r="AA12" s="791"/>
      <c r="AB12" s="791"/>
      <c r="AC12" s="792"/>
      <c r="AD12"/>
      <c r="AE12"/>
      <c r="AF12"/>
      <c r="AG12"/>
      <c r="AH12"/>
      <c r="AI12"/>
      <c r="AJ12"/>
      <c r="AK12"/>
      <c r="AL12" s="791"/>
      <c r="AM12" s="791"/>
      <c r="AN12" s="791"/>
      <c r="AP12" s="791"/>
      <c r="AQ12" s="791"/>
      <c r="AR12" s="791"/>
      <c r="AS12" s="791"/>
      <c r="AT12" s="791"/>
      <c r="AU12" s="791"/>
      <c r="AV12" s="791"/>
      <c r="AW12" s="791"/>
      <c r="AX12" s="791"/>
      <c r="AY12" s="791"/>
      <c r="AZ12" s="791"/>
      <c r="BA12" s="791"/>
      <c r="BB12" s="791"/>
      <c r="BC12" s="791"/>
      <c r="BD12" s="791"/>
      <c r="BE12" s="791"/>
      <c r="CK12" s="1286"/>
      <c r="CT12"/>
      <c r="CU12"/>
      <c r="CV12"/>
      <c r="CW12"/>
      <c r="CX12"/>
    </row>
    <row r="13" spans="1:102" s="419" customFormat="1" ht="6.75" customHeight="1" thickBot="1" x14ac:dyDescent="0.35">
      <c r="Z13"/>
      <c r="AC13" s="789"/>
      <c r="AD13"/>
      <c r="AE13"/>
      <c r="AF13"/>
      <c r="AG13"/>
      <c r="AH13"/>
      <c r="AI13"/>
      <c r="AJ13"/>
      <c r="AK13"/>
      <c r="CK13" s="1286"/>
      <c r="CT13"/>
      <c r="CU13"/>
      <c r="CV13"/>
      <c r="CW13"/>
      <c r="CX13"/>
    </row>
    <row r="14" spans="1:102" s="419" customFormat="1" ht="15" customHeight="1" thickBot="1" x14ac:dyDescent="0.35">
      <c r="B14" s="2674"/>
      <c r="C14" s="2674"/>
      <c r="D14" s="2674"/>
      <c r="E14" s="2674"/>
      <c r="F14"/>
      <c r="I14" s="1245"/>
      <c r="J14" s="3258" t="s">
        <v>83</v>
      </c>
      <c r="K14" s="3259"/>
      <c r="L14" s="3259"/>
      <c r="M14" s="3259"/>
      <c r="N14" s="3260"/>
      <c r="O14" s="3256" t="str">
        <f>IF($B$14&gt;0,VLOOKUP($B$14,$AI$229:$AK$5492,3,FALSE),"")</f>
        <v/>
      </c>
      <c r="P14" s="3257"/>
      <c r="Q14" s="2066" t="s">
        <v>1107</v>
      </c>
      <c r="R14" s="2709" t="str">
        <f>IF($B$14&gt;0,VLOOKUP($B$14,$AI$229:$AN$5493,4,FALSE),"")</f>
        <v/>
      </c>
      <c r="S14" s="2710"/>
      <c r="T14" s="2707" t="s">
        <v>84</v>
      </c>
      <c r="U14" s="2711"/>
      <c r="V14" s="2711"/>
      <c r="W14" s="2708"/>
      <c r="X14" s="2712" t="str">
        <f>IF($B$14&gt;0,VLOOKUP($B$14,$AI$229:$AN$5493,5,FALSE),"")</f>
        <v/>
      </c>
      <c r="Y14" s="2713"/>
      <c r="Z14"/>
      <c r="AA14" s="1128"/>
      <c r="AC14" s="789"/>
      <c r="AD14"/>
      <c r="AE14"/>
      <c r="AF14"/>
      <c r="AG14"/>
      <c r="AH14"/>
      <c r="AI14"/>
      <c r="AJ14"/>
      <c r="AK14"/>
      <c r="AT14" s="445"/>
      <c r="AU14" s="795"/>
      <c r="AV14" s="795"/>
      <c r="CK14" s="1286"/>
      <c r="CT14"/>
      <c r="CU14"/>
      <c r="CV14"/>
      <c r="CW14"/>
      <c r="CX14"/>
    </row>
    <row r="15" spans="1:102" customFormat="1" ht="12" customHeight="1" thickBot="1" x14ac:dyDescent="0.35">
      <c r="B15" s="720" t="s">
        <v>2576</v>
      </c>
      <c r="G15" s="1060"/>
      <c r="H15" s="1060"/>
      <c r="I15" s="1571" t="s">
        <v>194</v>
      </c>
      <c r="K15" s="1060"/>
      <c r="L15" s="1585"/>
      <c r="M15" s="3254" t="s">
        <v>2740</v>
      </c>
      <c r="N15" s="3254"/>
      <c r="O15" s="3254"/>
      <c r="P15" s="3254"/>
      <c r="Q15" s="3254"/>
      <c r="R15" s="3254"/>
      <c r="S15" s="3254"/>
      <c r="T15" s="3254"/>
      <c r="U15" s="3254"/>
      <c r="V15" s="3254"/>
      <c r="W15" s="3254"/>
      <c r="X15" s="3254"/>
      <c r="Y15" s="3254"/>
      <c r="Z15" s="1199"/>
      <c r="AA15" s="1199"/>
      <c r="CN15" s="1060"/>
      <c r="CO15" s="1060"/>
      <c r="CP15" s="1060"/>
      <c r="CQ15" s="1645"/>
      <c r="CR15" s="1645"/>
      <c r="CS15" s="1645"/>
    </row>
    <row r="16" spans="1:102" s="1424" customFormat="1" ht="11.4" customHeight="1" thickBot="1" x14ac:dyDescent="0.35">
      <c r="B16" s="489"/>
      <c r="C16" s="489"/>
      <c r="D16" s="489"/>
      <c r="E16" s="489"/>
      <c r="F16" s="800"/>
      <c r="G16" s="649"/>
      <c r="H16" s="801"/>
      <c r="I16" s="797"/>
      <c r="K16" s="802"/>
      <c r="L16" s="2315"/>
      <c r="M16" s="3255"/>
      <c r="N16" s="3255"/>
      <c r="O16" s="3255"/>
      <c r="P16" s="3255"/>
      <c r="Q16" s="3255"/>
      <c r="R16" s="3255"/>
      <c r="S16" s="3255"/>
      <c r="T16" s="3255"/>
      <c r="U16" s="3255"/>
      <c r="V16" s="3255"/>
      <c r="W16" s="3255"/>
      <c r="X16" s="3255"/>
      <c r="Y16" s="3255"/>
      <c r="Z16" s="1199"/>
      <c r="AA16" s="1199"/>
      <c r="AC16" s="789"/>
      <c r="AD16" s="2057"/>
      <c r="AE16" s="2057"/>
      <c r="AF16" s="2057"/>
      <c r="AG16" s="2057"/>
      <c r="AH16" s="2057"/>
      <c r="AI16" s="2057"/>
      <c r="AJ16" s="2057"/>
      <c r="AK16" s="2057"/>
      <c r="CK16" s="1286"/>
      <c r="CT16" s="2057"/>
      <c r="CU16" s="2057"/>
      <c r="CV16" s="2057"/>
      <c r="CW16" s="2057"/>
      <c r="CX16" s="2057"/>
    </row>
    <row r="17" spans="1:102" s="419" customFormat="1" ht="15.75" customHeight="1" thickBot="1" x14ac:dyDescent="0.35">
      <c r="A17" s="443" t="s">
        <v>171</v>
      </c>
      <c r="B17" s="2610" t="s">
        <v>2122</v>
      </c>
      <c r="C17" s="2611"/>
      <c r="D17" s="2611"/>
      <c r="E17" s="2611"/>
      <c r="F17" s="2611"/>
      <c r="G17" s="2611"/>
      <c r="H17" s="2611"/>
      <c r="I17" s="2611"/>
      <c r="J17" s="2611"/>
      <c r="K17" s="2611"/>
      <c r="L17" s="2611"/>
      <c r="M17" s="2611"/>
      <c r="N17" s="2611"/>
      <c r="O17" s="2611"/>
      <c r="P17" s="2611"/>
      <c r="Q17" s="2611"/>
      <c r="R17" s="2611"/>
      <c r="S17" s="2611"/>
      <c r="T17" s="2611"/>
      <c r="U17" s="2611"/>
      <c r="V17" s="2611"/>
      <c r="W17" s="2611"/>
      <c r="X17" s="2611"/>
      <c r="Y17" s="2612"/>
      <c r="Z17"/>
      <c r="AA17" s="791"/>
      <c r="AB17" s="791"/>
      <c r="AC17" s="792"/>
      <c r="AD17" s="792"/>
      <c r="AE17" s="792"/>
      <c r="AF17" s="792"/>
      <c r="AG17" s="792"/>
      <c r="AH17" s="792"/>
      <c r="AI17" s="792"/>
      <c r="AJ17" s="792"/>
      <c r="AK17" s="792"/>
      <c r="AL17" s="791"/>
      <c r="AM17" s="791"/>
      <c r="AN17" s="791"/>
      <c r="AP17" s="791"/>
      <c r="AQ17" s="791"/>
      <c r="AR17" s="791"/>
      <c r="AS17" s="791"/>
      <c r="AT17" s="791"/>
      <c r="AU17" s="791"/>
      <c r="AV17" s="791"/>
      <c r="AW17" s="791"/>
      <c r="AX17" s="791"/>
      <c r="AY17" s="791"/>
      <c r="AZ17" s="791"/>
      <c r="BA17" s="791"/>
      <c r="BB17" s="791"/>
      <c r="BC17" s="791"/>
      <c r="BD17" s="791"/>
      <c r="BE17" s="791"/>
      <c r="CK17" s="1286"/>
      <c r="CT17"/>
      <c r="CU17"/>
      <c r="CV17"/>
      <c r="CW17"/>
      <c r="CX17"/>
    </row>
    <row r="18" spans="1:102" s="419" customFormat="1" ht="5.25" customHeight="1" x14ac:dyDescent="0.3">
      <c r="A18" s="443"/>
      <c r="C18" s="459"/>
      <c r="D18" s="445"/>
      <c r="E18" s="470"/>
      <c r="F18" s="470"/>
      <c r="G18" s="470"/>
      <c r="H18" s="470"/>
      <c r="I18" s="470"/>
      <c r="J18" s="470"/>
      <c r="K18" s="470"/>
      <c r="L18" s="470"/>
      <c r="M18" s="470"/>
      <c r="N18" s="470"/>
      <c r="O18" s="470"/>
      <c r="P18" s="470"/>
      <c r="Q18" s="470"/>
      <c r="R18" s="470"/>
      <c r="S18" s="470"/>
      <c r="T18" s="470"/>
      <c r="U18" s="470"/>
      <c r="V18" s="470"/>
      <c r="W18" s="470"/>
      <c r="X18" s="470"/>
      <c r="Y18" s="470"/>
      <c r="Z18"/>
      <c r="AA18" s="470"/>
      <c r="AB18" s="470"/>
      <c r="AC18" s="804"/>
      <c r="AD18" s="804"/>
      <c r="AE18" s="804"/>
      <c r="AF18" s="804"/>
      <c r="AG18" s="804"/>
      <c r="AH18" s="804"/>
      <c r="AI18" s="804"/>
      <c r="AJ18" s="804"/>
      <c r="AK18" s="804"/>
      <c r="AL18" s="470"/>
      <c r="CK18" s="1286"/>
      <c r="CT18"/>
      <c r="CU18"/>
      <c r="CV18"/>
      <c r="CW18"/>
      <c r="CX18"/>
    </row>
    <row r="19" spans="1:102" s="419" customFormat="1" ht="15" customHeight="1" thickBot="1" x14ac:dyDescent="0.35">
      <c r="A19" s="443"/>
      <c r="B19" s="649" t="s">
        <v>1162</v>
      </c>
      <c r="C19" s="459"/>
      <c r="D19" s="445"/>
      <c r="E19" s="470"/>
      <c r="F19" s="470"/>
      <c r="G19" s="470"/>
      <c r="H19" s="470"/>
      <c r="I19" s="470"/>
      <c r="J19" s="470"/>
      <c r="K19" s="470"/>
      <c r="L19" s="470"/>
      <c r="M19" s="470"/>
      <c r="N19" s="470"/>
      <c r="O19" s="470"/>
      <c r="P19" s="470"/>
      <c r="Q19" s="470"/>
      <c r="R19" s="470"/>
      <c r="S19" s="470"/>
      <c r="T19" s="470"/>
      <c r="U19" s="470"/>
      <c r="V19" s="470"/>
      <c r="W19" s="470"/>
      <c r="X19" s="470"/>
      <c r="Y19" s="470"/>
      <c r="Z19"/>
      <c r="AA19" s="470"/>
      <c r="AB19" s="470"/>
      <c r="AC19" s="470"/>
      <c r="AD19" s="470"/>
      <c r="AE19" s="470"/>
      <c r="AF19" s="470"/>
      <c r="AG19" s="470"/>
      <c r="AH19" s="470"/>
      <c r="AI19" s="470"/>
      <c r="AJ19" s="470"/>
      <c r="AK19" s="470"/>
      <c r="AL19" s="470"/>
      <c r="CK19" s="1286"/>
      <c r="CT19"/>
      <c r="CU19"/>
      <c r="CV19"/>
      <c r="CW19"/>
      <c r="CX19"/>
    </row>
    <row r="20" spans="1:102" s="419" customFormat="1" ht="13.2" customHeight="1" thickBot="1" x14ac:dyDescent="0.35">
      <c r="A20" s="443"/>
      <c r="B20" s="1053"/>
      <c r="C20" s="2592" t="s">
        <v>2007</v>
      </c>
      <c r="D20" s="2592"/>
      <c r="E20" s="2592"/>
      <c r="F20" s="2592"/>
      <c r="G20" s="2592"/>
      <c r="H20" s="2592"/>
      <c r="I20" s="2592"/>
      <c r="J20" s="2592"/>
      <c r="K20" s="2592"/>
      <c r="L20" s="2592"/>
      <c r="M20" s="2592"/>
      <c r="N20" s="2592"/>
      <c r="O20" s="2592"/>
      <c r="P20" s="2592"/>
      <c r="Q20" s="2592"/>
      <c r="R20" s="2592"/>
      <c r="S20" s="2592"/>
      <c r="T20" s="2592"/>
      <c r="U20" s="2592"/>
      <c r="V20" s="2592"/>
      <c r="W20" s="2592"/>
      <c r="X20" s="2592"/>
      <c r="Y20" s="2592"/>
      <c r="Z20"/>
      <c r="AA20" s="482"/>
      <c r="AB20" s="482"/>
      <c r="AC20" s="482"/>
      <c r="AD20" s="482"/>
      <c r="AE20" s="482"/>
      <c r="AF20" s="482"/>
      <c r="AG20" s="482"/>
      <c r="AH20" s="482"/>
      <c r="AI20" s="482"/>
      <c r="AJ20" s="482"/>
      <c r="AK20" s="482"/>
      <c r="AL20" s="482"/>
      <c r="AM20" s="482"/>
      <c r="AN20" s="482"/>
      <c r="AP20" s="482"/>
      <c r="AQ20" s="482"/>
      <c r="AR20" s="482"/>
      <c r="AS20" s="482"/>
      <c r="AT20" s="482"/>
      <c r="AU20" s="482"/>
      <c r="AV20" s="482"/>
      <c r="AW20" s="482"/>
      <c r="AX20" s="482"/>
      <c r="AY20" s="482"/>
      <c r="AZ20" s="482"/>
      <c r="BA20" s="482"/>
      <c r="BB20" s="482"/>
      <c r="BC20" s="482"/>
      <c r="BD20" s="482"/>
      <c r="BE20" s="482"/>
      <c r="CK20" s="1286"/>
      <c r="CT20"/>
      <c r="CU20"/>
      <c r="CV20"/>
      <c r="CW20"/>
      <c r="CX20"/>
    </row>
    <row r="21" spans="1:102" s="419" customFormat="1" ht="13.2" customHeight="1" x14ac:dyDescent="0.3">
      <c r="A21" s="443"/>
      <c r="B21" s="445"/>
      <c r="C21" s="2592"/>
      <c r="D21" s="2592"/>
      <c r="E21" s="2592"/>
      <c r="F21" s="2592"/>
      <c r="G21" s="2592"/>
      <c r="H21" s="2592"/>
      <c r="I21" s="2592"/>
      <c r="J21" s="2592"/>
      <c r="K21" s="2592"/>
      <c r="L21" s="2592"/>
      <c r="M21" s="2592"/>
      <c r="N21" s="2592"/>
      <c r="O21" s="2592"/>
      <c r="P21" s="2592"/>
      <c r="Q21" s="2592"/>
      <c r="R21" s="2592"/>
      <c r="S21" s="2592"/>
      <c r="T21" s="2592"/>
      <c r="U21" s="2592"/>
      <c r="V21" s="2592"/>
      <c r="W21" s="2592"/>
      <c r="X21" s="2592"/>
      <c r="Y21" s="2592"/>
      <c r="Z21"/>
      <c r="AA21" s="482"/>
      <c r="AB21" s="482"/>
      <c r="AC21" s="482"/>
      <c r="AD21" s="482"/>
      <c r="AE21" s="482"/>
      <c r="AF21" s="482"/>
      <c r="AG21" s="482"/>
      <c r="AH21" s="482"/>
      <c r="AI21" s="482"/>
      <c r="AJ21" s="482"/>
      <c r="AK21" s="482"/>
      <c r="AL21" s="482"/>
      <c r="AM21" s="482"/>
      <c r="AN21" s="482"/>
      <c r="AP21" s="482"/>
      <c r="AQ21" s="482"/>
      <c r="AR21" s="482"/>
      <c r="AS21" s="482"/>
      <c r="AT21" s="482"/>
      <c r="AU21" s="482"/>
      <c r="AV21" s="482"/>
      <c r="AW21" s="482"/>
      <c r="AX21" s="482"/>
      <c r="AY21" s="482"/>
      <c r="AZ21" s="482"/>
      <c r="BA21" s="482"/>
      <c r="BB21" s="482"/>
      <c r="BC21" s="482"/>
      <c r="BD21" s="482"/>
      <c r="BE21" s="482"/>
      <c r="CK21" s="1286"/>
      <c r="CT21"/>
      <c r="CU21"/>
      <c r="CV21"/>
      <c r="CW21"/>
      <c r="CX21"/>
    </row>
    <row r="22" spans="1:102" s="419" customFormat="1" ht="5.0999999999999996" customHeight="1" thickBot="1" x14ac:dyDescent="0.35">
      <c r="A22" s="443"/>
      <c r="B22" s="445"/>
      <c r="C22" s="803"/>
      <c r="D22" s="803"/>
      <c r="E22" s="803"/>
      <c r="F22" s="803"/>
      <c r="G22" s="803"/>
      <c r="H22" s="803"/>
      <c r="I22" s="803"/>
      <c r="J22" s="803"/>
      <c r="K22" s="803"/>
      <c r="L22" s="803"/>
      <c r="M22" s="803"/>
      <c r="N22" s="803"/>
      <c r="O22" s="803"/>
      <c r="P22" s="803"/>
      <c r="Q22" s="803"/>
      <c r="R22" s="803"/>
      <c r="S22" s="803"/>
      <c r="T22" s="803"/>
      <c r="U22" s="803"/>
      <c r="V22" s="803"/>
      <c r="W22" s="803"/>
      <c r="X22" s="803"/>
      <c r="Y22" s="803"/>
      <c r="Z22"/>
      <c r="AA22" s="482"/>
      <c r="AB22" s="482"/>
      <c r="AC22" s="482"/>
      <c r="AD22" s="482"/>
      <c r="AE22" s="482"/>
      <c r="AF22" s="482"/>
      <c r="AG22" s="482"/>
      <c r="AH22" s="482"/>
      <c r="AI22" s="482"/>
      <c r="AJ22" s="482"/>
      <c r="AK22" s="482"/>
      <c r="AL22" s="482"/>
      <c r="AM22" s="482"/>
      <c r="AN22" s="482"/>
      <c r="AP22" s="482"/>
      <c r="AQ22" s="482"/>
      <c r="AR22" s="482"/>
      <c r="AS22" s="482"/>
      <c r="AT22" s="482"/>
      <c r="AU22" s="482"/>
      <c r="AV22" s="482"/>
      <c r="AW22" s="482"/>
      <c r="AX22" s="482"/>
      <c r="AY22" s="482"/>
      <c r="AZ22" s="482"/>
      <c r="BA22" s="482"/>
      <c r="BB22" s="482"/>
      <c r="BC22" s="482"/>
      <c r="BD22" s="482"/>
      <c r="BE22" s="482"/>
      <c r="CK22" s="1286"/>
      <c r="CT22"/>
      <c r="CU22"/>
      <c r="CV22"/>
      <c r="CW22"/>
      <c r="CX22"/>
    </row>
    <row r="23" spans="1:102" s="419" customFormat="1" ht="13.2" customHeight="1" thickBot="1" x14ac:dyDescent="0.35">
      <c r="A23" s="443"/>
      <c r="B23" s="1053"/>
      <c r="C23" s="2714" t="s">
        <v>2008</v>
      </c>
      <c r="D23" s="2714"/>
      <c r="E23" s="2714"/>
      <c r="F23" s="2714"/>
      <c r="G23" s="2714"/>
      <c r="H23" s="2714"/>
      <c r="I23" s="2714"/>
      <c r="J23" s="2714"/>
      <c r="K23" s="2714"/>
      <c r="L23" s="2714"/>
      <c r="M23" s="2714"/>
      <c r="N23" s="2714"/>
      <c r="O23" s="2714"/>
      <c r="P23" s="2714"/>
      <c r="Q23" s="2714"/>
      <c r="R23" s="2714"/>
      <c r="S23" s="2714"/>
      <c r="T23" s="2714"/>
      <c r="U23" s="2714"/>
      <c r="V23" s="2714"/>
      <c r="W23" s="2714"/>
      <c r="X23" s="2714"/>
      <c r="Y23" s="2714"/>
      <c r="Z23"/>
      <c r="AA23" s="482"/>
      <c r="AB23" s="482"/>
      <c r="AC23" s="482"/>
      <c r="AD23" s="482"/>
      <c r="AE23" s="482"/>
      <c r="AF23" s="482"/>
      <c r="AG23" s="482"/>
      <c r="AH23" s="482"/>
      <c r="AI23" s="482"/>
      <c r="AJ23" s="482"/>
      <c r="AK23" s="482"/>
      <c r="AL23" s="482"/>
      <c r="AM23" s="482"/>
      <c r="AN23" s="482"/>
      <c r="AP23" s="482"/>
      <c r="AQ23" s="482"/>
      <c r="AR23" s="482"/>
      <c r="AS23" s="482"/>
      <c r="AT23" s="482"/>
      <c r="AU23" s="482"/>
      <c r="AV23" s="482"/>
      <c r="AW23" s="482"/>
      <c r="AX23" s="482"/>
      <c r="AY23" s="482"/>
      <c r="AZ23" s="482"/>
      <c r="BA23" s="482"/>
      <c r="BB23" s="482"/>
      <c r="BC23" s="482"/>
      <c r="BD23" s="482"/>
      <c r="BE23" s="482"/>
      <c r="CK23" s="1286"/>
      <c r="CT23"/>
      <c r="CU23"/>
      <c r="CV23"/>
      <c r="CW23"/>
      <c r="CX23"/>
    </row>
    <row r="24" spans="1:102" s="419" customFormat="1" ht="15" customHeight="1" x14ac:dyDescent="0.3">
      <c r="A24" s="443"/>
      <c r="B24" s="445"/>
      <c r="C24" s="2714"/>
      <c r="D24" s="2714"/>
      <c r="E24" s="2714"/>
      <c r="F24" s="2714"/>
      <c r="G24" s="2714"/>
      <c r="H24" s="2714"/>
      <c r="I24" s="2714"/>
      <c r="J24" s="2714"/>
      <c r="K24" s="2714"/>
      <c r="L24" s="2714"/>
      <c r="M24" s="2714"/>
      <c r="N24" s="2714"/>
      <c r="O24" s="2714"/>
      <c r="P24" s="2714"/>
      <c r="Q24" s="2714"/>
      <c r="R24" s="2714"/>
      <c r="S24" s="2714"/>
      <c r="T24" s="2714"/>
      <c r="U24" s="2714"/>
      <c r="V24" s="2714"/>
      <c r="W24" s="2714"/>
      <c r="X24" s="2714"/>
      <c r="Y24" s="2714"/>
      <c r="Z24"/>
      <c r="AA24" s="482"/>
      <c r="AB24" s="482"/>
      <c r="AC24" s="482"/>
      <c r="AD24" s="482"/>
      <c r="AE24" s="482"/>
      <c r="AF24" s="482"/>
      <c r="AG24" s="1751" t="s">
        <v>2181</v>
      </c>
      <c r="AH24" s="482"/>
      <c r="AI24" s="482"/>
      <c r="AJ24" s="482"/>
      <c r="AK24" s="482"/>
      <c r="AL24" s="482"/>
      <c r="AM24" s="482"/>
      <c r="AN24" s="482"/>
      <c r="AP24" s="482"/>
      <c r="AQ24" s="482"/>
      <c r="AR24" s="482"/>
      <c r="AS24" s="482"/>
      <c r="AT24" s="482"/>
      <c r="AU24" s="482"/>
      <c r="AV24" s="482"/>
      <c r="AW24" s="482"/>
      <c r="AX24" s="482"/>
      <c r="AY24" s="482"/>
      <c r="AZ24" s="482"/>
      <c r="BA24" s="482"/>
      <c r="BB24" s="482"/>
      <c r="BC24" s="482"/>
      <c r="BD24" s="482"/>
      <c r="BE24" s="482"/>
      <c r="CK24" s="1286"/>
      <c r="CT24"/>
      <c r="CU24"/>
      <c r="CV24"/>
      <c r="CW24"/>
      <c r="CX24"/>
    </row>
    <row r="25" spans="1:102" s="419" customFormat="1" ht="25.2" customHeight="1" x14ac:dyDescent="0.3">
      <c r="A25" s="443"/>
      <c r="B25" s="445"/>
      <c r="C25" s="2714"/>
      <c r="D25" s="2714"/>
      <c r="E25" s="2714"/>
      <c r="F25" s="2714"/>
      <c r="G25" s="2714"/>
      <c r="H25" s="2714"/>
      <c r="I25" s="2714"/>
      <c r="J25" s="2714"/>
      <c r="K25" s="2714"/>
      <c r="L25" s="2714"/>
      <c r="M25" s="2714"/>
      <c r="N25" s="2714"/>
      <c r="O25" s="2714"/>
      <c r="P25" s="2714"/>
      <c r="Q25" s="2714"/>
      <c r="R25" s="2714"/>
      <c r="S25" s="2714"/>
      <c r="T25" s="2714"/>
      <c r="U25" s="2714"/>
      <c r="V25" s="2714"/>
      <c r="W25" s="2714"/>
      <c r="X25" s="2714"/>
      <c r="Y25" s="2714"/>
      <c r="Z25"/>
      <c r="AA25" s="482"/>
      <c r="AB25" s="482"/>
      <c r="AC25" s="482"/>
      <c r="AD25" s="1751" t="s">
        <v>2180</v>
      </c>
      <c r="AE25" s="482"/>
      <c r="AF25" s="482"/>
      <c r="AG25" s="482"/>
      <c r="AH25" s="482"/>
      <c r="AI25" s="482"/>
      <c r="AJ25" s="482"/>
      <c r="AK25" s="482"/>
      <c r="AL25" s="482"/>
      <c r="AM25" s="482"/>
      <c r="AN25" s="482"/>
      <c r="AP25" s="482"/>
      <c r="AQ25" s="482"/>
      <c r="AR25" s="482"/>
      <c r="AS25" s="482"/>
      <c r="AT25" s="482"/>
      <c r="AU25" s="482"/>
      <c r="AV25" s="482"/>
      <c r="AW25" s="482"/>
      <c r="AX25" s="482"/>
      <c r="AY25" s="482"/>
      <c r="AZ25" s="482"/>
      <c r="BA25" s="482"/>
      <c r="BB25" s="482"/>
      <c r="BC25" s="482"/>
      <c r="BD25" s="482"/>
      <c r="BE25" s="482"/>
      <c r="CK25" s="1286"/>
      <c r="CT25"/>
      <c r="CU25"/>
      <c r="CV25"/>
      <c r="CW25"/>
      <c r="CX25"/>
    </row>
    <row r="26" spans="1:102" s="1424" customFormat="1" ht="4.5" customHeight="1" thickBot="1" x14ac:dyDescent="0.35">
      <c r="A26" s="443"/>
      <c r="B26" s="445"/>
      <c r="C26" s="1706"/>
      <c r="D26" s="1706"/>
      <c r="E26" s="1706"/>
      <c r="F26" s="1706"/>
      <c r="G26" s="1706"/>
      <c r="H26" s="1706"/>
      <c r="I26" s="1706"/>
      <c r="J26" s="1706"/>
      <c r="K26" s="1706"/>
      <c r="L26" s="1706"/>
      <c r="M26" s="1706"/>
      <c r="N26" s="1706"/>
      <c r="O26" s="1706"/>
      <c r="P26" s="1706"/>
      <c r="Q26" s="1706"/>
      <c r="R26" s="1706"/>
      <c r="S26" s="1706"/>
      <c r="T26" s="1706"/>
      <c r="U26" s="1706"/>
      <c r="V26" s="1706"/>
      <c r="W26" s="1706"/>
      <c r="X26" s="1706"/>
      <c r="Y26" s="1706"/>
      <c r="Z26" s="1705"/>
      <c r="AA26" s="1704"/>
      <c r="AB26" s="1704"/>
      <c r="AC26" s="1704"/>
      <c r="AD26" s="1704"/>
      <c r="AE26" s="1704"/>
      <c r="AF26" s="1704"/>
      <c r="AG26" s="1704"/>
      <c r="AH26" s="1704"/>
      <c r="AI26" s="1704"/>
      <c r="AJ26" s="1704"/>
      <c r="AK26" s="1704"/>
      <c r="AL26" s="1704"/>
      <c r="AM26" s="1704"/>
      <c r="AN26" s="1704"/>
      <c r="AP26" s="1704"/>
      <c r="AQ26" s="1704"/>
      <c r="AR26" s="1704"/>
      <c r="AS26" s="1704"/>
      <c r="AT26" s="1704"/>
      <c r="AU26" s="1704"/>
      <c r="AV26" s="1704"/>
      <c r="AW26" s="1704"/>
      <c r="AX26" s="1704"/>
      <c r="AY26" s="1704"/>
      <c r="AZ26" s="1704"/>
      <c r="BA26" s="1704"/>
      <c r="BB26" s="1704"/>
      <c r="BC26" s="1704"/>
      <c r="BD26" s="1704"/>
      <c r="BE26" s="1704"/>
      <c r="CK26" s="1286"/>
      <c r="CT26"/>
      <c r="CU26"/>
      <c r="CV26"/>
      <c r="CW26"/>
      <c r="CX26"/>
    </row>
    <row r="27" spans="1:102" s="419" customFormat="1" ht="13.2" customHeight="1" thickBot="1" x14ac:dyDescent="0.35">
      <c r="A27" s="443"/>
      <c r="B27" s="1053"/>
      <c r="C27" s="2592" t="s">
        <v>2178</v>
      </c>
      <c r="D27" s="2592"/>
      <c r="E27" s="2592"/>
      <c r="F27" s="2592"/>
      <c r="G27" s="2592"/>
      <c r="H27" s="2592"/>
      <c r="I27" s="2592"/>
      <c r="J27" s="2592"/>
      <c r="K27" s="2592"/>
      <c r="L27" s="2592"/>
      <c r="M27" s="2592"/>
      <c r="N27" s="2592"/>
      <c r="O27" s="2592"/>
      <c r="P27" s="2592"/>
      <c r="Q27" s="2592"/>
      <c r="R27" s="2592"/>
      <c r="S27" s="2592"/>
      <c r="T27" s="2592"/>
      <c r="U27" s="2592"/>
      <c r="V27" s="2592"/>
      <c r="W27" s="2592"/>
      <c r="X27" s="2592"/>
      <c r="Y27" s="2592"/>
      <c r="Z27"/>
      <c r="AA27" s="491"/>
      <c r="AB27" s="491"/>
      <c r="AC27" s="491"/>
      <c r="AD27" s="491"/>
      <c r="AE27" s="491"/>
      <c r="AF27" s="491"/>
      <c r="AG27" s="491"/>
      <c r="AH27" s="491"/>
      <c r="AI27" s="491"/>
      <c r="AJ27" s="491"/>
      <c r="AK27" s="491"/>
      <c r="AL27" s="491"/>
      <c r="AM27" s="491"/>
      <c r="AN27" s="491"/>
      <c r="AP27" s="491"/>
      <c r="AQ27" s="491"/>
      <c r="AR27" s="491"/>
      <c r="AS27" s="491"/>
      <c r="AT27" s="491"/>
      <c r="AU27" s="491"/>
      <c r="AV27" s="491"/>
      <c r="AW27" s="491"/>
      <c r="AX27" s="491"/>
      <c r="CK27" s="1286"/>
      <c r="CT27"/>
      <c r="CU27"/>
      <c r="CV27"/>
      <c r="CW27"/>
      <c r="CX27"/>
    </row>
    <row r="28" spans="1:102" s="419" customFormat="1" ht="13.5" customHeight="1" x14ac:dyDescent="0.3">
      <c r="A28" s="443"/>
      <c r="B28" s="805"/>
      <c r="C28" s="2592"/>
      <c r="D28" s="2592"/>
      <c r="E28" s="2592"/>
      <c r="F28" s="2592"/>
      <c r="G28" s="2592"/>
      <c r="H28" s="2592"/>
      <c r="I28" s="2592"/>
      <c r="J28" s="2592"/>
      <c r="K28" s="2592"/>
      <c r="L28" s="2592"/>
      <c r="M28" s="2592"/>
      <c r="N28" s="2592"/>
      <c r="O28" s="2592"/>
      <c r="P28" s="2592"/>
      <c r="Q28" s="2592"/>
      <c r="R28" s="2592"/>
      <c r="S28" s="2592"/>
      <c r="T28" s="2592"/>
      <c r="U28" s="2592"/>
      <c r="V28" s="2592"/>
      <c r="W28" s="2592"/>
      <c r="X28" s="2592"/>
      <c r="Y28" s="2592"/>
      <c r="Z28"/>
      <c r="AA28" s="491"/>
      <c r="AB28" s="491"/>
      <c r="AC28" s="491"/>
      <c r="AD28" s="491"/>
      <c r="AE28" s="491"/>
      <c r="AF28" s="491"/>
      <c r="AG28" s="491"/>
      <c r="AH28" s="491"/>
      <c r="AI28" s="491"/>
      <c r="AJ28" s="491"/>
      <c r="AK28" s="491"/>
      <c r="AL28" s="491"/>
      <c r="AM28" s="491"/>
      <c r="AN28" s="491"/>
      <c r="AP28" s="491"/>
      <c r="AQ28" s="491"/>
      <c r="AR28" s="491"/>
      <c r="AS28" s="491"/>
      <c r="AT28" s="491"/>
      <c r="AU28" s="491"/>
      <c r="AV28" s="491"/>
      <c r="AW28" s="491"/>
      <c r="AX28" s="491"/>
      <c r="CK28" s="1286"/>
      <c r="CT28"/>
      <c r="CU28"/>
      <c r="CV28"/>
      <c r="CW28"/>
      <c r="CX28"/>
    </row>
    <row r="29" spans="1:102" s="1424" customFormat="1" ht="5.4" customHeight="1" thickBot="1" x14ac:dyDescent="0.35">
      <c r="A29" s="443"/>
      <c r="B29" s="805"/>
      <c r="C29" s="2024"/>
      <c r="D29" s="2024"/>
      <c r="E29" s="2024"/>
      <c r="F29" s="2024"/>
      <c r="G29" s="2024"/>
      <c r="H29" s="2024"/>
      <c r="I29" s="2024"/>
      <c r="J29" s="2024"/>
      <c r="K29" s="2024"/>
      <c r="L29" s="2024"/>
      <c r="M29" s="2024"/>
      <c r="N29" s="2024"/>
      <c r="O29" s="2024"/>
      <c r="P29" s="2024"/>
      <c r="Q29" s="2024"/>
      <c r="R29" s="2024"/>
      <c r="S29" s="2024"/>
      <c r="T29" s="2024"/>
      <c r="U29" s="2024"/>
      <c r="V29" s="2024"/>
      <c r="W29" s="2024"/>
      <c r="X29" s="2024"/>
      <c r="Y29" s="2024"/>
      <c r="Z29" s="2029"/>
      <c r="AA29" s="491"/>
      <c r="AB29" s="491"/>
      <c r="AC29" s="491"/>
      <c r="AD29" s="491"/>
      <c r="AE29" s="491"/>
      <c r="AF29" s="491"/>
      <c r="AG29" s="491"/>
      <c r="AH29" s="491"/>
      <c r="AI29" s="491"/>
      <c r="AJ29" s="491"/>
      <c r="AK29" s="491"/>
      <c r="AL29" s="491"/>
      <c r="AM29" s="491"/>
      <c r="AN29" s="491"/>
      <c r="AP29" s="491"/>
      <c r="AQ29" s="491"/>
      <c r="AR29" s="491"/>
      <c r="AS29" s="491"/>
      <c r="AT29" s="491"/>
      <c r="AU29" s="491"/>
      <c r="AV29" s="491"/>
      <c r="AW29" s="491"/>
      <c r="AX29" s="491"/>
      <c r="CK29" s="1286"/>
      <c r="CT29" s="2029"/>
      <c r="CU29" s="2029"/>
      <c r="CV29" s="2029"/>
      <c r="CW29" s="2029"/>
      <c r="CX29" s="2029"/>
    </row>
    <row r="30" spans="1:102" s="1424" customFormat="1" ht="15.75" customHeight="1" thickBot="1" x14ac:dyDescent="0.35">
      <c r="A30" s="443" t="s">
        <v>178</v>
      </c>
      <c r="B30" s="2610" t="s">
        <v>2123</v>
      </c>
      <c r="C30" s="2611"/>
      <c r="D30" s="2611"/>
      <c r="E30" s="2611"/>
      <c r="F30" s="2611"/>
      <c r="G30" s="2611"/>
      <c r="H30" s="2611"/>
      <c r="I30" s="2611"/>
      <c r="J30" s="2611"/>
      <c r="K30" s="2611"/>
      <c r="L30" s="2611"/>
      <c r="M30" s="2611"/>
      <c r="N30" s="2611"/>
      <c r="O30" s="2611"/>
      <c r="P30" s="2611"/>
      <c r="Q30" s="2611"/>
      <c r="R30" s="2611"/>
      <c r="S30" s="2611"/>
      <c r="T30" s="2611"/>
      <c r="U30" s="2611"/>
      <c r="V30" s="2611"/>
      <c r="W30" s="2611"/>
      <c r="X30" s="2611"/>
      <c r="Y30" s="2612"/>
      <c r="Z30" s="1671"/>
      <c r="AA30" s="491"/>
      <c r="AB30" s="491"/>
      <c r="AC30" s="491"/>
      <c r="AD30" s="491"/>
      <c r="AE30" s="491"/>
      <c r="AF30" s="491"/>
      <c r="AG30" s="491"/>
      <c r="AH30" s="845" t="s">
        <v>2179</v>
      </c>
      <c r="AI30" s="491"/>
      <c r="AJ30" s="491"/>
      <c r="AK30" s="491"/>
      <c r="AL30" s="491"/>
      <c r="AM30" s="491"/>
      <c r="AN30" s="491"/>
      <c r="AP30" s="491"/>
      <c r="AQ30" s="491"/>
      <c r="AR30" s="491"/>
      <c r="AS30" s="491"/>
      <c r="AT30" s="491"/>
      <c r="AU30" s="491"/>
      <c r="AV30" s="491"/>
      <c r="AW30" s="491"/>
      <c r="AX30" s="491"/>
      <c r="CK30" s="1287"/>
      <c r="CT30"/>
      <c r="CU30"/>
      <c r="CV30"/>
      <c r="CW30"/>
      <c r="CX30"/>
    </row>
    <row r="31" spans="1:102" s="445" customFormat="1" ht="4.5" customHeight="1" thickBot="1" x14ac:dyDescent="0.35">
      <c r="A31" s="1681"/>
      <c r="B31" s="847"/>
      <c r="C31" s="847"/>
      <c r="D31" s="847"/>
      <c r="E31" s="847"/>
      <c r="F31" s="847"/>
      <c r="G31" s="847"/>
      <c r="H31" s="847"/>
      <c r="I31" s="847"/>
      <c r="J31" s="847"/>
      <c r="K31" s="847"/>
      <c r="L31" s="847"/>
      <c r="M31" s="847"/>
      <c r="N31" s="847"/>
      <c r="O31" s="847"/>
      <c r="P31" s="847"/>
      <c r="Q31" s="847"/>
      <c r="R31" s="847"/>
      <c r="S31" s="847"/>
      <c r="T31" s="847"/>
      <c r="U31" s="847"/>
      <c r="V31" s="847"/>
      <c r="W31" s="847"/>
      <c r="X31" s="847"/>
      <c r="Y31" s="847"/>
      <c r="Z31" s="1674"/>
      <c r="AA31" s="491"/>
      <c r="AB31" s="491"/>
      <c r="AC31" s="491"/>
      <c r="AD31" s="491"/>
      <c r="AE31" s="491"/>
      <c r="AF31" s="491"/>
      <c r="AG31" s="491"/>
      <c r="AH31" s="491"/>
      <c r="AI31" s="491"/>
      <c r="AJ31" s="491"/>
      <c r="AK31" s="491"/>
      <c r="AL31" s="491"/>
      <c r="AM31" s="491"/>
      <c r="AN31" s="491"/>
      <c r="AP31" s="491"/>
      <c r="AQ31" s="491"/>
      <c r="AR31" s="491"/>
      <c r="AS31" s="491"/>
      <c r="AT31" s="491"/>
      <c r="AU31" s="491"/>
      <c r="AV31" s="491"/>
      <c r="AW31" s="491"/>
      <c r="AX31" s="491"/>
      <c r="CK31" s="1665"/>
      <c r="CT31"/>
      <c r="CU31"/>
      <c r="CV31"/>
      <c r="CW31"/>
      <c r="CX31"/>
    </row>
    <row r="32" spans="1:102" s="1424" customFormat="1" ht="13.5" customHeight="1" thickBot="1" x14ac:dyDescent="0.35">
      <c r="A32" s="419"/>
      <c r="B32" s="1053"/>
      <c r="C32" s="2613" t="s">
        <v>2743</v>
      </c>
      <c r="D32" s="2592"/>
      <c r="E32" s="2592"/>
      <c r="F32" s="2592"/>
      <c r="G32" s="2592"/>
      <c r="H32" s="2592"/>
      <c r="I32" s="2592"/>
      <c r="J32" s="2592"/>
      <c r="K32" s="2592"/>
      <c r="L32" s="2592"/>
      <c r="M32" s="2592"/>
      <c r="N32" s="2592"/>
      <c r="O32" s="2592"/>
      <c r="P32" s="2592"/>
      <c r="Q32" s="2592"/>
      <c r="R32" s="2592"/>
      <c r="S32" s="2592"/>
      <c r="T32" s="2592"/>
      <c r="U32" s="2592"/>
      <c r="V32" s="2592"/>
      <c r="W32" s="2592"/>
      <c r="X32" s="2592"/>
      <c r="Y32" s="2592"/>
      <c r="Z32" s="1671"/>
      <c r="AA32" s="491"/>
      <c r="AB32" s="491"/>
      <c r="AC32" s="491"/>
      <c r="AD32" s="491"/>
      <c r="AE32" s="491"/>
      <c r="AF32" s="491"/>
      <c r="AG32" s="491"/>
      <c r="AH32" s="491"/>
      <c r="AI32" s="491"/>
      <c r="AJ32" s="491"/>
      <c r="AK32" s="491"/>
      <c r="AL32" s="491"/>
      <c r="AM32" s="491"/>
      <c r="AN32" s="491"/>
      <c r="AP32" s="491"/>
      <c r="AQ32" s="491"/>
      <c r="AR32" s="491"/>
      <c r="AS32" s="491"/>
      <c r="AT32" s="491"/>
      <c r="AU32" s="491"/>
      <c r="AV32" s="491"/>
      <c r="AW32" s="491"/>
      <c r="AX32" s="491"/>
      <c r="CK32" s="1286"/>
      <c r="CT32"/>
      <c r="CU32"/>
      <c r="CV32"/>
      <c r="CW32"/>
      <c r="CX32"/>
    </row>
    <row r="33" spans="1:102" customFormat="1" ht="5.25" customHeight="1" thickBot="1" x14ac:dyDescent="0.35">
      <c r="CN33" s="1060"/>
      <c r="CO33" s="1060"/>
      <c r="CP33" s="1060"/>
      <c r="CQ33" s="1645"/>
      <c r="CR33" s="1645"/>
      <c r="CS33" s="1645"/>
    </row>
    <row r="34" spans="1:102" s="1424" customFormat="1" ht="13.5" customHeight="1" thickBot="1" x14ac:dyDescent="0.35">
      <c r="B34" s="1053"/>
      <c r="C34" s="2592" t="s">
        <v>2463</v>
      </c>
      <c r="D34" s="2592"/>
      <c r="E34" s="2592"/>
      <c r="F34" s="2592"/>
      <c r="G34" s="2592"/>
      <c r="H34" s="2592"/>
      <c r="I34" s="2592"/>
      <c r="J34" s="2592"/>
      <c r="K34" s="2592"/>
      <c r="L34" s="2592"/>
      <c r="M34" s="2592"/>
      <c r="N34" s="2592"/>
      <c r="O34" s="2592"/>
      <c r="P34" s="2592"/>
      <c r="Q34" s="2592"/>
      <c r="R34" s="2592"/>
      <c r="S34" s="2592"/>
      <c r="T34" s="2592"/>
      <c r="U34" s="2592"/>
      <c r="V34" s="2592"/>
      <c r="W34" s="2592"/>
      <c r="X34" s="2592"/>
      <c r="Y34" s="2592"/>
      <c r="Z34" s="1979"/>
      <c r="AA34" s="491"/>
      <c r="AB34" s="491"/>
      <c r="AC34" s="491"/>
      <c r="AD34" s="491"/>
      <c r="AE34" s="491"/>
      <c r="AF34" s="491"/>
      <c r="AG34" s="491"/>
      <c r="AH34" s="491"/>
      <c r="AI34" s="491"/>
      <c r="AJ34" s="491"/>
      <c r="AK34" s="491"/>
      <c r="AL34" s="491"/>
      <c r="AM34" s="491"/>
      <c r="AN34" s="491"/>
      <c r="AP34" s="491"/>
      <c r="AQ34" s="491"/>
      <c r="AR34" s="491"/>
      <c r="AS34" s="491"/>
      <c r="AT34" s="491"/>
      <c r="AU34" s="491"/>
      <c r="AV34" s="491"/>
      <c r="AW34" s="491"/>
      <c r="AX34" s="491"/>
      <c r="CK34" s="1286"/>
      <c r="CT34" s="1979"/>
      <c r="CU34" s="1979"/>
      <c r="CV34" s="1979"/>
      <c r="CW34" s="1979"/>
      <c r="CX34" s="1979"/>
    </row>
    <row r="35" spans="1:102" s="1979" customFormat="1" ht="15" customHeight="1" x14ac:dyDescent="0.3">
      <c r="C35" s="2592"/>
      <c r="D35" s="2592"/>
      <c r="E35" s="2592"/>
      <c r="F35" s="2592"/>
      <c r="G35" s="2592"/>
      <c r="H35" s="2592"/>
      <c r="I35" s="2592"/>
      <c r="J35" s="2592"/>
      <c r="K35" s="2592"/>
      <c r="L35" s="2592"/>
      <c r="M35" s="2592"/>
      <c r="N35" s="2592"/>
      <c r="O35" s="2592"/>
      <c r="P35" s="2592"/>
      <c r="Q35" s="2592"/>
      <c r="R35" s="2592"/>
      <c r="S35" s="2592"/>
      <c r="T35" s="2592"/>
      <c r="U35" s="2592"/>
      <c r="V35" s="2592"/>
      <c r="W35" s="2592"/>
      <c r="X35" s="2592"/>
      <c r="Y35" s="2592"/>
      <c r="CN35" s="1060"/>
      <c r="CO35" s="1060"/>
      <c r="CP35" s="1060"/>
      <c r="CQ35" s="1982"/>
      <c r="CR35" s="1982"/>
      <c r="CS35" s="1982"/>
    </row>
    <row r="36" spans="1:102" s="1979" customFormat="1" ht="5.25" customHeight="1" thickBot="1" x14ac:dyDescent="0.35">
      <c r="CN36" s="1060"/>
      <c r="CO36" s="1060"/>
      <c r="CP36" s="1060"/>
      <c r="CQ36" s="1982"/>
      <c r="CR36" s="1982"/>
      <c r="CS36" s="1982"/>
    </row>
    <row r="37" spans="1:102" s="1424" customFormat="1" ht="13.5" customHeight="1" thickBot="1" x14ac:dyDescent="0.35">
      <c r="A37" s="419"/>
      <c r="B37" s="1053"/>
      <c r="C37" s="2592" t="s">
        <v>2275</v>
      </c>
      <c r="D37" s="2592"/>
      <c r="E37" s="2592"/>
      <c r="F37" s="2592"/>
      <c r="G37" s="2592"/>
      <c r="H37" s="2592"/>
      <c r="I37" s="2592"/>
      <c r="J37" s="2592"/>
      <c r="K37" s="2592"/>
      <c r="L37" s="2592"/>
      <c r="M37" s="2592"/>
      <c r="N37" s="2592"/>
      <c r="O37" s="2592"/>
      <c r="P37" s="2592"/>
      <c r="Q37" s="2592"/>
      <c r="R37" s="2592"/>
      <c r="S37" s="2592"/>
      <c r="T37" s="2592"/>
      <c r="U37" s="2592"/>
      <c r="V37" s="2592"/>
      <c r="W37" s="2592"/>
      <c r="X37" s="2592"/>
      <c r="Y37" s="2592"/>
      <c r="Z37" s="1671"/>
      <c r="AA37" s="491"/>
      <c r="AB37" s="491"/>
      <c r="AC37" s="491"/>
      <c r="AD37" s="491"/>
      <c r="AE37" s="491"/>
      <c r="AF37" s="491"/>
      <c r="AG37" s="491"/>
      <c r="AH37" s="491"/>
      <c r="AI37" s="491"/>
      <c r="AJ37" s="491"/>
      <c r="AK37" s="491"/>
      <c r="AL37" s="491"/>
      <c r="AM37" s="491"/>
      <c r="AN37" s="491"/>
      <c r="AP37" s="491"/>
      <c r="AQ37" s="491"/>
      <c r="AR37" s="491"/>
      <c r="AS37" s="491"/>
      <c r="AT37" s="491"/>
      <c r="AU37" s="491"/>
      <c r="AV37" s="491"/>
      <c r="AW37" s="491"/>
      <c r="AX37" s="491"/>
      <c r="CK37" s="1286"/>
      <c r="CT37"/>
      <c r="CU37"/>
      <c r="CV37"/>
      <c r="CW37"/>
      <c r="CX37"/>
    </row>
    <row r="38" spans="1:102" customFormat="1" ht="13.2" customHeight="1" x14ac:dyDescent="0.3">
      <c r="C38" s="2592"/>
      <c r="D38" s="2592"/>
      <c r="E38" s="2592"/>
      <c r="F38" s="2592"/>
      <c r="G38" s="2592"/>
      <c r="H38" s="2592"/>
      <c r="I38" s="2592"/>
      <c r="J38" s="2592"/>
      <c r="K38" s="2592"/>
      <c r="L38" s="2592"/>
      <c r="M38" s="2592"/>
      <c r="N38" s="2592"/>
      <c r="O38" s="2592"/>
      <c r="P38" s="2592"/>
      <c r="Q38" s="2592"/>
      <c r="R38" s="2592"/>
      <c r="S38" s="2592"/>
      <c r="T38" s="2592"/>
      <c r="U38" s="2592"/>
      <c r="V38" s="2592"/>
      <c r="W38" s="2592"/>
      <c r="X38" s="2592"/>
      <c r="Y38" s="2592"/>
      <c r="CN38" s="1060"/>
      <c r="CO38" s="1060"/>
      <c r="CP38" s="1060"/>
      <c r="CQ38" s="1645"/>
      <c r="CR38" s="1645"/>
      <c r="CS38" s="1645"/>
    </row>
    <row r="39" spans="1:102" s="1705" customFormat="1" ht="4.5" customHeight="1" thickBot="1" x14ac:dyDescent="0.35">
      <c r="C39" s="1703"/>
      <c r="D39" s="1703"/>
      <c r="E39" s="1703"/>
      <c r="F39" s="1703"/>
      <c r="G39" s="1703"/>
      <c r="H39" s="1703"/>
      <c r="I39" s="1703"/>
      <c r="J39" s="1703"/>
      <c r="K39" s="1703"/>
      <c r="L39" s="1703"/>
      <c r="M39" s="1703"/>
      <c r="N39" s="1703"/>
      <c r="O39" s="1703"/>
      <c r="P39" s="1703"/>
      <c r="Q39" s="1703"/>
      <c r="R39" s="1703"/>
      <c r="S39" s="1703"/>
      <c r="T39" s="1703"/>
      <c r="U39" s="1703"/>
      <c r="V39" s="1703"/>
      <c r="W39" s="1703"/>
      <c r="X39" s="1703"/>
      <c r="Y39" s="1703"/>
      <c r="CT39"/>
      <c r="CU39"/>
      <c r="CV39"/>
      <c r="CW39"/>
      <c r="CX39"/>
    </row>
    <row r="40" spans="1:102" s="1424" customFormat="1" ht="13.5" customHeight="1" thickBot="1" x14ac:dyDescent="0.35">
      <c r="A40" s="419"/>
      <c r="B40" s="1053"/>
      <c r="C40" s="2592" t="s">
        <v>2276</v>
      </c>
      <c r="D40" s="2592"/>
      <c r="E40" s="2592"/>
      <c r="F40" s="2592"/>
      <c r="G40" s="2592"/>
      <c r="H40" s="2592"/>
      <c r="I40" s="2592"/>
      <c r="J40" s="2592"/>
      <c r="K40" s="2592"/>
      <c r="L40" s="2592"/>
      <c r="M40" s="2592"/>
      <c r="N40" s="2592"/>
      <c r="O40" s="2592"/>
      <c r="P40" s="2592"/>
      <c r="Q40" s="2592"/>
      <c r="R40" s="2592"/>
      <c r="S40" s="2592"/>
      <c r="T40" s="2592"/>
      <c r="U40" s="2592"/>
      <c r="V40" s="2592"/>
      <c r="W40" s="2592"/>
      <c r="X40" s="2592"/>
      <c r="Y40" s="2592"/>
      <c r="Z40" s="1671"/>
      <c r="AA40" s="491"/>
      <c r="AB40" s="491"/>
      <c r="AC40" s="491"/>
      <c r="AD40" s="491"/>
      <c r="AE40" s="491"/>
      <c r="AF40" s="491"/>
      <c r="AG40" s="491"/>
      <c r="AH40" s="491"/>
      <c r="AI40" s="491"/>
      <c r="AJ40" s="491"/>
      <c r="AK40" s="491"/>
      <c r="AL40" s="491"/>
      <c r="AM40" s="491"/>
      <c r="AN40" s="491"/>
      <c r="AP40" s="491"/>
      <c r="AQ40" s="491"/>
      <c r="AR40" s="491"/>
      <c r="AS40" s="491"/>
      <c r="AT40" s="491"/>
      <c r="AU40" s="491"/>
      <c r="AV40" s="491"/>
      <c r="AW40" s="491"/>
      <c r="AX40" s="491"/>
      <c r="CK40" s="1286"/>
      <c r="CT40"/>
      <c r="CU40"/>
      <c r="CV40"/>
      <c r="CW40"/>
      <c r="CX40"/>
    </row>
    <row r="41" spans="1:102" s="460" customFormat="1" ht="13.5" customHeight="1" x14ac:dyDescent="0.3">
      <c r="B41" s="1238"/>
      <c r="C41" s="2592"/>
      <c r="D41" s="2592"/>
      <c r="E41" s="2592"/>
      <c r="F41" s="2592"/>
      <c r="G41" s="2592"/>
      <c r="H41" s="2592"/>
      <c r="I41" s="2592"/>
      <c r="J41" s="2592"/>
      <c r="K41" s="2592"/>
      <c r="L41" s="2592"/>
      <c r="M41" s="2592"/>
      <c r="N41" s="2592"/>
      <c r="O41" s="2592"/>
      <c r="P41" s="2592"/>
      <c r="Q41" s="2592"/>
      <c r="R41" s="2592"/>
      <c r="S41" s="2592"/>
      <c r="T41" s="2592"/>
      <c r="U41" s="2592"/>
      <c r="V41" s="2592"/>
      <c r="W41" s="2592"/>
      <c r="X41" s="2592"/>
      <c r="Y41" s="2592"/>
      <c r="Z41" s="45"/>
      <c r="AA41" s="491"/>
      <c r="AB41" s="491"/>
      <c r="AC41" s="491"/>
      <c r="AD41" s="491"/>
      <c r="AE41" s="491"/>
      <c r="AF41" s="491"/>
      <c r="AG41" s="491"/>
      <c r="AH41" s="491"/>
      <c r="AI41" s="491"/>
      <c r="AJ41" s="491"/>
      <c r="AK41" s="491"/>
      <c r="AL41" s="491"/>
      <c r="AM41" s="491"/>
      <c r="AN41" s="491"/>
      <c r="AP41" s="491"/>
      <c r="AQ41" s="491"/>
      <c r="AR41" s="491"/>
      <c r="AS41" s="491"/>
      <c r="AT41" s="491"/>
      <c r="AU41" s="491"/>
      <c r="AV41" s="491"/>
      <c r="AW41" s="491"/>
      <c r="AX41" s="491"/>
      <c r="CK41" s="1286"/>
      <c r="CT41"/>
      <c r="CU41"/>
      <c r="CV41"/>
      <c r="CW41"/>
      <c r="CX41"/>
    </row>
    <row r="42" spans="1:102" s="460" customFormat="1" ht="4.5" customHeight="1" x14ac:dyDescent="0.3">
      <c r="B42" s="1238"/>
      <c r="C42" s="1748"/>
      <c r="D42" s="1748"/>
      <c r="E42" s="1748"/>
      <c r="F42" s="1748"/>
      <c r="G42" s="1748"/>
      <c r="H42" s="1748"/>
      <c r="I42" s="1748"/>
      <c r="J42" s="1748"/>
      <c r="K42" s="1748"/>
      <c r="L42" s="1748"/>
      <c r="M42" s="1748"/>
      <c r="N42" s="1748"/>
      <c r="O42" s="1748"/>
      <c r="P42" s="1748"/>
      <c r="Q42" s="1748"/>
      <c r="R42" s="1748"/>
      <c r="S42" s="1748"/>
      <c r="T42" s="1748"/>
      <c r="U42" s="1748"/>
      <c r="V42" s="1748"/>
      <c r="W42" s="1748"/>
      <c r="X42" s="1748"/>
      <c r="Y42" s="1748"/>
      <c r="Z42" s="45"/>
      <c r="AA42" s="491"/>
      <c r="AB42" s="491"/>
      <c r="AC42" s="491"/>
      <c r="AD42" s="491"/>
      <c r="AE42" s="491"/>
      <c r="AF42" s="491"/>
      <c r="AG42" s="491"/>
      <c r="AH42" s="491"/>
      <c r="AI42" s="491"/>
      <c r="AJ42" s="491"/>
      <c r="AK42" s="491"/>
      <c r="AL42" s="491"/>
      <c r="AM42" s="491"/>
      <c r="AN42" s="491"/>
      <c r="AP42" s="491"/>
      <c r="AQ42" s="491"/>
      <c r="AR42" s="491"/>
      <c r="AS42" s="491"/>
      <c r="AT42" s="491"/>
      <c r="AU42" s="491"/>
      <c r="AV42" s="491"/>
      <c r="AW42" s="491"/>
      <c r="AX42" s="491"/>
      <c r="CK42" s="1286"/>
      <c r="CT42"/>
      <c r="CU42"/>
      <c r="CV42"/>
      <c r="CW42"/>
      <c r="CX42"/>
    </row>
    <row r="43" spans="1:102" s="460" customFormat="1" ht="15.75" customHeight="1" thickBot="1" x14ac:dyDescent="0.35">
      <c r="A43" s="445"/>
      <c r="B43" s="1238"/>
      <c r="C43" s="2593"/>
      <c r="D43" s="2593"/>
      <c r="E43" s="2593"/>
      <c r="F43" s="2593"/>
      <c r="G43" s="2593"/>
      <c r="H43" s="2593"/>
      <c r="I43" s="2593"/>
      <c r="J43" s="2593"/>
      <c r="K43" s="2593"/>
      <c r="L43" s="2593"/>
      <c r="M43" s="2593"/>
      <c r="N43" s="2593"/>
      <c r="O43" s="2593"/>
      <c r="P43" s="2593"/>
      <c r="Q43" s="2593"/>
      <c r="R43" s="2593"/>
      <c r="S43" s="2593"/>
      <c r="T43" s="2593"/>
      <c r="U43" s="2593"/>
      <c r="V43" s="2593"/>
      <c r="W43" s="2593"/>
      <c r="X43" s="2593"/>
      <c r="Y43" s="2593"/>
      <c r="Z43" s="45"/>
      <c r="AA43" s="491"/>
      <c r="AB43" s="491"/>
      <c r="AC43" s="491"/>
      <c r="AD43" s="491"/>
      <c r="AE43" s="491"/>
      <c r="AF43" s="491"/>
      <c r="AG43" s="491"/>
      <c r="AH43" s="491"/>
      <c r="AI43" s="491"/>
      <c r="AJ43" s="491"/>
      <c r="AK43" s="491"/>
      <c r="AL43" s="491"/>
      <c r="AM43" s="491"/>
      <c r="AN43" s="491"/>
      <c r="AP43" s="491"/>
      <c r="AQ43" s="491"/>
      <c r="AR43" s="491"/>
      <c r="AS43" s="491"/>
      <c r="AT43" s="491"/>
      <c r="AU43" s="491"/>
      <c r="AV43" s="491"/>
      <c r="AW43" s="491"/>
      <c r="AX43" s="491"/>
      <c r="CK43" s="1286"/>
      <c r="CT43"/>
      <c r="CU43"/>
      <c r="CV43"/>
      <c r="CW43"/>
      <c r="CX43"/>
    </row>
    <row r="44" spans="1:102" s="1424" customFormat="1" ht="6.6" customHeight="1" thickBot="1" x14ac:dyDescent="0.35">
      <c r="B44" s="489"/>
      <c r="C44" s="489"/>
      <c r="D44" s="489"/>
      <c r="E44" s="489"/>
      <c r="F44" s="800"/>
      <c r="G44" s="649"/>
      <c r="H44" s="801"/>
      <c r="I44" s="797"/>
      <c r="P44" s="489"/>
      <c r="Q44" s="489"/>
      <c r="R44" s="489"/>
      <c r="S44" s="791"/>
      <c r="T44" s="791"/>
      <c r="U44" s="791"/>
      <c r="X44" s="489"/>
      <c r="Y44" s="489"/>
      <c r="Z44" s="2057"/>
      <c r="AC44" s="789"/>
      <c r="AD44" s="2057"/>
      <c r="AE44" s="2057"/>
      <c r="AF44" s="2057"/>
      <c r="AG44" s="2057"/>
      <c r="AH44" s="2057"/>
      <c r="AI44" s="2057"/>
      <c r="AJ44" s="2057"/>
      <c r="AK44" s="2057"/>
      <c r="CK44" s="1286"/>
      <c r="CT44" s="2057"/>
      <c r="CU44" s="2057"/>
      <c r="CV44" s="2057"/>
      <c r="CW44" s="2057"/>
      <c r="CX44" s="2057"/>
    </row>
    <row r="45" spans="1:102" s="1424" customFormat="1" ht="15.75" customHeight="1" thickBot="1" x14ac:dyDescent="0.35">
      <c r="A45" s="443" t="s">
        <v>568</v>
      </c>
      <c r="B45" s="2610" t="s">
        <v>2177</v>
      </c>
      <c r="C45" s="2611"/>
      <c r="D45" s="2611"/>
      <c r="E45" s="2611"/>
      <c r="F45" s="2611"/>
      <c r="G45" s="2611"/>
      <c r="H45" s="2611"/>
      <c r="I45" s="2611"/>
      <c r="J45" s="2611"/>
      <c r="K45" s="2611"/>
      <c r="L45" s="2611"/>
      <c r="M45" s="2611"/>
      <c r="N45" s="2611"/>
      <c r="O45" s="2611"/>
      <c r="P45" s="2611"/>
      <c r="Q45" s="2611"/>
      <c r="R45" s="2611"/>
      <c r="S45" s="2611"/>
      <c r="T45" s="2611"/>
      <c r="U45" s="2611"/>
      <c r="V45" s="2611"/>
      <c r="W45" s="2611"/>
      <c r="X45" s="2611"/>
      <c r="Y45" s="2612"/>
      <c r="Z45" s="1752"/>
      <c r="AA45" s="491"/>
      <c r="AB45" s="491"/>
      <c r="AC45" s="491"/>
      <c r="AD45" s="491"/>
      <c r="AE45" s="491"/>
      <c r="AF45" s="491"/>
      <c r="AG45" s="491"/>
      <c r="AH45" s="491"/>
      <c r="AI45" s="491"/>
      <c r="AJ45" s="491"/>
      <c r="AK45" s="491"/>
      <c r="AL45" s="491"/>
      <c r="AM45" s="491"/>
      <c r="AN45" s="491"/>
      <c r="AP45" s="491"/>
      <c r="AQ45" s="491"/>
      <c r="AR45" s="491"/>
      <c r="AS45" s="491"/>
      <c r="AT45" s="491"/>
      <c r="AU45" s="491"/>
      <c r="AV45" s="491"/>
      <c r="AW45" s="491"/>
      <c r="AX45" s="491"/>
      <c r="CK45" s="1287"/>
      <c r="CT45"/>
      <c r="CU45"/>
      <c r="CV45"/>
      <c r="CW45"/>
      <c r="CX45"/>
    </row>
    <row r="46" spans="1:102" s="460" customFormat="1" ht="6" customHeight="1" thickBot="1" x14ac:dyDescent="0.35">
      <c r="A46" s="445"/>
      <c r="B46"/>
      <c r="C46" s="1679"/>
      <c r="D46" s="1748"/>
      <c r="E46" s="1748"/>
      <c r="F46" s="1748"/>
      <c r="G46" s="1748"/>
      <c r="H46" s="1748"/>
      <c r="I46" s="1748"/>
      <c r="J46" s="1748"/>
      <c r="K46" s="1748"/>
      <c r="L46" s="1748"/>
      <c r="M46" s="1748"/>
      <c r="N46" s="1748"/>
      <c r="O46" s="1748"/>
      <c r="P46" s="1748"/>
      <c r="Q46" s="1748"/>
      <c r="R46" s="1748"/>
      <c r="S46" s="1748"/>
      <c r="T46" s="1748"/>
      <c r="U46" s="1748"/>
      <c r="V46" s="1748"/>
      <c r="W46" s="1748"/>
      <c r="X46" s="1748"/>
      <c r="Y46" s="1748"/>
      <c r="Z46" s="45"/>
      <c r="AA46" s="491"/>
      <c r="AB46" s="491"/>
      <c r="AC46" s="491"/>
      <c r="AD46" s="491"/>
      <c r="AE46" s="491"/>
      <c r="AF46" s="491"/>
      <c r="AG46" s="491"/>
      <c r="AH46" s="491"/>
      <c r="AI46" s="491"/>
      <c r="AJ46" s="491"/>
      <c r="AK46" s="491"/>
      <c r="AL46" s="491"/>
      <c r="AM46" s="491"/>
      <c r="AN46" s="491"/>
      <c r="AP46" s="491"/>
      <c r="AQ46" s="491"/>
      <c r="AR46" s="491"/>
      <c r="AS46" s="491"/>
      <c r="AT46" s="491"/>
      <c r="AU46" s="491"/>
      <c r="AV46" s="491"/>
      <c r="AW46" s="491"/>
      <c r="AX46" s="491"/>
      <c r="CK46" s="1286"/>
      <c r="CT46"/>
      <c r="CU46"/>
      <c r="CV46"/>
      <c r="CW46"/>
      <c r="CX46"/>
    </row>
    <row r="47" spans="1:102" s="1424" customFormat="1" ht="13.5" customHeight="1" thickBot="1" x14ac:dyDescent="0.35">
      <c r="B47" s="1053"/>
      <c r="C47" s="2613" t="s">
        <v>2745</v>
      </c>
      <c r="D47" s="2592"/>
      <c r="E47" s="2592"/>
      <c r="F47" s="2592"/>
      <c r="G47" s="2592"/>
      <c r="H47" s="2592"/>
      <c r="I47" s="2592"/>
      <c r="J47" s="2592"/>
      <c r="K47" s="2592"/>
      <c r="L47" s="2592"/>
      <c r="M47" s="2592"/>
      <c r="N47" s="2592"/>
      <c r="O47" s="2592"/>
      <c r="P47" s="2592"/>
      <c r="Q47" s="2592"/>
      <c r="R47" s="2592"/>
      <c r="S47" s="2592"/>
      <c r="T47" s="2592"/>
      <c r="U47" s="2592"/>
      <c r="V47" s="2592"/>
      <c r="W47" s="2592"/>
      <c r="X47" s="2592"/>
      <c r="Y47" s="2592"/>
      <c r="Z47" s="2307"/>
      <c r="AA47" s="491"/>
      <c r="AB47" s="491"/>
      <c r="AC47" s="491"/>
      <c r="AD47" s="491"/>
      <c r="AE47" s="491"/>
      <c r="AF47" s="491"/>
      <c r="AG47" s="491"/>
      <c r="AH47" s="491"/>
      <c r="AI47" s="491"/>
      <c r="AJ47" s="491"/>
      <c r="AK47" s="491"/>
      <c r="AL47" s="491"/>
      <c r="AM47" s="491"/>
      <c r="AN47" s="491"/>
      <c r="AP47" s="491"/>
      <c r="AQ47" s="491"/>
      <c r="AR47" s="491"/>
      <c r="AS47" s="491"/>
      <c r="AT47" s="491"/>
      <c r="AU47" s="491"/>
      <c r="AV47" s="491"/>
      <c r="AW47" s="491"/>
      <c r="AX47" s="491"/>
      <c r="CK47" s="1286"/>
      <c r="CT47" s="2307"/>
      <c r="CU47" s="2307"/>
      <c r="CV47" s="2307"/>
      <c r="CW47" s="2307"/>
      <c r="CX47" s="2307"/>
    </row>
    <row r="48" spans="1:102" s="460" customFormat="1" ht="6" customHeight="1" thickBot="1" x14ac:dyDescent="0.35">
      <c r="A48" s="445"/>
      <c r="B48" s="2307"/>
      <c r="C48" s="1679"/>
      <c r="D48" s="2306"/>
      <c r="E48" s="2306"/>
      <c r="F48" s="2306"/>
      <c r="G48" s="2306"/>
      <c r="H48" s="2306"/>
      <c r="I48" s="2306"/>
      <c r="J48" s="2306"/>
      <c r="K48" s="2306"/>
      <c r="L48" s="2306"/>
      <c r="M48" s="2306"/>
      <c r="N48" s="2306"/>
      <c r="O48" s="2306"/>
      <c r="P48" s="2306"/>
      <c r="Q48" s="2306"/>
      <c r="R48" s="2306"/>
      <c r="S48" s="2306"/>
      <c r="T48" s="2306"/>
      <c r="U48" s="2306"/>
      <c r="V48" s="2306"/>
      <c r="W48" s="2306"/>
      <c r="X48" s="2306"/>
      <c r="Y48" s="2306"/>
      <c r="Z48" s="2209"/>
      <c r="AA48" s="491"/>
      <c r="AB48" s="491"/>
      <c r="AC48" s="491"/>
      <c r="AD48" s="491"/>
      <c r="AE48" s="491"/>
      <c r="AF48" s="491"/>
      <c r="AG48" s="491"/>
      <c r="AH48" s="491"/>
      <c r="AI48" s="491"/>
      <c r="AJ48" s="491"/>
      <c r="AK48" s="491"/>
      <c r="AL48" s="491"/>
      <c r="AM48" s="491"/>
      <c r="AN48" s="491"/>
      <c r="AP48" s="491"/>
      <c r="AQ48" s="491"/>
      <c r="AR48" s="491"/>
      <c r="AS48" s="491"/>
      <c r="AT48" s="491"/>
      <c r="AU48" s="491"/>
      <c r="AV48" s="491"/>
      <c r="AW48" s="491"/>
      <c r="AX48" s="491"/>
      <c r="CK48" s="1286"/>
      <c r="CT48" s="2307"/>
      <c r="CU48" s="2307"/>
      <c r="CV48" s="2307"/>
      <c r="CW48" s="2307"/>
      <c r="CX48" s="2307"/>
    </row>
    <row r="49" spans="1:102" s="1424" customFormat="1" ht="13.5" customHeight="1" thickBot="1" x14ac:dyDescent="0.35">
      <c r="B49" s="1053"/>
      <c r="C49" s="2592" t="s">
        <v>2746</v>
      </c>
      <c r="D49" s="2592"/>
      <c r="E49" s="2592"/>
      <c r="F49" s="2592"/>
      <c r="G49" s="2592"/>
      <c r="H49" s="2592"/>
      <c r="I49" s="2592"/>
      <c r="J49" s="2592"/>
      <c r="K49" s="2592"/>
      <c r="L49" s="2592"/>
      <c r="M49" s="2592"/>
      <c r="N49" s="2592"/>
      <c r="O49" s="2592"/>
      <c r="P49" s="2592"/>
      <c r="Q49" s="2592"/>
      <c r="R49" s="2592"/>
      <c r="S49" s="2592"/>
      <c r="T49" s="2592"/>
      <c r="U49" s="2592"/>
      <c r="V49" s="2592"/>
      <c r="W49" s="2592"/>
      <c r="X49" s="2592"/>
      <c r="Y49" s="2592"/>
      <c r="Z49" s="2307"/>
      <c r="AA49" s="491"/>
      <c r="AB49" s="491"/>
      <c r="AC49" s="491"/>
      <c r="AD49" s="491"/>
      <c r="AE49" s="491"/>
      <c r="AF49" s="491"/>
      <c r="AG49" s="491"/>
      <c r="AH49" s="491"/>
      <c r="AI49" s="491"/>
      <c r="AJ49" s="491"/>
      <c r="AK49" s="491"/>
      <c r="AL49" s="491"/>
      <c r="AM49" s="491"/>
      <c r="AN49" s="491"/>
      <c r="AP49" s="491"/>
      <c r="AQ49" s="491"/>
      <c r="AR49" s="491"/>
      <c r="AS49" s="491"/>
      <c r="AT49" s="491"/>
      <c r="AU49" s="491"/>
      <c r="AV49" s="491"/>
      <c r="AW49" s="491"/>
      <c r="AX49" s="491"/>
      <c r="CK49" s="1286"/>
      <c r="CT49" s="2307"/>
      <c r="CU49" s="2307"/>
      <c r="CV49" s="2307"/>
      <c r="CW49" s="2307"/>
      <c r="CX49" s="2307"/>
    </row>
    <row r="50" spans="1:102" s="2307" customFormat="1" ht="13.5" customHeight="1" x14ac:dyDescent="0.3">
      <c r="C50" s="2592"/>
      <c r="D50" s="2592"/>
      <c r="E50" s="2592"/>
      <c r="F50" s="2592"/>
      <c r="G50" s="2592"/>
      <c r="H50" s="2592"/>
      <c r="I50" s="2592"/>
      <c r="J50" s="2592"/>
      <c r="K50" s="2592"/>
      <c r="L50" s="2592"/>
      <c r="M50" s="2592"/>
      <c r="N50" s="2592"/>
      <c r="O50" s="2592"/>
      <c r="P50" s="2592"/>
      <c r="Q50" s="2592"/>
      <c r="R50" s="2592"/>
      <c r="S50" s="2592"/>
      <c r="T50" s="2592"/>
      <c r="U50" s="2592"/>
      <c r="V50" s="2592"/>
      <c r="W50" s="2592"/>
      <c r="X50" s="2592"/>
      <c r="Y50" s="2592"/>
      <c r="CN50" s="2211"/>
      <c r="CO50" s="2211"/>
      <c r="CP50" s="2211"/>
      <c r="CQ50" s="2310"/>
      <c r="CR50" s="2310"/>
      <c r="CS50" s="2310"/>
    </row>
    <row r="51" spans="1:102" s="460" customFormat="1" ht="6" customHeight="1" thickBot="1" x14ac:dyDescent="0.35">
      <c r="A51" s="445"/>
      <c r="B51" s="2307"/>
      <c r="C51" s="1679"/>
      <c r="D51" s="2306"/>
      <c r="E51" s="2306"/>
      <c r="F51" s="2306"/>
      <c r="G51" s="2306"/>
      <c r="H51" s="2306"/>
      <c r="I51" s="2306"/>
      <c r="J51" s="2306"/>
      <c r="K51" s="2306"/>
      <c r="L51" s="2306"/>
      <c r="M51" s="2306"/>
      <c r="N51" s="2306"/>
      <c r="O51" s="2306"/>
      <c r="P51" s="2306"/>
      <c r="Q51" s="2306"/>
      <c r="R51" s="2306"/>
      <c r="S51" s="2306"/>
      <c r="T51" s="2306"/>
      <c r="U51" s="2306"/>
      <c r="V51" s="2306"/>
      <c r="W51" s="2306"/>
      <c r="X51" s="2306"/>
      <c r="Y51" s="2306"/>
      <c r="Z51" s="2209"/>
      <c r="AA51" s="491"/>
      <c r="AB51" s="491"/>
      <c r="AC51" s="491"/>
      <c r="AD51" s="491"/>
      <c r="AE51" s="491"/>
      <c r="AF51" s="491"/>
      <c r="AG51" s="491"/>
      <c r="AH51" s="491"/>
      <c r="AI51" s="491"/>
      <c r="AJ51" s="491"/>
      <c r="AK51" s="491"/>
      <c r="AL51" s="491"/>
      <c r="AM51" s="491"/>
      <c r="AN51" s="491"/>
      <c r="AP51" s="491"/>
      <c r="AQ51" s="491"/>
      <c r="AR51" s="491"/>
      <c r="AS51" s="491"/>
      <c r="AT51" s="491"/>
      <c r="AU51" s="491"/>
      <c r="AV51" s="491"/>
      <c r="AW51" s="491"/>
      <c r="AX51" s="491"/>
      <c r="CK51" s="1286"/>
      <c r="CT51" s="2307"/>
      <c r="CU51" s="2307"/>
      <c r="CV51" s="2307"/>
      <c r="CW51" s="2307"/>
      <c r="CX51" s="2307"/>
    </row>
    <row r="52" spans="1:102" s="1424" customFormat="1" ht="13.5" customHeight="1" thickBot="1" x14ac:dyDescent="0.35">
      <c r="B52" s="1053"/>
      <c r="C52" s="2592" t="s">
        <v>2744</v>
      </c>
      <c r="D52" s="2592"/>
      <c r="E52" s="2592"/>
      <c r="F52" s="2592"/>
      <c r="G52" s="2592"/>
      <c r="H52" s="2592"/>
      <c r="I52" s="2592"/>
      <c r="J52" s="2592"/>
      <c r="K52" s="2592"/>
      <c r="L52" s="2592"/>
      <c r="M52" s="2592"/>
      <c r="N52" s="2592"/>
      <c r="O52" s="2592"/>
      <c r="P52" s="2592"/>
      <c r="Q52" s="2592"/>
      <c r="R52" s="2592"/>
      <c r="S52" s="2592"/>
      <c r="T52" s="2592"/>
      <c r="U52" s="2592"/>
      <c r="V52" s="2592"/>
      <c r="W52" s="2592"/>
      <c r="X52" s="2592"/>
      <c r="Y52" s="2592"/>
      <c r="Z52" s="1752"/>
      <c r="AA52" s="491"/>
      <c r="AB52" s="491"/>
      <c r="AC52" s="491"/>
      <c r="AD52" s="491"/>
      <c r="AE52" s="491"/>
      <c r="AF52" s="491"/>
      <c r="AG52" s="491"/>
      <c r="AH52" s="491"/>
      <c r="AI52" s="491"/>
      <c r="AJ52" s="491"/>
      <c r="AK52" s="491"/>
      <c r="AL52" s="491"/>
      <c r="AM52" s="491"/>
      <c r="AN52" s="491"/>
      <c r="AP52" s="491"/>
      <c r="AQ52" s="491"/>
      <c r="AR52" s="491"/>
      <c r="AS52" s="491"/>
      <c r="AT52" s="491"/>
      <c r="AU52" s="491"/>
      <c r="AV52" s="491"/>
      <c r="AW52" s="491"/>
      <c r="AX52" s="491"/>
      <c r="CK52" s="1286"/>
      <c r="CT52"/>
      <c r="CU52"/>
      <c r="CV52"/>
      <c r="CW52"/>
      <c r="CX52"/>
    </row>
    <row r="53" spans="1:102" customFormat="1" ht="13.5" customHeight="1" x14ac:dyDescent="0.3">
      <c r="C53" s="2592"/>
      <c r="D53" s="2592"/>
      <c r="E53" s="2592"/>
      <c r="F53" s="2592"/>
      <c r="G53" s="2592"/>
      <c r="H53" s="2592"/>
      <c r="I53" s="2592"/>
      <c r="J53" s="2592"/>
      <c r="K53" s="2592"/>
      <c r="L53" s="2592"/>
      <c r="M53" s="2592"/>
      <c r="N53" s="2592"/>
      <c r="O53" s="2592"/>
      <c r="P53" s="2592"/>
      <c r="Q53" s="2592"/>
      <c r="R53" s="2592"/>
      <c r="S53" s="2592"/>
      <c r="T53" s="2592"/>
      <c r="U53" s="2592"/>
      <c r="V53" s="2592"/>
      <c r="W53" s="2592"/>
      <c r="X53" s="2592"/>
      <c r="Y53" s="2592"/>
      <c r="CN53" s="1060"/>
      <c r="CO53" s="1060"/>
      <c r="CP53" s="1060"/>
      <c r="CQ53" s="1645"/>
      <c r="CR53" s="1645"/>
      <c r="CS53" s="1645"/>
    </row>
    <row r="54" spans="1:102" s="460" customFormat="1" ht="15.75" customHeight="1" thickBot="1" x14ac:dyDescent="0.35">
      <c r="A54" s="445"/>
      <c r="B54" s="1238"/>
      <c r="C54" s="2593"/>
      <c r="D54" s="2593"/>
      <c r="E54" s="2593"/>
      <c r="F54" s="2593"/>
      <c r="G54" s="2593"/>
      <c r="H54" s="2593"/>
      <c r="I54" s="2593"/>
      <c r="J54" s="2593"/>
      <c r="K54" s="2593"/>
      <c r="L54" s="2593"/>
      <c r="M54" s="2593"/>
      <c r="N54" s="2593"/>
      <c r="O54" s="2593"/>
      <c r="P54" s="2593"/>
      <c r="Q54" s="2593"/>
      <c r="R54" s="2593"/>
      <c r="S54" s="2593"/>
      <c r="T54" s="2593"/>
      <c r="U54" s="2593"/>
      <c r="V54" s="2593"/>
      <c r="W54" s="2593"/>
      <c r="X54" s="2593"/>
      <c r="Y54" s="2593"/>
      <c r="Z54" s="45"/>
      <c r="AA54" s="491"/>
      <c r="AB54" s="491"/>
      <c r="AC54" s="491"/>
      <c r="AD54" s="491"/>
      <c r="AE54" s="491"/>
      <c r="AF54" s="491"/>
      <c r="AG54" s="491"/>
      <c r="AH54" s="491"/>
      <c r="AI54" s="491"/>
      <c r="AJ54" s="491"/>
      <c r="AK54" s="491"/>
      <c r="AL54" s="491"/>
      <c r="AM54" s="491"/>
      <c r="AN54" s="491"/>
      <c r="AP54" s="491"/>
      <c r="AQ54" s="491"/>
      <c r="AR54" s="491"/>
      <c r="AS54" s="491"/>
      <c r="AT54" s="491"/>
      <c r="AU54" s="491"/>
      <c r="AV54" s="491"/>
      <c r="AW54" s="491"/>
      <c r="AX54" s="491"/>
      <c r="CK54" s="1286"/>
      <c r="CT54"/>
      <c r="CU54"/>
      <c r="CV54"/>
      <c r="CW54"/>
      <c r="CX54"/>
    </row>
    <row r="55" spans="1:102" s="1424" customFormat="1" ht="6.6" customHeight="1" thickBot="1" x14ac:dyDescent="0.35">
      <c r="B55" s="489"/>
      <c r="C55" s="489"/>
      <c r="D55" s="489"/>
      <c r="E55" s="489"/>
      <c r="F55" s="800"/>
      <c r="G55" s="649"/>
      <c r="H55" s="801"/>
      <c r="I55" s="797"/>
      <c r="P55" s="489"/>
      <c r="Q55" s="489"/>
      <c r="R55" s="489"/>
      <c r="S55" s="791"/>
      <c r="T55" s="791"/>
      <c r="U55" s="791"/>
      <c r="X55" s="489"/>
      <c r="Y55" s="489"/>
      <c r="Z55" s="2057"/>
      <c r="AC55" s="789"/>
      <c r="AD55" s="2057"/>
      <c r="AE55" s="2057"/>
      <c r="AF55" s="2057"/>
      <c r="AG55" s="2057"/>
      <c r="AH55" s="2057"/>
      <c r="AI55" s="2057"/>
      <c r="AJ55" s="2057"/>
      <c r="AK55" s="2057"/>
      <c r="CK55" s="1286"/>
      <c r="CT55" s="2057"/>
      <c r="CU55" s="2057"/>
      <c r="CV55" s="2057"/>
      <c r="CW55" s="2057"/>
      <c r="CX55" s="2057"/>
    </row>
    <row r="56" spans="1:102" s="1424" customFormat="1" ht="15.75" customHeight="1" thickBot="1" x14ac:dyDescent="0.35">
      <c r="A56" s="443" t="s">
        <v>591</v>
      </c>
      <c r="B56" s="2610" t="s">
        <v>2464</v>
      </c>
      <c r="C56" s="2611"/>
      <c r="D56" s="2611"/>
      <c r="E56" s="2611"/>
      <c r="F56" s="2611"/>
      <c r="G56" s="2611"/>
      <c r="H56" s="2611"/>
      <c r="I56" s="2611"/>
      <c r="J56" s="2611"/>
      <c r="K56" s="2611"/>
      <c r="L56" s="2611"/>
      <c r="M56" s="2611"/>
      <c r="N56" s="2611"/>
      <c r="O56" s="2611"/>
      <c r="P56" s="2611"/>
      <c r="Q56" s="2611"/>
      <c r="R56" s="2611"/>
      <c r="S56" s="2611"/>
      <c r="T56" s="2611"/>
      <c r="U56" s="2611"/>
      <c r="V56" s="2611"/>
      <c r="W56" s="2611"/>
      <c r="X56" s="2611"/>
      <c r="Y56" s="2612"/>
      <c r="Z56" s="1979"/>
      <c r="AA56" s="491"/>
      <c r="AB56" s="491"/>
      <c r="AC56" s="491"/>
      <c r="AD56" s="491"/>
      <c r="AE56" s="491"/>
      <c r="AF56" s="491"/>
      <c r="AG56" s="491"/>
      <c r="AH56" s="491"/>
      <c r="AI56" s="491"/>
      <c r="AJ56" s="491"/>
      <c r="AK56" s="491"/>
      <c r="AL56" s="491"/>
      <c r="AM56" s="491"/>
      <c r="AN56" s="491"/>
      <c r="AP56" s="491"/>
      <c r="AQ56" s="491"/>
      <c r="AR56" s="491"/>
      <c r="AS56" s="491"/>
      <c r="AT56" s="491"/>
      <c r="AU56" s="491"/>
      <c r="AV56" s="491"/>
      <c r="AW56" s="491"/>
      <c r="AX56" s="491"/>
      <c r="CK56" s="1287"/>
      <c r="CT56" s="1979"/>
      <c r="CU56" s="1979"/>
      <c r="CV56" s="1979"/>
      <c r="CW56" s="1979"/>
      <c r="CX56" s="1979"/>
    </row>
    <row r="57" spans="1:102" s="460" customFormat="1" ht="6" customHeight="1" thickBot="1" x14ac:dyDescent="0.35">
      <c r="A57" s="445"/>
      <c r="B57" s="1979"/>
      <c r="C57" s="1679"/>
      <c r="D57" s="1972"/>
      <c r="E57" s="1972"/>
      <c r="F57" s="1972"/>
      <c r="G57" s="1972"/>
      <c r="H57" s="1972"/>
      <c r="I57" s="1972"/>
      <c r="J57" s="1972"/>
      <c r="K57" s="1972"/>
      <c r="L57" s="1972"/>
      <c r="M57" s="1972"/>
      <c r="N57" s="1972"/>
      <c r="O57" s="1972"/>
      <c r="P57" s="1972"/>
      <c r="Q57" s="1972"/>
      <c r="R57" s="1972"/>
      <c r="S57" s="1972"/>
      <c r="T57" s="1972"/>
      <c r="U57" s="1972"/>
      <c r="V57" s="1972"/>
      <c r="W57" s="1972"/>
      <c r="X57" s="1972"/>
      <c r="Y57" s="1972"/>
      <c r="Z57" s="45"/>
      <c r="AA57" s="491"/>
      <c r="AB57" s="491"/>
      <c r="AC57" s="491"/>
      <c r="AD57" s="491"/>
      <c r="AE57" s="491"/>
      <c r="AF57" s="491"/>
      <c r="AG57" s="491"/>
      <c r="AH57" s="491"/>
      <c r="AI57" s="491"/>
      <c r="AJ57" s="491"/>
      <c r="AK57" s="491"/>
      <c r="AL57" s="491"/>
      <c r="AM57" s="491"/>
      <c r="AN57" s="491"/>
      <c r="AP57" s="491"/>
      <c r="AQ57" s="491"/>
      <c r="AR57" s="491"/>
      <c r="AS57" s="491"/>
      <c r="AT57" s="491"/>
      <c r="AU57" s="491"/>
      <c r="AV57" s="491"/>
      <c r="AW57" s="491"/>
      <c r="AX57" s="491"/>
      <c r="CK57" s="1286"/>
      <c r="CT57" s="1979"/>
      <c r="CU57" s="1979"/>
      <c r="CV57" s="1979"/>
      <c r="CW57" s="1979"/>
      <c r="CX57" s="1979"/>
    </row>
    <row r="58" spans="1:102" s="1424" customFormat="1" ht="13.5" customHeight="1" thickBot="1" x14ac:dyDescent="0.35">
      <c r="B58" s="1053"/>
      <c r="C58" s="2613" t="s">
        <v>2747</v>
      </c>
      <c r="D58" s="2592"/>
      <c r="E58" s="2592"/>
      <c r="F58" s="2592"/>
      <c r="G58" s="2592"/>
      <c r="H58" s="2592"/>
      <c r="I58" s="2592"/>
      <c r="J58" s="2592"/>
      <c r="K58" s="2592"/>
      <c r="L58" s="2592"/>
      <c r="M58" s="2592"/>
      <c r="N58" s="2592"/>
      <c r="O58" s="2592"/>
      <c r="P58" s="2592"/>
      <c r="Q58" s="2592"/>
      <c r="R58" s="2592"/>
      <c r="S58" s="1130"/>
      <c r="T58" s="1130"/>
      <c r="U58" s="1130"/>
      <c r="V58" s="1130"/>
      <c r="W58" s="1130"/>
      <c r="X58" s="1130"/>
      <c r="Y58" s="1130"/>
      <c r="Z58" s="1979"/>
      <c r="AA58" s="491"/>
      <c r="AB58" s="491"/>
      <c r="AC58" s="491"/>
      <c r="AD58" s="491"/>
      <c r="AE58" s="491"/>
      <c r="AF58" s="491"/>
      <c r="AG58" s="491"/>
      <c r="AH58" s="491"/>
      <c r="AI58" s="491"/>
      <c r="AJ58" s="491"/>
      <c r="AK58" s="491"/>
      <c r="AL58" s="491"/>
      <c r="AM58" s="491"/>
      <c r="AN58" s="491"/>
      <c r="AP58" s="491"/>
      <c r="AQ58" s="491"/>
      <c r="AR58" s="491"/>
      <c r="AS58" s="491"/>
      <c r="AT58" s="491"/>
      <c r="AU58" s="491"/>
      <c r="AV58" s="491"/>
      <c r="AW58" s="491"/>
      <c r="AX58" s="491"/>
      <c r="CK58" s="1286"/>
      <c r="CT58" s="1979"/>
      <c r="CU58" s="1979"/>
      <c r="CV58" s="1979"/>
      <c r="CW58" s="1979"/>
      <c r="CX58" s="1979"/>
    </row>
    <row r="59" spans="1:102" s="1979" customFormat="1" ht="6" customHeight="1" thickBot="1" x14ac:dyDescent="0.35">
      <c r="C59" s="1130"/>
      <c r="D59" s="1130"/>
      <c r="E59" s="1130"/>
      <c r="F59" s="1130"/>
      <c r="G59" s="1130"/>
      <c r="H59" s="1130"/>
      <c r="I59" s="1130"/>
      <c r="J59" s="1130"/>
      <c r="K59" s="1130"/>
      <c r="L59" s="1130"/>
      <c r="M59" s="1130"/>
      <c r="N59" s="1130"/>
      <c r="O59" s="1130"/>
      <c r="P59" s="1130"/>
      <c r="Q59" s="1130"/>
      <c r="R59" s="1130"/>
      <c r="S59" s="1130"/>
      <c r="T59" s="1130"/>
      <c r="U59" s="1130"/>
      <c r="V59" s="1130"/>
      <c r="W59" s="1130"/>
      <c r="X59" s="1130"/>
      <c r="Y59" s="1130"/>
      <c r="CN59" s="1060"/>
      <c r="CO59" s="1060"/>
      <c r="CP59" s="1060"/>
      <c r="CQ59" s="1982"/>
      <c r="CR59" s="1982"/>
      <c r="CS59" s="1982"/>
    </row>
    <row r="60" spans="1:102" s="1424" customFormat="1" ht="13.5" customHeight="1" thickBot="1" x14ac:dyDescent="0.35">
      <c r="B60" s="1053"/>
      <c r="C60" s="2592" t="s">
        <v>2465</v>
      </c>
      <c r="D60" s="2592"/>
      <c r="E60" s="2592"/>
      <c r="F60" s="2592"/>
      <c r="G60" s="2592"/>
      <c r="H60" s="2592"/>
      <c r="I60" s="2592"/>
      <c r="J60" s="2592"/>
      <c r="K60" s="2592"/>
      <c r="L60" s="2592"/>
      <c r="M60" s="2592"/>
      <c r="N60" s="2592"/>
      <c r="O60" s="2592"/>
      <c r="P60" s="2592"/>
      <c r="Q60" s="2592"/>
      <c r="R60" s="2592"/>
      <c r="S60" s="2592"/>
      <c r="T60" s="2592"/>
      <c r="U60" s="2592"/>
      <c r="V60" s="2592"/>
      <c r="W60" s="2592"/>
      <c r="X60" s="2592"/>
      <c r="Y60" s="2592"/>
      <c r="Z60" s="2307"/>
      <c r="AA60" s="491"/>
      <c r="AB60" s="491"/>
      <c r="AC60" s="491"/>
      <c r="AD60" s="491"/>
      <c r="AE60" s="491"/>
      <c r="AF60" s="491"/>
      <c r="AG60" s="491"/>
      <c r="AH60" s="491"/>
      <c r="AI60" s="491"/>
      <c r="AJ60" s="491"/>
      <c r="AK60" s="491"/>
      <c r="AL60" s="491"/>
      <c r="AM60" s="491"/>
      <c r="AN60" s="491"/>
      <c r="AP60" s="491"/>
      <c r="AQ60" s="491"/>
      <c r="AR60" s="491"/>
      <c r="AS60" s="491"/>
      <c r="AT60" s="491"/>
      <c r="AU60" s="491"/>
      <c r="AV60" s="491"/>
      <c r="AW60" s="491"/>
      <c r="AX60" s="491"/>
      <c r="CK60" s="1286"/>
      <c r="CT60" s="2307"/>
      <c r="CU60" s="2307"/>
      <c r="CV60" s="2307"/>
      <c r="CW60" s="2307"/>
      <c r="CX60" s="2307"/>
    </row>
    <row r="61" spans="1:102" s="2307" customFormat="1" ht="13.5" customHeight="1" x14ac:dyDescent="0.3">
      <c r="C61" s="2592"/>
      <c r="D61" s="2592"/>
      <c r="E61" s="2592"/>
      <c r="F61" s="2592"/>
      <c r="G61" s="2592"/>
      <c r="H61" s="2592"/>
      <c r="I61" s="2592"/>
      <c r="J61" s="2592"/>
      <c r="K61" s="2592"/>
      <c r="L61" s="2592"/>
      <c r="M61" s="2592"/>
      <c r="N61" s="2592"/>
      <c r="O61" s="2592"/>
      <c r="P61" s="2592"/>
      <c r="Q61" s="2592"/>
      <c r="R61" s="2592"/>
      <c r="S61" s="2592"/>
      <c r="T61" s="2592"/>
      <c r="U61" s="2592"/>
      <c r="V61" s="2592"/>
      <c r="W61" s="2592"/>
      <c r="X61" s="2592"/>
      <c r="Y61" s="2592"/>
      <c r="CN61" s="2211"/>
      <c r="CO61" s="2211"/>
      <c r="CP61" s="2211"/>
      <c r="CQ61" s="2310"/>
      <c r="CR61" s="2310"/>
      <c r="CS61" s="2310"/>
    </row>
    <row r="62" spans="1:102" s="2307" customFormat="1" ht="6.6" customHeight="1" x14ac:dyDescent="0.3">
      <c r="C62" s="2306"/>
      <c r="D62" s="2306"/>
      <c r="E62" s="2306"/>
      <c r="F62" s="2306"/>
      <c r="G62" s="2306"/>
      <c r="H62" s="2306"/>
      <c r="I62" s="2306"/>
      <c r="J62" s="2306"/>
      <c r="K62" s="2306"/>
      <c r="L62" s="2306"/>
      <c r="M62" s="2306"/>
      <c r="N62" s="2306"/>
      <c r="O62" s="2306"/>
      <c r="P62" s="2306"/>
      <c r="Q62" s="2306"/>
      <c r="R62" s="2306"/>
      <c r="S62" s="2306"/>
      <c r="T62" s="2306"/>
      <c r="U62" s="2306"/>
      <c r="V62" s="2306"/>
      <c r="W62" s="2306"/>
      <c r="X62" s="2306"/>
      <c r="Y62" s="2306"/>
      <c r="CN62" s="2211"/>
      <c r="CO62" s="2211"/>
      <c r="CP62" s="2211"/>
      <c r="CQ62" s="2310"/>
      <c r="CR62" s="2310"/>
      <c r="CS62" s="2310"/>
    </row>
    <row r="63" spans="1:102" s="460" customFormat="1" ht="15.75" customHeight="1" thickBot="1" x14ac:dyDescent="0.35">
      <c r="A63" s="445"/>
      <c r="B63" s="1238"/>
      <c r="C63" s="2593"/>
      <c r="D63" s="2593"/>
      <c r="E63" s="2593"/>
      <c r="F63" s="2593"/>
      <c r="G63" s="2593"/>
      <c r="H63" s="2593"/>
      <c r="I63" s="2593"/>
      <c r="J63" s="2593"/>
      <c r="K63" s="2593"/>
      <c r="L63" s="2593"/>
      <c r="M63" s="2593"/>
      <c r="N63" s="2593"/>
      <c r="O63" s="2593"/>
      <c r="P63" s="2593"/>
      <c r="Q63" s="2593"/>
      <c r="R63" s="2593"/>
      <c r="S63" s="2593"/>
      <c r="T63" s="2593"/>
      <c r="U63" s="2593"/>
      <c r="V63" s="2593"/>
      <c r="W63" s="2593"/>
      <c r="X63" s="2593"/>
      <c r="Y63" s="2593"/>
      <c r="Z63" s="45"/>
      <c r="AA63" s="491"/>
      <c r="AB63" s="491"/>
      <c r="AC63" s="491"/>
      <c r="AD63" s="491"/>
      <c r="AE63" s="491"/>
      <c r="AF63" s="491"/>
      <c r="AG63" s="491"/>
      <c r="AH63" s="491"/>
      <c r="AI63" s="491"/>
      <c r="AJ63" s="491"/>
      <c r="AK63" s="491"/>
      <c r="AL63" s="491"/>
      <c r="AM63" s="491"/>
      <c r="AN63" s="491"/>
      <c r="AP63" s="491"/>
      <c r="AQ63" s="491"/>
      <c r="AR63" s="491"/>
      <c r="AS63" s="491"/>
      <c r="AT63" s="491"/>
      <c r="AU63" s="491"/>
      <c r="AV63" s="491"/>
      <c r="AW63" s="491"/>
      <c r="AX63" s="491"/>
      <c r="CK63" s="1286"/>
      <c r="CT63" s="1979"/>
      <c r="CU63" s="1979"/>
      <c r="CV63" s="1979"/>
      <c r="CW63" s="1979"/>
      <c r="CX63" s="1979"/>
    </row>
    <row r="64" spans="1:102" s="1424" customFormat="1" ht="6.6" customHeight="1" thickBot="1" x14ac:dyDescent="0.35">
      <c r="B64" s="489"/>
      <c r="C64" s="489"/>
      <c r="D64" s="489"/>
      <c r="E64" s="489"/>
      <c r="F64" s="800"/>
      <c r="G64" s="649"/>
      <c r="H64" s="801"/>
      <c r="I64" s="797"/>
      <c r="P64" s="489"/>
      <c r="Q64" s="489"/>
      <c r="R64" s="489"/>
      <c r="S64" s="791"/>
      <c r="T64" s="791"/>
      <c r="U64" s="791"/>
      <c r="X64" s="489"/>
      <c r="Y64" s="489"/>
      <c r="Z64" s="2057"/>
      <c r="AC64" s="789"/>
      <c r="AD64" s="2057"/>
      <c r="AE64" s="2057"/>
      <c r="AF64" s="2057"/>
      <c r="AG64" s="2057"/>
      <c r="AH64" s="2057"/>
      <c r="AI64" s="2057"/>
      <c r="AJ64" s="2057"/>
      <c r="AK64" s="2057"/>
      <c r="CK64" s="1286"/>
      <c r="CT64" s="2057"/>
      <c r="CU64" s="2057"/>
      <c r="CV64" s="2057"/>
      <c r="CW64" s="2057"/>
      <c r="CX64" s="2057"/>
    </row>
    <row r="65" spans="1:102" s="419" customFormat="1" ht="15" customHeight="1" thickBot="1" x14ac:dyDescent="0.35">
      <c r="A65" s="466" t="s">
        <v>592</v>
      </c>
      <c r="B65" s="2610" t="s">
        <v>2068</v>
      </c>
      <c r="C65" s="2611"/>
      <c r="D65" s="2611"/>
      <c r="E65" s="2611"/>
      <c r="F65" s="2611"/>
      <c r="G65" s="2611"/>
      <c r="H65" s="2611"/>
      <c r="I65" s="2611"/>
      <c r="J65" s="2611"/>
      <c r="K65" s="2611"/>
      <c r="L65" s="2611"/>
      <c r="M65" s="2611"/>
      <c r="N65" s="2611"/>
      <c r="O65" s="2611"/>
      <c r="P65" s="2611"/>
      <c r="Q65" s="2611"/>
      <c r="R65" s="2611"/>
      <c r="S65" s="2611"/>
      <c r="T65" s="2611"/>
      <c r="U65" s="2611"/>
      <c r="V65" s="2611"/>
      <c r="W65" s="2611"/>
      <c r="X65" s="2611"/>
      <c r="Y65" s="2612"/>
      <c r="Z65"/>
      <c r="AA65" s="791"/>
      <c r="AB65" s="791"/>
      <c r="AC65" s="791"/>
      <c r="AD65" s="791"/>
      <c r="AE65" s="791"/>
      <c r="AF65" s="791"/>
      <c r="AG65" s="791"/>
      <c r="AH65" s="791"/>
      <c r="AI65" s="791"/>
      <c r="AJ65" s="791"/>
      <c r="AK65" s="791"/>
      <c r="AL65" s="791"/>
      <c r="AM65" s="791"/>
      <c r="AN65" s="791"/>
      <c r="AP65" s="791"/>
      <c r="AQ65" s="791"/>
      <c r="AR65" s="791"/>
      <c r="AS65" s="791"/>
      <c r="AT65" s="791"/>
      <c r="AU65" s="791"/>
      <c r="AV65" s="791"/>
      <c r="AW65" s="791"/>
      <c r="AX65" s="791"/>
      <c r="AY65" s="791"/>
      <c r="AZ65" s="791"/>
      <c r="BA65" s="791"/>
      <c r="BB65" s="791"/>
      <c r="BC65" s="791"/>
      <c r="BD65" s="791"/>
      <c r="BE65" s="791"/>
      <c r="CK65" s="1286"/>
      <c r="CT65"/>
      <c r="CU65"/>
      <c r="CV65"/>
      <c r="CW65"/>
      <c r="CX65"/>
    </row>
    <row r="66" spans="1:102" s="419" customFormat="1" ht="5.25" customHeight="1" thickBot="1" x14ac:dyDescent="0.35">
      <c r="A66" s="476"/>
      <c r="Z66"/>
      <c r="CK66" s="1286"/>
      <c r="CT66"/>
      <c r="CU66"/>
      <c r="CV66"/>
      <c r="CW66"/>
      <c r="CX66"/>
    </row>
    <row r="67" spans="1:102" s="419" customFormat="1" ht="15" customHeight="1" thickBot="1" x14ac:dyDescent="0.35">
      <c r="A67" s="476"/>
      <c r="B67" s="457" t="s">
        <v>62</v>
      </c>
      <c r="L67" s="928"/>
      <c r="N67" s="795"/>
      <c r="Q67" s="463" t="s">
        <v>63</v>
      </c>
      <c r="R67" s="2999"/>
      <c r="S67" s="3000"/>
      <c r="T67" s="3000"/>
      <c r="U67" s="3000"/>
      <c r="V67" s="3000"/>
      <c r="W67" s="3000"/>
      <c r="X67" s="3000"/>
      <c r="Y67" s="3000"/>
      <c r="Z67"/>
      <c r="AF67" s="795"/>
      <c r="AG67" s="795"/>
      <c r="AH67" s="795"/>
      <c r="AI67" s="795"/>
      <c r="AJ67" s="795"/>
      <c r="AK67" s="795"/>
      <c r="AL67" s="795"/>
      <c r="CK67" s="1286"/>
      <c r="CT67"/>
      <c r="CU67"/>
      <c r="CV67"/>
      <c r="CW67"/>
      <c r="CX67"/>
    </row>
    <row r="68" spans="1:102" s="419" customFormat="1" ht="4.5" customHeight="1" thickBot="1" x14ac:dyDescent="0.35">
      <c r="A68" s="476"/>
      <c r="Z68"/>
      <c r="CK68" s="1286"/>
      <c r="CT68"/>
      <c r="CU68"/>
      <c r="CV68"/>
      <c r="CW68"/>
      <c r="CX68"/>
    </row>
    <row r="69" spans="1:102" s="419" customFormat="1" ht="15" customHeight="1" thickBot="1" x14ac:dyDescent="0.35">
      <c r="B69" s="1670" t="s">
        <v>64</v>
      </c>
      <c r="C69" s="1670"/>
      <c r="D69" s="1670"/>
      <c r="E69" s="1670"/>
      <c r="F69" s="1670"/>
      <c r="G69" s="1424"/>
      <c r="H69" s="2594"/>
      <c r="I69" s="2594"/>
      <c r="J69" s="1673"/>
      <c r="K69" s="1424"/>
      <c r="L69" s="1424"/>
      <c r="M69" s="1424"/>
      <c r="N69" s="1424"/>
      <c r="O69" s="1673"/>
      <c r="P69" s="1424"/>
      <c r="Q69" s="1424"/>
      <c r="R69" s="1673"/>
      <c r="S69" s="1673"/>
      <c r="T69" s="1673"/>
      <c r="U69" s="1424"/>
      <c r="V69" s="1424"/>
      <c r="W69" s="1675" t="s">
        <v>1487</v>
      </c>
      <c r="X69" s="2595"/>
      <c r="Y69" s="2596"/>
      <c r="Z69"/>
      <c r="AJ69" s="459"/>
      <c r="AP69" s="445"/>
      <c r="AQ69" s="795"/>
      <c r="AR69" s="795"/>
      <c r="CK69" s="1286"/>
      <c r="CT69"/>
      <c r="CU69"/>
      <c r="CV69"/>
      <c r="CW69"/>
      <c r="CX69"/>
    </row>
    <row r="70" spans="1:102" s="419" customFormat="1" ht="5.25" customHeight="1" x14ac:dyDescent="0.3">
      <c r="B70" s="467"/>
      <c r="C70" s="467"/>
      <c r="D70" s="467"/>
      <c r="E70" s="467"/>
      <c r="F70" s="467"/>
      <c r="G70" s="467"/>
      <c r="H70" s="467"/>
      <c r="I70" s="467"/>
      <c r="J70" s="467"/>
      <c r="K70" s="467"/>
      <c r="L70" s="467"/>
      <c r="M70" s="467"/>
      <c r="N70" s="467"/>
      <c r="O70" s="467"/>
      <c r="P70" s="467"/>
      <c r="Q70" s="467"/>
      <c r="R70" s="467"/>
      <c r="S70" s="467"/>
      <c r="T70" s="467"/>
      <c r="U70" s="467"/>
      <c r="V70" s="467"/>
      <c r="W70" s="467"/>
      <c r="X70" s="467"/>
      <c r="Y70" s="467"/>
      <c r="Z70"/>
      <c r="AE70" s="445"/>
      <c r="AF70" s="453"/>
      <c r="AG70" s="453"/>
      <c r="AH70" s="453"/>
      <c r="AI70" s="453"/>
      <c r="AJ70" s="453"/>
      <c r="AK70" s="453"/>
      <c r="AL70" s="453"/>
      <c r="AM70" s="445"/>
      <c r="AN70" s="453"/>
      <c r="AP70" s="453"/>
      <c r="AQ70" s="453"/>
      <c r="AR70" s="453"/>
      <c r="AS70" s="453"/>
      <c r="AT70" s="453"/>
      <c r="AU70" s="453"/>
      <c r="AV70" s="445"/>
      <c r="AW70" s="453"/>
      <c r="AX70" s="453"/>
      <c r="AY70" s="453"/>
      <c r="AZ70" s="453"/>
      <c r="BA70" s="453"/>
      <c r="BB70" s="453"/>
      <c r="BC70" s="453"/>
      <c r="BD70" s="453"/>
      <c r="BE70" s="453"/>
      <c r="CK70" s="1286"/>
      <c r="CT70"/>
      <c r="CU70"/>
      <c r="CV70"/>
      <c r="CW70"/>
      <c r="CX70"/>
    </row>
    <row r="71" spans="1:102" s="1424" customFormat="1" ht="15" customHeight="1" x14ac:dyDescent="0.3">
      <c r="B71" s="467" t="s">
        <v>2741</v>
      </c>
      <c r="C71" s="467"/>
      <c r="D71" s="467"/>
      <c r="E71" s="467"/>
      <c r="F71" s="467"/>
      <c r="G71" s="2316" t="s">
        <v>2742</v>
      </c>
      <c r="H71" s="2316"/>
      <c r="I71" s="2316"/>
      <c r="J71" s="2316"/>
      <c r="K71" s="2316"/>
      <c r="L71" s="2316"/>
      <c r="M71" s="2316"/>
      <c r="N71" s="2316"/>
      <c r="O71" s="2316"/>
      <c r="P71" s="2316"/>
      <c r="Q71" s="2316"/>
      <c r="R71" s="2316"/>
      <c r="S71" s="2316"/>
      <c r="T71" s="2316"/>
      <c r="U71" s="2316"/>
      <c r="V71" s="2316"/>
      <c r="W71" s="2316"/>
      <c r="X71" s="2316"/>
      <c r="Y71" s="2316"/>
      <c r="Z71" s="1663"/>
      <c r="AE71" s="445"/>
      <c r="AF71" s="453"/>
      <c r="AG71" s="453"/>
      <c r="AH71" s="453"/>
      <c r="AI71" s="453"/>
      <c r="AJ71" s="453"/>
      <c r="AK71" s="453"/>
      <c r="AL71" s="453"/>
      <c r="AM71" s="445"/>
      <c r="AN71" s="453"/>
      <c r="AP71" s="453"/>
      <c r="AQ71" s="453"/>
      <c r="AR71" s="453"/>
      <c r="AS71" s="453"/>
      <c r="AT71" s="453"/>
      <c r="AU71" s="453"/>
      <c r="AV71" s="445"/>
      <c r="AW71" s="453"/>
      <c r="AX71" s="453"/>
      <c r="AY71" s="453"/>
      <c r="AZ71" s="453"/>
      <c r="BA71" s="453"/>
      <c r="BB71" s="453"/>
      <c r="BC71" s="453"/>
      <c r="BD71" s="453"/>
      <c r="BE71" s="453"/>
      <c r="CK71" s="1665"/>
      <c r="CT71"/>
      <c r="CU71"/>
      <c r="CV71"/>
      <c r="CW71"/>
      <c r="CX71"/>
    </row>
    <row r="72" spans="1:102" s="1424" customFormat="1" ht="4.95" customHeight="1" thickBot="1" x14ac:dyDescent="0.35">
      <c r="B72" s="467"/>
      <c r="C72" s="467"/>
      <c r="D72" s="467"/>
      <c r="E72" s="467"/>
      <c r="F72" s="467"/>
      <c r="G72" s="2316"/>
      <c r="H72" s="2316"/>
      <c r="I72" s="2316"/>
      <c r="J72" s="2316"/>
      <c r="K72" s="2316"/>
      <c r="L72" s="2316"/>
      <c r="M72" s="2316"/>
      <c r="N72" s="2316"/>
      <c r="O72" s="2316"/>
      <c r="P72" s="2316"/>
      <c r="Q72" s="2316"/>
      <c r="R72" s="2316"/>
      <c r="S72" s="2316"/>
      <c r="T72" s="2316"/>
      <c r="U72" s="2316"/>
      <c r="V72" s="2316"/>
      <c r="W72" s="2316"/>
      <c r="X72" s="2316"/>
      <c r="Y72" s="2316"/>
      <c r="Z72" s="2307"/>
      <c r="AE72" s="445"/>
      <c r="AF72" s="453"/>
      <c r="AG72" s="453"/>
      <c r="AH72" s="453"/>
      <c r="AI72" s="453"/>
      <c r="AJ72" s="453"/>
      <c r="AK72" s="453"/>
      <c r="AL72" s="453"/>
      <c r="AM72" s="445"/>
      <c r="AN72" s="453"/>
      <c r="AP72" s="453"/>
      <c r="AQ72" s="453"/>
      <c r="AR72" s="453"/>
      <c r="AS72" s="453"/>
      <c r="AT72" s="453"/>
      <c r="AU72" s="453"/>
      <c r="AV72" s="445"/>
      <c r="AW72" s="453"/>
      <c r="AX72" s="453"/>
      <c r="AY72" s="453"/>
      <c r="AZ72" s="453"/>
      <c r="BA72" s="453"/>
      <c r="BB72" s="453"/>
      <c r="BC72" s="453"/>
      <c r="BD72" s="453"/>
      <c r="BE72" s="453"/>
      <c r="CK72" s="1665"/>
      <c r="CT72" s="2307"/>
      <c r="CU72" s="2307"/>
      <c r="CV72" s="2307"/>
      <c r="CW72" s="2307"/>
      <c r="CX72" s="2307"/>
    </row>
    <row r="73" spans="1:102" customFormat="1" ht="15" customHeight="1" thickBot="1" x14ac:dyDescent="0.35">
      <c r="C73" s="2597"/>
      <c r="D73" s="2598"/>
      <c r="E73" s="2598"/>
      <c r="F73" s="2598"/>
      <c r="G73" s="2598"/>
      <c r="H73" s="2598"/>
      <c r="I73" s="2598"/>
      <c r="J73" s="2599"/>
    </row>
    <row r="74" spans="1:102" s="1424" customFormat="1" ht="6" customHeight="1" thickBot="1" x14ac:dyDescent="0.35">
      <c r="B74" s="467"/>
      <c r="C74" s="467"/>
      <c r="D74" s="467"/>
      <c r="E74" s="467"/>
      <c r="F74" s="467"/>
      <c r="G74" s="467"/>
      <c r="H74" s="467"/>
      <c r="I74" s="467"/>
      <c r="J74" s="467"/>
      <c r="K74" s="467"/>
      <c r="L74" s="467"/>
      <c r="M74" s="467"/>
      <c r="N74" s="467"/>
      <c r="O74" s="467"/>
      <c r="P74" s="467"/>
      <c r="Q74" s="467"/>
      <c r="R74" s="467"/>
      <c r="S74" s="467"/>
      <c r="T74" s="467"/>
      <c r="U74" s="467"/>
      <c r="V74" s="467"/>
      <c r="W74" s="467"/>
      <c r="X74" s="467"/>
      <c r="Y74" s="467"/>
      <c r="Z74" s="1663"/>
      <c r="AE74" s="445"/>
      <c r="AF74" s="453"/>
      <c r="AG74" s="453"/>
      <c r="AH74" s="453"/>
      <c r="AI74" s="453"/>
      <c r="AJ74" s="453"/>
      <c r="AK74" s="453"/>
      <c r="AL74" s="453"/>
      <c r="AM74" s="445"/>
      <c r="AN74" s="453"/>
      <c r="AP74" s="453"/>
      <c r="AQ74" s="453"/>
      <c r="AR74" s="453"/>
      <c r="AS74" s="453"/>
      <c r="AT74" s="453"/>
      <c r="AU74" s="453"/>
      <c r="AV74" s="445"/>
      <c r="AW74" s="453"/>
      <c r="AX74" s="453"/>
      <c r="AY74" s="453"/>
      <c r="AZ74" s="453"/>
      <c r="BA74" s="453"/>
      <c r="BB74" s="453"/>
      <c r="BC74" s="453"/>
      <c r="BD74" s="453"/>
      <c r="BE74" s="453"/>
      <c r="CK74" s="1665"/>
      <c r="CT74"/>
      <c r="CU74"/>
      <c r="CV74"/>
      <c r="CW74"/>
      <c r="CX74"/>
    </row>
    <row r="75" spans="1:102" s="419" customFormat="1" ht="15" customHeight="1" thickBot="1" x14ac:dyDescent="0.35">
      <c r="A75" s="1681" t="s">
        <v>593</v>
      </c>
      <c r="B75" s="2486" t="s">
        <v>2577</v>
      </c>
      <c r="C75" s="2487"/>
      <c r="D75" s="2487"/>
      <c r="E75" s="2487"/>
      <c r="F75" s="2487"/>
      <c r="G75" s="2487"/>
      <c r="H75" s="2487"/>
      <c r="I75" s="2487"/>
      <c r="J75" s="2487"/>
      <c r="K75" s="2487"/>
      <c r="L75" s="2487"/>
      <c r="M75" s="2487"/>
      <c r="N75" s="2487"/>
      <c r="O75" s="2487"/>
      <c r="P75" s="2487"/>
      <c r="Q75" s="2487"/>
      <c r="R75" s="2487"/>
      <c r="S75" s="2487"/>
      <c r="T75" s="2487"/>
      <c r="U75" s="2487"/>
      <c r="V75" s="2487"/>
      <c r="W75" s="2487"/>
      <c r="X75" s="2487"/>
      <c r="Y75" s="2488"/>
      <c r="Z75"/>
      <c r="AK75" s="444"/>
      <c r="AL75" s="444"/>
      <c r="CK75" s="1286"/>
      <c r="CT75"/>
      <c r="CU75"/>
      <c r="CV75"/>
      <c r="CW75"/>
      <c r="CX75"/>
    </row>
    <row r="76" spans="1:102" s="419" customFormat="1" ht="15" customHeight="1" x14ac:dyDescent="0.3">
      <c r="A76" s="445"/>
      <c r="B76" s="1716" t="s">
        <v>1163</v>
      </c>
      <c r="C76" s="1716"/>
      <c r="D76" s="1716"/>
      <c r="E76" s="1716"/>
      <c r="F76" s="1716"/>
      <c r="G76" s="1716"/>
      <c r="H76" s="1716"/>
      <c r="I76" s="1716"/>
      <c r="J76" s="82"/>
      <c r="K76" s="82"/>
      <c r="L76" s="803"/>
      <c r="M76" s="803"/>
      <c r="N76" s="803"/>
      <c r="O76" s="803"/>
      <c r="P76" s="803"/>
      <c r="Q76" s="803"/>
      <c r="R76" s="803"/>
      <c r="S76" s="803"/>
      <c r="T76" s="803"/>
      <c r="U76" s="803"/>
      <c r="V76" s="803"/>
      <c r="W76" s="803"/>
      <c r="X76" s="803"/>
      <c r="Y76" s="803"/>
      <c r="Z76"/>
      <c r="AK76" s="444"/>
      <c r="AL76" s="444"/>
      <c r="CK76" s="1286"/>
      <c r="CT76"/>
      <c r="CU76"/>
      <c r="CV76"/>
      <c r="CW76"/>
      <c r="CX76"/>
    </row>
    <row r="77" spans="1:102" s="419" customFormat="1" ht="4.5" customHeight="1" thickBot="1" x14ac:dyDescent="0.35">
      <c r="A77" s="445"/>
      <c r="B77" s="82"/>
      <c r="C77" s="82"/>
      <c r="D77" s="82"/>
      <c r="E77" s="82"/>
      <c r="F77" s="82"/>
      <c r="G77" s="82"/>
      <c r="H77" s="82"/>
      <c r="I77" s="82"/>
      <c r="J77" s="82"/>
      <c r="K77" s="82"/>
      <c r="L77" s="445"/>
      <c r="M77" s="445"/>
      <c r="N77" s="445"/>
      <c r="O77" s="445"/>
      <c r="P77" s="445"/>
      <c r="Q77" s="445"/>
      <c r="R77" s="445"/>
      <c r="S77" s="807"/>
      <c r="T77" s="791"/>
      <c r="U77" s="445"/>
      <c r="V77" s="445"/>
      <c r="W77" s="445"/>
      <c r="X77" s="445"/>
      <c r="Y77" s="445"/>
      <c r="Z77"/>
      <c r="AK77" s="444"/>
      <c r="AL77" s="444"/>
      <c r="CK77" s="1286"/>
      <c r="CT77"/>
      <c r="CU77"/>
      <c r="CV77"/>
      <c r="CW77"/>
      <c r="CX77"/>
    </row>
    <row r="78" spans="1:102" s="449" customFormat="1" ht="15" customHeight="1" thickBot="1" x14ac:dyDescent="0.35">
      <c r="A78" s="451"/>
      <c r="B78" s="1717"/>
      <c r="C78" s="82"/>
      <c r="D78" s="3004" t="s">
        <v>2059</v>
      </c>
      <c r="E78" s="3004"/>
      <c r="F78" s="3004"/>
      <c r="G78" s="3004"/>
      <c r="H78" s="3004"/>
      <c r="I78" s="3004"/>
      <c r="J78" s="3004"/>
      <c r="K78" s="3004"/>
      <c r="L78" s="3004"/>
      <c r="M78" s="3004"/>
      <c r="N78" s="3004"/>
      <c r="O78" s="3004"/>
      <c r="P78" s="3004"/>
      <c r="Q78" s="3004"/>
      <c r="R78" s="3004"/>
      <c r="S78" s="3004"/>
      <c r="T78" s="3004"/>
      <c r="U78" s="3004"/>
      <c r="V78" s="3004"/>
      <c r="W78" s="3004"/>
      <c r="X78" s="3004"/>
      <c r="Y78" s="3004"/>
      <c r="Z78" s="1712"/>
      <c r="AK78" s="450"/>
      <c r="AL78" s="450"/>
      <c r="CK78" s="833"/>
      <c r="CT78"/>
      <c r="CU78"/>
      <c r="CV78"/>
      <c r="CW78"/>
      <c r="CX78"/>
    </row>
    <row r="79" spans="1:102" s="449" customFormat="1" ht="11.25" customHeight="1" x14ac:dyDescent="0.3">
      <c r="B79" s="82"/>
      <c r="C79" s="82"/>
      <c r="D79" s="3004"/>
      <c r="E79" s="3004"/>
      <c r="F79" s="3004"/>
      <c r="G79" s="3004"/>
      <c r="H79" s="3004"/>
      <c r="I79" s="3004"/>
      <c r="J79" s="3004"/>
      <c r="K79" s="3004"/>
      <c r="L79" s="3004"/>
      <c r="M79" s="3004"/>
      <c r="N79" s="3004"/>
      <c r="O79" s="3004"/>
      <c r="P79" s="3004"/>
      <c r="Q79" s="3004"/>
      <c r="R79" s="3004"/>
      <c r="S79" s="3004"/>
      <c r="T79" s="3004"/>
      <c r="U79" s="3004"/>
      <c r="V79" s="3004"/>
      <c r="W79" s="3004"/>
      <c r="X79" s="3004"/>
      <c r="Y79" s="3004"/>
      <c r="Z79" s="1712"/>
      <c r="AE79" s="1128"/>
      <c r="AF79" s="1128"/>
      <c r="AG79" s="1128"/>
      <c r="AH79" s="1128"/>
      <c r="AI79" s="1128"/>
      <c r="AJ79" s="1128"/>
      <c r="AK79" s="1128"/>
      <c r="AL79" s="450"/>
      <c r="CK79" s="833"/>
      <c r="CT79"/>
      <c r="CU79"/>
      <c r="CV79"/>
      <c r="CW79"/>
      <c r="CX79"/>
    </row>
    <row r="80" spans="1:102" s="449" customFormat="1" ht="4.5" customHeight="1" thickBot="1" x14ac:dyDescent="0.35">
      <c r="B80" s="82"/>
      <c r="C80" s="82"/>
      <c r="D80" s="1718"/>
      <c r="E80" s="1718"/>
      <c r="F80" s="1718"/>
      <c r="G80" s="1718"/>
      <c r="H80" s="1718"/>
      <c r="I80" s="1718"/>
      <c r="J80" s="1718"/>
      <c r="K80" s="1718"/>
      <c r="L80" s="786"/>
      <c r="M80" s="82"/>
      <c r="N80" s="82"/>
      <c r="O80" s="82"/>
      <c r="P80" s="786"/>
      <c r="Q80" s="786"/>
      <c r="R80" s="451"/>
      <c r="S80" s="1719"/>
      <c r="T80" s="845"/>
      <c r="U80" s="451"/>
      <c r="V80" s="451"/>
      <c r="W80" s="451"/>
      <c r="X80" s="451"/>
      <c r="Y80" s="451"/>
      <c r="Z80" s="1712"/>
      <c r="AK80" s="450"/>
      <c r="AL80" s="450"/>
      <c r="CK80" s="833"/>
      <c r="CT80"/>
      <c r="CU80"/>
      <c r="CV80"/>
      <c r="CW80"/>
      <c r="CX80"/>
    </row>
    <row r="81" spans="1:102" s="449" customFormat="1" ht="15" customHeight="1" thickBot="1" x14ac:dyDescent="0.35">
      <c r="B81" s="1717"/>
      <c r="C81" s="82"/>
      <c r="D81" s="3005" t="s">
        <v>2830</v>
      </c>
      <c r="E81" s="3005"/>
      <c r="F81" s="3005"/>
      <c r="G81" s="3005"/>
      <c r="H81" s="3005"/>
      <c r="I81" s="3005"/>
      <c r="J81" s="3005"/>
      <c r="K81" s="3005"/>
      <c r="L81" s="3005"/>
      <c r="M81" s="3005"/>
      <c r="N81" s="3005"/>
      <c r="O81" s="3005"/>
      <c r="P81" s="3005"/>
      <c r="Q81" s="3005"/>
      <c r="R81" s="3005"/>
      <c r="S81" s="3005"/>
      <c r="T81" s="3005"/>
      <c r="U81" s="3005"/>
      <c r="V81" s="3005"/>
      <c r="W81" s="3005"/>
      <c r="X81" s="3005"/>
      <c r="Y81" s="3005"/>
      <c r="Z81" s="1712"/>
      <c r="AA81" s="450"/>
      <c r="AB81" s="450"/>
      <c r="AC81" s="450"/>
      <c r="AD81" s="450"/>
      <c r="AE81" s="450"/>
      <c r="AF81" s="450"/>
      <c r="AG81" s="450"/>
      <c r="AH81" s="450"/>
      <c r="AI81" s="450"/>
      <c r="AJ81" s="450"/>
      <c r="AK81" s="450"/>
      <c r="AL81" s="450"/>
      <c r="AM81" s="450"/>
      <c r="AN81" s="450"/>
      <c r="AP81" s="450"/>
      <c r="AQ81" s="450"/>
      <c r="AR81" s="450"/>
      <c r="AS81" s="450"/>
      <c r="AT81" s="450"/>
      <c r="AU81" s="450"/>
      <c r="AV81" s="1438"/>
      <c r="AW81" s="1438"/>
      <c r="AX81" s="451"/>
      <c r="AY81" s="451"/>
      <c r="AZ81" s="1083"/>
      <c r="BA81" s="1083"/>
      <c r="BB81" s="1083"/>
      <c r="BC81" s="1083"/>
      <c r="BD81" s="1083"/>
      <c r="CK81" s="833"/>
      <c r="CT81"/>
      <c r="CU81"/>
      <c r="CV81"/>
      <c r="CW81"/>
      <c r="CX81"/>
    </row>
    <row r="82" spans="1:102" s="449" customFormat="1" ht="15" customHeight="1" x14ac:dyDescent="0.3">
      <c r="A82" s="47"/>
      <c r="B82" s="82"/>
      <c r="C82" s="82"/>
      <c r="D82" s="3005"/>
      <c r="E82" s="3005"/>
      <c r="F82" s="3005"/>
      <c r="G82" s="3005"/>
      <c r="H82" s="3005"/>
      <c r="I82" s="3005"/>
      <c r="J82" s="3005"/>
      <c r="K82" s="3005"/>
      <c r="L82" s="3005"/>
      <c r="M82" s="3005"/>
      <c r="N82" s="3005"/>
      <c r="O82" s="3005"/>
      <c r="P82" s="3005"/>
      <c r="Q82" s="3005"/>
      <c r="R82" s="3005"/>
      <c r="S82" s="3005"/>
      <c r="T82" s="3005"/>
      <c r="U82" s="3005"/>
      <c r="V82" s="3005"/>
      <c r="W82" s="3005"/>
      <c r="X82" s="3005"/>
      <c r="Y82" s="3005"/>
      <c r="Z82" s="1712"/>
      <c r="AK82" s="450"/>
      <c r="AL82" s="450"/>
      <c r="AX82" s="485"/>
      <c r="AY82" s="485"/>
      <c r="AZ82" s="485"/>
      <c r="BA82" s="485"/>
      <c r="BB82" s="485"/>
      <c r="BC82" s="485"/>
      <c r="BD82" s="485"/>
      <c r="BE82" s="485"/>
      <c r="BF82" s="485"/>
      <c r="BG82" s="485"/>
      <c r="BH82" s="485"/>
      <c r="BI82" s="485"/>
      <c r="BJ82" s="485"/>
      <c r="BK82" s="485"/>
      <c r="BL82" s="485"/>
      <c r="BM82" s="485"/>
      <c r="BN82" s="485"/>
      <c r="BO82" s="485"/>
      <c r="BP82" s="485"/>
      <c r="BQ82" s="485"/>
      <c r="BR82" s="485"/>
      <c r="CK82" s="833"/>
      <c r="CT82"/>
      <c r="CU82"/>
      <c r="CV82"/>
      <c r="CW82"/>
      <c r="CX82"/>
    </row>
    <row r="83" spans="1:102" s="449" customFormat="1" ht="10.95" customHeight="1" x14ac:dyDescent="0.3">
      <c r="A83" s="47"/>
      <c r="B83" s="82"/>
      <c r="C83" s="82"/>
      <c r="D83" s="3005"/>
      <c r="E83" s="3005"/>
      <c r="F83" s="3005"/>
      <c r="G83" s="3005"/>
      <c r="H83" s="3005"/>
      <c r="I83" s="3005"/>
      <c r="J83" s="3005"/>
      <c r="K83" s="3005"/>
      <c r="L83" s="3005"/>
      <c r="M83" s="3005"/>
      <c r="N83" s="3005"/>
      <c r="O83" s="3005"/>
      <c r="P83" s="3005"/>
      <c r="Q83" s="3005"/>
      <c r="R83" s="3005"/>
      <c r="S83" s="3005"/>
      <c r="T83" s="3005"/>
      <c r="U83" s="3005"/>
      <c r="V83" s="3005"/>
      <c r="W83" s="3005"/>
      <c r="X83" s="3005"/>
      <c r="Y83" s="3005"/>
      <c r="Z83" s="1712"/>
      <c r="AA83" s="464"/>
      <c r="AB83" s="464"/>
      <c r="AC83" s="464"/>
      <c r="AD83" s="464"/>
      <c r="AE83" s="464"/>
      <c r="AF83" s="464"/>
      <c r="AG83" s="464"/>
      <c r="AH83" s="464"/>
      <c r="AI83" s="464"/>
      <c r="AJ83" s="464"/>
      <c r="AK83" s="464"/>
      <c r="AL83" s="464"/>
      <c r="AM83" s="464"/>
      <c r="AN83" s="464"/>
      <c r="AP83" s="464"/>
      <c r="AQ83" s="845"/>
      <c r="AR83" s="845"/>
      <c r="AS83" s="845"/>
      <c r="AT83" s="845"/>
      <c r="AX83" s="485"/>
      <c r="AY83" s="485"/>
      <c r="AZ83" s="485"/>
      <c r="BA83" s="485"/>
      <c r="BB83" s="485"/>
      <c r="BC83" s="485"/>
      <c r="BD83" s="485"/>
      <c r="BE83" s="485"/>
      <c r="BF83" s="485"/>
      <c r="BG83" s="485"/>
      <c r="BH83" s="485"/>
      <c r="BI83" s="485"/>
      <c r="BJ83" s="485"/>
      <c r="BK83" s="485"/>
      <c r="BL83" s="485"/>
      <c r="BM83" s="485"/>
      <c r="BN83" s="485"/>
      <c r="BO83" s="485"/>
      <c r="BP83" s="485"/>
      <c r="BQ83" s="485"/>
      <c r="BR83" s="485"/>
      <c r="CK83" s="833"/>
      <c r="CT83"/>
      <c r="CU83"/>
      <c r="CV83"/>
      <c r="CW83"/>
      <c r="CX83"/>
    </row>
    <row r="84" spans="1:102" s="449" customFormat="1" ht="4.5" customHeight="1" thickBot="1" x14ac:dyDescent="0.35">
      <c r="A84" s="47"/>
      <c r="B84" s="82"/>
      <c r="C84" s="82"/>
      <c r="D84" s="1524"/>
      <c r="E84" s="1524"/>
      <c r="F84" s="1524"/>
      <c r="G84" s="1524"/>
      <c r="H84" s="1524"/>
      <c r="I84" s="1524"/>
      <c r="J84" s="1524"/>
      <c r="K84" s="1524"/>
      <c r="L84" s="82"/>
      <c r="M84" s="82"/>
      <c r="N84" s="82"/>
      <c r="O84" s="82"/>
      <c r="P84" s="786"/>
      <c r="Q84" s="786"/>
      <c r="R84" s="808"/>
      <c r="S84" s="808"/>
      <c r="T84" s="808"/>
      <c r="U84" s="808"/>
      <c r="V84" s="808"/>
      <c r="W84" s="808"/>
      <c r="X84" s="808"/>
      <c r="Y84" s="808"/>
      <c r="Z84" s="1712"/>
      <c r="AA84" s="808"/>
      <c r="AB84" s="808"/>
      <c r="AC84" s="808"/>
      <c r="AD84" s="808"/>
      <c r="AE84" s="808"/>
      <c r="AF84" s="808"/>
      <c r="AG84" s="808"/>
      <c r="AH84" s="808"/>
      <c r="AI84" s="808"/>
      <c r="AJ84" s="808"/>
      <c r="AK84" s="808"/>
      <c r="AL84" s="808"/>
      <c r="AM84" s="808"/>
      <c r="AN84" s="808"/>
      <c r="AP84" s="808"/>
      <c r="AQ84" s="808"/>
      <c r="AR84" s="808"/>
      <c r="AS84" s="808"/>
      <c r="AT84" s="808"/>
      <c r="AU84" s="808"/>
      <c r="AV84" s="808"/>
      <c r="AW84" s="808"/>
      <c r="AX84" s="808"/>
      <c r="AY84" s="808"/>
      <c r="AZ84" s="808"/>
      <c r="BA84" s="808"/>
      <c r="BB84" s="808"/>
      <c r="BC84" s="808"/>
      <c r="BD84" s="808"/>
      <c r="BE84" s="808"/>
      <c r="BF84" s="485"/>
      <c r="BG84" s="485"/>
      <c r="BH84" s="485"/>
      <c r="BI84" s="485"/>
      <c r="BJ84" s="485"/>
      <c r="BK84" s="485"/>
      <c r="BL84" s="485"/>
      <c r="BM84" s="485"/>
      <c r="BN84" s="485"/>
      <c r="BO84" s="485"/>
      <c r="BP84" s="485"/>
      <c r="BQ84" s="485"/>
      <c r="BR84" s="485"/>
      <c r="CK84" s="833"/>
      <c r="CT84"/>
      <c r="CU84"/>
      <c r="CV84"/>
      <c r="CW84"/>
      <c r="CX84"/>
    </row>
    <row r="85" spans="1:102" ht="15.75" customHeight="1" thickBot="1" x14ac:dyDescent="0.35">
      <c r="A85" s="1678" t="s">
        <v>594</v>
      </c>
      <c r="B85" s="2610" t="s">
        <v>2124</v>
      </c>
      <c r="C85" s="2611"/>
      <c r="D85" s="2611"/>
      <c r="E85" s="2611"/>
      <c r="F85" s="2611"/>
      <c r="G85" s="2611"/>
      <c r="H85" s="2611"/>
      <c r="I85" s="2611"/>
      <c r="J85" s="2611"/>
      <c r="K85" s="2611"/>
      <c r="L85" s="2611"/>
      <c r="M85" s="2611"/>
      <c r="N85" s="2611"/>
      <c r="O85" s="2611"/>
      <c r="P85" s="2611"/>
      <c r="Q85" s="2611"/>
      <c r="R85" s="2611"/>
      <c r="S85" s="2611"/>
      <c r="T85" s="2611"/>
      <c r="U85" s="2611"/>
      <c r="V85" s="2611"/>
      <c r="W85" s="2611"/>
      <c r="X85" s="2611"/>
      <c r="Y85" s="2612"/>
      <c r="Z85" s="1529"/>
      <c r="AA85" s="1529"/>
      <c r="AB85" s="1529"/>
      <c r="AC85" s="1529"/>
      <c r="AD85" s="1529"/>
      <c r="BE85" s="1529"/>
      <c r="BF85" s="1529"/>
      <c r="BG85" s="1529"/>
      <c r="BH85" s="1529"/>
      <c r="BI85" s="1529"/>
      <c r="BJ85" s="1529"/>
      <c r="CL85" s="1060"/>
      <c r="CM85" s="1060"/>
    </row>
    <row r="86" spans="1:102" ht="4.5" customHeight="1" x14ac:dyDescent="0.3">
      <c r="A86" s="466"/>
      <c r="B86" s="449"/>
      <c r="C86" s="449"/>
      <c r="D86" s="449"/>
      <c r="E86" s="449"/>
      <c r="F86" s="449"/>
      <c r="G86" s="449"/>
      <c r="H86" s="449"/>
      <c r="I86" s="449"/>
      <c r="J86" s="449"/>
      <c r="K86" s="449"/>
      <c r="L86" s="449"/>
      <c r="M86" s="449"/>
      <c r="N86" s="449"/>
      <c r="O86" s="449"/>
      <c r="P86" s="449"/>
      <c r="Q86" s="449"/>
      <c r="R86" s="449"/>
      <c r="S86" s="449"/>
      <c r="T86" s="449"/>
      <c r="U86" s="449"/>
      <c r="V86" s="449"/>
      <c r="W86" s="449"/>
      <c r="X86" s="1671"/>
      <c r="Y86" s="1671"/>
      <c r="Z86" s="1529"/>
      <c r="AA86" s="1529"/>
      <c r="AB86" s="1529"/>
      <c r="AC86" s="1529"/>
      <c r="AD86" s="1529"/>
      <c r="BE86" s="1529"/>
      <c r="BF86" s="1529"/>
      <c r="BG86" s="1529"/>
      <c r="BH86" s="1529"/>
      <c r="BI86" s="1529"/>
      <c r="BJ86" s="1529"/>
      <c r="CL86" s="1060"/>
      <c r="CM86" s="1060"/>
    </row>
    <row r="87" spans="1:102" ht="11.25" customHeight="1" thickBot="1" x14ac:dyDescent="0.35">
      <c r="A87" s="466"/>
      <c r="B87" s="449" t="s">
        <v>2011</v>
      </c>
      <c r="C87" s="449"/>
      <c r="D87" s="449"/>
      <c r="E87" s="449"/>
      <c r="F87" s="449"/>
      <c r="G87" s="449"/>
      <c r="H87" s="449"/>
      <c r="I87" s="449"/>
      <c r="J87" s="449"/>
      <c r="K87" s="449"/>
      <c r="L87" s="449"/>
      <c r="M87" s="449"/>
      <c r="N87" s="449"/>
      <c r="O87" s="449"/>
      <c r="P87" s="449"/>
      <c r="Q87" s="449"/>
      <c r="R87" s="449"/>
      <c r="S87" s="449"/>
      <c r="T87" s="449"/>
      <c r="U87" s="449"/>
      <c r="V87" s="449"/>
      <c r="W87" s="449"/>
      <c r="X87" s="1671"/>
      <c r="Y87" s="1671"/>
      <c r="Z87" s="1529"/>
      <c r="AA87" s="1529"/>
      <c r="AB87" s="1529"/>
      <c r="AC87" s="1529"/>
      <c r="AD87" s="1529"/>
      <c r="BE87" s="1529"/>
      <c r="BF87" s="1529"/>
      <c r="BG87" s="1529"/>
      <c r="BH87" s="1529"/>
      <c r="BI87" s="1529"/>
      <c r="BJ87" s="1529"/>
      <c r="CL87" s="1060"/>
      <c r="CM87" s="1060"/>
    </row>
    <row r="88" spans="1:102" s="313" customFormat="1" ht="15" customHeight="1" thickBot="1" x14ac:dyDescent="0.35">
      <c r="A88" s="443"/>
      <c r="B88" s="2543" t="s">
        <v>1610</v>
      </c>
      <c r="C88" s="2811"/>
      <c r="D88" s="2811"/>
      <c r="E88" s="2811"/>
      <c r="F88" s="2811"/>
      <c r="G88" s="2811"/>
      <c r="H88" s="2811"/>
      <c r="I88" s="2544"/>
      <c r="J88" s="2455" t="s">
        <v>1611</v>
      </c>
      <c r="K88" s="2456"/>
      <c r="L88" s="2456"/>
      <c r="M88" s="2456"/>
      <c r="N88" s="2457"/>
      <c r="O88" s="2464" t="s">
        <v>2466</v>
      </c>
      <c r="P88" s="2465"/>
      <c r="Q88" s="2466"/>
      <c r="R88" s="1672"/>
      <c r="S88" s="1672"/>
      <c r="T88" s="1672"/>
      <c r="U88" s="1672"/>
      <c r="V88" s="1672"/>
      <c r="W88" s="1672"/>
      <c r="X88" s="1672"/>
      <c r="AY88" s="1530"/>
      <c r="AZ88" s="1530"/>
      <c r="BA88" s="1530"/>
      <c r="BB88" s="1530"/>
      <c r="BC88" s="1530"/>
      <c r="BD88" s="1530"/>
      <c r="CT88"/>
      <c r="CU88"/>
      <c r="CV88"/>
      <c r="CW88"/>
      <c r="CX88"/>
    </row>
    <row r="89" spans="1:102" s="313" customFormat="1" ht="8.25" customHeight="1" x14ac:dyDescent="0.3">
      <c r="A89" s="443"/>
      <c r="B89" s="2707"/>
      <c r="C89" s="2711"/>
      <c r="D89" s="2711"/>
      <c r="E89" s="2711"/>
      <c r="F89" s="2711"/>
      <c r="G89" s="2711"/>
      <c r="H89" s="2711"/>
      <c r="I89" s="2708"/>
      <c r="J89" s="2458"/>
      <c r="K89" s="2459"/>
      <c r="L89" s="2459"/>
      <c r="M89" s="2459"/>
      <c r="N89" s="2460"/>
      <c r="O89" s="2543">
        <v>2018</v>
      </c>
      <c r="P89" s="2544"/>
      <c r="Q89" s="2467">
        <v>2019</v>
      </c>
      <c r="R89" s="1672"/>
      <c r="S89" s="1672"/>
      <c r="T89" s="1672"/>
      <c r="U89" s="1672"/>
      <c r="V89" s="1672"/>
      <c r="W89" s="1672"/>
      <c r="X89" s="1672"/>
      <c r="AY89" s="1530"/>
      <c r="AZ89" s="1530"/>
      <c r="BA89" s="1530"/>
      <c r="BB89" s="1530"/>
      <c r="BC89" s="1530"/>
      <c r="BD89" s="1530"/>
      <c r="CT89"/>
      <c r="CU89"/>
      <c r="CV89"/>
      <c r="CW89"/>
      <c r="CX89"/>
    </row>
    <row r="90" spans="1:102" s="313" customFormat="1" ht="6" customHeight="1" thickBot="1" x14ac:dyDescent="0.35">
      <c r="A90" s="443"/>
      <c r="B90" s="2545"/>
      <c r="C90" s="3006"/>
      <c r="D90" s="3006"/>
      <c r="E90" s="3006"/>
      <c r="F90" s="3006"/>
      <c r="G90" s="3006"/>
      <c r="H90" s="3006"/>
      <c r="I90" s="2546"/>
      <c r="J90" s="2461"/>
      <c r="K90" s="2462"/>
      <c r="L90" s="2462"/>
      <c r="M90" s="2462"/>
      <c r="N90" s="2463"/>
      <c r="O90" s="2545"/>
      <c r="P90" s="2546"/>
      <c r="Q90" s="2468"/>
      <c r="R90" s="1672"/>
      <c r="S90" s="1672"/>
      <c r="T90" s="1672"/>
      <c r="U90" s="1672"/>
      <c r="V90" s="1672"/>
      <c r="W90" s="1672"/>
      <c r="X90" s="1672"/>
      <c r="AY90" s="1530"/>
      <c r="AZ90" s="1530"/>
      <c r="BA90" s="1530"/>
      <c r="BB90" s="1530"/>
      <c r="BC90" s="1530"/>
      <c r="BD90" s="1530"/>
      <c r="CT90"/>
      <c r="CU90"/>
      <c r="CV90"/>
      <c r="CW90"/>
      <c r="CX90"/>
    </row>
    <row r="91" spans="1:102" ht="15.75" customHeight="1" thickBot="1" x14ac:dyDescent="0.35">
      <c r="A91" s="466"/>
      <c r="B91" s="3261"/>
      <c r="C91" s="3262"/>
      <c r="D91" s="3262"/>
      <c r="E91" s="3262"/>
      <c r="F91" s="3262"/>
      <c r="G91" s="3262"/>
      <c r="H91" s="3262"/>
      <c r="I91" s="3263"/>
      <c r="J91" s="1545"/>
      <c r="K91" s="2425" t="s">
        <v>1612</v>
      </c>
      <c r="L91" s="2426"/>
      <c r="M91" s="2427"/>
      <c r="N91" s="1545"/>
      <c r="O91" s="2477"/>
      <c r="P91" s="2478"/>
      <c r="Q91" s="1545"/>
      <c r="R91" s="1671"/>
      <c r="S91" s="1671"/>
      <c r="T91" s="1671"/>
      <c r="U91" s="1671"/>
      <c r="V91" s="1671"/>
      <c r="W91" s="1671"/>
      <c r="X91" s="1671"/>
      <c r="Z91" s="1060"/>
      <c r="AY91" s="1529"/>
      <c r="AZ91" s="1529"/>
      <c r="BA91" s="1529"/>
      <c r="BB91" s="1529"/>
      <c r="BC91" s="1529"/>
      <c r="BD91" s="1529"/>
      <c r="CL91" s="1060"/>
      <c r="CM91" s="1060"/>
    </row>
    <row r="92" spans="1:102" ht="15.75" customHeight="1" x14ac:dyDescent="0.3">
      <c r="A92" s="466"/>
      <c r="B92" s="2428"/>
      <c r="C92" s="2429"/>
      <c r="D92" s="2429"/>
      <c r="E92" s="2429"/>
      <c r="F92" s="2429"/>
      <c r="G92" s="2429"/>
      <c r="H92" s="2429"/>
      <c r="I92" s="2430"/>
      <c r="J92" s="1543"/>
      <c r="K92" s="2431" t="s">
        <v>1612</v>
      </c>
      <c r="L92" s="2432"/>
      <c r="M92" s="2433"/>
      <c r="N92" s="1543"/>
      <c r="O92" s="3264"/>
      <c r="P92" s="3265"/>
      <c r="Q92" s="1545"/>
      <c r="R92" s="1671"/>
      <c r="S92" s="2434" t="s">
        <v>2012</v>
      </c>
      <c r="T92" s="2435"/>
      <c r="U92" s="2435"/>
      <c r="V92" s="2435"/>
      <c r="W92" s="2435"/>
      <c r="X92" s="2436"/>
      <c r="Z92" s="1060"/>
      <c r="AY92" s="1529"/>
      <c r="AZ92" s="1529"/>
      <c r="BA92" s="1529"/>
      <c r="BB92" s="1529"/>
      <c r="BC92" s="1529"/>
      <c r="BD92" s="1529"/>
      <c r="CL92" s="1060"/>
      <c r="CM92" s="1060"/>
    </row>
    <row r="93" spans="1:102" ht="15.75" customHeight="1" x14ac:dyDescent="0.3">
      <c r="A93" s="466"/>
      <c r="B93" s="2428"/>
      <c r="C93" s="2429"/>
      <c r="D93" s="2429"/>
      <c r="E93" s="2429"/>
      <c r="F93" s="2429"/>
      <c r="G93" s="2429"/>
      <c r="H93" s="2429"/>
      <c r="I93" s="2430"/>
      <c r="J93" s="1543"/>
      <c r="K93" s="2431" t="s">
        <v>1612</v>
      </c>
      <c r="L93" s="2432"/>
      <c r="M93" s="2433"/>
      <c r="N93" s="1543"/>
      <c r="O93" s="3264"/>
      <c r="P93" s="3265"/>
      <c r="Q93" s="1545"/>
      <c r="R93" s="1671"/>
      <c r="S93" s="2437"/>
      <c r="T93" s="2438"/>
      <c r="U93" s="2438"/>
      <c r="V93" s="2438"/>
      <c r="W93" s="2438"/>
      <c r="X93" s="2439"/>
      <c r="Z93" s="1060"/>
      <c r="AY93" s="1529"/>
      <c r="AZ93" s="1529"/>
      <c r="BA93" s="1529"/>
      <c r="BB93" s="1529"/>
      <c r="BC93" s="1529"/>
      <c r="BD93" s="1529"/>
      <c r="CL93" s="1060"/>
      <c r="CM93" s="1060"/>
    </row>
    <row r="94" spans="1:102" ht="15.75" customHeight="1" thickBot="1" x14ac:dyDescent="0.35">
      <c r="A94" s="466"/>
      <c r="B94" s="2428"/>
      <c r="C94" s="2429"/>
      <c r="D94" s="2429"/>
      <c r="E94" s="2429"/>
      <c r="F94" s="2429"/>
      <c r="G94" s="2429"/>
      <c r="H94" s="2429"/>
      <c r="I94" s="2430"/>
      <c r="J94" s="1543"/>
      <c r="K94" s="2431" t="s">
        <v>1612</v>
      </c>
      <c r="L94" s="2432"/>
      <c r="M94" s="2433"/>
      <c r="N94" s="1543"/>
      <c r="O94" s="3264"/>
      <c r="P94" s="3265"/>
      <c r="Q94" s="1545"/>
      <c r="R94" s="1671"/>
      <c r="S94" s="2440"/>
      <c r="T94" s="2441"/>
      <c r="U94" s="2441"/>
      <c r="V94" s="2441"/>
      <c r="W94" s="2441"/>
      <c r="X94" s="2442"/>
      <c r="Z94" s="1060"/>
      <c r="AY94" s="1529"/>
      <c r="AZ94" s="1529"/>
      <c r="BA94" s="1529"/>
      <c r="BB94" s="1529"/>
      <c r="BC94" s="1529"/>
      <c r="BD94" s="1529"/>
      <c r="CL94" s="1060"/>
      <c r="CM94" s="1060"/>
    </row>
    <row r="95" spans="1:102" ht="15.75" customHeight="1" x14ac:dyDescent="0.3">
      <c r="A95" s="466"/>
      <c r="B95" s="2428"/>
      <c r="C95" s="2429"/>
      <c r="D95" s="2429"/>
      <c r="E95" s="2429"/>
      <c r="F95" s="2429"/>
      <c r="G95" s="2429"/>
      <c r="H95" s="2429"/>
      <c r="I95" s="2430"/>
      <c r="J95" s="1543"/>
      <c r="K95" s="2431" t="s">
        <v>1612</v>
      </c>
      <c r="L95" s="2432"/>
      <c r="M95" s="2433"/>
      <c r="N95" s="1543"/>
      <c r="O95" s="3264"/>
      <c r="P95" s="3265"/>
      <c r="Q95" s="1545"/>
      <c r="R95" s="1671"/>
      <c r="S95" s="1671"/>
      <c r="T95" s="1671"/>
      <c r="U95" s="1671"/>
      <c r="V95" s="1671"/>
      <c r="W95" s="1671"/>
      <c r="X95" s="1671"/>
      <c r="Z95" s="1060"/>
      <c r="AA95" s="1060" t="s">
        <v>1613</v>
      </c>
      <c r="AY95" s="1529"/>
      <c r="AZ95" s="1529"/>
      <c r="BA95" s="1529"/>
      <c r="BB95" s="1529"/>
      <c r="BC95" s="1529"/>
      <c r="BD95" s="1529"/>
      <c r="CL95" s="1060"/>
      <c r="CM95" s="1060"/>
    </row>
    <row r="96" spans="1:102" ht="6.75" customHeight="1" thickBot="1" x14ac:dyDescent="0.35">
      <c r="A96" s="466"/>
      <c r="B96" s="449"/>
      <c r="C96" s="449"/>
      <c r="D96" s="449"/>
      <c r="E96" s="449"/>
      <c r="F96" s="449"/>
      <c r="G96" s="449"/>
      <c r="H96" s="449"/>
      <c r="I96" s="449"/>
      <c r="J96" s="449"/>
      <c r="K96" s="449"/>
      <c r="L96" s="1671"/>
      <c r="M96" s="1671"/>
      <c r="N96" s="1671"/>
      <c r="O96" s="1671"/>
      <c r="P96" s="1671"/>
      <c r="Q96" s="1671"/>
      <c r="R96" s="1671"/>
      <c r="S96" s="1671"/>
      <c r="T96" s="1671"/>
      <c r="U96" s="1671"/>
      <c r="V96" s="1671"/>
      <c r="W96" s="1671"/>
      <c r="X96" s="1671"/>
      <c r="Z96" s="1060"/>
      <c r="AY96" s="1529"/>
      <c r="AZ96" s="1529"/>
      <c r="BA96" s="1529"/>
      <c r="BB96" s="1529"/>
      <c r="BC96" s="1529"/>
      <c r="BD96" s="1529"/>
      <c r="CL96" s="1060"/>
      <c r="CM96" s="1060"/>
    </row>
    <row r="97" spans="1:102" ht="13.5" customHeight="1" thickBot="1" x14ac:dyDescent="0.35">
      <c r="A97" s="1544"/>
      <c r="B97" s="1992"/>
      <c r="C97" s="2623" t="s">
        <v>1614</v>
      </c>
      <c r="D97" s="2623"/>
      <c r="E97" s="2623"/>
      <c r="F97" s="2623"/>
      <c r="G97" s="2623"/>
      <c r="H97" s="2623"/>
      <c r="I97" s="2623"/>
      <c r="J97" s="2623"/>
      <c r="K97" s="2623"/>
      <c r="L97" s="2623"/>
      <c r="M97" s="2623"/>
      <c r="N97" s="2623"/>
      <c r="O97" s="2623"/>
      <c r="P97" s="2623"/>
      <c r="Q97" s="1671"/>
      <c r="R97" s="1671"/>
      <c r="S97" s="1671"/>
      <c r="T97" s="1671"/>
      <c r="U97" s="1671"/>
      <c r="V97" s="1671"/>
      <c r="W97" s="1671"/>
      <c r="X97" s="1671"/>
      <c r="Y97" s="1671"/>
      <c r="Z97" s="1529"/>
      <c r="AA97" s="1529"/>
      <c r="AB97" s="1529"/>
      <c r="AC97" s="1529"/>
      <c r="AD97" s="1529"/>
      <c r="BE97" s="1529"/>
      <c r="BF97" s="1529"/>
      <c r="BG97" s="1529"/>
      <c r="BH97" s="1529"/>
      <c r="BI97" s="1529"/>
      <c r="BJ97" s="1529"/>
      <c r="CL97" s="1060"/>
      <c r="CM97" s="1060"/>
    </row>
    <row r="98" spans="1:102" s="419" customFormat="1" ht="7.5" customHeight="1" thickBot="1" x14ac:dyDescent="0.35">
      <c r="A98" s="466"/>
      <c r="B98" s="444"/>
      <c r="C98" s="1424"/>
      <c r="D98" s="1424"/>
      <c r="E98" s="445"/>
      <c r="F98" s="445"/>
      <c r="G98" s="445"/>
      <c r="H98" s="445"/>
      <c r="I98" s="445"/>
      <c r="J98" s="1424"/>
      <c r="K98" s="1424"/>
      <c r="L98" s="1424"/>
      <c r="M98" s="1424"/>
      <c r="N98" s="1424"/>
      <c r="O98" s="1424"/>
      <c r="P98" s="1424"/>
      <c r="Q98" s="1424"/>
      <c r="R98" s="1424"/>
      <c r="S98" s="1424"/>
      <c r="T98" s="1424"/>
      <c r="U98" s="1424"/>
      <c r="V98" s="1424"/>
      <c r="W98" s="1424"/>
      <c r="X98" s="1424"/>
      <c r="Y98" s="1424"/>
      <c r="Z98"/>
      <c r="CK98" s="1286"/>
      <c r="CT98"/>
      <c r="CU98"/>
      <c r="CV98"/>
      <c r="CW98"/>
      <c r="CX98"/>
    </row>
    <row r="99" spans="1:102" ht="15" customHeight="1" thickBot="1" x14ac:dyDescent="0.35">
      <c r="A99" s="1060"/>
      <c r="B99" s="1992"/>
      <c r="C99" s="2639" t="s">
        <v>2475</v>
      </c>
      <c r="D99" s="2639"/>
      <c r="E99" s="2639"/>
      <c r="F99" s="2639"/>
      <c r="G99" s="2639"/>
      <c r="H99" s="2639"/>
      <c r="I99" s="2639"/>
      <c r="J99" s="2639"/>
      <c r="K99" s="2639"/>
      <c r="L99" s="2639"/>
      <c r="M99" s="2639"/>
      <c r="N99" s="2639"/>
      <c r="O99" s="2639"/>
      <c r="P99" s="2639"/>
      <c r="Q99" s="2639"/>
      <c r="R99" s="2639"/>
      <c r="S99" s="2639"/>
      <c r="T99" s="2639"/>
      <c r="U99" s="2639"/>
      <c r="V99" s="2639"/>
      <c r="W99" s="2639"/>
      <c r="X99" s="2639"/>
      <c r="Y99" s="2639"/>
      <c r="CL99" s="1060"/>
      <c r="CM99" s="1060"/>
    </row>
    <row r="100" spans="1:102" ht="41.4" customHeight="1" thickBot="1" x14ac:dyDescent="0.35">
      <c r="A100" s="1528"/>
      <c r="B100" s="1199"/>
      <c r="C100" s="2639"/>
      <c r="D100" s="2639"/>
      <c r="E100" s="2639"/>
      <c r="F100" s="2639"/>
      <c r="G100" s="2639"/>
      <c r="H100" s="2639"/>
      <c r="I100" s="2639"/>
      <c r="J100" s="2639"/>
      <c r="K100" s="2639"/>
      <c r="L100" s="2639"/>
      <c r="M100" s="2639"/>
      <c r="N100" s="2639"/>
      <c r="O100" s="2639"/>
      <c r="P100" s="2639"/>
      <c r="Q100" s="2639"/>
      <c r="R100" s="2639"/>
      <c r="S100" s="2639"/>
      <c r="T100" s="2639"/>
      <c r="U100" s="2639"/>
      <c r="V100" s="2639"/>
      <c r="W100" s="2639"/>
      <c r="X100" s="2639"/>
      <c r="Y100" s="2639"/>
      <c r="Z100" s="1529"/>
      <c r="CL100" s="1060"/>
      <c r="CM100" s="1060"/>
    </row>
    <row r="101" spans="1:102" ht="12.6" customHeight="1" thickBot="1" x14ac:dyDescent="0.35">
      <c r="A101" s="1662"/>
      <c r="B101" s="1992"/>
      <c r="C101" s="2418" t="s">
        <v>2474</v>
      </c>
      <c r="D101" s="2418"/>
      <c r="E101" s="2418"/>
      <c r="F101" s="2418"/>
      <c r="G101" s="2418"/>
      <c r="H101" s="2418"/>
      <c r="I101" s="2418"/>
      <c r="J101" s="2418"/>
      <c r="K101" s="2418"/>
      <c r="L101" s="2418"/>
      <c r="M101" s="2418"/>
      <c r="N101" s="2418"/>
      <c r="O101" s="2418"/>
      <c r="P101" s="2418"/>
      <c r="Q101" s="2418"/>
      <c r="R101" s="2418"/>
      <c r="S101" s="2418"/>
      <c r="T101" s="2418"/>
      <c r="U101" s="2418"/>
      <c r="V101" s="2418"/>
      <c r="W101" s="2418"/>
      <c r="X101" s="2418"/>
      <c r="Y101" s="2418"/>
      <c r="Z101" s="1663"/>
      <c r="CD101" s="1663"/>
      <c r="CE101" s="1663"/>
      <c r="CF101" s="1663"/>
      <c r="CG101" s="1663"/>
      <c r="CH101" s="1663"/>
      <c r="CL101" s="1060"/>
      <c r="CM101" s="1060"/>
    </row>
    <row r="102" spans="1:102" s="419" customFormat="1" ht="12.75" customHeight="1" x14ac:dyDescent="0.3">
      <c r="A102" s="445"/>
      <c r="B102" s="445"/>
      <c r="C102" s="2418"/>
      <c r="D102" s="2418"/>
      <c r="E102" s="2418"/>
      <c r="F102" s="2418"/>
      <c r="G102" s="2418"/>
      <c r="H102" s="2418"/>
      <c r="I102" s="2418"/>
      <c r="J102" s="2418"/>
      <c r="K102" s="2418"/>
      <c r="L102" s="2418"/>
      <c r="M102" s="2418"/>
      <c r="N102" s="2418"/>
      <c r="O102" s="2418"/>
      <c r="P102" s="2418"/>
      <c r="Q102" s="2418"/>
      <c r="R102" s="2418"/>
      <c r="S102" s="2418"/>
      <c r="T102" s="2418"/>
      <c r="U102" s="2418"/>
      <c r="V102" s="2418"/>
      <c r="W102" s="2418"/>
      <c r="X102" s="2418"/>
      <c r="Y102" s="2418"/>
      <c r="Z102"/>
      <c r="CK102" s="1286"/>
      <c r="CT102"/>
      <c r="CU102"/>
      <c r="CV102"/>
      <c r="CW102"/>
      <c r="CX102"/>
    </row>
    <row r="103" spans="1:102" s="1424" customFormat="1" ht="5.4" customHeight="1" thickBot="1" x14ac:dyDescent="0.35">
      <c r="A103" s="445"/>
      <c r="B103" s="445"/>
      <c r="C103" s="1974"/>
      <c r="D103" s="1974"/>
      <c r="E103" s="1974"/>
      <c r="F103" s="1974"/>
      <c r="G103" s="1974"/>
      <c r="H103" s="1974"/>
      <c r="I103" s="1974"/>
      <c r="J103" s="1974"/>
      <c r="K103" s="1974"/>
      <c r="L103" s="1974"/>
      <c r="M103" s="1974"/>
      <c r="N103" s="1974"/>
      <c r="O103" s="1974"/>
      <c r="P103" s="1974"/>
      <c r="Q103" s="1974"/>
      <c r="R103" s="1974"/>
      <c r="S103" s="1974"/>
      <c r="T103" s="1974"/>
      <c r="U103" s="1974"/>
      <c r="V103" s="1974"/>
      <c r="W103" s="1974"/>
      <c r="X103" s="1974"/>
      <c r="Y103" s="1974"/>
      <c r="Z103" s="1979"/>
      <c r="CK103" s="1286"/>
      <c r="CT103" s="1979"/>
      <c r="CU103" s="1979"/>
      <c r="CV103" s="1979"/>
      <c r="CW103" s="1979"/>
      <c r="CX103" s="1979"/>
    </row>
    <row r="104" spans="1:102" s="1424" customFormat="1" ht="12.75" customHeight="1" thickBot="1" x14ac:dyDescent="0.35">
      <c r="A104" s="445"/>
      <c r="B104" s="445"/>
      <c r="C104" s="1992"/>
      <c r="D104" s="1981" t="s">
        <v>2471</v>
      </c>
      <c r="E104" s="1974"/>
      <c r="F104" s="1974"/>
      <c r="G104" s="1974"/>
      <c r="H104" s="1974"/>
      <c r="I104" s="1974"/>
      <c r="J104" s="1974"/>
      <c r="K104" s="1974"/>
      <c r="L104" s="1974"/>
      <c r="M104" s="1974"/>
      <c r="N104" s="1974"/>
      <c r="O104" s="1974"/>
      <c r="P104" s="1974"/>
      <c r="Q104" s="1974"/>
      <c r="R104" s="1974"/>
      <c r="S104" s="1974"/>
      <c r="T104" s="1974"/>
      <c r="U104" s="1974"/>
      <c r="V104" s="1974"/>
      <c r="W104" s="1974"/>
      <c r="X104" s="1974"/>
      <c r="Y104" s="1974"/>
      <c r="Z104" s="1979"/>
      <c r="CK104" s="1286"/>
      <c r="CT104" s="1979"/>
      <c r="CU104" s="1979"/>
      <c r="CV104" s="1979"/>
      <c r="CW104" s="1979"/>
      <c r="CX104" s="1979"/>
    </row>
    <row r="105" spans="1:102" customFormat="1" ht="6.6" customHeight="1" thickBot="1" x14ac:dyDescent="0.35"/>
    <row r="106" spans="1:102" s="1424" customFormat="1" ht="12.75" customHeight="1" thickBot="1" x14ac:dyDescent="0.35">
      <c r="A106" s="445"/>
      <c r="B106" s="445"/>
      <c r="C106" s="1992"/>
      <c r="D106" s="2418" t="s">
        <v>2472</v>
      </c>
      <c r="E106" s="2418"/>
      <c r="F106" s="2418"/>
      <c r="G106" s="2418"/>
      <c r="H106" s="2418"/>
      <c r="I106" s="2418"/>
      <c r="J106" s="2418"/>
      <c r="K106" s="2418"/>
      <c r="L106" s="2418"/>
      <c r="M106" s="2418"/>
      <c r="N106" s="2418"/>
      <c r="O106" s="2418"/>
      <c r="P106" s="2418"/>
      <c r="Q106" s="2418"/>
      <c r="R106" s="2418"/>
      <c r="S106" s="2418"/>
      <c r="T106" s="2418"/>
      <c r="U106" s="2418"/>
      <c r="V106" s="2418"/>
      <c r="W106" s="2418"/>
      <c r="X106" s="2418"/>
      <c r="Y106" s="2418"/>
      <c r="Z106" s="1979"/>
      <c r="CK106" s="1286"/>
      <c r="CT106" s="1979"/>
      <c r="CU106" s="1979"/>
      <c r="CV106" s="1979"/>
      <c r="CW106" s="1979"/>
      <c r="CX106" s="1979"/>
    </row>
    <row r="107" spans="1:102" s="1424" customFormat="1" ht="17.399999999999999" customHeight="1" thickBot="1" x14ac:dyDescent="0.35">
      <c r="A107" s="445"/>
      <c r="B107" s="445"/>
      <c r="C107" s="1974"/>
      <c r="D107" s="2418"/>
      <c r="E107" s="2418"/>
      <c r="F107" s="2418"/>
      <c r="G107" s="2418"/>
      <c r="H107" s="2418"/>
      <c r="I107" s="2418"/>
      <c r="J107" s="2418"/>
      <c r="K107" s="2418"/>
      <c r="L107" s="2418"/>
      <c r="M107" s="2418"/>
      <c r="N107" s="2418"/>
      <c r="O107" s="2418"/>
      <c r="P107" s="2418"/>
      <c r="Q107" s="2418"/>
      <c r="R107" s="2418"/>
      <c r="S107" s="2418"/>
      <c r="T107" s="2418"/>
      <c r="U107" s="2418"/>
      <c r="V107" s="2418"/>
      <c r="W107" s="2418"/>
      <c r="X107" s="2418"/>
      <c r="Y107" s="2418"/>
      <c r="Z107" s="1979"/>
      <c r="CK107" s="1286"/>
      <c r="CT107" s="1979"/>
      <c r="CU107" s="1979"/>
      <c r="CV107" s="1979"/>
      <c r="CW107" s="1979"/>
      <c r="CX107" s="1979"/>
    </row>
    <row r="108" spans="1:102" s="1424" customFormat="1" ht="12.75" customHeight="1" thickBot="1" x14ac:dyDescent="0.35">
      <c r="A108" s="445"/>
      <c r="B108" s="445"/>
      <c r="C108" s="1992"/>
      <c r="D108" s="1981" t="s">
        <v>2473</v>
      </c>
      <c r="E108" s="1974"/>
      <c r="F108" s="1974"/>
      <c r="G108" s="1974"/>
      <c r="H108" s="1974"/>
      <c r="I108" s="1974"/>
      <c r="J108" s="1974"/>
      <c r="K108" s="1974"/>
      <c r="L108" s="1974"/>
      <c r="M108" s="1974"/>
      <c r="N108" s="1974"/>
      <c r="O108" s="1974"/>
      <c r="P108" s="1974"/>
      <c r="Q108" s="1974"/>
      <c r="R108" s="1974"/>
      <c r="S108" s="1974"/>
      <c r="T108" s="1974"/>
      <c r="U108" s="1974"/>
      <c r="V108" s="1974"/>
      <c r="W108" s="1974"/>
      <c r="X108" s="1974"/>
      <c r="Y108" s="1974"/>
      <c r="Z108" s="1979"/>
      <c r="CK108" s="1286"/>
      <c r="CT108" s="1979"/>
      <c r="CU108" s="1979"/>
      <c r="CV108" s="1979"/>
      <c r="CW108" s="1979"/>
      <c r="CX108" s="1979"/>
    </row>
    <row r="109" spans="1:102" s="1424" customFormat="1" ht="3.6" customHeight="1" thickBot="1" x14ac:dyDescent="0.35">
      <c r="A109" s="445"/>
      <c r="B109" s="445"/>
      <c r="C109" s="1974"/>
      <c r="D109" s="1974"/>
      <c r="E109" s="1974"/>
      <c r="F109" s="1974"/>
      <c r="G109" s="1974"/>
      <c r="H109" s="1974"/>
      <c r="I109" s="1974"/>
      <c r="J109" s="1974"/>
      <c r="K109" s="1974"/>
      <c r="L109" s="1974"/>
      <c r="M109" s="1974"/>
      <c r="N109" s="1974"/>
      <c r="O109" s="1974"/>
      <c r="P109" s="1974"/>
      <c r="Q109" s="1974"/>
      <c r="R109" s="1974"/>
      <c r="S109" s="1974"/>
      <c r="T109" s="1974"/>
      <c r="U109" s="1974"/>
      <c r="V109" s="1974"/>
      <c r="W109" s="1974"/>
      <c r="X109" s="1974"/>
      <c r="Y109" s="1974"/>
      <c r="Z109" s="1979"/>
      <c r="CK109" s="1286"/>
      <c r="CT109" s="1979"/>
      <c r="CU109" s="1979"/>
      <c r="CV109" s="1979"/>
      <c r="CW109" s="1979"/>
      <c r="CX109" s="1979"/>
    </row>
    <row r="110" spans="1:102" s="1424" customFormat="1" ht="12.6" customHeight="1" thickBot="1" x14ac:dyDescent="0.35">
      <c r="A110" s="2214"/>
      <c r="B110" s="2224"/>
      <c r="C110" s="2418" t="s">
        <v>2641</v>
      </c>
      <c r="D110" s="2418"/>
      <c r="E110" s="2418"/>
      <c r="F110" s="2418"/>
      <c r="G110" s="2418"/>
      <c r="H110" s="2418"/>
      <c r="I110" s="2418"/>
      <c r="J110" s="2418"/>
      <c r="K110" s="2418"/>
      <c r="L110" s="2418"/>
      <c r="M110" s="2418"/>
      <c r="N110" s="2418"/>
      <c r="O110" s="2418"/>
      <c r="P110" s="2418"/>
      <c r="Q110" s="2418"/>
      <c r="R110" s="2418"/>
      <c r="S110" s="2418"/>
      <c r="T110" s="2418"/>
      <c r="U110" s="2418"/>
      <c r="V110" s="2418"/>
      <c r="W110" s="2418"/>
      <c r="X110" s="2418"/>
      <c r="Y110" s="2418"/>
      <c r="Z110" s="2205"/>
      <c r="AA110" s="2212"/>
      <c r="AB110" s="2212"/>
      <c r="AC110" s="2212"/>
      <c r="AD110" s="2212"/>
      <c r="AE110" s="2212"/>
      <c r="AF110" s="2212"/>
      <c r="AG110" s="2212"/>
      <c r="AH110" s="2212"/>
      <c r="AI110" s="2212"/>
      <c r="AJ110" s="2212"/>
      <c r="AK110" s="2212"/>
      <c r="AL110" s="2212"/>
      <c r="AM110" s="2212"/>
      <c r="AN110" s="2212"/>
      <c r="AO110" s="2212"/>
      <c r="AP110" s="2212"/>
      <c r="AQ110" s="2212"/>
      <c r="AR110" s="2212"/>
      <c r="AS110" s="2212"/>
      <c r="AT110" s="2212"/>
      <c r="AU110" s="2212"/>
      <c r="AV110" s="2212"/>
      <c r="AW110" s="2212"/>
      <c r="AX110" s="2212"/>
      <c r="AY110" s="2212"/>
      <c r="AZ110" s="2212"/>
      <c r="BA110" s="2212"/>
      <c r="BB110" s="2212"/>
      <c r="BC110" s="2212"/>
      <c r="BD110" s="2212"/>
      <c r="BE110" s="2212"/>
      <c r="BF110" s="2212"/>
      <c r="BG110" s="2212"/>
      <c r="BH110" s="2212"/>
      <c r="BI110" s="2212"/>
      <c r="BJ110" s="2212"/>
      <c r="BK110" s="2212"/>
      <c r="BL110" s="2212"/>
      <c r="BM110" s="2212"/>
      <c r="BN110" s="2212"/>
      <c r="BO110" s="2212"/>
      <c r="BP110" s="2212"/>
      <c r="BQ110" s="2212"/>
      <c r="BR110" s="2212"/>
      <c r="BS110" s="2212"/>
      <c r="BT110" s="2212"/>
      <c r="BU110" s="2212"/>
      <c r="BV110" s="2212"/>
      <c r="BW110" s="2212"/>
      <c r="BX110" s="2212"/>
      <c r="BY110" s="2212"/>
      <c r="BZ110" s="2212"/>
      <c r="CA110" s="2212"/>
      <c r="CB110" s="2212"/>
      <c r="CC110" s="2212"/>
      <c r="CD110" s="2212"/>
      <c r="CE110" s="2212"/>
      <c r="CF110" s="2212"/>
      <c r="CG110" s="2212"/>
      <c r="CH110" s="2212"/>
      <c r="CI110" s="2212"/>
      <c r="CJ110" s="2212"/>
      <c r="CK110" s="2217"/>
      <c r="CL110" s="2212"/>
      <c r="CM110" s="2212"/>
      <c r="CN110" s="2212"/>
      <c r="CO110" s="2212"/>
      <c r="CP110" s="2212"/>
      <c r="CQ110" s="2212"/>
      <c r="CR110" s="2212"/>
      <c r="CS110" s="2212"/>
      <c r="CT110" s="2205"/>
      <c r="CU110" s="2205"/>
      <c r="CV110" s="2205"/>
      <c r="CW110" s="2205"/>
      <c r="CX110" s="2205"/>
    </row>
    <row r="111" spans="1:102" s="1424" customFormat="1" ht="18" customHeight="1" thickBot="1" x14ac:dyDescent="0.35">
      <c r="A111" s="2214"/>
      <c r="B111" s="2214"/>
      <c r="C111" s="2418"/>
      <c r="D111" s="2418"/>
      <c r="E111" s="2418"/>
      <c r="F111" s="2418"/>
      <c r="G111" s="2418"/>
      <c r="H111" s="2418"/>
      <c r="I111" s="2418"/>
      <c r="J111" s="2418"/>
      <c r="K111" s="2418"/>
      <c r="L111" s="2418"/>
      <c r="M111" s="2418"/>
      <c r="N111" s="2418"/>
      <c r="O111" s="2418"/>
      <c r="P111" s="2418"/>
      <c r="Q111" s="2418"/>
      <c r="R111" s="2418"/>
      <c r="S111" s="2418"/>
      <c r="T111" s="2418"/>
      <c r="U111" s="2418"/>
      <c r="V111" s="2418"/>
      <c r="W111" s="2418"/>
      <c r="X111" s="2418"/>
      <c r="Y111" s="2418"/>
      <c r="Z111" s="2205"/>
      <c r="AA111" s="2212"/>
      <c r="AB111" s="2212"/>
      <c r="AC111" s="2212"/>
      <c r="AD111" s="2212"/>
      <c r="AE111" s="2212"/>
      <c r="AF111" s="2212"/>
      <c r="AG111" s="2212"/>
      <c r="AH111" s="2212"/>
      <c r="AI111" s="2212"/>
      <c r="AJ111" s="2212"/>
      <c r="AK111" s="2212"/>
      <c r="AL111" s="2212"/>
      <c r="AM111" s="2212"/>
      <c r="AN111" s="2212"/>
      <c r="AO111" s="2212"/>
      <c r="AP111" s="2212"/>
      <c r="AQ111" s="2212"/>
      <c r="AR111" s="2212"/>
      <c r="AS111" s="2212"/>
      <c r="AT111" s="2212"/>
      <c r="AU111" s="2212"/>
      <c r="AV111" s="2212"/>
      <c r="AW111" s="2212"/>
      <c r="AX111" s="2212"/>
      <c r="AY111" s="2212"/>
      <c r="AZ111" s="2212"/>
      <c r="BA111" s="2212"/>
      <c r="BB111" s="2212"/>
      <c r="BC111" s="2212"/>
      <c r="BD111" s="2212"/>
      <c r="BE111" s="2212"/>
      <c r="BF111" s="2212"/>
      <c r="BG111" s="2212"/>
      <c r="BH111" s="2212"/>
      <c r="BI111" s="2212"/>
      <c r="BJ111" s="2212"/>
      <c r="BK111" s="2212"/>
      <c r="BL111" s="2212"/>
      <c r="BM111" s="2212"/>
      <c r="BN111" s="2212"/>
      <c r="BO111" s="2212"/>
      <c r="BP111" s="2212"/>
      <c r="BQ111" s="2212"/>
      <c r="BR111" s="2212"/>
      <c r="BS111" s="2212"/>
      <c r="BT111" s="2212"/>
      <c r="BU111" s="2212"/>
      <c r="BV111" s="2212"/>
      <c r="BW111" s="2212"/>
      <c r="BX111" s="2212"/>
      <c r="BY111" s="2212"/>
      <c r="BZ111" s="2212"/>
      <c r="CA111" s="2212"/>
      <c r="CB111" s="2212"/>
      <c r="CC111" s="2212"/>
      <c r="CD111" s="2212"/>
      <c r="CE111" s="2212"/>
      <c r="CF111" s="2212"/>
      <c r="CG111" s="2212"/>
      <c r="CH111" s="2212"/>
      <c r="CI111" s="2212"/>
      <c r="CJ111" s="2212"/>
      <c r="CK111" s="2217"/>
      <c r="CL111" s="2212"/>
      <c r="CM111" s="2212"/>
      <c r="CN111" s="2212"/>
      <c r="CO111" s="2212"/>
      <c r="CP111" s="2212"/>
      <c r="CQ111" s="2212"/>
      <c r="CR111" s="2212"/>
      <c r="CS111" s="2212"/>
      <c r="CT111" s="2205"/>
      <c r="CU111" s="2205"/>
      <c r="CV111" s="2205"/>
      <c r="CW111" s="2205"/>
      <c r="CX111" s="2205"/>
    </row>
    <row r="112" spans="1:102" s="1424" customFormat="1" ht="15" customHeight="1" thickBot="1" x14ac:dyDescent="0.35">
      <c r="A112" s="1681" t="s">
        <v>610</v>
      </c>
      <c r="B112" s="2486" t="s">
        <v>2323</v>
      </c>
      <c r="C112" s="2487"/>
      <c r="D112" s="2487"/>
      <c r="E112" s="2487"/>
      <c r="F112" s="2487"/>
      <c r="G112" s="2487"/>
      <c r="H112" s="2487"/>
      <c r="I112" s="2487"/>
      <c r="J112" s="2487"/>
      <c r="K112" s="2487"/>
      <c r="L112" s="2487"/>
      <c r="M112" s="2487"/>
      <c r="N112" s="2487"/>
      <c r="O112" s="2487"/>
      <c r="P112" s="2487"/>
      <c r="Q112" s="2487"/>
      <c r="R112" s="2487"/>
      <c r="S112" s="2487"/>
      <c r="T112" s="2487"/>
      <c r="U112" s="2487"/>
      <c r="V112" s="2487"/>
      <c r="W112" s="2487"/>
      <c r="X112" s="2487"/>
      <c r="Y112" s="2488"/>
      <c r="Z112" s="1942"/>
      <c r="AK112" s="444"/>
      <c r="AL112" s="444"/>
      <c r="CK112" s="1286"/>
      <c r="CT112" s="1942"/>
      <c r="CU112" s="1942"/>
      <c r="CV112" s="1942"/>
      <c r="CW112" s="1942"/>
      <c r="CX112" s="1942"/>
    </row>
    <row r="113" spans="1:102" s="1424" customFormat="1" ht="6" customHeight="1" thickBot="1" x14ac:dyDescent="0.35">
      <c r="A113" s="445"/>
      <c r="B113" s="445"/>
      <c r="C113" s="1941"/>
      <c r="D113" s="1941"/>
      <c r="E113" s="1941"/>
      <c r="F113" s="1941"/>
      <c r="G113" s="1941"/>
      <c r="H113" s="1941"/>
      <c r="I113" s="1941"/>
      <c r="J113" s="1941"/>
      <c r="K113" s="1941"/>
      <c r="L113" s="1941"/>
      <c r="M113" s="1941"/>
      <c r="N113" s="1941"/>
      <c r="O113" s="1941"/>
      <c r="P113" s="1941"/>
      <c r="Q113" s="1941"/>
      <c r="R113" s="1941"/>
      <c r="S113" s="1941"/>
      <c r="T113" s="1941"/>
      <c r="U113" s="1941"/>
      <c r="V113" s="1941"/>
      <c r="W113" s="1941"/>
      <c r="X113" s="1941"/>
      <c r="Y113" s="1941"/>
      <c r="Z113" s="1942"/>
      <c r="CK113" s="1286"/>
      <c r="CT113" s="1942"/>
      <c r="CU113" s="1942"/>
      <c r="CV113" s="1942"/>
      <c r="CW113" s="1942"/>
      <c r="CX113" s="1942"/>
    </row>
    <row r="114" spans="1:102" s="2212" customFormat="1" ht="13.2" customHeight="1" thickBot="1" x14ac:dyDescent="0.35">
      <c r="A114" s="2214"/>
      <c r="B114" s="2204"/>
      <c r="C114" s="2203" t="s">
        <v>2325</v>
      </c>
      <c r="D114" s="2220"/>
      <c r="E114" s="2220"/>
      <c r="F114" s="2220"/>
      <c r="G114" s="2220"/>
      <c r="H114" s="2220"/>
      <c r="I114" s="2220"/>
      <c r="J114" s="2220"/>
      <c r="K114" s="2220"/>
      <c r="L114" s="2220"/>
      <c r="M114" s="2220"/>
      <c r="N114" s="2220"/>
      <c r="O114" s="2220"/>
      <c r="P114" s="2220"/>
      <c r="Q114" s="2220"/>
      <c r="R114" s="2220"/>
      <c r="S114" s="2220"/>
      <c r="T114" s="2220"/>
      <c r="U114" s="2220"/>
      <c r="V114" s="2220"/>
      <c r="W114" s="2220"/>
      <c r="X114" s="2220"/>
      <c r="Y114" s="2220"/>
      <c r="Z114" s="2221"/>
      <c r="AK114" s="2213"/>
      <c r="AL114" s="2213"/>
      <c r="CK114" s="2217"/>
      <c r="CT114" s="2221"/>
      <c r="CU114" s="2221"/>
      <c r="CV114" s="2221"/>
      <c r="CW114" s="2221"/>
      <c r="CX114" s="2221"/>
    </row>
    <row r="115" spans="1:102" s="2212" customFormat="1" ht="4.5" customHeight="1" thickBot="1" x14ac:dyDescent="0.35">
      <c r="A115" s="2214"/>
      <c r="B115" s="2214"/>
      <c r="C115" s="2220"/>
      <c r="D115" s="2220"/>
      <c r="E115" s="2220"/>
      <c r="F115" s="2220"/>
      <c r="G115" s="2220"/>
      <c r="H115" s="2220"/>
      <c r="I115" s="2220"/>
      <c r="J115" s="2220"/>
      <c r="K115" s="2220"/>
      <c r="L115" s="2220"/>
      <c r="M115" s="2220"/>
      <c r="N115" s="2220"/>
      <c r="O115" s="2220"/>
      <c r="P115" s="2220"/>
      <c r="Q115" s="2220"/>
      <c r="R115" s="2220"/>
      <c r="S115" s="2220"/>
      <c r="T115" s="2220"/>
      <c r="U115" s="2220"/>
      <c r="V115" s="2220"/>
      <c r="W115" s="2220"/>
      <c r="X115" s="2220"/>
      <c r="Y115" s="2220"/>
      <c r="Z115" s="2221"/>
      <c r="CK115" s="2217"/>
      <c r="CT115" s="2221"/>
      <c r="CU115" s="2221"/>
      <c r="CV115" s="2221"/>
      <c r="CW115" s="2221"/>
      <c r="CX115" s="2221"/>
    </row>
    <row r="116" spans="1:102" s="2212" customFormat="1" ht="13.95" customHeight="1" thickBot="1" x14ac:dyDescent="0.35">
      <c r="A116" s="2214"/>
      <c r="B116" s="2204"/>
      <c r="C116" s="2203" t="s">
        <v>2326</v>
      </c>
      <c r="D116" s="2220"/>
      <c r="E116" s="2220"/>
      <c r="F116" s="2220"/>
      <c r="G116" s="2220"/>
      <c r="H116" s="2220"/>
      <c r="I116" s="2220"/>
      <c r="J116" s="2220"/>
      <c r="K116" s="2220"/>
      <c r="L116" s="2220"/>
      <c r="M116" s="2220"/>
      <c r="N116" s="2220"/>
      <c r="O116" s="2220"/>
      <c r="P116" s="2220"/>
      <c r="Q116" s="2220"/>
      <c r="R116" s="2220"/>
      <c r="S116" s="2220"/>
      <c r="T116" s="2220"/>
      <c r="U116" s="2220"/>
      <c r="V116" s="2220"/>
      <c r="W116" s="2220"/>
      <c r="X116" s="2220"/>
      <c r="Y116" s="2220"/>
      <c r="Z116" s="2221"/>
      <c r="AK116" s="2213"/>
      <c r="AL116" s="2213"/>
      <c r="CK116" s="2217"/>
      <c r="CT116" s="2221"/>
      <c r="CU116" s="2221"/>
      <c r="CV116" s="2221"/>
      <c r="CW116" s="2221"/>
      <c r="CX116" s="2221"/>
    </row>
    <row r="117" spans="1:102" s="2221" customFormat="1" ht="4.95" customHeight="1" thickBot="1" x14ac:dyDescent="0.35"/>
    <row r="118" spans="1:102" s="2221" customFormat="1" ht="13.2" customHeight="1" thickBot="1" x14ac:dyDescent="0.35">
      <c r="C118" s="2204"/>
      <c r="D118" s="2638" t="s">
        <v>2565</v>
      </c>
      <c r="E118" s="2638"/>
      <c r="F118" s="2638"/>
      <c r="G118" s="2638"/>
      <c r="H118" s="2638"/>
      <c r="I118" s="2638"/>
      <c r="J118" s="2638"/>
      <c r="K118" s="2638"/>
      <c r="L118" s="2638"/>
      <c r="M118" s="2638"/>
      <c r="N118" s="2638"/>
      <c r="O118" s="2638"/>
      <c r="P118" s="2638"/>
      <c r="Q118" s="2638"/>
      <c r="R118" s="2638"/>
      <c r="S118" s="2638"/>
      <c r="T118" s="2638"/>
      <c r="U118" s="2638"/>
      <c r="V118" s="2638"/>
      <c r="W118" s="2638"/>
      <c r="X118" s="2638"/>
      <c r="Y118" s="2638"/>
    </row>
    <row r="119" spans="1:102" s="2221" customFormat="1" ht="16.95" customHeight="1" thickBot="1" x14ac:dyDescent="0.35">
      <c r="D119" s="2638"/>
      <c r="E119" s="2638"/>
      <c r="F119" s="2638"/>
      <c r="G119" s="2638"/>
      <c r="H119" s="2638"/>
      <c r="I119" s="2638"/>
      <c r="J119" s="2638"/>
      <c r="K119" s="2638"/>
      <c r="L119" s="2638"/>
      <c r="M119" s="2638"/>
      <c r="N119" s="2638"/>
      <c r="O119" s="2638"/>
      <c r="P119" s="2638"/>
      <c r="Q119" s="2638"/>
      <c r="R119" s="2638"/>
      <c r="S119" s="2638"/>
      <c r="T119" s="2638"/>
      <c r="U119" s="2638"/>
      <c r="V119" s="2638"/>
      <c r="W119" s="2638"/>
      <c r="X119" s="2638"/>
      <c r="Y119" s="2638"/>
    </row>
    <row r="120" spans="1:102" s="2221" customFormat="1" ht="13.95" customHeight="1" thickBot="1" x14ac:dyDescent="0.35">
      <c r="C120" s="2204"/>
      <c r="D120" s="2638" t="s">
        <v>2322</v>
      </c>
      <c r="E120" s="2638"/>
      <c r="F120" s="2638"/>
      <c r="G120" s="2638"/>
      <c r="H120" s="2638"/>
      <c r="I120" s="2638"/>
      <c r="J120" s="2638"/>
      <c r="K120" s="2638"/>
      <c r="L120" s="2638"/>
      <c r="M120" s="2638"/>
      <c r="N120" s="2638"/>
      <c r="O120" s="2638"/>
      <c r="P120" s="2638"/>
      <c r="Q120" s="2638"/>
      <c r="R120" s="2638"/>
      <c r="S120" s="2638"/>
      <c r="T120" s="2638"/>
      <c r="U120" s="2638"/>
      <c r="V120" s="2638"/>
      <c r="W120" s="2638"/>
      <c r="X120" s="2638"/>
      <c r="Y120" s="2638"/>
    </row>
    <row r="121" spans="1:102" s="2221" customFormat="1" ht="15" customHeight="1" x14ac:dyDescent="0.3">
      <c r="D121" s="2638"/>
      <c r="E121" s="2638"/>
      <c r="F121" s="2638"/>
      <c r="G121" s="2638"/>
      <c r="H121" s="2638"/>
      <c r="I121" s="2638"/>
      <c r="J121" s="2638"/>
      <c r="K121" s="2638"/>
      <c r="L121" s="2638"/>
      <c r="M121" s="2638"/>
      <c r="N121" s="2638"/>
      <c r="O121" s="2638"/>
      <c r="P121" s="2638"/>
      <c r="Q121" s="2638"/>
      <c r="R121" s="2638"/>
      <c r="S121" s="2638"/>
      <c r="T121" s="2638"/>
      <c r="U121" s="2638"/>
      <c r="V121" s="2638"/>
      <c r="W121" s="2638"/>
      <c r="X121" s="2638"/>
      <c r="Y121" s="2638"/>
    </row>
    <row r="122" spans="1:102" s="1424" customFormat="1" ht="6" customHeight="1" x14ac:dyDescent="0.3">
      <c r="A122" s="445"/>
      <c r="B122" s="445"/>
      <c r="C122" s="445"/>
      <c r="D122" s="445"/>
      <c r="E122" s="445"/>
      <c r="F122" s="445"/>
      <c r="G122" s="445"/>
      <c r="H122" s="445"/>
      <c r="I122" s="445"/>
      <c r="J122" s="445"/>
      <c r="K122" s="445"/>
      <c r="L122" s="445"/>
      <c r="M122" s="445"/>
      <c r="N122" s="445"/>
      <c r="O122" s="445"/>
      <c r="P122" s="445"/>
      <c r="Q122" s="445"/>
      <c r="R122" s="445"/>
      <c r="S122" s="445"/>
      <c r="T122" s="445"/>
      <c r="U122" s="445"/>
      <c r="V122" s="445"/>
      <c r="W122" s="445"/>
      <c r="X122" s="445"/>
      <c r="Y122" s="445"/>
      <c r="Z122" s="1663"/>
      <c r="CK122" s="1286"/>
      <c r="CT122"/>
      <c r="CU122"/>
      <c r="CV122"/>
      <c r="CW122"/>
      <c r="CX122"/>
    </row>
    <row r="123" spans="1:102" s="419" customFormat="1" ht="15" customHeight="1" x14ac:dyDescent="0.3">
      <c r="A123" s="445"/>
      <c r="B123" s="488"/>
      <c r="C123" s="803"/>
      <c r="D123" s="803"/>
      <c r="E123" s="803"/>
      <c r="F123" s="803"/>
      <c r="G123" s="803"/>
      <c r="H123" s="803"/>
      <c r="I123" s="803"/>
      <c r="J123" s="803"/>
      <c r="K123" s="803"/>
      <c r="L123" s="803"/>
      <c r="M123" s="803"/>
      <c r="N123" s="803"/>
      <c r="O123" s="803"/>
      <c r="P123" s="803"/>
      <c r="Q123" s="803"/>
      <c r="R123" s="803"/>
      <c r="S123" s="803"/>
      <c r="T123" s="803"/>
      <c r="U123" s="803"/>
      <c r="V123" s="803"/>
      <c r="W123" s="803"/>
      <c r="X123" s="803"/>
      <c r="Y123" s="803"/>
      <c r="Z123"/>
      <c r="AK123" s="444"/>
      <c r="AL123" s="444"/>
      <c r="CK123" s="1286"/>
      <c r="CT123"/>
      <c r="CU123"/>
      <c r="CV123"/>
      <c r="CW123"/>
      <c r="CX123"/>
    </row>
    <row r="141" spans="1:102" ht="15" customHeight="1" x14ac:dyDescent="0.3">
      <c r="CL141" s="1060"/>
      <c r="CM141" s="1060"/>
    </row>
    <row r="142" spans="1:102" ht="15" customHeight="1" x14ac:dyDescent="0.3">
      <c r="CL142" s="1060"/>
      <c r="CM142" s="1060"/>
    </row>
    <row r="143" spans="1:102" s="419" customFormat="1" ht="15" customHeight="1" x14ac:dyDescent="0.3">
      <c r="A143" s="1060"/>
      <c r="B143" s="1060"/>
      <c r="C143" s="1060"/>
      <c r="D143" s="1060"/>
      <c r="E143" s="1060"/>
      <c r="F143" s="1060"/>
      <c r="G143" s="1060"/>
      <c r="H143" s="232"/>
      <c r="I143" s="1060"/>
      <c r="J143" s="1060"/>
      <c r="K143" s="1060"/>
      <c r="L143" s="1060"/>
      <c r="M143" s="1060"/>
      <c r="N143" s="1060"/>
      <c r="O143" s="1060"/>
      <c r="R143" s="808"/>
      <c r="S143" s="808"/>
      <c r="T143" s="808"/>
      <c r="U143" s="808"/>
      <c r="V143" s="808"/>
      <c r="W143" s="808"/>
      <c r="X143" s="808"/>
      <c r="Y143" s="808"/>
      <c r="Z143"/>
      <c r="AA143" s="808"/>
      <c r="AB143" s="808"/>
      <c r="AC143" s="808"/>
      <c r="AD143" s="808"/>
      <c r="AE143" s="808"/>
      <c r="AF143" s="808"/>
      <c r="AG143" s="808"/>
      <c r="AH143" s="808"/>
      <c r="AI143" s="808"/>
      <c r="AJ143" s="808"/>
      <c r="AK143" s="808"/>
      <c r="AL143" s="808"/>
      <c r="AM143" s="808"/>
      <c r="AN143" s="808"/>
      <c r="AP143" s="808"/>
      <c r="AQ143" s="808"/>
      <c r="AR143" s="808"/>
      <c r="AS143" s="808"/>
      <c r="AT143" s="808"/>
      <c r="AU143" s="808"/>
      <c r="AV143" s="808"/>
      <c r="AW143" s="808"/>
      <c r="AX143" s="808"/>
      <c r="AY143" s="808"/>
      <c r="AZ143" s="808"/>
      <c r="BA143" s="808"/>
      <c r="BB143" s="808"/>
      <c r="BC143" s="808"/>
      <c r="BD143" s="808"/>
      <c r="BE143" s="808"/>
      <c r="CK143" s="1286"/>
      <c r="CT143"/>
      <c r="CU143"/>
      <c r="CV143"/>
      <c r="CW143"/>
      <c r="CX143"/>
    </row>
    <row r="144" spans="1:102" s="419" customFormat="1" ht="15" customHeight="1" x14ac:dyDescent="0.3">
      <c r="A144" s="1060"/>
      <c r="B144" s="1060"/>
      <c r="C144" s="1060"/>
      <c r="D144" s="1060"/>
      <c r="E144" s="1060"/>
      <c r="F144" s="1060"/>
      <c r="G144" s="1060"/>
      <c r="H144" s="232"/>
      <c r="I144" s="1060"/>
      <c r="J144" s="1060"/>
      <c r="K144" s="1060"/>
      <c r="L144" s="1060"/>
      <c r="M144" s="1060"/>
      <c r="N144" s="1060"/>
      <c r="O144" s="1060"/>
      <c r="R144" s="808"/>
      <c r="S144" s="808"/>
      <c r="T144" s="808"/>
      <c r="U144" s="808"/>
      <c r="V144" s="808"/>
      <c r="W144" s="808"/>
      <c r="X144" s="808"/>
      <c r="Y144" s="808"/>
      <c r="Z144"/>
      <c r="AA144" s="808"/>
      <c r="AB144" s="808"/>
      <c r="AC144" s="808"/>
      <c r="AD144" s="808"/>
      <c r="AE144" s="808"/>
      <c r="AF144" s="808"/>
      <c r="AG144" s="808"/>
      <c r="AH144" s="808"/>
      <c r="AI144" s="808"/>
      <c r="AJ144" s="808"/>
      <c r="AK144" s="808"/>
      <c r="AL144" s="808"/>
      <c r="AM144" s="808"/>
      <c r="AN144" s="808"/>
      <c r="AP144" s="808"/>
      <c r="AQ144" s="808"/>
      <c r="AR144" s="808"/>
      <c r="AS144" s="808"/>
      <c r="AT144" s="808"/>
      <c r="AU144" s="808"/>
      <c r="AV144" s="808"/>
      <c r="AW144" s="808"/>
      <c r="AX144" s="808"/>
      <c r="AY144" s="808"/>
      <c r="AZ144" s="808"/>
      <c r="BA144" s="808"/>
      <c r="BB144" s="808"/>
      <c r="BC144" s="808"/>
      <c r="BD144" s="808"/>
      <c r="BE144" s="808"/>
      <c r="CK144" s="1286"/>
      <c r="CT144"/>
      <c r="CU144"/>
      <c r="CV144"/>
      <c r="CW144"/>
      <c r="CX144"/>
    </row>
    <row r="145" spans="1:102" s="419" customFormat="1" ht="15" customHeight="1" x14ac:dyDescent="0.3">
      <c r="A145" s="1060"/>
      <c r="B145" s="1060"/>
      <c r="C145" s="1060"/>
      <c r="D145" s="1060"/>
      <c r="E145" s="1060"/>
      <c r="F145" s="1060"/>
      <c r="G145" s="1060"/>
      <c r="H145" s="232"/>
      <c r="I145" s="1060"/>
      <c r="J145" s="1060"/>
      <c r="K145" s="1060"/>
      <c r="L145" s="1060"/>
      <c r="M145" s="1060"/>
      <c r="N145" s="1060"/>
      <c r="O145" s="1060"/>
      <c r="R145" s="808"/>
      <c r="S145" s="808"/>
      <c r="T145" s="808"/>
      <c r="U145" s="808"/>
      <c r="V145" s="808"/>
      <c r="W145" s="808"/>
      <c r="X145" s="808"/>
      <c r="Y145" s="808"/>
      <c r="Z145"/>
      <c r="AA145" s="808"/>
      <c r="AB145" s="808"/>
      <c r="AC145" s="808"/>
      <c r="AD145" s="808"/>
      <c r="AE145" s="808"/>
      <c r="AF145" s="808"/>
      <c r="AG145" s="808"/>
      <c r="AH145" s="808"/>
      <c r="AI145" s="808"/>
      <c r="AJ145" s="808"/>
      <c r="AK145" s="808"/>
      <c r="AL145" s="808"/>
      <c r="AM145" s="808"/>
      <c r="AN145" s="808"/>
      <c r="AP145" s="808"/>
      <c r="AQ145" s="808"/>
      <c r="AR145" s="808"/>
      <c r="AS145" s="808"/>
      <c r="AT145" s="808"/>
      <c r="AU145" s="808"/>
      <c r="AV145" s="808"/>
      <c r="AW145" s="808"/>
      <c r="AX145" s="808"/>
      <c r="AY145" s="808"/>
      <c r="AZ145" s="808"/>
      <c r="BA145" s="808"/>
      <c r="BB145" s="808"/>
      <c r="BC145" s="808"/>
      <c r="BD145" s="808"/>
      <c r="BE145" s="808"/>
      <c r="CK145" s="1286"/>
      <c r="CT145"/>
      <c r="CU145"/>
      <c r="CV145"/>
      <c r="CW145"/>
      <c r="CX145"/>
    </row>
    <row r="146" spans="1:102" s="419" customFormat="1" ht="15" customHeight="1" x14ac:dyDescent="0.3">
      <c r="A146" s="808"/>
      <c r="B146" s="808"/>
      <c r="C146" s="808"/>
      <c r="D146" s="808"/>
      <c r="E146" s="808"/>
      <c r="F146" s="808"/>
      <c r="G146" s="808"/>
      <c r="H146" s="808"/>
      <c r="I146" s="808"/>
      <c r="J146" s="808"/>
      <c r="K146" s="808"/>
      <c r="L146" s="808"/>
      <c r="M146" s="808"/>
      <c r="N146" s="808"/>
      <c r="O146" s="808"/>
      <c r="P146" s="808"/>
      <c r="Q146" s="808"/>
      <c r="R146" s="808"/>
      <c r="S146" s="808"/>
      <c r="T146" s="808"/>
      <c r="U146" s="808"/>
      <c r="V146" s="808"/>
      <c r="W146" s="808"/>
      <c r="X146" s="808"/>
      <c r="Y146" s="808"/>
      <c r="Z146"/>
      <c r="AA146" s="808"/>
      <c r="AB146" s="808"/>
      <c r="AC146" s="808"/>
      <c r="AD146" s="808"/>
      <c r="AE146" s="808"/>
      <c r="AF146" s="808"/>
      <c r="AG146" s="808"/>
      <c r="AH146" s="808"/>
      <c r="AI146" s="808"/>
      <c r="AJ146" s="808"/>
      <c r="AK146" s="808"/>
      <c r="AL146" s="808"/>
      <c r="AM146" s="808"/>
      <c r="AN146" s="808"/>
      <c r="AP146" s="808"/>
      <c r="AQ146" s="808"/>
      <c r="AR146" s="808"/>
      <c r="AS146" s="808"/>
      <c r="AT146" s="808"/>
      <c r="AU146" s="808"/>
      <c r="AV146" s="808"/>
      <c r="AW146" s="808"/>
      <c r="AX146" s="808"/>
      <c r="AY146" s="808"/>
      <c r="AZ146" s="808"/>
      <c r="BA146" s="808"/>
      <c r="BB146" s="808"/>
      <c r="BC146" s="808"/>
      <c r="BD146" s="808"/>
      <c r="BE146" s="808"/>
      <c r="CK146" s="1286"/>
      <c r="CT146"/>
      <c r="CU146"/>
      <c r="CV146"/>
      <c r="CW146"/>
      <c r="CX146"/>
    </row>
    <row r="147" spans="1:102" s="419" customFormat="1" ht="15" customHeight="1" x14ac:dyDescent="0.3">
      <c r="A147" s="808"/>
      <c r="B147" s="808"/>
      <c r="C147" s="808"/>
      <c r="D147" s="808"/>
      <c r="E147" s="808"/>
      <c r="F147" s="808"/>
      <c r="G147" s="808"/>
      <c r="H147" s="808"/>
      <c r="I147" s="808"/>
      <c r="J147" s="808"/>
      <c r="K147" s="808"/>
      <c r="L147" s="808"/>
      <c r="M147" s="808"/>
      <c r="N147" s="808"/>
      <c r="O147" s="808"/>
      <c r="P147" s="808"/>
      <c r="Q147" s="808"/>
      <c r="R147" s="808"/>
      <c r="S147" s="808"/>
      <c r="T147" s="808"/>
      <c r="U147" s="808"/>
      <c r="V147" s="808"/>
      <c r="W147" s="808"/>
      <c r="X147" s="808"/>
      <c r="Y147" s="808"/>
      <c r="Z147"/>
      <c r="AA147" s="808"/>
      <c r="AB147" s="808"/>
      <c r="AC147" s="808"/>
      <c r="AD147" s="808"/>
      <c r="AE147" s="808"/>
      <c r="AF147" s="808"/>
      <c r="AG147" s="808"/>
      <c r="AH147" s="808"/>
      <c r="AI147" s="808"/>
      <c r="AJ147" s="808"/>
      <c r="AK147" s="808"/>
      <c r="AL147" s="808"/>
      <c r="AM147" s="808"/>
      <c r="AN147" s="808"/>
      <c r="AP147" s="808"/>
      <c r="AQ147" s="808"/>
      <c r="AR147" s="808"/>
      <c r="AS147" s="808"/>
      <c r="AT147" s="808"/>
      <c r="AU147" s="808"/>
      <c r="AV147" s="808"/>
      <c r="AW147" s="808"/>
      <c r="AX147" s="808"/>
      <c r="AY147" s="808"/>
      <c r="AZ147" s="808"/>
      <c r="BA147" s="808"/>
      <c r="BB147" s="808"/>
      <c r="BC147" s="808"/>
      <c r="BD147" s="808"/>
      <c r="BE147" s="808"/>
      <c r="CK147" s="1286"/>
      <c r="CT147"/>
      <c r="CU147"/>
      <c r="CV147"/>
      <c r="CW147"/>
      <c r="CX147"/>
    </row>
    <row r="148" spans="1:102" s="419" customFormat="1" ht="15" customHeight="1" x14ac:dyDescent="0.3">
      <c r="A148" s="445"/>
      <c r="B148" s="491"/>
      <c r="C148" s="491"/>
      <c r="D148" s="491"/>
      <c r="E148" s="491"/>
      <c r="F148" s="491"/>
      <c r="G148" s="491"/>
      <c r="H148" s="491"/>
      <c r="I148" s="491"/>
      <c r="J148" s="491"/>
      <c r="K148" s="491"/>
      <c r="L148" s="491"/>
      <c r="M148" s="491"/>
      <c r="N148" s="491"/>
      <c r="O148" s="491"/>
      <c r="P148" s="491"/>
      <c r="Q148" s="491"/>
      <c r="R148" s="491"/>
      <c r="S148" s="491"/>
      <c r="T148" s="491"/>
      <c r="U148" s="491"/>
      <c r="V148" s="491"/>
      <c r="W148" s="491"/>
      <c r="X148" s="491"/>
      <c r="Y148" s="491"/>
      <c r="Z148"/>
      <c r="AA148" s="491"/>
      <c r="AB148" s="491"/>
      <c r="AC148" s="491"/>
      <c r="AD148" s="491"/>
      <c r="AE148" s="491"/>
      <c r="AF148" s="491"/>
      <c r="AG148" s="491"/>
      <c r="AH148" s="491"/>
      <c r="AI148" s="491"/>
      <c r="AJ148" s="491"/>
      <c r="AK148" s="491"/>
      <c r="AL148" s="491"/>
      <c r="AM148" s="491"/>
      <c r="AN148" s="491"/>
      <c r="AP148" s="491"/>
      <c r="AQ148" s="491"/>
      <c r="AR148" s="491"/>
      <c r="AS148" s="491"/>
      <c r="AT148" s="491"/>
      <c r="CK148" s="1286"/>
      <c r="CT148"/>
      <c r="CU148"/>
      <c r="CV148"/>
      <c r="CW148"/>
      <c r="CX148"/>
    </row>
    <row r="149" spans="1:102" s="419" customFormat="1" ht="15" customHeight="1" x14ac:dyDescent="0.3">
      <c r="A149" s="445"/>
      <c r="B149" s="445"/>
      <c r="C149" s="445"/>
      <c r="D149" s="445"/>
      <c r="E149" s="445"/>
      <c r="F149" s="445"/>
      <c r="G149" s="445"/>
      <c r="H149" s="445"/>
      <c r="I149" s="445"/>
      <c r="J149" s="445"/>
      <c r="K149" s="445"/>
      <c r="L149" s="445"/>
      <c r="M149" s="445"/>
      <c r="N149" s="445"/>
      <c r="O149" s="445"/>
      <c r="P149" s="445"/>
      <c r="Q149" s="445"/>
      <c r="R149" s="445"/>
      <c r="S149" s="445"/>
      <c r="T149" s="445"/>
      <c r="U149" s="445"/>
      <c r="V149" s="445"/>
      <c r="W149" s="445"/>
      <c r="X149" s="445"/>
      <c r="Y149" s="445"/>
      <c r="Z149"/>
      <c r="AJ149" s="445"/>
      <c r="AK149" s="448"/>
      <c r="AL149" s="809"/>
      <c r="CK149" s="1286"/>
      <c r="CT149"/>
      <c r="CU149"/>
      <c r="CV149"/>
      <c r="CW149"/>
      <c r="CX149"/>
    </row>
    <row r="150" spans="1:102" s="419" customFormat="1" ht="15" customHeight="1" x14ac:dyDescent="0.3">
      <c r="A150" s="472"/>
      <c r="B150" s="791"/>
      <c r="C150" s="791"/>
      <c r="D150" s="791"/>
      <c r="E150" s="791"/>
      <c r="F150" s="791"/>
      <c r="G150" s="791"/>
      <c r="H150" s="791"/>
      <c r="I150" s="791"/>
      <c r="J150" s="791"/>
      <c r="K150" s="791"/>
      <c r="L150" s="791"/>
      <c r="M150" s="791"/>
      <c r="N150" s="791"/>
      <c r="O150" s="791"/>
      <c r="P150" s="791"/>
      <c r="Q150" s="791"/>
      <c r="R150" s="791"/>
      <c r="S150" s="791"/>
      <c r="T150" s="791"/>
      <c r="U150" s="791"/>
      <c r="V150" s="791"/>
      <c r="W150" s="791"/>
      <c r="X150" s="791"/>
      <c r="Y150" s="791"/>
      <c r="Z150"/>
      <c r="AA150" s="791"/>
      <c r="AB150" s="791"/>
      <c r="AC150" s="791"/>
      <c r="AD150" s="791"/>
      <c r="AE150" s="791"/>
      <c r="AF150" s="791"/>
      <c r="AG150" s="791"/>
      <c r="AH150" s="791"/>
      <c r="AI150" s="791"/>
      <c r="AJ150" s="791"/>
      <c r="AK150" s="791"/>
      <c r="AL150" s="791"/>
      <c r="AM150" s="791"/>
      <c r="AN150" s="791"/>
      <c r="AP150" s="791"/>
      <c r="AQ150" s="791"/>
      <c r="AR150" s="791"/>
      <c r="AS150" s="791"/>
      <c r="AT150" s="791"/>
      <c r="AU150" s="791"/>
      <c r="AV150" s="791"/>
      <c r="AW150" s="791"/>
      <c r="AX150" s="791"/>
      <c r="AY150" s="791"/>
      <c r="AZ150" s="791"/>
      <c r="BA150" s="791"/>
      <c r="BB150" s="791"/>
      <c r="BC150" s="791"/>
      <c r="BD150" s="791"/>
      <c r="BE150" s="791"/>
      <c r="CK150" s="1286"/>
      <c r="CT150"/>
      <c r="CU150"/>
      <c r="CV150"/>
      <c r="CW150"/>
      <c r="CX150"/>
    </row>
    <row r="151" spans="1:102" s="419" customFormat="1" ht="15" customHeight="1" x14ac:dyDescent="0.3">
      <c r="A151" s="445"/>
      <c r="B151" s="445"/>
      <c r="C151" s="445"/>
      <c r="D151" s="445"/>
      <c r="E151" s="445"/>
      <c r="F151" s="445"/>
      <c r="G151" s="445"/>
      <c r="H151" s="445"/>
      <c r="I151" s="445"/>
      <c r="J151" s="445"/>
      <c r="K151" s="445"/>
      <c r="L151" s="445"/>
      <c r="M151" s="445"/>
      <c r="N151" s="445"/>
      <c r="O151" s="445"/>
      <c r="P151" s="445"/>
      <c r="Q151" s="445"/>
      <c r="R151" s="445"/>
      <c r="S151" s="445"/>
      <c r="T151" s="445"/>
      <c r="U151" s="445"/>
      <c r="V151" s="445"/>
      <c r="W151" s="445"/>
      <c r="X151" s="445"/>
      <c r="Y151" s="445"/>
      <c r="Z151"/>
      <c r="CK151" s="1286"/>
      <c r="CT151"/>
      <c r="CU151"/>
      <c r="CV151"/>
      <c r="CW151"/>
      <c r="CX151"/>
    </row>
    <row r="152" spans="1:102" s="419" customFormat="1" ht="15" customHeight="1" x14ac:dyDescent="0.3">
      <c r="A152" s="445"/>
      <c r="B152" s="791"/>
      <c r="C152" s="810"/>
      <c r="D152" s="810"/>
      <c r="E152" s="810"/>
      <c r="F152" s="810"/>
      <c r="G152" s="810"/>
      <c r="H152" s="810"/>
      <c r="I152" s="810"/>
      <c r="J152" s="810"/>
      <c r="K152" s="810"/>
      <c r="L152" s="810"/>
      <c r="M152" s="810"/>
      <c r="N152" s="810"/>
      <c r="O152" s="810"/>
      <c r="P152" s="810"/>
      <c r="Q152" s="810"/>
      <c r="R152" s="810"/>
      <c r="S152" s="810"/>
      <c r="T152" s="810"/>
      <c r="U152" s="810"/>
      <c r="V152" s="810"/>
      <c r="W152" s="810"/>
      <c r="X152" s="810"/>
      <c r="Y152" s="810"/>
      <c r="Z152"/>
      <c r="CK152" s="1286"/>
      <c r="CT152"/>
      <c r="CU152"/>
      <c r="CV152"/>
      <c r="CW152"/>
      <c r="CX152"/>
    </row>
    <row r="153" spans="1:102" s="419" customFormat="1" ht="15" customHeight="1" x14ac:dyDescent="0.3">
      <c r="A153" s="445"/>
      <c r="B153" s="445"/>
      <c r="C153" s="445"/>
      <c r="D153" s="445"/>
      <c r="E153" s="445"/>
      <c r="F153" s="445"/>
      <c r="G153" s="445"/>
      <c r="H153" s="445"/>
      <c r="I153" s="445"/>
      <c r="J153" s="445"/>
      <c r="K153" s="445"/>
      <c r="L153" s="445"/>
      <c r="M153" s="445"/>
      <c r="N153" s="445"/>
      <c r="O153" s="445"/>
      <c r="P153" s="445"/>
      <c r="Q153" s="445"/>
      <c r="R153" s="445"/>
      <c r="S153" s="445"/>
      <c r="T153" s="445"/>
      <c r="U153" s="445"/>
      <c r="V153" s="445"/>
      <c r="W153" s="445"/>
      <c r="X153" s="445"/>
      <c r="Y153" s="445"/>
      <c r="Z153"/>
      <c r="CK153" s="1286"/>
      <c r="CT153"/>
      <c r="CU153"/>
      <c r="CV153"/>
      <c r="CW153"/>
      <c r="CX153"/>
    </row>
    <row r="154" spans="1:102" s="419" customFormat="1" ht="15" customHeight="1" x14ac:dyDescent="0.3">
      <c r="A154" s="445"/>
      <c r="B154" s="806"/>
      <c r="C154" s="806"/>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c r="Z154"/>
      <c r="CK154" s="1286"/>
      <c r="CT154"/>
      <c r="CU154"/>
      <c r="CV154"/>
      <c r="CW154"/>
      <c r="CX154"/>
    </row>
    <row r="155" spans="1:102" s="460" customFormat="1" ht="5.0999999999999996" customHeight="1" x14ac:dyDescent="0.3">
      <c r="A155" s="445"/>
      <c r="B155" s="459"/>
      <c r="C155" s="445"/>
      <c r="D155" s="445"/>
      <c r="E155" s="445"/>
      <c r="F155" s="445"/>
      <c r="G155" s="459"/>
      <c r="H155" s="445"/>
      <c r="I155" s="445"/>
      <c r="J155" s="445"/>
      <c r="K155" s="445"/>
      <c r="L155" s="445"/>
      <c r="M155" s="445"/>
      <c r="N155" s="445"/>
      <c r="O155" s="445"/>
      <c r="P155" s="445"/>
      <c r="Q155" s="445"/>
      <c r="R155" s="445"/>
      <c r="S155" s="445"/>
      <c r="T155" s="445"/>
      <c r="U155" s="445"/>
      <c r="V155" s="445"/>
      <c r="W155" s="445"/>
      <c r="X155" s="445"/>
      <c r="Y155" s="445"/>
      <c r="Z155"/>
      <c r="CK155" s="1286"/>
      <c r="CT155"/>
      <c r="CU155"/>
      <c r="CV155"/>
      <c r="CW155"/>
      <c r="CX155"/>
    </row>
    <row r="156" spans="1:102" s="419" customFormat="1" ht="15" customHeight="1" x14ac:dyDescent="0.3">
      <c r="A156" s="445"/>
      <c r="B156" s="806"/>
      <c r="C156" s="806"/>
      <c r="D156" s="445"/>
      <c r="E156" s="445"/>
      <c r="F156" s="445"/>
      <c r="G156" s="459"/>
      <c r="H156" s="445"/>
      <c r="I156" s="445"/>
      <c r="J156" s="445"/>
      <c r="K156" s="445"/>
      <c r="L156" s="445"/>
      <c r="M156" s="445"/>
      <c r="N156" s="445"/>
      <c r="O156" s="445"/>
      <c r="P156" s="445"/>
      <c r="Q156" s="445"/>
      <c r="R156" s="445"/>
      <c r="S156" s="445"/>
      <c r="T156" s="445"/>
      <c r="U156" s="445"/>
      <c r="V156" s="445"/>
      <c r="W156" s="445"/>
      <c r="X156" s="445"/>
      <c r="Y156" s="445"/>
      <c r="Z156"/>
      <c r="CK156" s="1286"/>
      <c r="CT156"/>
      <c r="CU156"/>
      <c r="CV156"/>
      <c r="CW156"/>
      <c r="CX156"/>
    </row>
    <row r="157" spans="1:102" s="419" customFormat="1" ht="5.0999999999999996" customHeight="1" x14ac:dyDescent="0.3">
      <c r="A157" s="445"/>
      <c r="B157" s="445"/>
      <c r="C157" s="445"/>
      <c r="D157" s="445"/>
      <c r="E157" s="445"/>
      <c r="F157" s="445"/>
      <c r="G157" s="445"/>
      <c r="H157" s="445"/>
      <c r="I157" s="445"/>
      <c r="J157" s="445"/>
      <c r="K157" s="445"/>
      <c r="L157" s="445"/>
      <c r="M157" s="445"/>
      <c r="N157" s="445"/>
      <c r="O157" s="445"/>
      <c r="P157" s="445"/>
      <c r="Q157" s="445"/>
      <c r="R157" s="445"/>
      <c r="S157" s="445"/>
      <c r="T157" s="445"/>
      <c r="U157" s="445"/>
      <c r="V157" s="445"/>
      <c r="W157" s="445"/>
      <c r="X157" s="445"/>
      <c r="Y157" s="445"/>
      <c r="Z157"/>
      <c r="CK157" s="1286"/>
      <c r="CT157"/>
      <c r="CU157"/>
      <c r="CV157"/>
      <c r="CW157"/>
      <c r="CX157"/>
    </row>
    <row r="158" spans="1:102" s="419" customFormat="1" ht="15" customHeight="1" x14ac:dyDescent="0.3">
      <c r="A158" s="445"/>
      <c r="B158" s="806"/>
      <c r="C158" s="806"/>
      <c r="D158" s="803"/>
      <c r="E158" s="803"/>
      <c r="F158" s="803"/>
      <c r="G158" s="803"/>
      <c r="H158" s="803"/>
      <c r="I158" s="803"/>
      <c r="J158" s="803"/>
      <c r="K158" s="803"/>
      <c r="L158" s="803"/>
      <c r="M158" s="803"/>
      <c r="N158" s="803"/>
      <c r="O158" s="803"/>
      <c r="P158" s="803"/>
      <c r="Q158" s="803"/>
      <c r="R158" s="803"/>
      <c r="S158" s="803"/>
      <c r="T158" s="803"/>
      <c r="U158" s="803"/>
      <c r="V158" s="803"/>
      <c r="W158" s="803"/>
      <c r="X158" s="803"/>
      <c r="Y158" s="803"/>
      <c r="Z158"/>
      <c r="AA158" s="811"/>
      <c r="AB158" s="811"/>
      <c r="AC158" s="811"/>
      <c r="AD158" s="811"/>
      <c r="AE158" s="811"/>
      <c r="AF158" s="811"/>
      <c r="AG158" s="811"/>
      <c r="AH158" s="811"/>
      <c r="AI158" s="811"/>
      <c r="AJ158" s="811"/>
      <c r="AK158" s="811"/>
      <c r="AL158" s="811"/>
      <c r="AM158" s="811"/>
      <c r="AN158" s="811"/>
      <c r="AP158" s="811"/>
      <c r="AQ158" s="811"/>
      <c r="AR158" s="811"/>
      <c r="AS158" s="811"/>
      <c r="AT158" s="811"/>
      <c r="AU158" s="811"/>
      <c r="AV158" s="811"/>
      <c r="AW158" s="811"/>
      <c r="AX158" s="811"/>
      <c r="AY158" s="811"/>
      <c r="AZ158" s="811"/>
      <c r="BA158" s="811"/>
      <c r="BB158" s="811"/>
      <c r="BC158" s="811"/>
      <c r="BD158" s="811"/>
      <c r="BE158" s="811"/>
      <c r="CK158" s="1286"/>
      <c r="CT158"/>
      <c r="CU158"/>
      <c r="CV158"/>
      <c r="CW158"/>
      <c r="CX158"/>
    </row>
    <row r="159" spans="1:102" s="419" customFormat="1" ht="15" customHeight="1" x14ac:dyDescent="0.3">
      <c r="A159" s="445"/>
      <c r="B159" s="812"/>
      <c r="C159" s="803"/>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c r="AA159" s="811"/>
      <c r="AB159" s="811"/>
      <c r="AC159" s="811"/>
      <c r="AD159" s="811"/>
      <c r="AE159" s="811"/>
      <c r="AF159" s="811"/>
      <c r="AG159" s="811"/>
      <c r="AH159" s="811"/>
      <c r="AI159" s="811"/>
      <c r="AJ159" s="811"/>
      <c r="AK159" s="811"/>
      <c r="AL159" s="811"/>
      <c r="AM159" s="811"/>
      <c r="AN159" s="811"/>
      <c r="AP159" s="811"/>
      <c r="AQ159" s="811"/>
      <c r="AR159" s="811"/>
      <c r="AS159" s="811"/>
      <c r="AT159" s="811"/>
      <c r="AU159" s="811"/>
      <c r="AV159" s="811"/>
      <c r="AW159" s="811"/>
      <c r="AX159" s="811"/>
      <c r="AY159" s="811"/>
      <c r="AZ159" s="811"/>
      <c r="BA159" s="811"/>
      <c r="BB159" s="811"/>
      <c r="BC159" s="811"/>
      <c r="BD159" s="811"/>
      <c r="BE159" s="811"/>
      <c r="CK159" s="1286"/>
      <c r="CT159"/>
      <c r="CU159"/>
      <c r="CV159"/>
      <c r="CW159"/>
      <c r="CX159"/>
    </row>
    <row r="160" spans="1:102" s="419" customFormat="1" ht="15" customHeight="1" x14ac:dyDescent="0.3">
      <c r="A160" s="445"/>
      <c r="B160" s="806"/>
      <c r="C160" s="806"/>
      <c r="D160" s="803"/>
      <c r="E160" s="803"/>
      <c r="F160" s="803"/>
      <c r="G160" s="803"/>
      <c r="H160" s="803"/>
      <c r="I160" s="803"/>
      <c r="J160" s="803"/>
      <c r="K160" s="803"/>
      <c r="L160" s="803"/>
      <c r="M160" s="803"/>
      <c r="N160" s="803"/>
      <c r="O160" s="803"/>
      <c r="P160" s="803"/>
      <c r="Q160" s="803"/>
      <c r="R160" s="803"/>
      <c r="S160" s="803"/>
      <c r="T160" s="803"/>
      <c r="U160" s="803"/>
      <c r="V160" s="803"/>
      <c r="W160" s="803"/>
      <c r="X160" s="803"/>
      <c r="Y160" s="803"/>
      <c r="Z160"/>
      <c r="AA160" s="811"/>
      <c r="AB160" s="811"/>
      <c r="AC160" s="811"/>
      <c r="AD160" s="811"/>
      <c r="AE160" s="811"/>
      <c r="AF160" s="811"/>
      <c r="AG160" s="811"/>
      <c r="AH160" s="811"/>
      <c r="AI160" s="811"/>
      <c r="AJ160" s="811"/>
      <c r="AK160" s="811"/>
      <c r="AL160" s="811"/>
      <c r="AM160" s="811"/>
      <c r="AN160" s="811"/>
      <c r="AP160" s="811"/>
      <c r="AQ160" s="811"/>
      <c r="AR160" s="811"/>
      <c r="AS160" s="811"/>
      <c r="AT160" s="811"/>
      <c r="AU160" s="811"/>
      <c r="AV160" s="811"/>
      <c r="AW160" s="811"/>
      <c r="AX160" s="811"/>
      <c r="AY160" s="811"/>
      <c r="AZ160" s="811"/>
      <c r="BA160" s="811"/>
      <c r="BB160" s="811"/>
      <c r="BC160" s="811"/>
      <c r="BD160" s="811"/>
      <c r="BE160" s="811"/>
      <c r="CK160" s="1286"/>
      <c r="CT160"/>
      <c r="CU160"/>
      <c r="CV160"/>
      <c r="CW160"/>
      <c r="CX160"/>
    </row>
    <row r="161" spans="1:102" s="419" customFormat="1" ht="15" customHeight="1" x14ac:dyDescent="0.3">
      <c r="A161" s="445"/>
      <c r="B161" s="459"/>
      <c r="C161" s="803"/>
      <c r="D161" s="803"/>
      <c r="E161" s="803"/>
      <c r="F161" s="803"/>
      <c r="G161" s="803"/>
      <c r="H161" s="803"/>
      <c r="I161" s="803"/>
      <c r="J161" s="803"/>
      <c r="K161" s="803"/>
      <c r="L161" s="803"/>
      <c r="M161" s="803"/>
      <c r="N161" s="803"/>
      <c r="O161" s="803"/>
      <c r="P161" s="803"/>
      <c r="Q161" s="803"/>
      <c r="R161" s="803"/>
      <c r="S161" s="803"/>
      <c r="T161" s="803"/>
      <c r="U161" s="803"/>
      <c r="V161" s="803"/>
      <c r="W161" s="803"/>
      <c r="X161" s="803"/>
      <c r="Y161" s="803"/>
      <c r="Z161"/>
      <c r="AA161" s="811"/>
      <c r="AB161" s="811"/>
      <c r="AC161" s="811"/>
      <c r="AD161" s="811"/>
      <c r="AE161" s="811"/>
      <c r="AF161" s="811"/>
      <c r="AG161" s="811"/>
      <c r="AH161" s="811"/>
      <c r="AI161" s="811"/>
      <c r="AJ161" s="811"/>
      <c r="AK161" s="811"/>
      <c r="AL161" s="811"/>
      <c r="AM161" s="811"/>
      <c r="AN161" s="811"/>
      <c r="AP161" s="811"/>
      <c r="AQ161" s="811"/>
      <c r="AR161" s="811"/>
      <c r="AS161" s="811"/>
      <c r="AT161" s="811"/>
      <c r="AU161" s="811"/>
      <c r="AV161" s="811"/>
      <c r="AW161" s="811"/>
      <c r="AX161" s="811"/>
      <c r="AY161" s="811"/>
      <c r="AZ161" s="811"/>
      <c r="BA161" s="811"/>
      <c r="BB161" s="811"/>
      <c r="BC161" s="811"/>
      <c r="BD161" s="811"/>
      <c r="BE161" s="811"/>
      <c r="CK161" s="1286"/>
      <c r="CT161"/>
      <c r="CU161"/>
      <c r="CV161"/>
      <c r="CW161"/>
      <c r="CX161"/>
    </row>
    <row r="162" spans="1:102" s="419" customFormat="1" ht="15" customHeight="1" x14ac:dyDescent="0.3">
      <c r="A162" s="653"/>
      <c r="B162" s="653"/>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c r="AA162" s="493"/>
      <c r="AB162" s="493"/>
      <c r="AC162" s="493"/>
      <c r="AD162" s="493"/>
      <c r="AE162" s="493"/>
      <c r="AF162" s="493"/>
      <c r="AG162" s="493"/>
      <c r="AH162" s="493"/>
      <c r="AI162" s="493"/>
      <c r="AJ162" s="493"/>
      <c r="AK162" s="493"/>
      <c r="AL162" s="493"/>
      <c r="AM162" s="493"/>
      <c r="AN162" s="493"/>
      <c r="AP162" s="493"/>
      <c r="AQ162" s="731"/>
      <c r="AR162" s="731"/>
      <c r="AS162" s="731"/>
      <c r="AT162" s="731"/>
      <c r="AU162" s="731"/>
      <c r="AV162" s="731"/>
      <c r="AW162" s="731"/>
      <c r="AX162" s="731"/>
      <c r="AY162" s="731"/>
      <c r="AZ162" s="731"/>
      <c r="BA162" s="731"/>
      <c r="BB162" s="731"/>
      <c r="BC162" s="731"/>
      <c r="BD162" s="731"/>
      <c r="BE162" s="731"/>
      <c r="CK162" s="1286"/>
      <c r="CT162"/>
      <c r="CU162"/>
      <c r="CV162"/>
      <c r="CW162"/>
      <c r="CX162"/>
    </row>
    <row r="163" spans="1:102" s="419" customFormat="1" ht="15" customHeight="1" x14ac:dyDescent="0.3">
      <c r="A163" s="653"/>
      <c r="B163" s="653"/>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c r="AA163" s="493"/>
      <c r="AB163" s="493"/>
      <c r="AC163" s="493"/>
      <c r="AD163" s="493"/>
      <c r="AE163" s="493"/>
      <c r="AF163" s="493"/>
      <c r="AG163" s="493"/>
      <c r="AH163" s="493"/>
      <c r="AI163" s="493"/>
      <c r="AJ163" s="493"/>
      <c r="AK163" s="493"/>
      <c r="AL163" s="493"/>
      <c r="AM163" s="493"/>
      <c r="AN163" s="493"/>
      <c r="AP163" s="493"/>
      <c r="AQ163" s="731"/>
      <c r="AR163" s="731"/>
      <c r="AS163" s="731"/>
      <c r="AT163" s="731"/>
      <c r="AU163" s="731"/>
      <c r="AV163" s="731"/>
      <c r="AW163" s="731"/>
      <c r="AX163" s="731"/>
      <c r="AY163" s="731"/>
      <c r="AZ163" s="731"/>
      <c r="BA163" s="731"/>
      <c r="BB163" s="731"/>
      <c r="BC163" s="731"/>
      <c r="BD163" s="731"/>
      <c r="BE163" s="731"/>
      <c r="CK163" s="1286"/>
      <c r="CT163"/>
      <c r="CU163"/>
      <c r="CV163"/>
      <c r="CW163"/>
      <c r="CX163"/>
    </row>
    <row r="164" spans="1:102" s="419" customFormat="1" ht="15" customHeight="1" x14ac:dyDescent="0.3">
      <c r="A164" s="445"/>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c r="AA164" s="493"/>
      <c r="AB164" s="493"/>
      <c r="AC164" s="493"/>
      <c r="AD164" s="493"/>
      <c r="AE164" s="493"/>
      <c r="AF164" s="493"/>
      <c r="AG164" s="493"/>
      <c r="AH164" s="493"/>
      <c r="AI164" s="493"/>
      <c r="AJ164" s="493"/>
      <c r="AK164" s="493"/>
      <c r="AL164" s="493"/>
      <c r="AM164" s="493"/>
      <c r="AN164" s="493"/>
      <c r="AP164" s="493"/>
      <c r="AQ164" s="813"/>
      <c r="AR164" s="813"/>
      <c r="AS164" s="813"/>
      <c r="AT164" s="813"/>
      <c r="AU164" s="813"/>
      <c r="AV164" s="813"/>
      <c r="AW164" s="813"/>
      <c r="AX164" s="813"/>
      <c r="AY164" s="813"/>
      <c r="AZ164" s="813"/>
      <c r="BA164" s="813"/>
      <c r="BB164" s="813"/>
      <c r="BC164" s="813"/>
      <c r="BD164" s="813"/>
      <c r="BE164" s="482"/>
      <c r="CK164" s="1286"/>
      <c r="CT164"/>
      <c r="CU164"/>
      <c r="CV164"/>
      <c r="CW164"/>
      <c r="CX164"/>
    </row>
    <row r="165" spans="1:102" s="419" customFormat="1" ht="15" customHeight="1" x14ac:dyDescent="0.3">
      <c r="A165" s="445"/>
      <c r="B165" s="814"/>
      <c r="C165" s="814"/>
      <c r="D165" s="814"/>
      <c r="E165" s="814"/>
      <c r="F165" s="814"/>
      <c r="G165" s="814"/>
      <c r="H165" s="814"/>
      <c r="I165" s="812"/>
      <c r="J165" s="812"/>
      <c r="K165" s="812"/>
      <c r="L165" s="812"/>
      <c r="M165" s="812"/>
      <c r="N165" s="812"/>
      <c r="O165" s="812"/>
      <c r="P165" s="445"/>
      <c r="Q165" s="445"/>
      <c r="R165" s="812"/>
      <c r="S165" s="812"/>
      <c r="T165" s="812"/>
      <c r="U165" s="812"/>
      <c r="V165" s="812"/>
      <c r="W165" s="480"/>
      <c r="X165" s="815"/>
      <c r="Y165" s="815"/>
      <c r="Z165"/>
      <c r="AA165" s="812"/>
      <c r="AB165" s="812"/>
      <c r="AC165" s="812"/>
      <c r="AD165" s="812"/>
      <c r="AE165" s="812"/>
      <c r="AF165" s="812"/>
      <c r="AG165" s="812"/>
      <c r="AH165" s="812"/>
      <c r="AI165" s="812"/>
      <c r="AJ165" s="812"/>
      <c r="AK165" s="812"/>
      <c r="AL165" s="812"/>
      <c r="AM165" s="812"/>
      <c r="AN165" s="812"/>
      <c r="AP165" s="812"/>
      <c r="AQ165" s="812"/>
      <c r="AR165" s="812"/>
      <c r="AS165" s="812"/>
      <c r="AT165" s="812"/>
      <c r="AU165" s="812"/>
      <c r="AV165" s="791"/>
      <c r="AW165" s="791"/>
      <c r="AX165" s="445"/>
      <c r="AY165" s="445"/>
      <c r="AZ165" s="815"/>
      <c r="BA165" s="815"/>
      <c r="BB165" s="815"/>
      <c r="BC165" s="815"/>
      <c r="BD165" s="815"/>
      <c r="CK165" s="1286"/>
      <c r="CT165"/>
      <c r="CU165"/>
      <c r="CV165"/>
      <c r="CW165"/>
      <c r="CX165"/>
    </row>
    <row r="166" spans="1:102" s="419" customFormat="1" ht="15" customHeight="1" x14ac:dyDescent="0.3">
      <c r="A166" s="445"/>
      <c r="B166" s="445"/>
      <c r="C166" s="445"/>
      <c r="D166" s="445"/>
      <c r="E166" s="445"/>
      <c r="F166" s="445"/>
      <c r="G166" s="445"/>
      <c r="H166" s="445"/>
      <c r="I166" s="445"/>
      <c r="J166" s="445"/>
      <c r="K166" s="445"/>
      <c r="L166" s="445"/>
      <c r="M166" s="445"/>
      <c r="N166" s="445"/>
      <c r="O166" s="445"/>
      <c r="P166" s="445"/>
      <c r="Q166" s="445"/>
      <c r="R166" s="445"/>
      <c r="S166" s="445"/>
      <c r="T166" s="445"/>
      <c r="U166" s="445"/>
      <c r="V166" s="445"/>
      <c r="W166" s="445"/>
      <c r="X166" s="445"/>
      <c r="Y166" s="445"/>
      <c r="Z166"/>
      <c r="CK166" s="1286"/>
      <c r="CT166"/>
      <c r="CU166"/>
      <c r="CV166"/>
      <c r="CW166"/>
      <c r="CX166"/>
    </row>
    <row r="167" spans="1:102" s="419" customFormat="1" ht="15" customHeight="1" x14ac:dyDescent="0.3">
      <c r="A167" s="472"/>
      <c r="B167" s="791"/>
      <c r="C167" s="791"/>
      <c r="D167" s="791"/>
      <c r="E167" s="791"/>
      <c r="F167" s="791"/>
      <c r="G167" s="791"/>
      <c r="H167" s="791"/>
      <c r="I167" s="791"/>
      <c r="J167" s="791"/>
      <c r="K167" s="791"/>
      <c r="L167" s="791"/>
      <c r="M167" s="791"/>
      <c r="N167" s="791"/>
      <c r="O167" s="791"/>
      <c r="P167" s="791"/>
      <c r="Q167" s="791"/>
      <c r="R167" s="791"/>
      <c r="S167" s="791"/>
      <c r="T167" s="791"/>
      <c r="U167" s="791"/>
      <c r="V167" s="791"/>
      <c r="W167" s="791"/>
      <c r="X167" s="791"/>
      <c r="Y167" s="791"/>
      <c r="Z167"/>
      <c r="AA167" s="791"/>
      <c r="AB167" s="791"/>
      <c r="AC167" s="791"/>
      <c r="AD167" s="791"/>
      <c r="AE167" s="791"/>
      <c r="AF167" s="791"/>
      <c r="AG167" s="791"/>
      <c r="AH167" s="791"/>
      <c r="AI167" s="791"/>
      <c r="AJ167" s="791"/>
      <c r="AK167" s="791"/>
      <c r="AL167" s="791"/>
      <c r="AM167" s="791"/>
      <c r="AN167" s="791"/>
      <c r="AP167" s="791"/>
      <c r="AQ167" s="791"/>
      <c r="AR167" s="791"/>
      <c r="AS167" s="791"/>
      <c r="AT167" s="791"/>
      <c r="AU167" s="791"/>
      <c r="AV167" s="791"/>
      <c r="AW167" s="791"/>
      <c r="AX167" s="791"/>
      <c r="AY167" s="791"/>
      <c r="AZ167" s="791"/>
      <c r="BA167" s="791"/>
      <c r="BB167" s="791"/>
      <c r="BC167" s="791"/>
      <c r="BD167" s="791"/>
      <c r="BE167" s="791"/>
      <c r="CK167" s="1286"/>
      <c r="CT167"/>
      <c r="CU167"/>
      <c r="CV167"/>
      <c r="CW167"/>
      <c r="CX167"/>
    </row>
    <row r="168" spans="1:102" s="460" customFormat="1" ht="15" customHeight="1" x14ac:dyDescent="0.3">
      <c r="A168" s="816"/>
      <c r="B168" s="470"/>
      <c r="C168" s="470"/>
      <c r="D168" s="470"/>
      <c r="E168" s="470"/>
      <c r="F168" s="470"/>
      <c r="G168" s="470"/>
      <c r="H168" s="470"/>
      <c r="I168" s="470"/>
      <c r="J168" s="470"/>
      <c r="K168" s="470"/>
      <c r="L168" s="470"/>
      <c r="M168" s="470"/>
      <c r="N168" s="470"/>
      <c r="O168" s="470"/>
      <c r="P168" s="470"/>
      <c r="Q168" s="470"/>
      <c r="R168" s="470"/>
      <c r="S168" s="470"/>
      <c r="T168" s="470"/>
      <c r="U168" s="470"/>
      <c r="V168" s="470"/>
      <c r="W168" s="470"/>
      <c r="X168" s="470"/>
      <c r="Y168" s="470"/>
      <c r="Z168"/>
      <c r="AA168" s="470"/>
      <c r="AB168" s="470"/>
      <c r="AC168" s="470"/>
      <c r="AD168" s="470"/>
      <c r="AE168" s="470"/>
      <c r="AF168" s="470"/>
      <c r="AG168" s="470"/>
      <c r="AH168" s="470"/>
      <c r="AI168" s="470"/>
      <c r="AJ168" s="470"/>
      <c r="AK168" s="470"/>
      <c r="AL168" s="470"/>
      <c r="AM168" s="470"/>
      <c r="AN168" s="470"/>
      <c r="AP168" s="470"/>
      <c r="AQ168" s="470"/>
      <c r="AR168" s="470"/>
      <c r="AS168" s="470"/>
      <c r="AT168" s="470"/>
      <c r="CK168" s="1286"/>
      <c r="CT168"/>
      <c r="CU168"/>
      <c r="CV168"/>
      <c r="CW168"/>
      <c r="CX168"/>
    </row>
    <row r="169" spans="1:102" s="419" customFormat="1" ht="15" customHeight="1" x14ac:dyDescent="0.3">
      <c r="A169" s="816"/>
      <c r="B169" s="470"/>
      <c r="C169" s="470"/>
      <c r="D169" s="470"/>
      <c r="E169" s="448"/>
      <c r="F169" s="791"/>
      <c r="G169" s="791"/>
      <c r="H169" s="1240"/>
      <c r="I169" s="445"/>
      <c r="J169" s="791"/>
      <c r="K169" s="791"/>
      <c r="L169" s="791"/>
      <c r="M169" s="791"/>
      <c r="N169" s="791"/>
      <c r="O169" s="470"/>
      <c r="P169" s="470"/>
      <c r="Q169" s="470"/>
      <c r="R169" s="470"/>
      <c r="S169" s="470"/>
      <c r="T169" s="445"/>
      <c r="U169" s="470"/>
      <c r="V169" s="470"/>
      <c r="W169" s="470"/>
      <c r="X169" s="470"/>
      <c r="Y169" s="470"/>
      <c r="Z169"/>
      <c r="AA169" s="470"/>
      <c r="AB169" s="470"/>
      <c r="AC169" s="470"/>
      <c r="AD169" s="470"/>
      <c r="AE169" s="470"/>
      <c r="AF169" s="470"/>
      <c r="AG169" s="470"/>
      <c r="AH169" s="470"/>
      <c r="AI169" s="470"/>
      <c r="AJ169" s="470"/>
      <c r="AK169" s="470"/>
      <c r="AL169" s="470"/>
      <c r="AM169" s="470"/>
      <c r="AN169" s="470"/>
      <c r="AP169" s="470"/>
      <c r="AQ169" s="470"/>
      <c r="AR169" s="470"/>
      <c r="AS169" s="470"/>
      <c r="AT169" s="470"/>
      <c r="CK169" s="1286"/>
      <c r="CT169"/>
      <c r="CU169"/>
      <c r="CV169"/>
      <c r="CW169"/>
      <c r="CX169"/>
    </row>
    <row r="170" spans="1:102" s="419" customFormat="1" ht="15" customHeight="1" x14ac:dyDescent="0.3">
      <c r="A170" s="816"/>
      <c r="B170" s="470"/>
      <c r="C170" s="470"/>
      <c r="D170" s="470"/>
      <c r="E170" s="448"/>
      <c r="F170" s="448"/>
      <c r="G170" s="448"/>
      <c r="H170" s="470"/>
      <c r="I170" s="448"/>
      <c r="J170" s="448"/>
      <c r="K170" s="448"/>
      <c r="L170" s="448"/>
      <c r="M170" s="448"/>
      <c r="N170" s="448"/>
      <c r="O170" s="470"/>
      <c r="P170" s="470"/>
      <c r="Q170" s="470"/>
      <c r="R170" s="470"/>
      <c r="S170" s="470"/>
      <c r="T170" s="445"/>
      <c r="U170" s="470"/>
      <c r="V170" s="470"/>
      <c r="W170" s="470"/>
      <c r="X170" s="470"/>
      <c r="Y170" s="470"/>
      <c r="Z170"/>
      <c r="AA170" s="470"/>
      <c r="AB170" s="470"/>
      <c r="AC170" s="470"/>
      <c r="AD170" s="470"/>
      <c r="AE170" s="470"/>
      <c r="AF170" s="470"/>
      <c r="AG170" s="470"/>
      <c r="AH170" s="470"/>
      <c r="AI170" s="470"/>
      <c r="AJ170" s="470"/>
      <c r="AK170" s="470"/>
      <c r="AL170" s="470"/>
      <c r="AM170" s="470"/>
      <c r="AN170" s="470"/>
      <c r="AP170" s="470"/>
      <c r="AQ170" s="470"/>
      <c r="AR170" s="470"/>
      <c r="AS170" s="470"/>
      <c r="AT170" s="470"/>
      <c r="CK170" s="1286"/>
      <c r="CT170"/>
      <c r="CU170"/>
      <c r="CV170"/>
      <c r="CW170"/>
      <c r="CX170"/>
    </row>
    <row r="171" spans="1:102" s="419" customFormat="1" ht="15" customHeight="1" x14ac:dyDescent="0.3">
      <c r="A171" s="816"/>
      <c r="B171" s="451"/>
      <c r="C171" s="470"/>
      <c r="D171" s="470"/>
      <c r="E171" s="448"/>
      <c r="F171" s="448"/>
      <c r="G171" s="448"/>
      <c r="H171" s="470"/>
      <c r="I171" s="448"/>
      <c r="J171" s="448"/>
      <c r="K171" s="448"/>
      <c r="L171" s="448"/>
      <c r="M171" s="448"/>
      <c r="N171" s="448"/>
      <c r="O171" s="470"/>
      <c r="P171" s="470"/>
      <c r="Q171" s="470"/>
      <c r="R171" s="470"/>
      <c r="S171" s="470"/>
      <c r="T171" s="445"/>
      <c r="U171" s="470"/>
      <c r="V171" s="470"/>
      <c r="W171" s="470"/>
      <c r="X171" s="470"/>
      <c r="Y171" s="470"/>
      <c r="Z171"/>
      <c r="AA171" s="470"/>
      <c r="AB171" s="470"/>
      <c r="AC171" s="470"/>
      <c r="AD171" s="470"/>
      <c r="AE171" s="470"/>
      <c r="AF171" s="470"/>
      <c r="AG171" s="470"/>
      <c r="AH171" s="470"/>
      <c r="AI171" s="470"/>
      <c r="AJ171" s="470"/>
      <c r="AK171" s="470"/>
      <c r="AL171" s="470"/>
      <c r="AM171" s="470"/>
      <c r="AN171" s="470"/>
      <c r="AP171" s="470"/>
      <c r="AQ171" s="470"/>
      <c r="AR171" s="470"/>
      <c r="AS171" s="470"/>
      <c r="AT171" s="470"/>
      <c r="CK171" s="1286"/>
      <c r="CT171"/>
      <c r="CU171"/>
      <c r="CV171"/>
      <c r="CW171"/>
      <c r="CX171"/>
    </row>
    <row r="172" spans="1:102" s="419" customFormat="1" ht="15" customHeight="1" x14ac:dyDescent="0.3">
      <c r="A172" s="445"/>
      <c r="B172" s="445"/>
      <c r="C172" s="445"/>
      <c r="D172" s="445"/>
      <c r="E172" s="445"/>
      <c r="F172" s="445"/>
      <c r="G172" s="445"/>
      <c r="H172" s="445"/>
      <c r="I172" s="445"/>
      <c r="J172" s="445"/>
      <c r="K172" s="445"/>
      <c r="L172" s="445"/>
      <c r="M172" s="445"/>
      <c r="N172" s="445"/>
      <c r="O172" s="445"/>
      <c r="P172" s="445"/>
      <c r="Q172" s="445"/>
      <c r="R172" s="445"/>
      <c r="S172" s="445"/>
      <c r="T172" s="445"/>
      <c r="U172" s="445"/>
      <c r="V172" s="445"/>
      <c r="W172" s="445"/>
      <c r="X172" s="445"/>
      <c r="Y172" s="445"/>
      <c r="Z172"/>
      <c r="CK172" s="1286"/>
      <c r="CT172"/>
      <c r="CU172"/>
      <c r="CV172"/>
      <c r="CW172"/>
      <c r="CX172"/>
    </row>
    <row r="173" spans="1:102" s="419" customFormat="1" ht="15" customHeight="1" x14ac:dyDescent="0.3">
      <c r="A173" s="445"/>
      <c r="B173" s="805"/>
      <c r="C173" s="475"/>
      <c r="D173" s="445"/>
      <c r="E173" s="445"/>
      <c r="F173" s="445"/>
      <c r="G173" s="445"/>
      <c r="H173" s="445"/>
      <c r="I173" s="445"/>
      <c r="J173" s="445"/>
      <c r="K173" s="445"/>
      <c r="L173" s="445"/>
      <c r="M173" s="445"/>
      <c r="N173" s="445"/>
      <c r="O173" s="445"/>
      <c r="P173" s="445"/>
      <c r="Q173" s="445"/>
      <c r="R173" s="445"/>
      <c r="S173" s="445"/>
      <c r="T173" s="445"/>
      <c r="U173" s="445"/>
      <c r="V173" s="445"/>
      <c r="W173" s="445"/>
      <c r="X173" s="445"/>
      <c r="Y173" s="445"/>
      <c r="Z173"/>
      <c r="AJ173" s="445"/>
      <c r="AK173" s="798"/>
      <c r="AL173" s="798"/>
      <c r="CK173" s="1286"/>
      <c r="CT173"/>
      <c r="CU173"/>
      <c r="CV173"/>
      <c r="CW173"/>
      <c r="CX173"/>
    </row>
    <row r="174" spans="1:102" s="419" customFormat="1" ht="15" customHeight="1" x14ac:dyDescent="0.3">
      <c r="A174" s="445"/>
      <c r="B174" s="445"/>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c r="Z174"/>
      <c r="CK174" s="1286"/>
      <c r="CT174"/>
      <c r="CU174"/>
      <c r="CV174"/>
      <c r="CW174"/>
      <c r="CX174"/>
    </row>
    <row r="175" spans="1:102" s="419" customFormat="1" ht="15" customHeight="1" x14ac:dyDescent="0.3">
      <c r="A175" s="445"/>
      <c r="B175" s="805"/>
      <c r="C175" s="730"/>
      <c r="D175" s="730"/>
      <c r="E175" s="730"/>
      <c r="F175" s="730"/>
      <c r="G175" s="730"/>
      <c r="H175" s="730"/>
      <c r="I175" s="730"/>
      <c r="J175" s="730"/>
      <c r="K175" s="730"/>
      <c r="L175" s="730"/>
      <c r="M175" s="730"/>
      <c r="N175" s="730"/>
      <c r="O175" s="730"/>
      <c r="P175" s="730"/>
      <c r="Q175" s="730"/>
      <c r="R175" s="730"/>
      <c r="S175" s="730"/>
      <c r="T175" s="730"/>
      <c r="U175" s="730"/>
      <c r="V175" s="730"/>
      <c r="W175" s="730"/>
      <c r="X175" s="730"/>
      <c r="Y175" s="730"/>
      <c r="Z175"/>
      <c r="AA175" s="727"/>
      <c r="AB175" s="727"/>
      <c r="AC175" s="727"/>
      <c r="AD175" s="727"/>
      <c r="AE175" s="727"/>
      <c r="AF175" s="727"/>
      <c r="AG175" s="727"/>
      <c r="AH175" s="727"/>
      <c r="AI175" s="727"/>
      <c r="AJ175" s="727"/>
      <c r="AK175" s="727"/>
      <c r="AL175" s="727"/>
      <c r="AM175" s="727"/>
      <c r="AN175" s="727"/>
      <c r="AP175" s="727"/>
      <c r="AQ175" s="727"/>
      <c r="AR175" s="727"/>
      <c r="AS175" s="727"/>
      <c r="AT175" s="727"/>
      <c r="AU175" s="727"/>
      <c r="AV175" s="727"/>
      <c r="AW175" s="727"/>
      <c r="AX175" s="727"/>
      <c r="AY175" s="727"/>
      <c r="AZ175" s="727"/>
      <c r="BA175" s="727"/>
      <c r="BB175" s="727"/>
      <c r="BC175" s="727"/>
      <c r="BD175" s="727"/>
      <c r="BE175" s="727"/>
      <c r="CK175" s="1286"/>
      <c r="CT175"/>
      <c r="CU175"/>
      <c r="CV175"/>
      <c r="CW175"/>
      <c r="CX175"/>
    </row>
    <row r="176" spans="1:102" s="419" customFormat="1" ht="15" customHeight="1" x14ac:dyDescent="0.3">
      <c r="A176" s="445"/>
      <c r="B176" s="445"/>
      <c r="C176" s="730"/>
      <c r="D176" s="730"/>
      <c r="E176" s="730"/>
      <c r="F176" s="730"/>
      <c r="G176" s="730"/>
      <c r="H176" s="730"/>
      <c r="I176" s="730"/>
      <c r="J176" s="730"/>
      <c r="K176" s="730"/>
      <c r="L176" s="730"/>
      <c r="M176" s="730"/>
      <c r="N176" s="730"/>
      <c r="O176" s="730"/>
      <c r="P176" s="730"/>
      <c r="Q176" s="730"/>
      <c r="R176" s="730"/>
      <c r="S176" s="730"/>
      <c r="T176" s="730"/>
      <c r="U176" s="730"/>
      <c r="V176" s="730"/>
      <c r="W176" s="730"/>
      <c r="X176" s="730"/>
      <c r="Y176" s="730"/>
      <c r="Z176"/>
      <c r="AA176" s="727"/>
      <c r="AB176" s="727"/>
      <c r="AC176" s="727"/>
      <c r="AD176" s="727"/>
      <c r="AE176" s="727"/>
      <c r="AF176" s="727"/>
      <c r="AG176" s="727"/>
      <c r="AH176" s="727"/>
      <c r="AI176" s="727"/>
      <c r="AJ176" s="727"/>
      <c r="AK176" s="727"/>
      <c r="AL176" s="727"/>
      <c r="AM176" s="727"/>
      <c r="AN176" s="727"/>
      <c r="AP176" s="727"/>
      <c r="AQ176" s="727"/>
      <c r="AR176" s="727"/>
      <c r="AS176" s="727"/>
      <c r="AT176" s="727"/>
      <c r="AU176" s="727"/>
      <c r="AV176" s="727"/>
      <c r="AW176" s="727"/>
      <c r="AX176" s="727"/>
      <c r="AY176" s="727"/>
      <c r="AZ176" s="727"/>
      <c r="BA176" s="727"/>
      <c r="BB176" s="727"/>
      <c r="BC176" s="727"/>
      <c r="BD176" s="727"/>
      <c r="BE176" s="727"/>
      <c r="CK176" s="1286"/>
      <c r="CT176"/>
      <c r="CU176"/>
      <c r="CV176"/>
      <c r="CW176"/>
      <c r="CX176"/>
    </row>
    <row r="177" spans="1:102" s="419" customFormat="1" ht="15" customHeight="1" x14ac:dyDescent="0.3">
      <c r="A177" s="445"/>
      <c r="B177" s="445"/>
      <c r="C177" s="730"/>
      <c r="D177" s="730"/>
      <c r="E177" s="730"/>
      <c r="F177" s="730"/>
      <c r="G177" s="730"/>
      <c r="H177" s="730"/>
      <c r="I177" s="730"/>
      <c r="J177" s="730"/>
      <c r="K177" s="730"/>
      <c r="L177" s="730"/>
      <c r="M177" s="730"/>
      <c r="N177" s="730"/>
      <c r="O177" s="730"/>
      <c r="P177" s="730"/>
      <c r="Q177" s="730"/>
      <c r="R177" s="730"/>
      <c r="S177" s="730"/>
      <c r="T177" s="730"/>
      <c r="U177" s="730"/>
      <c r="V177" s="730"/>
      <c r="W177" s="730"/>
      <c r="X177" s="730"/>
      <c r="Y177" s="730"/>
      <c r="Z177"/>
      <c r="AA177" s="727"/>
      <c r="AB177" s="727"/>
      <c r="AC177" s="727"/>
      <c r="AD177" s="727"/>
      <c r="AE177" s="727"/>
      <c r="AF177" s="727"/>
      <c r="AG177" s="727"/>
      <c r="AH177" s="727"/>
      <c r="AI177" s="727"/>
      <c r="AJ177" s="727"/>
      <c r="AK177" s="727"/>
      <c r="AL177" s="727"/>
      <c r="AM177" s="727"/>
      <c r="AN177" s="727"/>
      <c r="AP177" s="727"/>
      <c r="AQ177" s="727"/>
      <c r="AR177" s="727"/>
      <c r="AS177" s="727"/>
      <c r="AT177" s="727"/>
      <c r="AU177" s="727"/>
      <c r="AV177" s="727"/>
      <c r="AW177" s="727"/>
      <c r="AX177" s="727"/>
      <c r="AY177" s="727"/>
      <c r="AZ177" s="727"/>
      <c r="BA177" s="727"/>
      <c r="BB177" s="727"/>
      <c r="BC177" s="727"/>
      <c r="BD177" s="727"/>
      <c r="BE177" s="727"/>
      <c r="CK177" s="1286"/>
      <c r="CT177"/>
      <c r="CU177"/>
      <c r="CV177"/>
      <c r="CW177"/>
      <c r="CX177"/>
    </row>
    <row r="178" spans="1:102" s="419" customFormat="1" ht="15" customHeight="1" x14ac:dyDescent="0.3">
      <c r="A178" s="1060" t="s">
        <v>1434</v>
      </c>
      <c r="B178" s="1060"/>
      <c r="C178" s="1060"/>
      <c r="D178" s="1060" t="s">
        <v>2468</v>
      </c>
      <c r="E178" s="1060"/>
      <c r="F178" s="1060"/>
      <c r="G178" s="1060"/>
      <c r="H178" s="1060"/>
      <c r="I178" s="232"/>
      <c r="J178" s="232"/>
      <c r="K178" s="232"/>
      <c r="L178" s="232"/>
      <c r="M178" s="803"/>
      <c r="N178" s="803"/>
      <c r="O178" s="803"/>
      <c r="P178" s="803"/>
      <c r="Q178" s="803"/>
      <c r="R178" s="803"/>
      <c r="S178" s="803"/>
      <c r="T178" s="803"/>
      <c r="U178" s="803"/>
      <c r="V178" s="803"/>
      <c r="W178" s="803"/>
      <c r="X178" s="803"/>
      <c r="Y178" s="803"/>
      <c r="Z178"/>
      <c r="AA178" s="482"/>
      <c r="AB178" s="482"/>
      <c r="AC178" s="482"/>
      <c r="AD178" s="482"/>
      <c r="AE178" s="482"/>
      <c r="AF178" s="482"/>
      <c r="AG178" s="482"/>
      <c r="AH178" s="482"/>
      <c r="AI178" s="482"/>
      <c r="AJ178" s="482"/>
      <c r="AK178" s="482"/>
      <c r="AL178" s="482"/>
      <c r="AM178" s="482"/>
      <c r="AN178" s="482"/>
      <c r="AP178" s="482"/>
      <c r="AQ178" s="482"/>
      <c r="AR178" s="482"/>
      <c r="AS178" s="482"/>
      <c r="AT178" s="482"/>
      <c r="AU178" s="482"/>
      <c r="AV178" s="482"/>
      <c r="AW178" s="482"/>
      <c r="AX178" s="482"/>
      <c r="AY178" s="482"/>
      <c r="AZ178" s="482"/>
      <c r="BA178" s="482"/>
      <c r="BB178" s="482"/>
      <c r="BC178" s="482"/>
      <c r="BD178" s="482"/>
      <c r="BE178" s="482"/>
      <c r="CK178" s="1286"/>
      <c r="CT178"/>
      <c r="CU178"/>
      <c r="CV178"/>
      <c r="CW178"/>
      <c r="CX178"/>
    </row>
    <row r="179" spans="1:102" s="419" customFormat="1" ht="15" customHeight="1" x14ac:dyDescent="0.3">
      <c r="A179" s="1060" t="s">
        <v>1435</v>
      </c>
      <c r="B179" s="1060"/>
      <c r="C179" s="1060"/>
      <c r="D179" s="1060" t="s">
        <v>2469</v>
      </c>
      <c r="E179" s="1060"/>
      <c r="F179" s="1060"/>
      <c r="G179" s="1060"/>
      <c r="H179" s="232"/>
      <c r="I179" s="232"/>
      <c r="J179" s="232"/>
      <c r="K179" s="232"/>
      <c r="L179" s="232"/>
      <c r="M179" s="803"/>
      <c r="N179" s="803"/>
      <c r="O179" s="803"/>
      <c r="P179" s="803"/>
      <c r="Q179" s="803"/>
      <c r="R179" s="803"/>
      <c r="S179" s="803"/>
      <c r="T179" s="803"/>
      <c r="U179" s="803"/>
      <c r="V179" s="803"/>
      <c r="W179" s="803"/>
      <c r="X179" s="803"/>
      <c r="Y179" s="803"/>
      <c r="Z179"/>
      <c r="AA179" s="482"/>
      <c r="AB179" s="482"/>
      <c r="AC179" s="482"/>
      <c r="AD179" s="482"/>
      <c r="AE179" s="482"/>
      <c r="AF179" s="482"/>
      <c r="AG179" s="482"/>
      <c r="AH179" s="482"/>
      <c r="AI179" s="482"/>
      <c r="AJ179" s="482"/>
      <c r="AK179" s="482"/>
      <c r="AL179" s="482"/>
      <c r="AM179" s="482"/>
      <c r="AN179" s="482"/>
      <c r="AP179" s="482"/>
      <c r="AQ179" s="482"/>
      <c r="AR179" s="482"/>
      <c r="AS179" s="482"/>
      <c r="AT179" s="482"/>
      <c r="AU179" s="482"/>
      <c r="AV179" s="482"/>
      <c r="AW179" s="482"/>
      <c r="AX179" s="482"/>
      <c r="AY179" s="482"/>
      <c r="AZ179" s="482"/>
      <c r="BA179" s="482"/>
      <c r="BB179" s="482"/>
      <c r="BC179" s="482"/>
      <c r="BD179" s="482"/>
      <c r="BE179" s="482"/>
      <c r="CK179" s="1286"/>
      <c r="CT179"/>
      <c r="CU179"/>
      <c r="CV179"/>
      <c r="CW179"/>
      <c r="CX179"/>
    </row>
    <row r="180" spans="1:102" s="419" customFormat="1" ht="15" customHeight="1" x14ac:dyDescent="0.3">
      <c r="A180" s="1060" t="s">
        <v>1436</v>
      </c>
      <c r="B180" s="1060"/>
      <c r="C180" s="1060"/>
      <c r="D180" s="1060" t="s">
        <v>2470</v>
      </c>
      <c r="E180" s="1060"/>
      <c r="F180" s="1060"/>
      <c r="G180" s="1060"/>
      <c r="H180" s="232"/>
      <c r="I180" s="232"/>
      <c r="J180" s="232"/>
      <c r="K180" s="232"/>
      <c r="L180" s="232"/>
      <c r="M180" s="803"/>
      <c r="N180" s="803"/>
      <c r="O180" s="803"/>
      <c r="P180" s="803"/>
      <c r="Q180" s="803"/>
      <c r="R180" s="803"/>
      <c r="S180" s="803"/>
      <c r="T180" s="803"/>
      <c r="U180" s="803"/>
      <c r="V180" s="803"/>
      <c r="W180" s="803"/>
      <c r="X180" s="803"/>
      <c r="Y180" s="803"/>
      <c r="Z180"/>
      <c r="CK180" s="1286"/>
      <c r="CT180"/>
      <c r="CU180"/>
      <c r="CV180"/>
      <c r="CW180"/>
      <c r="CX180"/>
    </row>
    <row r="181" spans="1:102" s="419" customFormat="1" ht="15" customHeight="1" x14ac:dyDescent="0.3">
      <c r="A181" s="451" t="s">
        <v>1437</v>
      </c>
      <c r="B181" s="445"/>
      <c r="C181" s="803"/>
      <c r="D181" s="1130"/>
      <c r="E181" s="803"/>
      <c r="F181" s="803"/>
      <c r="G181" s="803"/>
      <c r="H181" s="803"/>
      <c r="I181" s="803"/>
      <c r="J181" s="803"/>
      <c r="K181" s="803"/>
      <c r="L181" s="803"/>
      <c r="M181" s="803"/>
      <c r="N181" s="803"/>
      <c r="O181" s="803"/>
      <c r="P181" s="803"/>
      <c r="Q181" s="803"/>
      <c r="R181" s="803"/>
      <c r="S181" s="803"/>
      <c r="T181" s="803"/>
      <c r="U181" s="803"/>
      <c r="V181" s="803"/>
      <c r="W181" s="803"/>
      <c r="X181" s="803"/>
      <c r="Y181" s="803"/>
      <c r="Z181"/>
      <c r="CK181" s="1286"/>
      <c r="CT181"/>
      <c r="CU181"/>
      <c r="CV181"/>
      <c r="CW181"/>
      <c r="CX181"/>
    </row>
    <row r="182" spans="1:102" s="419" customFormat="1" ht="15" customHeight="1" x14ac:dyDescent="0.3">
      <c r="A182" s="451" t="s">
        <v>2467</v>
      </c>
      <c r="B182" s="805"/>
      <c r="C182" s="730"/>
      <c r="D182" s="730"/>
      <c r="E182" s="730"/>
      <c r="F182" s="730"/>
      <c r="G182" s="730"/>
      <c r="H182" s="730"/>
      <c r="I182" s="730"/>
      <c r="J182" s="730"/>
      <c r="K182" s="730"/>
      <c r="L182" s="730"/>
      <c r="M182" s="730"/>
      <c r="N182" s="730"/>
      <c r="O182" s="730"/>
      <c r="P182" s="730"/>
      <c r="Q182" s="730"/>
      <c r="R182" s="730"/>
      <c r="S182" s="730"/>
      <c r="T182" s="730"/>
      <c r="U182" s="730"/>
      <c r="V182" s="730"/>
      <c r="W182" s="730"/>
      <c r="X182" s="730"/>
      <c r="Y182" s="730"/>
      <c r="Z182"/>
      <c r="AA182" s="727"/>
      <c r="AB182" s="727"/>
      <c r="AC182" s="727"/>
      <c r="AD182" s="727"/>
      <c r="AE182" s="727"/>
      <c r="AF182" s="727"/>
      <c r="AG182" s="727"/>
      <c r="AH182" s="727"/>
      <c r="AI182" s="727"/>
      <c r="AJ182" s="727"/>
      <c r="AK182" s="727"/>
      <c r="AL182" s="727"/>
      <c r="AM182" s="727"/>
      <c r="AN182" s="727"/>
      <c r="AP182" s="727"/>
      <c r="AQ182" s="727"/>
      <c r="AR182" s="727"/>
      <c r="AS182" s="727"/>
      <c r="AT182" s="727"/>
      <c r="AU182" s="727"/>
      <c r="AV182" s="727"/>
      <c r="AW182" s="727"/>
      <c r="AX182" s="727"/>
      <c r="AY182" s="727"/>
      <c r="AZ182" s="727"/>
      <c r="BA182" s="727"/>
      <c r="BB182" s="727"/>
      <c r="BC182" s="727"/>
      <c r="BD182" s="727"/>
      <c r="BE182" s="727"/>
      <c r="CK182" s="1286"/>
      <c r="CT182"/>
      <c r="CU182"/>
      <c r="CV182"/>
      <c r="CW182"/>
      <c r="CX182"/>
    </row>
    <row r="183" spans="1:102" s="419" customFormat="1" ht="15" customHeight="1" x14ac:dyDescent="0.3">
      <c r="A183" s="451" t="s">
        <v>2470</v>
      </c>
      <c r="B183" s="459"/>
      <c r="C183" s="730"/>
      <c r="D183" s="730"/>
      <c r="E183" s="730"/>
      <c r="F183" s="730"/>
      <c r="G183" s="730"/>
      <c r="H183" s="730"/>
      <c r="I183" s="730"/>
      <c r="J183" s="730"/>
      <c r="K183" s="730"/>
      <c r="L183" s="730"/>
      <c r="M183" s="730"/>
      <c r="N183" s="730"/>
      <c r="O183" s="730"/>
      <c r="P183" s="730"/>
      <c r="Q183" s="730"/>
      <c r="R183" s="730"/>
      <c r="S183" s="730"/>
      <c r="T183" s="730"/>
      <c r="U183" s="730"/>
      <c r="V183" s="730"/>
      <c r="W183" s="730"/>
      <c r="X183" s="730"/>
      <c r="Y183" s="730"/>
      <c r="Z183"/>
      <c r="AA183" s="462"/>
      <c r="AB183" s="462"/>
      <c r="AC183" s="462"/>
      <c r="AD183" s="462"/>
      <c r="AE183" s="462"/>
      <c r="AF183" s="462"/>
      <c r="AG183" s="462"/>
      <c r="AH183" s="462"/>
      <c r="AI183" s="462"/>
      <c r="AJ183" s="462"/>
      <c r="CK183" s="1286"/>
      <c r="CT183"/>
      <c r="CU183"/>
      <c r="CV183"/>
      <c r="CW183"/>
      <c r="CX183"/>
    </row>
    <row r="184" spans="1:102" s="419" customFormat="1" ht="15" customHeight="1" x14ac:dyDescent="0.3">
      <c r="A184" s="445"/>
      <c r="B184" s="459"/>
      <c r="C184" s="730"/>
      <c r="D184" s="730"/>
      <c r="E184" s="730"/>
      <c r="F184" s="730"/>
      <c r="G184" s="730"/>
      <c r="H184" s="730"/>
      <c r="I184" s="730"/>
      <c r="J184" s="730"/>
      <c r="K184" s="730"/>
      <c r="L184" s="730"/>
      <c r="M184" s="730"/>
      <c r="N184" s="730"/>
      <c r="O184" s="730"/>
      <c r="P184" s="730"/>
      <c r="Q184" s="730"/>
      <c r="R184" s="730"/>
      <c r="S184" s="475"/>
      <c r="T184" s="475"/>
      <c r="U184" s="475"/>
      <c r="V184" s="475"/>
      <c r="W184" s="475"/>
      <c r="X184" s="475"/>
      <c r="Y184" s="475"/>
      <c r="Z184"/>
      <c r="AA184" s="462"/>
      <c r="AB184" s="462"/>
      <c r="AC184" s="462"/>
      <c r="AD184" s="462"/>
      <c r="AE184" s="462"/>
      <c r="AF184" s="462"/>
      <c r="AG184" s="462"/>
      <c r="AH184" s="462"/>
      <c r="AI184" s="462"/>
      <c r="AJ184" s="462"/>
      <c r="CK184" s="1286"/>
      <c r="CT184"/>
      <c r="CU184"/>
      <c r="CV184"/>
      <c r="CW184"/>
      <c r="CX184"/>
    </row>
    <row r="185" spans="1:102" s="419" customFormat="1" ht="15" customHeight="1" x14ac:dyDescent="0.3">
      <c r="A185" s="445"/>
      <c r="B185" s="445"/>
      <c r="C185" s="475"/>
      <c r="D185" s="475"/>
      <c r="E185" s="475"/>
      <c r="F185" s="475"/>
      <c r="G185" s="475"/>
      <c r="H185" s="475"/>
      <c r="I185" s="475"/>
      <c r="J185" s="475"/>
      <c r="K185" s="475"/>
      <c r="L185" s="475"/>
      <c r="M185" s="475"/>
      <c r="N185" s="475"/>
      <c r="O185" s="475"/>
      <c r="P185" s="475"/>
      <c r="Q185" s="475"/>
      <c r="R185" s="475"/>
      <c r="S185" s="475"/>
      <c r="T185" s="475"/>
      <c r="U185" s="475"/>
      <c r="V185" s="475"/>
      <c r="W185" s="475"/>
      <c r="X185" s="475"/>
      <c r="Y185" s="475"/>
      <c r="Z185"/>
      <c r="AA185" s="462"/>
      <c r="AB185" s="462"/>
      <c r="AC185" s="462"/>
      <c r="AD185" s="462"/>
      <c r="AE185" s="462"/>
      <c r="AF185" s="462"/>
      <c r="AG185" s="462"/>
      <c r="AH185" s="462"/>
      <c r="AI185" s="462"/>
      <c r="AJ185" s="462"/>
      <c r="CK185" s="1286"/>
      <c r="CT185"/>
      <c r="CU185"/>
      <c r="CV185"/>
      <c r="CW185"/>
      <c r="CX185"/>
    </row>
    <row r="186" spans="1:102" s="419" customFormat="1" ht="15" customHeight="1" x14ac:dyDescent="0.3">
      <c r="A186" s="445"/>
      <c r="B186" s="445"/>
      <c r="C186" s="475"/>
      <c r="D186" s="475"/>
      <c r="E186" s="475"/>
      <c r="F186" s="475"/>
      <c r="G186" s="475"/>
      <c r="H186" s="475"/>
      <c r="I186" s="475"/>
      <c r="J186" s="475"/>
      <c r="K186" s="475"/>
      <c r="L186" s="475"/>
      <c r="M186" s="475"/>
      <c r="N186" s="475"/>
      <c r="O186" s="475"/>
      <c r="P186" s="475"/>
      <c r="Q186" s="475"/>
      <c r="R186" s="475"/>
      <c r="S186" s="475"/>
      <c r="T186" s="475"/>
      <c r="U186" s="475"/>
      <c r="V186" s="475"/>
      <c r="W186" s="475"/>
      <c r="X186" s="475"/>
      <c r="Y186" s="475"/>
      <c r="Z186"/>
      <c r="AA186" s="462"/>
      <c r="AB186" s="462"/>
      <c r="AC186" s="462"/>
      <c r="AD186" s="462"/>
      <c r="AE186" s="462"/>
      <c r="AF186" s="462"/>
      <c r="AG186" s="462"/>
      <c r="AH186" s="462"/>
      <c r="AI186" s="462"/>
      <c r="AJ186" s="462"/>
      <c r="CK186" s="1286"/>
      <c r="CT186"/>
      <c r="CU186"/>
      <c r="CV186"/>
      <c r="CW186"/>
      <c r="CX186"/>
    </row>
    <row r="187" spans="1:102" s="419" customFormat="1" ht="15" customHeight="1" x14ac:dyDescent="0.3">
      <c r="A187" s="445"/>
      <c r="B187" s="817"/>
      <c r="C187" s="803"/>
      <c r="D187" s="803"/>
      <c r="E187" s="803"/>
      <c r="F187" s="803"/>
      <c r="G187" s="803"/>
      <c r="H187" s="803"/>
      <c r="I187" s="803"/>
      <c r="J187" s="803"/>
      <c r="K187" s="803"/>
      <c r="L187" s="803"/>
      <c r="M187" s="803"/>
      <c r="N187" s="803"/>
      <c r="O187" s="803"/>
      <c r="P187" s="803"/>
      <c r="Q187" s="803"/>
      <c r="R187" s="803"/>
      <c r="S187" s="803"/>
      <c r="T187" s="803"/>
      <c r="U187" s="803"/>
      <c r="V187" s="803"/>
      <c r="W187" s="803"/>
      <c r="X187" s="803"/>
      <c r="Y187" s="803"/>
      <c r="Z187"/>
      <c r="AA187" s="482"/>
      <c r="AB187" s="482"/>
      <c r="AC187" s="482"/>
      <c r="AD187" s="482"/>
      <c r="AE187" s="482"/>
      <c r="AF187" s="482"/>
      <c r="AG187" s="482"/>
      <c r="AH187" s="482"/>
      <c r="AI187" s="482"/>
      <c r="AJ187" s="482"/>
      <c r="AK187" s="482"/>
      <c r="AL187" s="482"/>
      <c r="AM187" s="482"/>
      <c r="AN187" s="482"/>
      <c r="AP187" s="482"/>
      <c r="CK187" s="1286"/>
      <c r="CT187"/>
      <c r="CU187"/>
      <c r="CV187"/>
      <c r="CW187"/>
      <c r="CX187"/>
    </row>
    <row r="188" spans="1:102" s="419" customFormat="1" ht="15" customHeight="1" x14ac:dyDescent="0.3">
      <c r="A188" s="445"/>
      <c r="B188" s="445"/>
      <c r="C188" s="803"/>
      <c r="D188" s="803"/>
      <c r="E188" s="803"/>
      <c r="F188" s="803"/>
      <c r="G188" s="803"/>
      <c r="H188" s="803"/>
      <c r="I188" s="803"/>
      <c r="J188" s="803"/>
      <c r="K188" s="803"/>
      <c r="L188" s="803"/>
      <c r="M188" s="803"/>
      <c r="N188" s="803"/>
      <c r="O188" s="803"/>
      <c r="P188" s="803"/>
      <c r="Q188" s="803"/>
      <c r="R188" s="803"/>
      <c r="S188" s="803"/>
      <c r="T188" s="803"/>
      <c r="U188" s="803"/>
      <c r="V188" s="803"/>
      <c r="W188" s="803"/>
      <c r="X188" s="803"/>
      <c r="Y188" s="803"/>
      <c r="Z188"/>
      <c r="AA188" s="482"/>
      <c r="AB188" s="482"/>
      <c r="AC188" s="482"/>
      <c r="AD188" s="482"/>
      <c r="AE188" s="482"/>
      <c r="AF188" s="482"/>
      <c r="AG188" s="482"/>
      <c r="AH188" s="482"/>
      <c r="AI188" s="482"/>
      <c r="AJ188" s="482"/>
      <c r="AK188" s="482"/>
      <c r="AL188" s="482"/>
      <c r="AM188" s="482"/>
      <c r="AN188" s="482"/>
      <c r="AP188" s="482"/>
      <c r="CK188" s="1286"/>
      <c r="CT188"/>
      <c r="CU188"/>
      <c r="CV188"/>
      <c r="CW188"/>
      <c r="CX188"/>
    </row>
    <row r="189" spans="1:102" s="419" customFormat="1" ht="15" customHeight="1" x14ac:dyDescent="0.3">
      <c r="A189" s="445"/>
      <c r="B189" s="445"/>
      <c r="C189" s="818"/>
      <c r="D189" s="818"/>
      <c r="E189" s="818"/>
      <c r="F189" s="818"/>
      <c r="G189" s="818"/>
      <c r="H189" s="818"/>
      <c r="I189" s="818"/>
      <c r="J189" s="818"/>
      <c r="K189" s="818"/>
      <c r="L189" s="818"/>
      <c r="M189" s="818"/>
      <c r="N189" s="818"/>
      <c r="O189" s="818"/>
      <c r="P189" s="818"/>
      <c r="Q189" s="818"/>
      <c r="R189" s="818"/>
      <c r="S189" s="818"/>
      <c r="T189" s="818"/>
      <c r="U189" s="818"/>
      <c r="V189" s="818"/>
      <c r="W189" s="818"/>
      <c r="X189" s="818"/>
      <c r="Y189" s="818"/>
      <c r="Z189"/>
      <c r="AA189" s="728"/>
      <c r="AB189" s="728"/>
      <c r="AC189" s="728"/>
      <c r="AD189" s="728"/>
      <c r="AE189" s="728"/>
      <c r="AF189" s="728"/>
      <c r="AG189" s="728"/>
      <c r="AH189" s="728"/>
      <c r="AI189" s="728"/>
      <c r="AJ189" s="728"/>
      <c r="AK189" s="728"/>
      <c r="AL189" s="728"/>
      <c r="AM189" s="728"/>
      <c r="AN189" s="728"/>
      <c r="AP189" s="728"/>
      <c r="CK189" s="1286"/>
      <c r="CT189"/>
      <c r="CU189"/>
      <c r="CV189"/>
      <c r="CW189"/>
      <c r="CX189"/>
    </row>
    <row r="190" spans="1:102" s="419" customFormat="1" ht="15" customHeight="1" x14ac:dyDescent="0.3">
      <c r="A190" s="445"/>
      <c r="B190" s="791"/>
      <c r="C190" s="791"/>
      <c r="D190" s="791"/>
      <c r="E190" s="791"/>
      <c r="F190" s="791"/>
      <c r="G190" s="791"/>
      <c r="H190" s="791"/>
      <c r="I190" s="791"/>
      <c r="J190" s="475"/>
      <c r="K190" s="475"/>
      <c r="L190" s="475"/>
      <c r="M190" s="475"/>
      <c r="N190" s="475"/>
      <c r="O190" s="475"/>
      <c r="P190" s="445"/>
      <c r="Q190" s="445"/>
      <c r="R190" s="475"/>
      <c r="S190" s="475"/>
      <c r="T190" s="475"/>
      <c r="U190" s="475"/>
      <c r="V190" s="475"/>
      <c r="W190" s="480"/>
      <c r="X190" s="815"/>
      <c r="Y190" s="815"/>
      <c r="Z190"/>
      <c r="AA190" s="475"/>
      <c r="AB190" s="475"/>
      <c r="AC190" s="475"/>
      <c r="AD190" s="475"/>
      <c r="AE190" s="475"/>
      <c r="AF190" s="475"/>
      <c r="AG190" s="475"/>
      <c r="AH190" s="475"/>
      <c r="AI190" s="475"/>
      <c r="AJ190" s="475"/>
      <c r="AK190" s="445"/>
      <c r="AL190" s="445"/>
      <c r="AM190" s="445"/>
      <c r="AN190" s="445"/>
      <c r="AP190" s="445"/>
      <c r="AQ190" s="445"/>
      <c r="AR190" s="445"/>
      <c r="AS190" s="445"/>
      <c r="AT190" s="445"/>
      <c r="AU190" s="445"/>
      <c r="AV190" s="791"/>
      <c r="AW190" s="791"/>
      <c r="AX190" s="445"/>
      <c r="AY190" s="445"/>
      <c r="AZ190" s="815"/>
      <c r="BA190" s="815"/>
      <c r="BB190" s="815"/>
      <c r="BC190" s="815"/>
      <c r="BD190" s="815"/>
      <c r="BE190" s="445"/>
      <c r="CK190" s="1286"/>
      <c r="CT190"/>
      <c r="CU190"/>
      <c r="CV190"/>
      <c r="CW190"/>
      <c r="CX190"/>
    </row>
    <row r="191" spans="1:102" s="419" customFormat="1" ht="15" customHeight="1" x14ac:dyDescent="0.3">
      <c r="A191" s="445"/>
      <c r="B191" s="445"/>
      <c r="C191" s="819"/>
      <c r="D191" s="819"/>
      <c r="E191" s="819"/>
      <c r="F191" s="819"/>
      <c r="G191" s="819"/>
      <c r="H191" s="819"/>
      <c r="I191" s="819"/>
      <c r="J191" s="819"/>
      <c r="K191" s="819"/>
      <c r="L191" s="819"/>
      <c r="M191" s="819"/>
      <c r="N191" s="819"/>
      <c r="O191" s="819"/>
      <c r="P191" s="819"/>
      <c r="Q191" s="819"/>
      <c r="R191" s="819"/>
      <c r="S191" s="819"/>
      <c r="T191" s="819"/>
      <c r="U191" s="819"/>
      <c r="V191" s="819"/>
      <c r="W191" s="819"/>
      <c r="X191" s="819"/>
      <c r="Y191" s="819"/>
      <c r="Z191"/>
      <c r="AA191" s="819"/>
      <c r="AB191" s="819"/>
      <c r="AC191" s="819"/>
      <c r="AD191" s="819"/>
      <c r="AE191" s="819"/>
      <c r="AF191" s="819"/>
      <c r="AG191" s="819"/>
      <c r="AH191" s="819"/>
      <c r="AI191" s="819"/>
      <c r="AJ191" s="819"/>
      <c r="AK191" s="445"/>
      <c r="AL191" s="445"/>
      <c r="AM191" s="445"/>
      <c r="AN191" s="445"/>
      <c r="AP191" s="445"/>
      <c r="AQ191" s="445"/>
      <c r="AR191" s="445"/>
      <c r="AS191" s="445"/>
      <c r="AT191" s="445"/>
      <c r="AU191" s="445"/>
      <c r="AV191" s="470"/>
      <c r="AW191" s="445"/>
      <c r="AX191" s="445"/>
      <c r="AY191" s="446"/>
      <c r="AZ191" s="446"/>
      <c r="BA191" s="446"/>
      <c r="BB191" s="446"/>
      <c r="BC191" s="446"/>
      <c r="BD191" s="446"/>
      <c r="BE191" s="445"/>
      <c r="CK191" s="1286"/>
      <c r="CT191"/>
      <c r="CU191"/>
      <c r="CV191"/>
      <c r="CW191"/>
      <c r="CX191"/>
    </row>
    <row r="192" spans="1:102" s="419" customFormat="1" ht="15" customHeight="1" x14ac:dyDescent="0.3">
      <c r="A192" s="472"/>
      <c r="B192" s="791"/>
      <c r="C192" s="791"/>
      <c r="D192" s="791"/>
      <c r="E192" s="791"/>
      <c r="F192" s="791"/>
      <c r="G192" s="791"/>
      <c r="H192" s="791"/>
      <c r="I192" s="791"/>
      <c r="J192" s="791"/>
      <c r="K192" s="791"/>
      <c r="L192" s="791"/>
      <c r="M192" s="791"/>
      <c r="N192" s="791"/>
      <c r="O192" s="791"/>
      <c r="P192" s="791"/>
      <c r="Q192" s="791"/>
      <c r="R192" s="791"/>
      <c r="S192" s="791"/>
      <c r="T192" s="791"/>
      <c r="U192" s="791"/>
      <c r="V192" s="791"/>
      <c r="W192" s="791"/>
      <c r="X192" s="791"/>
      <c r="Y192" s="791"/>
      <c r="Z192"/>
      <c r="AA192" s="791"/>
      <c r="AB192" s="791"/>
      <c r="AC192" s="791"/>
      <c r="AD192" s="791"/>
      <c r="AE192" s="791"/>
      <c r="AF192" s="791"/>
      <c r="AG192" s="791"/>
      <c r="AH192" s="791"/>
      <c r="AI192" s="791"/>
      <c r="AJ192" s="791"/>
      <c r="AK192" s="791"/>
      <c r="AL192" s="791"/>
      <c r="AM192" s="791"/>
      <c r="AN192" s="791"/>
      <c r="AP192" s="791"/>
      <c r="AQ192" s="791"/>
      <c r="AR192" s="791"/>
      <c r="AS192" s="791"/>
      <c r="AT192" s="791"/>
      <c r="AU192" s="791"/>
      <c r="AV192" s="791"/>
      <c r="AW192" s="791"/>
      <c r="AX192" s="791"/>
      <c r="AY192" s="791"/>
      <c r="AZ192" s="791"/>
      <c r="BA192" s="791"/>
      <c r="BB192" s="791"/>
      <c r="BC192" s="791"/>
      <c r="BD192" s="791"/>
      <c r="BE192" s="791"/>
      <c r="CK192" s="1286"/>
      <c r="CT192"/>
      <c r="CU192"/>
      <c r="CV192"/>
      <c r="CW192"/>
      <c r="CX192"/>
    </row>
    <row r="193" spans="1:102" s="419" customFormat="1" ht="15" customHeight="1" x14ac:dyDescent="0.3">
      <c r="A193" s="445"/>
      <c r="B193" s="445"/>
      <c r="C193" s="819"/>
      <c r="D193" s="819"/>
      <c r="E193" s="819"/>
      <c r="F193" s="819"/>
      <c r="G193" s="819"/>
      <c r="H193" s="819"/>
      <c r="I193" s="819"/>
      <c r="J193" s="819"/>
      <c r="K193" s="819"/>
      <c r="L193" s="819"/>
      <c r="M193" s="819"/>
      <c r="N193" s="819"/>
      <c r="O193" s="819"/>
      <c r="P193" s="819"/>
      <c r="Q193" s="819"/>
      <c r="R193" s="819"/>
      <c r="S193" s="819"/>
      <c r="T193" s="819"/>
      <c r="U193" s="819"/>
      <c r="V193" s="819"/>
      <c r="W193" s="819"/>
      <c r="X193" s="819"/>
      <c r="Y193" s="819"/>
      <c r="Z193"/>
      <c r="AA193" s="819"/>
      <c r="AB193" s="819"/>
      <c r="AC193" s="819"/>
      <c r="AD193" s="819"/>
      <c r="AE193" s="819"/>
      <c r="AF193" s="819"/>
      <c r="AG193" s="819"/>
      <c r="AH193" s="819"/>
      <c r="AI193" s="819"/>
      <c r="AJ193" s="819"/>
      <c r="AK193" s="445"/>
      <c r="AL193" s="445"/>
      <c r="AM193" s="445"/>
      <c r="AN193" s="445"/>
      <c r="AP193" s="445"/>
      <c r="AQ193" s="445"/>
      <c r="AR193" s="445"/>
      <c r="AS193" s="445"/>
      <c r="AT193" s="445"/>
      <c r="AU193" s="445"/>
      <c r="AV193" s="470"/>
      <c r="AW193" s="445"/>
      <c r="AX193" s="445"/>
      <c r="AY193" s="446"/>
      <c r="AZ193" s="446"/>
      <c r="BA193" s="446"/>
      <c r="BB193" s="446"/>
      <c r="BC193" s="446"/>
      <c r="BD193" s="446"/>
      <c r="BE193" s="445"/>
      <c r="CK193" s="1286"/>
      <c r="CT193"/>
      <c r="CU193"/>
      <c r="CV193"/>
      <c r="CW193"/>
      <c r="CX193"/>
    </row>
    <row r="194" spans="1:102" s="419" customFormat="1" ht="15" customHeight="1" x14ac:dyDescent="0.3">
      <c r="A194" s="445"/>
      <c r="B194" s="817"/>
      <c r="C194" s="820"/>
      <c r="D194" s="819"/>
      <c r="E194" s="819"/>
      <c r="F194" s="819"/>
      <c r="G194" s="819"/>
      <c r="H194" s="819"/>
      <c r="I194" s="819"/>
      <c r="J194" s="819"/>
      <c r="K194" s="819"/>
      <c r="L194" s="819"/>
      <c r="M194" s="819"/>
      <c r="N194" s="819"/>
      <c r="O194" s="819"/>
      <c r="P194" s="819"/>
      <c r="Q194" s="819"/>
      <c r="R194" s="819"/>
      <c r="S194" s="819"/>
      <c r="T194" s="819"/>
      <c r="U194" s="819"/>
      <c r="V194" s="819"/>
      <c r="W194" s="819"/>
      <c r="X194" s="819"/>
      <c r="Y194" s="819"/>
      <c r="Z194"/>
      <c r="AA194" s="819"/>
      <c r="AB194" s="819"/>
      <c r="AC194" s="819"/>
      <c r="AD194" s="819"/>
      <c r="AE194" s="819"/>
      <c r="AF194" s="819"/>
      <c r="AG194" s="819"/>
      <c r="AH194" s="819"/>
      <c r="AI194" s="819"/>
      <c r="AJ194" s="819"/>
      <c r="AK194" s="445"/>
      <c r="AL194" s="445"/>
      <c r="AM194" s="445"/>
      <c r="AN194" s="445"/>
      <c r="AP194" s="445"/>
      <c r="AQ194" s="445"/>
      <c r="AR194" s="445"/>
      <c r="AS194" s="445"/>
      <c r="AT194" s="445"/>
      <c r="AU194" s="445"/>
      <c r="AV194" s="470"/>
      <c r="AW194" s="445"/>
      <c r="AX194" s="445"/>
      <c r="AY194" s="446"/>
      <c r="AZ194" s="446"/>
      <c r="BA194" s="446"/>
      <c r="BB194" s="446"/>
      <c r="BC194" s="446"/>
      <c r="BD194" s="446"/>
      <c r="BE194" s="445"/>
      <c r="CK194" s="1286"/>
      <c r="CT194"/>
      <c r="CU194"/>
      <c r="CV194"/>
      <c r="CW194"/>
      <c r="CX194"/>
    </row>
    <row r="195" spans="1:102" s="419" customFormat="1" ht="15" customHeight="1" x14ac:dyDescent="0.3">
      <c r="A195" s="445"/>
      <c r="B195" s="445"/>
      <c r="C195" s="819"/>
      <c r="D195" s="819"/>
      <c r="E195" s="819"/>
      <c r="F195" s="819"/>
      <c r="G195" s="819"/>
      <c r="H195" s="819"/>
      <c r="I195" s="819"/>
      <c r="J195" s="819"/>
      <c r="K195" s="819"/>
      <c r="L195" s="819"/>
      <c r="M195" s="819"/>
      <c r="N195" s="819"/>
      <c r="O195" s="819"/>
      <c r="P195" s="819"/>
      <c r="Q195" s="819"/>
      <c r="R195" s="819"/>
      <c r="S195" s="819"/>
      <c r="T195" s="819"/>
      <c r="U195" s="819"/>
      <c r="V195" s="819"/>
      <c r="W195" s="819"/>
      <c r="X195" s="819"/>
      <c r="Y195" s="819"/>
      <c r="Z195"/>
      <c r="AA195" s="819"/>
      <c r="AB195" s="819"/>
      <c r="AC195" s="819"/>
      <c r="AD195" s="819"/>
      <c r="AE195" s="819"/>
      <c r="AF195" s="819"/>
      <c r="AG195" s="819"/>
      <c r="AH195" s="819"/>
      <c r="AI195" s="819"/>
      <c r="AJ195" s="819"/>
      <c r="AK195" s="445"/>
      <c r="AL195" s="445"/>
      <c r="AM195" s="445"/>
      <c r="AN195" s="445"/>
      <c r="AP195" s="445"/>
      <c r="AQ195" s="445"/>
      <c r="AR195" s="445"/>
      <c r="AS195" s="445"/>
      <c r="AT195" s="445"/>
      <c r="AU195" s="445"/>
      <c r="AV195" s="470"/>
      <c r="AW195" s="445"/>
      <c r="AX195" s="445"/>
      <c r="AY195" s="446"/>
      <c r="AZ195" s="446"/>
      <c r="BA195" s="446"/>
      <c r="BB195" s="446"/>
      <c r="BC195" s="446"/>
      <c r="BD195" s="446"/>
      <c r="BE195" s="445"/>
      <c r="CK195" s="1286"/>
      <c r="CT195"/>
      <c r="CU195"/>
      <c r="CV195"/>
      <c r="CW195"/>
      <c r="CX195"/>
    </row>
    <row r="196" spans="1:102" s="419" customFormat="1" ht="15" customHeight="1" x14ac:dyDescent="0.3">
      <c r="A196" s="476"/>
      <c r="B196" s="445"/>
      <c r="C196" s="812"/>
      <c r="D196" s="812"/>
      <c r="E196" s="812"/>
      <c r="F196" s="812"/>
      <c r="G196" s="812"/>
      <c r="H196" s="812"/>
      <c r="I196" s="812"/>
      <c r="J196" s="812"/>
      <c r="K196" s="812"/>
      <c r="L196" s="812"/>
      <c r="M196" s="812"/>
      <c r="N196" s="812"/>
      <c r="O196" s="812"/>
      <c r="P196" s="812"/>
      <c r="Q196" s="812"/>
      <c r="R196" s="812"/>
      <c r="S196" s="812"/>
      <c r="T196" s="812"/>
      <c r="U196" s="812"/>
      <c r="V196" s="812"/>
      <c r="W196" s="812"/>
      <c r="X196" s="812"/>
      <c r="Y196" s="812"/>
      <c r="Z196"/>
      <c r="AA196" s="812"/>
      <c r="AB196" s="812"/>
      <c r="AC196" s="812"/>
      <c r="AD196" s="812"/>
      <c r="AE196" s="812"/>
      <c r="AF196" s="812"/>
      <c r="AG196" s="812"/>
      <c r="AH196" s="812"/>
      <c r="AI196" s="812"/>
      <c r="AJ196" s="812"/>
      <c r="AK196" s="812"/>
      <c r="AL196" s="812"/>
      <c r="AM196" s="812"/>
      <c r="AN196" s="812"/>
      <c r="AP196" s="812"/>
      <c r="AQ196" s="812"/>
      <c r="AR196" s="812"/>
      <c r="AS196" s="812"/>
      <c r="AT196" s="812"/>
      <c r="AU196" s="812"/>
      <c r="AV196" s="812"/>
      <c r="AW196" s="812"/>
      <c r="AX196" s="812"/>
      <c r="AY196" s="812"/>
      <c r="AZ196" s="812"/>
      <c r="BA196" s="812"/>
      <c r="BB196" s="812"/>
      <c r="BC196" s="812"/>
      <c r="BD196" s="812"/>
      <c r="BE196" s="812"/>
      <c r="CK196" s="1286"/>
      <c r="CT196"/>
      <c r="CU196"/>
      <c r="CV196"/>
      <c r="CW196"/>
      <c r="CX196"/>
    </row>
    <row r="197" spans="1:102" s="419" customFormat="1" ht="15" customHeight="1" x14ac:dyDescent="0.3">
      <c r="A197" s="476"/>
      <c r="B197" s="791"/>
      <c r="C197" s="791"/>
      <c r="D197" s="791"/>
      <c r="E197" s="791"/>
      <c r="F197" s="791"/>
      <c r="G197" s="791"/>
      <c r="H197" s="791"/>
      <c r="I197" s="791"/>
      <c r="J197" s="791"/>
      <c r="K197" s="791"/>
      <c r="L197" s="791"/>
      <c r="M197" s="791"/>
      <c r="N197" s="791"/>
      <c r="O197" s="791"/>
      <c r="P197" s="791"/>
      <c r="Q197" s="791"/>
      <c r="R197" s="791"/>
      <c r="S197" s="791"/>
      <c r="T197" s="791"/>
      <c r="U197" s="791"/>
      <c r="V197" s="791"/>
      <c r="W197" s="791"/>
      <c r="X197" s="791"/>
      <c r="Y197" s="791"/>
      <c r="Z197"/>
      <c r="AA197" s="791"/>
      <c r="AB197" s="791"/>
      <c r="AC197" s="791"/>
      <c r="AD197" s="791"/>
      <c r="AE197" s="791"/>
      <c r="AF197" s="791"/>
      <c r="AG197" s="791"/>
      <c r="AH197" s="791"/>
      <c r="AI197" s="791"/>
      <c r="AJ197" s="791"/>
      <c r="AK197" s="791"/>
      <c r="AL197" s="791"/>
      <c r="AM197" s="791"/>
      <c r="AN197" s="791"/>
      <c r="AP197" s="791"/>
      <c r="AQ197" s="791"/>
      <c r="AR197" s="791"/>
      <c r="AS197" s="791"/>
      <c r="AT197" s="791"/>
      <c r="AU197" s="791"/>
      <c r="AV197" s="791"/>
      <c r="AW197" s="791"/>
      <c r="AX197" s="791"/>
      <c r="AY197" s="791"/>
      <c r="AZ197" s="791"/>
      <c r="BA197" s="791"/>
      <c r="BB197" s="791"/>
      <c r="BC197" s="791"/>
      <c r="BD197" s="791"/>
      <c r="BE197" s="791"/>
      <c r="CK197" s="1286"/>
      <c r="CT197"/>
      <c r="CU197"/>
      <c r="CV197"/>
      <c r="CW197"/>
      <c r="CX197"/>
    </row>
    <row r="198" spans="1:102" s="419" customFormat="1" ht="15" customHeight="1" x14ac:dyDescent="0.3">
      <c r="A198" s="476"/>
      <c r="B198" s="445"/>
      <c r="C198" s="445"/>
      <c r="D198" s="445"/>
      <c r="E198" s="445"/>
      <c r="F198" s="445"/>
      <c r="G198" s="445"/>
      <c r="H198" s="445"/>
      <c r="I198" s="445"/>
      <c r="J198" s="445"/>
      <c r="K198" s="445"/>
      <c r="L198" s="445"/>
      <c r="M198" s="445"/>
      <c r="N198" s="445"/>
      <c r="O198" s="445"/>
      <c r="P198" s="445"/>
      <c r="Q198" s="445"/>
      <c r="R198" s="445"/>
      <c r="S198" s="445"/>
      <c r="T198" s="445"/>
      <c r="U198" s="445"/>
      <c r="V198" s="445"/>
      <c r="W198" s="445"/>
      <c r="X198" s="445"/>
      <c r="Y198" s="445"/>
      <c r="Z198"/>
      <c r="CK198" s="1286"/>
      <c r="CT198"/>
      <c r="CU198"/>
      <c r="CV198"/>
      <c r="CW198"/>
      <c r="CX198"/>
    </row>
    <row r="199" spans="1:102" s="419" customFormat="1" ht="15" customHeight="1" x14ac:dyDescent="0.3">
      <c r="A199" s="476"/>
      <c r="B199" s="805"/>
      <c r="C199" s="445"/>
      <c r="D199" s="445"/>
      <c r="E199" s="445"/>
      <c r="F199" s="445"/>
      <c r="G199" s="445"/>
      <c r="H199" s="445"/>
      <c r="I199" s="445"/>
      <c r="J199" s="445"/>
      <c r="K199" s="445"/>
      <c r="L199" s="445"/>
      <c r="M199" s="445"/>
      <c r="N199" s="445"/>
      <c r="O199" s="445"/>
      <c r="P199" s="445"/>
      <c r="Q199" s="445"/>
      <c r="R199" s="445"/>
      <c r="S199" s="445"/>
      <c r="T199" s="445"/>
      <c r="U199" s="445"/>
      <c r="V199" s="445"/>
      <c r="W199" s="445"/>
      <c r="X199" s="791"/>
      <c r="Y199" s="791"/>
      <c r="Z199"/>
      <c r="AL199" s="444"/>
      <c r="AN199" s="444"/>
      <c r="AT199" s="791"/>
      <c r="AU199" s="445"/>
      <c r="AV199" s="445"/>
      <c r="AW199" s="445"/>
      <c r="AX199" s="445"/>
      <c r="AY199" s="445"/>
      <c r="AZ199" s="445"/>
      <c r="BA199" s="445"/>
      <c r="BB199" s="445"/>
      <c r="BC199" s="445"/>
      <c r="BD199" s="445"/>
      <c r="CK199" s="1286"/>
      <c r="CT199"/>
      <c r="CU199"/>
      <c r="CV199"/>
      <c r="CW199"/>
      <c r="CX199"/>
    </row>
    <row r="200" spans="1:102" s="419" customFormat="1" ht="15" customHeight="1" x14ac:dyDescent="0.3">
      <c r="A200" s="476"/>
      <c r="B200" s="445"/>
      <c r="C200" s="445"/>
      <c r="D200" s="445"/>
      <c r="E200" s="445"/>
      <c r="F200" s="445"/>
      <c r="G200" s="445"/>
      <c r="H200" s="445"/>
      <c r="I200" s="445"/>
      <c r="J200" s="445"/>
      <c r="K200" s="445"/>
      <c r="L200" s="445"/>
      <c r="M200" s="445"/>
      <c r="N200" s="445"/>
      <c r="O200" s="445"/>
      <c r="P200" s="445"/>
      <c r="Q200" s="445"/>
      <c r="R200" s="445"/>
      <c r="S200" s="445"/>
      <c r="T200" s="445"/>
      <c r="U200" s="445"/>
      <c r="V200" s="445"/>
      <c r="W200" s="445"/>
      <c r="X200" s="445"/>
      <c r="Y200" s="445"/>
      <c r="Z200"/>
      <c r="AL200" s="447"/>
      <c r="AN200" s="444"/>
      <c r="AT200" s="445"/>
      <c r="AU200" s="445"/>
      <c r="AV200" s="445"/>
      <c r="AW200" s="445"/>
      <c r="AX200" s="445"/>
      <c r="AY200" s="445"/>
      <c r="AZ200" s="445"/>
      <c r="BA200" s="445"/>
      <c r="BB200" s="445"/>
      <c r="BC200" s="445"/>
      <c r="BD200" s="445"/>
      <c r="CK200" s="1286"/>
      <c r="CT200"/>
      <c r="CU200"/>
      <c r="CV200"/>
      <c r="CW200"/>
      <c r="CX200"/>
    </row>
    <row r="201" spans="1:102" s="419" customFormat="1" ht="15" customHeight="1" x14ac:dyDescent="0.3">
      <c r="A201" s="476"/>
      <c r="B201" s="805"/>
      <c r="C201" s="445"/>
      <c r="D201" s="445"/>
      <c r="E201" s="445"/>
      <c r="F201" s="445"/>
      <c r="G201" s="445"/>
      <c r="H201" s="445"/>
      <c r="I201" s="445"/>
      <c r="J201" s="445"/>
      <c r="K201" s="445"/>
      <c r="L201" s="445"/>
      <c r="M201" s="445"/>
      <c r="N201" s="445"/>
      <c r="O201" s="445"/>
      <c r="P201" s="445"/>
      <c r="Q201" s="445"/>
      <c r="R201" s="445"/>
      <c r="S201" s="445"/>
      <c r="T201" s="445"/>
      <c r="U201" s="445"/>
      <c r="V201" s="445"/>
      <c r="W201" s="445"/>
      <c r="X201" s="791"/>
      <c r="Y201" s="791"/>
      <c r="Z201"/>
      <c r="AL201" s="447"/>
      <c r="AN201" s="444"/>
      <c r="AT201" s="791"/>
      <c r="AU201" s="445"/>
      <c r="AV201" s="445"/>
      <c r="AW201" s="445"/>
      <c r="AX201" s="445"/>
      <c r="AY201" s="445"/>
      <c r="AZ201" s="445"/>
      <c r="BA201" s="445"/>
      <c r="BB201" s="445"/>
      <c r="BC201" s="445"/>
      <c r="BD201" s="445"/>
      <c r="CK201" s="1286"/>
      <c r="CT201"/>
      <c r="CU201"/>
      <c r="CV201"/>
      <c r="CW201"/>
      <c r="CX201"/>
    </row>
    <row r="202" spans="1:102" s="419" customFormat="1" ht="15" customHeight="1" x14ac:dyDescent="0.3">
      <c r="A202" s="476"/>
      <c r="B202" s="445"/>
      <c r="C202" s="445"/>
      <c r="D202" s="445"/>
      <c r="E202" s="445"/>
      <c r="F202" s="445"/>
      <c r="G202" s="445"/>
      <c r="H202" s="445"/>
      <c r="I202" s="445"/>
      <c r="J202" s="445"/>
      <c r="K202" s="445"/>
      <c r="L202" s="445"/>
      <c r="M202" s="445"/>
      <c r="N202" s="445"/>
      <c r="O202" s="445"/>
      <c r="P202" s="445"/>
      <c r="Q202" s="445"/>
      <c r="R202" s="445"/>
      <c r="S202" s="445"/>
      <c r="T202" s="445"/>
      <c r="U202" s="445"/>
      <c r="V202" s="445"/>
      <c r="W202" s="445"/>
      <c r="X202" s="445"/>
      <c r="Y202" s="445"/>
      <c r="Z202"/>
      <c r="AL202" s="447"/>
      <c r="AN202" s="444"/>
      <c r="AS202" s="447"/>
      <c r="AT202" s="448"/>
      <c r="AU202" s="445"/>
      <c r="AV202" s="445"/>
      <c r="AW202" s="445"/>
      <c r="AX202" s="445"/>
      <c r="AY202" s="445"/>
      <c r="AZ202" s="445"/>
      <c r="BA202" s="445"/>
      <c r="BB202" s="445"/>
      <c r="BC202" s="445"/>
      <c r="BD202" s="445"/>
      <c r="CK202" s="1286"/>
      <c r="CT202"/>
      <c r="CU202"/>
      <c r="CV202"/>
      <c r="CW202"/>
      <c r="CX202"/>
    </row>
    <row r="203" spans="1:102" s="419" customFormat="1" ht="15" customHeight="1" x14ac:dyDescent="0.3">
      <c r="A203" s="476"/>
      <c r="B203" s="445"/>
      <c r="C203" s="445"/>
      <c r="D203" s="303"/>
      <c r="E203" s="445"/>
      <c r="F203" s="445"/>
      <c r="G203" s="445"/>
      <c r="H203" s="445"/>
      <c r="I203" s="445"/>
      <c r="J203" s="445"/>
      <c r="K203" s="445"/>
      <c r="L203" s="445"/>
      <c r="M203" s="445"/>
      <c r="N203" s="445"/>
      <c r="O203" s="445"/>
      <c r="P203" s="445"/>
      <c r="Q203" s="445"/>
      <c r="R203" s="445"/>
      <c r="S203" s="445"/>
      <c r="T203" s="445"/>
      <c r="U203" s="445"/>
      <c r="V203" s="445"/>
      <c r="W203" s="480"/>
      <c r="X203" s="821"/>
      <c r="Y203" s="821"/>
      <c r="Z203"/>
      <c r="AL203" s="447"/>
      <c r="AN203" s="444"/>
      <c r="AS203" s="447"/>
      <c r="AT203" s="448"/>
      <c r="AU203" s="445"/>
      <c r="AV203" s="791"/>
      <c r="AW203" s="791"/>
      <c r="AX203" s="445"/>
      <c r="AY203" s="445"/>
      <c r="AZ203" s="821"/>
      <c r="BA203" s="821"/>
      <c r="BB203" s="821"/>
      <c r="BC203" s="821"/>
      <c r="BD203" s="821"/>
      <c r="CK203" s="1286"/>
      <c r="CT203"/>
      <c r="CU203"/>
      <c r="CV203"/>
      <c r="CW203"/>
      <c r="CX203"/>
    </row>
    <row r="204" spans="1:102" ht="15" customHeight="1" x14ac:dyDescent="0.3">
      <c r="A204" s="822"/>
      <c r="B204" s="229"/>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AA204" s="47"/>
      <c r="AB204" s="47"/>
      <c r="AC204" s="47"/>
      <c r="AD204" s="47"/>
      <c r="AE204" s="47"/>
      <c r="AF204" s="47"/>
      <c r="AG204" s="47"/>
      <c r="AH204" s="47"/>
      <c r="AI204" s="47"/>
      <c r="AJ204" s="47"/>
      <c r="AK204" s="47"/>
      <c r="AL204" s="823"/>
      <c r="AM204" s="47"/>
      <c r="AN204" s="47"/>
      <c r="AP204" s="47"/>
      <c r="AQ204" s="47"/>
      <c r="AR204" s="47"/>
      <c r="AS204" s="47"/>
      <c r="AT204" s="47"/>
      <c r="AU204" s="47"/>
      <c r="AV204" s="47"/>
      <c r="AW204" s="47"/>
      <c r="AX204" s="47"/>
      <c r="AY204" s="47"/>
      <c r="AZ204" s="47"/>
      <c r="BA204" s="47"/>
      <c r="BB204" s="47"/>
      <c r="BC204" s="47"/>
      <c r="BD204" s="47"/>
      <c r="BE204" s="47"/>
      <c r="CK204" s="1286"/>
      <c r="CL204" s="1060"/>
      <c r="CM204" s="1060"/>
    </row>
    <row r="205" spans="1:102" ht="15" customHeight="1" x14ac:dyDescent="0.3">
      <c r="B205" s="47"/>
      <c r="C205" s="47"/>
      <c r="D205" s="47"/>
      <c r="E205" s="47"/>
      <c r="F205" s="47"/>
      <c r="G205" s="47"/>
      <c r="H205" s="47"/>
      <c r="I205" s="47"/>
      <c r="J205" s="47"/>
      <c r="K205" s="47"/>
      <c r="L205" s="47"/>
      <c r="M205" s="47"/>
      <c r="N205" s="47"/>
      <c r="X205" s="47"/>
      <c r="Y205" s="47"/>
      <c r="AA205" s="47"/>
      <c r="AB205" s="47"/>
      <c r="AC205" s="47"/>
      <c r="AD205" s="47"/>
      <c r="AF205" s="47"/>
      <c r="AG205" s="47"/>
      <c r="AH205" s="47"/>
      <c r="AI205" s="47"/>
      <c r="AJ205" s="47"/>
      <c r="AK205" s="47"/>
      <c r="AL205" s="47"/>
      <c r="AM205" s="47"/>
      <c r="AN205" s="47"/>
      <c r="AP205" s="47"/>
      <c r="AQ205" s="47"/>
      <c r="AR205" s="47"/>
      <c r="AS205" s="47"/>
      <c r="AT205" s="47"/>
      <c r="AU205" s="47"/>
      <c r="AV205" s="47"/>
      <c r="AW205" s="47"/>
      <c r="AX205" s="47"/>
      <c r="AY205" s="47"/>
      <c r="AZ205" s="47"/>
      <c r="BA205" s="47"/>
      <c r="BB205" s="47"/>
      <c r="BC205" s="47"/>
      <c r="BD205" s="47"/>
      <c r="BE205" s="47"/>
      <c r="CK205" s="1286"/>
      <c r="CL205" s="1060"/>
      <c r="CM205" s="1060"/>
    </row>
    <row r="206" spans="1:102" ht="15" customHeight="1" x14ac:dyDescent="0.3">
      <c r="A206" s="822"/>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AA206" s="47"/>
      <c r="AB206" s="47"/>
      <c r="AC206" s="47"/>
      <c r="AD206" s="47"/>
      <c r="AE206" s="47"/>
      <c r="AF206" s="47"/>
      <c r="AG206" s="47"/>
      <c r="AH206" s="47"/>
      <c r="AI206" s="47"/>
      <c r="AJ206" s="47"/>
      <c r="AK206" s="47"/>
      <c r="AL206" s="47"/>
      <c r="AM206" s="47"/>
      <c r="AN206" s="47"/>
      <c r="AP206" s="47"/>
      <c r="AQ206" s="47"/>
      <c r="AR206" s="47"/>
      <c r="AS206" s="47"/>
      <c r="AT206" s="47"/>
      <c r="AU206" s="47"/>
      <c r="AV206" s="47"/>
      <c r="AW206" s="47"/>
      <c r="AX206" s="47"/>
      <c r="AY206" s="47"/>
      <c r="AZ206" s="47"/>
      <c r="BA206" s="47"/>
      <c r="BB206" s="47"/>
      <c r="BC206" s="47"/>
      <c r="BD206" s="47"/>
      <c r="BE206" s="47"/>
      <c r="CK206" s="1286"/>
      <c r="CL206" s="1060"/>
      <c r="CM206" s="1060"/>
    </row>
    <row r="207" spans="1:102" ht="15" customHeight="1" x14ac:dyDescent="0.3">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AA207" s="47"/>
      <c r="AB207" s="47"/>
      <c r="AC207" s="47"/>
      <c r="AD207" s="47"/>
      <c r="AE207" s="47"/>
      <c r="AF207" s="47"/>
      <c r="AG207" s="47"/>
      <c r="AH207" s="47"/>
      <c r="AI207" s="47"/>
      <c r="AJ207" s="47"/>
      <c r="AK207" s="47"/>
      <c r="AL207" s="47"/>
      <c r="AM207" s="47"/>
      <c r="AN207" s="47"/>
      <c r="AP207" s="47"/>
      <c r="AQ207" s="47"/>
      <c r="AR207" s="47"/>
      <c r="AS207" s="47"/>
      <c r="AT207" s="47"/>
      <c r="AU207" s="47"/>
      <c r="AV207" s="47"/>
      <c r="AW207" s="47"/>
      <c r="AX207" s="47"/>
      <c r="AY207" s="47"/>
      <c r="AZ207" s="47"/>
      <c r="BA207" s="47"/>
      <c r="BB207" s="47"/>
      <c r="BC207" s="47"/>
      <c r="BD207" s="47"/>
      <c r="BE207" s="47"/>
      <c r="CK207" s="1286"/>
      <c r="CL207" s="1060"/>
      <c r="CM207" s="1060"/>
    </row>
    <row r="208" spans="1:102" ht="15" customHeight="1" x14ac:dyDescent="0.3">
      <c r="CK208" s="1286"/>
      <c r="CL208" s="1060"/>
      <c r="CM208" s="1060"/>
    </row>
    <row r="209" spans="2:91" ht="15" customHeight="1" x14ac:dyDescent="0.3">
      <c r="CK209" s="1286"/>
      <c r="CL209" s="1060"/>
      <c r="CM209" s="1060"/>
    </row>
    <row r="210" spans="2:91" ht="15" customHeight="1" x14ac:dyDescent="0.3">
      <c r="CK210" s="1286"/>
      <c r="CL210" s="1060"/>
      <c r="CM210" s="1060"/>
    </row>
    <row r="211" spans="2:91" ht="15" customHeight="1" x14ac:dyDescent="0.3">
      <c r="CK211" s="1286"/>
      <c r="CL211" s="1060"/>
      <c r="CM211" s="1060"/>
    </row>
    <row r="212" spans="2:91" ht="15" customHeight="1" x14ac:dyDescent="0.3">
      <c r="CK212" s="1286"/>
      <c r="CL212" s="1060"/>
      <c r="CM212" s="1060"/>
    </row>
    <row r="213" spans="2:91" ht="15" customHeight="1" x14ac:dyDescent="0.3">
      <c r="CK213" s="1286"/>
      <c r="CL213" s="1060"/>
      <c r="CM213" s="1060"/>
    </row>
    <row r="214" spans="2:91" ht="15" customHeight="1" x14ac:dyDescent="0.3">
      <c r="CK214" s="1286"/>
      <c r="CL214" s="1060"/>
      <c r="CM214" s="1060"/>
    </row>
    <row r="215" spans="2:91" ht="15" customHeight="1" x14ac:dyDescent="0.3">
      <c r="CK215" s="1286"/>
      <c r="CL215" s="1060"/>
      <c r="CM215" s="1060"/>
    </row>
    <row r="216" spans="2:91" ht="15" customHeight="1" x14ac:dyDescent="0.3">
      <c r="CK216" s="1286"/>
      <c r="CL216" s="1060"/>
      <c r="CM216" s="1060"/>
    </row>
    <row r="217" spans="2:91" ht="15" customHeight="1" x14ac:dyDescent="0.3">
      <c r="CK217" s="1286"/>
      <c r="CL217" s="1060"/>
      <c r="CM217" s="1060"/>
    </row>
    <row r="218" spans="2:91" ht="15" customHeight="1" x14ac:dyDescent="0.3">
      <c r="CK218" s="1286"/>
      <c r="CL218" s="1060"/>
      <c r="CM218" s="1060"/>
    </row>
    <row r="219" spans="2:91" ht="15" customHeight="1" x14ac:dyDescent="0.3">
      <c r="CK219" s="1286"/>
      <c r="CL219" s="1060"/>
      <c r="CM219" s="1060"/>
    </row>
    <row r="220" spans="2:91" ht="15" customHeight="1" x14ac:dyDescent="0.3">
      <c r="CK220" s="1286"/>
      <c r="CL220" s="1060"/>
      <c r="CM220" s="1060"/>
    </row>
    <row r="221" spans="2:91" ht="15" customHeight="1" x14ac:dyDescent="0.3">
      <c r="CK221" s="1286"/>
      <c r="CL221" s="1060"/>
      <c r="CM221" s="1060"/>
    </row>
    <row r="222" spans="2:91" ht="15" customHeight="1" x14ac:dyDescent="0.3">
      <c r="CK222" s="1286"/>
      <c r="CL222" s="1060"/>
      <c r="CM222" s="1060"/>
    </row>
    <row r="223" spans="2:91" ht="15" customHeight="1" x14ac:dyDescent="0.3">
      <c r="CK223" s="1286"/>
      <c r="CL223" s="1060"/>
      <c r="CM223" s="1060"/>
    </row>
    <row r="224" spans="2:91" ht="15" customHeight="1" x14ac:dyDescent="0.3">
      <c r="B224" s="1060">
        <v>0</v>
      </c>
      <c r="T224" s="1060">
        <v>0</v>
      </c>
      <c r="U224" s="1060">
        <v>0</v>
      </c>
      <c r="V224" s="1060">
        <v>0</v>
      </c>
      <c r="X224" s="234" t="s">
        <v>1105</v>
      </c>
      <c r="CK224" s="1286"/>
      <c r="CL224" s="1060"/>
      <c r="CM224" s="1060"/>
    </row>
    <row r="225" spans="2:102" ht="15" customHeight="1" x14ac:dyDescent="0.3">
      <c r="B225" s="234">
        <v>1</v>
      </c>
      <c r="C225" s="234"/>
      <c r="D225" s="234" t="s">
        <v>192</v>
      </c>
      <c r="E225" s="234"/>
      <c r="F225" s="449" t="s">
        <v>1108</v>
      </c>
      <c r="I225" s="234" t="s">
        <v>85</v>
      </c>
      <c r="Q225" s="234" t="s">
        <v>195</v>
      </c>
      <c r="T225" s="234">
        <v>3</v>
      </c>
      <c r="U225" s="234">
        <v>7</v>
      </c>
      <c r="V225" s="1060">
        <v>6</v>
      </c>
      <c r="X225" s="234" t="s">
        <v>1106</v>
      </c>
      <c r="CK225" s="1286"/>
      <c r="CL225" s="1060"/>
      <c r="CM225" s="1060"/>
    </row>
    <row r="226" spans="2:102" ht="15" customHeight="1" x14ac:dyDescent="0.3">
      <c r="B226" s="234">
        <v>2</v>
      </c>
      <c r="C226" s="234"/>
      <c r="D226" s="234" t="s">
        <v>193</v>
      </c>
      <c r="E226" s="234"/>
      <c r="F226" s="449" t="s">
        <v>1109</v>
      </c>
      <c r="I226" s="234" t="s">
        <v>198</v>
      </c>
      <c r="Q226" s="234" t="s">
        <v>196</v>
      </c>
      <c r="T226" s="234">
        <v>1</v>
      </c>
      <c r="U226" s="234">
        <v>5</v>
      </c>
      <c r="V226" s="1060">
        <v>4</v>
      </c>
      <c r="X226" s="234" t="s">
        <v>733</v>
      </c>
      <c r="CK226" s="1286"/>
      <c r="CL226" s="1060"/>
      <c r="CM226" s="1060"/>
    </row>
    <row r="227" spans="2:102" ht="15" customHeight="1" x14ac:dyDescent="0.3">
      <c r="B227" s="234">
        <v>3</v>
      </c>
      <c r="C227" s="234"/>
      <c r="D227" s="234" t="s">
        <v>733</v>
      </c>
      <c r="E227" s="234"/>
      <c r="F227" s="449" t="s">
        <v>1110</v>
      </c>
      <c r="U227" s="234">
        <v>3</v>
      </c>
      <c r="V227" s="1060">
        <v>2</v>
      </c>
      <c r="CK227" s="1286"/>
      <c r="CL227" s="1060"/>
      <c r="CM227" s="1060"/>
    </row>
    <row r="228" spans="2:102" ht="15" customHeight="1" x14ac:dyDescent="0.3">
      <c r="B228" s="234">
        <v>4</v>
      </c>
      <c r="C228" s="234"/>
      <c r="D228" s="234"/>
      <c r="E228" s="234"/>
      <c r="F228" s="449" t="s">
        <v>1111</v>
      </c>
      <c r="I228" s="1417" t="s">
        <v>733</v>
      </c>
      <c r="U228" s="234">
        <v>1</v>
      </c>
      <c r="AI228" s="1644" t="s">
        <v>975</v>
      </c>
      <c r="AJ228" s="1644" t="s">
        <v>190</v>
      </c>
      <c r="AK228" s="1750" t="s">
        <v>2483</v>
      </c>
      <c r="AL228" s="1750" t="s">
        <v>2191</v>
      </c>
      <c r="AM228" s="1973" t="s">
        <v>1725</v>
      </c>
      <c r="AN228" s="1218" t="s">
        <v>2190</v>
      </c>
      <c r="CK228" s="1286"/>
      <c r="CL228" s="1060"/>
      <c r="CM228" s="1060"/>
    </row>
    <row r="229" spans="2:102" ht="15" customHeight="1" x14ac:dyDescent="0.3">
      <c r="B229" s="234">
        <v>5</v>
      </c>
      <c r="C229" s="234"/>
      <c r="D229" s="234"/>
      <c r="E229" s="234"/>
      <c r="F229" s="234"/>
      <c r="I229" s="1417" t="s">
        <v>2379</v>
      </c>
      <c r="AI229" s="1774">
        <v>48011950100</v>
      </c>
      <c r="AJ229" s="1993" t="s">
        <v>1736</v>
      </c>
      <c r="AK229" s="1993">
        <v>68750</v>
      </c>
      <c r="AL229" s="1994" t="s">
        <v>1729</v>
      </c>
      <c r="AM229" s="1995">
        <v>7.5</v>
      </c>
      <c r="AN229" s="1993" t="s">
        <v>192</v>
      </c>
      <c r="BX229"/>
      <c r="BY229"/>
      <c r="BZ229"/>
      <c r="CA229"/>
      <c r="CB229"/>
      <c r="CD229" s="1060"/>
      <c r="CE229" s="1286"/>
      <c r="CF229" s="1060"/>
      <c r="CG229" s="1060"/>
      <c r="CH229" s="1060"/>
      <c r="CK229" s="1645"/>
      <c r="CL229" s="1645"/>
      <c r="CM229" s="1645"/>
      <c r="CN229"/>
      <c r="CO229"/>
      <c r="CP229"/>
      <c r="CQ229"/>
      <c r="CR229"/>
      <c r="CS229" s="1060"/>
      <c r="CT229" s="1060"/>
      <c r="CU229" s="1060"/>
      <c r="CV229" s="1060"/>
      <c r="CW229" s="1060"/>
      <c r="CX229" s="1060"/>
    </row>
    <row r="230" spans="2:102" ht="15" customHeight="1" x14ac:dyDescent="0.3">
      <c r="B230" s="234">
        <v>6</v>
      </c>
      <c r="C230" s="234"/>
      <c r="D230" s="234"/>
      <c r="E230" s="234"/>
      <c r="F230" s="234"/>
      <c r="I230" s="1417" t="s">
        <v>1992</v>
      </c>
      <c r="AI230" s="1996">
        <v>48017950100</v>
      </c>
      <c r="AJ230" s="1997" t="s">
        <v>2182</v>
      </c>
      <c r="AK230" s="1997">
        <v>43523</v>
      </c>
      <c r="AL230" s="1998" t="s">
        <v>1728</v>
      </c>
      <c r="AM230" s="1999">
        <v>22.3</v>
      </c>
      <c r="AN230" s="1997" t="s">
        <v>193</v>
      </c>
      <c r="BX230"/>
      <c r="BY230"/>
      <c r="BZ230"/>
      <c r="CA230"/>
      <c r="CB230"/>
      <c r="CD230" s="1060"/>
      <c r="CE230" s="1286"/>
      <c r="CF230" s="1060"/>
      <c r="CG230" s="1060"/>
      <c r="CH230" s="1060"/>
      <c r="CK230" s="1645"/>
      <c r="CL230" s="1645"/>
      <c r="CM230" s="1645"/>
      <c r="CN230"/>
      <c r="CO230"/>
      <c r="CP230"/>
      <c r="CQ230"/>
      <c r="CR230"/>
      <c r="CS230" s="1060"/>
      <c r="CT230" s="1060"/>
      <c r="CU230" s="1060"/>
      <c r="CV230" s="1060"/>
      <c r="CW230" s="1060"/>
      <c r="CX230" s="1060"/>
    </row>
    <row r="231" spans="2:102" ht="15" customHeight="1" x14ac:dyDescent="0.3">
      <c r="B231" s="234">
        <v>7</v>
      </c>
      <c r="C231" s="234"/>
      <c r="D231" s="234"/>
      <c r="E231" s="234"/>
      <c r="F231" s="234"/>
      <c r="I231" s="1417" t="s">
        <v>2378</v>
      </c>
      <c r="AI231" s="1774">
        <v>48045950200</v>
      </c>
      <c r="AJ231" s="1993" t="s">
        <v>1752</v>
      </c>
      <c r="AK231" s="1993">
        <v>42500</v>
      </c>
      <c r="AL231" s="1994" t="s">
        <v>1728</v>
      </c>
      <c r="AM231" s="1994">
        <v>13.9</v>
      </c>
      <c r="AN231" s="1993" t="s">
        <v>192</v>
      </c>
      <c r="BX231"/>
      <c r="BY231"/>
      <c r="BZ231"/>
      <c r="CA231"/>
      <c r="CB231"/>
      <c r="CD231" s="1060"/>
      <c r="CE231" s="1286"/>
      <c r="CF231" s="1060"/>
      <c r="CG231" s="1060"/>
      <c r="CH231" s="1060"/>
      <c r="CK231" s="1645"/>
      <c r="CL231" s="1645"/>
      <c r="CM231" s="1645"/>
      <c r="CN231"/>
      <c r="CO231"/>
      <c r="CP231"/>
      <c r="CQ231"/>
      <c r="CR231"/>
      <c r="CS231" s="1060"/>
      <c r="CT231" s="1060"/>
      <c r="CU231" s="1060"/>
      <c r="CV231" s="1060"/>
      <c r="CW231" s="1060"/>
      <c r="CX231" s="1060"/>
    </row>
    <row r="232" spans="2:102" ht="15" customHeight="1" x14ac:dyDescent="0.3">
      <c r="B232" s="234">
        <v>8</v>
      </c>
      <c r="C232" s="234"/>
      <c r="D232" s="234"/>
      <c r="E232" s="234"/>
      <c r="F232" s="234"/>
      <c r="I232" s="1417" t="s">
        <v>1993</v>
      </c>
      <c r="AI232" s="1996">
        <v>48065950100</v>
      </c>
      <c r="AJ232" s="1997" t="s">
        <v>1762</v>
      </c>
      <c r="AK232" s="1997">
        <v>67989</v>
      </c>
      <c r="AL232" s="1998" t="s">
        <v>1729</v>
      </c>
      <c r="AM232" s="1998">
        <v>5.4</v>
      </c>
      <c r="AN232" s="1997" t="s">
        <v>192</v>
      </c>
      <c r="BX232"/>
      <c r="BY232"/>
      <c r="BZ232"/>
      <c r="CA232"/>
      <c r="CB232"/>
      <c r="CD232" s="1060"/>
      <c r="CE232" s="1286"/>
      <c r="CF232" s="1060"/>
      <c r="CG232" s="1060"/>
      <c r="CH232" s="1060"/>
      <c r="CK232" s="1645"/>
      <c r="CL232" s="1645"/>
      <c r="CM232" s="1645"/>
      <c r="CN232"/>
      <c r="CO232"/>
      <c r="CP232"/>
      <c r="CQ232"/>
      <c r="CR232"/>
      <c r="CS232" s="1060"/>
      <c r="CT232" s="1060"/>
      <c r="CU232" s="1060"/>
      <c r="CV232" s="1060"/>
      <c r="CW232" s="1060"/>
      <c r="CX232" s="1060"/>
    </row>
    <row r="233" spans="2:102" ht="15" customHeight="1" x14ac:dyDescent="0.3">
      <c r="B233" s="234">
        <v>9</v>
      </c>
      <c r="C233" s="234"/>
      <c r="D233" s="234"/>
      <c r="E233" s="234"/>
      <c r="F233" s="234"/>
      <c r="AI233" s="1774">
        <v>48065950200</v>
      </c>
      <c r="AJ233" s="1993" t="s">
        <v>1762</v>
      </c>
      <c r="AK233" s="1993">
        <v>66106</v>
      </c>
      <c r="AL233" s="1994" t="s">
        <v>1729</v>
      </c>
      <c r="AM233" s="1994">
        <v>7.1</v>
      </c>
      <c r="AN233" s="1993" t="s">
        <v>192</v>
      </c>
      <c r="BX233"/>
      <c r="BY233"/>
      <c r="BZ233"/>
      <c r="CA233"/>
      <c r="CB233"/>
      <c r="CD233" s="1060"/>
      <c r="CE233" s="1286"/>
      <c r="CF233" s="1060"/>
      <c r="CG233" s="1060"/>
      <c r="CH233" s="1060"/>
      <c r="CK233" s="1645"/>
      <c r="CL233" s="1645"/>
      <c r="CM233" s="1645"/>
      <c r="CN233"/>
      <c r="CO233"/>
      <c r="CP233"/>
      <c r="CQ233"/>
      <c r="CR233"/>
      <c r="CS233" s="1060"/>
      <c r="CT233" s="1060"/>
      <c r="CU233" s="1060"/>
      <c r="CV233" s="1060"/>
      <c r="CW233" s="1060"/>
      <c r="CX233" s="1060"/>
    </row>
    <row r="234" spans="2:102" ht="15" customHeight="1" x14ac:dyDescent="0.3">
      <c r="B234" s="234">
        <v>10</v>
      </c>
      <c r="C234" s="234"/>
      <c r="D234" s="234"/>
      <c r="E234" s="234"/>
      <c r="F234" s="234"/>
      <c r="AI234" s="1996">
        <v>48069950100</v>
      </c>
      <c r="AJ234" s="1997" t="s">
        <v>1764</v>
      </c>
      <c r="AK234" s="1997">
        <v>60708</v>
      </c>
      <c r="AL234" s="1998" t="s">
        <v>1729</v>
      </c>
      <c r="AM234" s="1998">
        <v>1.7</v>
      </c>
      <c r="AN234" s="1997" t="s">
        <v>192</v>
      </c>
      <c r="BX234"/>
      <c r="BY234"/>
      <c r="BZ234"/>
      <c r="CA234"/>
      <c r="CB234"/>
      <c r="CD234" s="1060"/>
      <c r="CE234" s="1286"/>
      <c r="CF234" s="1060"/>
      <c r="CG234" s="1060"/>
      <c r="CH234" s="1060"/>
      <c r="CK234" s="1645"/>
      <c r="CL234" s="1645"/>
      <c r="CM234" s="1645"/>
      <c r="CN234"/>
      <c r="CO234"/>
      <c r="CP234"/>
      <c r="CQ234"/>
      <c r="CR234"/>
      <c r="CS234" s="1060"/>
      <c r="CT234" s="1060"/>
      <c r="CU234" s="1060"/>
      <c r="CV234" s="1060"/>
      <c r="CW234" s="1060"/>
      <c r="CX234" s="1060"/>
    </row>
    <row r="235" spans="2:102" ht="15" customHeight="1" x14ac:dyDescent="0.3">
      <c r="B235" s="234">
        <v>11</v>
      </c>
      <c r="C235" s="234"/>
      <c r="D235" s="234"/>
      <c r="E235" s="234"/>
      <c r="F235" s="234"/>
      <c r="AI235" s="1774">
        <v>48069950200</v>
      </c>
      <c r="AJ235" s="1993" t="s">
        <v>1764</v>
      </c>
      <c r="AK235" s="1993">
        <v>40636</v>
      </c>
      <c r="AL235" s="1994" t="s">
        <v>1728</v>
      </c>
      <c r="AM235" s="1994">
        <v>17.8</v>
      </c>
      <c r="AN235" s="1993" t="s">
        <v>192</v>
      </c>
      <c r="BX235"/>
      <c r="BY235"/>
      <c r="BZ235"/>
      <c r="CA235"/>
      <c r="CB235"/>
      <c r="CD235" s="1060"/>
      <c r="CE235" s="1286"/>
      <c r="CF235" s="1060"/>
      <c r="CG235" s="1060"/>
      <c r="CH235" s="1060"/>
      <c r="CK235" s="1645"/>
      <c r="CL235" s="1645"/>
      <c r="CM235" s="1645"/>
      <c r="CN235"/>
      <c r="CO235"/>
      <c r="CP235"/>
      <c r="CQ235"/>
      <c r="CR235"/>
      <c r="CS235" s="1060"/>
      <c r="CT235" s="1060"/>
      <c r="CU235" s="1060"/>
      <c r="CV235" s="1060"/>
      <c r="CW235" s="1060"/>
      <c r="CX235" s="1060"/>
    </row>
    <row r="236" spans="2:102" ht="15" customHeight="1" x14ac:dyDescent="0.3">
      <c r="B236" s="234">
        <v>12</v>
      </c>
      <c r="C236" s="234"/>
      <c r="D236" s="234"/>
      <c r="E236" s="234"/>
      <c r="F236" s="234"/>
      <c r="AI236" s="1996">
        <v>48069950300</v>
      </c>
      <c r="AJ236" s="1997" t="s">
        <v>1764</v>
      </c>
      <c r="AK236" s="1997">
        <v>44132</v>
      </c>
      <c r="AL236" s="1998" t="s">
        <v>1728</v>
      </c>
      <c r="AM236" s="1998">
        <v>20.8</v>
      </c>
      <c r="AN236" s="1997" t="s">
        <v>193</v>
      </c>
      <c r="BX236"/>
      <c r="BY236"/>
      <c r="BZ236"/>
      <c r="CA236"/>
      <c r="CB236"/>
      <c r="CD236" s="1060"/>
      <c r="CE236" s="1286"/>
      <c r="CF236" s="1060"/>
      <c r="CG236" s="1060"/>
      <c r="CH236" s="1060"/>
      <c r="CK236" s="1645"/>
      <c r="CL236" s="1645"/>
      <c r="CM236" s="1645"/>
      <c r="CN236"/>
      <c r="CO236"/>
      <c r="CP236"/>
      <c r="CQ236"/>
      <c r="CR236"/>
      <c r="CS236" s="1060"/>
      <c r="CT236" s="1060"/>
      <c r="CU236" s="1060"/>
      <c r="CV236" s="1060"/>
      <c r="CW236" s="1060"/>
      <c r="CX236" s="1060"/>
    </row>
    <row r="237" spans="2:102" ht="15" customHeight="1" x14ac:dyDescent="0.3">
      <c r="B237" s="234">
        <v>13</v>
      </c>
      <c r="C237" s="234"/>
      <c r="D237" s="234"/>
      <c r="E237" s="234"/>
      <c r="F237" s="234"/>
      <c r="AI237" s="1774">
        <v>48075950100</v>
      </c>
      <c r="AJ237" s="1993" t="s">
        <v>1767</v>
      </c>
      <c r="AK237" s="1993">
        <v>82599</v>
      </c>
      <c r="AL237" s="1994" t="s">
        <v>1729</v>
      </c>
      <c r="AM237" s="1994">
        <v>9.3000000000000007</v>
      </c>
      <c r="AN237" s="1993" t="s">
        <v>192</v>
      </c>
      <c r="BX237"/>
      <c r="BY237"/>
      <c r="BZ237"/>
      <c r="CA237"/>
      <c r="CB237"/>
      <c r="CD237" s="1060"/>
      <c r="CE237" s="1286"/>
      <c r="CF237" s="1060"/>
      <c r="CG237" s="1060"/>
      <c r="CH237" s="1060"/>
      <c r="CK237" s="1645"/>
      <c r="CL237" s="1645"/>
      <c r="CM237" s="1645"/>
      <c r="CN237"/>
      <c r="CO237"/>
      <c r="CP237"/>
      <c r="CQ237"/>
      <c r="CR237"/>
      <c r="CS237" s="1060"/>
      <c r="CT237" s="1060"/>
      <c r="CU237" s="1060"/>
      <c r="CV237" s="1060"/>
      <c r="CW237" s="1060"/>
      <c r="CX237" s="1060"/>
    </row>
    <row r="238" spans="2:102" ht="15" customHeight="1" x14ac:dyDescent="0.3">
      <c r="AI238" s="1996">
        <v>48075950200</v>
      </c>
      <c r="AJ238" s="1997" t="s">
        <v>1767</v>
      </c>
      <c r="AK238" s="1997">
        <v>35179</v>
      </c>
      <c r="AL238" s="1998" t="s">
        <v>1730</v>
      </c>
      <c r="AM238" s="1998">
        <v>21.6</v>
      </c>
      <c r="AN238" s="1997" t="s">
        <v>193</v>
      </c>
      <c r="BX238"/>
      <c r="BY238"/>
      <c r="BZ238"/>
      <c r="CA238"/>
      <c r="CB238"/>
      <c r="CD238" s="1060"/>
      <c r="CE238" s="1286"/>
      <c r="CF238" s="1060"/>
      <c r="CG238" s="1060"/>
      <c r="CH238" s="1060"/>
      <c r="CK238" s="1645"/>
      <c r="CL238" s="1645"/>
      <c r="CM238" s="1645"/>
      <c r="CN238"/>
      <c r="CO238"/>
      <c r="CP238"/>
      <c r="CQ238"/>
      <c r="CR238"/>
      <c r="CS238" s="1060"/>
      <c r="CT238" s="1060"/>
      <c r="CU238" s="1060"/>
      <c r="CV238" s="1060"/>
      <c r="CW238" s="1060"/>
      <c r="CX238" s="1060"/>
    </row>
    <row r="239" spans="2:102" ht="15" customHeight="1" x14ac:dyDescent="0.3">
      <c r="AI239" s="1774">
        <v>48079950100</v>
      </c>
      <c r="AJ239" s="1993" t="s">
        <v>1769</v>
      </c>
      <c r="AK239" s="1993">
        <v>37500</v>
      </c>
      <c r="AL239" s="1994" t="s">
        <v>1730</v>
      </c>
      <c r="AM239" s="1994">
        <v>24.8</v>
      </c>
      <c r="AN239" s="1993" t="s">
        <v>193</v>
      </c>
      <c r="BX239"/>
      <c r="BY239"/>
      <c r="BZ239"/>
      <c r="CA239"/>
      <c r="CB239"/>
      <c r="CD239" s="1060"/>
      <c r="CE239" s="1286"/>
      <c r="CF239" s="1060"/>
      <c r="CG239" s="1060"/>
      <c r="CH239" s="1060"/>
      <c r="CK239" s="1645"/>
      <c r="CL239" s="1645"/>
      <c r="CM239" s="1645"/>
      <c r="CN239"/>
      <c r="CO239"/>
      <c r="CP239"/>
      <c r="CQ239"/>
      <c r="CR239"/>
      <c r="CS239" s="1060"/>
      <c r="CT239" s="1060"/>
      <c r="CU239" s="1060"/>
      <c r="CV239" s="1060"/>
      <c r="CW239" s="1060"/>
      <c r="CX239" s="1060"/>
    </row>
    <row r="240" spans="2:102" ht="15" customHeight="1" x14ac:dyDescent="0.3">
      <c r="AI240" s="1996">
        <v>48087950300</v>
      </c>
      <c r="AJ240" s="1997" t="s">
        <v>1773</v>
      </c>
      <c r="AK240" s="1997">
        <v>46348</v>
      </c>
      <c r="AL240" s="1998" t="s">
        <v>1728</v>
      </c>
      <c r="AM240" s="1998">
        <v>15</v>
      </c>
      <c r="AN240" s="1997" t="s">
        <v>192</v>
      </c>
      <c r="BX240"/>
      <c r="BY240"/>
      <c r="BZ240"/>
      <c r="CA240"/>
      <c r="CB240"/>
      <c r="CD240" s="1060"/>
      <c r="CE240" s="1286"/>
      <c r="CF240" s="1060"/>
      <c r="CG240" s="1060"/>
      <c r="CH240" s="1060"/>
      <c r="CK240" s="1645"/>
      <c r="CL240" s="1645"/>
      <c r="CM240" s="1645"/>
      <c r="CN240"/>
      <c r="CO240"/>
      <c r="CP240"/>
      <c r="CQ240"/>
      <c r="CR240"/>
      <c r="CS240" s="1060"/>
      <c r="CT240" s="1060"/>
      <c r="CU240" s="1060"/>
      <c r="CV240" s="1060"/>
      <c r="CW240" s="1060"/>
      <c r="CX240" s="1060"/>
    </row>
    <row r="241" spans="35:102" ht="15" customHeight="1" x14ac:dyDescent="0.3">
      <c r="AI241" s="1774">
        <v>48107950100</v>
      </c>
      <c r="AJ241" s="1993" t="s">
        <v>1783</v>
      </c>
      <c r="AK241" s="1993">
        <v>35570</v>
      </c>
      <c r="AL241" s="1994" t="s">
        <v>1730</v>
      </c>
      <c r="AM241" s="1994">
        <v>27.9</v>
      </c>
      <c r="AN241" s="1993" t="s">
        <v>193</v>
      </c>
      <c r="BX241"/>
      <c r="BY241"/>
      <c r="BZ241"/>
      <c r="CA241"/>
      <c r="CB241"/>
      <c r="CD241" s="1060"/>
      <c r="CE241" s="1286"/>
      <c r="CF241" s="1060"/>
      <c r="CG241" s="1060"/>
      <c r="CH241" s="1060"/>
      <c r="CK241" s="1645"/>
      <c r="CL241" s="1645"/>
      <c r="CM241" s="1645"/>
      <c r="CN241"/>
      <c r="CO241"/>
      <c r="CP241"/>
      <c r="CQ241"/>
      <c r="CR241"/>
      <c r="CS241" s="1060"/>
      <c r="CT241" s="1060"/>
      <c r="CU241" s="1060"/>
      <c r="CV241" s="1060"/>
      <c r="CW241" s="1060"/>
      <c r="CX241" s="1060"/>
    </row>
    <row r="242" spans="35:102" ht="15" customHeight="1" x14ac:dyDescent="0.3">
      <c r="AI242" s="1996">
        <v>48107950200</v>
      </c>
      <c r="AJ242" s="1997" t="s">
        <v>1783</v>
      </c>
      <c r="AK242" s="1997">
        <v>39943</v>
      </c>
      <c r="AL242" s="1998" t="s">
        <v>1728</v>
      </c>
      <c r="AM242" s="1998">
        <v>11.6</v>
      </c>
      <c r="AN242" s="1997" t="s">
        <v>192</v>
      </c>
      <c r="BX242"/>
      <c r="BY242"/>
      <c r="BZ242"/>
      <c r="CA242"/>
      <c r="CB242"/>
      <c r="CD242" s="1060"/>
      <c r="CE242" s="1286"/>
      <c r="CF242" s="1060"/>
      <c r="CG242" s="1060"/>
      <c r="CH242" s="1060"/>
      <c r="CK242" s="1645"/>
      <c r="CL242" s="1645"/>
      <c r="CM242" s="1645"/>
      <c r="CN242"/>
      <c r="CO242"/>
      <c r="CP242"/>
      <c r="CQ242"/>
      <c r="CR242"/>
      <c r="CS242" s="1060"/>
      <c r="CT242" s="1060"/>
      <c r="CU242" s="1060"/>
      <c r="CV242" s="1060"/>
      <c r="CW242" s="1060"/>
      <c r="CX242" s="1060"/>
    </row>
    <row r="243" spans="35:102" ht="15" customHeight="1" x14ac:dyDescent="0.3">
      <c r="AI243" s="1774">
        <v>48107950300</v>
      </c>
      <c r="AJ243" s="1993" t="s">
        <v>1783</v>
      </c>
      <c r="AK243" s="1993">
        <v>41645</v>
      </c>
      <c r="AL243" s="1994" t="s">
        <v>1728</v>
      </c>
      <c r="AM243" s="1994">
        <v>24.7</v>
      </c>
      <c r="AN243" s="1993" t="s">
        <v>193</v>
      </c>
      <c r="BX243"/>
      <c r="BY243"/>
      <c r="BZ243"/>
      <c r="CA243"/>
      <c r="CB243"/>
      <c r="CD243" s="1060"/>
      <c r="CE243" s="1286"/>
      <c r="CF243" s="1060"/>
      <c r="CG243" s="1060"/>
      <c r="CH243" s="1060"/>
      <c r="CK243" s="1645"/>
      <c r="CL243" s="1645"/>
      <c r="CM243" s="1645"/>
      <c r="CN243"/>
      <c r="CO243"/>
      <c r="CP243"/>
      <c r="CQ243"/>
      <c r="CR243"/>
      <c r="CS243" s="1060"/>
      <c r="CT243" s="1060"/>
      <c r="CU243" s="1060"/>
      <c r="CV243" s="1060"/>
      <c r="CW243" s="1060"/>
      <c r="CX243" s="1060"/>
    </row>
    <row r="244" spans="35:102" ht="15" customHeight="1" x14ac:dyDescent="0.3">
      <c r="AI244" s="1996">
        <v>48111950100</v>
      </c>
      <c r="AJ244" s="1997" t="s">
        <v>1785</v>
      </c>
      <c r="AK244" s="1997">
        <v>54926</v>
      </c>
      <c r="AL244" s="1998" t="s">
        <v>1727</v>
      </c>
      <c r="AM244" s="1998">
        <v>8.4</v>
      </c>
      <c r="AN244" s="1997" t="s">
        <v>192</v>
      </c>
      <c r="BX244"/>
      <c r="BY244"/>
      <c r="BZ244"/>
      <c r="CA244"/>
      <c r="CB244"/>
      <c r="CD244" s="1060"/>
      <c r="CE244" s="1286"/>
      <c r="CF244" s="1060"/>
      <c r="CG244" s="1060"/>
      <c r="CH244" s="1060"/>
      <c r="CK244" s="1645"/>
      <c r="CL244" s="1645"/>
      <c r="CM244" s="1645"/>
      <c r="CN244"/>
      <c r="CO244"/>
      <c r="CP244"/>
      <c r="CQ244"/>
      <c r="CR244"/>
      <c r="CS244" s="1060"/>
      <c r="CT244" s="1060"/>
      <c r="CU244" s="1060"/>
      <c r="CV244" s="1060"/>
      <c r="CW244" s="1060"/>
      <c r="CX244" s="1060"/>
    </row>
    <row r="245" spans="35:102" ht="15" customHeight="1" x14ac:dyDescent="0.3">
      <c r="AI245" s="1774">
        <v>48111950300</v>
      </c>
      <c r="AJ245" s="1993" t="s">
        <v>1785</v>
      </c>
      <c r="AK245" s="1993">
        <v>43852</v>
      </c>
      <c r="AL245" s="1994" t="s">
        <v>1728</v>
      </c>
      <c r="AM245" s="1994">
        <v>17.5</v>
      </c>
      <c r="AN245" s="1993" t="s">
        <v>192</v>
      </c>
      <c r="BX245"/>
      <c r="BY245"/>
      <c r="BZ245"/>
      <c r="CA245"/>
      <c r="CB245"/>
      <c r="CD245" s="1060"/>
      <c r="CE245" s="1286"/>
      <c r="CF245" s="1060"/>
      <c r="CG245" s="1060"/>
      <c r="CH245" s="1060"/>
      <c r="CK245" s="1645"/>
      <c r="CL245" s="1645"/>
      <c r="CM245" s="1645"/>
      <c r="CN245"/>
      <c r="CO245"/>
      <c r="CP245"/>
      <c r="CQ245"/>
      <c r="CR245"/>
      <c r="CS245" s="1060"/>
      <c r="CT245" s="1060"/>
      <c r="CU245" s="1060"/>
      <c r="CV245" s="1060"/>
      <c r="CW245" s="1060"/>
      <c r="CX245" s="1060"/>
    </row>
    <row r="246" spans="35:102" ht="15" customHeight="1" x14ac:dyDescent="0.3">
      <c r="AI246" s="1996">
        <v>48117950300</v>
      </c>
      <c r="AJ246" s="1997" t="s">
        <v>1788</v>
      </c>
      <c r="AK246" s="1997">
        <v>51549</v>
      </c>
      <c r="AL246" s="1998" t="s">
        <v>1727</v>
      </c>
      <c r="AM246" s="1998">
        <v>13.2</v>
      </c>
      <c r="AN246" s="1997" t="s">
        <v>192</v>
      </c>
      <c r="BX246"/>
      <c r="BY246"/>
      <c r="BZ246"/>
      <c r="CA246"/>
      <c r="CB246"/>
      <c r="CD246" s="1060"/>
      <c r="CE246" s="1286"/>
      <c r="CF246" s="1060"/>
      <c r="CG246" s="1060"/>
      <c r="CH246" s="1060"/>
      <c r="CK246" s="1645"/>
      <c r="CL246" s="1645"/>
      <c r="CM246" s="1645"/>
      <c r="CN246"/>
      <c r="CO246"/>
      <c r="CP246"/>
      <c r="CQ246"/>
      <c r="CR246"/>
      <c r="CS246" s="1060"/>
      <c r="CT246" s="1060"/>
      <c r="CU246" s="1060"/>
      <c r="CV246" s="1060"/>
      <c r="CW246" s="1060"/>
      <c r="CX246" s="1060"/>
    </row>
    <row r="247" spans="35:102" ht="15" customHeight="1" x14ac:dyDescent="0.3">
      <c r="AI247" s="1774">
        <v>48117950400</v>
      </c>
      <c r="AJ247" s="1993" t="s">
        <v>1788</v>
      </c>
      <c r="AK247" s="1993">
        <v>51714</v>
      </c>
      <c r="AL247" s="1994" t="s">
        <v>1727</v>
      </c>
      <c r="AM247" s="1994">
        <v>16.7</v>
      </c>
      <c r="AN247" s="1993" t="s">
        <v>192</v>
      </c>
      <c r="BX247"/>
      <c r="BY247"/>
      <c r="BZ247"/>
      <c r="CA247"/>
      <c r="CB247"/>
      <c r="CD247" s="1060"/>
      <c r="CE247" s="1286"/>
      <c r="CF247" s="1060"/>
      <c r="CG247" s="1060"/>
      <c r="CH247" s="1060"/>
      <c r="CK247" s="1645"/>
      <c r="CL247" s="1645"/>
      <c r="CM247" s="1645"/>
      <c r="CN247"/>
      <c r="CO247"/>
      <c r="CP247"/>
      <c r="CQ247"/>
      <c r="CR247"/>
      <c r="CS247" s="1060"/>
      <c r="CT247" s="1060"/>
      <c r="CU247" s="1060"/>
      <c r="CV247" s="1060"/>
      <c r="CW247" s="1060"/>
      <c r="CX247" s="1060"/>
    </row>
    <row r="248" spans="35:102" ht="15" customHeight="1" x14ac:dyDescent="0.3">
      <c r="AI248" s="1996">
        <v>48117950500</v>
      </c>
      <c r="AJ248" s="1997" t="s">
        <v>1788</v>
      </c>
      <c r="AK248" s="1997">
        <v>44848</v>
      </c>
      <c r="AL248" s="1998" t="s">
        <v>1728</v>
      </c>
      <c r="AM248" s="1998">
        <v>29.1</v>
      </c>
      <c r="AN248" s="1997" t="s">
        <v>193</v>
      </c>
      <c r="BX248"/>
      <c r="BY248"/>
      <c r="BZ248"/>
      <c r="CA248"/>
      <c r="CB248"/>
      <c r="CD248" s="1060"/>
      <c r="CE248" s="1286"/>
      <c r="CF248" s="1060"/>
      <c r="CG248" s="1060"/>
      <c r="CH248" s="1060"/>
      <c r="CK248" s="1645"/>
      <c r="CL248" s="1645"/>
      <c r="CM248" s="1645"/>
      <c r="CN248"/>
      <c r="CO248"/>
      <c r="CP248"/>
      <c r="CQ248"/>
      <c r="CR248"/>
      <c r="CS248" s="1060"/>
      <c r="CT248" s="1060"/>
      <c r="CU248" s="1060"/>
      <c r="CV248" s="1060"/>
      <c r="CW248" s="1060"/>
      <c r="CX248" s="1060"/>
    </row>
    <row r="249" spans="35:102" ht="15" customHeight="1" x14ac:dyDescent="0.3">
      <c r="AI249" s="1774">
        <v>48117950600</v>
      </c>
      <c r="AJ249" s="1993" t="s">
        <v>1788</v>
      </c>
      <c r="AK249" s="1993">
        <v>60946</v>
      </c>
      <c r="AL249" s="1994" t="s">
        <v>1729</v>
      </c>
      <c r="AM249" s="1994">
        <v>16.7</v>
      </c>
      <c r="AN249" s="1993" t="s">
        <v>192</v>
      </c>
      <c r="BX249"/>
      <c r="BY249"/>
      <c r="BZ249"/>
      <c r="CA249"/>
      <c r="CB249"/>
      <c r="CD249" s="1060"/>
      <c r="CE249" s="1286"/>
      <c r="CF249" s="1060"/>
      <c r="CG249" s="1060"/>
      <c r="CH249" s="1060"/>
      <c r="CK249" s="1645"/>
      <c r="CL249" s="1645"/>
      <c r="CM249" s="1645"/>
      <c r="CN249"/>
      <c r="CO249"/>
      <c r="CP249"/>
      <c r="CQ249"/>
      <c r="CR249"/>
      <c r="CS249" s="1060"/>
      <c r="CT249" s="1060"/>
      <c r="CU249" s="1060"/>
      <c r="CV249" s="1060"/>
      <c r="CW249" s="1060"/>
      <c r="CX249" s="1060"/>
    </row>
    <row r="250" spans="35:102" ht="15" customHeight="1" x14ac:dyDescent="0.3">
      <c r="AI250" s="1996">
        <v>48125950300</v>
      </c>
      <c r="AJ250" s="1997" t="s">
        <v>1792</v>
      </c>
      <c r="AK250" s="1997">
        <v>43088</v>
      </c>
      <c r="AL250" s="1998" t="s">
        <v>1728</v>
      </c>
      <c r="AM250" s="1998">
        <v>16.600000000000001</v>
      </c>
      <c r="AN250" s="1997" t="s">
        <v>192</v>
      </c>
      <c r="BX250"/>
      <c r="BY250"/>
      <c r="BZ250"/>
      <c r="CA250"/>
      <c r="CB250"/>
      <c r="CD250" s="1060"/>
      <c r="CE250" s="1286"/>
      <c r="CF250" s="1060"/>
      <c r="CG250" s="1060"/>
      <c r="CH250" s="1060"/>
      <c r="CK250" s="1645"/>
      <c r="CL250" s="1645"/>
      <c r="CM250" s="1645"/>
      <c r="CN250"/>
      <c r="CO250"/>
      <c r="CP250"/>
      <c r="CQ250"/>
      <c r="CR250"/>
      <c r="CS250" s="1060"/>
      <c r="CT250" s="1060"/>
      <c r="CU250" s="1060"/>
      <c r="CV250" s="1060"/>
      <c r="CW250" s="1060"/>
      <c r="CX250" s="1060"/>
    </row>
    <row r="251" spans="35:102" ht="15" customHeight="1" x14ac:dyDescent="0.3">
      <c r="AI251" s="1774">
        <v>48129950200</v>
      </c>
      <c r="AJ251" s="1993" t="s">
        <v>1794</v>
      </c>
      <c r="AK251" s="1993">
        <v>43269</v>
      </c>
      <c r="AL251" s="1994" t="s">
        <v>1728</v>
      </c>
      <c r="AM251" s="1994">
        <v>17.3</v>
      </c>
      <c r="AN251" s="1993" t="s">
        <v>192</v>
      </c>
      <c r="BX251"/>
      <c r="BY251"/>
      <c r="BZ251"/>
      <c r="CA251"/>
      <c r="CB251"/>
      <c r="CD251" s="1060"/>
      <c r="CE251" s="1286"/>
      <c r="CF251" s="1060"/>
      <c r="CG251" s="1060"/>
      <c r="CH251" s="1060"/>
      <c r="CK251" s="1645"/>
      <c r="CL251" s="1645"/>
      <c r="CM251" s="1645"/>
      <c r="CN251"/>
      <c r="CO251"/>
      <c r="CP251"/>
      <c r="CQ251"/>
      <c r="CR251"/>
      <c r="CS251" s="1060"/>
      <c r="CT251" s="1060"/>
      <c r="CU251" s="1060"/>
      <c r="CV251" s="1060"/>
      <c r="CW251" s="1060"/>
      <c r="CX251" s="1060"/>
    </row>
    <row r="252" spans="35:102" ht="15" customHeight="1" x14ac:dyDescent="0.3">
      <c r="AI252" s="1996">
        <v>48129950300</v>
      </c>
      <c r="AJ252" s="1997" t="s">
        <v>1794</v>
      </c>
      <c r="AK252" s="1997">
        <v>50000</v>
      </c>
      <c r="AL252" s="1998" t="s">
        <v>1727</v>
      </c>
      <c r="AM252" s="1998">
        <v>12.1</v>
      </c>
      <c r="AN252" s="1997" t="s">
        <v>192</v>
      </c>
      <c r="BX252"/>
      <c r="BY252"/>
      <c r="BZ252"/>
      <c r="CA252"/>
      <c r="CB252"/>
      <c r="CD252" s="1060"/>
      <c r="CE252" s="1286"/>
      <c r="CF252" s="1060"/>
      <c r="CG252" s="1060"/>
      <c r="CH252" s="1060"/>
      <c r="CK252" s="1645"/>
      <c r="CL252" s="1645"/>
      <c r="CM252" s="1645"/>
      <c r="CN252"/>
      <c r="CO252"/>
      <c r="CP252"/>
      <c r="CQ252"/>
      <c r="CR252"/>
      <c r="CS252" s="1060"/>
      <c r="CT252" s="1060"/>
      <c r="CU252" s="1060"/>
      <c r="CV252" s="1060"/>
      <c r="CW252" s="1060"/>
      <c r="CX252" s="1060"/>
    </row>
    <row r="253" spans="35:102" ht="15" customHeight="1" x14ac:dyDescent="0.3">
      <c r="AI253" s="1774">
        <v>48153950500</v>
      </c>
      <c r="AJ253" s="1993" t="s">
        <v>1806</v>
      </c>
      <c r="AK253" s="1993">
        <v>55391</v>
      </c>
      <c r="AL253" s="1994" t="s">
        <v>1727</v>
      </c>
      <c r="AM253" s="1994">
        <v>16</v>
      </c>
      <c r="AN253" s="1993" t="s">
        <v>192</v>
      </c>
      <c r="BX253"/>
      <c r="BY253"/>
      <c r="BZ253"/>
      <c r="CA253"/>
      <c r="CB253"/>
      <c r="CD253" s="1060"/>
      <c r="CE253" s="1286"/>
      <c r="CF253" s="1060"/>
      <c r="CG253" s="1060"/>
      <c r="CH253" s="1060"/>
      <c r="CK253" s="1645"/>
      <c r="CL253" s="1645"/>
      <c r="CM253" s="1645"/>
      <c r="CN253"/>
      <c r="CO253"/>
      <c r="CP253"/>
      <c r="CQ253"/>
      <c r="CR253"/>
      <c r="CS253" s="1060"/>
      <c r="CT253" s="1060"/>
      <c r="CU253" s="1060"/>
      <c r="CV253" s="1060"/>
      <c r="CW253" s="1060"/>
      <c r="CX253" s="1060"/>
    </row>
    <row r="254" spans="35:102" ht="15" customHeight="1" x14ac:dyDescent="0.3">
      <c r="AI254" s="1996">
        <v>48153950600</v>
      </c>
      <c r="AJ254" s="1997" t="s">
        <v>1806</v>
      </c>
      <c r="AK254" s="1997">
        <v>46284</v>
      </c>
      <c r="AL254" s="1998" t="s">
        <v>1728</v>
      </c>
      <c r="AM254" s="1998">
        <v>19.600000000000001</v>
      </c>
      <c r="AN254" s="1997" t="s">
        <v>192</v>
      </c>
      <c r="BX254"/>
      <c r="BY254"/>
      <c r="BZ254"/>
      <c r="CA254"/>
      <c r="CB254"/>
      <c r="CD254" s="1060"/>
      <c r="CE254" s="1286"/>
      <c r="CF254" s="1060"/>
      <c r="CG254" s="1060"/>
      <c r="CH254" s="1060"/>
      <c r="CK254" s="1645"/>
      <c r="CL254" s="1645"/>
      <c r="CM254" s="1645"/>
      <c r="CN254"/>
      <c r="CO254"/>
      <c r="CP254"/>
      <c r="CQ254"/>
      <c r="CR254"/>
      <c r="CS254" s="1060"/>
      <c r="CT254" s="1060"/>
      <c r="CU254" s="1060"/>
      <c r="CV254" s="1060"/>
      <c r="CW254" s="1060"/>
      <c r="CX254" s="1060"/>
    </row>
    <row r="255" spans="35:102" ht="15" customHeight="1" x14ac:dyDescent="0.3">
      <c r="AI255" s="1774">
        <v>48169950100</v>
      </c>
      <c r="AJ255" s="1993" t="s">
        <v>1814</v>
      </c>
      <c r="AK255" s="1993">
        <v>53832</v>
      </c>
      <c r="AL255" s="1994" t="s">
        <v>1727</v>
      </c>
      <c r="AM255" s="1994">
        <v>13.5</v>
      </c>
      <c r="AN255" s="1993" t="s">
        <v>192</v>
      </c>
      <c r="BX255"/>
      <c r="BY255"/>
      <c r="BZ255"/>
      <c r="CA255"/>
      <c r="CB255"/>
      <c r="CD255" s="1060"/>
      <c r="CE255" s="1286"/>
      <c r="CF255" s="1060"/>
      <c r="CG255" s="1060"/>
      <c r="CH255" s="1060"/>
      <c r="CK255" s="1645"/>
      <c r="CL255" s="1645"/>
      <c r="CM255" s="1645"/>
      <c r="CN255"/>
      <c r="CO255"/>
      <c r="CP255"/>
      <c r="CQ255"/>
      <c r="CR255"/>
      <c r="CS255" s="1060"/>
      <c r="CT255" s="1060"/>
      <c r="CU255" s="1060"/>
      <c r="CV255" s="1060"/>
      <c r="CW255" s="1060"/>
      <c r="CX255" s="1060"/>
    </row>
    <row r="256" spans="35:102" ht="15" customHeight="1" x14ac:dyDescent="0.3">
      <c r="AI256" s="1996">
        <v>48179950100</v>
      </c>
      <c r="AJ256" s="1997" t="s">
        <v>1819</v>
      </c>
      <c r="AK256" s="1997">
        <v>50786</v>
      </c>
      <c r="AL256" s="1998" t="s">
        <v>1727</v>
      </c>
      <c r="AM256" s="1998">
        <v>7.7</v>
      </c>
      <c r="AN256" s="1997" t="s">
        <v>192</v>
      </c>
      <c r="BX256"/>
      <c r="BY256"/>
      <c r="BZ256"/>
      <c r="CA256"/>
      <c r="CB256"/>
      <c r="CD256" s="1060"/>
      <c r="CE256" s="1286"/>
      <c r="CF256" s="1060"/>
      <c r="CG256" s="1060"/>
      <c r="CH256" s="1060"/>
      <c r="CK256" s="1645"/>
      <c r="CL256" s="1645"/>
      <c r="CM256" s="1645"/>
      <c r="CN256"/>
      <c r="CO256"/>
      <c r="CP256"/>
      <c r="CQ256"/>
      <c r="CR256"/>
      <c r="CS256" s="1060"/>
      <c r="CT256" s="1060"/>
      <c r="CU256" s="1060"/>
      <c r="CV256" s="1060"/>
      <c r="CW256" s="1060"/>
      <c r="CX256" s="1060"/>
    </row>
    <row r="257" spans="35:102" ht="15" customHeight="1" x14ac:dyDescent="0.3">
      <c r="AI257" s="1774">
        <v>48179950300</v>
      </c>
      <c r="AJ257" s="1993" t="s">
        <v>1819</v>
      </c>
      <c r="AK257" s="1993">
        <v>84400</v>
      </c>
      <c r="AL257" s="1994" t="s">
        <v>1729</v>
      </c>
      <c r="AM257" s="1994">
        <v>14.6</v>
      </c>
      <c r="AN257" s="1993" t="s">
        <v>192</v>
      </c>
      <c r="BX257"/>
      <c r="BY257"/>
      <c r="BZ257"/>
      <c r="CA257"/>
      <c r="CB257"/>
      <c r="CD257" s="1060"/>
      <c r="CE257" s="1286"/>
      <c r="CF257" s="1060"/>
      <c r="CG257" s="1060"/>
      <c r="CH257" s="1060"/>
      <c r="CK257" s="1645"/>
      <c r="CL257" s="1645"/>
      <c r="CM257" s="1645"/>
      <c r="CN257"/>
      <c r="CO257"/>
      <c r="CP257"/>
      <c r="CQ257"/>
      <c r="CR257"/>
      <c r="CS257" s="1060"/>
      <c r="CT257" s="1060"/>
      <c r="CU257" s="1060"/>
      <c r="CV257" s="1060"/>
      <c r="CW257" s="1060"/>
      <c r="CX257" s="1060"/>
    </row>
    <row r="258" spans="35:102" ht="15" customHeight="1" x14ac:dyDescent="0.3">
      <c r="AI258" s="1996">
        <v>48179950400</v>
      </c>
      <c r="AJ258" s="1997" t="s">
        <v>1819</v>
      </c>
      <c r="AK258" s="1997">
        <v>54757</v>
      </c>
      <c r="AL258" s="1998" t="s">
        <v>1727</v>
      </c>
      <c r="AM258" s="1998">
        <v>6.4</v>
      </c>
      <c r="AN258" s="1997" t="s">
        <v>192</v>
      </c>
      <c r="BX258"/>
      <c r="BY258"/>
      <c r="BZ258"/>
      <c r="CA258"/>
      <c r="CB258"/>
      <c r="CD258" s="1060"/>
      <c r="CE258" s="1286"/>
      <c r="CF258" s="1060"/>
      <c r="CG258" s="1060"/>
      <c r="CH258" s="1060"/>
      <c r="CK258" s="1645"/>
      <c r="CL258" s="1645"/>
      <c r="CM258" s="1645"/>
      <c r="CN258"/>
      <c r="CO258"/>
      <c r="CP258"/>
      <c r="CQ258"/>
      <c r="CR258"/>
      <c r="CS258" s="1060"/>
      <c r="CT258" s="1060"/>
      <c r="CU258" s="1060"/>
      <c r="CV258" s="1060"/>
      <c r="CW258" s="1060"/>
      <c r="CX258" s="1060"/>
    </row>
    <row r="259" spans="35:102" ht="15" customHeight="1" x14ac:dyDescent="0.3">
      <c r="AI259" s="1774">
        <v>48179950500</v>
      </c>
      <c r="AJ259" s="1993" t="s">
        <v>1819</v>
      </c>
      <c r="AK259" s="1993">
        <v>50863</v>
      </c>
      <c r="AL259" s="1994" t="s">
        <v>1727</v>
      </c>
      <c r="AM259" s="1994">
        <v>15.2</v>
      </c>
      <c r="AN259" s="1993" t="s">
        <v>192</v>
      </c>
      <c r="BX259"/>
      <c r="BY259"/>
      <c r="BZ259"/>
      <c r="CA259"/>
      <c r="CB259"/>
      <c r="CD259" s="1060"/>
      <c r="CE259" s="1286"/>
      <c r="CF259" s="1060"/>
      <c r="CG259" s="1060"/>
      <c r="CH259" s="1060"/>
      <c r="CK259" s="1645"/>
      <c r="CL259" s="1645"/>
      <c r="CM259" s="1645"/>
      <c r="CN259"/>
      <c r="CO259"/>
      <c r="CP259"/>
      <c r="CQ259"/>
      <c r="CR259"/>
      <c r="CS259" s="1060"/>
      <c r="CT259" s="1060"/>
      <c r="CU259" s="1060"/>
      <c r="CV259" s="1060"/>
      <c r="CW259" s="1060"/>
      <c r="CX259" s="1060"/>
    </row>
    <row r="260" spans="35:102" ht="15" customHeight="1" x14ac:dyDescent="0.3">
      <c r="AI260" s="1996">
        <v>48179950600</v>
      </c>
      <c r="AJ260" s="1997" t="s">
        <v>1819</v>
      </c>
      <c r="AK260" s="1997">
        <v>30460</v>
      </c>
      <c r="AL260" s="1998" t="s">
        <v>1730</v>
      </c>
      <c r="AM260" s="1998">
        <v>32.799999999999997</v>
      </c>
      <c r="AN260" s="1997" t="s">
        <v>193</v>
      </c>
      <c r="BX260"/>
      <c r="BY260"/>
      <c r="BZ260"/>
      <c r="CA260"/>
      <c r="CB260"/>
      <c r="CD260" s="1060"/>
      <c r="CE260" s="1286"/>
      <c r="CF260" s="1060"/>
      <c r="CG260" s="1060"/>
      <c r="CH260" s="1060"/>
      <c r="CK260" s="1645"/>
      <c r="CL260" s="1645"/>
      <c r="CM260" s="1645"/>
      <c r="CN260"/>
      <c r="CO260"/>
      <c r="CP260"/>
      <c r="CQ260"/>
      <c r="CR260"/>
      <c r="CS260" s="1060"/>
      <c r="CT260" s="1060"/>
      <c r="CU260" s="1060"/>
      <c r="CV260" s="1060"/>
      <c r="CW260" s="1060"/>
      <c r="CX260" s="1060"/>
    </row>
    <row r="261" spans="35:102" ht="15" customHeight="1" x14ac:dyDescent="0.3">
      <c r="AI261" s="1774">
        <v>48179950700</v>
      </c>
      <c r="AJ261" s="1993" t="s">
        <v>1819</v>
      </c>
      <c r="AK261" s="1993">
        <v>32019</v>
      </c>
      <c r="AL261" s="1994" t="s">
        <v>1730</v>
      </c>
      <c r="AM261" s="1994">
        <v>20.7</v>
      </c>
      <c r="AN261" s="1993" t="s">
        <v>193</v>
      </c>
      <c r="BX261"/>
      <c r="BY261"/>
      <c r="BZ261"/>
      <c r="CA261"/>
      <c r="CB261"/>
      <c r="CD261" s="1060"/>
      <c r="CE261" s="1286"/>
      <c r="CF261" s="1060"/>
      <c r="CG261" s="1060"/>
      <c r="CH261" s="1060"/>
      <c r="CK261" s="1645"/>
      <c r="CL261" s="1645"/>
      <c r="CM261" s="1645"/>
      <c r="CN261"/>
      <c r="CO261"/>
      <c r="CP261"/>
      <c r="CQ261"/>
      <c r="CR261"/>
      <c r="CS261" s="1060"/>
      <c r="CT261" s="1060"/>
      <c r="CU261" s="1060"/>
      <c r="CV261" s="1060"/>
      <c r="CW261" s="1060"/>
      <c r="CX261" s="1060"/>
    </row>
    <row r="262" spans="35:102" ht="15" customHeight="1" x14ac:dyDescent="0.3">
      <c r="AI262" s="1996">
        <v>48179950800</v>
      </c>
      <c r="AJ262" s="1997" t="s">
        <v>1819</v>
      </c>
      <c r="AK262" s="1997">
        <v>31667</v>
      </c>
      <c r="AL262" s="1998" t="s">
        <v>1730</v>
      </c>
      <c r="AM262" s="1998">
        <v>21.1</v>
      </c>
      <c r="AN262" s="1997" t="s">
        <v>193</v>
      </c>
      <c r="BX262"/>
      <c r="BY262"/>
      <c r="BZ262"/>
      <c r="CA262"/>
      <c r="CB262"/>
      <c r="CD262" s="1060"/>
      <c r="CE262" s="1286"/>
      <c r="CF262" s="1060"/>
      <c r="CG262" s="1060"/>
      <c r="CH262" s="1060"/>
      <c r="CK262" s="1645"/>
      <c r="CL262" s="1645"/>
      <c r="CM262" s="1645"/>
      <c r="CN262"/>
      <c r="CO262"/>
      <c r="CP262"/>
      <c r="CQ262"/>
      <c r="CR262"/>
      <c r="CS262" s="1060"/>
      <c r="CT262" s="1060"/>
      <c r="CU262" s="1060"/>
      <c r="CV262" s="1060"/>
      <c r="CW262" s="1060"/>
      <c r="CX262" s="1060"/>
    </row>
    <row r="263" spans="35:102" ht="15" customHeight="1" x14ac:dyDescent="0.3">
      <c r="AI263" s="1774">
        <v>48189950100</v>
      </c>
      <c r="AJ263" s="1993" t="s">
        <v>1824</v>
      </c>
      <c r="AK263" s="1993">
        <v>27500</v>
      </c>
      <c r="AL263" s="1994" t="s">
        <v>1730</v>
      </c>
      <c r="AM263" s="1994">
        <v>38.700000000000003</v>
      </c>
      <c r="AN263" s="1993" t="s">
        <v>193</v>
      </c>
      <c r="BX263"/>
      <c r="BY263"/>
      <c r="BZ263"/>
      <c r="CA263"/>
      <c r="CB263"/>
      <c r="CD263" s="1060"/>
      <c r="CE263" s="1286"/>
      <c r="CF263" s="1060"/>
      <c r="CG263" s="1060"/>
      <c r="CH263" s="1060"/>
      <c r="CK263" s="1645"/>
      <c r="CL263" s="1645"/>
      <c r="CM263" s="1645"/>
      <c r="CN263"/>
      <c r="CO263"/>
      <c r="CP263"/>
      <c r="CQ263"/>
      <c r="CR263"/>
      <c r="CS263" s="1060"/>
      <c r="CT263" s="1060"/>
      <c r="CU263" s="1060"/>
      <c r="CV263" s="1060"/>
      <c r="CW263" s="1060"/>
      <c r="CX263" s="1060"/>
    </row>
    <row r="264" spans="35:102" ht="15" customHeight="1" x14ac:dyDescent="0.3">
      <c r="AI264" s="1996">
        <v>48189950200</v>
      </c>
      <c r="AJ264" s="1997" t="s">
        <v>1824</v>
      </c>
      <c r="AK264" s="1997">
        <v>35671</v>
      </c>
      <c r="AL264" s="1998" t="s">
        <v>1730</v>
      </c>
      <c r="AM264" s="1998">
        <v>27.5</v>
      </c>
      <c r="AN264" s="1997" t="s">
        <v>193</v>
      </c>
      <c r="BX264"/>
      <c r="BY264"/>
      <c r="BZ264"/>
      <c r="CA264"/>
      <c r="CB264"/>
      <c r="CD264" s="1060"/>
      <c r="CE264" s="1286"/>
      <c r="CF264" s="1060"/>
      <c r="CG264" s="1060"/>
      <c r="CH264" s="1060"/>
      <c r="CK264" s="1645"/>
      <c r="CL264" s="1645"/>
      <c r="CM264" s="1645"/>
      <c r="CN264"/>
      <c r="CO264"/>
      <c r="CP264"/>
      <c r="CQ264"/>
      <c r="CR264"/>
      <c r="CS264" s="1060"/>
      <c r="CT264" s="1060"/>
      <c r="CU264" s="1060"/>
      <c r="CV264" s="1060"/>
      <c r="CW264" s="1060"/>
      <c r="CX264" s="1060"/>
    </row>
    <row r="265" spans="35:102" ht="15" customHeight="1" x14ac:dyDescent="0.3">
      <c r="AI265" s="1774">
        <v>48189950300</v>
      </c>
      <c r="AJ265" s="1993" t="s">
        <v>1824</v>
      </c>
      <c r="AK265" s="1993">
        <v>48598</v>
      </c>
      <c r="AL265" s="1994" t="s">
        <v>1727</v>
      </c>
      <c r="AM265" s="1994">
        <v>13.9</v>
      </c>
      <c r="AN265" s="1993" t="s">
        <v>192</v>
      </c>
      <c r="BX265"/>
      <c r="BY265"/>
      <c r="BZ265"/>
      <c r="CA265"/>
      <c r="CB265"/>
      <c r="CD265" s="1060"/>
      <c r="CE265" s="1286"/>
      <c r="CF265" s="1060"/>
      <c r="CG265" s="1060"/>
      <c r="CH265" s="1060"/>
      <c r="CK265" s="1645"/>
      <c r="CL265" s="1645"/>
      <c r="CM265" s="1645"/>
      <c r="CN265"/>
      <c r="CO265"/>
      <c r="CP265"/>
      <c r="CQ265"/>
      <c r="CR265"/>
      <c r="CS265" s="1060"/>
      <c r="CT265" s="1060"/>
      <c r="CU265" s="1060"/>
      <c r="CV265" s="1060"/>
      <c r="CW265" s="1060"/>
      <c r="CX265" s="1060"/>
    </row>
    <row r="266" spans="35:102" ht="15" customHeight="1" x14ac:dyDescent="0.3">
      <c r="AI266" s="1996">
        <v>48189950400</v>
      </c>
      <c r="AJ266" s="1997" t="s">
        <v>1824</v>
      </c>
      <c r="AK266" s="1997">
        <v>57881</v>
      </c>
      <c r="AL266" s="1998" t="s">
        <v>1727</v>
      </c>
      <c r="AM266" s="1998">
        <v>14.9</v>
      </c>
      <c r="AN266" s="1997" t="s">
        <v>192</v>
      </c>
      <c r="BX266"/>
      <c r="BY266"/>
      <c r="BZ266"/>
      <c r="CA266"/>
      <c r="CB266"/>
      <c r="CD266" s="1060"/>
      <c r="CE266" s="1286"/>
      <c r="CF266" s="1060"/>
      <c r="CG266" s="1060"/>
      <c r="CH266" s="1060"/>
      <c r="CK266" s="1645"/>
      <c r="CL266" s="1645"/>
      <c r="CM266" s="1645"/>
      <c r="CN266"/>
      <c r="CO266"/>
      <c r="CP266"/>
      <c r="CQ266"/>
      <c r="CR266"/>
      <c r="CS266" s="1060"/>
      <c r="CT266" s="1060"/>
      <c r="CU266" s="1060"/>
      <c r="CV266" s="1060"/>
      <c r="CW266" s="1060"/>
      <c r="CX266" s="1060"/>
    </row>
    <row r="267" spans="35:102" ht="15" customHeight="1" x14ac:dyDescent="0.3">
      <c r="AI267" s="1774">
        <v>48189950500</v>
      </c>
      <c r="AJ267" s="1993" t="s">
        <v>1824</v>
      </c>
      <c r="AK267" s="1993">
        <v>44336</v>
      </c>
      <c r="AL267" s="1994" t="s">
        <v>1728</v>
      </c>
      <c r="AM267" s="1994">
        <v>16.600000000000001</v>
      </c>
      <c r="AN267" s="1993" t="s">
        <v>192</v>
      </c>
      <c r="BX267"/>
      <c r="BY267"/>
      <c r="BZ267"/>
      <c r="CA267"/>
      <c r="CB267"/>
      <c r="CD267" s="1060"/>
      <c r="CE267" s="1286"/>
      <c r="CF267" s="1060"/>
      <c r="CG267" s="1060"/>
      <c r="CH267" s="1060"/>
      <c r="CK267" s="1645"/>
      <c r="CL267" s="1645"/>
      <c r="CM267" s="1645"/>
      <c r="CN267"/>
      <c r="CO267"/>
      <c r="CP267"/>
      <c r="CQ267"/>
      <c r="CR267"/>
      <c r="CS267" s="1060"/>
      <c r="CT267" s="1060"/>
      <c r="CU267" s="1060"/>
      <c r="CV267" s="1060"/>
      <c r="CW267" s="1060"/>
      <c r="CX267" s="1060"/>
    </row>
    <row r="268" spans="35:102" ht="15" customHeight="1" x14ac:dyDescent="0.3">
      <c r="AI268" s="1996">
        <v>48189950600</v>
      </c>
      <c r="AJ268" s="1997" t="s">
        <v>1824</v>
      </c>
      <c r="AK268" s="1997">
        <v>57031</v>
      </c>
      <c r="AL268" s="1998" t="s">
        <v>1727</v>
      </c>
      <c r="AM268" s="1998">
        <v>10.3</v>
      </c>
      <c r="AN268" s="1997" t="s">
        <v>192</v>
      </c>
      <c r="BX268"/>
      <c r="BY268"/>
      <c r="BZ268"/>
      <c r="CA268"/>
      <c r="CB268"/>
      <c r="CD268" s="1060"/>
      <c r="CE268" s="1286"/>
      <c r="CF268" s="1060"/>
      <c r="CG268" s="1060"/>
      <c r="CH268" s="1060"/>
      <c r="CK268" s="1645"/>
      <c r="CL268" s="1645"/>
      <c r="CM268" s="1645"/>
      <c r="CN268"/>
      <c r="CO268"/>
      <c r="CP268"/>
      <c r="CQ268"/>
      <c r="CR268"/>
      <c r="CS268" s="1060"/>
      <c r="CT268" s="1060"/>
      <c r="CU268" s="1060"/>
      <c r="CV268" s="1060"/>
      <c r="CW268" s="1060"/>
      <c r="CX268" s="1060"/>
    </row>
    <row r="269" spans="35:102" ht="15" customHeight="1" x14ac:dyDescent="0.3">
      <c r="AI269" s="1774">
        <v>48189950700</v>
      </c>
      <c r="AJ269" s="1993" t="s">
        <v>1824</v>
      </c>
      <c r="AK269" s="1993">
        <v>41123</v>
      </c>
      <c r="AL269" s="1994" t="s">
        <v>1728</v>
      </c>
      <c r="AM269" s="1994">
        <v>21.8</v>
      </c>
      <c r="AN269" s="1993" t="s">
        <v>193</v>
      </c>
      <c r="BX269"/>
      <c r="BY269"/>
      <c r="BZ269"/>
      <c r="CA269"/>
      <c r="CB269"/>
      <c r="CD269" s="1060"/>
      <c r="CE269" s="1286"/>
      <c r="CF269" s="1060"/>
      <c r="CG269" s="1060"/>
      <c r="CH269" s="1060"/>
      <c r="CK269" s="1645"/>
      <c r="CL269" s="1645"/>
      <c r="CM269" s="1645"/>
      <c r="CN269"/>
      <c r="CO269"/>
      <c r="CP269"/>
      <c r="CQ269"/>
      <c r="CR269"/>
      <c r="CS269" s="1060"/>
      <c r="CT269" s="1060"/>
      <c r="CU269" s="1060"/>
      <c r="CV269" s="1060"/>
      <c r="CW269" s="1060"/>
      <c r="CX269" s="1060"/>
    </row>
    <row r="270" spans="35:102" ht="15" customHeight="1" x14ac:dyDescent="0.3">
      <c r="AI270" s="1996">
        <v>48189950800</v>
      </c>
      <c r="AJ270" s="1997" t="s">
        <v>1824</v>
      </c>
      <c r="AK270" s="1997">
        <v>54091</v>
      </c>
      <c r="AL270" s="1998" t="s">
        <v>1727</v>
      </c>
      <c r="AM270" s="1998">
        <v>14.8</v>
      </c>
      <c r="AN270" s="1997" t="s">
        <v>192</v>
      </c>
      <c r="BX270"/>
      <c r="BY270"/>
      <c r="BZ270"/>
      <c r="CA270"/>
      <c r="CB270"/>
      <c r="CD270" s="1060"/>
      <c r="CE270" s="1286"/>
      <c r="CF270" s="1060"/>
      <c r="CG270" s="1060"/>
      <c r="CH270" s="1060"/>
      <c r="CK270" s="1645"/>
      <c r="CL270" s="1645"/>
      <c r="CM270" s="1645"/>
      <c r="CN270"/>
      <c r="CO270"/>
      <c r="CP270"/>
      <c r="CQ270"/>
      <c r="CR270"/>
      <c r="CS270" s="1060"/>
      <c r="CT270" s="1060"/>
      <c r="CU270" s="1060"/>
      <c r="CV270" s="1060"/>
      <c r="CW270" s="1060"/>
      <c r="CX270" s="1060"/>
    </row>
    <row r="271" spans="35:102" ht="15" customHeight="1" x14ac:dyDescent="0.3">
      <c r="AI271" s="1774">
        <v>48189950900</v>
      </c>
      <c r="AJ271" s="1993" t="s">
        <v>1824</v>
      </c>
      <c r="AK271" s="1993">
        <v>48583</v>
      </c>
      <c r="AL271" s="1994" t="s">
        <v>1728</v>
      </c>
      <c r="AM271" s="1994">
        <v>16.3</v>
      </c>
      <c r="AN271" s="1993" t="s">
        <v>192</v>
      </c>
      <c r="BX271"/>
      <c r="BY271"/>
      <c r="BZ271"/>
      <c r="CA271"/>
      <c r="CB271"/>
      <c r="CD271" s="1060"/>
      <c r="CE271" s="1286"/>
      <c r="CF271" s="1060"/>
      <c r="CG271" s="1060"/>
      <c r="CH271" s="1060"/>
      <c r="CK271" s="1645"/>
      <c r="CL271" s="1645"/>
      <c r="CM271" s="1645"/>
      <c r="CN271"/>
      <c r="CO271"/>
      <c r="CP271"/>
      <c r="CQ271"/>
      <c r="CR271"/>
      <c r="CS271" s="1060"/>
      <c r="CT271" s="1060"/>
      <c r="CU271" s="1060"/>
      <c r="CV271" s="1060"/>
      <c r="CW271" s="1060"/>
      <c r="CX271" s="1060"/>
    </row>
    <row r="272" spans="35:102" ht="15" customHeight="1" x14ac:dyDescent="0.3">
      <c r="AI272" s="1996">
        <v>48191950500</v>
      </c>
      <c r="AJ272" s="1997" t="s">
        <v>1825</v>
      </c>
      <c r="AK272" s="1997">
        <v>31324</v>
      </c>
      <c r="AL272" s="1998" t="s">
        <v>1730</v>
      </c>
      <c r="AM272" s="1998">
        <v>22.2</v>
      </c>
      <c r="AN272" s="1997" t="s">
        <v>193</v>
      </c>
      <c r="BX272"/>
      <c r="BY272"/>
      <c r="BZ272"/>
      <c r="CA272"/>
      <c r="CB272"/>
      <c r="CD272" s="1060"/>
      <c r="CE272" s="1286"/>
      <c r="CF272" s="1060"/>
      <c r="CG272" s="1060"/>
      <c r="CH272" s="1060"/>
      <c r="CK272" s="1645"/>
      <c r="CL272" s="1645"/>
      <c r="CM272" s="1645"/>
      <c r="CN272"/>
      <c r="CO272"/>
      <c r="CP272"/>
      <c r="CQ272"/>
      <c r="CR272"/>
      <c r="CS272" s="1060"/>
      <c r="CT272" s="1060"/>
      <c r="CU272" s="1060"/>
      <c r="CV272" s="1060"/>
      <c r="CW272" s="1060"/>
      <c r="CX272" s="1060"/>
    </row>
    <row r="273" spans="35:102" ht="15" customHeight="1" x14ac:dyDescent="0.3">
      <c r="AI273" s="1774">
        <v>48195950100</v>
      </c>
      <c r="AJ273" s="1993" t="s">
        <v>1827</v>
      </c>
      <c r="AK273" s="1993">
        <v>43811</v>
      </c>
      <c r="AL273" s="1994" t="s">
        <v>1728</v>
      </c>
      <c r="AM273" s="1994">
        <v>8.9</v>
      </c>
      <c r="AN273" s="1993" t="s">
        <v>192</v>
      </c>
      <c r="BX273"/>
      <c r="BY273"/>
      <c r="BZ273"/>
      <c r="CA273"/>
      <c r="CB273"/>
      <c r="CD273" s="1060"/>
      <c r="CE273" s="1286"/>
      <c r="CF273" s="1060"/>
      <c r="CG273" s="1060"/>
      <c r="CH273" s="1060"/>
      <c r="CK273" s="1645"/>
      <c r="CL273" s="1645"/>
      <c r="CM273" s="1645"/>
      <c r="CN273"/>
      <c r="CO273"/>
      <c r="CP273"/>
      <c r="CQ273"/>
      <c r="CR273"/>
      <c r="CS273" s="1060"/>
      <c r="CT273" s="1060"/>
      <c r="CU273" s="1060"/>
      <c r="CV273" s="1060"/>
      <c r="CW273" s="1060"/>
      <c r="CX273" s="1060"/>
    </row>
    <row r="274" spans="35:102" ht="15" customHeight="1" x14ac:dyDescent="0.3">
      <c r="AI274" s="1996">
        <v>48195950300</v>
      </c>
      <c r="AJ274" s="1997" t="s">
        <v>1827</v>
      </c>
      <c r="AK274" s="1997">
        <v>35972</v>
      </c>
      <c r="AL274" s="1998" t="s">
        <v>1730</v>
      </c>
      <c r="AM274" s="1998">
        <v>23.5</v>
      </c>
      <c r="AN274" s="1997" t="s">
        <v>193</v>
      </c>
      <c r="BX274"/>
      <c r="BY274"/>
      <c r="BZ274"/>
      <c r="CA274"/>
      <c r="CB274"/>
      <c r="CD274" s="1060"/>
      <c r="CE274" s="1286"/>
      <c r="CF274" s="1060"/>
      <c r="CG274" s="1060"/>
      <c r="CH274" s="1060"/>
      <c r="CK274" s="1645"/>
      <c r="CL274" s="1645"/>
      <c r="CM274" s="1645"/>
      <c r="CN274"/>
      <c r="CO274"/>
      <c r="CP274"/>
      <c r="CQ274"/>
      <c r="CR274"/>
      <c r="CS274" s="1060"/>
      <c r="CT274" s="1060"/>
      <c r="CU274" s="1060"/>
      <c r="CV274" s="1060"/>
      <c r="CW274" s="1060"/>
      <c r="CX274" s="1060"/>
    </row>
    <row r="275" spans="35:102" ht="15" customHeight="1" x14ac:dyDescent="0.3">
      <c r="AI275" s="1774">
        <v>48205950200</v>
      </c>
      <c r="AJ275" s="1993" t="s">
        <v>1832</v>
      </c>
      <c r="AK275" s="1993">
        <v>64427</v>
      </c>
      <c r="AL275" s="1994" t="s">
        <v>1729</v>
      </c>
      <c r="AM275" s="1994">
        <v>8.1</v>
      </c>
      <c r="AN275" s="1993" t="s">
        <v>192</v>
      </c>
      <c r="BX275"/>
      <c r="BY275"/>
      <c r="BZ275"/>
      <c r="CA275"/>
      <c r="CB275"/>
      <c r="CD275" s="1060"/>
      <c r="CE275" s="1286"/>
      <c r="CF275" s="1060"/>
      <c r="CG275" s="1060"/>
      <c r="CH275" s="1060"/>
      <c r="CK275" s="1645"/>
      <c r="CL275" s="1645"/>
      <c r="CM275" s="1645"/>
      <c r="CN275"/>
      <c r="CO275"/>
      <c r="CP275"/>
      <c r="CQ275"/>
      <c r="CR275"/>
      <c r="CS275" s="1060"/>
      <c r="CT275" s="1060"/>
      <c r="CU275" s="1060"/>
      <c r="CV275" s="1060"/>
      <c r="CW275" s="1060"/>
      <c r="CX275" s="1060"/>
    </row>
    <row r="276" spans="35:102" ht="15" customHeight="1" x14ac:dyDescent="0.3">
      <c r="AI276" s="1996">
        <v>48211950300</v>
      </c>
      <c r="AJ276" s="1997" t="s">
        <v>1835</v>
      </c>
      <c r="AK276" s="1997">
        <v>68679</v>
      </c>
      <c r="AL276" s="1998" t="s">
        <v>1729</v>
      </c>
      <c r="AM276" s="1998">
        <v>8.8000000000000007</v>
      </c>
      <c r="AN276" s="1997" t="s">
        <v>192</v>
      </c>
      <c r="BX276"/>
      <c r="BY276"/>
      <c r="BZ276"/>
      <c r="CA276"/>
      <c r="CB276"/>
      <c r="CD276" s="1060"/>
      <c r="CE276" s="1286"/>
      <c r="CF276" s="1060"/>
      <c r="CG276" s="1060"/>
      <c r="CH276" s="1060"/>
      <c r="CK276" s="1645"/>
      <c r="CL276" s="1645"/>
      <c r="CM276" s="1645"/>
      <c r="CN276"/>
      <c r="CO276"/>
      <c r="CP276"/>
      <c r="CQ276"/>
      <c r="CR276"/>
      <c r="CS276" s="1060"/>
      <c r="CT276" s="1060"/>
      <c r="CU276" s="1060"/>
      <c r="CV276" s="1060"/>
      <c r="CW276" s="1060"/>
      <c r="CX276" s="1060"/>
    </row>
    <row r="277" spans="35:102" ht="15" customHeight="1" x14ac:dyDescent="0.3">
      <c r="AI277" s="1774">
        <v>48219950100</v>
      </c>
      <c r="AJ277" s="1993" t="s">
        <v>1839</v>
      </c>
      <c r="AK277" s="1993">
        <v>43125</v>
      </c>
      <c r="AL277" s="1994" t="s">
        <v>1728</v>
      </c>
      <c r="AM277" s="1994">
        <v>15.6</v>
      </c>
      <c r="AN277" s="1993" t="s">
        <v>192</v>
      </c>
      <c r="BX277"/>
      <c r="BY277"/>
      <c r="BZ277"/>
      <c r="CA277"/>
      <c r="CB277"/>
      <c r="CD277" s="1060"/>
      <c r="CE277" s="1286"/>
      <c r="CF277" s="1060"/>
      <c r="CG277" s="1060"/>
      <c r="CH277" s="1060"/>
      <c r="CK277" s="1645"/>
      <c r="CL277" s="1645"/>
      <c r="CM277" s="1645"/>
      <c r="CN277"/>
      <c r="CO277"/>
      <c r="CP277"/>
      <c r="CQ277"/>
      <c r="CR277"/>
      <c r="CS277" s="1060"/>
      <c r="CT277" s="1060"/>
      <c r="CU277" s="1060"/>
      <c r="CV277" s="1060"/>
      <c r="CW277" s="1060"/>
      <c r="CX277" s="1060"/>
    </row>
    <row r="278" spans="35:102" ht="15" customHeight="1" x14ac:dyDescent="0.3">
      <c r="AI278" s="1996">
        <v>48219950200</v>
      </c>
      <c r="AJ278" s="1997" t="s">
        <v>1839</v>
      </c>
      <c r="AK278" s="1997">
        <v>55987</v>
      </c>
      <c r="AL278" s="1998" t="s">
        <v>1727</v>
      </c>
      <c r="AM278" s="1998">
        <v>13.5</v>
      </c>
      <c r="AN278" s="1997" t="s">
        <v>192</v>
      </c>
      <c r="BX278"/>
      <c r="BY278"/>
      <c r="BZ278"/>
      <c r="CA278"/>
      <c r="CB278"/>
      <c r="CD278" s="1060"/>
      <c r="CE278" s="1286"/>
      <c r="CF278" s="1060"/>
      <c r="CG278" s="1060"/>
      <c r="CH278" s="1060"/>
      <c r="CK278" s="1645"/>
      <c r="CL278" s="1645"/>
      <c r="CM278" s="1645"/>
      <c r="CN278"/>
      <c r="CO278"/>
      <c r="CP278"/>
      <c r="CQ278"/>
      <c r="CR278"/>
      <c r="CS278" s="1060"/>
      <c r="CT278" s="1060"/>
      <c r="CU278" s="1060"/>
      <c r="CV278" s="1060"/>
      <c r="CW278" s="1060"/>
      <c r="CX278" s="1060"/>
    </row>
    <row r="279" spans="35:102" ht="15" customHeight="1" x14ac:dyDescent="0.3">
      <c r="AI279" s="1774">
        <v>48219950300</v>
      </c>
      <c r="AJ279" s="1993" t="s">
        <v>1839</v>
      </c>
      <c r="AK279" s="1993">
        <v>53016</v>
      </c>
      <c r="AL279" s="1994" t="s">
        <v>1727</v>
      </c>
      <c r="AM279" s="1994">
        <v>12.7</v>
      </c>
      <c r="AN279" s="1993" t="s">
        <v>192</v>
      </c>
      <c r="BX279"/>
      <c r="BY279"/>
      <c r="BZ279"/>
      <c r="CA279"/>
      <c r="CB279"/>
      <c r="CD279" s="1060"/>
      <c r="CE279" s="1286"/>
      <c r="CF279" s="1060"/>
      <c r="CG279" s="1060"/>
      <c r="CH279" s="1060"/>
      <c r="CK279" s="1645"/>
      <c r="CL279" s="1645"/>
      <c r="CM279" s="1645"/>
      <c r="CN279"/>
      <c r="CO279"/>
      <c r="CP279"/>
      <c r="CQ279"/>
      <c r="CR279"/>
      <c r="CS279" s="1060"/>
      <c r="CT279" s="1060"/>
      <c r="CU279" s="1060"/>
      <c r="CV279" s="1060"/>
      <c r="CW279" s="1060"/>
      <c r="CX279" s="1060"/>
    </row>
    <row r="280" spans="35:102" ht="15" customHeight="1" x14ac:dyDescent="0.3">
      <c r="AI280" s="1996">
        <v>48219950400</v>
      </c>
      <c r="AJ280" s="1997" t="s">
        <v>1839</v>
      </c>
      <c r="AK280" s="1997">
        <v>36139</v>
      </c>
      <c r="AL280" s="1998" t="s">
        <v>1730</v>
      </c>
      <c r="AM280" s="1998">
        <v>20</v>
      </c>
      <c r="AN280" s="1997" t="s">
        <v>193</v>
      </c>
      <c r="BX280"/>
      <c r="BY280"/>
      <c r="BZ280"/>
      <c r="CA280"/>
      <c r="CB280"/>
      <c r="CD280" s="1060"/>
      <c r="CE280" s="1286"/>
      <c r="CF280" s="1060"/>
      <c r="CG280" s="1060"/>
      <c r="CH280" s="1060"/>
      <c r="CK280" s="1645"/>
      <c r="CL280" s="1645"/>
      <c r="CM280" s="1645"/>
      <c r="CN280"/>
      <c r="CO280"/>
      <c r="CP280"/>
      <c r="CQ280"/>
      <c r="CR280"/>
      <c r="CS280" s="1060"/>
      <c r="CT280" s="1060"/>
      <c r="CU280" s="1060"/>
      <c r="CV280" s="1060"/>
      <c r="CW280" s="1060"/>
      <c r="CX280" s="1060"/>
    </row>
    <row r="281" spans="35:102" ht="15" customHeight="1" x14ac:dyDescent="0.3">
      <c r="AI281" s="1774">
        <v>48219950500</v>
      </c>
      <c r="AJ281" s="1993" t="s">
        <v>1839</v>
      </c>
      <c r="AK281" s="1993">
        <v>48007</v>
      </c>
      <c r="AL281" s="1994" t="s">
        <v>1728</v>
      </c>
      <c r="AM281" s="1994">
        <v>14.9</v>
      </c>
      <c r="AN281" s="1993" t="s">
        <v>192</v>
      </c>
      <c r="BX281"/>
      <c r="BY281"/>
      <c r="BZ281"/>
      <c r="CA281"/>
      <c r="CB281"/>
      <c r="CD281" s="1060"/>
      <c r="CE281" s="1286"/>
      <c r="CF281" s="1060"/>
      <c r="CG281" s="1060"/>
      <c r="CH281" s="1060"/>
      <c r="CK281" s="1645"/>
      <c r="CL281" s="1645"/>
      <c r="CM281" s="1645"/>
      <c r="CN281"/>
      <c r="CO281"/>
      <c r="CP281"/>
      <c r="CQ281"/>
      <c r="CR281"/>
      <c r="CS281" s="1060"/>
      <c r="CT281" s="1060"/>
      <c r="CU281" s="1060"/>
      <c r="CV281" s="1060"/>
      <c r="CW281" s="1060"/>
      <c r="CX281" s="1060"/>
    </row>
    <row r="282" spans="35:102" ht="15" customHeight="1" x14ac:dyDescent="0.3">
      <c r="AI282" s="1996">
        <v>48219950600</v>
      </c>
      <c r="AJ282" s="1997" t="s">
        <v>1839</v>
      </c>
      <c r="AK282" s="1997">
        <v>56932</v>
      </c>
      <c r="AL282" s="1998" t="s">
        <v>1727</v>
      </c>
      <c r="AM282" s="1998">
        <v>9.9</v>
      </c>
      <c r="AN282" s="1997" t="s">
        <v>192</v>
      </c>
      <c r="BX282"/>
      <c r="BY282"/>
      <c r="BZ282"/>
      <c r="CA282"/>
      <c r="CB282"/>
      <c r="CD282" s="1060"/>
      <c r="CE282" s="1286"/>
      <c r="CF282" s="1060"/>
      <c r="CG282" s="1060"/>
      <c r="CH282" s="1060"/>
      <c r="CK282" s="1645"/>
      <c r="CL282" s="1645"/>
      <c r="CM282" s="1645"/>
      <c r="CN282"/>
      <c r="CO282"/>
      <c r="CP282"/>
      <c r="CQ282"/>
      <c r="CR282"/>
      <c r="CS282" s="1060"/>
      <c r="CT282" s="1060"/>
      <c r="CU282" s="1060"/>
      <c r="CV282" s="1060"/>
      <c r="CW282" s="1060"/>
      <c r="CX282" s="1060"/>
    </row>
    <row r="283" spans="35:102" ht="15" customHeight="1" x14ac:dyDescent="0.3">
      <c r="AI283" s="1774">
        <v>48219950700</v>
      </c>
      <c r="AJ283" s="1993" t="s">
        <v>1839</v>
      </c>
      <c r="AK283" s="1993">
        <v>51765</v>
      </c>
      <c r="AL283" s="1994" t="s">
        <v>1727</v>
      </c>
      <c r="AM283" s="1994">
        <v>12.8</v>
      </c>
      <c r="AN283" s="1993" t="s">
        <v>192</v>
      </c>
      <c r="BX283"/>
      <c r="BY283"/>
      <c r="BZ283"/>
      <c r="CA283"/>
      <c r="CB283"/>
      <c r="CD283" s="1060"/>
      <c r="CE283" s="1286"/>
      <c r="CF283" s="1060"/>
      <c r="CG283" s="1060"/>
      <c r="CH283" s="1060"/>
      <c r="CK283" s="1645"/>
      <c r="CL283" s="1645"/>
      <c r="CM283" s="1645"/>
      <c r="CN283"/>
      <c r="CO283"/>
      <c r="CP283"/>
      <c r="CQ283"/>
      <c r="CR283"/>
      <c r="CS283" s="1060"/>
      <c r="CT283" s="1060"/>
      <c r="CU283" s="1060"/>
      <c r="CV283" s="1060"/>
      <c r="CW283" s="1060"/>
      <c r="CX283" s="1060"/>
    </row>
    <row r="284" spans="35:102" ht="15" customHeight="1" x14ac:dyDescent="0.3">
      <c r="AI284" s="1996">
        <v>48233950200</v>
      </c>
      <c r="AJ284" s="1997" t="s">
        <v>1846</v>
      </c>
      <c r="AK284" s="1997">
        <v>44517</v>
      </c>
      <c r="AL284" s="1998" t="s">
        <v>1728</v>
      </c>
      <c r="AM284" s="1998">
        <v>18.5</v>
      </c>
      <c r="AN284" s="1997" t="s">
        <v>192</v>
      </c>
      <c r="BX284"/>
      <c r="BY284"/>
      <c r="BZ284"/>
      <c r="CA284"/>
      <c r="CB284"/>
      <c r="CD284" s="1060"/>
      <c r="CE284" s="1286"/>
      <c r="CF284" s="1060"/>
      <c r="CG284" s="1060"/>
      <c r="CH284" s="1060"/>
      <c r="CK284" s="1645"/>
      <c r="CL284" s="1645"/>
      <c r="CM284" s="1645"/>
      <c r="CN284"/>
      <c r="CO284"/>
      <c r="CP284"/>
      <c r="CQ284"/>
      <c r="CR284"/>
      <c r="CS284" s="1060"/>
      <c r="CT284" s="1060"/>
      <c r="CU284" s="1060"/>
      <c r="CV284" s="1060"/>
      <c r="CW284" s="1060"/>
      <c r="CX284" s="1060"/>
    </row>
    <row r="285" spans="35:102" ht="15" customHeight="1" x14ac:dyDescent="0.3">
      <c r="AI285" s="1774">
        <v>48233950500</v>
      </c>
      <c r="AJ285" s="1993" t="s">
        <v>1846</v>
      </c>
      <c r="AK285" s="1993">
        <v>53653</v>
      </c>
      <c r="AL285" s="1994" t="s">
        <v>1727</v>
      </c>
      <c r="AM285" s="1994">
        <v>8.1</v>
      </c>
      <c r="AN285" s="1993" t="s">
        <v>192</v>
      </c>
      <c r="BX285"/>
      <c r="BY285"/>
      <c r="BZ285"/>
      <c r="CA285"/>
      <c r="CB285"/>
      <c r="CD285" s="1060"/>
      <c r="CE285" s="1286"/>
      <c r="CF285" s="1060"/>
      <c r="CG285" s="1060"/>
      <c r="CH285" s="1060"/>
      <c r="CK285" s="1645"/>
      <c r="CL285" s="1645"/>
      <c r="CM285" s="1645"/>
      <c r="CN285"/>
      <c r="CO285"/>
      <c r="CP285"/>
      <c r="CQ285"/>
      <c r="CR285"/>
      <c r="CS285" s="1060"/>
      <c r="CT285" s="1060"/>
      <c r="CU285" s="1060"/>
      <c r="CV285" s="1060"/>
      <c r="CW285" s="1060"/>
      <c r="CX285" s="1060"/>
    </row>
    <row r="286" spans="35:102" ht="15" customHeight="1" x14ac:dyDescent="0.3">
      <c r="AI286" s="1996">
        <v>48233950600</v>
      </c>
      <c r="AJ286" s="1997" t="s">
        <v>1846</v>
      </c>
      <c r="AK286" s="1997">
        <v>40708</v>
      </c>
      <c r="AL286" s="1998" t="s">
        <v>1728</v>
      </c>
      <c r="AM286" s="1998">
        <v>22</v>
      </c>
      <c r="AN286" s="1997" t="s">
        <v>193</v>
      </c>
      <c r="BX286"/>
      <c r="BY286"/>
      <c r="BZ286"/>
      <c r="CA286"/>
      <c r="CB286"/>
      <c r="CD286" s="1060"/>
      <c r="CE286" s="1286"/>
      <c r="CF286" s="1060"/>
      <c r="CG286" s="1060"/>
      <c r="CH286" s="1060"/>
      <c r="CK286" s="1645"/>
      <c r="CL286" s="1645"/>
      <c r="CM286" s="1645"/>
      <c r="CN286"/>
      <c r="CO286"/>
      <c r="CP286"/>
      <c r="CQ286"/>
      <c r="CR286"/>
      <c r="CS286" s="1060"/>
      <c r="CT286" s="1060"/>
      <c r="CU286" s="1060"/>
      <c r="CV286" s="1060"/>
      <c r="CW286" s="1060"/>
      <c r="CX286" s="1060"/>
    </row>
    <row r="287" spans="35:102" ht="15" customHeight="1" x14ac:dyDescent="0.3">
      <c r="AI287" s="1774">
        <v>48233950700</v>
      </c>
      <c r="AJ287" s="1993" t="s">
        <v>1846</v>
      </c>
      <c r="AK287" s="1993">
        <v>25750</v>
      </c>
      <c r="AL287" s="1994" t="s">
        <v>1730</v>
      </c>
      <c r="AM287" s="1994">
        <v>40.299999999999997</v>
      </c>
      <c r="AN287" s="1993" t="s">
        <v>193</v>
      </c>
      <c r="BX287"/>
      <c r="BY287"/>
      <c r="BZ287"/>
      <c r="CA287"/>
      <c r="CB287"/>
      <c r="CD287" s="1060"/>
      <c r="CE287" s="1286"/>
      <c r="CF287" s="1060"/>
      <c r="CG287" s="1060"/>
      <c r="CH287" s="1060"/>
      <c r="CK287" s="1645"/>
      <c r="CL287" s="1645"/>
      <c r="CM287" s="1645"/>
      <c r="CN287"/>
      <c r="CO287"/>
      <c r="CP287"/>
      <c r="CQ287"/>
      <c r="CR287"/>
      <c r="CS287" s="1060"/>
      <c r="CT287" s="1060"/>
      <c r="CU287" s="1060"/>
      <c r="CV287" s="1060"/>
      <c r="CW287" s="1060"/>
      <c r="CX287" s="1060"/>
    </row>
    <row r="288" spans="35:102" ht="15" customHeight="1" x14ac:dyDescent="0.3">
      <c r="AI288" s="1996">
        <v>48233950800</v>
      </c>
      <c r="AJ288" s="1997" t="s">
        <v>1846</v>
      </c>
      <c r="AK288" s="1997">
        <v>24688</v>
      </c>
      <c r="AL288" s="1998" t="s">
        <v>1730</v>
      </c>
      <c r="AM288" s="1998">
        <v>21.8</v>
      </c>
      <c r="AN288" s="1997" t="s">
        <v>193</v>
      </c>
      <c r="BX288"/>
      <c r="BY288"/>
      <c r="BZ288"/>
      <c r="CA288"/>
      <c r="CB288"/>
      <c r="CD288" s="1060"/>
      <c r="CE288" s="1286"/>
      <c r="CF288" s="1060"/>
      <c r="CG288" s="1060"/>
      <c r="CH288" s="1060"/>
      <c r="CK288" s="1645"/>
      <c r="CL288" s="1645"/>
      <c r="CM288" s="1645"/>
      <c r="CN288"/>
      <c r="CO288"/>
      <c r="CP288"/>
      <c r="CQ288"/>
      <c r="CR288"/>
      <c r="CS288" s="1060"/>
      <c r="CT288" s="1060"/>
      <c r="CU288" s="1060"/>
      <c r="CV288" s="1060"/>
      <c r="CW288" s="1060"/>
      <c r="CX288" s="1060"/>
    </row>
    <row r="289" spans="35:102" ht="15" customHeight="1" x14ac:dyDescent="0.3">
      <c r="AI289" s="1774">
        <v>48233950900</v>
      </c>
      <c r="AJ289" s="1993" t="s">
        <v>1846</v>
      </c>
      <c r="AK289" s="1993">
        <v>57228</v>
      </c>
      <c r="AL289" s="1994" t="s">
        <v>1727</v>
      </c>
      <c r="AM289" s="1994">
        <v>13.2</v>
      </c>
      <c r="AN289" s="1993" t="s">
        <v>192</v>
      </c>
      <c r="BX289"/>
      <c r="BY289"/>
      <c r="BZ289"/>
      <c r="CA289"/>
      <c r="CB289"/>
      <c r="CD289" s="1060"/>
      <c r="CE289" s="1286"/>
      <c r="CF289" s="1060"/>
      <c r="CG289" s="1060"/>
      <c r="CH289" s="1060"/>
      <c r="CK289" s="1645"/>
      <c r="CL289" s="1645"/>
      <c r="CM289" s="1645"/>
      <c r="CN289"/>
      <c r="CO289"/>
      <c r="CP289"/>
      <c r="CQ289"/>
      <c r="CR289"/>
      <c r="CS289" s="1060"/>
      <c r="CT289" s="1060"/>
      <c r="CU289" s="1060"/>
      <c r="CV289" s="1060"/>
      <c r="CW289" s="1060"/>
      <c r="CX289" s="1060"/>
    </row>
    <row r="290" spans="35:102" ht="15" customHeight="1" x14ac:dyDescent="0.3">
      <c r="AI290" s="1996">
        <v>48233951000</v>
      </c>
      <c r="AJ290" s="1997" t="s">
        <v>1846</v>
      </c>
      <c r="AK290" s="1997">
        <v>69541</v>
      </c>
      <c r="AL290" s="1998" t="s">
        <v>1729</v>
      </c>
      <c r="AM290" s="1998">
        <v>10.8</v>
      </c>
      <c r="AN290" s="1997" t="s">
        <v>192</v>
      </c>
      <c r="BX290"/>
      <c r="BY290"/>
      <c r="BZ290"/>
      <c r="CA290"/>
      <c r="CB290"/>
      <c r="CD290" s="1060"/>
      <c r="CE290" s="1286"/>
      <c r="CF290" s="1060"/>
      <c r="CG290" s="1060"/>
      <c r="CH290" s="1060"/>
      <c r="CK290" s="1645"/>
      <c r="CL290" s="1645"/>
      <c r="CM290" s="1645"/>
      <c r="CN290"/>
      <c r="CO290"/>
      <c r="CP290"/>
      <c r="CQ290"/>
      <c r="CR290"/>
      <c r="CS290" s="1060"/>
      <c r="CT290" s="1060"/>
      <c r="CU290" s="1060"/>
      <c r="CV290" s="1060"/>
      <c r="CW290" s="1060"/>
      <c r="CX290" s="1060"/>
    </row>
    <row r="291" spans="35:102" ht="15" customHeight="1" x14ac:dyDescent="0.3">
      <c r="AI291" s="1774">
        <v>48269950100</v>
      </c>
      <c r="AJ291" s="1993" t="s">
        <v>1864</v>
      </c>
      <c r="AK291" s="1993">
        <v>56964</v>
      </c>
      <c r="AL291" s="1994" t="s">
        <v>1727</v>
      </c>
      <c r="AM291" s="1994">
        <v>3.5</v>
      </c>
      <c r="AN291" s="1993" t="s">
        <v>192</v>
      </c>
      <c r="BX291"/>
      <c r="BY291"/>
      <c r="BZ291"/>
      <c r="CA291"/>
      <c r="CB291"/>
      <c r="CD291" s="1060"/>
      <c r="CE291" s="1286"/>
      <c r="CF291" s="1060"/>
      <c r="CG291" s="1060"/>
      <c r="CH291" s="1060"/>
      <c r="CK291" s="1645"/>
      <c r="CL291" s="1645"/>
      <c r="CM291" s="1645"/>
      <c r="CN291"/>
      <c r="CO291"/>
      <c r="CP291"/>
      <c r="CQ291"/>
      <c r="CR291"/>
      <c r="CS291" s="1060"/>
      <c r="CT291" s="1060"/>
      <c r="CU291" s="1060"/>
      <c r="CV291" s="1060"/>
      <c r="CW291" s="1060"/>
      <c r="CX291" s="1060"/>
    </row>
    <row r="292" spans="35:102" ht="15" customHeight="1" x14ac:dyDescent="0.3">
      <c r="AI292" s="1996">
        <v>48279950100</v>
      </c>
      <c r="AJ292" s="1997" t="s">
        <v>1870</v>
      </c>
      <c r="AK292" s="1997">
        <v>39896</v>
      </c>
      <c r="AL292" s="1998" t="s">
        <v>1728</v>
      </c>
      <c r="AM292" s="1998">
        <v>19.600000000000001</v>
      </c>
      <c r="AN292" s="1997" t="s">
        <v>192</v>
      </c>
      <c r="BX292"/>
      <c r="BY292"/>
      <c r="BZ292"/>
      <c r="CA292"/>
      <c r="CB292"/>
      <c r="CD292" s="1060"/>
      <c r="CE292" s="1286"/>
      <c r="CF292" s="1060"/>
      <c r="CG292" s="1060"/>
      <c r="CH292" s="1060"/>
      <c r="CK292" s="1645"/>
      <c r="CL292" s="1645"/>
      <c r="CM292" s="1645"/>
      <c r="CN292"/>
      <c r="CO292"/>
      <c r="CP292"/>
      <c r="CQ292"/>
      <c r="CR292"/>
      <c r="CS292" s="1060"/>
      <c r="CT292" s="1060"/>
      <c r="CU292" s="1060"/>
      <c r="CV292" s="1060"/>
      <c r="CW292" s="1060"/>
      <c r="CX292" s="1060"/>
    </row>
    <row r="293" spans="35:102" ht="15" customHeight="1" x14ac:dyDescent="0.3">
      <c r="AI293" s="1774">
        <v>48279950200</v>
      </c>
      <c r="AJ293" s="1993" t="s">
        <v>1870</v>
      </c>
      <c r="AK293" s="1993">
        <v>51132</v>
      </c>
      <c r="AL293" s="1994" t="s">
        <v>1727</v>
      </c>
      <c r="AM293" s="1994">
        <v>7.1</v>
      </c>
      <c r="AN293" s="1993" t="s">
        <v>192</v>
      </c>
      <c r="BX293"/>
      <c r="BY293"/>
      <c r="BZ293"/>
      <c r="CA293"/>
      <c r="CB293"/>
      <c r="CD293" s="1060"/>
      <c r="CE293" s="1286"/>
      <c r="CF293" s="1060"/>
      <c r="CG293" s="1060"/>
      <c r="CH293" s="1060"/>
      <c r="CK293" s="1645"/>
      <c r="CL293" s="1645"/>
      <c r="CM293" s="1645"/>
      <c r="CN293"/>
      <c r="CO293"/>
      <c r="CP293"/>
      <c r="CQ293"/>
      <c r="CR293"/>
      <c r="CS293" s="1060"/>
      <c r="CT293" s="1060"/>
      <c r="CU293" s="1060"/>
      <c r="CV293" s="1060"/>
      <c r="CW293" s="1060"/>
      <c r="CX293" s="1060"/>
    </row>
    <row r="294" spans="35:102" ht="15" customHeight="1" x14ac:dyDescent="0.3">
      <c r="AI294" s="1996">
        <v>48279950300</v>
      </c>
      <c r="AJ294" s="1997" t="s">
        <v>1870</v>
      </c>
      <c r="AK294" s="1997">
        <v>46921</v>
      </c>
      <c r="AL294" s="1998" t="s">
        <v>1728</v>
      </c>
      <c r="AM294" s="1998">
        <v>21.5</v>
      </c>
      <c r="AN294" s="1997" t="s">
        <v>193</v>
      </c>
      <c r="BX294"/>
      <c r="BY294"/>
      <c r="BZ294"/>
      <c r="CA294"/>
      <c r="CB294"/>
      <c r="CD294" s="1060"/>
      <c r="CE294" s="1286"/>
      <c r="CF294" s="1060"/>
      <c r="CG294" s="1060"/>
      <c r="CH294" s="1060"/>
      <c r="CK294" s="1645"/>
      <c r="CL294" s="1645"/>
      <c r="CM294" s="1645"/>
      <c r="CN294"/>
      <c r="CO294"/>
      <c r="CP294"/>
      <c r="CQ294"/>
      <c r="CR294"/>
      <c r="CS294" s="1060"/>
      <c r="CT294" s="1060"/>
      <c r="CU294" s="1060"/>
      <c r="CV294" s="1060"/>
      <c r="CW294" s="1060"/>
      <c r="CX294" s="1060"/>
    </row>
    <row r="295" spans="35:102" ht="15" customHeight="1" x14ac:dyDescent="0.3">
      <c r="AI295" s="1774">
        <v>48279950500</v>
      </c>
      <c r="AJ295" s="1993" t="s">
        <v>1870</v>
      </c>
      <c r="AK295" s="1993">
        <v>43973</v>
      </c>
      <c r="AL295" s="1994" t="s">
        <v>1728</v>
      </c>
      <c r="AM295" s="1994">
        <v>23.3</v>
      </c>
      <c r="AN295" s="1993" t="s">
        <v>193</v>
      </c>
      <c r="BX295"/>
      <c r="BY295"/>
      <c r="BZ295"/>
      <c r="CA295"/>
      <c r="CB295"/>
      <c r="CD295" s="1060"/>
      <c r="CE295" s="1286"/>
      <c r="CF295" s="1060"/>
      <c r="CG295" s="1060"/>
      <c r="CH295" s="1060"/>
      <c r="CK295" s="1645"/>
      <c r="CL295" s="1645"/>
      <c r="CM295" s="1645"/>
      <c r="CN295"/>
      <c r="CO295"/>
      <c r="CP295"/>
      <c r="CQ295"/>
      <c r="CR295"/>
      <c r="CS295" s="1060"/>
      <c r="CT295" s="1060"/>
      <c r="CU295" s="1060"/>
      <c r="CV295" s="1060"/>
      <c r="CW295" s="1060"/>
      <c r="CX295" s="1060"/>
    </row>
    <row r="296" spans="35:102" ht="15" customHeight="1" x14ac:dyDescent="0.3">
      <c r="AI296" s="1996">
        <v>48279950600</v>
      </c>
      <c r="AJ296" s="1997" t="s">
        <v>1870</v>
      </c>
      <c r="AK296" s="1997">
        <v>41875</v>
      </c>
      <c r="AL296" s="1998" t="s">
        <v>1728</v>
      </c>
      <c r="AM296" s="1998">
        <v>23.6</v>
      </c>
      <c r="AN296" s="1997" t="s">
        <v>193</v>
      </c>
      <c r="BX296"/>
      <c r="BY296"/>
      <c r="BZ296"/>
      <c r="CA296"/>
      <c r="CB296"/>
      <c r="CD296" s="1060"/>
      <c r="CE296" s="1286"/>
      <c r="CF296" s="1060"/>
      <c r="CG296" s="1060"/>
      <c r="CH296" s="1060"/>
      <c r="CK296" s="1645"/>
      <c r="CL296" s="1645"/>
      <c r="CM296" s="1645"/>
      <c r="CN296"/>
      <c r="CO296"/>
      <c r="CP296"/>
      <c r="CQ296"/>
      <c r="CR296"/>
      <c r="CS296" s="1060"/>
      <c r="CT296" s="1060"/>
      <c r="CU296" s="1060"/>
      <c r="CV296" s="1060"/>
      <c r="CW296" s="1060"/>
      <c r="CX296" s="1060"/>
    </row>
    <row r="297" spans="35:102" ht="15" customHeight="1" x14ac:dyDescent="0.3">
      <c r="AI297" s="1774">
        <v>48295950200</v>
      </c>
      <c r="AJ297" s="1993" t="s">
        <v>1877</v>
      </c>
      <c r="AK297" s="1993">
        <v>64896</v>
      </c>
      <c r="AL297" s="1994" t="s">
        <v>1729</v>
      </c>
      <c r="AM297" s="1994">
        <v>9.3000000000000007</v>
      </c>
      <c r="AN297" s="1993" t="s">
        <v>192</v>
      </c>
      <c r="BX297"/>
      <c r="BY297"/>
      <c r="BZ297"/>
      <c r="CA297"/>
      <c r="CB297"/>
      <c r="CD297" s="1060"/>
      <c r="CE297" s="1286"/>
      <c r="CF297" s="1060"/>
      <c r="CG297" s="1060"/>
      <c r="CH297" s="1060"/>
      <c r="CK297" s="1645"/>
      <c r="CL297" s="1645"/>
      <c r="CM297" s="1645"/>
      <c r="CN297"/>
      <c r="CO297"/>
      <c r="CP297"/>
      <c r="CQ297"/>
      <c r="CR297"/>
      <c r="CS297" s="1060"/>
      <c r="CT297" s="1060"/>
      <c r="CU297" s="1060"/>
      <c r="CV297" s="1060"/>
      <c r="CW297" s="1060"/>
      <c r="CX297" s="1060"/>
    </row>
    <row r="298" spans="35:102" ht="15" customHeight="1" x14ac:dyDescent="0.3">
      <c r="AI298" s="1996">
        <v>48295950300</v>
      </c>
      <c r="AJ298" s="1997" t="s">
        <v>1877</v>
      </c>
      <c r="AK298" s="1997">
        <v>52829</v>
      </c>
      <c r="AL298" s="1998" t="s">
        <v>1727</v>
      </c>
      <c r="AM298" s="1998">
        <v>12.4</v>
      </c>
      <c r="AN298" s="1997" t="s">
        <v>192</v>
      </c>
      <c r="BX298"/>
      <c r="BY298"/>
      <c r="BZ298"/>
      <c r="CA298"/>
      <c r="CB298"/>
      <c r="CD298" s="1060"/>
      <c r="CE298" s="1286"/>
      <c r="CF298" s="1060"/>
      <c r="CG298" s="1060"/>
      <c r="CH298" s="1060"/>
      <c r="CK298" s="1645"/>
      <c r="CL298" s="1645"/>
      <c r="CM298" s="1645"/>
      <c r="CN298"/>
      <c r="CO298"/>
      <c r="CP298"/>
      <c r="CQ298"/>
      <c r="CR298"/>
      <c r="CS298" s="1060"/>
      <c r="CT298" s="1060"/>
      <c r="CU298" s="1060"/>
      <c r="CV298" s="1060"/>
      <c r="CW298" s="1060"/>
      <c r="CX298" s="1060"/>
    </row>
    <row r="299" spans="35:102" ht="15" customHeight="1" x14ac:dyDescent="0.3">
      <c r="AI299" s="1774">
        <v>48303000100</v>
      </c>
      <c r="AJ299" s="1993" t="s">
        <v>1881</v>
      </c>
      <c r="AK299" s="1993">
        <v>46695</v>
      </c>
      <c r="AL299" s="1994" t="s">
        <v>1728</v>
      </c>
      <c r="AM299" s="1994">
        <v>16.399999999999999</v>
      </c>
      <c r="AN299" s="1993" t="s">
        <v>192</v>
      </c>
      <c r="BX299"/>
      <c r="BY299"/>
      <c r="BZ299"/>
      <c r="CA299"/>
      <c r="CB299"/>
      <c r="CD299" s="1060"/>
      <c r="CE299" s="1286"/>
      <c r="CF299" s="1060"/>
      <c r="CG299" s="1060"/>
      <c r="CH299" s="1060"/>
      <c r="CK299" s="1645"/>
      <c r="CL299" s="1645"/>
      <c r="CM299" s="1645"/>
      <c r="CN299"/>
      <c r="CO299"/>
      <c r="CP299"/>
      <c r="CQ299"/>
      <c r="CR299"/>
      <c r="CS299" s="1060"/>
      <c r="CT299" s="1060"/>
      <c r="CU299" s="1060"/>
      <c r="CV299" s="1060"/>
      <c r="CW299" s="1060"/>
      <c r="CX299" s="1060"/>
    </row>
    <row r="300" spans="35:102" ht="15" customHeight="1" x14ac:dyDescent="0.3">
      <c r="AI300" s="1996">
        <v>48303000201</v>
      </c>
      <c r="AJ300" s="1997" t="s">
        <v>1881</v>
      </c>
      <c r="AK300" s="1997">
        <v>62429</v>
      </c>
      <c r="AL300" s="1998" t="s">
        <v>1729</v>
      </c>
      <c r="AM300" s="1998">
        <v>21.8</v>
      </c>
      <c r="AN300" s="1997" t="s">
        <v>193</v>
      </c>
      <c r="BX300"/>
      <c r="BY300"/>
      <c r="BZ300"/>
      <c r="CA300"/>
      <c r="CB300"/>
      <c r="CD300" s="1060"/>
      <c r="CE300" s="1286"/>
      <c r="CF300" s="1060"/>
      <c r="CG300" s="1060"/>
      <c r="CH300" s="1060"/>
      <c r="CK300" s="1645"/>
      <c r="CL300" s="1645"/>
      <c r="CM300" s="1645"/>
      <c r="CN300"/>
      <c r="CO300"/>
      <c r="CP300"/>
      <c r="CQ300"/>
      <c r="CR300"/>
      <c r="CS300" s="1060"/>
      <c r="CT300" s="1060"/>
      <c r="CU300" s="1060"/>
      <c r="CV300" s="1060"/>
      <c r="CW300" s="1060"/>
      <c r="CX300" s="1060"/>
    </row>
    <row r="301" spans="35:102" ht="15" customHeight="1" x14ac:dyDescent="0.3">
      <c r="AI301" s="1774">
        <v>48303000202</v>
      </c>
      <c r="AJ301" s="1993" t="s">
        <v>1881</v>
      </c>
      <c r="AK301" s="1993">
        <v>23922</v>
      </c>
      <c r="AL301" s="1994" t="s">
        <v>1730</v>
      </c>
      <c r="AM301" s="1994">
        <v>38.5</v>
      </c>
      <c r="AN301" s="1993" t="s">
        <v>193</v>
      </c>
      <c r="BX301"/>
      <c r="BY301"/>
      <c r="BZ301"/>
      <c r="CA301"/>
      <c r="CB301"/>
      <c r="CD301" s="1060"/>
      <c r="CE301" s="1286"/>
      <c r="CF301" s="1060"/>
      <c r="CG301" s="1060"/>
      <c r="CH301" s="1060"/>
      <c r="CK301" s="1645"/>
      <c r="CL301" s="1645"/>
      <c r="CM301" s="1645"/>
      <c r="CN301"/>
      <c r="CO301"/>
      <c r="CP301"/>
      <c r="CQ301"/>
      <c r="CR301"/>
      <c r="CS301" s="1060"/>
      <c r="CT301" s="1060"/>
      <c r="CU301" s="1060"/>
      <c r="CV301" s="1060"/>
      <c r="CW301" s="1060"/>
      <c r="CX301" s="1060"/>
    </row>
    <row r="302" spans="35:102" ht="15" customHeight="1" x14ac:dyDescent="0.3">
      <c r="AI302" s="1996">
        <v>48303000301</v>
      </c>
      <c r="AJ302" s="1997" t="s">
        <v>1881</v>
      </c>
      <c r="AK302" s="1997">
        <v>25483</v>
      </c>
      <c r="AL302" s="1998" t="s">
        <v>1730</v>
      </c>
      <c r="AM302" s="1998">
        <v>44.8</v>
      </c>
      <c r="AN302" s="1997" t="s">
        <v>193</v>
      </c>
      <c r="BX302"/>
      <c r="BY302"/>
      <c r="BZ302"/>
      <c r="CA302"/>
      <c r="CB302"/>
      <c r="CD302" s="1060"/>
      <c r="CE302" s="1286"/>
      <c r="CF302" s="1060"/>
      <c r="CG302" s="1060"/>
      <c r="CH302" s="1060"/>
      <c r="CK302" s="1645"/>
      <c r="CL302" s="1645"/>
      <c r="CM302" s="1645"/>
      <c r="CN302"/>
      <c r="CO302"/>
      <c r="CP302"/>
      <c r="CQ302"/>
      <c r="CR302"/>
      <c r="CS302" s="1060"/>
      <c r="CT302" s="1060"/>
      <c r="CU302" s="1060"/>
      <c r="CV302" s="1060"/>
      <c r="CW302" s="1060"/>
      <c r="CX302" s="1060"/>
    </row>
    <row r="303" spans="35:102" ht="15" customHeight="1" x14ac:dyDescent="0.3">
      <c r="AI303" s="1774">
        <v>48303000302</v>
      </c>
      <c r="AJ303" s="1993" t="s">
        <v>1881</v>
      </c>
      <c r="AK303" s="1993">
        <v>27368</v>
      </c>
      <c r="AL303" s="1994" t="s">
        <v>1730</v>
      </c>
      <c r="AM303" s="1994">
        <v>32</v>
      </c>
      <c r="AN303" s="1993" t="s">
        <v>193</v>
      </c>
      <c r="BX303"/>
      <c r="BY303"/>
      <c r="BZ303"/>
      <c r="CA303"/>
      <c r="CB303"/>
      <c r="CD303" s="1060"/>
      <c r="CE303" s="1286"/>
      <c r="CF303" s="1060"/>
      <c r="CG303" s="1060"/>
      <c r="CH303" s="1060"/>
      <c r="CK303" s="1645"/>
      <c r="CL303" s="1645"/>
      <c r="CM303" s="1645"/>
      <c r="CN303"/>
      <c r="CO303"/>
      <c r="CP303"/>
      <c r="CQ303"/>
      <c r="CR303"/>
      <c r="CS303" s="1060"/>
      <c r="CT303" s="1060"/>
      <c r="CU303" s="1060"/>
      <c r="CV303" s="1060"/>
      <c r="CW303" s="1060"/>
      <c r="CX303" s="1060"/>
    </row>
    <row r="304" spans="35:102" ht="15" customHeight="1" x14ac:dyDescent="0.3">
      <c r="AI304" s="1996">
        <v>48303000402</v>
      </c>
      <c r="AJ304" s="1997" t="s">
        <v>1881</v>
      </c>
      <c r="AK304" s="1997">
        <v>41500</v>
      </c>
      <c r="AL304" s="1998" t="s">
        <v>1728</v>
      </c>
      <c r="AM304" s="1998">
        <v>21.7</v>
      </c>
      <c r="AN304" s="1997" t="s">
        <v>193</v>
      </c>
      <c r="BX304"/>
      <c r="BY304"/>
      <c r="BZ304"/>
      <c r="CA304"/>
      <c r="CB304"/>
      <c r="CD304" s="1060"/>
      <c r="CE304" s="1286"/>
      <c r="CF304" s="1060"/>
      <c r="CG304" s="1060"/>
      <c r="CH304" s="1060"/>
      <c r="CK304" s="1645"/>
      <c r="CL304" s="1645"/>
      <c r="CM304" s="1645"/>
      <c r="CN304"/>
      <c r="CO304"/>
      <c r="CP304"/>
      <c r="CQ304"/>
      <c r="CR304"/>
      <c r="CS304" s="1060"/>
      <c r="CT304" s="1060"/>
      <c r="CU304" s="1060"/>
      <c r="CV304" s="1060"/>
      <c r="CW304" s="1060"/>
      <c r="CX304" s="1060"/>
    </row>
    <row r="305" spans="35:102" ht="15" customHeight="1" x14ac:dyDescent="0.3">
      <c r="AI305" s="1774">
        <v>48303000403</v>
      </c>
      <c r="AJ305" s="1993" t="s">
        <v>1881</v>
      </c>
      <c r="AK305" s="1993">
        <v>65270</v>
      </c>
      <c r="AL305" s="1994" t="s">
        <v>1729</v>
      </c>
      <c r="AM305" s="1994">
        <v>17.3</v>
      </c>
      <c r="AN305" s="1993" t="s">
        <v>192</v>
      </c>
      <c r="BX305"/>
      <c r="BY305"/>
      <c r="BZ305"/>
      <c r="CA305"/>
      <c r="CB305"/>
      <c r="CD305" s="1060"/>
      <c r="CE305" s="1286"/>
      <c r="CF305" s="1060"/>
      <c r="CG305" s="1060"/>
      <c r="CH305" s="1060"/>
      <c r="CK305" s="1645"/>
      <c r="CL305" s="1645"/>
      <c r="CM305" s="1645"/>
      <c r="CN305"/>
      <c r="CO305"/>
      <c r="CP305"/>
      <c r="CQ305"/>
      <c r="CR305"/>
      <c r="CS305" s="1060"/>
      <c r="CT305" s="1060"/>
      <c r="CU305" s="1060"/>
      <c r="CV305" s="1060"/>
      <c r="CW305" s="1060"/>
      <c r="CX305" s="1060"/>
    </row>
    <row r="306" spans="35:102" ht="15" customHeight="1" x14ac:dyDescent="0.3">
      <c r="AI306" s="1996">
        <v>48303000404</v>
      </c>
      <c r="AJ306" s="1997" t="s">
        <v>1881</v>
      </c>
      <c r="AK306" s="1997">
        <v>63077</v>
      </c>
      <c r="AL306" s="1998" t="s">
        <v>1729</v>
      </c>
      <c r="AM306" s="1998">
        <v>18.899999999999999</v>
      </c>
      <c r="AN306" s="1997" t="s">
        <v>192</v>
      </c>
      <c r="BX306"/>
      <c r="BY306"/>
      <c r="BZ306"/>
      <c r="CA306"/>
      <c r="CB306"/>
      <c r="CD306" s="1060"/>
      <c r="CE306" s="1286"/>
      <c r="CF306" s="1060"/>
      <c r="CG306" s="1060"/>
      <c r="CH306" s="1060"/>
      <c r="CK306" s="1645"/>
      <c r="CL306" s="1645"/>
      <c r="CM306" s="1645"/>
      <c r="CN306"/>
      <c r="CO306"/>
      <c r="CP306"/>
      <c r="CQ306"/>
      <c r="CR306"/>
      <c r="CS306" s="1060"/>
      <c r="CT306" s="1060"/>
      <c r="CU306" s="1060"/>
      <c r="CV306" s="1060"/>
      <c r="CW306" s="1060"/>
      <c r="CX306" s="1060"/>
    </row>
    <row r="307" spans="35:102" ht="15" customHeight="1" x14ac:dyDescent="0.3">
      <c r="AI307" s="1774">
        <v>48303000405</v>
      </c>
      <c r="AJ307" s="1993" t="s">
        <v>1881</v>
      </c>
      <c r="AK307" s="1993">
        <v>45659</v>
      </c>
      <c r="AL307" s="1994" t="s">
        <v>1728</v>
      </c>
      <c r="AM307" s="1994">
        <v>25.2</v>
      </c>
      <c r="AN307" s="1993" t="s">
        <v>193</v>
      </c>
      <c r="BX307"/>
      <c r="BY307"/>
      <c r="BZ307"/>
      <c r="CA307"/>
      <c r="CB307"/>
      <c r="CD307" s="1060"/>
      <c r="CE307" s="1286"/>
      <c r="CF307" s="1060"/>
      <c r="CG307" s="1060"/>
      <c r="CH307" s="1060"/>
      <c r="CK307" s="1645"/>
      <c r="CL307" s="1645"/>
      <c r="CM307" s="1645"/>
      <c r="CN307"/>
      <c r="CO307"/>
      <c r="CP307"/>
      <c r="CQ307"/>
      <c r="CR307"/>
      <c r="CS307" s="1060"/>
      <c r="CT307" s="1060"/>
      <c r="CU307" s="1060"/>
      <c r="CV307" s="1060"/>
      <c r="CW307" s="1060"/>
      <c r="CX307" s="1060"/>
    </row>
    <row r="308" spans="35:102" ht="15" customHeight="1" x14ac:dyDescent="0.3">
      <c r="AI308" s="1996">
        <v>48303000500</v>
      </c>
      <c r="AJ308" s="1997" t="s">
        <v>1881</v>
      </c>
      <c r="AK308" s="1997">
        <v>32561</v>
      </c>
      <c r="AL308" s="1998" t="s">
        <v>1730</v>
      </c>
      <c r="AM308" s="1998">
        <v>24.9</v>
      </c>
      <c r="AN308" s="1997" t="s">
        <v>193</v>
      </c>
      <c r="BX308"/>
      <c r="BY308"/>
      <c r="BZ308"/>
      <c r="CA308"/>
      <c r="CB308"/>
      <c r="CD308" s="1060"/>
      <c r="CE308" s="1286"/>
      <c r="CF308" s="1060"/>
      <c r="CG308" s="1060"/>
      <c r="CH308" s="1060"/>
      <c r="CK308" s="1645"/>
      <c r="CL308" s="1645"/>
      <c r="CM308" s="1645"/>
      <c r="CN308"/>
      <c r="CO308"/>
      <c r="CP308"/>
      <c r="CQ308"/>
      <c r="CR308"/>
      <c r="CS308" s="1060"/>
      <c r="CT308" s="1060"/>
      <c r="CU308" s="1060"/>
      <c r="CV308" s="1060"/>
      <c r="CW308" s="1060"/>
      <c r="CX308" s="1060"/>
    </row>
    <row r="309" spans="35:102" ht="15" customHeight="1" x14ac:dyDescent="0.3">
      <c r="AI309" s="1774">
        <v>48303000603</v>
      </c>
      <c r="AJ309" s="1993" t="s">
        <v>1881</v>
      </c>
      <c r="AK309" s="1993">
        <v>9342</v>
      </c>
      <c r="AL309" s="1994" t="s">
        <v>1730</v>
      </c>
      <c r="AM309" s="1994">
        <v>72</v>
      </c>
      <c r="AN309" s="1993" t="s">
        <v>193</v>
      </c>
      <c r="BX309"/>
      <c r="BY309"/>
      <c r="BZ309"/>
      <c r="CA309"/>
      <c r="CB309"/>
      <c r="CD309" s="1060"/>
      <c r="CE309" s="1286"/>
      <c r="CF309" s="1060"/>
      <c r="CG309" s="1060"/>
      <c r="CH309" s="1060"/>
      <c r="CK309" s="1645"/>
      <c r="CL309" s="1645"/>
      <c r="CM309" s="1645"/>
      <c r="CN309"/>
      <c r="CO309"/>
      <c r="CP309"/>
      <c r="CQ309"/>
      <c r="CR309"/>
      <c r="CS309" s="1060"/>
      <c r="CT309" s="1060"/>
      <c r="CU309" s="1060"/>
      <c r="CV309" s="1060"/>
      <c r="CW309" s="1060"/>
      <c r="CX309" s="1060"/>
    </row>
    <row r="310" spans="35:102" ht="15" customHeight="1" x14ac:dyDescent="0.3">
      <c r="AI310" s="1996">
        <v>48303000605</v>
      </c>
      <c r="AJ310" s="1997" t="s">
        <v>1881</v>
      </c>
      <c r="AK310" s="1997">
        <v>16862</v>
      </c>
      <c r="AL310" s="1998" t="s">
        <v>1730</v>
      </c>
      <c r="AM310" s="1998">
        <v>77.5</v>
      </c>
      <c r="AN310" s="1997" t="s">
        <v>193</v>
      </c>
      <c r="BX310"/>
      <c r="BY310"/>
      <c r="BZ310"/>
      <c r="CA310"/>
      <c r="CB310"/>
      <c r="CD310" s="1060"/>
      <c r="CE310" s="1286"/>
      <c r="CF310" s="1060"/>
      <c r="CG310" s="1060"/>
      <c r="CH310" s="1060"/>
      <c r="CK310" s="1645"/>
      <c r="CL310" s="1645"/>
      <c r="CM310" s="1645"/>
      <c r="CN310"/>
      <c r="CO310"/>
      <c r="CP310"/>
      <c r="CQ310"/>
      <c r="CR310"/>
      <c r="CS310" s="1060"/>
      <c r="CT310" s="1060"/>
      <c r="CU310" s="1060"/>
      <c r="CV310" s="1060"/>
      <c r="CW310" s="1060"/>
      <c r="CX310" s="1060"/>
    </row>
    <row r="311" spans="35:102" ht="15" customHeight="1" x14ac:dyDescent="0.3">
      <c r="AI311" s="1774">
        <v>48303000607</v>
      </c>
      <c r="AJ311" s="1993" t="s">
        <v>1881</v>
      </c>
      <c r="AK311" s="1993">
        <v>23893</v>
      </c>
      <c r="AL311" s="1994" t="s">
        <v>1730</v>
      </c>
      <c r="AM311" s="1994">
        <v>39.5</v>
      </c>
      <c r="AN311" s="1993" t="s">
        <v>193</v>
      </c>
      <c r="BX311"/>
      <c r="BY311"/>
      <c r="BZ311"/>
      <c r="CA311"/>
      <c r="CB311"/>
      <c r="CD311" s="1060"/>
      <c r="CE311" s="1286"/>
      <c r="CF311" s="1060"/>
      <c r="CG311" s="1060"/>
      <c r="CH311" s="1060"/>
      <c r="CK311" s="1645"/>
      <c r="CL311" s="1645"/>
      <c r="CM311" s="1645"/>
      <c r="CN311"/>
      <c r="CO311"/>
      <c r="CP311"/>
      <c r="CQ311"/>
      <c r="CR311"/>
      <c r="CS311" s="1060"/>
      <c r="CT311" s="1060"/>
      <c r="CU311" s="1060"/>
      <c r="CV311" s="1060"/>
      <c r="CW311" s="1060"/>
      <c r="CX311" s="1060"/>
    </row>
    <row r="312" spans="35:102" ht="15" customHeight="1" x14ac:dyDescent="0.3">
      <c r="AI312" s="1996">
        <v>48303000700</v>
      </c>
      <c r="AJ312" s="1997" t="s">
        <v>1881</v>
      </c>
      <c r="AK312" s="1997">
        <v>41250</v>
      </c>
      <c r="AL312" s="1998" t="s">
        <v>1728</v>
      </c>
      <c r="AM312" s="1998">
        <v>18</v>
      </c>
      <c r="AN312" s="1997" t="s">
        <v>192</v>
      </c>
      <c r="BX312"/>
      <c r="BY312"/>
      <c r="BZ312"/>
      <c r="CA312"/>
      <c r="CB312"/>
      <c r="CD312" s="1060"/>
      <c r="CE312" s="1286"/>
      <c r="CF312" s="1060"/>
      <c r="CG312" s="1060"/>
      <c r="CH312" s="1060"/>
      <c r="CK312" s="1645"/>
      <c r="CL312" s="1645"/>
      <c r="CM312" s="1645"/>
      <c r="CN312"/>
      <c r="CO312"/>
      <c r="CP312"/>
      <c r="CQ312"/>
      <c r="CR312"/>
      <c r="CS312" s="1060"/>
      <c r="CT312" s="1060"/>
      <c r="CU312" s="1060"/>
      <c r="CV312" s="1060"/>
      <c r="CW312" s="1060"/>
      <c r="CX312" s="1060"/>
    </row>
    <row r="313" spans="35:102" ht="15" customHeight="1" x14ac:dyDescent="0.3">
      <c r="AI313" s="1774">
        <v>48303000900</v>
      </c>
      <c r="AJ313" s="1993" t="s">
        <v>1881</v>
      </c>
      <c r="AK313" s="1993">
        <v>28688</v>
      </c>
      <c r="AL313" s="1994" t="s">
        <v>1730</v>
      </c>
      <c r="AM313" s="1994">
        <v>33.5</v>
      </c>
      <c r="AN313" s="1993" t="s">
        <v>193</v>
      </c>
      <c r="BX313"/>
      <c r="BY313"/>
      <c r="BZ313"/>
      <c r="CA313"/>
      <c r="CB313"/>
      <c r="CD313" s="1060"/>
      <c r="CE313" s="1286"/>
      <c r="CF313" s="1060"/>
      <c r="CG313" s="1060"/>
      <c r="CH313" s="1060"/>
      <c r="CK313" s="1645"/>
      <c r="CL313" s="1645"/>
      <c r="CM313" s="1645"/>
      <c r="CN313"/>
      <c r="CO313"/>
      <c r="CP313"/>
      <c r="CQ313"/>
      <c r="CR313"/>
      <c r="CS313" s="1060"/>
      <c r="CT313" s="1060"/>
      <c r="CU313" s="1060"/>
      <c r="CV313" s="1060"/>
      <c r="CW313" s="1060"/>
      <c r="CX313" s="1060"/>
    </row>
    <row r="314" spans="35:102" ht="15" customHeight="1" x14ac:dyDescent="0.3">
      <c r="AI314" s="1996">
        <v>48303001000</v>
      </c>
      <c r="AJ314" s="1997" t="s">
        <v>1881</v>
      </c>
      <c r="AK314" s="1997">
        <v>29975</v>
      </c>
      <c r="AL314" s="1998" t="s">
        <v>1730</v>
      </c>
      <c r="AM314" s="1998">
        <v>29.6</v>
      </c>
      <c r="AN314" s="1997" t="s">
        <v>193</v>
      </c>
      <c r="BX314"/>
      <c r="BY314"/>
      <c r="BZ314"/>
      <c r="CA314"/>
      <c r="CB314"/>
      <c r="CD314" s="1060"/>
      <c r="CE314" s="1286"/>
      <c r="CF314" s="1060"/>
      <c r="CG314" s="1060"/>
      <c r="CH314" s="1060"/>
      <c r="CK314" s="1645"/>
      <c r="CL314" s="1645"/>
      <c r="CM314" s="1645"/>
      <c r="CN314"/>
      <c r="CO314"/>
      <c r="CP314"/>
      <c r="CQ314"/>
      <c r="CR314"/>
      <c r="CS314" s="1060"/>
      <c r="CT314" s="1060"/>
      <c r="CU314" s="1060"/>
      <c r="CV314" s="1060"/>
      <c r="CW314" s="1060"/>
      <c r="CX314" s="1060"/>
    </row>
    <row r="315" spans="35:102" ht="15" customHeight="1" x14ac:dyDescent="0.3">
      <c r="AI315" s="1774">
        <v>48303001200</v>
      </c>
      <c r="AJ315" s="1993" t="s">
        <v>1881</v>
      </c>
      <c r="AK315" s="1993">
        <v>23167</v>
      </c>
      <c r="AL315" s="1994" t="s">
        <v>1730</v>
      </c>
      <c r="AM315" s="1994">
        <v>30.6</v>
      </c>
      <c r="AN315" s="1993" t="s">
        <v>193</v>
      </c>
      <c r="BX315"/>
      <c r="BY315"/>
      <c r="BZ315"/>
      <c r="CA315"/>
      <c r="CB315"/>
      <c r="CD315" s="1060"/>
      <c r="CE315" s="1286"/>
      <c r="CF315" s="1060"/>
      <c r="CG315" s="1060"/>
      <c r="CH315" s="1060"/>
      <c r="CK315" s="1645"/>
      <c r="CL315" s="1645"/>
      <c r="CM315" s="1645"/>
      <c r="CN315"/>
      <c r="CO315"/>
      <c r="CP315"/>
      <c r="CQ315"/>
      <c r="CR315"/>
      <c r="CS315" s="1060"/>
      <c r="CT315" s="1060"/>
      <c r="CU315" s="1060"/>
      <c r="CV315" s="1060"/>
      <c r="CW315" s="1060"/>
      <c r="CX315" s="1060"/>
    </row>
    <row r="316" spans="35:102" ht="15" customHeight="1" x14ac:dyDescent="0.3">
      <c r="AI316" s="1996">
        <v>48303001300</v>
      </c>
      <c r="AJ316" s="1997" t="s">
        <v>1881</v>
      </c>
      <c r="AK316" s="1997">
        <v>31373</v>
      </c>
      <c r="AL316" s="1998" t="s">
        <v>1730</v>
      </c>
      <c r="AM316" s="1998">
        <v>21.2</v>
      </c>
      <c r="AN316" s="1997" t="s">
        <v>193</v>
      </c>
      <c r="BX316"/>
      <c r="BY316"/>
      <c r="BZ316"/>
      <c r="CA316"/>
      <c r="CB316"/>
      <c r="CD316" s="1060"/>
      <c r="CE316" s="1286"/>
      <c r="CF316" s="1060"/>
      <c r="CG316" s="1060"/>
      <c r="CH316" s="1060"/>
      <c r="CK316" s="1645"/>
      <c r="CL316" s="1645"/>
      <c r="CM316" s="1645"/>
      <c r="CN316"/>
      <c r="CO316"/>
      <c r="CP316"/>
      <c r="CQ316"/>
      <c r="CR316"/>
      <c r="CS316" s="1060"/>
      <c r="CT316" s="1060"/>
      <c r="CU316" s="1060"/>
      <c r="CV316" s="1060"/>
      <c r="CW316" s="1060"/>
      <c r="CX316" s="1060"/>
    </row>
    <row r="317" spans="35:102" ht="15" customHeight="1" x14ac:dyDescent="0.3">
      <c r="AI317" s="1774">
        <v>48303001400</v>
      </c>
      <c r="AJ317" s="1993" t="s">
        <v>1881</v>
      </c>
      <c r="AK317" s="1993">
        <v>38750</v>
      </c>
      <c r="AL317" s="1994" t="s">
        <v>1730</v>
      </c>
      <c r="AM317" s="1994">
        <v>25.4</v>
      </c>
      <c r="AN317" s="1993" t="s">
        <v>193</v>
      </c>
      <c r="BX317"/>
      <c r="BY317"/>
      <c r="BZ317"/>
      <c r="CA317"/>
      <c r="CB317"/>
      <c r="CD317" s="1060"/>
      <c r="CE317" s="1286"/>
      <c r="CF317" s="1060"/>
      <c r="CG317" s="1060"/>
      <c r="CH317" s="1060"/>
      <c r="CK317" s="1645"/>
      <c r="CL317" s="1645"/>
      <c r="CM317" s="1645"/>
      <c r="CN317"/>
      <c r="CO317"/>
      <c r="CP317"/>
      <c r="CQ317"/>
      <c r="CR317"/>
      <c r="CS317" s="1060"/>
      <c r="CT317" s="1060"/>
      <c r="CU317" s="1060"/>
      <c r="CV317" s="1060"/>
      <c r="CW317" s="1060"/>
      <c r="CX317" s="1060"/>
    </row>
    <row r="318" spans="35:102" ht="15" customHeight="1" x14ac:dyDescent="0.3">
      <c r="AI318" s="1996">
        <v>48303001501</v>
      </c>
      <c r="AJ318" s="1997" t="s">
        <v>1881</v>
      </c>
      <c r="AK318" s="1997">
        <v>66698</v>
      </c>
      <c r="AL318" s="1998" t="s">
        <v>1729</v>
      </c>
      <c r="AM318" s="1998">
        <v>28.7</v>
      </c>
      <c r="AN318" s="1997" t="s">
        <v>193</v>
      </c>
      <c r="BX318"/>
      <c r="BY318"/>
      <c r="BZ318"/>
      <c r="CA318"/>
      <c r="CB318"/>
      <c r="CD318" s="1060"/>
      <c r="CE318" s="1286"/>
      <c r="CF318" s="1060"/>
      <c r="CG318" s="1060"/>
      <c r="CH318" s="1060"/>
      <c r="CK318" s="1645"/>
      <c r="CL318" s="1645"/>
      <c r="CM318" s="1645"/>
      <c r="CN318"/>
      <c r="CO318"/>
      <c r="CP318"/>
      <c r="CQ318"/>
      <c r="CR318"/>
      <c r="CS318" s="1060"/>
      <c r="CT318" s="1060"/>
      <c r="CU318" s="1060"/>
      <c r="CV318" s="1060"/>
      <c r="CW318" s="1060"/>
      <c r="CX318" s="1060"/>
    </row>
    <row r="319" spans="35:102" ht="15" customHeight="1" x14ac:dyDescent="0.3">
      <c r="AI319" s="1774">
        <v>48303001502</v>
      </c>
      <c r="AJ319" s="1993" t="s">
        <v>1881</v>
      </c>
      <c r="AK319" s="1993">
        <v>32788</v>
      </c>
      <c r="AL319" s="1994" t="s">
        <v>1730</v>
      </c>
      <c r="AM319" s="1994">
        <v>46.2</v>
      </c>
      <c r="AN319" s="1993" t="s">
        <v>193</v>
      </c>
      <c r="BX319"/>
      <c r="BY319"/>
      <c r="BZ319"/>
      <c r="CA319"/>
      <c r="CB319"/>
      <c r="CD319" s="1060"/>
      <c r="CE319" s="1286"/>
      <c r="CF319" s="1060"/>
      <c r="CG319" s="1060"/>
      <c r="CH319" s="1060"/>
      <c r="CK319" s="1645"/>
      <c r="CL319" s="1645"/>
      <c r="CM319" s="1645"/>
      <c r="CN319"/>
      <c r="CO319"/>
      <c r="CP319"/>
      <c r="CQ319"/>
      <c r="CR319"/>
      <c r="CS319" s="1060"/>
      <c r="CT319" s="1060"/>
      <c r="CU319" s="1060"/>
      <c r="CV319" s="1060"/>
      <c r="CW319" s="1060"/>
      <c r="CX319" s="1060"/>
    </row>
    <row r="320" spans="35:102" ht="15" customHeight="1" x14ac:dyDescent="0.3">
      <c r="AI320" s="1996">
        <v>48303001601</v>
      </c>
      <c r="AJ320" s="1997" t="s">
        <v>1881</v>
      </c>
      <c r="AK320" s="1997">
        <v>42500</v>
      </c>
      <c r="AL320" s="1998" t="s">
        <v>1728</v>
      </c>
      <c r="AM320" s="1998">
        <v>17.7</v>
      </c>
      <c r="AN320" s="1997" t="s">
        <v>192</v>
      </c>
      <c r="BX320"/>
      <c r="BY320"/>
      <c r="BZ320"/>
      <c r="CA320"/>
      <c r="CB320"/>
      <c r="CD320" s="1060"/>
      <c r="CE320" s="1286"/>
      <c r="CF320" s="1060"/>
      <c r="CG320" s="1060"/>
      <c r="CH320" s="1060"/>
      <c r="CK320" s="1645"/>
      <c r="CL320" s="1645"/>
      <c r="CM320" s="1645"/>
      <c r="CN320"/>
      <c r="CO320"/>
      <c r="CP320"/>
      <c r="CQ320"/>
      <c r="CR320"/>
      <c r="CS320" s="1060"/>
      <c r="CT320" s="1060"/>
      <c r="CU320" s="1060"/>
      <c r="CV320" s="1060"/>
      <c r="CW320" s="1060"/>
      <c r="CX320" s="1060"/>
    </row>
    <row r="321" spans="35:102" ht="15" customHeight="1" x14ac:dyDescent="0.3">
      <c r="AI321" s="1774">
        <v>48303001602</v>
      </c>
      <c r="AJ321" s="1993" t="s">
        <v>1881</v>
      </c>
      <c r="AK321" s="1993">
        <v>41100</v>
      </c>
      <c r="AL321" s="1994" t="s">
        <v>1728</v>
      </c>
      <c r="AM321" s="1994">
        <v>28.3</v>
      </c>
      <c r="AN321" s="1993" t="s">
        <v>193</v>
      </c>
      <c r="BX321"/>
      <c r="BY321"/>
      <c r="BZ321"/>
      <c r="CA321"/>
      <c r="CB321"/>
      <c r="CD321" s="1060"/>
      <c r="CE321" s="1286"/>
      <c r="CF321" s="1060"/>
      <c r="CG321" s="1060"/>
      <c r="CH321" s="1060"/>
      <c r="CK321" s="1645"/>
      <c r="CL321" s="1645"/>
      <c r="CM321" s="1645"/>
      <c r="CN321"/>
      <c r="CO321"/>
      <c r="CP321"/>
      <c r="CQ321"/>
      <c r="CR321"/>
      <c r="CS321" s="1060"/>
      <c r="CT321" s="1060"/>
      <c r="CU321" s="1060"/>
      <c r="CV321" s="1060"/>
      <c r="CW321" s="1060"/>
      <c r="CX321" s="1060"/>
    </row>
    <row r="322" spans="35:102" ht="15" customHeight="1" x14ac:dyDescent="0.3">
      <c r="AI322" s="1996">
        <v>48303001702</v>
      </c>
      <c r="AJ322" s="1997" t="s">
        <v>1881</v>
      </c>
      <c r="AK322" s="1997">
        <v>35888</v>
      </c>
      <c r="AL322" s="1998" t="s">
        <v>1730</v>
      </c>
      <c r="AM322" s="1998">
        <v>21.2</v>
      </c>
      <c r="AN322" s="1997" t="s">
        <v>193</v>
      </c>
      <c r="BX322"/>
      <c r="BY322"/>
      <c r="BZ322"/>
      <c r="CA322"/>
      <c r="CB322"/>
      <c r="CD322" s="1060"/>
      <c r="CE322" s="1286"/>
      <c r="CF322" s="1060"/>
      <c r="CG322" s="1060"/>
      <c r="CH322" s="1060"/>
      <c r="CK322" s="1645"/>
      <c r="CL322" s="1645"/>
      <c r="CM322" s="1645"/>
      <c r="CN322"/>
      <c r="CO322"/>
      <c r="CP322"/>
      <c r="CQ322"/>
      <c r="CR322"/>
      <c r="CS322" s="1060"/>
      <c r="CT322" s="1060"/>
      <c r="CU322" s="1060"/>
      <c r="CV322" s="1060"/>
      <c r="CW322" s="1060"/>
      <c r="CX322" s="1060"/>
    </row>
    <row r="323" spans="35:102" ht="15" customHeight="1" x14ac:dyDescent="0.3">
      <c r="AI323" s="1774">
        <v>48303001705</v>
      </c>
      <c r="AJ323" s="1993" t="s">
        <v>1881</v>
      </c>
      <c r="AK323" s="1993">
        <v>56210</v>
      </c>
      <c r="AL323" s="1994" t="s">
        <v>1727</v>
      </c>
      <c r="AM323" s="1994">
        <v>13.9</v>
      </c>
      <c r="AN323" s="1993" t="s">
        <v>192</v>
      </c>
      <c r="BX323"/>
      <c r="BY323"/>
      <c r="BZ323"/>
      <c r="CA323"/>
      <c r="CB323"/>
      <c r="CD323" s="1060"/>
      <c r="CE323" s="1286"/>
      <c r="CF323" s="1060"/>
      <c r="CG323" s="1060"/>
      <c r="CH323" s="1060"/>
      <c r="CK323" s="1645"/>
      <c r="CL323" s="1645"/>
      <c r="CM323" s="1645"/>
      <c r="CN323"/>
      <c r="CO323"/>
      <c r="CP323"/>
      <c r="CQ323"/>
      <c r="CR323"/>
      <c r="CS323" s="1060"/>
      <c r="CT323" s="1060"/>
      <c r="CU323" s="1060"/>
      <c r="CV323" s="1060"/>
      <c r="CW323" s="1060"/>
      <c r="CX323" s="1060"/>
    </row>
    <row r="324" spans="35:102" ht="15" customHeight="1" x14ac:dyDescent="0.3">
      <c r="AI324" s="1996">
        <v>48303001706</v>
      </c>
      <c r="AJ324" s="1997" t="s">
        <v>1881</v>
      </c>
      <c r="AK324" s="1997">
        <v>51114</v>
      </c>
      <c r="AL324" s="1998" t="s">
        <v>1727</v>
      </c>
      <c r="AM324" s="1998">
        <v>10.6</v>
      </c>
      <c r="AN324" s="1997" t="s">
        <v>192</v>
      </c>
      <c r="BX324"/>
      <c r="BY324"/>
      <c r="BZ324"/>
      <c r="CA324"/>
      <c r="CB324"/>
      <c r="CD324" s="1060"/>
      <c r="CE324" s="1286"/>
      <c r="CF324" s="1060"/>
      <c r="CG324" s="1060"/>
      <c r="CH324" s="1060"/>
      <c r="CK324" s="1645"/>
      <c r="CL324" s="1645"/>
      <c r="CM324" s="1645"/>
      <c r="CN324"/>
      <c r="CO324"/>
      <c r="CP324"/>
      <c r="CQ324"/>
      <c r="CR324"/>
      <c r="CS324" s="1060"/>
      <c r="CT324" s="1060"/>
      <c r="CU324" s="1060"/>
      <c r="CV324" s="1060"/>
      <c r="CW324" s="1060"/>
      <c r="CX324" s="1060"/>
    </row>
    <row r="325" spans="35:102" ht="15" customHeight="1" x14ac:dyDescent="0.3">
      <c r="AI325" s="1774">
        <v>48303001707</v>
      </c>
      <c r="AJ325" s="1993" t="s">
        <v>1881</v>
      </c>
      <c r="AK325" s="1993">
        <v>58344</v>
      </c>
      <c r="AL325" s="1994" t="s">
        <v>1727</v>
      </c>
      <c r="AM325" s="1994">
        <v>12.2</v>
      </c>
      <c r="AN325" s="1993" t="s">
        <v>192</v>
      </c>
      <c r="BX325"/>
      <c r="BY325"/>
      <c r="BZ325"/>
      <c r="CA325"/>
      <c r="CB325"/>
      <c r="CD325" s="1060"/>
      <c r="CE325" s="1286"/>
      <c r="CF325" s="1060"/>
      <c r="CG325" s="1060"/>
      <c r="CH325" s="1060"/>
      <c r="CK325" s="1645"/>
      <c r="CL325" s="1645"/>
      <c r="CM325" s="1645"/>
      <c r="CN325"/>
      <c r="CO325"/>
      <c r="CP325"/>
      <c r="CQ325"/>
      <c r="CR325"/>
      <c r="CS325" s="1060"/>
      <c r="CT325" s="1060"/>
      <c r="CU325" s="1060"/>
      <c r="CV325" s="1060"/>
      <c r="CW325" s="1060"/>
      <c r="CX325" s="1060"/>
    </row>
    <row r="326" spans="35:102" ht="15" customHeight="1" x14ac:dyDescent="0.3">
      <c r="AI326" s="1996">
        <v>48303001708</v>
      </c>
      <c r="AJ326" s="1997" t="s">
        <v>1881</v>
      </c>
      <c r="AK326" s="1997">
        <v>30329</v>
      </c>
      <c r="AL326" s="1998" t="s">
        <v>1730</v>
      </c>
      <c r="AM326" s="1998">
        <v>31.1</v>
      </c>
      <c r="AN326" s="1997" t="s">
        <v>193</v>
      </c>
      <c r="BX326"/>
      <c r="BY326"/>
      <c r="BZ326"/>
      <c r="CA326"/>
      <c r="CB326"/>
      <c r="CD326" s="1060"/>
      <c r="CE326" s="1286"/>
      <c r="CF326" s="1060"/>
      <c r="CG326" s="1060"/>
      <c r="CH326" s="1060"/>
      <c r="CK326" s="1645"/>
      <c r="CL326" s="1645"/>
      <c r="CM326" s="1645"/>
      <c r="CN326"/>
      <c r="CO326"/>
      <c r="CP326"/>
      <c r="CQ326"/>
      <c r="CR326"/>
      <c r="CS326" s="1060"/>
      <c r="CT326" s="1060"/>
      <c r="CU326" s="1060"/>
      <c r="CV326" s="1060"/>
      <c r="CW326" s="1060"/>
      <c r="CX326" s="1060"/>
    </row>
    <row r="327" spans="35:102" ht="15" customHeight="1" x14ac:dyDescent="0.3">
      <c r="AI327" s="1774">
        <v>48303001709</v>
      </c>
      <c r="AJ327" s="1993" t="s">
        <v>1881</v>
      </c>
      <c r="AK327" s="1993">
        <v>37542</v>
      </c>
      <c r="AL327" s="1994" t="s">
        <v>1730</v>
      </c>
      <c r="AM327" s="1994">
        <v>29.1</v>
      </c>
      <c r="AN327" s="1993" t="s">
        <v>193</v>
      </c>
      <c r="BX327"/>
      <c r="BY327"/>
      <c r="BZ327"/>
      <c r="CA327"/>
      <c r="CB327"/>
      <c r="CD327" s="1060"/>
      <c r="CE327" s="1286"/>
      <c r="CF327" s="1060"/>
      <c r="CG327" s="1060"/>
      <c r="CH327" s="1060"/>
      <c r="CK327" s="1645"/>
      <c r="CL327" s="1645"/>
      <c r="CM327" s="1645"/>
      <c r="CN327"/>
      <c r="CO327"/>
      <c r="CP327"/>
      <c r="CQ327"/>
      <c r="CR327"/>
      <c r="CS327" s="1060"/>
      <c r="CT327" s="1060"/>
      <c r="CU327" s="1060"/>
      <c r="CV327" s="1060"/>
      <c r="CW327" s="1060"/>
      <c r="CX327" s="1060"/>
    </row>
    <row r="328" spans="35:102" ht="15" customHeight="1" x14ac:dyDescent="0.3">
      <c r="AI328" s="1996">
        <v>48303001801</v>
      </c>
      <c r="AJ328" s="1997" t="s">
        <v>1881</v>
      </c>
      <c r="AK328" s="1997">
        <v>39794</v>
      </c>
      <c r="AL328" s="1998" t="s">
        <v>1728</v>
      </c>
      <c r="AM328" s="1998">
        <v>19.100000000000001</v>
      </c>
      <c r="AN328" s="1997" t="s">
        <v>192</v>
      </c>
      <c r="BX328"/>
      <c r="BY328"/>
      <c r="BZ328"/>
      <c r="CA328"/>
      <c r="CB328"/>
      <c r="CD328" s="1060"/>
      <c r="CE328" s="1286"/>
      <c r="CF328" s="1060"/>
      <c r="CG328" s="1060"/>
      <c r="CH328" s="1060"/>
      <c r="CK328" s="1645"/>
      <c r="CL328" s="1645"/>
      <c r="CM328" s="1645"/>
      <c r="CN328"/>
      <c r="CO328"/>
      <c r="CP328"/>
      <c r="CQ328"/>
      <c r="CR328"/>
      <c r="CS328" s="1060"/>
      <c r="CT328" s="1060"/>
      <c r="CU328" s="1060"/>
      <c r="CV328" s="1060"/>
      <c r="CW328" s="1060"/>
      <c r="CX328" s="1060"/>
    </row>
    <row r="329" spans="35:102" ht="15" customHeight="1" x14ac:dyDescent="0.3">
      <c r="AI329" s="1774">
        <v>48303001803</v>
      </c>
      <c r="AJ329" s="1993" t="s">
        <v>1881</v>
      </c>
      <c r="AK329" s="1993">
        <v>44114</v>
      </c>
      <c r="AL329" s="1994" t="s">
        <v>1728</v>
      </c>
      <c r="AM329" s="1994">
        <v>6.3</v>
      </c>
      <c r="AN329" s="1993" t="s">
        <v>192</v>
      </c>
      <c r="BX329"/>
      <c r="BY329"/>
      <c r="BZ329"/>
      <c r="CA329"/>
      <c r="CB329"/>
      <c r="CD329" s="1060"/>
      <c r="CE329" s="1286"/>
      <c r="CF329" s="1060"/>
      <c r="CG329" s="1060"/>
      <c r="CH329" s="1060"/>
      <c r="CK329" s="1645"/>
      <c r="CL329" s="1645"/>
      <c r="CM329" s="1645"/>
      <c r="CN329"/>
      <c r="CO329"/>
      <c r="CP329"/>
      <c r="CQ329"/>
      <c r="CR329"/>
      <c r="CS329" s="1060"/>
      <c r="CT329" s="1060"/>
      <c r="CU329" s="1060"/>
      <c r="CV329" s="1060"/>
      <c r="CW329" s="1060"/>
      <c r="CX329" s="1060"/>
    </row>
    <row r="330" spans="35:102" ht="15" customHeight="1" x14ac:dyDescent="0.3">
      <c r="AI330" s="1996">
        <v>48303001804</v>
      </c>
      <c r="AJ330" s="1997" t="s">
        <v>1881</v>
      </c>
      <c r="AK330" s="1997">
        <v>51848</v>
      </c>
      <c r="AL330" s="1998" t="s">
        <v>1727</v>
      </c>
      <c r="AM330" s="1998">
        <v>9.4</v>
      </c>
      <c r="AN330" s="1997" t="s">
        <v>192</v>
      </c>
      <c r="BX330"/>
      <c r="BY330"/>
      <c r="BZ330"/>
      <c r="CA330"/>
      <c r="CB330"/>
      <c r="CD330" s="1060"/>
      <c r="CE330" s="1286"/>
      <c r="CF330" s="1060"/>
      <c r="CG330" s="1060"/>
      <c r="CH330" s="1060"/>
      <c r="CK330" s="1645"/>
      <c r="CL330" s="1645"/>
      <c r="CM330" s="1645"/>
      <c r="CN330"/>
      <c r="CO330"/>
      <c r="CP330"/>
      <c r="CQ330"/>
      <c r="CR330"/>
      <c r="CS330" s="1060"/>
      <c r="CT330" s="1060"/>
      <c r="CU330" s="1060"/>
      <c r="CV330" s="1060"/>
      <c r="CW330" s="1060"/>
      <c r="CX330" s="1060"/>
    </row>
    <row r="331" spans="35:102" ht="15" customHeight="1" x14ac:dyDescent="0.3">
      <c r="AI331" s="1774">
        <v>48303001901</v>
      </c>
      <c r="AJ331" s="1993" t="s">
        <v>1881</v>
      </c>
      <c r="AK331" s="1993">
        <v>49500</v>
      </c>
      <c r="AL331" s="1994" t="s">
        <v>1727</v>
      </c>
      <c r="AM331" s="1994">
        <v>22.5</v>
      </c>
      <c r="AN331" s="1993" t="s">
        <v>193</v>
      </c>
      <c r="BX331"/>
      <c r="BY331"/>
      <c r="BZ331"/>
      <c r="CA331"/>
      <c r="CB331"/>
      <c r="CD331" s="1060"/>
      <c r="CE331" s="1286"/>
      <c r="CF331" s="1060"/>
      <c r="CG331" s="1060"/>
      <c r="CH331" s="1060"/>
      <c r="CK331" s="1645"/>
      <c r="CL331" s="1645"/>
      <c r="CM331" s="1645"/>
      <c r="CN331"/>
      <c r="CO331"/>
      <c r="CP331"/>
      <c r="CQ331"/>
      <c r="CR331"/>
      <c r="CS331" s="1060"/>
      <c r="CT331" s="1060"/>
      <c r="CU331" s="1060"/>
      <c r="CV331" s="1060"/>
      <c r="CW331" s="1060"/>
      <c r="CX331" s="1060"/>
    </row>
    <row r="332" spans="35:102" ht="15" customHeight="1" x14ac:dyDescent="0.3">
      <c r="AI332" s="1996">
        <v>48303001903</v>
      </c>
      <c r="AJ332" s="1997" t="s">
        <v>1881</v>
      </c>
      <c r="AK332" s="1997">
        <v>71597</v>
      </c>
      <c r="AL332" s="1998" t="s">
        <v>1729</v>
      </c>
      <c r="AM332" s="1998">
        <v>7.7</v>
      </c>
      <c r="AN332" s="1997" t="s">
        <v>192</v>
      </c>
      <c r="BX332"/>
      <c r="BY332"/>
      <c r="BZ332"/>
      <c r="CA332"/>
      <c r="CB332"/>
      <c r="CD332" s="1060"/>
      <c r="CE332" s="1286"/>
      <c r="CF332" s="1060"/>
      <c r="CG332" s="1060"/>
      <c r="CH332" s="1060"/>
      <c r="CK332" s="1645"/>
      <c r="CL332" s="1645"/>
      <c r="CM332" s="1645"/>
      <c r="CN332"/>
      <c r="CO332"/>
      <c r="CP332"/>
      <c r="CQ332"/>
      <c r="CR332"/>
      <c r="CS332" s="1060"/>
      <c r="CT332" s="1060"/>
      <c r="CU332" s="1060"/>
      <c r="CV332" s="1060"/>
      <c r="CW332" s="1060"/>
      <c r="CX332" s="1060"/>
    </row>
    <row r="333" spans="35:102" ht="15" customHeight="1" x14ac:dyDescent="0.3">
      <c r="AI333" s="1774">
        <v>48303001904</v>
      </c>
      <c r="AJ333" s="1993" t="s">
        <v>1881</v>
      </c>
      <c r="AK333" s="1993">
        <v>82574</v>
      </c>
      <c r="AL333" s="1994" t="s">
        <v>1729</v>
      </c>
      <c r="AM333" s="1994">
        <v>8.3000000000000007</v>
      </c>
      <c r="AN333" s="1993" t="s">
        <v>192</v>
      </c>
      <c r="BX333"/>
      <c r="BY333"/>
      <c r="BZ333"/>
      <c r="CA333"/>
      <c r="CB333"/>
      <c r="CD333" s="1060"/>
      <c r="CE333" s="1286"/>
      <c r="CF333" s="1060"/>
      <c r="CG333" s="1060"/>
      <c r="CH333" s="1060"/>
      <c r="CK333" s="1645"/>
      <c r="CL333" s="1645"/>
      <c r="CM333" s="1645"/>
      <c r="CN333"/>
      <c r="CO333"/>
      <c r="CP333"/>
      <c r="CQ333"/>
      <c r="CR333"/>
      <c r="CS333" s="1060"/>
      <c r="CT333" s="1060"/>
      <c r="CU333" s="1060"/>
      <c r="CV333" s="1060"/>
      <c r="CW333" s="1060"/>
      <c r="CX333" s="1060"/>
    </row>
    <row r="334" spans="35:102" ht="15" customHeight="1" x14ac:dyDescent="0.3">
      <c r="AI334" s="1996">
        <v>48303002001</v>
      </c>
      <c r="AJ334" s="1997" t="s">
        <v>1881</v>
      </c>
      <c r="AK334" s="1997">
        <v>41891</v>
      </c>
      <c r="AL334" s="1998" t="s">
        <v>1728</v>
      </c>
      <c r="AM334" s="1998">
        <v>32.4</v>
      </c>
      <c r="AN334" s="1997" t="s">
        <v>193</v>
      </c>
      <c r="BX334"/>
      <c r="BY334"/>
      <c r="BZ334"/>
      <c r="CA334"/>
      <c r="CB334"/>
      <c r="CD334" s="1060"/>
      <c r="CE334" s="1286"/>
      <c r="CF334" s="1060"/>
      <c r="CG334" s="1060"/>
      <c r="CH334" s="1060"/>
      <c r="CK334" s="1645"/>
      <c r="CL334" s="1645"/>
      <c r="CM334" s="1645"/>
      <c r="CN334"/>
      <c r="CO334"/>
      <c r="CP334"/>
      <c r="CQ334"/>
      <c r="CR334"/>
      <c r="CS334" s="1060"/>
      <c r="CT334" s="1060"/>
      <c r="CU334" s="1060"/>
      <c r="CV334" s="1060"/>
      <c r="CW334" s="1060"/>
      <c r="CX334" s="1060"/>
    </row>
    <row r="335" spans="35:102" ht="15" customHeight="1" x14ac:dyDescent="0.3">
      <c r="AI335" s="1774">
        <v>48303002002</v>
      </c>
      <c r="AJ335" s="1993" t="s">
        <v>1881</v>
      </c>
      <c r="AK335" s="1993">
        <v>30285</v>
      </c>
      <c r="AL335" s="1994" t="s">
        <v>1730</v>
      </c>
      <c r="AM335" s="1994">
        <v>32.5</v>
      </c>
      <c r="AN335" s="1993" t="s">
        <v>193</v>
      </c>
      <c r="BX335"/>
      <c r="BY335"/>
      <c r="BZ335"/>
      <c r="CA335"/>
      <c r="CB335"/>
      <c r="CD335" s="1060"/>
      <c r="CE335" s="1286"/>
      <c r="CF335" s="1060"/>
      <c r="CG335" s="1060"/>
      <c r="CH335" s="1060"/>
      <c r="CK335" s="1645"/>
      <c r="CL335" s="1645"/>
      <c r="CM335" s="1645"/>
      <c r="CN335"/>
      <c r="CO335"/>
      <c r="CP335"/>
      <c r="CQ335"/>
      <c r="CR335"/>
      <c r="CS335" s="1060"/>
      <c r="CT335" s="1060"/>
      <c r="CU335" s="1060"/>
      <c r="CV335" s="1060"/>
      <c r="CW335" s="1060"/>
      <c r="CX335" s="1060"/>
    </row>
    <row r="336" spans="35:102" ht="15" customHeight="1" x14ac:dyDescent="0.3">
      <c r="AI336" s="1996">
        <v>48303002101</v>
      </c>
      <c r="AJ336" s="1997" t="s">
        <v>1881</v>
      </c>
      <c r="AK336" s="1997">
        <v>47711</v>
      </c>
      <c r="AL336" s="1998" t="s">
        <v>1728</v>
      </c>
      <c r="AM336" s="1998">
        <v>13</v>
      </c>
      <c r="AN336" s="1997" t="s">
        <v>192</v>
      </c>
      <c r="BX336"/>
      <c r="BY336"/>
      <c r="BZ336"/>
      <c r="CA336"/>
      <c r="CB336"/>
      <c r="CD336" s="1060"/>
      <c r="CE336" s="1286"/>
      <c r="CF336" s="1060"/>
      <c r="CG336" s="1060"/>
      <c r="CH336" s="1060"/>
      <c r="CK336" s="1645"/>
      <c r="CL336" s="1645"/>
      <c r="CM336" s="1645"/>
      <c r="CN336"/>
      <c r="CO336"/>
      <c r="CP336"/>
      <c r="CQ336"/>
      <c r="CR336"/>
      <c r="CS336" s="1060"/>
      <c r="CT336" s="1060"/>
      <c r="CU336" s="1060"/>
      <c r="CV336" s="1060"/>
      <c r="CW336" s="1060"/>
      <c r="CX336" s="1060"/>
    </row>
    <row r="337" spans="35:102" ht="15" customHeight="1" x14ac:dyDescent="0.3">
      <c r="AI337" s="1774">
        <v>48303002102</v>
      </c>
      <c r="AJ337" s="1993" t="s">
        <v>1881</v>
      </c>
      <c r="AK337" s="1993">
        <v>53288</v>
      </c>
      <c r="AL337" s="1994" t="s">
        <v>1727</v>
      </c>
      <c r="AM337" s="1994">
        <v>5</v>
      </c>
      <c r="AN337" s="1993" t="s">
        <v>192</v>
      </c>
      <c r="BX337"/>
      <c r="BY337"/>
      <c r="BZ337"/>
      <c r="CA337"/>
      <c r="CB337"/>
      <c r="CD337" s="1060"/>
      <c r="CE337" s="1286"/>
      <c r="CF337" s="1060"/>
      <c r="CG337" s="1060"/>
      <c r="CH337" s="1060"/>
      <c r="CK337" s="1645"/>
      <c r="CL337" s="1645"/>
      <c r="CM337" s="1645"/>
      <c r="CN337"/>
      <c r="CO337"/>
      <c r="CP337"/>
      <c r="CQ337"/>
      <c r="CR337"/>
      <c r="CS337" s="1060"/>
      <c r="CT337" s="1060"/>
      <c r="CU337" s="1060"/>
      <c r="CV337" s="1060"/>
      <c r="CW337" s="1060"/>
      <c r="CX337" s="1060"/>
    </row>
    <row r="338" spans="35:102" ht="15" customHeight="1" x14ac:dyDescent="0.3">
      <c r="AI338" s="1996">
        <v>48303002202</v>
      </c>
      <c r="AJ338" s="1997" t="s">
        <v>1881</v>
      </c>
      <c r="AK338" s="1997">
        <v>52536</v>
      </c>
      <c r="AL338" s="1998" t="s">
        <v>1727</v>
      </c>
      <c r="AM338" s="1998">
        <v>12.3</v>
      </c>
      <c r="AN338" s="1997" t="s">
        <v>192</v>
      </c>
      <c r="BX338"/>
      <c r="BY338"/>
      <c r="BZ338"/>
      <c r="CA338"/>
      <c r="CB338"/>
      <c r="CD338" s="1060"/>
      <c r="CE338" s="1286"/>
      <c r="CF338" s="1060"/>
      <c r="CG338" s="1060"/>
      <c r="CH338" s="1060"/>
      <c r="CK338" s="1645"/>
      <c r="CL338" s="1645"/>
      <c r="CM338" s="1645"/>
      <c r="CN338"/>
      <c r="CO338"/>
      <c r="CP338"/>
      <c r="CQ338"/>
      <c r="CR338"/>
      <c r="CS338" s="1060"/>
      <c r="CT338" s="1060"/>
      <c r="CU338" s="1060"/>
      <c r="CV338" s="1060"/>
      <c r="CW338" s="1060"/>
      <c r="CX338" s="1060"/>
    </row>
    <row r="339" spans="35:102" ht="15" customHeight="1" x14ac:dyDescent="0.3">
      <c r="AI339" s="1774">
        <v>48303002203</v>
      </c>
      <c r="AJ339" s="1993" t="s">
        <v>1881</v>
      </c>
      <c r="AK339" s="1993">
        <v>51414</v>
      </c>
      <c r="AL339" s="1994" t="s">
        <v>1727</v>
      </c>
      <c r="AM339" s="1994">
        <v>17.100000000000001</v>
      </c>
      <c r="AN339" s="1993" t="s">
        <v>192</v>
      </c>
      <c r="BX339"/>
      <c r="BY339"/>
      <c r="BZ339"/>
      <c r="CA339"/>
      <c r="CB339"/>
      <c r="CD339" s="1060"/>
      <c r="CE339" s="1286"/>
      <c r="CF339" s="1060"/>
      <c r="CG339" s="1060"/>
      <c r="CH339" s="1060"/>
      <c r="CK339" s="1645"/>
      <c r="CL339" s="1645"/>
      <c r="CM339" s="1645"/>
      <c r="CN339"/>
      <c r="CO339"/>
      <c r="CP339"/>
      <c r="CQ339"/>
      <c r="CR339"/>
      <c r="CS339" s="1060"/>
      <c r="CT339" s="1060"/>
      <c r="CU339" s="1060"/>
      <c r="CV339" s="1060"/>
      <c r="CW339" s="1060"/>
      <c r="CX339" s="1060"/>
    </row>
    <row r="340" spans="35:102" ht="15" customHeight="1" x14ac:dyDescent="0.3">
      <c r="AI340" s="1996">
        <v>48303002204</v>
      </c>
      <c r="AJ340" s="1997" t="s">
        <v>1881</v>
      </c>
      <c r="AK340" s="1997">
        <v>32841</v>
      </c>
      <c r="AL340" s="1998" t="s">
        <v>1730</v>
      </c>
      <c r="AM340" s="1998">
        <v>38.5</v>
      </c>
      <c r="AN340" s="1997" t="s">
        <v>193</v>
      </c>
      <c r="BX340"/>
      <c r="BY340"/>
      <c r="BZ340"/>
      <c r="CA340"/>
      <c r="CB340"/>
      <c r="CD340" s="1060"/>
      <c r="CE340" s="1286"/>
      <c r="CF340" s="1060"/>
      <c r="CG340" s="1060"/>
      <c r="CH340" s="1060"/>
      <c r="CK340" s="1645"/>
      <c r="CL340" s="1645"/>
      <c r="CM340" s="1645"/>
      <c r="CN340"/>
      <c r="CO340"/>
      <c r="CP340"/>
      <c r="CQ340"/>
      <c r="CR340"/>
      <c r="CS340" s="1060"/>
      <c r="CT340" s="1060"/>
      <c r="CU340" s="1060"/>
      <c r="CV340" s="1060"/>
      <c r="CW340" s="1060"/>
      <c r="CX340" s="1060"/>
    </row>
    <row r="341" spans="35:102" ht="15" customHeight="1" x14ac:dyDescent="0.3">
      <c r="AI341" s="1774">
        <v>48303002300</v>
      </c>
      <c r="AJ341" s="1993" t="s">
        <v>1881</v>
      </c>
      <c r="AK341" s="1993">
        <v>38443</v>
      </c>
      <c r="AL341" s="1994" t="s">
        <v>1730</v>
      </c>
      <c r="AM341" s="1994">
        <v>30</v>
      </c>
      <c r="AN341" s="1993" t="s">
        <v>193</v>
      </c>
      <c r="BX341"/>
      <c r="BY341"/>
      <c r="BZ341"/>
      <c r="CA341"/>
      <c r="CB341"/>
      <c r="CD341" s="1060"/>
      <c r="CE341" s="1286"/>
      <c r="CF341" s="1060"/>
      <c r="CG341" s="1060"/>
      <c r="CH341" s="1060"/>
      <c r="CK341" s="1645"/>
      <c r="CL341" s="1645"/>
      <c r="CM341" s="1645"/>
      <c r="CN341"/>
      <c r="CO341"/>
      <c r="CP341"/>
      <c r="CQ341"/>
      <c r="CR341"/>
      <c r="CS341" s="1060"/>
      <c r="CT341" s="1060"/>
      <c r="CU341" s="1060"/>
      <c r="CV341" s="1060"/>
      <c r="CW341" s="1060"/>
      <c r="CX341" s="1060"/>
    </row>
    <row r="342" spans="35:102" ht="15" customHeight="1" x14ac:dyDescent="0.3">
      <c r="AI342" s="1996">
        <v>48303002400</v>
      </c>
      <c r="AJ342" s="1997" t="s">
        <v>1881</v>
      </c>
      <c r="AK342" s="1997">
        <v>31512</v>
      </c>
      <c r="AL342" s="1998" t="s">
        <v>1730</v>
      </c>
      <c r="AM342" s="1998">
        <v>34.5</v>
      </c>
      <c r="AN342" s="1997" t="s">
        <v>193</v>
      </c>
      <c r="BX342"/>
      <c r="BY342"/>
      <c r="BZ342"/>
      <c r="CA342"/>
      <c r="CB342"/>
      <c r="CD342" s="1060"/>
      <c r="CE342" s="1286"/>
      <c r="CF342" s="1060"/>
      <c r="CG342" s="1060"/>
      <c r="CH342" s="1060"/>
      <c r="CK342" s="1645"/>
      <c r="CL342" s="1645"/>
      <c r="CM342" s="1645"/>
      <c r="CN342"/>
      <c r="CO342"/>
      <c r="CP342"/>
      <c r="CQ342"/>
      <c r="CR342"/>
      <c r="CS342" s="1060"/>
      <c r="CT342" s="1060"/>
      <c r="CU342" s="1060"/>
      <c r="CV342" s="1060"/>
      <c r="CW342" s="1060"/>
      <c r="CX342" s="1060"/>
    </row>
    <row r="343" spans="35:102" ht="15" customHeight="1" x14ac:dyDescent="0.3">
      <c r="AI343" s="1774">
        <v>48303002500</v>
      </c>
      <c r="AJ343" s="1993" t="s">
        <v>1881</v>
      </c>
      <c r="AK343" s="1993">
        <v>30691</v>
      </c>
      <c r="AL343" s="1994" t="s">
        <v>1730</v>
      </c>
      <c r="AM343" s="1994">
        <v>35.1</v>
      </c>
      <c r="AN343" s="1993" t="s">
        <v>193</v>
      </c>
      <c r="BX343"/>
      <c r="BY343"/>
      <c r="BZ343"/>
      <c r="CA343"/>
      <c r="CB343"/>
      <c r="CD343" s="1060"/>
      <c r="CE343" s="1286"/>
      <c r="CF343" s="1060"/>
      <c r="CG343" s="1060"/>
      <c r="CH343" s="1060"/>
      <c r="CK343" s="1645"/>
      <c r="CL343" s="1645"/>
      <c r="CM343" s="1645"/>
      <c r="CN343"/>
      <c r="CO343"/>
      <c r="CP343"/>
      <c r="CQ343"/>
      <c r="CR343"/>
      <c r="CS343" s="1060"/>
      <c r="CT343" s="1060"/>
      <c r="CU343" s="1060"/>
      <c r="CV343" s="1060"/>
      <c r="CW343" s="1060"/>
      <c r="CX343" s="1060"/>
    </row>
    <row r="344" spans="35:102" ht="15" customHeight="1" x14ac:dyDescent="0.3">
      <c r="AI344" s="1996">
        <v>48303010101</v>
      </c>
      <c r="AJ344" s="1997" t="s">
        <v>1881</v>
      </c>
      <c r="AK344" s="1997">
        <v>94009</v>
      </c>
      <c r="AL344" s="1998" t="s">
        <v>1729</v>
      </c>
      <c r="AM344" s="1998">
        <v>2.8</v>
      </c>
      <c r="AN344" s="1997" t="s">
        <v>192</v>
      </c>
      <c r="BX344"/>
      <c r="BY344"/>
      <c r="BZ344"/>
      <c r="CA344"/>
      <c r="CB344"/>
      <c r="CD344" s="1060"/>
      <c r="CE344" s="1286"/>
      <c r="CF344" s="1060"/>
      <c r="CG344" s="1060"/>
      <c r="CH344" s="1060"/>
      <c r="CK344" s="1645"/>
      <c r="CL344" s="1645"/>
      <c r="CM344" s="1645"/>
      <c r="CN344"/>
      <c r="CO344"/>
      <c r="CP344"/>
      <c r="CQ344"/>
      <c r="CR344"/>
      <c r="CS344" s="1060"/>
      <c r="CT344" s="1060"/>
      <c r="CU344" s="1060"/>
      <c r="CV344" s="1060"/>
      <c r="CW344" s="1060"/>
      <c r="CX344" s="1060"/>
    </row>
    <row r="345" spans="35:102" ht="15" customHeight="1" x14ac:dyDescent="0.3">
      <c r="AI345" s="1774">
        <v>48303010102</v>
      </c>
      <c r="AJ345" s="1993" t="s">
        <v>1881</v>
      </c>
      <c r="AK345" s="1993">
        <v>57548</v>
      </c>
      <c r="AL345" s="1994" t="s">
        <v>1727</v>
      </c>
      <c r="AM345" s="1994">
        <v>14.6</v>
      </c>
      <c r="AN345" s="1993" t="s">
        <v>192</v>
      </c>
      <c r="BX345"/>
      <c r="BY345"/>
      <c r="BZ345"/>
      <c r="CA345"/>
      <c r="CB345"/>
      <c r="CD345" s="1060"/>
      <c r="CE345" s="1286"/>
      <c r="CF345" s="1060"/>
      <c r="CG345" s="1060"/>
      <c r="CH345" s="1060"/>
      <c r="CK345" s="1645"/>
      <c r="CL345" s="1645"/>
      <c r="CM345" s="1645"/>
      <c r="CN345"/>
      <c r="CO345"/>
      <c r="CP345"/>
      <c r="CQ345"/>
      <c r="CR345"/>
      <c r="CS345" s="1060"/>
      <c r="CT345" s="1060"/>
      <c r="CU345" s="1060"/>
      <c r="CV345" s="1060"/>
      <c r="CW345" s="1060"/>
      <c r="CX345" s="1060"/>
    </row>
    <row r="346" spans="35:102" ht="15" customHeight="1" x14ac:dyDescent="0.3">
      <c r="AI346" s="1996">
        <v>48303010200</v>
      </c>
      <c r="AJ346" s="1997" t="s">
        <v>1881</v>
      </c>
      <c r="AK346" s="1997">
        <v>49743</v>
      </c>
      <c r="AL346" s="1998" t="s">
        <v>1727</v>
      </c>
      <c r="AM346" s="1998">
        <v>22.9</v>
      </c>
      <c r="AN346" s="1997" t="s">
        <v>193</v>
      </c>
      <c r="BX346"/>
      <c r="BY346"/>
      <c r="BZ346"/>
      <c r="CA346"/>
      <c r="CB346"/>
      <c r="CD346" s="1060"/>
      <c r="CE346" s="1286"/>
      <c r="CF346" s="1060"/>
      <c r="CG346" s="1060"/>
      <c r="CH346" s="1060"/>
      <c r="CK346" s="1645"/>
      <c r="CL346" s="1645"/>
      <c r="CM346" s="1645"/>
      <c r="CN346"/>
      <c r="CO346"/>
      <c r="CP346"/>
      <c r="CQ346"/>
      <c r="CR346"/>
      <c r="CS346" s="1060"/>
      <c r="CT346" s="1060"/>
      <c r="CU346" s="1060"/>
      <c r="CV346" s="1060"/>
      <c r="CW346" s="1060"/>
      <c r="CX346" s="1060"/>
    </row>
    <row r="347" spans="35:102" ht="15" customHeight="1" x14ac:dyDescent="0.3">
      <c r="AI347" s="1774">
        <v>48303010301</v>
      </c>
      <c r="AJ347" s="1993" t="s">
        <v>1881</v>
      </c>
      <c r="AK347" s="1993">
        <v>65625</v>
      </c>
      <c r="AL347" s="1994" t="s">
        <v>1729</v>
      </c>
      <c r="AM347" s="1994">
        <v>9.6</v>
      </c>
      <c r="AN347" s="1993" t="s">
        <v>192</v>
      </c>
      <c r="BX347"/>
      <c r="BY347"/>
      <c r="BZ347"/>
      <c r="CA347"/>
      <c r="CB347"/>
      <c r="CD347" s="1060"/>
      <c r="CE347" s="1286"/>
      <c r="CF347" s="1060"/>
      <c r="CG347" s="1060"/>
      <c r="CH347" s="1060"/>
      <c r="CK347" s="1645"/>
      <c r="CL347" s="1645"/>
      <c r="CM347" s="1645"/>
      <c r="CN347"/>
      <c r="CO347"/>
      <c r="CP347"/>
      <c r="CQ347"/>
      <c r="CR347"/>
      <c r="CS347" s="1060"/>
      <c r="CT347" s="1060"/>
      <c r="CU347" s="1060"/>
      <c r="CV347" s="1060"/>
      <c r="CW347" s="1060"/>
      <c r="CX347" s="1060"/>
    </row>
    <row r="348" spans="35:102" ht="15" customHeight="1" x14ac:dyDescent="0.3">
      <c r="AI348" s="1996">
        <v>48303010302</v>
      </c>
      <c r="AJ348" s="1997" t="s">
        <v>1881</v>
      </c>
      <c r="AK348" s="1997">
        <v>57159</v>
      </c>
      <c r="AL348" s="1998" t="s">
        <v>1727</v>
      </c>
      <c r="AM348" s="1998">
        <v>9.4</v>
      </c>
      <c r="AN348" s="1997" t="s">
        <v>192</v>
      </c>
      <c r="BX348"/>
      <c r="BY348"/>
      <c r="BZ348"/>
      <c r="CA348"/>
      <c r="CB348"/>
      <c r="CD348" s="1060"/>
      <c r="CE348" s="1286"/>
      <c r="CF348" s="1060"/>
      <c r="CG348" s="1060"/>
      <c r="CH348" s="1060"/>
      <c r="CK348" s="1645"/>
      <c r="CL348" s="1645"/>
      <c r="CM348" s="1645"/>
      <c r="CN348"/>
      <c r="CO348"/>
      <c r="CP348"/>
      <c r="CQ348"/>
      <c r="CR348"/>
      <c r="CS348" s="1060"/>
      <c r="CT348" s="1060"/>
      <c r="CU348" s="1060"/>
      <c r="CV348" s="1060"/>
      <c r="CW348" s="1060"/>
      <c r="CX348" s="1060"/>
    </row>
    <row r="349" spans="35:102" ht="15" customHeight="1" x14ac:dyDescent="0.3">
      <c r="AI349" s="1774">
        <v>48303010402</v>
      </c>
      <c r="AJ349" s="1993" t="s">
        <v>1881</v>
      </c>
      <c r="AK349" s="1993">
        <v>47703</v>
      </c>
      <c r="AL349" s="1994" t="s">
        <v>1728</v>
      </c>
      <c r="AM349" s="1994">
        <v>21.4</v>
      </c>
      <c r="AN349" s="1993" t="s">
        <v>193</v>
      </c>
      <c r="BX349"/>
      <c r="BY349"/>
      <c r="BZ349"/>
      <c r="CA349"/>
      <c r="CB349"/>
      <c r="CD349" s="1060"/>
      <c r="CE349" s="1286"/>
      <c r="CF349" s="1060"/>
      <c r="CG349" s="1060"/>
      <c r="CH349" s="1060"/>
      <c r="CK349" s="1645"/>
      <c r="CL349" s="1645"/>
      <c r="CM349" s="1645"/>
      <c r="CN349"/>
      <c r="CO349"/>
      <c r="CP349"/>
      <c r="CQ349"/>
      <c r="CR349"/>
      <c r="CS349" s="1060"/>
      <c r="CT349" s="1060"/>
      <c r="CU349" s="1060"/>
      <c r="CV349" s="1060"/>
      <c r="CW349" s="1060"/>
      <c r="CX349" s="1060"/>
    </row>
    <row r="350" spans="35:102" ht="15" customHeight="1" x14ac:dyDescent="0.3">
      <c r="AI350" s="1996">
        <v>48303010403</v>
      </c>
      <c r="AJ350" s="1997" t="s">
        <v>1881</v>
      </c>
      <c r="AK350" s="1997">
        <v>66923</v>
      </c>
      <c r="AL350" s="1998" t="s">
        <v>1729</v>
      </c>
      <c r="AM350" s="1998">
        <v>3.2</v>
      </c>
      <c r="AN350" s="1997" t="s">
        <v>192</v>
      </c>
      <c r="BX350"/>
      <c r="BY350"/>
      <c r="BZ350"/>
      <c r="CA350"/>
      <c r="CB350"/>
      <c r="CD350" s="1060"/>
      <c r="CE350" s="1286"/>
      <c r="CF350" s="1060"/>
      <c r="CG350" s="1060"/>
      <c r="CH350" s="1060"/>
      <c r="CK350" s="1645"/>
      <c r="CL350" s="1645"/>
      <c r="CM350" s="1645"/>
      <c r="CN350"/>
      <c r="CO350"/>
      <c r="CP350"/>
      <c r="CQ350"/>
      <c r="CR350"/>
      <c r="CS350" s="1060"/>
      <c r="CT350" s="1060"/>
      <c r="CU350" s="1060"/>
      <c r="CV350" s="1060"/>
      <c r="CW350" s="1060"/>
      <c r="CX350" s="1060"/>
    </row>
    <row r="351" spans="35:102" ht="15" customHeight="1" x14ac:dyDescent="0.3">
      <c r="AI351" s="1774">
        <v>48303010404</v>
      </c>
      <c r="AJ351" s="1993" t="s">
        <v>1881</v>
      </c>
      <c r="AK351" s="1993">
        <v>56434</v>
      </c>
      <c r="AL351" s="1994" t="s">
        <v>1727</v>
      </c>
      <c r="AM351" s="1994">
        <v>26</v>
      </c>
      <c r="AN351" s="1993" t="s">
        <v>193</v>
      </c>
      <c r="BX351"/>
      <c r="BY351"/>
      <c r="BZ351"/>
      <c r="CA351"/>
      <c r="CB351"/>
      <c r="CD351" s="1060"/>
      <c r="CE351" s="1286"/>
      <c r="CF351" s="1060"/>
      <c r="CG351" s="1060"/>
      <c r="CH351" s="1060"/>
      <c r="CK351" s="1645"/>
      <c r="CL351" s="1645"/>
      <c r="CM351" s="1645"/>
      <c r="CN351"/>
      <c r="CO351"/>
      <c r="CP351"/>
      <c r="CQ351"/>
      <c r="CR351"/>
      <c r="CS351" s="1060"/>
      <c r="CT351" s="1060"/>
      <c r="CU351" s="1060"/>
      <c r="CV351" s="1060"/>
      <c r="CW351" s="1060"/>
      <c r="CX351" s="1060"/>
    </row>
    <row r="352" spans="35:102" ht="15" customHeight="1" x14ac:dyDescent="0.3">
      <c r="AI352" s="1996">
        <v>48303010405</v>
      </c>
      <c r="AJ352" s="1997" t="s">
        <v>1881</v>
      </c>
      <c r="AK352" s="1997">
        <v>48563</v>
      </c>
      <c r="AL352" s="1998" t="s">
        <v>1728</v>
      </c>
      <c r="AM352" s="1998">
        <v>14.8</v>
      </c>
      <c r="AN352" s="1997" t="s">
        <v>192</v>
      </c>
      <c r="BX352"/>
      <c r="BY352"/>
      <c r="BZ352"/>
      <c r="CA352"/>
      <c r="CB352"/>
      <c r="CD352" s="1060"/>
      <c r="CE352" s="1286"/>
      <c r="CF352" s="1060"/>
      <c r="CG352" s="1060"/>
      <c r="CH352" s="1060"/>
      <c r="CK352" s="1645"/>
      <c r="CL352" s="1645"/>
      <c r="CM352" s="1645"/>
      <c r="CN352"/>
      <c r="CO352"/>
      <c r="CP352"/>
      <c r="CQ352"/>
      <c r="CR352"/>
      <c r="CS352" s="1060"/>
      <c r="CT352" s="1060"/>
      <c r="CU352" s="1060"/>
      <c r="CV352" s="1060"/>
      <c r="CW352" s="1060"/>
      <c r="CX352" s="1060"/>
    </row>
    <row r="353" spans="35:102" ht="15" customHeight="1" x14ac:dyDescent="0.3">
      <c r="AI353" s="1774">
        <v>48303010406</v>
      </c>
      <c r="AJ353" s="1993" t="s">
        <v>1881</v>
      </c>
      <c r="AK353" s="1993">
        <v>82719</v>
      </c>
      <c r="AL353" s="1994" t="s">
        <v>1729</v>
      </c>
      <c r="AM353" s="1994">
        <v>9.1</v>
      </c>
      <c r="AN353" s="1993" t="s">
        <v>192</v>
      </c>
      <c r="BX353"/>
      <c r="BY353"/>
      <c r="BZ353"/>
      <c r="CA353"/>
      <c r="CB353"/>
      <c r="CD353" s="1060"/>
      <c r="CE353" s="1286"/>
      <c r="CF353" s="1060"/>
      <c r="CG353" s="1060"/>
      <c r="CH353" s="1060"/>
      <c r="CK353" s="1645"/>
      <c r="CL353" s="1645"/>
      <c r="CM353" s="1645"/>
      <c r="CN353"/>
      <c r="CO353"/>
      <c r="CP353"/>
      <c r="CQ353"/>
      <c r="CR353"/>
      <c r="CS353" s="1060"/>
      <c r="CT353" s="1060"/>
      <c r="CU353" s="1060"/>
      <c r="CV353" s="1060"/>
      <c r="CW353" s="1060"/>
      <c r="CX353" s="1060"/>
    </row>
    <row r="354" spans="35:102" ht="15" customHeight="1" x14ac:dyDescent="0.3">
      <c r="AI354" s="1996">
        <v>48303010407</v>
      </c>
      <c r="AJ354" s="1997" t="s">
        <v>1881</v>
      </c>
      <c r="AK354" s="1997">
        <v>95227</v>
      </c>
      <c r="AL354" s="1998" t="s">
        <v>1729</v>
      </c>
      <c r="AM354" s="1998">
        <v>1.4</v>
      </c>
      <c r="AN354" s="1997" t="s">
        <v>192</v>
      </c>
      <c r="BX354"/>
      <c r="BY354"/>
      <c r="BZ354"/>
      <c r="CA354"/>
      <c r="CB354"/>
      <c r="CD354" s="1060"/>
      <c r="CE354" s="1286"/>
      <c r="CF354" s="1060"/>
      <c r="CG354" s="1060"/>
      <c r="CH354" s="1060"/>
      <c r="CK354" s="1645"/>
      <c r="CL354" s="1645"/>
      <c r="CM354" s="1645"/>
      <c r="CN354"/>
      <c r="CO354"/>
      <c r="CP354"/>
      <c r="CQ354"/>
      <c r="CR354"/>
      <c r="CS354" s="1060"/>
      <c r="CT354" s="1060"/>
      <c r="CU354" s="1060"/>
      <c r="CV354" s="1060"/>
      <c r="CW354" s="1060"/>
      <c r="CX354" s="1060"/>
    </row>
    <row r="355" spans="35:102" ht="15" customHeight="1" x14ac:dyDescent="0.3">
      <c r="AI355" s="1774">
        <v>48303010408</v>
      </c>
      <c r="AJ355" s="1993" t="s">
        <v>1881</v>
      </c>
      <c r="AK355" s="1993">
        <v>86845</v>
      </c>
      <c r="AL355" s="1994" t="s">
        <v>1729</v>
      </c>
      <c r="AM355" s="1994">
        <v>4.9000000000000004</v>
      </c>
      <c r="AN355" s="1993" t="s">
        <v>192</v>
      </c>
      <c r="BX355"/>
      <c r="BY355"/>
      <c r="BZ355"/>
      <c r="CA355"/>
      <c r="CB355"/>
      <c r="CD355" s="1060"/>
      <c r="CE355" s="1286"/>
      <c r="CF355" s="1060"/>
      <c r="CG355" s="1060"/>
      <c r="CH355" s="1060"/>
      <c r="CK355" s="1645"/>
      <c r="CL355" s="1645"/>
      <c r="CM355" s="1645"/>
      <c r="CN355"/>
      <c r="CO355"/>
      <c r="CP355"/>
      <c r="CQ355"/>
      <c r="CR355"/>
      <c r="CS355" s="1060"/>
      <c r="CT355" s="1060"/>
      <c r="CU355" s="1060"/>
      <c r="CV355" s="1060"/>
      <c r="CW355" s="1060"/>
      <c r="CX355" s="1060"/>
    </row>
    <row r="356" spans="35:102" ht="15" customHeight="1" x14ac:dyDescent="0.3">
      <c r="AI356" s="1996">
        <v>48303010502</v>
      </c>
      <c r="AJ356" s="1997" t="s">
        <v>1881</v>
      </c>
      <c r="AK356" s="1997">
        <v>85769</v>
      </c>
      <c r="AL356" s="1998" t="s">
        <v>1729</v>
      </c>
      <c r="AM356" s="1998">
        <v>2.1</v>
      </c>
      <c r="AN356" s="1997" t="s">
        <v>192</v>
      </c>
      <c r="BX356"/>
      <c r="BY356"/>
      <c r="BZ356"/>
      <c r="CA356"/>
      <c r="CB356"/>
      <c r="CD356" s="1060"/>
      <c r="CE356" s="1286"/>
      <c r="CF356" s="1060"/>
      <c r="CG356" s="1060"/>
      <c r="CH356" s="1060"/>
      <c r="CK356" s="1645"/>
      <c r="CL356" s="1645"/>
      <c r="CM356" s="1645"/>
      <c r="CN356"/>
      <c r="CO356"/>
      <c r="CP356"/>
      <c r="CQ356"/>
      <c r="CR356"/>
      <c r="CS356" s="1060"/>
      <c r="CT356" s="1060"/>
      <c r="CU356" s="1060"/>
      <c r="CV356" s="1060"/>
      <c r="CW356" s="1060"/>
      <c r="CX356" s="1060"/>
    </row>
    <row r="357" spans="35:102" ht="15" customHeight="1" x14ac:dyDescent="0.3">
      <c r="AI357" s="1774">
        <v>48303010504</v>
      </c>
      <c r="AJ357" s="1993" t="s">
        <v>1881</v>
      </c>
      <c r="AK357" s="1993">
        <v>91795</v>
      </c>
      <c r="AL357" s="1994" t="s">
        <v>1729</v>
      </c>
      <c r="AM357" s="1994">
        <v>6</v>
      </c>
      <c r="AN357" s="1993" t="s">
        <v>192</v>
      </c>
      <c r="BX357"/>
      <c r="BY357"/>
      <c r="BZ357"/>
      <c r="CA357"/>
      <c r="CB357"/>
      <c r="CD357" s="1060"/>
      <c r="CE357" s="1286"/>
      <c r="CF357" s="1060"/>
      <c r="CG357" s="1060"/>
      <c r="CH357" s="1060"/>
      <c r="CK357" s="1645"/>
      <c r="CL357" s="1645"/>
      <c r="CM357" s="1645"/>
      <c r="CN357"/>
      <c r="CO357"/>
      <c r="CP357"/>
      <c r="CQ357"/>
      <c r="CR357"/>
      <c r="CS357" s="1060"/>
      <c r="CT357" s="1060"/>
      <c r="CU357" s="1060"/>
      <c r="CV357" s="1060"/>
      <c r="CW357" s="1060"/>
      <c r="CX357" s="1060"/>
    </row>
    <row r="358" spans="35:102" ht="15" customHeight="1" x14ac:dyDescent="0.3">
      <c r="AI358" s="1996">
        <v>48303010505</v>
      </c>
      <c r="AJ358" s="1997" t="s">
        <v>1881</v>
      </c>
      <c r="AK358" s="1997">
        <v>51915</v>
      </c>
      <c r="AL358" s="1998" t="s">
        <v>1727</v>
      </c>
      <c r="AM358" s="1998">
        <v>2.8</v>
      </c>
      <c r="AN358" s="1997" t="s">
        <v>192</v>
      </c>
      <c r="BX358"/>
      <c r="BY358"/>
      <c r="BZ358"/>
      <c r="CA358"/>
      <c r="CB358"/>
      <c r="CD358" s="1060"/>
      <c r="CE358" s="1286"/>
      <c r="CF358" s="1060"/>
      <c r="CG358" s="1060"/>
      <c r="CH358" s="1060"/>
      <c r="CK358" s="1645"/>
      <c r="CL358" s="1645"/>
      <c r="CM358" s="1645"/>
      <c r="CN358"/>
      <c r="CO358"/>
      <c r="CP358"/>
      <c r="CQ358"/>
      <c r="CR358"/>
      <c r="CS358" s="1060"/>
      <c r="CT358" s="1060"/>
      <c r="CU358" s="1060"/>
      <c r="CV358" s="1060"/>
      <c r="CW358" s="1060"/>
      <c r="CX358" s="1060"/>
    </row>
    <row r="359" spans="35:102" ht="15" customHeight="1" x14ac:dyDescent="0.3">
      <c r="AI359" s="1774">
        <v>48303010506</v>
      </c>
      <c r="AJ359" s="1993" t="s">
        <v>1881</v>
      </c>
      <c r="AK359" s="1993">
        <v>51368</v>
      </c>
      <c r="AL359" s="1994" t="s">
        <v>1727</v>
      </c>
      <c r="AM359" s="1994">
        <v>6.1</v>
      </c>
      <c r="AN359" s="1993" t="s">
        <v>192</v>
      </c>
      <c r="BX359"/>
      <c r="BY359"/>
      <c r="BZ359"/>
      <c r="CA359"/>
      <c r="CB359"/>
      <c r="CD359" s="1060"/>
      <c r="CE359" s="1286"/>
      <c r="CF359" s="1060"/>
      <c r="CG359" s="1060"/>
      <c r="CH359" s="1060"/>
      <c r="CK359" s="1645"/>
      <c r="CL359" s="1645"/>
      <c r="CM359" s="1645"/>
      <c r="CN359"/>
      <c r="CO359"/>
      <c r="CP359"/>
      <c r="CQ359"/>
      <c r="CR359"/>
      <c r="CS359" s="1060"/>
      <c r="CT359" s="1060"/>
      <c r="CU359" s="1060"/>
      <c r="CV359" s="1060"/>
      <c r="CW359" s="1060"/>
      <c r="CX359" s="1060"/>
    </row>
    <row r="360" spans="35:102" ht="15" customHeight="1" x14ac:dyDescent="0.3">
      <c r="AI360" s="1996">
        <v>48303010508</v>
      </c>
      <c r="AJ360" s="1997" t="s">
        <v>1881</v>
      </c>
      <c r="AK360" s="1997">
        <v>62776</v>
      </c>
      <c r="AL360" s="1998" t="s">
        <v>1729</v>
      </c>
      <c r="AM360" s="1998">
        <v>12.6</v>
      </c>
      <c r="AN360" s="1997" t="s">
        <v>192</v>
      </c>
      <c r="BX360"/>
      <c r="BY360"/>
      <c r="BZ360"/>
      <c r="CA360"/>
      <c r="CB360"/>
      <c r="CD360" s="1060"/>
      <c r="CE360" s="1286"/>
      <c r="CF360" s="1060"/>
      <c r="CG360" s="1060"/>
      <c r="CH360" s="1060"/>
      <c r="CK360" s="1645"/>
      <c r="CL360" s="1645"/>
      <c r="CM360" s="1645"/>
      <c r="CN360"/>
      <c r="CO360"/>
      <c r="CP360"/>
      <c r="CQ360"/>
      <c r="CR360"/>
      <c r="CS360" s="1060"/>
      <c r="CT360" s="1060"/>
      <c r="CU360" s="1060"/>
      <c r="CV360" s="1060"/>
      <c r="CW360" s="1060"/>
      <c r="CX360" s="1060"/>
    </row>
    <row r="361" spans="35:102" ht="15" customHeight="1" x14ac:dyDescent="0.3">
      <c r="AI361" s="1774">
        <v>48303010509</v>
      </c>
      <c r="AJ361" s="1993" t="s">
        <v>1881</v>
      </c>
      <c r="AK361" s="1993">
        <v>133125</v>
      </c>
      <c r="AL361" s="1994" t="s">
        <v>1729</v>
      </c>
      <c r="AM361" s="1994">
        <v>1.7</v>
      </c>
      <c r="AN361" s="1993" t="s">
        <v>192</v>
      </c>
      <c r="BX361"/>
      <c r="BY361"/>
      <c r="BZ361"/>
      <c r="CA361"/>
      <c r="CB361"/>
      <c r="CD361" s="1060"/>
      <c r="CE361" s="1286"/>
      <c r="CF361" s="1060"/>
      <c r="CG361" s="1060"/>
      <c r="CH361" s="1060"/>
      <c r="CK361" s="1645"/>
      <c r="CL361" s="1645"/>
      <c r="CM361" s="1645"/>
      <c r="CN361"/>
      <c r="CO361"/>
      <c r="CP361"/>
      <c r="CQ361"/>
      <c r="CR361"/>
      <c r="CS361" s="1060"/>
      <c r="CT361" s="1060"/>
      <c r="CU361" s="1060"/>
      <c r="CV361" s="1060"/>
      <c r="CW361" s="1060"/>
      <c r="CX361" s="1060"/>
    </row>
    <row r="362" spans="35:102" ht="15" customHeight="1" x14ac:dyDescent="0.3">
      <c r="AI362" s="1996">
        <v>48303010510</v>
      </c>
      <c r="AJ362" s="1997" t="s">
        <v>1881</v>
      </c>
      <c r="AK362" s="1997">
        <v>85139</v>
      </c>
      <c r="AL362" s="1998" t="s">
        <v>1729</v>
      </c>
      <c r="AM362" s="1998">
        <v>4.5</v>
      </c>
      <c r="AN362" s="1997" t="s">
        <v>192</v>
      </c>
      <c r="BX362"/>
      <c r="BY362"/>
      <c r="BZ362"/>
      <c r="CA362"/>
      <c r="CB362"/>
      <c r="CD362" s="1060"/>
      <c r="CE362" s="1286"/>
      <c r="CF362" s="1060"/>
      <c r="CG362" s="1060"/>
      <c r="CH362" s="1060"/>
      <c r="CK362" s="1645"/>
      <c r="CL362" s="1645"/>
      <c r="CM362" s="1645"/>
      <c r="CN362"/>
      <c r="CO362"/>
      <c r="CP362"/>
      <c r="CQ362"/>
      <c r="CR362"/>
      <c r="CS362" s="1060"/>
      <c r="CT362" s="1060"/>
      <c r="CU362" s="1060"/>
      <c r="CV362" s="1060"/>
      <c r="CW362" s="1060"/>
      <c r="CX362" s="1060"/>
    </row>
    <row r="363" spans="35:102" ht="15" customHeight="1" x14ac:dyDescent="0.3">
      <c r="AI363" s="1774">
        <v>48303010511</v>
      </c>
      <c r="AJ363" s="1993" t="s">
        <v>1881</v>
      </c>
      <c r="AK363" s="1993">
        <v>70946</v>
      </c>
      <c r="AL363" s="1994" t="s">
        <v>1729</v>
      </c>
      <c r="AM363" s="1994">
        <v>9.8000000000000007</v>
      </c>
      <c r="AN363" s="1993" t="s">
        <v>192</v>
      </c>
      <c r="BX363"/>
      <c r="BY363"/>
      <c r="BZ363"/>
      <c r="CA363"/>
      <c r="CB363"/>
      <c r="CD363" s="1060"/>
      <c r="CE363" s="1286"/>
      <c r="CF363" s="1060"/>
      <c r="CG363" s="1060"/>
      <c r="CH363" s="1060"/>
      <c r="CK363" s="1645"/>
      <c r="CL363" s="1645"/>
      <c r="CM363" s="1645"/>
      <c r="CN363"/>
      <c r="CO363"/>
      <c r="CP363"/>
      <c r="CQ363"/>
      <c r="CR363"/>
      <c r="CS363" s="1060"/>
      <c r="CT363" s="1060"/>
      <c r="CU363" s="1060"/>
      <c r="CV363" s="1060"/>
      <c r="CW363" s="1060"/>
      <c r="CX363" s="1060"/>
    </row>
    <row r="364" spans="35:102" ht="15" customHeight="1" x14ac:dyDescent="0.3">
      <c r="AI364" s="1996">
        <v>48303010600</v>
      </c>
      <c r="AJ364" s="1997" t="s">
        <v>1881</v>
      </c>
      <c r="AK364" s="1997">
        <v>38404</v>
      </c>
      <c r="AL364" s="1998" t="s">
        <v>1730</v>
      </c>
      <c r="AM364" s="1998">
        <v>20.3</v>
      </c>
      <c r="AN364" s="1997" t="s">
        <v>193</v>
      </c>
      <c r="BX364"/>
      <c r="BY364"/>
      <c r="BZ364"/>
      <c r="CA364"/>
      <c r="CB364"/>
      <c r="CD364" s="1060"/>
      <c r="CE364" s="1286"/>
      <c r="CF364" s="1060"/>
      <c r="CG364" s="1060"/>
      <c r="CH364" s="1060"/>
      <c r="CK364" s="1645"/>
      <c r="CL364" s="1645"/>
      <c r="CM364" s="1645"/>
      <c r="CN364"/>
      <c r="CO364"/>
      <c r="CP364"/>
      <c r="CQ364"/>
      <c r="CR364"/>
      <c r="CS364" s="1060"/>
      <c r="CT364" s="1060"/>
      <c r="CU364" s="1060"/>
      <c r="CV364" s="1060"/>
      <c r="CW364" s="1060"/>
      <c r="CX364" s="1060"/>
    </row>
    <row r="365" spans="35:102" ht="15" customHeight="1" x14ac:dyDescent="0.3">
      <c r="AI365" s="1774">
        <v>48303010700</v>
      </c>
      <c r="AJ365" s="1993" t="s">
        <v>1881</v>
      </c>
      <c r="AK365" s="1993">
        <v>70500</v>
      </c>
      <c r="AL365" s="1994" t="s">
        <v>1729</v>
      </c>
      <c r="AM365" s="1994">
        <v>4.4000000000000004</v>
      </c>
      <c r="AN365" s="1993" t="s">
        <v>192</v>
      </c>
      <c r="BX365"/>
      <c r="BY365"/>
      <c r="BZ365"/>
      <c r="CA365"/>
      <c r="CB365"/>
      <c r="CD365" s="1060"/>
      <c r="CE365" s="1286"/>
      <c r="CF365" s="1060"/>
      <c r="CG365" s="1060"/>
      <c r="CH365" s="1060"/>
      <c r="CK365" s="1645"/>
      <c r="CL365" s="1645"/>
      <c r="CM365" s="1645"/>
      <c r="CN365"/>
      <c r="CO365"/>
      <c r="CP365"/>
      <c r="CQ365"/>
      <c r="CR365"/>
      <c r="CS365" s="1060"/>
      <c r="CT365" s="1060"/>
      <c r="CU365" s="1060"/>
      <c r="CV365" s="1060"/>
      <c r="CW365" s="1060"/>
      <c r="CX365" s="1060"/>
    </row>
    <row r="366" spans="35:102" ht="15" customHeight="1" x14ac:dyDescent="0.3">
      <c r="AI366" s="1996">
        <v>48303980000</v>
      </c>
      <c r="AJ366" s="1997" t="s">
        <v>1881</v>
      </c>
      <c r="AK366" s="1997" t="s">
        <v>1734</v>
      </c>
      <c r="AL366" s="1998" t="s">
        <v>2183</v>
      </c>
      <c r="AM366" s="1998" t="s">
        <v>1734</v>
      </c>
      <c r="AN366" s="1997" t="s">
        <v>193</v>
      </c>
      <c r="BX366"/>
      <c r="BY366"/>
      <c r="BZ366"/>
      <c r="CA366"/>
      <c r="CB366"/>
      <c r="CD366" s="1060"/>
      <c r="CE366" s="1286"/>
      <c r="CF366" s="1060"/>
      <c r="CG366" s="1060"/>
      <c r="CH366" s="1060"/>
      <c r="CK366" s="1645"/>
      <c r="CL366" s="1645"/>
      <c r="CM366" s="1645"/>
      <c r="CN366"/>
      <c r="CO366"/>
      <c r="CP366"/>
      <c r="CQ366"/>
      <c r="CR366"/>
      <c r="CS366" s="1060"/>
      <c r="CT366" s="1060"/>
      <c r="CU366" s="1060"/>
      <c r="CV366" s="1060"/>
      <c r="CW366" s="1060"/>
      <c r="CX366" s="1060"/>
    </row>
    <row r="367" spans="35:102" ht="15" customHeight="1" x14ac:dyDescent="0.3">
      <c r="AI367" s="1774">
        <v>48305950400</v>
      </c>
      <c r="AJ367" s="1993" t="s">
        <v>1882</v>
      </c>
      <c r="AK367" s="1993">
        <v>51023</v>
      </c>
      <c r="AL367" s="1994" t="s">
        <v>1727</v>
      </c>
      <c r="AM367" s="1994">
        <v>13.1</v>
      </c>
      <c r="AN367" s="1993" t="s">
        <v>192</v>
      </c>
      <c r="BX367"/>
      <c r="BY367"/>
      <c r="BZ367"/>
      <c r="CA367"/>
      <c r="CB367"/>
      <c r="CD367" s="1060"/>
      <c r="CE367" s="1286"/>
      <c r="CF367" s="1060"/>
      <c r="CG367" s="1060"/>
      <c r="CH367" s="1060"/>
      <c r="CK367" s="1645"/>
      <c r="CL367" s="1645"/>
      <c r="CM367" s="1645"/>
      <c r="CN367"/>
      <c r="CO367"/>
      <c r="CP367"/>
      <c r="CQ367"/>
      <c r="CR367"/>
      <c r="CS367" s="1060"/>
      <c r="CT367" s="1060"/>
      <c r="CU367" s="1060"/>
      <c r="CV367" s="1060"/>
      <c r="CW367" s="1060"/>
      <c r="CX367" s="1060"/>
    </row>
    <row r="368" spans="35:102" ht="15" customHeight="1" x14ac:dyDescent="0.3">
      <c r="AI368" s="1996">
        <v>48305950500</v>
      </c>
      <c r="AJ368" s="1997" t="s">
        <v>1882</v>
      </c>
      <c r="AK368" s="1997">
        <v>38807</v>
      </c>
      <c r="AL368" s="1998" t="s">
        <v>1728</v>
      </c>
      <c r="AM368" s="1998">
        <v>22.9</v>
      </c>
      <c r="AN368" s="1997" t="s">
        <v>193</v>
      </c>
      <c r="BX368"/>
      <c r="BY368"/>
      <c r="BZ368"/>
      <c r="CA368"/>
      <c r="CB368"/>
      <c r="CD368" s="1060"/>
      <c r="CE368" s="1286"/>
      <c r="CF368" s="1060"/>
      <c r="CG368" s="1060"/>
      <c r="CH368" s="1060"/>
      <c r="CK368" s="1645"/>
      <c r="CL368" s="1645"/>
      <c r="CM368" s="1645"/>
      <c r="CN368"/>
      <c r="CO368"/>
      <c r="CP368"/>
      <c r="CQ368"/>
      <c r="CR368"/>
      <c r="CS368" s="1060"/>
      <c r="CT368" s="1060"/>
      <c r="CU368" s="1060"/>
      <c r="CV368" s="1060"/>
      <c r="CW368" s="1060"/>
      <c r="CX368" s="1060"/>
    </row>
    <row r="369" spans="35:102" ht="15" customHeight="1" x14ac:dyDescent="0.3">
      <c r="AI369" s="1774">
        <v>48305950600</v>
      </c>
      <c r="AJ369" s="1993" t="s">
        <v>1882</v>
      </c>
      <c r="AK369" s="1993">
        <v>46298</v>
      </c>
      <c r="AL369" s="1994" t="s">
        <v>1728</v>
      </c>
      <c r="AM369" s="1994">
        <v>16.100000000000001</v>
      </c>
      <c r="AN369" s="1993" t="s">
        <v>192</v>
      </c>
      <c r="BX369"/>
      <c r="BY369"/>
      <c r="BZ369"/>
      <c r="CA369"/>
      <c r="CB369"/>
      <c r="CD369" s="1060"/>
      <c r="CE369" s="1286"/>
      <c r="CF369" s="1060"/>
      <c r="CG369" s="1060"/>
      <c r="CH369" s="1060"/>
      <c r="CK369" s="1645"/>
      <c r="CL369" s="1645"/>
      <c r="CM369" s="1645"/>
      <c r="CN369"/>
      <c r="CO369"/>
      <c r="CP369"/>
      <c r="CQ369"/>
      <c r="CR369"/>
      <c r="CS369" s="1060"/>
      <c r="CT369" s="1060"/>
      <c r="CU369" s="1060"/>
      <c r="CV369" s="1060"/>
      <c r="CW369" s="1060"/>
      <c r="CX369" s="1060"/>
    </row>
    <row r="370" spans="35:102" ht="15" customHeight="1" x14ac:dyDescent="0.3">
      <c r="AI370" s="1996">
        <v>48341950100</v>
      </c>
      <c r="AJ370" s="1997" t="s">
        <v>1900</v>
      </c>
      <c r="AK370" s="1997">
        <v>53106</v>
      </c>
      <c r="AL370" s="1998" t="s">
        <v>1727</v>
      </c>
      <c r="AM370" s="1998">
        <v>9.9</v>
      </c>
      <c r="AN370" s="1997" t="s">
        <v>192</v>
      </c>
      <c r="BX370"/>
      <c r="BY370"/>
      <c r="BZ370"/>
      <c r="CA370"/>
      <c r="CB370"/>
      <c r="CD370" s="1060"/>
      <c r="CE370" s="1286"/>
      <c r="CF370" s="1060"/>
      <c r="CG370" s="1060"/>
      <c r="CH370" s="1060"/>
      <c r="CK370" s="1645"/>
      <c r="CL370" s="1645"/>
      <c r="CM370" s="1645"/>
      <c r="CN370"/>
      <c r="CO370"/>
      <c r="CP370"/>
      <c r="CQ370"/>
      <c r="CR370"/>
      <c r="CS370" s="1060"/>
      <c r="CT370" s="1060"/>
      <c r="CU370" s="1060"/>
      <c r="CV370" s="1060"/>
      <c r="CW370" s="1060"/>
      <c r="CX370" s="1060"/>
    </row>
    <row r="371" spans="35:102" ht="15" customHeight="1" x14ac:dyDescent="0.3">
      <c r="AI371" s="1774">
        <v>48341950200</v>
      </c>
      <c r="AJ371" s="1993" t="s">
        <v>1900</v>
      </c>
      <c r="AK371" s="1993">
        <v>51382</v>
      </c>
      <c r="AL371" s="1994" t="s">
        <v>1727</v>
      </c>
      <c r="AM371" s="1994">
        <v>10.7</v>
      </c>
      <c r="AN371" s="1993" t="s">
        <v>192</v>
      </c>
      <c r="BX371"/>
      <c r="BY371"/>
      <c r="BZ371"/>
      <c r="CA371"/>
      <c r="CB371"/>
      <c r="CD371" s="1060"/>
      <c r="CE371" s="1286"/>
      <c r="CF371" s="1060"/>
      <c r="CG371" s="1060"/>
      <c r="CH371" s="1060"/>
      <c r="CK371" s="1645"/>
      <c r="CL371" s="1645"/>
      <c r="CM371" s="1645"/>
      <c r="CN371"/>
      <c r="CO371"/>
      <c r="CP371"/>
      <c r="CQ371"/>
      <c r="CR371"/>
      <c r="CS371" s="1060"/>
      <c r="CT371" s="1060"/>
      <c r="CU371" s="1060"/>
      <c r="CV371" s="1060"/>
      <c r="CW371" s="1060"/>
      <c r="CX371" s="1060"/>
    </row>
    <row r="372" spans="35:102" ht="15" customHeight="1" x14ac:dyDescent="0.3">
      <c r="AI372" s="1996">
        <v>48341950300</v>
      </c>
      <c r="AJ372" s="1997" t="s">
        <v>1900</v>
      </c>
      <c r="AK372" s="1997">
        <v>60345</v>
      </c>
      <c r="AL372" s="1998" t="s">
        <v>1727</v>
      </c>
      <c r="AM372" s="1998">
        <v>15.2</v>
      </c>
      <c r="AN372" s="1997" t="s">
        <v>192</v>
      </c>
      <c r="BX372"/>
      <c r="BY372"/>
      <c r="BZ372"/>
      <c r="CA372"/>
      <c r="CB372"/>
      <c r="CD372" s="1060"/>
      <c r="CE372" s="1286"/>
      <c r="CF372" s="1060"/>
      <c r="CG372" s="1060"/>
      <c r="CH372" s="1060"/>
      <c r="CK372" s="1645"/>
      <c r="CL372" s="1645"/>
      <c r="CM372" s="1645"/>
      <c r="CN372"/>
      <c r="CO372"/>
      <c r="CP372"/>
      <c r="CQ372"/>
      <c r="CR372"/>
      <c r="CS372" s="1060"/>
      <c r="CT372" s="1060"/>
      <c r="CU372" s="1060"/>
      <c r="CV372" s="1060"/>
      <c r="CW372" s="1060"/>
      <c r="CX372" s="1060"/>
    </row>
    <row r="373" spans="35:102" ht="15" customHeight="1" x14ac:dyDescent="0.3">
      <c r="AI373" s="1774">
        <v>48341950400</v>
      </c>
      <c r="AJ373" s="1993" t="s">
        <v>1900</v>
      </c>
      <c r="AK373" s="1993">
        <v>40570</v>
      </c>
      <c r="AL373" s="1994" t="s">
        <v>1728</v>
      </c>
      <c r="AM373" s="1994">
        <v>29.2</v>
      </c>
      <c r="AN373" s="1993" t="s">
        <v>193</v>
      </c>
      <c r="BX373"/>
      <c r="BY373"/>
      <c r="BZ373"/>
      <c r="CA373"/>
      <c r="CB373"/>
      <c r="CD373" s="1060"/>
      <c r="CE373" s="1286"/>
      <c r="CF373" s="1060"/>
      <c r="CG373" s="1060"/>
      <c r="CH373" s="1060"/>
      <c r="CK373" s="1645"/>
      <c r="CL373" s="1645"/>
      <c r="CM373" s="1645"/>
      <c r="CN373"/>
      <c r="CO373"/>
      <c r="CP373"/>
      <c r="CQ373"/>
      <c r="CR373"/>
      <c r="CS373" s="1060"/>
      <c r="CT373" s="1060"/>
      <c r="CU373" s="1060"/>
      <c r="CV373" s="1060"/>
      <c r="CW373" s="1060"/>
      <c r="CX373" s="1060"/>
    </row>
    <row r="374" spans="35:102" ht="15" customHeight="1" x14ac:dyDescent="0.3">
      <c r="AI374" s="1996">
        <v>48345950100</v>
      </c>
      <c r="AJ374" s="1997" t="s">
        <v>1902</v>
      </c>
      <c r="AK374" s="1997">
        <v>40598</v>
      </c>
      <c r="AL374" s="1998" t="s">
        <v>1728</v>
      </c>
      <c r="AM374" s="1998">
        <v>12.2</v>
      </c>
      <c r="AN374" s="1997" t="s">
        <v>192</v>
      </c>
      <c r="BX374"/>
      <c r="BY374"/>
      <c r="BZ374"/>
      <c r="CA374"/>
      <c r="CB374"/>
      <c r="CD374" s="1060"/>
      <c r="CE374" s="1286"/>
      <c r="CF374" s="1060"/>
      <c r="CG374" s="1060"/>
      <c r="CH374" s="1060"/>
      <c r="CK374" s="1645"/>
      <c r="CL374" s="1645"/>
      <c r="CM374" s="1645"/>
      <c r="CN374"/>
      <c r="CO374"/>
      <c r="CP374"/>
      <c r="CQ374"/>
      <c r="CR374"/>
      <c r="CS374" s="1060"/>
      <c r="CT374" s="1060"/>
      <c r="CU374" s="1060"/>
      <c r="CV374" s="1060"/>
      <c r="CW374" s="1060"/>
      <c r="CX374" s="1060"/>
    </row>
    <row r="375" spans="35:102" ht="15" customHeight="1" x14ac:dyDescent="0.3">
      <c r="AI375" s="1774">
        <v>48357950100</v>
      </c>
      <c r="AJ375" s="1993" t="s">
        <v>1908</v>
      </c>
      <c r="AK375" s="1993">
        <v>78607</v>
      </c>
      <c r="AL375" s="1994" t="s">
        <v>1729</v>
      </c>
      <c r="AM375" s="1994">
        <v>7</v>
      </c>
      <c r="AN375" s="1993" t="s">
        <v>192</v>
      </c>
      <c r="BX375"/>
      <c r="BY375"/>
      <c r="BZ375"/>
      <c r="CA375"/>
      <c r="CB375"/>
      <c r="CD375" s="1060"/>
      <c r="CE375" s="1286"/>
      <c r="CF375" s="1060"/>
      <c r="CG375" s="1060"/>
      <c r="CH375" s="1060"/>
      <c r="CK375" s="1645"/>
      <c r="CL375" s="1645"/>
      <c r="CM375" s="1645"/>
      <c r="CN375"/>
      <c r="CO375"/>
      <c r="CP375"/>
      <c r="CQ375"/>
      <c r="CR375"/>
      <c r="CS375" s="1060"/>
      <c r="CT375" s="1060"/>
      <c r="CU375" s="1060"/>
      <c r="CV375" s="1060"/>
      <c r="CW375" s="1060"/>
      <c r="CX375" s="1060"/>
    </row>
    <row r="376" spans="35:102" ht="15" customHeight="1" x14ac:dyDescent="0.3">
      <c r="AI376" s="1996">
        <v>48357950300</v>
      </c>
      <c r="AJ376" s="1997" t="s">
        <v>1908</v>
      </c>
      <c r="AK376" s="1997">
        <v>46478</v>
      </c>
      <c r="AL376" s="1998" t="s">
        <v>1728</v>
      </c>
      <c r="AM376" s="1998">
        <v>13.1</v>
      </c>
      <c r="AN376" s="1997" t="s">
        <v>192</v>
      </c>
      <c r="BX376"/>
      <c r="BY376"/>
      <c r="BZ376"/>
      <c r="CA376"/>
      <c r="CB376"/>
      <c r="CD376" s="1060"/>
      <c r="CE376" s="1286"/>
      <c r="CF376" s="1060"/>
      <c r="CG376" s="1060"/>
      <c r="CH376" s="1060"/>
      <c r="CK376" s="1645"/>
      <c r="CL376" s="1645"/>
      <c r="CM376" s="1645"/>
      <c r="CN376"/>
      <c r="CO376"/>
      <c r="CP376"/>
      <c r="CQ376"/>
      <c r="CR376"/>
      <c r="CS376" s="1060"/>
      <c r="CT376" s="1060"/>
      <c r="CU376" s="1060"/>
      <c r="CV376" s="1060"/>
      <c r="CW376" s="1060"/>
      <c r="CX376" s="1060"/>
    </row>
    <row r="377" spans="35:102" ht="15" customHeight="1" x14ac:dyDescent="0.3">
      <c r="AI377" s="1774">
        <v>48357950400</v>
      </c>
      <c r="AJ377" s="1993" t="s">
        <v>1908</v>
      </c>
      <c r="AK377" s="1993">
        <v>47681</v>
      </c>
      <c r="AL377" s="1994" t="s">
        <v>1728</v>
      </c>
      <c r="AM377" s="1994">
        <v>14.7</v>
      </c>
      <c r="AN377" s="1993" t="s">
        <v>192</v>
      </c>
      <c r="BX377"/>
      <c r="BY377"/>
      <c r="BZ377"/>
      <c r="CA377"/>
      <c r="CB377"/>
      <c r="CD377" s="1060"/>
      <c r="CE377" s="1286"/>
      <c r="CF377" s="1060"/>
      <c r="CG377" s="1060"/>
      <c r="CH377" s="1060"/>
      <c r="CK377" s="1645"/>
      <c r="CL377" s="1645"/>
      <c r="CM377" s="1645"/>
      <c r="CN377"/>
      <c r="CO377"/>
      <c r="CP377"/>
      <c r="CQ377"/>
      <c r="CR377"/>
      <c r="CS377" s="1060"/>
      <c r="CT377" s="1060"/>
      <c r="CU377" s="1060"/>
      <c r="CV377" s="1060"/>
      <c r="CW377" s="1060"/>
      <c r="CX377" s="1060"/>
    </row>
    <row r="378" spans="35:102" ht="15" customHeight="1" x14ac:dyDescent="0.3">
      <c r="AI378" s="1996">
        <v>48359950100</v>
      </c>
      <c r="AJ378" s="1997" t="s">
        <v>1909</v>
      </c>
      <c r="AK378" s="1997">
        <v>62426</v>
      </c>
      <c r="AL378" s="1998" t="s">
        <v>1729</v>
      </c>
      <c r="AM378" s="1998">
        <v>11.1</v>
      </c>
      <c r="AN378" s="1997" t="s">
        <v>192</v>
      </c>
      <c r="BX378"/>
      <c r="BY378"/>
      <c r="BZ378"/>
      <c r="CA378"/>
      <c r="CB378"/>
      <c r="CD378" s="1060"/>
      <c r="CE378" s="1286"/>
      <c r="CF378" s="1060"/>
      <c r="CG378" s="1060"/>
      <c r="CH378" s="1060"/>
      <c r="CK378" s="1645"/>
      <c r="CL378" s="1645"/>
      <c r="CM378" s="1645"/>
      <c r="CN378"/>
      <c r="CO378"/>
      <c r="CP378"/>
      <c r="CQ378"/>
      <c r="CR378"/>
      <c r="CS378" s="1060"/>
      <c r="CT378" s="1060"/>
      <c r="CU378" s="1060"/>
      <c r="CV378" s="1060"/>
      <c r="CW378" s="1060"/>
      <c r="CX378" s="1060"/>
    </row>
    <row r="379" spans="35:102" ht="15" customHeight="1" x14ac:dyDescent="0.3">
      <c r="AI379" s="1774">
        <v>48369950200</v>
      </c>
      <c r="AJ379" s="1993" t="s">
        <v>1914</v>
      </c>
      <c r="AK379" s="1993">
        <v>51359</v>
      </c>
      <c r="AL379" s="1994" t="s">
        <v>1727</v>
      </c>
      <c r="AM379" s="1994">
        <v>19.3</v>
      </c>
      <c r="AN379" s="1993" t="s">
        <v>192</v>
      </c>
      <c r="BX379"/>
      <c r="BY379"/>
      <c r="BZ379"/>
      <c r="CA379"/>
      <c r="CB379"/>
      <c r="CD379" s="1060"/>
      <c r="CE379" s="1286"/>
      <c r="CF379" s="1060"/>
      <c r="CG379" s="1060"/>
      <c r="CH379" s="1060"/>
      <c r="CK379" s="1645"/>
      <c r="CL379" s="1645"/>
      <c r="CM379" s="1645"/>
      <c r="CN379"/>
      <c r="CO379"/>
      <c r="CP379"/>
      <c r="CQ379"/>
      <c r="CR379"/>
      <c r="CS379" s="1060"/>
      <c r="CT379" s="1060"/>
      <c r="CU379" s="1060"/>
      <c r="CV379" s="1060"/>
      <c r="CW379" s="1060"/>
      <c r="CX379" s="1060"/>
    </row>
    <row r="380" spans="35:102" ht="15" customHeight="1" x14ac:dyDescent="0.3">
      <c r="AI380" s="1996">
        <v>48369950300</v>
      </c>
      <c r="AJ380" s="1997" t="s">
        <v>1914</v>
      </c>
      <c r="AK380" s="1997">
        <v>48164</v>
      </c>
      <c r="AL380" s="1998" t="s">
        <v>1728</v>
      </c>
      <c r="AM380" s="1998">
        <v>15.5</v>
      </c>
      <c r="AN380" s="1997" t="s">
        <v>192</v>
      </c>
      <c r="BX380"/>
      <c r="BY380"/>
      <c r="BZ380"/>
      <c r="CA380"/>
      <c r="CB380"/>
      <c r="CD380" s="1060"/>
      <c r="CE380" s="1286"/>
      <c r="CF380" s="1060"/>
      <c r="CG380" s="1060"/>
      <c r="CH380" s="1060"/>
      <c r="CK380" s="1645"/>
      <c r="CL380" s="1645"/>
      <c r="CM380" s="1645"/>
      <c r="CN380"/>
      <c r="CO380"/>
      <c r="CP380"/>
      <c r="CQ380"/>
      <c r="CR380"/>
      <c r="CS380" s="1060"/>
      <c r="CT380" s="1060"/>
      <c r="CU380" s="1060"/>
      <c r="CV380" s="1060"/>
      <c r="CW380" s="1060"/>
      <c r="CX380" s="1060"/>
    </row>
    <row r="381" spans="35:102" ht="15" customHeight="1" x14ac:dyDescent="0.3">
      <c r="AI381" s="1774">
        <v>48375010100</v>
      </c>
      <c r="AJ381" s="1993" t="s">
        <v>1917</v>
      </c>
      <c r="AK381" s="1993">
        <v>35250</v>
      </c>
      <c r="AL381" s="1994" t="s">
        <v>1730</v>
      </c>
      <c r="AM381" s="1994">
        <v>12.8</v>
      </c>
      <c r="AN381" s="1993" t="s">
        <v>192</v>
      </c>
      <c r="BX381"/>
      <c r="BY381"/>
      <c r="BZ381"/>
      <c r="CA381"/>
      <c r="CB381"/>
      <c r="CD381" s="1060"/>
      <c r="CE381" s="1286"/>
      <c r="CF381" s="1060"/>
      <c r="CG381" s="1060"/>
      <c r="CH381" s="1060"/>
      <c r="CK381" s="1645"/>
      <c r="CL381" s="1645"/>
      <c r="CM381" s="1645"/>
      <c r="CN381"/>
      <c r="CO381"/>
      <c r="CP381"/>
      <c r="CQ381"/>
      <c r="CR381"/>
      <c r="CS381" s="1060"/>
      <c r="CT381" s="1060"/>
      <c r="CU381" s="1060"/>
      <c r="CV381" s="1060"/>
      <c r="CW381" s="1060"/>
      <c r="CX381" s="1060"/>
    </row>
    <row r="382" spans="35:102" ht="15" customHeight="1" x14ac:dyDescent="0.3">
      <c r="AI382" s="1996">
        <v>48375010200</v>
      </c>
      <c r="AJ382" s="1997" t="s">
        <v>1917</v>
      </c>
      <c r="AK382" s="1997">
        <v>80116</v>
      </c>
      <c r="AL382" s="1998" t="s">
        <v>1729</v>
      </c>
      <c r="AM382" s="1998">
        <v>4.9000000000000004</v>
      </c>
      <c r="AN382" s="1997" t="s">
        <v>192</v>
      </c>
      <c r="BX382"/>
      <c r="BY382"/>
      <c r="BZ382"/>
      <c r="CA382"/>
      <c r="CB382"/>
      <c r="CD382" s="1060"/>
      <c r="CE382" s="1286"/>
      <c r="CF382" s="1060"/>
      <c r="CG382" s="1060"/>
      <c r="CH382" s="1060"/>
      <c r="CK382" s="1645"/>
      <c r="CL382" s="1645"/>
      <c r="CM382" s="1645"/>
      <c r="CN382"/>
      <c r="CO382"/>
      <c r="CP382"/>
      <c r="CQ382"/>
      <c r="CR382"/>
      <c r="CS382" s="1060"/>
      <c r="CT382" s="1060"/>
      <c r="CU382" s="1060"/>
      <c r="CV382" s="1060"/>
      <c r="CW382" s="1060"/>
      <c r="CX382" s="1060"/>
    </row>
    <row r="383" spans="35:102" ht="15" customHeight="1" x14ac:dyDescent="0.3">
      <c r="AI383" s="1774">
        <v>48375010300</v>
      </c>
      <c r="AJ383" s="1993" t="s">
        <v>1917</v>
      </c>
      <c r="AK383" s="1993">
        <v>25039</v>
      </c>
      <c r="AL383" s="1994" t="s">
        <v>1730</v>
      </c>
      <c r="AM383" s="1994">
        <v>33.299999999999997</v>
      </c>
      <c r="AN383" s="1993" t="s">
        <v>193</v>
      </c>
      <c r="BX383"/>
      <c r="BY383"/>
      <c r="BZ383"/>
      <c r="CA383"/>
      <c r="CB383"/>
      <c r="CD383" s="1060"/>
      <c r="CE383" s="1286"/>
      <c r="CF383" s="1060"/>
      <c r="CG383" s="1060"/>
      <c r="CH383" s="1060"/>
      <c r="CK383" s="1645"/>
      <c r="CL383" s="1645"/>
      <c r="CM383" s="1645"/>
      <c r="CN383"/>
      <c r="CO383"/>
      <c r="CP383"/>
      <c r="CQ383"/>
      <c r="CR383"/>
      <c r="CS383" s="1060"/>
      <c r="CT383" s="1060"/>
      <c r="CU383" s="1060"/>
      <c r="CV383" s="1060"/>
      <c r="CW383" s="1060"/>
      <c r="CX383" s="1060"/>
    </row>
    <row r="384" spans="35:102" ht="15" customHeight="1" x14ac:dyDescent="0.3">
      <c r="AI384" s="1996">
        <v>48375010400</v>
      </c>
      <c r="AJ384" s="1997" t="s">
        <v>1917</v>
      </c>
      <c r="AK384" s="1997">
        <v>54281</v>
      </c>
      <c r="AL384" s="1998" t="s">
        <v>1727</v>
      </c>
      <c r="AM384" s="1998">
        <v>4.0999999999999996</v>
      </c>
      <c r="AN384" s="1997" t="s">
        <v>192</v>
      </c>
      <c r="BX384"/>
      <c r="BY384"/>
      <c r="BZ384"/>
      <c r="CA384"/>
      <c r="CB384"/>
      <c r="CD384" s="1060"/>
      <c r="CE384" s="1286"/>
      <c r="CF384" s="1060"/>
      <c r="CG384" s="1060"/>
      <c r="CH384" s="1060"/>
      <c r="CK384" s="1645"/>
      <c r="CL384" s="1645"/>
      <c r="CM384" s="1645"/>
      <c r="CN384"/>
      <c r="CO384"/>
      <c r="CP384"/>
      <c r="CQ384"/>
      <c r="CR384"/>
      <c r="CS384" s="1060"/>
      <c r="CT384" s="1060"/>
      <c r="CU384" s="1060"/>
      <c r="CV384" s="1060"/>
      <c r="CW384" s="1060"/>
      <c r="CX384" s="1060"/>
    </row>
    <row r="385" spans="35:102" ht="15" customHeight="1" x14ac:dyDescent="0.3">
      <c r="AI385" s="1774">
        <v>48375010600</v>
      </c>
      <c r="AJ385" s="1993" t="s">
        <v>1917</v>
      </c>
      <c r="AK385" s="1993">
        <v>29459</v>
      </c>
      <c r="AL385" s="1994" t="s">
        <v>1730</v>
      </c>
      <c r="AM385" s="1994">
        <v>34.299999999999997</v>
      </c>
      <c r="AN385" s="1993" t="s">
        <v>193</v>
      </c>
      <c r="BX385"/>
      <c r="BY385"/>
      <c r="BZ385"/>
      <c r="CA385"/>
      <c r="CB385"/>
      <c r="CD385" s="1060"/>
      <c r="CE385" s="1286"/>
      <c r="CF385" s="1060"/>
      <c r="CG385" s="1060"/>
      <c r="CH385" s="1060"/>
      <c r="CK385" s="1645"/>
      <c r="CL385" s="1645"/>
      <c r="CM385" s="1645"/>
      <c r="CN385"/>
      <c r="CO385"/>
      <c r="CP385"/>
      <c r="CQ385"/>
      <c r="CR385"/>
      <c r="CS385" s="1060"/>
      <c r="CT385" s="1060"/>
      <c r="CU385" s="1060"/>
      <c r="CV385" s="1060"/>
      <c r="CW385" s="1060"/>
      <c r="CX385" s="1060"/>
    </row>
    <row r="386" spans="35:102" ht="15" customHeight="1" x14ac:dyDescent="0.3">
      <c r="AI386" s="1996">
        <v>48375010700</v>
      </c>
      <c r="AJ386" s="1997" t="s">
        <v>1917</v>
      </c>
      <c r="AK386" s="1997">
        <v>47841</v>
      </c>
      <c r="AL386" s="1998" t="s">
        <v>1728</v>
      </c>
      <c r="AM386" s="1998">
        <v>20.3</v>
      </c>
      <c r="AN386" s="1997" t="s">
        <v>193</v>
      </c>
      <c r="BX386"/>
      <c r="BY386"/>
      <c r="BZ386"/>
      <c r="CA386"/>
      <c r="CB386"/>
      <c r="CD386" s="1060"/>
      <c r="CE386" s="1286"/>
      <c r="CF386" s="1060"/>
      <c r="CG386" s="1060"/>
      <c r="CH386" s="1060"/>
      <c r="CK386" s="1645"/>
      <c r="CL386" s="1645"/>
      <c r="CM386" s="1645"/>
      <c r="CN386"/>
      <c r="CO386"/>
      <c r="CP386"/>
      <c r="CQ386"/>
      <c r="CR386"/>
      <c r="CS386" s="1060"/>
      <c r="CT386" s="1060"/>
      <c r="CU386" s="1060"/>
      <c r="CV386" s="1060"/>
      <c r="CW386" s="1060"/>
      <c r="CX386" s="1060"/>
    </row>
    <row r="387" spans="35:102" ht="15" customHeight="1" x14ac:dyDescent="0.3">
      <c r="AI387" s="1774">
        <v>48375011000</v>
      </c>
      <c r="AJ387" s="1993" t="s">
        <v>1917</v>
      </c>
      <c r="AK387" s="1993">
        <v>32050</v>
      </c>
      <c r="AL387" s="1994" t="s">
        <v>1730</v>
      </c>
      <c r="AM387" s="1994">
        <v>38.299999999999997</v>
      </c>
      <c r="AN387" s="1993" t="s">
        <v>193</v>
      </c>
      <c r="BX387"/>
      <c r="BY387"/>
      <c r="BZ387"/>
      <c r="CA387"/>
      <c r="CB387"/>
      <c r="CD387" s="1060"/>
      <c r="CE387" s="1286"/>
      <c r="CF387" s="1060"/>
      <c r="CG387" s="1060"/>
      <c r="CH387" s="1060"/>
      <c r="CK387" s="1645"/>
      <c r="CL387" s="1645"/>
      <c r="CM387" s="1645"/>
      <c r="CN387"/>
      <c r="CO387"/>
      <c r="CP387"/>
      <c r="CQ387"/>
      <c r="CR387"/>
      <c r="CS387" s="1060"/>
      <c r="CT387" s="1060"/>
      <c r="CU387" s="1060"/>
      <c r="CV387" s="1060"/>
      <c r="CW387" s="1060"/>
      <c r="CX387" s="1060"/>
    </row>
    <row r="388" spans="35:102" ht="15" customHeight="1" x14ac:dyDescent="0.3">
      <c r="AI388" s="1996">
        <v>48375011500</v>
      </c>
      <c r="AJ388" s="1997" t="s">
        <v>1917</v>
      </c>
      <c r="AK388" s="1997">
        <v>51646</v>
      </c>
      <c r="AL388" s="1998" t="s">
        <v>1727</v>
      </c>
      <c r="AM388" s="1998">
        <v>7.2</v>
      </c>
      <c r="AN388" s="1997" t="s">
        <v>192</v>
      </c>
      <c r="BX388"/>
      <c r="BY388"/>
      <c r="BZ388"/>
      <c r="CA388"/>
      <c r="CB388"/>
      <c r="CD388" s="1060"/>
      <c r="CE388" s="1286"/>
      <c r="CF388" s="1060"/>
      <c r="CG388" s="1060"/>
      <c r="CH388" s="1060"/>
      <c r="CK388" s="1645"/>
      <c r="CL388" s="1645"/>
      <c r="CM388" s="1645"/>
      <c r="CN388"/>
      <c r="CO388"/>
      <c r="CP388"/>
      <c r="CQ388"/>
      <c r="CR388"/>
      <c r="CS388" s="1060"/>
      <c r="CT388" s="1060"/>
      <c r="CU388" s="1060"/>
      <c r="CV388" s="1060"/>
      <c r="CW388" s="1060"/>
      <c r="CX388" s="1060"/>
    </row>
    <row r="389" spans="35:102" ht="15" customHeight="1" x14ac:dyDescent="0.3">
      <c r="AI389" s="1774">
        <v>48375011600</v>
      </c>
      <c r="AJ389" s="1993" t="s">
        <v>1917</v>
      </c>
      <c r="AK389" s="1993">
        <v>42479</v>
      </c>
      <c r="AL389" s="1994" t="s">
        <v>1728</v>
      </c>
      <c r="AM389" s="1994">
        <v>22.3</v>
      </c>
      <c r="AN389" s="1993" t="s">
        <v>193</v>
      </c>
      <c r="BX389"/>
      <c r="BY389"/>
      <c r="BZ389"/>
      <c r="CA389"/>
      <c r="CB389"/>
      <c r="CD389" s="1060"/>
      <c r="CE389" s="1286"/>
      <c r="CF389" s="1060"/>
      <c r="CG389" s="1060"/>
      <c r="CH389" s="1060"/>
      <c r="CK389" s="1645"/>
      <c r="CL389" s="1645"/>
      <c r="CM389" s="1645"/>
      <c r="CN389"/>
      <c r="CO389"/>
      <c r="CP389"/>
      <c r="CQ389"/>
      <c r="CR389"/>
      <c r="CS389" s="1060"/>
      <c r="CT389" s="1060"/>
      <c r="CU389" s="1060"/>
      <c r="CV389" s="1060"/>
      <c r="CW389" s="1060"/>
      <c r="CX389" s="1060"/>
    </row>
    <row r="390" spans="35:102" ht="15" customHeight="1" x14ac:dyDescent="0.3">
      <c r="AI390" s="1996">
        <v>48375011700</v>
      </c>
      <c r="AJ390" s="1997" t="s">
        <v>1917</v>
      </c>
      <c r="AK390" s="1997">
        <v>34641</v>
      </c>
      <c r="AL390" s="1998" t="s">
        <v>1730</v>
      </c>
      <c r="AM390" s="1998">
        <v>29.4</v>
      </c>
      <c r="AN390" s="1997" t="s">
        <v>193</v>
      </c>
      <c r="BX390"/>
      <c r="BY390"/>
      <c r="BZ390"/>
      <c r="CA390"/>
      <c r="CB390"/>
      <c r="CD390" s="1060"/>
      <c r="CE390" s="1286"/>
      <c r="CF390" s="1060"/>
      <c r="CG390" s="1060"/>
      <c r="CH390" s="1060"/>
      <c r="CK390" s="1645"/>
      <c r="CL390" s="1645"/>
      <c r="CM390" s="1645"/>
      <c r="CN390"/>
      <c r="CO390"/>
      <c r="CP390"/>
      <c r="CQ390"/>
      <c r="CR390"/>
      <c r="CS390" s="1060"/>
      <c r="CT390" s="1060"/>
      <c r="CU390" s="1060"/>
      <c r="CV390" s="1060"/>
      <c r="CW390" s="1060"/>
      <c r="CX390" s="1060"/>
    </row>
    <row r="391" spans="35:102" ht="15" customHeight="1" x14ac:dyDescent="0.3">
      <c r="AI391" s="1774">
        <v>48375011800</v>
      </c>
      <c r="AJ391" s="1993" t="s">
        <v>1917</v>
      </c>
      <c r="AK391" s="1993">
        <v>56319</v>
      </c>
      <c r="AL391" s="1994" t="s">
        <v>1727</v>
      </c>
      <c r="AM391" s="1994">
        <v>14.3</v>
      </c>
      <c r="AN391" s="1993" t="s">
        <v>192</v>
      </c>
      <c r="BX391"/>
      <c r="BY391"/>
      <c r="BZ391"/>
      <c r="CA391"/>
      <c r="CB391"/>
      <c r="CD391" s="1060"/>
      <c r="CE391" s="1286"/>
      <c r="CF391" s="1060"/>
      <c r="CG391" s="1060"/>
      <c r="CH391" s="1060"/>
      <c r="CK391" s="1645"/>
      <c r="CL391" s="1645"/>
      <c r="CM391" s="1645"/>
      <c r="CN391"/>
      <c r="CO391"/>
      <c r="CP391"/>
      <c r="CQ391"/>
      <c r="CR391"/>
      <c r="CS391" s="1060"/>
      <c r="CT391" s="1060"/>
      <c r="CU391" s="1060"/>
      <c r="CV391" s="1060"/>
      <c r="CW391" s="1060"/>
      <c r="CX391" s="1060"/>
    </row>
    <row r="392" spans="35:102" ht="15" customHeight="1" x14ac:dyDescent="0.3">
      <c r="AI392" s="1996">
        <v>48375011900</v>
      </c>
      <c r="AJ392" s="1997" t="s">
        <v>1917</v>
      </c>
      <c r="AK392" s="1997">
        <v>34954</v>
      </c>
      <c r="AL392" s="1998" t="s">
        <v>1730</v>
      </c>
      <c r="AM392" s="1998">
        <v>30.8</v>
      </c>
      <c r="AN392" s="1997" t="s">
        <v>193</v>
      </c>
      <c r="BX392"/>
      <c r="BY392"/>
      <c r="BZ392"/>
      <c r="CA392"/>
      <c r="CB392"/>
      <c r="CD392" s="1060"/>
      <c r="CE392" s="1286"/>
      <c r="CF392" s="1060"/>
      <c r="CG392" s="1060"/>
      <c r="CH392" s="1060"/>
      <c r="CK392" s="1645"/>
      <c r="CL392" s="1645"/>
      <c r="CM392" s="1645"/>
      <c r="CN392"/>
      <c r="CO392"/>
      <c r="CP392"/>
      <c r="CQ392"/>
      <c r="CR392"/>
      <c r="CS392" s="1060"/>
      <c r="CT392" s="1060"/>
      <c r="CU392" s="1060"/>
      <c r="CV392" s="1060"/>
      <c r="CW392" s="1060"/>
      <c r="CX392" s="1060"/>
    </row>
    <row r="393" spans="35:102" ht="15" customHeight="1" x14ac:dyDescent="0.3">
      <c r="AI393" s="1774">
        <v>48375012000</v>
      </c>
      <c r="AJ393" s="1993" t="s">
        <v>1917</v>
      </c>
      <c r="AK393" s="1993">
        <v>24375</v>
      </c>
      <c r="AL393" s="1994" t="s">
        <v>1730</v>
      </c>
      <c r="AM393" s="1994">
        <v>40.1</v>
      </c>
      <c r="AN393" s="1993" t="s">
        <v>193</v>
      </c>
      <c r="BX393"/>
      <c r="BY393"/>
      <c r="BZ393"/>
      <c r="CA393"/>
      <c r="CB393"/>
      <c r="CD393" s="1060"/>
      <c r="CE393" s="1286"/>
      <c r="CF393" s="1060"/>
      <c r="CG393" s="1060"/>
      <c r="CH393" s="1060"/>
      <c r="CK393" s="1645"/>
      <c r="CL393" s="1645"/>
      <c r="CM393" s="1645"/>
      <c r="CN393"/>
      <c r="CO393"/>
      <c r="CP393"/>
      <c r="CQ393"/>
      <c r="CR393"/>
      <c r="CS393" s="1060"/>
      <c r="CT393" s="1060"/>
      <c r="CU393" s="1060"/>
      <c r="CV393" s="1060"/>
      <c r="CW393" s="1060"/>
      <c r="CX393" s="1060"/>
    </row>
    <row r="394" spans="35:102" ht="15" customHeight="1" x14ac:dyDescent="0.3">
      <c r="AI394" s="1996">
        <v>48375012200</v>
      </c>
      <c r="AJ394" s="1997" t="s">
        <v>1917</v>
      </c>
      <c r="AK394" s="1997">
        <v>34444</v>
      </c>
      <c r="AL394" s="1998" t="s">
        <v>1730</v>
      </c>
      <c r="AM394" s="1998">
        <v>22.2</v>
      </c>
      <c r="AN394" s="1997" t="s">
        <v>193</v>
      </c>
      <c r="BX394"/>
      <c r="BY394"/>
      <c r="BZ394"/>
      <c r="CA394"/>
      <c r="CB394"/>
      <c r="CD394" s="1060"/>
      <c r="CE394" s="1286"/>
      <c r="CF394" s="1060"/>
      <c r="CG394" s="1060"/>
      <c r="CH394" s="1060"/>
      <c r="CK394" s="1645"/>
      <c r="CL394" s="1645"/>
      <c r="CM394" s="1645"/>
      <c r="CN394"/>
      <c r="CO394"/>
      <c r="CP394"/>
      <c r="CQ394"/>
      <c r="CR394"/>
      <c r="CS394" s="1060"/>
      <c r="CT394" s="1060"/>
      <c r="CU394" s="1060"/>
      <c r="CV394" s="1060"/>
      <c r="CW394" s="1060"/>
      <c r="CX394" s="1060"/>
    </row>
    <row r="395" spans="35:102" ht="15" customHeight="1" x14ac:dyDescent="0.3">
      <c r="AI395" s="1774">
        <v>48375012600</v>
      </c>
      <c r="AJ395" s="1993" t="s">
        <v>1917</v>
      </c>
      <c r="AK395" s="1993">
        <v>31476</v>
      </c>
      <c r="AL395" s="1994" t="s">
        <v>1730</v>
      </c>
      <c r="AM395" s="1994">
        <v>51.8</v>
      </c>
      <c r="AN395" s="1993" t="s">
        <v>193</v>
      </c>
      <c r="BX395"/>
      <c r="BY395"/>
      <c r="BZ395"/>
      <c r="CA395"/>
      <c r="CB395"/>
      <c r="CD395" s="1060"/>
      <c r="CE395" s="1286"/>
      <c r="CF395" s="1060"/>
      <c r="CG395" s="1060"/>
      <c r="CH395" s="1060"/>
      <c r="CK395" s="1645"/>
      <c r="CL395" s="1645"/>
      <c r="CM395" s="1645"/>
      <c r="CN395"/>
      <c r="CO395"/>
      <c r="CP395"/>
      <c r="CQ395"/>
      <c r="CR395"/>
      <c r="CS395" s="1060"/>
      <c r="CT395" s="1060"/>
      <c r="CU395" s="1060"/>
      <c r="CV395" s="1060"/>
      <c r="CW395" s="1060"/>
      <c r="CX395" s="1060"/>
    </row>
    <row r="396" spans="35:102" ht="15" customHeight="1" x14ac:dyDescent="0.3">
      <c r="AI396" s="1996">
        <v>48375012800</v>
      </c>
      <c r="AJ396" s="1997" t="s">
        <v>1917</v>
      </c>
      <c r="AK396" s="1997">
        <v>35434</v>
      </c>
      <c r="AL396" s="1998" t="s">
        <v>1730</v>
      </c>
      <c r="AM396" s="1998">
        <v>30</v>
      </c>
      <c r="AN396" s="1997" t="s">
        <v>193</v>
      </c>
      <c r="BX396"/>
      <c r="BY396"/>
      <c r="BZ396"/>
      <c r="CA396"/>
      <c r="CB396"/>
      <c r="CD396" s="1060"/>
      <c r="CE396" s="1286"/>
      <c r="CF396" s="1060"/>
      <c r="CG396" s="1060"/>
      <c r="CH396" s="1060"/>
      <c r="CK396" s="1645"/>
      <c r="CL396" s="1645"/>
      <c r="CM396" s="1645"/>
      <c r="CN396"/>
      <c r="CO396"/>
      <c r="CP396"/>
      <c r="CQ396"/>
      <c r="CR396"/>
      <c r="CS396" s="1060"/>
      <c r="CT396" s="1060"/>
      <c r="CU396" s="1060"/>
      <c r="CV396" s="1060"/>
      <c r="CW396" s="1060"/>
      <c r="CX396" s="1060"/>
    </row>
    <row r="397" spans="35:102" ht="15" customHeight="1" x14ac:dyDescent="0.3">
      <c r="AI397" s="1774">
        <v>48375013000</v>
      </c>
      <c r="AJ397" s="1993" t="s">
        <v>1917</v>
      </c>
      <c r="AK397" s="1993">
        <v>24519</v>
      </c>
      <c r="AL397" s="1994" t="s">
        <v>1730</v>
      </c>
      <c r="AM397" s="1994">
        <v>23.4</v>
      </c>
      <c r="AN397" s="1993" t="s">
        <v>193</v>
      </c>
      <c r="BX397"/>
      <c r="BY397"/>
      <c r="BZ397"/>
      <c r="CA397"/>
      <c r="CB397"/>
      <c r="CD397" s="1060"/>
      <c r="CE397" s="1286"/>
      <c r="CF397" s="1060"/>
      <c r="CG397" s="1060"/>
      <c r="CH397" s="1060"/>
      <c r="CK397" s="1645"/>
      <c r="CL397" s="1645"/>
      <c r="CM397" s="1645"/>
      <c r="CN397"/>
      <c r="CO397"/>
      <c r="CP397"/>
      <c r="CQ397"/>
      <c r="CR397"/>
      <c r="CS397" s="1060"/>
      <c r="CT397" s="1060"/>
      <c r="CU397" s="1060"/>
      <c r="CV397" s="1060"/>
      <c r="CW397" s="1060"/>
      <c r="CX397" s="1060"/>
    </row>
    <row r="398" spans="35:102" ht="15" customHeight="1" x14ac:dyDescent="0.3">
      <c r="AI398" s="1996">
        <v>48375013200</v>
      </c>
      <c r="AJ398" s="1997" t="s">
        <v>1917</v>
      </c>
      <c r="AK398" s="1997">
        <v>54671</v>
      </c>
      <c r="AL398" s="1998" t="s">
        <v>1727</v>
      </c>
      <c r="AM398" s="1998">
        <v>9</v>
      </c>
      <c r="AN398" s="1997" t="s">
        <v>192</v>
      </c>
      <c r="BX398"/>
      <c r="BY398"/>
      <c r="BZ398"/>
      <c r="CA398"/>
      <c r="CB398"/>
      <c r="CD398" s="1060"/>
      <c r="CE398" s="1286"/>
      <c r="CF398" s="1060"/>
      <c r="CG398" s="1060"/>
      <c r="CH398" s="1060"/>
      <c r="CK398" s="1645"/>
      <c r="CL398" s="1645"/>
      <c r="CM398" s="1645"/>
      <c r="CN398"/>
      <c r="CO398"/>
      <c r="CP398"/>
      <c r="CQ398"/>
      <c r="CR398"/>
      <c r="CS398" s="1060"/>
      <c r="CT398" s="1060"/>
      <c r="CU398" s="1060"/>
      <c r="CV398" s="1060"/>
      <c r="CW398" s="1060"/>
      <c r="CX398" s="1060"/>
    </row>
    <row r="399" spans="35:102" ht="15" customHeight="1" x14ac:dyDescent="0.3">
      <c r="AI399" s="1774">
        <v>48375013300</v>
      </c>
      <c r="AJ399" s="1993" t="s">
        <v>1917</v>
      </c>
      <c r="AK399" s="1993">
        <v>104383</v>
      </c>
      <c r="AL399" s="1994" t="s">
        <v>1729</v>
      </c>
      <c r="AM399" s="1994">
        <v>2.1</v>
      </c>
      <c r="AN399" s="1993" t="s">
        <v>192</v>
      </c>
      <c r="BX399"/>
      <c r="BY399"/>
      <c r="BZ399"/>
      <c r="CA399"/>
      <c r="CB399"/>
      <c r="CD399" s="1060"/>
      <c r="CE399" s="1286"/>
      <c r="CF399" s="1060"/>
      <c r="CG399" s="1060"/>
      <c r="CH399" s="1060"/>
      <c r="CK399" s="1645"/>
      <c r="CL399" s="1645"/>
      <c r="CM399" s="1645"/>
      <c r="CN399"/>
      <c r="CO399"/>
      <c r="CP399"/>
      <c r="CQ399"/>
      <c r="CR399"/>
      <c r="CS399" s="1060"/>
      <c r="CT399" s="1060"/>
      <c r="CU399" s="1060"/>
      <c r="CV399" s="1060"/>
      <c r="CW399" s="1060"/>
      <c r="CX399" s="1060"/>
    </row>
    <row r="400" spans="35:102" ht="15" customHeight="1" x14ac:dyDescent="0.3">
      <c r="AI400" s="1996">
        <v>48375013400</v>
      </c>
      <c r="AJ400" s="1997" t="s">
        <v>1917</v>
      </c>
      <c r="AK400" s="1997">
        <v>54594</v>
      </c>
      <c r="AL400" s="1998" t="s">
        <v>1727</v>
      </c>
      <c r="AM400" s="1998">
        <v>4.0999999999999996</v>
      </c>
      <c r="AN400" s="1997" t="s">
        <v>192</v>
      </c>
      <c r="BX400"/>
      <c r="BY400"/>
      <c r="BZ400"/>
      <c r="CA400"/>
      <c r="CB400"/>
      <c r="CD400" s="1060"/>
      <c r="CE400" s="1286"/>
      <c r="CF400" s="1060"/>
      <c r="CG400" s="1060"/>
      <c r="CH400" s="1060"/>
      <c r="CK400" s="1645"/>
      <c r="CL400" s="1645"/>
      <c r="CM400" s="1645"/>
      <c r="CN400"/>
      <c r="CO400"/>
      <c r="CP400"/>
      <c r="CQ400"/>
      <c r="CR400"/>
      <c r="CS400" s="1060"/>
      <c r="CT400" s="1060"/>
      <c r="CU400" s="1060"/>
      <c r="CV400" s="1060"/>
      <c r="CW400" s="1060"/>
      <c r="CX400" s="1060"/>
    </row>
    <row r="401" spans="35:102" ht="15" customHeight="1" x14ac:dyDescent="0.3">
      <c r="AI401" s="1774">
        <v>48375013900</v>
      </c>
      <c r="AJ401" s="1993" t="s">
        <v>1917</v>
      </c>
      <c r="AK401" s="1993">
        <v>33155</v>
      </c>
      <c r="AL401" s="1994" t="s">
        <v>1730</v>
      </c>
      <c r="AM401" s="1994">
        <v>16.899999999999999</v>
      </c>
      <c r="AN401" s="1993" t="s">
        <v>192</v>
      </c>
      <c r="BX401"/>
      <c r="BY401"/>
      <c r="BZ401"/>
      <c r="CA401"/>
      <c r="CB401"/>
      <c r="CD401" s="1060"/>
      <c r="CE401" s="1286"/>
      <c r="CF401" s="1060"/>
      <c r="CG401" s="1060"/>
      <c r="CH401" s="1060"/>
      <c r="CK401" s="1645"/>
      <c r="CL401" s="1645"/>
      <c r="CM401" s="1645"/>
      <c r="CN401"/>
      <c r="CO401"/>
      <c r="CP401"/>
      <c r="CQ401"/>
      <c r="CR401"/>
      <c r="CS401" s="1060"/>
      <c r="CT401" s="1060"/>
      <c r="CU401" s="1060"/>
      <c r="CV401" s="1060"/>
      <c r="CW401" s="1060"/>
      <c r="CX401" s="1060"/>
    </row>
    <row r="402" spans="35:102" ht="15" customHeight="1" x14ac:dyDescent="0.3">
      <c r="AI402" s="1996">
        <v>48375014100</v>
      </c>
      <c r="AJ402" s="1997" t="s">
        <v>1917</v>
      </c>
      <c r="AK402" s="1997">
        <v>40056</v>
      </c>
      <c r="AL402" s="1998" t="s">
        <v>1728</v>
      </c>
      <c r="AM402" s="1998">
        <v>25.8</v>
      </c>
      <c r="AN402" s="1997" t="s">
        <v>193</v>
      </c>
      <c r="BX402"/>
      <c r="BY402"/>
      <c r="BZ402"/>
      <c r="CA402"/>
      <c r="CB402"/>
      <c r="CD402" s="1060"/>
      <c r="CE402" s="1286"/>
      <c r="CF402" s="1060"/>
      <c r="CG402" s="1060"/>
      <c r="CH402" s="1060"/>
      <c r="CK402" s="1645"/>
      <c r="CL402" s="1645"/>
      <c r="CM402" s="1645"/>
      <c r="CN402"/>
      <c r="CO402"/>
      <c r="CP402"/>
      <c r="CQ402"/>
      <c r="CR402"/>
      <c r="CS402" s="1060"/>
      <c r="CT402" s="1060"/>
      <c r="CU402" s="1060"/>
      <c r="CV402" s="1060"/>
      <c r="CW402" s="1060"/>
      <c r="CX402" s="1060"/>
    </row>
    <row r="403" spans="35:102" ht="15" customHeight="1" x14ac:dyDescent="0.3">
      <c r="AI403" s="1774">
        <v>48375014300</v>
      </c>
      <c r="AJ403" s="1993" t="s">
        <v>1917</v>
      </c>
      <c r="AK403" s="1993">
        <v>75938</v>
      </c>
      <c r="AL403" s="1994" t="s">
        <v>1729</v>
      </c>
      <c r="AM403" s="1994">
        <v>3.7</v>
      </c>
      <c r="AN403" s="1993" t="s">
        <v>192</v>
      </c>
      <c r="BX403"/>
      <c r="BY403"/>
      <c r="BZ403"/>
      <c r="CA403"/>
      <c r="CB403"/>
      <c r="CD403" s="1060"/>
      <c r="CE403" s="1286"/>
      <c r="CF403" s="1060"/>
      <c r="CG403" s="1060"/>
      <c r="CH403" s="1060"/>
      <c r="CK403" s="1645"/>
      <c r="CL403" s="1645"/>
      <c r="CM403" s="1645"/>
      <c r="CN403"/>
      <c r="CO403"/>
      <c r="CP403"/>
      <c r="CQ403"/>
      <c r="CR403"/>
      <c r="CS403" s="1060"/>
      <c r="CT403" s="1060"/>
      <c r="CU403" s="1060"/>
      <c r="CV403" s="1060"/>
      <c r="CW403" s="1060"/>
      <c r="CX403" s="1060"/>
    </row>
    <row r="404" spans="35:102" ht="15" customHeight="1" x14ac:dyDescent="0.3">
      <c r="AI404" s="1996">
        <v>48375014401</v>
      </c>
      <c r="AJ404" s="1997" t="s">
        <v>1917</v>
      </c>
      <c r="AK404" s="1997">
        <v>61500</v>
      </c>
      <c r="AL404" s="1998" t="s">
        <v>1729</v>
      </c>
      <c r="AM404" s="1998">
        <v>13.5</v>
      </c>
      <c r="AN404" s="1997" t="s">
        <v>192</v>
      </c>
      <c r="BX404"/>
      <c r="BY404"/>
      <c r="BZ404"/>
      <c r="CA404"/>
      <c r="CB404"/>
      <c r="CD404" s="1060"/>
      <c r="CE404" s="1286"/>
      <c r="CF404" s="1060"/>
      <c r="CG404" s="1060"/>
      <c r="CH404" s="1060"/>
      <c r="CK404" s="1645"/>
      <c r="CL404" s="1645"/>
      <c r="CM404" s="1645"/>
      <c r="CN404"/>
      <c r="CO404"/>
      <c r="CP404"/>
      <c r="CQ404"/>
      <c r="CR404"/>
      <c r="CS404" s="1060"/>
      <c r="CT404" s="1060"/>
      <c r="CU404" s="1060"/>
      <c r="CV404" s="1060"/>
      <c r="CW404" s="1060"/>
      <c r="CX404" s="1060"/>
    </row>
    <row r="405" spans="35:102" ht="15" customHeight="1" x14ac:dyDescent="0.3">
      <c r="AI405" s="1774">
        <v>48375014500</v>
      </c>
      <c r="AJ405" s="1993" t="s">
        <v>1917</v>
      </c>
      <c r="AK405" s="1993">
        <v>40599</v>
      </c>
      <c r="AL405" s="1994" t="s">
        <v>1728</v>
      </c>
      <c r="AM405" s="1994">
        <v>22.2</v>
      </c>
      <c r="AN405" s="1993" t="s">
        <v>193</v>
      </c>
      <c r="BX405"/>
      <c r="BY405"/>
      <c r="BZ405"/>
      <c r="CA405"/>
      <c r="CB405"/>
      <c r="CD405" s="1060"/>
      <c r="CE405" s="1286"/>
      <c r="CF405" s="1060"/>
      <c r="CG405" s="1060"/>
      <c r="CH405" s="1060"/>
      <c r="CK405" s="1645"/>
      <c r="CL405" s="1645"/>
      <c r="CM405" s="1645"/>
      <c r="CN405"/>
      <c r="CO405"/>
      <c r="CP405"/>
      <c r="CQ405"/>
      <c r="CR405"/>
      <c r="CS405" s="1060"/>
      <c r="CT405" s="1060"/>
      <c r="CU405" s="1060"/>
      <c r="CV405" s="1060"/>
      <c r="CW405" s="1060"/>
      <c r="CX405" s="1060"/>
    </row>
    <row r="406" spans="35:102" ht="15" customHeight="1" x14ac:dyDescent="0.3">
      <c r="AI406" s="1996">
        <v>48375014700</v>
      </c>
      <c r="AJ406" s="1997" t="s">
        <v>1917</v>
      </c>
      <c r="AK406" s="1997">
        <v>35118</v>
      </c>
      <c r="AL406" s="1998" t="s">
        <v>1730</v>
      </c>
      <c r="AM406" s="1998">
        <v>16</v>
      </c>
      <c r="AN406" s="1997" t="s">
        <v>192</v>
      </c>
      <c r="BX406"/>
      <c r="BY406"/>
      <c r="BZ406"/>
      <c r="CA406"/>
      <c r="CB406"/>
      <c r="CD406" s="1060"/>
      <c r="CE406" s="1286"/>
      <c r="CF406" s="1060"/>
      <c r="CG406" s="1060"/>
      <c r="CH406" s="1060"/>
      <c r="CK406" s="1645"/>
      <c r="CL406" s="1645"/>
      <c r="CM406" s="1645"/>
      <c r="CN406"/>
      <c r="CO406"/>
      <c r="CP406"/>
      <c r="CQ406"/>
      <c r="CR406"/>
      <c r="CS406" s="1060"/>
      <c r="CT406" s="1060"/>
      <c r="CU406" s="1060"/>
      <c r="CV406" s="1060"/>
      <c r="CW406" s="1060"/>
      <c r="CX406" s="1060"/>
    </row>
    <row r="407" spans="35:102" ht="15" customHeight="1" x14ac:dyDescent="0.3">
      <c r="AI407" s="1774">
        <v>48375014800</v>
      </c>
      <c r="AJ407" s="1993" t="s">
        <v>1917</v>
      </c>
      <c r="AK407" s="1993">
        <v>28462</v>
      </c>
      <c r="AL407" s="1994" t="s">
        <v>1730</v>
      </c>
      <c r="AM407" s="1994">
        <v>35.4</v>
      </c>
      <c r="AN407" s="1993" t="s">
        <v>193</v>
      </c>
      <c r="BX407"/>
      <c r="BY407"/>
      <c r="BZ407"/>
      <c r="CA407"/>
      <c r="CB407"/>
      <c r="CD407" s="1060"/>
      <c r="CE407" s="1286"/>
      <c r="CF407" s="1060"/>
      <c r="CG407" s="1060"/>
      <c r="CH407" s="1060"/>
      <c r="CK407" s="1645"/>
      <c r="CL407" s="1645"/>
      <c r="CM407" s="1645"/>
      <c r="CN407"/>
      <c r="CO407"/>
      <c r="CP407"/>
      <c r="CQ407"/>
      <c r="CR407"/>
      <c r="CS407" s="1060"/>
      <c r="CT407" s="1060"/>
      <c r="CU407" s="1060"/>
      <c r="CV407" s="1060"/>
      <c r="CW407" s="1060"/>
      <c r="CX407" s="1060"/>
    </row>
    <row r="408" spans="35:102" ht="15" customHeight="1" x14ac:dyDescent="0.3">
      <c r="AI408" s="1996">
        <v>48375014900</v>
      </c>
      <c r="AJ408" s="1997" t="s">
        <v>1917</v>
      </c>
      <c r="AK408" s="1997">
        <v>47587</v>
      </c>
      <c r="AL408" s="1998" t="s">
        <v>1728</v>
      </c>
      <c r="AM408" s="1998">
        <v>29.3</v>
      </c>
      <c r="AN408" s="1997" t="s">
        <v>193</v>
      </c>
      <c r="BX408"/>
      <c r="BY408"/>
      <c r="BZ408"/>
      <c r="CA408"/>
      <c r="CB408"/>
      <c r="CD408" s="1060"/>
      <c r="CE408" s="1286"/>
      <c r="CF408" s="1060"/>
      <c r="CG408" s="1060"/>
      <c r="CH408" s="1060"/>
      <c r="CK408" s="1645"/>
      <c r="CL408" s="1645"/>
      <c r="CM408" s="1645"/>
      <c r="CN408"/>
      <c r="CO408"/>
      <c r="CP408"/>
      <c r="CQ408"/>
      <c r="CR408"/>
      <c r="CS408" s="1060"/>
      <c r="CT408" s="1060"/>
      <c r="CU408" s="1060"/>
      <c r="CV408" s="1060"/>
      <c r="CW408" s="1060"/>
      <c r="CX408" s="1060"/>
    </row>
    <row r="409" spans="35:102" ht="15" customHeight="1" x14ac:dyDescent="0.3">
      <c r="AI409" s="1774">
        <v>48375015000</v>
      </c>
      <c r="AJ409" s="1993" t="s">
        <v>1917</v>
      </c>
      <c r="AK409" s="1993">
        <v>35875</v>
      </c>
      <c r="AL409" s="1994" t="s">
        <v>1730</v>
      </c>
      <c r="AM409" s="1994">
        <v>30.4</v>
      </c>
      <c r="AN409" s="1993" t="s">
        <v>193</v>
      </c>
      <c r="BX409"/>
      <c r="BY409"/>
      <c r="BZ409"/>
      <c r="CA409"/>
      <c r="CB409"/>
      <c r="CD409" s="1060"/>
      <c r="CE409" s="1286"/>
      <c r="CF409" s="1060"/>
      <c r="CG409" s="1060"/>
      <c r="CH409" s="1060"/>
      <c r="CK409" s="1645"/>
      <c r="CL409" s="1645"/>
      <c r="CM409" s="1645"/>
      <c r="CN409"/>
      <c r="CO409"/>
      <c r="CP409"/>
      <c r="CQ409"/>
      <c r="CR409"/>
      <c r="CS409" s="1060"/>
      <c r="CT409" s="1060"/>
      <c r="CU409" s="1060"/>
      <c r="CV409" s="1060"/>
      <c r="CW409" s="1060"/>
      <c r="CX409" s="1060"/>
    </row>
    <row r="410" spans="35:102" ht="15" customHeight="1" x14ac:dyDescent="0.3">
      <c r="AI410" s="1996">
        <v>48375015100</v>
      </c>
      <c r="AJ410" s="1997" t="s">
        <v>1917</v>
      </c>
      <c r="AK410" s="1997">
        <v>60714</v>
      </c>
      <c r="AL410" s="1998" t="s">
        <v>1729</v>
      </c>
      <c r="AM410" s="1998">
        <v>16.5</v>
      </c>
      <c r="AN410" s="1997" t="s">
        <v>192</v>
      </c>
      <c r="BX410"/>
      <c r="BY410"/>
      <c r="BZ410"/>
      <c r="CA410"/>
      <c r="CB410"/>
      <c r="CD410" s="1060"/>
      <c r="CE410" s="1286"/>
      <c r="CF410" s="1060"/>
      <c r="CG410" s="1060"/>
      <c r="CH410" s="1060"/>
      <c r="CK410" s="1645"/>
      <c r="CL410" s="1645"/>
      <c r="CM410" s="1645"/>
      <c r="CN410"/>
      <c r="CO410"/>
      <c r="CP410"/>
      <c r="CQ410"/>
      <c r="CR410"/>
      <c r="CS410" s="1060"/>
      <c r="CT410" s="1060"/>
      <c r="CU410" s="1060"/>
      <c r="CV410" s="1060"/>
      <c r="CW410" s="1060"/>
      <c r="CX410" s="1060"/>
    </row>
    <row r="411" spans="35:102" ht="15" customHeight="1" x14ac:dyDescent="0.3">
      <c r="AI411" s="1774">
        <v>48375015200</v>
      </c>
      <c r="AJ411" s="1993" t="s">
        <v>1917</v>
      </c>
      <c r="AK411" s="1993">
        <v>47313</v>
      </c>
      <c r="AL411" s="1994" t="s">
        <v>1728</v>
      </c>
      <c r="AM411" s="1994">
        <v>14</v>
      </c>
      <c r="AN411" s="1993" t="s">
        <v>192</v>
      </c>
      <c r="BX411"/>
      <c r="BY411"/>
      <c r="BZ411"/>
      <c r="CA411"/>
      <c r="CB411"/>
      <c r="CD411" s="1060"/>
      <c r="CE411" s="1286"/>
      <c r="CF411" s="1060"/>
      <c r="CG411" s="1060"/>
      <c r="CH411" s="1060"/>
      <c r="CK411" s="1645"/>
      <c r="CL411" s="1645"/>
      <c r="CM411" s="1645"/>
      <c r="CN411"/>
      <c r="CO411"/>
      <c r="CP411"/>
      <c r="CQ411"/>
      <c r="CR411"/>
      <c r="CS411" s="1060"/>
      <c r="CT411" s="1060"/>
      <c r="CU411" s="1060"/>
      <c r="CV411" s="1060"/>
      <c r="CW411" s="1060"/>
      <c r="CX411" s="1060"/>
    </row>
    <row r="412" spans="35:102" ht="15" customHeight="1" x14ac:dyDescent="0.3">
      <c r="AI412" s="1996">
        <v>48375015300</v>
      </c>
      <c r="AJ412" s="1997" t="s">
        <v>1917</v>
      </c>
      <c r="AK412" s="1997">
        <v>31723</v>
      </c>
      <c r="AL412" s="1998" t="s">
        <v>1730</v>
      </c>
      <c r="AM412" s="1998">
        <v>34.200000000000003</v>
      </c>
      <c r="AN412" s="1997" t="s">
        <v>193</v>
      </c>
      <c r="BX412"/>
      <c r="BY412"/>
      <c r="BZ412"/>
      <c r="CA412"/>
      <c r="CB412"/>
      <c r="CD412" s="1060"/>
      <c r="CE412" s="1286"/>
      <c r="CF412" s="1060"/>
      <c r="CG412" s="1060"/>
      <c r="CH412" s="1060"/>
      <c r="CK412" s="1645"/>
      <c r="CL412" s="1645"/>
      <c r="CM412" s="1645"/>
      <c r="CN412"/>
      <c r="CO412"/>
      <c r="CP412"/>
      <c r="CQ412"/>
      <c r="CR412"/>
      <c r="CS412" s="1060"/>
      <c r="CT412" s="1060"/>
      <c r="CU412" s="1060"/>
      <c r="CV412" s="1060"/>
      <c r="CW412" s="1060"/>
      <c r="CX412" s="1060"/>
    </row>
    <row r="413" spans="35:102" ht="15" customHeight="1" x14ac:dyDescent="0.3">
      <c r="AI413" s="1774">
        <v>48375015400</v>
      </c>
      <c r="AJ413" s="1993" t="s">
        <v>1917</v>
      </c>
      <c r="AK413" s="1993">
        <v>27656</v>
      </c>
      <c r="AL413" s="1994" t="s">
        <v>1730</v>
      </c>
      <c r="AM413" s="1994">
        <v>33.6</v>
      </c>
      <c r="AN413" s="1993" t="s">
        <v>193</v>
      </c>
      <c r="BX413"/>
      <c r="BY413"/>
      <c r="BZ413"/>
      <c r="CA413"/>
      <c r="CB413"/>
      <c r="CD413" s="1060"/>
      <c r="CE413" s="1286"/>
      <c r="CF413" s="1060"/>
      <c r="CG413" s="1060"/>
      <c r="CH413" s="1060"/>
      <c r="CK413" s="1645"/>
      <c r="CL413" s="1645"/>
      <c r="CM413" s="1645"/>
      <c r="CN413"/>
      <c r="CO413"/>
      <c r="CP413"/>
      <c r="CQ413"/>
      <c r="CR413"/>
      <c r="CS413" s="1060"/>
      <c r="CT413" s="1060"/>
      <c r="CU413" s="1060"/>
      <c r="CV413" s="1060"/>
      <c r="CW413" s="1060"/>
      <c r="CX413" s="1060"/>
    </row>
    <row r="414" spans="35:102" ht="15" customHeight="1" x14ac:dyDescent="0.3">
      <c r="AI414" s="1996">
        <v>48375980000</v>
      </c>
      <c r="AJ414" s="1997" t="s">
        <v>1917</v>
      </c>
      <c r="AK414" s="1997" t="s">
        <v>1734</v>
      </c>
      <c r="AL414" s="1998" t="s">
        <v>2183</v>
      </c>
      <c r="AM414" s="1998" t="s">
        <v>1734</v>
      </c>
      <c r="AN414" s="1997" t="s">
        <v>193</v>
      </c>
      <c r="BX414"/>
      <c r="BY414"/>
      <c r="BZ414"/>
      <c r="CA414"/>
      <c r="CB414"/>
      <c r="CD414" s="1060"/>
      <c r="CE414" s="1286"/>
      <c r="CF414" s="1060"/>
      <c r="CG414" s="1060"/>
      <c r="CH414" s="1060"/>
      <c r="CK414" s="1645"/>
      <c r="CL414" s="1645"/>
      <c r="CM414" s="1645"/>
      <c r="CN414"/>
      <c r="CO414"/>
      <c r="CP414"/>
      <c r="CQ414"/>
      <c r="CR414"/>
      <c r="CS414" s="1060"/>
      <c r="CT414" s="1060"/>
      <c r="CU414" s="1060"/>
      <c r="CV414" s="1060"/>
      <c r="CW414" s="1060"/>
      <c r="CX414" s="1060"/>
    </row>
    <row r="415" spans="35:102" ht="15" customHeight="1" x14ac:dyDescent="0.3">
      <c r="AI415" s="1774">
        <v>48381020100</v>
      </c>
      <c r="AJ415" s="1993" t="s">
        <v>1920</v>
      </c>
      <c r="AK415" s="1993">
        <v>76111</v>
      </c>
      <c r="AL415" s="1994" t="s">
        <v>1729</v>
      </c>
      <c r="AM415" s="1994">
        <v>2.5</v>
      </c>
      <c r="AN415" s="1993" t="s">
        <v>192</v>
      </c>
      <c r="BX415"/>
      <c r="BY415"/>
      <c r="BZ415"/>
      <c r="CA415"/>
      <c r="CB415"/>
      <c r="CD415" s="1060"/>
      <c r="CE415" s="1286"/>
      <c r="CF415" s="1060"/>
      <c r="CG415" s="1060"/>
      <c r="CH415" s="1060"/>
      <c r="CK415" s="1645"/>
      <c r="CL415" s="1645"/>
      <c r="CM415" s="1645"/>
      <c r="CN415"/>
      <c r="CO415"/>
      <c r="CP415"/>
      <c r="CQ415"/>
      <c r="CR415"/>
      <c r="CS415" s="1060"/>
      <c r="CT415" s="1060"/>
      <c r="CU415" s="1060"/>
      <c r="CV415" s="1060"/>
      <c r="CW415" s="1060"/>
      <c r="CX415" s="1060"/>
    </row>
    <row r="416" spans="35:102" ht="15" customHeight="1" x14ac:dyDescent="0.3">
      <c r="AI416" s="1996">
        <v>48381020200</v>
      </c>
      <c r="AJ416" s="1997" t="s">
        <v>1920</v>
      </c>
      <c r="AK416" s="1997">
        <v>50391</v>
      </c>
      <c r="AL416" s="1998" t="s">
        <v>1727</v>
      </c>
      <c r="AM416" s="1998">
        <v>18</v>
      </c>
      <c r="AN416" s="1997" t="s">
        <v>192</v>
      </c>
      <c r="BX416"/>
      <c r="BY416"/>
      <c r="BZ416"/>
      <c r="CA416"/>
      <c r="CB416"/>
      <c r="CD416" s="1060"/>
      <c r="CE416" s="1286"/>
      <c r="CF416" s="1060"/>
      <c r="CG416" s="1060"/>
      <c r="CH416" s="1060"/>
      <c r="CK416" s="1645"/>
      <c r="CL416" s="1645"/>
      <c r="CM416" s="1645"/>
      <c r="CN416"/>
      <c r="CO416"/>
      <c r="CP416"/>
      <c r="CQ416"/>
      <c r="CR416"/>
      <c r="CS416" s="1060"/>
      <c r="CT416" s="1060"/>
      <c r="CU416" s="1060"/>
      <c r="CV416" s="1060"/>
      <c r="CW416" s="1060"/>
      <c r="CX416" s="1060"/>
    </row>
    <row r="417" spans="35:102" ht="15" customHeight="1" x14ac:dyDescent="0.3">
      <c r="AI417" s="1774">
        <v>48381020300</v>
      </c>
      <c r="AJ417" s="1993" t="s">
        <v>1920</v>
      </c>
      <c r="AK417" s="1993">
        <v>42500</v>
      </c>
      <c r="AL417" s="1994" t="s">
        <v>1728</v>
      </c>
      <c r="AM417" s="1994">
        <v>13.4</v>
      </c>
      <c r="AN417" s="1993" t="s">
        <v>192</v>
      </c>
      <c r="BX417"/>
      <c r="BY417"/>
      <c r="BZ417"/>
      <c r="CA417"/>
      <c r="CB417"/>
      <c r="CD417" s="1060"/>
      <c r="CE417" s="1286"/>
      <c r="CF417" s="1060"/>
      <c r="CG417" s="1060"/>
      <c r="CH417" s="1060"/>
      <c r="CK417" s="1645"/>
      <c r="CL417" s="1645"/>
      <c r="CM417" s="1645"/>
      <c r="CN417"/>
      <c r="CO417"/>
      <c r="CP417"/>
      <c r="CQ417"/>
      <c r="CR417"/>
      <c r="CS417" s="1060"/>
      <c r="CT417" s="1060"/>
      <c r="CU417" s="1060"/>
      <c r="CV417" s="1060"/>
      <c r="CW417" s="1060"/>
      <c r="CX417" s="1060"/>
    </row>
    <row r="418" spans="35:102" ht="15" customHeight="1" x14ac:dyDescent="0.3">
      <c r="AI418" s="1996">
        <v>48381020400</v>
      </c>
      <c r="AJ418" s="1997" t="s">
        <v>1920</v>
      </c>
      <c r="AK418" s="1997">
        <v>78684</v>
      </c>
      <c r="AL418" s="1998" t="s">
        <v>1729</v>
      </c>
      <c r="AM418" s="1998">
        <v>11.1</v>
      </c>
      <c r="AN418" s="1997" t="s">
        <v>192</v>
      </c>
      <c r="BX418"/>
      <c r="BY418"/>
      <c r="BZ418"/>
      <c r="CA418"/>
      <c r="CB418"/>
      <c r="CD418" s="1060"/>
      <c r="CE418" s="1286"/>
      <c r="CF418" s="1060"/>
      <c r="CG418" s="1060"/>
      <c r="CH418" s="1060"/>
      <c r="CK418" s="1645"/>
      <c r="CL418" s="1645"/>
      <c r="CM418" s="1645"/>
      <c r="CN418"/>
      <c r="CO418"/>
      <c r="CP418"/>
      <c r="CQ418"/>
      <c r="CR418"/>
      <c r="CS418" s="1060"/>
      <c r="CT418" s="1060"/>
      <c r="CU418" s="1060"/>
      <c r="CV418" s="1060"/>
      <c r="CW418" s="1060"/>
      <c r="CX418" s="1060"/>
    </row>
    <row r="419" spans="35:102" ht="15" customHeight="1" x14ac:dyDescent="0.3">
      <c r="AI419" s="1774">
        <v>48381020500</v>
      </c>
      <c r="AJ419" s="1993" t="s">
        <v>1920</v>
      </c>
      <c r="AK419" s="1993">
        <v>36392</v>
      </c>
      <c r="AL419" s="1994" t="s">
        <v>1730</v>
      </c>
      <c r="AM419" s="1994">
        <v>18</v>
      </c>
      <c r="AN419" s="1993" t="s">
        <v>192</v>
      </c>
      <c r="BX419"/>
      <c r="BY419"/>
      <c r="BZ419"/>
      <c r="CA419"/>
      <c r="CB419"/>
      <c r="CD419" s="1060"/>
      <c r="CE419" s="1286"/>
      <c r="CF419" s="1060"/>
      <c r="CG419" s="1060"/>
      <c r="CH419" s="1060"/>
      <c r="CK419" s="1645"/>
      <c r="CL419" s="1645"/>
      <c r="CM419" s="1645"/>
      <c r="CN419"/>
      <c r="CO419"/>
      <c r="CP419"/>
      <c r="CQ419"/>
      <c r="CR419"/>
      <c r="CS419" s="1060"/>
      <c r="CT419" s="1060"/>
      <c r="CU419" s="1060"/>
      <c r="CV419" s="1060"/>
      <c r="CW419" s="1060"/>
      <c r="CX419" s="1060"/>
    </row>
    <row r="420" spans="35:102" ht="15" customHeight="1" x14ac:dyDescent="0.3">
      <c r="AI420" s="1996">
        <v>48381020600</v>
      </c>
      <c r="AJ420" s="1997" t="s">
        <v>1920</v>
      </c>
      <c r="AK420" s="1997">
        <v>53766</v>
      </c>
      <c r="AL420" s="1998" t="s">
        <v>1727</v>
      </c>
      <c r="AM420" s="1998">
        <v>5.5</v>
      </c>
      <c r="AN420" s="1997" t="s">
        <v>192</v>
      </c>
      <c r="BX420"/>
      <c r="BY420"/>
      <c r="BZ420"/>
      <c r="CA420"/>
      <c r="CB420"/>
      <c r="CD420" s="1060"/>
      <c r="CE420" s="1286"/>
      <c r="CF420" s="1060"/>
      <c r="CG420" s="1060"/>
      <c r="CH420" s="1060"/>
      <c r="CK420" s="1645"/>
      <c r="CL420" s="1645"/>
      <c r="CM420" s="1645"/>
      <c r="CN420"/>
      <c r="CO420"/>
      <c r="CP420"/>
      <c r="CQ420"/>
      <c r="CR420"/>
      <c r="CS420" s="1060"/>
      <c r="CT420" s="1060"/>
      <c r="CU420" s="1060"/>
      <c r="CV420" s="1060"/>
      <c r="CW420" s="1060"/>
      <c r="CX420" s="1060"/>
    </row>
    <row r="421" spans="35:102" ht="15" customHeight="1" x14ac:dyDescent="0.3">
      <c r="AI421" s="1774">
        <v>48381020800</v>
      </c>
      <c r="AJ421" s="1993" t="s">
        <v>1920</v>
      </c>
      <c r="AK421" s="1993">
        <v>60654</v>
      </c>
      <c r="AL421" s="1994" t="s">
        <v>1729</v>
      </c>
      <c r="AM421" s="1994">
        <v>17.5</v>
      </c>
      <c r="AN421" s="1993" t="s">
        <v>192</v>
      </c>
      <c r="BX421"/>
      <c r="BY421"/>
      <c r="BZ421"/>
      <c r="CA421"/>
      <c r="CB421"/>
      <c r="CD421" s="1060"/>
      <c r="CE421" s="1286"/>
      <c r="CF421" s="1060"/>
      <c r="CG421" s="1060"/>
      <c r="CH421" s="1060"/>
      <c r="CK421" s="1645"/>
      <c r="CL421" s="1645"/>
      <c r="CM421" s="1645"/>
      <c r="CN421"/>
      <c r="CO421"/>
      <c r="CP421"/>
      <c r="CQ421"/>
      <c r="CR421"/>
      <c r="CS421" s="1060"/>
      <c r="CT421" s="1060"/>
      <c r="CU421" s="1060"/>
      <c r="CV421" s="1060"/>
      <c r="CW421" s="1060"/>
      <c r="CX421" s="1060"/>
    </row>
    <row r="422" spans="35:102" ht="15" customHeight="1" x14ac:dyDescent="0.3">
      <c r="AI422" s="1996">
        <v>48381020900</v>
      </c>
      <c r="AJ422" s="1997" t="s">
        <v>1920</v>
      </c>
      <c r="AK422" s="1997">
        <v>54942</v>
      </c>
      <c r="AL422" s="1998" t="s">
        <v>1727</v>
      </c>
      <c r="AM422" s="1998">
        <v>14.1</v>
      </c>
      <c r="AN422" s="1997" t="s">
        <v>192</v>
      </c>
      <c r="BX422"/>
      <c r="BY422"/>
      <c r="BZ422"/>
      <c r="CA422"/>
      <c r="CB422"/>
      <c r="CD422" s="1060"/>
      <c r="CE422" s="1286"/>
      <c r="CF422" s="1060"/>
      <c r="CG422" s="1060"/>
      <c r="CH422" s="1060"/>
      <c r="CK422" s="1645"/>
      <c r="CL422" s="1645"/>
      <c r="CM422" s="1645"/>
      <c r="CN422"/>
      <c r="CO422"/>
      <c r="CP422"/>
      <c r="CQ422"/>
      <c r="CR422"/>
      <c r="CS422" s="1060"/>
      <c r="CT422" s="1060"/>
      <c r="CU422" s="1060"/>
      <c r="CV422" s="1060"/>
      <c r="CW422" s="1060"/>
      <c r="CX422" s="1060"/>
    </row>
    <row r="423" spans="35:102" ht="15" customHeight="1" x14ac:dyDescent="0.3">
      <c r="AI423" s="1774">
        <v>48381021000</v>
      </c>
      <c r="AJ423" s="1993" t="s">
        <v>1920</v>
      </c>
      <c r="AK423" s="1993">
        <v>67353</v>
      </c>
      <c r="AL423" s="1994" t="s">
        <v>1729</v>
      </c>
      <c r="AM423" s="1994">
        <v>8.8000000000000007</v>
      </c>
      <c r="AN423" s="1993" t="s">
        <v>192</v>
      </c>
      <c r="BX423"/>
      <c r="BY423"/>
      <c r="BZ423"/>
      <c r="CA423"/>
      <c r="CB423"/>
      <c r="CD423" s="1060"/>
      <c r="CE423" s="1286"/>
      <c r="CF423" s="1060"/>
      <c r="CG423" s="1060"/>
      <c r="CH423" s="1060"/>
      <c r="CK423" s="1645"/>
      <c r="CL423" s="1645"/>
      <c r="CM423" s="1645"/>
      <c r="CN423"/>
      <c r="CO423"/>
      <c r="CP423"/>
      <c r="CQ423"/>
      <c r="CR423"/>
      <c r="CS423" s="1060"/>
      <c r="CT423" s="1060"/>
      <c r="CU423" s="1060"/>
      <c r="CV423" s="1060"/>
      <c r="CW423" s="1060"/>
      <c r="CX423" s="1060"/>
    </row>
    <row r="424" spans="35:102" ht="15" customHeight="1" x14ac:dyDescent="0.3">
      <c r="AI424" s="1996">
        <v>48381021101</v>
      </c>
      <c r="AJ424" s="1997" t="s">
        <v>1920</v>
      </c>
      <c r="AK424" s="1997">
        <v>65729</v>
      </c>
      <c r="AL424" s="1998" t="s">
        <v>1729</v>
      </c>
      <c r="AM424" s="1998">
        <v>7.8</v>
      </c>
      <c r="AN424" s="1997" t="s">
        <v>192</v>
      </c>
      <c r="BX424"/>
      <c r="BY424"/>
      <c r="BZ424"/>
      <c r="CA424"/>
      <c r="CB424"/>
      <c r="CD424" s="1060"/>
      <c r="CE424" s="1286"/>
      <c r="CF424" s="1060"/>
      <c r="CG424" s="1060"/>
      <c r="CH424" s="1060"/>
      <c r="CK424" s="1645"/>
      <c r="CL424" s="1645"/>
      <c r="CM424" s="1645"/>
      <c r="CN424"/>
      <c r="CO424"/>
      <c r="CP424"/>
      <c r="CQ424"/>
      <c r="CR424"/>
      <c r="CS424" s="1060"/>
      <c r="CT424" s="1060"/>
      <c r="CU424" s="1060"/>
      <c r="CV424" s="1060"/>
      <c r="CW424" s="1060"/>
      <c r="CX424" s="1060"/>
    </row>
    <row r="425" spans="35:102" ht="15" customHeight="1" x14ac:dyDescent="0.3">
      <c r="AI425" s="1774">
        <v>48381021102</v>
      </c>
      <c r="AJ425" s="1993" t="s">
        <v>1920</v>
      </c>
      <c r="AK425" s="1993">
        <v>31992</v>
      </c>
      <c r="AL425" s="1994" t="s">
        <v>1730</v>
      </c>
      <c r="AM425" s="1994">
        <v>20.3</v>
      </c>
      <c r="AN425" s="1993" t="s">
        <v>193</v>
      </c>
      <c r="BX425"/>
      <c r="BY425"/>
      <c r="BZ425"/>
      <c r="CA425"/>
      <c r="CB425"/>
      <c r="CD425" s="1060"/>
      <c r="CE425" s="1286"/>
      <c r="CF425" s="1060"/>
      <c r="CG425" s="1060"/>
      <c r="CH425" s="1060"/>
      <c r="CK425" s="1645"/>
      <c r="CL425" s="1645"/>
      <c r="CM425" s="1645"/>
      <c r="CN425"/>
      <c r="CO425"/>
      <c r="CP425"/>
      <c r="CQ425"/>
      <c r="CR425"/>
      <c r="CS425" s="1060"/>
      <c r="CT425" s="1060"/>
      <c r="CU425" s="1060"/>
      <c r="CV425" s="1060"/>
      <c r="CW425" s="1060"/>
      <c r="CX425" s="1060"/>
    </row>
    <row r="426" spans="35:102" ht="15" customHeight="1" x14ac:dyDescent="0.3">
      <c r="AI426" s="1996">
        <v>48381021200</v>
      </c>
      <c r="AJ426" s="1997" t="s">
        <v>1920</v>
      </c>
      <c r="AK426" s="1997">
        <v>61658</v>
      </c>
      <c r="AL426" s="1998" t="s">
        <v>1729</v>
      </c>
      <c r="AM426" s="1998">
        <v>7.2</v>
      </c>
      <c r="AN426" s="1997" t="s">
        <v>192</v>
      </c>
      <c r="BX426"/>
      <c r="BY426"/>
      <c r="BZ426"/>
      <c r="CA426"/>
      <c r="CB426"/>
      <c r="CD426" s="1060"/>
      <c r="CE426" s="1286"/>
      <c r="CF426" s="1060"/>
      <c r="CG426" s="1060"/>
      <c r="CH426" s="1060"/>
      <c r="CK426" s="1645"/>
      <c r="CL426" s="1645"/>
      <c r="CM426" s="1645"/>
      <c r="CN426"/>
      <c r="CO426"/>
      <c r="CP426"/>
      <c r="CQ426"/>
      <c r="CR426"/>
      <c r="CS426" s="1060"/>
      <c r="CT426" s="1060"/>
      <c r="CU426" s="1060"/>
      <c r="CV426" s="1060"/>
      <c r="CW426" s="1060"/>
      <c r="CX426" s="1060"/>
    </row>
    <row r="427" spans="35:102" ht="15" customHeight="1" x14ac:dyDescent="0.3">
      <c r="AI427" s="1774">
        <v>48381021300</v>
      </c>
      <c r="AJ427" s="1993" t="s">
        <v>1920</v>
      </c>
      <c r="AK427" s="1993">
        <v>54181</v>
      </c>
      <c r="AL427" s="1994" t="s">
        <v>1727</v>
      </c>
      <c r="AM427" s="1994">
        <v>5.0999999999999996</v>
      </c>
      <c r="AN427" s="1993" t="s">
        <v>192</v>
      </c>
      <c r="BX427"/>
      <c r="BY427"/>
      <c r="BZ427"/>
      <c r="CA427"/>
      <c r="CB427"/>
      <c r="CD427" s="1060"/>
      <c r="CE427" s="1286"/>
      <c r="CF427" s="1060"/>
      <c r="CG427" s="1060"/>
      <c r="CH427" s="1060"/>
      <c r="CK427" s="1645"/>
      <c r="CL427" s="1645"/>
      <c r="CM427" s="1645"/>
      <c r="CN427"/>
      <c r="CO427"/>
      <c r="CP427"/>
      <c r="CQ427"/>
      <c r="CR427"/>
      <c r="CS427" s="1060"/>
      <c r="CT427" s="1060"/>
      <c r="CU427" s="1060"/>
      <c r="CV427" s="1060"/>
      <c r="CW427" s="1060"/>
      <c r="CX427" s="1060"/>
    </row>
    <row r="428" spans="35:102" ht="15" customHeight="1" x14ac:dyDescent="0.3">
      <c r="AI428" s="1996">
        <v>48381021500</v>
      </c>
      <c r="AJ428" s="1997" t="s">
        <v>1920</v>
      </c>
      <c r="AK428" s="1997">
        <v>76080</v>
      </c>
      <c r="AL428" s="1998" t="s">
        <v>1729</v>
      </c>
      <c r="AM428" s="1998">
        <v>2.2000000000000002</v>
      </c>
      <c r="AN428" s="1997" t="s">
        <v>192</v>
      </c>
      <c r="BX428"/>
      <c r="BY428"/>
      <c r="BZ428"/>
      <c r="CA428"/>
      <c r="CB428"/>
      <c r="CD428" s="1060"/>
      <c r="CE428" s="1286"/>
      <c r="CF428" s="1060"/>
      <c r="CG428" s="1060"/>
      <c r="CH428" s="1060"/>
      <c r="CK428" s="1645"/>
      <c r="CL428" s="1645"/>
      <c r="CM428" s="1645"/>
      <c r="CN428"/>
      <c r="CO428"/>
      <c r="CP428"/>
      <c r="CQ428"/>
      <c r="CR428"/>
      <c r="CS428" s="1060"/>
      <c r="CT428" s="1060"/>
      <c r="CU428" s="1060"/>
      <c r="CV428" s="1060"/>
      <c r="CW428" s="1060"/>
      <c r="CX428" s="1060"/>
    </row>
    <row r="429" spans="35:102" ht="15" customHeight="1" x14ac:dyDescent="0.3">
      <c r="AI429" s="1774">
        <v>48381021602</v>
      </c>
      <c r="AJ429" s="1993" t="s">
        <v>1920</v>
      </c>
      <c r="AK429" s="1993">
        <v>73462</v>
      </c>
      <c r="AL429" s="1994" t="s">
        <v>1729</v>
      </c>
      <c r="AM429" s="1994">
        <v>5.9</v>
      </c>
      <c r="AN429" s="1993" t="s">
        <v>192</v>
      </c>
      <c r="BX429"/>
      <c r="BY429"/>
      <c r="BZ429"/>
      <c r="CA429"/>
      <c r="CB429"/>
      <c r="CD429" s="1060"/>
      <c r="CE429" s="1286"/>
      <c r="CF429" s="1060"/>
      <c r="CG429" s="1060"/>
      <c r="CH429" s="1060"/>
      <c r="CK429" s="1645"/>
      <c r="CL429" s="1645"/>
      <c r="CM429" s="1645"/>
      <c r="CN429"/>
      <c r="CO429"/>
      <c r="CP429"/>
      <c r="CQ429"/>
      <c r="CR429"/>
      <c r="CS429" s="1060"/>
      <c r="CT429" s="1060"/>
      <c r="CU429" s="1060"/>
      <c r="CV429" s="1060"/>
      <c r="CW429" s="1060"/>
      <c r="CX429" s="1060"/>
    </row>
    <row r="430" spans="35:102" ht="15" customHeight="1" x14ac:dyDescent="0.3">
      <c r="AI430" s="1996">
        <v>48381021603</v>
      </c>
      <c r="AJ430" s="1997" t="s">
        <v>1920</v>
      </c>
      <c r="AK430" s="1997">
        <v>88452</v>
      </c>
      <c r="AL430" s="1998" t="s">
        <v>1729</v>
      </c>
      <c r="AM430" s="1998">
        <v>2.1</v>
      </c>
      <c r="AN430" s="1997" t="s">
        <v>192</v>
      </c>
      <c r="BX430"/>
      <c r="BY430"/>
      <c r="BZ430"/>
      <c r="CA430"/>
      <c r="CB430"/>
      <c r="CD430" s="1060"/>
      <c r="CE430" s="1286"/>
      <c r="CF430" s="1060"/>
      <c r="CG430" s="1060"/>
      <c r="CH430" s="1060"/>
      <c r="CK430" s="1645"/>
      <c r="CL430" s="1645"/>
      <c r="CM430" s="1645"/>
      <c r="CN430"/>
      <c r="CO430"/>
      <c r="CP430"/>
      <c r="CQ430"/>
      <c r="CR430"/>
      <c r="CS430" s="1060"/>
      <c r="CT430" s="1060"/>
      <c r="CU430" s="1060"/>
      <c r="CV430" s="1060"/>
      <c r="CW430" s="1060"/>
      <c r="CX430" s="1060"/>
    </row>
    <row r="431" spans="35:102" ht="15" customHeight="1" x14ac:dyDescent="0.3">
      <c r="AI431" s="1774">
        <v>48381021604</v>
      </c>
      <c r="AJ431" s="1993" t="s">
        <v>1920</v>
      </c>
      <c r="AK431" s="1993">
        <v>59167</v>
      </c>
      <c r="AL431" s="1994" t="s">
        <v>1727</v>
      </c>
      <c r="AM431" s="1994">
        <v>8.3000000000000007</v>
      </c>
      <c r="AN431" s="1993" t="s">
        <v>192</v>
      </c>
      <c r="BX431"/>
      <c r="BY431"/>
      <c r="BZ431"/>
      <c r="CA431"/>
      <c r="CB431"/>
      <c r="CD431" s="1060"/>
      <c r="CE431" s="1286"/>
      <c r="CF431" s="1060"/>
      <c r="CG431" s="1060"/>
      <c r="CH431" s="1060"/>
      <c r="CK431" s="1645"/>
      <c r="CL431" s="1645"/>
      <c r="CM431" s="1645"/>
      <c r="CN431"/>
      <c r="CO431"/>
      <c r="CP431"/>
      <c r="CQ431"/>
      <c r="CR431"/>
      <c r="CS431" s="1060"/>
      <c r="CT431" s="1060"/>
      <c r="CU431" s="1060"/>
      <c r="CV431" s="1060"/>
      <c r="CW431" s="1060"/>
      <c r="CX431" s="1060"/>
    </row>
    <row r="432" spans="35:102" ht="15" customHeight="1" x14ac:dyDescent="0.3">
      <c r="AI432" s="1996">
        <v>48381021605</v>
      </c>
      <c r="AJ432" s="1997" t="s">
        <v>1920</v>
      </c>
      <c r="AK432" s="1997">
        <v>66591</v>
      </c>
      <c r="AL432" s="1998" t="s">
        <v>1729</v>
      </c>
      <c r="AM432" s="1998">
        <v>2.6</v>
      </c>
      <c r="AN432" s="1997" t="s">
        <v>192</v>
      </c>
      <c r="BX432"/>
      <c r="BY432"/>
      <c r="BZ432"/>
      <c r="CA432"/>
      <c r="CB432"/>
      <c r="CD432" s="1060"/>
      <c r="CE432" s="1286"/>
      <c r="CF432" s="1060"/>
      <c r="CG432" s="1060"/>
      <c r="CH432" s="1060"/>
      <c r="CK432" s="1645"/>
      <c r="CL432" s="1645"/>
      <c r="CM432" s="1645"/>
      <c r="CN432"/>
      <c r="CO432"/>
      <c r="CP432"/>
      <c r="CQ432"/>
      <c r="CR432"/>
      <c r="CS432" s="1060"/>
      <c r="CT432" s="1060"/>
      <c r="CU432" s="1060"/>
      <c r="CV432" s="1060"/>
      <c r="CW432" s="1060"/>
      <c r="CX432" s="1060"/>
    </row>
    <row r="433" spans="35:102" ht="15" customHeight="1" x14ac:dyDescent="0.3">
      <c r="AI433" s="1774">
        <v>48381021606</v>
      </c>
      <c r="AJ433" s="1993" t="s">
        <v>1920</v>
      </c>
      <c r="AK433" s="1993">
        <v>90590</v>
      </c>
      <c r="AL433" s="1994" t="s">
        <v>1729</v>
      </c>
      <c r="AM433" s="1994">
        <v>4.5</v>
      </c>
      <c r="AN433" s="1993" t="s">
        <v>192</v>
      </c>
      <c r="BX433"/>
      <c r="BY433"/>
      <c r="BZ433"/>
      <c r="CA433"/>
      <c r="CB433"/>
      <c r="CD433" s="1060"/>
      <c r="CE433" s="1286"/>
      <c r="CF433" s="1060"/>
      <c r="CG433" s="1060"/>
      <c r="CH433" s="1060"/>
      <c r="CK433" s="1645"/>
      <c r="CL433" s="1645"/>
      <c r="CM433" s="1645"/>
      <c r="CN433"/>
      <c r="CO433"/>
      <c r="CP433"/>
      <c r="CQ433"/>
      <c r="CR433"/>
      <c r="CS433" s="1060"/>
      <c r="CT433" s="1060"/>
      <c r="CU433" s="1060"/>
      <c r="CV433" s="1060"/>
      <c r="CW433" s="1060"/>
      <c r="CX433" s="1060"/>
    </row>
    <row r="434" spans="35:102" ht="15" customHeight="1" x14ac:dyDescent="0.3">
      <c r="AI434" s="1996">
        <v>48381021608</v>
      </c>
      <c r="AJ434" s="1997" t="s">
        <v>1920</v>
      </c>
      <c r="AK434" s="1997">
        <v>71729</v>
      </c>
      <c r="AL434" s="1998" t="s">
        <v>1729</v>
      </c>
      <c r="AM434" s="1998">
        <v>8</v>
      </c>
      <c r="AN434" s="1997" t="s">
        <v>192</v>
      </c>
      <c r="BX434"/>
      <c r="BY434"/>
      <c r="BZ434"/>
      <c r="CA434"/>
      <c r="CB434"/>
      <c r="CD434" s="1060"/>
      <c r="CE434" s="1286"/>
      <c r="CF434" s="1060"/>
      <c r="CG434" s="1060"/>
      <c r="CH434" s="1060"/>
      <c r="CK434" s="1645"/>
      <c r="CL434" s="1645"/>
      <c r="CM434" s="1645"/>
      <c r="CN434"/>
      <c r="CO434"/>
      <c r="CP434"/>
      <c r="CQ434"/>
      <c r="CR434"/>
      <c r="CS434" s="1060"/>
      <c r="CT434" s="1060"/>
      <c r="CU434" s="1060"/>
      <c r="CV434" s="1060"/>
      <c r="CW434" s="1060"/>
      <c r="CX434" s="1060"/>
    </row>
    <row r="435" spans="35:102" ht="15" customHeight="1" x14ac:dyDescent="0.3">
      <c r="AI435" s="1774">
        <v>48381021609</v>
      </c>
      <c r="AJ435" s="1993" t="s">
        <v>1920</v>
      </c>
      <c r="AK435" s="1993">
        <v>115500</v>
      </c>
      <c r="AL435" s="1994" t="s">
        <v>1729</v>
      </c>
      <c r="AM435" s="1994">
        <v>4.9000000000000004</v>
      </c>
      <c r="AN435" s="1993" t="s">
        <v>192</v>
      </c>
      <c r="BX435"/>
      <c r="BY435"/>
      <c r="BZ435"/>
      <c r="CA435"/>
      <c r="CB435"/>
      <c r="CD435" s="1060"/>
      <c r="CE435" s="1286"/>
      <c r="CF435" s="1060"/>
      <c r="CG435" s="1060"/>
      <c r="CH435" s="1060"/>
      <c r="CK435" s="1645"/>
      <c r="CL435" s="1645"/>
      <c r="CM435" s="1645"/>
      <c r="CN435"/>
      <c r="CO435"/>
      <c r="CP435"/>
      <c r="CQ435"/>
      <c r="CR435"/>
      <c r="CS435" s="1060"/>
      <c r="CT435" s="1060"/>
      <c r="CU435" s="1060"/>
      <c r="CV435" s="1060"/>
      <c r="CW435" s="1060"/>
      <c r="CX435" s="1060"/>
    </row>
    <row r="436" spans="35:102" ht="15" customHeight="1" x14ac:dyDescent="0.3">
      <c r="AI436" s="1996">
        <v>48381021702</v>
      </c>
      <c r="AJ436" s="1997" t="s">
        <v>1920</v>
      </c>
      <c r="AK436" s="1997">
        <v>78346</v>
      </c>
      <c r="AL436" s="1998" t="s">
        <v>1729</v>
      </c>
      <c r="AM436" s="1998">
        <v>8.9</v>
      </c>
      <c r="AN436" s="1997" t="s">
        <v>192</v>
      </c>
      <c r="BX436"/>
      <c r="BY436"/>
      <c r="BZ436"/>
      <c r="CA436"/>
      <c r="CB436"/>
      <c r="CD436" s="1060"/>
      <c r="CE436" s="1286"/>
      <c r="CF436" s="1060"/>
      <c r="CG436" s="1060"/>
      <c r="CH436" s="1060"/>
      <c r="CK436" s="1645"/>
      <c r="CL436" s="1645"/>
      <c r="CM436" s="1645"/>
      <c r="CN436"/>
      <c r="CO436"/>
      <c r="CP436"/>
      <c r="CQ436"/>
      <c r="CR436"/>
      <c r="CS436" s="1060"/>
      <c r="CT436" s="1060"/>
      <c r="CU436" s="1060"/>
      <c r="CV436" s="1060"/>
      <c r="CW436" s="1060"/>
      <c r="CX436" s="1060"/>
    </row>
    <row r="437" spans="35:102" ht="15" customHeight="1" x14ac:dyDescent="0.3">
      <c r="AI437" s="1774">
        <v>48381021703</v>
      </c>
      <c r="AJ437" s="1993" t="s">
        <v>1920</v>
      </c>
      <c r="AK437" s="1993">
        <v>62940</v>
      </c>
      <c r="AL437" s="1994" t="s">
        <v>1729</v>
      </c>
      <c r="AM437" s="1994">
        <v>8.1999999999999993</v>
      </c>
      <c r="AN437" s="1993" t="s">
        <v>192</v>
      </c>
      <c r="BX437"/>
      <c r="BY437"/>
      <c r="BZ437"/>
      <c r="CA437"/>
      <c r="CB437"/>
      <c r="CD437" s="1060"/>
      <c r="CE437" s="1286"/>
      <c r="CF437" s="1060"/>
      <c r="CG437" s="1060"/>
      <c r="CH437" s="1060"/>
      <c r="CK437" s="1645"/>
      <c r="CL437" s="1645"/>
      <c r="CM437" s="1645"/>
      <c r="CN437"/>
      <c r="CO437"/>
      <c r="CP437"/>
      <c r="CQ437"/>
      <c r="CR437"/>
      <c r="CS437" s="1060"/>
      <c r="CT437" s="1060"/>
      <c r="CU437" s="1060"/>
      <c r="CV437" s="1060"/>
      <c r="CW437" s="1060"/>
      <c r="CX437" s="1060"/>
    </row>
    <row r="438" spans="35:102" ht="15" customHeight="1" x14ac:dyDescent="0.3">
      <c r="AI438" s="1996">
        <v>48381021704</v>
      </c>
      <c r="AJ438" s="1997" t="s">
        <v>1920</v>
      </c>
      <c r="AK438" s="1997">
        <v>95605</v>
      </c>
      <c r="AL438" s="1998" t="s">
        <v>1729</v>
      </c>
      <c r="AM438" s="1998">
        <v>5.4</v>
      </c>
      <c r="AN438" s="1997" t="s">
        <v>192</v>
      </c>
      <c r="BX438"/>
      <c r="BY438"/>
      <c r="BZ438"/>
      <c r="CA438"/>
      <c r="CB438"/>
      <c r="CD438" s="1060"/>
      <c r="CE438" s="1286"/>
      <c r="CF438" s="1060"/>
      <c r="CG438" s="1060"/>
      <c r="CH438" s="1060"/>
      <c r="CK438" s="1645"/>
      <c r="CL438" s="1645"/>
      <c r="CM438" s="1645"/>
      <c r="CN438"/>
      <c r="CO438"/>
      <c r="CP438"/>
      <c r="CQ438"/>
      <c r="CR438"/>
      <c r="CS438" s="1060"/>
      <c r="CT438" s="1060"/>
      <c r="CU438" s="1060"/>
      <c r="CV438" s="1060"/>
      <c r="CW438" s="1060"/>
      <c r="CX438" s="1060"/>
    </row>
    <row r="439" spans="35:102" ht="15" customHeight="1" x14ac:dyDescent="0.3">
      <c r="AI439" s="1774">
        <v>48381021801</v>
      </c>
      <c r="AJ439" s="1993" t="s">
        <v>1920</v>
      </c>
      <c r="AK439" s="1993">
        <v>40225</v>
      </c>
      <c r="AL439" s="1994" t="s">
        <v>1728</v>
      </c>
      <c r="AM439" s="1994">
        <v>18.8</v>
      </c>
      <c r="AN439" s="1993" t="s">
        <v>192</v>
      </c>
      <c r="BX439"/>
      <c r="BY439"/>
      <c r="BZ439"/>
      <c r="CA439"/>
      <c r="CB439"/>
      <c r="CD439" s="1060"/>
      <c r="CE439" s="1286"/>
      <c r="CF439" s="1060"/>
      <c r="CG439" s="1060"/>
      <c r="CH439" s="1060"/>
      <c r="CK439" s="1645"/>
      <c r="CL439" s="1645"/>
      <c r="CM439" s="1645"/>
      <c r="CN439"/>
      <c r="CO439"/>
      <c r="CP439"/>
      <c r="CQ439"/>
      <c r="CR439"/>
      <c r="CS439" s="1060"/>
      <c r="CT439" s="1060"/>
      <c r="CU439" s="1060"/>
      <c r="CV439" s="1060"/>
      <c r="CW439" s="1060"/>
      <c r="CX439" s="1060"/>
    </row>
    <row r="440" spans="35:102" ht="15" customHeight="1" x14ac:dyDescent="0.3">
      <c r="AI440" s="1996">
        <v>48381021802</v>
      </c>
      <c r="AJ440" s="1997" t="s">
        <v>1920</v>
      </c>
      <c r="AK440" s="1997">
        <v>40664</v>
      </c>
      <c r="AL440" s="1998" t="s">
        <v>1728</v>
      </c>
      <c r="AM440" s="1998">
        <v>23.9</v>
      </c>
      <c r="AN440" s="1997" t="s">
        <v>193</v>
      </c>
      <c r="BX440"/>
      <c r="BY440"/>
      <c r="BZ440"/>
      <c r="CA440"/>
      <c r="CB440"/>
      <c r="CD440" s="1060"/>
      <c r="CE440" s="1286"/>
      <c r="CF440" s="1060"/>
      <c r="CG440" s="1060"/>
      <c r="CH440" s="1060"/>
      <c r="CK440" s="1645"/>
      <c r="CL440" s="1645"/>
      <c r="CM440" s="1645"/>
      <c r="CN440"/>
      <c r="CO440"/>
      <c r="CP440"/>
      <c r="CQ440"/>
      <c r="CR440"/>
      <c r="CS440" s="1060"/>
      <c r="CT440" s="1060"/>
      <c r="CU440" s="1060"/>
      <c r="CV440" s="1060"/>
      <c r="CW440" s="1060"/>
      <c r="CX440" s="1060"/>
    </row>
    <row r="441" spans="35:102" ht="15" customHeight="1" x14ac:dyDescent="0.3">
      <c r="AI441" s="1774">
        <v>48381021900</v>
      </c>
      <c r="AJ441" s="1993" t="s">
        <v>1920</v>
      </c>
      <c r="AK441" s="1993">
        <v>83463</v>
      </c>
      <c r="AL441" s="1994" t="s">
        <v>1729</v>
      </c>
      <c r="AM441" s="1994">
        <v>6</v>
      </c>
      <c r="AN441" s="1993" t="s">
        <v>192</v>
      </c>
      <c r="BX441"/>
      <c r="BY441"/>
      <c r="BZ441"/>
      <c r="CA441"/>
      <c r="CB441"/>
      <c r="CD441" s="1060"/>
      <c r="CE441" s="1286"/>
      <c r="CF441" s="1060"/>
      <c r="CG441" s="1060"/>
      <c r="CH441" s="1060"/>
      <c r="CK441" s="1645"/>
      <c r="CL441" s="1645"/>
      <c r="CM441" s="1645"/>
      <c r="CN441"/>
      <c r="CO441"/>
      <c r="CP441"/>
      <c r="CQ441"/>
      <c r="CR441"/>
      <c r="CS441" s="1060"/>
      <c r="CT441" s="1060"/>
      <c r="CU441" s="1060"/>
      <c r="CV441" s="1060"/>
      <c r="CW441" s="1060"/>
      <c r="CX441" s="1060"/>
    </row>
    <row r="442" spans="35:102" ht="15" customHeight="1" x14ac:dyDescent="0.3">
      <c r="AI442" s="1996">
        <v>48381022001</v>
      </c>
      <c r="AJ442" s="1997" t="s">
        <v>1920</v>
      </c>
      <c r="AK442" s="1997">
        <v>92839</v>
      </c>
      <c r="AL442" s="1998" t="s">
        <v>1729</v>
      </c>
      <c r="AM442" s="1998">
        <v>8.1999999999999993</v>
      </c>
      <c r="AN442" s="1997" t="s">
        <v>192</v>
      </c>
      <c r="BX442"/>
      <c r="BY442"/>
      <c r="BZ442"/>
      <c r="CA442"/>
      <c r="CB442"/>
      <c r="CD442" s="1060"/>
      <c r="CE442" s="1286"/>
      <c r="CF442" s="1060"/>
      <c r="CG442" s="1060"/>
      <c r="CH442" s="1060"/>
      <c r="CK442" s="1645"/>
      <c r="CL442" s="1645"/>
      <c r="CM442" s="1645"/>
      <c r="CN442"/>
      <c r="CO442"/>
      <c r="CP442"/>
      <c r="CQ442"/>
      <c r="CR442"/>
      <c r="CS442" s="1060"/>
      <c r="CT442" s="1060"/>
      <c r="CU442" s="1060"/>
      <c r="CV442" s="1060"/>
      <c r="CW442" s="1060"/>
      <c r="CX442" s="1060"/>
    </row>
    <row r="443" spans="35:102" ht="15" customHeight="1" x14ac:dyDescent="0.3">
      <c r="AI443" s="1774">
        <v>48381022002</v>
      </c>
      <c r="AJ443" s="1993" t="s">
        <v>1920</v>
      </c>
      <c r="AK443" s="1993">
        <v>55967</v>
      </c>
      <c r="AL443" s="1994" t="s">
        <v>1727</v>
      </c>
      <c r="AM443" s="1994">
        <v>13.6</v>
      </c>
      <c r="AN443" s="1993" t="s">
        <v>192</v>
      </c>
      <c r="BX443"/>
      <c r="BY443"/>
      <c r="BZ443"/>
      <c r="CA443"/>
      <c r="CB443"/>
      <c r="CD443" s="1060"/>
      <c r="CE443" s="1286"/>
      <c r="CF443" s="1060"/>
      <c r="CG443" s="1060"/>
      <c r="CH443" s="1060"/>
      <c r="CK443" s="1645"/>
      <c r="CL443" s="1645"/>
      <c r="CM443" s="1645"/>
      <c r="CN443"/>
      <c r="CO443"/>
      <c r="CP443"/>
      <c r="CQ443"/>
      <c r="CR443"/>
      <c r="CS443" s="1060"/>
      <c r="CT443" s="1060"/>
      <c r="CU443" s="1060"/>
      <c r="CV443" s="1060"/>
      <c r="CW443" s="1060"/>
      <c r="CX443" s="1060"/>
    </row>
    <row r="444" spans="35:102" ht="15" customHeight="1" x14ac:dyDescent="0.3">
      <c r="AI444" s="1996">
        <v>48393950100</v>
      </c>
      <c r="AJ444" s="1997" t="s">
        <v>1926</v>
      </c>
      <c r="AK444" s="1997">
        <v>79167</v>
      </c>
      <c r="AL444" s="1998" t="s">
        <v>1729</v>
      </c>
      <c r="AM444" s="1998">
        <v>3.3</v>
      </c>
      <c r="AN444" s="1997" t="s">
        <v>192</v>
      </c>
      <c r="BX444"/>
      <c r="BY444"/>
      <c r="BZ444"/>
      <c r="CA444"/>
      <c r="CB444"/>
      <c r="CD444" s="1060"/>
      <c r="CE444" s="1286"/>
      <c r="CF444" s="1060"/>
      <c r="CG444" s="1060"/>
      <c r="CH444" s="1060"/>
      <c r="CK444" s="1645"/>
      <c r="CL444" s="1645"/>
      <c r="CM444" s="1645"/>
      <c r="CN444"/>
      <c r="CO444"/>
      <c r="CP444"/>
      <c r="CQ444"/>
      <c r="CR444"/>
      <c r="CS444" s="1060"/>
      <c r="CT444" s="1060"/>
      <c r="CU444" s="1060"/>
      <c r="CV444" s="1060"/>
      <c r="CW444" s="1060"/>
      <c r="CX444" s="1060"/>
    </row>
    <row r="445" spans="35:102" ht="15" customHeight="1" x14ac:dyDescent="0.3">
      <c r="AI445" s="1774">
        <v>48421950200</v>
      </c>
      <c r="AJ445" s="1993" t="s">
        <v>1940</v>
      </c>
      <c r="AK445" s="1993">
        <v>54961</v>
      </c>
      <c r="AL445" s="1994" t="s">
        <v>1727</v>
      </c>
      <c r="AM445" s="1994">
        <v>14.8</v>
      </c>
      <c r="AN445" s="1993" t="s">
        <v>192</v>
      </c>
      <c r="BX445"/>
      <c r="BY445"/>
      <c r="BZ445"/>
      <c r="CA445"/>
      <c r="CB445"/>
      <c r="CD445" s="1060"/>
      <c r="CE445" s="1286"/>
      <c r="CF445" s="1060"/>
      <c r="CG445" s="1060"/>
      <c r="CH445" s="1060"/>
      <c r="CK445" s="1645"/>
      <c r="CL445" s="1645"/>
      <c r="CM445" s="1645"/>
      <c r="CN445"/>
      <c r="CO445"/>
      <c r="CP445"/>
      <c r="CQ445"/>
      <c r="CR445"/>
      <c r="CS445" s="1060"/>
      <c r="CT445" s="1060"/>
      <c r="CU445" s="1060"/>
      <c r="CV445" s="1060"/>
      <c r="CW445" s="1060"/>
      <c r="CX445" s="1060"/>
    </row>
    <row r="446" spans="35:102" ht="15" customHeight="1" x14ac:dyDescent="0.3">
      <c r="AI446" s="1996">
        <v>48437950200</v>
      </c>
      <c r="AJ446" s="1997" t="s">
        <v>1948</v>
      </c>
      <c r="AK446" s="1997">
        <v>39726</v>
      </c>
      <c r="AL446" s="1998" t="s">
        <v>1728</v>
      </c>
      <c r="AM446" s="1998">
        <v>18.399999999999999</v>
      </c>
      <c r="AN446" s="1997" t="s">
        <v>192</v>
      </c>
      <c r="BX446"/>
      <c r="BY446"/>
      <c r="BZ446"/>
      <c r="CA446"/>
      <c r="CB446"/>
      <c r="CD446" s="1060"/>
      <c r="CE446" s="1286"/>
      <c r="CF446" s="1060"/>
      <c r="CG446" s="1060"/>
      <c r="CH446" s="1060"/>
      <c r="CK446" s="1645"/>
      <c r="CL446" s="1645"/>
      <c r="CM446" s="1645"/>
      <c r="CN446"/>
      <c r="CO446"/>
      <c r="CP446"/>
      <c r="CQ446"/>
      <c r="CR446"/>
      <c r="CS446" s="1060"/>
      <c r="CT446" s="1060"/>
      <c r="CU446" s="1060"/>
      <c r="CV446" s="1060"/>
      <c r="CW446" s="1060"/>
      <c r="CX446" s="1060"/>
    </row>
    <row r="447" spans="35:102" ht="15" customHeight="1" x14ac:dyDescent="0.3">
      <c r="AI447" s="1774">
        <v>48437950300</v>
      </c>
      <c r="AJ447" s="1993" t="s">
        <v>1948</v>
      </c>
      <c r="AK447" s="1993">
        <v>33301</v>
      </c>
      <c r="AL447" s="1994" t="s">
        <v>1730</v>
      </c>
      <c r="AM447" s="1994">
        <v>26.5</v>
      </c>
      <c r="AN447" s="1993" t="s">
        <v>193</v>
      </c>
      <c r="BX447"/>
      <c r="BY447"/>
      <c r="BZ447"/>
      <c r="CA447"/>
      <c r="CB447"/>
      <c r="CD447" s="1060"/>
      <c r="CE447" s="1286"/>
      <c r="CF447" s="1060"/>
      <c r="CG447" s="1060"/>
      <c r="CH447" s="1060"/>
      <c r="CK447" s="1645"/>
      <c r="CL447" s="1645"/>
      <c r="CM447" s="1645"/>
      <c r="CN447"/>
      <c r="CO447"/>
      <c r="CP447"/>
      <c r="CQ447"/>
      <c r="CR447"/>
      <c r="CS447" s="1060"/>
      <c r="CT447" s="1060"/>
      <c r="CU447" s="1060"/>
      <c r="CV447" s="1060"/>
      <c r="CW447" s="1060"/>
      <c r="CX447" s="1060"/>
    </row>
    <row r="448" spans="35:102" ht="15" customHeight="1" x14ac:dyDescent="0.3">
      <c r="AI448" s="1996">
        <v>48437950400</v>
      </c>
      <c r="AJ448" s="1997" t="s">
        <v>1948</v>
      </c>
      <c r="AK448" s="1997">
        <v>44167</v>
      </c>
      <c r="AL448" s="1998" t="s">
        <v>1728</v>
      </c>
      <c r="AM448" s="1998">
        <v>11.7</v>
      </c>
      <c r="AN448" s="1997" t="s">
        <v>192</v>
      </c>
      <c r="BX448"/>
      <c r="BY448"/>
      <c r="BZ448"/>
      <c r="CA448"/>
      <c r="CB448"/>
      <c r="CD448" s="1060"/>
      <c r="CE448" s="1286"/>
      <c r="CF448" s="1060"/>
      <c r="CG448" s="1060"/>
      <c r="CH448" s="1060"/>
      <c r="CK448" s="1645"/>
      <c r="CL448" s="1645"/>
      <c r="CM448" s="1645"/>
      <c r="CN448"/>
      <c r="CO448"/>
      <c r="CP448"/>
      <c r="CQ448"/>
      <c r="CR448"/>
      <c r="CS448" s="1060"/>
      <c r="CT448" s="1060"/>
      <c r="CU448" s="1060"/>
      <c r="CV448" s="1060"/>
      <c r="CW448" s="1060"/>
      <c r="CX448" s="1060"/>
    </row>
    <row r="449" spans="35:102" ht="15" customHeight="1" x14ac:dyDescent="0.3">
      <c r="AI449" s="1774">
        <v>48445950100</v>
      </c>
      <c r="AJ449" s="1993" t="s">
        <v>1952</v>
      </c>
      <c r="AK449" s="1993">
        <v>56080</v>
      </c>
      <c r="AL449" s="1994" t="s">
        <v>1727</v>
      </c>
      <c r="AM449" s="1994">
        <v>11.8</v>
      </c>
      <c r="AN449" s="1993" t="s">
        <v>192</v>
      </c>
      <c r="BX449"/>
      <c r="BY449"/>
      <c r="BZ449"/>
      <c r="CA449"/>
      <c r="CB449"/>
      <c r="CD449" s="1060"/>
      <c r="CE449" s="1286"/>
      <c r="CF449" s="1060"/>
      <c r="CG449" s="1060"/>
      <c r="CH449" s="1060"/>
      <c r="CK449" s="1645"/>
      <c r="CL449" s="1645"/>
      <c r="CM449" s="1645"/>
      <c r="CN449"/>
      <c r="CO449"/>
      <c r="CP449"/>
      <c r="CQ449"/>
      <c r="CR449"/>
      <c r="CS449" s="1060"/>
      <c r="CT449" s="1060"/>
      <c r="CU449" s="1060"/>
      <c r="CV449" s="1060"/>
      <c r="CW449" s="1060"/>
      <c r="CX449" s="1060"/>
    </row>
    <row r="450" spans="35:102" ht="15" customHeight="1" x14ac:dyDescent="0.3">
      <c r="AI450" s="1996">
        <v>48445950300</v>
      </c>
      <c r="AJ450" s="1997" t="s">
        <v>1952</v>
      </c>
      <c r="AK450" s="1997">
        <v>37647</v>
      </c>
      <c r="AL450" s="1998" t="s">
        <v>1730</v>
      </c>
      <c r="AM450" s="1998">
        <v>29.4</v>
      </c>
      <c r="AN450" s="1997" t="s">
        <v>193</v>
      </c>
      <c r="BX450"/>
      <c r="BY450"/>
      <c r="BZ450"/>
      <c r="CA450"/>
      <c r="CB450"/>
      <c r="CD450" s="1060"/>
      <c r="CE450" s="1286"/>
      <c r="CF450" s="1060"/>
      <c r="CG450" s="1060"/>
      <c r="CH450" s="1060"/>
      <c r="CK450" s="1645"/>
      <c r="CL450" s="1645"/>
      <c r="CM450" s="1645"/>
      <c r="CN450"/>
      <c r="CO450"/>
      <c r="CP450"/>
      <c r="CQ450"/>
      <c r="CR450"/>
      <c r="CS450" s="1060"/>
      <c r="CT450" s="1060"/>
      <c r="CU450" s="1060"/>
      <c r="CV450" s="1060"/>
      <c r="CW450" s="1060"/>
      <c r="CX450" s="1060"/>
    </row>
    <row r="451" spans="35:102" ht="15" customHeight="1" x14ac:dyDescent="0.3">
      <c r="AI451" s="1774">
        <v>48445950400</v>
      </c>
      <c r="AJ451" s="1993" t="s">
        <v>1952</v>
      </c>
      <c r="AK451" s="1993">
        <v>42428</v>
      </c>
      <c r="AL451" s="1994" t="s">
        <v>1728</v>
      </c>
      <c r="AM451" s="1994">
        <v>10.3</v>
      </c>
      <c r="AN451" s="1993" t="s">
        <v>192</v>
      </c>
      <c r="BX451"/>
      <c r="BY451"/>
      <c r="BZ451"/>
      <c r="CA451"/>
      <c r="CB451"/>
      <c r="CD451" s="1060"/>
      <c r="CE451" s="1286"/>
      <c r="CF451" s="1060"/>
      <c r="CG451" s="1060"/>
      <c r="CH451" s="1060"/>
      <c r="CK451" s="1645"/>
      <c r="CL451" s="1645"/>
      <c r="CM451" s="1645"/>
      <c r="CN451"/>
      <c r="CO451"/>
      <c r="CP451"/>
      <c r="CQ451"/>
      <c r="CR451"/>
      <c r="CS451" s="1060"/>
      <c r="CT451" s="1060"/>
      <c r="CU451" s="1060"/>
      <c r="CV451" s="1060"/>
      <c r="CW451" s="1060"/>
      <c r="CX451" s="1060"/>
    </row>
    <row r="452" spans="35:102" ht="15" customHeight="1" x14ac:dyDescent="0.3">
      <c r="AI452" s="1996">
        <v>48483950100</v>
      </c>
      <c r="AJ452" s="1997" t="s">
        <v>1971</v>
      </c>
      <c r="AK452" s="1997">
        <v>54231</v>
      </c>
      <c r="AL452" s="1998" t="s">
        <v>1727</v>
      </c>
      <c r="AM452" s="1998">
        <v>12.2</v>
      </c>
      <c r="AN452" s="1997" t="s">
        <v>192</v>
      </c>
      <c r="BX452"/>
      <c r="BY452"/>
      <c r="BZ452"/>
      <c r="CA452"/>
      <c r="CB452"/>
      <c r="CD452" s="1060"/>
      <c r="CE452" s="1286"/>
      <c r="CF452" s="1060"/>
      <c r="CG452" s="1060"/>
      <c r="CH452" s="1060"/>
      <c r="CK452" s="1645"/>
      <c r="CL452" s="1645"/>
      <c r="CM452" s="1645"/>
      <c r="CN452"/>
      <c r="CO452"/>
      <c r="CP452"/>
      <c r="CQ452"/>
      <c r="CR452"/>
      <c r="CS452" s="1060"/>
      <c r="CT452" s="1060"/>
      <c r="CU452" s="1060"/>
      <c r="CV452" s="1060"/>
      <c r="CW452" s="1060"/>
      <c r="CX452" s="1060"/>
    </row>
    <row r="453" spans="35:102" ht="15" customHeight="1" x14ac:dyDescent="0.3">
      <c r="AI453" s="1774">
        <v>48483950300</v>
      </c>
      <c r="AJ453" s="1993" t="s">
        <v>1971</v>
      </c>
      <c r="AK453" s="1993">
        <v>44804</v>
      </c>
      <c r="AL453" s="1994" t="s">
        <v>1728</v>
      </c>
      <c r="AM453" s="1994">
        <v>27</v>
      </c>
      <c r="AN453" s="1993" t="s">
        <v>193</v>
      </c>
      <c r="BX453"/>
      <c r="BY453"/>
      <c r="BZ453"/>
      <c r="CA453"/>
      <c r="CB453"/>
      <c r="CD453" s="1060"/>
      <c r="CE453" s="1286"/>
      <c r="CF453" s="1060"/>
      <c r="CG453" s="1060"/>
      <c r="CH453" s="1060"/>
      <c r="CK453" s="1645"/>
      <c r="CL453" s="1645"/>
      <c r="CM453" s="1645"/>
      <c r="CN453"/>
      <c r="CO453"/>
      <c r="CP453"/>
      <c r="CQ453"/>
      <c r="CR453"/>
      <c r="CS453" s="1060"/>
      <c r="CT453" s="1060"/>
      <c r="CU453" s="1060"/>
      <c r="CV453" s="1060"/>
      <c r="CW453" s="1060"/>
      <c r="CX453" s="1060"/>
    </row>
    <row r="454" spans="35:102" ht="15" customHeight="1" x14ac:dyDescent="0.3">
      <c r="AI454" s="1996">
        <v>48501950100</v>
      </c>
      <c r="AJ454" s="1997" t="s">
        <v>1980</v>
      </c>
      <c r="AK454" s="1997">
        <v>58090</v>
      </c>
      <c r="AL454" s="1998" t="s">
        <v>1727</v>
      </c>
      <c r="AM454" s="1998">
        <v>9.8000000000000007</v>
      </c>
      <c r="AN454" s="1997" t="s">
        <v>192</v>
      </c>
      <c r="BX454"/>
      <c r="BY454"/>
      <c r="BZ454"/>
      <c r="CA454"/>
      <c r="CB454"/>
      <c r="CD454" s="1060"/>
      <c r="CE454" s="1286"/>
      <c r="CF454" s="1060"/>
      <c r="CG454" s="1060"/>
      <c r="CH454" s="1060"/>
      <c r="CK454" s="1645"/>
      <c r="CL454" s="1645"/>
      <c r="CM454" s="1645"/>
      <c r="CN454"/>
      <c r="CO454"/>
      <c r="CP454"/>
      <c r="CQ454"/>
      <c r="CR454"/>
      <c r="CS454" s="1060"/>
      <c r="CT454" s="1060"/>
      <c r="CU454" s="1060"/>
      <c r="CV454" s="1060"/>
      <c r="CW454" s="1060"/>
      <c r="CX454" s="1060"/>
    </row>
    <row r="455" spans="35:102" ht="15" customHeight="1" x14ac:dyDescent="0.3">
      <c r="AI455" s="1774">
        <v>48501950200</v>
      </c>
      <c r="AJ455" s="1993" t="s">
        <v>1980</v>
      </c>
      <c r="AK455" s="1993">
        <v>63535</v>
      </c>
      <c r="AL455" s="1994" t="s">
        <v>1729</v>
      </c>
      <c r="AM455" s="1994">
        <v>13.1</v>
      </c>
      <c r="AN455" s="1993" t="s">
        <v>192</v>
      </c>
      <c r="BX455"/>
      <c r="BY455"/>
      <c r="BZ455"/>
      <c r="CA455"/>
      <c r="CB455"/>
      <c r="CD455" s="1060"/>
      <c r="CE455" s="1286"/>
      <c r="CF455" s="1060"/>
      <c r="CG455" s="1060"/>
      <c r="CH455" s="1060"/>
      <c r="CK455" s="1645"/>
      <c r="CL455" s="1645"/>
      <c r="CM455" s="1645"/>
      <c r="CN455"/>
      <c r="CO455"/>
      <c r="CP455"/>
      <c r="CQ455"/>
      <c r="CR455"/>
      <c r="CS455" s="1060"/>
      <c r="CT455" s="1060"/>
      <c r="CU455" s="1060"/>
      <c r="CV455" s="1060"/>
      <c r="CW455" s="1060"/>
      <c r="CX455" s="1060"/>
    </row>
    <row r="456" spans="35:102" ht="15" customHeight="1" x14ac:dyDescent="0.3">
      <c r="AI456" s="1996">
        <v>48009020100</v>
      </c>
      <c r="AJ456" s="1997" t="s">
        <v>1735</v>
      </c>
      <c r="AK456" s="1997">
        <v>85089</v>
      </c>
      <c r="AL456" s="1998" t="s">
        <v>1729</v>
      </c>
      <c r="AM456" s="1998">
        <v>1.7</v>
      </c>
      <c r="AN456" s="1997" t="s">
        <v>192</v>
      </c>
      <c r="BX456"/>
      <c r="BY456"/>
      <c r="BZ456"/>
      <c r="CA456"/>
      <c r="CB456"/>
      <c r="CD456" s="1060"/>
      <c r="CE456" s="1286"/>
      <c r="CF456" s="1060"/>
      <c r="CG456" s="1060"/>
      <c r="CH456" s="1060"/>
      <c r="CK456" s="1645"/>
      <c r="CL456" s="1645"/>
      <c r="CM456" s="1645"/>
      <c r="CN456"/>
      <c r="CO456"/>
      <c r="CP456"/>
      <c r="CQ456"/>
      <c r="CR456"/>
      <c r="CS456" s="1060"/>
      <c r="CT456" s="1060"/>
      <c r="CU456" s="1060"/>
      <c r="CV456" s="1060"/>
      <c r="CW456" s="1060"/>
      <c r="CX456" s="1060"/>
    </row>
    <row r="457" spans="35:102" ht="15" customHeight="1" x14ac:dyDescent="0.3">
      <c r="AI457" s="1774">
        <v>48009020200</v>
      </c>
      <c r="AJ457" s="1993" t="s">
        <v>1735</v>
      </c>
      <c r="AK457" s="1993">
        <v>50500</v>
      </c>
      <c r="AL457" s="1994" t="s">
        <v>1727</v>
      </c>
      <c r="AM457" s="1994">
        <v>13.4</v>
      </c>
      <c r="AN457" s="1993" t="s">
        <v>192</v>
      </c>
      <c r="BX457"/>
      <c r="BY457"/>
      <c r="BZ457"/>
      <c r="CA457"/>
      <c r="CB457"/>
      <c r="CD457" s="1060"/>
      <c r="CE457" s="1286"/>
      <c r="CF457" s="1060"/>
      <c r="CG457" s="1060"/>
      <c r="CH457" s="1060"/>
      <c r="CK457" s="1645"/>
      <c r="CL457" s="1645"/>
      <c r="CM457" s="1645"/>
      <c r="CN457"/>
      <c r="CO457"/>
      <c r="CP457"/>
      <c r="CQ457"/>
      <c r="CR457"/>
      <c r="CS457" s="1060"/>
      <c r="CT457" s="1060"/>
      <c r="CU457" s="1060"/>
      <c r="CV457" s="1060"/>
      <c r="CW457" s="1060"/>
      <c r="CX457" s="1060"/>
    </row>
    <row r="458" spans="35:102" ht="15" customHeight="1" x14ac:dyDescent="0.3">
      <c r="AI458" s="1996">
        <v>48009020300</v>
      </c>
      <c r="AJ458" s="1997" t="s">
        <v>1735</v>
      </c>
      <c r="AK458" s="1997">
        <v>49444</v>
      </c>
      <c r="AL458" s="1998" t="s">
        <v>1727</v>
      </c>
      <c r="AM458" s="1998">
        <v>11.6</v>
      </c>
      <c r="AN458" s="1997" t="s">
        <v>192</v>
      </c>
      <c r="BX458"/>
      <c r="BY458"/>
      <c r="BZ458"/>
      <c r="CA458"/>
      <c r="CB458"/>
      <c r="CD458" s="1060"/>
      <c r="CE458" s="1286"/>
      <c r="CF458" s="1060"/>
      <c r="CG458" s="1060"/>
      <c r="CH458" s="1060"/>
      <c r="CK458" s="1645"/>
      <c r="CL458" s="1645"/>
      <c r="CM458" s="1645"/>
      <c r="CN458"/>
      <c r="CO458"/>
      <c r="CP458"/>
      <c r="CQ458"/>
      <c r="CR458"/>
      <c r="CS458" s="1060"/>
      <c r="CT458" s="1060"/>
      <c r="CU458" s="1060"/>
      <c r="CV458" s="1060"/>
      <c r="CW458" s="1060"/>
      <c r="CX458" s="1060"/>
    </row>
    <row r="459" spans="35:102" ht="15" customHeight="1" x14ac:dyDescent="0.3">
      <c r="AI459" s="1774">
        <v>48023950300</v>
      </c>
      <c r="AJ459" s="1993" t="s">
        <v>1741</v>
      </c>
      <c r="AK459" s="1993">
        <v>36157</v>
      </c>
      <c r="AL459" s="1994" t="s">
        <v>1730</v>
      </c>
      <c r="AM459" s="1994">
        <v>13.1</v>
      </c>
      <c r="AN459" s="1993" t="s">
        <v>192</v>
      </c>
      <c r="BX459"/>
      <c r="BY459"/>
      <c r="BZ459"/>
      <c r="CA459"/>
      <c r="CB459"/>
      <c r="CD459" s="1060"/>
      <c r="CE459" s="1286"/>
      <c r="CF459" s="1060"/>
      <c r="CG459" s="1060"/>
      <c r="CH459" s="1060"/>
      <c r="CK459" s="1645"/>
      <c r="CL459" s="1645"/>
      <c r="CM459" s="1645"/>
      <c r="CN459"/>
      <c r="CO459"/>
      <c r="CP459"/>
      <c r="CQ459"/>
      <c r="CR459"/>
      <c r="CS459" s="1060"/>
      <c r="CT459" s="1060"/>
      <c r="CU459" s="1060"/>
      <c r="CV459" s="1060"/>
      <c r="CW459" s="1060"/>
      <c r="CX459" s="1060"/>
    </row>
    <row r="460" spans="35:102" ht="15" customHeight="1" x14ac:dyDescent="0.3">
      <c r="AI460" s="1996">
        <v>48049950100</v>
      </c>
      <c r="AJ460" s="1997" t="s">
        <v>1754</v>
      </c>
      <c r="AK460" s="1997">
        <v>45694</v>
      </c>
      <c r="AL460" s="1998" t="s">
        <v>1727</v>
      </c>
      <c r="AM460" s="1998">
        <v>11</v>
      </c>
      <c r="AN460" s="1997" t="s">
        <v>192</v>
      </c>
      <c r="BX460"/>
      <c r="BY460"/>
      <c r="BZ460"/>
      <c r="CA460"/>
      <c r="CB460"/>
      <c r="CD460" s="1060"/>
      <c r="CE460" s="1286"/>
      <c r="CF460" s="1060"/>
      <c r="CG460" s="1060"/>
      <c r="CH460" s="1060"/>
      <c r="CK460" s="1645"/>
      <c r="CL460" s="1645"/>
      <c r="CM460" s="1645"/>
      <c r="CN460"/>
      <c r="CO460"/>
      <c r="CP460"/>
      <c r="CQ460"/>
      <c r="CR460"/>
      <c r="CS460" s="1060"/>
      <c r="CT460" s="1060"/>
      <c r="CU460" s="1060"/>
      <c r="CV460" s="1060"/>
      <c r="CW460" s="1060"/>
      <c r="CX460" s="1060"/>
    </row>
    <row r="461" spans="35:102" ht="15" customHeight="1" x14ac:dyDescent="0.3">
      <c r="AI461" s="1774">
        <v>48049950200</v>
      </c>
      <c r="AJ461" s="1993" t="s">
        <v>1754</v>
      </c>
      <c r="AK461" s="1993">
        <v>50293</v>
      </c>
      <c r="AL461" s="1994" t="s">
        <v>1727</v>
      </c>
      <c r="AM461" s="1994">
        <v>7.2</v>
      </c>
      <c r="AN461" s="1993" t="s">
        <v>192</v>
      </c>
      <c r="BX461"/>
      <c r="BY461"/>
      <c r="BZ461"/>
      <c r="CA461"/>
      <c r="CB461"/>
      <c r="CD461" s="1060"/>
      <c r="CE461" s="1286"/>
      <c r="CF461" s="1060"/>
      <c r="CG461" s="1060"/>
      <c r="CH461" s="1060"/>
      <c r="CK461" s="1645"/>
      <c r="CL461" s="1645"/>
      <c r="CM461" s="1645"/>
      <c r="CN461"/>
      <c r="CO461"/>
      <c r="CP461"/>
      <c r="CQ461"/>
      <c r="CR461"/>
      <c r="CS461" s="1060"/>
      <c r="CT461" s="1060"/>
      <c r="CU461" s="1060"/>
      <c r="CV461" s="1060"/>
      <c r="CW461" s="1060"/>
      <c r="CX461" s="1060"/>
    </row>
    <row r="462" spans="35:102" ht="15" customHeight="1" x14ac:dyDescent="0.3">
      <c r="AI462" s="1996">
        <v>48049950300</v>
      </c>
      <c r="AJ462" s="1997" t="s">
        <v>1754</v>
      </c>
      <c r="AK462" s="1997">
        <v>43571</v>
      </c>
      <c r="AL462" s="1998" t="s">
        <v>1728</v>
      </c>
      <c r="AM462" s="1998">
        <v>13.2</v>
      </c>
      <c r="AN462" s="1997" t="s">
        <v>192</v>
      </c>
      <c r="BX462"/>
      <c r="BY462"/>
      <c r="BZ462"/>
      <c r="CA462"/>
      <c r="CB462"/>
      <c r="CD462" s="1060"/>
      <c r="CE462" s="1286"/>
      <c r="CF462" s="1060"/>
      <c r="CG462" s="1060"/>
      <c r="CH462" s="1060"/>
      <c r="CK462" s="1645"/>
      <c r="CL462" s="1645"/>
      <c r="CM462" s="1645"/>
      <c r="CN462"/>
      <c r="CO462"/>
      <c r="CP462"/>
      <c r="CQ462"/>
      <c r="CR462"/>
      <c r="CS462" s="1060"/>
      <c r="CT462" s="1060"/>
      <c r="CU462" s="1060"/>
      <c r="CV462" s="1060"/>
      <c r="CW462" s="1060"/>
      <c r="CX462" s="1060"/>
    </row>
    <row r="463" spans="35:102" ht="15" customHeight="1" x14ac:dyDescent="0.3">
      <c r="AI463" s="1774">
        <v>48049950500</v>
      </c>
      <c r="AJ463" s="1993" t="s">
        <v>1754</v>
      </c>
      <c r="AK463" s="1993">
        <v>45326</v>
      </c>
      <c r="AL463" s="1994" t="s">
        <v>1727</v>
      </c>
      <c r="AM463" s="1994">
        <v>9.6999999999999993</v>
      </c>
      <c r="AN463" s="1993" t="s">
        <v>192</v>
      </c>
      <c r="BX463"/>
      <c r="BY463"/>
      <c r="BZ463"/>
      <c r="CA463"/>
      <c r="CB463"/>
      <c r="CD463" s="1060"/>
      <c r="CE463" s="1286"/>
      <c r="CF463" s="1060"/>
      <c r="CG463" s="1060"/>
      <c r="CH463" s="1060"/>
      <c r="CK463" s="1645"/>
      <c r="CL463" s="1645"/>
      <c r="CM463" s="1645"/>
      <c r="CN463"/>
      <c r="CO463"/>
      <c r="CP463"/>
      <c r="CQ463"/>
      <c r="CR463"/>
      <c r="CS463" s="1060"/>
      <c r="CT463" s="1060"/>
      <c r="CU463" s="1060"/>
      <c r="CV463" s="1060"/>
      <c r="CW463" s="1060"/>
      <c r="CX463" s="1060"/>
    </row>
    <row r="464" spans="35:102" ht="15" customHeight="1" x14ac:dyDescent="0.3">
      <c r="AI464" s="1996">
        <v>48049950600</v>
      </c>
      <c r="AJ464" s="1997" t="s">
        <v>1754</v>
      </c>
      <c r="AK464" s="1997">
        <v>24786</v>
      </c>
      <c r="AL464" s="1998" t="s">
        <v>1730</v>
      </c>
      <c r="AM464" s="1998">
        <v>33.200000000000003</v>
      </c>
      <c r="AN464" s="1997" t="s">
        <v>193</v>
      </c>
      <c r="BX464"/>
      <c r="BY464"/>
      <c r="BZ464"/>
      <c r="CA464"/>
      <c r="CB464"/>
      <c r="CD464" s="1060"/>
      <c r="CE464" s="1286"/>
      <c r="CF464" s="1060"/>
      <c r="CG464" s="1060"/>
      <c r="CH464" s="1060"/>
      <c r="CK464" s="1645"/>
      <c r="CL464" s="1645"/>
      <c r="CM464" s="1645"/>
      <c r="CN464"/>
      <c r="CO464"/>
      <c r="CP464"/>
      <c r="CQ464"/>
      <c r="CR464"/>
      <c r="CS464" s="1060"/>
      <c r="CT464" s="1060"/>
      <c r="CU464" s="1060"/>
      <c r="CV464" s="1060"/>
      <c r="CW464" s="1060"/>
      <c r="CX464" s="1060"/>
    </row>
    <row r="465" spans="35:102" ht="15" customHeight="1" x14ac:dyDescent="0.3">
      <c r="AI465" s="1774">
        <v>48049950700</v>
      </c>
      <c r="AJ465" s="1993" t="s">
        <v>1754</v>
      </c>
      <c r="AK465" s="1993">
        <v>21136</v>
      </c>
      <c r="AL465" s="1994" t="s">
        <v>1730</v>
      </c>
      <c r="AM465" s="1994">
        <v>45.6</v>
      </c>
      <c r="AN465" s="1993" t="s">
        <v>193</v>
      </c>
      <c r="BX465"/>
      <c r="BY465"/>
      <c r="BZ465"/>
      <c r="CA465"/>
      <c r="CB465"/>
      <c r="CD465" s="1060"/>
      <c r="CE465" s="1286"/>
      <c r="CF465" s="1060"/>
      <c r="CG465" s="1060"/>
      <c r="CH465" s="1060"/>
      <c r="CK465" s="1645"/>
      <c r="CL465" s="1645"/>
      <c r="CM465" s="1645"/>
      <c r="CN465"/>
      <c r="CO465"/>
      <c r="CP465"/>
      <c r="CQ465"/>
      <c r="CR465"/>
      <c r="CS465" s="1060"/>
      <c r="CT465" s="1060"/>
      <c r="CU465" s="1060"/>
      <c r="CV465" s="1060"/>
      <c r="CW465" s="1060"/>
      <c r="CX465" s="1060"/>
    </row>
    <row r="466" spans="35:102" ht="15" customHeight="1" x14ac:dyDescent="0.3">
      <c r="AI466" s="1996">
        <v>48049950800</v>
      </c>
      <c r="AJ466" s="1997" t="s">
        <v>1754</v>
      </c>
      <c r="AK466" s="1997">
        <v>29488</v>
      </c>
      <c r="AL466" s="1998" t="s">
        <v>1730</v>
      </c>
      <c r="AM466" s="1998">
        <v>20.7</v>
      </c>
      <c r="AN466" s="1997" t="s">
        <v>193</v>
      </c>
      <c r="BX466"/>
      <c r="BY466"/>
      <c r="BZ466"/>
      <c r="CA466"/>
      <c r="CB466"/>
      <c r="CD466" s="1060"/>
      <c r="CE466" s="1286"/>
      <c r="CF466" s="1060"/>
      <c r="CG466" s="1060"/>
      <c r="CH466" s="1060"/>
      <c r="CK466" s="1645"/>
      <c r="CL466" s="1645"/>
      <c r="CM466" s="1645"/>
      <c r="CN466"/>
      <c r="CO466"/>
      <c r="CP466"/>
      <c r="CQ466"/>
      <c r="CR466"/>
      <c r="CS466" s="1060"/>
      <c r="CT466" s="1060"/>
      <c r="CU466" s="1060"/>
      <c r="CV466" s="1060"/>
      <c r="CW466" s="1060"/>
      <c r="CX466" s="1060"/>
    </row>
    <row r="467" spans="35:102" ht="15" customHeight="1" x14ac:dyDescent="0.3">
      <c r="AI467" s="1774">
        <v>48049950900</v>
      </c>
      <c r="AJ467" s="1993" t="s">
        <v>1754</v>
      </c>
      <c r="AK467" s="1993">
        <v>38913</v>
      </c>
      <c r="AL467" s="1994" t="s">
        <v>1728</v>
      </c>
      <c r="AM467" s="1994">
        <v>13.7</v>
      </c>
      <c r="AN467" s="1993" t="s">
        <v>192</v>
      </c>
      <c r="BX467"/>
      <c r="BY467"/>
      <c r="BZ467"/>
      <c r="CA467"/>
      <c r="CB467"/>
      <c r="CD467" s="1060"/>
      <c r="CE467" s="1286"/>
      <c r="CF467" s="1060"/>
      <c r="CG467" s="1060"/>
      <c r="CH467" s="1060"/>
      <c r="CK467" s="1645"/>
      <c r="CL467" s="1645"/>
      <c r="CM467" s="1645"/>
      <c r="CN467"/>
      <c r="CO467"/>
      <c r="CP467"/>
      <c r="CQ467"/>
      <c r="CR467"/>
      <c r="CS467" s="1060"/>
      <c r="CT467" s="1060"/>
      <c r="CU467" s="1060"/>
      <c r="CV467" s="1060"/>
      <c r="CW467" s="1060"/>
      <c r="CX467" s="1060"/>
    </row>
    <row r="468" spans="35:102" ht="15" customHeight="1" x14ac:dyDescent="0.3">
      <c r="AI468" s="1996">
        <v>48049951000</v>
      </c>
      <c r="AJ468" s="1997" t="s">
        <v>1754</v>
      </c>
      <c r="AK468" s="1997">
        <v>44583</v>
      </c>
      <c r="AL468" s="1998" t="s">
        <v>1728</v>
      </c>
      <c r="AM468" s="1998">
        <v>26</v>
      </c>
      <c r="AN468" s="1997" t="s">
        <v>193</v>
      </c>
      <c r="BX468"/>
      <c r="BY468"/>
      <c r="BZ468"/>
      <c r="CA468"/>
      <c r="CB468"/>
      <c r="CD468" s="1060"/>
      <c r="CE468" s="1286"/>
      <c r="CF468" s="1060"/>
      <c r="CG468" s="1060"/>
      <c r="CH468" s="1060"/>
      <c r="CK468" s="1645"/>
      <c r="CL468" s="1645"/>
      <c r="CM468" s="1645"/>
      <c r="CN468"/>
      <c r="CO468"/>
      <c r="CP468"/>
      <c r="CQ468"/>
      <c r="CR468"/>
      <c r="CS468" s="1060"/>
      <c r="CT468" s="1060"/>
      <c r="CU468" s="1060"/>
      <c r="CV468" s="1060"/>
      <c r="CW468" s="1060"/>
      <c r="CX468" s="1060"/>
    </row>
    <row r="469" spans="35:102" ht="15" customHeight="1" x14ac:dyDescent="0.3">
      <c r="AI469" s="1774">
        <v>48049951100</v>
      </c>
      <c r="AJ469" s="1993" t="s">
        <v>1754</v>
      </c>
      <c r="AK469" s="1993">
        <v>49602</v>
      </c>
      <c r="AL469" s="1994" t="s">
        <v>1727</v>
      </c>
      <c r="AM469" s="1994">
        <v>16.899999999999999</v>
      </c>
      <c r="AN469" s="1993" t="s">
        <v>192</v>
      </c>
      <c r="BX469"/>
      <c r="BY469"/>
      <c r="BZ469"/>
      <c r="CA469"/>
      <c r="CB469"/>
      <c r="CD469" s="1060"/>
      <c r="CE469" s="1286"/>
      <c r="CF469" s="1060"/>
      <c r="CG469" s="1060"/>
      <c r="CH469" s="1060"/>
      <c r="CK469" s="1645"/>
      <c r="CL469" s="1645"/>
      <c r="CM469" s="1645"/>
      <c r="CN469"/>
      <c r="CO469"/>
      <c r="CP469"/>
      <c r="CQ469"/>
      <c r="CR469"/>
      <c r="CS469" s="1060"/>
      <c r="CT469" s="1060"/>
      <c r="CU469" s="1060"/>
      <c r="CV469" s="1060"/>
      <c r="CW469" s="1060"/>
      <c r="CX469" s="1060"/>
    </row>
    <row r="470" spans="35:102" ht="15" customHeight="1" x14ac:dyDescent="0.3">
      <c r="AI470" s="1996">
        <v>48049951200</v>
      </c>
      <c r="AJ470" s="1997" t="s">
        <v>1754</v>
      </c>
      <c r="AK470" s="1997">
        <v>51512</v>
      </c>
      <c r="AL470" s="1998" t="s">
        <v>1727</v>
      </c>
      <c r="AM470" s="1998">
        <v>12.5</v>
      </c>
      <c r="AN470" s="1997" t="s">
        <v>192</v>
      </c>
      <c r="BX470"/>
      <c r="BY470"/>
      <c r="BZ470"/>
      <c r="CA470"/>
      <c r="CB470"/>
      <c r="CD470" s="1060"/>
      <c r="CE470" s="1286"/>
      <c r="CF470" s="1060"/>
      <c r="CG470" s="1060"/>
      <c r="CH470" s="1060"/>
      <c r="CK470" s="1645"/>
      <c r="CL470" s="1645"/>
      <c r="CM470" s="1645"/>
      <c r="CN470"/>
      <c r="CO470"/>
      <c r="CP470"/>
      <c r="CQ470"/>
      <c r="CR470"/>
      <c r="CS470" s="1060"/>
      <c r="CT470" s="1060"/>
      <c r="CU470" s="1060"/>
      <c r="CV470" s="1060"/>
      <c r="CW470" s="1060"/>
      <c r="CX470" s="1060"/>
    </row>
    <row r="471" spans="35:102" ht="15" customHeight="1" x14ac:dyDescent="0.3">
      <c r="AI471" s="1774">
        <v>48049951300</v>
      </c>
      <c r="AJ471" s="1993" t="s">
        <v>1754</v>
      </c>
      <c r="AK471" s="1993">
        <v>60066</v>
      </c>
      <c r="AL471" s="1994" t="s">
        <v>1729</v>
      </c>
      <c r="AM471" s="1994">
        <v>18.2</v>
      </c>
      <c r="AN471" s="1993" t="s">
        <v>192</v>
      </c>
      <c r="BX471"/>
      <c r="BY471"/>
      <c r="BZ471"/>
      <c r="CA471"/>
      <c r="CB471"/>
      <c r="CD471" s="1060"/>
      <c r="CE471" s="1286"/>
      <c r="CF471" s="1060"/>
      <c r="CG471" s="1060"/>
      <c r="CH471" s="1060"/>
      <c r="CK471" s="1645"/>
      <c r="CL471" s="1645"/>
      <c r="CM471" s="1645"/>
      <c r="CN471"/>
      <c r="CO471"/>
      <c r="CP471"/>
      <c r="CQ471"/>
      <c r="CR471"/>
      <c r="CS471" s="1060"/>
      <c r="CT471" s="1060"/>
      <c r="CU471" s="1060"/>
      <c r="CV471" s="1060"/>
      <c r="CW471" s="1060"/>
      <c r="CX471" s="1060"/>
    </row>
    <row r="472" spans="35:102" ht="15" customHeight="1" x14ac:dyDescent="0.3">
      <c r="AI472" s="1996">
        <v>48059030101</v>
      </c>
      <c r="AJ472" s="1997" t="s">
        <v>1759</v>
      </c>
      <c r="AK472" s="1997">
        <v>45616</v>
      </c>
      <c r="AL472" s="1998" t="s">
        <v>1727</v>
      </c>
      <c r="AM472" s="1998">
        <v>16.600000000000001</v>
      </c>
      <c r="AN472" s="1997" t="s">
        <v>192</v>
      </c>
      <c r="BX472"/>
      <c r="BY472"/>
      <c r="BZ472"/>
      <c r="CA472"/>
      <c r="CB472"/>
      <c r="CD472" s="1060"/>
      <c r="CE472" s="1286"/>
      <c r="CF472" s="1060"/>
      <c r="CG472" s="1060"/>
      <c r="CH472" s="1060"/>
      <c r="CK472" s="1645"/>
      <c r="CL472" s="1645"/>
      <c r="CM472" s="1645"/>
      <c r="CN472"/>
      <c r="CO472"/>
      <c r="CP472"/>
      <c r="CQ472"/>
      <c r="CR472"/>
      <c r="CS472" s="1060"/>
      <c r="CT472" s="1060"/>
      <c r="CU472" s="1060"/>
      <c r="CV472" s="1060"/>
      <c r="CW472" s="1060"/>
      <c r="CX472" s="1060"/>
    </row>
    <row r="473" spans="35:102" ht="15" customHeight="1" x14ac:dyDescent="0.3">
      <c r="AI473" s="1774">
        <v>48059030102</v>
      </c>
      <c r="AJ473" s="1993" t="s">
        <v>1759</v>
      </c>
      <c r="AK473" s="1993">
        <v>38565</v>
      </c>
      <c r="AL473" s="1994" t="s">
        <v>1728</v>
      </c>
      <c r="AM473" s="1994">
        <v>14.8</v>
      </c>
      <c r="AN473" s="1993" t="s">
        <v>192</v>
      </c>
      <c r="BX473"/>
      <c r="BY473"/>
      <c r="BZ473"/>
      <c r="CA473"/>
      <c r="CB473"/>
      <c r="CD473" s="1060"/>
      <c r="CE473" s="1286"/>
      <c r="CF473" s="1060"/>
      <c r="CG473" s="1060"/>
      <c r="CH473" s="1060"/>
      <c r="CK473" s="1645"/>
      <c r="CL473" s="1645"/>
      <c r="CM473" s="1645"/>
      <c r="CN473"/>
      <c r="CO473"/>
      <c r="CP473"/>
      <c r="CQ473"/>
      <c r="CR473"/>
      <c r="CS473" s="1060"/>
      <c r="CT473" s="1060"/>
      <c r="CU473" s="1060"/>
      <c r="CV473" s="1060"/>
      <c r="CW473" s="1060"/>
      <c r="CX473" s="1060"/>
    </row>
    <row r="474" spans="35:102" ht="15" customHeight="1" x14ac:dyDescent="0.3">
      <c r="AI474" s="1996">
        <v>48059030200</v>
      </c>
      <c r="AJ474" s="1997" t="s">
        <v>1759</v>
      </c>
      <c r="AK474" s="1997">
        <v>39276</v>
      </c>
      <c r="AL474" s="1998" t="s">
        <v>1728</v>
      </c>
      <c r="AM474" s="1998">
        <v>15.4</v>
      </c>
      <c r="AN474" s="1997" t="s">
        <v>192</v>
      </c>
      <c r="BX474"/>
      <c r="BY474"/>
      <c r="BZ474"/>
      <c r="CA474"/>
      <c r="CB474"/>
      <c r="CD474" s="1060"/>
      <c r="CE474" s="1286"/>
      <c r="CF474" s="1060"/>
      <c r="CG474" s="1060"/>
      <c r="CH474" s="1060"/>
      <c r="CK474" s="1645"/>
      <c r="CL474" s="1645"/>
      <c r="CM474" s="1645"/>
      <c r="CN474"/>
      <c r="CO474"/>
      <c r="CP474"/>
      <c r="CQ474"/>
      <c r="CR474"/>
      <c r="CS474" s="1060"/>
      <c r="CT474" s="1060"/>
      <c r="CU474" s="1060"/>
      <c r="CV474" s="1060"/>
      <c r="CW474" s="1060"/>
      <c r="CX474" s="1060"/>
    </row>
    <row r="475" spans="35:102" ht="15" customHeight="1" x14ac:dyDescent="0.3">
      <c r="AI475" s="1774">
        <v>48077030200</v>
      </c>
      <c r="AJ475" s="1993" t="s">
        <v>1768</v>
      </c>
      <c r="AK475" s="1993">
        <v>39750</v>
      </c>
      <c r="AL475" s="1994" t="s">
        <v>1728</v>
      </c>
      <c r="AM475" s="1994">
        <v>19.5</v>
      </c>
      <c r="AN475" s="1993" t="s">
        <v>192</v>
      </c>
      <c r="BX475"/>
      <c r="BY475"/>
      <c r="BZ475"/>
      <c r="CA475"/>
      <c r="CB475"/>
      <c r="CD475" s="1060"/>
      <c r="CE475" s="1286"/>
      <c r="CF475" s="1060"/>
      <c r="CG475" s="1060"/>
      <c r="CH475" s="1060"/>
      <c r="CK475" s="1645"/>
      <c r="CL475" s="1645"/>
      <c r="CM475" s="1645"/>
      <c r="CN475"/>
      <c r="CO475"/>
      <c r="CP475"/>
      <c r="CQ475"/>
      <c r="CR475"/>
      <c r="CS475" s="1060"/>
      <c r="CT475" s="1060"/>
      <c r="CU475" s="1060"/>
      <c r="CV475" s="1060"/>
      <c r="CW475" s="1060"/>
      <c r="CX475" s="1060"/>
    </row>
    <row r="476" spans="35:102" ht="15" customHeight="1" x14ac:dyDescent="0.3">
      <c r="AI476" s="1996">
        <v>48077030301</v>
      </c>
      <c r="AJ476" s="1997" t="s">
        <v>1768</v>
      </c>
      <c r="AK476" s="1997">
        <v>49375</v>
      </c>
      <c r="AL476" s="1998" t="s">
        <v>1727</v>
      </c>
      <c r="AM476" s="1998">
        <v>12.4</v>
      </c>
      <c r="AN476" s="1997" t="s">
        <v>192</v>
      </c>
      <c r="BX476"/>
      <c r="BY476"/>
      <c r="BZ476"/>
      <c r="CA476"/>
      <c r="CB476"/>
      <c r="CD476" s="1060"/>
      <c r="CE476" s="1286"/>
      <c r="CF476" s="1060"/>
      <c r="CG476" s="1060"/>
      <c r="CH476" s="1060"/>
      <c r="CK476" s="1645"/>
      <c r="CL476" s="1645"/>
      <c r="CM476" s="1645"/>
      <c r="CN476"/>
      <c r="CO476"/>
      <c r="CP476"/>
      <c r="CQ476"/>
      <c r="CR476"/>
      <c r="CS476" s="1060"/>
      <c r="CT476" s="1060"/>
      <c r="CU476" s="1060"/>
      <c r="CV476" s="1060"/>
      <c r="CW476" s="1060"/>
      <c r="CX476" s="1060"/>
    </row>
    <row r="477" spans="35:102" ht="15" customHeight="1" x14ac:dyDescent="0.3">
      <c r="AI477" s="1774">
        <v>48077030302</v>
      </c>
      <c r="AJ477" s="1993" t="s">
        <v>1768</v>
      </c>
      <c r="AK477" s="1993">
        <v>50446</v>
      </c>
      <c r="AL477" s="1994" t="s">
        <v>1727</v>
      </c>
      <c r="AM477" s="1994">
        <v>14.6</v>
      </c>
      <c r="AN477" s="1993" t="s">
        <v>192</v>
      </c>
      <c r="BX477"/>
      <c r="BY477"/>
      <c r="BZ477"/>
      <c r="CA477"/>
      <c r="CB477"/>
      <c r="CD477" s="1060"/>
      <c r="CE477" s="1286"/>
      <c r="CF477" s="1060"/>
      <c r="CG477" s="1060"/>
      <c r="CH477" s="1060"/>
      <c r="CK477" s="1645"/>
      <c r="CL477" s="1645"/>
      <c r="CM477" s="1645"/>
      <c r="CN477"/>
      <c r="CO477"/>
      <c r="CP477"/>
      <c r="CQ477"/>
      <c r="CR477"/>
      <c r="CS477" s="1060"/>
      <c r="CT477" s="1060"/>
      <c r="CU477" s="1060"/>
      <c r="CV477" s="1060"/>
      <c r="CW477" s="1060"/>
      <c r="CX477" s="1060"/>
    </row>
    <row r="478" spans="35:102" ht="15" customHeight="1" x14ac:dyDescent="0.3">
      <c r="AI478" s="1996">
        <v>48083950300</v>
      </c>
      <c r="AJ478" s="1997" t="s">
        <v>1771</v>
      </c>
      <c r="AK478" s="1997">
        <v>40247</v>
      </c>
      <c r="AL478" s="1998" t="s">
        <v>1728</v>
      </c>
      <c r="AM478" s="1998">
        <v>18</v>
      </c>
      <c r="AN478" s="1997" t="s">
        <v>192</v>
      </c>
      <c r="BX478"/>
      <c r="BY478"/>
      <c r="BZ478"/>
      <c r="CA478"/>
      <c r="CB478"/>
      <c r="CD478" s="1060"/>
      <c r="CE478" s="1286"/>
      <c r="CF478" s="1060"/>
      <c r="CG478" s="1060"/>
      <c r="CH478" s="1060"/>
      <c r="CK478" s="1645"/>
      <c r="CL478" s="1645"/>
      <c r="CM478" s="1645"/>
      <c r="CN478"/>
      <c r="CO478"/>
      <c r="CP478"/>
      <c r="CQ478"/>
      <c r="CR478"/>
      <c r="CS478" s="1060"/>
      <c r="CT478" s="1060"/>
      <c r="CU478" s="1060"/>
      <c r="CV478" s="1060"/>
      <c r="CW478" s="1060"/>
      <c r="CX478" s="1060"/>
    </row>
    <row r="479" spans="35:102" ht="15" customHeight="1" x14ac:dyDescent="0.3">
      <c r="AI479" s="1774">
        <v>48083950600</v>
      </c>
      <c r="AJ479" s="1993" t="s">
        <v>1771</v>
      </c>
      <c r="AK479" s="1993">
        <v>54423</v>
      </c>
      <c r="AL479" s="1994" t="s">
        <v>1729</v>
      </c>
      <c r="AM479" s="1994">
        <v>18</v>
      </c>
      <c r="AN479" s="1993" t="s">
        <v>192</v>
      </c>
      <c r="BX479"/>
      <c r="BY479"/>
      <c r="BZ479"/>
      <c r="CA479"/>
      <c r="CB479"/>
      <c r="CD479" s="1060"/>
      <c r="CE479" s="1286"/>
      <c r="CF479" s="1060"/>
      <c r="CG479" s="1060"/>
      <c r="CH479" s="1060"/>
      <c r="CK479" s="1645"/>
      <c r="CL479" s="1645"/>
      <c r="CM479" s="1645"/>
      <c r="CN479"/>
      <c r="CO479"/>
      <c r="CP479"/>
      <c r="CQ479"/>
      <c r="CR479"/>
      <c r="CS479" s="1060"/>
      <c r="CT479" s="1060"/>
      <c r="CU479" s="1060"/>
      <c r="CV479" s="1060"/>
      <c r="CW479" s="1060"/>
      <c r="CX479" s="1060"/>
    </row>
    <row r="480" spans="35:102" ht="15" customHeight="1" x14ac:dyDescent="0.3">
      <c r="AI480" s="1996">
        <v>48083950700</v>
      </c>
      <c r="AJ480" s="1997" t="s">
        <v>1771</v>
      </c>
      <c r="AK480" s="1997">
        <v>38227</v>
      </c>
      <c r="AL480" s="1998" t="s">
        <v>1728</v>
      </c>
      <c r="AM480" s="1998">
        <v>25.3</v>
      </c>
      <c r="AN480" s="1997" t="s">
        <v>193</v>
      </c>
      <c r="BX480"/>
      <c r="BY480"/>
      <c r="BZ480"/>
      <c r="CA480"/>
      <c r="CB480"/>
      <c r="CD480" s="1060"/>
      <c r="CE480" s="1286"/>
      <c r="CF480" s="1060"/>
      <c r="CG480" s="1060"/>
      <c r="CH480" s="1060"/>
      <c r="CK480" s="1645"/>
      <c r="CL480" s="1645"/>
      <c r="CM480" s="1645"/>
      <c r="CN480"/>
      <c r="CO480"/>
      <c r="CP480"/>
      <c r="CQ480"/>
      <c r="CR480"/>
      <c r="CS480" s="1060"/>
      <c r="CT480" s="1060"/>
      <c r="CU480" s="1060"/>
      <c r="CV480" s="1060"/>
      <c r="CW480" s="1060"/>
      <c r="CX480" s="1060"/>
    </row>
    <row r="481" spans="35:102" ht="15" customHeight="1" x14ac:dyDescent="0.3">
      <c r="AI481" s="1774">
        <v>48093950100</v>
      </c>
      <c r="AJ481" s="1993" t="s">
        <v>1776</v>
      </c>
      <c r="AK481" s="1993">
        <v>37857</v>
      </c>
      <c r="AL481" s="1994" t="s">
        <v>1728</v>
      </c>
      <c r="AM481" s="1994">
        <v>18.2</v>
      </c>
      <c r="AN481" s="1993" t="s">
        <v>192</v>
      </c>
      <c r="BX481"/>
      <c r="BY481"/>
      <c r="BZ481"/>
      <c r="CA481"/>
      <c r="CB481"/>
      <c r="CD481" s="1060"/>
      <c r="CE481" s="1286"/>
      <c r="CF481" s="1060"/>
      <c r="CG481" s="1060"/>
      <c r="CH481" s="1060"/>
      <c r="CK481" s="1645"/>
      <c r="CL481" s="1645"/>
      <c r="CM481" s="1645"/>
      <c r="CN481"/>
      <c r="CO481"/>
      <c r="CP481"/>
      <c r="CQ481"/>
      <c r="CR481"/>
      <c r="CS481" s="1060"/>
      <c r="CT481" s="1060"/>
      <c r="CU481" s="1060"/>
      <c r="CV481" s="1060"/>
      <c r="CW481" s="1060"/>
      <c r="CX481" s="1060"/>
    </row>
    <row r="482" spans="35:102" ht="15" customHeight="1" x14ac:dyDescent="0.3">
      <c r="AI482" s="1996">
        <v>48093950200</v>
      </c>
      <c r="AJ482" s="1997" t="s">
        <v>1776</v>
      </c>
      <c r="AK482" s="1997">
        <v>54775</v>
      </c>
      <c r="AL482" s="1998" t="s">
        <v>1729</v>
      </c>
      <c r="AM482" s="1998">
        <v>6.8</v>
      </c>
      <c r="AN482" s="1997" t="s">
        <v>192</v>
      </c>
      <c r="BX482"/>
      <c r="BY482"/>
      <c r="BZ482"/>
      <c r="CA482"/>
      <c r="CB482"/>
      <c r="CD482" s="1060"/>
      <c r="CE482" s="1286"/>
      <c r="CF482" s="1060"/>
      <c r="CG482" s="1060"/>
      <c r="CH482" s="1060"/>
      <c r="CK482" s="1645"/>
      <c r="CL482" s="1645"/>
      <c r="CM482" s="1645"/>
      <c r="CN482"/>
      <c r="CO482"/>
      <c r="CP482"/>
      <c r="CQ482"/>
      <c r="CR482"/>
      <c r="CS482" s="1060"/>
      <c r="CT482" s="1060"/>
      <c r="CU482" s="1060"/>
      <c r="CV482" s="1060"/>
      <c r="CW482" s="1060"/>
      <c r="CX482" s="1060"/>
    </row>
    <row r="483" spans="35:102" ht="15" customHeight="1" x14ac:dyDescent="0.3">
      <c r="AI483" s="1774">
        <v>48093950300</v>
      </c>
      <c r="AJ483" s="1993" t="s">
        <v>1776</v>
      </c>
      <c r="AK483" s="1993">
        <v>37138</v>
      </c>
      <c r="AL483" s="1994" t="s">
        <v>1728</v>
      </c>
      <c r="AM483" s="1994">
        <v>22</v>
      </c>
      <c r="AN483" s="1993" t="s">
        <v>193</v>
      </c>
      <c r="BX483"/>
      <c r="BY483"/>
      <c r="BZ483"/>
      <c r="CA483"/>
      <c r="CB483"/>
      <c r="CD483" s="1060"/>
      <c r="CE483" s="1286"/>
      <c r="CF483" s="1060"/>
      <c r="CG483" s="1060"/>
      <c r="CH483" s="1060"/>
      <c r="CK483" s="1645"/>
      <c r="CL483" s="1645"/>
      <c r="CM483" s="1645"/>
      <c r="CN483"/>
      <c r="CO483"/>
      <c r="CP483"/>
      <c r="CQ483"/>
      <c r="CR483"/>
      <c r="CS483" s="1060"/>
      <c r="CT483" s="1060"/>
      <c r="CU483" s="1060"/>
      <c r="CV483" s="1060"/>
      <c r="CW483" s="1060"/>
      <c r="CX483" s="1060"/>
    </row>
    <row r="484" spans="35:102" ht="15" customHeight="1" x14ac:dyDescent="0.3">
      <c r="AI484" s="1996">
        <v>48093950400</v>
      </c>
      <c r="AJ484" s="1997" t="s">
        <v>1776</v>
      </c>
      <c r="AK484" s="1997">
        <v>49500</v>
      </c>
      <c r="AL484" s="1998" t="s">
        <v>1727</v>
      </c>
      <c r="AM484" s="1998">
        <v>28.8</v>
      </c>
      <c r="AN484" s="1997" t="s">
        <v>193</v>
      </c>
      <c r="BX484"/>
      <c r="BY484"/>
      <c r="BZ484"/>
      <c r="CA484"/>
      <c r="CB484"/>
      <c r="CD484" s="1060"/>
      <c r="CE484" s="1286"/>
      <c r="CF484" s="1060"/>
      <c r="CG484" s="1060"/>
      <c r="CH484" s="1060"/>
      <c r="CK484" s="1645"/>
      <c r="CL484" s="1645"/>
      <c r="CM484" s="1645"/>
      <c r="CN484"/>
      <c r="CO484"/>
      <c r="CP484"/>
      <c r="CQ484"/>
      <c r="CR484"/>
      <c r="CS484" s="1060"/>
      <c r="CT484" s="1060"/>
      <c r="CU484" s="1060"/>
      <c r="CV484" s="1060"/>
      <c r="CW484" s="1060"/>
      <c r="CX484" s="1060"/>
    </row>
    <row r="485" spans="35:102" ht="15" customHeight="1" x14ac:dyDescent="0.3">
      <c r="AI485" s="1774">
        <v>48101950100</v>
      </c>
      <c r="AJ485" s="1993" t="s">
        <v>1780</v>
      </c>
      <c r="AK485" s="1993">
        <v>33534</v>
      </c>
      <c r="AL485" s="1994" t="s">
        <v>1730</v>
      </c>
      <c r="AM485" s="1994">
        <v>24.5</v>
      </c>
      <c r="AN485" s="1993" t="s">
        <v>193</v>
      </c>
      <c r="BX485"/>
      <c r="BY485"/>
      <c r="BZ485"/>
      <c r="CA485"/>
      <c r="CB485"/>
      <c r="CD485" s="1060"/>
      <c r="CE485" s="1286"/>
      <c r="CF485" s="1060"/>
      <c r="CG485" s="1060"/>
      <c r="CH485" s="1060"/>
      <c r="CK485" s="1645"/>
      <c r="CL485" s="1645"/>
      <c r="CM485" s="1645"/>
      <c r="CN485"/>
      <c r="CO485"/>
      <c r="CP485"/>
      <c r="CQ485"/>
      <c r="CR485"/>
      <c r="CS485" s="1060"/>
      <c r="CT485" s="1060"/>
      <c r="CU485" s="1060"/>
      <c r="CV485" s="1060"/>
      <c r="CW485" s="1060"/>
      <c r="CX485" s="1060"/>
    </row>
    <row r="486" spans="35:102" ht="15" customHeight="1" x14ac:dyDescent="0.3">
      <c r="AI486" s="1996">
        <v>48133950100</v>
      </c>
      <c r="AJ486" s="1997" t="s">
        <v>1796</v>
      </c>
      <c r="AK486" s="1997">
        <v>31387</v>
      </c>
      <c r="AL486" s="1998" t="s">
        <v>1730</v>
      </c>
      <c r="AM486" s="1998">
        <v>13</v>
      </c>
      <c r="AN486" s="1997" t="s">
        <v>192</v>
      </c>
      <c r="BX486"/>
      <c r="BY486"/>
      <c r="BZ486"/>
      <c r="CA486"/>
      <c r="CB486"/>
      <c r="CD486" s="1060"/>
      <c r="CE486" s="1286"/>
      <c r="CF486" s="1060"/>
      <c r="CG486" s="1060"/>
      <c r="CH486" s="1060"/>
      <c r="CK486" s="1645"/>
      <c r="CL486" s="1645"/>
      <c r="CM486" s="1645"/>
      <c r="CN486"/>
      <c r="CO486"/>
      <c r="CP486"/>
      <c r="CQ486"/>
      <c r="CR486"/>
      <c r="CS486" s="1060"/>
      <c r="CT486" s="1060"/>
      <c r="CU486" s="1060"/>
      <c r="CV486" s="1060"/>
      <c r="CW486" s="1060"/>
      <c r="CX486" s="1060"/>
    </row>
    <row r="487" spans="35:102" ht="15" customHeight="1" x14ac:dyDescent="0.3">
      <c r="AI487" s="1774">
        <v>48133950200</v>
      </c>
      <c r="AJ487" s="1993" t="s">
        <v>1796</v>
      </c>
      <c r="AK487" s="1993">
        <v>31676</v>
      </c>
      <c r="AL487" s="1994" t="s">
        <v>1730</v>
      </c>
      <c r="AM487" s="1994">
        <v>19.2</v>
      </c>
      <c r="AN487" s="1993" t="s">
        <v>192</v>
      </c>
      <c r="BX487"/>
      <c r="BY487"/>
      <c r="BZ487"/>
      <c r="CA487"/>
      <c r="CB487"/>
      <c r="CD487" s="1060"/>
      <c r="CE487" s="1286"/>
      <c r="CF487" s="1060"/>
      <c r="CG487" s="1060"/>
      <c r="CH487" s="1060"/>
      <c r="CK487" s="1645"/>
      <c r="CL487" s="1645"/>
      <c r="CM487" s="1645"/>
      <c r="CN487"/>
      <c r="CO487"/>
      <c r="CP487"/>
      <c r="CQ487"/>
      <c r="CR487"/>
      <c r="CS487" s="1060"/>
      <c r="CT487" s="1060"/>
      <c r="CU487" s="1060"/>
      <c r="CV487" s="1060"/>
      <c r="CW487" s="1060"/>
      <c r="CX487" s="1060"/>
    </row>
    <row r="488" spans="35:102" ht="15" customHeight="1" x14ac:dyDescent="0.3">
      <c r="AI488" s="1996">
        <v>48133950300</v>
      </c>
      <c r="AJ488" s="1997" t="s">
        <v>1796</v>
      </c>
      <c r="AK488" s="1997">
        <v>35929</v>
      </c>
      <c r="AL488" s="1998" t="s">
        <v>1730</v>
      </c>
      <c r="AM488" s="1998">
        <v>18.399999999999999</v>
      </c>
      <c r="AN488" s="1997" t="s">
        <v>192</v>
      </c>
      <c r="BX488"/>
      <c r="BY488"/>
      <c r="BZ488"/>
      <c r="CA488"/>
      <c r="CB488"/>
      <c r="CD488" s="1060"/>
      <c r="CE488" s="1286"/>
      <c r="CF488" s="1060"/>
      <c r="CG488" s="1060"/>
      <c r="CH488" s="1060"/>
      <c r="CK488" s="1645"/>
      <c r="CL488" s="1645"/>
      <c r="CM488" s="1645"/>
      <c r="CN488"/>
      <c r="CO488"/>
      <c r="CP488"/>
      <c r="CQ488"/>
      <c r="CR488"/>
      <c r="CS488" s="1060"/>
      <c r="CT488" s="1060"/>
      <c r="CU488" s="1060"/>
      <c r="CV488" s="1060"/>
      <c r="CW488" s="1060"/>
      <c r="CX488" s="1060"/>
    </row>
    <row r="489" spans="35:102" ht="15" customHeight="1" x14ac:dyDescent="0.3">
      <c r="AI489" s="1774">
        <v>48133950400</v>
      </c>
      <c r="AJ489" s="1993" t="s">
        <v>1796</v>
      </c>
      <c r="AK489" s="1993">
        <v>32317</v>
      </c>
      <c r="AL489" s="1994" t="s">
        <v>1730</v>
      </c>
      <c r="AM489" s="1994">
        <v>13.4</v>
      </c>
      <c r="AN489" s="1993" t="s">
        <v>192</v>
      </c>
      <c r="BX489"/>
      <c r="BY489"/>
      <c r="BZ489"/>
      <c r="CA489"/>
      <c r="CB489"/>
      <c r="CD489" s="1060"/>
      <c r="CE489" s="1286"/>
      <c r="CF489" s="1060"/>
      <c r="CG489" s="1060"/>
      <c r="CH489" s="1060"/>
      <c r="CK489" s="1645"/>
      <c r="CL489" s="1645"/>
      <c r="CM489" s="1645"/>
      <c r="CN489"/>
      <c r="CO489"/>
      <c r="CP489"/>
      <c r="CQ489"/>
      <c r="CR489"/>
      <c r="CS489" s="1060"/>
      <c r="CT489" s="1060"/>
      <c r="CU489" s="1060"/>
      <c r="CV489" s="1060"/>
      <c r="CW489" s="1060"/>
      <c r="CX489" s="1060"/>
    </row>
    <row r="490" spans="35:102" ht="15" customHeight="1" x14ac:dyDescent="0.3">
      <c r="AI490" s="1996">
        <v>48133950500</v>
      </c>
      <c r="AJ490" s="1997" t="s">
        <v>1796</v>
      </c>
      <c r="AK490" s="1997">
        <v>29212</v>
      </c>
      <c r="AL490" s="1998" t="s">
        <v>1730</v>
      </c>
      <c r="AM490" s="1998">
        <v>21.9</v>
      </c>
      <c r="AN490" s="1997" t="s">
        <v>193</v>
      </c>
      <c r="BX490"/>
      <c r="BY490"/>
      <c r="BZ490"/>
      <c r="CA490"/>
      <c r="CB490"/>
      <c r="CD490" s="1060"/>
      <c r="CE490" s="1286"/>
      <c r="CF490" s="1060"/>
      <c r="CG490" s="1060"/>
      <c r="CH490" s="1060"/>
      <c r="CK490" s="1645"/>
      <c r="CL490" s="1645"/>
      <c r="CM490" s="1645"/>
      <c r="CN490"/>
      <c r="CO490"/>
      <c r="CP490"/>
      <c r="CQ490"/>
      <c r="CR490"/>
      <c r="CS490" s="1060"/>
      <c r="CT490" s="1060"/>
      <c r="CU490" s="1060"/>
      <c r="CV490" s="1060"/>
      <c r="CW490" s="1060"/>
      <c r="CX490" s="1060"/>
    </row>
    <row r="491" spans="35:102" ht="15" customHeight="1" x14ac:dyDescent="0.3">
      <c r="AI491" s="1774">
        <v>48151950300</v>
      </c>
      <c r="AJ491" s="1993" t="s">
        <v>1805</v>
      </c>
      <c r="AK491" s="1993">
        <v>50602</v>
      </c>
      <c r="AL491" s="1994" t="s">
        <v>1727</v>
      </c>
      <c r="AM491" s="1994">
        <v>11.2</v>
      </c>
      <c r="AN491" s="1993" t="s">
        <v>192</v>
      </c>
      <c r="BX491"/>
      <c r="BY491"/>
      <c r="BZ491"/>
      <c r="CA491"/>
      <c r="CB491"/>
      <c r="CD491" s="1060"/>
      <c r="CE491" s="1286"/>
      <c r="CF491" s="1060"/>
      <c r="CG491" s="1060"/>
      <c r="CH491" s="1060"/>
      <c r="CK491" s="1645"/>
      <c r="CL491" s="1645"/>
      <c r="CM491" s="1645"/>
      <c r="CN491"/>
      <c r="CO491"/>
      <c r="CP491"/>
      <c r="CQ491"/>
      <c r="CR491"/>
      <c r="CS491" s="1060"/>
      <c r="CT491" s="1060"/>
      <c r="CU491" s="1060"/>
      <c r="CV491" s="1060"/>
      <c r="CW491" s="1060"/>
      <c r="CX491" s="1060"/>
    </row>
    <row r="492" spans="35:102" ht="15" customHeight="1" x14ac:dyDescent="0.3">
      <c r="AI492" s="1996">
        <v>48151950400</v>
      </c>
      <c r="AJ492" s="1997" t="s">
        <v>1805</v>
      </c>
      <c r="AK492" s="1997">
        <v>40529</v>
      </c>
      <c r="AL492" s="1998" t="s">
        <v>1728</v>
      </c>
      <c r="AM492" s="1998">
        <v>22.9</v>
      </c>
      <c r="AN492" s="1997" t="s">
        <v>193</v>
      </c>
      <c r="BX492"/>
      <c r="BY492"/>
      <c r="BZ492"/>
      <c r="CA492"/>
      <c r="CB492"/>
      <c r="CD492" s="1060"/>
      <c r="CE492" s="1286"/>
      <c r="CF492" s="1060"/>
      <c r="CG492" s="1060"/>
      <c r="CH492" s="1060"/>
      <c r="CK492" s="1645"/>
      <c r="CL492" s="1645"/>
      <c r="CM492" s="1645"/>
      <c r="CN492"/>
      <c r="CO492"/>
      <c r="CP492"/>
      <c r="CQ492"/>
      <c r="CR492"/>
      <c r="CS492" s="1060"/>
      <c r="CT492" s="1060"/>
      <c r="CU492" s="1060"/>
      <c r="CV492" s="1060"/>
      <c r="CW492" s="1060"/>
      <c r="CX492" s="1060"/>
    </row>
    <row r="493" spans="35:102" ht="15" customHeight="1" x14ac:dyDescent="0.3">
      <c r="AI493" s="1774">
        <v>48155950100</v>
      </c>
      <c r="AJ493" s="1993" t="s">
        <v>1807</v>
      </c>
      <c r="AK493" s="1993">
        <v>50000</v>
      </c>
      <c r="AL493" s="1994" t="s">
        <v>1727</v>
      </c>
      <c r="AM493" s="1994">
        <v>5.7</v>
      </c>
      <c r="AN493" s="1993" t="s">
        <v>192</v>
      </c>
      <c r="BX493"/>
      <c r="BY493"/>
      <c r="BZ493"/>
      <c r="CA493"/>
      <c r="CB493"/>
      <c r="CD493" s="1060"/>
      <c r="CE493" s="1286"/>
      <c r="CF493" s="1060"/>
      <c r="CG493" s="1060"/>
      <c r="CH493" s="1060"/>
      <c r="CK493" s="1645"/>
      <c r="CL493" s="1645"/>
      <c r="CM493" s="1645"/>
      <c r="CN493"/>
      <c r="CO493"/>
      <c r="CP493"/>
      <c r="CQ493"/>
      <c r="CR493"/>
      <c r="CS493" s="1060"/>
      <c r="CT493" s="1060"/>
      <c r="CU493" s="1060"/>
      <c r="CV493" s="1060"/>
      <c r="CW493" s="1060"/>
      <c r="CX493" s="1060"/>
    </row>
    <row r="494" spans="35:102" ht="15" customHeight="1" x14ac:dyDescent="0.3">
      <c r="AI494" s="1996">
        <v>48197950100</v>
      </c>
      <c r="AJ494" s="1997" t="s">
        <v>1828</v>
      </c>
      <c r="AK494" s="1997">
        <v>37995</v>
      </c>
      <c r="AL494" s="1998" t="s">
        <v>1728</v>
      </c>
      <c r="AM494" s="1998">
        <v>13.8</v>
      </c>
      <c r="AN494" s="1997" t="s">
        <v>192</v>
      </c>
      <c r="BX494"/>
      <c r="BY494"/>
      <c r="BZ494"/>
      <c r="CA494"/>
      <c r="CB494"/>
      <c r="CD494" s="1060"/>
      <c r="CE494" s="1286"/>
      <c r="CF494" s="1060"/>
      <c r="CG494" s="1060"/>
      <c r="CH494" s="1060"/>
      <c r="CK494" s="1645"/>
      <c r="CL494" s="1645"/>
      <c r="CM494" s="1645"/>
      <c r="CN494"/>
      <c r="CO494"/>
      <c r="CP494"/>
      <c r="CQ494"/>
      <c r="CR494"/>
      <c r="CS494" s="1060"/>
      <c r="CT494" s="1060"/>
      <c r="CU494" s="1060"/>
      <c r="CV494" s="1060"/>
      <c r="CW494" s="1060"/>
      <c r="CX494" s="1060"/>
    </row>
    <row r="495" spans="35:102" ht="15" customHeight="1" x14ac:dyDescent="0.3">
      <c r="AI495" s="1774">
        <v>48207950300</v>
      </c>
      <c r="AJ495" s="1993" t="s">
        <v>1833</v>
      </c>
      <c r="AK495" s="1993">
        <v>46448</v>
      </c>
      <c r="AL495" s="1994" t="s">
        <v>1727</v>
      </c>
      <c r="AM495" s="1994">
        <v>20.2</v>
      </c>
      <c r="AN495" s="1993" t="s">
        <v>193</v>
      </c>
      <c r="BX495"/>
      <c r="BY495"/>
      <c r="BZ495"/>
      <c r="CA495"/>
      <c r="CB495"/>
      <c r="CD495" s="1060"/>
      <c r="CE495" s="1286"/>
      <c r="CF495" s="1060"/>
      <c r="CG495" s="1060"/>
      <c r="CH495" s="1060"/>
      <c r="CK495" s="1645"/>
      <c r="CL495" s="1645"/>
      <c r="CM495" s="1645"/>
      <c r="CN495"/>
      <c r="CO495"/>
      <c r="CP495"/>
      <c r="CQ495"/>
      <c r="CR495"/>
      <c r="CS495" s="1060"/>
      <c r="CT495" s="1060"/>
      <c r="CU495" s="1060"/>
      <c r="CV495" s="1060"/>
      <c r="CW495" s="1060"/>
      <c r="CX495" s="1060"/>
    </row>
    <row r="496" spans="35:102" ht="15" customHeight="1" x14ac:dyDescent="0.3">
      <c r="AI496" s="1996">
        <v>48207950400</v>
      </c>
      <c r="AJ496" s="1997" t="s">
        <v>1833</v>
      </c>
      <c r="AK496" s="1997">
        <v>36146</v>
      </c>
      <c r="AL496" s="1998" t="s">
        <v>1730</v>
      </c>
      <c r="AM496" s="1998">
        <v>17.899999999999999</v>
      </c>
      <c r="AN496" s="1997" t="s">
        <v>192</v>
      </c>
      <c r="BX496"/>
      <c r="BY496"/>
      <c r="BZ496"/>
      <c r="CA496"/>
      <c r="CB496"/>
      <c r="CD496" s="1060"/>
      <c r="CE496" s="1286"/>
      <c r="CF496" s="1060"/>
      <c r="CG496" s="1060"/>
      <c r="CH496" s="1060"/>
      <c r="CK496" s="1645"/>
      <c r="CL496" s="1645"/>
      <c r="CM496" s="1645"/>
      <c r="CN496"/>
      <c r="CO496"/>
      <c r="CP496"/>
      <c r="CQ496"/>
      <c r="CR496"/>
      <c r="CS496" s="1060"/>
      <c r="CT496" s="1060"/>
      <c r="CU496" s="1060"/>
      <c r="CV496" s="1060"/>
      <c r="CW496" s="1060"/>
      <c r="CX496" s="1060"/>
    </row>
    <row r="497" spans="35:102" ht="15" customHeight="1" x14ac:dyDescent="0.3">
      <c r="AI497" s="1774">
        <v>48237950100</v>
      </c>
      <c r="AJ497" s="1993" t="s">
        <v>1848</v>
      </c>
      <c r="AK497" s="1993">
        <v>74583</v>
      </c>
      <c r="AL497" s="1994" t="s">
        <v>1729</v>
      </c>
      <c r="AM497" s="1994">
        <v>12.6</v>
      </c>
      <c r="AN497" s="1993" t="s">
        <v>192</v>
      </c>
      <c r="BX497"/>
      <c r="BY497"/>
      <c r="BZ497"/>
      <c r="CA497"/>
      <c r="CB497"/>
      <c r="CD497" s="1060"/>
      <c r="CE497" s="1286"/>
      <c r="CF497" s="1060"/>
      <c r="CG497" s="1060"/>
      <c r="CH497" s="1060"/>
      <c r="CK497" s="1645"/>
      <c r="CL497" s="1645"/>
      <c r="CM497" s="1645"/>
      <c r="CN497"/>
      <c r="CO497"/>
      <c r="CP497"/>
      <c r="CQ497"/>
      <c r="CR497"/>
      <c r="CS497" s="1060"/>
      <c r="CT497" s="1060"/>
      <c r="CU497" s="1060"/>
      <c r="CV497" s="1060"/>
      <c r="CW497" s="1060"/>
      <c r="CX497" s="1060"/>
    </row>
    <row r="498" spans="35:102" ht="15" customHeight="1" x14ac:dyDescent="0.3">
      <c r="AI498" s="1996">
        <v>48237950300</v>
      </c>
      <c r="AJ498" s="1997" t="s">
        <v>1848</v>
      </c>
      <c r="AK498" s="1997">
        <v>42826</v>
      </c>
      <c r="AL498" s="1998" t="s">
        <v>1728</v>
      </c>
      <c r="AM498" s="1998">
        <v>17.600000000000001</v>
      </c>
      <c r="AN498" s="1997" t="s">
        <v>192</v>
      </c>
      <c r="BX498"/>
      <c r="BY498"/>
      <c r="BZ498"/>
      <c r="CA498"/>
      <c r="CB498"/>
      <c r="CD498" s="1060"/>
      <c r="CE498" s="1286"/>
      <c r="CF498" s="1060"/>
      <c r="CG498" s="1060"/>
      <c r="CH498" s="1060"/>
      <c r="CK498" s="1645"/>
      <c r="CL498" s="1645"/>
      <c r="CM498" s="1645"/>
      <c r="CN498"/>
      <c r="CO498"/>
      <c r="CP498"/>
      <c r="CQ498"/>
      <c r="CR498"/>
      <c r="CS498" s="1060"/>
      <c r="CT498" s="1060"/>
      <c r="CU498" s="1060"/>
      <c r="CV498" s="1060"/>
      <c r="CW498" s="1060"/>
      <c r="CX498" s="1060"/>
    </row>
    <row r="499" spans="35:102" ht="15" customHeight="1" x14ac:dyDescent="0.3">
      <c r="AI499" s="1774">
        <v>48237950500</v>
      </c>
      <c r="AJ499" s="1993" t="s">
        <v>1848</v>
      </c>
      <c r="AK499" s="1993">
        <v>48384</v>
      </c>
      <c r="AL499" s="1994" t="s">
        <v>1727</v>
      </c>
      <c r="AM499" s="1994">
        <v>22.5</v>
      </c>
      <c r="AN499" s="1993" t="s">
        <v>193</v>
      </c>
      <c r="BX499"/>
      <c r="BY499"/>
      <c r="BZ499"/>
      <c r="CA499"/>
      <c r="CB499"/>
      <c r="CD499" s="1060"/>
      <c r="CE499" s="1286"/>
      <c r="CF499" s="1060"/>
      <c r="CG499" s="1060"/>
      <c r="CH499" s="1060"/>
      <c r="CK499" s="1645"/>
      <c r="CL499" s="1645"/>
      <c r="CM499" s="1645"/>
      <c r="CN499"/>
      <c r="CO499"/>
      <c r="CP499"/>
      <c r="CQ499"/>
      <c r="CR499"/>
      <c r="CS499" s="1060"/>
      <c r="CT499" s="1060"/>
      <c r="CU499" s="1060"/>
      <c r="CV499" s="1060"/>
      <c r="CW499" s="1060"/>
      <c r="CX499" s="1060"/>
    </row>
    <row r="500" spans="35:102" ht="15" customHeight="1" x14ac:dyDescent="0.3">
      <c r="AI500" s="1996">
        <v>48253020101</v>
      </c>
      <c r="AJ500" s="1997" t="s">
        <v>1856</v>
      </c>
      <c r="AK500" s="1997">
        <v>45278</v>
      </c>
      <c r="AL500" s="1998" t="s">
        <v>1727</v>
      </c>
      <c r="AM500" s="1998">
        <v>13.3</v>
      </c>
      <c r="AN500" s="1997" t="s">
        <v>192</v>
      </c>
      <c r="BX500"/>
      <c r="BY500"/>
      <c r="BZ500"/>
      <c r="CA500"/>
      <c r="CB500"/>
      <c r="CD500" s="1060"/>
      <c r="CE500" s="1286"/>
      <c r="CF500" s="1060"/>
      <c r="CG500" s="1060"/>
      <c r="CH500" s="1060"/>
      <c r="CK500" s="1645"/>
      <c r="CL500" s="1645"/>
      <c r="CM500" s="1645"/>
      <c r="CN500"/>
      <c r="CO500"/>
      <c r="CP500"/>
      <c r="CQ500"/>
      <c r="CR500"/>
      <c r="CS500" s="1060"/>
      <c r="CT500" s="1060"/>
      <c r="CU500" s="1060"/>
      <c r="CV500" s="1060"/>
      <c r="CW500" s="1060"/>
      <c r="CX500" s="1060"/>
    </row>
    <row r="501" spans="35:102" ht="15" customHeight="1" x14ac:dyDescent="0.3">
      <c r="AI501" s="1774">
        <v>48253020102</v>
      </c>
      <c r="AJ501" s="1993" t="s">
        <v>1856</v>
      </c>
      <c r="AK501" s="1993" t="s">
        <v>1734</v>
      </c>
      <c r="AL501" s="1994" t="s">
        <v>2183</v>
      </c>
      <c r="AM501" s="1994" t="s">
        <v>1734</v>
      </c>
      <c r="AN501" s="1993" t="s">
        <v>193</v>
      </c>
      <c r="BX501"/>
      <c r="BY501"/>
      <c r="BZ501"/>
      <c r="CA501"/>
      <c r="CB501"/>
      <c r="CD501" s="1060"/>
      <c r="CE501" s="1286"/>
      <c r="CF501" s="1060"/>
      <c r="CG501" s="1060"/>
      <c r="CH501" s="1060"/>
      <c r="CK501" s="1645"/>
      <c r="CL501" s="1645"/>
      <c r="CM501" s="1645"/>
      <c r="CN501"/>
      <c r="CO501"/>
      <c r="CP501"/>
      <c r="CQ501"/>
      <c r="CR501"/>
      <c r="CS501" s="1060"/>
      <c r="CT501" s="1060"/>
      <c r="CU501" s="1060"/>
      <c r="CV501" s="1060"/>
      <c r="CW501" s="1060"/>
      <c r="CX501" s="1060"/>
    </row>
    <row r="502" spans="35:102" ht="15" customHeight="1" x14ac:dyDescent="0.3">
      <c r="AI502" s="1996">
        <v>48253020200</v>
      </c>
      <c r="AJ502" s="1997" t="s">
        <v>1856</v>
      </c>
      <c r="AK502" s="1997">
        <v>41992</v>
      </c>
      <c r="AL502" s="1998" t="s">
        <v>1728</v>
      </c>
      <c r="AM502" s="1998">
        <v>22.8</v>
      </c>
      <c r="AN502" s="1997" t="s">
        <v>193</v>
      </c>
      <c r="BX502"/>
      <c r="BY502"/>
      <c r="BZ502"/>
      <c r="CA502"/>
      <c r="CB502"/>
      <c r="CD502" s="1060"/>
      <c r="CE502" s="1286"/>
      <c r="CF502" s="1060"/>
      <c r="CG502" s="1060"/>
      <c r="CH502" s="1060"/>
      <c r="CK502" s="1645"/>
      <c r="CL502" s="1645"/>
      <c r="CM502" s="1645"/>
      <c r="CN502"/>
      <c r="CO502"/>
      <c r="CP502"/>
      <c r="CQ502"/>
      <c r="CR502"/>
      <c r="CS502" s="1060"/>
      <c r="CT502" s="1060"/>
      <c r="CU502" s="1060"/>
      <c r="CV502" s="1060"/>
      <c r="CW502" s="1060"/>
      <c r="CX502" s="1060"/>
    </row>
    <row r="503" spans="35:102" ht="15" customHeight="1" x14ac:dyDescent="0.3">
      <c r="AI503" s="1774">
        <v>48253020300</v>
      </c>
      <c r="AJ503" s="1993" t="s">
        <v>1856</v>
      </c>
      <c r="AK503" s="1993">
        <v>49659</v>
      </c>
      <c r="AL503" s="1994" t="s">
        <v>1727</v>
      </c>
      <c r="AM503" s="1994">
        <v>23</v>
      </c>
      <c r="AN503" s="1993" t="s">
        <v>193</v>
      </c>
      <c r="BX503"/>
      <c r="BY503"/>
      <c r="BZ503"/>
      <c r="CA503"/>
      <c r="CB503"/>
      <c r="CD503" s="1060"/>
      <c r="CE503" s="1286"/>
      <c r="CF503" s="1060"/>
      <c r="CG503" s="1060"/>
      <c r="CH503" s="1060"/>
      <c r="CK503" s="1645"/>
      <c r="CL503" s="1645"/>
      <c r="CM503" s="1645"/>
      <c r="CN503"/>
      <c r="CO503"/>
      <c r="CP503"/>
      <c r="CQ503"/>
      <c r="CR503"/>
      <c r="CS503" s="1060"/>
      <c r="CT503" s="1060"/>
      <c r="CU503" s="1060"/>
      <c r="CV503" s="1060"/>
      <c r="CW503" s="1060"/>
      <c r="CX503" s="1060"/>
    </row>
    <row r="504" spans="35:102" ht="15" customHeight="1" x14ac:dyDescent="0.3">
      <c r="AI504" s="1996">
        <v>48253020400</v>
      </c>
      <c r="AJ504" s="1997" t="s">
        <v>1856</v>
      </c>
      <c r="AK504" s="1997">
        <v>40571</v>
      </c>
      <c r="AL504" s="1998" t="s">
        <v>1728</v>
      </c>
      <c r="AM504" s="1998">
        <v>18.7</v>
      </c>
      <c r="AN504" s="1997" t="s">
        <v>192</v>
      </c>
      <c r="BX504"/>
      <c r="BY504"/>
      <c r="BZ504"/>
      <c r="CA504"/>
      <c r="CB504"/>
      <c r="CD504" s="1060"/>
      <c r="CE504" s="1286"/>
      <c r="CF504" s="1060"/>
      <c r="CG504" s="1060"/>
      <c r="CH504" s="1060"/>
      <c r="CK504" s="1645"/>
      <c r="CL504" s="1645"/>
      <c r="CM504" s="1645"/>
      <c r="CN504"/>
      <c r="CO504"/>
      <c r="CP504"/>
      <c r="CQ504"/>
      <c r="CR504"/>
      <c r="CS504" s="1060"/>
      <c r="CT504" s="1060"/>
      <c r="CU504" s="1060"/>
      <c r="CV504" s="1060"/>
      <c r="CW504" s="1060"/>
      <c r="CX504" s="1060"/>
    </row>
    <row r="505" spans="35:102" ht="15" customHeight="1" x14ac:dyDescent="0.3">
      <c r="AI505" s="1774">
        <v>48253020500</v>
      </c>
      <c r="AJ505" s="1993" t="s">
        <v>1856</v>
      </c>
      <c r="AK505" s="1993">
        <v>52174</v>
      </c>
      <c r="AL505" s="1994" t="s">
        <v>1727</v>
      </c>
      <c r="AM505" s="1994">
        <v>7.9</v>
      </c>
      <c r="AN505" s="1993" t="s">
        <v>192</v>
      </c>
      <c r="BX505"/>
      <c r="BY505"/>
      <c r="BZ505"/>
      <c r="CA505"/>
      <c r="CB505"/>
      <c r="CD505" s="1060"/>
      <c r="CE505" s="1286"/>
      <c r="CF505" s="1060"/>
      <c r="CG505" s="1060"/>
      <c r="CH505" s="1060"/>
      <c r="CK505" s="1645"/>
      <c r="CL505" s="1645"/>
      <c r="CM505" s="1645"/>
      <c r="CN505"/>
      <c r="CO505"/>
      <c r="CP505"/>
      <c r="CQ505"/>
      <c r="CR505"/>
      <c r="CS505" s="1060"/>
      <c r="CT505" s="1060"/>
      <c r="CU505" s="1060"/>
      <c r="CV505" s="1060"/>
      <c r="CW505" s="1060"/>
      <c r="CX505" s="1060"/>
    </row>
    <row r="506" spans="35:102" ht="15" customHeight="1" x14ac:dyDescent="0.3">
      <c r="AI506" s="1996">
        <v>48263950100</v>
      </c>
      <c r="AJ506" s="1997" t="s">
        <v>1861</v>
      </c>
      <c r="AK506" s="1997">
        <v>52250</v>
      </c>
      <c r="AL506" s="1998" t="s">
        <v>1729</v>
      </c>
      <c r="AM506" s="1998">
        <v>17.899999999999999</v>
      </c>
      <c r="AN506" s="1997" t="s">
        <v>192</v>
      </c>
      <c r="BX506"/>
      <c r="BY506"/>
      <c r="BZ506"/>
      <c r="CA506"/>
      <c r="CB506"/>
      <c r="CD506" s="1060"/>
      <c r="CE506" s="1286"/>
      <c r="CF506" s="1060"/>
      <c r="CG506" s="1060"/>
      <c r="CH506" s="1060"/>
      <c r="CK506" s="1645"/>
      <c r="CL506" s="1645"/>
      <c r="CM506" s="1645"/>
      <c r="CN506"/>
      <c r="CO506"/>
      <c r="CP506"/>
      <c r="CQ506"/>
      <c r="CR506"/>
      <c r="CS506" s="1060"/>
      <c r="CT506" s="1060"/>
      <c r="CU506" s="1060"/>
      <c r="CV506" s="1060"/>
      <c r="CW506" s="1060"/>
      <c r="CX506" s="1060"/>
    </row>
    <row r="507" spans="35:102" ht="15" customHeight="1" x14ac:dyDescent="0.3">
      <c r="AI507" s="1774">
        <v>48275950100</v>
      </c>
      <c r="AJ507" s="1993" t="s">
        <v>1867</v>
      </c>
      <c r="AK507" s="1993">
        <v>45521</v>
      </c>
      <c r="AL507" s="1994" t="s">
        <v>1727</v>
      </c>
      <c r="AM507" s="1994">
        <v>9.9</v>
      </c>
      <c r="AN507" s="1993" t="s">
        <v>192</v>
      </c>
      <c r="BX507"/>
      <c r="BY507"/>
      <c r="BZ507"/>
      <c r="CA507"/>
      <c r="CB507"/>
      <c r="CD507" s="1060"/>
      <c r="CE507" s="1286"/>
      <c r="CF507" s="1060"/>
      <c r="CG507" s="1060"/>
      <c r="CH507" s="1060"/>
      <c r="CK507" s="1645"/>
      <c r="CL507" s="1645"/>
      <c r="CM507" s="1645"/>
      <c r="CN507"/>
      <c r="CO507"/>
      <c r="CP507"/>
      <c r="CQ507"/>
      <c r="CR507"/>
      <c r="CS507" s="1060"/>
      <c r="CT507" s="1060"/>
      <c r="CU507" s="1060"/>
      <c r="CV507" s="1060"/>
      <c r="CW507" s="1060"/>
      <c r="CX507" s="1060"/>
    </row>
    <row r="508" spans="35:102" ht="15" customHeight="1" x14ac:dyDescent="0.3">
      <c r="AI508" s="1996">
        <v>48275950200</v>
      </c>
      <c r="AJ508" s="1997" t="s">
        <v>1867</v>
      </c>
      <c r="AK508" s="1997">
        <v>48750</v>
      </c>
      <c r="AL508" s="1998" t="s">
        <v>1727</v>
      </c>
      <c r="AM508" s="1998">
        <v>18.8</v>
      </c>
      <c r="AN508" s="1997" t="s">
        <v>192</v>
      </c>
      <c r="BX508"/>
      <c r="BY508"/>
      <c r="BZ508"/>
      <c r="CA508"/>
      <c r="CB508"/>
      <c r="CD508" s="1060"/>
      <c r="CE508" s="1286"/>
      <c r="CF508" s="1060"/>
      <c r="CG508" s="1060"/>
      <c r="CH508" s="1060"/>
      <c r="CK508" s="1645"/>
      <c r="CL508" s="1645"/>
      <c r="CM508" s="1645"/>
      <c r="CN508"/>
      <c r="CO508"/>
      <c r="CP508"/>
      <c r="CQ508"/>
      <c r="CR508"/>
      <c r="CS508" s="1060"/>
      <c r="CT508" s="1060"/>
      <c r="CU508" s="1060"/>
      <c r="CV508" s="1060"/>
      <c r="CW508" s="1060"/>
      <c r="CX508" s="1060"/>
    </row>
    <row r="509" spans="35:102" ht="15" customHeight="1" x14ac:dyDescent="0.3">
      <c r="AI509" s="1774">
        <v>48335950200</v>
      </c>
      <c r="AJ509" s="1993" t="s">
        <v>1897</v>
      </c>
      <c r="AK509" s="1993">
        <v>52265</v>
      </c>
      <c r="AL509" s="1994" t="s">
        <v>1729</v>
      </c>
      <c r="AM509" s="1994">
        <v>7.9</v>
      </c>
      <c r="AN509" s="1993" t="s">
        <v>192</v>
      </c>
      <c r="BX509"/>
      <c r="BY509"/>
      <c r="BZ509"/>
      <c r="CA509"/>
      <c r="CB509"/>
      <c r="CD509" s="1060"/>
      <c r="CE509" s="1286"/>
      <c r="CF509" s="1060"/>
      <c r="CG509" s="1060"/>
      <c r="CH509" s="1060"/>
      <c r="CK509" s="1645"/>
      <c r="CL509" s="1645"/>
      <c r="CM509" s="1645"/>
      <c r="CN509"/>
      <c r="CO509"/>
      <c r="CP509"/>
      <c r="CQ509"/>
      <c r="CR509"/>
      <c r="CS509" s="1060"/>
      <c r="CT509" s="1060"/>
      <c r="CU509" s="1060"/>
      <c r="CV509" s="1060"/>
      <c r="CW509" s="1060"/>
      <c r="CX509" s="1060"/>
    </row>
    <row r="510" spans="35:102" ht="15" customHeight="1" x14ac:dyDescent="0.3">
      <c r="AI510" s="1996">
        <v>48335950400</v>
      </c>
      <c r="AJ510" s="1997" t="s">
        <v>1897</v>
      </c>
      <c r="AK510" s="1997">
        <v>51736</v>
      </c>
      <c r="AL510" s="1998" t="s">
        <v>1727</v>
      </c>
      <c r="AM510" s="1998">
        <v>8.1999999999999993</v>
      </c>
      <c r="AN510" s="1997" t="s">
        <v>192</v>
      </c>
      <c r="BX510"/>
      <c r="BY510"/>
      <c r="BZ510"/>
      <c r="CA510"/>
      <c r="CB510"/>
      <c r="CD510" s="1060"/>
      <c r="CE510" s="1286"/>
      <c r="CF510" s="1060"/>
      <c r="CG510" s="1060"/>
      <c r="CH510" s="1060"/>
      <c r="CK510" s="1645"/>
      <c r="CL510" s="1645"/>
      <c r="CM510" s="1645"/>
      <c r="CN510"/>
      <c r="CO510"/>
      <c r="CP510"/>
      <c r="CQ510"/>
      <c r="CR510"/>
      <c r="CS510" s="1060"/>
      <c r="CT510" s="1060"/>
      <c r="CU510" s="1060"/>
      <c r="CV510" s="1060"/>
      <c r="CW510" s="1060"/>
      <c r="CX510" s="1060"/>
    </row>
    <row r="511" spans="35:102" ht="15" customHeight="1" x14ac:dyDescent="0.3">
      <c r="AI511" s="1774">
        <v>48337950100</v>
      </c>
      <c r="AJ511" s="1993" t="s">
        <v>1898</v>
      </c>
      <c r="AK511" s="1993">
        <v>47574</v>
      </c>
      <c r="AL511" s="1994" t="s">
        <v>1727</v>
      </c>
      <c r="AM511" s="1994">
        <v>8.6</v>
      </c>
      <c r="AN511" s="1993" t="s">
        <v>192</v>
      </c>
      <c r="BX511"/>
      <c r="BY511"/>
      <c r="BZ511"/>
      <c r="CA511"/>
      <c r="CB511"/>
      <c r="CD511" s="1060"/>
      <c r="CE511" s="1286"/>
      <c r="CF511" s="1060"/>
      <c r="CG511" s="1060"/>
      <c r="CH511" s="1060"/>
      <c r="CK511" s="1645"/>
      <c r="CL511" s="1645"/>
      <c r="CM511" s="1645"/>
      <c r="CN511"/>
      <c r="CO511"/>
      <c r="CP511"/>
      <c r="CQ511"/>
      <c r="CR511"/>
      <c r="CS511" s="1060"/>
      <c r="CT511" s="1060"/>
      <c r="CU511" s="1060"/>
      <c r="CV511" s="1060"/>
      <c r="CW511" s="1060"/>
      <c r="CX511" s="1060"/>
    </row>
    <row r="512" spans="35:102" ht="15" customHeight="1" x14ac:dyDescent="0.3">
      <c r="AI512" s="1996">
        <v>48337950200</v>
      </c>
      <c r="AJ512" s="1997" t="s">
        <v>1898</v>
      </c>
      <c r="AK512" s="1997">
        <v>50530</v>
      </c>
      <c r="AL512" s="1998" t="s">
        <v>1727</v>
      </c>
      <c r="AM512" s="1998">
        <v>7.4</v>
      </c>
      <c r="AN512" s="1997" t="s">
        <v>192</v>
      </c>
      <c r="BX512"/>
      <c r="BY512"/>
      <c r="BZ512"/>
      <c r="CA512"/>
      <c r="CB512"/>
      <c r="CD512" s="1060"/>
      <c r="CE512" s="1286"/>
      <c r="CF512" s="1060"/>
      <c r="CG512" s="1060"/>
      <c r="CH512" s="1060"/>
      <c r="CK512" s="1645"/>
      <c r="CL512" s="1645"/>
      <c r="CM512" s="1645"/>
      <c r="CN512"/>
      <c r="CO512"/>
      <c r="CP512"/>
      <c r="CQ512"/>
      <c r="CR512"/>
      <c r="CS512" s="1060"/>
      <c r="CT512" s="1060"/>
      <c r="CU512" s="1060"/>
      <c r="CV512" s="1060"/>
      <c r="CW512" s="1060"/>
      <c r="CX512" s="1060"/>
    </row>
    <row r="513" spans="35:102" ht="15" customHeight="1" x14ac:dyDescent="0.3">
      <c r="AI513" s="1774">
        <v>48337950300</v>
      </c>
      <c r="AJ513" s="1993" t="s">
        <v>1898</v>
      </c>
      <c r="AK513" s="1993">
        <v>32639</v>
      </c>
      <c r="AL513" s="1994" t="s">
        <v>1730</v>
      </c>
      <c r="AM513" s="1994">
        <v>32.4</v>
      </c>
      <c r="AN513" s="1993" t="s">
        <v>193</v>
      </c>
      <c r="BX513"/>
      <c r="BY513"/>
      <c r="BZ513"/>
      <c r="CA513"/>
      <c r="CB513"/>
      <c r="CD513" s="1060"/>
      <c r="CE513" s="1286"/>
      <c r="CF513" s="1060"/>
      <c r="CG513" s="1060"/>
      <c r="CH513" s="1060"/>
      <c r="CK513" s="1645"/>
      <c r="CL513" s="1645"/>
      <c r="CM513" s="1645"/>
      <c r="CN513"/>
      <c r="CO513"/>
      <c r="CP513"/>
      <c r="CQ513"/>
      <c r="CR513"/>
      <c r="CS513" s="1060"/>
      <c r="CT513" s="1060"/>
      <c r="CU513" s="1060"/>
      <c r="CV513" s="1060"/>
      <c r="CW513" s="1060"/>
      <c r="CX513" s="1060"/>
    </row>
    <row r="514" spans="35:102" ht="15" customHeight="1" x14ac:dyDescent="0.3">
      <c r="AI514" s="1996">
        <v>48337950400</v>
      </c>
      <c r="AJ514" s="1997" t="s">
        <v>1898</v>
      </c>
      <c r="AK514" s="1997">
        <v>55294</v>
      </c>
      <c r="AL514" s="1998" t="s">
        <v>1729</v>
      </c>
      <c r="AM514" s="1998">
        <v>15.1</v>
      </c>
      <c r="AN514" s="1997" t="s">
        <v>192</v>
      </c>
      <c r="BX514"/>
      <c r="BY514"/>
      <c r="BZ514"/>
      <c r="CA514"/>
      <c r="CB514"/>
      <c r="CD514" s="1060"/>
      <c r="CE514" s="1286"/>
      <c r="CF514" s="1060"/>
      <c r="CG514" s="1060"/>
      <c r="CH514" s="1060"/>
      <c r="CK514" s="1645"/>
      <c r="CL514" s="1645"/>
      <c r="CM514" s="1645"/>
      <c r="CN514"/>
      <c r="CO514"/>
      <c r="CP514"/>
      <c r="CQ514"/>
      <c r="CR514"/>
      <c r="CS514" s="1060"/>
      <c r="CT514" s="1060"/>
      <c r="CU514" s="1060"/>
      <c r="CV514" s="1060"/>
      <c r="CW514" s="1060"/>
      <c r="CX514" s="1060"/>
    </row>
    <row r="515" spans="35:102" ht="15" customHeight="1" x14ac:dyDescent="0.3">
      <c r="AI515" s="1774">
        <v>48337950500</v>
      </c>
      <c r="AJ515" s="1993" t="s">
        <v>1898</v>
      </c>
      <c r="AK515" s="1993">
        <v>39919</v>
      </c>
      <c r="AL515" s="1994" t="s">
        <v>1728</v>
      </c>
      <c r="AM515" s="1994">
        <v>15.2</v>
      </c>
      <c r="AN515" s="1993" t="s">
        <v>192</v>
      </c>
      <c r="BX515"/>
      <c r="BY515"/>
      <c r="BZ515"/>
      <c r="CA515"/>
      <c r="CB515"/>
      <c r="CD515" s="1060"/>
      <c r="CE515" s="1286"/>
      <c r="CF515" s="1060"/>
      <c r="CG515" s="1060"/>
      <c r="CH515" s="1060"/>
      <c r="CK515" s="1645"/>
      <c r="CL515" s="1645"/>
      <c r="CM515" s="1645"/>
      <c r="CN515"/>
      <c r="CO515"/>
      <c r="CP515"/>
      <c r="CQ515"/>
      <c r="CR515"/>
      <c r="CS515" s="1060"/>
      <c r="CT515" s="1060"/>
      <c r="CU515" s="1060"/>
      <c r="CV515" s="1060"/>
      <c r="CW515" s="1060"/>
      <c r="CX515" s="1060"/>
    </row>
    <row r="516" spans="35:102" ht="15" customHeight="1" x14ac:dyDescent="0.3">
      <c r="AI516" s="1996">
        <v>48337950600</v>
      </c>
      <c r="AJ516" s="1997" t="s">
        <v>1898</v>
      </c>
      <c r="AK516" s="1997">
        <v>53711</v>
      </c>
      <c r="AL516" s="1998" t="s">
        <v>1729</v>
      </c>
      <c r="AM516" s="1998">
        <v>10.1</v>
      </c>
      <c r="AN516" s="1997" t="s">
        <v>192</v>
      </c>
      <c r="BX516"/>
      <c r="BY516"/>
      <c r="BZ516"/>
      <c r="CA516"/>
      <c r="CB516"/>
      <c r="CD516" s="1060"/>
      <c r="CE516" s="1286"/>
      <c r="CF516" s="1060"/>
      <c r="CG516" s="1060"/>
      <c r="CH516" s="1060"/>
      <c r="CK516" s="1645"/>
      <c r="CL516" s="1645"/>
      <c r="CM516" s="1645"/>
      <c r="CN516"/>
      <c r="CO516"/>
      <c r="CP516"/>
      <c r="CQ516"/>
      <c r="CR516"/>
      <c r="CS516" s="1060"/>
      <c r="CT516" s="1060"/>
      <c r="CU516" s="1060"/>
      <c r="CV516" s="1060"/>
      <c r="CW516" s="1060"/>
      <c r="CX516" s="1060"/>
    </row>
    <row r="517" spans="35:102" ht="15" customHeight="1" x14ac:dyDescent="0.3">
      <c r="AI517" s="1774">
        <v>48353950100</v>
      </c>
      <c r="AJ517" s="1993" t="s">
        <v>1906</v>
      </c>
      <c r="AK517" s="1993">
        <v>45556</v>
      </c>
      <c r="AL517" s="1994" t="s">
        <v>1727</v>
      </c>
      <c r="AM517" s="1994">
        <v>11.5</v>
      </c>
      <c r="AN517" s="1993" t="s">
        <v>192</v>
      </c>
      <c r="BX517"/>
      <c r="BY517"/>
      <c r="BZ517"/>
      <c r="CA517"/>
      <c r="CB517"/>
      <c r="CD517" s="1060"/>
      <c r="CE517" s="1286"/>
      <c r="CF517" s="1060"/>
      <c r="CG517" s="1060"/>
      <c r="CH517" s="1060"/>
      <c r="CK517" s="1645"/>
      <c r="CL517" s="1645"/>
      <c r="CM517" s="1645"/>
      <c r="CN517"/>
      <c r="CO517"/>
      <c r="CP517"/>
      <c r="CQ517"/>
      <c r="CR517"/>
      <c r="CS517" s="1060"/>
      <c r="CT517" s="1060"/>
      <c r="CU517" s="1060"/>
      <c r="CV517" s="1060"/>
      <c r="CW517" s="1060"/>
      <c r="CX517" s="1060"/>
    </row>
    <row r="518" spans="35:102" ht="15" customHeight="1" x14ac:dyDescent="0.3">
      <c r="AI518" s="1996">
        <v>48353950200</v>
      </c>
      <c r="AJ518" s="1997" t="s">
        <v>1906</v>
      </c>
      <c r="AK518" s="1997">
        <v>54302</v>
      </c>
      <c r="AL518" s="1998" t="s">
        <v>1729</v>
      </c>
      <c r="AM518" s="1998">
        <v>8</v>
      </c>
      <c r="AN518" s="1997" t="s">
        <v>192</v>
      </c>
      <c r="BX518"/>
      <c r="BY518"/>
      <c r="BZ518"/>
      <c r="CA518"/>
      <c r="CB518"/>
      <c r="CD518" s="1060"/>
      <c r="CE518" s="1286"/>
      <c r="CF518" s="1060"/>
      <c r="CG518" s="1060"/>
      <c r="CH518" s="1060"/>
      <c r="CK518" s="1645"/>
      <c r="CL518" s="1645"/>
      <c r="CM518" s="1645"/>
      <c r="CN518"/>
      <c r="CO518"/>
      <c r="CP518"/>
      <c r="CQ518"/>
      <c r="CR518"/>
      <c r="CS518" s="1060"/>
      <c r="CT518" s="1060"/>
      <c r="CU518" s="1060"/>
      <c r="CV518" s="1060"/>
      <c r="CW518" s="1060"/>
      <c r="CX518" s="1060"/>
    </row>
    <row r="519" spans="35:102" ht="15" customHeight="1" x14ac:dyDescent="0.3">
      <c r="AI519" s="1774">
        <v>48353950300</v>
      </c>
      <c r="AJ519" s="1993" t="s">
        <v>1906</v>
      </c>
      <c r="AK519" s="1993">
        <v>26356</v>
      </c>
      <c r="AL519" s="1994" t="s">
        <v>1730</v>
      </c>
      <c r="AM519" s="1994">
        <v>31.3</v>
      </c>
      <c r="AN519" s="1993" t="s">
        <v>193</v>
      </c>
      <c r="BX519"/>
      <c r="BY519"/>
      <c r="BZ519"/>
      <c r="CA519"/>
      <c r="CB519"/>
      <c r="CD519" s="1060"/>
      <c r="CE519" s="1286"/>
      <c r="CF519" s="1060"/>
      <c r="CG519" s="1060"/>
      <c r="CH519" s="1060"/>
      <c r="CK519" s="1645"/>
      <c r="CL519" s="1645"/>
      <c r="CM519" s="1645"/>
      <c r="CN519"/>
      <c r="CO519"/>
      <c r="CP519"/>
      <c r="CQ519"/>
      <c r="CR519"/>
      <c r="CS519" s="1060"/>
      <c r="CT519" s="1060"/>
      <c r="CU519" s="1060"/>
      <c r="CV519" s="1060"/>
      <c r="CW519" s="1060"/>
      <c r="CX519" s="1060"/>
    </row>
    <row r="520" spans="35:102" ht="15" customHeight="1" x14ac:dyDescent="0.3">
      <c r="AI520" s="1996">
        <v>48353950400</v>
      </c>
      <c r="AJ520" s="1997" t="s">
        <v>1906</v>
      </c>
      <c r="AK520" s="1997">
        <v>29651</v>
      </c>
      <c r="AL520" s="1998" t="s">
        <v>1730</v>
      </c>
      <c r="AM520" s="1998">
        <v>26.1</v>
      </c>
      <c r="AN520" s="1997" t="s">
        <v>193</v>
      </c>
      <c r="BX520"/>
      <c r="BY520"/>
      <c r="BZ520"/>
      <c r="CA520"/>
      <c r="CB520"/>
      <c r="CD520" s="1060"/>
      <c r="CE520" s="1286"/>
      <c r="CF520" s="1060"/>
      <c r="CG520" s="1060"/>
      <c r="CH520" s="1060"/>
      <c r="CK520" s="1645"/>
      <c r="CL520" s="1645"/>
      <c r="CM520" s="1645"/>
      <c r="CN520"/>
      <c r="CO520"/>
      <c r="CP520"/>
      <c r="CQ520"/>
      <c r="CR520"/>
      <c r="CS520" s="1060"/>
      <c r="CT520" s="1060"/>
      <c r="CU520" s="1060"/>
      <c r="CV520" s="1060"/>
      <c r="CW520" s="1060"/>
      <c r="CX520" s="1060"/>
    </row>
    <row r="521" spans="35:102" ht="15" customHeight="1" x14ac:dyDescent="0.3">
      <c r="AI521" s="1774">
        <v>48353950500</v>
      </c>
      <c r="AJ521" s="1993" t="s">
        <v>1906</v>
      </c>
      <c r="AK521" s="1993">
        <v>58313</v>
      </c>
      <c r="AL521" s="1994" t="s">
        <v>1729</v>
      </c>
      <c r="AM521" s="1994">
        <v>11.6</v>
      </c>
      <c r="AN521" s="1993" t="s">
        <v>192</v>
      </c>
      <c r="BX521"/>
      <c r="BY521"/>
      <c r="BZ521"/>
      <c r="CA521"/>
      <c r="CB521"/>
      <c r="CD521" s="1060"/>
      <c r="CE521" s="1286"/>
      <c r="CF521" s="1060"/>
      <c r="CG521" s="1060"/>
      <c r="CH521" s="1060"/>
      <c r="CK521" s="1645"/>
      <c r="CL521" s="1645"/>
      <c r="CM521" s="1645"/>
      <c r="CN521"/>
      <c r="CO521"/>
      <c r="CP521"/>
      <c r="CQ521"/>
      <c r="CR521"/>
      <c r="CS521" s="1060"/>
      <c r="CT521" s="1060"/>
      <c r="CU521" s="1060"/>
      <c r="CV521" s="1060"/>
      <c r="CW521" s="1060"/>
      <c r="CX521" s="1060"/>
    </row>
    <row r="522" spans="35:102" ht="15" customHeight="1" x14ac:dyDescent="0.3">
      <c r="AI522" s="1996">
        <v>48399950100</v>
      </c>
      <c r="AJ522" s="1997" t="s">
        <v>1929</v>
      </c>
      <c r="AK522" s="1997">
        <v>50662</v>
      </c>
      <c r="AL522" s="1998" t="s">
        <v>1727</v>
      </c>
      <c r="AM522" s="1998">
        <v>5.9</v>
      </c>
      <c r="AN522" s="1997" t="s">
        <v>192</v>
      </c>
      <c r="BX522"/>
      <c r="BY522"/>
      <c r="BZ522"/>
      <c r="CA522"/>
      <c r="CB522"/>
      <c r="CD522" s="1060"/>
      <c r="CE522" s="1286"/>
      <c r="CF522" s="1060"/>
      <c r="CG522" s="1060"/>
      <c r="CH522" s="1060"/>
      <c r="CK522" s="1645"/>
      <c r="CL522" s="1645"/>
      <c r="CM522" s="1645"/>
      <c r="CN522"/>
      <c r="CO522"/>
      <c r="CP522"/>
      <c r="CQ522"/>
      <c r="CR522"/>
      <c r="CS522" s="1060"/>
      <c r="CT522" s="1060"/>
      <c r="CU522" s="1060"/>
      <c r="CV522" s="1060"/>
      <c r="CW522" s="1060"/>
      <c r="CX522" s="1060"/>
    </row>
    <row r="523" spans="35:102" ht="15" customHeight="1" x14ac:dyDescent="0.3">
      <c r="AI523" s="1774">
        <v>48399950200</v>
      </c>
      <c r="AJ523" s="1993" t="s">
        <v>1929</v>
      </c>
      <c r="AK523" s="1993">
        <v>35493</v>
      </c>
      <c r="AL523" s="1994" t="s">
        <v>1730</v>
      </c>
      <c r="AM523" s="1994">
        <v>22.9</v>
      </c>
      <c r="AN523" s="1993" t="s">
        <v>193</v>
      </c>
      <c r="BX523"/>
      <c r="BY523"/>
      <c r="BZ523"/>
      <c r="CA523"/>
      <c r="CB523"/>
      <c r="CD523" s="1060"/>
      <c r="CE523" s="1286"/>
      <c r="CF523" s="1060"/>
      <c r="CG523" s="1060"/>
      <c r="CH523" s="1060"/>
      <c r="CK523" s="1645"/>
      <c r="CL523" s="1645"/>
      <c r="CM523" s="1645"/>
      <c r="CN523"/>
      <c r="CO523"/>
      <c r="CP523"/>
      <c r="CQ523"/>
      <c r="CR523"/>
      <c r="CS523" s="1060"/>
      <c r="CT523" s="1060"/>
      <c r="CU523" s="1060"/>
      <c r="CV523" s="1060"/>
      <c r="CW523" s="1060"/>
      <c r="CX523" s="1060"/>
    </row>
    <row r="524" spans="35:102" ht="15" customHeight="1" x14ac:dyDescent="0.3">
      <c r="AI524" s="1996">
        <v>48399950500</v>
      </c>
      <c r="AJ524" s="1997" t="s">
        <v>1929</v>
      </c>
      <c r="AK524" s="1997">
        <v>55893</v>
      </c>
      <c r="AL524" s="1998" t="s">
        <v>1729</v>
      </c>
      <c r="AM524" s="1998">
        <v>4.9000000000000004</v>
      </c>
      <c r="AN524" s="1997" t="s">
        <v>192</v>
      </c>
      <c r="BX524"/>
      <c r="BY524"/>
      <c r="BZ524"/>
      <c r="CA524"/>
      <c r="CB524"/>
      <c r="CD524" s="1060"/>
      <c r="CE524" s="1286"/>
      <c r="CF524" s="1060"/>
      <c r="CG524" s="1060"/>
      <c r="CH524" s="1060"/>
      <c r="CK524" s="1645"/>
      <c r="CL524" s="1645"/>
      <c r="CM524" s="1645"/>
      <c r="CN524"/>
      <c r="CO524"/>
      <c r="CP524"/>
      <c r="CQ524"/>
      <c r="CR524"/>
      <c r="CS524" s="1060"/>
      <c r="CT524" s="1060"/>
      <c r="CU524" s="1060"/>
      <c r="CV524" s="1060"/>
      <c r="CW524" s="1060"/>
      <c r="CX524" s="1060"/>
    </row>
    <row r="525" spans="35:102" ht="15" customHeight="1" x14ac:dyDescent="0.3">
      <c r="AI525" s="1774">
        <v>48399950600</v>
      </c>
      <c r="AJ525" s="1993" t="s">
        <v>1929</v>
      </c>
      <c r="AK525" s="1993">
        <v>36333</v>
      </c>
      <c r="AL525" s="1994" t="s">
        <v>1730</v>
      </c>
      <c r="AM525" s="1994">
        <v>20.6</v>
      </c>
      <c r="AN525" s="1993" t="s">
        <v>193</v>
      </c>
      <c r="BX525"/>
      <c r="BY525"/>
      <c r="BZ525"/>
      <c r="CA525"/>
      <c r="CB525"/>
      <c r="CD525" s="1060"/>
      <c r="CE525" s="1286"/>
      <c r="CF525" s="1060"/>
      <c r="CG525" s="1060"/>
      <c r="CH525" s="1060"/>
      <c r="CK525" s="1645"/>
      <c r="CL525" s="1645"/>
      <c r="CM525" s="1645"/>
      <c r="CN525"/>
      <c r="CO525"/>
      <c r="CP525"/>
      <c r="CQ525"/>
      <c r="CR525"/>
      <c r="CS525" s="1060"/>
      <c r="CT525" s="1060"/>
      <c r="CU525" s="1060"/>
      <c r="CV525" s="1060"/>
      <c r="CW525" s="1060"/>
      <c r="CX525" s="1060"/>
    </row>
    <row r="526" spans="35:102" ht="15" customHeight="1" x14ac:dyDescent="0.3">
      <c r="AI526" s="1996">
        <v>48415950100</v>
      </c>
      <c r="AJ526" s="1997" t="s">
        <v>1937</v>
      </c>
      <c r="AK526" s="1997">
        <v>47091</v>
      </c>
      <c r="AL526" s="1998" t="s">
        <v>1727</v>
      </c>
      <c r="AM526" s="1998">
        <v>20.9</v>
      </c>
      <c r="AN526" s="1997" t="s">
        <v>193</v>
      </c>
      <c r="BX526"/>
      <c r="BY526"/>
      <c r="BZ526"/>
      <c r="CA526"/>
      <c r="CB526"/>
      <c r="CD526" s="1060"/>
      <c r="CE526" s="1286"/>
      <c r="CF526" s="1060"/>
      <c r="CG526" s="1060"/>
      <c r="CH526" s="1060"/>
      <c r="CK526" s="1645"/>
      <c r="CL526" s="1645"/>
      <c r="CM526" s="1645"/>
      <c r="CN526"/>
      <c r="CO526"/>
      <c r="CP526"/>
      <c r="CQ526"/>
      <c r="CR526"/>
      <c r="CS526" s="1060"/>
      <c r="CT526" s="1060"/>
      <c r="CU526" s="1060"/>
      <c r="CV526" s="1060"/>
      <c r="CW526" s="1060"/>
      <c r="CX526" s="1060"/>
    </row>
    <row r="527" spans="35:102" ht="15" customHeight="1" x14ac:dyDescent="0.3">
      <c r="AI527" s="1774">
        <v>48415950200</v>
      </c>
      <c r="AJ527" s="1993" t="s">
        <v>1937</v>
      </c>
      <c r="AK527" s="1993">
        <v>77703</v>
      </c>
      <c r="AL527" s="1994" t="s">
        <v>1729</v>
      </c>
      <c r="AM527" s="1994">
        <v>4</v>
      </c>
      <c r="AN527" s="1993" t="s">
        <v>192</v>
      </c>
      <c r="BX527"/>
      <c r="BY527"/>
      <c r="BZ527"/>
      <c r="CA527"/>
      <c r="CB527"/>
      <c r="CD527" s="1060"/>
      <c r="CE527" s="1286"/>
      <c r="CF527" s="1060"/>
      <c r="CG527" s="1060"/>
      <c r="CH527" s="1060"/>
      <c r="CK527" s="1645"/>
      <c r="CL527" s="1645"/>
      <c r="CM527" s="1645"/>
      <c r="CN527"/>
      <c r="CO527"/>
      <c r="CP527"/>
      <c r="CQ527"/>
      <c r="CR527"/>
      <c r="CS527" s="1060"/>
      <c r="CT527" s="1060"/>
      <c r="CU527" s="1060"/>
      <c r="CV527" s="1060"/>
      <c r="CW527" s="1060"/>
      <c r="CX527" s="1060"/>
    </row>
    <row r="528" spans="35:102" ht="15" customHeight="1" x14ac:dyDescent="0.3">
      <c r="AI528" s="1996">
        <v>48415950300</v>
      </c>
      <c r="AJ528" s="1997" t="s">
        <v>1937</v>
      </c>
      <c r="AK528" s="1997">
        <v>61143</v>
      </c>
      <c r="AL528" s="1998" t="s">
        <v>1729</v>
      </c>
      <c r="AM528" s="1998">
        <v>8.6</v>
      </c>
      <c r="AN528" s="1997" t="s">
        <v>192</v>
      </c>
      <c r="BX528"/>
      <c r="BY528"/>
      <c r="BZ528"/>
      <c r="CA528"/>
      <c r="CB528"/>
      <c r="CD528" s="1060"/>
      <c r="CE528" s="1286"/>
      <c r="CF528" s="1060"/>
      <c r="CG528" s="1060"/>
      <c r="CH528" s="1060"/>
      <c r="CK528" s="1645"/>
      <c r="CL528" s="1645"/>
      <c r="CM528" s="1645"/>
      <c r="CN528"/>
      <c r="CO528"/>
      <c r="CP528"/>
      <c r="CQ528"/>
      <c r="CR528"/>
      <c r="CS528" s="1060"/>
      <c r="CT528" s="1060"/>
      <c r="CU528" s="1060"/>
      <c r="CV528" s="1060"/>
      <c r="CW528" s="1060"/>
      <c r="CX528" s="1060"/>
    </row>
    <row r="529" spans="35:102" ht="15" customHeight="1" x14ac:dyDescent="0.3">
      <c r="AI529" s="1774">
        <v>48415950600</v>
      </c>
      <c r="AJ529" s="1993" t="s">
        <v>1937</v>
      </c>
      <c r="AK529" s="1993">
        <v>49434</v>
      </c>
      <c r="AL529" s="1994" t="s">
        <v>1727</v>
      </c>
      <c r="AM529" s="1994">
        <v>14.5</v>
      </c>
      <c r="AN529" s="1993" t="s">
        <v>192</v>
      </c>
      <c r="BX529"/>
      <c r="BY529"/>
      <c r="BZ529"/>
      <c r="CA529"/>
      <c r="CB529"/>
      <c r="CD529" s="1060"/>
      <c r="CE529" s="1286"/>
      <c r="CF529" s="1060"/>
      <c r="CG529" s="1060"/>
      <c r="CH529" s="1060"/>
      <c r="CK529" s="1645"/>
      <c r="CL529" s="1645"/>
      <c r="CM529" s="1645"/>
      <c r="CN529"/>
      <c r="CO529"/>
      <c r="CP529"/>
      <c r="CQ529"/>
      <c r="CR529"/>
      <c r="CS529" s="1060"/>
      <c r="CT529" s="1060"/>
      <c r="CU529" s="1060"/>
      <c r="CV529" s="1060"/>
      <c r="CW529" s="1060"/>
      <c r="CX529" s="1060"/>
    </row>
    <row r="530" spans="35:102" ht="15" customHeight="1" x14ac:dyDescent="0.3">
      <c r="AI530" s="1996">
        <v>48417950300</v>
      </c>
      <c r="AJ530" s="1997" t="s">
        <v>1938</v>
      </c>
      <c r="AK530" s="1997">
        <v>46685</v>
      </c>
      <c r="AL530" s="1998" t="s">
        <v>1727</v>
      </c>
      <c r="AM530" s="1998">
        <v>17.7</v>
      </c>
      <c r="AN530" s="1997" t="s">
        <v>192</v>
      </c>
      <c r="BX530"/>
      <c r="BY530"/>
      <c r="BZ530"/>
      <c r="CA530"/>
      <c r="CB530"/>
      <c r="CD530" s="1060"/>
      <c r="CE530" s="1286"/>
      <c r="CF530" s="1060"/>
      <c r="CG530" s="1060"/>
      <c r="CH530" s="1060"/>
      <c r="CK530" s="1645"/>
      <c r="CL530" s="1645"/>
      <c r="CM530" s="1645"/>
      <c r="CN530"/>
      <c r="CO530"/>
      <c r="CP530"/>
      <c r="CQ530"/>
      <c r="CR530"/>
      <c r="CS530" s="1060"/>
      <c r="CT530" s="1060"/>
      <c r="CU530" s="1060"/>
      <c r="CV530" s="1060"/>
      <c r="CW530" s="1060"/>
      <c r="CX530" s="1060"/>
    </row>
    <row r="531" spans="35:102" ht="15" customHeight="1" x14ac:dyDescent="0.3">
      <c r="AI531" s="1774">
        <v>48429950200</v>
      </c>
      <c r="AJ531" s="1993" t="s">
        <v>1944</v>
      </c>
      <c r="AK531" s="1993">
        <v>46829</v>
      </c>
      <c r="AL531" s="1994" t="s">
        <v>1727</v>
      </c>
      <c r="AM531" s="1994">
        <v>20.5</v>
      </c>
      <c r="AN531" s="1993" t="s">
        <v>193</v>
      </c>
      <c r="BX531"/>
      <c r="BY531"/>
      <c r="BZ531"/>
      <c r="CA531"/>
      <c r="CB531"/>
      <c r="CD531" s="1060"/>
      <c r="CE531" s="1286"/>
      <c r="CF531" s="1060"/>
      <c r="CG531" s="1060"/>
      <c r="CH531" s="1060"/>
      <c r="CK531" s="1645"/>
      <c r="CL531" s="1645"/>
      <c r="CM531" s="1645"/>
      <c r="CN531"/>
      <c r="CO531"/>
      <c r="CP531"/>
      <c r="CQ531"/>
      <c r="CR531"/>
      <c r="CS531" s="1060"/>
      <c r="CT531" s="1060"/>
      <c r="CU531" s="1060"/>
      <c r="CV531" s="1060"/>
      <c r="CW531" s="1060"/>
      <c r="CX531" s="1060"/>
    </row>
    <row r="532" spans="35:102" ht="15" customHeight="1" x14ac:dyDescent="0.3">
      <c r="AI532" s="1996">
        <v>48429950300</v>
      </c>
      <c r="AJ532" s="1997" t="s">
        <v>1944</v>
      </c>
      <c r="AK532" s="1997">
        <v>40042</v>
      </c>
      <c r="AL532" s="1998" t="s">
        <v>1728</v>
      </c>
      <c r="AM532" s="1998">
        <v>31.3</v>
      </c>
      <c r="AN532" s="1997" t="s">
        <v>193</v>
      </c>
      <c r="BX532"/>
      <c r="BY532"/>
      <c r="BZ532"/>
      <c r="CA532"/>
      <c r="CB532"/>
      <c r="CD532" s="1060"/>
      <c r="CE532" s="1286"/>
      <c r="CF532" s="1060"/>
      <c r="CG532" s="1060"/>
      <c r="CH532" s="1060"/>
      <c r="CK532" s="1645"/>
      <c r="CL532" s="1645"/>
      <c r="CM532" s="1645"/>
      <c r="CN532"/>
      <c r="CO532"/>
      <c r="CP532"/>
      <c r="CQ532"/>
      <c r="CR532"/>
      <c r="CS532" s="1060"/>
      <c r="CT532" s="1060"/>
      <c r="CU532" s="1060"/>
      <c r="CV532" s="1060"/>
      <c r="CW532" s="1060"/>
      <c r="CX532" s="1060"/>
    </row>
    <row r="533" spans="35:102" ht="15" customHeight="1" x14ac:dyDescent="0.3">
      <c r="AI533" s="1774">
        <v>48429950500</v>
      </c>
      <c r="AJ533" s="1993" t="s">
        <v>1944</v>
      </c>
      <c r="AK533" s="1993">
        <v>53026</v>
      </c>
      <c r="AL533" s="1994" t="s">
        <v>1729</v>
      </c>
      <c r="AM533" s="1994">
        <v>15</v>
      </c>
      <c r="AN533" s="1993" t="s">
        <v>192</v>
      </c>
      <c r="BX533"/>
      <c r="BY533"/>
      <c r="BZ533"/>
      <c r="CA533"/>
      <c r="CB533"/>
      <c r="CD533" s="1060"/>
      <c r="CE533" s="1286"/>
      <c r="CF533" s="1060"/>
      <c r="CG533" s="1060"/>
      <c r="CH533" s="1060"/>
      <c r="CK533" s="1645"/>
      <c r="CL533" s="1645"/>
      <c r="CM533" s="1645"/>
      <c r="CN533"/>
      <c r="CO533"/>
      <c r="CP533"/>
      <c r="CQ533"/>
      <c r="CR533"/>
      <c r="CS533" s="1060"/>
      <c r="CT533" s="1060"/>
      <c r="CU533" s="1060"/>
      <c r="CV533" s="1060"/>
      <c r="CW533" s="1060"/>
      <c r="CX533" s="1060"/>
    </row>
    <row r="534" spans="35:102" ht="15" customHeight="1" x14ac:dyDescent="0.3">
      <c r="AI534" s="1996">
        <v>48433950300</v>
      </c>
      <c r="AJ534" s="1997" t="s">
        <v>1946</v>
      </c>
      <c r="AK534" s="1997">
        <v>46786</v>
      </c>
      <c r="AL534" s="1998" t="s">
        <v>1727</v>
      </c>
      <c r="AM534" s="1998">
        <v>13.9</v>
      </c>
      <c r="AN534" s="1997" t="s">
        <v>192</v>
      </c>
      <c r="BX534"/>
      <c r="BY534"/>
      <c r="BZ534"/>
      <c r="CA534"/>
      <c r="CB534"/>
      <c r="CD534" s="1060"/>
      <c r="CE534" s="1286"/>
      <c r="CF534" s="1060"/>
      <c r="CG534" s="1060"/>
      <c r="CH534" s="1060"/>
      <c r="CK534" s="1645"/>
      <c r="CL534" s="1645"/>
      <c r="CM534" s="1645"/>
      <c r="CN534"/>
      <c r="CO534"/>
      <c r="CP534"/>
      <c r="CQ534"/>
      <c r="CR534"/>
      <c r="CS534" s="1060"/>
      <c r="CT534" s="1060"/>
      <c r="CU534" s="1060"/>
      <c r="CV534" s="1060"/>
      <c r="CW534" s="1060"/>
      <c r="CX534" s="1060"/>
    </row>
    <row r="535" spans="35:102" ht="15" customHeight="1" x14ac:dyDescent="0.3">
      <c r="AI535" s="1774">
        <v>48441010100</v>
      </c>
      <c r="AJ535" s="1993" t="s">
        <v>1950</v>
      </c>
      <c r="AK535" s="1993">
        <v>37786</v>
      </c>
      <c r="AL535" s="1994" t="s">
        <v>1728</v>
      </c>
      <c r="AM535" s="1994">
        <v>21.5</v>
      </c>
      <c r="AN535" s="1993" t="s">
        <v>193</v>
      </c>
      <c r="BX535"/>
      <c r="BY535"/>
      <c r="BZ535"/>
      <c r="CA535"/>
      <c r="CB535"/>
      <c r="CD535" s="1060"/>
      <c r="CE535" s="1286"/>
      <c r="CF535" s="1060"/>
      <c r="CG535" s="1060"/>
      <c r="CH535" s="1060"/>
      <c r="CK535" s="1645"/>
      <c r="CL535" s="1645"/>
      <c r="CM535" s="1645"/>
      <c r="CN535"/>
      <c r="CO535"/>
      <c r="CP535"/>
      <c r="CQ535"/>
      <c r="CR535"/>
      <c r="CS535" s="1060"/>
      <c r="CT535" s="1060"/>
      <c r="CU535" s="1060"/>
      <c r="CV535" s="1060"/>
      <c r="CW535" s="1060"/>
      <c r="CX535" s="1060"/>
    </row>
    <row r="536" spans="35:102" ht="15" customHeight="1" x14ac:dyDescent="0.3">
      <c r="AI536" s="1996">
        <v>48441010200</v>
      </c>
      <c r="AJ536" s="1997" t="s">
        <v>1950</v>
      </c>
      <c r="AK536" s="1997">
        <v>22644</v>
      </c>
      <c r="AL536" s="1998" t="s">
        <v>1730</v>
      </c>
      <c r="AM536" s="1998">
        <v>47</v>
      </c>
      <c r="AN536" s="1997" t="s">
        <v>193</v>
      </c>
      <c r="BX536"/>
      <c r="BY536"/>
      <c r="BZ536"/>
      <c r="CA536"/>
      <c r="CB536"/>
      <c r="CD536" s="1060"/>
      <c r="CE536" s="1286"/>
      <c r="CF536" s="1060"/>
      <c r="CG536" s="1060"/>
      <c r="CH536" s="1060"/>
      <c r="CK536" s="1645"/>
      <c r="CL536" s="1645"/>
      <c r="CM536" s="1645"/>
      <c r="CN536"/>
      <c r="CO536"/>
      <c r="CP536"/>
      <c r="CQ536"/>
      <c r="CR536"/>
      <c r="CS536" s="1060"/>
      <c r="CT536" s="1060"/>
      <c r="CU536" s="1060"/>
      <c r="CV536" s="1060"/>
      <c r="CW536" s="1060"/>
      <c r="CX536" s="1060"/>
    </row>
    <row r="537" spans="35:102" ht="15" customHeight="1" x14ac:dyDescent="0.3">
      <c r="AI537" s="1774">
        <v>48441010300</v>
      </c>
      <c r="AJ537" s="1993" t="s">
        <v>1950</v>
      </c>
      <c r="AK537" s="1993">
        <v>35521</v>
      </c>
      <c r="AL537" s="1994" t="s">
        <v>1730</v>
      </c>
      <c r="AM537" s="1994">
        <v>33.700000000000003</v>
      </c>
      <c r="AN537" s="1993" t="s">
        <v>193</v>
      </c>
      <c r="BX537"/>
      <c r="BY537"/>
      <c r="BZ537"/>
      <c r="CA537"/>
      <c r="CB537"/>
      <c r="CD537" s="1060"/>
      <c r="CE537" s="1286"/>
      <c r="CF537" s="1060"/>
      <c r="CG537" s="1060"/>
      <c r="CH537" s="1060"/>
      <c r="CK537" s="1645"/>
      <c r="CL537" s="1645"/>
      <c r="CM537" s="1645"/>
      <c r="CN537"/>
      <c r="CO537"/>
      <c r="CP537"/>
      <c r="CQ537"/>
      <c r="CR537"/>
      <c r="CS537" s="1060"/>
      <c r="CT537" s="1060"/>
      <c r="CU537" s="1060"/>
      <c r="CV537" s="1060"/>
      <c r="CW537" s="1060"/>
      <c r="CX537" s="1060"/>
    </row>
    <row r="538" spans="35:102" ht="15" customHeight="1" x14ac:dyDescent="0.3">
      <c r="AI538" s="1996">
        <v>48441010400</v>
      </c>
      <c r="AJ538" s="1997" t="s">
        <v>1950</v>
      </c>
      <c r="AK538" s="1997">
        <v>28917</v>
      </c>
      <c r="AL538" s="1998" t="s">
        <v>1730</v>
      </c>
      <c r="AM538" s="1998">
        <v>23.6</v>
      </c>
      <c r="AN538" s="1997" t="s">
        <v>193</v>
      </c>
      <c r="BX538"/>
      <c r="BY538"/>
      <c r="BZ538"/>
      <c r="CA538"/>
      <c r="CB538"/>
      <c r="CD538" s="1060"/>
      <c r="CE538" s="1286"/>
      <c r="CF538" s="1060"/>
      <c r="CG538" s="1060"/>
      <c r="CH538" s="1060"/>
      <c r="CK538" s="1645"/>
      <c r="CL538" s="1645"/>
      <c r="CM538" s="1645"/>
      <c r="CN538"/>
      <c r="CO538"/>
      <c r="CP538"/>
      <c r="CQ538"/>
      <c r="CR538"/>
      <c r="CS538" s="1060"/>
      <c r="CT538" s="1060"/>
      <c r="CU538" s="1060"/>
      <c r="CV538" s="1060"/>
      <c r="CW538" s="1060"/>
      <c r="CX538" s="1060"/>
    </row>
    <row r="539" spans="35:102" ht="15" customHeight="1" x14ac:dyDescent="0.3">
      <c r="AI539" s="1774">
        <v>48441010500</v>
      </c>
      <c r="AJ539" s="1993" t="s">
        <v>1950</v>
      </c>
      <c r="AK539" s="1993">
        <v>36849</v>
      </c>
      <c r="AL539" s="1994" t="s">
        <v>1728</v>
      </c>
      <c r="AM539" s="1994">
        <v>33.9</v>
      </c>
      <c r="AN539" s="1993" t="s">
        <v>193</v>
      </c>
      <c r="BX539"/>
      <c r="BY539"/>
      <c r="BZ539"/>
      <c r="CA539"/>
      <c r="CB539"/>
      <c r="CD539" s="1060"/>
      <c r="CE539" s="1286"/>
      <c r="CF539" s="1060"/>
      <c r="CG539" s="1060"/>
      <c r="CH539" s="1060"/>
      <c r="CK539" s="1645"/>
      <c r="CL539" s="1645"/>
      <c r="CM539" s="1645"/>
      <c r="CN539"/>
      <c r="CO539"/>
      <c r="CP539"/>
      <c r="CQ539"/>
      <c r="CR539"/>
      <c r="CS539" s="1060"/>
      <c r="CT539" s="1060"/>
      <c r="CU539" s="1060"/>
      <c r="CV539" s="1060"/>
      <c r="CW539" s="1060"/>
      <c r="CX539" s="1060"/>
    </row>
    <row r="540" spans="35:102" ht="15" customHeight="1" x14ac:dyDescent="0.3">
      <c r="AI540" s="1996">
        <v>48441010600</v>
      </c>
      <c r="AJ540" s="1997" t="s">
        <v>1950</v>
      </c>
      <c r="AK540" s="1997">
        <v>58125</v>
      </c>
      <c r="AL540" s="1998" t="s">
        <v>1729</v>
      </c>
      <c r="AM540" s="1998">
        <v>9.5</v>
      </c>
      <c r="AN540" s="1997" t="s">
        <v>192</v>
      </c>
      <c r="BX540"/>
      <c r="BY540"/>
      <c r="BZ540"/>
      <c r="CA540"/>
      <c r="CB540"/>
      <c r="CD540" s="1060"/>
      <c r="CE540" s="1286"/>
      <c r="CF540" s="1060"/>
      <c r="CG540" s="1060"/>
      <c r="CH540" s="1060"/>
      <c r="CK540" s="1645"/>
      <c r="CL540" s="1645"/>
      <c r="CM540" s="1645"/>
      <c r="CN540"/>
      <c r="CO540"/>
      <c r="CP540"/>
      <c r="CQ540"/>
      <c r="CR540"/>
      <c r="CS540" s="1060"/>
      <c r="CT540" s="1060"/>
      <c r="CU540" s="1060"/>
      <c r="CV540" s="1060"/>
      <c r="CW540" s="1060"/>
      <c r="CX540" s="1060"/>
    </row>
    <row r="541" spans="35:102" ht="15" customHeight="1" x14ac:dyDescent="0.3">
      <c r="AI541" s="1774">
        <v>48441010700</v>
      </c>
      <c r="AJ541" s="1993" t="s">
        <v>1950</v>
      </c>
      <c r="AK541" s="1993">
        <v>37367</v>
      </c>
      <c r="AL541" s="1994" t="s">
        <v>1728</v>
      </c>
      <c r="AM541" s="1994">
        <v>28.5</v>
      </c>
      <c r="AN541" s="1993" t="s">
        <v>193</v>
      </c>
      <c r="BX541"/>
      <c r="BY541"/>
      <c r="BZ541"/>
      <c r="CA541"/>
      <c r="CB541"/>
      <c r="CD541" s="1060"/>
      <c r="CE541" s="1286"/>
      <c r="CF541" s="1060"/>
      <c r="CG541" s="1060"/>
      <c r="CH541" s="1060"/>
      <c r="CK541" s="1645"/>
      <c r="CL541" s="1645"/>
      <c r="CM541" s="1645"/>
      <c r="CN541"/>
      <c r="CO541"/>
      <c r="CP541"/>
      <c r="CQ541"/>
      <c r="CR541"/>
      <c r="CS541" s="1060"/>
      <c r="CT541" s="1060"/>
      <c r="CU541" s="1060"/>
      <c r="CV541" s="1060"/>
      <c r="CW541" s="1060"/>
      <c r="CX541" s="1060"/>
    </row>
    <row r="542" spans="35:102" ht="15" customHeight="1" x14ac:dyDescent="0.3">
      <c r="AI542" s="1996">
        <v>48441010800</v>
      </c>
      <c r="AJ542" s="1997" t="s">
        <v>1950</v>
      </c>
      <c r="AK542" s="1997">
        <v>29286</v>
      </c>
      <c r="AL542" s="1998" t="s">
        <v>1730</v>
      </c>
      <c r="AM542" s="1998">
        <v>29.5</v>
      </c>
      <c r="AN542" s="1997" t="s">
        <v>193</v>
      </c>
      <c r="BX542"/>
      <c r="BY542"/>
      <c r="BZ542"/>
      <c r="CA542"/>
      <c r="CB542"/>
      <c r="CD542" s="1060"/>
      <c r="CE542" s="1286"/>
      <c r="CF542" s="1060"/>
      <c r="CG542" s="1060"/>
      <c r="CH542" s="1060"/>
      <c r="CK542" s="1645"/>
      <c r="CL542" s="1645"/>
      <c r="CM542" s="1645"/>
      <c r="CN542"/>
      <c r="CO542"/>
      <c r="CP542"/>
      <c r="CQ542"/>
      <c r="CR542"/>
      <c r="CS542" s="1060"/>
      <c r="CT542" s="1060"/>
      <c r="CU542" s="1060"/>
      <c r="CV542" s="1060"/>
      <c r="CW542" s="1060"/>
      <c r="CX542" s="1060"/>
    </row>
    <row r="543" spans="35:102" ht="15" customHeight="1" x14ac:dyDescent="0.3">
      <c r="AI543" s="1774">
        <v>48441010900</v>
      </c>
      <c r="AJ543" s="1993" t="s">
        <v>1950</v>
      </c>
      <c r="AK543" s="1993">
        <v>37203</v>
      </c>
      <c r="AL543" s="1994" t="s">
        <v>1728</v>
      </c>
      <c r="AM543" s="1994">
        <v>25.9</v>
      </c>
      <c r="AN543" s="1993" t="s">
        <v>193</v>
      </c>
      <c r="BX543"/>
      <c r="BY543"/>
      <c r="BZ543"/>
      <c r="CA543"/>
      <c r="CB543"/>
      <c r="CD543" s="1060"/>
      <c r="CE543" s="1286"/>
      <c r="CF543" s="1060"/>
      <c r="CG543" s="1060"/>
      <c r="CH543" s="1060"/>
      <c r="CK543" s="1645"/>
      <c r="CL543" s="1645"/>
      <c r="CM543" s="1645"/>
      <c r="CN543"/>
      <c r="CO543"/>
      <c r="CP543"/>
      <c r="CQ543"/>
      <c r="CR543"/>
      <c r="CS543" s="1060"/>
      <c r="CT543" s="1060"/>
      <c r="CU543" s="1060"/>
      <c r="CV543" s="1060"/>
      <c r="CW543" s="1060"/>
      <c r="CX543" s="1060"/>
    </row>
    <row r="544" spans="35:102" ht="15" customHeight="1" x14ac:dyDescent="0.3">
      <c r="AI544" s="1996">
        <v>48441011000</v>
      </c>
      <c r="AJ544" s="1997" t="s">
        <v>1950</v>
      </c>
      <c r="AK544" s="1997">
        <v>35789</v>
      </c>
      <c r="AL544" s="1998" t="s">
        <v>1730</v>
      </c>
      <c r="AM544" s="1998">
        <v>22.5</v>
      </c>
      <c r="AN544" s="1997" t="s">
        <v>193</v>
      </c>
      <c r="BX544"/>
      <c r="BY544"/>
      <c r="BZ544"/>
      <c r="CA544"/>
      <c r="CB544"/>
      <c r="CD544" s="1060"/>
      <c r="CE544" s="1286"/>
      <c r="CF544" s="1060"/>
      <c r="CG544" s="1060"/>
      <c r="CH544" s="1060"/>
      <c r="CK544" s="1645"/>
      <c r="CL544" s="1645"/>
      <c r="CM544" s="1645"/>
      <c r="CN544"/>
      <c r="CO544"/>
      <c r="CP544"/>
      <c r="CQ544"/>
      <c r="CR544"/>
      <c r="CS544" s="1060"/>
      <c r="CT544" s="1060"/>
      <c r="CU544" s="1060"/>
      <c r="CV544" s="1060"/>
      <c r="CW544" s="1060"/>
      <c r="CX544" s="1060"/>
    </row>
    <row r="545" spans="35:102" ht="15" customHeight="1" x14ac:dyDescent="0.3">
      <c r="AI545" s="1774">
        <v>48441011200</v>
      </c>
      <c r="AJ545" s="1993" t="s">
        <v>1950</v>
      </c>
      <c r="AK545" s="1993">
        <v>34785</v>
      </c>
      <c r="AL545" s="1994" t="s">
        <v>1730</v>
      </c>
      <c r="AM545" s="1994">
        <v>16.5</v>
      </c>
      <c r="AN545" s="1993" t="s">
        <v>192</v>
      </c>
      <c r="BX545"/>
      <c r="BY545"/>
      <c r="BZ545"/>
      <c r="CA545"/>
      <c r="CB545"/>
      <c r="CD545" s="1060"/>
      <c r="CE545" s="1286"/>
      <c r="CF545" s="1060"/>
      <c r="CG545" s="1060"/>
      <c r="CH545" s="1060"/>
      <c r="CK545" s="1645"/>
      <c r="CL545" s="1645"/>
      <c r="CM545" s="1645"/>
      <c r="CN545"/>
      <c r="CO545"/>
      <c r="CP545"/>
      <c r="CQ545"/>
      <c r="CR545"/>
      <c r="CS545" s="1060"/>
      <c r="CT545" s="1060"/>
      <c r="CU545" s="1060"/>
      <c r="CV545" s="1060"/>
      <c r="CW545" s="1060"/>
      <c r="CX545" s="1060"/>
    </row>
    <row r="546" spans="35:102" ht="15" customHeight="1" x14ac:dyDescent="0.3">
      <c r="AI546" s="1996">
        <v>48441011300</v>
      </c>
      <c r="AJ546" s="1997" t="s">
        <v>1950</v>
      </c>
      <c r="AK546" s="1997">
        <v>33068</v>
      </c>
      <c r="AL546" s="1998" t="s">
        <v>1730</v>
      </c>
      <c r="AM546" s="1998">
        <v>25.8</v>
      </c>
      <c r="AN546" s="1997" t="s">
        <v>193</v>
      </c>
      <c r="BX546"/>
      <c r="BY546"/>
      <c r="BZ546"/>
      <c r="CA546"/>
      <c r="CB546"/>
      <c r="CD546" s="1060"/>
      <c r="CE546" s="1286"/>
      <c r="CF546" s="1060"/>
      <c r="CG546" s="1060"/>
      <c r="CH546" s="1060"/>
      <c r="CK546" s="1645"/>
      <c r="CL546" s="1645"/>
      <c r="CM546" s="1645"/>
      <c r="CN546"/>
      <c r="CO546"/>
      <c r="CP546"/>
      <c r="CQ546"/>
      <c r="CR546"/>
      <c r="CS546" s="1060"/>
      <c r="CT546" s="1060"/>
      <c r="CU546" s="1060"/>
      <c r="CV546" s="1060"/>
      <c r="CW546" s="1060"/>
      <c r="CX546" s="1060"/>
    </row>
    <row r="547" spans="35:102" ht="15" customHeight="1" x14ac:dyDescent="0.3">
      <c r="AI547" s="1774">
        <v>48441011400</v>
      </c>
      <c r="AJ547" s="1993" t="s">
        <v>1950</v>
      </c>
      <c r="AK547" s="1993">
        <v>54401</v>
      </c>
      <c r="AL547" s="1994" t="s">
        <v>1729</v>
      </c>
      <c r="AM547" s="1994">
        <v>19.3</v>
      </c>
      <c r="AN547" s="1993" t="s">
        <v>192</v>
      </c>
      <c r="BX547"/>
      <c r="BY547"/>
      <c r="BZ547"/>
      <c r="CA547"/>
      <c r="CB547"/>
      <c r="CD547" s="1060"/>
      <c r="CE547" s="1286"/>
      <c r="CF547" s="1060"/>
      <c r="CG547" s="1060"/>
      <c r="CH547" s="1060"/>
      <c r="CK547" s="1645"/>
      <c r="CL547" s="1645"/>
      <c r="CM547" s="1645"/>
      <c r="CN547"/>
      <c r="CO547"/>
      <c r="CP547"/>
      <c r="CQ547"/>
      <c r="CR547"/>
      <c r="CS547" s="1060"/>
      <c r="CT547" s="1060"/>
      <c r="CU547" s="1060"/>
      <c r="CV547" s="1060"/>
      <c r="CW547" s="1060"/>
      <c r="CX547" s="1060"/>
    </row>
    <row r="548" spans="35:102" ht="15" customHeight="1" x14ac:dyDescent="0.3">
      <c r="AI548" s="1996">
        <v>48441011500</v>
      </c>
      <c r="AJ548" s="1997" t="s">
        <v>1950</v>
      </c>
      <c r="AK548" s="1997">
        <v>42500</v>
      </c>
      <c r="AL548" s="1998" t="s">
        <v>1728</v>
      </c>
      <c r="AM548" s="1998">
        <v>17.3</v>
      </c>
      <c r="AN548" s="1997" t="s">
        <v>192</v>
      </c>
      <c r="BX548"/>
      <c r="BY548"/>
      <c r="BZ548"/>
      <c r="CA548"/>
      <c r="CB548"/>
      <c r="CD548" s="1060"/>
      <c r="CE548" s="1286"/>
      <c r="CF548" s="1060"/>
      <c r="CG548" s="1060"/>
      <c r="CH548" s="1060"/>
      <c r="CK548" s="1645"/>
      <c r="CL548" s="1645"/>
      <c r="CM548" s="1645"/>
      <c r="CN548"/>
      <c r="CO548"/>
      <c r="CP548"/>
      <c r="CQ548"/>
      <c r="CR548"/>
      <c r="CS548" s="1060"/>
      <c r="CT548" s="1060"/>
      <c r="CU548" s="1060"/>
      <c r="CV548" s="1060"/>
      <c r="CW548" s="1060"/>
      <c r="CX548" s="1060"/>
    </row>
    <row r="549" spans="35:102" ht="15" customHeight="1" x14ac:dyDescent="0.3">
      <c r="AI549" s="1774">
        <v>48441011600</v>
      </c>
      <c r="AJ549" s="1993" t="s">
        <v>1950</v>
      </c>
      <c r="AK549" s="1993">
        <v>47639</v>
      </c>
      <c r="AL549" s="1994" t="s">
        <v>1727</v>
      </c>
      <c r="AM549" s="1994">
        <v>11.5</v>
      </c>
      <c r="AN549" s="1993" t="s">
        <v>192</v>
      </c>
      <c r="BX549"/>
      <c r="BY549"/>
      <c r="BZ549"/>
      <c r="CA549"/>
      <c r="CB549"/>
      <c r="CD549" s="1060"/>
      <c r="CE549" s="1286"/>
      <c r="CF549" s="1060"/>
      <c r="CG549" s="1060"/>
      <c r="CH549" s="1060"/>
      <c r="CK549" s="1645"/>
      <c r="CL549" s="1645"/>
      <c r="CM549" s="1645"/>
      <c r="CN549"/>
      <c r="CO549"/>
      <c r="CP549"/>
      <c r="CQ549"/>
      <c r="CR549"/>
      <c r="CS549" s="1060"/>
      <c r="CT549" s="1060"/>
      <c r="CU549" s="1060"/>
      <c r="CV549" s="1060"/>
      <c r="CW549" s="1060"/>
      <c r="CX549" s="1060"/>
    </row>
    <row r="550" spans="35:102" ht="15" customHeight="1" x14ac:dyDescent="0.3">
      <c r="AI550" s="1996">
        <v>48441011700</v>
      </c>
      <c r="AJ550" s="1997" t="s">
        <v>1950</v>
      </c>
      <c r="AK550" s="1997">
        <v>29901</v>
      </c>
      <c r="AL550" s="1998" t="s">
        <v>1730</v>
      </c>
      <c r="AM550" s="1998">
        <v>24.5</v>
      </c>
      <c r="AN550" s="1997" t="s">
        <v>193</v>
      </c>
      <c r="BX550"/>
      <c r="BY550"/>
      <c r="BZ550"/>
      <c r="CA550"/>
      <c r="CB550"/>
      <c r="CD550" s="1060"/>
      <c r="CE550" s="1286"/>
      <c r="CF550" s="1060"/>
      <c r="CG550" s="1060"/>
      <c r="CH550" s="1060"/>
      <c r="CK550" s="1645"/>
      <c r="CL550" s="1645"/>
      <c r="CM550" s="1645"/>
      <c r="CN550"/>
      <c r="CO550"/>
      <c r="CP550"/>
      <c r="CQ550"/>
      <c r="CR550"/>
      <c r="CS550" s="1060"/>
      <c r="CT550" s="1060"/>
      <c r="CU550" s="1060"/>
      <c r="CV550" s="1060"/>
      <c r="CW550" s="1060"/>
      <c r="CX550" s="1060"/>
    </row>
    <row r="551" spans="35:102" ht="15" customHeight="1" x14ac:dyDescent="0.3">
      <c r="AI551" s="1774">
        <v>48441011900</v>
      </c>
      <c r="AJ551" s="1993" t="s">
        <v>1950</v>
      </c>
      <c r="AK551" s="1993">
        <v>26898</v>
      </c>
      <c r="AL551" s="1994" t="s">
        <v>1730</v>
      </c>
      <c r="AM551" s="1994">
        <v>33.1</v>
      </c>
      <c r="AN551" s="1993" t="s">
        <v>193</v>
      </c>
      <c r="BX551"/>
      <c r="BY551"/>
      <c r="BZ551"/>
      <c r="CA551"/>
      <c r="CB551"/>
      <c r="CD551" s="1060"/>
      <c r="CE551" s="1286"/>
      <c r="CF551" s="1060"/>
      <c r="CG551" s="1060"/>
      <c r="CH551" s="1060"/>
      <c r="CK551" s="1645"/>
      <c r="CL551" s="1645"/>
      <c r="CM551" s="1645"/>
      <c r="CN551"/>
      <c r="CO551"/>
      <c r="CP551"/>
      <c r="CQ551"/>
      <c r="CR551"/>
      <c r="CS551" s="1060"/>
      <c r="CT551" s="1060"/>
      <c r="CU551" s="1060"/>
      <c r="CV551" s="1060"/>
      <c r="CW551" s="1060"/>
      <c r="CX551" s="1060"/>
    </row>
    <row r="552" spans="35:102" ht="15" customHeight="1" x14ac:dyDescent="0.3">
      <c r="AI552" s="1996">
        <v>48441012000</v>
      </c>
      <c r="AJ552" s="1997" t="s">
        <v>1950</v>
      </c>
      <c r="AK552" s="1997">
        <v>103164</v>
      </c>
      <c r="AL552" s="1998" t="s">
        <v>1729</v>
      </c>
      <c r="AM552" s="1998">
        <v>6.4</v>
      </c>
      <c r="AN552" s="1997" t="s">
        <v>192</v>
      </c>
      <c r="BX552"/>
      <c r="BY552"/>
      <c r="BZ552"/>
      <c r="CA552"/>
      <c r="CB552"/>
      <c r="CD552" s="1060"/>
      <c r="CE552" s="1286"/>
      <c r="CF552" s="1060"/>
      <c r="CG552" s="1060"/>
      <c r="CH552" s="1060"/>
      <c r="CK552" s="1645"/>
      <c r="CL552" s="1645"/>
      <c r="CM552" s="1645"/>
      <c r="CN552"/>
      <c r="CO552"/>
      <c r="CP552"/>
      <c r="CQ552"/>
      <c r="CR552"/>
      <c r="CS552" s="1060"/>
      <c r="CT552" s="1060"/>
      <c r="CU552" s="1060"/>
      <c r="CV552" s="1060"/>
      <c r="CW552" s="1060"/>
      <c r="CX552" s="1060"/>
    </row>
    <row r="553" spans="35:102" ht="15" customHeight="1" x14ac:dyDescent="0.3">
      <c r="AI553" s="1774">
        <v>48441012100</v>
      </c>
      <c r="AJ553" s="1993" t="s">
        <v>1950</v>
      </c>
      <c r="AK553" s="1993" t="s">
        <v>1734</v>
      </c>
      <c r="AL553" s="1994" t="s">
        <v>2183</v>
      </c>
      <c r="AM553" s="1994">
        <v>67.599999999999994</v>
      </c>
      <c r="AN553" s="1993" t="s">
        <v>193</v>
      </c>
      <c r="BX553"/>
      <c r="BY553"/>
      <c r="BZ553"/>
      <c r="CA553"/>
      <c r="CB553"/>
      <c r="CD553" s="1060"/>
      <c r="CE553" s="1286"/>
      <c r="CF553" s="1060"/>
      <c r="CG553" s="1060"/>
      <c r="CH553" s="1060"/>
      <c r="CK553" s="1645"/>
      <c r="CL553" s="1645"/>
      <c r="CM553" s="1645"/>
      <c r="CN553"/>
      <c r="CO553"/>
      <c r="CP553"/>
      <c r="CQ553"/>
      <c r="CR553"/>
      <c r="CS553" s="1060"/>
      <c r="CT553" s="1060"/>
      <c r="CU553" s="1060"/>
      <c r="CV553" s="1060"/>
      <c r="CW553" s="1060"/>
      <c r="CX553" s="1060"/>
    </row>
    <row r="554" spans="35:102" ht="15" customHeight="1" x14ac:dyDescent="0.3">
      <c r="AI554" s="1996">
        <v>48441012200</v>
      </c>
      <c r="AJ554" s="1997" t="s">
        <v>1950</v>
      </c>
      <c r="AK554" s="1997">
        <v>38784</v>
      </c>
      <c r="AL554" s="1998" t="s">
        <v>1728</v>
      </c>
      <c r="AM554" s="1998">
        <v>11.2</v>
      </c>
      <c r="AN554" s="1997" t="s">
        <v>192</v>
      </c>
      <c r="BX554"/>
      <c r="BY554"/>
      <c r="BZ554"/>
      <c r="CA554"/>
      <c r="CB554"/>
      <c r="CD554" s="1060"/>
      <c r="CE554" s="1286"/>
      <c r="CF554" s="1060"/>
      <c r="CG554" s="1060"/>
      <c r="CH554" s="1060"/>
      <c r="CK554" s="1645"/>
      <c r="CL554" s="1645"/>
      <c r="CM554" s="1645"/>
      <c r="CN554"/>
      <c r="CO554"/>
      <c r="CP554"/>
      <c r="CQ554"/>
      <c r="CR554"/>
      <c r="CS554" s="1060"/>
      <c r="CT554" s="1060"/>
      <c r="CU554" s="1060"/>
      <c r="CV554" s="1060"/>
      <c r="CW554" s="1060"/>
      <c r="CX554" s="1060"/>
    </row>
    <row r="555" spans="35:102" ht="15" customHeight="1" x14ac:dyDescent="0.3">
      <c r="AI555" s="1774">
        <v>48441012300</v>
      </c>
      <c r="AJ555" s="1993" t="s">
        <v>1950</v>
      </c>
      <c r="AK555" s="1993">
        <v>39717</v>
      </c>
      <c r="AL555" s="1994" t="s">
        <v>1728</v>
      </c>
      <c r="AM555" s="1994">
        <v>18.899999999999999</v>
      </c>
      <c r="AN555" s="1993" t="s">
        <v>192</v>
      </c>
      <c r="BX555"/>
      <c r="BY555"/>
      <c r="BZ555"/>
      <c r="CA555"/>
      <c r="CB555"/>
      <c r="CD555" s="1060"/>
      <c r="CE555" s="1286"/>
      <c r="CF555" s="1060"/>
      <c r="CG555" s="1060"/>
      <c r="CH555" s="1060"/>
      <c r="CK555" s="1645"/>
      <c r="CL555" s="1645"/>
      <c r="CM555" s="1645"/>
      <c r="CN555"/>
      <c r="CO555"/>
      <c r="CP555"/>
      <c r="CQ555"/>
      <c r="CR555"/>
      <c r="CS555" s="1060"/>
      <c r="CT555" s="1060"/>
      <c r="CU555" s="1060"/>
      <c r="CV555" s="1060"/>
      <c r="CW555" s="1060"/>
      <c r="CX555" s="1060"/>
    </row>
    <row r="556" spans="35:102" ht="15" customHeight="1" x14ac:dyDescent="0.3">
      <c r="AI556" s="1996">
        <v>48441012400</v>
      </c>
      <c r="AJ556" s="1997" t="s">
        <v>1950</v>
      </c>
      <c r="AK556" s="1997">
        <v>48289</v>
      </c>
      <c r="AL556" s="1998" t="s">
        <v>1727</v>
      </c>
      <c r="AM556" s="1998">
        <v>10.1</v>
      </c>
      <c r="AN556" s="1997" t="s">
        <v>192</v>
      </c>
      <c r="BX556"/>
      <c r="BY556"/>
      <c r="BZ556"/>
      <c r="CA556"/>
      <c r="CB556"/>
      <c r="CD556" s="1060"/>
      <c r="CE556" s="1286"/>
      <c r="CF556" s="1060"/>
      <c r="CG556" s="1060"/>
      <c r="CH556" s="1060"/>
      <c r="CK556" s="1645"/>
      <c r="CL556" s="1645"/>
      <c r="CM556" s="1645"/>
      <c r="CN556"/>
      <c r="CO556"/>
      <c r="CP556"/>
      <c r="CQ556"/>
      <c r="CR556"/>
      <c r="CS556" s="1060"/>
      <c r="CT556" s="1060"/>
      <c r="CU556" s="1060"/>
      <c r="CV556" s="1060"/>
      <c r="CW556" s="1060"/>
      <c r="CX556" s="1060"/>
    </row>
    <row r="557" spans="35:102" ht="15" customHeight="1" x14ac:dyDescent="0.3">
      <c r="AI557" s="1774">
        <v>48441012500</v>
      </c>
      <c r="AJ557" s="1993" t="s">
        <v>1950</v>
      </c>
      <c r="AK557" s="1993">
        <v>61117</v>
      </c>
      <c r="AL557" s="1994" t="s">
        <v>1729</v>
      </c>
      <c r="AM557" s="1994">
        <v>12.2</v>
      </c>
      <c r="AN557" s="1993" t="s">
        <v>192</v>
      </c>
      <c r="BX557"/>
      <c r="BY557"/>
      <c r="BZ557"/>
      <c r="CA557"/>
      <c r="CB557"/>
      <c r="CD557" s="1060"/>
      <c r="CE557" s="1286"/>
      <c r="CF557" s="1060"/>
      <c r="CG557" s="1060"/>
      <c r="CH557" s="1060"/>
      <c r="CK557" s="1645"/>
      <c r="CL557" s="1645"/>
      <c r="CM557" s="1645"/>
      <c r="CN557"/>
      <c r="CO557"/>
      <c r="CP557"/>
      <c r="CQ557"/>
      <c r="CR557"/>
      <c r="CS557" s="1060"/>
      <c r="CT557" s="1060"/>
      <c r="CU557" s="1060"/>
      <c r="CV557" s="1060"/>
      <c r="CW557" s="1060"/>
      <c r="CX557" s="1060"/>
    </row>
    <row r="558" spans="35:102" ht="15" customHeight="1" x14ac:dyDescent="0.3">
      <c r="AI558" s="1996">
        <v>48441012600</v>
      </c>
      <c r="AJ558" s="1997" t="s">
        <v>1950</v>
      </c>
      <c r="AK558" s="1997">
        <v>74187</v>
      </c>
      <c r="AL558" s="1998" t="s">
        <v>1729</v>
      </c>
      <c r="AM558" s="1998">
        <v>4.8</v>
      </c>
      <c r="AN558" s="1997" t="s">
        <v>192</v>
      </c>
      <c r="BX558"/>
      <c r="BY558"/>
      <c r="BZ558"/>
      <c r="CA558"/>
      <c r="CB558"/>
      <c r="CD558" s="1060"/>
      <c r="CE558" s="1286"/>
      <c r="CF558" s="1060"/>
      <c r="CG558" s="1060"/>
      <c r="CH558" s="1060"/>
      <c r="CK558" s="1645"/>
      <c r="CL558" s="1645"/>
      <c r="CM558" s="1645"/>
      <c r="CN558"/>
      <c r="CO558"/>
      <c r="CP558"/>
      <c r="CQ558"/>
      <c r="CR558"/>
      <c r="CS558" s="1060"/>
      <c r="CT558" s="1060"/>
      <c r="CU558" s="1060"/>
      <c r="CV558" s="1060"/>
      <c r="CW558" s="1060"/>
      <c r="CX558" s="1060"/>
    </row>
    <row r="559" spans="35:102" ht="15" customHeight="1" x14ac:dyDescent="0.3">
      <c r="AI559" s="1774">
        <v>48441012700</v>
      </c>
      <c r="AJ559" s="1993" t="s">
        <v>1950</v>
      </c>
      <c r="AK559" s="1993">
        <v>73875</v>
      </c>
      <c r="AL559" s="1994" t="s">
        <v>1729</v>
      </c>
      <c r="AM559" s="1994">
        <v>7.8</v>
      </c>
      <c r="AN559" s="1993" t="s">
        <v>192</v>
      </c>
      <c r="BX559"/>
      <c r="BY559"/>
      <c r="BZ559"/>
      <c r="CA559"/>
      <c r="CB559"/>
      <c r="CD559" s="1060"/>
      <c r="CE559" s="1286"/>
      <c r="CF559" s="1060"/>
      <c r="CG559" s="1060"/>
      <c r="CH559" s="1060"/>
      <c r="CK559" s="1645"/>
      <c r="CL559" s="1645"/>
      <c r="CM559" s="1645"/>
      <c r="CN559"/>
      <c r="CO559"/>
      <c r="CP559"/>
      <c r="CQ559"/>
      <c r="CR559"/>
      <c r="CS559" s="1060"/>
      <c r="CT559" s="1060"/>
      <c r="CU559" s="1060"/>
      <c r="CV559" s="1060"/>
      <c r="CW559" s="1060"/>
      <c r="CX559" s="1060"/>
    </row>
    <row r="560" spans="35:102" ht="15" customHeight="1" x14ac:dyDescent="0.3">
      <c r="AI560" s="1996">
        <v>48441012801</v>
      </c>
      <c r="AJ560" s="1997" t="s">
        <v>1950</v>
      </c>
      <c r="AK560" s="1997">
        <v>50068</v>
      </c>
      <c r="AL560" s="1998" t="s">
        <v>1727</v>
      </c>
      <c r="AM560" s="1998">
        <v>22.8</v>
      </c>
      <c r="AN560" s="1997" t="s">
        <v>193</v>
      </c>
      <c r="BX560"/>
      <c r="BY560"/>
      <c r="BZ560"/>
      <c r="CA560"/>
      <c r="CB560"/>
      <c r="CD560" s="1060"/>
      <c r="CE560" s="1286"/>
      <c r="CF560" s="1060"/>
      <c r="CG560" s="1060"/>
      <c r="CH560" s="1060"/>
      <c r="CK560" s="1645"/>
      <c r="CL560" s="1645"/>
      <c r="CM560" s="1645"/>
      <c r="CN560"/>
      <c r="CO560"/>
      <c r="CP560"/>
      <c r="CQ560"/>
      <c r="CR560"/>
      <c r="CS560" s="1060"/>
      <c r="CT560" s="1060"/>
      <c r="CU560" s="1060"/>
      <c r="CV560" s="1060"/>
      <c r="CW560" s="1060"/>
      <c r="CX560" s="1060"/>
    </row>
    <row r="561" spans="35:102" ht="15" customHeight="1" x14ac:dyDescent="0.3">
      <c r="AI561" s="1774">
        <v>48441012802</v>
      </c>
      <c r="AJ561" s="1993" t="s">
        <v>1950</v>
      </c>
      <c r="AK561" s="1993">
        <v>40750</v>
      </c>
      <c r="AL561" s="1994" t="s">
        <v>1728</v>
      </c>
      <c r="AM561" s="1994">
        <v>19.2</v>
      </c>
      <c r="AN561" s="1993" t="s">
        <v>192</v>
      </c>
      <c r="BX561"/>
      <c r="BY561"/>
      <c r="BZ561"/>
      <c r="CA561"/>
      <c r="CB561"/>
      <c r="CD561" s="1060"/>
      <c r="CE561" s="1286"/>
      <c r="CF561" s="1060"/>
      <c r="CG561" s="1060"/>
      <c r="CH561" s="1060"/>
      <c r="CK561" s="1645"/>
      <c r="CL561" s="1645"/>
      <c r="CM561" s="1645"/>
      <c r="CN561"/>
      <c r="CO561"/>
      <c r="CP561"/>
      <c r="CQ561"/>
      <c r="CR561"/>
      <c r="CS561" s="1060"/>
      <c r="CT561" s="1060"/>
      <c r="CU561" s="1060"/>
      <c r="CV561" s="1060"/>
      <c r="CW561" s="1060"/>
      <c r="CX561" s="1060"/>
    </row>
    <row r="562" spans="35:102" ht="15" customHeight="1" x14ac:dyDescent="0.3">
      <c r="AI562" s="1996">
        <v>48441012900</v>
      </c>
      <c r="AJ562" s="1997" t="s">
        <v>1950</v>
      </c>
      <c r="AK562" s="1997">
        <v>46786</v>
      </c>
      <c r="AL562" s="1998" t="s">
        <v>1727</v>
      </c>
      <c r="AM562" s="1998">
        <v>11.3</v>
      </c>
      <c r="AN562" s="1997" t="s">
        <v>192</v>
      </c>
      <c r="BX562"/>
      <c r="BY562"/>
      <c r="BZ562"/>
      <c r="CA562"/>
      <c r="CB562"/>
      <c r="CD562" s="1060"/>
      <c r="CE562" s="1286"/>
      <c r="CF562" s="1060"/>
      <c r="CG562" s="1060"/>
      <c r="CH562" s="1060"/>
      <c r="CK562" s="1645"/>
      <c r="CL562" s="1645"/>
      <c r="CM562" s="1645"/>
      <c r="CN562"/>
      <c r="CO562"/>
      <c r="CP562"/>
      <c r="CQ562"/>
      <c r="CR562"/>
      <c r="CS562" s="1060"/>
      <c r="CT562" s="1060"/>
      <c r="CU562" s="1060"/>
      <c r="CV562" s="1060"/>
      <c r="CW562" s="1060"/>
      <c r="CX562" s="1060"/>
    </row>
    <row r="563" spans="35:102" ht="15" customHeight="1" x14ac:dyDescent="0.3">
      <c r="AI563" s="1774">
        <v>48441013000</v>
      </c>
      <c r="AJ563" s="1993" t="s">
        <v>1950</v>
      </c>
      <c r="AK563" s="1993" t="s">
        <v>1734</v>
      </c>
      <c r="AL563" s="1994" t="s">
        <v>2183</v>
      </c>
      <c r="AM563" s="1994" t="s">
        <v>1734</v>
      </c>
      <c r="AN563" s="1993" t="s">
        <v>193</v>
      </c>
      <c r="BX563"/>
      <c r="BY563"/>
      <c r="BZ563"/>
      <c r="CA563"/>
      <c r="CB563"/>
      <c r="CD563" s="1060"/>
      <c r="CE563" s="1286"/>
      <c r="CF563" s="1060"/>
      <c r="CG563" s="1060"/>
      <c r="CH563" s="1060"/>
      <c r="CK563" s="1645"/>
      <c r="CL563" s="1645"/>
      <c r="CM563" s="1645"/>
      <c r="CN563"/>
      <c r="CO563"/>
      <c r="CP563"/>
      <c r="CQ563"/>
      <c r="CR563"/>
      <c r="CS563" s="1060"/>
      <c r="CT563" s="1060"/>
      <c r="CU563" s="1060"/>
      <c r="CV563" s="1060"/>
      <c r="CW563" s="1060"/>
      <c r="CX563" s="1060"/>
    </row>
    <row r="564" spans="35:102" ht="15" customHeight="1" x14ac:dyDescent="0.3">
      <c r="AI564" s="1996">
        <v>48441013100</v>
      </c>
      <c r="AJ564" s="1997" t="s">
        <v>1950</v>
      </c>
      <c r="AK564" s="1997">
        <v>37172</v>
      </c>
      <c r="AL564" s="1998" t="s">
        <v>1728</v>
      </c>
      <c r="AM564" s="1998">
        <v>19.100000000000001</v>
      </c>
      <c r="AN564" s="1997" t="s">
        <v>192</v>
      </c>
      <c r="BX564"/>
      <c r="BY564"/>
      <c r="BZ564"/>
      <c r="CA564"/>
      <c r="CB564"/>
      <c r="CD564" s="1060"/>
      <c r="CE564" s="1286"/>
      <c r="CF564" s="1060"/>
      <c r="CG564" s="1060"/>
      <c r="CH564" s="1060"/>
      <c r="CK564" s="1645"/>
      <c r="CL564" s="1645"/>
      <c r="CM564" s="1645"/>
      <c r="CN564"/>
      <c r="CO564"/>
      <c r="CP564"/>
      <c r="CQ564"/>
      <c r="CR564"/>
      <c r="CS564" s="1060"/>
      <c r="CT564" s="1060"/>
      <c r="CU564" s="1060"/>
      <c r="CV564" s="1060"/>
      <c r="CW564" s="1060"/>
      <c r="CX564" s="1060"/>
    </row>
    <row r="565" spans="35:102" ht="15" customHeight="1" x14ac:dyDescent="0.3">
      <c r="AI565" s="1774">
        <v>48441013200</v>
      </c>
      <c r="AJ565" s="1993" t="s">
        <v>1950</v>
      </c>
      <c r="AK565" s="1993">
        <v>43576</v>
      </c>
      <c r="AL565" s="1994" t="s">
        <v>1728</v>
      </c>
      <c r="AM565" s="1994">
        <v>15</v>
      </c>
      <c r="AN565" s="1993" t="s">
        <v>192</v>
      </c>
      <c r="BX565"/>
      <c r="BY565"/>
      <c r="BZ565"/>
      <c r="CA565"/>
      <c r="CB565"/>
      <c r="CD565" s="1060"/>
      <c r="CE565" s="1286"/>
      <c r="CF565" s="1060"/>
      <c r="CG565" s="1060"/>
      <c r="CH565" s="1060"/>
      <c r="CK565" s="1645"/>
      <c r="CL565" s="1645"/>
      <c r="CM565" s="1645"/>
      <c r="CN565"/>
      <c r="CO565"/>
      <c r="CP565"/>
      <c r="CQ565"/>
      <c r="CR565"/>
      <c r="CS565" s="1060"/>
      <c r="CT565" s="1060"/>
      <c r="CU565" s="1060"/>
      <c r="CV565" s="1060"/>
      <c r="CW565" s="1060"/>
      <c r="CX565" s="1060"/>
    </row>
    <row r="566" spans="35:102" ht="15" customHeight="1" x14ac:dyDescent="0.3">
      <c r="AI566" s="1996">
        <v>48441013300</v>
      </c>
      <c r="AJ566" s="1997" t="s">
        <v>1950</v>
      </c>
      <c r="AK566" s="1997">
        <v>64625</v>
      </c>
      <c r="AL566" s="1998" t="s">
        <v>1729</v>
      </c>
      <c r="AM566" s="1998">
        <v>12.3</v>
      </c>
      <c r="AN566" s="1997" t="s">
        <v>192</v>
      </c>
      <c r="BX566"/>
      <c r="BY566"/>
      <c r="BZ566"/>
      <c r="CA566"/>
      <c r="CB566"/>
      <c r="CD566" s="1060"/>
      <c r="CE566" s="1286"/>
      <c r="CF566" s="1060"/>
      <c r="CG566" s="1060"/>
      <c r="CH566" s="1060"/>
      <c r="CK566" s="1645"/>
      <c r="CL566" s="1645"/>
      <c r="CM566" s="1645"/>
      <c r="CN566"/>
      <c r="CO566"/>
      <c r="CP566"/>
      <c r="CQ566"/>
      <c r="CR566"/>
      <c r="CS566" s="1060"/>
      <c r="CT566" s="1060"/>
      <c r="CU566" s="1060"/>
      <c r="CV566" s="1060"/>
      <c r="CW566" s="1060"/>
      <c r="CX566" s="1060"/>
    </row>
    <row r="567" spans="35:102" ht="15" customHeight="1" x14ac:dyDescent="0.3">
      <c r="AI567" s="1774">
        <v>48441013401</v>
      </c>
      <c r="AJ567" s="1993" t="s">
        <v>1950</v>
      </c>
      <c r="AK567" s="1993">
        <v>41750</v>
      </c>
      <c r="AL567" s="1994" t="s">
        <v>1728</v>
      </c>
      <c r="AM567" s="1994">
        <v>8.1</v>
      </c>
      <c r="AN567" s="1993" t="s">
        <v>192</v>
      </c>
      <c r="BX567"/>
      <c r="BY567"/>
      <c r="BZ567"/>
      <c r="CA567"/>
      <c r="CB567"/>
      <c r="CD567" s="1060"/>
      <c r="CE567" s="1286"/>
      <c r="CF567" s="1060"/>
      <c r="CG567" s="1060"/>
      <c r="CH567" s="1060"/>
      <c r="CK567" s="1645"/>
      <c r="CL567" s="1645"/>
      <c r="CM567" s="1645"/>
      <c r="CN567"/>
      <c r="CO567"/>
      <c r="CP567"/>
      <c r="CQ567"/>
      <c r="CR567"/>
      <c r="CS567" s="1060"/>
      <c r="CT567" s="1060"/>
      <c r="CU567" s="1060"/>
      <c r="CV567" s="1060"/>
      <c r="CW567" s="1060"/>
      <c r="CX567" s="1060"/>
    </row>
    <row r="568" spans="35:102" ht="15" customHeight="1" x14ac:dyDescent="0.3">
      <c r="AI568" s="1996">
        <v>48441013402</v>
      </c>
      <c r="AJ568" s="1997" t="s">
        <v>1950</v>
      </c>
      <c r="AK568" s="1997">
        <v>79548</v>
      </c>
      <c r="AL568" s="1998" t="s">
        <v>1729</v>
      </c>
      <c r="AM568" s="1998">
        <v>9.6999999999999993</v>
      </c>
      <c r="AN568" s="1997" t="s">
        <v>192</v>
      </c>
      <c r="BX568"/>
      <c r="BY568"/>
      <c r="BZ568"/>
      <c r="CA568"/>
      <c r="CB568"/>
      <c r="CD568" s="1060"/>
      <c r="CE568" s="1286"/>
      <c r="CF568" s="1060"/>
      <c r="CG568" s="1060"/>
      <c r="CH568" s="1060"/>
      <c r="CK568" s="1645"/>
      <c r="CL568" s="1645"/>
      <c r="CM568" s="1645"/>
      <c r="CN568"/>
      <c r="CO568"/>
      <c r="CP568"/>
      <c r="CQ568"/>
      <c r="CR568"/>
      <c r="CS568" s="1060"/>
      <c r="CT568" s="1060"/>
      <c r="CU568" s="1060"/>
      <c r="CV568" s="1060"/>
      <c r="CW568" s="1060"/>
      <c r="CX568" s="1060"/>
    </row>
    <row r="569" spans="35:102" ht="15" customHeight="1" x14ac:dyDescent="0.3">
      <c r="AI569" s="1774">
        <v>48441013404</v>
      </c>
      <c r="AJ569" s="1993" t="s">
        <v>1950</v>
      </c>
      <c r="AK569" s="1993">
        <v>86977</v>
      </c>
      <c r="AL569" s="1994" t="s">
        <v>1729</v>
      </c>
      <c r="AM569" s="1994">
        <v>2.4</v>
      </c>
      <c r="AN569" s="1993" t="s">
        <v>192</v>
      </c>
      <c r="BX569"/>
      <c r="BY569"/>
      <c r="BZ569"/>
      <c r="CA569"/>
      <c r="CB569"/>
      <c r="CD569" s="1060"/>
      <c r="CE569" s="1286"/>
      <c r="CF569" s="1060"/>
      <c r="CG569" s="1060"/>
      <c r="CH569" s="1060"/>
      <c r="CK569" s="1645"/>
      <c r="CL569" s="1645"/>
      <c r="CM569" s="1645"/>
      <c r="CN569"/>
      <c r="CO569"/>
      <c r="CP569"/>
      <c r="CQ569"/>
      <c r="CR569"/>
      <c r="CS569" s="1060"/>
      <c r="CT569" s="1060"/>
      <c r="CU569" s="1060"/>
      <c r="CV569" s="1060"/>
      <c r="CW569" s="1060"/>
      <c r="CX569" s="1060"/>
    </row>
    <row r="570" spans="35:102" ht="15" customHeight="1" x14ac:dyDescent="0.3">
      <c r="AI570" s="1996">
        <v>48441013500</v>
      </c>
      <c r="AJ570" s="1997" t="s">
        <v>1950</v>
      </c>
      <c r="AK570" s="1997">
        <v>79085</v>
      </c>
      <c r="AL570" s="1998" t="s">
        <v>1729</v>
      </c>
      <c r="AM570" s="1998">
        <v>4.3</v>
      </c>
      <c r="AN570" s="1997" t="s">
        <v>192</v>
      </c>
      <c r="BX570"/>
      <c r="BY570"/>
      <c r="BZ570"/>
      <c r="CA570"/>
      <c r="CB570"/>
      <c r="CD570" s="1060"/>
      <c r="CE570" s="1286"/>
      <c r="CF570" s="1060"/>
      <c r="CG570" s="1060"/>
      <c r="CH570" s="1060"/>
      <c r="CK570" s="1645"/>
      <c r="CL570" s="1645"/>
      <c r="CM570" s="1645"/>
      <c r="CN570"/>
      <c r="CO570"/>
      <c r="CP570"/>
      <c r="CQ570"/>
      <c r="CR570"/>
      <c r="CS570" s="1060"/>
      <c r="CT570" s="1060"/>
      <c r="CU570" s="1060"/>
      <c r="CV570" s="1060"/>
      <c r="CW570" s="1060"/>
      <c r="CX570" s="1060"/>
    </row>
    <row r="571" spans="35:102" ht="15" customHeight="1" x14ac:dyDescent="0.3">
      <c r="AI571" s="1774">
        <v>48441013600</v>
      </c>
      <c r="AJ571" s="1993" t="s">
        <v>1950</v>
      </c>
      <c r="AK571" s="1993">
        <v>43639</v>
      </c>
      <c r="AL571" s="1994" t="s">
        <v>1728</v>
      </c>
      <c r="AM571" s="1994">
        <v>13.5</v>
      </c>
      <c r="AN571" s="1993" t="s">
        <v>192</v>
      </c>
      <c r="BX571"/>
      <c r="BY571"/>
      <c r="BZ571"/>
      <c r="CA571"/>
      <c r="CB571"/>
      <c r="CD571" s="1060"/>
      <c r="CE571" s="1286"/>
      <c r="CF571" s="1060"/>
      <c r="CG571" s="1060"/>
      <c r="CH571" s="1060"/>
      <c r="CK571" s="1645"/>
      <c r="CL571" s="1645"/>
      <c r="CM571" s="1645"/>
      <c r="CN571"/>
      <c r="CO571"/>
      <c r="CP571"/>
      <c r="CQ571"/>
      <c r="CR571"/>
      <c r="CS571" s="1060"/>
      <c r="CT571" s="1060"/>
      <c r="CU571" s="1060"/>
      <c r="CV571" s="1060"/>
      <c r="CW571" s="1060"/>
      <c r="CX571" s="1060"/>
    </row>
    <row r="572" spans="35:102" ht="15" customHeight="1" x14ac:dyDescent="0.3">
      <c r="AI572" s="1996">
        <v>48441980000</v>
      </c>
      <c r="AJ572" s="1997" t="s">
        <v>1950</v>
      </c>
      <c r="AK572" s="1997" t="s">
        <v>1734</v>
      </c>
      <c r="AL572" s="1998" t="s">
        <v>2183</v>
      </c>
      <c r="AM572" s="1998" t="s">
        <v>1734</v>
      </c>
      <c r="AN572" s="1997" t="s">
        <v>193</v>
      </c>
      <c r="BX572"/>
      <c r="BY572"/>
      <c r="BZ572"/>
      <c r="CA572"/>
      <c r="CB572"/>
      <c r="CD572" s="1060"/>
      <c r="CE572" s="1286"/>
      <c r="CF572" s="1060"/>
      <c r="CG572" s="1060"/>
      <c r="CH572" s="1060"/>
      <c r="CK572" s="1645"/>
      <c r="CL572" s="1645"/>
      <c r="CM572" s="1645"/>
      <c r="CN572"/>
      <c r="CO572"/>
      <c r="CP572"/>
      <c r="CQ572"/>
      <c r="CR572"/>
      <c r="CS572" s="1060"/>
      <c r="CT572" s="1060"/>
      <c r="CU572" s="1060"/>
      <c r="CV572" s="1060"/>
      <c r="CW572" s="1060"/>
      <c r="CX572" s="1060"/>
    </row>
    <row r="573" spans="35:102" ht="15" customHeight="1" x14ac:dyDescent="0.3">
      <c r="AI573" s="1774">
        <v>48447950300</v>
      </c>
      <c r="AJ573" s="1993" t="s">
        <v>1953</v>
      </c>
      <c r="AK573" s="1993">
        <v>37279</v>
      </c>
      <c r="AL573" s="1994" t="s">
        <v>1728</v>
      </c>
      <c r="AM573" s="1994">
        <v>17.100000000000001</v>
      </c>
      <c r="AN573" s="1993" t="s">
        <v>192</v>
      </c>
      <c r="BX573"/>
      <c r="BY573"/>
      <c r="BZ573"/>
      <c r="CA573"/>
      <c r="CB573"/>
      <c r="CD573" s="1060"/>
      <c r="CE573" s="1286"/>
      <c r="CF573" s="1060"/>
      <c r="CG573" s="1060"/>
      <c r="CH573" s="1060"/>
      <c r="CK573" s="1645"/>
      <c r="CL573" s="1645"/>
      <c r="CM573" s="1645"/>
      <c r="CN573"/>
      <c r="CO573"/>
      <c r="CP573"/>
      <c r="CQ573"/>
      <c r="CR573"/>
      <c r="CS573" s="1060"/>
      <c r="CT573" s="1060"/>
      <c r="CU573" s="1060"/>
      <c r="CV573" s="1060"/>
      <c r="CW573" s="1060"/>
      <c r="CX573" s="1060"/>
    </row>
    <row r="574" spans="35:102" ht="15" customHeight="1" x14ac:dyDescent="0.3">
      <c r="AI574" s="1996">
        <v>48485010100</v>
      </c>
      <c r="AJ574" s="1997" t="s">
        <v>1972</v>
      </c>
      <c r="AK574" s="1997">
        <v>19508</v>
      </c>
      <c r="AL574" s="1998" t="s">
        <v>1730</v>
      </c>
      <c r="AM574" s="1998">
        <v>64.3</v>
      </c>
      <c r="AN574" s="1997" t="s">
        <v>193</v>
      </c>
      <c r="BX574"/>
      <c r="BY574"/>
      <c r="BZ574"/>
      <c r="CA574"/>
      <c r="CB574"/>
      <c r="CD574" s="1060"/>
      <c r="CE574" s="1286"/>
      <c r="CF574" s="1060"/>
      <c r="CG574" s="1060"/>
      <c r="CH574" s="1060"/>
      <c r="CK574" s="1645"/>
      <c r="CL574" s="1645"/>
      <c r="CM574" s="1645"/>
      <c r="CN574"/>
      <c r="CO574"/>
      <c r="CP574"/>
      <c r="CQ574"/>
      <c r="CR574"/>
      <c r="CS574" s="1060"/>
      <c r="CT574" s="1060"/>
      <c r="CU574" s="1060"/>
      <c r="CV574" s="1060"/>
      <c r="CW574" s="1060"/>
      <c r="CX574" s="1060"/>
    </row>
    <row r="575" spans="35:102" ht="15" customHeight="1" x14ac:dyDescent="0.3">
      <c r="AI575" s="1774">
        <v>48485010200</v>
      </c>
      <c r="AJ575" s="1993" t="s">
        <v>1972</v>
      </c>
      <c r="AK575" s="1993">
        <v>19406</v>
      </c>
      <c r="AL575" s="1994" t="s">
        <v>1730</v>
      </c>
      <c r="AM575" s="1994">
        <v>24.1</v>
      </c>
      <c r="AN575" s="1993" t="s">
        <v>193</v>
      </c>
      <c r="BX575"/>
      <c r="BY575"/>
      <c r="BZ575"/>
      <c r="CA575"/>
      <c r="CB575"/>
      <c r="CD575" s="1060"/>
      <c r="CE575" s="1286"/>
      <c r="CF575" s="1060"/>
      <c r="CG575" s="1060"/>
      <c r="CH575" s="1060"/>
      <c r="CK575" s="1645"/>
      <c r="CL575" s="1645"/>
      <c r="CM575" s="1645"/>
      <c r="CN575"/>
      <c r="CO575"/>
      <c r="CP575"/>
      <c r="CQ575"/>
      <c r="CR575"/>
      <c r="CS575" s="1060"/>
      <c r="CT575" s="1060"/>
      <c r="CU575" s="1060"/>
      <c r="CV575" s="1060"/>
      <c r="CW575" s="1060"/>
      <c r="CX575" s="1060"/>
    </row>
    <row r="576" spans="35:102" ht="15" customHeight="1" x14ac:dyDescent="0.3">
      <c r="AI576" s="1996">
        <v>48485010400</v>
      </c>
      <c r="AJ576" s="1997" t="s">
        <v>1972</v>
      </c>
      <c r="AK576" s="1997">
        <v>21107</v>
      </c>
      <c r="AL576" s="1998" t="s">
        <v>1730</v>
      </c>
      <c r="AM576" s="1998">
        <v>36.799999999999997</v>
      </c>
      <c r="AN576" s="1997" t="s">
        <v>193</v>
      </c>
      <c r="BX576"/>
      <c r="BY576"/>
      <c r="BZ576"/>
      <c r="CA576"/>
      <c r="CB576"/>
      <c r="CD576" s="1060"/>
      <c r="CE576" s="1286"/>
      <c r="CF576" s="1060"/>
      <c r="CG576" s="1060"/>
      <c r="CH576" s="1060"/>
      <c r="CK576" s="1645"/>
      <c r="CL576" s="1645"/>
      <c r="CM576" s="1645"/>
      <c r="CN576"/>
      <c r="CO576"/>
      <c r="CP576"/>
      <c r="CQ576"/>
      <c r="CR576"/>
      <c r="CS576" s="1060"/>
      <c r="CT576" s="1060"/>
      <c r="CU576" s="1060"/>
      <c r="CV576" s="1060"/>
      <c r="CW576" s="1060"/>
      <c r="CX576" s="1060"/>
    </row>
    <row r="577" spans="35:102" ht="15" customHeight="1" x14ac:dyDescent="0.3">
      <c r="AI577" s="1774">
        <v>48485010600</v>
      </c>
      <c r="AJ577" s="1993" t="s">
        <v>1972</v>
      </c>
      <c r="AK577" s="1993">
        <v>32782</v>
      </c>
      <c r="AL577" s="1994" t="s">
        <v>1730</v>
      </c>
      <c r="AM577" s="1994">
        <v>20.7</v>
      </c>
      <c r="AN577" s="1993" t="s">
        <v>193</v>
      </c>
      <c r="BX577"/>
      <c r="BY577"/>
      <c r="BZ577"/>
      <c r="CA577"/>
      <c r="CB577"/>
      <c r="CD577" s="1060"/>
      <c r="CE577" s="1286"/>
      <c r="CF577" s="1060"/>
      <c r="CG577" s="1060"/>
      <c r="CH577" s="1060"/>
      <c r="CK577" s="1645"/>
      <c r="CL577" s="1645"/>
      <c r="CM577" s="1645"/>
      <c r="CN577"/>
      <c r="CO577"/>
      <c r="CP577"/>
      <c r="CQ577"/>
      <c r="CR577"/>
      <c r="CS577" s="1060"/>
      <c r="CT577" s="1060"/>
      <c r="CU577" s="1060"/>
      <c r="CV577" s="1060"/>
      <c r="CW577" s="1060"/>
      <c r="CX577" s="1060"/>
    </row>
    <row r="578" spans="35:102" ht="15" customHeight="1" x14ac:dyDescent="0.3">
      <c r="AI578" s="1996">
        <v>48485010700</v>
      </c>
      <c r="AJ578" s="1997" t="s">
        <v>1972</v>
      </c>
      <c r="AK578" s="1997">
        <v>28095</v>
      </c>
      <c r="AL578" s="1998" t="s">
        <v>1730</v>
      </c>
      <c r="AM578" s="1998">
        <v>37</v>
      </c>
      <c r="AN578" s="1997" t="s">
        <v>193</v>
      </c>
      <c r="BX578"/>
      <c r="BY578"/>
      <c r="BZ578"/>
      <c r="CA578"/>
      <c r="CB578"/>
      <c r="CD578" s="1060"/>
      <c r="CE578" s="1286"/>
      <c r="CF578" s="1060"/>
      <c r="CG578" s="1060"/>
      <c r="CH578" s="1060"/>
      <c r="CK578" s="1645"/>
      <c r="CL578" s="1645"/>
      <c r="CM578" s="1645"/>
      <c r="CN578"/>
      <c r="CO578"/>
      <c r="CP578"/>
      <c r="CQ578"/>
      <c r="CR578"/>
      <c r="CS578" s="1060"/>
      <c r="CT578" s="1060"/>
      <c r="CU578" s="1060"/>
      <c r="CV578" s="1060"/>
      <c r="CW578" s="1060"/>
      <c r="CX578" s="1060"/>
    </row>
    <row r="579" spans="35:102" ht="15" customHeight="1" x14ac:dyDescent="0.3">
      <c r="AI579" s="1774">
        <v>48485010800</v>
      </c>
      <c r="AJ579" s="1993" t="s">
        <v>1972</v>
      </c>
      <c r="AK579" s="1993">
        <v>24583</v>
      </c>
      <c r="AL579" s="1994" t="s">
        <v>1730</v>
      </c>
      <c r="AM579" s="1994">
        <v>37.799999999999997</v>
      </c>
      <c r="AN579" s="1993" t="s">
        <v>193</v>
      </c>
      <c r="BX579"/>
      <c r="BY579"/>
      <c r="BZ579"/>
      <c r="CA579"/>
      <c r="CB579"/>
      <c r="CD579" s="1060"/>
      <c r="CE579" s="1286"/>
      <c r="CF579" s="1060"/>
      <c r="CG579" s="1060"/>
      <c r="CH579" s="1060"/>
      <c r="CK579" s="1645"/>
      <c r="CL579" s="1645"/>
      <c r="CM579" s="1645"/>
      <c r="CN579"/>
      <c r="CO579"/>
      <c r="CP579"/>
      <c r="CQ579"/>
      <c r="CR579"/>
      <c r="CS579" s="1060"/>
      <c r="CT579" s="1060"/>
      <c r="CU579" s="1060"/>
      <c r="CV579" s="1060"/>
      <c r="CW579" s="1060"/>
      <c r="CX579" s="1060"/>
    </row>
    <row r="580" spans="35:102" ht="15" customHeight="1" x14ac:dyDescent="0.3">
      <c r="AI580" s="1996">
        <v>48485010900</v>
      </c>
      <c r="AJ580" s="1997" t="s">
        <v>1972</v>
      </c>
      <c r="AK580" s="1997">
        <v>44964</v>
      </c>
      <c r="AL580" s="1998" t="s">
        <v>1727</v>
      </c>
      <c r="AM580" s="1998">
        <v>12.7</v>
      </c>
      <c r="AN580" s="1997" t="s">
        <v>192</v>
      </c>
      <c r="BX580"/>
      <c r="BY580"/>
      <c r="BZ580"/>
      <c r="CA580"/>
      <c r="CB580"/>
      <c r="CD580" s="1060"/>
      <c r="CE580" s="1286"/>
      <c r="CF580" s="1060"/>
      <c r="CG580" s="1060"/>
      <c r="CH580" s="1060"/>
      <c r="CK580" s="1645"/>
      <c r="CL580" s="1645"/>
      <c r="CM580" s="1645"/>
      <c r="CN580"/>
      <c r="CO580"/>
      <c r="CP580"/>
      <c r="CQ580"/>
      <c r="CR580"/>
      <c r="CS580" s="1060"/>
      <c r="CT580" s="1060"/>
      <c r="CU580" s="1060"/>
      <c r="CV580" s="1060"/>
      <c r="CW580" s="1060"/>
      <c r="CX580" s="1060"/>
    </row>
    <row r="581" spans="35:102" ht="15" customHeight="1" x14ac:dyDescent="0.3">
      <c r="AI581" s="1774">
        <v>48485011000</v>
      </c>
      <c r="AJ581" s="1993" t="s">
        <v>1972</v>
      </c>
      <c r="AK581" s="1993">
        <v>21589</v>
      </c>
      <c r="AL581" s="1994" t="s">
        <v>1730</v>
      </c>
      <c r="AM581" s="1994">
        <v>31.1</v>
      </c>
      <c r="AN581" s="1993" t="s">
        <v>193</v>
      </c>
      <c r="BX581"/>
      <c r="BY581"/>
      <c r="BZ581"/>
      <c r="CA581"/>
      <c r="CB581"/>
      <c r="CD581" s="1060"/>
      <c r="CE581" s="1286"/>
      <c r="CF581" s="1060"/>
      <c r="CG581" s="1060"/>
      <c r="CH581" s="1060"/>
      <c r="CK581" s="1645"/>
      <c r="CL581" s="1645"/>
      <c r="CM581" s="1645"/>
      <c r="CN581"/>
      <c r="CO581"/>
      <c r="CP581"/>
      <c r="CQ581"/>
      <c r="CR581"/>
      <c r="CS581" s="1060"/>
      <c r="CT581" s="1060"/>
      <c r="CU581" s="1060"/>
      <c r="CV581" s="1060"/>
      <c r="CW581" s="1060"/>
      <c r="CX581" s="1060"/>
    </row>
    <row r="582" spans="35:102" ht="15" customHeight="1" x14ac:dyDescent="0.3">
      <c r="AI582" s="1996">
        <v>48485011100</v>
      </c>
      <c r="AJ582" s="1997" t="s">
        <v>1972</v>
      </c>
      <c r="AK582" s="1997">
        <v>25859</v>
      </c>
      <c r="AL582" s="1998" t="s">
        <v>1730</v>
      </c>
      <c r="AM582" s="1998">
        <v>44.3</v>
      </c>
      <c r="AN582" s="1997" t="s">
        <v>193</v>
      </c>
      <c r="BX582"/>
      <c r="BY582"/>
      <c r="BZ582"/>
      <c r="CA582"/>
      <c r="CB582"/>
      <c r="CD582" s="1060"/>
      <c r="CE582" s="1286"/>
      <c r="CF582" s="1060"/>
      <c r="CG582" s="1060"/>
      <c r="CH582" s="1060"/>
      <c r="CK582" s="1645"/>
      <c r="CL582" s="1645"/>
      <c r="CM582" s="1645"/>
      <c r="CN582"/>
      <c r="CO582"/>
      <c r="CP582"/>
      <c r="CQ582"/>
      <c r="CR582"/>
      <c r="CS582" s="1060"/>
      <c r="CT582" s="1060"/>
      <c r="CU582" s="1060"/>
      <c r="CV582" s="1060"/>
      <c r="CW582" s="1060"/>
      <c r="CX582" s="1060"/>
    </row>
    <row r="583" spans="35:102" ht="15" customHeight="1" x14ac:dyDescent="0.3">
      <c r="AI583" s="1774">
        <v>48485011200</v>
      </c>
      <c r="AJ583" s="1993" t="s">
        <v>1972</v>
      </c>
      <c r="AK583" s="1993">
        <v>22265</v>
      </c>
      <c r="AL583" s="1994" t="s">
        <v>1730</v>
      </c>
      <c r="AM583" s="1994">
        <v>38.1</v>
      </c>
      <c r="AN583" s="1993" t="s">
        <v>193</v>
      </c>
      <c r="BX583"/>
      <c r="BY583"/>
      <c r="BZ583"/>
      <c r="CA583"/>
      <c r="CB583"/>
      <c r="CD583" s="1060"/>
      <c r="CE583" s="1286"/>
      <c r="CF583" s="1060"/>
      <c r="CG583" s="1060"/>
      <c r="CH583" s="1060"/>
      <c r="CK583" s="1645"/>
      <c r="CL583" s="1645"/>
      <c r="CM583" s="1645"/>
      <c r="CN583"/>
      <c r="CO583"/>
      <c r="CP583"/>
      <c r="CQ583"/>
      <c r="CR583"/>
      <c r="CS583" s="1060"/>
      <c r="CT583" s="1060"/>
      <c r="CU583" s="1060"/>
      <c r="CV583" s="1060"/>
      <c r="CW583" s="1060"/>
      <c r="CX583" s="1060"/>
    </row>
    <row r="584" spans="35:102" ht="15" customHeight="1" x14ac:dyDescent="0.3">
      <c r="AI584" s="1996">
        <v>48485011300</v>
      </c>
      <c r="AJ584" s="1997" t="s">
        <v>1972</v>
      </c>
      <c r="AK584" s="1997">
        <v>38393</v>
      </c>
      <c r="AL584" s="1998" t="s">
        <v>1728</v>
      </c>
      <c r="AM584" s="1998">
        <v>25.6</v>
      </c>
      <c r="AN584" s="1997" t="s">
        <v>193</v>
      </c>
      <c r="BX584"/>
      <c r="BY584"/>
      <c r="BZ584"/>
      <c r="CA584"/>
      <c r="CB584"/>
      <c r="CD584" s="1060"/>
      <c r="CE584" s="1286"/>
      <c r="CF584" s="1060"/>
      <c r="CG584" s="1060"/>
      <c r="CH584" s="1060"/>
      <c r="CK584" s="1645"/>
      <c r="CL584" s="1645"/>
      <c r="CM584" s="1645"/>
      <c r="CN584"/>
      <c r="CO584"/>
      <c r="CP584"/>
      <c r="CQ584"/>
      <c r="CR584"/>
      <c r="CS584" s="1060"/>
      <c r="CT584" s="1060"/>
      <c r="CU584" s="1060"/>
      <c r="CV584" s="1060"/>
      <c r="CW584" s="1060"/>
      <c r="CX584" s="1060"/>
    </row>
    <row r="585" spans="35:102" ht="15" customHeight="1" x14ac:dyDescent="0.3">
      <c r="AI585" s="1774">
        <v>48485011400</v>
      </c>
      <c r="AJ585" s="1993" t="s">
        <v>1972</v>
      </c>
      <c r="AK585" s="1993">
        <v>28617</v>
      </c>
      <c r="AL585" s="1994" t="s">
        <v>1730</v>
      </c>
      <c r="AM585" s="1994">
        <v>48.6</v>
      </c>
      <c r="AN585" s="1993" t="s">
        <v>193</v>
      </c>
      <c r="BX585"/>
      <c r="BY585"/>
      <c r="BZ585"/>
      <c r="CA585"/>
      <c r="CB585"/>
      <c r="CD585" s="1060"/>
      <c r="CE585" s="1286"/>
      <c r="CF585" s="1060"/>
      <c r="CG585" s="1060"/>
      <c r="CH585" s="1060"/>
      <c r="CK585" s="1645"/>
      <c r="CL585" s="1645"/>
      <c r="CM585" s="1645"/>
      <c r="CN585"/>
      <c r="CO585"/>
      <c r="CP585"/>
      <c r="CQ585"/>
      <c r="CR585"/>
      <c r="CS585" s="1060"/>
      <c r="CT585" s="1060"/>
      <c r="CU585" s="1060"/>
      <c r="CV585" s="1060"/>
      <c r="CW585" s="1060"/>
      <c r="CX585" s="1060"/>
    </row>
    <row r="586" spans="35:102" ht="15" customHeight="1" x14ac:dyDescent="0.3">
      <c r="AI586" s="1996">
        <v>48485011500</v>
      </c>
      <c r="AJ586" s="1997" t="s">
        <v>1972</v>
      </c>
      <c r="AK586" s="1997">
        <v>43417</v>
      </c>
      <c r="AL586" s="1998" t="s">
        <v>1728</v>
      </c>
      <c r="AM586" s="1998">
        <v>26.2</v>
      </c>
      <c r="AN586" s="1997" t="s">
        <v>193</v>
      </c>
      <c r="BX586"/>
      <c r="BY586"/>
      <c r="BZ586"/>
      <c r="CA586"/>
      <c r="CB586"/>
      <c r="CD586" s="1060"/>
      <c r="CE586" s="1286"/>
      <c r="CF586" s="1060"/>
      <c r="CG586" s="1060"/>
      <c r="CH586" s="1060"/>
      <c r="CK586" s="1645"/>
      <c r="CL586" s="1645"/>
      <c r="CM586" s="1645"/>
      <c r="CN586"/>
      <c r="CO586"/>
      <c r="CP586"/>
      <c r="CQ586"/>
      <c r="CR586"/>
      <c r="CS586" s="1060"/>
      <c r="CT586" s="1060"/>
      <c r="CU586" s="1060"/>
      <c r="CV586" s="1060"/>
      <c r="CW586" s="1060"/>
      <c r="CX586" s="1060"/>
    </row>
    <row r="587" spans="35:102" ht="15" customHeight="1" x14ac:dyDescent="0.3">
      <c r="AI587" s="1774">
        <v>48485011600</v>
      </c>
      <c r="AJ587" s="1993" t="s">
        <v>1972</v>
      </c>
      <c r="AK587" s="1993">
        <v>26841</v>
      </c>
      <c r="AL587" s="1994" t="s">
        <v>1730</v>
      </c>
      <c r="AM587" s="1994">
        <v>29.5</v>
      </c>
      <c r="AN587" s="1993" t="s">
        <v>193</v>
      </c>
      <c r="BX587"/>
      <c r="BY587"/>
      <c r="BZ587"/>
      <c r="CA587"/>
      <c r="CB587"/>
      <c r="CD587" s="1060"/>
      <c r="CE587" s="1286"/>
      <c r="CF587" s="1060"/>
      <c r="CG587" s="1060"/>
      <c r="CH587" s="1060"/>
      <c r="CK587" s="1645"/>
      <c r="CL587" s="1645"/>
      <c r="CM587" s="1645"/>
      <c r="CN587"/>
      <c r="CO587"/>
      <c r="CP587"/>
      <c r="CQ587"/>
      <c r="CR587"/>
      <c r="CS587" s="1060"/>
      <c r="CT587" s="1060"/>
      <c r="CU587" s="1060"/>
      <c r="CV587" s="1060"/>
      <c r="CW587" s="1060"/>
      <c r="CX587" s="1060"/>
    </row>
    <row r="588" spans="35:102" ht="15" customHeight="1" x14ac:dyDescent="0.3">
      <c r="AI588" s="1996">
        <v>48485011700</v>
      </c>
      <c r="AJ588" s="1997" t="s">
        <v>1972</v>
      </c>
      <c r="AK588" s="1997">
        <v>58692</v>
      </c>
      <c r="AL588" s="1998" t="s">
        <v>1729</v>
      </c>
      <c r="AM588" s="1998">
        <v>6.8</v>
      </c>
      <c r="AN588" s="1997" t="s">
        <v>192</v>
      </c>
      <c r="BX588"/>
      <c r="BY588"/>
      <c r="BZ588"/>
      <c r="CA588"/>
      <c r="CB588"/>
      <c r="CD588" s="1060"/>
      <c r="CE588" s="1286"/>
      <c r="CF588" s="1060"/>
      <c r="CG588" s="1060"/>
      <c r="CH588" s="1060"/>
      <c r="CK588" s="1645"/>
      <c r="CL588" s="1645"/>
      <c r="CM588" s="1645"/>
      <c r="CN588"/>
      <c r="CO588"/>
      <c r="CP588"/>
      <c r="CQ588"/>
      <c r="CR588"/>
      <c r="CS588" s="1060"/>
      <c r="CT588" s="1060"/>
      <c r="CU588" s="1060"/>
      <c r="CV588" s="1060"/>
      <c r="CW588" s="1060"/>
      <c r="CX588" s="1060"/>
    </row>
    <row r="589" spans="35:102" ht="15" customHeight="1" x14ac:dyDescent="0.3">
      <c r="AI589" s="1774">
        <v>48485011800</v>
      </c>
      <c r="AJ589" s="1993" t="s">
        <v>1972</v>
      </c>
      <c r="AK589" s="1993">
        <v>64375</v>
      </c>
      <c r="AL589" s="1994" t="s">
        <v>1729</v>
      </c>
      <c r="AM589" s="1994">
        <v>10.6</v>
      </c>
      <c r="AN589" s="1993" t="s">
        <v>192</v>
      </c>
      <c r="BX589"/>
      <c r="BY589"/>
      <c r="BZ589"/>
      <c r="CA589"/>
      <c r="CB589"/>
      <c r="CD589" s="1060"/>
      <c r="CE589" s="1286"/>
      <c r="CF589" s="1060"/>
      <c r="CG589" s="1060"/>
      <c r="CH589" s="1060"/>
      <c r="CK589" s="1645"/>
      <c r="CL589" s="1645"/>
      <c r="CM589" s="1645"/>
      <c r="CN589"/>
      <c r="CO589"/>
      <c r="CP589"/>
      <c r="CQ589"/>
      <c r="CR589"/>
      <c r="CS589" s="1060"/>
      <c r="CT589" s="1060"/>
      <c r="CU589" s="1060"/>
      <c r="CV589" s="1060"/>
      <c r="CW589" s="1060"/>
      <c r="CX589" s="1060"/>
    </row>
    <row r="590" spans="35:102" ht="15" customHeight="1" x14ac:dyDescent="0.3">
      <c r="AI590" s="1996">
        <v>48485011900</v>
      </c>
      <c r="AJ590" s="1997" t="s">
        <v>1972</v>
      </c>
      <c r="AK590" s="1997">
        <v>42419</v>
      </c>
      <c r="AL590" s="1998" t="s">
        <v>1728</v>
      </c>
      <c r="AM590" s="1998">
        <v>20.7</v>
      </c>
      <c r="AN590" s="1997" t="s">
        <v>193</v>
      </c>
      <c r="BX590"/>
      <c r="BY590"/>
      <c r="BZ590"/>
      <c r="CA590"/>
      <c r="CB590"/>
      <c r="CD590" s="1060"/>
      <c r="CE590" s="1286"/>
      <c r="CF590" s="1060"/>
      <c r="CG590" s="1060"/>
      <c r="CH590" s="1060"/>
      <c r="CK590" s="1645"/>
      <c r="CL590" s="1645"/>
      <c r="CM590" s="1645"/>
      <c r="CN590"/>
      <c r="CO590"/>
      <c r="CP590"/>
      <c r="CQ590"/>
      <c r="CR590"/>
      <c r="CS590" s="1060"/>
      <c r="CT590" s="1060"/>
      <c r="CU590" s="1060"/>
      <c r="CV590" s="1060"/>
      <c r="CW590" s="1060"/>
      <c r="CX590" s="1060"/>
    </row>
    <row r="591" spans="35:102" ht="15" customHeight="1" x14ac:dyDescent="0.3">
      <c r="AI591" s="1774">
        <v>48485012000</v>
      </c>
      <c r="AJ591" s="1993" t="s">
        <v>1972</v>
      </c>
      <c r="AK591" s="1993">
        <v>44005</v>
      </c>
      <c r="AL591" s="1994" t="s">
        <v>1728</v>
      </c>
      <c r="AM591" s="1994">
        <v>26.3</v>
      </c>
      <c r="AN591" s="1993" t="s">
        <v>193</v>
      </c>
      <c r="BX591"/>
      <c r="BY591"/>
      <c r="BZ591"/>
      <c r="CA591"/>
      <c r="CB591"/>
      <c r="CD591" s="1060"/>
      <c r="CE591" s="1286"/>
      <c r="CF591" s="1060"/>
      <c r="CG591" s="1060"/>
      <c r="CH591" s="1060"/>
      <c r="CK591" s="1645"/>
      <c r="CL591" s="1645"/>
      <c r="CM591" s="1645"/>
      <c r="CN591"/>
      <c r="CO591"/>
      <c r="CP591"/>
      <c r="CQ591"/>
      <c r="CR591"/>
      <c r="CS591" s="1060"/>
      <c r="CT591" s="1060"/>
      <c r="CU591" s="1060"/>
      <c r="CV591" s="1060"/>
      <c r="CW591" s="1060"/>
      <c r="CX591" s="1060"/>
    </row>
    <row r="592" spans="35:102" ht="15" customHeight="1" x14ac:dyDescent="0.3">
      <c r="AI592" s="1996">
        <v>48485012100</v>
      </c>
      <c r="AJ592" s="1997" t="s">
        <v>1972</v>
      </c>
      <c r="AK592" s="1997">
        <v>44276</v>
      </c>
      <c r="AL592" s="1998" t="s">
        <v>1728</v>
      </c>
      <c r="AM592" s="1998">
        <v>14.6</v>
      </c>
      <c r="AN592" s="1997" t="s">
        <v>192</v>
      </c>
      <c r="BX592"/>
      <c r="BY592"/>
      <c r="BZ592"/>
      <c r="CA592"/>
      <c r="CB592"/>
      <c r="CD592" s="1060"/>
      <c r="CE592" s="1286"/>
      <c r="CF592" s="1060"/>
      <c r="CG592" s="1060"/>
      <c r="CH592" s="1060"/>
      <c r="CK592" s="1645"/>
      <c r="CL592" s="1645"/>
      <c r="CM592" s="1645"/>
      <c r="CN592"/>
      <c r="CO592"/>
      <c r="CP592"/>
      <c r="CQ592"/>
      <c r="CR592"/>
      <c r="CS592" s="1060"/>
      <c r="CT592" s="1060"/>
      <c r="CU592" s="1060"/>
      <c r="CV592" s="1060"/>
      <c r="CW592" s="1060"/>
      <c r="CX592" s="1060"/>
    </row>
    <row r="593" spans="35:102" ht="15" customHeight="1" x14ac:dyDescent="0.3">
      <c r="AI593" s="1774">
        <v>48485012200</v>
      </c>
      <c r="AJ593" s="1993" t="s">
        <v>1972</v>
      </c>
      <c r="AK593" s="1993">
        <v>53878</v>
      </c>
      <c r="AL593" s="1994" t="s">
        <v>1729</v>
      </c>
      <c r="AM593" s="1994">
        <v>16.3</v>
      </c>
      <c r="AN593" s="1993" t="s">
        <v>192</v>
      </c>
      <c r="BX593"/>
      <c r="BY593"/>
      <c r="BZ593"/>
      <c r="CA593"/>
      <c r="CB593"/>
      <c r="CD593" s="1060"/>
      <c r="CE593" s="1286"/>
      <c r="CF593" s="1060"/>
      <c r="CG593" s="1060"/>
      <c r="CH593" s="1060"/>
      <c r="CK593" s="1645"/>
      <c r="CL593" s="1645"/>
      <c r="CM593" s="1645"/>
      <c r="CN593"/>
      <c r="CO593"/>
      <c r="CP593"/>
      <c r="CQ593"/>
      <c r="CR593"/>
      <c r="CS593" s="1060"/>
      <c r="CT593" s="1060"/>
      <c r="CU593" s="1060"/>
      <c r="CV593" s="1060"/>
      <c r="CW593" s="1060"/>
      <c r="CX593" s="1060"/>
    </row>
    <row r="594" spans="35:102" ht="15" customHeight="1" x14ac:dyDescent="0.3">
      <c r="AI594" s="1996">
        <v>48485012300</v>
      </c>
      <c r="AJ594" s="1997" t="s">
        <v>1972</v>
      </c>
      <c r="AK594" s="1997">
        <v>78304</v>
      </c>
      <c r="AL594" s="1998" t="s">
        <v>1729</v>
      </c>
      <c r="AM594" s="1998">
        <v>8</v>
      </c>
      <c r="AN594" s="1997" t="s">
        <v>192</v>
      </c>
      <c r="BX594"/>
      <c r="BY594"/>
      <c r="BZ594"/>
      <c r="CA594"/>
      <c r="CB594"/>
      <c r="CD594" s="1060"/>
      <c r="CE594" s="1286"/>
      <c r="CF594" s="1060"/>
      <c r="CG594" s="1060"/>
      <c r="CH594" s="1060"/>
      <c r="CK594" s="1645"/>
      <c r="CL594" s="1645"/>
      <c r="CM594" s="1645"/>
      <c r="CN594"/>
      <c r="CO594"/>
      <c r="CP594"/>
      <c r="CQ594"/>
      <c r="CR594"/>
      <c r="CS594" s="1060"/>
      <c r="CT594" s="1060"/>
      <c r="CU594" s="1060"/>
      <c r="CV594" s="1060"/>
      <c r="CW594" s="1060"/>
      <c r="CX594" s="1060"/>
    </row>
    <row r="595" spans="35:102" ht="15" customHeight="1" x14ac:dyDescent="0.3">
      <c r="AI595" s="1774">
        <v>48485012400</v>
      </c>
      <c r="AJ595" s="1993" t="s">
        <v>1972</v>
      </c>
      <c r="AK595" s="1993">
        <v>59919</v>
      </c>
      <c r="AL595" s="1994" t="s">
        <v>1729</v>
      </c>
      <c r="AM595" s="1994">
        <v>7.1</v>
      </c>
      <c r="AN595" s="1993" t="s">
        <v>192</v>
      </c>
      <c r="BX595"/>
      <c r="BY595"/>
      <c r="BZ595"/>
      <c r="CA595"/>
      <c r="CB595"/>
      <c r="CD595" s="1060"/>
      <c r="CE595" s="1286"/>
      <c r="CF595" s="1060"/>
      <c r="CG595" s="1060"/>
      <c r="CH595" s="1060"/>
      <c r="CK595" s="1645"/>
      <c r="CL595" s="1645"/>
      <c r="CM595" s="1645"/>
      <c r="CN595"/>
      <c r="CO595"/>
      <c r="CP595"/>
      <c r="CQ595"/>
      <c r="CR595"/>
      <c r="CS595" s="1060"/>
      <c r="CT595" s="1060"/>
      <c r="CU595" s="1060"/>
      <c r="CV595" s="1060"/>
      <c r="CW595" s="1060"/>
      <c r="CX595" s="1060"/>
    </row>
    <row r="596" spans="35:102" ht="15" customHeight="1" x14ac:dyDescent="0.3">
      <c r="AI596" s="1996">
        <v>48485012600</v>
      </c>
      <c r="AJ596" s="1997" t="s">
        <v>1972</v>
      </c>
      <c r="AK596" s="1997">
        <v>50550</v>
      </c>
      <c r="AL596" s="1998" t="s">
        <v>1727</v>
      </c>
      <c r="AM596" s="1998">
        <v>11.6</v>
      </c>
      <c r="AN596" s="1997" t="s">
        <v>192</v>
      </c>
      <c r="BX596"/>
      <c r="BY596"/>
      <c r="BZ596"/>
      <c r="CA596"/>
      <c r="CB596"/>
      <c r="CD596" s="1060"/>
      <c r="CE596" s="1286"/>
      <c r="CF596" s="1060"/>
      <c r="CG596" s="1060"/>
      <c r="CH596" s="1060"/>
      <c r="CK596" s="1645"/>
      <c r="CL596" s="1645"/>
      <c r="CM596" s="1645"/>
      <c r="CN596"/>
      <c r="CO596"/>
      <c r="CP596"/>
      <c r="CQ596"/>
      <c r="CR596"/>
      <c r="CS596" s="1060"/>
      <c r="CT596" s="1060"/>
      <c r="CU596" s="1060"/>
      <c r="CV596" s="1060"/>
      <c r="CW596" s="1060"/>
      <c r="CX596" s="1060"/>
    </row>
    <row r="597" spans="35:102" ht="15" customHeight="1" x14ac:dyDescent="0.3">
      <c r="AI597" s="1774">
        <v>48485012700</v>
      </c>
      <c r="AJ597" s="1993" t="s">
        <v>1972</v>
      </c>
      <c r="AK597" s="1993">
        <v>41489</v>
      </c>
      <c r="AL597" s="1994" t="s">
        <v>1728</v>
      </c>
      <c r="AM597" s="1994">
        <v>26.9</v>
      </c>
      <c r="AN597" s="1993" t="s">
        <v>193</v>
      </c>
      <c r="BX597"/>
      <c r="BY597"/>
      <c r="BZ597"/>
      <c r="CA597"/>
      <c r="CB597"/>
      <c r="CD597" s="1060"/>
      <c r="CE597" s="1286"/>
      <c r="CF597" s="1060"/>
      <c r="CG597" s="1060"/>
      <c r="CH597" s="1060"/>
      <c r="CK597" s="1645"/>
      <c r="CL597" s="1645"/>
      <c r="CM597" s="1645"/>
      <c r="CN597"/>
      <c r="CO597"/>
      <c r="CP597"/>
      <c r="CQ597"/>
      <c r="CR597"/>
      <c r="CS597" s="1060"/>
      <c r="CT597" s="1060"/>
      <c r="CU597" s="1060"/>
      <c r="CV597" s="1060"/>
      <c r="CW597" s="1060"/>
      <c r="CX597" s="1060"/>
    </row>
    <row r="598" spans="35:102" ht="15" customHeight="1" x14ac:dyDescent="0.3">
      <c r="AI598" s="1996">
        <v>48485012800</v>
      </c>
      <c r="AJ598" s="1997" t="s">
        <v>1972</v>
      </c>
      <c r="AK598" s="1997">
        <v>55857</v>
      </c>
      <c r="AL598" s="1998" t="s">
        <v>1729</v>
      </c>
      <c r="AM598" s="1998">
        <v>11.4</v>
      </c>
      <c r="AN598" s="1997" t="s">
        <v>192</v>
      </c>
      <c r="BX598"/>
      <c r="BY598"/>
      <c r="BZ598"/>
      <c r="CA598"/>
      <c r="CB598"/>
      <c r="CD598" s="1060"/>
      <c r="CE598" s="1286"/>
      <c r="CF598" s="1060"/>
      <c r="CG598" s="1060"/>
      <c r="CH598" s="1060"/>
      <c r="CK598" s="1645"/>
      <c r="CL598" s="1645"/>
      <c r="CM598" s="1645"/>
      <c r="CN598"/>
      <c r="CO598"/>
      <c r="CP598"/>
      <c r="CQ598"/>
      <c r="CR598"/>
      <c r="CS598" s="1060"/>
      <c r="CT598" s="1060"/>
      <c r="CU598" s="1060"/>
      <c r="CV598" s="1060"/>
      <c r="CW598" s="1060"/>
      <c r="CX598" s="1060"/>
    </row>
    <row r="599" spans="35:102" ht="15" customHeight="1" x14ac:dyDescent="0.3">
      <c r="AI599" s="1774">
        <v>48485012900</v>
      </c>
      <c r="AJ599" s="1993" t="s">
        <v>1972</v>
      </c>
      <c r="AK599" s="1993">
        <v>56117</v>
      </c>
      <c r="AL599" s="1994" t="s">
        <v>1729</v>
      </c>
      <c r="AM599" s="1994">
        <v>15</v>
      </c>
      <c r="AN599" s="1993" t="s">
        <v>192</v>
      </c>
      <c r="BX599"/>
      <c r="BY599"/>
      <c r="BZ599"/>
      <c r="CA599"/>
      <c r="CB599"/>
      <c r="CD599" s="1060"/>
      <c r="CE599" s="1286"/>
      <c r="CF599" s="1060"/>
      <c r="CG599" s="1060"/>
      <c r="CH599" s="1060"/>
      <c r="CK599" s="1645"/>
      <c r="CL599" s="1645"/>
      <c r="CM599" s="1645"/>
      <c r="CN599"/>
      <c r="CO599"/>
      <c r="CP599"/>
      <c r="CQ599"/>
      <c r="CR599"/>
      <c r="CS599" s="1060"/>
      <c r="CT599" s="1060"/>
      <c r="CU599" s="1060"/>
      <c r="CV599" s="1060"/>
      <c r="CW599" s="1060"/>
      <c r="CX599" s="1060"/>
    </row>
    <row r="600" spans="35:102" ht="15" customHeight="1" x14ac:dyDescent="0.3">
      <c r="AI600" s="1996">
        <v>48485013000</v>
      </c>
      <c r="AJ600" s="1997" t="s">
        <v>1972</v>
      </c>
      <c r="AK600" s="1997">
        <v>31012</v>
      </c>
      <c r="AL600" s="1998" t="s">
        <v>1730</v>
      </c>
      <c r="AM600" s="1998">
        <v>28.8</v>
      </c>
      <c r="AN600" s="1997" t="s">
        <v>193</v>
      </c>
      <c r="BX600"/>
      <c r="BY600"/>
      <c r="BZ600"/>
      <c r="CA600"/>
      <c r="CB600"/>
      <c r="CD600" s="1060"/>
      <c r="CE600" s="1286"/>
      <c r="CF600" s="1060"/>
      <c r="CG600" s="1060"/>
      <c r="CH600" s="1060"/>
      <c r="CK600" s="1645"/>
      <c r="CL600" s="1645"/>
      <c r="CM600" s="1645"/>
      <c r="CN600"/>
      <c r="CO600"/>
      <c r="CP600"/>
      <c r="CQ600"/>
      <c r="CR600"/>
      <c r="CS600" s="1060"/>
      <c r="CT600" s="1060"/>
      <c r="CU600" s="1060"/>
      <c r="CV600" s="1060"/>
      <c r="CW600" s="1060"/>
      <c r="CX600" s="1060"/>
    </row>
    <row r="601" spans="35:102" ht="15" customHeight="1" x14ac:dyDescent="0.3">
      <c r="AI601" s="1774">
        <v>48485013100</v>
      </c>
      <c r="AJ601" s="1993" t="s">
        <v>1972</v>
      </c>
      <c r="AK601" s="1993">
        <v>51621</v>
      </c>
      <c r="AL601" s="1994" t="s">
        <v>1727</v>
      </c>
      <c r="AM601" s="1994">
        <v>10</v>
      </c>
      <c r="AN601" s="1993" t="s">
        <v>192</v>
      </c>
      <c r="BX601"/>
      <c r="BY601"/>
      <c r="BZ601"/>
      <c r="CA601"/>
      <c r="CB601"/>
      <c r="CD601" s="1060"/>
      <c r="CE601" s="1286"/>
      <c r="CF601" s="1060"/>
      <c r="CG601" s="1060"/>
      <c r="CH601" s="1060"/>
      <c r="CK601" s="1645"/>
      <c r="CL601" s="1645"/>
      <c r="CM601" s="1645"/>
      <c r="CN601"/>
      <c r="CO601"/>
      <c r="CP601"/>
      <c r="CQ601"/>
      <c r="CR601"/>
      <c r="CS601" s="1060"/>
      <c r="CT601" s="1060"/>
      <c r="CU601" s="1060"/>
      <c r="CV601" s="1060"/>
      <c r="CW601" s="1060"/>
      <c r="CX601" s="1060"/>
    </row>
    <row r="602" spans="35:102" ht="15" customHeight="1" x14ac:dyDescent="0.3">
      <c r="AI602" s="1996">
        <v>48485013200</v>
      </c>
      <c r="AJ602" s="1997" t="s">
        <v>1972</v>
      </c>
      <c r="AK602" s="1997">
        <v>57321</v>
      </c>
      <c r="AL602" s="1998" t="s">
        <v>1729</v>
      </c>
      <c r="AM602" s="1998">
        <v>18</v>
      </c>
      <c r="AN602" s="1997" t="s">
        <v>192</v>
      </c>
      <c r="BX602"/>
      <c r="BY602"/>
      <c r="BZ602"/>
      <c r="CA602"/>
      <c r="CB602"/>
      <c r="CD602" s="1060"/>
      <c r="CE602" s="1286"/>
      <c r="CF602" s="1060"/>
      <c r="CG602" s="1060"/>
      <c r="CH602" s="1060"/>
      <c r="CK602" s="1645"/>
      <c r="CL602" s="1645"/>
      <c r="CM602" s="1645"/>
      <c r="CN602"/>
      <c r="CO602"/>
      <c r="CP602"/>
      <c r="CQ602"/>
      <c r="CR602"/>
      <c r="CS602" s="1060"/>
      <c r="CT602" s="1060"/>
      <c r="CU602" s="1060"/>
      <c r="CV602" s="1060"/>
      <c r="CW602" s="1060"/>
      <c r="CX602" s="1060"/>
    </row>
    <row r="603" spans="35:102" ht="15" customHeight="1" x14ac:dyDescent="0.3">
      <c r="AI603" s="1774">
        <v>48485013300</v>
      </c>
      <c r="AJ603" s="1993" t="s">
        <v>1972</v>
      </c>
      <c r="AK603" s="1993">
        <v>60625</v>
      </c>
      <c r="AL603" s="1994" t="s">
        <v>1729</v>
      </c>
      <c r="AM603" s="1994">
        <v>1.6</v>
      </c>
      <c r="AN603" s="1993" t="s">
        <v>192</v>
      </c>
      <c r="BX603"/>
      <c r="BY603"/>
      <c r="BZ603"/>
      <c r="CA603"/>
      <c r="CB603"/>
      <c r="CD603" s="1060"/>
      <c r="CE603" s="1286"/>
      <c r="CF603" s="1060"/>
      <c r="CG603" s="1060"/>
      <c r="CH603" s="1060"/>
      <c r="CK603" s="1645"/>
      <c r="CL603" s="1645"/>
      <c r="CM603" s="1645"/>
      <c r="CN603"/>
      <c r="CO603"/>
      <c r="CP603"/>
      <c r="CQ603"/>
      <c r="CR603"/>
      <c r="CS603" s="1060"/>
      <c r="CT603" s="1060"/>
      <c r="CU603" s="1060"/>
      <c r="CV603" s="1060"/>
      <c r="CW603" s="1060"/>
      <c r="CX603" s="1060"/>
    </row>
    <row r="604" spans="35:102" ht="15" customHeight="1" x14ac:dyDescent="0.3">
      <c r="AI604" s="1996">
        <v>48485013401</v>
      </c>
      <c r="AJ604" s="1997" t="s">
        <v>1972</v>
      </c>
      <c r="AK604" s="1997">
        <v>59132</v>
      </c>
      <c r="AL604" s="1998" t="s">
        <v>1729</v>
      </c>
      <c r="AM604" s="1998">
        <v>2.2000000000000002</v>
      </c>
      <c r="AN604" s="1997" t="s">
        <v>192</v>
      </c>
      <c r="BX604"/>
      <c r="BY604"/>
      <c r="BZ604"/>
      <c r="CA604"/>
      <c r="CB604"/>
      <c r="CD604" s="1060"/>
      <c r="CE604" s="1286"/>
      <c r="CF604" s="1060"/>
      <c r="CG604" s="1060"/>
      <c r="CH604" s="1060"/>
      <c r="CK604" s="1645"/>
      <c r="CL604" s="1645"/>
      <c r="CM604" s="1645"/>
      <c r="CN604"/>
      <c r="CO604"/>
      <c r="CP604"/>
      <c r="CQ604"/>
      <c r="CR604"/>
      <c r="CS604" s="1060"/>
      <c r="CT604" s="1060"/>
      <c r="CU604" s="1060"/>
      <c r="CV604" s="1060"/>
      <c r="CW604" s="1060"/>
      <c r="CX604" s="1060"/>
    </row>
    <row r="605" spans="35:102" ht="15" customHeight="1" x14ac:dyDescent="0.3">
      <c r="AI605" s="1774">
        <v>48485013501</v>
      </c>
      <c r="AJ605" s="1993" t="s">
        <v>1972</v>
      </c>
      <c r="AK605" s="1993">
        <v>41790</v>
      </c>
      <c r="AL605" s="1994" t="s">
        <v>1728</v>
      </c>
      <c r="AM605" s="1994">
        <v>20.9</v>
      </c>
      <c r="AN605" s="1993" t="s">
        <v>193</v>
      </c>
      <c r="BX605"/>
      <c r="BY605"/>
      <c r="BZ605"/>
      <c r="CA605"/>
      <c r="CB605"/>
      <c r="CD605" s="1060"/>
      <c r="CE605" s="1286"/>
      <c r="CF605" s="1060"/>
      <c r="CG605" s="1060"/>
      <c r="CH605" s="1060"/>
      <c r="CK605" s="1645"/>
      <c r="CL605" s="1645"/>
      <c r="CM605" s="1645"/>
      <c r="CN605"/>
      <c r="CO605"/>
      <c r="CP605"/>
      <c r="CQ605"/>
      <c r="CR605"/>
      <c r="CS605" s="1060"/>
      <c r="CT605" s="1060"/>
      <c r="CU605" s="1060"/>
      <c r="CV605" s="1060"/>
      <c r="CW605" s="1060"/>
      <c r="CX605" s="1060"/>
    </row>
    <row r="606" spans="35:102" ht="15" customHeight="1" x14ac:dyDescent="0.3">
      <c r="AI606" s="1996">
        <v>48485013502</v>
      </c>
      <c r="AJ606" s="1997" t="s">
        <v>1972</v>
      </c>
      <c r="AK606" s="1997">
        <v>61230</v>
      </c>
      <c r="AL606" s="1998" t="s">
        <v>1729</v>
      </c>
      <c r="AM606" s="1998">
        <v>8.1</v>
      </c>
      <c r="AN606" s="1997" t="s">
        <v>192</v>
      </c>
      <c r="BX606"/>
      <c r="BY606"/>
      <c r="BZ606"/>
      <c r="CA606"/>
      <c r="CB606"/>
      <c r="CD606" s="1060"/>
      <c r="CE606" s="1286"/>
      <c r="CF606" s="1060"/>
      <c r="CG606" s="1060"/>
      <c r="CH606" s="1060"/>
      <c r="CK606" s="1645"/>
      <c r="CL606" s="1645"/>
      <c r="CM606" s="1645"/>
      <c r="CN606"/>
      <c r="CO606"/>
      <c r="CP606"/>
      <c r="CQ606"/>
      <c r="CR606"/>
      <c r="CS606" s="1060"/>
      <c r="CT606" s="1060"/>
      <c r="CU606" s="1060"/>
      <c r="CV606" s="1060"/>
      <c r="CW606" s="1060"/>
      <c r="CX606" s="1060"/>
    </row>
    <row r="607" spans="35:102" ht="15" customHeight="1" x14ac:dyDescent="0.3">
      <c r="AI607" s="1774">
        <v>48485013600</v>
      </c>
      <c r="AJ607" s="1993" t="s">
        <v>1972</v>
      </c>
      <c r="AK607" s="1993">
        <v>45046</v>
      </c>
      <c r="AL607" s="1994" t="s">
        <v>1727</v>
      </c>
      <c r="AM607" s="1994">
        <v>9.6999999999999993</v>
      </c>
      <c r="AN607" s="1993" t="s">
        <v>192</v>
      </c>
      <c r="BX607"/>
      <c r="BY607"/>
      <c r="BZ607"/>
      <c r="CA607"/>
      <c r="CB607"/>
      <c r="CD607" s="1060"/>
      <c r="CE607" s="1286"/>
      <c r="CF607" s="1060"/>
      <c r="CG607" s="1060"/>
      <c r="CH607" s="1060"/>
      <c r="CK607" s="1645"/>
      <c r="CL607" s="1645"/>
      <c r="CM607" s="1645"/>
      <c r="CN607"/>
      <c r="CO607"/>
      <c r="CP607"/>
      <c r="CQ607"/>
      <c r="CR607"/>
      <c r="CS607" s="1060"/>
      <c r="CT607" s="1060"/>
      <c r="CU607" s="1060"/>
      <c r="CV607" s="1060"/>
      <c r="CW607" s="1060"/>
      <c r="CX607" s="1060"/>
    </row>
    <row r="608" spans="35:102" ht="15" customHeight="1" x14ac:dyDescent="0.3">
      <c r="AI608" s="1996">
        <v>48485013700</v>
      </c>
      <c r="AJ608" s="1997" t="s">
        <v>1972</v>
      </c>
      <c r="AK608" s="1997">
        <v>29425</v>
      </c>
      <c r="AL608" s="1998" t="s">
        <v>1730</v>
      </c>
      <c r="AM608" s="1998">
        <v>20.100000000000001</v>
      </c>
      <c r="AN608" s="1997" t="s">
        <v>193</v>
      </c>
      <c r="BX608"/>
      <c r="BY608"/>
      <c r="BZ608"/>
      <c r="CA608"/>
      <c r="CB608"/>
      <c r="CD608" s="1060"/>
      <c r="CE608" s="1286"/>
      <c r="CF608" s="1060"/>
      <c r="CG608" s="1060"/>
      <c r="CH608" s="1060"/>
      <c r="CK608" s="1645"/>
      <c r="CL608" s="1645"/>
      <c r="CM608" s="1645"/>
      <c r="CN608"/>
      <c r="CO608"/>
      <c r="CP608"/>
      <c r="CQ608"/>
      <c r="CR608"/>
      <c r="CS608" s="1060"/>
      <c r="CT608" s="1060"/>
      <c r="CU608" s="1060"/>
      <c r="CV608" s="1060"/>
      <c r="CW608" s="1060"/>
      <c r="CX608" s="1060"/>
    </row>
    <row r="609" spans="35:102" ht="15" customHeight="1" x14ac:dyDescent="0.3">
      <c r="AI609" s="1774">
        <v>48485013800</v>
      </c>
      <c r="AJ609" s="1993" t="s">
        <v>1972</v>
      </c>
      <c r="AK609" s="1993">
        <v>72128</v>
      </c>
      <c r="AL609" s="1994" t="s">
        <v>1729</v>
      </c>
      <c r="AM609" s="1994">
        <v>5.3</v>
      </c>
      <c r="AN609" s="1993" t="s">
        <v>192</v>
      </c>
      <c r="BX609"/>
      <c r="BY609"/>
      <c r="BZ609"/>
      <c r="CA609"/>
      <c r="CB609"/>
      <c r="CD609" s="1060"/>
      <c r="CE609" s="1286"/>
      <c r="CF609" s="1060"/>
      <c r="CG609" s="1060"/>
      <c r="CH609" s="1060"/>
      <c r="CK609" s="1645"/>
      <c r="CL609" s="1645"/>
      <c r="CM609" s="1645"/>
      <c r="CN609"/>
      <c r="CO609"/>
      <c r="CP609"/>
      <c r="CQ609"/>
      <c r="CR609"/>
      <c r="CS609" s="1060"/>
      <c r="CT609" s="1060"/>
      <c r="CU609" s="1060"/>
      <c r="CV609" s="1060"/>
      <c r="CW609" s="1060"/>
      <c r="CX609" s="1060"/>
    </row>
    <row r="610" spans="35:102" ht="15" customHeight="1" x14ac:dyDescent="0.3">
      <c r="AI610" s="1996">
        <v>48485980000</v>
      </c>
      <c r="AJ610" s="1997" t="s">
        <v>1972</v>
      </c>
      <c r="AK610" s="1997" t="s">
        <v>1734</v>
      </c>
      <c r="AL610" s="1998" t="s">
        <v>2183</v>
      </c>
      <c r="AM610" s="1998" t="s">
        <v>1734</v>
      </c>
      <c r="AN610" s="1997" t="s">
        <v>193</v>
      </c>
      <c r="BX610"/>
      <c r="BY610"/>
      <c r="BZ610"/>
      <c r="CA610"/>
      <c r="CB610"/>
      <c r="CD610" s="1060"/>
      <c r="CE610" s="1286"/>
      <c r="CF610" s="1060"/>
      <c r="CG610" s="1060"/>
      <c r="CH610" s="1060"/>
      <c r="CK610" s="1645"/>
      <c r="CL610" s="1645"/>
      <c r="CM610" s="1645"/>
      <c r="CN610"/>
      <c r="CO610"/>
      <c r="CP610"/>
      <c r="CQ610"/>
      <c r="CR610"/>
      <c r="CS610" s="1060"/>
      <c r="CT610" s="1060"/>
      <c r="CU610" s="1060"/>
      <c r="CV610" s="1060"/>
      <c r="CW610" s="1060"/>
      <c r="CX610" s="1060"/>
    </row>
    <row r="611" spans="35:102" ht="15" customHeight="1" x14ac:dyDescent="0.3">
      <c r="AI611" s="1774">
        <v>48487950300</v>
      </c>
      <c r="AJ611" s="1993" t="s">
        <v>1973</v>
      </c>
      <c r="AK611" s="1993">
        <v>65104</v>
      </c>
      <c r="AL611" s="1994" t="s">
        <v>1729</v>
      </c>
      <c r="AM611" s="1994">
        <v>8.1</v>
      </c>
      <c r="AN611" s="1993" t="s">
        <v>192</v>
      </c>
      <c r="BX611"/>
      <c r="BY611"/>
      <c r="BZ611"/>
      <c r="CA611"/>
      <c r="CB611"/>
      <c r="CD611" s="1060"/>
      <c r="CE611" s="1286"/>
      <c r="CF611" s="1060"/>
      <c r="CG611" s="1060"/>
      <c r="CH611" s="1060"/>
      <c r="CK611" s="1645"/>
      <c r="CL611" s="1645"/>
      <c r="CM611" s="1645"/>
      <c r="CN611"/>
      <c r="CO611"/>
      <c r="CP611"/>
      <c r="CQ611"/>
      <c r="CR611"/>
      <c r="CS611" s="1060"/>
      <c r="CT611" s="1060"/>
      <c r="CU611" s="1060"/>
      <c r="CV611" s="1060"/>
      <c r="CW611" s="1060"/>
      <c r="CX611" s="1060"/>
    </row>
    <row r="612" spans="35:102" ht="15" customHeight="1" x14ac:dyDescent="0.3">
      <c r="AI612" s="1996">
        <v>48487950500</v>
      </c>
      <c r="AJ612" s="1997" t="s">
        <v>1973</v>
      </c>
      <c r="AK612" s="1997">
        <v>25111</v>
      </c>
      <c r="AL612" s="1998" t="s">
        <v>1730</v>
      </c>
      <c r="AM612" s="1998">
        <v>32.799999999999997</v>
      </c>
      <c r="AN612" s="1997" t="s">
        <v>193</v>
      </c>
      <c r="BX612"/>
      <c r="BY612"/>
      <c r="BZ612"/>
      <c r="CA612"/>
      <c r="CB612"/>
      <c r="CD612" s="1060"/>
      <c r="CE612" s="1286"/>
      <c r="CF612" s="1060"/>
      <c r="CG612" s="1060"/>
      <c r="CH612" s="1060"/>
      <c r="CK612" s="1645"/>
      <c r="CL612" s="1645"/>
      <c r="CM612" s="1645"/>
      <c r="CN612"/>
      <c r="CO612"/>
      <c r="CP612"/>
      <c r="CQ612"/>
      <c r="CR612"/>
      <c r="CS612" s="1060"/>
      <c r="CT612" s="1060"/>
      <c r="CU612" s="1060"/>
      <c r="CV612" s="1060"/>
      <c r="CW612" s="1060"/>
      <c r="CX612" s="1060"/>
    </row>
    <row r="613" spans="35:102" ht="15" customHeight="1" x14ac:dyDescent="0.3">
      <c r="AI613" s="1774">
        <v>48487950600</v>
      </c>
      <c r="AJ613" s="1993" t="s">
        <v>1973</v>
      </c>
      <c r="AK613" s="1993">
        <v>52486</v>
      </c>
      <c r="AL613" s="1994" t="s">
        <v>1729</v>
      </c>
      <c r="AM613" s="1994">
        <v>9</v>
      </c>
      <c r="AN613" s="1993" t="s">
        <v>192</v>
      </c>
      <c r="BX613"/>
      <c r="BY613"/>
      <c r="BZ613"/>
      <c r="CA613"/>
      <c r="CB613"/>
      <c r="CD613" s="1060"/>
      <c r="CE613" s="1286"/>
      <c r="CF613" s="1060"/>
      <c r="CG613" s="1060"/>
      <c r="CH613" s="1060"/>
      <c r="CK613" s="1645"/>
      <c r="CL613" s="1645"/>
      <c r="CM613" s="1645"/>
      <c r="CN613"/>
      <c r="CO613"/>
      <c r="CP613"/>
      <c r="CQ613"/>
      <c r="CR613"/>
      <c r="CS613" s="1060"/>
      <c r="CT613" s="1060"/>
      <c r="CU613" s="1060"/>
      <c r="CV613" s="1060"/>
      <c r="CW613" s="1060"/>
      <c r="CX613" s="1060"/>
    </row>
    <row r="614" spans="35:102" ht="15" customHeight="1" x14ac:dyDescent="0.3">
      <c r="AI614" s="1996">
        <v>48487950700</v>
      </c>
      <c r="AJ614" s="1997" t="s">
        <v>1973</v>
      </c>
      <c r="AK614" s="1997">
        <v>41146</v>
      </c>
      <c r="AL614" s="1998" t="s">
        <v>1728</v>
      </c>
      <c r="AM614" s="1998">
        <v>25</v>
      </c>
      <c r="AN614" s="1997" t="s">
        <v>193</v>
      </c>
      <c r="BX614"/>
      <c r="BY614"/>
      <c r="BZ614"/>
      <c r="CA614"/>
      <c r="CB614"/>
      <c r="CD614" s="1060"/>
      <c r="CE614" s="1286"/>
      <c r="CF614" s="1060"/>
      <c r="CG614" s="1060"/>
      <c r="CH614" s="1060"/>
      <c r="CK614" s="1645"/>
      <c r="CL614" s="1645"/>
      <c r="CM614" s="1645"/>
      <c r="CN614"/>
      <c r="CO614"/>
      <c r="CP614"/>
      <c r="CQ614"/>
      <c r="CR614"/>
      <c r="CS614" s="1060"/>
      <c r="CT614" s="1060"/>
      <c r="CU614" s="1060"/>
      <c r="CV614" s="1060"/>
      <c r="CW614" s="1060"/>
      <c r="CX614" s="1060"/>
    </row>
    <row r="615" spans="35:102" ht="15" customHeight="1" x14ac:dyDescent="0.3">
      <c r="AI615" s="1774">
        <v>48503950200</v>
      </c>
      <c r="AJ615" s="1993" t="s">
        <v>1981</v>
      </c>
      <c r="AK615" s="1993">
        <v>47563</v>
      </c>
      <c r="AL615" s="1994" t="s">
        <v>1727</v>
      </c>
      <c r="AM615" s="1994">
        <v>16.100000000000001</v>
      </c>
      <c r="AN615" s="1993" t="s">
        <v>192</v>
      </c>
      <c r="BX615"/>
      <c r="BY615"/>
      <c r="BZ615"/>
      <c r="CA615"/>
      <c r="CB615"/>
      <c r="CD615" s="1060"/>
      <c r="CE615" s="1286"/>
      <c r="CF615" s="1060"/>
      <c r="CG615" s="1060"/>
      <c r="CH615" s="1060"/>
      <c r="CK615" s="1645"/>
      <c r="CL615" s="1645"/>
      <c r="CM615" s="1645"/>
      <c r="CN615"/>
      <c r="CO615"/>
      <c r="CP615"/>
      <c r="CQ615"/>
      <c r="CR615"/>
      <c r="CS615" s="1060"/>
      <c r="CT615" s="1060"/>
      <c r="CU615" s="1060"/>
      <c r="CV615" s="1060"/>
      <c r="CW615" s="1060"/>
      <c r="CX615" s="1060"/>
    </row>
    <row r="616" spans="35:102" ht="15" customHeight="1" x14ac:dyDescent="0.3">
      <c r="AI616" s="1996">
        <v>48503950400</v>
      </c>
      <c r="AJ616" s="1997" t="s">
        <v>1981</v>
      </c>
      <c r="AK616" s="1997">
        <v>54748</v>
      </c>
      <c r="AL616" s="1998" t="s">
        <v>1729</v>
      </c>
      <c r="AM616" s="1998">
        <v>13.4</v>
      </c>
      <c r="AN616" s="1997" t="s">
        <v>192</v>
      </c>
      <c r="BX616"/>
      <c r="BY616"/>
      <c r="BZ616"/>
      <c r="CA616"/>
      <c r="CB616"/>
      <c r="CD616" s="1060"/>
      <c r="CE616" s="1286"/>
      <c r="CF616" s="1060"/>
      <c r="CG616" s="1060"/>
      <c r="CH616" s="1060"/>
      <c r="CK616" s="1645"/>
      <c r="CL616" s="1645"/>
      <c r="CM616" s="1645"/>
      <c r="CN616"/>
      <c r="CO616"/>
      <c r="CP616"/>
      <c r="CQ616"/>
      <c r="CR616"/>
      <c r="CS616" s="1060"/>
      <c r="CT616" s="1060"/>
      <c r="CU616" s="1060"/>
      <c r="CV616" s="1060"/>
      <c r="CW616" s="1060"/>
      <c r="CX616" s="1060"/>
    </row>
    <row r="617" spans="35:102" ht="15" customHeight="1" x14ac:dyDescent="0.3">
      <c r="AI617" s="1774">
        <v>48503950500</v>
      </c>
      <c r="AJ617" s="1993" t="s">
        <v>1981</v>
      </c>
      <c r="AK617" s="1993">
        <v>36663</v>
      </c>
      <c r="AL617" s="1994" t="s">
        <v>1730</v>
      </c>
      <c r="AM617" s="1994">
        <v>30.3</v>
      </c>
      <c r="AN617" s="1993" t="s">
        <v>193</v>
      </c>
      <c r="BX617"/>
      <c r="BY617"/>
      <c r="BZ617"/>
      <c r="CA617"/>
      <c r="CB617"/>
      <c r="CD617" s="1060"/>
      <c r="CE617" s="1286"/>
      <c r="CF617" s="1060"/>
      <c r="CG617" s="1060"/>
      <c r="CH617" s="1060"/>
      <c r="CK617" s="1645"/>
      <c r="CL617" s="1645"/>
      <c r="CM617" s="1645"/>
      <c r="CN617"/>
      <c r="CO617"/>
      <c r="CP617"/>
      <c r="CQ617"/>
      <c r="CR617"/>
      <c r="CS617" s="1060"/>
      <c r="CT617" s="1060"/>
      <c r="CU617" s="1060"/>
      <c r="CV617" s="1060"/>
      <c r="CW617" s="1060"/>
      <c r="CX617" s="1060"/>
    </row>
    <row r="618" spans="35:102" ht="15" customHeight="1" x14ac:dyDescent="0.3">
      <c r="AI618" s="1996">
        <v>48503950600</v>
      </c>
      <c r="AJ618" s="1997" t="s">
        <v>1981</v>
      </c>
      <c r="AK618" s="1997">
        <v>42492</v>
      </c>
      <c r="AL618" s="1998" t="s">
        <v>1728</v>
      </c>
      <c r="AM618" s="1998">
        <v>13.1</v>
      </c>
      <c r="AN618" s="1997" t="s">
        <v>192</v>
      </c>
      <c r="BX618"/>
      <c r="BY618"/>
      <c r="BZ618"/>
      <c r="CA618"/>
      <c r="CB618"/>
      <c r="CD618" s="1060"/>
      <c r="CE618" s="1286"/>
      <c r="CF618" s="1060"/>
      <c r="CG618" s="1060"/>
      <c r="CH618" s="1060"/>
      <c r="CK618" s="1645"/>
      <c r="CL618" s="1645"/>
      <c r="CM618" s="1645"/>
      <c r="CN618"/>
      <c r="CO618"/>
      <c r="CP618"/>
      <c r="CQ618"/>
      <c r="CR618"/>
      <c r="CS618" s="1060"/>
      <c r="CT618" s="1060"/>
      <c r="CU618" s="1060"/>
      <c r="CV618" s="1060"/>
      <c r="CW618" s="1060"/>
      <c r="CX618" s="1060"/>
    </row>
    <row r="619" spans="35:102" ht="15" customHeight="1" x14ac:dyDescent="0.3">
      <c r="AI619" s="1774">
        <v>48085030100</v>
      </c>
      <c r="AJ619" s="1993" t="s">
        <v>1772</v>
      </c>
      <c r="AK619" s="1993">
        <v>63208</v>
      </c>
      <c r="AL619" s="1994" t="s">
        <v>1727</v>
      </c>
      <c r="AM619" s="1994">
        <v>11</v>
      </c>
      <c r="AN619" s="1993" t="s">
        <v>192</v>
      </c>
      <c r="BX619"/>
      <c r="BY619"/>
      <c r="BZ619"/>
      <c r="CA619"/>
      <c r="CB619"/>
      <c r="CD619" s="1060"/>
      <c r="CE619" s="1286"/>
      <c r="CF619" s="1060"/>
      <c r="CG619" s="1060"/>
      <c r="CH619" s="1060"/>
      <c r="CK619" s="1645"/>
      <c r="CL619" s="1645"/>
      <c r="CM619" s="1645"/>
      <c r="CN619"/>
      <c r="CO619"/>
      <c r="CP619"/>
      <c r="CQ619"/>
      <c r="CR619"/>
      <c r="CS619" s="1060"/>
      <c r="CT619" s="1060"/>
      <c r="CU619" s="1060"/>
      <c r="CV619" s="1060"/>
      <c r="CW619" s="1060"/>
      <c r="CX619" s="1060"/>
    </row>
    <row r="620" spans="35:102" ht="15" customHeight="1" x14ac:dyDescent="0.3">
      <c r="AI620" s="1996">
        <v>48085030201</v>
      </c>
      <c r="AJ620" s="1997" t="s">
        <v>1772</v>
      </c>
      <c r="AK620" s="1997">
        <v>77847</v>
      </c>
      <c r="AL620" s="1998" t="s">
        <v>1727</v>
      </c>
      <c r="AM620" s="1998">
        <v>7.7</v>
      </c>
      <c r="AN620" s="1997" t="s">
        <v>192</v>
      </c>
      <c r="BX620"/>
      <c r="BY620"/>
      <c r="BZ620"/>
      <c r="CA620"/>
      <c r="CB620"/>
      <c r="CD620" s="1060"/>
      <c r="CE620" s="1286"/>
      <c r="CF620" s="1060"/>
      <c r="CG620" s="1060"/>
      <c r="CH620" s="1060"/>
      <c r="CK620" s="1645"/>
      <c r="CL620" s="1645"/>
      <c r="CM620" s="1645"/>
      <c r="CN620"/>
      <c r="CO620"/>
      <c r="CP620"/>
      <c r="CQ620"/>
      <c r="CR620"/>
      <c r="CS620" s="1060"/>
      <c r="CT620" s="1060"/>
      <c r="CU620" s="1060"/>
      <c r="CV620" s="1060"/>
      <c r="CW620" s="1060"/>
      <c r="CX620" s="1060"/>
    </row>
    <row r="621" spans="35:102" ht="15" customHeight="1" x14ac:dyDescent="0.3">
      <c r="AI621" s="1774">
        <v>48085030202</v>
      </c>
      <c r="AJ621" s="1993" t="s">
        <v>1772</v>
      </c>
      <c r="AK621" s="1993">
        <v>75506</v>
      </c>
      <c r="AL621" s="1994" t="s">
        <v>1727</v>
      </c>
      <c r="AM621" s="1994">
        <v>13.8</v>
      </c>
      <c r="AN621" s="1993" t="s">
        <v>192</v>
      </c>
      <c r="BX621"/>
      <c r="BY621"/>
      <c r="BZ621"/>
      <c r="CA621"/>
      <c r="CB621"/>
      <c r="CD621" s="1060"/>
      <c r="CE621" s="1286"/>
      <c r="CF621" s="1060"/>
      <c r="CG621" s="1060"/>
      <c r="CH621" s="1060"/>
      <c r="CK621" s="1645"/>
      <c r="CL621" s="1645"/>
      <c r="CM621" s="1645"/>
      <c r="CN621"/>
      <c r="CO621"/>
      <c r="CP621"/>
      <c r="CQ621"/>
      <c r="CR621"/>
      <c r="CS621" s="1060"/>
      <c r="CT621" s="1060"/>
      <c r="CU621" s="1060"/>
      <c r="CV621" s="1060"/>
      <c r="CW621" s="1060"/>
      <c r="CX621" s="1060"/>
    </row>
    <row r="622" spans="35:102" ht="15" customHeight="1" x14ac:dyDescent="0.3">
      <c r="AI622" s="1996">
        <v>48085030203</v>
      </c>
      <c r="AJ622" s="1997" t="s">
        <v>1772</v>
      </c>
      <c r="AK622" s="1997">
        <v>87360</v>
      </c>
      <c r="AL622" s="1998" t="s">
        <v>1729</v>
      </c>
      <c r="AM622" s="1998">
        <v>4.5999999999999996</v>
      </c>
      <c r="AN622" s="1997" t="s">
        <v>192</v>
      </c>
      <c r="BX622"/>
      <c r="BY622"/>
      <c r="BZ622"/>
      <c r="CA622"/>
      <c r="CB622"/>
      <c r="CD622" s="1060"/>
      <c r="CE622" s="1286"/>
      <c r="CF622" s="1060"/>
      <c r="CG622" s="1060"/>
      <c r="CH622" s="1060"/>
      <c r="CK622" s="1645"/>
      <c r="CL622" s="1645"/>
      <c r="CM622" s="1645"/>
      <c r="CN622"/>
      <c r="CO622"/>
      <c r="CP622"/>
      <c r="CQ622"/>
      <c r="CR622"/>
      <c r="CS622" s="1060"/>
      <c r="CT622" s="1060"/>
      <c r="CU622" s="1060"/>
      <c r="CV622" s="1060"/>
      <c r="CW622" s="1060"/>
      <c r="CX622" s="1060"/>
    </row>
    <row r="623" spans="35:102" ht="15" customHeight="1" x14ac:dyDescent="0.3">
      <c r="AI623" s="1774">
        <v>48085030301</v>
      </c>
      <c r="AJ623" s="1993" t="s">
        <v>1772</v>
      </c>
      <c r="AK623" s="1993">
        <v>100444</v>
      </c>
      <c r="AL623" s="1994" t="s">
        <v>1729</v>
      </c>
      <c r="AM623" s="1994">
        <v>6.8</v>
      </c>
      <c r="AN623" s="1993" t="s">
        <v>192</v>
      </c>
      <c r="BX623"/>
      <c r="BY623"/>
      <c r="BZ623"/>
      <c r="CA623"/>
      <c r="CB623"/>
      <c r="CD623" s="1060"/>
      <c r="CE623" s="1286"/>
      <c r="CF623" s="1060"/>
      <c r="CG623" s="1060"/>
      <c r="CH623" s="1060"/>
      <c r="CK623" s="1645"/>
      <c r="CL623" s="1645"/>
      <c r="CM623" s="1645"/>
      <c r="CN623"/>
      <c r="CO623"/>
      <c r="CP623"/>
      <c r="CQ623"/>
      <c r="CR623"/>
      <c r="CS623" s="1060"/>
      <c r="CT623" s="1060"/>
      <c r="CU623" s="1060"/>
      <c r="CV623" s="1060"/>
      <c r="CW623" s="1060"/>
      <c r="CX623" s="1060"/>
    </row>
    <row r="624" spans="35:102" ht="15" customHeight="1" x14ac:dyDescent="0.3">
      <c r="AI624" s="1996">
        <v>48085030302</v>
      </c>
      <c r="AJ624" s="1997" t="s">
        <v>1772</v>
      </c>
      <c r="AK624" s="1997">
        <v>178942</v>
      </c>
      <c r="AL624" s="1998" t="s">
        <v>1729</v>
      </c>
      <c r="AM624" s="1998">
        <v>4.5</v>
      </c>
      <c r="AN624" s="1997" t="s">
        <v>192</v>
      </c>
      <c r="BX624"/>
      <c r="BY624"/>
      <c r="BZ624"/>
      <c r="CA624"/>
      <c r="CB624"/>
      <c r="CD624" s="1060"/>
      <c r="CE624" s="1286"/>
      <c r="CF624" s="1060"/>
      <c r="CG624" s="1060"/>
      <c r="CH624" s="1060"/>
      <c r="CK624" s="1645"/>
      <c r="CL624" s="1645"/>
      <c r="CM624" s="1645"/>
      <c r="CN624"/>
      <c r="CO624"/>
      <c r="CP624"/>
      <c r="CQ624"/>
      <c r="CR624"/>
      <c r="CS624" s="1060"/>
      <c r="CT624" s="1060"/>
      <c r="CU624" s="1060"/>
      <c r="CV624" s="1060"/>
      <c r="CW624" s="1060"/>
      <c r="CX624" s="1060"/>
    </row>
    <row r="625" spans="35:102" ht="15" customHeight="1" x14ac:dyDescent="0.3">
      <c r="AI625" s="1774">
        <v>48085030303</v>
      </c>
      <c r="AJ625" s="1993" t="s">
        <v>1772</v>
      </c>
      <c r="AK625" s="1993">
        <v>138750</v>
      </c>
      <c r="AL625" s="1994" t="s">
        <v>1729</v>
      </c>
      <c r="AM625" s="1994">
        <v>1.1000000000000001</v>
      </c>
      <c r="AN625" s="1993" t="s">
        <v>192</v>
      </c>
      <c r="BX625"/>
      <c r="BY625"/>
      <c r="BZ625"/>
      <c r="CA625"/>
      <c r="CB625"/>
      <c r="CD625" s="1060"/>
      <c r="CE625" s="1286"/>
      <c r="CF625" s="1060"/>
      <c r="CG625" s="1060"/>
      <c r="CH625" s="1060"/>
      <c r="CK625" s="1645"/>
      <c r="CL625" s="1645"/>
      <c r="CM625" s="1645"/>
      <c r="CN625"/>
      <c r="CO625"/>
      <c r="CP625"/>
      <c r="CQ625"/>
      <c r="CR625"/>
      <c r="CS625" s="1060"/>
      <c r="CT625" s="1060"/>
      <c r="CU625" s="1060"/>
      <c r="CV625" s="1060"/>
      <c r="CW625" s="1060"/>
      <c r="CX625" s="1060"/>
    </row>
    <row r="626" spans="35:102" ht="15" customHeight="1" x14ac:dyDescent="0.3">
      <c r="AI626" s="1996">
        <v>48085030304</v>
      </c>
      <c r="AJ626" s="1997" t="s">
        <v>1772</v>
      </c>
      <c r="AK626" s="1997">
        <v>113750</v>
      </c>
      <c r="AL626" s="1998" t="s">
        <v>1729</v>
      </c>
      <c r="AM626" s="1998">
        <v>8</v>
      </c>
      <c r="AN626" s="1997" t="s">
        <v>192</v>
      </c>
      <c r="BX626"/>
      <c r="BY626"/>
      <c r="BZ626"/>
      <c r="CA626"/>
      <c r="CB626"/>
      <c r="CD626" s="1060"/>
      <c r="CE626" s="1286"/>
      <c r="CF626" s="1060"/>
      <c r="CG626" s="1060"/>
      <c r="CH626" s="1060"/>
      <c r="CK626" s="1645"/>
      <c r="CL626" s="1645"/>
      <c r="CM626" s="1645"/>
      <c r="CN626"/>
      <c r="CO626"/>
      <c r="CP626"/>
      <c r="CQ626"/>
      <c r="CR626"/>
      <c r="CS626" s="1060"/>
      <c r="CT626" s="1060"/>
      <c r="CU626" s="1060"/>
      <c r="CV626" s="1060"/>
      <c r="CW626" s="1060"/>
      <c r="CX626" s="1060"/>
    </row>
    <row r="627" spans="35:102" ht="15" customHeight="1" x14ac:dyDescent="0.3">
      <c r="AI627" s="1774">
        <v>48085030305</v>
      </c>
      <c r="AJ627" s="1993" t="s">
        <v>1772</v>
      </c>
      <c r="AK627" s="1993">
        <v>105818</v>
      </c>
      <c r="AL627" s="1994" t="s">
        <v>1729</v>
      </c>
      <c r="AM627" s="1994">
        <v>6.6</v>
      </c>
      <c r="AN627" s="1993" t="s">
        <v>192</v>
      </c>
      <c r="BX627"/>
      <c r="BY627"/>
      <c r="BZ627"/>
      <c r="CA627"/>
      <c r="CB627"/>
      <c r="CD627" s="1060"/>
      <c r="CE627" s="1286"/>
      <c r="CF627" s="1060"/>
      <c r="CG627" s="1060"/>
      <c r="CH627" s="1060"/>
      <c r="CK627" s="1645"/>
      <c r="CL627" s="1645"/>
      <c r="CM627" s="1645"/>
      <c r="CN627"/>
      <c r="CO627"/>
      <c r="CP627"/>
      <c r="CQ627"/>
      <c r="CR627"/>
      <c r="CS627" s="1060"/>
      <c r="CT627" s="1060"/>
      <c r="CU627" s="1060"/>
      <c r="CV627" s="1060"/>
      <c r="CW627" s="1060"/>
      <c r="CX627" s="1060"/>
    </row>
    <row r="628" spans="35:102" ht="15" customHeight="1" x14ac:dyDescent="0.3">
      <c r="AI628" s="1996">
        <v>48085030403</v>
      </c>
      <c r="AJ628" s="1997" t="s">
        <v>1772</v>
      </c>
      <c r="AK628" s="1997">
        <v>89879</v>
      </c>
      <c r="AL628" s="1998" t="s">
        <v>1729</v>
      </c>
      <c r="AM628" s="1998">
        <v>7.7</v>
      </c>
      <c r="AN628" s="1997" t="s">
        <v>192</v>
      </c>
      <c r="BX628"/>
      <c r="BY628"/>
      <c r="BZ628"/>
      <c r="CA628"/>
      <c r="CB628"/>
      <c r="CD628" s="1060"/>
      <c r="CE628" s="1286"/>
      <c r="CF628" s="1060"/>
      <c r="CG628" s="1060"/>
      <c r="CH628" s="1060"/>
      <c r="CK628" s="1645"/>
      <c r="CL628" s="1645"/>
      <c r="CM628" s="1645"/>
      <c r="CN628"/>
      <c r="CO628"/>
      <c r="CP628"/>
      <c r="CQ628"/>
      <c r="CR628"/>
      <c r="CS628" s="1060"/>
      <c r="CT628" s="1060"/>
      <c r="CU628" s="1060"/>
      <c r="CV628" s="1060"/>
      <c r="CW628" s="1060"/>
      <c r="CX628" s="1060"/>
    </row>
    <row r="629" spans="35:102" ht="15" customHeight="1" x14ac:dyDescent="0.3">
      <c r="AI629" s="1774">
        <v>48085030404</v>
      </c>
      <c r="AJ629" s="1993" t="s">
        <v>1772</v>
      </c>
      <c r="AK629" s="1993">
        <v>110653</v>
      </c>
      <c r="AL629" s="1994" t="s">
        <v>1729</v>
      </c>
      <c r="AM629" s="1994">
        <v>4.9000000000000004</v>
      </c>
      <c r="AN629" s="1993" t="s">
        <v>192</v>
      </c>
      <c r="BX629"/>
      <c r="BY629"/>
      <c r="BZ629"/>
      <c r="CA629"/>
      <c r="CB629"/>
      <c r="CD629" s="1060"/>
      <c r="CE629" s="1286"/>
      <c r="CF629" s="1060"/>
      <c r="CG629" s="1060"/>
      <c r="CH629" s="1060"/>
      <c r="CK629" s="1645"/>
      <c r="CL629" s="1645"/>
      <c r="CM629" s="1645"/>
      <c r="CN629"/>
      <c r="CO629"/>
      <c r="CP629"/>
      <c r="CQ629"/>
      <c r="CR629"/>
      <c r="CS629" s="1060"/>
      <c r="CT629" s="1060"/>
      <c r="CU629" s="1060"/>
      <c r="CV629" s="1060"/>
      <c r="CW629" s="1060"/>
      <c r="CX629" s="1060"/>
    </row>
    <row r="630" spans="35:102" ht="15" customHeight="1" x14ac:dyDescent="0.3">
      <c r="AI630" s="1996">
        <v>48085030405</v>
      </c>
      <c r="AJ630" s="1997" t="s">
        <v>1772</v>
      </c>
      <c r="AK630" s="1997">
        <v>71809</v>
      </c>
      <c r="AL630" s="1998" t="s">
        <v>1727</v>
      </c>
      <c r="AM630" s="1998">
        <v>4</v>
      </c>
      <c r="AN630" s="1997" t="s">
        <v>192</v>
      </c>
      <c r="BX630"/>
      <c r="BY630"/>
      <c r="BZ630"/>
      <c r="CA630"/>
      <c r="CB630"/>
      <c r="CD630" s="1060"/>
      <c r="CE630" s="1286"/>
      <c r="CF630" s="1060"/>
      <c r="CG630" s="1060"/>
      <c r="CH630" s="1060"/>
      <c r="CK630" s="1645"/>
      <c r="CL630" s="1645"/>
      <c r="CM630" s="1645"/>
      <c r="CN630"/>
      <c r="CO630"/>
      <c r="CP630"/>
      <c r="CQ630"/>
      <c r="CR630"/>
      <c r="CS630" s="1060"/>
      <c r="CT630" s="1060"/>
      <c r="CU630" s="1060"/>
      <c r="CV630" s="1060"/>
      <c r="CW630" s="1060"/>
      <c r="CX630" s="1060"/>
    </row>
    <row r="631" spans="35:102" ht="15" customHeight="1" x14ac:dyDescent="0.3">
      <c r="AI631" s="1774">
        <v>48085030406</v>
      </c>
      <c r="AJ631" s="1993" t="s">
        <v>1772</v>
      </c>
      <c r="AK631" s="1993">
        <v>51682</v>
      </c>
      <c r="AL631" s="1994" t="s">
        <v>1728</v>
      </c>
      <c r="AM631" s="1994">
        <v>11.6</v>
      </c>
      <c r="AN631" s="1993" t="s">
        <v>192</v>
      </c>
      <c r="BX631"/>
      <c r="BY631"/>
      <c r="BZ631"/>
      <c r="CA631"/>
      <c r="CB631"/>
      <c r="CD631" s="1060"/>
      <c r="CE631" s="1286"/>
      <c r="CF631" s="1060"/>
      <c r="CG631" s="1060"/>
      <c r="CH631" s="1060"/>
      <c r="CK631" s="1645"/>
      <c r="CL631" s="1645"/>
      <c r="CM631" s="1645"/>
      <c r="CN631"/>
      <c r="CO631"/>
      <c r="CP631"/>
      <c r="CQ631"/>
      <c r="CR631"/>
      <c r="CS631" s="1060"/>
      <c r="CT631" s="1060"/>
      <c r="CU631" s="1060"/>
      <c r="CV631" s="1060"/>
      <c r="CW631" s="1060"/>
      <c r="CX631" s="1060"/>
    </row>
    <row r="632" spans="35:102" ht="15" customHeight="1" x14ac:dyDescent="0.3">
      <c r="AI632" s="1996">
        <v>48085030407</v>
      </c>
      <c r="AJ632" s="1997" t="s">
        <v>1772</v>
      </c>
      <c r="AK632" s="1997">
        <v>177857</v>
      </c>
      <c r="AL632" s="1998" t="s">
        <v>1729</v>
      </c>
      <c r="AM632" s="1998">
        <v>3.8</v>
      </c>
      <c r="AN632" s="1997" t="s">
        <v>192</v>
      </c>
      <c r="BX632"/>
      <c r="BY632"/>
      <c r="BZ632"/>
      <c r="CA632"/>
      <c r="CB632"/>
      <c r="CD632" s="1060"/>
      <c r="CE632" s="1286"/>
      <c r="CF632" s="1060"/>
      <c r="CG632" s="1060"/>
      <c r="CH632" s="1060"/>
      <c r="CK632" s="1645"/>
      <c r="CL632" s="1645"/>
      <c r="CM632" s="1645"/>
      <c r="CN632"/>
      <c r="CO632"/>
      <c r="CP632"/>
      <c r="CQ632"/>
      <c r="CR632"/>
      <c r="CS632" s="1060"/>
      <c r="CT632" s="1060"/>
      <c r="CU632" s="1060"/>
      <c r="CV632" s="1060"/>
      <c r="CW632" s="1060"/>
      <c r="CX632" s="1060"/>
    </row>
    <row r="633" spans="35:102" ht="15" customHeight="1" x14ac:dyDescent="0.3">
      <c r="AI633" s="1774">
        <v>48085030408</v>
      </c>
      <c r="AJ633" s="1993" t="s">
        <v>1772</v>
      </c>
      <c r="AK633" s="1993">
        <v>64518</v>
      </c>
      <c r="AL633" s="1994" t="s">
        <v>1727</v>
      </c>
      <c r="AM633" s="1994">
        <v>15.8</v>
      </c>
      <c r="AN633" s="1993" t="s">
        <v>192</v>
      </c>
      <c r="BX633"/>
      <c r="BY633"/>
      <c r="BZ633"/>
      <c r="CA633"/>
      <c r="CB633"/>
      <c r="CD633" s="1060"/>
      <c r="CE633" s="1286"/>
      <c r="CF633" s="1060"/>
      <c r="CG633" s="1060"/>
      <c r="CH633" s="1060"/>
      <c r="CK633" s="1645"/>
      <c r="CL633" s="1645"/>
      <c r="CM633" s="1645"/>
      <c r="CN633"/>
      <c r="CO633"/>
      <c r="CP633"/>
      <c r="CQ633"/>
      <c r="CR633"/>
      <c r="CS633" s="1060"/>
      <c r="CT633" s="1060"/>
      <c r="CU633" s="1060"/>
      <c r="CV633" s="1060"/>
      <c r="CW633" s="1060"/>
      <c r="CX633" s="1060"/>
    </row>
    <row r="634" spans="35:102" ht="15" customHeight="1" x14ac:dyDescent="0.3">
      <c r="AI634" s="1996">
        <v>48085030504</v>
      </c>
      <c r="AJ634" s="1997" t="s">
        <v>1772</v>
      </c>
      <c r="AK634" s="1997">
        <v>94000</v>
      </c>
      <c r="AL634" s="1998" t="s">
        <v>1729</v>
      </c>
      <c r="AM634" s="1998">
        <v>4.8</v>
      </c>
      <c r="AN634" s="1997" t="s">
        <v>192</v>
      </c>
      <c r="BX634"/>
      <c r="BY634"/>
      <c r="BZ634"/>
      <c r="CA634"/>
      <c r="CB634"/>
      <c r="CD634" s="1060"/>
      <c r="CE634" s="1286"/>
      <c r="CF634" s="1060"/>
      <c r="CG634" s="1060"/>
      <c r="CH634" s="1060"/>
      <c r="CK634" s="1645"/>
      <c r="CL634" s="1645"/>
      <c r="CM634" s="1645"/>
      <c r="CN634"/>
      <c r="CO634"/>
      <c r="CP634"/>
      <c r="CQ634"/>
      <c r="CR634"/>
      <c r="CS634" s="1060"/>
      <c r="CT634" s="1060"/>
      <c r="CU634" s="1060"/>
      <c r="CV634" s="1060"/>
      <c r="CW634" s="1060"/>
      <c r="CX634" s="1060"/>
    </row>
    <row r="635" spans="35:102" ht="15" customHeight="1" x14ac:dyDescent="0.3">
      <c r="AI635" s="1774">
        <v>48085030505</v>
      </c>
      <c r="AJ635" s="1993" t="s">
        <v>1772</v>
      </c>
      <c r="AK635" s="1993">
        <v>77674</v>
      </c>
      <c r="AL635" s="1994" t="s">
        <v>1727</v>
      </c>
      <c r="AM635" s="1994">
        <v>3.9</v>
      </c>
      <c r="AN635" s="1993" t="s">
        <v>192</v>
      </c>
      <c r="BX635"/>
      <c r="BY635"/>
      <c r="BZ635"/>
      <c r="CA635"/>
      <c r="CB635"/>
      <c r="CD635" s="1060"/>
      <c r="CE635" s="1286"/>
      <c r="CF635" s="1060"/>
      <c r="CG635" s="1060"/>
      <c r="CH635" s="1060"/>
      <c r="CK635" s="1645"/>
      <c r="CL635" s="1645"/>
      <c r="CM635" s="1645"/>
      <c r="CN635"/>
      <c r="CO635"/>
      <c r="CP635"/>
      <c r="CQ635"/>
      <c r="CR635"/>
      <c r="CS635" s="1060"/>
      <c r="CT635" s="1060"/>
      <c r="CU635" s="1060"/>
      <c r="CV635" s="1060"/>
      <c r="CW635" s="1060"/>
      <c r="CX635" s="1060"/>
    </row>
    <row r="636" spans="35:102" ht="15" customHeight="1" x14ac:dyDescent="0.3">
      <c r="AI636" s="1996">
        <v>48085030506</v>
      </c>
      <c r="AJ636" s="1997" t="s">
        <v>1772</v>
      </c>
      <c r="AK636" s="1997">
        <v>117240</v>
      </c>
      <c r="AL636" s="1998" t="s">
        <v>1729</v>
      </c>
      <c r="AM636" s="1998">
        <v>3.5</v>
      </c>
      <c r="AN636" s="1997" t="s">
        <v>192</v>
      </c>
      <c r="BX636"/>
      <c r="BY636"/>
      <c r="BZ636"/>
      <c r="CA636"/>
      <c r="CB636"/>
      <c r="CD636" s="1060"/>
      <c r="CE636" s="1286"/>
      <c r="CF636" s="1060"/>
      <c r="CG636" s="1060"/>
      <c r="CH636" s="1060"/>
      <c r="CK636" s="1645"/>
      <c r="CL636" s="1645"/>
      <c r="CM636" s="1645"/>
      <c r="CN636"/>
      <c r="CO636"/>
      <c r="CP636"/>
      <c r="CQ636"/>
      <c r="CR636"/>
      <c r="CS636" s="1060"/>
      <c r="CT636" s="1060"/>
      <c r="CU636" s="1060"/>
      <c r="CV636" s="1060"/>
      <c r="CW636" s="1060"/>
      <c r="CX636" s="1060"/>
    </row>
    <row r="637" spans="35:102" ht="15" customHeight="1" x14ac:dyDescent="0.3">
      <c r="AI637" s="1774">
        <v>48085030507</v>
      </c>
      <c r="AJ637" s="1993" t="s">
        <v>1772</v>
      </c>
      <c r="AK637" s="1993">
        <v>134875</v>
      </c>
      <c r="AL637" s="1994" t="s">
        <v>1729</v>
      </c>
      <c r="AM637" s="1994">
        <v>0.6</v>
      </c>
      <c r="AN637" s="1993" t="s">
        <v>192</v>
      </c>
      <c r="BX637"/>
      <c r="BY637"/>
      <c r="BZ637"/>
      <c r="CA637"/>
      <c r="CB637"/>
      <c r="CD637" s="1060"/>
      <c r="CE637" s="1286"/>
      <c r="CF637" s="1060"/>
      <c r="CG637" s="1060"/>
      <c r="CH637" s="1060"/>
      <c r="CK637" s="1645"/>
      <c r="CL637" s="1645"/>
      <c r="CM637" s="1645"/>
      <c r="CN637"/>
      <c r="CO637"/>
      <c r="CP637"/>
      <c r="CQ637"/>
      <c r="CR637"/>
      <c r="CS637" s="1060"/>
      <c r="CT637" s="1060"/>
      <c r="CU637" s="1060"/>
      <c r="CV637" s="1060"/>
      <c r="CW637" s="1060"/>
      <c r="CX637" s="1060"/>
    </row>
    <row r="638" spans="35:102" ht="15" customHeight="1" x14ac:dyDescent="0.3">
      <c r="AI638" s="1996">
        <v>48085030508</v>
      </c>
      <c r="AJ638" s="1997" t="s">
        <v>1772</v>
      </c>
      <c r="AK638" s="1997">
        <v>123558</v>
      </c>
      <c r="AL638" s="1998" t="s">
        <v>1729</v>
      </c>
      <c r="AM638" s="1998">
        <v>8.3000000000000007</v>
      </c>
      <c r="AN638" s="1997" t="s">
        <v>192</v>
      </c>
      <c r="BX638"/>
      <c r="BY638"/>
      <c r="BZ638"/>
      <c r="CA638"/>
      <c r="CB638"/>
      <c r="CD638" s="1060"/>
      <c r="CE638" s="1286"/>
      <c r="CF638" s="1060"/>
      <c r="CG638" s="1060"/>
      <c r="CH638" s="1060"/>
      <c r="CK638" s="1645"/>
      <c r="CL638" s="1645"/>
      <c r="CM638" s="1645"/>
      <c r="CN638"/>
      <c r="CO638"/>
      <c r="CP638"/>
      <c r="CQ638"/>
      <c r="CR638"/>
      <c r="CS638" s="1060"/>
      <c r="CT638" s="1060"/>
      <c r="CU638" s="1060"/>
      <c r="CV638" s="1060"/>
      <c r="CW638" s="1060"/>
      <c r="CX638" s="1060"/>
    </row>
    <row r="639" spans="35:102" ht="15" customHeight="1" x14ac:dyDescent="0.3">
      <c r="AI639" s="1774">
        <v>48085030509</v>
      </c>
      <c r="AJ639" s="1993" t="s">
        <v>1772</v>
      </c>
      <c r="AK639" s="1993">
        <v>119013</v>
      </c>
      <c r="AL639" s="1994" t="s">
        <v>1729</v>
      </c>
      <c r="AM639" s="1994">
        <v>2.9</v>
      </c>
      <c r="AN639" s="1993" t="s">
        <v>192</v>
      </c>
      <c r="BX639"/>
      <c r="BY639"/>
      <c r="BZ639"/>
      <c r="CA639"/>
      <c r="CB639"/>
      <c r="CD639" s="1060"/>
      <c r="CE639" s="1286"/>
      <c r="CF639" s="1060"/>
      <c r="CG639" s="1060"/>
      <c r="CH639" s="1060"/>
      <c r="CK639" s="1645"/>
      <c r="CL639" s="1645"/>
      <c r="CM639" s="1645"/>
      <c r="CN639"/>
      <c r="CO639"/>
      <c r="CP639"/>
      <c r="CQ639"/>
      <c r="CR639"/>
      <c r="CS639" s="1060"/>
      <c r="CT639" s="1060"/>
      <c r="CU639" s="1060"/>
      <c r="CV639" s="1060"/>
      <c r="CW639" s="1060"/>
      <c r="CX639" s="1060"/>
    </row>
    <row r="640" spans="35:102" ht="15" customHeight="1" x14ac:dyDescent="0.3">
      <c r="AI640" s="1996">
        <v>48085030510</v>
      </c>
      <c r="AJ640" s="1997" t="s">
        <v>1772</v>
      </c>
      <c r="AK640" s="1997">
        <v>92794</v>
      </c>
      <c r="AL640" s="1998" t="s">
        <v>1729</v>
      </c>
      <c r="AM640" s="1998">
        <v>6.8</v>
      </c>
      <c r="AN640" s="1997" t="s">
        <v>192</v>
      </c>
      <c r="BX640"/>
      <c r="BY640"/>
      <c r="BZ640"/>
      <c r="CA640"/>
      <c r="CB640"/>
      <c r="CD640" s="1060"/>
      <c r="CE640" s="1286"/>
      <c r="CF640" s="1060"/>
      <c r="CG640" s="1060"/>
      <c r="CH640" s="1060"/>
      <c r="CK640" s="1645"/>
      <c r="CL640" s="1645"/>
      <c r="CM640" s="1645"/>
      <c r="CN640"/>
      <c r="CO640"/>
      <c r="CP640"/>
      <c r="CQ640"/>
      <c r="CR640"/>
      <c r="CS640" s="1060"/>
      <c r="CT640" s="1060"/>
      <c r="CU640" s="1060"/>
      <c r="CV640" s="1060"/>
      <c r="CW640" s="1060"/>
      <c r="CX640" s="1060"/>
    </row>
    <row r="641" spans="35:102" ht="15" customHeight="1" x14ac:dyDescent="0.3">
      <c r="AI641" s="1774">
        <v>48085030511</v>
      </c>
      <c r="AJ641" s="1993" t="s">
        <v>1772</v>
      </c>
      <c r="AK641" s="1993">
        <v>138750</v>
      </c>
      <c r="AL641" s="1994" t="s">
        <v>1729</v>
      </c>
      <c r="AM641" s="1994">
        <v>1.6</v>
      </c>
      <c r="AN641" s="1993" t="s">
        <v>192</v>
      </c>
      <c r="BX641"/>
      <c r="BY641"/>
      <c r="BZ641"/>
      <c r="CA641"/>
      <c r="CB641"/>
      <c r="CD641" s="1060"/>
      <c r="CE641" s="1286"/>
      <c r="CF641" s="1060"/>
      <c r="CG641" s="1060"/>
      <c r="CH641" s="1060"/>
      <c r="CK641" s="1645"/>
      <c r="CL641" s="1645"/>
      <c r="CM641" s="1645"/>
      <c r="CN641"/>
      <c r="CO641"/>
      <c r="CP641"/>
      <c r="CQ641"/>
      <c r="CR641"/>
      <c r="CS641" s="1060"/>
      <c r="CT641" s="1060"/>
      <c r="CU641" s="1060"/>
      <c r="CV641" s="1060"/>
      <c r="CW641" s="1060"/>
      <c r="CX641" s="1060"/>
    </row>
    <row r="642" spans="35:102" ht="15" customHeight="1" x14ac:dyDescent="0.3">
      <c r="AI642" s="1996">
        <v>48085030512</v>
      </c>
      <c r="AJ642" s="1997" t="s">
        <v>1772</v>
      </c>
      <c r="AK642" s="1997">
        <v>170969</v>
      </c>
      <c r="AL642" s="1998" t="s">
        <v>1729</v>
      </c>
      <c r="AM642" s="1998">
        <v>0.6</v>
      </c>
      <c r="AN642" s="1997" t="s">
        <v>192</v>
      </c>
      <c r="BX642"/>
      <c r="BY642"/>
      <c r="BZ642"/>
      <c r="CA642"/>
      <c r="CB642"/>
      <c r="CD642" s="1060"/>
      <c r="CE642" s="1286"/>
      <c r="CF642" s="1060"/>
      <c r="CG642" s="1060"/>
      <c r="CH642" s="1060"/>
      <c r="CK642" s="1645"/>
      <c r="CL642" s="1645"/>
      <c r="CM642" s="1645"/>
      <c r="CN642"/>
      <c r="CO642"/>
      <c r="CP642"/>
      <c r="CQ642"/>
      <c r="CR642"/>
      <c r="CS642" s="1060"/>
      <c r="CT642" s="1060"/>
      <c r="CU642" s="1060"/>
      <c r="CV642" s="1060"/>
      <c r="CW642" s="1060"/>
      <c r="CX642" s="1060"/>
    </row>
    <row r="643" spans="35:102" ht="15" customHeight="1" x14ac:dyDescent="0.3">
      <c r="AI643" s="1774">
        <v>48085030513</v>
      </c>
      <c r="AJ643" s="1993" t="s">
        <v>1772</v>
      </c>
      <c r="AK643" s="1993">
        <v>75663</v>
      </c>
      <c r="AL643" s="1994" t="s">
        <v>1727</v>
      </c>
      <c r="AM643" s="1994">
        <v>2.8</v>
      </c>
      <c r="AN643" s="1993" t="s">
        <v>192</v>
      </c>
      <c r="BX643"/>
      <c r="BY643"/>
      <c r="BZ643"/>
      <c r="CA643"/>
      <c r="CB643"/>
      <c r="CD643" s="1060"/>
      <c r="CE643" s="1286"/>
      <c r="CF643" s="1060"/>
      <c r="CG643" s="1060"/>
      <c r="CH643" s="1060"/>
      <c r="CK643" s="1645"/>
      <c r="CL643" s="1645"/>
      <c r="CM643" s="1645"/>
      <c r="CN643"/>
      <c r="CO643"/>
      <c r="CP643"/>
      <c r="CQ643"/>
      <c r="CR643"/>
      <c r="CS643" s="1060"/>
      <c r="CT643" s="1060"/>
      <c r="CU643" s="1060"/>
      <c r="CV643" s="1060"/>
      <c r="CW643" s="1060"/>
      <c r="CX643" s="1060"/>
    </row>
    <row r="644" spans="35:102" ht="15" customHeight="1" x14ac:dyDescent="0.3">
      <c r="AI644" s="1996">
        <v>48085030514</v>
      </c>
      <c r="AJ644" s="1997" t="s">
        <v>1772</v>
      </c>
      <c r="AK644" s="1997">
        <v>82650</v>
      </c>
      <c r="AL644" s="1998" t="s">
        <v>1727</v>
      </c>
      <c r="AM644" s="1998">
        <v>2.6</v>
      </c>
      <c r="AN644" s="1997" t="s">
        <v>192</v>
      </c>
      <c r="BX644"/>
      <c r="BY644"/>
      <c r="BZ644"/>
      <c r="CA644"/>
      <c r="CB644"/>
      <c r="CD644" s="1060"/>
      <c r="CE644" s="1286"/>
      <c r="CF644" s="1060"/>
      <c r="CG644" s="1060"/>
      <c r="CH644" s="1060"/>
      <c r="CK644" s="1645"/>
      <c r="CL644" s="1645"/>
      <c r="CM644" s="1645"/>
      <c r="CN644"/>
      <c r="CO644"/>
      <c r="CP644"/>
      <c r="CQ644"/>
      <c r="CR644"/>
      <c r="CS644" s="1060"/>
      <c r="CT644" s="1060"/>
      <c r="CU644" s="1060"/>
      <c r="CV644" s="1060"/>
      <c r="CW644" s="1060"/>
      <c r="CX644" s="1060"/>
    </row>
    <row r="645" spans="35:102" ht="15" customHeight="1" x14ac:dyDescent="0.3">
      <c r="AI645" s="1774">
        <v>48085030515</v>
      </c>
      <c r="AJ645" s="1993" t="s">
        <v>1772</v>
      </c>
      <c r="AK645" s="1993">
        <v>96471</v>
      </c>
      <c r="AL645" s="1994" t="s">
        <v>1729</v>
      </c>
      <c r="AM645" s="1994">
        <v>5.9</v>
      </c>
      <c r="AN645" s="1993" t="s">
        <v>192</v>
      </c>
      <c r="BX645"/>
      <c r="BY645"/>
      <c r="BZ645"/>
      <c r="CA645"/>
      <c r="CB645"/>
      <c r="CD645" s="1060"/>
      <c r="CE645" s="1286"/>
      <c r="CF645" s="1060"/>
      <c r="CG645" s="1060"/>
      <c r="CH645" s="1060"/>
      <c r="CK645" s="1645"/>
      <c r="CL645" s="1645"/>
      <c r="CM645" s="1645"/>
      <c r="CN645"/>
      <c r="CO645"/>
      <c r="CP645"/>
      <c r="CQ645"/>
      <c r="CR645"/>
      <c r="CS645" s="1060"/>
      <c r="CT645" s="1060"/>
      <c r="CU645" s="1060"/>
      <c r="CV645" s="1060"/>
      <c r="CW645" s="1060"/>
      <c r="CX645" s="1060"/>
    </row>
    <row r="646" spans="35:102" ht="15" customHeight="1" x14ac:dyDescent="0.3">
      <c r="AI646" s="1996">
        <v>48085030516</v>
      </c>
      <c r="AJ646" s="1997" t="s">
        <v>1772</v>
      </c>
      <c r="AK646" s="1997">
        <v>100905</v>
      </c>
      <c r="AL646" s="1998" t="s">
        <v>1729</v>
      </c>
      <c r="AM646" s="1998">
        <v>5.7</v>
      </c>
      <c r="AN646" s="1997" t="s">
        <v>192</v>
      </c>
      <c r="BX646"/>
      <c r="BY646"/>
      <c r="BZ646"/>
      <c r="CA646"/>
      <c r="CB646"/>
      <c r="CD646" s="1060"/>
      <c r="CE646" s="1286"/>
      <c r="CF646" s="1060"/>
      <c r="CG646" s="1060"/>
      <c r="CH646" s="1060"/>
      <c r="CK646" s="1645"/>
      <c r="CL646" s="1645"/>
      <c r="CM646" s="1645"/>
      <c r="CN646"/>
      <c r="CO646"/>
      <c r="CP646"/>
      <c r="CQ646"/>
      <c r="CR646"/>
      <c r="CS646" s="1060"/>
      <c r="CT646" s="1060"/>
      <c r="CU646" s="1060"/>
      <c r="CV646" s="1060"/>
      <c r="CW646" s="1060"/>
      <c r="CX646" s="1060"/>
    </row>
    <row r="647" spans="35:102" ht="15" customHeight="1" x14ac:dyDescent="0.3">
      <c r="AI647" s="1774">
        <v>48085030517</v>
      </c>
      <c r="AJ647" s="1993" t="s">
        <v>1772</v>
      </c>
      <c r="AK647" s="1993">
        <v>107940</v>
      </c>
      <c r="AL647" s="1994" t="s">
        <v>1729</v>
      </c>
      <c r="AM647" s="1994">
        <v>7.4</v>
      </c>
      <c r="AN647" s="1993" t="s">
        <v>192</v>
      </c>
      <c r="BX647"/>
      <c r="BY647"/>
      <c r="BZ647"/>
      <c r="CA647"/>
      <c r="CB647"/>
      <c r="CD647" s="1060"/>
      <c r="CE647" s="1286"/>
      <c r="CF647" s="1060"/>
      <c r="CG647" s="1060"/>
      <c r="CH647" s="1060"/>
      <c r="CK647" s="1645"/>
      <c r="CL647" s="1645"/>
      <c r="CM647" s="1645"/>
      <c r="CN647"/>
      <c r="CO647"/>
      <c r="CP647"/>
      <c r="CQ647"/>
      <c r="CR647"/>
      <c r="CS647" s="1060"/>
      <c r="CT647" s="1060"/>
      <c r="CU647" s="1060"/>
      <c r="CV647" s="1060"/>
      <c r="CW647" s="1060"/>
      <c r="CX647" s="1060"/>
    </row>
    <row r="648" spans="35:102" ht="15" customHeight="1" x14ac:dyDescent="0.3">
      <c r="AI648" s="1996">
        <v>48085030518</v>
      </c>
      <c r="AJ648" s="1997" t="s">
        <v>1772</v>
      </c>
      <c r="AK648" s="1997">
        <v>167788</v>
      </c>
      <c r="AL648" s="1998" t="s">
        <v>1729</v>
      </c>
      <c r="AM648" s="1998">
        <v>0.9</v>
      </c>
      <c r="AN648" s="1997" t="s">
        <v>192</v>
      </c>
      <c r="BX648"/>
      <c r="BY648"/>
      <c r="BZ648"/>
      <c r="CA648"/>
      <c r="CB648"/>
      <c r="CD648" s="1060"/>
      <c r="CE648" s="1286"/>
      <c r="CF648" s="1060"/>
      <c r="CG648" s="1060"/>
      <c r="CH648" s="1060"/>
      <c r="CK648" s="1645"/>
      <c r="CL648" s="1645"/>
      <c r="CM648" s="1645"/>
      <c r="CN648"/>
      <c r="CO648"/>
      <c r="CP648"/>
      <c r="CQ648"/>
      <c r="CR648"/>
      <c r="CS648" s="1060"/>
      <c r="CT648" s="1060"/>
      <c r="CU648" s="1060"/>
      <c r="CV648" s="1060"/>
      <c r="CW648" s="1060"/>
      <c r="CX648" s="1060"/>
    </row>
    <row r="649" spans="35:102" ht="15" customHeight="1" x14ac:dyDescent="0.3">
      <c r="AI649" s="1774">
        <v>48085030519</v>
      </c>
      <c r="AJ649" s="1993" t="s">
        <v>1772</v>
      </c>
      <c r="AK649" s="1993">
        <v>131379</v>
      </c>
      <c r="AL649" s="1994" t="s">
        <v>1729</v>
      </c>
      <c r="AM649" s="1994">
        <v>1</v>
      </c>
      <c r="AN649" s="1993" t="s">
        <v>192</v>
      </c>
      <c r="BX649"/>
      <c r="BY649"/>
      <c r="BZ649"/>
      <c r="CA649"/>
      <c r="CB649"/>
      <c r="CD649" s="1060"/>
      <c r="CE649" s="1286"/>
      <c r="CF649" s="1060"/>
      <c r="CG649" s="1060"/>
      <c r="CH649" s="1060"/>
      <c r="CK649" s="1645"/>
      <c r="CL649" s="1645"/>
      <c r="CM649" s="1645"/>
      <c r="CN649"/>
      <c r="CO649"/>
      <c r="CP649"/>
      <c r="CQ649"/>
      <c r="CR649"/>
      <c r="CS649" s="1060"/>
      <c r="CT649" s="1060"/>
      <c r="CU649" s="1060"/>
      <c r="CV649" s="1060"/>
      <c r="CW649" s="1060"/>
      <c r="CX649" s="1060"/>
    </row>
    <row r="650" spans="35:102" ht="15" customHeight="1" x14ac:dyDescent="0.3">
      <c r="AI650" s="1996">
        <v>48085030520</v>
      </c>
      <c r="AJ650" s="1997" t="s">
        <v>1772</v>
      </c>
      <c r="AK650" s="1997">
        <v>125257</v>
      </c>
      <c r="AL650" s="1998" t="s">
        <v>1729</v>
      </c>
      <c r="AM650" s="1998">
        <v>1.4</v>
      </c>
      <c r="AN650" s="1997" t="s">
        <v>192</v>
      </c>
      <c r="BX650"/>
      <c r="BY650"/>
      <c r="BZ650"/>
      <c r="CA650"/>
      <c r="CB650"/>
      <c r="CD650" s="1060"/>
      <c r="CE650" s="1286"/>
      <c r="CF650" s="1060"/>
      <c r="CG650" s="1060"/>
      <c r="CH650" s="1060"/>
      <c r="CK650" s="1645"/>
      <c r="CL650" s="1645"/>
      <c r="CM650" s="1645"/>
      <c r="CN650"/>
      <c r="CO650"/>
      <c r="CP650"/>
      <c r="CQ650"/>
      <c r="CR650"/>
      <c r="CS650" s="1060"/>
      <c r="CT650" s="1060"/>
      <c r="CU650" s="1060"/>
      <c r="CV650" s="1060"/>
      <c r="CW650" s="1060"/>
      <c r="CX650" s="1060"/>
    </row>
    <row r="651" spans="35:102" ht="15" customHeight="1" x14ac:dyDescent="0.3">
      <c r="AI651" s="1774">
        <v>48085030521</v>
      </c>
      <c r="AJ651" s="1993" t="s">
        <v>1772</v>
      </c>
      <c r="AK651" s="1993">
        <v>111923</v>
      </c>
      <c r="AL651" s="1994" t="s">
        <v>1729</v>
      </c>
      <c r="AM651" s="1994">
        <v>1.4</v>
      </c>
      <c r="AN651" s="1993" t="s">
        <v>192</v>
      </c>
      <c r="BX651"/>
      <c r="BY651"/>
      <c r="BZ651"/>
      <c r="CA651"/>
      <c r="CB651"/>
      <c r="CD651" s="1060"/>
      <c r="CE651" s="1286"/>
      <c r="CF651" s="1060"/>
      <c r="CG651" s="1060"/>
      <c r="CH651" s="1060"/>
      <c r="CK651" s="1645"/>
      <c r="CL651" s="1645"/>
      <c r="CM651" s="1645"/>
      <c r="CN651"/>
      <c r="CO651"/>
      <c r="CP651"/>
      <c r="CQ651"/>
      <c r="CR651"/>
      <c r="CS651" s="1060"/>
      <c r="CT651" s="1060"/>
      <c r="CU651" s="1060"/>
      <c r="CV651" s="1060"/>
      <c r="CW651" s="1060"/>
      <c r="CX651" s="1060"/>
    </row>
    <row r="652" spans="35:102" ht="15" customHeight="1" x14ac:dyDescent="0.3">
      <c r="AI652" s="1996">
        <v>48085030522</v>
      </c>
      <c r="AJ652" s="1997" t="s">
        <v>1772</v>
      </c>
      <c r="AK652" s="1997">
        <v>116250</v>
      </c>
      <c r="AL652" s="1998" t="s">
        <v>1729</v>
      </c>
      <c r="AM652" s="1998">
        <v>2.6</v>
      </c>
      <c r="AN652" s="1997" t="s">
        <v>192</v>
      </c>
      <c r="BX652"/>
      <c r="BY652"/>
      <c r="BZ652"/>
      <c r="CA652"/>
      <c r="CB652"/>
      <c r="CD652" s="1060"/>
      <c r="CE652" s="1286"/>
      <c r="CF652" s="1060"/>
      <c r="CG652" s="1060"/>
      <c r="CH652" s="1060"/>
      <c r="CK652" s="1645"/>
      <c r="CL652" s="1645"/>
      <c r="CM652" s="1645"/>
      <c r="CN652"/>
      <c r="CO652"/>
      <c r="CP652"/>
      <c r="CQ652"/>
      <c r="CR652"/>
      <c r="CS652" s="1060"/>
      <c r="CT652" s="1060"/>
      <c r="CU652" s="1060"/>
      <c r="CV652" s="1060"/>
      <c r="CW652" s="1060"/>
      <c r="CX652" s="1060"/>
    </row>
    <row r="653" spans="35:102" ht="15" customHeight="1" x14ac:dyDescent="0.3">
      <c r="AI653" s="1774">
        <v>48085030523</v>
      </c>
      <c r="AJ653" s="1993" t="s">
        <v>1772</v>
      </c>
      <c r="AK653" s="1993">
        <v>102898</v>
      </c>
      <c r="AL653" s="1994" t="s">
        <v>1729</v>
      </c>
      <c r="AM653" s="1994">
        <v>3.5</v>
      </c>
      <c r="AN653" s="1993" t="s">
        <v>192</v>
      </c>
      <c r="BX653"/>
      <c r="BY653"/>
      <c r="BZ653"/>
      <c r="CA653"/>
      <c r="CB653"/>
      <c r="CD653" s="1060"/>
      <c r="CE653" s="1286"/>
      <c r="CF653" s="1060"/>
      <c r="CG653" s="1060"/>
      <c r="CH653" s="1060"/>
      <c r="CK653" s="1645"/>
      <c r="CL653" s="1645"/>
      <c r="CM653" s="1645"/>
      <c r="CN653"/>
      <c r="CO653"/>
      <c r="CP653"/>
      <c r="CQ653"/>
      <c r="CR653"/>
      <c r="CS653" s="1060"/>
      <c r="CT653" s="1060"/>
      <c r="CU653" s="1060"/>
      <c r="CV653" s="1060"/>
      <c r="CW653" s="1060"/>
      <c r="CX653" s="1060"/>
    </row>
    <row r="654" spans="35:102" ht="15" customHeight="1" x14ac:dyDescent="0.3">
      <c r="AI654" s="1996">
        <v>48085030524</v>
      </c>
      <c r="AJ654" s="1997" t="s">
        <v>1772</v>
      </c>
      <c r="AK654" s="1997">
        <v>92813</v>
      </c>
      <c r="AL654" s="1998" t="s">
        <v>1729</v>
      </c>
      <c r="AM654" s="1998">
        <v>5.9</v>
      </c>
      <c r="AN654" s="1997" t="s">
        <v>192</v>
      </c>
      <c r="BX654"/>
      <c r="BY654"/>
      <c r="BZ654"/>
      <c r="CA654"/>
      <c r="CB654"/>
      <c r="CD654" s="1060"/>
      <c r="CE654" s="1286"/>
      <c r="CF654" s="1060"/>
      <c r="CG654" s="1060"/>
      <c r="CH654" s="1060"/>
      <c r="CK654" s="1645"/>
      <c r="CL654" s="1645"/>
      <c r="CM654" s="1645"/>
      <c r="CN654"/>
      <c r="CO654"/>
      <c r="CP654"/>
      <c r="CQ654"/>
      <c r="CR654"/>
      <c r="CS654" s="1060"/>
      <c r="CT654" s="1060"/>
      <c r="CU654" s="1060"/>
      <c r="CV654" s="1060"/>
      <c r="CW654" s="1060"/>
      <c r="CX654" s="1060"/>
    </row>
    <row r="655" spans="35:102" ht="15" customHeight="1" x14ac:dyDescent="0.3">
      <c r="AI655" s="1774">
        <v>48085030525</v>
      </c>
      <c r="AJ655" s="1993" t="s">
        <v>1772</v>
      </c>
      <c r="AK655" s="1993">
        <v>121066</v>
      </c>
      <c r="AL655" s="1994" t="s">
        <v>1729</v>
      </c>
      <c r="AM655" s="1994">
        <v>3.5</v>
      </c>
      <c r="AN655" s="1993" t="s">
        <v>192</v>
      </c>
      <c r="BX655"/>
      <c r="BY655"/>
      <c r="BZ655"/>
      <c r="CA655"/>
      <c r="CB655"/>
      <c r="CD655" s="1060"/>
      <c r="CE655" s="1286"/>
      <c r="CF655" s="1060"/>
      <c r="CG655" s="1060"/>
      <c r="CH655" s="1060"/>
      <c r="CK655" s="1645"/>
      <c r="CL655" s="1645"/>
      <c r="CM655" s="1645"/>
      <c r="CN655"/>
      <c r="CO655"/>
      <c r="CP655"/>
      <c r="CQ655"/>
      <c r="CR655"/>
      <c r="CS655" s="1060"/>
      <c r="CT655" s="1060"/>
      <c r="CU655" s="1060"/>
      <c r="CV655" s="1060"/>
      <c r="CW655" s="1060"/>
      <c r="CX655" s="1060"/>
    </row>
    <row r="656" spans="35:102" ht="15" customHeight="1" x14ac:dyDescent="0.3">
      <c r="AI656" s="1996">
        <v>48085030526</v>
      </c>
      <c r="AJ656" s="1997" t="s">
        <v>1772</v>
      </c>
      <c r="AK656" s="1997">
        <v>118343</v>
      </c>
      <c r="AL656" s="1998" t="s">
        <v>1729</v>
      </c>
      <c r="AM656" s="1998">
        <v>2.4</v>
      </c>
      <c r="AN656" s="1997" t="s">
        <v>192</v>
      </c>
      <c r="BX656"/>
      <c r="BY656"/>
      <c r="BZ656"/>
      <c r="CA656"/>
      <c r="CB656"/>
      <c r="CD656" s="1060"/>
      <c r="CE656" s="1286"/>
      <c r="CF656" s="1060"/>
      <c r="CG656" s="1060"/>
      <c r="CH656" s="1060"/>
      <c r="CK656" s="1645"/>
      <c r="CL656" s="1645"/>
      <c r="CM656" s="1645"/>
      <c r="CN656"/>
      <c r="CO656"/>
      <c r="CP656"/>
      <c r="CQ656"/>
      <c r="CR656"/>
      <c r="CS656" s="1060"/>
      <c r="CT656" s="1060"/>
      <c r="CU656" s="1060"/>
      <c r="CV656" s="1060"/>
      <c r="CW656" s="1060"/>
      <c r="CX656" s="1060"/>
    </row>
    <row r="657" spans="35:102" ht="15" customHeight="1" x14ac:dyDescent="0.3">
      <c r="AI657" s="1774">
        <v>48085030527</v>
      </c>
      <c r="AJ657" s="1993" t="s">
        <v>1772</v>
      </c>
      <c r="AK657" s="1993">
        <v>102433</v>
      </c>
      <c r="AL657" s="1994" t="s">
        <v>1729</v>
      </c>
      <c r="AM657" s="1994">
        <v>3.2</v>
      </c>
      <c r="AN657" s="1993" t="s">
        <v>192</v>
      </c>
      <c r="BX657"/>
      <c r="BY657"/>
      <c r="BZ657"/>
      <c r="CA657"/>
      <c r="CB657"/>
      <c r="CD657" s="1060"/>
      <c r="CE657" s="1286"/>
      <c r="CF657" s="1060"/>
      <c r="CG657" s="1060"/>
      <c r="CH657" s="1060"/>
      <c r="CK657" s="1645"/>
      <c r="CL657" s="1645"/>
      <c r="CM657" s="1645"/>
      <c r="CN657"/>
      <c r="CO657"/>
      <c r="CP657"/>
      <c r="CQ657"/>
      <c r="CR657"/>
      <c r="CS657" s="1060"/>
      <c r="CT657" s="1060"/>
      <c r="CU657" s="1060"/>
      <c r="CV657" s="1060"/>
      <c r="CW657" s="1060"/>
      <c r="CX657" s="1060"/>
    </row>
    <row r="658" spans="35:102" ht="15" customHeight="1" x14ac:dyDescent="0.3">
      <c r="AI658" s="1996">
        <v>48085030528</v>
      </c>
      <c r="AJ658" s="1997" t="s">
        <v>1772</v>
      </c>
      <c r="AK658" s="1997">
        <v>118000</v>
      </c>
      <c r="AL658" s="1998" t="s">
        <v>1729</v>
      </c>
      <c r="AM658" s="1998">
        <v>2</v>
      </c>
      <c r="AN658" s="1997" t="s">
        <v>192</v>
      </c>
      <c r="BX658"/>
      <c r="BY658"/>
      <c r="BZ658"/>
      <c r="CA658"/>
      <c r="CB658"/>
      <c r="CD658" s="1060"/>
      <c r="CE658" s="1286"/>
      <c r="CF658" s="1060"/>
      <c r="CG658" s="1060"/>
      <c r="CH658" s="1060"/>
      <c r="CK658" s="1645"/>
      <c r="CL658" s="1645"/>
      <c r="CM658" s="1645"/>
      <c r="CN658"/>
      <c r="CO658"/>
      <c r="CP658"/>
      <c r="CQ658"/>
      <c r="CR658"/>
      <c r="CS658" s="1060"/>
      <c r="CT658" s="1060"/>
      <c r="CU658" s="1060"/>
      <c r="CV658" s="1060"/>
      <c r="CW658" s="1060"/>
      <c r="CX658" s="1060"/>
    </row>
    <row r="659" spans="35:102" ht="15" customHeight="1" x14ac:dyDescent="0.3">
      <c r="AI659" s="1774">
        <v>48085030529</v>
      </c>
      <c r="AJ659" s="1993" t="s">
        <v>1772</v>
      </c>
      <c r="AK659" s="1993">
        <v>94432</v>
      </c>
      <c r="AL659" s="1994" t="s">
        <v>1729</v>
      </c>
      <c r="AM659" s="1994">
        <v>5.2</v>
      </c>
      <c r="AN659" s="1993" t="s">
        <v>192</v>
      </c>
      <c r="BX659"/>
      <c r="BY659"/>
      <c r="BZ659"/>
      <c r="CA659"/>
      <c r="CB659"/>
      <c r="CD659" s="1060"/>
      <c r="CE659" s="1286"/>
      <c r="CF659" s="1060"/>
      <c r="CG659" s="1060"/>
      <c r="CH659" s="1060"/>
      <c r="CK659" s="1645"/>
      <c r="CL659" s="1645"/>
      <c r="CM659" s="1645"/>
      <c r="CN659"/>
      <c r="CO659"/>
      <c r="CP659"/>
      <c r="CQ659"/>
      <c r="CR659"/>
      <c r="CS659" s="1060"/>
      <c r="CT659" s="1060"/>
      <c r="CU659" s="1060"/>
      <c r="CV659" s="1060"/>
      <c r="CW659" s="1060"/>
      <c r="CX659" s="1060"/>
    </row>
    <row r="660" spans="35:102" ht="15" customHeight="1" x14ac:dyDescent="0.3">
      <c r="AI660" s="1996">
        <v>48085030530</v>
      </c>
      <c r="AJ660" s="1997" t="s">
        <v>1772</v>
      </c>
      <c r="AK660" s="1997">
        <v>102900</v>
      </c>
      <c r="AL660" s="1998" t="s">
        <v>1729</v>
      </c>
      <c r="AM660" s="1998">
        <v>3.4</v>
      </c>
      <c r="AN660" s="1997" t="s">
        <v>192</v>
      </c>
      <c r="BX660"/>
      <c r="BY660"/>
      <c r="BZ660"/>
      <c r="CA660"/>
      <c r="CB660"/>
      <c r="CD660" s="1060"/>
      <c r="CE660" s="1286"/>
      <c r="CF660" s="1060"/>
      <c r="CG660" s="1060"/>
      <c r="CH660" s="1060"/>
      <c r="CK660" s="1645"/>
      <c r="CL660" s="1645"/>
      <c r="CM660" s="1645"/>
      <c r="CN660"/>
      <c r="CO660"/>
      <c r="CP660"/>
      <c r="CQ660"/>
      <c r="CR660"/>
      <c r="CS660" s="1060"/>
      <c r="CT660" s="1060"/>
      <c r="CU660" s="1060"/>
      <c r="CV660" s="1060"/>
      <c r="CW660" s="1060"/>
      <c r="CX660" s="1060"/>
    </row>
    <row r="661" spans="35:102" ht="15" customHeight="1" x14ac:dyDescent="0.3">
      <c r="AI661" s="1774">
        <v>48085030531</v>
      </c>
      <c r="AJ661" s="1993" t="s">
        <v>1772</v>
      </c>
      <c r="AK661" s="1993">
        <v>127951</v>
      </c>
      <c r="AL661" s="1994" t="s">
        <v>1729</v>
      </c>
      <c r="AM661" s="1994">
        <v>4.7</v>
      </c>
      <c r="AN661" s="1993" t="s">
        <v>192</v>
      </c>
      <c r="BX661"/>
      <c r="BY661"/>
      <c r="BZ661"/>
      <c r="CA661"/>
      <c r="CB661"/>
      <c r="CD661" s="1060"/>
      <c r="CE661" s="1286"/>
      <c r="CF661" s="1060"/>
      <c r="CG661" s="1060"/>
      <c r="CH661" s="1060"/>
      <c r="CK661" s="1645"/>
      <c r="CL661" s="1645"/>
      <c r="CM661" s="1645"/>
      <c r="CN661"/>
      <c r="CO661"/>
      <c r="CP661"/>
      <c r="CQ661"/>
      <c r="CR661"/>
      <c r="CS661" s="1060"/>
      <c r="CT661" s="1060"/>
      <c r="CU661" s="1060"/>
      <c r="CV661" s="1060"/>
      <c r="CW661" s="1060"/>
      <c r="CX661" s="1060"/>
    </row>
    <row r="662" spans="35:102" ht="15" customHeight="1" x14ac:dyDescent="0.3">
      <c r="AI662" s="1996">
        <v>48085030601</v>
      </c>
      <c r="AJ662" s="1997" t="s">
        <v>1772</v>
      </c>
      <c r="AK662" s="1997">
        <v>103737</v>
      </c>
      <c r="AL662" s="1998" t="s">
        <v>1729</v>
      </c>
      <c r="AM662" s="1998">
        <v>7.4</v>
      </c>
      <c r="AN662" s="1997" t="s">
        <v>192</v>
      </c>
      <c r="BX662"/>
      <c r="BY662"/>
      <c r="BZ662"/>
      <c r="CA662"/>
      <c r="CB662"/>
      <c r="CD662" s="1060"/>
      <c r="CE662" s="1286"/>
      <c r="CF662" s="1060"/>
      <c r="CG662" s="1060"/>
      <c r="CH662" s="1060"/>
      <c r="CK662" s="1645"/>
      <c r="CL662" s="1645"/>
      <c r="CM662" s="1645"/>
      <c r="CN662"/>
      <c r="CO662"/>
      <c r="CP662"/>
      <c r="CQ662"/>
      <c r="CR662"/>
      <c r="CS662" s="1060"/>
      <c r="CT662" s="1060"/>
      <c r="CU662" s="1060"/>
      <c r="CV662" s="1060"/>
      <c r="CW662" s="1060"/>
      <c r="CX662" s="1060"/>
    </row>
    <row r="663" spans="35:102" ht="15" customHeight="1" x14ac:dyDescent="0.3">
      <c r="AI663" s="1774">
        <v>48085030603</v>
      </c>
      <c r="AJ663" s="1993" t="s">
        <v>1772</v>
      </c>
      <c r="AK663" s="1993">
        <v>74050</v>
      </c>
      <c r="AL663" s="1994" t="s">
        <v>1727</v>
      </c>
      <c r="AM663" s="1994">
        <v>6.4</v>
      </c>
      <c r="AN663" s="1993" t="s">
        <v>192</v>
      </c>
      <c r="BX663"/>
      <c r="BY663"/>
      <c r="BZ663"/>
      <c r="CA663"/>
      <c r="CB663"/>
      <c r="CD663" s="1060"/>
      <c r="CE663" s="1286"/>
      <c r="CF663" s="1060"/>
      <c r="CG663" s="1060"/>
      <c r="CH663" s="1060"/>
      <c r="CK663" s="1645"/>
      <c r="CL663" s="1645"/>
      <c r="CM663" s="1645"/>
      <c r="CN663"/>
      <c r="CO663"/>
      <c r="CP663"/>
      <c r="CQ663"/>
      <c r="CR663"/>
      <c r="CS663" s="1060"/>
      <c r="CT663" s="1060"/>
      <c r="CU663" s="1060"/>
      <c r="CV663" s="1060"/>
      <c r="CW663" s="1060"/>
      <c r="CX663" s="1060"/>
    </row>
    <row r="664" spans="35:102" ht="15" customHeight="1" x14ac:dyDescent="0.3">
      <c r="AI664" s="1996">
        <v>48085030604</v>
      </c>
      <c r="AJ664" s="1997" t="s">
        <v>1772</v>
      </c>
      <c r="AK664" s="1997">
        <v>93906</v>
      </c>
      <c r="AL664" s="1998" t="s">
        <v>1729</v>
      </c>
      <c r="AM664" s="1998">
        <v>3.4</v>
      </c>
      <c r="AN664" s="1997" t="s">
        <v>192</v>
      </c>
      <c r="BX664"/>
      <c r="BY664"/>
      <c r="BZ664"/>
      <c r="CA664"/>
      <c r="CB664"/>
      <c r="CD664" s="1060"/>
      <c r="CE664" s="1286"/>
      <c r="CF664" s="1060"/>
      <c r="CG664" s="1060"/>
      <c r="CH664" s="1060"/>
      <c r="CK664" s="1645"/>
      <c r="CL664" s="1645"/>
      <c r="CM664" s="1645"/>
      <c r="CN664"/>
      <c r="CO664"/>
      <c r="CP664"/>
      <c r="CQ664"/>
      <c r="CR664"/>
      <c r="CS664" s="1060"/>
      <c r="CT664" s="1060"/>
      <c r="CU664" s="1060"/>
      <c r="CV664" s="1060"/>
      <c r="CW664" s="1060"/>
      <c r="CX664" s="1060"/>
    </row>
    <row r="665" spans="35:102" ht="15" customHeight="1" x14ac:dyDescent="0.3">
      <c r="AI665" s="1774">
        <v>48085030605</v>
      </c>
      <c r="AJ665" s="1993" t="s">
        <v>1772</v>
      </c>
      <c r="AK665" s="1993">
        <v>84896</v>
      </c>
      <c r="AL665" s="1994" t="s">
        <v>1729</v>
      </c>
      <c r="AM665" s="1994">
        <v>5.5</v>
      </c>
      <c r="AN665" s="1993" t="s">
        <v>192</v>
      </c>
      <c r="BX665"/>
      <c r="BY665"/>
      <c r="BZ665"/>
      <c r="CA665"/>
      <c r="CB665"/>
      <c r="CD665" s="1060"/>
      <c r="CE665" s="1286"/>
      <c r="CF665" s="1060"/>
      <c r="CG665" s="1060"/>
      <c r="CH665" s="1060"/>
      <c r="CK665" s="1645"/>
      <c r="CL665" s="1645"/>
      <c r="CM665" s="1645"/>
      <c r="CN665"/>
      <c r="CO665"/>
      <c r="CP665"/>
      <c r="CQ665"/>
      <c r="CR665"/>
      <c r="CS665" s="1060"/>
      <c r="CT665" s="1060"/>
      <c r="CU665" s="1060"/>
      <c r="CV665" s="1060"/>
      <c r="CW665" s="1060"/>
      <c r="CX665" s="1060"/>
    </row>
    <row r="666" spans="35:102" ht="15" customHeight="1" x14ac:dyDescent="0.3">
      <c r="AI666" s="1996">
        <v>48085030701</v>
      </c>
      <c r="AJ666" s="1997" t="s">
        <v>1772</v>
      </c>
      <c r="AK666" s="1997">
        <v>47180</v>
      </c>
      <c r="AL666" s="1998" t="s">
        <v>1728</v>
      </c>
      <c r="AM666" s="1998">
        <v>18.7</v>
      </c>
      <c r="AN666" s="1997" t="s">
        <v>192</v>
      </c>
      <c r="BX666"/>
      <c r="BY666"/>
      <c r="BZ666"/>
      <c r="CA666"/>
      <c r="CB666"/>
      <c r="CD666" s="1060"/>
      <c r="CE666" s="1286"/>
      <c r="CF666" s="1060"/>
      <c r="CG666" s="1060"/>
      <c r="CH666" s="1060"/>
      <c r="CK666" s="1645"/>
      <c r="CL666" s="1645"/>
      <c r="CM666" s="1645"/>
      <c r="CN666"/>
      <c r="CO666"/>
      <c r="CP666"/>
      <c r="CQ666"/>
      <c r="CR666"/>
      <c r="CS666" s="1060"/>
      <c r="CT666" s="1060"/>
      <c r="CU666" s="1060"/>
      <c r="CV666" s="1060"/>
      <c r="CW666" s="1060"/>
      <c r="CX666" s="1060"/>
    </row>
    <row r="667" spans="35:102" ht="15" customHeight="1" x14ac:dyDescent="0.3">
      <c r="AI667" s="1774">
        <v>48085030702</v>
      </c>
      <c r="AJ667" s="1993" t="s">
        <v>1772</v>
      </c>
      <c r="AK667" s="1993">
        <v>50891</v>
      </c>
      <c r="AL667" s="1994" t="s">
        <v>1728</v>
      </c>
      <c r="AM667" s="1994">
        <v>21.3</v>
      </c>
      <c r="AN667" s="1993" t="s">
        <v>193</v>
      </c>
      <c r="BX667"/>
      <c r="BY667"/>
      <c r="BZ667"/>
      <c r="CA667"/>
      <c r="CB667"/>
      <c r="CD667" s="1060"/>
      <c r="CE667" s="1286"/>
      <c r="CF667" s="1060"/>
      <c r="CG667" s="1060"/>
      <c r="CH667" s="1060"/>
      <c r="CK667" s="1645"/>
      <c r="CL667" s="1645"/>
      <c r="CM667" s="1645"/>
      <c r="CN667"/>
      <c r="CO667"/>
      <c r="CP667"/>
      <c r="CQ667"/>
      <c r="CR667"/>
      <c r="CS667" s="1060"/>
      <c r="CT667" s="1060"/>
      <c r="CU667" s="1060"/>
      <c r="CV667" s="1060"/>
      <c r="CW667" s="1060"/>
      <c r="CX667" s="1060"/>
    </row>
    <row r="668" spans="35:102" ht="15" customHeight="1" x14ac:dyDescent="0.3">
      <c r="AI668" s="1996">
        <v>48085030801</v>
      </c>
      <c r="AJ668" s="1997" t="s">
        <v>1772</v>
      </c>
      <c r="AK668" s="1997">
        <v>52155</v>
      </c>
      <c r="AL668" s="1998" t="s">
        <v>1728</v>
      </c>
      <c r="AM668" s="1998">
        <v>7.5</v>
      </c>
      <c r="AN668" s="1997" t="s">
        <v>192</v>
      </c>
      <c r="BX668"/>
      <c r="BY668"/>
      <c r="BZ668"/>
      <c r="CA668"/>
      <c r="CB668"/>
      <c r="CD668" s="1060"/>
      <c r="CE668" s="1286"/>
      <c r="CF668" s="1060"/>
      <c r="CG668" s="1060"/>
      <c r="CH668" s="1060"/>
      <c r="CK668" s="1645"/>
      <c r="CL668" s="1645"/>
      <c r="CM668" s="1645"/>
      <c r="CN668"/>
      <c r="CO668"/>
      <c r="CP668"/>
      <c r="CQ668"/>
      <c r="CR668"/>
      <c r="CS668" s="1060"/>
      <c r="CT668" s="1060"/>
      <c r="CU668" s="1060"/>
      <c r="CV668" s="1060"/>
      <c r="CW668" s="1060"/>
      <c r="CX668" s="1060"/>
    </row>
    <row r="669" spans="35:102" ht="15" customHeight="1" x14ac:dyDescent="0.3">
      <c r="AI669" s="1774">
        <v>48085030802</v>
      </c>
      <c r="AJ669" s="1993" t="s">
        <v>1772</v>
      </c>
      <c r="AK669" s="1993">
        <v>42838</v>
      </c>
      <c r="AL669" s="1994" t="s">
        <v>1730</v>
      </c>
      <c r="AM669" s="1994">
        <v>15.9</v>
      </c>
      <c r="AN669" s="1993" t="s">
        <v>192</v>
      </c>
      <c r="BX669"/>
      <c r="BY669"/>
      <c r="BZ669"/>
      <c r="CA669"/>
      <c r="CB669"/>
      <c r="CD669" s="1060"/>
      <c r="CE669" s="1286"/>
      <c r="CF669" s="1060"/>
      <c r="CG669" s="1060"/>
      <c r="CH669" s="1060"/>
      <c r="CK669" s="1645"/>
      <c r="CL669" s="1645"/>
      <c r="CM669" s="1645"/>
      <c r="CN669"/>
      <c r="CO669"/>
      <c r="CP669"/>
      <c r="CQ669"/>
      <c r="CR669"/>
      <c r="CS669" s="1060"/>
      <c r="CT669" s="1060"/>
      <c r="CU669" s="1060"/>
      <c r="CV669" s="1060"/>
      <c r="CW669" s="1060"/>
      <c r="CX669" s="1060"/>
    </row>
    <row r="670" spans="35:102" ht="15" customHeight="1" x14ac:dyDescent="0.3">
      <c r="AI670" s="1996">
        <v>48085030900</v>
      </c>
      <c r="AJ670" s="1997" t="s">
        <v>1772</v>
      </c>
      <c r="AK670" s="1997">
        <v>32439</v>
      </c>
      <c r="AL670" s="1998" t="s">
        <v>1730</v>
      </c>
      <c r="AM670" s="1998">
        <v>23.1</v>
      </c>
      <c r="AN670" s="1997" t="s">
        <v>193</v>
      </c>
      <c r="BX670"/>
      <c r="BY670"/>
      <c r="BZ670"/>
      <c r="CA670"/>
      <c r="CB670"/>
      <c r="CD670" s="1060"/>
      <c r="CE670" s="1286"/>
      <c r="CF670" s="1060"/>
      <c r="CG670" s="1060"/>
      <c r="CH670" s="1060"/>
      <c r="CK670" s="1645"/>
      <c r="CL670" s="1645"/>
      <c r="CM670" s="1645"/>
      <c r="CN670"/>
      <c r="CO670"/>
      <c r="CP670"/>
      <c r="CQ670"/>
      <c r="CR670"/>
      <c r="CS670" s="1060"/>
      <c r="CT670" s="1060"/>
      <c r="CU670" s="1060"/>
      <c r="CV670" s="1060"/>
      <c r="CW670" s="1060"/>
      <c r="CX670" s="1060"/>
    </row>
    <row r="671" spans="35:102" ht="15" customHeight="1" x14ac:dyDescent="0.3">
      <c r="AI671" s="1774">
        <v>48085031001</v>
      </c>
      <c r="AJ671" s="1993" t="s">
        <v>1772</v>
      </c>
      <c r="AK671" s="1993">
        <v>56328</v>
      </c>
      <c r="AL671" s="1994" t="s">
        <v>1728</v>
      </c>
      <c r="AM671" s="1994">
        <v>13.9</v>
      </c>
      <c r="AN671" s="1993" t="s">
        <v>192</v>
      </c>
      <c r="BX671"/>
      <c r="BY671"/>
      <c r="BZ671"/>
      <c r="CA671"/>
      <c r="CB671"/>
      <c r="CD671" s="1060"/>
      <c r="CE671" s="1286"/>
      <c r="CF671" s="1060"/>
      <c r="CG671" s="1060"/>
      <c r="CH671" s="1060"/>
      <c r="CK671" s="1645"/>
      <c r="CL671" s="1645"/>
      <c r="CM671" s="1645"/>
      <c r="CN671"/>
      <c r="CO671"/>
      <c r="CP671"/>
      <c r="CQ671"/>
      <c r="CR671"/>
      <c r="CS671" s="1060"/>
      <c r="CT671" s="1060"/>
      <c r="CU671" s="1060"/>
      <c r="CV671" s="1060"/>
      <c r="CW671" s="1060"/>
      <c r="CX671" s="1060"/>
    </row>
    <row r="672" spans="35:102" ht="15" customHeight="1" x14ac:dyDescent="0.3">
      <c r="AI672" s="1996">
        <v>48085031003</v>
      </c>
      <c r="AJ672" s="1997" t="s">
        <v>1772</v>
      </c>
      <c r="AK672" s="1997">
        <v>66193</v>
      </c>
      <c r="AL672" s="1998" t="s">
        <v>1727</v>
      </c>
      <c r="AM672" s="1998">
        <v>10</v>
      </c>
      <c r="AN672" s="1997" t="s">
        <v>192</v>
      </c>
      <c r="BX672"/>
      <c r="BY672"/>
      <c r="BZ672"/>
      <c r="CA672"/>
      <c r="CB672"/>
      <c r="CD672" s="1060"/>
      <c r="CE672" s="1286"/>
      <c r="CF672" s="1060"/>
      <c r="CG672" s="1060"/>
      <c r="CH672" s="1060"/>
      <c r="CK672" s="1645"/>
      <c r="CL672" s="1645"/>
      <c r="CM672" s="1645"/>
      <c r="CN672"/>
      <c r="CO672"/>
      <c r="CP672"/>
      <c r="CQ672"/>
      <c r="CR672"/>
      <c r="CS672" s="1060"/>
      <c r="CT672" s="1060"/>
      <c r="CU672" s="1060"/>
      <c r="CV672" s="1060"/>
      <c r="CW672" s="1060"/>
      <c r="CX672" s="1060"/>
    </row>
    <row r="673" spans="35:102" ht="15" customHeight="1" x14ac:dyDescent="0.3">
      <c r="AI673" s="1774">
        <v>48085031004</v>
      </c>
      <c r="AJ673" s="1993" t="s">
        <v>1772</v>
      </c>
      <c r="AK673" s="1993">
        <v>64356</v>
      </c>
      <c r="AL673" s="1994" t="s">
        <v>1727</v>
      </c>
      <c r="AM673" s="1994">
        <v>9.1999999999999993</v>
      </c>
      <c r="AN673" s="1993" t="s">
        <v>192</v>
      </c>
      <c r="BX673"/>
      <c r="BY673"/>
      <c r="BZ673"/>
      <c r="CA673"/>
      <c r="CB673"/>
      <c r="CD673" s="1060"/>
      <c r="CE673" s="1286"/>
      <c r="CF673" s="1060"/>
      <c r="CG673" s="1060"/>
      <c r="CH673" s="1060"/>
      <c r="CK673" s="1645"/>
      <c r="CL673" s="1645"/>
      <c r="CM673" s="1645"/>
      <c r="CN673"/>
      <c r="CO673"/>
      <c r="CP673"/>
      <c r="CQ673"/>
      <c r="CR673"/>
      <c r="CS673" s="1060"/>
      <c r="CT673" s="1060"/>
      <c r="CU673" s="1060"/>
      <c r="CV673" s="1060"/>
      <c r="CW673" s="1060"/>
      <c r="CX673" s="1060"/>
    </row>
    <row r="674" spans="35:102" ht="15" customHeight="1" x14ac:dyDescent="0.3">
      <c r="AI674" s="1996">
        <v>48085031100</v>
      </c>
      <c r="AJ674" s="1997" t="s">
        <v>1772</v>
      </c>
      <c r="AK674" s="1997">
        <v>67424</v>
      </c>
      <c r="AL674" s="1998" t="s">
        <v>1727</v>
      </c>
      <c r="AM674" s="1998">
        <v>9.9</v>
      </c>
      <c r="AN674" s="1997" t="s">
        <v>192</v>
      </c>
      <c r="BX674"/>
      <c r="BY674"/>
      <c r="BZ674"/>
      <c r="CA674"/>
      <c r="CB674"/>
      <c r="CD674" s="1060"/>
      <c r="CE674" s="1286"/>
      <c r="CF674" s="1060"/>
      <c r="CG674" s="1060"/>
      <c r="CH674" s="1060"/>
      <c r="CK674" s="1645"/>
      <c r="CL674" s="1645"/>
      <c r="CM674" s="1645"/>
      <c r="CN674"/>
      <c r="CO674"/>
      <c r="CP674"/>
      <c r="CQ674"/>
      <c r="CR674"/>
      <c r="CS674" s="1060"/>
      <c r="CT674" s="1060"/>
      <c r="CU674" s="1060"/>
      <c r="CV674" s="1060"/>
      <c r="CW674" s="1060"/>
      <c r="CX674" s="1060"/>
    </row>
    <row r="675" spans="35:102" ht="15" customHeight="1" x14ac:dyDescent="0.3">
      <c r="AI675" s="1774">
        <v>48085031201</v>
      </c>
      <c r="AJ675" s="1993" t="s">
        <v>1772</v>
      </c>
      <c r="AK675" s="1993">
        <v>68678</v>
      </c>
      <c r="AL675" s="1994" t="s">
        <v>1727</v>
      </c>
      <c r="AM675" s="1994">
        <v>6.8</v>
      </c>
      <c r="AN675" s="1993" t="s">
        <v>192</v>
      </c>
      <c r="BX675"/>
      <c r="BY675"/>
      <c r="BZ675"/>
      <c r="CA675"/>
      <c r="CB675"/>
      <c r="CD675" s="1060"/>
      <c r="CE675" s="1286"/>
      <c r="CF675" s="1060"/>
      <c r="CG675" s="1060"/>
      <c r="CH675" s="1060"/>
      <c r="CK675" s="1645"/>
      <c r="CL675" s="1645"/>
      <c r="CM675" s="1645"/>
      <c r="CN675"/>
      <c r="CO675"/>
      <c r="CP675"/>
      <c r="CQ675"/>
      <c r="CR675"/>
      <c r="CS675" s="1060"/>
      <c r="CT675" s="1060"/>
      <c r="CU675" s="1060"/>
      <c r="CV675" s="1060"/>
      <c r="CW675" s="1060"/>
      <c r="CX675" s="1060"/>
    </row>
    <row r="676" spans="35:102" ht="15" customHeight="1" x14ac:dyDescent="0.3">
      <c r="AI676" s="1996">
        <v>48085031202</v>
      </c>
      <c r="AJ676" s="1997" t="s">
        <v>1772</v>
      </c>
      <c r="AK676" s="1997">
        <v>90667</v>
      </c>
      <c r="AL676" s="1998" t="s">
        <v>1729</v>
      </c>
      <c r="AM676" s="1998">
        <v>4.0999999999999996</v>
      </c>
      <c r="AN676" s="1997" t="s">
        <v>192</v>
      </c>
      <c r="BX676"/>
      <c r="BY676"/>
      <c r="BZ676"/>
      <c r="CA676"/>
      <c r="CB676"/>
      <c r="CD676" s="1060"/>
      <c r="CE676" s="1286"/>
      <c r="CF676" s="1060"/>
      <c r="CG676" s="1060"/>
      <c r="CH676" s="1060"/>
      <c r="CK676" s="1645"/>
      <c r="CL676" s="1645"/>
      <c r="CM676" s="1645"/>
      <c r="CN676"/>
      <c r="CO676"/>
      <c r="CP676"/>
      <c r="CQ676"/>
      <c r="CR676"/>
      <c r="CS676" s="1060"/>
      <c r="CT676" s="1060"/>
      <c r="CU676" s="1060"/>
      <c r="CV676" s="1060"/>
      <c r="CW676" s="1060"/>
      <c r="CX676" s="1060"/>
    </row>
    <row r="677" spans="35:102" ht="15" customHeight="1" x14ac:dyDescent="0.3">
      <c r="AI677" s="1774">
        <v>48085031308</v>
      </c>
      <c r="AJ677" s="1993" t="s">
        <v>1772</v>
      </c>
      <c r="AK677" s="1993">
        <v>97107</v>
      </c>
      <c r="AL677" s="1994" t="s">
        <v>1729</v>
      </c>
      <c r="AM677" s="1994">
        <v>9.4</v>
      </c>
      <c r="AN677" s="1993" t="s">
        <v>192</v>
      </c>
      <c r="BX677"/>
      <c r="BY677"/>
      <c r="BZ677"/>
      <c r="CA677"/>
      <c r="CB677"/>
      <c r="CD677" s="1060"/>
      <c r="CE677" s="1286"/>
      <c r="CF677" s="1060"/>
      <c r="CG677" s="1060"/>
      <c r="CH677" s="1060"/>
      <c r="CK677" s="1645"/>
      <c r="CL677" s="1645"/>
      <c r="CM677" s="1645"/>
      <c r="CN677"/>
      <c r="CO677"/>
      <c r="CP677"/>
      <c r="CQ677"/>
      <c r="CR677"/>
      <c r="CS677" s="1060"/>
      <c r="CT677" s="1060"/>
      <c r="CU677" s="1060"/>
      <c r="CV677" s="1060"/>
      <c r="CW677" s="1060"/>
      <c r="CX677" s="1060"/>
    </row>
    <row r="678" spans="35:102" ht="15" customHeight="1" x14ac:dyDescent="0.3">
      <c r="AI678" s="1996">
        <v>48085031309</v>
      </c>
      <c r="AJ678" s="1997" t="s">
        <v>1772</v>
      </c>
      <c r="AK678" s="1997">
        <v>80110</v>
      </c>
      <c r="AL678" s="1998" t="s">
        <v>1727</v>
      </c>
      <c r="AM678" s="1998">
        <v>4</v>
      </c>
      <c r="AN678" s="1997" t="s">
        <v>192</v>
      </c>
      <c r="BX678"/>
      <c r="BY678"/>
      <c r="BZ678"/>
      <c r="CA678"/>
      <c r="CB678"/>
      <c r="CD678" s="1060"/>
      <c r="CE678" s="1286"/>
      <c r="CF678" s="1060"/>
      <c r="CG678" s="1060"/>
      <c r="CH678" s="1060"/>
      <c r="CK678" s="1645"/>
      <c r="CL678" s="1645"/>
      <c r="CM678" s="1645"/>
      <c r="CN678"/>
      <c r="CO678"/>
      <c r="CP678"/>
      <c r="CQ678"/>
      <c r="CR678"/>
      <c r="CS678" s="1060"/>
      <c r="CT678" s="1060"/>
      <c r="CU678" s="1060"/>
      <c r="CV678" s="1060"/>
      <c r="CW678" s="1060"/>
      <c r="CX678" s="1060"/>
    </row>
    <row r="679" spans="35:102" ht="15" customHeight="1" x14ac:dyDescent="0.3">
      <c r="AI679" s="1774">
        <v>48085031310</v>
      </c>
      <c r="AJ679" s="1993" t="s">
        <v>1772</v>
      </c>
      <c r="AK679" s="1993">
        <v>74811</v>
      </c>
      <c r="AL679" s="1994" t="s">
        <v>1727</v>
      </c>
      <c r="AM679" s="1994">
        <v>6.8</v>
      </c>
      <c r="AN679" s="1993" t="s">
        <v>192</v>
      </c>
      <c r="BX679"/>
      <c r="BY679"/>
      <c r="BZ679"/>
      <c r="CA679"/>
      <c r="CB679"/>
      <c r="CD679" s="1060"/>
      <c r="CE679" s="1286"/>
      <c r="CF679" s="1060"/>
      <c r="CG679" s="1060"/>
      <c r="CH679" s="1060"/>
      <c r="CK679" s="1645"/>
      <c r="CL679" s="1645"/>
      <c r="CM679" s="1645"/>
      <c r="CN679"/>
      <c r="CO679"/>
      <c r="CP679"/>
      <c r="CQ679"/>
      <c r="CR679"/>
      <c r="CS679" s="1060"/>
      <c r="CT679" s="1060"/>
      <c r="CU679" s="1060"/>
      <c r="CV679" s="1060"/>
      <c r="CW679" s="1060"/>
      <c r="CX679" s="1060"/>
    </row>
    <row r="680" spans="35:102" ht="15" customHeight="1" x14ac:dyDescent="0.3">
      <c r="AI680" s="1996">
        <v>48085031311</v>
      </c>
      <c r="AJ680" s="1997" t="s">
        <v>1772</v>
      </c>
      <c r="AK680" s="1997">
        <v>94819</v>
      </c>
      <c r="AL680" s="1998" t="s">
        <v>1729</v>
      </c>
      <c r="AM680" s="1998">
        <v>6.7</v>
      </c>
      <c r="AN680" s="1997" t="s">
        <v>192</v>
      </c>
      <c r="BX680"/>
      <c r="BY680"/>
      <c r="BZ680"/>
      <c r="CA680"/>
      <c r="CB680"/>
      <c r="CD680" s="1060"/>
      <c r="CE680" s="1286"/>
      <c r="CF680" s="1060"/>
      <c r="CG680" s="1060"/>
      <c r="CH680" s="1060"/>
      <c r="CK680" s="1645"/>
      <c r="CL680" s="1645"/>
      <c r="CM680" s="1645"/>
      <c r="CN680"/>
      <c r="CO680"/>
      <c r="CP680"/>
      <c r="CQ680"/>
      <c r="CR680"/>
      <c r="CS680" s="1060"/>
      <c r="CT680" s="1060"/>
      <c r="CU680" s="1060"/>
      <c r="CV680" s="1060"/>
      <c r="CW680" s="1060"/>
      <c r="CX680" s="1060"/>
    </row>
    <row r="681" spans="35:102" ht="15" customHeight="1" x14ac:dyDescent="0.3">
      <c r="AI681" s="1774">
        <v>48085031312</v>
      </c>
      <c r="AJ681" s="1993" t="s">
        <v>1772</v>
      </c>
      <c r="AK681" s="1993">
        <v>109180</v>
      </c>
      <c r="AL681" s="1994" t="s">
        <v>1729</v>
      </c>
      <c r="AM681" s="1994">
        <v>1.9</v>
      </c>
      <c r="AN681" s="1993" t="s">
        <v>192</v>
      </c>
      <c r="BX681"/>
      <c r="BY681"/>
      <c r="BZ681"/>
      <c r="CA681"/>
      <c r="CB681"/>
      <c r="CD681" s="1060"/>
      <c r="CE681" s="1286"/>
      <c r="CF681" s="1060"/>
      <c r="CG681" s="1060"/>
      <c r="CH681" s="1060"/>
      <c r="CK681" s="1645"/>
      <c r="CL681" s="1645"/>
      <c r="CM681" s="1645"/>
      <c r="CN681"/>
      <c r="CO681"/>
      <c r="CP681"/>
      <c r="CQ681"/>
      <c r="CR681"/>
      <c r="CS681" s="1060"/>
      <c r="CT681" s="1060"/>
      <c r="CU681" s="1060"/>
      <c r="CV681" s="1060"/>
      <c r="CW681" s="1060"/>
      <c r="CX681" s="1060"/>
    </row>
    <row r="682" spans="35:102" ht="15" customHeight="1" x14ac:dyDescent="0.3">
      <c r="AI682" s="1996">
        <v>48085031313</v>
      </c>
      <c r="AJ682" s="1997" t="s">
        <v>1772</v>
      </c>
      <c r="AK682" s="1997">
        <v>147500</v>
      </c>
      <c r="AL682" s="1998" t="s">
        <v>1729</v>
      </c>
      <c r="AM682" s="1998">
        <v>3.6</v>
      </c>
      <c r="AN682" s="1997" t="s">
        <v>192</v>
      </c>
      <c r="BX682"/>
      <c r="BY682"/>
      <c r="BZ682"/>
      <c r="CA682"/>
      <c r="CB682"/>
      <c r="CD682" s="1060"/>
      <c r="CE682" s="1286"/>
      <c r="CF682" s="1060"/>
      <c r="CG682" s="1060"/>
      <c r="CH682" s="1060"/>
      <c r="CK682" s="1645"/>
      <c r="CL682" s="1645"/>
      <c r="CM682" s="1645"/>
      <c r="CN682"/>
      <c r="CO682"/>
      <c r="CP682"/>
      <c r="CQ682"/>
      <c r="CR682"/>
      <c r="CS682" s="1060"/>
      <c r="CT682" s="1060"/>
      <c r="CU682" s="1060"/>
      <c r="CV682" s="1060"/>
      <c r="CW682" s="1060"/>
      <c r="CX682" s="1060"/>
    </row>
    <row r="683" spans="35:102" ht="15" customHeight="1" x14ac:dyDescent="0.3">
      <c r="AI683" s="1774">
        <v>48085031314</v>
      </c>
      <c r="AJ683" s="1993" t="s">
        <v>1772</v>
      </c>
      <c r="AK683" s="1993">
        <v>130714</v>
      </c>
      <c r="AL683" s="1994" t="s">
        <v>1729</v>
      </c>
      <c r="AM683" s="1994">
        <v>3.2</v>
      </c>
      <c r="AN683" s="1993" t="s">
        <v>192</v>
      </c>
      <c r="BX683"/>
      <c r="BY683"/>
      <c r="BZ683"/>
      <c r="CA683"/>
      <c r="CB683"/>
      <c r="CD683" s="1060"/>
      <c r="CE683" s="1286"/>
      <c r="CF683" s="1060"/>
      <c r="CG683" s="1060"/>
      <c r="CH683" s="1060"/>
      <c r="CK683" s="1645"/>
      <c r="CL683" s="1645"/>
      <c r="CM683" s="1645"/>
      <c r="CN683"/>
      <c r="CO683"/>
      <c r="CP683"/>
      <c r="CQ683"/>
      <c r="CR683"/>
      <c r="CS683" s="1060"/>
      <c r="CT683" s="1060"/>
      <c r="CU683" s="1060"/>
      <c r="CV683" s="1060"/>
      <c r="CW683" s="1060"/>
      <c r="CX683" s="1060"/>
    </row>
    <row r="684" spans="35:102" ht="15" customHeight="1" x14ac:dyDescent="0.3">
      <c r="AI684" s="1996">
        <v>48085031315</v>
      </c>
      <c r="AJ684" s="1997" t="s">
        <v>1772</v>
      </c>
      <c r="AK684" s="1997">
        <v>102472</v>
      </c>
      <c r="AL684" s="1998" t="s">
        <v>1729</v>
      </c>
      <c r="AM684" s="1998">
        <v>8.5</v>
      </c>
      <c r="AN684" s="1997" t="s">
        <v>192</v>
      </c>
      <c r="BX684"/>
      <c r="BY684"/>
      <c r="BZ684"/>
      <c r="CA684"/>
      <c r="CB684"/>
      <c r="CD684" s="1060"/>
      <c r="CE684" s="1286"/>
      <c r="CF684" s="1060"/>
      <c r="CG684" s="1060"/>
      <c r="CH684" s="1060"/>
      <c r="CK684" s="1645"/>
      <c r="CL684" s="1645"/>
      <c r="CM684" s="1645"/>
      <c r="CN684"/>
      <c r="CO684"/>
      <c r="CP684"/>
      <c r="CQ684"/>
      <c r="CR684"/>
      <c r="CS684" s="1060"/>
      <c r="CT684" s="1060"/>
      <c r="CU684" s="1060"/>
      <c r="CV684" s="1060"/>
      <c r="CW684" s="1060"/>
      <c r="CX684" s="1060"/>
    </row>
    <row r="685" spans="35:102" ht="15" customHeight="1" x14ac:dyDescent="0.3">
      <c r="AI685" s="1774">
        <v>48085031316</v>
      </c>
      <c r="AJ685" s="1993" t="s">
        <v>1772</v>
      </c>
      <c r="AK685" s="1993">
        <v>124238</v>
      </c>
      <c r="AL685" s="1994" t="s">
        <v>1729</v>
      </c>
      <c r="AM685" s="1994">
        <v>1.8</v>
      </c>
      <c r="AN685" s="1993" t="s">
        <v>192</v>
      </c>
      <c r="BX685"/>
      <c r="BY685"/>
      <c r="BZ685"/>
      <c r="CA685"/>
      <c r="CB685"/>
      <c r="CD685" s="1060"/>
      <c r="CE685" s="1286"/>
      <c r="CF685" s="1060"/>
      <c r="CG685" s="1060"/>
      <c r="CH685" s="1060"/>
      <c r="CK685" s="1645"/>
      <c r="CL685" s="1645"/>
      <c r="CM685" s="1645"/>
      <c r="CN685"/>
      <c r="CO685"/>
      <c r="CP685"/>
      <c r="CQ685"/>
      <c r="CR685"/>
      <c r="CS685" s="1060"/>
      <c r="CT685" s="1060"/>
      <c r="CU685" s="1060"/>
      <c r="CV685" s="1060"/>
      <c r="CW685" s="1060"/>
      <c r="CX685" s="1060"/>
    </row>
    <row r="686" spans="35:102" ht="15" customHeight="1" x14ac:dyDescent="0.3">
      <c r="AI686" s="1996">
        <v>48085031317</v>
      </c>
      <c r="AJ686" s="1997" t="s">
        <v>1772</v>
      </c>
      <c r="AK686" s="1997">
        <v>118138</v>
      </c>
      <c r="AL686" s="1998" t="s">
        <v>1729</v>
      </c>
      <c r="AM686" s="1998">
        <v>1.6</v>
      </c>
      <c r="AN686" s="1997" t="s">
        <v>192</v>
      </c>
      <c r="BX686"/>
      <c r="BY686"/>
      <c r="BZ686"/>
      <c r="CA686"/>
      <c r="CB686"/>
      <c r="CD686" s="1060"/>
      <c r="CE686" s="1286"/>
      <c r="CF686" s="1060"/>
      <c r="CG686" s="1060"/>
      <c r="CH686" s="1060"/>
      <c r="CK686" s="1645"/>
      <c r="CL686" s="1645"/>
      <c r="CM686" s="1645"/>
      <c r="CN686"/>
      <c r="CO686"/>
      <c r="CP686"/>
      <c r="CQ686"/>
      <c r="CR686"/>
      <c r="CS686" s="1060"/>
      <c r="CT686" s="1060"/>
      <c r="CU686" s="1060"/>
      <c r="CV686" s="1060"/>
      <c r="CW686" s="1060"/>
      <c r="CX686" s="1060"/>
    </row>
    <row r="687" spans="35:102" ht="15" customHeight="1" x14ac:dyDescent="0.3">
      <c r="AI687" s="1774">
        <v>48085031405</v>
      </c>
      <c r="AJ687" s="1993" t="s">
        <v>1772</v>
      </c>
      <c r="AK687" s="1993">
        <v>151250</v>
      </c>
      <c r="AL687" s="1994" t="s">
        <v>1729</v>
      </c>
      <c r="AM687" s="1994">
        <v>0.9</v>
      </c>
      <c r="AN687" s="1993" t="s">
        <v>192</v>
      </c>
      <c r="BX687"/>
      <c r="BY687"/>
      <c r="BZ687"/>
      <c r="CA687"/>
      <c r="CB687"/>
      <c r="CD687" s="1060"/>
      <c r="CE687" s="1286"/>
      <c r="CF687" s="1060"/>
      <c r="CG687" s="1060"/>
      <c r="CH687" s="1060"/>
      <c r="CK687" s="1645"/>
      <c r="CL687" s="1645"/>
      <c r="CM687" s="1645"/>
      <c r="CN687"/>
      <c r="CO687"/>
      <c r="CP687"/>
      <c r="CQ687"/>
      <c r="CR687"/>
      <c r="CS687" s="1060"/>
      <c r="CT687" s="1060"/>
      <c r="CU687" s="1060"/>
      <c r="CV687" s="1060"/>
      <c r="CW687" s="1060"/>
      <c r="CX687" s="1060"/>
    </row>
    <row r="688" spans="35:102" ht="15" customHeight="1" x14ac:dyDescent="0.3">
      <c r="AI688" s="1996">
        <v>48085031406</v>
      </c>
      <c r="AJ688" s="1997" t="s">
        <v>1772</v>
      </c>
      <c r="AK688" s="1997">
        <v>108141</v>
      </c>
      <c r="AL688" s="1998" t="s">
        <v>1729</v>
      </c>
      <c r="AM688" s="1998">
        <v>4.9000000000000004</v>
      </c>
      <c r="AN688" s="1997" t="s">
        <v>192</v>
      </c>
      <c r="BX688"/>
      <c r="BY688"/>
      <c r="BZ688"/>
      <c r="CA688"/>
      <c r="CB688"/>
      <c r="CD688" s="1060"/>
      <c r="CE688" s="1286"/>
      <c r="CF688" s="1060"/>
      <c r="CG688" s="1060"/>
      <c r="CH688" s="1060"/>
      <c r="CK688" s="1645"/>
      <c r="CL688" s="1645"/>
      <c r="CM688" s="1645"/>
      <c r="CN688"/>
      <c r="CO688"/>
      <c r="CP688"/>
      <c r="CQ688"/>
      <c r="CR688"/>
      <c r="CS688" s="1060"/>
      <c r="CT688" s="1060"/>
      <c r="CU688" s="1060"/>
      <c r="CV688" s="1060"/>
      <c r="CW688" s="1060"/>
      <c r="CX688" s="1060"/>
    </row>
    <row r="689" spans="35:102" ht="15" customHeight="1" x14ac:dyDescent="0.3">
      <c r="AI689" s="1774">
        <v>48085031407</v>
      </c>
      <c r="AJ689" s="1993" t="s">
        <v>1772</v>
      </c>
      <c r="AK689" s="1993">
        <v>92484</v>
      </c>
      <c r="AL689" s="1994" t="s">
        <v>1729</v>
      </c>
      <c r="AM689" s="1994">
        <v>7.6</v>
      </c>
      <c r="AN689" s="1993" t="s">
        <v>192</v>
      </c>
      <c r="BX689"/>
      <c r="BY689"/>
      <c r="BZ689"/>
      <c r="CA689"/>
      <c r="CB689"/>
      <c r="CD689" s="1060"/>
      <c r="CE689" s="1286"/>
      <c r="CF689" s="1060"/>
      <c r="CG689" s="1060"/>
      <c r="CH689" s="1060"/>
      <c r="CK689" s="1645"/>
      <c r="CL689" s="1645"/>
      <c r="CM689" s="1645"/>
      <c r="CN689"/>
      <c r="CO689"/>
      <c r="CP689"/>
      <c r="CQ689"/>
      <c r="CR689"/>
      <c r="CS689" s="1060"/>
      <c r="CT689" s="1060"/>
      <c r="CU689" s="1060"/>
      <c r="CV689" s="1060"/>
      <c r="CW689" s="1060"/>
      <c r="CX689" s="1060"/>
    </row>
    <row r="690" spans="35:102" ht="15" customHeight="1" x14ac:dyDescent="0.3">
      <c r="AI690" s="1996">
        <v>48085031408</v>
      </c>
      <c r="AJ690" s="1997" t="s">
        <v>1772</v>
      </c>
      <c r="AK690" s="1997">
        <v>120227</v>
      </c>
      <c r="AL690" s="1998" t="s">
        <v>1729</v>
      </c>
      <c r="AM690" s="1998">
        <v>0.8</v>
      </c>
      <c r="AN690" s="1997" t="s">
        <v>192</v>
      </c>
      <c r="BX690"/>
      <c r="BY690"/>
      <c r="BZ690"/>
      <c r="CA690"/>
      <c r="CB690"/>
      <c r="CD690" s="1060"/>
      <c r="CE690" s="1286"/>
      <c r="CF690" s="1060"/>
      <c r="CG690" s="1060"/>
      <c r="CH690" s="1060"/>
      <c r="CK690" s="1645"/>
      <c r="CL690" s="1645"/>
      <c r="CM690" s="1645"/>
      <c r="CN690"/>
      <c r="CO690"/>
      <c r="CP690"/>
      <c r="CQ690"/>
      <c r="CR690"/>
      <c r="CS690" s="1060"/>
      <c r="CT690" s="1060"/>
      <c r="CU690" s="1060"/>
      <c r="CV690" s="1060"/>
      <c r="CW690" s="1060"/>
      <c r="CX690" s="1060"/>
    </row>
    <row r="691" spans="35:102" ht="15" customHeight="1" x14ac:dyDescent="0.3">
      <c r="AI691" s="1774">
        <v>48085031409</v>
      </c>
      <c r="AJ691" s="1993" t="s">
        <v>1772</v>
      </c>
      <c r="AK691" s="1993">
        <v>107355</v>
      </c>
      <c r="AL691" s="1994" t="s">
        <v>1729</v>
      </c>
      <c r="AM691" s="1994">
        <v>3.4</v>
      </c>
      <c r="AN691" s="1993" t="s">
        <v>192</v>
      </c>
      <c r="BX691"/>
      <c r="BY691"/>
      <c r="BZ691"/>
      <c r="CA691"/>
      <c r="CB691"/>
      <c r="CD691" s="1060"/>
      <c r="CE691" s="1286"/>
      <c r="CF691" s="1060"/>
      <c r="CG691" s="1060"/>
      <c r="CH691" s="1060"/>
      <c r="CK691" s="1645"/>
      <c r="CL691" s="1645"/>
      <c r="CM691" s="1645"/>
      <c r="CN691"/>
      <c r="CO691"/>
      <c r="CP691"/>
      <c r="CQ691"/>
      <c r="CR691"/>
      <c r="CS691" s="1060"/>
      <c r="CT691" s="1060"/>
      <c r="CU691" s="1060"/>
      <c r="CV691" s="1060"/>
      <c r="CW691" s="1060"/>
      <c r="CX691" s="1060"/>
    </row>
    <row r="692" spans="35:102" ht="15" customHeight="1" x14ac:dyDescent="0.3">
      <c r="AI692" s="1996">
        <v>48085031410</v>
      </c>
      <c r="AJ692" s="1997" t="s">
        <v>1772</v>
      </c>
      <c r="AK692" s="1997">
        <v>105299</v>
      </c>
      <c r="AL692" s="1998" t="s">
        <v>1729</v>
      </c>
      <c r="AM692" s="1998">
        <v>12.3</v>
      </c>
      <c r="AN692" s="1997" t="s">
        <v>192</v>
      </c>
      <c r="BX692"/>
      <c r="BY692"/>
      <c r="BZ692"/>
      <c r="CA692"/>
      <c r="CB692"/>
      <c r="CD692" s="1060"/>
      <c r="CE692" s="1286"/>
      <c r="CF692" s="1060"/>
      <c r="CG692" s="1060"/>
      <c r="CH692" s="1060"/>
      <c r="CK692" s="1645"/>
      <c r="CL692" s="1645"/>
      <c r="CM692" s="1645"/>
      <c r="CN692"/>
      <c r="CO692"/>
      <c r="CP692"/>
      <c r="CQ692"/>
      <c r="CR692"/>
      <c r="CS692" s="1060"/>
      <c r="CT692" s="1060"/>
      <c r="CU692" s="1060"/>
      <c r="CV692" s="1060"/>
      <c r="CW692" s="1060"/>
      <c r="CX692" s="1060"/>
    </row>
    <row r="693" spans="35:102" ht="15" customHeight="1" x14ac:dyDescent="0.3">
      <c r="AI693" s="1774">
        <v>48085031411</v>
      </c>
      <c r="AJ693" s="1993" t="s">
        <v>1772</v>
      </c>
      <c r="AK693" s="1993">
        <v>119514</v>
      </c>
      <c r="AL693" s="1994" t="s">
        <v>1729</v>
      </c>
      <c r="AM693" s="1994">
        <v>4.5999999999999996</v>
      </c>
      <c r="AN693" s="1993" t="s">
        <v>192</v>
      </c>
      <c r="BX693"/>
      <c r="BY693"/>
      <c r="BZ693"/>
      <c r="CA693"/>
      <c r="CB693"/>
      <c r="CD693" s="1060"/>
      <c r="CE693" s="1286"/>
      <c r="CF693" s="1060"/>
      <c r="CG693" s="1060"/>
      <c r="CH693" s="1060"/>
      <c r="CK693" s="1645"/>
      <c r="CL693" s="1645"/>
      <c r="CM693" s="1645"/>
      <c r="CN693"/>
      <c r="CO693"/>
      <c r="CP693"/>
      <c r="CQ693"/>
      <c r="CR693"/>
      <c r="CS693" s="1060"/>
      <c r="CT693" s="1060"/>
      <c r="CU693" s="1060"/>
      <c r="CV693" s="1060"/>
      <c r="CW693" s="1060"/>
      <c r="CX693" s="1060"/>
    </row>
    <row r="694" spans="35:102" ht="15" customHeight="1" x14ac:dyDescent="0.3">
      <c r="AI694" s="1996">
        <v>48085031504</v>
      </c>
      <c r="AJ694" s="1997" t="s">
        <v>1772</v>
      </c>
      <c r="AK694" s="1997">
        <v>98309</v>
      </c>
      <c r="AL694" s="1998" t="s">
        <v>1729</v>
      </c>
      <c r="AM694" s="1998">
        <v>1.7</v>
      </c>
      <c r="AN694" s="1997" t="s">
        <v>192</v>
      </c>
      <c r="BX694"/>
      <c r="BY694"/>
      <c r="BZ694"/>
      <c r="CA694"/>
      <c r="CB694"/>
      <c r="CD694" s="1060"/>
      <c r="CE694" s="1286"/>
      <c r="CF694" s="1060"/>
      <c r="CG694" s="1060"/>
      <c r="CH694" s="1060"/>
      <c r="CK694" s="1645"/>
      <c r="CL694" s="1645"/>
      <c r="CM694" s="1645"/>
      <c r="CN694"/>
      <c r="CO694"/>
      <c r="CP694"/>
      <c r="CQ694"/>
      <c r="CR694"/>
      <c r="CS694" s="1060"/>
      <c r="CT694" s="1060"/>
      <c r="CU694" s="1060"/>
      <c r="CV694" s="1060"/>
      <c r="CW694" s="1060"/>
      <c r="CX694" s="1060"/>
    </row>
    <row r="695" spans="35:102" ht="15" customHeight="1" x14ac:dyDescent="0.3">
      <c r="AI695" s="1774">
        <v>48085031505</v>
      </c>
      <c r="AJ695" s="1993" t="s">
        <v>1772</v>
      </c>
      <c r="AK695" s="1993">
        <v>124857</v>
      </c>
      <c r="AL695" s="1994" t="s">
        <v>1729</v>
      </c>
      <c r="AM695" s="1994">
        <v>4.8</v>
      </c>
      <c r="AN695" s="1993" t="s">
        <v>192</v>
      </c>
      <c r="BX695"/>
      <c r="BY695"/>
      <c r="BZ695"/>
      <c r="CA695"/>
      <c r="CB695"/>
      <c r="CD695" s="1060"/>
      <c r="CE695" s="1286"/>
      <c r="CF695" s="1060"/>
      <c r="CG695" s="1060"/>
      <c r="CH695" s="1060"/>
      <c r="CK695" s="1645"/>
      <c r="CL695" s="1645"/>
      <c r="CM695" s="1645"/>
      <c r="CN695"/>
      <c r="CO695"/>
      <c r="CP695"/>
      <c r="CQ695"/>
      <c r="CR695"/>
      <c r="CS695" s="1060"/>
      <c r="CT695" s="1060"/>
      <c r="CU695" s="1060"/>
      <c r="CV695" s="1060"/>
      <c r="CW695" s="1060"/>
      <c r="CX695" s="1060"/>
    </row>
    <row r="696" spans="35:102" ht="15" customHeight="1" x14ac:dyDescent="0.3">
      <c r="AI696" s="1996">
        <v>48085031506</v>
      </c>
      <c r="AJ696" s="1997" t="s">
        <v>1772</v>
      </c>
      <c r="AK696" s="1997">
        <v>52283</v>
      </c>
      <c r="AL696" s="1998" t="s">
        <v>1728</v>
      </c>
      <c r="AM696" s="1998">
        <v>13</v>
      </c>
      <c r="AN696" s="1997" t="s">
        <v>192</v>
      </c>
      <c r="BX696"/>
      <c r="BY696"/>
      <c r="BZ696"/>
      <c r="CA696"/>
      <c r="CB696"/>
      <c r="CD696" s="1060"/>
      <c r="CE696" s="1286"/>
      <c r="CF696" s="1060"/>
      <c r="CG696" s="1060"/>
      <c r="CH696" s="1060"/>
      <c r="CK696" s="1645"/>
      <c r="CL696" s="1645"/>
      <c r="CM696" s="1645"/>
      <c r="CN696"/>
      <c r="CO696"/>
      <c r="CP696"/>
      <c r="CQ696"/>
      <c r="CR696"/>
      <c r="CS696" s="1060"/>
      <c r="CT696" s="1060"/>
      <c r="CU696" s="1060"/>
      <c r="CV696" s="1060"/>
      <c r="CW696" s="1060"/>
      <c r="CX696" s="1060"/>
    </row>
    <row r="697" spans="35:102" ht="15" customHeight="1" x14ac:dyDescent="0.3">
      <c r="AI697" s="1774">
        <v>48085031507</v>
      </c>
      <c r="AJ697" s="1993" t="s">
        <v>1772</v>
      </c>
      <c r="AK697" s="1993">
        <v>77141</v>
      </c>
      <c r="AL697" s="1994" t="s">
        <v>1727</v>
      </c>
      <c r="AM697" s="1994">
        <v>5.8</v>
      </c>
      <c r="AN697" s="1993" t="s">
        <v>192</v>
      </c>
      <c r="BX697"/>
      <c r="BY697"/>
      <c r="BZ697"/>
      <c r="CA697"/>
      <c r="CB697"/>
      <c r="CD697" s="1060"/>
      <c r="CE697" s="1286"/>
      <c r="CF697" s="1060"/>
      <c r="CG697" s="1060"/>
      <c r="CH697" s="1060"/>
      <c r="CK697" s="1645"/>
      <c r="CL697" s="1645"/>
      <c r="CM697" s="1645"/>
      <c r="CN697"/>
      <c r="CO697"/>
      <c r="CP697"/>
      <c r="CQ697"/>
      <c r="CR697"/>
      <c r="CS697" s="1060"/>
      <c r="CT697" s="1060"/>
      <c r="CU697" s="1060"/>
      <c r="CV697" s="1060"/>
      <c r="CW697" s="1060"/>
      <c r="CX697" s="1060"/>
    </row>
    <row r="698" spans="35:102" ht="15" customHeight="1" x14ac:dyDescent="0.3">
      <c r="AI698" s="1996">
        <v>48085031508</v>
      </c>
      <c r="AJ698" s="1997" t="s">
        <v>1772</v>
      </c>
      <c r="AK698" s="1997">
        <v>62000</v>
      </c>
      <c r="AL698" s="1998" t="s">
        <v>1727</v>
      </c>
      <c r="AM698" s="1998">
        <v>5.7</v>
      </c>
      <c r="AN698" s="1997" t="s">
        <v>192</v>
      </c>
      <c r="BX698"/>
      <c r="BY698"/>
      <c r="BZ698"/>
      <c r="CA698"/>
      <c r="CB698"/>
      <c r="CD698" s="1060"/>
      <c r="CE698" s="1286"/>
      <c r="CF698" s="1060"/>
      <c r="CG698" s="1060"/>
      <c r="CH698" s="1060"/>
      <c r="CK698" s="1645"/>
      <c r="CL698" s="1645"/>
      <c r="CM698" s="1645"/>
      <c r="CN698"/>
      <c r="CO698"/>
      <c r="CP698"/>
      <c r="CQ698"/>
      <c r="CR698"/>
      <c r="CS698" s="1060"/>
      <c r="CT698" s="1060"/>
      <c r="CU698" s="1060"/>
      <c r="CV698" s="1060"/>
      <c r="CW698" s="1060"/>
      <c r="CX698" s="1060"/>
    </row>
    <row r="699" spans="35:102" ht="15" customHeight="1" x14ac:dyDescent="0.3">
      <c r="AI699" s="1774">
        <v>48085031611</v>
      </c>
      <c r="AJ699" s="1993" t="s">
        <v>1772</v>
      </c>
      <c r="AK699" s="1993">
        <v>82292</v>
      </c>
      <c r="AL699" s="1994" t="s">
        <v>1727</v>
      </c>
      <c r="AM699" s="1994">
        <v>10.6</v>
      </c>
      <c r="AN699" s="1993" t="s">
        <v>192</v>
      </c>
      <c r="BX699"/>
      <c r="BY699"/>
      <c r="BZ699"/>
      <c r="CA699"/>
      <c r="CB699"/>
      <c r="CD699" s="1060"/>
      <c r="CE699" s="1286"/>
      <c r="CF699" s="1060"/>
      <c r="CG699" s="1060"/>
      <c r="CH699" s="1060"/>
      <c r="CK699" s="1645"/>
      <c r="CL699" s="1645"/>
      <c r="CM699" s="1645"/>
      <c r="CN699"/>
      <c r="CO699"/>
      <c r="CP699"/>
      <c r="CQ699"/>
      <c r="CR699"/>
      <c r="CS699" s="1060"/>
      <c r="CT699" s="1060"/>
      <c r="CU699" s="1060"/>
      <c r="CV699" s="1060"/>
      <c r="CW699" s="1060"/>
      <c r="CX699" s="1060"/>
    </row>
    <row r="700" spans="35:102" ht="15" customHeight="1" x14ac:dyDescent="0.3">
      <c r="AI700" s="1996">
        <v>48085031612</v>
      </c>
      <c r="AJ700" s="1997" t="s">
        <v>1772</v>
      </c>
      <c r="AK700" s="1997">
        <v>102342</v>
      </c>
      <c r="AL700" s="1998" t="s">
        <v>1729</v>
      </c>
      <c r="AM700" s="1998">
        <v>1.7</v>
      </c>
      <c r="AN700" s="1997" t="s">
        <v>192</v>
      </c>
      <c r="BX700"/>
      <c r="BY700"/>
      <c r="BZ700"/>
      <c r="CA700"/>
      <c r="CB700"/>
      <c r="CD700" s="1060"/>
      <c r="CE700" s="1286"/>
      <c r="CF700" s="1060"/>
      <c r="CG700" s="1060"/>
      <c r="CH700" s="1060"/>
      <c r="CK700" s="1645"/>
      <c r="CL700" s="1645"/>
      <c r="CM700" s="1645"/>
      <c r="CN700"/>
      <c r="CO700"/>
      <c r="CP700"/>
      <c r="CQ700"/>
      <c r="CR700"/>
      <c r="CS700" s="1060"/>
      <c r="CT700" s="1060"/>
      <c r="CU700" s="1060"/>
      <c r="CV700" s="1060"/>
      <c r="CW700" s="1060"/>
      <c r="CX700" s="1060"/>
    </row>
    <row r="701" spans="35:102" ht="15" customHeight="1" x14ac:dyDescent="0.3">
      <c r="AI701" s="1774">
        <v>48085031613</v>
      </c>
      <c r="AJ701" s="1993" t="s">
        <v>1772</v>
      </c>
      <c r="AK701" s="1993">
        <v>101189</v>
      </c>
      <c r="AL701" s="1994" t="s">
        <v>1729</v>
      </c>
      <c r="AM701" s="1994">
        <v>5.2</v>
      </c>
      <c r="AN701" s="1993" t="s">
        <v>192</v>
      </c>
      <c r="BX701"/>
      <c r="BY701"/>
      <c r="BZ701"/>
      <c r="CA701"/>
      <c r="CB701"/>
      <c r="CD701" s="1060"/>
      <c r="CE701" s="1286"/>
      <c r="CF701" s="1060"/>
      <c r="CG701" s="1060"/>
      <c r="CH701" s="1060"/>
      <c r="CK701" s="1645"/>
      <c r="CL701" s="1645"/>
      <c r="CM701" s="1645"/>
      <c r="CN701"/>
      <c r="CO701"/>
      <c r="CP701"/>
      <c r="CQ701"/>
      <c r="CR701"/>
      <c r="CS701" s="1060"/>
      <c r="CT701" s="1060"/>
      <c r="CU701" s="1060"/>
      <c r="CV701" s="1060"/>
      <c r="CW701" s="1060"/>
      <c r="CX701" s="1060"/>
    </row>
    <row r="702" spans="35:102" ht="15" customHeight="1" x14ac:dyDescent="0.3">
      <c r="AI702" s="1996">
        <v>48085031621</v>
      </c>
      <c r="AJ702" s="1997" t="s">
        <v>1772</v>
      </c>
      <c r="AK702" s="1997">
        <v>77969</v>
      </c>
      <c r="AL702" s="1998" t="s">
        <v>1727</v>
      </c>
      <c r="AM702" s="1998">
        <v>11.2</v>
      </c>
      <c r="AN702" s="1997" t="s">
        <v>192</v>
      </c>
      <c r="BX702"/>
      <c r="BY702"/>
      <c r="BZ702"/>
      <c r="CA702"/>
      <c r="CB702"/>
      <c r="CD702" s="1060"/>
      <c r="CE702" s="1286"/>
      <c r="CF702" s="1060"/>
      <c r="CG702" s="1060"/>
      <c r="CH702" s="1060"/>
      <c r="CK702" s="1645"/>
      <c r="CL702" s="1645"/>
      <c r="CM702" s="1645"/>
      <c r="CN702"/>
      <c r="CO702"/>
      <c r="CP702"/>
      <c r="CQ702"/>
      <c r="CR702"/>
      <c r="CS702" s="1060"/>
      <c r="CT702" s="1060"/>
      <c r="CU702" s="1060"/>
      <c r="CV702" s="1060"/>
      <c r="CW702" s="1060"/>
      <c r="CX702" s="1060"/>
    </row>
    <row r="703" spans="35:102" ht="15" customHeight="1" x14ac:dyDescent="0.3">
      <c r="AI703" s="1774">
        <v>48085031622</v>
      </c>
      <c r="AJ703" s="1993" t="s">
        <v>1772</v>
      </c>
      <c r="AK703" s="1993">
        <v>99972</v>
      </c>
      <c r="AL703" s="1994" t="s">
        <v>1729</v>
      </c>
      <c r="AM703" s="1994">
        <v>4.5999999999999996</v>
      </c>
      <c r="AN703" s="1993" t="s">
        <v>192</v>
      </c>
      <c r="BX703"/>
      <c r="BY703"/>
      <c r="BZ703"/>
      <c r="CA703"/>
      <c r="CB703"/>
      <c r="CD703" s="1060"/>
      <c r="CE703" s="1286"/>
      <c r="CF703" s="1060"/>
      <c r="CG703" s="1060"/>
      <c r="CH703" s="1060"/>
      <c r="CK703" s="1645"/>
      <c r="CL703" s="1645"/>
      <c r="CM703" s="1645"/>
      <c r="CN703"/>
      <c r="CO703"/>
      <c r="CP703"/>
      <c r="CQ703"/>
      <c r="CR703"/>
      <c r="CS703" s="1060"/>
      <c r="CT703" s="1060"/>
      <c r="CU703" s="1060"/>
      <c r="CV703" s="1060"/>
      <c r="CW703" s="1060"/>
      <c r="CX703" s="1060"/>
    </row>
    <row r="704" spans="35:102" ht="15" customHeight="1" x14ac:dyDescent="0.3">
      <c r="AI704" s="1996">
        <v>48085031623</v>
      </c>
      <c r="AJ704" s="1997" t="s">
        <v>1772</v>
      </c>
      <c r="AK704" s="1997">
        <v>61036</v>
      </c>
      <c r="AL704" s="1998" t="s">
        <v>1727</v>
      </c>
      <c r="AM704" s="1998">
        <v>15.1</v>
      </c>
      <c r="AN704" s="1997" t="s">
        <v>192</v>
      </c>
      <c r="BX704"/>
      <c r="BY704"/>
      <c r="BZ704"/>
      <c r="CA704"/>
      <c r="CB704"/>
      <c r="CD704" s="1060"/>
      <c r="CE704" s="1286"/>
      <c r="CF704" s="1060"/>
      <c r="CG704" s="1060"/>
      <c r="CH704" s="1060"/>
      <c r="CK704" s="1645"/>
      <c r="CL704" s="1645"/>
      <c r="CM704" s="1645"/>
      <c r="CN704"/>
      <c r="CO704"/>
      <c r="CP704"/>
      <c r="CQ704"/>
      <c r="CR704"/>
      <c r="CS704" s="1060"/>
      <c r="CT704" s="1060"/>
      <c r="CU704" s="1060"/>
      <c r="CV704" s="1060"/>
      <c r="CW704" s="1060"/>
      <c r="CX704" s="1060"/>
    </row>
    <row r="705" spans="35:102" ht="15" customHeight="1" x14ac:dyDescent="0.3">
      <c r="AI705" s="1774">
        <v>48085031624</v>
      </c>
      <c r="AJ705" s="1993" t="s">
        <v>1772</v>
      </c>
      <c r="AK705" s="1993">
        <v>50459</v>
      </c>
      <c r="AL705" s="1994" t="s">
        <v>1728</v>
      </c>
      <c r="AM705" s="1994">
        <v>13.2</v>
      </c>
      <c r="AN705" s="1993" t="s">
        <v>192</v>
      </c>
      <c r="BX705"/>
      <c r="BY705"/>
      <c r="BZ705"/>
      <c r="CA705"/>
      <c r="CB705"/>
      <c r="CD705" s="1060"/>
      <c r="CE705" s="1286"/>
      <c r="CF705" s="1060"/>
      <c r="CG705" s="1060"/>
      <c r="CH705" s="1060"/>
      <c r="CK705" s="1645"/>
      <c r="CL705" s="1645"/>
      <c r="CM705" s="1645"/>
      <c r="CN705"/>
      <c r="CO705"/>
      <c r="CP705"/>
      <c r="CQ705"/>
      <c r="CR705"/>
      <c r="CS705" s="1060"/>
      <c r="CT705" s="1060"/>
      <c r="CU705" s="1060"/>
      <c r="CV705" s="1060"/>
      <c r="CW705" s="1060"/>
      <c r="CX705" s="1060"/>
    </row>
    <row r="706" spans="35:102" ht="15" customHeight="1" x14ac:dyDescent="0.3">
      <c r="AI706" s="1996">
        <v>48085031625</v>
      </c>
      <c r="AJ706" s="1997" t="s">
        <v>1772</v>
      </c>
      <c r="AK706" s="1997">
        <v>95125</v>
      </c>
      <c r="AL706" s="1998" t="s">
        <v>1729</v>
      </c>
      <c r="AM706" s="1998">
        <v>3.4</v>
      </c>
      <c r="AN706" s="1997" t="s">
        <v>192</v>
      </c>
      <c r="BX706"/>
      <c r="BY706"/>
      <c r="BZ706"/>
      <c r="CA706"/>
      <c r="CB706"/>
      <c r="CD706" s="1060"/>
      <c r="CE706" s="1286"/>
      <c r="CF706" s="1060"/>
      <c r="CG706" s="1060"/>
      <c r="CH706" s="1060"/>
      <c r="CK706" s="1645"/>
      <c r="CL706" s="1645"/>
      <c r="CM706" s="1645"/>
      <c r="CN706"/>
      <c r="CO706"/>
      <c r="CP706"/>
      <c r="CQ706"/>
      <c r="CR706"/>
      <c r="CS706" s="1060"/>
      <c r="CT706" s="1060"/>
      <c r="CU706" s="1060"/>
      <c r="CV706" s="1060"/>
      <c r="CW706" s="1060"/>
      <c r="CX706" s="1060"/>
    </row>
    <row r="707" spans="35:102" ht="15" customHeight="1" x14ac:dyDescent="0.3">
      <c r="AI707" s="1774">
        <v>48085031626</v>
      </c>
      <c r="AJ707" s="1993" t="s">
        <v>1772</v>
      </c>
      <c r="AK707" s="1993">
        <v>111641</v>
      </c>
      <c r="AL707" s="1994" t="s">
        <v>1729</v>
      </c>
      <c r="AM707" s="1994">
        <v>3.5</v>
      </c>
      <c r="AN707" s="1993" t="s">
        <v>192</v>
      </c>
      <c r="BX707"/>
      <c r="BY707"/>
      <c r="BZ707"/>
      <c r="CA707"/>
      <c r="CB707"/>
      <c r="CD707" s="1060"/>
      <c r="CE707" s="1286"/>
      <c r="CF707" s="1060"/>
      <c r="CG707" s="1060"/>
      <c r="CH707" s="1060"/>
      <c r="CK707" s="1645"/>
      <c r="CL707" s="1645"/>
      <c r="CM707" s="1645"/>
      <c r="CN707"/>
      <c r="CO707"/>
      <c r="CP707"/>
      <c r="CQ707"/>
      <c r="CR707"/>
      <c r="CS707" s="1060"/>
      <c r="CT707" s="1060"/>
      <c r="CU707" s="1060"/>
      <c r="CV707" s="1060"/>
      <c r="CW707" s="1060"/>
      <c r="CX707" s="1060"/>
    </row>
    <row r="708" spans="35:102" ht="15" customHeight="1" x14ac:dyDescent="0.3">
      <c r="AI708" s="1996">
        <v>48085031627</v>
      </c>
      <c r="AJ708" s="1997" t="s">
        <v>1772</v>
      </c>
      <c r="AK708" s="1997">
        <v>82974</v>
      </c>
      <c r="AL708" s="1998" t="s">
        <v>1727</v>
      </c>
      <c r="AM708" s="1998">
        <v>10.6</v>
      </c>
      <c r="AN708" s="1997" t="s">
        <v>192</v>
      </c>
      <c r="BX708"/>
      <c r="BY708"/>
      <c r="BZ708"/>
      <c r="CA708"/>
      <c r="CB708"/>
      <c r="CD708" s="1060"/>
      <c r="CE708" s="1286"/>
      <c r="CF708" s="1060"/>
      <c r="CG708" s="1060"/>
      <c r="CH708" s="1060"/>
      <c r="CK708" s="1645"/>
      <c r="CL708" s="1645"/>
      <c r="CM708" s="1645"/>
      <c r="CN708"/>
      <c r="CO708"/>
      <c r="CP708"/>
      <c r="CQ708"/>
      <c r="CR708"/>
      <c r="CS708" s="1060"/>
      <c r="CT708" s="1060"/>
      <c r="CU708" s="1060"/>
      <c r="CV708" s="1060"/>
      <c r="CW708" s="1060"/>
      <c r="CX708" s="1060"/>
    </row>
    <row r="709" spans="35:102" ht="15" customHeight="1" x14ac:dyDescent="0.3">
      <c r="AI709" s="1774">
        <v>48085031628</v>
      </c>
      <c r="AJ709" s="1993" t="s">
        <v>1772</v>
      </c>
      <c r="AK709" s="1993">
        <v>72610</v>
      </c>
      <c r="AL709" s="1994" t="s">
        <v>1727</v>
      </c>
      <c r="AM709" s="1994">
        <v>4.5</v>
      </c>
      <c r="AN709" s="1993" t="s">
        <v>192</v>
      </c>
      <c r="BX709"/>
      <c r="BY709"/>
      <c r="BZ709"/>
      <c r="CA709"/>
      <c r="CB709"/>
      <c r="CD709" s="1060"/>
      <c r="CE709" s="1286"/>
      <c r="CF709" s="1060"/>
      <c r="CG709" s="1060"/>
      <c r="CH709" s="1060"/>
      <c r="CK709" s="1645"/>
      <c r="CL709" s="1645"/>
      <c r="CM709" s="1645"/>
      <c r="CN709"/>
      <c r="CO709"/>
      <c r="CP709"/>
      <c r="CQ709"/>
      <c r="CR709"/>
      <c r="CS709" s="1060"/>
      <c r="CT709" s="1060"/>
      <c r="CU709" s="1060"/>
      <c r="CV709" s="1060"/>
      <c r="CW709" s="1060"/>
      <c r="CX709" s="1060"/>
    </row>
    <row r="710" spans="35:102" ht="15" customHeight="1" x14ac:dyDescent="0.3">
      <c r="AI710" s="1996">
        <v>48085031629</v>
      </c>
      <c r="AJ710" s="1997" t="s">
        <v>1772</v>
      </c>
      <c r="AK710" s="1997">
        <v>69222</v>
      </c>
      <c r="AL710" s="1998" t="s">
        <v>1727</v>
      </c>
      <c r="AM710" s="1998">
        <v>12.9</v>
      </c>
      <c r="AN710" s="1997" t="s">
        <v>192</v>
      </c>
      <c r="BX710"/>
      <c r="BY710"/>
      <c r="BZ710"/>
      <c r="CA710"/>
      <c r="CB710"/>
      <c r="CD710" s="1060"/>
      <c r="CE710" s="1286"/>
      <c r="CF710" s="1060"/>
      <c r="CG710" s="1060"/>
      <c r="CH710" s="1060"/>
      <c r="CK710" s="1645"/>
      <c r="CL710" s="1645"/>
      <c r="CM710" s="1645"/>
      <c r="CN710"/>
      <c r="CO710"/>
      <c r="CP710"/>
      <c r="CQ710"/>
      <c r="CR710"/>
      <c r="CS710" s="1060"/>
      <c r="CT710" s="1060"/>
      <c r="CU710" s="1060"/>
      <c r="CV710" s="1060"/>
      <c r="CW710" s="1060"/>
      <c r="CX710" s="1060"/>
    </row>
    <row r="711" spans="35:102" ht="15" customHeight="1" x14ac:dyDescent="0.3">
      <c r="AI711" s="1774">
        <v>48085031630</v>
      </c>
      <c r="AJ711" s="1993" t="s">
        <v>1772</v>
      </c>
      <c r="AK711" s="1993">
        <v>115594</v>
      </c>
      <c r="AL711" s="1994" t="s">
        <v>1729</v>
      </c>
      <c r="AM711" s="1994">
        <v>0.9</v>
      </c>
      <c r="AN711" s="1993" t="s">
        <v>192</v>
      </c>
      <c r="BX711"/>
      <c r="BY711"/>
      <c r="BZ711"/>
      <c r="CA711"/>
      <c r="CB711"/>
      <c r="CD711" s="1060"/>
      <c r="CE711" s="1286"/>
      <c r="CF711" s="1060"/>
      <c r="CG711" s="1060"/>
      <c r="CH711" s="1060"/>
      <c r="CK711" s="1645"/>
      <c r="CL711" s="1645"/>
      <c r="CM711" s="1645"/>
      <c r="CN711"/>
      <c r="CO711"/>
      <c r="CP711"/>
      <c r="CQ711"/>
      <c r="CR711"/>
      <c r="CS711" s="1060"/>
      <c r="CT711" s="1060"/>
      <c r="CU711" s="1060"/>
      <c r="CV711" s="1060"/>
      <c r="CW711" s="1060"/>
      <c r="CX711" s="1060"/>
    </row>
    <row r="712" spans="35:102" ht="15" customHeight="1" x14ac:dyDescent="0.3">
      <c r="AI712" s="1996">
        <v>48085031631</v>
      </c>
      <c r="AJ712" s="1997" t="s">
        <v>1772</v>
      </c>
      <c r="AK712" s="1997">
        <v>81080</v>
      </c>
      <c r="AL712" s="1998" t="s">
        <v>1727</v>
      </c>
      <c r="AM712" s="1998">
        <v>9.1</v>
      </c>
      <c r="AN712" s="1997" t="s">
        <v>192</v>
      </c>
      <c r="BX712"/>
      <c r="BY712"/>
      <c r="BZ712"/>
      <c r="CA712"/>
      <c r="CB712"/>
      <c r="CD712" s="1060"/>
      <c r="CE712" s="1286"/>
      <c r="CF712" s="1060"/>
      <c r="CG712" s="1060"/>
      <c r="CH712" s="1060"/>
      <c r="CK712" s="1645"/>
      <c r="CL712" s="1645"/>
      <c r="CM712" s="1645"/>
      <c r="CN712"/>
      <c r="CO712"/>
      <c r="CP712"/>
      <c r="CQ712"/>
      <c r="CR712"/>
      <c r="CS712" s="1060"/>
      <c r="CT712" s="1060"/>
      <c r="CU712" s="1060"/>
      <c r="CV712" s="1060"/>
      <c r="CW712" s="1060"/>
      <c r="CX712" s="1060"/>
    </row>
    <row r="713" spans="35:102" ht="15" customHeight="1" x14ac:dyDescent="0.3">
      <c r="AI713" s="1774">
        <v>48085031632</v>
      </c>
      <c r="AJ713" s="1993" t="s">
        <v>1772</v>
      </c>
      <c r="AK713" s="1993">
        <v>65473</v>
      </c>
      <c r="AL713" s="1994" t="s">
        <v>1727</v>
      </c>
      <c r="AM713" s="1994">
        <v>6.9</v>
      </c>
      <c r="AN713" s="1993" t="s">
        <v>192</v>
      </c>
      <c r="BX713"/>
      <c r="BY713"/>
      <c r="BZ713"/>
      <c r="CA713"/>
      <c r="CB713"/>
      <c r="CD713" s="1060"/>
      <c r="CE713" s="1286"/>
      <c r="CF713" s="1060"/>
      <c r="CG713" s="1060"/>
      <c r="CH713" s="1060"/>
      <c r="CK713" s="1645"/>
      <c r="CL713" s="1645"/>
      <c r="CM713" s="1645"/>
      <c r="CN713"/>
      <c r="CO713"/>
      <c r="CP713"/>
      <c r="CQ713"/>
      <c r="CR713"/>
      <c r="CS713" s="1060"/>
      <c r="CT713" s="1060"/>
      <c r="CU713" s="1060"/>
      <c r="CV713" s="1060"/>
      <c r="CW713" s="1060"/>
      <c r="CX713" s="1060"/>
    </row>
    <row r="714" spans="35:102" ht="15" customHeight="1" x14ac:dyDescent="0.3">
      <c r="AI714" s="1996">
        <v>48085031633</v>
      </c>
      <c r="AJ714" s="1997" t="s">
        <v>1772</v>
      </c>
      <c r="AK714" s="1997">
        <v>92745</v>
      </c>
      <c r="AL714" s="1998" t="s">
        <v>1729</v>
      </c>
      <c r="AM714" s="1998">
        <v>2.1</v>
      </c>
      <c r="AN714" s="1997" t="s">
        <v>192</v>
      </c>
      <c r="BX714"/>
      <c r="BY714"/>
      <c r="BZ714"/>
      <c r="CA714"/>
      <c r="CB714"/>
      <c r="CD714" s="1060"/>
      <c r="CE714" s="1286"/>
      <c r="CF714" s="1060"/>
      <c r="CG714" s="1060"/>
      <c r="CH714" s="1060"/>
      <c r="CK714" s="1645"/>
      <c r="CL714" s="1645"/>
      <c r="CM714" s="1645"/>
      <c r="CN714"/>
      <c r="CO714"/>
      <c r="CP714"/>
      <c r="CQ714"/>
      <c r="CR714"/>
      <c r="CS714" s="1060"/>
      <c r="CT714" s="1060"/>
      <c r="CU714" s="1060"/>
      <c r="CV714" s="1060"/>
      <c r="CW714" s="1060"/>
      <c r="CX714" s="1060"/>
    </row>
    <row r="715" spans="35:102" ht="15" customHeight="1" x14ac:dyDescent="0.3">
      <c r="AI715" s="1774">
        <v>48085031634</v>
      </c>
      <c r="AJ715" s="1993" t="s">
        <v>1772</v>
      </c>
      <c r="AK715" s="1993">
        <v>68478</v>
      </c>
      <c r="AL715" s="1994" t="s">
        <v>1727</v>
      </c>
      <c r="AM715" s="1994">
        <v>4.7</v>
      </c>
      <c r="AN715" s="1993" t="s">
        <v>192</v>
      </c>
      <c r="BX715"/>
      <c r="BY715"/>
      <c r="BZ715"/>
      <c r="CA715"/>
      <c r="CB715"/>
      <c r="CD715" s="1060"/>
      <c r="CE715" s="1286"/>
      <c r="CF715" s="1060"/>
      <c r="CG715" s="1060"/>
      <c r="CH715" s="1060"/>
      <c r="CK715" s="1645"/>
      <c r="CL715" s="1645"/>
      <c r="CM715" s="1645"/>
      <c r="CN715"/>
      <c r="CO715"/>
      <c r="CP715"/>
      <c r="CQ715"/>
      <c r="CR715"/>
      <c r="CS715" s="1060"/>
      <c r="CT715" s="1060"/>
      <c r="CU715" s="1060"/>
      <c r="CV715" s="1060"/>
      <c r="CW715" s="1060"/>
      <c r="CX715" s="1060"/>
    </row>
    <row r="716" spans="35:102" ht="15" customHeight="1" x14ac:dyDescent="0.3">
      <c r="AI716" s="1996">
        <v>48085031635</v>
      </c>
      <c r="AJ716" s="1997" t="s">
        <v>1772</v>
      </c>
      <c r="AK716" s="1997">
        <v>70059</v>
      </c>
      <c r="AL716" s="1998" t="s">
        <v>1727</v>
      </c>
      <c r="AM716" s="1998">
        <v>2.8</v>
      </c>
      <c r="AN716" s="1997" t="s">
        <v>192</v>
      </c>
      <c r="BX716"/>
      <c r="BY716"/>
      <c r="BZ716"/>
      <c r="CA716"/>
      <c r="CB716"/>
      <c r="CD716" s="1060"/>
      <c r="CE716" s="1286"/>
      <c r="CF716" s="1060"/>
      <c r="CG716" s="1060"/>
      <c r="CH716" s="1060"/>
      <c r="CK716" s="1645"/>
      <c r="CL716" s="1645"/>
      <c r="CM716" s="1645"/>
      <c r="CN716"/>
      <c r="CO716"/>
      <c r="CP716"/>
      <c r="CQ716"/>
      <c r="CR716"/>
      <c r="CS716" s="1060"/>
      <c r="CT716" s="1060"/>
      <c r="CU716" s="1060"/>
      <c r="CV716" s="1060"/>
      <c r="CW716" s="1060"/>
      <c r="CX716" s="1060"/>
    </row>
    <row r="717" spans="35:102" ht="15" customHeight="1" x14ac:dyDescent="0.3">
      <c r="AI717" s="1774">
        <v>48085031636</v>
      </c>
      <c r="AJ717" s="1993" t="s">
        <v>1772</v>
      </c>
      <c r="AK717" s="1993">
        <v>97625</v>
      </c>
      <c r="AL717" s="1994" t="s">
        <v>1729</v>
      </c>
      <c r="AM717" s="1994">
        <v>1.7</v>
      </c>
      <c r="AN717" s="1993" t="s">
        <v>192</v>
      </c>
      <c r="BX717"/>
      <c r="BY717"/>
      <c r="BZ717"/>
      <c r="CA717"/>
      <c r="CB717"/>
      <c r="CD717" s="1060"/>
      <c r="CE717" s="1286"/>
      <c r="CF717" s="1060"/>
      <c r="CG717" s="1060"/>
      <c r="CH717" s="1060"/>
      <c r="CK717" s="1645"/>
      <c r="CL717" s="1645"/>
      <c r="CM717" s="1645"/>
      <c r="CN717"/>
      <c r="CO717"/>
      <c r="CP717"/>
      <c r="CQ717"/>
      <c r="CR717"/>
      <c r="CS717" s="1060"/>
      <c r="CT717" s="1060"/>
      <c r="CU717" s="1060"/>
      <c r="CV717" s="1060"/>
      <c r="CW717" s="1060"/>
      <c r="CX717" s="1060"/>
    </row>
    <row r="718" spans="35:102" ht="15" customHeight="1" x14ac:dyDescent="0.3">
      <c r="AI718" s="1996">
        <v>48085031637</v>
      </c>
      <c r="AJ718" s="1997" t="s">
        <v>1772</v>
      </c>
      <c r="AK718" s="1997">
        <v>143417</v>
      </c>
      <c r="AL718" s="1998" t="s">
        <v>1729</v>
      </c>
      <c r="AM718" s="1998">
        <v>2.9</v>
      </c>
      <c r="AN718" s="1997" t="s">
        <v>192</v>
      </c>
      <c r="BX718"/>
      <c r="BY718"/>
      <c r="BZ718"/>
      <c r="CA718"/>
      <c r="CB718"/>
      <c r="CD718" s="1060"/>
      <c r="CE718" s="1286"/>
      <c r="CF718" s="1060"/>
      <c r="CG718" s="1060"/>
      <c r="CH718" s="1060"/>
      <c r="CK718" s="1645"/>
      <c r="CL718" s="1645"/>
      <c r="CM718" s="1645"/>
      <c r="CN718"/>
      <c r="CO718"/>
      <c r="CP718"/>
      <c r="CQ718"/>
      <c r="CR718"/>
      <c r="CS718" s="1060"/>
      <c r="CT718" s="1060"/>
      <c r="CU718" s="1060"/>
      <c r="CV718" s="1060"/>
      <c r="CW718" s="1060"/>
      <c r="CX718" s="1060"/>
    </row>
    <row r="719" spans="35:102" ht="15" customHeight="1" x14ac:dyDescent="0.3">
      <c r="AI719" s="1774">
        <v>48085031638</v>
      </c>
      <c r="AJ719" s="1993" t="s">
        <v>1772</v>
      </c>
      <c r="AK719" s="1993">
        <v>155400</v>
      </c>
      <c r="AL719" s="1994" t="s">
        <v>1729</v>
      </c>
      <c r="AM719" s="1994">
        <v>3.3</v>
      </c>
      <c r="AN719" s="1993" t="s">
        <v>192</v>
      </c>
      <c r="BX719"/>
      <c r="BY719"/>
      <c r="BZ719"/>
      <c r="CA719"/>
      <c r="CB719"/>
      <c r="CD719" s="1060"/>
      <c r="CE719" s="1286"/>
      <c r="CF719" s="1060"/>
      <c r="CG719" s="1060"/>
      <c r="CH719" s="1060"/>
      <c r="CK719" s="1645"/>
      <c r="CL719" s="1645"/>
      <c r="CM719" s="1645"/>
      <c r="CN719"/>
      <c r="CO719"/>
      <c r="CP719"/>
      <c r="CQ719"/>
      <c r="CR719"/>
      <c r="CS719" s="1060"/>
      <c r="CT719" s="1060"/>
      <c r="CU719" s="1060"/>
      <c r="CV719" s="1060"/>
      <c r="CW719" s="1060"/>
      <c r="CX719" s="1060"/>
    </row>
    <row r="720" spans="35:102" ht="15" customHeight="1" x14ac:dyDescent="0.3">
      <c r="AI720" s="1996">
        <v>48085031639</v>
      </c>
      <c r="AJ720" s="1997" t="s">
        <v>1772</v>
      </c>
      <c r="AK720" s="1997">
        <v>103273</v>
      </c>
      <c r="AL720" s="1998" t="s">
        <v>1729</v>
      </c>
      <c r="AM720" s="1998">
        <v>3.9</v>
      </c>
      <c r="AN720" s="1997" t="s">
        <v>192</v>
      </c>
      <c r="BX720"/>
      <c r="BY720"/>
      <c r="BZ720"/>
      <c r="CA720"/>
      <c r="CB720"/>
      <c r="CD720" s="1060"/>
      <c r="CE720" s="1286"/>
      <c r="CF720" s="1060"/>
      <c r="CG720" s="1060"/>
      <c r="CH720" s="1060"/>
      <c r="CK720" s="1645"/>
      <c r="CL720" s="1645"/>
      <c r="CM720" s="1645"/>
      <c r="CN720"/>
      <c r="CO720"/>
      <c r="CP720"/>
      <c r="CQ720"/>
      <c r="CR720"/>
      <c r="CS720" s="1060"/>
      <c r="CT720" s="1060"/>
      <c r="CU720" s="1060"/>
      <c r="CV720" s="1060"/>
      <c r="CW720" s="1060"/>
      <c r="CX720" s="1060"/>
    </row>
    <row r="721" spans="35:102" ht="15" customHeight="1" x14ac:dyDescent="0.3">
      <c r="AI721" s="1774">
        <v>48085031640</v>
      </c>
      <c r="AJ721" s="1993" t="s">
        <v>1772</v>
      </c>
      <c r="AK721" s="1993">
        <v>88925</v>
      </c>
      <c r="AL721" s="1994" t="s">
        <v>1729</v>
      </c>
      <c r="AM721" s="1994">
        <v>8.6999999999999993</v>
      </c>
      <c r="AN721" s="1993" t="s">
        <v>192</v>
      </c>
      <c r="BX721"/>
      <c r="BY721"/>
      <c r="BZ721"/>
      <c r="CA721"/>
      <c r="CB721"/>
      <c r="CD721" s="1060"/>
      <c r="CE721" s="1286"/>
      <c r="CF721" s="1060"/>
      <c r="CG721" s="1060"/>
      <c r="CH721" s="1060"/>
      <c r="CK721" s="1645"/>
      <c r="CL721" s="1645"/>
      <c r="CM721" s="1645"/>
      <c r="CN721"/>
      <c r="CO721"/>
      <c r="CP721"/>
      <c r="CQ721"/>
      <c r="CR721"/>
      <c r="CS721" s="1060"/>
      <c r="CT721" s="1060"/>
      <c r="CU721" s="1060"/>
      <c r="CV721" s="1060"/>
      <c r="CW721" s="1060"/>
      <c r="CX721" s="1060"/>
    </row>
    <row r="722" spans="35:102" ht="15" customHeight="1" x14ac:dyDescent="0.3">
      <c r="AI722" s="1996">
        <v>48085031641</v>
      </c>
      <c r="AJ722" s="1997" t="s">
        <v>1772</v>
      </c>
      <c r="AK722" s="1997">
        <v>145531</v>
      </c>
      <c r="AL722" s="1998" t="s">
        <v>1729</v>
      </c>
      <c r="AM722" s="1998">
        <v>1.8</v>
      </c>
      <c r="AN722" s="1997" t="s">
        <v>192</v>
      </c>
      <c r="BX722"/>
      <c r="BY722"/>
      <c r="BZ722"/>
      <c r="CA722"/>
      <c r="CB722"/>
      <c r="CD722" s="1060"/>
      <c r="CE722" s="1286"/>
      <c r="CF722" s="1060"/>
      <c r="CG722" s="1060"/>
      <c r="CH722" s="1060"/>
      <c r="CK722" s="1645"/>
      <c r="CL722" s="1645"/>
      <c r="CM722" s="1645"/>
      <c r="CN722"/>
      <c r="CO722"/>
      <c r="CP722"/>
      <c r="CQ722"/>
      <c r="CR722"/>
      <c r="CS722" s="1060"/>
      <c r="CT722" s="1060"/>
      <c r="CU722" s="1060"/>
      <c r="CV722" s="1060"/>
      <c r="CW722" s="1060"/>
      <c r="CX722" s="1060"/>
    </row>
    <row r="723" spans="35:102" ht="15" customHeight="1" x14ac:dyDescent="0.3">
      <c r="AI723" s="1774">
        <v>48085031642</v>
      </c>
      <c r="AJ723" s="1993" t="s">
        <v>1772</v>
      </c>
      <c r="AK723" s="1993">
        <v>122031</v>
      </c>
      <c r="AL723" s="1994" t="s">
        <v>1729</v>
      </c>
      <c r="AM723" s="1994">
        <v>3.5</v>
      </c>
      <c r="AN723" s="1993" t="s">
        <v>192</v>
      </c>
      <c r="BX723"/>
      <c r="BY723"/>
      <c r="BZ723"/>
      <c r="CA723"/>
      <c r="CB723"/>
      <c r="CD723" s="1060"/>
      <c r="CE723" s="1286"/>
      <c r="CF723" s="1060"/>
      <c r="CG723" s="1060"/>
      <c r="CH723" s="1060"/>
      <c r="CK723" s="1645"/>
      <c r="CL723" s="1645"/>
      <c r="CM723" s="1645"/>
      <c r="CN723"/>
      <c r="CO723"/>
      <c r="CP723"/>
      <c r="CQ723"/>
      <c r="CR723"/>
      <c r="CS723" s="1060"/>
      <c r="CT723" s="1060"/>
      <c r="CU723" s="1060"/>
      <c r="CV723" s="1060"/>
      <c r="CW723" s="1060"/>
      <c r="CX723" s="1060"/>
    </row>
    <row r="724" spans="35:102" ht="15" customHeight="1" x14ac:dyDescent="0.3">
      <c r="AI724" s="1996">
        <v>48085031643</v>
      </c>
      <c r="AJ724" s="1997" t="s">
        <v>1772</v>
      </c>
      <c r="AK724" s="1997">
        <v>80273</v>
      </c>
      <c r="AL724" s="1998" t="s">
        <v>1727</v>
      </c>
      <c r="AM724" s="1998">
        <v>9.1999999999999993</v>
      </c>
      <c r="AN724" s="1997" t="s">
        <v>192</v>
      </c>
      <c r="BX724"/>
      <c r="BY724"/>
      <c r="BZ724"/>
      <c r="CA724"/>
      <c r="CB724"/>
      <c r="CD724" s="1060"/>
      <c r="CE724" s="1286"/>
      <c r="CF724" s="1060"/>
      <c r="CG724" s="1060"/>
      <c r="CH724" s="1060"/>
      <c r="CK724" s="1645"/>
      <c r="CL724" s="1645"/>
      <c r="CM724" s="1645"/>
      <c r="CN724"/>
      <c r="CO724"/>
      <c r="CP724"/>
      <c r="CQ724"/>
      <c r="CR724"/>
      <c r="CS724" s="1060"/>
      <c r="CT724" s="1060"/>
      <c r="CU724" s="1060"/>
      <c r="CV724" s="1060"/>
      <c r="CW724" s="1060"/>
      <c r="CX724" s="1060"/>
    </row>
    <row r="725" spans="35:102" ht="15" customHeight="1" x14ac:dyDescent="0.3">
      <c r="AI725" s="1774">
        <v>48085031645</v>
      </c>
      <c r="AJ725" s="1993" t="s">
        <v>1772</v>
      </c>
      <c r="AK725" s="1993">
        <v>157941</v>
      </c>
      <c r="AL725" s="1994" t="s">
        <v>1729</v>
      </c>
      <c r="AM725" s="1994">
        <v>1.7</v>
      </c>
      <c r="AN725" s="1993" t="s">
        <v>192</v>
      </c>
      <c r="BX725"/>
      <c r="BY725"/>
      <c r="BZ725"/>
      <c r="CA725"/>
      <c r="CB725"/>
      <c r="CD725" s="1060"/>
      <c r="CE725" s="1286"/>
      <c r="CF725" s="1060"/>
      <c r="CG725" s="1060"/>
      <c r="CH725" s="1060"/>
      <c r="CK725" s="1645"/>
      <c r="CL725" s="1645"/>
      <c r="CM725" s="1645"/>
      <c r="CN725"/>
      <c r="CO725"/>
      <c r="CP725"/>
      <c r="CQ725"/>
      <c r="CR725"/>
      <c r="CS725" s="1060"/>
      <c r="CT725" s="1060"/>
      <c r="CU725" s="1060"/>
      <c r="CV725" s="1060"/>
      <c r="CW725" s="1060"/>
      <c r="CX725" s="1060"/>
    </row>
    <row r="726" spans="35:102" ht="15" customHeight="1" x14ac:dyDescent="0.3">
      <c r="AI726" s="1996">
        <v>48085031646</v>
      </c>
      <c r="AJ726" s="1997" t="s">
        <v>1772</v>
      </c>
      <c r="AK726" s="1997">
        <v>131912</v>
      </c>
      <c r="AL726" s="1998" t="s">
        <v>1729</v>
      </c>
      <c r="AM726" s="1998">
        <v>2.6</v>
      </c>
      <c r="AN726" s="1997" t="s">
        <v>192</v>
      </c>
      <c r="BX726"/>
      <c r="BY726"/>
      <c r="BZ726"/>
      <c r="CA726"/>
      <c r="CB726"/>
      <c r="CD726" s="1060"/>
      <c r="CE726" s="1286"/>
      <c r="CF726" s="1060"/>
      <c r="CG726" s="1060"/>
      <c r="CH726" s="1060"/>
      <c r="CK726" s="1645"/>
      <c r="CL726" s="1645"/>
      <c r="CM726" s="1645"/>
      <c r="CN726"/>
      <c r="CO726"/>
      <c r="CP726"/>
      <c r="CQ726"/>
      <c r="CR726"/>
      <c r="CS726" s="1060"/>
      <c r="CT726" s="1060"/>
      <c r="CU726" s="1060"/>
      <c r="CV726" s="1060"/>
      <c r="CW726" s="1060"/>
      <c r="CX726" s="1060"/>
    </row>
    <row r="727" spans="35:102" ht="15" customHeight="1" x14ac:dyDescent="0.3">
      <c r="AI727" s="1774">
        <v>48085031647</v>
      </c>
      <c r="AJ727" s="1993" t="s">
        <v>1772</v>
      </c>
      <c r="AK727" s="1993">
        <v>94135</v>
      </c>
      <c r="AL727" s="1994" t="s">
        <v>1729</v>
      </c>
      <c r="AM727" s="1994">
        <v>0.4</v>
      </c>
      <c r="AN727" s="1993" t="s">
        <v>192</v>
      </c>
      <c r="BX727"/>
      <c r="BY727"/>
      <c r="BZ727"/>
      <c r="CA727"/>
      <c r="CB727"/>
      <c r="CD727" s="1060"/>
      <c r="CE727" s="1286"/>
      <c r="CF727" s="1060"/>
      <c r="CG727" s="1060"/>
      <c r="CH727" s="1060"/>
      <c r="CK727" s="1645"/>
      <c r="CL727" s="1645"/>
      <c r="CM727" s="1645"/>
      <c r="CN727"/>
      <c r="CO727"/>
      <c r="CP727"/>
      <c r="CQ727"/>
      <c r="CR727"/>
      <c r="CS727" s="1060"/>
      <c r="CT727" s="1060"/>
      <c r="CU727" s="1060"/>
      <c r="CV727" s="1060"/>
      <c r="CW727" s="1060"/>
      <c r="CX727" s="1060"/>
    </row>
    <row r="728" spans="35:102" ht="15" customHeight="1" x14ac:dyDescent="0.3">
      <c r="AI728" s="1996">
        <v>48085031648</v>
      </c>
      <c r="AJ728" s="1997" t="s">
        <v>1772</v>
      </c>
      <c r="AK728" s="1997">
        <v>115833</v>
      </c>
      <c r="AL728" s="1998" t="s">
        <v>1729</v>
      </c>
      <c r="AM728" s="1998">
        <v>7.5</v>
      </c>
      <c r="AN728" s="1997" t="s">
        <v>192</v>
      </c>
      <c r="BX728"/>
      <c r="BY728"/>
      <c r="BZ728"/>
      <c r="CA728"/>
      <c r="CB728"/>
      <c r="CD728" s="1060"/>
      <c r="CE728" s="1286"/>
      <c r="CF728" s="1060"/>
      <c r="CG728" s="1060"/>
      <c r="CH728" s="1060"/>
      <c r="CK728" s="1645"/>
      <c r="CL728" s="1645"/>
      <c r="CM728" s="1645"/>
      <c r="CN728"/>
      <c r="CO728"/>
      <c r="CP728"/>
      <c r="CQ728"/>
      <c r="CR728"/>
      <c r="CS728" s="1060"/>
      <c r="CT728" s="1060"/>
      <c r="CU728" s="1060"/>
      <c r="CV728" s="1060"/>
      <c r="CW728" s="1060"/>
      <c r="CX728" s="1060"/>
    </row>
    <row r="729" spans="35:102" ht="15" customHeight="1" x14ac:dyDescent="0.3">
      <c r="AI729" s="1774">
        <v>48085031649</v>
      </c>
      <c r="AJ729" s="1993" t="s">
        <v>1772</v>
      </c>
      <c r="AK729" s="1993">
        <v>118750</v>
      </c>
      <c r="AL729" s="1994" t="s">
        <v>1729</v>
      </c>
      <c r="AM729" s="1994">
        <v>6.3</v>
      </c>
      <c r="AN729" s="1993" t="s">
        <v>192</v>
      </c>
      <c r="BX729"/>
      <c r="BY729"/>
      <c r="BZ729"/>
      <c r="CA729"/>
      <c r="CB729"/>
      <c r="CD729" s="1060"/>
      <c r="CE729" s="1286"/>
      <c r="CF729" s="1060"/>
      <c r="CG729" s="1060"/>
      <c r="CH729" s="1060"/>
      <c r="CK729" s="1645"/>
      <c r="CL729" s="1645"/>
      <c r="CM729" s="1645"/>
      <c r="CN729"/>
      <c r="CO729"/>
      <c r="CP729"/>
      <c r="CQ729"/>
      <c r="CR729"/>
      <c r="CS729" s="1060"/>
      <c r="CT729" s="1060"/>
      <c r="CU729" s="1060"/>
      <c r="CV729" s="1060"/>
      <c r="CW729" s="1060"/>
      <c r="CX729" s="1060"/>
    </row>
    <row r="730" spans="35:102" ht="15" customHeight="1" x14ac:dyDescent="0.3">
      <c r="AI730" s="1996">
        <v>48085031652</v>
      </c>
      <c r="AJ730" s="1997" t="s">
        <v>1772</v>
      </c>
      <c r="AK730" s="1997">
        <v>73643</v>
      </c>
      <c r="AL730" s="1998" t="s">
        <v>1727</v>
      </c>
      <c r="AM730" s="1998">
        <v>3.3</v>
      </c>
      <c r="AN730" s="1997" t="s">
        <v>192</v>
      </c>
      <c r="BX730"/>
      <c r="BY730"/>
      <c r="BZ730"/>
      <c r="CA730"/>
      <c r="CB730"/>
      <c r="CD730" s="1060"/>
      <c r="CE730" s="1286"/>
      <c r="CF730" s="1060"/>
      <c r="CG730" s="1060"/>
      <c r="CH730" s="1060"/>
      <c r="CK730" s="1645"/>
      <c r="CL730" s="1645"/>
      <c r="CM730" s="1645"/>
      <c r="CN730"/>
      <c r="CO730"/>
      <c r="CP730"/>
      <c r="CQ730"/>
      <c r="CR730"/>
      <c r="CS730" s="1060"/>
      <c r="CT730" s="1060"/>
      <c r="CU730" s="1060"/>
      <c r="CV730" s="1060"/>
      <c r="CW730" s="1060"/>
      <c r="CX730" s="1060"/>
    </row>
    <row r="731" spans="35:102" ht="15" customHeight="1" x14ac:dyDescent="0.3">
      <c r="AI731" s="1774">
        <v>48085031653</v>
      </c>
      <c r="AJ731" s="1993" t="s">
        <v>1772</v>
      </c>
      <c r="AK731" s="1993">
        <v>88561</v>
      </c>
      <c r="AL731" s="1994" t="s">
        <v>1729</v>
      </c>
      <c r="AM731" s="1994">
        <v>8</v>
      </c>
      <c r="AN731" s="1993" t="s">
        <v>192</v>
      </c>
      <c r="BX731"/>
      <c r="BY731"/>
      <c r="BZ731"/>
      <c r="CA731"/>
      <c r="CB731"/>
      <c r="CD731" s="1060"/>
      <c r="CE731" s="1286"/>
      <c r="CF731" s="1060"/>
      <c r="CG731" s="1060"/>
      <c r="CH731" s="1060"/>
      <c r="CK731" s="1645"/>
      <c r="CL731" s="1645"/>
      <c r="CM731" s="1645"/>
      <c r="CN731"/>
      <c r="CO731"/>
      <c r="CP731"/>
      <c r="CQ731"/>
      <c r="CR731"/>
      <c r="CS731" s="1060"/>
      <c r="CT731" s="1060"/>
      <c r="CU731" s="1060"/>
      <c r="CV731" s="1060"/>
      <c r="CW731" s="1060"/>
      <c r="CX731" s="1060"/>
    </row>
    <row r="732" spans="35:102" ht="15" customHeight="1" x14ac:dyDescent="0.3">
      <c r="AI732" s="1996">
        <v>48085031654</v>
      </c>
      <c r="AJ732" s="1997" t="s">
        <v>1772</v>
      </c>
      <c r="AK732" s="1997">
        <v>157500</v>
      </c>
      <c r="AL732" s="1998" t="s">
        <v>1729</v>
      </c>
      <c r="AM732" s="1998">
        <v>5</v>
      </c>
      <c r="AN732" s="1997" t="s">
        <v>192</v>
      </c>
      <c r="BX732"/>
      <c r="BY732"/>
      <c r="BZ732"/>
      <c r="CA732"/>
      <c r="CB732"/>
      <c r="CD732" s="1060"/>
      <c r="CE732" s="1286"/>
      <c r="CF732" s="1060"/>
      <c r="CG732" s="1060"/>
      <c r="CH732" s="1060"/>
      <c r="CK732" s="1645"/>
      <c r="CL732" s="1645"/>
      <c r="CM732" s="1645"/>
      <c r="CN732"/>
      <c r="CO732"/>
      <c r="CP732"/>
      <c r="CQ732"/>
      <c r="CR732"/>
      <c r="CS732" s="1060"/>
      <c r="CT732" s="1060"/>
      <c r="CU732" s="1060"/>
      <c r="CV732" s="1060"/>
      <c r="CW732" s="1060"/>
      <c r="CX732" s="1060"/>
    </row>
    <row r="733" spans="35:102" ht="15" customHeight="1" x14ac:dyDescent="0.3">
      <c r="AI733" s="1774">
        <v>48085031655</v>
      </c>
      <c r="AJ733" s="1993" t="s">
        <v>1772</v>
      </c>
      <c r="AK733" s="1993">
        <v>77254</v>
      </c>
      <c r="AL733" s="1994" t="s">
        <v>1727</v>
      </c>
      <c r="AM733" s="1994">
        <v>5.8</v>
      </c>
      <c r="AN733" s="1993" t="s">
        <v>192</v>
      </c>
      <c r="BX733"/>
      <c r="BY733"/>
      <c r="BZ733"/>
      <c r="CA733"/>
      <c r="CB733"/>
      <c r="CD733" s="1060"/>
      <c r="CE733" s="1286"/>
      <c r="CF733" s="1060"/>
      <c r="CG733" s="1060"/>
      <c r="CH733" s="1060"/>
      <c r="CK733" s="1645"/>
      <c r="CL733" s="1645"/>
      <c r="CM733" s="1645"/>
      <c r="CN733"/>
      <c r="CO733"/>
      <c r="CP733"/>
      <c r="CQ733"/>
      <c r="CR733"/>
      <c r="CS733" s="1060"/>
      <c r="CT733" s="1060"/>
      <c r="CU733" s="1060"/>
      <c r="CV733" s="1060"/>
      <c r="CW733" s="1060"/>
      <c r="CX733" s="1060"/>
    </row>
    <row r="734" spans="35:102" ht="15" customHeight="1" x14ac:dyDescent="0.3">
      <c r="AI734" s="1996">
        <v>48085031656</v>
      </c>
      <c r="AJ734" s="1997" t="s">
        <v>1772</v>
      </c>
      <c r="AK734" s="1997">
        <v>74882</v>
      </c>
      <c r="AL734" s="1998" t="s">
        <v>1727</v>
      </c>
      <c r="AM734" s="1998">
        <v>3.9</v>
      </c>
      <c r="AN734" s="1997" t="s">
        <v>192</v>
      </c>
      <c r="BX734"/>
      <c r="BY734"/>
      <c r="BZ734"/>
      <c r="CA734"/>
      <c r="CB734"/>
      <c r="CD734" s="1060"/>
      <c r="CE734" s="1286"/>
      <c r="CF734" s="1060"/>
      <c r="CG734" s="1060"/>
      <c r="CH734" s="1060"/>
      <c r="CK734" s="1645"/>
      <c r="CL734" s="1645"/>
      <c r="CM734" s="1645"/>
      <c r="CN734"/>
      <c r="CO734"/>
      <c r="CP734"/>
      <c r="CQ734"/>
      <c r="CR734"/>
      <c r="CS734" s="1060"/>
      <c r="CT734" s="1060"/>
      <c r="CU734" s="1060"/>
      <c r="CV734" s="1060"/>
      <c r="CW734" s="1060"/>
      <c r="CX734" s="1060"/>
    </row>
    <row r="735" spans="35:102" ht="15" customHeight="1" x14ac:dyDescent="0.3">
      <c r="AI735" s="1774">
        <v>48085031657</v>
      </c>
      <c r="AJ735" s="1993" t="s">
        <v>1772</v>
      </c>
      <c r="AK735" s="1993">
        <v>67266</v>
      </c>
      <c r="AL735" s="1994" t="s">
        <v>1727</v>
      </c>
      <c r="AM735" s="1994">
        <v>9.1999999999999993</v>
      </c>
      <c r="AN735" s="1993" t="s">
        <v>192</v>
      </c>
      <c r="BX735"/>
      <c r="BY735"/>
      <c r="BZ735"/>
      <c r="CA735"/>
      <c r="CB735"/>
      <c r="CD735" s="1060"/>
      <c r="CE735" s="1286"/>
      <c r="CF735" s="1060"/>
      <c r="CG735" s="1060"/>
      <c r="CH735" s="1060"/>
      <c r="CK735" s="1645"/>
      <c r="CL735" s="1645"/>
      <c r="CM735" s="1645"/>
      <c r="CN735"/>
      <c r="CO735"/>
      <c r="CP735"/>
      <c r="CQ735"/>
      <c r="CR735"/>
      <c r="CS735" s="1060"/>
      <c r="CT735" s="1060"/>
      <c r="CU735" s="1060"/>
      <c r="CV735" s="1060"/>
      <c r="CW735" s="1060"/>
      <c r="CX735" s="1060"/>
    </row>
    <row r="736" spans="35:102" ht="15" customHeight="1" x14ac:dyDescent="0.3">
      <c r="AI736" s="1996">
        <v>48085031658</v>
      </c>
      <c r="AJ736" s="1997" t="s">
        <v>1772</v>
      </c>
      <c r="AK736" s="1997">
        <v>71844</v>
      </c>
      <c r="AL736" s="1998" t="s">
        <v>1727</v>
      </c>
      <c r="AM736" s="1998">
        <v>5.4</v>
      </c>
      <c r="AN736" s="1997" t="s">
        <v>192</v>
      </c>
      <c r="BX736"/>
      <c r="BY736"/>
      <c r="BZ736"/>
      <c r="CA736"/>
      <c r="CB736"/>
      <c r="CD736" s="1060"/>
      <c r="CE736" s="1286"/>
      <c r="CF736" s="1060"/>
      <c r="CG736" s="1060"/>
      <c r="CH736" s="1060"/>
      <c r="CK736" s="1645"/>
      <c r="CL736" s="1645"/>
      <c r="CM736" s="1645"/>
      <c r="CN736"/>
      <c r="CO736"/>
      <c r="CP736"/>
      <c r="CQ736"/>
      <c r="CR736"/>
      <c r="CS736" s="1060"/>
      <c r="CT736" s="1060"/>
      <c r="CU736" s="1060"/>
      <c r="CV736" s="1060"/>
      <c r="CW736" s="1060"/>
      <c r="CX736" s="1060"/>
    </row>
    <row r="737" spans="35:102" ht="15" customHeight="1" x14ac:dyDescent="0.3">
      <c r="AI737" s="1774">
        <v>48085031659</v>
      </c>
      <c r="AJ737" s="1993" t="s">
        <v>1772</v>
      </c>
      <c r="AK737" s="1993">
        <v>91806</v>
      </c>
      <c r="AL737" s="1994" t="s">
        <v>1729</v>
      </c>
      <c r="AM737" s="1994">
        <v>4.5999999999999996</v>
      </c>
      <c r="AN737" s="1993" t="s">
        <v>192</v>
      </c>
      <c r="BX737"/>
      <c r="BY737"/>
      <c r="BZ737"/>
      <c r="CA737"/>
      <c r="CB737"/>
      <c r="CD737" s="1060"/>
      <c r="CE737" s="1286"/>
      <c r="CF737" s="1060"/>
      <c r="CG737" s="1060"/>
      <c r="CH737" s="1060"/>
      <c r="CK737" s="1645"/>
      <c r="CL737" s="1645"/>
      <c r="CM737" s="1645"/>
      <c r="CN737"/>
      <c r="CO737"/>
      <c r="CP737"/>
      <c r="CQ737"/>
      <c r="CR737"/>
      <c r="CS737" s="1060"/>
      <c r="CT737" s="1060"/>
      <c r="CU737" s="1060"/>
      <c r="CV737" s="1060"/>
      <c r="CW737" s="1060"/>
      <c r="CX737" s="1060"/>
    </row>
    <row r="738" spans="35:102" ht="15" customHeight="1" x14ac:dyDescent="0.3">
      <c r="AI738" s="1996">
        <v>48085031660</v>
      </c>
      <c r="AJ738" s="1997" t="s">
        <v>1772</v>
      </c>
      <c r="AK738" s="1997">
        <v>78786</v>
      </c>
      <c r="AL738" s="1998" t="s">
        <v>1727</v>
      </c>
      <c r="AM738" s="1998">
        <v>4.5</v>
      </c>
      <c r="AN738" s="1997" t="s">
        <v>192</v>
      </c>
      <c r="BX738"/>
      <c r="BY738"/>
      <c r="BZ738"/>
      <c r="CA738"/>
      <c r="CB738"/>
      <c r="CD738" s="1060"/>
      <c r="CE738" s="1286"/>
      <c r="CF738" s="1060"/>
      <c r="CG738" s="1060"/>
      <c r="CH738" s="1060"/>
      <c r="CK738" s="1645"/>
      <c r="CL738" s="1645"/>
      <c r="CM738" s="1645"/>
      <c r="CN738"/>
      <c r="CO738"/>
      <c r="CP738"/>
      <c r="CQ738"/>
      <c r="CR738"/>
      <c r="CS738" s="1060"/>
      <c r="CT738" s="1060"/>
      <c r="CU738" s="1060"/>
      <c r="CV738" s="1060"/>
      <c r="CW738" s="1060"/>
      <c r="CX738" s="1060"/>
    </row>
    <row r="739" spans="35:102" ht="15" customHeight="1" x14ac:dyDescent="0.3">
      <c r="AI739" s="1774">
        <v>48085031661</v>
      </c>
      <c r="AJ739" s="1993" t="s">
        <v>1772</v>
      </c>
      <c r="AK739" s="1993">
        <v>135909</v>
      </c>
      <c r="AL739" s="1994" t="s">
        <v>1729</v>
      </c>
      <c r="AM739" s="1994">
        <v>4.9000000000000004</v>
      </c>
      <c r="AN739" s="1993" t="s">
        <v>192</v>
      </c>
      <c r="BX739"/>
      <c r="BY739"/>
      <c r="BZ739"/>
      <c r="CA739"/>
      <c r="CB739"/>
      <c r="CD739" s="1060"/>
      <c r="CE739" s="1286"/>
      <c r="CF739" s="1060"/>
      <c r="CG739" s="1060"/>
      <c r="CH739" s="1060"/>
      <c r="CK739" s="1645"/>
      <c r="CL739" s="1645"/>
      <c r="CM739" s="1645"/>
      <c r="CN739"/>
      <c r="CO739"/>
      <c r="CP739"/>
      <c r="CQ739"/>
      <c r="CR739"/>
      <c r="CS739" s="1060"/>
      <c r="CT739" s="1060"/>
      <c r="CU739" s="1060"/>
      <c r="CV739" s="1060"/>
      <c r="CW739" s="1060"/>
      <c r="CX739" s="1060"/>
    </row>
    <row r="740" spans="35:102" ht="15" customHeight="1" x14ac:dyDescent="0.3">
      <c r="AI740" s="1996">
        <v>48085031662</v>
      </c>
      <c r="AJ740" s="1997" t="s">
        <v>1772</v>
      </c>
      <c r="AK740" s="1997">
        <v>135833</v>
      </c>
      <c r="AL740" s="1998" t="s">
        <v>1729</v>
      </c>
      <c r="AM740" s="1998">
        <v>2.1</v>
      </c>
      <c r="AN740" s="1997" t="s">
        <v>192</v>
      </c>
      <c r="BX740"/>
      <c r="BY740"/>
      <c r="BZ740"/>
      <c r="CA740"/>
      <c r="CB740"/>
      <c r="CD740" s="1060"/>
      <c r="CE740" s="1286"/>
      <c r="CF740" s="1060"/>
      <c r="CG740" s="1060"/>
      <c r="CH740" s="1060"/>
      <c r="CK740" s="1645"/>
      <c r="CL740" s="1645"/>
      <c r="CM740" s="1645"/>
      <c r="CN740"/>
      <c r="CO740"/>
      <c r="CP740"/>
      <c r="CQ740"/>
      <c r="CR740"/>
      <c r="CS740" s="1060"/>
      <c r="CT740" s="1060"/>
      <c r="CU740" s="1060"/>
      <c r="CV740" s="1060"/>
      <c r="CW740" s="1060"/>
      <c r="CX740" s="1060"/>
    </row>
    <row r="741" spans="35:102" ht="15" customHeight="1" x14ac:dyDescent="0.3">
      <c r="AI741" s="1774">
        <v>48085031663</v>
      </c>
      <c r="AJ741" s="1993" t="s">
        <v>1772</v>
      </c>
      <c r="AK741" s="1993">
        <v>125114</v>
      </c>
      <c r="AL741" s="1994" t="s">
        <v>1729</v>
      </c>
      <c r="AM741" s="1994">
        <v>5.4</v>
      </c>
      <c r="AN741" s="1993" t="s">
        <v>192</v>
      </c>
      <c r="BX741"/>
      <c r="BY741"/>
      <c r="BZ741"/>
      <c r="CA741"/>
      <c r="CB741"/>
      <c r="CD741" s="1060"/>
      <c r="CE741" s="1286"/>
      <c r="CF741" s="1060"/>
      <c r="CG741" s="1060"/>
      <c r="CH741" s="1060"/>
      <c r="CK741" s="1645"/>
      <c r="CL741" s="1645"/>
      <c r="CM741" s="1645"/>
      <c r="CN741"/>
      <c r="CO741"/>
      <c r="CP741"/>
      <c r="CQ741"/>
      <c r="CR741"/>
      <c r="CS741" s="1060"/>
      <c r="CT741" s="1060"/>
      <c r="CU741" s="1060"/>
      <c r="CV741" s="1060"/>
      <c r="CW741" s="1060"/>
      <c r="CX741" s="1060"/>
    </row>
    <row r="742" spans="35:102" ht="15" customHeight="1" x14ac:dyDescent="0.3">
      <c r="AI742" s="1996">
        <v>48085031664</v>
      </c>
      <c r="AJ742" s="1997" t="s">
        <v>1772</v>
      </c>
      <c r="AK742" s="1997">
        <v>144300</v>
      </c>
      <c r="AL742" s="1998" t="s">
        <v>1729</v>
      </c>
      <c r="AM742" s="1998">
        <v>5.6</v>
      </c>
      <c r="AN742" s="1997" t="s">
        <v>192</v>
      </c>
      <c r="BX742"/>
      <c r="BY742"/>
      <c r="BZ742"/>
      <c r="CA742"/>
      <c r="CB742"/>
      <c r="CD742" s="1060"/>
      <c r="CE742" s="1286"/>
      <c r="CF742" s="1060"/>
      <c r="CG742" s="1060"/>
      <c r="CH742" s="1060"/>
      <c r="CK742" s="1645"/>
      <c r="CL742" s="1645"/>
      <c r="CM742" s="1645"/>
      <c r="CN742"/>
      <c r="CO742"/>
      <c r="CP742"/>
      <c r="CQ742"/>
      <c r="CR742"/>
      <c r="CS742" s="1060"/>
      <c r="CT742" s="1060"/>
      <c r="CU742" s="1060"/>
      <c r="CV742" s="1060"/>
      <c r="CW742" s="1060"/>
      <c r="CX742" s="1060"/>
    </row>
    <row r="743" spans="35:102" ht="15" customHeight="1" x14ac:dyDescent="0.3">
      <c r="AI743" s="1774">
        <v>48085031704</v>
      </c>
      <c r="AJ743" s="1993" t="s">
        <v>1772</v>
      </c>
      <c r="AK743" s="1993">
        <v>65391</v>
      </c>
      <c r="AL743" s="1994" t="s">
        <v>1727</v>
      </c>
      <c r="AM743" s="1994">
        <v>5.3</v>
      </c>
      <c r="AN743" s="1993" t="s">
        <v>192</v>
      </c>
      <c r="BX743"/>
      <c r="BY743"/>
      <c r="BZ743"/>
      <c r="CA743"/>
      <c r="CB743"/>
      <c r="CD743" s="1060"/>
      <c r="CE743" s="1286"/>
      <c r="CF743" s="1060"/>
      <c r="CG743" s="1060"/>
      <c r="CH743" s="1060"/>
      <c r="CK743" s="1645"/>
      <c r="CL743" s="1645"/>
      <c r="CM743" s="1645"/>
      <c r="CN743"/>
      <c r="CO743"/>
      <c r="CP743"/>
      <c r="CQ743"/>
      <c r="CR743"/>
      <c r="CS743" s="1060"/>
      <c r="CT743" s="1060"/>
      <c r="CU743" s="1060"/>
      <c r="CV743" s="1060"/>
      <c r="CW743" s="1060"/>
      <c r="CX743" s="1060"/>
    </row>
    <row r="744" spans="35:102" ht="15" customHeight="1" x14ac:dyDescent="0.3">
      <c r="AI744" s="1996">
        <v>48085031706</v>
      </c>
      <c r="AJ744" s="1997" t="s">
        <v>1772</v>
      </c>
      <c r="AK744" s="1997">
        <v>223333</v>
      </c>
      <c r="AL744" s="1998" t="s">
        <v>1729</v>
      </c>
      <c r="AM744" s="1998">
        <v>1.2</v>
      </c>
      <c r="AN744" s="1997" t="s">
        <v>192</v>
      </c>
      <c r="BX744"/>
      <c r="BY744"/>
      <c r="BZ744"/>
      <c r="CA744"/>
      <c r="CB744"/>
      <c r="CD744" s="1060"/>
      <c r="CE744" s="1286"/>
      <c r="CF744" s="1060"/>
      <c r="CG744" s="1060"/>
      <c r="CH744" s="1060"/>
      <c r="CK744" s="1645"/>
      <c r="CL744" s="1645"/>
      <c r="CM744" s="1645"/>
      <c r="CN744"/>
      <c r="CO744"/>
      <c r="CP744"/>
      <c r="CQ744"/>
      <c r="CR744"/>
      <c r="CS744" s="1060"/>
      <c r="CT744" s="1060"/>
      <c r="CU744" s="1060"/>
      <c r="CV744" s="1060"/>
      <c r="CW744" s="1060"/>
      <c r="CX744" s="1060"/>
    </row>
    <row r="745" spans="35:102" ht="15" customHeight="1" x14ac:dyDescent="0.3">
      <c r="AI745" s="1774">
        <v>48085031708</v>
      </c>
      <c r="AJ745" s="1993" t="s">
        <v>1772</v>
      </c>
      <c r="AK745" s="1993">
        <v>67398</v>
      </c>
      <c r="AL745" s="1994" t="s">
        <v>1727</v>
      </c>
      <c r="AM745" s="1994">
        <v>10.4</v>
      </c>
      <c r="AN745" s="1993" t="s">
        <v>192</v>
      </c>
      <c r="BX745"/>
      <c r="BY745"/>
      <c r="BZ745"/>
      <c r="CA745"/>
      <c r="CB745"/>
      <c r="CD745" s="1060"/>
      <c r="CE745" s="1286"/>
      <c r="CF745" s="1060"/>
      <c r="CG745" s="1060"/>
      <c r="CH745" s="1060"/>
      <c r="CK745" s="1645"/>
      <c r="CL745" s="1645"/>
      <c r="CM745" s="1645"/>
      <c r="CN745"/>
      <c r="CO745"/>
      <c r="CP745"/>
      <c r="CQ745"/>
      <c r="CR745"/>
      <c r="CS745" s="1060"/>
      <c r="CT745" s="1060"/>
      <c r="CU745" s="1060"/>
      <c r="CV745" s="1060"/>
      <c r="CW745" s="1060"/>
      <c r="CX745" s="1060"/>
    </row>
    <row r="746" spans="35:102" ht="15" customHeight="1" x14ac:dyDescent="0.3">
      <c r="AI746" s="1996">
        <v>48085031709</v>
      </c>
      <c r="AJ746" s="1997" t="s">
        <v>1772</v>
      </c>
      <c r="AK746" s="1997">
        <v>97942</v>
      </c>
      <c r="AL746" s="1998" t="s">
        <v>1729</v>
      </c>
      <c r="AM746" s="1998">
        <v>8.6999999999999993</v>
      </c>
      <c r="AN746" s="1997" t="s">
        <v>192</v>
      </c>
      <c r="BX746"/>
      <c r="BY746"/>
      <c r="BZ746"/>
      <c r="CA746"/>
      <c r="CB746"/>
      <c r="CD746" s="1060"/>
      <c r="CE746" s="1286"/>
      <c r="CF746" s="1060"/>
      <c r="CG746" s="1060"/>
      <c r="CH746" s="1060"/>
      <c r="CK746" s="1645"/>
      <c r="CL746" s="1645"/>
      <c r="CM746" s="1645"/>
      <c r="CN746"/>
      <c r="CO746"/>
      <c r="CP746"/>
      <c r="CQ746"/>
      <c r="CR746"/>
      <c r="CS746" s="1060"/>
      <c r="CT746" s="1060"/>
      <c r="CU746" s="1060"/>
      <c r="CV746" s="1060"/>
      <c r="CW746" s="1060"/>
      <c r="CX746" s="1060"/>
    </row>
    <row r="747" spans="35:102" ht="15" customHeight="1" x14ac:dyDescent="0.3">
      <c r="AI747" s="1774">
        <v>48085031711</v>
      </c>
      <c r="AJ747" s="1993" t="s">
        <v>1772</v>
      </c>
      <c r="AK747" s="1993">
        <v>87000</v>
      </c>
      <c r="AL747" s="1994" t="s">
        <v>1729</v>
      </c>
      <c r="AM747" s="1994">
        <v>4.8</v>
      </c>
      <c r="AN747" s="1993" t="s">
        <v>192</v>
      </c>
      <c r="BX747"/>
      <c r="BY747"/>
      <c r="BZ747"/>
      <c r="CA747"/>
      <c r="CB747"/>
      <c r="CD747" s="1060"/>
      <c r="CE747" s="1286"/>
      <c r="CF747" s="1060"/>
      <c r="CG747" s="1060"/>
      <c r="CH747" s="1060"/>
      <c r="CK747" s="1645"/>
      <c r="CL747" s="1645"/>
      <c r="CM747" s="1645"/>
      <c r="CN747"/>
      <c r="CO747"/>
      <c r="CP747"/>
      <c r="CQ747"/>
      <c r="CR747"/>
      <c r="CS747" s="1060"/>
      <c r="CT747" s="1060"/>
      <c r="CU747" s="1060"/>
      <c r="CV747" s="1060"/>
      <c r="CW747" s="1060"/>
      <c r="CX747" s="1060"/>
    </row>
    <row r="748" spans="35:102" ht="15" customHeight="1" x14ac:dyDescent="0.3">
      <c r="AI748" s="1996">
        <v>48085031712</v>
      </c>
      <c r="AJ748" s="1997" t="s">
        <v>1772</v>
      </c>
      <c r="AK748" s="1997">
        <v>57095</v>
      </c>
      <c r="AL748" s="1998" t="s">
        <v>1728</v>
      </c>
      <c r="AM748" s="1998">
        <v>5.2</v>
      </c>
      <c r="AN748" s="1997" t="s">
        <v>192</v>
      </c>
      <c r="BX748"/>
      <c r="BY748"/>
      <c r="BZ748"/>
      <c r="CA748"/>
      <c r="CB748"/>
      <c r="CD748" s="1060"/>
      <c r="CE748" s="1286"/>
      <c r="CF748" s="1060"/>
      <c r="CG748" s="1060"/>
      <c r="CH748" s="1060"/>
      <c r="CK748" s="1645"/>
      <c r="CL748" s="1645"/>
      <c r="CM748" s="1645"/>
      <c r="CN748"/>
      <c r="CO748"/>
      <c r="CP748"/>
      <c r="CQ748"/>
      <c r="CR748"/>
      <c r="CS748" s="1060"/>
      <c r="CT748" s="1060"/>
      <c r="CU748" s="1060"/>
      <c r="CV748" s="1060"/>
      <c r="CW748" s="1060"/>
      <c r="CX748" s="1060"/>
    </row>
    <row r="749" spans="35:102" ht="15" customHeight="1" x14ac:dyDescent="0.3">
      <c r="AI749" s="1774">
        <v>48085031713</v>
      </c>
      <c r="AJ749" s="1993" t="s">
        <v>1772</v>
      </c>
      <c r="AK749" s="1993">
        <v>51240</v>
      </c>
      <c r="AL749" s="1994" t="s">
        <v>1728</v>
      </c>
      <c r="AM749" s="1994">
        <v>13.1</v>
      </c>
      <c r="AN749" s="1993" t="s">
        <v>192</v>
      </c>
      <c r="BX749"/>
      <c r="BY749"/>
      <c r="BZ749"/>
      <c r="CA749"/>
      <c r="CB749"/>
      <c r="CD749" s="1060"/>
      <c r="CE749" s="1286"/>
      <c r="CF749" s="1060"/>
      <c r="CG749" s="1060"/>
      <c r="CH749" s="1060"/>
      <c r="CK749" s="1645"/>
      <c r="CL749" s="1645"/>
      <c r="CM749" s="1645"/>
      <c r="CN749"/>
      <c r="CO749"/>
      <c r="CP749"/>
      <c r="CQ749"/>
      <c r="CR749"/>
      <c r="CS749" s="1060"/>
      <c r="CT749" s="1060"/>
      <c r="CU749" s="1060"/>
      <c r="CV749" s="1060"/>
      <c r="CW749" s="1060"/>
      <c r="CX749" s="1060"/>
    </row>
    <row r="750" spans="35:102" ht="15" customHeight="1" x14ac:dyDescent="0.3">
      <c r="AI750" s="1996">
        <v>48085031714</v>
      </c>
      <c r="AJ750" s="1997" t="s">
        <v>1772</v>
      </c>
      <c r="AK750" s="1997">
        <v>43770</v>
      </c>
      <c r="AL750" s="1998" t="s">
        <v>1728</v>
      </c>
      <c r="AM750" s="1998">
        <v>14.6</v>
      </c>
      <c r="AN750" s="1997" t="s">
        <v>192</v>
      </c>
      <c r="BX750"/>
      <c r="BY750"/>
      <c r="BZ750"/>
      <c r="CA750"/>
      <c r="CB750"/>
      <c r="CD750" s="1060"/>
      <c r="CE750" s="1286"/>
      <c r="CF750" s="1060"/>
      <c r="CG750" s="1060"/>
      <c r="CH750" s="1060"/>
      <c r="CK750" s="1645"/>
      <c r="CL750" s="1645"/>
      <c r="CM750" s="1645"/>
      <c r="CN750"/>
      <c r="CO750"/>
      <c r="CP750"/>
      <c r="CQ750"/>
      <c r="CR750"/>
      <c r="CS750" s="1060"/>
      <c r="CT750" s="1060"/>
      <c r="CU750" s="1060"/>
      <c r="CV750" s="1060"/>
      <c r="CW750" s="1060"/>
      <c r="CX750" s="1060"/>
    </row>
    <row r="751" spans="35:102" ht="15" customHeight="1" x14ac:dyDescent="0.3">
      <c r="AI751" s="1774">
        <v>48085031715</v>
      </c>
      <c r="AJ751" s="1993" t="s">
        <v>1772</v>
      </c>
      <c r="AK751" s="1993">
        <v>93302</v>
      </c>
      <c r="AL751" s="1994" t="s">
        <v>1729</v>
      </c>
      <c r="AM751" s="1994">
        <v>6.8</v>
      </c>
      <c r="AN751" s="1993" t="s">
        <v>192</v>
      </c>
      <c r="BX751"/>
      <c r="BY751"/>
      <c r="BZ751"/>
      <c r="CA751"/>
      <c r="CB751"/>
      <c r="CD751" s="1060"/>
      <c r="CE751" s="1286"/>
      <c r="CF751" s="1060"/>
      <c r="CG751" s="1060"/>
      <c r="CH751" s="1060"/>
      <c r="CK751" s="1645"/>
      <c r="CL751" s="1645"/>
      <c r="CM751" s="1645"/>
      <c r="CN751"/>
      <c r="CO751"/>
      <c r="CP751"/>
      <c r="CQ751"/>
      <c r="CR751"/>
      <c r="CS751" s="1060"/>
      <c r="CT751" s="1060"/>
      <c r="CU751" s="1060"/>
      <c r="CV751" s="1060"/>
      <c r="CW751" s="1060"/>
      <c r="CX751" s="1060"/>
    </row>
    <row r="752" spans="35:102" ht="15" customHeight="1" x14ac:dyDescent="0.3">
      <c r="AI752" s="1996">
        <v>48085031716</v>
      </c>
      <c r="AJ752" s="1997" t="s">
        <v>1772</v>
      </c>
      <c r="AK752" s="1997">
        <v>52988</v>
      </c>
      <c r="AL752" s="1998" t="s">
        <v>1728</v>
      </c>
      <c r="AM752" s="1998">
        <v>7.2</v>
      </c>
      <c r="AN752" s="1997" t="s">
        <v>192</v>
      </c>
      <c r="BX752"/>
      <c r="BY752"/>
      <c r="BZ752"/>
      <c r="CA752"/>
      <c r="CB752"/>
      <c r="CD752" s="1060"/>
      <c r="CE752" s="1286"/>
      <c r="CF752" s="1060"/>
      <c r="CG752" s="1060"/>
      <c r="CH752" s="1060"/>
      <c r="CK752" s="1645"/>
      <c r="CL752" s="1645"/>
      <c r="CM752" s="1645"/>
      <c r="CN752"/>
      <c r="CO752"/>
      <c r="CP752"/>
      <c r="CQ752"/>
      <c r="CR752"/>
      <c r="CS752" s="1060"/>
      <c r="CT752" s="1060"/>
      <c r="CU752" s="1060"/>
      <c r="CV752" s="1060"/>
      <c r="CW752" s="1060"/>
      <c r="CX752" s="1060"/>
    </row>
    <row r="753" spans="35:102" ht="15" customHeight="1" x14ac:dyDescent="0.3">
      <c r="AI753" s="1774">
        <v>48085031717</v>
      </c>
      <c r="AJ753" s="1993" t="s">
        <v>1772</v>
      </c>
      <c r="AK753" s="1993">
        <v>58911</v>
      </c>
      <c r="AL753" s="1994" t="s">
        <v>1728</v>
      </c>
      <c r="AM753" s="1994">
        <v>9.4</v>
      </c>
      <c r="AN753" s="1993" t="s">
        <v>192</v>
      </c>
      <c r="BX753"/>
      <c r="BY753"/>
      <c r="BZ753"/>
      <c r="CA753"/>
      <c r="CB753"/>
      <c r="CD753" s="1060"/>
      <c r="CE753" s="1286"/>
      <c r="CF753" s="1060"/>
      <c r="CG753" s="1060"/>
      <c r="CH753" s="1060"/>
      <c r="CK753" s="1645"/>
      <c r="CL753" s="1645"/>
      <c r="CM753" s="1645"/>
      <c r="CN753"/>
      <c r="CO753"/>
      <c r="CP753"/>
      <c r="CQ753"/>
      <c r="CR753"/>
      <c r="CS753" s="1060"/>
      <c r="CT753" s="1060"/>
      <c r="CU753" s="1060"/>
      <c r="CV753" s="1060"/>
      <c r="CW753" s="1060"/>
      <c r="CX753" s="1060"/>
    </row>
    <row r="754" spans="35:102" ht="15" customHeight="1" x14ac:dyDescent="0.3">
      <c r="AI754" s="1996">
        <v>48085031718</v>
      </c>
      <c r="AJ754" s="1997" t="s">
        <v>1772</v>
      </c>
      <c r="AK754" s="1997">
        <v>79286</v>
      </c>
      <c r="AL754" s="1998" t="s">
        <v>1727</v>
      </c>
      <c r="AM754" s="1998">
        <v>6.5</v>
      </c>
      <c r="AN754" s="1997" t="s">
        <v>192</v>
      </c>
      <c r="BX754"/>
      <c r="BY754"/>
      <c r="BZ754"/>
      <c r="CA754"/>
      <c r="CB754"/>
      <c r="CD754" s="1060"/>
      <c r="CE754" s="1286"/>
      <c r="CF754" s="1060"/>
      <c r="CG754" s="1060"/>
      <c r="CH754" s="1060"/>
      <c r="CK754" s="1645"/>
      <c r="CL754" s="1645"/>
      <c r="CM754" s="1645"/>
      <c r="CN754"/>
      <c r="CO754"/>
      <c r="CP754"/>
      <c r="CQ754"/>
      <c r="CR754"/>
      <c r="CS754" s="1060"/>
      <c r="CT754" s="1060"/>
      <c r="CU754" s="1060"/>
      <c r="CV754" s="1060"/>
      <c r="CW754" s="1060"/>
      <c r="CX754" s="1060"/>
    </row>
    <row r="755" spans="35:102" ht="15" customHeight="1" x14ac:dyDescent="0.3">
      <c r="AI755" s="1774">
        <v>48085031719</v>
      </c>
      <c r="AJ755" s="1993" t="s">
        <v>1772</v>
      </c>
      <c r="AK755" s="1993">
        <v>71563</v>
      </c>
      <c r="AL755" s="1994" t="s">
        <v>1727</v>
      </c>
      <c r="AM755" s="1994">
        <v>13.2</v>
      </c>
      <c r="AN755" s="1993" t="s">
        <v>192</v>
      </c>
      <c r="BX755"/>
      <c r="BY755"/>
      <c r="BZ755"/>
      <c r="CA755"/>
      <c r="CB755"/>
      <c r="CD755" s="1060"/>
      <c r="CE755" s="1286"/>
      <c r="CF755" s="1060"/>
      <c r="CG755" s="1060"/>
      <c r="CH755" s="1060"/>
      <c r="CK755" s="1645"/>
      <c r="CL755" s="1645"/>
      <c r="CM755" s="1645"/>
      <c r="CN755"/>
      <c r="CO755"/>
      <c r="CP755"/>
      <c r="CQ755"/>
      <c r="CR755"/>
      <c r="CS755" s="1060"/>
      <c r="CT755" s="1060"/>
      <c r="CU755" s="1060"/>
      <c r="CV755" s="1060"/>
      <c r="CW755" s="1060"/>
      <c r="CX755" s="1060"/>
    </row>
    <row r="756" spans="35:102" ht="15" customHeight="1" x14ac:dyDescent="0.3">
      <c r="AI756" s="1996">
        <v>48085031720</v>
      </c>
      <c r="AJ756" s="1997" t="s">
        <v>1772</v>
      </c>
      <c r="AK756" s="1997">
        <v>27769</v>
      </c>
      <c r="AL756" s="1998" t="s">
        <v>1730</v>
      </c>
      <c r="AM756" s="1998">
        <v>47.7</v>
      </c>
      <c r="AN756" s="1997" t="s">
        <v>193</v>
      </c>
      <c r="BX756"/>
      <c r="BY756"/>
      <c r="BZ756"/>
      <c r="CA756"/>
      <c r="CB756"/>
      <c r="CD756" s="1060"/>
      <c r="CE756" s="1286"/>
      <c r="CF756" s="1060"/>
      <c r="CG756" s="1060"/>
      <c r="CH756" s="1060"/>
      <c r="CK756" s="1645"/>
      <c r="CL756" s="1645"/>
      <c r="CM756" s="1645"/>
      <c r="CN756"/>
      <c r="CO756"/>
      <c r="CP756"/>
      <c r="CQ756"/>
      <c r="CR756"/>
      <c r="CS756" s="1060"/>
      <c r="CT756" s="1060"/>
      <c r="CU756" s="1060"/>
      <c r="CV756" s="1060"/>
      <c r="CW756" s="1060"/>
      <c r="CX756" s="1060"/>
    </row>
    <row r="757" spans="35:102" ht="15" customHeight="1" x14ac:dyDescent="0.3">
      <c r="AI757" s="1774">
        <v>48085031802</v>
      </c>
      <c r="AJ757" s="1993" t="s">
        <v>1772</v>
      </c>
      <c r="AK757" s="1993">
        <v>69096</v>
      </c>
      <c r="AL757" s="1994" t="s">
        <v>1727</v>
      </c>
      <c r="AM757" s="1994">
        <v>18.5</v>
      </c>
      <c r="AN757" s="1993" t="s">
        <v>192</v>
      </c>
      <c r="BX757"/>
      <c r="BY757"/>
      <c r="BZ757"/>
      <c r="CA757"/>
      <c r="CB757"/>
      <c r="CD757" s="1060"/>
      <c r="CE757" s="1286"/>
      <c r="CF757" s="1060"/>
      <c r="CG757" s="1060"/>
      <c r="CH757" s="1060"/>
      <c r="CK757" s="1645"/>
      <c r="CL757" s="1645"/>
      <c r="CM757" s="1645"/>
      <c r="CN757"/>
      <c r="CO757"/>
      <c r="CP757"/>
      <c r="CQ757"/>
      <c r="CR757"/>
      <c r="CS757" s="1060"/>
      <c r="CT757" s="1060"/>
      <c r="CU757" s="1060"/>
      <c r="CV757" s="1060"/>
      <c r="CW757" s="1060"/>
      <c r="CX757" s="1060"/>
    </row>
    <row r="758" spans="35:102" ht="15" customHeight="1" x14ac:dyDescent="0.3">
      <c r="AI758" s="1996">
        <v>48085031804</v>
      </c>
      <c r="AJ758" s="1997" t="s">
        <v>1772</v>
      </c>
      <c r="AK758" s="1997">
        <v>58418</v>
      </c>
      <c r="AL758" s="1998" t="s">
        <v>1728</v>
      </c>
      <c r="AM758" s="1998">
        <v>23.4</v>
      </c>
      <c r="AN758" s="1997" t="s">
        <v>193</v>
      </c>
      <c r="BX758"/>
      <c r="BY758"/>
      <c r="BZ758"/>
      <c r="CA758"/>
      <c r="CB758"/>
      <c r="CD758" s="1060"/>
      <c r="CE758" s="1286"/>
      <c r="CF758" s="1060"/>
      <c r="CG758" s="1060"/>
      <c r="CH758" s="1060"/>
      <c r="CK758" s="1645"/>
      <c r="CL758" s="1645"/>
      <c r="CM758" s="1645"/>
      <c r="CN758"/>
      <c r="CO758"/>
      <c r="CP758"/>
      <c r="CQ758"/>
      <c r="CR758"/>
      <c r="CS758" s="1060"/>
      <c r="CT758" s="1060"/>
      <c r="CU758" s="1060"/>
      <c r="CV758" s="1060"/>
      <c r="CW758" s="1060"/>
      <c r="CX758" s="1060"/>
    </row>
    <row r="759" spans="35:102" ht="15" customHeight="1" x14ac:dyDescent="0.3">
      <c r="AI759" s="1774">
        <v>48085031805</v>
      </c>
      <c r="AJ759" s="1993" t="s">
        <v>1772</v>
      </c>
      <c r="AK759" s="1993">
        <v>114583</v>
      </c>
      <c r="AL759" s="1994" t="s">
        <v>1729</v>
      </c>
      <c r="AM759" s="1994">
        <v>4.2</v>
      </c>
      <c r="AN759" s="1993" t="s">
        <v>192</v>
      </c>
      <c r="BX759"/>
      <c r="BY759"/>
      <c r="BZ759"/>
      <c r="CA759"/>
      <c r="CB759"/>
      <c r="CD759" s="1060"/>
      <c r="CE759" s="1286"/>
      <c r="CF759" s="1060"/>
      <c r="CG759" s="1060"/>
      <c r="CH759" s="1060"/>
      <c r="CK759" s="1645"/>
      <c r="CL759" s="1645"/>
      <c r="CM759" s="1645"/>
      <c r="CN759"/>
      <c r="CO759"/>
      <c r="CP759"/>
      <c r="CQ759"/>
      <c r="CR759"/>
      <c r="CS759" s="1060"/>
      <c r="CT759" s="1060"/>
      <c r="CU759" s="1060"/>
      <c r="CV759" s="1060"/>
      <c r="CW759" s="1060"/>
      <c r="CX759" s="1060"/>
    </row>
    <row r="760" spans="35:102" ht="15" customHeight="1" x14ac:dyDescent="0.3">
      <c r="AI760" s="1996">
        <v>48085031806</v>
      </c>
      <c r="AJ760" s="1997" t="s">
        <v>1772</v>
      </c>
      <c r="AK760" s="1997">
        <v>71563</v>
      </c>
      <c r="AL760" s="1998" t="s">
        <v>1727</v>
      </c>
      <c r="AM760" s="1998">
        <v>16.3</v>
      </c>
      <c r="AN760" s="1997" t="s">
        <v>192</v>
      </c>
      <c r="BX760"/>
      <c r="BY760"/>
      <c r="BZ760"/>
      <c r="CA760"/>
      <c r="CB760"/>
      <c r="CD760" s="1060"/>
      <c r="CE760" s="1286"/>
      <c r="CF760" s="1060"/>
      <c r="CG760" s="1060"/>
      <c r="CH760" s="1060"/>
      <c r="CK760" s="1645"/>
      <c r="CL760" s="1645"/>
      <c r="CM760" s="1645"/>
      <c r="CN760"/>
      <c r="CO760"/>
      <c r="CP760"/>
      <c r="CQ760"/>
      <c r="CR760"/>
      <c r="CS760" s="1060"/>
      <c r="CT760" s="1060"/>
      <c r="CU760" s="1060"/>
      <c r="CV760" s="1060"/>
      <c r="CW760" s="1060"/>
      <c r="CX760" s="1060"/>
    </row>
    <row r="761" spans="35:102" ht="15" customHeight="1" x14ac:dyDescent="0.3">
      <c r="AI761" s="1774">
        <v>48085031807</v>
      </c>
      <c r="AJ761" s="1993" t="s">
        <v>1772</v>
      </c>
      <c r="AK761" s="1993">
        <v>79323</v>
      </c>
      <c r="AL761" s="1994" t="s">
        <v>1727</v>
      </c>
      <c r="AM761" s="1994">
        <v>7.8</v>
      </c>
      <c r="AN761" s="1993" t="s">
        <v>192</v>
      </c>
      <c r="BX761"/>
      <c r="BY761"/>
      <c r="BZ761"/>
      <c r="CA761"/>
      <c r="CB761"/>
      <c r="CD761" s="1060"/>
      <c r="CE761" s="1286"/>
      <c r="CF761" s="1060"/>
      <c r="CG761" s="1060"/>
      <c r="CH761" s="1060"/>
      <c r="CK761" s="1645"/>
      <c r="CL761" s="1645"/>
      <c r="CM761" s="1645"/>
      <c r="CN761"/>
      <c r="CO761"/>
      <c r="CP761"/>
      <c r="CQ761"/>
      <c r="CR761"/>
      <c r="CS761" s="1060"/>
      <c r="CT761" s="1060"/>
      <c r="CU761" s="1060"/>
      <c r="CV761" s="1060"/>
      <c r="CW761" s="1060"/>
      <c r="CX761" s="1060"/>
    </row>
    <row r="762" spans="35:102" ht="15" customHeight="1" x14ac:dyDescent="0.3">
      <c r="AI762" s="1996">
        <v>48085031900</v>
      </c>
      <c r="AJ762" s="1997" t="s">
        <v>1772</v>
      </c>
      <c r="AK762" s="1997">
        <v>57222</v>
      </c>
      <c r="AL762" s="1998" t="s">
        <v>1728</v>
      </c>
      <c r="AM762" s="1998">
        <v>18.100000000000001</v>
      </c>
      <c r="AN762" s="1997" t="s">
        <v>192</v>
      </c>
      <c r="BX762"/>
      <c r="BY762"/>
      <c r="BZ762"/>
      <c r="CA762"/>
      <c r="CB762"/>
      <c r="CD762" s="1060"/>
      <c r="CE762" s="1286"/>
      <c r="CF762" s="1060"/>
      <c r="CG762" s="1060"/>
      <c r="CH762" s="1060"/>
      <c r="CK762" s="1645"/>
      <c r="CL762" s="1645"/>
      <c r="CM762" s="1645"/>
      <c r="CN762"/>
      <c r="CO762"/>
      <c r="CP762"/>
      <c r="CQ762"/>
      <c r="CR762"/>
      <c r="CS762" s="1060"/>
      <c r="CT762" s="1060"/>
      <c r="CU762" s="1060"/>
      <c r="CV762" s="1060"/>
      <c r="CW762" s="1060"/>
      <c r="CX762" s="1060"/>
    </row>
    <row r="763" spans="35:102" ht="15" customHeight="1" x14ac:dyDescent="0.3">
      <c r="AI763" s="1774">
        <v>48085032003</v>
      </c>
      <c r="AJ763" s="1993" t="s">
        <v>1772</v>
      </c>
      <c r="AK763" s="1993">
        <v>39358</v>
      </c>
      <c r="AL763" s="1994" t="s">
        <v>1730</v>
      </c>
      <c r="AM763" s="1994">
        <v>24.3</v>
      </c>
      <c r="AN763" s="1993" t="s">
        <v>193</v>
      </c>
      <c r="BX763"/>
      <c r="BY763"/>
      <c r="BZ763"/>
      <c r="CA763"/>
      <c r="CB763"/>
      <c r="CD763" s="1060"/>
      <c r="CE763" s="1286"/>
      <c r="CF763" s="1060"/>
      <c r="CG763" s="1060"/>
      <c r="CH763" s="1060"/>
      <c r="CK763" s="1645"/>
      <c r="CL763" s="1645"/>
      <c r="CM763" s="1645"/>
      <c r="CN763"/>
      <c r="CO763"/>
      <c r="CP763"/>
      <c r="CQ763"/>
      <c r="CR763"/>
      <c r="CS763" s="1060"/>
      <c r="CT763" s="1060"/>
      <c r="CU763" s="1060"/>
      <c r="CV763" s="1060"/>
      <c r="CW763" s="1060"/>
      <c r="CX763" s="1060"/>
    </row>
    <row r="764" spans="35:102" ht="15" customHeight="1" x14ac:dyDescent="0.3">
      <c r="AI764" s="1996">
        <v>48085032004</v>
      </c>
      <c r="AJ764" s="1997" t="s">
        <v>1772</v>
      </c>
      <c r="AK764" s="1997">
        <v>49609</v>
      </c>
      <c r="AL764" s="1998" t="s">
        <v>1728</v>
      </c>
      <c r="AM764" s="1998">
        <v>13</v>
      </c>
      <c r="AN764" s="1997" t="s">
        <v>192</v>
      </c>
      <c r="BX764"/>
      <c r="BY764"/>
      <c r="BZ764"/>
      <c r="CA764"/>
      <c r="CB764"/>
      <c r="CD764" s="1060"/>
      <c r="CE764" s="1286"/>
      <c r="CF764" s="1060"/>
      <c r="CG764" s="1060"/>
      <c r="CH764" s="1060"/>
      <c r="CK764" s="1645"/>
      <c r="CL764" s="1645"/>
      <c r="CM764" s="1645"/>
      <c r="CN764"/>
      <c r="CO764"/>
      <c r="CP764"/>
      <c r="CQ764"/>
      <c r="CR764"/>
      <c r="CS764" s="1060"/>
      <c r="CT764" s="1060"/>
      <c r="CU764" s="1060"/>
      <c r="CV764" s="1060"/>
      <c r="CW764" s="1060"/>
      <c r="CX764" s="1060"/>
    </row>
    <row r="765" spans="35:102" ht="15" customHeight="1" x14ac:dyDescent="0.3">
      <c r="AI765" s="1774">
        <v>48085032008</v>
      </c>
      <c r="AJ765" s="1993" t="s">
        <v>1772</v>
      </c>
      <c r="AK765" s="1993">
        <v>85878</v>
      </c>
      <c r="AL765" s="1994" t="s">
        <v>1729</v>
      </c>
      <c r="AM765" s="1994">
        <v>11.9</v>
      </c>
      <c r="AN765" s="1993" t="s">
        <v>192</v>
      </c>
      <c r="BX765"/>
      <c r="BY765"/>
      <c r="BZ765"/>
      <c r="CA765"/>
      <c r="CB765"/>
      <c r="CD765" s="1060"/>
      <c r="CE765" s="1286"/>
      <c r="CF765" s="1060"/>
      <c r="CG765" s="1060"/>
      <c r="CH765" s="1060"/>
      <c r="CK765" s="1645"/>
      <c r="CL765" s="1645"/>
      <c r="CM765" s="1645"/>
      <c r="CN765"/>
      <c r="CO765"/>
      <c r="CP765"/>
      <c r="CQ765"/>
      <c r="CR765"/>
      <c r="CS765" s="1060"/>
      <c r="CT765" s="1060"/>
      <c r="CU765" s="1060"/>
      <c r="CV765" s="1060"/>
      <c r="CW765" s="1060"/>
      <c r="CX765" s="1060"/>
    </row>
    <row r="766" spans="35:102" ht="15" customHeight="1" x14ac:dyDescent="0.3">
      <c r="AI766" s="1996">
        <v>48085032009</v>
      </c>
      <c r="AJ766" s="1997" t="s">
        <v>1772</v>
      </c>
      <c r="AK766" s="1997">
        <v>127578</v>
      </c>
      <c r="AL766" s="1998" t="s">
        <v>1729</v>
      </c>
      <c r="AM766" s="1998">
        <v>4</v>
      </c>
      <c r="AN766" s="1997" t="s">
        <v>192</v>
      </c>
      <c r="BX766"/>
      <c r="BY766"/>
      <c r="BZ766"/>
      <c r="CA766"/>
      <c r="CB766"/>
      <c r="CD766" s="1060"/>
      <c r="CE766" s="1286"/>
      <c r="CF766" s="1060"/>
      <c r="CG766" s="1060"/>
      <c r="CH766" s="1060"/>
      <c r="CK766" s="1645"/>
      <c r="CL766" s="1645"/>
      <c r="CM766" s="1645"/>
      <c r="CN766"/>
      <c r="CO766"/>
      <c r="CP766"/>
      <c r="CQ766"/>
      <c r="CR766"/>
      <c r="CS766" s="1060"/>
      <c r="CT766" s="1060"/>
      <c r="CU766" s="1060"/>
      <c r="CV766" s="1060"/>
      <c r="CW766" s="1060"/>
      <c r="CX766" s="1060"/>
    </row>
    <row r="767" spans="35:102" ht="15" customHeight="1" x14ac:dyDescent="0.3">
      <c r="AI767" s="1774">
        <v>48085032010</v>
      </c>
      <c r="AJ767" s="1993" t="s">
        <v>1772</v>
      </c>
      <c r="AK767" s="1993">
        <v>55850</v>
      </c>
      <c r="AL767" s="1994" t="s">
        <v>1728</v>
      </c>
      <c r="AM767" s="1994">
        <v>16.7</v>
      </c>
      <c r="AN767" s="1993" t="s">
        <v>192</v>
      </c>
      <c r="BX767"/>
      <c r="BY767"/>
      <c r="BZ767"/>
      <c r="CA767"/>
      <c r="CB767"/>
      <c r="CD767" s="1060"/>
      <c r="CE767" s="1286"/>
      <c r="CF767" s="1060"/>
      <c r="CG767" s="1060"/>
      <c r="CH767" s="1060"/>
      <c r="CK767" s="1645"/>
      <c r="CL767" s="1645"/>
      <c r="CM767" s="1645"/>
      <c r="CN767"/>
      <c r="CO767"/>
      <c r="CP767"/>
      <c r="CQ767"/>
      <c r="CR767"/>
      <c r="CS767" s="1060"/>
      <c r="CT767" s="1060"/>
      <c r="CU767" s="1060"/>
      <c r="CV767" s="1060"/>
      <c r="CW767" s="1060"/>
      <c r="CX767" s="1060"/>
    </row>
    <row r="768" spans="35:102" ht="15" customHeight="1" x14ac:dyDescent="0.3">
      <c r="AI768" s="1996">
        <v>48085032011</v>
      </c>
      <c r="AJ768" s="1997" t="s">
        <v>1772</v>
      </c>
      <c r="AK768" s="1997">
        <v>114402</v>
      </c>
      <c r="AL768" s="1998" t="s">
        <v>1729</v>
      </c>
      <c r="AM768" s="1998">
        <v>4.3</v>
      </c>
      <c r="AN768" s="1997" t="s">
        <v>192</v>
      </c>
      <c r="BX768"/>
      <c r="BY768"/>
      <c r="BZ768"/>
      <c r="CA768"/>
      <c r="CB768"/>
      <c r="CD768" s="1060"/>
      <c r="CE768" s="1286"/>
      <c r="CF768" s="1060"/>
      <c r="CG768" s="1060"/>
      <c r="CH768" s="1060"/>
      <c r="CK768" s="1645"/>
      <c r="CL768" s="1645"/>
      <c r="CM768" s="1645"/>
      <c r="CN768"/>
      <c r="CO768"/>
      <c r="CP768"/>
      <c r="CQ768"/>
      <c r="CR768"/>
      <c r="CS768" s="1060"/>
      <c r="CT768" s="1060"/>
      <c r="CU768" s="1060"/>
      <c r="CV768" s="1060"/>
      <c r="CW768" s="1060"/>
      <c r="CX768" s="1060"/>
    </row>
    <row r="769" spans="35:102" ht="15" customHeight="1" x14ac:dyDescent="0.3">
      <c r="AI769" s="1774">
        <v>48085032012</v>
      </c>
      <c r="AJ769" s="1993" t="s">
        <v>1772</v>
      </c>
      <c r="AK769" s="1993">
        <v>50547</v>
      </c>
      <c r="AL769" s="1994" t="s">
        <v>1728</v>
      </c>
      <c r="AM769" s="1994">
        <v>17.2</v>
      </c>
      <c r="AN769" s="1993" t="s">
        <v>192</v>
      </c>
      <c r="BX769"/>
      <c r="BY769"/>
      <c r="BZ769"/>
      <c r="CA769"/>
      <c r="CB769"/>
      <c r="CD769" s="1060"/>
      <c r="CE769" s="1286"/>
      <c r="CF769" s="1060"/>
      <c r="CG769" s="1060"/>
      <c r="CH769" s="1060"/>
      <c r="CK769" s="1645"/>
      <c r="CL769" s="1645"/>
      <c r="CM769" s="1645"/>
      <c r="CN769"/>
      <c r="CO769"/>
      <c r="CP769"/>
      <c r="CQ769"/>
      <c r="CR769"/>
      <c r="CS769" s="1060"/>
      <c r="CT769" s="1060"/>
      <c r="CU769" s="1060"/>
      <c r="CV769" s="1060"/>
      <c r="CW769" s="1060"/>
      <c r="CX769" s="1060"/>
    </row>
    <row r="770" spans="35:102" ht="15" customHeight="1" x14ac:dyDescent="0.3">
      <c r="AI770" s="1996">
        <v>48085032013</v>
      </c>
      <c r="AJ770" s="1997" t="s">
        <v>1772</v>
      </c>
      <c r="AK770" s="1997">
        <v>71094</v>
      </c>
      <c r="AL770" s="1998" t="s">
        <v>1727</v>
      </c>
      <c r="AM770" s="1998">
        <v>12</v>
      </c>
      <c r="AN770" s="1997" t="s">
        <v>192</v>
      </c>
      <c r="BX770"/>
      <c r="BY770"/>
      <c r="BZ770"/>
      <c r="CA770"/>
      <c r="CB770"/>
      <c r="CD770" s="1060"/>
      <c r="CE770" s="1286"/>
      <c r="CF770" s="1060"/>
      <c r="CG770" s="1060"/>
      <c r="CH770" s="1060"/>
      <c r="CK770" s="1645"/>
      <c r="CL770" s="1645"/>
      <c r="CM770" s="1645"/>
      <c r="CN770"/>
      <c r="CO770"/>
      <c r="CP770"/>
      <c r="CQ770"/>
      <c r="CR770"/>
      <c r="CS770" s="1060"/>
      <c r="CT770" s="1060"/>
      <c r="CU770" s="1060"/>
      <c r="CV770" s="1060"/>
      <c r="CW770" s="1060"/>
      <c r="CX770" s="1060"/>
    </row>
    <row r="771" spans="35:102" ht="15" customHeight="1" x14ac:dyDescent="0.3">
      <c r="AI771" s="1774">
        <v>48097000100</v>
      </c>
      <c r="AJ771" s="1993" t="s">
        <v>1778</v>
      </c>
      <c r="AK771" s="1993">
        <v>61146</v>
      </c>
      <c r="AL771" s="1994" t="s">
        <v>1727</v>
      </c>
      <c r="AM771" s="1994">
        <v>12.3</v>
      </c>
      <c r="AN771" s="1993" t="s">
        <v>192</v>
      </c>
      <c r="BX771"/>
      <c r="BY771"/>
      <c r="BZ771"/>
      <c r="CA771"/>
      <c r="CB771"/>
      <c r="CD771" s="1060"/>
      <c r="CE771" s="1286"/>
      <c r="CF771" s="1060"/>
      <c r="CG771" s="1060"/>
      <c r="CH771" s="1060"/>
      <c r="CK771" s="1645"/>
      <c r="CL771" s="1645"/>
      <c r="CM771" s="1645"/>
      <c r="CN771"/>
      <c r="CO771"/>
      <c r="CP771"/>
      <c r="CQ771"/>
      <c r="CR771"/>
      <c r="CS771" s="1060"/>
      <c r="CT771" s="1060"/>
      <c r="CU771" s="1060"/>
      <c r="CV771" s="1060"/>
      <c r="CW771" s="1060"/>
      <c r="CX771" s="1060"/>
    </row>
    <row r="772" spans="35:102" ht="15" customHeight="1" x14ac:dyDescent="0.3">
      <c r="AI772" s="1996">
        <v>48097000200</v>
      </c>
      <c r="AJ772" s="1997" t="s">
        <v>1778</v>
      </c>
      <c r="AK772" s="1997">
        <v>76333</v>
      </c>
      <c r="AL772" s="1998" t="s">
        <v>1727</v>
      </c>
      <c r="AM772" s="1998">
        <v>5.0999999999999996</v>
      </c>
      <c r="AN772" s="1997" t="s">
        <v>192</v>
      </c>
      <c r="BX772"/>
      <c r="BY772"/>
      <c r="BZ772"/>
      <c r="CA772"/>
      <c r="CB772"/>
      <c r="CD772" s="1060"/>
      <c r="CE772" s="1286"/>
      <c r="CF772" s="1060"/>
      <c r="CG772" s="1060"/>
      <c r="CH772" s="1060"/>
      <c r="CK772" s="1645"/>
      <c r="CL772" s="1645"/>
      <c r="CM772" s="1645"/>
      <c r="CN772"/>
      <c r="CO772"/>
      <c r="CP772"/>
      <c r="CQ772"/>
      <c r="CR772"/>
      <c r="CS772" s="1060"/>
      <c r="CT772" s="1060"/>
      <c r="CU772" s="1060"/>
      <c r="CV772" s="1060"/>
      <c r="CW772" s="1060"/>
      <c r="CX772" s="1060"/>
    </row>
    <row r="773" spans="35:102" ht="15" customHeight="1" x14ac:dyDescent="0.3">
      <c r="AI773" s="1774">
        <v>48097000400</v>
      </c>
      <c r="AJ773" s="1993" t="s">
        <v>1778</v>
      </c>
      <c r="AK773" s="1993">
        <v>37405</v>
      </c>
      <c r="AL773" s="1994" t="s">
        <v>1730</v>
      </c>
      <c r="AM773" s="1994">
        <v>18.399999999999999</v>
      </c>
      <c r="AN773" s="1993" t="s">
        <v>192</v>
      </c>
      <c r="BX773"/>
      <c r="BY773"/>
      <c r="BZ773"/>
      <c r="CA773"/>
      <c r="CB773"/>
      <c r="CD773" s="1060"/>
      <c r="CE773" s="1286"/>
      <c r="CF773" s="1060"/>
      <c r="CG773" s="1060"/>
      <c r="CH773" s="1060"/>
      <c r="CK773" s="1645"/>
      <c r="CL773" s="1645"/>
      <c r="CM773" s="1645"/>
      <c r="CN773"/>
      <c r="CO773"/>
      <c r="CP773"/>
      <c r="CQ773"/>
      <c r="CR773"/>
      <c r="CS773" s="1060"/>
      <c r="CT773" s="1060"/>
      <c r="CU773" s="1060"/>
      <c r="CV773" s="1060"/>
      <c r="CW773" s="1060"/>
      <c r="CX773" s="1060"/>
    </row>
    <row r="774" spans="35:102" ht="15" customHeight="1" x14ac:dyDescent="0.3">
      <c r="AI774" s="1996">
        <v>48097000500</v>
      </c>
      <c r="AJ774" s="1997" t="s">
        <v>1778</v>
      </c>
      <c r="AK774" s="1997">
        <v>35114</v>
      </c>
      <c r="AL774" s="1998" t="s">
        <v>1730</v>
      </c>
      <c r="AM774" s="1998">
        <v>45.4</v>
      </c>
      <c r="AN774" s="1997" t="s">
        <v>193</v>
      </c>
      <c r="BX774"/>
      <c r="BY774"/>
      <c r="BZ774"/>
      <c r="CA774"/>
      <c r="CB774"/>
      <c r="CD774" s="1060"/>
      <c r="CE774" s="1286"/>
      <c r="CF774" s="1060"/>
      <c r="CG774" s="1060"/>
      <c r="CH774" s="1060"/>
      <c r="CK774" s="1645"/>
      <c r="CL774" s="1645"/>
      <c r="CM774" s="1645"/>
      <c r="CN774"/>
      <c r="CO774"/>
      <c r="CP774"/>
      <c r="CQ774"/>
      <c r="CR774"/>
      <c r="CS774" s="1060"/>
      <c r="CT774" s="1060"/>
      <c r="CU774" s="1060"/>
      <c r="CV774" s="1060"/>
      <c r="CW774" s="1060"/>
      <c r="CX774" s="1060"/>
    </row>
    <row r="775" spans="35:102" ht="15" customHeight="1" x14ac:dyDescent="0.3">
      <c r="AI775" s="1774">
        <v>48097000600</v>
      </c>
      <c r="AJ775" s="1993" t="s">
        <v>1778</v>
      </c>
      <c r="AK775" s="1993">
        <v>53769</v>
      </c>
      <c r="AL775" s="1994" t="s">
        <v>1728</v>
      </c>
      <c r="AM775" s="1994">
        <v>14.5</v>
      </c>
      <c r="AN775" s="1993" t="s">
        <v>192</v>
      </c>
      <c r="BX775"/>
      <c r="BY775"/>
      <c r="BZ775"/>
      <c r="CA775"/>
      <c r="CB775"/>
      <c r="CD775" s="1060"/>
      <c r="CE775" s="1286"/>
      <c r="CF775" s="1060"/>
      <c r="CG775" s="1060"/>
      <c r="CH775" s="1060"/>
      <c r="CK775" s="1645"/>
      <c r="CL775" s="1645"/>
      <c r="CM775" s="1645"/>
      <c r="CN775"/>
      <c r="CO775"/>
      <c r="CP775"/>
      <c r="CQ775"/>
      <c r="CR775"/>
      <c r="CS775" s="1060"/>
      <c r="CT775" s="1060"/>
      <c r="CU775" s="1060"/>
      <c r="CV775" s="1060"/>
      <c r="CW775" s="1060"/>
      <c r="CX775" s="1060"/>
    </row>
    <row r="776" spans="35:102" ht="15" customHeight="1" x14ac:dyDescent="0.3">
      <c r="AI776" s="1996">
        <v>48097000700</v>
      </c>
      <c r="AJ776" s="1997" t="s">
        <v>1778</v>
      </c>
      <c r="AK776" s="1997">
        <v>78750</v>
      </c>
      <c r="AL776" s="1998" t="s">
        <v>1727</v>
      </c>
      <c r="AM776" s="1998">
        <v>2.8</v>
      </c>
      <c r="AN776" s="1997" t="s">
        <v>192</v>
      </c>
      <c r="BX776"/>
      <c r="BY776"/>
      <c r="BZ776"/>
      <c r="CA776"/>
      <c r="CB776"/>
      <c r="CD776" s="1060"/>
      <c r="CE776" s="1286"/>
      <c r="CF776" s="1060"/>
      <c r="CG776" s="1060"/>
      <c r="CH776" s="1060"/>
      <c r="CK776" s="1645"/>
      <c r="CL776" s="1645"/>
      <c r="CM776" s="1645"/>
      <c r="CN776"/>
      <c r="CO776"/>
      <c r="CP776"/>
      <c r="CQ776"/>
      <c r="CR776"/>
      <c r="CS776" s="1060"/>
      <c r="CT776" s="1060"/>
      <c r="CU776" s="1060"/>
      <c r="CV776" s="1060"/>
      <c r="CW776" s="1060"/>
      <c r="CX776" s="1060"/>
    </row>
    <row r="777" spans="35:102" ht="15" customHeight="1" x14ac:dyDescent="0.3">
      <c r="AI777" s="1774">
        <v>48097000900</v>
      </c>
      <c r="AJ777" s="1993" t="s">
        <v>1778</v>
      </c>
      <c r="AK777" s="1993">
        <v>64565</v>
      </c>
      <c r="AL777" s="1994" t="s">
        <v>1727</v>
      </c>
      <c r="AM777" s="1994">
        <v>8</v>
      </c>
      <c r="AN777" s="1993" t="s">
        <v>192</v>
      </c>
      <c r="BX777"/>
      <c r="BY777"/>
      <c r="BZ777"/>
      <c r="CA777"/>
      <c r="CB777"/>
      <c r="CD777" s="1060"/>
      <c r="CE777" s="1286"/>
      <c r="CF777" s="1060"/>
      <c r="CG777" s="1060"/>
      <c r="CH777" s="1060"/>
      <c r="CK777" s="1645"/>
      <c r="CL777" s="1645"/>
      <c r="CM777" s="1645"/>
      <c r="CN777"/>
      <c r="CO777"/>
      <c r="CP777"/>
      <c r="CQ777"/>
      <c r="CR777"/>
      <c r="CS777" s="1060"/>
      <c r="CT777" s="1060"/>
      <c r="CU777" s="1060"/>
      <c r="CV777" s="1060"/>
      <c r="CW777" s="1060"/>
      <c r="CX777" s="1060"/>
    </row>
    <row r="778" spans="35:102" ht="15" customHeight="1" x14ac:dyDescent="0.3">
      <c r="AI778" s="1996">
        <v>48097001100</v>
      </c>
      <c r="AJ778" s="1997" t="s">
        <v>1778</v>
      </c>
      <c r="AK778" s="1997">
        <v>52750</v>
      </c>
      <c r="AL778" s="1998" t="s">
        <v>1728</v>
      </c>
      <c r="AM778" s="1998">
        <v>19.8</v>
      </c>
      <c r="AN778" s="1997" t="s">
        <v>192</v>
      </c>
      <c r="BX778"/>
      <c r="BY778"/>
      <c r="BZ778"/>
      <c r="CA778"/>
      <c r="CB778"/>
      <c r="CD778" s="1060"/>
      <c r="CE778" s="1286"/>
      <c r="CF778" s="1060"/>
      <c r="CG778" s="1060"/>
      <c r="CH778" s="1060"/>
      <c r="CK778" s="1645"/>
      <c r="CL778" s="1645"/>
      <c r="CM778" s="1645"/>
      <c r="CN778"/>
      <c r="CO778"/>
      <c r="CP778"/>
      <c r="CQ778"/>
      <c r="CR778"/>
      <c r="CS778" s="1060"/>
      <c r="CT778" s="1060"/>
      <c r="CU778" s="1060"/>
      <c r="CV778" s="1060"/>
      <c r="CW778" s="1060"/>
      <c r="CX778" s="1060"/>
    </row>
    <row r="779" spans="35:102" ht="15" customHeight="1" x14ac:dyDescent="0.3">
      <c r="AI779" s="1774">
        <v>48113000100</v>
      </c>
      <c r="AJ779" s="1993" t="s">
        <v>1786</v>
      </c>
      <c r="AK779" s="1993">
        <v>112368</v>
      </c>
      <c r="AL779" s="1994" t="s">
        <v>1729</v>
      </c>
      <c r="AM779" s="1994">
        <v>5.7</v>
      </c>
      <c r="AN779" s="1993" t="s">
        <v>192</v>
      </c>
      <c r="BX779"/>
      <c r="BY779"/>
      <c r="BZ779"/>
      <c r="CA779"/>
      <c r="CB779"/>
      <c r="CD779" s="1060"/>
      <c r="CE779" s="1286"/>
      <c r="CF779" s="1060"/>
      <c r="CG779" s="1060"/>
      <c r="CH779" s="1060"/>
      <c r="CK779" s="1645"/>
      <c r="CL779" s="1645"/>
      <c r="CM779" s="1645"/>
      <c r="CN779"/>
      <c r="CO779"/>
      <c r="CP779"/>
      <c r="CQ779"/>
      <c r="CR779"/>
      <c r="CS779" s="1060"/>
      <c r="CT779" s="1060"/>
      <c r="CU779" s="1060"/>
      <c r="CV779" s="1060"/>
      <c r="CW779" s="1060"/>
      <c r="CX779" s="1060"/>
    </row>
    <row r="780" spans="35:102" ht="15" customHeight="1" x14ac:dyDescent="0.3">
      <c r="AI780" s="1996">
        <v>48113000201</v>
      </c>
      <c r="AJ780" s="1997" t="s">
        <v>1786</v>
      </c>
      <c r="AK780" s="1997">
        <v>119797</v>
      </c>
      <c r="AL780" s="1998" t="s">
        <v>1729</v>
      </c>
      <c r="AM780" s="1998">
        <v>4.2</v>
      </c>
      <c r="AN780" s="1997" t="s">
        <v>192</v>
      </c>
      <c r="BX780"/>
      <c r="BY780"/>
      <c r="BZ780"/>
      <c r="CA780"/>
      <c r="CB780"/>
      <c r="CD780" s="1060"/>
      <c r="CE780" s="1286"/>
      <c r="CF780" s="1060"/>
      <c r="CG780" s="1060"/>
      <c r="CH780" s="1060"/>
      <c r="CK780" s="1645"/>
      <c r="CL780" s="1645"/>
      <c r="CM780" s="1645"/>
      <c r="CN780"/>
      <c r="CO780"/>
      <c r="CP780"/>
      <c r="CQ780"/>
      <c r="CR780"/>
      <c r="CS780" s="1060"/>
      <c r="CT780" s="1060"/>
      <c r="CU780" s="1060"/>
      <c r="CV780" s="1060"/>
      <c r="CW780" s="1060"/>
      <c r="CX780" s="1060"/>
    </row>
    <row r="781" spans="35:102" ht="15" customHeight="1" x14ac:dyDescent="0.3">
      <c r="AI781" s="1774">
        <v>48113000202</v>
      </c>
      <c r="AJ781" s="1993" t="s">
        <v>1786</v>
      </c>
      <c r="AK781" s="1993">
        <v>76719</v>
      </c>
      <c r="AL781" s="1994" t="s">
        <v>1727</v>
      </c>
      <c r="AM781" s="1994">
        <v>5</v>
      </c>
      <c r="AN781" s="1993" t="s">
        <v>192</v>
      </c>
      <c r="BX781"/>
      <c r="BY781"/>
      <c r="BZ781"/>
      <c r="CA781"/>
      <c r="CB781"/>
      <c r="CD781" s="1060"/>
      <c r="CE781" s="1286"/>
      <c r="CF781" s="1060"/>
      <c r="CG781" s="1060"/>
      <c r="CH781" s="1060"/>
      <c r="CK781" s="1645"/>
      <c r="CL781" s="1645"/>
      <c r="CM781" s="1645"/>
      <c r="CN781"/>
      <c r="CO781"/>
      <c r="CP781"/>
      <c r="CQ781"/>
      <c r="CR781"/>
      <c r="CS781" s="1060"/>
      <c r="CT781" s="1060"/>
      <c r="CU781" s="1060"/>
      <c r="CV781" s="1060"/>
      <c r="CW781" s="1060"/>
      <c r="CX781" s="1060"/>
    </row>
    <row r="782" spans="35:102" ht="15" customHeight="1" x14ac:dyDescent="0.3">
      <c r="AI782" s="1996">
        <v>48113000300</v>
      </c>
      <c r="AJ782" s="1997" t="s">
        <v>1786</v>
      </c>
      <c r="AK782" s="1997">
        <v>102143</v>
      </c>
      <c r="AL782" s="1998" t="s">
        <v>1729</v>
      </c>
      <c r="AM782" s="1998">
        <v>8.4</v>
      </c>
      <c r="AN782" s="1997" t="s">
        <v>192</v>
      </c>
      <c r="BX782"/>
      <c r="BY782"/>
      <c r="BZ782"/>
      <c r="CA782"/>
      <c r="CB782"/>
      <c r="CD782" s="1060"/>
      <c r="CE782" s="1286"/>
      <c r="CF782" s="1060"/>
      <c r="CG782" s="1060"/>
      <c r="CH782" s="1060"/>
      <c r="CK782" s="1645"/>
      <c r="CL782" s="1645"/>
      <c r="CM782" s="1645"/>
      <c r="CN782"/>
      <c r="CO782"/>
      <c r="CP782"/>
      <c r="CQ782"/>
      <c r="CR782"/>
      <c r="CS782" s="1060"/>
      <c r="CT782" s="1060"/>
      <c r="CU782" s="1060"/>
      <c r="CV782" s="1060"/>
      <c r="CW782" s="1060"/>
      <c r="CX782" s="1060"/>
    </row>
    <row r="783" spans="35:102" ht="15" customHeight="1" x14ac:dyDescent="0.3">
      <c r="AI783" s="1774">
        <v>48113000401</v>
      </c>
      <c r="AJ783" s="1993" t="s">
        <v>1786</v>
      </c>
      <c r="AK783" s="1993">
        <v>54565</v>
      </c>
      <c r="AL783" s="1994" t="s">
        <v>1728</v>
      </c>
      <c r="AM783" s="1994">
        <v>32</v>
      </c>
      <c r="AN783" s="1993" t="s">
        <v>193</v>
      </c>
      <c r="BX783"/>
      <c r="BY783"/>
      <c r="BZ783"/>
      <c r="CA783"/>
      <c r="CB783"/>
      <c r="CD783" s="1060"/>
      <c r="CE783" s="1286"/>
      <c r="CF783" s="1060"/>
      <c r="CG783" s="1060"/>
      <c r="CH783" s="1060"/>
      <c r="CK783" s="1645"/>
      <c r="CL783" s="1645"/>
      <c r="CM783" s="1645"/>
      <c r="CN783"/>
      <c r="CO783"/>
      <c r="CP783"/>
      <c r="CQ783"/>
      <c r="CR783"/>
      <c r="CS783" s="1060"/>
      <c r="CT783" s="1060"/>
      <c r="CU783" s="1060"/>
      <c r="CV783" s="1060"/>
      <c r="CW783" s="1060"/>
      <c r="CX783" s="1060"/>
    </row>
    <row r="784" spans="35:102" ht="15" customHeight="1" x14ac:dyDescent="0.3">
      <c r="AI784" s="1996">
        <v>48113000404</v>
      </c>
      <c r="AJ784" s="1997" t="s">
        <v>1786</v>
      </c>
      <c r="AK784" s="1997">
        <v>58189</v>
      </c>
      <c r="AL784" s="1998" t="s">
        <v>1728</v>
      </c>
      <c r="AM784" s="1998">
        <v>13.3</v>
      </c>
      <c r="AN784" s="1997" t="s">
        <v>192</v>
      </c>
      <c r="BX784"/>
      <c r="BY784"/>
      <c r="BZ784"/>
      <c r="CA784"/>
      <c r="CB784"/>
      <c r="CD784" s="1060"/>
      <c r="CE784" s="1286"/>
      <c r="CF784" s="1060"/>
      <c r="CG784" s="1060"/>
      <c r="CH784" s="1060"/>
      <c r="CK784" s="1645"/>
      <c r="CL784" s="1645"/>
      <c r="CM784" s="1645"/>
      <c r="CN784"/>
      <c r="CO784"/>
      <c r="CP784"/>
      <c r="CQ784"/>
      <c r="CR784"/>
      <c r="CS784" s="1060"/>
      <c r="CT784" s="1060"/>
      <c r="CU784" s="1060"/>
      <c r="CV784" s="1060"/>
      <c r="CW784" s="1060"/>
      <c r="CX784" s="1060"/>
    </row>
    <row r="785" spans="35:102" ht="15" customHeight="1" x14ac:dyDescent="0.3">
      <c r="AI785" s="1774">
        <v>48113000405</v>
      </c>
      <c r="AJ785" s="1993" t="s">
        <v>1786</v>
      </c>
      <c r="AK785" s="1993">
        <v>35025</v>
      </c>
      <c r="AL785" s="1994" t="s">
        <v>1730</v>
      </c>
      <c r="AM785" s="1994">
        <v>31.2</v>
      </c>
      <c r="AN785" s="1993" t="s">
        <v>193</v>
      </c>
      <c r="BX785"/>
      <c r="BY785"/>
      <c r="BZ785"/>
      <c r="CA785"/>
      <c r="CB785"/>
      <c r="CD785" s="1060"/>
      <c r="CE785" s="1286"/>
      <c r="CF785" s="1060"/>
      <c r="CG785" s="1060"/>
      <c r="CH785" s="1060"/>
      <c r="CK785" s="1645"/>
      <c r="CL785" s="1645"/>
      <c r="CM785" s="1645"/>
      <c r="CN785"/>
      <c r="CO785"/>
      <c r="CP785"/>
      <c r="CQ785"/>
      <c r="CR785"/>
      <c r="CS785" s="1060"/>
      <c r="CT785" s="1060"/>
      <c r="CU785" s="1060"/>
      <c r="CV785" s="1060"/>
      <c r="CW785" s="1060"/>
      <c r="CX785" s="1060"/>
    </row>
    <row r="786" spans="35:102" ht="15" customHeight="1" x14ac:dyDescent="0.3">
      <c r="AI786" s="1996">
        <v>48113000406</v>
      </c>
      <c r="AJ786" s="1997" t="s">
        <v>1786</v>
      </c>
      <c r="AK786" s="1997">
        <v>48631</v>
      </c>
      <c r="AL786" s="1998" t="s">
        <v>1728</v>
      </c>
      <c r="AM786" s="1998">
        <v>18.600000000000001</v>
      </c>
      <c r="AN786" s="1997" t="s">
        <v>192</v>
      </c>
      <c r="BX786"/>
      <c r="BY786"/>
      <c r="BZ786"/>
      <c r="CA786"/>
      <c r="CB786"/>
      <c r="CD786" s="1060"/>
      <c r="CE786" s="1286"/>
      <c r="CF786" s="1060"/>
      <c r="CG786" s="1060"/>
      <c r="CH786" s="1060"/>
      <c r="CK786" s="1645"/>
      <c r="CL786" s="1645"/>
      <c r="CM786" s="1645"/>
      <c r="CN786"/>
      <c r="CO786"/>
      <c r="CP786"/>
      <c r="CQ786"/>
      <c r="CR786"/>
      <c r="CS786" s="1060"/>
      <c r="CT786" s="1060"/>
      <c r="CU786" s="1060"/>
      <c r="CV786" s="1060"/>
      <c r="CW786" s="1060"/>
      <c r="CX786" s="1060"/>
    </row>
    <row r="787" spans="35:102" ht="15" customHeight="1" x14ac:dyDescent="0.3">
      <c r="AI787" s="1774">
        <v>48113000500</v>
      </c>
      <c r="AJ787" s="1993" t="s">
        <v>1786</v>
      </c>
      <c r="AK787" s="1993">
        <v>66070</v>
      </c>
      <c r="AL787" s="1994" t="s">
        <v>1727</v>
      </c>
      <c r="AM787" s="1994">
        <v>8.1999999999999993</v>
      </c>
      <c r="AN787" s="1993" t="s">
        <v>192</v>
      </c>
      <c r="BX787"/>
      <c r="BY787"/>
      <c r="BZ787"/>
      <c r="CA787"/>
      <c r="CB787"/>
      <c r="CD787" s="1060"/>
      <c r="CE787" s="1286"/>
      <c r="CF787" s="1060"/>
      <c r="CG787" s="1060"/>
      <c r="CH787" s="1060"/>
      <c r="CK787" s="1645"/>
      <c r="CL787" s="1645"/>
      <c r="CM787" s="1645"/>
      <c r="CN787"/>
      <c r="CO787"/>
      <c r="CP787"/>
      <c r="CQ787"/>
      <c r="CR787"/>
      <c r="CS787" s="1060"/>
      <c r="CT787" s="1060"/>
      <c r="CU787" s="1060"/>
      <c r="CV787" s="1060"/>
      <c r="CW787" s="1060"/>
      <c r="CX787" s="1060"/>
    </row>
    <row r="788" spans="35:102" ht="15" customHeight="1" x14ac:dyDescent="0.3">
      <c r="AI788" s="1996">
        <v>48113000601</v>
      </c>
      <c r="AJ788" s="1997" t="s">
        <v>1786</v>
      </c>
      <c r="AK788" s="1997">
        <v>52902</v>
      </c>
      <c r="AL788" s="1998" t="s">
        <v>1728</v>
      </c>
      <c r="AM788" s="1998">
        <v>13</v>
      </c>
      <c r="AN788" s="1997" t="s">
        <v>192</v>
      </c>
      <c r="BX788"/>
      <c r="BY788"/>
      <c r="BZ788"/>
      <c r="CA788"/>
      <c r="CB788"/>
      <c r="CD788" s="1060"/>
      <c r="CE788" s="1286"/>
      <c r="CF788" s="1060"/>
      <c r="CG788" s="1060"/>
      <c r="CH788" s="1060"/>
      <c r="CK788" s="1645"/>
      <c r="CL788" s="1645"/>
      <c r="CM788" s="1645"/>
      <c r="CN788"/>
      <c r="CO788"/>
      <c r="CP788"/>
      <c r="CQ788"/>
      <c r="CR788"/>
      <c r="CS788" s="1060"/>
      <c r="CT788" s="1060"/>
      <c r="CU788" s="1060"/>
      <c r="CV788" s="1060"/>
      <c r="CW788" s="1060"/>
      <c r="CX788" s="1060"/>
    </row>
    <row r="789" spans="35:102" ht="15" customHeight="1" x14ac:dyDescent="0.3">
      <c r="AI789" s="1774">
        <v>48113000603</v>
      </c>
      <c r="AJ789" s="1993" t="s">
        <v>1786</v>
      </c>
      <c r="AK789" s="1993">
        <v>90536</v>
      </c>
      <c r="AL789" s="1994" t="s">
        <v>1729</v>
      </c>
      <c r="AM789" s="1994">
        <v>5</v>
      </c>
      <c r="AN789" s="1993" t="s">
        <v>192</v>
      </c>
      <c r="BX789"/>
      <c r="BY789"/>
      <c r="BZ789"/>
      <c r="CA789"/>
      <c r="CB789"/>
      <c r="CD789" s="1060"/>
      <c r="CE789" s="1286"/>
      <c r="CF789" s="1060"/>
      <c r="CG789" s="1060"/>
      <c r="CH789" s="1060"/>
      <c r="CK789" s="1645"/>
      <c r="CL789" s="1645"/>
      <c r="CM789" s="1645"/>
      <c r="CN789"/>
      <c r="CO789"/>
      <c r="CP789"/>
      <c r="CQ789"/>
      <c r="CR789"/>
      <c r="CS789" s="1060"/>
      <c r="CT789" s="1060"/>
      <c r="CU789" s="1060"/>
      <c r="CV789" s="1060"/>
      <c r="CW789" s="1060"/>
      <c r="CX789" s="1060"/>
    </row>
    <row r="790" spans="35:102" ht="15" customHeight="1" x14ac:dyDescent="0.3">
      <c r="AI790" s="1996">
        <v>48113000605</v>
      </c>
      <c r="AJ790" s="1997" t="s">
        <v>1786</v>
      </c>
      <c r="AK790" s="1997">
        <v>82716</v>
      </c>
      <c r="AL790" s="1998" t="s">
        <v>1727</v>
      </c>
      <c r="AM790" s="1998">
        <v>9.6999999999999993</v>
      </c>
      <c r="AN790" s="1997" t="s">
        <v>192</v>
      </c>
      <c r="BX790"/>
      <c r="BY790"/>
      <c r="BZ790"/>
      <c r="CA790"/>
      <c r="CB790"/>
      <c r="CD790" s="1060"/>
      <c r="CE790" s="1286"/>
      <c r="CF790" s="1060"/>
      <c r="CG790" s="1060"/>
      <c r="CH790" s="1060"/>
      <c r="CK790" s="1645"/>
      <c r="CL790" s="1645"/>
      <c r="CM790" s="1645"/>
      <c r="CN790"/>
      <c r="CO790"/>
      <c r="CP790"/>
      <c r="CQ790"/>
      <c r="CR790"/>
      <c r="CS790" s="1060"/>
      <c r="CT790" s="1060"/>
      <c r="CU790" s="1060"/>
      <c r="CV790" s="1060"/>
      <c r="CW790" s="1060"/>
      <c r="CX790" s="1060"/>
    </row>
    <row r="791" spans="35:102" ht="15" customHeight="1" x14ac:dyDescent="0.3">
      <c r="AI791" s="1774">
        <v>48113000606</v>
      </c>
      <c r="AJ791" s="1993" t="s">
        <v>1786</v>
      </c>
      <c r="AK791" s="1993">
        <v>103142</v>
      </c>
      <c r="AL791" s="1994" t="s">
        <v>1729</v>
      </c>
      <c r="AM791" s="1994">
        <v>2.5</v>
      </c>
      <c r="AN791" s="1993" t="s">
        <v>192</v>
      </c>
      <c r="BX791"/>
      <c r="BY791"/>
      <c r="BZ791"/>
      <c r="CA791"/>
      <c r="CB791"/>
      <c r="CD791" s="1060"/>
      <c r="CE791" s="1286"/>
      <c r="CF791" s="1060"/>
      <c r="CG791" s="1060"/>
      <c r="CH791" s="1060"/>
      <c r="CK791" s="1645"/>
      <c r="CL791" s="1645"/>
      <c r="CM791" s="1645"/>
      <c r="CN791"/>
      <c r="CO791"/>
      <c r="CP791"/>
      <c r="CQ791"/>
      <c r="CR791"/>
      <c r="CS791" s="1060"/>
      <c r="CT791" s="1060"/>
      <c r="CU791" s="1060"/>
      <c r="CV791" s="1060"/>
      <c r="CW791" s="1060"/>
      <c r="CX791" s="1060"/>
    </row>
    <row r="792" spans="35:102" ht="15" customHeight="1" x14ac:dyDescent="0.3">
      <c r="AI792" s="1996">
        <v>48113000701</v>
      </c>
      <c r="AJ792" s="1997" t="s">
        <v>1786</v>
      </c>
      <c r="AK792" s="1997">
        <v>109855</v>
      </c>
      <c r="AL792" s="1998" t="s">
        <v>1729</v>
      </c>
      <c r="AM792" s="1998">
        <v>5.7</v>
      </c>
      <c r="AN792" s="1997" t="s">
        <v>192</v>
      </c>
      <c r="BX792"/>
      <c r="BY792"/>
      <c r="BZ792"/>
      <c r="CA792"/>
      <c r="CB792"/>
      <c r="CD792" s="1060"/>
      <c r="CE792" s="1286"/>
      <c r="CF792" s="1060"/>
      <c r="CG792" s="1060"/>
      <c r="CH792" s="1060"/>
      <c r="CK792" s="1645"/>
      <c r="CL792" s="1645"/>
      <c r="CM792" s="1645"/>
      <c r="CN792"/>
      <c r="CO792"/>
      <c r="CP792"/>
      <c r="CQ792"/>
      <c r="CR792"/>
      <c r="CS792" s="1060"/>
      <c r="CT792" s="1060"/>
      <c r="CU792" s="1060"/>
      <c r="CV792" s="1060"/>
      <c r="CW792" s="1060"/>
      <c r="CX792" s="1060"/>
    </row>
    <row r="793" spans="35:102" ht="15" customHeight="1" x14ac:dyDescent="0.3">
      <c r="AI793" s="1774">
        <v>48113000702</v>
      </c>
      <c r="AJ793" s="1993" t="s">
        <v>1786</v>
      </c>
      <c r="AK793" s="1993">
        <v>65216</v>
      </c>
      <c r="AL793" s="1994" t="s">
        <v>1727</v>
      </c>
      <c r="AM793" s="1994">
        <v>4.2</v>
      </c>
      <c r="AN793" s="1993" t="s">
        <v>192</v>
      </c>
      <c r="BX793"/>
      <c r="BY793"/>
      <c r="BZ793"/>
      <c r="CA793"/>
      <c r="CB793"/>
      <c r="CD793" s="1060"/>
      <c r="CE793" s="1286"/>
      <c r="CF793" s="1060"/>
      <c r="CG793" s="1060"/>
      <c r="CH793" s="1060"/>
      <c r="CK793" s="1645"/>
      <c r="CL793" s="1645"/>
      <c r="CM793" s="1645"/>
      <c r="CN793"/>
      <c r="CO793"/>
      <c r="CP793"/>
      <c r="CQ793"/>
      <c r="CR793"/>
      <c r="CS793" s="1060"/>
      <c r="CT793" s="1060"/>
      <c r="CU793" s="1060"/>
      <c r="CV793" s="1060"/>
      <c r="CW793" s="1060"/>
      <c r="CX793" s="1060"/>
    </row>
    <row r="794" spans="35:102" ht="15" customHeight="1" x14ac:dyDescent="0.3">
      <c r="AI794" s="1996">
        <v>48113000800</v>
      </c>
      <c r="AJ794" s="1997" t="s">
        <v>1786</v>
      </c>
      <c r="AK794" s="1997">
        <v>51139</v>
      </c>
      <c r="AL794" s="1998" t="s">
        <v>1728</v>
      </c>
      <c r="AM794" s="1998">
        <v>21.9</v>
      </c>
      <c r="AN794" s="1997" t="s">
        <v>193</v>
      </c>
      <c r="BX794"/>
      <c r="BY794"/>
      <c r="BZ794"/>
      <c r="CA794"/>
      <c r="CB794"/>
      <c r="CD794" s="1060"/>
      <c r="CE794" s="1286"/>
      <c r="CF794" s="1060"/>
      <c r="CG794" s="1060"/>
      <c r="CH794" s="1060"/>
      <c r="CK794" s="1645"/>
      <c r="CL794" s="1645"/>
      <c r="CM794" s="1645"/>
      <c r="CN794"/>
      <c r="CO794"/>
      <c r="CP794"/>
      <c r="CQ794"/>
      <c r="CR794"/>
      <c r="CS794" s="1060"/>
      <c r="CT794" s="1060"/>
      <c r="CU794" s="1060"/>
      <c r="CV794" s="1060"/>
      <c r="CW794" s="1060"/>
      <c r="CX794" s="1060"/>
    </row>
    <row r="795" spans="35:102" ht="15" customHeight="1" x14ac:dyDescent="0.3">
      <c r="AI795" s="1774">
        <v>48113000900</v>
      </c>
      <c r="AJ795" s="1993" t="s">
        <v>1786</v>
      </c>
      <c r="AK795" s="1993">
        <v>58155</v>
      </c>
      <c r="AL795" s="1994" t="s">
        <v>1728</v>
      </c>
      <c r="AM795" s="1994">
        <v>23.8</v>
      </c>
      <c r="AN795" s="1993" t="s">
        <v>193</v>
      </c>
      <c r="BX795"/>
      <c r="BY795"/>
      <c r="BZ795"/>
      <c r="CA795"/>
      <c r="CB795"/>
      <c r="CD795" s="1060"/>
      <c r="CE795" s="1286"/>
      <c r="CF795" s="1060"/>
      <c r="CG795" s="1060"/>
      <c r="CH795" s="1060"/>
      <c r="CK795" s="1645"/>
      <c r="CL795" s="1645"/>
      <c r="CM795" s="1645"/>
      <c r="CN795"/>
      <c r="CO795"/>
      <c r="CP795"/>
      <c r="CQ795"/>
      <c r="CR795"/>
      <c r="CS795" s="1060"/>
      <c r="CT795" s="1060"/>
      <c r="CU795" s="1060"/>
      <c r="CV795" s="1060"/>
      <c r="CW795" s="1060"/>
      <c r="CX795" s="1060"/>
    </row>
    <row r="796" spans="35:102" ht="15" customHeight="1" x14ac:dyDescent="0.3">
      <c r="AI796" s="1996">
        <v>48113001001</v>
      </c>
      <c r="AJ796" s="1997" t="s">
        <v>1786</v>
      </c>
      <c r="AK796" s="1997">
        <v>101023</v>
      </c>
      <c r="AL796" s="1998" t="s">
        <v>1729</v>
      </c>
      <c r="AM796" s="1998">
        <v>3.2</v>
      </c>
      <c r="AN796" s="1997" t="s">
        <v>192</v>
      </c>
      <c r="BX796"/>
      <c r="BY796"/>
      <c r="BZ796"/>
      <c r="CA796"/>
      <c r="CB796"/>
      <c r="CD796" s="1060"/>
      <c r="CE796" s="1286"/>
      <c r="CF796" s="1060"/>
      <c r="CG796" s="1060"/>
      <c r="CH796" s="1060"/>
      <c r="CK796" s="1645"/>
      <c r="CL796" s="1645"/>
      <c r="CM796" s="1645"/>
      <c r="CN796"/>
      <c r="CO796"/>
      <c r="CP796"/>
      <c r="CQ796"/>
      <c r="CR796"/>
      <c r="CS796" s="1060"/>
      <c r="CT796" s="1060"/>
      <c r="CU796" s="1060"/>
      <c r="CV796" s="1060"/>
      <c r="CW796" s="1060"/>
      <c r="CX796" s="1060"/>
    </row>
    <row r="797" spans="35:102" ht="15" customHeight="1" x14ac:dyDescent="0.3">
      <c r="AI797" s="1774">
        <v>48113001002</v>
      </c>
      <c r="AJ797" s="1993" t="s">
        <v>1786</v>
      </c>
      <c r="AK797" s="1993">
        <v>72132</v>
      </c>
      <c r="AL797" s="1994" t="s">
        <v>1727</v>
      </c>
      <c r="AM797" s="1994">
        <v>11.8</v>
      </c>
      <c r="AN797" s="1993" t="s">
        <v>192</v>
      </c>
      <c r="BX797"/>
      <c r="BY797"/>
      <c r="BZ797"/>
      <c r="CA797"/>
      <c r="CB797"/>
      <c r="CD797" s="1060"/>
      <c r="CE797" s="1286"/>
      <c r="CF797" s="1060"/>
      <c r="CG797" s="1060"/>
      <c r="CH797" s="1060"/>
      <c r="CK797" s="1645"/>
      <c r="CL797" s="1645"/>
      <c r="CM797" s="1645"/>
      <c r="CN797"/>
      <c r="CO797"/>
      <c r="CP797"/>
      <c r="CQ797"/>
      <c r="CR797"/>
      <c r="CS797" s="1060"/>
      <c r="CT797" s="1060"/>
      <c r="CU797" s="1060"/>
      <c r="CV797" s="1060"/>
      <c r="CW797" s="1060"/>
      <c r="CX797" s="1060"/>
    </row>
    <row r="798" spans="35:102" ht="15" customHeight="1" x14ac:dyDescent="0.3">
      <c r="AI798" s="1996">
        <v>48113001101</v>
      </c>
      <c r="AJ798" s="1997" t="s">
        <v>1786</v>
      </c>
      <c r="AK798" s="1997">
        <v>87958</v>
      </c>
      <c r="AL798" s="1998" t="s">
        <v>1729</v>
      </c>
      <c r="AM798" s="1998">
        <v>8.4</v>
      </c>
      <c r="AN798" s="1997" t="s">
        <v>192</v>
      </c>
      <c r="BX798"/>
      <c r="BY798"/>
      <c r="BZ798"/>
      <c r="CA798"/>
      <c r="CB798"/>
      <c r="CD798" s="1060"/>
      <c r="CE798" s="1286"/>
      <c r="CF798" s="1060"/>
      <c r="CG798" s="1060"/>
      <c r="CH798" s="1060"/>
      <c r="CK798" s="1645"/>
      <c r="CL798" s="1645"/>
      <c r="CM798" s="1645"/>
      <c r="CN798"/>
      <c r="CO798"/>
      <c r="CP798"/>
      <c r="CQ798"/>
      <c r="CR798"/>
      <c r="CS798" s="1060"/>
      <c r="CT798" s="1060"/>
      <c r="CU798" s="1060"/>
      <c r="CV798" s="1060"/>
      <c r="CW798" s="1060"/>
      <c r="CX798" s="1060"/>
    </row>
    <row r="799" spans="35:102" ht="15" customHeight="1" x14ac:dyDescent="0.3">
      <c r="AI799" s="1774">
        <v>48113001102</v>
      </c>
      <c r="AJ799" s="1993" t="s">
        <v>1786</v>
      </c>
      <c r="AK799" s="1993">
        <v>116563</v>
      </c>
      <c r="AL799" s="1994" t="s">
        <v>1729</v>
      </c>
      <c r="AM799" s="1994">
        <v>2.2000000000000002</v>
      </c>
      <c r="AN799" s="1993" t="s">
        <v>192</v>
      </c>
      <c r="BX799"/>
      <c r="BY799"/>
      <c r="BZ799"/>
      <c r="CA799"/>
      <c r="CB799"/>
      <c r="CD799" s="1060"/>
      <c r="CE799" s="1286"/>
      <c r="CF799" s="1060"/>
      <c r="CG799" s="1060"/>
      <c r="CH799" s="1060"/>
      <c r="CK799" s="1645"/>
      <c r="CL799" s="1645"/>
      <c r="CM799" s="1645"/>
      <c r="CN799"/>
      <c r="CO799"/>
      <c r="CP799"/>
      <c r="CQ799"/>
      <c r="CR799"/>
      <c r="CS799" s="1060"/>
      <c r="CT799" s="1060"/>
      <c r="CU799" s="1060"/>
      <c r="CV799" s="1060"/>
      <c r="CW799" s="1060"/>
      <c r="CX799" s="1060"/>
    </row>
    <row r="800" spans="35:102" ht="15" customHeight="1" x14ac:dyDescent="0.3">
      <c r="AI800" s="1996">
        <v>48113001202</v>
      </c>
      <c r="AJ800" s="1997" t="s">
        <v>1786</v>
      </c>
      <c r="AK800" s="1997">
        <v>50130</v>
      </c>
      <c r="AL800" s="1998" t="s">
        <v>1728</v>
      </c>
      <c r="AM800" s="1998">
        <v>15.1</v>
      </c>
      <c r="AN800" s="1997" t="s">
        <v>192</v>
      </c>
      <c r="BX800"/>
      <c r="BY800"/>
      <c r="BZ800"/>
      <c r="CA800"/>
      <c r="CB800"/>
      <c r="CD800" s="1060"/>
      <c r="CE800" s="1286"/>
      <c r="CF800" s="1060"/>
      <c r="CG800" s="1060"/>
      <c r="CH800" s="1060"/>
      <c r="CK800" s="1645"/>
      <c r="CL800" s="1645"/>
      <c r="CM800" s="1645"/>
      <c r="CN800"/>
      <c r="CO800"/>
      <c r="CP800"/>
      <c r="CQ800"/>
      <c r="CR800"/>
      <c r="CS800" s="1060"/>
      <c r="CT800" s="1060"/>
      <c r="CU800" s="1060"/>
      <c r="CV800" s="1060"/>
      <c r="CW800" s="1060"/>
      <c r="CX800" s="1060"/>
    </row>
    <row r="801" spans="35:102" ht="15" customHeight="1" x14ac:dyDescent="0.3">
      <c r="AI801" s="1774">
        <v>48113001203</v>
      </c>
      <c r="AJ801" s="1993" t="s">
        <v>1786</v>
      </c>
      <c r="AK801" s="1993">
        <v>78021</v>
      </c>
      <c r="AL801" s="1994" t="s">
        <v>1727</v>
      </c>
      <c r="AM801" s="1994">
        <v>17.899999999999999</v>
      </c>
      <c r="AN801" s="1993" t="s">
        <v>192</v>
      </c>
      <c r="BX801"/>
      <c r="BY801"/>
      <c r="BZ801"/>
      <c r="CA801"/>
      <c r="CB801"/>
      <c r="CD801" s="1060"/>
      <c r="CE801" s="1286"/>
      <c r="CF801" s="1060"/>
      <c r="CG801" s="1060"/>
      <c r="CH801" s="1060"/>
      <c r="CK801" s="1645"/>
      <c r="CL801" s="1645"/>
      <c r="CM801" s="1645"/>
      <c r="CN801"/>
      <c r="CO801"/>
      <c r="CP801"/>
      <c r="CQ801"/>
      <c r="CR801"/>
      <c r="CS801" s="1060"/>
      <c r="CT801" s="1060"/>
      <c r="CU801" s="1060"/>
      <c r="CV801" s="1060"/>
      <c r="CW801" s="1060"/>
      <c r="CX801" s="1060"/>
    </row>
    <row r="802" spans="35:102" ht="15" customHeight="1" x14ac:dyDescent="0.3">
      <c r="AI802" s="1996">
        <v>48113001204</v>
      </c>
      <c r="AJ802" s="1997" t="s">
        <v>1786</v>
      </c>
      <c r="AK802" s="1997">
        <v>42823</v>
      </c>
      <c r="AL802" s="1998" t="s">
        <v>1730</v>
      </c>
      <c r="AM802" s="1998">
        <v>21.6</v>
      </c>
      <c r="AN802" s="1997" t="s">
        <v>193</v>
      </c>
      <c r="BX802"/>
      <c r="BY802"/>
      <c r="BZ802"/>
      <c r="CA802"/>
      <c r="CB802"/>
      <c r="CD802" s="1060"/>
      <c r="CE802" s="1286"/>
      <c r="CF802" s="1060"/>
      <c r="CG802" s="1060"/>
      <c r="CH802" s="1060"/>
      <c r="CK802" s="1645"/>
      <c r="CL802" s="1645"/>
      <c r="CM802" s="1645"/>
      <c r="CN802"/>
      <c r="CO802"/>
      <c r="CP802"/>
      <c r="CQ802"/>
      <c r="CR802"/>
      <c r="CS802" s="1060"/>
      <c r="CT802" s="1060"/>
      <c r="CU802" s="1060"/>
      <c r="CV802" s="1060"/>
      <c r="CW802" s="1060"/>
      <c r="CX802" s="1060"/>
    </row>
    <row r="803" spans="35:102" ht="15" customHeight="1" x14ac:dyDescent="0.3">
      <c r="AI803" s="1774">
        <v>48113001301</v>
      </c>
      <c r="AJ803" s="1993" t="s">
        <v>1786</v>
      </c>
      <c r="AK803" s="1993">
        <v>54213</v>
      </c>
      <c r="AL803" s="1994" t="s">
        <v>1728</v>
      </c>
      <c r="AM803" s="1994">
        <v>13.3</v>
      </c>
      <c r="AN803" s="1993" t="s">
        <v>192</v>
      </c>
      <c r="BX803"/>
      <c r="BY803"/>
      <c r="BZ803"/>
      <c r="CA803"/>
      <c r="CB803"/>
      <c r="CD803" s="1060"/>
      <c r="CE803" s="1286"/>
      <c r="CF803" s="1060"/>
      <c r="CG803" s="1060"/>
      <c r="CH803" s="1060"/>
      <c r="CK803" s="1645"/>
      <c r="CL803" s="1645"/>
      <c r="CM803" s="1645"/>
      <c r="CN803"/>
      <c r="CO803"/>
      <c r="CP803"/>
      <c r="CQ803"/>
      <c r="CR803"/>
      <c r="CS803" s="1060"/>
      <c r="CT803" s="1060"/>
      <c r="CU803" s="1060"/>
      <c r="CV803" s="1060"/>
      <c r="CW803" s="1060"/>
      <c r="CX803" s="1060"/>
    </row>
    <row r="804" spans="35:102" ht="15" customHeight="1" x14ac:dyDescent="0.3">
      <c r="AI804" s="1996">
        <v>48113001302</v>
      </c>
      <c r="AJ804" s="1997" t="s">
        <v>1786</v>
      </c>
      <c r="AK804" s="1997">
        <v>35098</v>
      </c>
      <c r="AL804" s="1998" t="s">
        <v>1730</v>
      </c>
      <c r="AM804" s="1998">
        <v>25.5</v>
      </c>
      <c r="AN804" s="1997" t="s">
        <v>193</v>
      </c>
      <c r="BX804"/>
      <c r="BY804"/>
      <c r="BZ804"/>
      <c r="CA804"/>
      <c r="CB804"/>
      <c r="CD804" s="1060"/>
      <c r="CE804" s="1286"/>
      <c r="CF804" s="1060"/>
      <c r="CG804" s="1060"/>
      <c r="CH804" s="1060"/>
      <c r="CK804" s="1645"/>
      <c r="CL804" s="1645"/>
      <c r="CM804" s="1645"/>
      <c r="CN804"/>
      <c r="CO804"/>
      <c r="CP804"/>
      <c r="CQ804"/>
      <c r="CR804"/>
      <c r="CS804" s="1060"/>
      <c r="CT804" s="1060"/>
      <c r="CU804" s="1060"/>
      <c r="CV804" s="1060"/>
      <c r="CW804" s="1060"/>
      <c r="CX804" s="1060"/>
    </row>
    <row r="805" spans="35:102" ht="15" customHeight="1" x14ac:dyDescent="0.3">
      <c r="AI805" s="1774">
        <v>48113001400</v>
      </c>
      <c r="AJ805" s="1993" t="s">
        <v>1786</v>
      </c>
      <c r="AK805" s="1993">
        <v>45156</v>
      </c>
      <c r="AL805" s="1994" t="s">
        <v>1728</v>
      </c>
      <c r="AM805" s="1994">
        <v>24.4</v>
      </c>
      <c r="AN805" s="1993" t="s">
        <v>193</v>
      </c>
      <c r="BX805"/>
      <c r="BY805"/>
      <c r="BZ805"/>
      <c r="CA805"/>
      <c r="CB805"/>
      <c r="CD805" s="1060"/>
      <c r="CE805" s="1286"/>
      <c r="CF805" s="1060"/>
      <c r="CG805" s="1060"/>
      <c r="CH805" s="1060"/>
      <c r="CK805" s="1645"/>
      <c r="CL805" s="1645"/>
      <c r="CM805" s="1645"/>
      <c r="CN805"/>
      <c r="CO805"/>
      <c r="CP805"/>
      <c r="CQ805"/>
      <c r="CR805"/>
      <c r="CS805" s="1060"/>
      <c r="CT805" s="1060"/>
      <c r="CU805" s="1060"/>
      <c r="CV805" s="1060"/>
      <c r="CW805" s="1060"/>
      <c r="CX805" s="1060"/>
    </row>
    <row r="806" spans="35:102" ht="15" customHeight="1" x14ac:dyDescent="0.3">
      <c r="AI806" s="1996">
        <v>48113001502</v>
      </c>
      <c r="AJ806" s="1997" t="s">
        <v>1786</v>
      </c>
      <c r="AK806" s="1997">
        <v>32917</v>
      </c>
      <c r="AL806" s="1998" t="s">
        <v>1730</v>
      </c>
      <c r="AM806" s="1998">
        <v>36.700000000000003</v>
      </c>
      <c r="AN806" s="1997" t="s">
        <v>193</v>
      </c>
      <c r="BX806"/>
      <c r="BY806"/>
      <c r="BZ806"/>
      <c r="CA806"/>
      <c r="CB806"/>
      <c r="CD806" s="1060"/>
      <c r="CE806" s="1286"/>
      <c r="CF806" s="1060"/>
      <c r="CG806" s="1060"/>
      <c r="CH806" s="1060"/>
      <c r="CK806" s="1645"/>
      <c r="CL806" s="1645"/>
      <c r="CM806" s="1645"/>
      <c r="CN806"/>
      <c r="CO806"/>
      <c r="CP806"/>
      <c r="CQ806"/>
      <c r="CR806"/>
      <c r="CS806" s="1060"/>
      <c r="CT806" s="1060"/>
      <c r="CU806" s="1060"/>
      <c r="CV806" s="1060"/>
      <c r="CW806" s="1060"/>
      <c r="CX806" s="1060"/>
    </row>
    <row r="807" spans="35:102" ht="15" customHeight="1" x14ac:dyDescent="0.3">
      <c r="AI807" s="1774">
        <v>48113001503</v>
      </c>
      <c r="AJ807" s="1993" t="s">
        <v>1786</v>
      </c>
      <c r="AK807" s="1993">
        <v>25738</v>
      </c>
      <c r="AL807" s="1994" t="s">
        <v>1730</v>
      </c>
      <c r="AM807" s="1994">
        <v>47.2</v>
      </c>
      <c r="AN807" s="1993" t="s">
        <v>193</v>
      </c>
      <c r="BX807"/>
      <c r="BY807"/>
      <c r="BZ807"/>
      <c r="CA807"/>
      <c r="CB807"/>
      <c r="CD807" s="1060"/>
      <c r="CE807" s="1286"/>
      <c r="CF807" s="1060"/>
      <c r="CG807" s="1060"/>
      <c r="CH807" s="1060"/>
      <c r="CK807" s="1645"/>
      <c r="CL807" s="1645"/>
      <c r="CM807" s="1645"/>
      <c r="CN807"/>
      <c r="CO807"/>
      <c r="CP807"/>
      <c r="CQ807"/>
      <c r="CR807"/>
      <c r="CS807" s="1060"/>
      <c r="CT807" s="1060"/>
      <c r="CU807" s="1060"/>
      <c r="CV807" s="1060"/>
      <c r="CW807" s="1060"/>
      <c r="CX807" s="1060"/>
    </row>
    <row r="808" spans="35:102" ht="15" customHeight="1" x14ac:dyDescent="0.3">
      <c r="AI808" s="1996">
        <v>48113001504</v>
      </c>
      <c r="AJ808" s="1997" t="s">
        <v>1786</v>
      </c>
      <c r="AK808" s="1997">
        <v>37113</v>
      </c>
      <c r="AL808" s="1998" t="s">
        <v>1730</v>
      </c>
      <c r="AM808" s="1998">
        <v>38.299999999999997</v>
      </c>
      <c r="AN808" s="1997" t="s">
        <v>193</v>
      </c>
      <c r="BX808"/>
      <c r="BY808"/>
      <c r="BZ808"/>
      <c r="CA808"/>
      <c r="CB808"/>
      <c r="CD808" s="1060"/>
      <c r="CE808" s="1286"/>
      <c r="CF808" s="1060"/>
      <c r="CG808" s="1060"/>
      <c r="CH808" s="1060"/>
      <c r="CK808" s="1645"/>
      <c r="CL808" s="1645"/>
      <c r="CM808" s="1645"/>
      <c r="CN808"/>
      <c r="CO808"/>
      <c r="CP808"/>
      <c r="CQ808"/>
      <c r="CR808"/>
      <c r="CS808" s="1060"/>
      <c r="CT808" s="1060"/>
      <c r="CU808" s="1060"/>
      <c r="CV808" s="1060"/>
      <c r="CW808" s="1060"/>
      <c r="CX808" s="1060"/>
    </row>
    <row r="809" spans="35:102" ht="15" customHeight="1" x14ac:dyDescent="0.3">
      <c r="AI809" s="1774">
        <v>48113001600</v>
      </c>
      <c r="AJ809" s="1993" t="s">
        <v>1786</v>
      </c>
      <c r="AK809" s="1993">
        <v>51639</v>
      </c>
      <c r="AL809" s="1994" t="s">
        <v>1728</v>
      </c>
      <c r="AM809" s="1994">
        <v>27.6</v>
      </c>
      <c r="AN809" s="1993" t="s">
        <v>193</v>
      </c>
      <c r="BX809"/>
      <c r="BY809"/>
      <c r="BZ809"/>
      <c r="CA809"/>
      <c r="CB809"/>
      <c r="CD809" s="1060"/>
      <c r="CE809" s="1286"/>
      <c r="CF809" s="1060"/>
      <c r="CG809" s="1060"/>
      <c r="CH809" s="1060"/>
      <c r="CK809" s="1645"/>
      <c r="CL809" s="1645"/>
      <c r="CM809" s="1645"/>
      <c r="CN809"/>
      <c r="CO809"/>
      <c r="CP809"/>
      <c r="CQ809"/>
      <c r="CR809"/>
      <c r="CS809" s="1060"/>
      <c r="CT809" s="1060"/>
      <c r="CU809" s="1060"/>
      <c r="CV809" s="1060"/>
      <c r="CW809" s="1060"/>
      <c r="CX809" s="1060"/>
    </row>
    <row r="810" spans="35:102" ht="15" customHeight="1" x14ac:dyDescent="0.3">
      <c r="AI810" s="1996">
        <v>48113001701</v>
      </c>
      <c r="AJ810" s="1997" t="s">
        <v>1786</v>
      </c>
      <c r="AK810" s="1997">
        <v>102857</v>
      </c>
      <c r="AL810" s="1998" t="s">
        <v>1729</v>
      </c>
      <c r="AM810" s="1998">
        <v>9</v>
      </c>
      <c r="AN810" s="1997" t="s">
        <v>192</v>
      </c>
      <c r="BX810"/>
      <c r="BY810"/>
      <c r="BZ810"/>
      <c r="CA810"/>
      <c r="CB810"/>
      <c r="CD810" s="1060"/>
      <c r="CE810" s="1286"/>
      <c r="CF810" s="1060"/>
      <c r="CG810" s="1060"/>
      <c r="CH810" s="1060"/>
      <c r="CK810" s="1645"/>
      <c r="CL810" s="1645"/>
      <c r="CM810" s="1645"/>
      <c r="CN810"/>
      <c r="CO810"/>
      <c r="CP810"/>
      <c r="CQ810"/>
      <c r="CR810"/>
      <c r="CS810" s="1060"/>
      <c r="CT810" s="1060"/>
      <c r="CU810" s="1060"/>
      <c r="CV810" s="1060"/>
      <c r="CW810" s="1060"/>
      <c r="CX810" s="1060"/>
    </row>
    <row r="811" spans="35:102" ht="15" customHeight="1" x14ac:dyDescent="0.3">
      <c r="AI811" s="1774">
        <v>48113001703</v>
      </c>
      <c r="AJ811" s="1993" t="s">
        <v>1786</v>
      </c>
      <c r="AK811" s="1993">
        <v>95426</v>
      </c>
      <c r="AL811" s="1994" t="s">
        <v>1729</v>
      </c>
      <c r="AM811" s="1994">
        <v>8.6999999999999993</v>
      </c>
      <c r="AN811" s="1993" t="s">
        <v>192</v>
      </c>
      <c r="BX811"/>
      <c r="BY811"/>
      <c r="BZ811"/>
      <c r="CA811"/>
      <c r="CB811"/>
      <c r="CD811" s="1060"/>
      <c r="CE811" s="1286"/>
      <c r="CF811" s="1060"/>
      <c r="CG811" s="1060"/>
      <c r="CH811" s="1060"/>
      <c r="CK811" s="1645"/>
      <c r="CL811" s="1645"/>
      <c r="CM811" s="1645"/>
      <c r="CN811"/>
      <c r="CO811"/>
      <c r="CP811"/>
      <c r="CQ811"/>
      <c r="CR811"/>
      <c r="CS811" s="1060"/>
      <c r="CT811" s="1060"/>
      <c r="CU811" s="1060"/>
      <c r="CV811" s="1060"/>
      <c r="CW811" s="1060"/>
      <c r="CX811" s="1060"/>
    </row>
    <row r="812" spans="35:102" ht="15" customHeight="1" x14ac:dyDescent="0.3">
      <c r="AI812" s="1996">
        <v>48113001704</v>
      </c>
      <c r="AJ812" s="1997" t="s">
        <v>1786</v>
      </c>
      <c r="AK812" s="1997">
        <v>110441</v>
      </c>
      <c r="AL812" s="1998" t="s">
        <v>1729</v>
      </c>
      <c r="AM812" s="1998">
        <v>6.7</v>
      </c>
      <c r="AN812" s="1997" t="s">
        <v>192</v>
      </c>
      <c r="BX812"/>
      <c r="BY812"/>
      <c r="BZ812"/>
      <c r="CA812"/>
      <c r="CB812"/>
      <c r="CD812" s="1060"/>
      <c r="CE812" s="1286"/>
      <c r="CF812" s="1060"/>
      <c r="CG812" s="1060"/>
      <c r="CH812" s="1060"/>
      <c r="CK812" s="1645"/>
      <c r="CL812" s="1645"/>
      <c r="CM812" s="1645"/>
      <c r="CN812"/>
      <c r="CO812"/>
      <c r="CP812"/>
      <c r="CQ812"/>
      <c r="CR812"/>
      <c r="CS812" s="1060"/>
      <c r="CT812" s="1060"/>
      <c r="CU812" s="1060"/>
      <c r="CV812" s="1060"/>
      <c r="CW812" s="1060"/>
      <c r="CX812" s="1060"/>
    </row>
    <row r="813" spans="35:102" ht="15" customHeight="1" x14ac:dyDescent="0.3">
      <c r="AI813" s="1774">
        <v>48113001800</v>
      </c>
      <c r="AJ813" s="1993" t="s">
        <v>1786</v>
      </c>
      <c r="AK813" s="1993">
        <v>83405</v>
      </c>
      <c r="AL813" s="1994" t="s">
        <v>1727</v>
      </c>
      <c r="AM813" s="1994">
        <v>6</v>
      </c>
      <c r="AN813" s="1993" t="s">
        <v>192</v>
      </c>
      <c r="BX813"/>
      <c r="BY813"/>
      <c r="BZ813"/>
      <c r="CA813"/>
      <c r="CB813"/>
      <c r="CD813" s="1060"/>
      <c r="CE813" s="1286"/>
      <c r="CF813" s="1060"/>
      <c r="CG813" s="1060"/>
      <c r="CH813" s="1060"/>
      <c r="CK813" s="1645"/>
      <c r="CL813" s="1645"/>
      <c r="CM813" s="1645"/>
      <c r="CN813"/>
      <c r="CO813"/>
      <c r="CP813"/>
      <c r="CQ813"/>
      <c r="CR813"/>
      <c r="CS813" s="1060"/>
      <c r="CT813" s="1060"/>
      <c r="CU813" s="1060"/>
      <c r="CV813" s="1060"/>
      <c r="CW813" s="1060"/>
      <c r="CX813" s="1060"/>
    </row>
    <row r="814" spans="35:102" ht="15" customHeight="1" x14ac:dyDescent="0.3">
      <c r="AI814" s="1996">
        <v>48113001900</v>
      </c>
      <c r="AJ814" s="1997" t="s">
        <v>1786</v>
      </c>
      <c r="AK814" s="1997">
        <v>113016</v>
      </c>
      <c r="AL814" s="1998" t="s">
        <v>1729</v>
      </c>
      <c r="AM814" s="1998">
        <v>11.4</v>
      </c>
      <c r="AN814" s="1997" t="s">
        <v>192</v>
      </c>
      <c r="BX814"/>
      <c r="BY814"/>
      <c r="BZ814"/>
      <c r="CA814"/>
      <c r="CB814"/>
      <c r="CD814" s="1060"/>
      <c r="CE814" s="1286"/>
      <c r="CF814" s="1060"/>
      <c r="CG814" s="1060"/>
      <c r="CH814" s="1060"/>
      <c r="CK814" s="1645"/>
      <c r="CL814" s="1645"/>
      <c r="CM814" s="1645"/>
      <c r="CN814"/>
      <c r="CO814"/>
      <c r="CP814"/>
      <c r="CQ814"/>
      <c r="CR814"/>
      <c r="CS814" s="1060"/>
      <c r="CT814" s="1060"/>
      <c r="CU814" s="1060"/>
      <c r="CV814" s="1060"/>
      <c r="CW814" s="1060"/>
      <c r="CX814" s="1060"/>
    </row>
    <row r="815" spans="35:102" ht="15" customHeight="1" x14ac:dyDescent="0.3">
      <c r="AI815" s="1774">
        <v>48113002000</v>
      </c>
      <c r="AJ815" s="1993" t="s">
        <v>1786</v>
      </c>
      <c r="AK815" s="1993">
        <v>37668</v>
      </c>
      <c r="AL815" s="1994" t="s">
        <v>1730</v>
      </c>
      <c r="AM815" s="1994">
        <v>21.1</v>
      </c>
      <c r="AN815" s="1993" t="s">
        <v>193</v>
      </c>
      <c r="BX815"/>
      <c r="BY815"/>
      <c r="BZ815"/>
      <c r="CA815"/>
      <c r="CB815"/>
      <c r="CD815" s="1060"/>
      <c r="CE815" s="1286"/>
      <c r="CF815" s="1060"/>
      <c r="CG815" s="1060"/>
      <c r="CH815" s="1060"/>
      <c r="CK815" s="1645"/>
      <c r="CL815" s="1645"/>
      <c r="CM815" s="1645"/>
      <c r="CN815"/>
      <c r="CO815"/>
      <c r="CP815"/>
      <c r="CQ815"/>
      <c r="CR815"/>
      <c r="CS815" s="1060"/>
      <c r="CT815" s="1060"/>
      <c r="CU815" s="1060"/>
      <c r="CV815" s="1060"/>
      <c r="CW815" s="1060"/>
      <c r="CX815" s="1060"/>
    </row>
    <row r="816" spans="35:102" ht="15" customHeight="1" x14ac:dyDescent="0.3">
      <c r="AI816" s="1996">
        <v>48113002100</v>
      </c>
      <c r="AJ816" s="1997" t="s">
        <v>1786</v>
      </c>
      <c r="AK816" s="1997">
        <v>74271</v>
      </c>
      <c r="AL816" s="1998" t="s">
        <v>1727</v>
      </c>
      <c r="AM816" s="1998">
        <v>19.100000000000001</v>
      </c>
      <c r="AN816" s="1997" t="s">
        <v>192</v>
      </c>
      <c r="BX816"/>
      <c r="BY816"/>
      <c r="BZ816"/>
      <c r="CA816"/>
      <c r="CB816"/>
      <c r="CD816" s="1060"/>
      <c r="CE816" s="1286"/>
      <c r="CF816" s="1060"/>
      <c r="CG816" s="1060"/>
      <c r="CH816" s="1060"/>
      <c r="CK816" s="1645"/>
      <c r="CL816" s="1645"/>
      <c r="CM816" s="1645"/>
      <c r="CN816"/>
      <c r="CO816"/>
      <c r="CP816"/>
      <c r="CQ816"/>
      <c r="CR816"/>
      <c r="CS816" s="1060"/>
      <c r="CT816" s="1060"/>
      <c r="CU816" s="1060"/>
      <c r="CV816" s="1060"/>
      <c r="CW816" s="1060"/>
      <c r="CX816" s="1060"/>
    </row>
    <row r="817" spans="35:102" ht="15" customHeight="1" x14ac:dyDescent="0.3">
      <c r="AI817" s="1774">
        <v>48113002200</v>
      </c>
      <c r="AJ817" s="1993" t="s">
        <v>1786</v>
      </c>
      <c r="AK817" s="1993">
        <v>56366</v>
      </c>
      <c r="AL817" s="1994" t="s">
        <v>1728</v>
      </c>
      <c r="AM817" s="1994">
        <v>24.4</v>
      </c>
      <c r="AN817" s="1993" t="s">
        <v>193</v>
      </c>
      <c r="BX817"/>
      <c r="BY817"/>
      <c r="BZ817"/>
      <c r="CA817"/>
      <c r="CB817"/>
      <c r="CD817" s="1060"/>
      <c r="CE817" s="1286"/>
      <c r="CF817" s="1060"/>
      <c r="CG817" s="1060"/>
      <c r="CH817" s="1060"/>
      <c r="CK817" s="1645"/>
      <c r="CL817" s="1645"/>
      <c r="CM817" s="1645"/>
      <c r="CN817"/>
      <c r="CO817"/>
      <c r="CP817"/>
      <c r="CQ817"/>
      <c r="CR817"/>
      <c r="CS817" s="1060"/>
      <c r="CT817" s="1060"/>
      <c r="CU817" s="1060"/>
      <c r="CV817" s="1060"/>
      <c r="CW817" s="1060"/>
      <c r="CX817" s="1060"/>
    </row>
    <row r="818" spans="35:102" ht="15" customHeight="1" x14ac:dyDescent="0.3">
      <c r="AI818" s="1996">
        <v>48113002400</v>
      </c>
      <c r="AJ818" s="1997" t="s">
        <v>1786</v>
      </c>
      <c r="AK818" s="1997">
        <v>40114</v>
      </c>
      <c r="AL818" s="1998" t="s">
        <v>1730</v>
      </c>
      <c r="AM818" s="1998">
        <v>22.7</v>
      </c>
      <c r="AN818" s="1997" t="s">
        <v>193</v>
      </c>
      <c r="BX818"/>
      <c r="BY818"/>
      <c r="BZ818"/>
      <c r="CA818"/>
      <c r="CB818"/>
      <c r="CD818" s="1060"/>
      <c r="CE818" s="1286"/>
      <c r="CF818" s="1060"/>
      <c r="CG818" s="1060"/>
      <c r="CH818" s="1060"/>
      <c r="CK818" s="1645"/>
      <c r="CL818" s="1645"/>
      <c r="CM818" s="1645"/>
      <c r="CN818"/>
      <c r="CO818"/>
      <c r="CP818"/>
      <c r="CQ818"/>
      <c r="CR818"/>
      <c r="CS818" s="1060"/>
      <c r="CT818" s="1060"/>
      <c r="CU818" s="1060"/>
      <c r="CV818" s="1060"/>
      <c r="CW818" s="1060"/>
      <c r="CX818" s="1060"/>
    </row>
    <row r="819" spans="35:102" ht="15" customHeight="1" x14ac:dyDescent="0.3">
      <c r="AI819" s="1774">
        <v>48113002500</v>
      </c>
      <c r="AJ819" s="1993" t="s">
        <v>1786</v>
      </c>
      <c r="AK819" s="1993">
        <v>25716</v>
      </c>
      <c r="AL819" s="1994" t="s">
        <v>1730</v>
      </c>
      <c r="AM819" s="1994">
        <v>40.700000000000003</v>
      </c>
      <c r="AN819" s="1993" t="s">
        <v>193</v>
      </c>
      <c r="BX819"/>
      <c r="BY819"/>
      <c r="BZ819"/>
      <c r="CA819"/>
      <c r="CB819"/>
      <c r="CD819" s="1060"/>
      <c r="CE819" s="1286"/>
      <c r="CF819" s="1060"/>
      <c r="CG819" s="1060"/>
      <c r="CH819" s="1060"/>
      <c r="CK819" s="1645"/>
      <c r="CL819" s="1645"/>
      <c r="CM819" s="1645"/>
      <c r="CN819"/>
      <c r="CO819"/>
      <c r="CP819"/>
      <c r="CQ819"/>
      <c r="CR819"/>
      <c r="CS819" s="1060"/>
      <c r="CT819" s="1060"/>
      <c r="CU819" s="1060"/>
      <c r="CV819" s="1060"/>
      <c r="CW819" s="1060"/>
      <c r="CX819" s="1060"/>
    </row>
    <row r="820" spans="35:102" ht="15" customHeight="1" x14ac:dyDescent="0.3">
      <c r="AI820" s="1996">
        <v>48113002701</v>
      </c>
      <c r="AJ820" s="1997" t="s">
        <v>1786</v>
      </c>
      <c r="AK820" s="1997">
        <v>21992</v>
      </c>
      <c r="AL820" s="1998" t="s">
        <v>1730</v>
      </c>
      <c r="AM820" s="1998">
        <v>43.2</v>
      </c>
      <c r="AN820" s="1997" t="s">
        <v>193</v>
      </c>
      <c r="BX820"/>
      <c r="BY820"/>
      <c r="BZ820"/>
      <c r="CA820"/>
      <c r="CB820"/>
      <c r="CD820" s="1060"/>
      <c r="CE820" s="1286"/>
      <c r="CF820" s="1060"/>
      <c r="CG820" s="1060"/>
      <c r="CH820" s="1060"/>
      <c r="CK820" s="1645"/>
      <c r="CL820" s="1645"/>
      <c r="CM820" s="1645"/>
      <c r="CN820"/>
      <c r="CO820"/>
      <c r="CP820"/>
      <c r="CQ820"/>
      <c r="CR820"/>
      <c r="CS820" s="1060"/>
      <c r="CT820" s="1060"/>
      <c r="CU820" s="1060"/>
      <c r="CV820" s="1060"/>
      <c r="CW820" s="1060"/>
      <c r="CX820" s="1060"/>
    </row>
    <row r="821" spans="35:102" ht="15" customHeight="1" x14ac:dyDescent="0.3">
      <c r="AI821" s="1774">
        <v>48113002702</v>
      </c>
      <c r="AJ821" s="1993" t="s">
        <v>1786</v>
      </c>
      <c r="AK821" s="1993">
        <v>28523</v>
      </c>
      <c r="AL821" s="1994" t="s">
        <v>1730</v>
      </c>
      <c r="AM821" s="1994">
        <v>36.299999999999997</v>
      </c>
      <c r="AN821" s="1993" t="s">
        <v>193</v>
      </c>
      <c r="BX821"/>
      <c r="BY821"/>
      <c r="BZ821"/>
      <c r="CA821"/>
      <c r="CB821"/>
      <c r="CD821" s="1060"/>
      <c r="CE821" s="1286"/>
      <c r="CF821" s="1060"/>
      <c r="CG821" s="1060"/>
      <c r="CH821" s="1060"/>
      <c r="CK821" s="1645"/>
      <c r="CL821" s="1645"/>
      <c r="CM821" s="1645"/>
      <c r="CN821"/>
      <c r="CO821"/>
      <c r="CP821"/>
      <c r="CQ821"/>
      <c r="CR821"/>
      <c r="CS821" s="1060"/>
      <c r="CT821" s="1060"/>
      <c r="CU821" s="1060"/>
      <c r="CV821" s="1060"/>
      <c r="CW821" s="1060"/>
      <c r="CX821" s="1060"/>
    </row>
    <row r="822" spans="35:102" ht="15" customHeight="1" x14ac:dyDescent="0.3">
      <c r="AI822" s="1996">
        <v>48113003101</v>
      </c>
      <c r="AJ822" s="1997" t="s">
        <v>1786</v>
      </c>
      <c r="AK822" s="1997">
        <v>72039</v>
      </c>
      <c r="AL822" s="1998" t="s">
        <v>1727</v>
      </c>
      <c r="AM822" s="1998">
        <v>14.8</v>
      </c>
      <c r="AN822" s="1997" t="s">
        <v>192</v>
      </c>
      <c r="BX822"/>
      <c r="BY822"/>
      <c r="BZ822"/>
      <c r="CA822"/>
      <c r="CB822"/>
      <c r="CD822" s="1060"/>
      <c r="CE822" s="1286"/>
      <c r="CF822" s="1060"/>
      <c r="CG822" s="1060"/>
      <c r="CH822" s="1060"/>
      <c r="CK822" s="1645"/>
      <c r="CL822" s="1645"/>
      <c r="CM822" s="1645"/>
      <c r="CN822"/>
      <c r="CO822"/>
      <c r="CP822"/>
      <c r="CQ822"/>
      <c r="CR822"/>
      <c r="CS822" s="1060"/>
      <c r="CT822" s="1060"/>
      <c r="CU822" s="1060"/>
      <c r="CV822" s="1060"/>
      <c r="CW822" s="1060"/>
      <c r="CX822" s="1060"/>
    </row>
    <row r="823" spans="35:102" ht="15" customHeight="1" x14ac:dyDescent="0.3">
      <c r="AI823" s="1774">
        <v>48113003400</v>
      </c>
      <c r="AJ823" s="1993" t="s">
        <v>1786</v>
      </c>
      <c r="AK823" s="1993">
        <v>28359</v>
      </c>
      <c r="AL823" s="1994" t="s">
        <v>1730</v>
      </c>
      <c r="AM823" s="1994">
        <v>25.7</v>
      </c>
      <c r="AN823" s="1993" t="s">
        <v>193</v>
      </c>
      <c r="BX823"/>
      <c r="BY823"/>
      <c r="BZ823"/>
      <c r="CA823"/>
      <c r="CB823"/>
      <c r="CD823" s="1060"/>
      <c r="CE823" s="1286"/>
      <c r="CF823" s="1060"/>
      <c r="CG823" s="1060"/>
      <c r="CH823" s="1060"/>
      <c r="CK823" s="1645"/>
      <c r="CL823" s="1645"/>
      <c r="CM823" s="1645"/>
      <c r="CN823"/>
      <c r="CO823"/>
      <c r="CP823"/>
      <c r="CQ823"/>
      <c r="CR823"/>
      <c r="CS823" s="1060"/>
      <c r="CT823" s="1060"/>
      <c r="CU823" s="1060"/>
      <c r="CV823" s="1060"/>
      <c r="CW823" s="1060"/>
      <c r="CX823" s="1060"/>
    </row>
    <row r="824" spans="35:102" ht="15" customHeight="1" x14ac:dyDescent="0.3">
      <c r="AI824" s="1996">
        <v>48113003700</v>
      </c>
      <c r="AJ824" s="1997" t="s">
        <v>1786</v>
      </c>
      <c r="AK824" s="1997">
        <v>26835</v>
      </c>
      <c r="AL824" s="1998" t="s">
        <v>1730</v>
      </c>
      <c r="AM824" s="1998">
        <v>36.9</v>
      </c>
      <c r="AN824" s="1997" t="s">
        <v>193</v>
      </c>
      <c r="BX824"/>
      <c r="BY824"/>
      <c r="BZ824"/>
      <c r="CA824"/>
      <c r="CB824"/>
      <c r="CD824" s="1060"/>
      <c r="CE824" s="1286"/>
      <c r="CF824" s="1060"/>
      <c r="CG824" s="1060"/>
      <c r="CH824" s="1060"/>
      <c r="CK824" s="1645"/>
      <c r="CL824" s="1645"/>
      <c r="CM824" s="1645"/>
      <c r="CN824"/>
      <c r="CO824"/>
      <c r="CP824"/>
      <c r="CQ824"/>
      <c r="CR824"/>
      <c r="CS824" s="1060"/>
      <c r="CT824" s="1060"/>
      <c r="CU824" s="1060"/>
      <c r="CV824" s="1060"/>
      <c r="CW824" s="1060"/>
      <c r="CX824" s="1060"/>
    </row>
    <row r="825" spans="35:102" ht="15" customHeight="1" x14ac:dyDescent="0.3">
      <c r="AI825" s="1774">
        <v>48113003800</v>
      </c>
      <c r="AJ825" s="1993" t="s">
        <v>1786</v>
      </c>
      <c r="AK825" s="1993">
        <v>27601</v>
      </c>
      <c r="AL825" s="1994" t="s">
        <v>1730</v>
      </c>
      <c r="AM825" s="1994">
        <v>39.5</v>
      </c>
      <c r="AN825" s="1993" t="s">
        <v>193</v>
      </c>
      <c r="BX825"/>
      <c r="BY825"/>
      <c r="BZ825"/>
      <c r="CA825"/>
      <c r="CB825"/>
      <c r="CD825" s="1060"/>
      <c r="CE825" s="1286"/>
      <c r="CF825" s="1060"/>
      <c r="CG825" s="1060"/>
      <c r="CH825" s="1060"/>
      <c r="CK825" s="1645"/>
      <c r="CL825" s="1645"/>
      <c r="CM825" s="1645"/>
      <c r="CN825"/>
      <c r="CO825"/>
      <c r="CP825"/>
      <c r="CQ825"/>
      <c r="CR825"/>
      <c r="CS825" s="1060"/>
      <c r="CT825" s="1060"/>
      <c r="CU825" s="1060"/>
      <c r="CV825" s="1060"/>
      <c r="CW825" s="1060"/>
      <c r="CX825" s="1060"/>
    </row>
    <row r="826" spans="35:102" ht="15" customHeight="1" x14ac:dyDescent="0.3">
      <c r="AI826" s="1996">
        <v>48113003901</v>
      </c>
      <c r="AJ826" s="1997" t="s">
        <v>1786</v>
      </c>
      <c r="AK826" s="1997">
        <v>20476</v>
      </c>
      <c r="AL826" s="1998" t="s">
        <v>1730</v>
      </c>
      <c r="AM826" s="1998">
        <v>49.2</v>
      </c>
      <c r="AN826" s="1997" t="s">
        <v>193</v>
      </c>
      <c r="BX826"/>
      <c r="BY826"/>
      <c r="BZ826"/>
      <c r="CA826"/>
      <c r="CB826"/>
      <c r="CD826" s="1060"/>
      <c r="CE826" s="1286"/>
      <c r="CF826" s="1060"/>
      <c r="CG826" s="1060"/>
      <c r="CH826" s="1060"/>
      <c r="CK826" s="1645"/>
      <c r="CL826" s="1645"/>
      <c r="CM826" s="1645"/>
      <c r="CN826"/>
      <c r="CO826"/>
      <c r="CP826"/>
      <c r="CQ826"/>
      <c r="CR826"/>
      <c r="CS826" s="1060"/>
      <c r="CT826" s="1060"/>
      <c r="CU826" s="1060"/>
      <c r="CV826" s="1060"/>
      <c r="CW826" s="1060"/>
      <c r="CX826" s="1060"/>
    </row>
    <row r="827" spans="35:102" ht="15" customHeight="1" x14ac:dyDescent="0.3">
      <c r="AI827" s="1774">
        <v>48113003902</v>
      </c>
      <c r="AJ827" s="1993" t="s">
        <v>1786</v>
      </c>
      <c r="AK827" s="1993">
        <v>29133</v>
      </c>
      <c r="AL827" s="1994" t="s">
        <v>1730</v>
      </c>
      <c r="AM827" s="1994">
        <v>27.2</v>
      </c>
      <c r="AN827" s="1993" t="s">
        <v>193</v>
      </c>
      <c r="BX827"/>
      <c r="BY827"/>
      <c r="BZ827"/>
      <c r="CA827"/>
      <c r="CB827"/>
      <c r="CD827" s="1060"/>
      <c r="CE827" s="1286"/>
      <c r="CF827" s="1060"/>
      <c r="CG827" s="1060"/>
      <c r="CH827" s="1060"/>
      <c r="CK827" s="1645"/>
      <c r="CL827" s="1645"/>
      <c r="CM827" s="1645"/>
      <c r="CN827"/>
      <c r="CO827"/>
      <c r="CP827"/>
      <c r="CQ827"/>
      <c r="CR827"/>
      <c r="CS827" s="1060"/>
      <c r="CT827" s="1060"/>
      <c r="CU827" s="1060"/>
      <c r="CV827" s="1060"/>
      <c r="CW827" s="1060"/>
      <c r="CX827" s="1060"/>
    </row>
    <row r="828" spans="35:102" ht="15" customHeight="1" x14ac:dyDescent="0.3">
      <c r="AI828" s="1996">
        <v>48113004000</v>
      </c>
      <c r="AJ828" s="1997" t="s">
        <v>1786</v>
      </c>
      <c r="AK828" s="1997">
        <v>20846</v>
      </c>
      <c r="AL828" s="1998" t="s">
        <v>1730</v>
      </c>
      <c r="AM828" s="1998">
        <v>38.299999999999997</v>
      </c>
      <c r="AN828" s="1997" t="s">
        <v>193</v>
      </c>
      <c r="BX828"/>
      <c r="BY828"/>
      <c r="BZ828"/>
      <c r="CA828"/>
      <c r="CB828"/>
      <c r="CD828" s="1060"/>
      <c r="CE828" s="1286"/>
      <c r="CF828" s="1060"/>
      <c r="CG828" s="1060"/>
      <c r="CH828" s="1060"/>
      <c r="CK828" s="1645"/>
      <c r="CL828" s="1645"/>
      <c r="CM828" s="1645"/>
      <c r="CN828"/>
      <c r="CO828"/>
      <c r="CP828"/>
      <c r="CQ828"/>
      <c r="CR828"/>
      <c r="CS828" s="1060"/>
      <c r="CT828" s="1060"/>
      <c r="CU828" s="1060"/>
      <c r="CV828" s="1060"/>
      <c r="CW828" s="1060"/>
      <c r="CX828" s="1060"/>
    </row>
    <row r="829" spans="35:102" ht="15" customHeight="1" x14ac:dyDescent="0.3">
      <c r="AI829" s="1774">
        <v>48113004100</v>
      </c>
      <c r="AJ829" s="1993" t="s">
        <v>1786</v>
      </c>
      <c r="AK829" s="1993">
        <v>27955</v>
      </c>
      <c r="AL829" s="1994" t="s">
        <v>1730</v>
      </c>
      <c r="AM829" s="1994">
        <v>35</v>
      </c>
      <c r="AN829" s="1993" t="s">
        <v>193</v>
      </c>
      <c r="BX829"/>
      <c r="BY829"/>
      <c r="BZ829"/>
      <c r="CA829"/>
      <c r="CB829"/>
      <c r="CD829" s="1060"/>
      <c r="CE829" s="1286"/>
      <c r="CF829" s="1060"/>
      <c r="CG829" s="1060"/>
      <c r="CH829" s="1060"/>
      <c r="CK829" s="1645"/>
      <c r="CL829" s="1645"/>
      <c r="CM829" s="1645"/>
      <c r="CN829"/>
      <c r="CO829"/>
      <c r="CP829"/>
      <c r="CQ829"/>
      <c r="CR829"/>
      <c r="CS829" s="1060"/>
      <c r="CT829" s="1060"/>
      <c r="CU829" s="1060"/>
      <c r="CV829" s="1060"/>
      <c r="CW829" s="1060"/>
      <c r="CX829" s="1060"/>
    </row>
    <row r="830" spans="35:102" ht="15" customHeight="1" x14ac:dyDescent="0.3">
      <c r="AI830" s="1996">
        <v>48113004201</v>
      </c>
      <c r="AJ830" s="1997" t="s">
        <v>1786</v>
      </c>
      <c r="AK830" s="1997">
        <v>53507</v>
      </c>
      <c r="AL830" s="1998" t="s">
        <v>1728</v>
      </c>
      <c r="AM830" s="1998">
        <v>18.100000000000001</v>
      </c>
      <c r="AN830" s="1997" t="s">
        <v>192</v>
      </c>
      <c r="BX830"/>
      <c r="BY830"/>
      <c r="BZ830"/>
      <c r="CA830"/>
      <c r="CB830"/>
      <c r="CD830" s="1060"/>
      <c r="CE830" s="1286"/>
      <c r="CF830" s="1060"/>
      <c r="CG830" s="1060"/>
      <c r="CH830" s="1060"/>
      <c r="CK830" s="1645"/>
      <c r="CL830" s="1645"/>
      <c r="CM830" s="1645"/>
      <c r="CN830"/>
      <c r="CO830"/>
      <c r="CP830"/>
      <c r="CQ830"/>
      <c r="CR830"/>
      <c r="CS830" s="1060"/>
      <c r="CT830" s="1060"/>
      <c r="CU830" s="1060"/>
      <c r="CV830" s="1060"/>
      <c r="CW830" s="1060"/>
      <c r="CX830" s="1060"/>
    </row>
    <row r="831" spans="35:102" ht="15" customHeight="1" x14ac:dyDescent="0.3">
      <c r="AI831" s="1774">
        <v>48113004202</v>
      </c>
      <c r="AJ831" s="1993" t="s">
        <v>1786</v>
      </c>
      <c r="AK831" s="1993">
        <v>54453</v>
      </c>
      <c r="AL831" s="1994" t="s">
        <v>1728</v>
      </c>
      <c r="AM831" s="1994">
        <v>18.899999999999999</v>
      </c>
      <c r="AN831" s="1993" t="s">
        <v>192</v>
      </c>
      <c r="BX831"/>
      <c r="BY831"/>
      <c r="BZ831"/>
      <c r="CA831"/>
      <c r="CB831"/>
      <c r="CD831" s="1060"/>
      <c r="CE831" s="1286"/>
      <c r="CF831" s="1060"/>
      <c r="CG831" s="1060"/>
      <c r="CH831" s="1060"/>
      <c r="CK831" s="1645"/>
      <c r="CL831" s="1645"/>
      <c r="CM831" s="1645"/>
      <c r="CN831"/>
      <c r="CO831"/>
      <c r="CP831"/>
      <c r="CQ831"/>
      <c r="CR831"/>
      <c r="CS831" s="1060"/>
      <c r="CT831" s="1060"/>
      <c r="CU831" s="1060"/>
      <c r="CV831" s="1060"/>
      <c r="CW831" s="1060"/>
      <c r="CX831" s="1060"/>
    </row>
    <row r="832" spans="35:102" ht="15" customHeight="1" x14ac:dyDescent="0.3">
      <c r="AI832" s="1996">
        <v>48113004300</v>
      </c>
      <c r="AJ832" s="1997" t="s">
        <v>1786</v>
      </c>
      <c r="AK832" s="1997">
        <v>47051</v>
      </c>
      <c r="AL832" s="1998" t="s">
        <v>1728</v>
      </c>
      <c r="AM832" s="1998">
        <v>21.7</v>
      </c>
      <c r="AN832" s="1997" t="s">
        <v>193</v>
      </c>
      <c r="BX832"/>
      <c r="BY832"/>
      <c r="BZ832"/>
      <c r="CA832"/>
      <c r="CB832"/>
      <c r="CD832" s="1060"/>
      <c r="CE832" s="1286"/>
      <c r="CF832" s="1060"/>
      <c r="CG832" s="1060"/>
      <c r="CH832" s="1060"/>
      <c r="CK832" s="1645"/>
      <c r="CL832" s="1645"/>
      <c r="CM832" s="1645"/>
      <c r="CN832"/>
      <c r="CO832"/>
      <c r="CP832"/>
      <c r="CQ832"/>
      <c r="CR832"/>
      <c r="CS832" s="1060"/>
      <c r="CT832" s="1060"/>
      <c r="CU832" s="1060"/>
      <c r="CV832" s="1060"/>
      <c r="CW832" s="1060"/>
      <c r="CX832" s="1060"/>
    </row>
    <row r="833" spans="35:102" ht="15" customHeight="1" x14ac:dyDescent="0.3">
      <c r="AI833" s="1774">
        <v>48113004400</v>
      </c>
      <c r="AJ833" s="1993" t="s">
        <v>1786</v>
      </c>
      <c r="AK833" s="1993">
        <v>103510</v>
      </c>
      <c r="AL833" s="1994" t="s">
        <v>1729</v>
      </c>
      <c r="AM833" s="1994">
        <v>7.8</v>
      </c>
      <c r="AN833" s="1993" t="s">
        <v>192</v>
      </c>
      <c r="BX833"/>
      <c r="BY833"/>
      <c r="BZ833"/>
      <c r="CA833"/>
      <c r="CB833"/>
      <c r="CD833" s="1060"/>
      <c r="CE833" s="1286"/>
      <c r="CF833" s="1060"/>
      <c r="CG833" s="1060"/>
      <c r="CH833" s="1060"/>
      <c r="CK833" s="1645"/>
      <c r="CL833" s="1645"/>
      <c r="CM833" s="1645"/>
      <c r="CN833"/>
      <c r="CO833"/>
      <c r="CP833"/>
      <c r="CQ833"/>
      <c r="CR833"/>
      <c r="CS833" s="1060"/>
      <c r="CT833" s="1060"/>
      <c r="CU833" s="1060"/>
      <c r="CV833" s="1060"/>
      <c r="CW833" s="1060"/>
      <c r="CX833" s="1060"/>
    </row>
    <row r="834" spans="35:102" ht="15" customHeight="1" x14ac:dyDescent="0.3">
      <c r="AI834" s="1996">
        <v>48113004500</v>
      </c>
      <c r="AJ834" s="1997" t="s">
        <v>1786</v>
      </c>
      <c r="AK834" s="1997">
        <v>58433</v>
      </c>
      <c r="AL834" s="1998" t="s">
        <v>1728</v>
      </c>
      <c r="AM834" s="1998">
        <v>16.7</v>
      </c>
      <c r="AN834" s="1997" t="s">
        <v>192</v>
      </c>
      <c r="BX834"/>
      <c r="BY834"/>
      <c r="BZ834"/>
      <c r="CA834"/>
      <c r="CB834"/>
      <c r="CD834" s="1060"/>
      <c r="CE834" s="1286"/>
      <c r="CF834" s="1060"/>
      <c r="CG834" s="1060"/>
      <c r="CH834" s="1060"/>
      <c r="CK834" s="1645"/>
      <c r="CL834" s="1645"/>
      <c r="CM834" s="1645"/>
      <c r="CN834"/>
      <c r="CO834"/>
      <c r="CP834"/>
      <c r="CQ834"/>
      <c r="CR834"/>
      <c r="CS834" s="1060"/>
      <c r="CT834" s="1060"/>
      <c r="CU834" s="1060"/>
      <c r="CV834" s="1060"/>
      <c r="CW834" s="1060"/>
      <c r="CX834" s="1060"/>
    </row>
    <row r="835" spans="35:102" ht="15" customHeight="1" x14ac:dyDescent="0.3">
      <c r="AI835" s="1774">
        <v>48113004600</v>
      </c>
      <c r="AJ835" s="1993" t="s">
        <v>1786</v>
      </c>
      <c r="AK835" s="1993">
        <v>58145</v>
      </c>
      <c r="AL835" s="1994" t="s">
        <v>1728</v>
      </c>
      <c r="AM835" s="1994">
        <v>10.5</v>
      </c>
      <c r="AN835" s="1993" t="s">
        <v>192</v>
      </c>
      <c r="BX835"/>
      <c r="BY835"/>
      <c r="BZ835"/>
      <c r="CA835"/>
      <c r="CB835"/>
      <c r="CD835" s="1060"/>
      <c r="CE835" s="1286"/>
      <c r="CF835" s="1060"/>
      <c r="CG835" s="1060"/>
      <c r="CH835" s="1060"/>
      <c r="CK835" s="1645"/>
      <c r="CL835" s="1645"/>
      <c r="CM835" s="1645"/>
      <c r="CN835"/>
      <c r="CO835"/>
      <c r="CP835"/>
      <c r="CQ835"/>
      <c r="CR835"/>
      <c r="CS835" s="1060"/>
      <c r="CT835" s="1060"/>
      <c r="CU835" s="1060"/>
      <c r="CV835" s="1060"/>
      <c r="CW835" s="1060"/>
      <c r="CX835" s="1060"/>
    </row>
    <row r="836" spans="35:102" ht="15" customHeight="1" x14ac:dyDescent="0.3">
      <c r="AI836" s="1996">
        <v>48113004700</v>
      </c>
      <c r="AJ836" s="1997" t="s">
        <v>1786</v>
      </c>
      <c r="AK836" s="1997">
        <v>38075</v>
      </c>
      <c r="AL836" s="1998" t="s">
        <v>1730</v>
      </c>
      <c r="AM836" s="1998">
        <v>32.6</v>
      </c>
      <c r="AN836" s="1997" t="s">
        <v>193</v>
      </c>
      <c r="BX836"/>
      <c r="BY836"/>
      <c r="BZ836"/>
      <c r="CA836"/>
      <c r="CB836"/>
      <c r="CD836" s="1060"/>
      <c r="CE836" s="1286"/>
      <c r="CF836" s="1060"/>
      <c r="CG836" s="1060"/>
      <c r="CH836" s="1060"/>
      <c r="CK836" s="1645"/>
      <c r="CL836" s="1645"/>
      <c r="CM836" s="1645"/>
      <c r="CN836"/>
      <c r="CO836"/>
      <c r="CP836"/>
      <c r="CQ836"/>
      <c r="CR836"/>
      <c r="CS836" s="1060"/>
      <c r="CT836" s="1060"/>
      <c r="CU836" s="1060"/>
      <c r="CV836" s="1060"/>
      <c r="CW836" s="1060"/>
      <c r="CX836" s="1060"/>
    </row>
    <row r="837" spans="35:102" ht="15" customHeight="1" x14ac:dyDescent="0.3">
      <c r="AI837" s="1774">
        <v>48113004800</v>
      </c>
      <c r="AJ837" s="1993" t="s">
        <v>1786</v>
      </c>
      <c r="AK837" s="1993">
        <v>36773</v>
      </c>
      <c r="AL837" s="1994" t="s">
        <v>1730</v>
      </c>
      <c r="AM837" s="1994">
        <v>30</v>
      </c>
      <c r="AN837" s="1993" t="s">
        <v>193</v>
      </c>
      <c r="BX837"/>
      <c r="BY837"/>
      <c r="BZ837"/>
      <c r="CA837"/>
      <c r="CB837"/>
      <c r="CD837" s="1060"/>
      <c r="CE837" s="1286"/>
      <c r="CF837" s="1060"/>
      <c r="CG837" s="1060"/>
      <c r="CH837" s="1060"/>
      <c r="CK837" s="1645"/>
      <c r="CL837" s="1645"/>
      <c r="CM837" s="1645"/>
      <c r="CN837"/>
      <c r="CO837"/>
      <c r="CP837"/>
      <c r="CQ837"/>
      <c r="CR837"/>
      <c r="CS837" s="1060"/>
      <c r="CT837" s="1060"/>
      <c r="CU837" s="1060"/>
      <c r="CV837" s="1060"/>
      <c r="CW837" s="1060"/>
      <c r="CX837" s="1060"/>
    </row>
    <row r="838" spans="35:102" ht="15" customHeight="1" x14ac:dyDescent="0.3">
      <c r="AI838" s="1996">
        <v>48113004900</v>
      </c>
      <c r="AJ838" s="1997" t="s">
        <v>1786</v>
      </c>
      <c r="AK838" s="1997">
        <v>24423</v>
      </c>
      <c r="AL838" s="1998" t="s">
        <v>1730</v>
      </c>
      <c r="AM838" s="1998">
        <v>50.6</v>
      </c>
      <c r="AN838" s="1997" t="s">
        <v>193</v>
      </c>
      <c r="BX838"/>
      <c r="BY838"/>
      <c r="BZ838"/>
      <c r="CA838"/>
      <c r="CB838"/>
      <c r="CD838" s="1060"/>
      <c r="CE838" s="1286"/>
      <c r="CF838" s="1060"/>
      <c r="CG838" s="1060"/>
      <c r="CH838" s="1060"/>
      <c r="CK838" s="1645"/>
      <c r="CL838" s="1645"/>
      <c r="CM838" s="1645"/>
      <c r="CN838"/>
      <c r="CO838"/>
      <c r="CP838"/>
      <c r="CQ838"/>
      <c r="CR838"/>
      <c r="CS838" s="1060"/>
      <c r="CT838" s="1060"/>
      <c r="CU838" s="1060"/>
      <c r="CV838" s="1060"/>
      <c r="CW838" s="1060"/>
      <c r="CX838" s="1060"/>
    </row>
    <row r="839" spans="35:102" ht="15" customHeight="1" x14ac:dyDescent="0.3">
      <c r="AI839" s="1774">
        <v>48113005000</v>
      </c>
      <c r="AJ839" s="1993" t="s">
        <v>1786</v>
      </c>
      <c r="AK839" s="1993">
        <v>46335</v>
      </c>
      <c r="AL839" s="1994" t="s">
        <v>1728</v>
      </c>
      <c r="AM839" s="1994">
        <v>16.8</v>
      </c>
      <c r="AN839" s="1993" t="s">
        <v>192</v>
      </c>
      <c r="BX839"/>
      <c r="BY839"/>
      <c r="BZ839"/>
      <c r="CA839"/>
      <c r="CB839"/>
      <c r="CD839" s="1060"/>
      <c r="CE839" s="1286"/>
      <c r="CF839" s="1060"/>
      <c r="CG839" s="1060"/>
      <c r="CH839" s="1060"/>
      <c r="CK839" s="1645"/>
      <c r="CL839" s="1645"/>
      <c r="CM839" s="1645"/>
      <c r="CN839"/>
      <c r="CO839"/>
      <c r="CP839"/>
      <c r="CQ839"/>
      <c r="CR839"/>
      <c r="CS839" s="1060"/>
      <c r="CT839" s="1060"/>
      <c r="CU839" s="1060"/>
      <c r="CV839" s="1060"/>
      <c r="CW839" s="1060"/>
      <c r="CX839" s="1060"/>
    </row>
    <row r="840" spans="35:102" ht="15" customHeight="1" x14ac:dyDescent="0.3">
      <c r="AI840" s="1996">
        <v>48113005100</v>
      </c>
      <c r="AJ840" s="1997" t="s">
        <v>1786</v>
      </c>
      <c r="AK840" s="1997">
        <v>45057</v>
      </c>
      <c r="AL840" s="1998" t="s">
        <v>1728</v>
      </c>
      <c r="AM840" s="1998">
        <v>19.5</v>
      </c>
      <c r="AN840" s="1997" t="s">
        <v>192</v>
      </c>
      <c r="BX840"/>
      <c r="BY840"/>
      <c r="BZ840"/>
      <c r="CA840"/>
      <c r="CB840"/>
      <c r="CD840" s="1060"/>
      <c r="CE840" s="1286"/>
      <c r="CF840" s="1060"/>
      <c r="CG840" s="1060"/>
      <c r="CH840" s="1060"/>
      <c r="CK840" s="1645"/>
      <c r="CL840" s="1645"/>
      <c r="CM840" s="1645"/>
      <c r="CN840"/>
      <c r="CO840"/>
      <c r="CP840"/>
      <c r="CQ840"/>
      <c r="CR840"/>
      <c r="CS840" s="1060"/>
      <c r="CT840" s="1060"/>
      <c r="CU840" s="1060"/>
      <c r="CV840" s="1060"/>
      <c r="CW840" s="1060"/>
      <c r="CX840" s="1060"/>
    </row>
    <row r="841" spans="35:102" ht="15" customHeight="1" x14ac:dyDescent="0.3">
      <c r="AI841" s="1774">
        <v>48113005200</v>
      </c>
      <c r="AJ841" s="1993" t="s">
        <v>1786</v>
      </c>
      <c r="AK841" s="1993">
        <v>51490</v>
      </c>
      <c r="AL841" s="1994" t="s">
        <v>1728</v>
      </c>
      <c r="AM841" s="1994">
        <v>16.2</v>
      </c>
      <c r="AN841" s="1993" t="s">
        <v>192</v>
      </c>
      <c r="BX841"/>
      <c r="BY841"/>
      <c r="BZ841"/>
      <c r="CA841"/>
      <c r="CB841"/>
      <c r="CD841" s="1060"/>
      <c r="CE841" s="1286"/>
      <c r="CF841" s="1060"/>
      <c r="CG841" s="1060"/>
      <c r="CH841" s="1060"/>
      <c r="CK841" s="1645"/>
      <c r="CL841" s="1645"/>
      <c r="CM841" s="1645"/>
      <c r="CN841"/>
      <c r="CO841"/>
      <c r="CP841"/>
      <c r="CQ841"/>
      <c r="CR841"/>
      <c r="CS841" s="1060"/>
      <c r="CT841" s="1060"/>
      <c r="CU841" s="1060"/>
      <c r="CV841" s="1060"/>
      <c r="CW841" s="1060"/>
      <c r="CX841" s="1060"/>
    </row>
    <row r="842" spans="35:102" ht="15" customHeight="1" x14ac:dyDescent="0.3">
      <c r="AI842" s="1996">
        <v>48113005300</v>
      </c>
      <c r="AJ842" s="1997" t="s">
        <v>1786</v>
      </c>
      <c r="AK842" s="1997">
        <v>46081</v>
      </c>
      <c r="AL842" s="1998" t="s">
        <v>1728</v>
      </c>
      <c r="AM842" s="1998">
        <v>24.5</v>
      </c>
      <c r="AN842" s="1997" t="s">
        <v>193</v>
      </c>
      <c r="BX842"/>
      <c r="BY842"/>
      <c r="BZ842"/>
      <c r="CA842"/>
      <c r="CB842"/>
      <c r="CD842" s="1060"/>
      <c r="CE842" s="1286"/>
      <c r="CF842" s="1060"/>
      <c r="CG842" s="1060"/>
      <c r="CH842" s="1060"/>
      <c r="CK842" s="1645"/>
      <c r="CL842" s="1645"/>
      <c r="CM842" s="1645"/>
      <c r="CN842"/>
      <c r="CO842"/>
      <c r="CP842"/>
      <c r="CQ842"/>
      <c r="CR842"/>
      <c r="CS842" s="1060"/>
      <c r="CT842" s="1060"/>
      <c r="CU842" s="1060"/>
      <c r="CV842" s="1060"/>
      <c r="CW842" s="1060"/>
      <c r="CX842" s="1060"/>
    </row>
    <row r="843" spans="35:102" ht="15" customHeight="1" x14ac:dyDescent="0.3">
      <c r="AI843" s="1774">
        <v>48113005400</v>
      </c>
      <c r="AJ843" s="1993" t="s">
        <v>1786</v>
      </c>
      <c r="AK843" s="1993">
        <v>39960</v>
      </c>
      <c r="AL843" s="1994" t="s">
        <v>1730</v>
      </c>
      <c r="AM843" s="1994">
        <v>18.7</v>
      </c>
      <c r="AN843" s="1993" t="s">
        <v>192</v>
      </c>
      <c r="BX843"/>
      <c r="BY843"/>
      <c r="BZ843"/>
      <c r="CA843"/>
      <c r="CB843"/>
      <c r="CD843" s="1060"/>
      <c r="CE843" s="1286"/>
      <c r="CF843" s="1060"/>
      <c r="CG843" s="1060"/>
      <c r="CH843" s="1060"/>
      <c r="CK843" s="1645"/>
      <c r="CL843" s="1645"/>
      <c r="CM843" s="1645"/>
      <c r="CN843"/>
      <c r="CO843"/>
      <c r="CP843"/>
      <c r="CQ843"/>
      <c r="CR843"/>
      <c r="CS843" s="1060"/>
      <c r="CT843" s="1060"/>
      <c r="CU843" s="1060"/>
      <c r="CV843" s="1060"/>
      <c r="CW843" s="1060"/>
      <c r="CX843" s="1060"/>
    </row>
    <row r="844" spans="35:102" ht="15" customHeight="1" x14ac:dyDescent="0.3">
      <c r="AI844" s="1996">
        <v>48113005500</v>
      </c>
      <c r="AJ844" s="1997" t="s">
        <v>1786</v>
      </c>
      <c r="AK844" s="1997">
        <v>32325</v>
      </c>
      <c r="AL844" s="1998" t="s">
        <v>1730</v>
      </c>
      <c r="AM844" s="1998">
        <v>38.799999999999997</v>
      </c>
      <c r="AN844" s="1997" t="s">
        <v>193</v>
      </c>
      <c r="BX844"/>
      <c r="BY844"/>
      <c r="BZ844"/>
      <c r="CA844"/>
      <c r="CB844"/>
      <c r="CD844" s="1060"/>
      <c r="CE844" s="1286"/>
      <c r="CF844" s="1060"/>
      <c r="CG844" s="1060"/>
      <c r="CH844" s="1060"/>
      <c r="CK844" s="1645"/>
      <c r="CL844" s="1645"/>
      <c r="CM844" s="1645"/>
      <c r="CN844"/>
      <c r="CO844"/>
      <c r="CP844"/>
      <c r="CQ844"/>
      <c r="CR844"/>
      <c r="CS844" s="1060"/>
      <c r="CT844" s="1060"/>
      <c r="CU844" s="1060"/>
      <c r="CV844" s="1060"/>
      <c r="CW844" s="1060"/>
      <c r="CX844" s="1060"/>
    </row>
    <row r="845" spans="35:102" ht="15" customHeight="1" x14ac:dyDescent="0.3">
      <c r="AI845" s="1774">
        <v>48113005600</v>
      </c>
      <c r="AJ845" s="1993" t="s">
        <v>1786</v>
      </c>
      <c r="AK845" s="1993">
        <v>36124</v>
      </c>
      <c r="AL845" s="1994" t="s">
        <v>1730</v>
      </c>
      <c r="AM845" s="1994">
        <v>30</v>
      </c>
      <c r="AN845" s="1993" t="s">
        <v>193</v>
      </c>
      <c r="BX845"/>
      <c r="BY845"/>
      <c r="BZ845"/>
      <c r="CA845"/>
      <c r="CB845"/>
      <c r="CD845" s="1060"/>
      <c r="CE845" s="1286"/>
      <c r="CF845" s="1060"/>
      <c r="CG845" s="1060"/>
      <c r="CH845" s="1060"/>
      <c r="CK845" s="1645"/>
      <c r="CL845" s="1645"/>
      <c r="CM845" s="1645"/>
      <c r="CN845"/>
      <c r="CO845"/>
      <c r="CP845"/>
      <c r="CQ845"/>
      <c r="CR845"/>
      <c r="CS845" s="1060"/>
      <c r="CT845" s="1060"/>
      <c r="CU845" s="1060"/>
      <c r="CV845" s="1060"/>
      <c r="CW845" s="1060"/>
      <c r="CX845" s="1060"/>
    </row>
    <row r="846" spans="35:102" ht="15" customHeight="1" x14ac:dyDescent="0.3">
      <c r="AI846" s="1996">
        <v>48113005700</v>
      </c>
      <c r="AJ846" s="1997" t="s">
        <v>1786</v>
      </c>
      <c r="AK846" s="1997">
        <v>25399</v>
      </c>
      <c r="AL846" s="1998" t="s">
        <v>1730</v>
      </c>
      <c r="AM846" s="1998">
        <v>42.2</v>
      </c>
      <c r="AN846" s="1997" t="s">
        <v>193</v>
      </c>
      <c r="BX846"/>
      <c r="BY846"/>
      <c r="BZ846"/>
      <c r="CA846"/>
      <c r="CB846"/>
      <c r="CD846" s="1060"/>
      <c r="CE846" s="1286"/>
      <c r="CF846" s="1060"/>
      <c r="CG846" s="1060"/>
      <c r="CH846" s="1060"/>
      <c r="CK846" s="1645"/>
      <c r="CL846" s="1645"/>
      <c r="CM846" s="1645"/>
      <c r="CN846"/>
      <c r="CO846"/>
      <c r="CP846"/>
      <c r="CQ846"/>
      <c r="CR846"/>
      <c r="CS846" s="1060"/>
      <c r="CT846" s="1060"/>
      <c r="CU846" s="1060"/>
      <c r="CV846" s="1060"/>
      <c r="CW846" s="1060"/>
      <c r="CX846" s="1060"/>
    </row>
    <row r="847" spans="35:102" ht="15" customHeight="1" x14ac:dyDescent="0.3">
      <c r="AI847" s="1774">
        <v>48113005901</v>
      </c>
      <c r="AJ847" s="1993" t="s">
        <v>1786</v>
      </c>
      <c r="AK847" s="1993">
        <v>30694</v>
      </c>
      <c r="AL847" s="1994" t="s">
        <v>1730</v>
      </c>
      <c r="AM847" s="1994">
        <v>26.5</v>
      </c>
      <c r="AN847" s="1993" t="s">
        <v>193</v>
      </c>
      <c r="BX847"/>
      <c r="BY847"/>
      <c r="BZ847"/>
      <c r="CA847"/>
      <c r="CB847"/>
      <c r="CD847" s="1060"/>
      <c r="CE847" s="1286"/>
      <c r="CF847" s="1060"/>
      <c r="CG847" s="1060"/>
      <c r="CH847" s="1060"/>
      <c r="CK847" s="1645"/>
      <c r="CL847" s="1645"/>
      <c r="CM847" s="1645"/>
      <c r="CN847"/>
      <c r="CO847"/>
      <c r="CP847"/>
      <c r="CQ847"/>
      <c r="CR847"/>
      <c r="CS847" s="1060"/>
      <c r="CT847" s="1060"/>
      <c r="CU847" s="1060"/>
      <c r="CV847" s="1060"/>
      <c r="CW847" s="1060"/>
      <c r="CX847" s="1060"/>
    </row>
    <row r="848" spans="35:102" ht="15" customHeight="1" x14ac:dyDescent="0.3">
      <c r="AI848" s="1996">
        <v>48113005902</v>
      </c>
      <c r="AJ848" s="1997" t="s">
        <v>1786</v>
      </c>
      <c r="AK848" s="1997">
        <v>28646</v>
      </c>
      <c r="AL848" s="1998" t="s">
        <v>1730</v>
      </c>
      <c r="AM848" s="1998">
        <v>41.2</v>
      </c>
      <c r="AN848" s="1997" t="s">
        <v>193</v>
      </c>
      <c r="BX848"/>
      <c r="BY848"/>
      <c r="BZ848"/>
      <c r="CA848"/>
      <c r="CB848"/>
      <c r="CD848" s="1060"/>
      <c r="CE848" s="1286"/>
      <c r="CF848" s="1060"/>
      <c r="CG848" s="1060"/>
      <c r="CH848" s="1060"/>
      <c r="CK848" s="1645"/>
      <c r="CL848" s="1645"/>
      <c r="CM848" s="1645"/>
      <c r="CN848"/>
      <c r="CO848"/>
      <c r="CP848"/>
      <c r="CQ848"/>
      <c r="CR848"/>
      <c r="CS848" s="1060"/>
      <c r="CT848" s="1060"/>
      <c r="CU848" s="1060"/>
      <c r="CV848" s="1060"/>
      <c r="CW848" s="1060"/>
      <c r="CX848" s="1060"/>
    </row>
    <row r="849" spans="35:102" ht="15" customHeight="1" x14ac:dyDescent="0.3">
      <c r="AI849" s="1774">
        <v>48113006001</v>
      </c>
      <c r="AJ849" s="1993" t="s">
        <v>1786</v>
      </c>
      <c r="AK849" s="1993">
        <v>32927</v>
      </c>
      <c r="AL849" s="1994" t="s">
        <v>1730</v>
      </c>
      <c r="AM849" s="1994">
        <v>34.299999999999997</v>
      </c>
      <c r="AN849" s="1993" t="s">
        <v>193</v>
      </c>
      <c r="BX849"/>
      <c r="BY849"/>
      <c r="BZ849"/>
      <c r="CA849"/>
      <c r="CB849"/>
      <c r="CD849" s="1060"/>
      <c r="CE849" s="1286"/>
      <c r="CF849" s="1060"/>
      <c r="CG849" s="1060"/>
      <c r="CH849" s="1060"/>
      <c r="CK849" s="1645"/>
      <c r="CL849" s="1645"/>
      <c r="CM849" s="1645"/>
      <c r="CN849"/>
      <c r="CO849"/>
      <c r="CP849"/>
      <c r="CQ849"/>
      <c r="CR849"/>
      <c r="CS849" s="1060"/>
      <c r="CT849" s="1060"/>
      <c r="CU849" s="1060"/>
      <c r="CV849" s="1060"/>
      <c r="CW849" s="1060"/>
      <c r="CX849" s="1060"/>
    </row>
    <row r="850" spans="35:102" ht="15" customHeight="1" x14ac:dyDescent="0.3">
      <c r="AI850" s="1996">
        <v>48113006002</v>
      </c>
      <c r="AJ850" s="1997" t="s">
        <v>1786</v>
      </c>
      <c r="AK850" s="1997">
        <v>27543</v>
      </c>
      <c r="AL850" s="1998" t="s">
        <v>1730</v>
      </c>
      <c r="AM850" s="1998">
        <v>39.4</v>
      </c>
      <c r="AN850" s="1997" t="s">
        <v>193</v>
      </c>
      <c r="BX850"/>
      <c r="BY850"/>
      <c r="BZ850"/>
      <c r="CA850"/>
      <c r="CB850"/>
      <c r="CD850" s="1060"/>
      <c r="CE850" s="1286"/>
      <c r="CF850" s="1060"/>
      <c r="CG850" s="1060"/>
      <c r="CH850" s="1060"/>
      <c r="CK850" s="1645"/>
      <c r="CL850" s="1645"/>
      <c r="CM850" s="1645"/>
      <c r="CN850"/>
      <c r="CO850"/>
      <c r="CP850"/>
      <c r="CQ850"/>
      <c r="CR850"/>
      <c r="CS850" s="1060"/>
      <c r="CT850" s="1060"/>
      <c r="CU850" s="1060"/>
      <c r="CV850" s="1060"/>
      <c r="CW850" s="1060"/>
      <c r="CX850" s="1060"/>
    </row>
    <row r="851" spans="35:102" ht="15" customHeight="1" x14ac:dyDescent="0.3">
      <c r="AI851" s="1774">
        <v>48113006100</v>
      </c>
      <c r="AJ851" s="1993" t="s">
        <v>1786</v>
      </c>
      <c r="AK851" s="1993">
        <v>36850</v>
      </c>
      <c r="AL851" s="1994" t="s">
        <v>1730</v>
      </c>
      <c r="AM851" s="1994">
        <v>26.3</v>
      </c>
      <c r="AN851" s="1993" t="s">
        <v>193</v>
      </c>
      <c r="BX851"/>
      <c r="BY851"/>
      <c r="BZ851"/>
      <c r="CA851"/>
      <c r="CB851"/>
      <c r="CD851" s="1060"/>
      <c r="CE851" s="1286"/>
      <c r="CF851" s="1060"/>
      <c r="CG851" s="1060"/>
      <c r="CH851" s="1060"/>
      <c r="CK851" s="1645"/>
      <c r="CL851" s="1645"/>
      <c r="CM851" s="1645"/>
      <c r="CN851"/>
      <c r="CO851"/>
      <c r="CP851"/>
      <c r="CQ851"/>
      <c r="CR851"/>
      <c r="CS851" s="1060"/>
      <c r="CT851" s="1060"/>
      <c r="CU851" s="1060"/>
      <c r="CV851" s="1060"/>
      <c r="CW851" s="1060"/>
      <c r="CX851" s="1060"/>
    </row>
    <row r="852" spans="35:102" ht="15" customHeight="1" x14ac:dyDescent="0.3">
      <c r="AI852" s="1996">
        <v>48113006200</v>
      </c>
      <c r="AJ852" s="1997" t="s">
        <v>1786</v>
      </c>
      <c r="AK852" s="1997">
        <v>40507</v>
      </c>
      <c r="AL852" s="1998" t="s">
        <v>1730</v>
      </c>
      <c r="AM852" s="1998">
        <v>34.5</v>
      </c>
      <c r="AN852" s="1997" t="s">
        <v>193</v>
      </c>
      <c r="BX852"/>
      <c r="BY852"/>
      <c r="BZ852"/>
      <c r="CA852"/>
      <c r="CB852"/>
      <c r="CD852" s="1060"/>
      <c r="CE852" s="1286"/>
      <c r="CF852" s="1060"/>
      <c r="CG852" s="1060"/>
      <c r="CH852" s="1060"/>
      <c r="CK852" s="1645"/>
      <c r="CL852" s="1645"/>
      <c r="CM852" s="1645"/>
      <c r="CN852"/>
      <c r="CO852"/>
      <c r="CP852"/>
      <c r="CQ852"/>
      <c r="CR852"/>
      <c r="CS852" s="1060"/>
      <c r="CT852" s="1060"/>
      <c r="CU852" s="1060"/>
      <c r="CV852" s="1060"/>
      <c r="CW852" s="1060"/>
      <c r="CX852" s="1060"/>
    </row>
    <row r="853" spans="35:102" ht="15" customHeight="1" x14ac:dyDescent="0.3">
      <c r="AI853" s="1774">
        <v>48113006301</v>
      </c>
      <c r="AJ853" s="1993" t="s">
        <v>1786</v>
      </c>
      <c r="AK853" s="1993">
        <v>48896</v>
      </c>
      <c r="AL853" s="1994" t="s">
        <v>1728</v>
      </c>
      <c r="AM853" s="1994">
        <v>11.4</v>
      </c>
      <c r="AN853" s="1993" t="s">
        <v>192</v>
      </c>
      <c r="BX853"/>
      <c r="BY853"/>
      <c r="BZ853"/>
      <c r="CA853"/>
      <c r="CB853"/>
      <c r="CD853" s="1060"/>
      <c r="CE853" s="1286"/>
      <c r="CF853" s="1060"/>
      <c r="CG853" s="1060"/>
      <c r="CH853" s="1060"/>
      <c r="CK853" s="1645"/>
      <c r="CL853" s="1645"/>
      <c r="CM853" s="1645"/>
      <c r="CN853"/>
      <c r="CO853"/>
      <c r="CP853"/>
      <c r="CQ853"/>
      <c r="CR853"/>
      <c r="CS853" s="1060"/>
      <c r="CT853" s="1060"/>
      <c r="CU853" s="1060"/>
      <c r="CV853" s="1060"/>
      <c r="CW853" s="1060"/>
      <c r="CX853" s="1060"/>
    </row>
    <row r="854" spans="35:102" ht="15" customHeight="1" x14ac:dyDescent="0.3">
      <c r="AI854" s="1996">
        <v>48113006302</v>
      </c>
      <c r="AJ854" s="1997" t="s">
        <v>1786</v>
      </c>
      <c r="AK854" s="1997">
        <v>49619</v>
      </c>
      <c r="AL854" s="1998" t="s">
        <v>1728</v>
      </c>
      <c r="AM854" s="1998">
        <v>18.5</v>
      </c>
      <c r="AN854" s="1997" t="s">
        <v>192</v>
      </c>
      <c r="BX854"/>
      <c r="BY854"/>
      <c r="BZ854"/>
      <c r="CA854"/>
      <c r="CB854"/>
      <c r="CD854" s="1060"/>
      <c r="CE854" s="1286"/>
      <c r="CF854" s="1060"/>
      <c r="CG854" s="1060"/>
      <c r="CH854" s="1060"/>
      <c r="CK854" s="1645"/>
      <c r="CL854" s="1645"/>
      <c r="CM854" s="1645"/>
      <c r="CN854"/>
      <c r="CO854"/>
      <c r="CP854"/>
      <c r="CQ854"/>
      <c r="CR854"/>
      <c r="CS854" s="1060"/>
      <c r="CT854" s="1060"/>
      <c r="CU854" s="1060"/>
      <c r="CV854" s="1060"/>
      <c r="CW854" s="1060"/>
      <c r="CX854" s="1060"/>
    </row>
    <row r="855" spans="35:102" ht="15" customHeight="1" x14ac:dyDescent="0.3">
      <c r="AI855" s="1774">
        <v>48113006401</v>
      </c>
      <c r="AJ855" s="1993" t="s">
        <v>1786</v>
      </c>
      <c r="AK855" s="1993">
        <v>39612</v>
      </c>
      <c r="AL855" s="1994" t="s">
        <v>1730</v>
      </c>
      <c r="AM855" s="1994">
        <v>24.7</v>
      </c>
      <c r="AN855" s="1993" t="s">
        <v>193</v>
      </c>
      <c r="BX855"/>
      <c r="BY855"/>
      <c r="BZ855"/>
      <c r="CA855"/>
      <c r="CB855"/>
      <c r="CD855" s="1060"/>
      <c r="CE855" s="1286"/>
      <c r="CF855" s="1060"/>
      <c r="CG855" s="1060"/>
      <c r="CH855" s="1060"/>
      <c r="CK855" s="1645"/>
      <c r="CL855" s="1645"/>
      <c r="CM855" s="1645"/>
      <c r="CN855"/>
      <c r="CO855"/>
      <c r="CP855"/>
      <c r="CQ855"/>
      <c r="CR855"/>
      <c r="CS855" s="1060"/>
      <c r="CT855" s="1060"/>
      <c r="CU855" s="1060"/>
      <c r="CV855" s="1060"/>
      <c r="CW855" s="1060"/>
      <c r="CX855" s="1060"/>
    </row>
    <row r="856" spans="35:102" ht="15" customHeight="1" x14ac:dyDescent="0.3">
      <c r="AI856" s="1996">
        <v>48113006402</v>
      </c>
      <c r="AJ856" s="1997" t="s">
        <v>1786</v>
      </c>
      <c r="AK856" s="1997">
        <v>39135</v>
      </c>
      <c r="AL856" s="1998" t="s">
        <v>1730</v>
      </c>
      <c r="AM856" s="1998">
        <v>25.3</v>
      </c>
      <c r="AN856" s="1997" t="s">
        <v>193</v>
      </c>
      <c r="BX856"/>
      <c r="BY856"/>
      <c r="BZ856"/>
      <c r="CA856"/>
      <c r="CB856"/>
      <c r="CD856" s="1060"/>
      <c r="CE856" s="1286"/>
      <c r="CF856" s="1060"/>
      <c r="CG856" s="1060"/>
      <c r="CH856" s="1060"/>
      <c r="CK856" s="1645"/>
      <c r="CL856" s="1645"/>
      <c r="CM856" s="1645"/>
      <c r="CN856"/>
      <c r="CO856"/>
      <c r="CP856"/>
      <c r="CQ856"/>
      <c r="CR856"/>
      <c r="CS856" s="1060"/>
      <c r="CT856" s="1060"/>
      <c r="CU856" s="1060"/>
      <c r="CV856" s="1060"/>
      <c r="CW856" s="1060"/>
      <c r="CX856" s="1060"/>
    </row>
    <row r="857" spans="35:102" ht="15" customHeight="1" x14ac:dyDescent="0.3">
      <c r="AI857" s="1774">
        <v>48113006501</v>
      </c>
      <c r="AJ857" s="1993" t="s">
        <v>1786</v>
      </c>
      <c r="AK857" s="1993">
        <v>38471</v>
      </c>
      <c r="AL857" s="1994" t="s">
        <v>1730</v>
      </c>
      <c r="AM857" s="1994">
        <v>23</v>
      </c>
      <c r="AN857" s="1993" t="s">
        <v>193</v>
      </c>
      <c r="BX857"/>
      <c r="BY857"/>
      <c r="BZ857"/>
      <c r="CA857"/>
      <c r="CB857"/>
      <c r="CD857" s="1060"/>
      <c r="CE857" s="1286"/>
      <c r="CF857" s="1060"/>
      <c r="CG857" s="1060"/>
      <c r="CH857" s="1060"/>
      <c r="CK857" s="1645"/>
      <c r="CL857" s="1645"/>
      <c r="CM857" s="1645"/>
      <c r="CN857"/>
      <c r="CO857"/>
      <c r="CP857"/>
      <c r="CQ857"/>
      <c r="CR857"/>
      <c r="CS857" s="1060"/>
      <c r="CT857" s="1060"/>
      <c r="CU857" s="1060"/>
      <c r="CV857" s="1060"/>
      <c r="CW857" s="1060"/>
      <c r="CX857" s="1060"/>
    </row>
    <row r="858" spans="35:102" ht="15" customHeight="1" x14ac:dyDescent="0.3">
      <c r="AI858" s="1996">
        <v>48113006502</v>
      </c>
      <c r="AJ858" s="1997" t="s">
        <v>1786</v>
      </c>
      <c r="AK858" s="1997">
        <v>49489</v>
      </c>
      <c r="AL858" s="1998" t="s">
        <v>1728</v>
      </c>
      <c r="AM858" s="1998">
        <v>12.5</v>
      </c>
      <c r="AN858" s="1997" t="s">
        <v>192</v>
      </c>
      <c r="BX858"/>
      <c r="BY858"/>
      <c r="BZ858"/>
      <c r="CA858"/>
      <c r="CB858"/>
      <c r="CD858" s="1060"/>
      <c r="CE858" s="1286"/>
      <c r="CF858" s="1060"/>
      <c r="CG858" s="1060"/>
      <c r="CH858" s="1060"/>
      <c r="CK858" s="1645"/>
      <c r="CL858" s="1645"/>
      <c r="CM858" s="1645"/>
      <c r="CN858"/>
      <c r="CO858"/>
      <c r="CP858"/>
      <c r="CQ858"/>
      <c r="CR858"/>
      <c r="CS858" s="1060"/>
      <c r="CT858" s="1060"/>
      <c r="CU858" s="1060"/>
      <c r="CV858" s="1060"/>
      <c r="CW858" s="1060"/>
      <c r="CX858" s="1060"/>
    </row>
    <row r="859" spans="35:102" ht="15" customHeight="1" x14ac:dyDescent="0.3">
      <c r="AI859" s="1774">
        <v>48113006700</v>
      </c>
      <c r="AJ859" s="1993" t="s">
        <v>1786</v>
      </c>
      <c r="AK859" s="1993">
        <v>32432</v>
      </c>
      <c r="AL859" s="1994" t="s">
        <v>1730</v>
      </c>
      <c r="AM859" s="1994">
        <v>27.9</v>
      </c>
      <c r="AN859" s="1993" t="s">
        <v>193</v>
      </c>
      <c r="BX859"/>
      <c r="BY859"/>
      <c r="BZ859"/>
      <c r="CA859"/>
      <c r="CB859"/>
      <c r="CD859" s="1060"/>
      <c r="CE859" s="1286"/>
      <c r="CF859" s="1060"/>
      <c r="CG859" s="1060"/>
      <c r="CH859" s="1060"/>
      <c r="CK859" s="1645"/>
      <c r="CL859" s="1645"/>
      <c r="CM859" s="1645"/>
      <c r="CN859"/>
      <c r="CO859"/>
      <c r="CP859"/>
      <c r="CQ859"/>
      <c r="CR859"/>
      <c r="CS859" s="1060"/>
      <c r="CT859" s="1060"/>
      <c r="CU859" s="1060"/>
      <c r="CV859" s="1060"/>
      <c r="CW859" s="1060"/>
      <c r="CX859" s="1060"/>
    </row>
    <row r="860" spans="35:102" ht="15" customHeight="1" x14ac:dyDescent="0.3">
      <c r="AI860" s="1996">
        <v>48113006800</v>
      </c>
      <c r="AJ860" s="1997" t="s">
        <v>1786</v>
      </c>
      <c r="AK860" s="1997">
        <v>40043</v>
      </c>
      <c r="AL860" s="1998" t="s">
        <v>1730</v>
      </c>
      <c r="AM860" s="1998">
        <v>25.9</v>
      </c>
      <c r="AN860" s="1997" t="s">
        <v>193</v>
      </c>
      <c r="BX860"/>
      <c r="BY860"/>
      <c r="BZ860"/>
      <c r="CA860"/>
      <c r="CB860"/>
      <c r="CD860" s="1060"/>
      <c r="CE860" s="1286"/>
      <c r="CF860" s="1060"/>
      <c r="CG860" s="1060"/>
      <c r="CH860" s="1060"/>
      <c r="CK860" s="1645"/>
      <c r="CL860" s="1645"/>
      <c r="CM860" s="1645"/>
      <c r="CN860"/>
      <c r="CO860"/>
      <c r="CP860"/>
      <c r="CQ860"/>
      <c r="CR860"/>
      <c r="CS860" s="1060"/>
      <c r="CT860" s="1060"/>
      <c r="CU860" s="1060"/>
      <c r="CV860" s="1060"/>
      <c r="CW860" s="1060"/>
      <c r="CX860" s="1060"/>
    </row>
    <row r="861" spans="35:102" ht="15" customHeight="1" x14ac:dyDescent="0.3">
      <c r="AI861" s="1774">
        <v>48113006900</v>
      </c>
      <c r="AJ861" s="1993" t="s">
        <v>1786</v>
      </c>
      <c r="AK861" s="1993">
        <v>26159</v>
      </c>
      <c r="AL861" s="1994" t="s">
        <v>1730</v>
      </c>
      <c r="AM861" s="1994">
        <v>46.3</v>
      </c>
      <c r="AN861" s="1993" t="s">
        <v>193</v>
      </c>
      <c r="BX861"/>
      <c r="BY861"/>
      <c r="BZ861"/>
      <c r="CA861"/>
      <c r="CB861"/>
      <c r="CD861" s="1060"/>
      <c r="CE861" s="1286"/>
      <c r="CF861" s="1060"/>
      <c r="CG861" s="1060"/>
      <c r="CH861" s="1060"/>
      <c r="CK861" s="1645"/>
      <c r="CL861" s="1645"/>
      <c r="CM861" s="1645"/>
      <c r="CN861"/>
      <c r="CO861"/>
      <c r="CP861"/>
      <c r="CQ861"/>
      <c r="CR861"/>
      <c r="CS861" s="1060"/>
      <c r="CT861" s="1060"/>
      <c r="CU861" s="1060"/>
      <c r="CV861" s="1060"/>
      <c r="CW861" s="1060"/>
      <c r="CX861" s="1060"/>
    </row>
    <row r="862" spans="35:102" ht="15" customHeight="1" x14ac:dyDescent="0.3">
      <c r="AI862" s="1996">
        <v>48113007101</v>
      </c>
      <c r="AJ862" s="1997" t="s">
        <v>1786</v>
      </c>
      <c r="AK862" s="1997">
        <v>111400</v>
      </c>
      <c r="AL862" s="1998" t="s">
        <v>1729</v>
      </c>
      <c r="AM862" s="1998">
        <v>3.4</v>
      </c>
      <c r="AN862" s="1997" t="s">
        <v>192</v>
      </c>
      <c r="BX862"/>
      <c r="BY862"/>
      <c r="BZ862"/>
      <c r="CA862"/>
      <c r="CB862"/>
      <c r="CD862" s="1060"/>
      <c r="CE862" s="1286"/>
      <c r="CF862" s="1060"/>
      <c r="CG862" s="1060"/>
      <c r="CH862" s="1060"/>
      <c r="CK862" s="1645"/>
      <c r="CL862" s="1645"/>
      <c r="CM862" s="1645"/>
      <c r="CN862"/>
      <c r="CO862"/>
      <c r="CP862"/>
      <c r="CQ862"/>
      <c r="CR862"/>
      <c r="CS862" s="1060"/>
      <c r="CT862" s="1060"/>
      <c r="CU862" s="1060"/>
      <c r="CV862" s="1060"/>
      <c r="CW862" s="1060"/>
      <c r="CX862" s="1060"/>
    </row>
    <row r="863" spans="35:102" ht="15" customHeight="1" x14ac:dyDescent="0.3">
      <c r="AI863" s="1774">
        <v>48113007102</v>
      </c>
      <c r="AJ863" s="1993" t="s">
        <v>1786</v>
      </c>
      <c r="AK863" s="1993">
        <v>43560</v>
      </c>
      <c r="AL863" s="1994" t="s">
        <v>1728</v>
      </c>
      <c r="AM863" s="1994">
        <v>11.3</v>
      </c>
      <c r="AN863" s="1993" t="s">
        <v>192</v>
      </c>
      <c r="BX863"/>
      <c r="BY863"/>
      <c r="BZ863"/>
      <c r="CA863"/>
      <c r="CB863"/>
      <c r="CD863" s="1060"/>
      <c r="CE863" s="1286"/>
      <c r="CF863" s="1060"/>
      <c r="CG863" s="1060"/>
      <c r="CH863" s="1060"/>
      <c r="CK863" s="1645"/>
      <c r="CL863" s="1645"/>
      <c r="CM863" s="1645"/>
      <c r="CN863"/>
      <c r="CO863"/>
      <c r="CP863"/>
      <c r="CQ863"/>
      <c r="CR863"/>
      <c r="CS863" s="1060"/>
      <c r="CT863" s="1060"/>
      <c r="CU863" s="1060"/>
      <c r="CV863" s="1060"/>
      <c r="CW863" s="1060"/>
      <c r="CX863" s="1060"/>
    </row>
    <row r="864" spans="35:102" ht="15" customHeight="1" x14ac:dyDescent="0.3">
      <c r="AI864" s="1996">
        <v>48113007201</v>
      </c>
      <c r="AJ864" s="1997" t="s">
        <v>1786</v>
      </c>
      <c r="AK864" s="1997">
        <v>30034</v>
      </c>
      <c r="AL864" s="1998" t="s">
        <v>1730</v>
      </c>
      <c r="AM864" s="1998">
        <v>24.9</v>
      </c>
      <c r="AN864" s="1997" t="s">
        <v>193</v>
      </c>
      <c r="BX864"/>
      <c r="BY864"/>
      <c r="BZ864"/>
      <c r="CA864"/>
      <c r="CB864"/>
      <c r="CD864" s="1060"/>
      <c r="CE864" s="1286"/>
      <c r="CF864" s="1060"/>
      <c r="CG864" s="1060"/>
      <c r="CH864" s="1060"/>
      <c r="CK864" s="1645"/>
      <c r="CL864" s="1645"/>
      <c r="CM864" s="1645"/>
      <c r="CN864"/>
      <c r="CO864"/>
      <c r="CP864"/>
      <c r="CQ864"/>
      <c r="CR864"/>
      <c r="CS864" s="1060"/>
      <c r="CT864" s="1060"/>
      <c r="CU864" s="1060"/>
      <c r="CV864" s="1060"/>
      <c r="CW864" s="1060"/>
      <c r="CX864" s="1060"/>
    </row>
    <row r="865" spans="35:102" ht="15" customHeight="1" x14ac:dyDescent="0.3">
      <c r="AI865" s="1774">
        <v>48113007202</v>
      </c>
      <c r="AJ865" s="1993" t="s">
        <v>1786</v>
      </c>
      <c r="AK865" s="1993">
        <v>31261</v>
      </c>
      <c r="AL865" s="1994" t="s">
        <v>1730</v>
      </c>
      <c r="AM865" s="1994">
        <v>33.6</v>
      </c>
      <c r="AN865" s="1993" t="s">
        <v>193</v>
      </c>
      <c r="BX865"/>
      <c r="BY865"/>
      <c r="BZ865"/>
      <c r="CA865"/>
      <c r="CB865"/>
      <c r="CD865" s="1060"/>
      <c r="CE865" s="1286"/>
      <c r="CF865" s="1060"/>
      <c r="CG865" s="1060"/>
      <c r="CH865" s="1060"/>
      <c r="CK865" s="1645"/>
      <c r="CL865" s="1645"/>
      <c r="CM865" s="1645"/>
      <c r="CN865"/>
      <c r="CO865"/>
      <c r="CP865"/>
      <c r="CQ865"/>
      <c r="CR865"/>
      <c r="CS865" s="1060"/>
      <c r="CT865" s="1060"/>
      <c r="CU865" s="1060"/>
      <c r="CV865" s="1060"/>
      <c r="CW865" s="1060"/>
      <c r="CX865" s="1060"/>
    </row>
    <row r="866" spans="35:102" ht="15" customHeight="1" x14ac:dyDescent="0.3">
      <c r="AI866" s="1996">
        <v>48113007301</v>
      </c>
      <c r="AJ866" s="1997" t="s">
        <v>1786</v>
      </c>
      <c r="AK866" s="1997">
        <v>211250</v>
      </c>
      <c r="AL866" s="1998" t="s">
        <v>1729</v>
      </c>
      <c r="AM866" s="1998">
        <v>2.4</v>
      </c>
      <c r="AN866" s="1997" t="s">
        <v>192</v>
      </c>
      <c r="BX866"/>
      <c r="BY866"/>
      <c r="BZ866"/>
      <c r="CA866"/>
      <c r="CB866"/>
      <c r="CD866" s="1060"/>
      <c r="CE866" s="1286"/>
      <c r="CF866" s="1060"/>
      <c r="CG866" s="1060"/>
      <c r="CH866" s="1060"/>
      <c r="CK866" s="1645"/>
      <c r="CL866" s="1645"/>
      <c r="CM866" s="1645"/>
      <c r="CN866"/>
      <c r="CO866"/>
      <c r="CP866"/>
      <c r="CQ866"/>
      <c r="CR866"/>
      <c r="CS866" s="1060"/>
      <c r="CT866" s="1060"/>
      <c r="CU866" s="1060"/>
      <c r="CV866" s="1060"/>
      <c r="CW866" s="1060"/>
      <c r="CX866" s="1060"/>
    </row>
    <row r="867" spans="35:102" ht="15" customHeight="1" x14ac:dyDescent="0.3">
      <c r="AI867" s="1774">
        <v>48113007302</v>
      </c>
      <c r="AJ867" s="1993" t="s">
        <v>1786</v>
      </c>
      <c r="AK867" s="1993">
        <v>113281</v>
      </c>
      <c r="AL867" s="1994" t="s">
        <v>1729</v>
      </c>
      <c r="AM867" s="1994">
        <v>5.3</v>
      </c>
      <c r="AN867" s="1993" t="s">
        <v>192</v>
      </c>
      <c r="BX867"/>
      <c r="BY867"/>
      <c r="BZ867"/>
      <c r="CA867"/>
      <c r="CB867"/>
      <c r="CD867" s="1060"/>
      <c r="CE867" s="1286"/>
      <c r="CF867" s="1060"/>
      <c r="CG867" s="1060"/>
      <c r="CH867" s="1060"/>
      <c r="CK867" s="1645"/>
      <c r="CL867" s="1645"/>
      <c r="CM867" s="1645"/>
      <c r="CN867"/>
      <c r="CO867"/>
      <c r="CP867"/>
      <c r="CQ867"/>
      <c r="CR867"/>
      <c r="CS867" s="1060"/>
      <c r="CT867" s="1060"/>
      <c r="CU867" s="1060"/>
      <c r="CV867" s="1060"/>
      <c r="CW867" s="1060"/>
      <c r="CX867" s="1060"/>
    </row>
    <row r="868" spans="35:102" ht="15" customHeight="1" x14ac:dyDescent="0.3">
      <c r="AI868" s="1996">
        <v>48113007601</v>
      </c>
      <c r="AJ868" s="1997" t="s">
        <v>1786</v>
      </c>
      <c r="AK868" s="1997">
        <v>154107</v>
      </c>
      <c r="AL868" s="1998" t="s">
        <v>1729</v>
      </c>
      <c r="AM868" s="1998">
        <v>1.9</v>
      </c>
      <c r="AN868" s="1997" t="s">
        <v>192</v>
      </c>
      <c r="BX868"/>
      <c r="BY868"/>
      <c r="BZ868"/>
      <c r="CA868"/>
      <c r="CB868"/>
      <c r="CD868" s="1060"/>
      <c r="CE868" s="1286"/>
      <c r="CF868" s="1060"/>
      <c r="CG868" s="1060"/>
      <c r="CH868" s="1060"/>
      <c r="CK868" s="1645"/>
      <c r="CL868" s="1645"/>
      <c r="CM868" s="1645"/>
      <c r="CN868"/>
      <c r="CO868"/>
      <c r="CP868"/>
      <c r="CQ868"/>
      <c r="CR868"/>
      <c r="CS868" s="1060"/>
      <c r="CT868" s="1060"/>
      <c r="CU868" s="1060"/>
      <c r="CV868" s="1060"/>
      <c r="CW868" s="1060"/>
      <c r="CX868" s="1060"/>
    </row>
    <row r="869" spans="35:102" ht="15" customHeight="1" x14ac:dyDescent="0.3">
      <c r="AI869" s="1774">
        <v>48113007604</v>
      </c>
      <c r="AJ869" s="1993" t="s">
        <v>1786</v>
      </c>
      <c r="AK869" s="1993">
        <v>242031</v>
      </c>
      <c r="AL869" s="1994" t="s">
        <v>1729</v>
      </c>
      <c r="AM869" s="1994">
        <v>0.3</v>
      </c>
      <c r="AN869" s="1993" t="s">
        <v>192</v>
      </c>
      <c r="BX869"/>
      <c r="BY869"/>
      <c r="BZ869"/>
      <c r="CA869"/>
      <c r="CB869"/>
      <c r="CD869" s="1060"/>
      <c r="CE869" s="1286"/>
      <c r="CF869" s="1060"/>
      <c r="CG869" s="1060"/>
      <c r="CH869" s="1060"/>
      <c r="CK869" s="1645"/>
      <c r="CL869" s="1645"/>
      <c r="CM869" s="1645"/>
      <c r="CN869"/>
      <c r="CO869"/>
      <c r="CP869"/>
      <c r="CQ869"/>
      <c r="CR869"/>
      <c r="CS869" s="1060"/>
      <c r="CT869" s="1060"/>
      <c r="CU869" s="1060"/>
      <c r="CV869" s="1060"/>
      <c r="CW869" s="1060"/>
      <c r="CX869" s="1060"/>
    </row>
    <row r="870" spans="35:102" ht="15" customHeight="1" x14ac:dyDescent="0.3">
      <c r="AI870" s="1996">
        <v>48113007605</v>
      </c>
      <c r="AJ870" s="1997" t="s">
        <v>1786</v>
      </c>
      <c r="AK870" s="1997">
        <v>153190</v>
      </c>
      <c r="AL870" s="1998" t="s">
        <v>1729</v>
      </c>
      <c r="AM870" s="1998">
        <v>4.4000000000000004</v>
      </c>
      <c r="AN870" s="1997" t="s">
        <v>192</v>
      </c>
      <c r="BX870"/>
      <c r="BY870"/>
      <c r="BZ870"/>
      <c r="CA870"/>
      <c r="CB870"/>
      <c r="CD870" s="1060"/>
      <c r="CE870" s="1286"/>
      <c r="CF870" s="1060"/>
      <c r="CG870" s="1060"/>
      <c r="CH870" s="1060"/>
      <c r="CK870" s="1645"/>
      <c r="CL870" s="1645"/>
      <c r="CM870" s="1645"/>
      <c r="CN870"/>
      <c r="CO870"/>
      <c r="CP870"/>
      <c r="CQ870"/>
      <c r="CR870"/>
      <c r="CS870" s="1060"/>
      <c r="CT870" s="1060"/>
      <c r="CU870" s="1060"/>
      <c r="CV870" s="1060"/>
      <c r="CW870" s="1060"/>
      <c r="CX870" s="1060"/>
    </row>
    <row r="871" spans="35:102" ht="15" customHeight="1" x14ac:dyDescent="0.3">
      <c r="AI871" s="1774">
        <v>48113007700</v>
      </c>
      <c r="AJ871" s="1993" t="s">
        <v>1786</v>
      </c>
      <c r="AK871" s="1993">
        <v>92305</v>
      </c>
      <c r="AL871" s="1994" t="s">
        <v>1729</v>
      </c>
      <c r="AM871" s="1994">
        <v>4.9000000000000004</v>
      </c>
      <c r="AN871" s="1993" t="s">
        <v>192</v>
      </c>
      <c r="BX871"/>
      <c r="BY871"/>
      <c r="BZ871"/>
      <c r="CA871"/>
      <c r="CB871"/>
      <c r="CD871" s="1060"/>
      <c r="CE871" s="1286"/>
      <c r="CF871" s="1060"/>
      <c r="CG871" s="1060"/>
      <c r="CH871" s="1060"/>
      <c r="CK871" s="1645"/>
      <c r="CL871" s="1645"/>
      <c r="CM871" s="1645"/>
      <c r="CN871"/>
      <c r="CO871"/>
      <c r="CP871"/>
      <c r="CQ871"/>
      <c r="CR871"/>
      <c r="CS871" s="1060"/>
      <c r="CT871" s="1060"/>
      <c r="CU871" s="1060"/>
      <c r="CV871" s="1060"/>
      <c r="CW871" s="1060"/>
      <c r="CX871" s="1060"/>
    </row>
    <row r="872" spans="35:102" ht="15" customHeight="1" x14ac:dyDescent="0.3">
      <c r="AI872" s="1996">
        <v>48113007801</v>
      </c>
      <c r="AJ872" s="1997" t="s">
        <v>1786</v>
      </c>
      <c r="AK872" s="1997">
        <v>93158</v>
      </c>
      <c r="AL872" s="1998" t="s">
        <v>1729</v>
      </c>
      <c r="AM872" s="1998">
        <v>5.6</v>
      </c>
      <c r="AN872" s="1997" t="s">
        <v>192</v>
      </c>
      <c r="BX872"/>
      <c r="BY872"/>
      <c r="BZ872"/>
      <c r="CA872"/>
      <c r="CB872"/>
      <c r="CD872" s="1060"/>
      <c r="CE872" s="1286"/>
      <c r="CF872" s="1060"/>
      <c r="CG872" s="1060"/>
      <c r="CH872" s="1060"/>
      <c r="CK872" s="1645"/>
      <c r="CL872" s="1645"/>
      <c r="CM872" s="1645"/>
      <c r="CN872"/>
      <c r="CO872"/>
      <c r="CP872"/>
      <c r="CQ872"/>
      <c r="CR872"/>
      <c r="CS872" s="1060"/>
      <c r="CT872" s="1060"/>
      <c r="CU872" s="1060"/>
      <c r="CV872" s="1060"/>
      <c r="CW872" s="1060"/>
      <c r="CX872" s="1060"/>
    </row>
    <row r="873" spans="35:102" ht="15" customHeight="1" x14ac:dyDescent="0.3">
      <c r="AI873" s="1774">
        <v>48113007804</v>
      </c>
      <c r="AJ873" s="1993" t="s">
        <v>1786</v>
      </c>
      <c r="AK873" s="1993">
        <v>49163</v>
      </c>
      <c r="AL873" s="1994" t="s">
        <v>1728</v>
      </c>
      <c r="AM873" s="1994">
        <v>16.100000000000001</v>
      </c>
      <c r="AN873" s="1993" t="s">
        <v>192</v>
      </c>
      <c r="BX873"/>
      <c r="BY873"/>
      <c r="BZ873"/>
      <c r="CA873"/>
      <c r="CB873"/>
      <c r="CD873" s="1060"/>
      <c r="CE873" s="1286"/>
      <c r="CF873" s="1060"/>
      <c r="CG873" s="1060"/>
      <c r="CH873" s="1060"/>
      <c r="CK873" s="1645"/>
      <c r="CL873" s="1645"/>
      <c r="CM873" s="1645"/>
      <c r="CN873"/>
      <c r="CO873"/>
      <c r="CP873"/>
      <c r="CQ873"/>
      <c r="CR873"/>
      <c r="CS873" s="1060"/>
      <c r="CT873" s="1060"/>
      <c r="CU873" s="1060"/>
      <c r="CV873" s="1060"/>
      <c r="CW873" s="1060"/>
      <c r="CX873" s="1060"/>
    </row>
    <row r="874" spans="35:102" ht="15" customHeight="1" x14ac:dyDescent="0.3">
      <c r="AI874" s="1996">
        <v>48113007805</v>
      </c>
      <c r="AJ874" s="1997" t="s">
        <v>1786</v>
      </c>
      <c r="AK874" s="1997">
        <v>61724</v>
      </c>
      <c r="AL874" s="1998" t="s">
        <v>1727</v>
      </c>
      <c r="AM874" s="1998">
        <v>14.3</v>
      </c>
      <c r="AN874" s="1997" t="s">
        <v>192</v>
      </c>
      <c r="BX874"/>
      <c r="BY874"/>
      <c r="BZ874"/>
      <c r="CA874"/>
      <c r="CB874"/>
      <c r="CD874" s="1060"/>
      <c r="CE874" s="1286"/>
      <c r="CF874" s="1060"/>
      <c r="CG874" s="1060"/>
      <c r="CH874" s="1060"/>
      <c r="CK874" s="1645"/>
      <c r="CL874" s="1645"/>
      <c r="CM874" s="1645"/>
      <c r="CN874"/>
      <c r="CO874"/>
      <c r="CP874"/>
      <c r="CQ874"/>
      <c r="CR874"/>
      <c r="CS874" s="1060"/>
      <c r="CT874" s="1060"/>
      <c r="CU874" s="1060"/>
      <c r="CV874" s="1060"/>
      <c r="CW874" s="1060"/>
      <c r="CX874" s="1060"/>
    </row>
    <row r="875" spans="35:102" ht="15" customHeight="1" x14ac:dyDescent="0.3">
      <c r="AI875" s="1774">
        <v>48113007809</v>
      </c>
      <c r="AJ875" s="1993" t="s">
        <v>1786</v>
      </c>
      <c r="AK875" s="1993">
        <v>55645</v>
      </c>
      <c r="AL875" s="1994" t="s">
        <v>1728</v>
      </c>
      <c r="AM875" s="1994">
        <v>23.3</v>
      </c>
      <c r="AN875" s="1993" t="s">
        <v>193</v>
      </c>
      <c r="BX875"/>
      <c r="BY875"/>
      <c r="BZ875"/>
      <c r="CA875"/>
      <c r="CB875"/>
      <c r="CD875" s="1060"/>
      <c r="CE875" s="1286"/>
      <c r="CF875" s="1060"/>
      <c r="CG875" s="1060"/>
      <c r="CH875" s="1060"/>
      <c r="CK875" s="1645"/>
      <c r="CL875" s="1645"/>
      <c r="CM875" s="1645"/>
      <c r="CN875"/>
      <c r="CO875"/>
      <c r="CP875"/>
      <c r="CQ875"/>
      <c r="CR875"/>
      <c r="CS875" s="1060"/>
      <c r="CT875" s="1060"/>
      <c r="CU875" s="1060"/>
      <c r="CV875" s="1060"/>
      <c r="CW875" s="1060"/>
      <c r="CX875" s="1060"/>
    </row>
    <row r="876" spans="35:102" ht="15" customHeight="1" x14ac:dyDescent="0.3">
      <c r="AI876" s="1996">
        <v>48113007810</v>
      </c>
      <c r="AJ876" s="1997" t="s">
        <v>1786</v>
      </c>
      <c r="AK876" s="1997">
        <v>62826</v>
      </c>
      <c r="AL876" s="1998" t="s">
        <v>1727</v>
      </c>
      <c r="AM876" s="1998">
        <v>20.8</v>
      </c>
      <c r="AN876" s="1997" t="s">
        <v>193</v>
      </c>
      <c r="BX876"/>
      <c r="BY876"/>
      <c r="BZ876"/>
      <c r="CA876"/>
      <c r="CB876"/>
      <c r="CD876" s="1060"/>
      <c r="CE876" s="1286"/>
      <c r="CF876" s="1060"/>
      <c r="CG876" s="1060"/>
      <c r="CH876" s="1060"/>
      <c r="CK876" s="1645"/>
      <c r="CL876" s="1645"/>
      <c r="CM876" s="1645"/>
      <c r="CN876"/>
      <c r="CO876"/>
      <c r="CP876"/>
      <c r="CQ876"/>
      <c r="CR876"/>
      <c r="CS876" s="1060"/>
      <c r="CT876" s="1060"/>
      <c r="CU876" s="1060"/>
      <c r="CV876" s="1060"/>
      <c r="CW876" s="1060"/>
      <c r="CX876" s="1060"/>
    </row>
    <row r="877" spans="35:102" ht="15" customHeight="1" x14ac:dyDescent="0.3">
      <c r="AI877" s="1774">
        <v>48113007811</v>
      </c>
      <c r="AJ877" s="1993" t="s">
        <v>1786</v>
      </c>
      <c r="AK877" s="1993">
        <v>34000</v>
      </c>
      <c r="AL877" s="1994" t="s">
        <v>1730</v>
      </c>
      <c r="AM877" s="1994">
        <v>24.3</v>
      </c>
      <c r="AN877" s="1993" t="s">
        <v>193</v>
      </c>
      <c r="BX877"/>
      <c r="BY877"/>
      <c r="BZ877"/>
      <c r="CA877"/>
      <c r="CB877"/>
      <c r="CD877" s="1060"/>
      <c r="CE877" s="1286"/>
      <c r="CF877" s="1060"/>
      <c r="CG877" s="1060"/>
      <c r="CH877" s="1060"/>
      <c r="CK877" s="1645"/>
      <c r="CL877" s="1645"/>
      <c r="CM877" s="1645"/>
      <c r="CN877"/>
      <c r="CO877"/>
      <c r="CP877"/>
      <c r="CQ877"/>
      <c r="CR877"/>
      <c r="CS877" s="1060"/>
      <c r="CT877" s="1060"/>
      <c r="CU877" s="1060"/>
      <c r="CV877" s="1060"/>
      <c r="CW877" s="1060"/>
      <c r="CX877" s="1060"/>
    </row>
    <row r="878" spans="35:102" ht="15" customHeight="1" x14ac:dyDescent="0.3">
      <c r="AI878" s="1996">
        <v>48113007812</v>
      </c>
      <c r="AJ878" s="1997" t="s">
        <v>1786</v>
      </c>
      <c r="AK878" s="1997">
        <v>175446</v>
      </c>
      <c r="AL878" s="1998" t="s">
        <v>1729</v>
      </c>
      <c r="AM878" s="1998">
        <v>1.3</v>
      </c>
      <c r="AN878" s="1997" t="s">
        <v>192</v>
      </c>
      <c r="BX878"/>
      <c r="BY878"/>
      <c r="BZ878"/>
      <c r="CA878"/>
      <c r="CB878"/>
      <c r="CD878" s="1060"/>
      <c r="CE878" s="1286"/>
      <c r="CF878" s="1060"/>
      <c r="CG878" s="1060"/>
      <c r="CH878" s="1060"/>
      <c r="CK878" s="1645"/>
      <c r="CL878" s="1645"/>
      <c r="CM878" s="1645"/>
      <c r="CN878"/>
      <c r="CO878"/>
      <c r="CP878"/>
      <c r="CQ878"/>
      <c r="CR878"/>
      <c r="CS878" s="1060"/>
      <c r="CT878" s="1060"/>
      <c r="CU878" s="1060"/>
      <c r="CV878" s="1060"/>
      <c r="CW878" s="1060"/>
      <c r="CX878" s="1060"/>
    </row>
    <row r="879" spans="35:102" ht="15" customHeight="1" x14ac:dyDescent="0.3">
      <c r="AI879" s="1774">
        <v>48113007815</v>
      </c>
      <c r="AJ879" s="1993" t="s">
        <v>1786</v>
      </c>
      <c r="AK879" s="1993">
        <v>31854</v>
      </c>
      <c r="AL879" s="1994" t="s">
        <v>1730</v>
      </c>
      <c r="AM879" s="1994">
        <v>44.8</v>
      </c>
      <c r="AN879" s="1993" t="s">
        <v>193</v>
      </c>
      <c r="BX879"/>
      <c r="BY879"/>
      <c r="BZ879"/>
      <c r="CA879"/>
      <c r="CB879"/>
      <c r="CD879" s="1060"/>
      <c r="CE879" s="1286"/>
      <c r="CF879" s="1060"/>
      <c r="CG879" s="1060"/>
      <c r="CH879" s="1060"/>
      <c r="CK879" s="1645"/>
      <c r="CL879" s="1645"/>
      <c r="CM879" s="1645"/>
      <c r="CN879"/>
      <c r="CO879"/>
      <c r="CP879"/>
      <c r="CQ879"/>
      <c r="CR879"/>
      <c r="CS879" s="1060"/>
      <c r="CT879" s="1060"/>
      <c r="CU879" s="1060"/>
      <c r="CV879" s="1060"/>
      <c r="CW879" s="1060"/>
      <c r="CX879" s="1060"/>
    </row>
    <row r="880" spans="35:102" ht="15" customHeight="1" x14ac:dyDescent="0.3">
      <c r="AI880" s="1996">
        <v>48113007818</v>
      </c>
      <c r="AJ880" s="1997" t="s">
        <v>1786</v>
      </c>
      <c r="AK880" s="1997">
        <v>26279</v>
      </c>
      <c r="AL880" s="1998" t="s">
        <v>1730</v>
      </c>
      <c r="AM880" s="1998">
        <v>34</v>
      </c>
      <c r="AN880" s="1997" t="s">
        <v>193</v>
      </c>
      <c r="BX880"/>
      <c r="BY880"/>
      <c r="BZ880"/>
      <c r="CA880"/>
      <c r="CB880"/>
      <c r="CD880" s="1060"/>
      <c r="CE880" s="1286"/>
      <c r="CF880" s="1060"/>
      <c r="CG880" s="1060"/>
      <c r="CH880" s="1060"/>
      <c r="CK880" s="1645"/>
      <c r="CL880" s="1645"/>
      <c r="CM880" s="1645"/>
      <c r="CN880"/>
      <c r="CO880"/>
      <c r="CP880"/>
      <c r="CQ880"/>
      <c r="CR880"/>
      <c r="CS880" s="1060"/>
      <c r="CT880" s="1060"/>
      <c r="CU880" s="1060"/>
      <c r="CV880" s="1060"/>
      <c r="CW880" s="1060"/>
      <c r="CX880" s="1060"/>
    </row>
    <row r="881" spans="35:102" ht="15" customHeight="1" x14ac:dyDescent="0.3">
      <c r="AI881" s="1774">
        <v>48113007819</v>
      </c>
      <c r="AJ881" s="1993" t="s">
        <v>1786</v>
      </c>
      <c r="AK881" s="1993">
        <v>31847</v>
      </c>
      <c r="AL881" s="1994" t="s">
        <v>1730</v>
      </c>
      <c r="AM881" s="1994">
        <v>20.9</v>
      </c>
      <c r="AN881" s="1993" t="s">
        <v>193</v>
      </c>
      <c r="BX881"/>
      <c r="BY881"/>
      <c r="BZ881"/>
      <c r="CA881"/>
      <c r="CB881"/>
      <c r="CD881" s="1060"/>
      <c r="CE881" s="1286"/>
      <c r="CF881" s="1060"/>
      <c r="CG881" s="1060"/>
      <c r="CH881" s="1060"/>
      <c r="CK881" s="1645"/>
      <c r="CL881" s="1645"/>
      <c r="CM881" s="1645"/>
      <c r="CN881"/>
      <c r="CO881"/>
      <c r="CP881"/>
      <c r="CQ881"/>
      <c r="CR881"/>
      <c r="CS881" s="1060"/>
      <c r="CT881" s="1060"/>
      <c r="CU881" s="1060"/>
      <c r="CV881" s="1060"/>
      <c r="CW881" s="1060"/>
      <c r="CX881" s="1060"/>
    </row>
    <row r="882" spans="35:102" ht="15" customHeight="1" x14ac:dyDescent="0.3">
      <c r="AI882" s="1996">
        <v>48113007820</v>
      </c>
      <c r="AJ882" s="1997" t="s">
        <v>1786</v>
      </c>
      <c r="AK882" s="1997">
        <v>28456</v>
      </c>
      <c r="AL882" s="1998" t="s">
        <v>1730</v>
      </c>
      <c r="AM882" s="1998">
        <v>42.9</v>
      </c>
      <c r="AN882" s="1997" t="s">
        <v>193</v>
      </c>
      <c r="BX882"/>
      <c r="BY882"/>
      <c r="BZ882"/>
      <c r="CA882"/>
      <c r="CB882"/>
      <c r="CD882" s="1060"/>
      <c r="CE882" s="1286"/>
      <c r="CF882" s="1060"/>
      <c r="CG882" s="1060"/>
      <c r="CH882" s="1060"/>
      <c r="CK882" s="1645"/>
      <c r="CL882" s="1645"/>
      <c r="CM882" s="1645"/>
      <c r="CN882"/>
      <c r="CO882"/>
      <c r="CP882"/>
      <c r="CQ882"/>
      <c r="CR882"/>
      <c r="CS882" s="1060"/>
      <c r="CT882" s="1060"/>
      <c r="CU882" s="1060"/>
      <c r="CV882" s="1060"/>
      <c r="CW882" s="1060"/>
      <c r="CX882" s="1060"/>
    </row>
    <row r="883" spans="35:102" ht="15" customHeight="1" x14ac:dyDescent="0.3">
      <c r="AI883" s="1774">
        <v>48113007821</v>
      </c>
      <c r="AJ883" s="1993" t="s">
        <v>1786</v>
      </c>
      <c r="AK883" s="1993">
        <v>33836</v>
      </c>
      <c r="AL883" s="1994" t="s">
        <v>1730</v>
      </c>
      <c r="AM883" s="1994">
        <v>31.3</v>
      </c>
      <c r="AN883" s="1993" t="s">
        <v>193</v>
      </c>
      <c r="BX883"/>
      <c r="BY883"/>
      <c r="BZ883"/>
      <c r="CA883"/>
      <c r="CB883"/>
      <c r="CD883" s="1060"/>
      <c r="CE883" s="1286"/>
      <c r="CF883" s="1060"/>
      <c r="CG883" s="1060"/>
      <c r="CH883" s="1060"/>
      <c r="CK883" s="1645"/>
      <c r="CL883" s="1645"/>
      <c r="CM883" s="1645"/>
      <c r="CN883"/>
      <c r="CO883"/>
      <c r="CP883"/>
      <c r="CQ883"/>
      <c r="CR883"/>
      <c r="CS883" s="1060"/>
      <c r="CT883" s="1060"/>
      <c r="CU883" s="1060"/>
      <c r="CV883" s="1060"/>
      <c r="CW883" s="1060"/>
      <c r="CX883" s="1060"/>
    </row>
    <row r="884" spans="35:102" ht="15" customHeight="1" x14ac:dyDescent="0.3">
      <c r="AI884" s="1996">
        <v>48113007822</v>
      </c>
      <c r="AJ884" s="1997" t="s">
        <v>1786</v>
      </c>
      <c r="AK884" s="1997">
        <v>61349</v>
      </c>
      <c r="AL884" s="1998" t="s">
        <v>1727</v>
      </c>
      <c r="AM884" s="1998">
        <v>14.1</v>
      </c>
      <c r="AN884" s="1997" t="s">
        <v>192</v>
      </c>
      <c r="BX884"/>
      <c r="BY884"/>
      <c r="BZ884"/>
      <c r="CA884"/>
      <c r="CB884"/>
      <c r="CD884" s="1060"/>
      <c r="CE884" s="1286"/>
      <c r="CF884" s="1060"/>
      <c r="CG884" s="1060"/>
      <c r="CH884" s="1060"/>
      <c r="CK884" s="1645"/>
      <c r="CL884" s="1645"/>
      <c r="CM884" s="1645"/>
      <c r="CN884"/>
      <c r="CO884"/>
      <c r="CP884"/>
      <c r="CQ884"/>
      <c r="CR884"/>
      <c r="CS884" s="1060"/>
      <c r="CT884" s="1060"/>
      <c r="CU884" s="1060"/>
      <c r="CV884" s="1060"/>
      <c r="CW884" s="1060"/>
      <c r="CX884" s="1060"/>
    </row>
    <row r="885" spans="35:102" ht="15" customHeight="1" x14ac:dyDescent="0.3">
      <c r="AI885" s="1774">
        <v>48113007823</v>
      </c>
      <c r="AJ885" s="1993" t="s">
        <v>1786</v>
      </c>
      <c r="AK885" s="1993">
        <v>39048</v>
      </c>
      <c r="AL885" s="1994" t="s">
        <v>1730</v>
      </c>
      <c r="AM885" s="1994">
        <v>37.4</v>
      </c>
      <c r="AN885" s="1993" t="s">
        <v>193</v>
      </c>
      <c r="BX885"/>
      <c r="BY885"/>
      <c r="BZ885"/>
      <c r="CA885"/>
      <c r="CB885"/>
      <c r="CD885" s="1060"/>
      <c r="CE885" s="1286"/>
      <c r="CF885" s="1060"/>
      <c r="CG885" s="1060"/>
      <c r="CH885" s="1060"/>
      <c r="CK885" s="1645"/>
      <c r="CL885" s="1645"/>
      <c r="CM885" s="1645"/>
      <c r="CN885"/>
      <c r="CO885"/>
      <c r="CP885"/>
      <c r="CQ885"/>
      <c r="CR885"/>
      <c r="CS885" s="1060"/>
      <c r="CT885" s="1060"/>
      <c r="CU885" s="1060"/>
      <c r="CV885" s="1060"/>
      <c r="CW885" s="1060"/>
      <c r="CX885" s="1060"/>
    </row>
    <row r="886" spans="35:102" ht="15" customHeight="1" x14ac:dyDescent="0.3">
      <c r="AI886" s="1996">
        <v>48113007824</v>
      </c>
      <c r="AJ886" s="1997" t="s">
        <v>1786</v>
      </c>
      <c r="AK886" s="1997">
        <v>146429</v>
      </c>
      <c r="AL886" s="1998" t="s">
        <v>1729</v>
      </c>
      <c r="AM886" s="1998">
        <v>1.7</v>
      </c>
      <c r="AN886" s="1997" t="s">
        <v>192</v>
      </c>
      <c r="BX886"/>
      <c r="BY886"/>
      <c r="BZ886"/>
      <c r="CA886"/>
      <c r="CB886"/>
      <c r="CD886" s="1060"/>
      <c r="CE886" s="1286"/>
      <c r="CF886" s="1060"/>
      <c r="CG886" s="1060"/>
      <c r="CH886" s="1060"/>
      <c r="CK886" s="1645"/>
      <c r="CL886" s="1645"/>
      <c r="CM886" s="1645"/>
      <c r="CN886"/>
      <c r="CO886"/>
      <c r="CP886"/>
      <c r="CQ886"/>
      <c r="CR886"/>
      <c r="CS886" s="1060"/>
      <c r="CT886" s="1060"/>
      <c r="CU886" s="1060"/>
      <c r="CV886" s="1060"/>
      <c r="CW886" s="1060"/>
      <c r="CX886" s="1060"/>
    </row>
    <row r="887" spans="35:102" ht="15" customHeight="1" x14ac:dyDescent="0.3">
      <c r="AI887" s="1774">
        <v>48113007825</v>
      </c>
      <c r="AJ887" s="1993" t="s">
        <v>1786</v>
      </c>
      <c r="AK887" s="1993">
        <v>51132</v>
      </c>
      <c r="AL887" s="1994" t="s">
        <v>1728</v>
      </c>
      <c r="AM887" s="1994">
        <v>16.2</v>
      </c>
      <c r="AN887" s="1993" t="s">
        <v>192</v>
      </c>
      <c r="BX887"/>
      <c r="BY887"/>
      <c r="BZ887"/>
      <c r="CA887"/>
      <c r="CB887"/>
      <c r="CD887" s="1060"/>
      <c r="CE887" s="1286"/>
      <c r="CF887" s="1060"/>
      <c r="CG887" s="1060"/>
      <c r="CH887" s="1060"/>
      <c r="CK887" s="1645"/>
      <c r="CL887" s="1645"/>
      <c r="CM887" s="1645"/>
      <c r="CN887"/>
      <c r="CO887"/>
      <c r="CP887"/>
      <c r="CQ887"/>
      <c r="CR887"/>
      <c r="CS887" s="1060"/>
      <c r="CT887" s="1060"/>
      <c r="CU887" s="1060"/>
      <c r="CV887" s="1060"/>
      <c r="CW887" s="1060"/>
      <c r="CX887" s="1060"/>
    </row>
    <row r="888" spans="35:102" ht="15" customHeight="1" x14ac:dyDescent="0.3">
      <c r="AI888" s="1996">
        <v>48113007826</v>
      </c>
      <c r="AJ888" s="1997" t="s">
        <v>1786</v>
      </c>
      <c r="AK888" s="1997">
        <v>40132</v>
      </c>
      <c r="AL888" s="1998" t="s">
        <v>1730</v>
      </c>
      <c r="AM888" s="1998">
        <v>8.3000000000000007</v>
      </c>
      <c r="AN888" s="1997" t="s">
        <v>192</v>
      </c>
      <c r="BX888"/>
      <c r="BY888"/>
      <c r="BZ888"/>
      <c r="CA888"/>
      <c r="CB888"/>
      <c r="CD888" s="1060"/>
      <c r="CE888" s="1286"/>
      <c r="CF888" s="1060"/>
      <c r="CG888" s="1060"/>
      <c r="CH888" s="1060"/>
      <c r="CK888" s="1645"/>
      <c r="CL888" s="1645"/>
      <c r="CM888" s="1645"/>
      <c r="CN888"/>
      <c r="CO888"/>
      <c r="CP888"/>
      <c r="CQ888"/>
      <c r="CR888"/>
      <c r="CS888" s="1060"/>
      <c r="CT888" s="1060"/>
      <c r="CU888" s="1060"/>
      <c r="CV888" s="1060"/>
      <c r="CW888" s="1060"/>
      <c r="CX888" s="1060"/>
    </row>
    <row r="889" spans="35:102" ht="15" customHeight="1" x14ac:dyDescent="0.3">
      <c r="AI889" s="1774">
        <v>48113007827</v>
      </c>
      <c r="AJ889" s="1993" t="s">
        <v>1786</v>
      </c>
      <c r="AK889" s="1993">
        <v>33482</v>
      </c>
      <c r="AL889" s="1994" t="s">
        <v>1730</v>
      </c>
      <c r="AM889" s="1994">
        <v>19</v>
      </c>
      <c r="AN889" s="1993" t="s">
        <v>192</v>
      </c>
      <c r="BX889"/>
      <c r="BY889"/>
      <c r="BZ889"/>
      <c r="CA889"/>
      <c r="CB889"/>
      <c r="CD889" s="1060"/>
      <c r="CE889" s="1286"/>
      <c r="CF889" s="1060"/>
      <c r="CG889" s="1060"/>
      <c r="CH889" s="1060"/>
      <c r="CK889" s="1645"/>
      <c r="CL889" s="1645"/>
      <c r="CM889" s="1645"/>
      <c r="CN889"/>
      <c r="CO889"/>
      <c r="CP889"/>
      <c r="CQ889"/>
      <c r="CR889"/>
      <c r="CS889" s="1060"/>
      <c r="CT889" s="1060"/>
      <c r="CU889" s="1060"/>
      <c r="CV889" s="1060"/>
      <c r="CW889" s="1060"/>
      <c r="CX889" s="1060"/>
    </row>
    <row r="890" spans="35:102" ht="15" customHeight="1" x14ac:dyDescent="0.3">
      <c r="AI890" s="1996">
        <v>48113007902</v>
      </c>
      <c r="AJ890" s="1997" t="s">
        <v>1786</v>
      </c>
      <c r="AK890" s="1997">
        <v>73933</v>
      </c>
      <c r="AL890" s="1998" t="s">
        <v>1727</v>
      </c>
      <c r="AM890" s="1998">
        <v>7.2</v>
      </c>
      <c r="AN890" s="1997" t="s">
        <v>192</v>
      </c>
      <c r="BX890"/>
      <c r="BY890"/>
      <c r="BZ890"/>
      <c r="CA890"/>
      <c r="CB890"/>
      <c r="CD890" s="1060"/>
      <c r="CE890" s="1286"/>
      <c r="CF890" s="1060"/>
      <c r="CG890" s="1060"/>
      <c r="CH890" s="1060"/>
      <c r="CK890" s="1645"/>
      <c r="CL890" s="1645"/>
      <c r="CM890" s="1645"/>
      <c r="CN890"/>
      <c r="CO890"/>
      <c r="CP890"/>
      <c r="CQ890"/>
      <c r="CR890"/>
      <c r="CS890" s="1060"/>
      <c r="CT890" s="1060"/>
      <c r="CU890" s="1060"/>
      <c r="CV890" s="1060"/>
      <c r="CW890" s="1060"/>
      <c r="CX890" s="1060"/>
    </row>
    <row r="891" spans="35:102" ht="15" customHeight="1" x14ac:dyDescent="0.3">
      <c r="AI891" s="1774">
        <v>48113007903</v>
      </c>
      <c r="AJ891" s="1993" t="s">
        <v>1786</v>
      </c>
      <c r="AK891" s="1993">
        <v>95313</v>
      </c>
      <c r="AL891" s="1994" t="s">
        <v>1729</v>
      </c>
      <c r="AM891" s="1994">
        <v>6.8</v>
      </c>
      <c r="AN891" s="1993" t="s">
        <v>192</v>
      </c>
      <c r="BX891"/>
      <c r="BY891"/>
      <c r="BZ891"/>
      <c r="CA891"/>
      <c r="CB891"/>
      <c r="CD891" s="1060"/>
      <c r="CE891" s="1286"/>
      <c r="CF891" s="1060"/>
      <c r="CG891" s="1060"/>
      <c r="CH891" s="1060"/>
      <c r="CK891" s="1645"/>
      <c r="CL891" s="1645"/>
      <c r="CM891" s="1645"/>
      <c r="CN891"/>
      <c r="CO891"/>
      <c r="CP891"/>
      <c r="CQ891"/>
      <c r="CR891"/>
      <c r="CS891" s="1060"/>
      <c r="CT891" s="1060"/>
      <c r="CU891" s="1060"/>
      <c r="CV891" s="1060"/>
      <c r="CW891" s="1060"/>
      <c r="CX891" s="1060"/>
    </row>
    <row r="892" spans="35:102" ht="15" customHeight="1" x14ac:dyDescent="0.3">
      <c r="AI892" s="1996">
        <v>48113007906</v>
      </c>
      <c r="AJ892" s="1997" t="s">
        <v>1786</v>
      </c>
      <c r="AK892" s="1997">
        <v>190707</v>
      </c>
      <c r="AL892" s="1998" t="s">
        <v>1729</v>
      </c>
      <c r="AM892" s="1998">
        <v>1.8</v>
      </c>
      <c r="AN892" s="1997" t="s">
        <v>192</v>
      </c>
      <c r="BX892"/>
      <c r="BY892"/>
      <c r="BZ892"/>
      <c r="CA892"/>
      <c r="CB892"/>
      <c r="CD892" s="1060"/>
      <c r="CE892" s="1286"/>
      <c r="CF892" s="1060"/>
      <c r="CG892" s="1060"/>
      <c r="CH892" s="1060"/>
      <c r="CK892" s="1645"/>
      <c r="CL892" s="1645"/>
      <c r="CM892" s="1645"/>
      <c r="CN892"/>
      <c r="CO892"/>
      <c r="CP892"/>
      <c r="CQ892"/>
      <c r="CR892"/>
      <c r="CS892" s="1060"/>
      <c r="CT892" s="1060"/>
      <c r="CU892" s="1060"/>
      <c r="CV892" s="1060"/>
      <c r="CW892" s="1060"/>
      <c r="CX892" s="1060"/>
    </row>
    <row r="893" spans="35:102" ht="15" customHeight="1" x14ac:dyDescent="0.3">
      <c r="AI893" s="1774">
        <v>48113007909</v>
      </c>
      <c r="AJ893" s="1993" t="s">
        <v>1786</v>
      </c>
      <c r="AK893" s="1993">
        <v>45857</v>
      </c>
      <c r="AL893" s="1994" t="s">
        <v>1728</v>
      </c>
      <c r="AM893" s="1994">
        <v>16.2</v>
      </c>
      <c r="AN893" s="1993" t="s">
        <v>192</v>
      </c>
      <c r="BX893"/>
      <c r="BY893"/>
      <c r="BZ893"/>
      <c r="CA893"/>
      <c r="CB893"/>
      <c r="CD893" s="1060"/>
      <c r="CE893" s="1286"/>
      <c r="CF893" s="1060"/>
      <c r="CG893" s="1060"/>
      <c r="CH893" s="1060"/>
      <c r="CK893" s="1645"/>
      <c r="CL893" s="1645"/>
      <c r="CM893" s="1645"/>
      <c r="CN893"/>
      <c r="CO893"/>
      <c r="CP893"/>
      <c r="CQ893"/>
      <c r="CR893"/>
      <c r="CS893" s="1060"/>
      <c r="CT893" s="1060"/>
      <c r="CU893" s="1060"/>
      <c r="CV893" s="1060"/>
      <c r="CW893" s="1060"/>
      <c r="CX893" s="1060"/>
    </row>
    <row r="894" spans="35:102" ht="15" customHeight="1" x14ac:dyDescent="0.3">
      <c r="AI894" s="1996">
        <v>48113007910</v>
      </c>
      <c r="AJ894" s="1997" t="s">
        <v>1786</v>
      </c>
      <c r="AK894" s="1997">
        <v>51709</v>
      </c>
      <c r="AL894" s="1998" t="s">
        <v>1728</v>
      </c>
      <c r="AM894" s="1998">
        <v>21.2</v>
      </c>
      <c r="AN894" s="1997" t="s">
        <v>193</v>
      </c>
      <c r="BX894"/>
      <c r="BY894"/>
      <c r="BZ894"/>
      <c r="CA894"/>
      <c r="CB894"/>
      <c r="CD894" s="1060"/>
      <c r="CE894" s="1286"/>
      <c r="CF894" s="1060"/>
      <c r="CG894" s="1060"/>
      <c r="CH894" s="1060"/>
      <c r="CK894" s="1645"/>
      <c r="CL894" s="1645"/>
      <c r="CM894" s="1645"/>
      <c r="CN894"/>
      <c r="CO894"/>
      <c r="CP894"/>
      <c r="CQ894"/>
      <c r="CR894"/>
      <c r="CS894" s="1060"/>
      <c r="CT894" s="1060"/>
      <c r="CU894" s="1060"/>
      <c r="CV894" s="1060"/>
      <c r="CW894" s="1060"/>
      <c r="CX894" s="1060"/>
    </row>
    <row r="895" spans="35:102" ht="15" customHeight="1" x14ac:dyDescent="0.3">
      <c r="AI895" s="1774">
        <v>48113007911</v>
      </c>
      <c r="AJ895" s="1993" t="s">
        <v>1786</v>
      </c>
      <c r="AK895" s="1993">
        <v>72280</v>
      </c>
      <c r="AL895" s="1994" t="s">
        <v>1727</v>
      </c>
      <c r="AM895" s="1994">
        <v>10.9</v>
      </c>
      <c r="AN895" s="1993" t="s">
        <v>192</v>
      </c>
      <c r="BX895"/>
      <c r="BY895"/>
      <c r="BZ895"/>
      <c r="CA895"/>
      <c r="CB895"/>
      <c r="CD895" s="1060"/>
      <c r="CE895" s="1286"/>
      <c r="CF895" s="1060"/>
      <c r="CG895" s="1060"/>
      <c r="CH895" s="1060"/>
      <c r="CK895" s="1645"/>
      <c r="CL895" s="1645"/>
      <c r="CM895" s="1645"/>
      <c r="CN895"/>
      <c r="CO895"/>
      <c r="CP895"/>
      <c r="CQ895"/>
      <c r="CR895"/>
      <c r="CS895" s="1060"/>
      <c r="CT895" s="1060"/>
      <c r="CU895" s="1060"/>
      <c r="CV895" s="1060"/>
      <c r="CW895" s="1060"/>
      <c r="CX895" s="1060"/>
    </row>
    <row r="896" spans="35:102" ht="15" customHeight="1" x14ac:dyDescent="0.3">
      <c r="AI896" s="1996">
        <v>48113007912</v>
      </c>
      <c r="AJ896" s="1997" t="s">
        <v>1786</v>
      </c>
      <c r="AK896" s="1997">
        <v>65909</v>
      </c>
      <c r="AL896" s="1998" t="s">
        <v>1727</v>
      </c>
      <c r="AM896" s="1998">
        <v>9.4</v>
      </c>
      <c r="AN896" s="1997" t="s">
        <v>192</v>
      </c>
      <c r="BX896"/>
      <c r="BY896"/>
      <c r="BZ896"/>
      <c r="CA896"/>
      <c r="CB896"/>
      <c r="CD896" s="1060"/>
      <c r="CE896" s="1286"/>
      <c r="CF896" s="1060"/>
      <c r="CG896" s="1060"/>
      <c r="CH896" s="1060"/>
      <c r="CK896" s="1645"/>
      <c r="CL896" s="1645"/>
      <c r="CM896" s="1645"/>
      <c r="CN896"/>
      <c r="CO896"/>
      <c r="CP896"/>
      <c r="CQ896"/>
      <c r="CR896"/>
      <c r="CS896" s="1060"/>
      <c r="CT896" s="1060"/>
      <c r="CU896" s="1060"/>
      <c r="CV896" s="1060"/>
      <c r="CW896" s="1060"/>
      <c r="CX896" s="1060"/>
    </row>
    <row r="897" spans="35:102" ht="15" customHeight="1" x14ac:dyDescent="0.3">
      <c r="AI897" s="1774">
        <v>48113007913</v>
      </c>
      <c r="AJ897" s="1993" t="s">
        <v>1786</v>
      </c>
      <c r="AK897" s="1993">
        <v>73792</v>
      </c>
      <c r="AL897" s="1994" t="s">
        <v>1727</v>
      </c>
      <c r="AM897" s="1994">
        <v>6.4</v>
      </c>
      <c r="AN897" s="1993" t="s">
        <v>192</v>
      </c>
      <c r="BX897"/>
      <c r="BY897"/>
      <c r="BZ897"/>
      <c r="CA897"/>
      <c r="CB897"/>
      <c r="CD897" s="1060"/>
      <c r="CE897" s="1286"/>
      <c r="CF897" s="1060"/>
      <c r="CG897" s="1060"/>
      <c r="CH897" s="1060"/>
      <c r="CK897" s="1645"/>
      <c r="CL897" s="1645"/>
      <c r="CM897" s="1645"/>
      <c r="CN897"/>
      <c r="CO897"/>
      <c r="CP897"/>
      <c r="CQ897"/>
      <c r="CR897"/>
      <c r="CS897" s="1060"/>
      <c r="CT897" s="1060"/>
      <c r="CU897" s="1060"/>
      <c r="CV897" s="1060"/>
      <c r="CW897" s="1060"/>
      <c r="CX897" s="1060"/>
    </row>
    <row r="898" spans="35:102" ht="15" customHeight="1" x14ac:dyDescent="0.3">
      <c r="AI898" s="1996">
        <v>48113007914</v>
      </c>
      <c r="AJ898" s="1997" t="s">
        <v>1786</v>
      </c>
      <c r="AK898" s="1997">
        <v>54297</v>
      </c>
      <c r="AL898" s="1998" t="s">
        <v>1728</v>
      </c>
      <c r="AM898" s="1998">
        <v>23.2</v>
      </c>
      <c r="AN898" s="1997" t="s">
        <v>193</v>
      </c>
      <c r="BX898"/>
      <c r="BY898"/>
      <c r="BZ898"/>
      <c r="CA898"/>
      <c r="CB898"/>
      <c r="CD898" s="1060"/>
      <c r="CE898" s="1286"/>
      <c r="CF898" s="1060"/>
      <c r="CG898" s="1060"/>
      <c r="CH898" s="1060"/>
      <c r="CK898" s="1645"/>
      <c r="CL898" s="1645"/>
      <c r="CM898" s="1645"/>
      <c r="CN898"/>
      <c r="CO898"/>
      <c r="CP898"/>
      <c r="CQ898"/>
      <c r="CR898"/>
      <c r="CS898" s="1060"/>
      <c r="CT898" s="1060"/>
      <c r="CU898" s="1060"/>
      <c r="CV898" s="1060"/>
      <c r="CW898" s="1060"/>
      <c r="CX898" s="1060"/>
    </row>
    <row r="899" spans="35:102" ht="15" customHeight="1" x14ac:dyDescent="0.3">
      <c r="AI899" s="1774">
        <v>48113008000</v>
      </c>
      <c r="AJ899" s="1993" t="s">
        <v>1786</v>
      </c>
      <c r="AK899" s="1993">
        <v>165709</v>
      </c>
      <c r="AL899" s="1994" t="s">
        <v>1729</v>
      </c>
      <c r="AM899" s="1994">
        <v>1.7</v>
      </c>
      <c r="AN899" s="1993" t="s">
        <v>192</v>
      </c>
      <c r="BX899"/>
      <c r="BY899"/>
      <c r="BZ899"/>
      <c r="CA899"/>
      <c r="CB899"/>
      <c r="CD899" s="1060"/>
      <c r="CE899" s="1286"/>
      <c r="CF899" s="1060"/>
      <c r="CG899" s="1060"/>
      <c r="CH899" s="1060"/>
      <c r="CK899" s="1645"/>
      <c r="CL899" s="1645"/>
      <c r="CM899" s="1645"/>
      <c r="CN899"/>
      <c r="CO899"/>
      <c r="CP899"/>
      <c r="CQ899"/>
      <c r="CR899"/>
      <c r="CS899" s="1060"/>
      <c r="CT899" s="1060"/>
      <c r="CU899" s="1060"/>
      <c r="CV899" s="1060"/>
      <c r="CW899" s="1060"/>
      <c r="CX899" s="1060"/>
    </row>
    <row r="900" spans="35:102" ht="15" customHeight="1" x14ac:dyDescent="0.3">
      <c r="AI900" s="1996">
        <v>48113008100</v>
      </c>
      <c r="AJ900" s="1997" t="s">
        <v>1786</v>
      </c>
      <c r="AK900" s="1997">
        <v>83058</v>
      </c>
      <c r="AL900" s="1998" t="s">
        <v>1727</v>
      </c>
      <c r="AM900" s="1998">
        <v>6.7</v>
      </c>
      <c r="AN900" s="1997" t="s">
        <v>192</v>
      </c>
      <c r="BX900"/>
      <c r="BY900"/>
      <c r="BZ900"/>
      <c r="CA900"/>
      <c r="CB900"/>
      <c r="CD900" s="1060"/>
      <c r="CE900" s="1286"/>
      <c r="CF900" s="1060"/>
      <c r="CG900" s="1060"/>
      <c r="CH900" s="1060"/>
      <c r="CK900" s="1645"/>
      <c r="CL900" s="1645"/>
      <c r="CM900" s="1645"/>
      <c r="CN900"/>
      <c r="CO900"/>
      <c r="CP900"/>
      <c r="CQ900"/>
      <c r="CR900"/>
      <c r="CS900" s="1060"/>
      <c r="CT900" s="1060"/>
      <c r="CU900" s="1060"/>
      <c r="CV900" s="1060"/>
      <c r="CW900" s="1060"/>
      <c r="CX900" s="1060"/>
    </row>
    <row r="901" spans="35:102" ht="15" customHeight="1" x14ac:dyDescent="0.3">
      <c r="AI901" s="1774">
        <v>48113008200</v>
      </c>
      <c r="AJ901" s="1993" t="s">
        <v>1786</v>
      </c>
      <c r="AK901" s="1993">
        <v>61007</v>
      </c>
      <c r="AL901" s="1994" t="s">
        <v>1727</v>
      </c>
      <c r="AM901" s="1994">
        <v>11.1</v>
      </c>
      <c r="AN901" s="1993" t="s">
        <v>192</v>
      </c>
      <c r="BX901"/>
      <c r="BY901"/>
      <c r="BZ901"/>
      <c r="CA901"/>
      <c r="CB901"/>
      <c r="CD901" s="1060"/>
      <c r="CE901" s="1286"/>
      <c r="CF901" s="1060"/>
      <c r="CG901" s="1060"/>
      <c r="CH901" s="1060"/>
      <c r="CK901" s="1645"/>
      <c r="CL901" s="1645"/>
      <c r="CM901" s="1645"/>
      <c r="CN901"/>
      <c r="CO901"/>
      <c r="CP901"/>
      <c r="CQ901"/>
      <c r="CR901"/>
      <c r="CS901" s="1060"/>
      <c r="CT901" s="1060"/>
      <c r="CU901" s="1060"/>
      <c r="CV901" s="1060"/>
      <c r="CW901" s="1060"/>
      <c r="CX901" s="1060"/>
    </row>
    <row r="902" spans="35:102" ht="15" customHeight="1" x14ac:dyDescent="0.3">
      <c r="AI902" s="1996">
        <v>48113008400</v>
      </c>
      <c r="AJ902" s="1997" t="s">
        <v>1786</v>
      </c>
      <c r="AK902" s="1997">
        <v>42593</v>
      </c>
      <c r="AL902" s="1998" t="s">
        <v>1730</v>
      </c>
      <c r="AM902" s="1998">
        <v>18.2</v>
      </c>
      <c r="AN902" s="1997" t="s">
        <v>192</v>
      </c>
      <c r="BX902"/>
      <c r="BY902"/>
      <c r="BZ902"/>
      <c r="CA902"/>
      <c r="CB902"/>
      <c r="CD902" s="1060"/>
      <c r="CE902" s="1286"/>
      <c r="CF902" s="1060"/>
      <c r="CG902" s="1060"/>
      <c r="CH902" s="1060"/>
      <c r="CK902" s="1645"/>
      <c r="CL902" s="1645"/>
      <c r="CM902" s="1645"/>
      <c r="CN902"/>
      <c r="CO902"/>
      <c r="CP902"/>
      <c r="CQ902"/>
      <c r="CR902"/>
      <c r="CS902" s="1060"/>
      <c r="CT902" s="1060"/>
      <c r="CU902" s="1060"/>
      <c r="CV902" s="1060"/>
      <c r="CW902" s="1060"/>
      <c r="CX902" s="1060"/>
    </row>
    <row r="903" spans="35:102" ht="15" customHeight="1" x14ac:dyDescent="0.3">
      <c r="AI903" s="1774">
        <v>48113008500</v>
      </c>
      <c r="AJ903" s="1993" t="s">
        <v>1786</v>
      </c>
      <c r="AK903" s="1993">
        <v>40388</v>
      </c>
      <c r="AL903" s="1994" t="s">
        <v>1730</v>
      </c>
      <c r="AM903" s="1994">
        <v>34.1</v>
      </c>
      <c r="AN903" s="1993" t="s">
        <v>193</v>
      </c>
      <c r="BX903"/>
      <c r="BY903"/>
      <c r="BZ903"/>
      <c r="CA903"/>
      <c r="CB903"/>
      <c r="CD903" s="1060"/>
      <c r="CE903" s="1286"/>
      <c r="CF903" s="1060"/>
      <c r="CG903" s="1060"/>
      <c r="CH903" s="1060"/>
      <c r="CK903" s="1645"/>
      <c r="CL903" s="1645"/>
      <c r="CM903" s="1645"/>
      <c r="CN903"/>
      <c r="CO903"/>
      <c r="CP903"/>
      <c r="CQ903"/>
      <c r="CR903"/>
      <c r="CS903" s="1060"/>
      <c r="CT903" s="1060"/>
      <c r="CU903" s="1060"/>
      <c r="CV903" s="1060"/>
      <c r="CW903" s="1060"/>
      <c r="CX903" s="1060"/>
    </row>
    <row r="904" spans="35:102" ht="15" customHeight="1" x14ac:dyDescent="0.3">
      <c r="AI904" s="1996">
        <v>48113008603</v>
      </c>
      <c r="AJ904" s="1997" t="s">
        <v>1786</v>
      </c>
      <c r="AK904" s="1997">
        <v>40114</v>
      </c>
      <c r="AL904" s="1998" t="s">
        <v>1730</v>
      </c>
      <c r="AM904" s="1998">
        <v>39.700000000000003</v>
      </c>
      <c r="AN904" s="1997" t="s">
        <v>193</v>
      </c>
      <c r="BX904"/>
      <c r="BY904"/>
      <c r="BZ904"/>
      <c r="CA904"/>
      <c r="CB904"/>
      <c r="CD904" s="1060"/>
      <c r="CE904" s="1286"/>
      <c r="CF904" s="1060"/>
      <c r="CG904" s="1060"/>
      <c r="CH904" s="1060"/>
      <c r="CK904" s="1645"/>
      <c r="CL904" s="1645"/>
      <c r="CM904" s="1645"/>
      <c r="CN904"/>
      <c r="CO904"/>
      <c r="CP904"/>
      <c r="CQ904"/>
      <c r="CR904"/>
      <c r="CS904" s="1060"/>
      <c r="CT904" s="1060"/>
      <c r="CU904" s="1060"/>
      <c r="CV904" s="1060"/>
      <c r="CW904" s="1060"/>
      <c r="CX904" s="1060"/>
    </row>
    <row r="905" spans="35:102" ht="15" customHeight="1" x14ac:dyDescent="0.3">
      <c r="AI905" s="1774">
        <v>48113008604</v>
      </c>
      <c r="AJ905" s="1993" t="s">
        <v>1786</v>
      </c>
      <c r="AK905" s="1993">
        <v>17159</v>
      </c>
      <c r="AL905" s="1994" t="s">
        <v>1730</v>
      </c>
      <c r="AM905" s="1994">
        <v>55.7</v>
      </c>
      <c r="AN905" s="1993" t="s">
        <v>193</v>
      </c>
      <c r="BX905"/>
      <c r="BY905"/>
      <c r="BZ905"/>
      <c r="CA905"/>
      <c r="CB905"/>
      <c r="CD905" s="1060"/>
      <c r="CE905" s="1286"/>
      <c r="CF905" s="1060"/>
      <c r="CG905" s="1060"/>
      <c r="CH905" s="1060"/>
      <c r="CK905" s="1645"/>
      <c r="CL905" s="1645"/>
      <c r="CM905" s="1645"/>
      <c r="CN905"/>
      <c r="CO905"/>
      <c r="CP905"/>
      <c r="CQ905"/>
      <c r="CR905"/>
      <c r="CS905" s="1060"/>
      <c r="CT905" s="1060"/>
      <c r="CU905" s="1060"/>
      <c r="CV905" s="1060"/>
      <c r="CW905" s="1060"/>
      <c r="CX905" s="1060"/>
    </row>
    <row r="906" spans="35:102" ht="15" customHeight="1" x14ac:dyDescent="0.3">
      <c r="AI906" s="1996">
        <v>48113008701</v>
      </c>
      <c r="AJ906" s="1997" t="s">
        <v>1786</v>
      </c>
      <c r="AK906" s="1997">
        <v>20865</v>
      </c>
      <c r="AL906" s="1998" t="s">
        <v>1730</v>
      </c>
      <c r="AM906" s="1998">
        <v>42</v>
      </c>
      <c r="AN906" s="1997" t="s">
        <v>193</v>
      </c>
      <c r="BX906"/>
      <c r="BY906"/>
      <c r="BZ906"/>
      <c r="CA906"/>
      <c r="CB906"/>
      <c r="CD906" s="1060"/>
      <c r="CE906" s="1286"/>
      <c r="CF906" s="1060"/>
      <c r="CG906" s="1060"/>
      <c r="CH906" s="1060"/>
      <c r="CK906" s="1645"/>
      <c r="CL906" s="1645"/>
      <c r="CM906" s="1645"/>
      <c r="CN906"/>
      <c r="CO906"/>
      <c r="CP906"/>
      <c r="CQ906"/>
      <c r="CR906"/>
      <c r="CS906" s="1060"/>
      <c r="CT906" s="1060"/>
      <c r="CU906" s="1060"/>
      <c r="CV906" s="1060"/>
      <c r="CW906" s="1060"/>
      <c r="CX906" s="1060"/>
    </row>
    <row r="907" spans="35:102" ht="15" customHeight="1" x14ac:dyDescent="0.3">
      <c r="AI907" s="1774">
        <v>48113008703</v>
      </c>
      <c r="AJ907" s="1993" t="s">
        <v>1786</v>
      </c>
      <c r="AK907" s="1993">
        <v>22539</v>
      </c>
      <c r="AL907" s="1994" t="s">
        <v>1730</v>
      </c>
      <c r="AM907" s="1994">
        <v>41.2</v>
      </c>
      <c r="AN907" s="1993" t="s">
        <v>193</v>
      </c>
      <c r="BX907"/>
      <c r="BY907"/>
      <c r="BZ907"/>
      <c r="CA907"/>
      <c r="CB907"/>
      <c r="CD907" s="1060"/>
      <c r="CE907" s="1286"/>
      <c r="CF907" s="1060"/>
      <c r="CG907" s="1060"/>
      <c r="CH907" s="1060"/>
      <c r="CK907" s="1645"/>
      <c r="CL907" s="1645"/>
      <c r="CM907" s="1645"/>
      <c r="CN907"/>
      <c r="CO907"/>
      <c r="CP907"/>
      <c r="CQ907"/>
      <c r="CR907"/>
      <c r="CS907" s="1060"/>
      <c r="CT907" s="1060"/>
      <c r="CU907" s="1060"/>
      <c r="CV907" s="1060"/>
      <c r="CW907" s="1060"/>
      <c r="CX907" s="1060"/>
    </row>
    <row r="908" spans="35:102" ht="15" customHeight="1" x14ac:dyDescent="0.3">
      <c r="AI908" s="1996">
        <v>48113008704</v>
      </c>
      <c r="AJ908" s="1997" t="s">
        <v>1786</v>
      </c>
      <c r="AK908" s="1997">
        <v>24242</v>
      </c>
      <c r="AL908" s="1998" t="s">
        <v>1730</v>
      </c>
      <c r="AM908" s="1998">
        <v>39.700000000000003</v>
      </c>
      <c r="AN908" s="1997" t="s">
        <v>193</v>
      </c>
      <c r="BX908"/>
      <c r="BY908"/>
      <c r="BZ908"/>
      <c r="CA908"/>
      <c r="CB908"/>
      <c r="CD908" s="1060"/>
      <c r="CE908" s="1286"/>
      <c r="CF908" s="1060"/>
      <c r="CG908" s="1060"/>
      <c r="CH908" s="1060"/>
      <c r="CK908" s="1645"/>
      <c r="CL908" s="1645"/>
      <c r="CM908" s="1645"/>
      <c r="CN908"/>
      <c r="CO908"/>
      <c r="CP908"/>
      <c r="CQ908"/>
      <c r="CR908"/>
      <c r="CS908" s="1060"/>
      <c r="CT908" s="1060"/>
      <c r="CU908" s="1060"/>
      <c r="CV908" s="1060"/>
      <c r="CW908" s="1060"/>
      <c r="CX908" s="1060"/>
    </row>
    <row r="909" spans="35:102" ht="15" customHeight="1" x14ac:dyDescent="0.3">
      <c r="AI909" s="1774">
        <v>48113008705</v>
      </c>
      <c r="AJ909" s="1993" t="s">
        <v>1786</v>
      </c>
      <c r="AK909" s="1993">
        <v>34152</v>
      </c>
      <c r="AL909" s="1994" t="s">
        <v>1730</v>
      </c>
      <c r="AM909" s="1994">
        <v>16.2</v>
      </c>
      <c r="AN909" s="1993" t="s">
        <v>192</v>
      </c>
      <c r="BX909"/>
      <c r="BY909"/>
      <c r="BZ909"/>
      <c r="CA909"/>
      <c r="CB909"/>
      <c r="CD909" s="1060"/>
      <c r="CE909" s="1286"/>
      <c r="CF909" s="1060"/>
      <c r="CG909" s="1060"/>
      <c r="CH909" s="1060"/>
      <c r="CK909" s="1645"/>
      <c r="CL909" s="1645"/>
      <c r="CM909" s="1645"/>
      <c r="CN909"/>
      <c r="CO909"/>
      <c r="CP909"/>
      <c r="CQ909"/>
      <c r="CR909"/>
      <c r="CS909" s="1060"/>
      <c r="CT909" s="1060"/>
      <c r="CU909" s="1060"/>
      <c r="CV909" s="1060"/>
      <c r="CW909" s="1060"/>
      <c r="CX909" s="1060"/>
    </row>
    <row r="910" spans="35:102" ht="15" customHeight="1" x14ac:dyDescent="0.3">
      <c r="AI910" s="1996">
        <v>48113008801</v>
      </c>
      <c r="AJ910" s="1997" t="s">
        <v>1786</v>
      </c>
      <c r="AK910" s="1997">
        <v>29250</v>
      </c>
      <c r="AL910" s="1998" t="s">
        <v>1730</v>
      </c>
      <c r="AM910" s="1998">
        <v>27.5</v>
      </c>
      <c r="AN910" s="1997" t="s">
        <v>193</v>
      </c>
      <c r="BX910"/>
      <c r="BY910"/>
      <c r="BZ910"/>
      <c r="CA910"/>
      <c r="CB910"/>
      <c r="CD910" s="1060"/>
      <c r="CE910" s="1286"/>
      <c r="CF910" s="1060"/>
      <c r="CG910" s="1060"/>
      <c r="CH910" s="1060"/>
      <c r="CK910" s="1645"/>
      <c r="CL910" s="1645"/>
      <c r="CM910" s="1645"/>
      <c r="CN910"/>
      <c r="CO910"/>
      <c r="CP910"/>
      <c r="CQ910"/>
      <c r="CR910"/>
      <c r="CS910" s="1060"/>
      <c r="CT910" s="1060"/>
      <c r="CU910" s="1060"/>
      <c r="CV910" s="1060"/>
      <c r="CW910" s="1060"/>
      <c r="CX910" s="1060"/>
    </row>
    <row r="911" spans="35:102" ht="15" customHeight="1" x14ac:dyDescent="0.3">
      <c r="AI911" s="1774">
        <v>48113008802</v>
      </c>
      <c r="AJ911" s="1993" t="s">
        <v>1786</v>
      </c>
      <c r="AK911" s="1993">
        <v>23024</v>
      </c>
      <c r="AL911" s="1994" t="s">
        <v>1730</v>
      </c>
      <c r="AM911" s="1994">
        <v>47.4</v>
      </c>
      <c r="AN911" s="1993" t="s">
        <v>193</v>
      </c>
      <c r="BX911"/>
      <c r="BY911"/>
      <c r="BZ911"/>
      <c r="CA911"/>
      <c r="CB911"/>
      <c r="CD911" s="1060"/>
      <c r="CE911" s="1286"/>
      <c r="CF911" s="1060"/>
      <c r="CG911" s="1060"/>
      <c r="CH911" s="1060"/>
      <c r="CK911" s="1645"/>
      <c r="CL911" s="1645"/>
      <c r="CM911" s="1645"/>
      <c r="CN911"/>
      <c r="CO911"/>
      <c r="CP911"/>
      <c r="CQ911"/>
      <c r="CR911"/>
      <c r="CS911" s="1060"/>
      <c r="CT911" s="1060"/>
      <c r="CU911" s="1060"/>
      <c r="CV911" s="1060"/>
      <c r="CW911" s="1060"/>
      <c r="CX911" s="1060"/>
    </row>
    <row r="912" spans="35:102" ht="15" customHeight="1" x14ac:dyDescent="0.3">
      <c r="AI912" s="1996">
        <v>48113008900</v>
      </c>
      <c r="AJ912" s="1997" t="s">
        <v>1786</v>
      </c>
      <c r="AK912" s="1997">
        <v>27461</v>
      </c>
      <c r="AL912" s="1998" t="s">
        <v>1730</v>
      </c>
      <c r="AM912" s="1998">
        <v>39.299999999999997</v>
      </c>
      <c r="AN912" s="1997" t="s">
        <v>193</v>
      </c>
      <c r="BX912"/>
      <c r="BY912"/>
      <c r="BZ912"/>
      <c r="CA912"/>
      <c r="CB912"/>
      <c r="CD912" s="1060"/>
      <c r="CE912" s="1286"/>
      <c r="CF912" s="1060"/>
      <c r="CG912" s="1060"/>
      <c r="CH912" s="1060"/>
      <c r="CK912" s="1645"/>
      <c r="CL912" s="1645"/>
      <c r="CM912" s="1645"/>
      <c r="CN912"/>
      <c r="CO912"/>
      <c r="CP912"/>
      <c r="CQ912"/>
      <c r="CR912"/>
      <c r="CS912" s="1060"/>
      <c r="CT912" s="1060"/>
      <c r="CU912" s="1060"/>
      <c r="CV912" s="1060"/>
      <c r="CW912" s="1060"/>
      <c r="CX912" s="1060"/>
    </row>
    <row r="913" spans="35:102" ht="15" customHeight="1" x14ac:dyDescent="0.3">
      <c r="AI913" s="1774">
        <v>48113009000</v>
      </c>
      <c r="AJ913" s="1993" t="s">
        <v>1786</v>
      </c>
      <c r="AK913" s="1993">
        <v>37950</v>
      </c>
      <c r="AL913" s="1994" t="s">
        <v>1730</v>
      </c>
      <c r="AM913" s="1994">
        <v>31.6</v>
      </c>
      <c r="AN913" s="1993" t="s">
        <v>193</v>
      </c>
      <c r="BX913"/>
      <c r="BY913"/>
      <c r="BZ913"/>
      <c r="CA913"/>
      <c r="CB913"/>
      <c r="CD913" s="1060"/>
      <c r="CE913" s="1286"/>
      <c r="CF913" s="1060"/>
      <c r="CG913" s="1060"/>
      <c r="CH913" s="1060"/>
      <c r="CK913" s="1645"/>
      <c r="CL913" s="1645"/>
      <c r="CM913" s="1645"/>
      <c r="CN913"/>
      <c r="CO913"/>
      <c r="CP913"/>
      <c r="CQ913"/>
      <c r="CR913"/>
      <c r="CS913" s="1060"/>
      <c r="CT913" s="1060"/>
      <c r="CU913" s="1060"/>
      <c r="CV913" s="1060"/>
      <c r="CW913" s="1060"/>
      <c r="CX913" s="1060"/>
    </row>
    <row r="914" spans="35:102" ht="15" customHeight="1" x14ac:dyDescent="0.3">
      <c r="AI914" s="1996">
        <v>48113009101</v>
      </c>
      <c r="AJ914" s="1997" t="s">
        <v>1786</v>
      </c>
      <c r="AK914" s="1997">
        <v>42077</v>
      </c>
      <c r="AL914" s="1998" t="s">
        <v>1730</v>
      </c>
      <c r="AM914" s="1998">
        <v>29.6</v>
      </c>
      <c r="AN914" s="1997" t="s">
        <v>193</v>
      </c>
      <c r="BX914"/>
      <c r="BY914"/>
      <c r="BZ914"/>
      <c r="CA914"/>
      <c r="CB914"/>
      <c r="CD914" s="1060"/>
      <c r="CE914" s="1286"/>
      <c r="CF914" s="1060"/>
      <c r="CG914" s="1060"/>
      <c r="CH914" s="1060"/>
      <c r="CK914" s="1645"/>
      <c r="CL914" s="1645"/>
      <c r="CM914" s="1645"/>
      <c r="CN914"/>
      <c r="CO914"/>
      <c r="CP914"/>
      <c r="CQ914"/>
      <c r="CR914"/>
      <c r="CS914" s="1060"/>
      <c r="CT914" s="1060"/>
      <c r="CU914" s="1060"/>
      <c r="CV914" s="1060"/>
      <c r="CW914" s="1060"/>
      <c r="CX914" s="1060"/>
    </row>
    <row r="915" spans="35:102" ht="15" customHeight="1" x14ac:dyDescent="0.3">
      <c r="AI915" s="1774">
        <v>48113009103</v>
      </c>
      <c r="AJ915" s="1993" t="s">
        <v>1786</v>
      </c>
      <c r="AK915" s="1993">
        <v>35980</v>
      </c>
      <c r="AL915" s="1994" t="s">
        <v>1730</v>
      </c>
      <c r="AM915" s="1994">
        <v>27.5</v>
      </c>
      <c r="AN915" s="1993" t="s">
        <v>193</v>
      </c>
      <c r="BX915"/>
      <c r="BY915"/>
      <c r="BZ915"/>
      <c r="CA915"/>
      <c r="CB915"/>
      <c r="CD915" s="1060"/>
      <c r="CE915" s="1286"/>
      <c r="CF915" s="1060"/>
      <c r="CG915" s="1060"/>
      <c r="CH915" s="1060"/>
      <c r="CK915" s="1645"/>
      <c r="CL915" s="1645"/>
      <c r="CM915" s="1645"/>
      <c r="CN915"/>
      <c r="CO915"/>
      <c r="CP915"/>
      <c r="CQ915"/>
      <c r="CR915"/>
      <c r="CS915" s="1060"/>
      <c r="CT915" s="1060"/>
      <c r="CU915" s="1060"/>
      <c r="CV915" s="1060"/>
      <c r="CW915" s="1060"/>
      <c r="CX915" s="1060"/>
    </row>
    <row r="916" spans="35:102" ht="15" customHeight="1" x14ac:dyDescent="0.3">
      <c r="AI916" s="1996">
        <v>48113009104</v>
      </c>
      <c r="AJ916" s="1997" t="s">
        <v>1786</v>
      </c>
      <c r="AK916" s="1997">
        <v>40250</v>
      </c>
      <c r="AL916" s="1998" t="s">
        <v>1730</v>
      </c>
      <c r="AM916" s="1998">
        <v>28.7</v>
      </c>
      <c r="AN916" s="1997" t="s">
        <v>193</v>
      </c>
      <c r="BX916"/>
      <c r="BY916"/>
      <c r="BZ916"/>
      <c r="CA916"/>
      <c r="CB916"/>
      <c r="CD916" s="1060"/>
      <c r="CE916" s="1286"/>
      <c r="CF916" s="1060"/>
      <c r="CG916" s="1060"/>
      <c r="CH916" s="1060"/>
      <c r="CK916" s="1645"/>
      <c r="CL916" s="1645"/>
      <c r="CM916" s="1645"/>
      <c r="CN916"/>
      <c r="CO916"/>
      <c r="CP916"/>
      <c r="CQ916"/>
      <c r="CR916"/>
      <c r="CS916" s="1060"/>
      <c r="CT916" s="1060"/>
      <c r="CU916" s="1060"/>
      <c r="CV916" s="1060"/>
      <c r="CW916" s="1060"/>
      <c r="CX916" s="1060"/>
    </row>
    <row r="917" spans="35:102" ht="15" customHeight="1" x14ac:dyDescent="0.3">
      <c r="AI917" s="1774">
        <v>48113009105</v>
      </c>
      <c r="AJ917" s="1993" t="s">
        <v>1786</v>
      </c>
      <c r="AK917" s="1993">
        <v>38210</v>
      </c>
      <c r="AL917" s="1994" t="s">
        <v>1730</v>
      </c>
      <c r="AM917" s="1994">
        <v>18.8</v>
      </c>
      <c r="AN917" s="1993" t="s">
        <v>192</v>
      </c>
      <c r="BX917"/>
      <c r="BY917"/>
      <c r="BZ917"/>
      <c r="CA917"/>
      <c r="CB917"/>
      <c r="CD917" s="1060"/>
      <c r="CE917" s="1286"/>
      <c r="CF917" s="1060"/>
      <c r="CG917" s="1060"/>
      <c r="CH917" s="1060"/>
      <c r="CK917" s="1645"/>
      <c r="CL917" s="1645"/>
      <c r="CM917" s="1645"/>
      <c r="CN917"/>
      <c r="CO917"/>
      <c r="CP917"/>
      <c r="CQ917"/>
      <c r="CR917"/>
      <c r="CS917" s="1060"/>
      <c r="CT917" s="1060"/>
      <c r="CU917" s="1060"/>
      <c r="CV917" s="1060"/>
      <c r="CW917" s="1060"/>
      <c r="CX917" s="1060"/>
    </row>
    <row r="918" spans="35:102" ht="15" customHeight="1" x14ac:dyDescent="0.3">
      <c r="AI918" s="1996">
        <v>48113009201</v>
      </c>
      <c r="AJ918" s="1997" t="s">
        <v>1786</v>
      </c>
      <c r="AK918" s="1997">
        <v>38182</v>
      </c>
      <c r="AL918" s="1998" t="s">
        <v>1730</v>
      </c>
      <c r="AM918" s="1998">
        <v>28.5</v>
      </c>
      <c r="AN918" s="1997" t="s">
        <v>193</v>
      </c>
      <c r="BX918"/>
      <c r="BY918"/>
      <c r="BZ918"/>
      <c r="CA918"/>
      <c r="CB918"/>
      <c r="CD918" s="1060"/>
      <c r="CE918" s="1286"/>
      <c r="CF918" s="1060"/>
      <c r="CG918" s="1060"/>
      <c r="CH918" s="1060"/>
      <c r="CK918" s="1645"/>
      <c r="CL918" s="1645"/>
      <c r="CM918" s="1645"/>
      <c r="CN918"/>
      <c r="CO918"/>
      <c r="CP918"/>
      <c r="CQ918"/>
      <c r="CR918"/>
      <c r="CS918" s="1060"/>
      <c r="CT918" s="1060"/>
      <c r="CU918" s="1060"/>
      <c r="CV918" s="1060"/>
      <c r="CW918" s="1060"/>
      <c r="CX918" s="1060"/>
    </row>
    <row r="919" spans="35:102" ht="15" customHeight="1" x14ac:dyDescent="0.3">
      <c r="AI919" s="1774">
        <v>48113009202</v>
      </c>
      <c r="AJ919" s="1993" t="s">
        <v>1786</v>
      </c>
      <c r="AK919" s="1993">
        <v>40175</v>
      </c>
      <c r="AL919" s="1994" t="s">
        <v>1730</v>
      </c>
      <c r="AM919" s="1994">
        <v>25.2</v>
      </c>
      <c r="AN919" s="1993" t="s">
        <v>193</v>
      </c>
      <c r="BX919"/>
      <c r="BY919"/>
      <c r="BZ919"/>
      <c r="CA919"/>
      <c r="CB919"/>
      <c r="CD919" s="1060"/>
      <c r="CE919" s="1286"/>
      <c r="CF919" s="1060"/>
      <c r="CG919" s="1060"/>
      <c r="CH919" s="1060"/>
      <c r="CK919" s="1645"/>
      <c r="CL919" s="1645"/>
      <c r="CM919" s="1645"/>
      <c r="CN919"/>
      <c r="CO919"/>
      <c r="CP919"/>
      <c r="CQ919"/>
      <c r="CR919"/>
      <c r="CS919" s="1060"/>
      <c r="CT919" s="1060"/>
      <c r="CU919" s="1060"/>
      <c r="CV919" s="1060"/>
      <c r="CW919" s="1060"/>
      <c r="CX919" s="1060"/>
    </row>
    <row r="920" spans="35:102" ht="15" customHeight="1" x14ac:dyDescent="0.3">
      <c r="AI920" s="1996">
        <v>48113009301</v>
      </c>
      <c r="AJ920" s="1997" t="s">
        <v>1786</v>
      </c>
      <c r="AK920" s="1997">
        <v>44189</v>
      </c>
      <c r="AL920" s="1998" t="s">
        <v>1728</v>
      </c>
      <c r="AM920" s="1998">
        <v>25.8</v>
      </c>
      <c r="AN920" s="1997" t="s">
        <v>193</v>
      </c>
      <c r="BX920"/>
      <c r="BY920"/>
      <c r="BZ920"/>
      <c r="CA920"/>
      <c r="CB920"/>
      <c r="CD920" s="1060"/>
      <c r="CE920" s="1286"/>
      <c r="CF920" s="1060"/>
      <c r="CG920" s="1060"/>
      <c r="CH920" s="1060"/>
      <c r="CK920" s="1645"/>
      <c r="CL920" s="1645"/>
      <c r="CM920" s="1645"/>
      <c r="CN920"/>
      <c r="CO920"/>
      <c r="CP920"/>
      <c r="CQ920"/>
      <c r="CR920"/>
      <c r="CS920" s="1060"/>
      <c r="CT920" s="1060"/>
      <c r="CU920" s="1060"/>
      <c r="CV920" s="1060"/>
      <c r="CW920" s="1060"/>
      <c r="CX920" s="1060"/>
    </row>
    <row r="921" spans="35:102" ht="15" customHeight="1" x14ac:dyDescent="0.3">
      <c r="AI921" s="1774">
        <v>48113009303</v>
      </c>
      <c r="AJ921" s="1993" t="s">
        <v>1786</v>
      </c>
      <c r="AK921" s="1993">
        <v>43474</v>
      </c>
      <c r="AL921" s="1994" t="s">
        <v>1728</v>
      </c>
      <c r="AM921" s="1994">
        <v>23.4</v>
      </c>
      <c r="AN921" s="1993" t="s">
        <v>193</v>
      </c>
      <c r="BX921"/>
      <c r="BY921"/>
      <c r="BZ921"/>
      <c r="CA921"/>
      <c r="CB921"/>
      <c r="CD921" s="1060"/>
      <c r="CE921" s="1286"/>
      <c r="CF921" s="1060"/>
      <c r="CG921" s="1060"/>
      <c r="CH921" s="1060"/>
      <c r="CK921" s="1645"/>
      <c r="CL921" s="1645"/>
      <c r="CM921" s="1645"/>
      <c r="CN921"/>
      <c r="CO921"/>
      <c r="CP921"/>
      <c r="CQ921"/>
      <c r="CR921"/>
      <c r="CS921" s="1060"/>
      <c r="CT921" s="1060"/>
      <c r="CU921" s="1060"/>
      <c r="CV921" s="1060"/>
      <c r="CW921" s="1060"/>
      <c r="CX921" s="1060"/>
    </row>
    <row r="922" spans="35:102" ht="15" customHeight="1" x14ac:dyDescent="0.3">
      <c r="AI922" s="1996">
        <v>48113009304</v>
      </c>
      <c r="AJ922" s="1997" t="s">
        <v>1786</v>
      </c>
      <c r="AK922" s="1997">
        <v>19276</v>
      </c>
      <c r="AL922" s="1998" t="s">
        <v>1730</v>
      </c>
      <c r="AM922" s="1998">
        <v>58.7</v>
      </c>
      <c r="AN922" s="1997" t="s">
        <v>193</v>
      </c>
      <c r="BX922"/>
      <c r="BY922"/>
      <c r="BZ922"/>
      <c r="CA922"/>
      <c r="CB922"/>
      <c r="CD922" s="1060"/>
      <c r="CE922" s="1286"/>
      <c r="CF922" s="1060"/>
      <c r="CG922" s="1060"/>
      <c r="CH922" s="1060"/>
      <c r="CK922" s="1645"/>
      <c r="CL922" s="1645"/>
      <c r="CM922" s="1645"/>
      <c r="CN922"/>
      <c r="CO922"/>
      <c r="CP922"/>
      <c r="CQ922"/>
      <c r="CR922"/>
      <c r="CS922" s="1060"/>
      <c r="CT922" s="1060"/>
      <c r="CU922" s="1060"/>
      <c r="CV922" s="1060"/>
      <c r="CW922" s="1060"/>
      <c r="CX922" s="1060"/>
    </row>
    <row r="923" spans="35:102" ht="15" customHeight="1" x14ac:dyDescent="0.3">
      <c r="AI923" s="1774">
        <v>48113009401</v>
      </c>
      <c r="AJ923" s="1993" t="s">
        <v>1786</v>
      </c>
      <c r="AK923" s="1993">
        <v>64915</v>
      </c>
      <c r="AL923" s="1994" t="s">
        <v>1727</v>
      </c>
      <c r="AM923" s="1994">
        <v>9.9</v>
      </c>
      <c r="AN923" s="1993" t="s">
        <v>192</v>
      </c>
      <c r="BX923"/>
      <c r="BY923"/>
      <c r="BZ923"/>
      <c r="CA923"/>
      <c r="CB923"/>
      <c r="CD923" s="1060"/>
      <c r="CE923" s="1286"/>
      <c r="CF923" s="1060"/>
      <c r="CG923" s="1060"/>
      <c r="CH923" s="1060"/>
      <c r="CK923" s="1645"/>
      <c r="CL923" s="1645"/>
      <c r="CM923" s="1645"/>
      <c r="CN923"/>
      <c r="CO923"/>
      <c r="CP923"/>
      <c r="CQ923"/>
      <c r="CR923"/>
      <c r="CS923" s="1060"/>
      <c r="CT923" s="1060"/>
      <c r="CU923" s="1060"/>
      <c r="CV923" s="1060"/>
      <c r="CW923" s="1060"/>
      <c r="CX923" s="1060"/>
    </row>
    <row r="924" spans="35:102" ht="15" customHeight="1" x14ac:dyDescent="0.3">
      <c r="AI924" s="1996">
        <v>48113009402</v>
      </c>
      <c r="AJ924" s="1997" t="s">
        <v>1786</v>
      </c>
      <c r="AK924" s="1997">
        <v>110833</v>
      </c>
      <c r="AL924" s="1998" t="s">
        <v>1729</v>
      </c>
      <c r="AM924" s="1998">
        <v>7.1</v>
      </c>
      <c r="AN924" s="1997" t="s">
        <v>192</v>
      </c>
      <c r="BX924"/>
      <c r="BY924"/>
      <c r="BZ924"/>
      <c r="CA924"/>
      <c r="CB924"/>
      <c r="CD924" s="1060"/>
      <c r="CE924" s="1286"/>
      <c r="CF924" s="1060"/>
      <c r="CG924" s="1060"/>
      <c r="CH924" s="1060"/>
      <c r="CK924" s="1645"/>
      <c r="CL924" s="1645"/>
      <c r="CM924" s="1645"/>
      <c r="CN924"/>
      <c r="CO924"/>
      <c r="CP924"/>
      <c r="CQ924"/>
      <c r="CR924"/>
      <c r="CS924" s="1060"/>
      <c r="CT924" s="1060"/>
      <c r="CU924" s="1060"/>
      <c r="CV924" s="1060"/>
      <c r="CW924" s="1060"/>
      <c r="CX924" s="1060"/>
    </row>
    <row r="925" spans="35:102" ht="15" customHeight="1" x14ac:dyDescent="0.3">
      <c r="AI925" s="1774">
        <v>48113009500</v>
      </c>
      <c r="AJ925" s="1993" t="s">
        <v>1786</v>
      </c>
      <c r="AK925" s="1993">
        <v>161813</v>
      </c>
      <c r="AL925" s="1994" t="s">
        <v>1729</v>
      </c>
      <c r="AM925" s="1994">
        <v>4.5</v>
      </c>
      <c r="AN925" s="1993" t="s">
        <v>192</v>
      </c>
      <c r="BX925"/>
      <c r="BY925"/>
      <c r="BZ925"/>
      <c r="CA925"/>
      <c r="CB925"/>
      <c r="CD925" s="1060"/>
      <c r="CE925" s="1286"/>
      <c r="CF925" s="1060"/>
      <c r="CG925" s="1060"/>
      <c r="CH925" s="1060"/>
      <c r="CK925" s="1645"/>
      <c r="CL925" s="1645"/>
      <c r="CM925" s="1645"/>
      <c r="CN925"/>
      <c r="CO925"/>
      <c r="CP925"/>
      <c r="CQ925"/>
      <c r="CR925"/>
      <c r="CS925" s="1060"/>
      <c r="CT925" s="1060"/>
      <c r="CU925" s="1060"/>
      <c r="CV925" s="1060"/>
      <c r="CW925" s="1060"/>
      <c r="CX925" s="1060"/>
    </row>
    <row r="926" spans="35:102" ht="15" customHeight="1" x14ac:dyDescent="0.3">
      <c r="AI926" s="1996">
        <v>48113009603</v>
      </c>
      <c r="AJ926" s="1997" t="s">
        <v>1786</v>
      </c>
      <c r="AK926" s="1997">
        <v>121893</v>
      </c>
      <c r="AL926" s="1998" t="s">
        <v>1729</v>
      </c>
      <c r="AM926" s="1998">
        <v>2.4</v>
      </c>
      <c r="AN926" s="1997" t="s">
        <v>192</v>
      </c>
      <c r="BX926"/>
      <c r="BY926"/>
      <c r="BZ926"/>
      <c r="CA926"/>
      <c r="CB926"/>
      <c r="CD926" s="1060"/>
      <c r="CE926" s="1286"/>
      <c r="CF926" s="1060"/>
      <c r="CG926" s="1060"/>
      <c r="CH926" s="1060"/>
      <c r="CK926" s="1645"/>
      <c r="CL926" s="1645"/>
      <c r="CM926" s="1645"/>
      <c r="CN926"/>
      <c r="CO926"/>
      <c r="CP926"/>
      <c r="CQ926"/>
      <c r="CR926"/>
      <c r="CS926" s="1060"/>
      <c r="CT926" s="1060"/>
      <c r="CU926" s="1060"/>
      <c r="CV926" s="1060"/>
      <c r="CW926" s="1060"/>
      <c r="CX926" s="1060"/>
    </row>
    <row r="927" spans="35:102" ht="15" customHeight="1" x14ac:dyDescent="0.3">
      <c r="AI927" s="1774">
        <v>48113009604</v>
      </c>
      <c r="AJ927" s="1993" t="s">
        <v>1786</v>
      </c>
      <c r="AK927" s="1993">
        <v>53509</v>
      </c>
      <c r="AL927" s="1994" t="s">
        <v>1728</v>
      </c>
      <c r="AM927" s="1994">
        <v>12.6</v>
      </c>
      <c r="AN927" s="1993" t="s">
        <v>192</v>
      </c>
      <c r="BX927"/>
      <c r="BY927"/>
      <c r="BZ927"/>
      <c r="CA927"/>
      <c r="CB927"/>
      <c r="CD927" s="1060"/>
      <c r="CE927" s="1286"/>
      <c r="CF927" s="1060"/>
      <c r="CG927" s="1060"/>
      <c r="CH927" s="1060"/>
      <c r="CK927" s="1645"/>
      <c r="CL927" s="1645"/>
      <c r="CM927" s="1645"/>
      <c r="CN927"/>
      <c r="CO927"/>
      <c r="CP927"/>
      <c r="CQ927"/>
      <c r="CR927"/>
      <c r="CS927" s="1060"/>
      <c r="CT927" s="1060"/>
      <c r="CU927" s="1060"/>
      <c r="CV927" s="1060"/>
      <c r="CW927" s="1060"/>
      <c r="CX927" s="1060"/>
    </row>
    <row r="928" spans="35:102" ht="15" customHeight="1" x14ac:dyDescent="0.3">
      <c r="AI928" s="1996">
        <v>48113009605</v>
      </c>
      <c r="AJ928" s="1997" t="s">
        <v>1786</v>
      </c>
      <c r="AK928" s="1997">
        <v>44728</v>
      </c>
      <c r="AL928" s="1998" t="s">
        <v>1728</v>
      </c>
      <c r="AM928" s="1998">
        <v>12.9</v>
      </c>
      <c r="AN928" s="1997" t="s">
        <v>192</v>
      </c>
      <c r="BX928"/>
      <c r="BY928"/>
      <c r="BZ928"/>
      <c r="CA928"/>
      <c r="CB928"/>
      <c r="CD928" s="1060"/>
      <c r="CE928" s="1286"/>
      <c r="CF928" s="1060"/>
      <c r="CG928" s="1060"/>
      <c r="CH928" s="1060"/>
      <c r="CK928" s="1645"/>
      <c r="CL928" s="1645"/>
      <c r="CM928" s="1645"/>
      <c r="CN928"/>
      <c r="CO928"/>
      <c r="CP928"/>
      <c r="CQ928"/>
      <c r="CR928"/>
      <c r="CS928" s="1060"/>
      <c r="CT928" s="1060"/>
      <c r="CU928" s="1060"/>
      <c r="CV928" s="1060"/>
      <c r="CW928" s="1060"/>
      <c r="CX928" s="1060"/>
    </row>
    <row r="929" spans="35:102" ht="15" customHeight="1" x14ac:dyDescent="0.3">
      <c r="AI929" s="1774">
        <v>48113009607</v>
      </c>
      <c r="AJ929" s="1993" t="s">
        <v>1786</v>
      </c>
      <c r="AK929" s="1993">
        <v>92653</v>
      </c>
      <c r="AL929" s="1994" t="s">
        <v>1729</v>
      </c>
      <c r="AM929" s="1994">
        <v>4.5999999999999996</v>
      </c>
      <c r="AN929" s="1993" t="s">
        <v>192</v>
      </c>
      <c r="BX929"/>
      <c r="BY929"/>
      <c r="BZ929"/>
      <c r="CA929"/>
      <c r="CB929"/>
      <c r="CD929" s="1060"/>
      <c r="CE929" s="1286"/>
      <c r="CF929" s="1060"/>
      <c r="CG929" s="1060"/>
      <c r="CH929" s="1060"/>
      <c r="CK929" s="1645"/>
      <c r="CL929" s="1645"/>
      <c r="CM929" s="1645"/>
      <c r="CN929"/>
      <c r="CO929"/>
      <c r="CP929"/>
      <c r="CQ929"/>
      <c r="CR929"/>
      <c r="CS929" s="1060"/>
      <c r="CT929" s="1060"/>
      <c r="CU929" s="1060"/>
      <c r="CV929" s="1060"/>
      <c r="CW929" s="1060"/>
      <c r="CX929" s="1060"/>
    </row>
    <row r="930" spans="35:102" ht="15" customHeight="1" x14ac:dyDescent="0.3">
      <c r="AI930" s="1996">
        <v>48113009608</v>
      </c>
      <c r="AJ930" s="1997" t="s">
        <v>1786</v>
      </c>
      <c r="AK930" s="1997">
        <v>93827</v>
      </c>
      <c r="AL930" s="1998" t="s">
        <v>1729</v>
      </c>
      <c r="AM930" s="1998">
        <v>8.5</v>
      </c>
      <c r="AN930" s="1997" t="s">
        <v>192</v>
      </c>
      <c r="BX930"/>
      <c r="BY930"/>
      <c r="BZ930"/>
      <c r="CA930"/>
      <c r="CB930"/>
      <c r="CD930" s="1060"/>
      <c r="CE930" s="1286"/>
      <c r="CF930" s="1060"/>
      <c r="CG930" s="1060"/>
      <c r="CH930" s="1060"/>
      <c r="CK930" s="1645"/>
      <c r="CL930" s="1645"/>
      <c r="CM930" s="1645"/>
      <c r="CN930"/>
      <c r="CO930"/>
      <c r="CP930"/>
      <c r="CQ930"/>
      <c r="CR930"/>
      <c r="CS930" s="1060"/>
      <c r="CT930" s="1060"/>
      <c r="CU930" s="1060"/>
      <c r="CV930" s="1060"/>
      <c r="CW930" s="1060"/>
      <c r="CX930" s="1060"/>
    </row>
    <row r="931" spans="35:102" ht="15" customHeight="1" x14ac:dyDescent="0.3">
      <c r="AI931" s="1774">
        <v>48113009609</v>
      </c>
      <c r="AJ931" s="1993" t="s">
        <v>1786</v>
      </c>
      <c r="AK931" s="1993">
        <v>128553</v>
      </c>
      <c r="AL931" s="1994" t="s">
        <v>1729</v>
      </c>
      <c r="AM931" s="1994">
        <v>1.8</v>
      </c>
      <c r="AN931" s="1993" t="s">
        <v>192</v>
      </c>
      <c r="BX931"/>
      <c r="BY931"/>
      <c r="BZ931"/>
      <c r="CA931"/>
      <c r="CB931"/>
      <c r="CD931" s="1060"/>
      <c r="CE931" s="1286"/>
      <c r="CF931" s="1060"/>
      <c r="CG931" s="1060"/>
      <c r="CH931" s="1060"/>
      <c r="CK931" s="1645"/>
      <c r="CL931" s="1645"/>
      <c r="CM931" s="1645"/>
      <c r="CN931"/>
      <c r="CO931"/>
      <c r="CP931"/>
      <c r="CQ931"/>
      <c r="CR931"/>
      <c r="CS931" s="1060"/>
      <c r="CT931" s="1060"/>
      <c r="CU931" s="1060"/>
      <c r="CV931" s="1060"/>
      <c r="CW931" s="1060"/>
      <c r="CX931" s="1060"/>
    </row>
    <row r="932" spans="35:102" ht="15" customHeight="1" x14ac:dyDescent="0.3">
      <c r="AI932" s="1996">
        <v>48113009610</v>
      </c>
      <c r="AJ932" s="1997" t="s">
        <v>1786</v>
      </c>
      <c r="AK932" s="1997">
        <v>38393</v>
      </c>
      <c r="AL932" s="1998" t="s">
        <v>1730</v>
      </c>
      <c r="AM932" s="1998">
        <v>31.8</v>
      </c>
      <c r="AN932" s="1997" t="s">
        <v>193</v>
      </c>
      <c r="BX932"/>
      <c r="BY932"/>
      <c r="BZ932"/>
      <c r="CA932"/>
      <c r="CB932"/>
      <c r="CD932" s="1060"/>
      <c r="CE932" s="1286"/>
      <c r="CF932" s="1060"/>
      <c r="CG932" s="1060"/>
      <c r="CH932" s="1060"/>
      <c r="CK932" s="1645"/>
      <c r="CL932" s="1645"/>
      <c r="CM932" s="1645"/>
      <c r="CN932"/>
      <c r="CO932"/>
      <c r="CP932"/>
      <c r="CQ932"/>
      <c r="CR932"/>
      <c r="CS932" s="1060"/>
      <c r="CT932" s="1060"/>
      <c r="CU932" s="1060"/>
      <c r="CV932" s="1060"/>
      <c r="CW932" s="1060"/>
      <c r="CX932" s="1060"/>
    </row>
    <row r="933" spans="35:102" ht="15" customHeight="1" x14ac:dyDescent="0.3">
      <c r="AI933" s="1774">
        <v>48113009611</v>
      </c>
      <c r="AJ933" s="1993" t="s">
        <v>1786</v>
      </c>
      <c r="AK933" s="1993">
        <v>53224</v>
      </c>
      <c r="AL933" s="1994" t="s">
        <v>1728</v>
      </c>
      <c r="AM933" s="1994">
        <v>8.6</v>
      </c>
      <c r="AN933" s="1993" t="s">
        <v>192</v>
      </c>
      <c r="BX933"/>
      <c r="BY933"/>
      <c r="BZ933"/>
      <c r="CA933"/>
      <c r="CB933"/>
      <c r="CD933" s="1060"/>
      <c r="CE933" s="1286"/>
      <c r="CF933" s="1060"/>
      <c r="CG933" s="1060"/>
      <c r="CH933" s="1060"/>
      <c r="CK933" s="1645"/>
      <c r="CL933" s="1645"/>
      <c r="CM933" s="1645"/>
      <c r="CN933"/>
      <c r="CO933"/>
      <c r="CP933"/>
      <c r="CQ933"/>
      <c r="CR933"/>
      <c r="CS933" s="1060"/>
      <c r="CT933" s="1060"/>
      <c r="CU933" s="1060"/>
      <c r="CV933" s="1060"/>
      <c r="CW933" s="1060"/>
      <c r="CX933" s="1060"/>
    </row>
    <row r="934" spans="35:102" ht="15" customHeight="1" x14ac:dyDescent="0.3">
      <c r="AI934" s="1996">
        <v>48113009701</v>
      </c>
      <c r="AJ934" s="1997" t="s">
        <v>1786</v>
      </c>
      <c r="AK934" s="1997">
        <v>64963</v>
      </c>
      <c r="AL934" s="1998" t="s">
        <v>1727</v>
      </c>
      <c r="AM934" s="1998">
        <v>15</v>
      </c>
      <c r="AN934" s="1997" t="s">
        <v>192</v>
      </c>
      <c r="BX934"/>
      <c r="BY934"/>
      <c r="BZ934"/>
      <c r="CA934"/>
      <c r="CB934"/>
      <c r="CD934" s="1060"/>
      <c r="CE934" s="1286"/>
      <c r="CF934" s="1060"/>
      <c r="CG934" s="1060"/>
      <c r="CH934" s="1060"/>
      <c r="CK934" s="1645"/>
      <c r="CL934" s="1645"/>
      <c r="CM934" s="1645"/>
      <c r="CN934"/>
      <c r="CO934"/>
      <c r="CP934"/>
      <c r="CQ934"/>
      <c r="CR934"/>
      <c r="CS934" s="1060"/>
      <c r="CT934" s="1060"/>
      <c r="CU934" s="1060"/>
      <c r="CV934" s="1060"/>
      <c r="CW934" s="1060"/>
      <c r="CX934" s="1060"/>
    </row>
    <row r="935" spans="35:102" ht="15" customHeight="1" x14ac:dyDescent="0.3">
      <c r="AI935" s="1774">
        <v>48113009702</v>
      </c>
      <c r="AJ935" s="1993" t="s">
        <v>1786</v>
      </c>
      <c r="AK935" s="1993">
        <v>103019</v>
      </c>
      <c r="AL935" s="1994" t="s">
        <v>1729</v>
      </c>
      <c r="AM935" s="1994">
        <v>9.5</v>
      </c>
      <c r="AN935" s="1993" t="s">
        <v>192</v>
      </c>
      <c r="BX935"/>
      <c r="BY935"/>
      <c r="BZ935"/>
      <c r="CA935"/>
      <c r="CB935"/>
      <c r="CD935" s="1060"/>
      <c r="CE935" s="1286"/>
      <c r="CF935" s="1060"/>
      <c r="CG935" s="1060"/>
      <c r="CH935" s="1060"/>
      <c r="CK935" s="1645"/>
      <c r="CL935" s="1645"/>
      <c r="CM935" s="1645"/>
      <c r="CN935"/>
      <c r="CO935"/>
      <c r="CP935"/>
      <c r="CQ935"/>
      <c r="CR935"/>
      <c r="CS935" s="1060"/>
      <c r="CT935" s="1060"/>
      <c r="CU935" s="1060"/>
      <c r="CV935" s="1060"/>
      <c r="CW935" s="1060"/>
      <c r="CX935" s="1060"/>
    </row>
    <row r="936" spans="35:102" ht="15" customHeight="1" x14ac:dyDescent="0.3">
      <c r="AI936" s="1996">
        <v>48113009802</v>
      </c>
      <c r="AJ936" s="1997" t="s">
        <v>1786</v>
      </c>
      <c r="AK936" s="1997">
        <v>41456</v>
      </c>
      <c r="AL936" s="1998" t="s">
        <v>1730</v>
      </c>
      <c r="AM936" s="1998">
        <v>13.1</v>
      </c>
      <c r="AN936" s="1997" t="s">
        <v>192</v>
      </c>
      <c r="BX936"/>
      <c r="BY936"/>
      <c r="BZ936"/>
      <c r="CA936"/>
      <c r="CB936"/>
      <c r="CD936" s="1060"/>
      <c r="CE936" s="1286"/>
      <c r="CF936" s="1060"/>
      <c r="CG936" s="1060"/>
      <c r="CH936" s="1060"/>
      <c r="CK936" s="1645"/>
      <c r="CL936" s="1645"/>
      <c r="CM936" s="1645"/>
      <c r="CN936"/>
      <c r="CO936"/>
      <c r="CP936"/>
      <c r="CQ936"/>
      <c r="CR936"/>
      <c r="CS936" s="1060"/>
      <c r="CT936" s="1060"/>
      <c r="CU936" s="1060"/>
      <c r="CV936" s="1060"/>
      <c r="CW936" s="1060"/>
      <c r="CX936" s="1060"/>
    </row>
    <row r="937" spans="35:102" ht="15" customHeight="1" x14ac:dyDescent="0.3">
      <c r="AI937" s="1774">
        <v>48113009803</v>
      </c>
      <c r="AJ937" s="1993" t="s">
        <v>1786</v>
      </c>
      <c r="AK937" s="1993">
        <v>48929</v>
      </c>
      <c r="AL937" s="1994" t="s">
        <v>1728</v>
      </c>
      <c r="AM937" s="1994">
        <v>16.2</v>
      </c>
      <c r="AN937" s="1993" t="s">
        <v>192</v>
      </c>
      <c r="BX937"/>
      <c r="BY937"/>
      <c r="BZ937"/>
      <c r="CA937"/>
      <c r="CB937"/>
      <c r="CD937" s="1060"/>
      <c r="CE937" s="1286"/>
      <c r="CF937" s="1060"/>
      <c r="CG937" s="1060"/>
      <c r="CH937" s="1060"/>
      <c r="CK937" s="1645"/>
      <c r="CL937" s="1645"/>
      <c r="CM937" s="1645"/>
      <c r="CN937"/>
      <c r="CO937"/>
      <c r="CP937"/>
      <c r="CQ937"/>
      <c r="CR937"/>
      <c r="CS937" s="1060"/>
      <c r="CT937" s="1060"/>
      <c r="CU937" s="1060"/>
      <c r="CV937" s="1060"/>
      <c r="CW937" s="1060"/>
      <c r="CX937" s="1060"/>
    </row>
    <row r="938" spans="35:102" ht="15" customHeight="1" x14ac:dyDescent="0.3">
      <c r="AI938" s="1996">
        <v>48113009804</v>
      </c>
      <c r="AJ938" s="1997" t="s">
        <v>1786</v>
      </c>
      <c r="AK938" s="1997">
        <v>34894</v>
      </c>
      <c r="AL938" s="1998" t="s">
        <v>1730</v>
      </c>
      <c r="AM938" s="1998">
        <v>33.5</v>
      </c>
      <c r="AN938" s="1997" t="s">
        <v>193</v>
      </c>
      <c r="BX938"/>
      <c r="BY938"/>
      <c r="BZ938"/>
      <c r="CA938"/>
      <c r="CB938"/>
      <c r="CD938" s="1060"/>
      <c r="CE938" s="1286"/>
      <c r="CF938" s="1060"/>
      <c r="CG938" s="1060"/>
      <c r="CH938" s="1060"/>
      <c r="CK938" s="1645"/>
      <c r="CL938" s="1645"/>
      <c r="CM938" s="1645"/>
      <c r="CN938"/>
      <c r="CO938"/>
      <c r="CP938"/>
      <c r="CQ938"/>
      <c r="CR938"/>
      <c r="CS938" s="1060"/>
      <c r="CT938" s="1060"/>
      <c r="CU938" s="1060"/>
      <c r="CV938" s="1060"/>
      <c r="CW938" s="1060"/>
      <c r="CX938" s="1060"/>
    </row>
    <row r="939" spans="35:102" ht="15" customHeight="1" x14ac:dyDescent="0.3">
      <c r="AI939" s="1774">
        <v>48113009900</v>
      </c>
      <c r="AJ939" s="1993" t="s">
        <v>1786</v>
      </c>
      <c r="AK939" s="1993">
        <v>56111</v>
      </c>
      <c r="AL939" s="1994" t="s">
        <v>1728</v>
      </c>
      <c r="AM939" s="1994">
        <v>16.399999999999999</v>
      </c>
      <c r="AN939" s="1993" t="s">
        <v>192</v>
      </c>
      <c r="BX939"/>
      <c r="BY939"/>
      <c r="BZ939"/>
      <c r="CA939"/>
      <c r="CB939"/>
      <c r="CD939" s="1060"/>
      <c r="CE939" s="1286"/>
      <c r="CF939" s="1060"/>
      <c r="CG939" s="1060"/>
      <c r="CH939" s="1060"/>
      <c r="CK939" s="1645"/>
      <c r="CL939" s="1645"/>
      <c r="CM939" s="1645"/>
      <c r="CN939"/>
      <c r="CO939"/>
      <c r="CP939"/>
      <c r="CQ939"/>
      <c r="CR939"/>
      <c r="CS939" s="1060"/>
      <c r="CT939" s="1060"/>
      <c r="CU939" s="1060"/>
      <c r="CV939" s="1060"/>
      <c r="CW939" s="1060"/>
      <c r="CX939" s="1060"/>
    </row>
    <row r="940" spans="35:102" ht="15" customHeight="1" x14ac:dyDescent="0.3">
      <c r="AI940" s="1996">
        <v>48113010000</v>
      </c>
      <c r="AJ940" s="1997" t="s">
        <v>1786</v>
      </c>
      <c r="AK940" s="1997">
        <v>63362</v>
      </c>
      <c r="AL940" s="1998" t="s">
        <v>1727</v>
      </c>
      <c r="AM940" s="1998">
        <v>24.3</v>
      </c>
      <c r="AN940" s="1997" t="s">
        <v>193</v>
      </c>
      <c r="BX940"/>
      <c r="BY940"/>
      <c r="BZ940"/>
      <c r="CA940"/>
      <c r="CB940"/>
      <c r="CD940" s="1060"/>
      <c r="CE940" s="1286"/>
      <c r="CF940" s="1060"/>
      <c r="CG940" s="1060"/>
      <c r="CH940" s="1060"/>
      <c r="CK940" s="1645"/>
      <c r="CL940" s="1645"/>
      <c r="CM940" s="1645"/>
      <c r="CN940"/>
      <c r="CO940"/>
      <c r="CP940"/>
      <c r="CQ940"/>
      <c r="CR940"/>
      <c r="CS940" s="1060"/>
      <c r="CT940" s="1060"/>
      <c r="CU940" s="1060"/>
      <c r="CV940" s="1060"/>
      <c r="CW940" s="1060"/>
      <c r="CX940" s="1060"/>
    </row>
    <row r="941" spans="35:102" ht="15" customHeight="1" x14ac:dyDescent="0.3">
      <c r="AI941" s="1774">
        <v>48113010101</v>
      </c>
      <c r="AJ941" s="1993" t="s">
        <v>1786</v>
      </c>
      <c r="AK941" s="1993">
        <v>31079</v>
      </c>
      <c r="AL941" s="1994" t="s">
        <v>1730</v>
      </c>
      <c r="AM941" s="1994">
        <v>33.1</v>
      </c>
      <c r="AN941" s="1993" t="s">
        <v>193</v>
      </c>
      <c r="BX941"/>
      <c r="BY941"/>
      <c r="BZ941"/>
      <c r="CA941"/>
      <c r="CB941"/>
      <c r="CD941" s="1060"/>
      <c r="CE941" s="1286"/>
      <c r="CF941" s="1060"/>
      <c r="CG941" s="1060"/>
      <c r="CH941" s="1060"/>
      <c r="CK941" s="1645"/>
      <c r="CL941" s="1645"/>
      <c r="CM941" s="1645"/>
      <c r="CN941"/>
      <c r="CO941"/>
      <c r="CP941"/>
      <c r="CQ941"/>
      <c r="CR941"/>
      <c r="CS941" s="1060"/>
      <c r="CT941" s="1060"/>
      <c r="CU941" s="1060"/>
      <c r="CV941" s="1060"/>
      <c r="CW941" s="1060"/>
      <c r="CX941" s="1060"/>
    </row>
    <row r="942" spans="35:102" ht="15" customHeight="1" x14ac:dyDescent="0.3">
      <c r="AI942" s="1996">
        <v>48113010102</v>
      </c>
      <c r="AJ942" s="1997" t="s">
        <v>1786</v>
      </c>
      <c r="AK942" s="1997">
        <v>45324</v>
      </c>
      <c r="AL942" s="1998" t="s">
        <v>1728</v>
      </c>
      <c r="AM942" s="1998">
        <v>22.4</v>
      </c>
      <c r="AN942" s="1997" t="s">
        <v>193</v>
      </c>
      <c r="BX942"/>
      <c r="BY942"/>
      <c r="BZ942"/>
      <c r="CA942"/>
      <c r="CB942"/>
      <c r="CD942" s="1060"/>
      <c r="CE942" s="1286"/>
      <c r="CF942" s="1060"/>
      <c r="CG942" s="1060"/>
      <c r="CH942" s="1060"/>
      <c r="CK942" s="1645"/>
      <c r="CL942" s="1645"/>
      <c r="CM942" s="1645"/>
      <c r="CN942"/>
      <c r="CO942"/>
      <c r="CP942"/>
      <c r="CQ942"/>
      <c r="CR942"/>
      <c r="CS942" s="1060"/>
      <c r="CT942" s="1060"/>
      <c r="CU942" s="1060"/>
      <c r="CV942" s="1060"/>
      <c r="CW942" s="1060"/>
      <c r="CX942" s="1060"/>
    </row>
    <row r="943" spans="35:102" ht="15" customHeight="1" x14ac:dyDescent="0.3">
      <c r="AI943" s="1774">
        <v>48113010500</v>
      </c>
      <c r="AJ943" s="1993" t="s">
        <v>1786</v>
      </c>
      <c r="AK943" s="1993">
        <v>35823</v>
      </c>
      <c r="AL943" s="1994" t="s">
        <v>1730</v>
      </c>
      <c r="AM943" s="1994">
        <v>25.2</v>
      </c>
      <c r="AN943" s="1993" t="s">
        <v>193</v>
      </c>
      <c r="BX943"/>
      <c r="BY943"/>
      <c r="BZ943"/>
      <c r="CA943"/>
      <c r="CB943"/>
      <c r="CD943" s="1060"/>
      <c r="CE943" s="1286"/>
      <c r="CF943" s="1060"/>
      <c r="CG943" s="1060"/>
      <c r="CH943" s="1060"/>
      <c r="CK943" s="1645"/>
      <c r="CL943" s="1645"/>
      <c r="CM943" s="1645"/>
      <c r="CN943"/>
      <c r="CO943"/>
      <c r="CP943"/>
      <c r="CQ943"/>
      <c r="CR943"/>
      <c r="CS943" s="1060"/>
      <c r="CT943" s="1060"/>
      <c r="CU943" s="1060"/>
      <c r="CV943" s="1060"/>
      <c r="CW943" s="1060"/>
      <c r="CX943" s="1060"/>
    </row>
    <row r="944" spans="35:102" ht="15" customHeight="1" x14ac:dyDescent="0.3">
      <c r="AI944" s="1996">
        <v>48113010601</v>
      </c>
      <c r="AJ944" s="1997" t="s">
        <v>1786</v>
      </c>
      <c r="AK944" s="1997">
        <v>42383</v>
      </c>
      <c r="AL944" s="1998" t="s">
        <v>1730</v>
      </c>
      <c r="AM944" s="1998">
        <v>15.5</v>
      </c>
      <c r="AN944" s="1997" t="s">
        <v>192</v>
      </c>
      <c r="BX944"/>
      <c r="BY944"/>
      <c r="BZ944"/>
      <c r="CA944"/>
      <c r="CB944"/>
      <c r="CD944" s="1060"/>
      <c r="CE944" s="1286"/>
      <c r="CF944" s="1060"/>
      <c r="CG944" s="1060"/>
      <c r="CH944" s="1060"/>
      <c r="CK944" s="1645"/>
      <c r="CL944" s="1645"/>
      <c r="CM944" s="1645"/>
      <c r="CN944"/>
      <c r="CO944"/>
      <c r="CP944"/>
      <c r="CQ944"/>
      <c r="CR944"/>
      <c r="CS944" s="1060"/>
      <c r="CT944" s="1060"/>
      <c r="CU944" s="1060"/>
      <c r="CV944" s="1060"/>
      <c r="CW944" s="1060"/>
      <c r="CX944" s="1060"/>
    </row>
    <row r="945" spans="35:102" ht="15" customHeight="1" x14ac:dyDescent="0.3">
      <c r="AI945" s="1774">
        <v>48113010602</v>
      </c>
      <c r="AJ945" s="1993" t="s">
        <v>1786</v>
      </c>
      <c r="AK945" s="1993">
        <v>29875</v>
      </c>
      <c r="AL945" s="1994" t="s">
        <v>1730</v>
      </c>
      <c r="AM945" s="1994">
        <v>35.5</v>
      </c>
      <c r="AN945" s="1993" t="s">
        <v>193</v>
      </c>
      <c r="BX945"/>
      <c r="BY945"/>
      <c r="BZ945"/>
      <c r="CA945"/>
      <c r="CB945"/>
      <c r="CD945" s="1060"/>
      <c r="CE945" s="1286"/>
      <c r="CF945" s="1060"/>
      <c r="CG945" s="1060"/>
      <c r="CH945" s="1060"/>
      <c r="CK945" s="1645"/>
      <c r="CL945" s="1645"/>
      <c r="CM945" s="1645"/>
      <c r="CN945"/>
      <c r="CO945"/>
      <c r="CP945"/>
      <c r="CQ945"/>
      <c r="CR945"/>
      <c r="CS945" s="1060"/>
      <c r="CT945" s="1060"/>
      <c r="CU945" s="1060"/>
      <c r="CV945" s="1060"/>
      <c r="CW945" s="1060"/>
      <c r="CX945" s="1060"/>
    </row>
    <row r="946" spans="35:102" ht="15" customHeight="1" x14ac:dyDescent="0.3">
      <c r="AI946" s="1996">
        <v>48113010701</v>
      </c>
      <c r="AJ946" s="1997" t="s">
        <v>1786</v>
      </c>
      <c r="AK946" s="1997">
        <v>49201</v>
      </c>
      <c r="AL946" s="1998" t="s">
        <v>1728</v>
      </c>
      <c r="AM946" s="1998">
        <v>24.7</v>
      </c>
      <c r="AN946" s="1997" t="s">
        <v>193</v>
      </c>
      <c r="BX946"/>
      <c r="BY946"/>
      <c r="BZ946"/>
      <c r="CA946"/>
      <c r="CB946"/>
      <c r="CD946" s="1060"/>
      <c r="CE946" s="1286"/>
      <c r="CF946" s="1060"/>
      <c r="CG946" s="1060"/>
      <c r="CH946" s="1060"/>
      <c r="CK946" s="1645"/>
      <c r="CL946" s="1645"/>
      <c r="CM946" s="1645"/>
      <c r="CN946"/>
      <c r="CO946"/>
      <c r="CP946"/>
      <c r="CQ946"/>
      <c r="CR946"/>
      <c r="CS946" s="1060"/>
      <c r="CT946" s="1060"/>
      <c r="CU946" s="1060"/>
      <c r="CV946" s="1060"/>
      <c r="CW946" s="1060"/>
      <c r="CX946" s="1060"/>
    </row>
    <row r="947" spans="35:102" ht="15" customHeight="1" x14ac:dyDescent="0.3">
      <c r="AI947" s="1774">
        <v>48113010703</v>
      </c>
      <c r="AJ947" s="1993" t="s">
        <v>1786</v>
      </c>
      <c r="AK947" s="1993">
        <v>40037</v>
      </c>
      <c r="AL947" s="1994" t="s">
        <v>1730</v>
      </c>
      <c r="AM947" s="1994">
        <v>22.4</v>
      </c>
      <c r="AN947" s="1993" t="s">
        <v>193</v>
      </c>
      <c r="BX947"/>
      <c r="BY947"/>
      <c r="BZ947"/>
      <c r="CA947"/>
      <c r="CB947"/>
      <c r="CD947" s="1060"/>
      <c r="CE947" s="1286"/>
      <c r="CF947" s="1060"/>
      <c r="CG947" s="1060"/>
      <c r="CH947" s="1060"/>
      <c r="CK947" s="1645"/>
      <c r="CL947" s="1645"/>
      <c r="CM947" s="1645"/>
      <c r="CN947"/>
      <c r="CO947"/>
      <c r="CP947"/>
      <c r="CQ947"/>
      <c r="CR947"/>
      <c r="CS947" s="1060"/>
      <c r="CT947" s="1060"/>
      <c r="CU947" s="1060"/>
      <c r="CV947" s="1060"/>
      <c r="CW947" s="1060"/>
      <c r="CX947" s="1060"/>
    </row>
    <row r="948" spans="35:102" ht="15" customHeight="1" x14ac:dyDescent="0.3">
      <c r="AI948" s="1996">
        <v>48113010704</v>
      </c>
      <c r="AJ948" s="1997" t="s">
        <v>1786</v>
      </c>
      <c r="AK948" s="1997">
        <v>32784</v>
      </c>
      <c r="AL948" s="1998" t="s">
        <v>1730</v>
      </c>
      <c r="AM948" s="1998">
        <v>27.6</v>
      </c>
      <c r="AN948" s="1997" t="s">
        <v>193</v>
      </c>
      <c r="BX948"/>
      <c r="BY948"/>
      <c r="BZ948"/>
      <c r="CA948"/>
      <c r="CB948"/>
      <c r="CD948" s="1060"/>
      <c r="CE948" s="1286"/>
      <c r="CF948" s="1060"/>
      <c r="CG948" s="1060"/>
      <c r="CH948" s="1060"/>
      <c r="CK948" s="1645"/>
      <c r="CL948" s="1645"/>
      <c r="CM948" s="1645"/>
      <c r="CN948"/>
      <c r="CO948"/>
      <c r="CP948"/>
      <c r="CQ948"/>
      <c r="CR948"/>
      <c r="CS948" s="1060"/>
      <c r="CT948" s="1060"/>
      <c r="CU948" s="1060"/>
      <c r="CV948" s="1060"/>
      <c r="CW948" s="1060"/>
      <c r="CX948" s="1060"/>
    </row>
    <row r="949" spans="35:102" ht="15" customHeight="1" x14ac:dyDescent="0.3">
      <c r="AI949" s="1774">
        <v>48113010801</v>
      </c>
      <c r="AJ949" s="1993" t="s">
        <v>1786</v>
      </c>
      <c r="AK949" s="1993">
        <v>32783</v>
      </c>
      <c r="AL949" s="1994" t="s">
        <v>1730</v>
      </c>
      <c r="AM949" s="1994">
        <v>27.9</v>
      </c>
      <c r="AN949" s="1993" t="s">
        <v>193</v>
      </c>
      <c r="BX949"/>
      <c r="BY949"/>
      <c r="BZ949"/>
      <c r="CA949"/>
      <c r="CB949"/>
      <c r="CD949" s="1060"/>
      <c r="CE949" s="1286"/>
      <c r="CF949" s="1060"/>
      <c r="CG949" s="1060"/>
      <c r="CH949" s="1060"/>
      <c r="CK949" s="1645"/>
      <c r="CL949" s="1645"/>
      <c r="CM949" s="1645"/>
      <c r="CN949"/>
      <c r="CO949"/>
      <c r="CP949"/>
      <c r="CQ949"/>
      <c r="CR949"/>
      <c r="CS949" s="1060"/>
      <c r="CT949" s="1060"/>
      <c r="CU949" s="1060"/>
      <c r="CV949" s="1060"/>
      <c r="CW949" s="1060"/>
      <c r="CX949" s="1060"/>
    </row>
    <row r="950" spans="35:102" ht="15" customHeight="1" x14ac:dyDescent="0.3">
      <c r="AI950" s="1996">
        <v>48113010803</v>
      </c>
      <c r="AJ950" s="1997" t="s">
        <v>1786</v>
      </c>
      <c r="AK950" s="1997">
        <v>47193</v>
      </c>
      <c r="AL950" s="1998" t="s">
        <v>1728</v>
      </c>
      <c r="AM950" s="1998">
        <v>16.600000000000001</v>
      </c>
      <c r="AN950" s="1997" t="s">
        <v>192</v>
      </c>
      <c r="BX950"/>
      <c r="BY950"/>
      <c r="BZ950"/>
      <c r="CA950"/>
      <c r="CB950"/>
      <c r="CD950" s="1060"/>
      <c r="CE950" s="1286"/>
      <c r="CF950" s="1060"/>
      <c r="CG950" s="1060"/>
      <c r="CH950" s="1060"/>
      <c r="CK950" s="1645"/>
      <c r="CL950" s="1645"/>
      <c r="CM950" s="1645"/>
      <c r="CN950"/>
      <c r="CO950"/>
      <c r="CP950"/>
      <c r="CQ950"/>
      <c r="CR950"/>
      <c r="CS950" s="1060"/>
      <c r="CT950" s="1060"/>
      <c r="CU950" s="1060"/>
      <c r="CV950" s="1060"/>
      <c r="CW950" s="1060"/>
      <c r="CX950" s="1060"/>
    </row>
    <row r="951" spans="35:102" ht="15" customHeight="1" x14ac:dyDescent="0.3">
      <c r="AI951" s="1774">
        <v>48113010804</v>
      </c>
      <c r="AJ951" s="1993" t="s">
        <v>1786</v>
      </c>
      <c r="AK951" s="1993">
        <v>28534</v>
      </c>
      <c r="AL951" s="1994" t="s">
        <v>1730</v>
      </c>
      <c r="AM951" s="1994">
        <v>41.3</v>
      </c>
      <c r="AN951" s="1993" t="s">
        <v>193</v>
      </c>
      <c r="BX951"/>
      <c r="BY951"/>
      <c r="BZ951"/>
      <c r="CA951"/>
      <c r="CB951"/>
      <c r="CD951" s="1060"/>
      <c r="CE951" s="1286"/>
      <c r="CF951" s="1060"/>
      <c r="CG951" s="1060"/>
      <c r="CH951" s="1060"/>
      <c r="CK951" s="1645"/>
      <c r="CL951" s="1645"/>
      <c r="CM951" s="1645"/>
      <c r="CN951"/>
      <c r="CO951"/>
      <c r="CP951"/>
      <c r="CQ951"/>
      <c r="CR951"/>
      <c r="CS951" s="1060"/>
      <c r="CT951" s="1060"/>
      <c r="CU951" s="1060"/>
      <c r="CV951" s="1060"/>
      <c r="CW951" s="1060"/>
      <c r="CX951" s="1060"/>
    </row>
    <row r="952" spans="35:102" ht="15" customHeight="1" x14ac:dyDescent="0.3">
      <c r="AI952" s="1996">
        <v>48113010805</v>
      </c>
      <c r="AJ952" s="1997" t="s">
        <v>1786</v>
      </c>
      <c r="AK952" s="1997">
        <v>43705</v>
      </c>
      <c r="AL952" s="1998" t="s">
        <v>1728</v>
      </c>
      <c r="AM952" s="1998">
        <v>24.3</v>
      </c>
      <c r="AN952" s="1997" t="s">
        <v>193</v>
      </c>
      <c r="BX952"/>
      <c r="BY952"/>
      <c r="BZ952"/>
      <c r="CA952"/>
      <c r="CB952"/>
      <c r="CD952" s="1060"/>
      <c r="CE952" s="1286"/>
      <c r="CF952" s="1060"/>
      <c r="CG952" s="1060"/>
      <c r="CH952" s="1060"/>
      <c r="CK952" s="1645"/>
      <c r="CL952" s="1645"/>
      <c r="CM952" s="1645"/>
      <c r="CN952"/>
      <c r="CO952"/>
      <c r="CP952"/>
      <c r="CQ952"/>
      <c r="CR952"/>
      <c r="CS952" s="1060"/>
      <c r="CT952" s="1060"/>
      <c r="CU952" s="1060"/>
      <c r="CV952" s="1060"/>
      <c r="CW952" s="1060"/>
      <c r="CX952" s="1060"/>
    </row>
    <row r="953" spans="35:102" ht="15" customHeight="1" x14ac:dyDescent="0.3">
      <c r="AI953" s="1774">
        <v>48113010902</v>
      </c>
      <c r="AJ953" s="1993" t="s">
        <v>1786</v>
      </c>
      <c r="AK953" s="1993">
        <v>27312</v>
      </c>
      <c r="AL953" s="1994" t="s">
        <v>1730</v>
      </c>
      <c r="AM953" s="1994">
        <v>30.5</v>
      </c>
      <c r="AN953" s="1993" t="s">
        <v>193</v>
      </c>
      <c r="BX953"/>
      <c r="BY953"/>
      <c r="BZ953"/>
      <c r="CA953"/>
      <c r="CB953"/>
      <c r="CD953" s="1060"/>
      <c r="CE953" s="1286"/>
      <c r="CF953" s="1060"/>
      <c r="CG953" s="1060"/>
      <c r="CH953" s="1060"/>
      <c r="CK953" s="1645"/>
      <c r="CL953" s="1645"/>
      <c r="CM953" s="1645"/>
      <c r="CN953"/>
      <c r="CO953"/>
      <c r="CP953"/>
      <c r="CQ953"/>
      <c r="CR953"/>
      <c r="CS953" s="1060"/>
      <c r="CT953" s="1060"/>
      <c r="CU953" s="1060"/>
      <c r="CV953" s="1060"/>
      <c r="CW953" s="1060"/>
      <c r="CX953" s="1060"/>
    </row>
    <row r="954" spans="35:102" ht="15" customHeight="1" x14ac:dyDescent="0.3">
      <c r="AI954" s="1996">
        <v>48113010903</v>
      </c>
      <c r="AJ954" s="1997" t="s">
        <v>1786</v>
      </c>
      <c r="AK954" s="1997">
        <v>33196</v>
      </c>
      <c r="AL954" s="1998" t="s">
        <v>1730</v>
      </c>
      <c r="AM954" s="1998">
        <v>24.9</v>
      </c>
      <c r="AN954" s="1997" t="s">
        <v>193</v>
      </c>
      <c r="BX954"/>
      <c r="BY954"/>
      <c r="BZ954"/>
      <c r="CA954"/>
      <c r="CB954"/>
      <c r="CD954" s="1060"/>
      <c r="CE954" s="1286"/>
      <c r="CF954" s="1060"/>
      <c r="CG954" s="1060"/>
      <c r="CH954" s="1060"/>
      <c r="CK954" s="1645"/>
      <c r="CL954" s="1645"/>
      <c r="CM954" s="1645"/>
      <c r="CN954"/>
      <c r="CO954"/>
      <c r="CP954"/>
      <c r="CQ954"/>
      <c r="CR954"/>
      <c r="CS954" s="1060"/>
      <c r="CT954" s="1060"/>
      <c r="CU954" s="1060"/>
      <c r="CV954" s="1060"/>
      <c r="CW954" s="1060"/>
      <c r="CX954" s="1060"/>
    </row>
    <row r="955" spans="35:102" ht="15" customHeight="1" x14ac:dyDescent="0.3">
      <c r="AI955" s="1774">
        <v>48113010904</v>
      </c>
      <c r="AJ955" s="1993" t="s">
        <v>1786</v>
      </c>
      <c r="AK955" s="1993">
        <v>28551</v>
      </c>
      <c r="AL955" s="1994" t="s">
        <v>1730</v>
      </c>
      <c r="AM955" s="1994">
        <v>36.700000000000003</v>
      </c>
      <c r="AN955" s="1993" t="s">
        <v>193</v>
      </c>
      <c r="BX955"/>
      <c r="BY955"/>
      <c r="BZ955"/>
      <c r="CA955"/>
      <c r="CB955"/>
      <c r="CD955" s="1060"/>
      <c r="CE955" s="1286"/>
      <c r="CF955" s="1060"/>
      <c r="CG955" s="1060"/>
      <c r="CH955" s="1060"/>
      <c r="CK955" s="1645"/>
      <c r="CL955" s="1645"/>
      <c r="CM955" s="1645"/>
      <c r="CN955"/>
      <c r="CO955"/>
      <c r="CP955"/>
      <c r="CQ955"/>
      <c r="CR955"/>
      <c r="CS955" s="1060"/>
      <c r="CT955" s="1060"/>
      <c r="CU955" s="1060"/>
      <c r="CV955" s="1060"/>
      <c r="CW955" s="1060"/>
      <c r="CX955" s="1060"/>
    </row>
    <row r="956" spans="35:102" ht="15" customHeight="1" x14ac:dyDescent="0.3">
      <c r="AI956" s="1996">
        <v>48113011001</v>
      </c>
      <c r="AJ956" s="1997" t="s">
        <v>1786</v>
      </c>
      <c r="AK956" s="1997">
        <v>35758</v>
      </c>
      <c r="AL956" s="1998" t="s">
        <v>1730</v>
      </c>
      <c r="AM956" s="1998">
        <v>26.4</v>
      </c>
      <c r="AN956" s="1997" t="s">
        <v>193</v>
      </c>
      <c r="BX956"/>
      <c r="BY956"/>
      <c r="BZ956"/>
      <c r="CA956"/>
      <c r="CB956"/>
      <c r="CD956" s="1060"/>
      <c r="CE956" s="1286"/>
      <c r="CF956" s="1060"/>
      <c r="CG956" s="1060"/>
      <c r="CH956" s="1060"/>
      <c r="CK956" s="1645"/>
      <c r="CL956" s="1645"/>
      <c r="CM956" s="1645"/>
      <c r="CN956"/>
      <c r="CO956"/>
      <c r="CP956"/>
      <c r="CQ956"/>
      <c r="CR956"/>
      <c r="CS956" s="1060"/>
      <c r="CT956" s="1060"/>
      <c r="CU956" s="1060"/>
      <c r="CV956" s="1060"/>
      <c r="CW956" s="1060"/>
      <c r="CX956" s="1060"/>
    </row>
    <row r="957" spans="35:102" ht="15" customHeight="1" x14ac:dyDescent="0.3">
      <c r="AI957" s="1774">
        <v>48113011002</v>
      </c>
      <c r="AJ957" s="1993" t="s">
        <v>1786</v>
      </c>
      <c r="AK957" s="1993">
        <v>41518</v>
      </c>
      <c r="AL957" s="1994" t="s">
        <v>1730</v>
      </c>
      <c r="AM957" s="1994">
        <v>31.5</v>
      </c>
      <c r="AN957" s="1993" t="s">
        <v>193</v>
      </c>
      <c r="BX957"/>
      <c r="BY957"/>
      <c r="BZ957"/>
      <c r="CA957"/>
      <c r="CB957"/>
      <c r="CD957" s="1060"/>
      <c r="CE957" s="1286"/>
      <c r="CF957" s="1060"/>
      <c r="CG957" s="1060"/>
      <c r="CH957" s="1060"/>
      <c r="CK957" s="1645"/>
      <c r="CL957" s="1645"/>
      <c r="CM957" s="1645"/>
      <c r="CN957"/>
      <c r="CO957"/>
      <c r="CP957"/>
      <c r="CQ957"/>
      <c r="CR957"/>
      <c r="CS957" s="1060"/>
      <c r="CT957" s="1060"/>
      <c r="CU957" s="1060"/>
      <c r="CV957" s="1060"/>
      <c r="CW957" s="1060"/>
      <c r="CX957" s="1060"/>
    </row>
    <row r="958" spans="35:102" ht="15" customHeight="1" x14ac:dyDescent="0.3">
      <c r="AI958" s="1996">
        <v>48113011101</v>
      </c>
      <c r="AJ958" s="1997" t="s">
        <v>1786</v>
      </c>
      <c r="AK958" s="1997">
        <v>50130</v>
      </c>
      <c r="AL958" s="1998" t="s">
        <v>1728</v>
      </c>
      <c r="AM958" s="1998">
        <v>15.8</v>
      </c>
      <c r="AN958" s="1997" t="s">
        <v>192</v>
      </c>
      <c r="BX958"/>
      <c r="BY958"/>
      <c r="BZ958"/>
      <c r="CA958"/>
      <c r="CB958"/>
      <c r="CD958" s="1060"/>
      <c r="CE958" s="1286"/>
      <c r="CF958" s="1060"/>
      <c r="CG958" s="1060"/>
      <c r="CH958" s="1060"/>
      <c r="CK958" s="1645"/>
      <c r="CL958" s="1645"/>
      <c r="CM958" s="1645"/>
      <c r="CN958"/>
      <c r="CO958"/>
      <c r="CP958"/>
      <c r="CQ958"/>
      <c r="CR958"/>
      <c r="CS958" s="1060"/>
      <c r="CT958" s="1060"/>
      <c r="CU958" s="1060"/>
      <c r="CV958" s="1060"/>
      <c r="CW958" s="1060"/>
      <c r="CX958" s="1060"/>
    </row>
    <row r="959" spans="35:102" ht="15" customHeight="1" x14ac:dyDescent="0.3">
      <c r="AI959" s="1774">
        <v>48113011103</v>
      </c>
      <c r="AJ959" s="1993" t="s">
        <v>1786</v>
      </c>
      <c r="AK959" s="1993">
        <v>41073</v>
      </c>
      <c r="AL959" s="1994" t="s">
        <v>1730</v>
      </c>
      <c r="AM959" s="1994">
        <v>22.6</v>
      </c>
      <c r="AN959" s="1993" t="s">
        <v>193</v>
      </c>
      <c r="BX959"/>
      <c r="BY959"/>
      <c r="BZ959"/>
      <c r="CA959"/>
      <c r="CB959"/>
      <c r="CD959" s="1060"/>
      <c r="CE959" s="1286"/>
      <c r="CF959" s="1060"/>
      <c r="CG959" s="1060"/>
      <c r="CH959" s="1060"/>
      <c r="CK959" s="1645"/>
      <c r="CL959" s="1645"/>
      <c r="CM959" s="1645"/>
      <c r="CN959"/>
      <c r="CO959"/>
      <c r="CP959"/>
      <c r="CQ959"/>
      <c r="CR959"/>
      <c r="CS959" s="1060"/>
      <c r="CT959" s="1060"/>
      <c r="CU959" s="1060"/>
      <c r="CV959" s="1060"/>
      <c r="CW959" s="1060"/>
      <c r="CX959" s="1060"/>
    </row>
    <row r="960" spans="35:102" ht="15" customHeight="1" x14ac:dyDescent="0.3">
      <c r="AI960" s="1996">
        <v>48113011104</v>
      </c>
      <c r="AJ960" s="1997" t="s">
        <v>1786</v>
      </c>
      <c r="AK960" s="1997">
        <v>31310</v>
      </c>
      <c r="AL960" s="1998" t="s">
        <v>1730</v>
      </c>
      <c r="AM960" s="1998">
        <v>42.6</v>
      </c>
      <c r="AN960" s="1997" t="s">
        <v>193</v>
      </c>
      <c r="BX960"/>
      <c r="BY960"/>
      <c r="BZ960"/>
      <c r="CA960"/>
      <c r="CB960"/>
      <c r="CD960" s="1060"/>
      <c r="CE960" s="1286"/>
      <c r="CF960" s="1060"/>
      <c r="CG960" s="1060"/>
      <c r="CH960" s="1060"/>
      <c r="CK960" s="1645"/>
      <c r="CL960" s="1645"/>
      <c r="CM960" s="1645"/>
      <c r="CN960"/>
      <c r="CO960"/>
      <c r="CP960"/>
      <c r="CQ960"/>
      <c r="CR960"/>
      <c r="CS960" s="1060"/>
      <c r="CT960" s="1060"/>
      <c r="CU960" s="1060"/>
      <c r="CV960" s="1060"/>
      <c r="CW960" s="1060"/>
      <c r="CX960" s="1060"/>
    </row>
    <row r="961" spans="35:102" ht="15" customHeight="1" x14ac:dyDescent="0.3">
      <c r="AI961" s="1774">
        <v>48113011105</v>
      </c>
      <c r="AJ961" s="1993" t="s">
        <v>1786</v>
      </c>
      <c r="AK961" s="1993">
        <v>26518</v>
      </c>
      <c r="AL961" s="1994" t="s">
        <v>1730</v>
      </c>
      <c r="AM961" s="1994">
        <v>37.799999999999997</v>
      </c>
      <c r="AN961" s="1993" t="s">
        <v>193</v>
      </c>
      <c r="BX961"/>
      <c r="BY961"/>
      <c r="BZ961"/>
      <c r="CA961"/>
      <c r="CB961"/>
      <c r="CD961" s="1060"/>
      <c r="CE961" s="1286"/>
      <c r="CF961" s="1060"/>
      <c r="CG961" s="1060"/>
      <c r="CH961" s="1060"/>
      <c r="CK961" s="1645"/>
      <c r="CL961" s="1645"/>
      <c r="CM961" s="1645"/>
      <c r="CN961"/>
      <c r="CO961"/>
      <c r="CP961"/>
      <c r="CQ961"/>
      <c r="CR961"/>
      <c r="CS961" s="1060"/>
      <c r="CT961" s="1060"/>
      <c r="CU961" s="1060"/>
      <c r="CV961" s="1060"/>
      <c r="CW961" s="1060"/>
      <c r="CX961" s="1060"/>
    </row>
    <row r="962" spans="35:102" ht="15" customHeight="1" x14ac:dyDescent="0.3">
      <c r="AI962" s="1996">
        <v>48113011200</v>
      </c>
      <c r="AJ962" s="1997" t="s">
        <v>1786</v>
      </c>
      <c r="AK962" s="1997">
        <v>37937</v>
      </c>
      <c r="AL962" s="1998" t="s">
        <v>1730</v>
      </c>
      <c r="AM962" s="1998">
        <v>29</v>
      </c>
      <c r="AN962" s="1997" t="s">
        <v>193</v>
      </c>
      <c r="BX962"/>
      <c r="BY962"/>
      <c r="BZ962"/>
      <c r="CA962"/>
      <c r="CB962"/>
      <c r="CD962" s="1060"/>
      <c r="CE962" s="1286"/>
      <c r="CF962" s="1060"/>
      <c r="CG962" s="1060"/>
      <c r="CH962" s="1060"/>
      <c r="CK962" s="1645"/>
      <c r="CL962" s="1645"/>
      <c r="CM962" s="1645"/>
      <c r="CN962"/>
      <c r="CO962"/>
      <c r="CP962"/>
      <c r="CQ962"/>
      <c r="CR962"/>
      <c r="CS962" s="1060"/>
      <c r="CT962" s="1060"/>
      <c r="CU962" s="1060"/>
      <c r="CV962" s="1060"/>
      <c r="CW962" s="1060"/>
      <c r="CX962" s="1060"/>
    </row>
    <row r="963" spans="35:102" ht="15" customHeight="1" x14ac:dyDescent="0.3">
      <c r="AI963" s="1774">
        <v>48113011300</v>
      </c>
      <c r="AJ963" s="1993" t="s">
        <v>1786</v>
      </c>
      <c r="AK963" s="1993">
        <v>36964</v>
      </c>
      <c r="AL963" s="1994" t="s">
        <v>1730</v>
      </c>
      <c r="AM963" s="1994">
        <v>23.6</v>
      </c>
      <c r="AN963" s="1993" t="s">
        <v>193</v>
      </c>
      <c r="BX963"/>
      <c r="BY963"/>
      <c r="BZ963"/>
      <c r="CA963"/>
      <c r="CB963"/>
      <c r="CD963" s="1060"/>
      <c r="CE963" s="1286"/>
      <c r="CF963" s="1060"/>
      <c r="CG963" s="1060"/>
      <c r="CH963" s="1060"/>
      <c r="CK963" s="1645"/>
      <c r="CL963" s="1645"/>
      <c r="CM963" s="1645"/>
      <c r="CN963"/>
      <c r="CO963"/>
      <c r="CP963"/>
      <c r="CQ963"/>
      <c r="CR963"/>
      <c r="CS963" s="1060"/>
      <c r="CT963" s="1060"/>
      <c r="CU963" s="1060"/>
      <c r="CV963" s="1060"/>
      <c r="CW963" s="1060"/>
      <c r="CX963" s="1060"/>
    </row>
    <row r="964" spans="35:102" ht="15" customHeight="1" x14ac:dyDescent="0.3">
      <c r="AI964" s="1996">
        <v>48113011401</v>
      </c>
      <c r="AJ964" s="1997" t="s">
        <v>1786</v>
      </c>
      <c r="AK964" s="1997">
        <v>22871</v>
      </c>
      <c r="AL964" s="1998" t="s">
        <v>1730</v>
      </c>
      <c r="AM964" s="1998">
        <v>36.5</v>
      </c>
      <c r="AN964" s="1997" t="s">
        <v>193</v>
      </c>
      <c r="BX964"/>
      <c r="BY964"/>
      <c r="BZ964"/>
      <c r="CA964"/>
      <c r="CB964"/>
      <c r="CD964" s="1060"/>
      <c r="CE964" s="1286"/>
      <c r="CF964" s="1060"/>
      <c r="CG964" s="1060"/>
      <c r="CH964" s="1060"/>
      <c r="CK964" s="1645"/>
      <c r="CL964" s="1645"/>
      <c r="CM964" s="1645"/>
      <c r="CN964"/>
      <c r="CO964"/>
      <c r="CP964"/>
      <c r="CQ964"/>
      <c r="CR964"/>
      <c r="CS964" s="1060"/>
      <c r="CT964" s="1060"/>
      <c r="CU964" s="1060"/>
      <c r="CV964" s="1060"/>
      <c r="CW964" s="1060"/>
      <c r="CX964" s="1060"/>
    </row>
    <row r="965" spans="35:102" ht="15" customHeight="1" x14ac:dyDescent="0.3">
      <c r="AI965" s="1774">
        <v>48113011500</v>
      </c>
      <c r="AJ965" s="1993" t="s">
        <v>1786</v>
      </c>
      <c r="AK965" s="1993">
        <v>28929</v>
      </c>
      <c r="AL965" s="1994" t="s">
        <v>1730</v>
      </c>
      <c r="AM965" s="1994">
        <v>37.6</v>
      </c>
      <c r="AN965" s="1993" t="s">
        <v>193</v>
      </c>
      <c r="BX965"/>
      <c r="BY965"/>
      <c r="BZ965"/>
      <c r="CA965"/>
      <c r="CB965"/>
      <c r="CD965" s="1060"/>
      <c r="CE965" s="1286"/>
      <c r="CF965" s="1060"/>
      <c r="CG965" s="1060"/>
      <c r="CH965" s="1060"/>
      <c r="CK965" s="1645"/>
      <c r="CL965" s="1645"/>
      <c r="CM965" s="1645"/>
      <c r="CN965"/>
      <c r="CO965"/>
      <c r="CP965"/>
      <c r="CQ965"/>
      <c r="CR965"/>
      <c r="CS965" s="1060"/>
      <c r="CT965" s="1060"/>
      <c r="CU965" s="1060"/>
      <c r="CV965" s="1060"/>
      <c r="CW965" s="1060"/>
      <c r="CX965" s="1060"/>
    </row>
    <row r="966" spans="35:102" ht="15" customHeight="1" x14ac:dyDescent="0.3">
      <c r="AI966" s="1996">
        <v>48113011601</v>
      </c>
      <c r="AJ966" s="1997" t="s">
        <v>1786</v>
      </c>
      <c r="AK966" s="1997">
        <v>30613</v>
      </c>
      <c r="AL966" s="1998" t="s">
        <v>1730</v>
      </c>
      <c r="AM966" s="1998">
        <v>32.1</v>
      </c>
      <c r="AN966" s="1997" t="s">
        <v>193</v>
      </c>
      <c r="BX966"/>
      <c r="BY966"/>
      <c r="BZ966"/>
      <c r="CA966"/>
      <c r="CB966"/>
      <c r="CD966" s="1060"/>
      <c r="CE966" s="1286"/>
      <c r="CF966" s="1060"/>
      <c r="CG966" s="1060"/>
      <c r="CH966" s="1060"/>
      <c r="CK966" s="1645"/>
      <c r="CL966" s="1645"/>
      <c r="CM966" s="1645"/>
      <c r="CN966"/>
      <c r="CO966"/>
      <c r="CP966"/>
      <c r="CQ966"/>
      <c r="CR966"/>
      <c r="CS966" s="1060"/>
      <c r="CT966" s="1060"/>
      <c r="CU966" s="1060"/>
      <c r="CV966" s="1060"/>
      <c r="CW966" s="1060"/>
      <c r="CX966" s="1060"/>
    </row>
    <row r="967" spans="35:102" ht="15" customHeight="1" x14ac:dyDescent="0.3">
      <c r="AI967" s="1774">
        <v>48113011602</v>
      </c>
      <c r="AJ967" s="1993" t="s">
        <v>1786</v>
      </c>
      <c r="AK967" s="1993">
        <v>40346</v>
      </c>
      <c r="AL967" s="1994" t="s">
        <v>1730</v>
      </c>
      <c r="AM967" s="1994">
        <v>19.3</v>
      </c>
      <c r="AN967" s="1993" t="s">
        <v>192</v>
      </c>
      <c r="BX967"/>
      <c r="BY967"/>
      <c r="BZ967"/>
      <c r="CA967"/>
      <c r="CB967"/>
      <c r="CD967" s="1060"/>
      <c r="CE967" s="1286"/>
      <c r="CF967" s="1060"/>
      <c r="CG967" s="1060"/>
      <c r="CH967" s="1060"/>
      <c r="CK967" s="1645"/>
      <c r="CL967" s="1645"/>
      <c r="CM967" s="1645"/>
      <c r="CN967"/>
      <c r="CO967"/>
      <c r="CP967"/>
      <c r="CQ967"/>
      <c r="CR967"/>
      <c r="CS967" s="1060"/>
      <c r="CT967" s="1060"/>
      <c r="CU967" s="1060"/>
      <c r="CV967" s="1060"/>
      <c r="CW967" s="1060"/>
      <c r="CX967" s="1060"/>
    </row>
    <row r="968" spans="35:102" ht="15" customHeight="1" x14ac:dyDescent="0.3">
      <c r="AI968" s="1996">
        <v>48113011701</v>
      </c>
      <c r="AJ968" s="1997" t="s">
        <v>1786</v>
      </c>
      <c r="AK968" s="1997">
        <v>34435</v>
      </c>
      <c r="AL968" s="1998" t="s">
        <v>1730</v>
      </c>
      <c r="AM968" s="1998">
        <v>30.8</v>
      </c>
      <c r="AN968" s="1997" t="s">
        <v>193</v>
      </c>
      <c r="BX968"/>
      <c r="BY968"/>
      <c r="BZ968"/>
      <c r="CA968"/>
      <c r="CB968"/>
      <c r="CD968" s="1060"/>
      <c r="CE968" s="1286"/>
      <c r="CF968" s="1060"/>
      <c r="CG968" s="1060"/>
      <c r="CH968" s="1060"/>
      <c r="CK968" s="1645"/>
      <c r="CL968" s="1645"/>
      <c r="CM968" s="1645"/>
      <c r="CN968"/>
      <c r="CO968"/>
      <c r="CP968"/>
      <c r="CQ968"/>
      <c r="CR968"/>
      <c r="CS968" s="1060"/>
      <c r="CT968" s="1060"/>
      <c r="CU968" s="1060"/>
      <c r="CV968" s="1060"/>
      <c r="CW968" s="1060"/>
      <c r="CX968" s="1060"/>
    </row>
    <row r="969" spans="35:102" ht="15" customHeight="1" x14ac:dyDescent="0.3">
      <c r="AI969" s="1774">
        <v>48113011702</v>
      </c>
      <c r="AJ969" s="1993" t="s">
        <v>1786</v>
      </c>
      <c r="AK969" s="1993">
        <v>33591</v>
      </c>
      <c r="AL969" s="1994" t="s">
        <v>1730</v>
      </c>
      <c r="AM969" s="1994">
        <v>40.1</v>
      </c>
      <c r="AN969" s="1993" t="s">
        <v>193</v>
      </c>
      <c r="BX969"/>
      <c r="BY969"/>
      <c r="BZ969"/>
      <c r="CA969"/>
      <c r="CB969"/>
      <c r="CD969" s="1060"/>
      <c r="CE969" s="1286"/>
      <c r="CF969" s="1060"/>
      <c r="CG969" s="1060"/>
      <c r="CH969" s="1060"/>
      <c r="CK969" s="1645"/>
      <c r="CL969" s="1645"/>
      <c r="CM969" s="1645"/>
      <c r="CN969"/>
      <c r="CO969"/>
      <c r="CP969"/>
      <c r="CQ969"/>
      <c r="CR969"/>
      <c r="CS969" s="1060"/>
      <c r="CT969" s="1060"/>
      <c r="CU969" s="1060"/>
      <c r="CV969" s="1060"/>
      <c r="CW969" s="1060"/>
      <c r="CX969" s="1060"/>
    </row>
    <row r="970" spans="35:102" ht="15" customHeight="1" x14ac:dyDescent="0.3">
      <c r="AI970" s="1996">
        <v>48113011800</v>
      </c>
      <c r="AJ970" s="1997" t="s">
        <v>1786</v>
      </c>
      <c r="AK970" s="1997">
        <v>33359</v>
      </c>
      <c r="AL970" s="1998" t="s">
        <v>1730</v>
      </c>
      <c r="AM970" s="1998">
        <v>37.5</v>
      </c>
      <c r="AN970" s="1997" t="s">
        <v>193</v>
      </c>
      <c r="BX970"/>
      <c r="BY970"/>
      <c r="BZ970"/>
      <c r="CA970"/>
      <c r="CB970"/>
      <c r="CD970" s="1060"/>
      <c r="CE970" s="1286"/>
      <c r="CF970" s="1060"/>
      <c r="CG970" s="1060"/>
      <c r="CH970" s="1060"/>
      <c r="CK970" s="1645"/>
      <c r="CL970" s="1645"/>
      <c r="CM970" s="1645"/>
      <c r="CN970"/>
      <c r="CO970"/>
      <c r="CP970"/>
      <c r="CQ970"/>
      <c r="CR970"/>
      <c r="CS970" s="1060"/>
      <c r="CT970" s="1060"/>
      <c r="CU970" s="1060"/>
      <c r="CV970" s="1060"/>
      <c r="CW970" s="1060"/>
      <c r="CX970" s="1060"/>
    </row>
    <row r="971" spans="35:102" ht="15" customHeight="1" x14ac:dyDescent="0.3">
      <c r="AI971" s="1774">
        <v>48113011900</v>
      </c>
      <c r="AJ971" s="1993" t="s">
        <v>1786</v>
      </c>
      <c r="AK971" s="1993">
        <v>41132</v>
      </c>
      <c r="AL971" s="1994" t="s">
        <v>1730</v>
      </c>
      <c r="AM971" s="1994">
        <v>28.1</v>
      </c>
      <c r="AN971" s="1993" t="s">
        <v>193</v>
      </c>
      <c r="BX971"/>
      <c r="BY971"/>
      <c r="BZ971"/>
      <c r="CA971"/>
      <c r="CB971"/>
      <c r="CD971" s="1060"/>
      <c r="CE971" s="1286"/>
      <c r="CF971" s="1060"/>
      <c r="CG971" s="1060"/>
      <c r="CH971" s="1060"/>
      <c r="CK971" s="1645"/>
      <c r="CL971" s="1645"/>
      <c r="CM971" s="1645"/>
      <c r="CN971"/>
      <c r="CO971"/>
      <c r="CP971"/>
      <c r="CQ971"/>
      <c r="CR971"/>
      <c r="CS971" s="1060"/>
      <c r="CT971" s="1060"/>
      <c r="CU971" s="1060"/>
      <c r="CV971" s="1060"/>
      <c r="CW971" s="1060"/>
      <c r="CX971" s="1060"/>
    </row>
    <row r="972" spans="35:102" ht="15" customHeight="1" x14ac:dyDescent="0.3">
      <c r="AI972" s="1996">
        <v>48113012000</v>
      </c>
      <c r="AJ972" s="1997" t="s">
        <v>1786</v>
      </c>
      <c r="AK972" s="1997">
        <v>32344</v>
      </c>
      <c r="AL972" s="1998" t="s">
        <v>1730</v>
      </c>
      <c r="AM972" s="1998">
        <v>27.5</v>
      </c>
      <c r="AN972" s="1997" t="s">
        <v>193</v>
      </c>
      <c r="BX972"/>
      <c r="BY972"/>
      <c r="BZ972"/>
      <c r="CA972"/>
      <c r="CB972"/>
      <c r="CD972" s="1060"/>
      <c r="CE972" s="1286"/>
      <c r="CF972" s="1060"/>
      <c r="CG972" s="1060"/>
      <c r="CH972" s="1060"/>
      <c r="CK972" s="1645"/>
      <c r="CL972" s="1645"/>
      <c r="CM972" s="1645"/>
      <c r="CN972"/>
      <c r="CO972"/>
      <c r="CP972"/>
      <c r="CQ972"/>
      <c r="CR972"/>
      <c r="CS972" s="1060"/>
      <c r="CT972" s="1060"/>
      <c r="CU972" s="1060"/>
      <c r="CV972" s="1060"/>
      <c r="CW972" s="1060"/>
      <c r="CX972" s="1060"/>
    </row>
    <row r="973" spans="35:102" ht="15" customHeight="1" x14ac:dyDescent="0.3">
      <c r="AI973" s="1774">
        <v>48113012100</v>
      </c>
      <c r="AJ973" s="1993" t="s">
        <v>1786</v>
      </c>
      <c r="AK973" s="1993">
        <v>35750</v>
      </c>
      <c r="AL973" s="1994" t="s">
        <v>1730</v>
      </c>
      <c r="AM973" s="1994">
        <v>26.3</v>
      </c>
      <c r="AN973" s="1993" t="s">
        <v>193</v>
      </c>
      <c r="BX973"/>
      <c r="BY973"/>
      <c r="BZ973"/>
      <c r="CA973"/>
      <c r="CB973"/>
      <c r="CD973" s="1060"/>
      <c r="CE973" s="1286"/>
      <c r="CF973" s="1060"/>
      <c r="CG973" s="1060"/>
      <c r="CH973" s="1060"/>
      <c r="CK973" s="1645"/>
      <c r="CL973" s="1645"/>
      <c r="CM973" s="1645"/>
      <c r="CN973"/>
      <c r="CO973"/>
      <c r="CP973"/>
      <c r="CQ973"/>
      <c r="CR973"/>
      <c r="CS973" s="1060"/>
      <c r="CT973" s="1060"/>
      <c r="CU973" s="1060"/>
      <c r="CV973" s="1060"/>
      <c r="CW973" s="1060"/>
      <c r="CX973" s="1060"/>
    </row>
    <row r="974" spans="35:102" ht="15" customHeight="1" x14ac:dyDescent="0.3">
      <c r="AI974" s="1996">
        <v>48113012204</v>
      </c>
      <c r="AJ974" s="1997" t="s">
        <v>1786</v>
      </c>
      <c r="AK974" s="1997">
        <v>54349</v>
      </c>
      <c r="AL974" s="1998" t="s">
        <v>1728</v>
      </c>
      <c r="AM974" s="1998">
        <v>17.899999999999999</v>
      </c>
      <c r="AN974" s="1997" t="s">
        <v>192</v>
      </c>
      <c r="BX974"/>
      <c r="BY974"/>
      <c r="BZ974"/>
      <c r="CA974"/>
      <c r="CB974"/>
      <c r="CD974" s="1060"/>
      <c r="CE974" s="1286"/>
      <c r="CF974" s="1060"/>
      <c r="CG974" s="1060"/>
      <c r="CH974" s="1060"/>
      <c r="CK974" s="1645"/>
      <c r="CL974" s="1645"/>
      <c r="CM974" s="1645"/>
      <c r="CN974"/>
      <c r="CO974"/>
      <c r="CP974"/>
      <c r="CQ974"/>
      <c r="CR974"/>
      <c r="CS974" s="1060"/>
      <c r="CT974" s="1060"/>
      <c r="CU974" s="1060"/>
      <c r="CV974" s="1060"/>
      <c r="CW974" s="1060"/>
      <c r="CX974" s="1060"/>
    </row>
    <row r="975" spans="35:102" ht="15" customHeight="1" x14ac:dyDescent="0.3">
      <c r="AI975" s="1774">
        <v>48113012206</v>
      </c>
      <c r="AJ975" s="1993" t="s">
        <v>1786</v>
      </c>
      <c r="AK975" s="1993">
        <v>58841</v>
      </c>
      <c r="AL975" s="1994" t="s">
        <v>1728</v>
      </c>
      <c r="AM975" s="1994">
        <v>16.899999999999999</v>
      </c>
      <c r="AN975" s="1993" t="s">
        <v>192</v>
      </c>
      <c r="BX975"/>
      <c r="BY975"/>
      <c r="BZ975"/>
      <c r="CA975"/>
      <c r="CB975"/>
      <c r="CD975" s="1060"/>
      <c r="CE975" s="1286"/>
      <c r="CF975" s="1060"/>
      <c r="CG975" s="1060"/>
      <c r="CH975" s="1060"/>
      <c r="CK975" s="1645"/>
      <c r="CL975" s="1645"/>
      <c r="CM975" s="1645"/>
      <c r="CN975"/>
      <c r="CO975"/>
      <c r="CP975"/>
      <c r="CQ975"/>
      <c r="CR975"/>
      <c r="CS975" s="1060"/>
      <c r="CT975" s="1060"/>
      <c r="CU975" s="1060"/>
      <c r="CV975" s="1060"/>
      <c r="CW975" s="1060"/>
      <c r="CX975" s="1060"/>
    </row>
    <row r="976" spans="35:102" ht="15" customHeight="1" x14ac:dyDescent="0.3">
      <c r="AI976" s="1996">
        <v>48113012207</v>
      </c>
      <c r="AJ976" s="1997" t="s">
        <v>1786</v>
      </c>
      <c r="AK976" s="1997">
        <v>41536</v>
      </c>
      <c r="AL976" s="1998" t="s">
        <v>1730</v>
      </c>
      <c r="AM976" s="1998">
        <v>25.9</v>
      </c>
      <c r="AN976" s="1997" t="s">
        <v>193</v>
      </c>
      <c r="BX976"/>
      <c r="BY976"/>
      <c r="BZ976"/>
      <c r="CA976"/>
      <c r="CB976"/>
      <c r="CD976" s="1060"/>
      <c r="CE976" s="1286"/>
      <c r="CF976" s="1060"/>
      <c r="CG976" s="1060"/>
      <c r="CH976" s="1060"/>
      <c r="CK976" s="1645"/>
      <c r="CL976" s="1645"/>
      <c r="CM976" s="1645"/>
      <c r="CN976"/>
      <c r="CO976"/>
      <c r="CP976"/>
      <c r="CQ976"/>
      <c r="CR976"/>
      <c r="CS976" s="1060"/>
      <c r="CT976" s="1060"/>
      <c r="CU976" s="1060"/>
      <c r="CV976" s="1060"/>
      <c r="CW976" s="1060"/>
      <c r="CX976" s="1060"/>
    </row>
    <row r="977" spans="35:102" ht="15" customHeight="1" x14ac:dyDescent="0.3">
      <c r="AI977" s="1774">
        <v>48113012208</v>
      </c>
      <c r="AJ977" s="1993" t="s">
        <v>1786</v>
      </c>
      <c r="AK977" s="1993">
        <v>23864</v>
      </c>
      <c r="AL977" s="1994" t="s">
        <v>1730</v>
      </c>
      <c r="AM977" s="1994">
        <v>37.4</v>
      </c>
      <c r="AN977" s="1993" t="s">
        <v>193</v>
      </c>
      <c r="BX977"/>
      <c r="BY977"/>
      <c r="BZ977"/>
      <c r="CA977"/>
      <c r="CB977"/>
      <c r="CD977" s="1060"/>
      <c r="CE977" s="1286"/>
      <c r="CF977" s="1060"/>
      <c r="CG977" s="1060"/>
      <c r="CH977" s="1060"/>
      <c r="CK977" s="1645"/>
      <c r="CL977" s="1645"/>
      <c r="CM977" s="1645"/>
      <c r="CN977"/>
      <c r="CO977"/>
      <c r="CP977"/>
      <c r="CQ977"/>
      <c r="CR977"/>
      <c r="CS977" s="1060"/>
      <c r="CT977" s="1060"/>
      <c r="CU977" s="1060"/>
      <c r="CV977" s="1060"/>
      <c r="CW977" s="1060"/>
      <c r="CX977" s="1060"/>
    </row>
    <row r="978" spans="35:102" ht="15" customHeight="1" x14ac:dyDescent="0.3">
      <c r="AI978" s="1996">
        <v>48113012209</v>
      </c>
      <c r="AJ978" s="1997" t="s">
        <v>1786</v>
      </c>
      <c r="AK978" s="1997">
        <v>73203</v>
      </c>
      <c r="AL978" s="1998" t="s">
        <v>1727</v>
      </c>
      <c r="AM978" s="1998">
        <v>15.8</v>
      </c>
      <c r="AN978" s="1997" t="s">
        <v>192</v>
      </c>
      <c r="BX978"/>
      <c r="BY978"/>
      <c r="BZ978"/>
      <c r="CA978"/>
      <c r="CB978"/>
      <c r="CD978" s="1060"/>
      <c r="CE978" s="1286"/>
      <c r="CF978" s="1060"/>
      <c r="CG978" s="1060"/>
      <c r="CH978" s="1060"/>
      <c r="CK978" s="1645"/>
      <c r="CL978" s="1645"/>
      <c r="CM978" s="1645"/>
      <c r="CN978"/>
      <c r="CO978"/>
      <c r="CP978"/>
      <c r="CQ978"/>
      <c r="CR978"/>
      <c r="CS978" s="1060"/>
      <c r="CT978" s="1060"/>
      <c r="CU978" s="1060"/>
      <c r="CV978" s="1060"/>
      <c r="CW978" s="1060"/>
      <c r="CX978" s="1060"/>
    </row>
    <row r="979" spans="35:102" ht="15" customHeight="1" x14ac:dyDescent="0.3">
      <c r="AI979" s="1774">
        <v>48113012210</v>
      </c>
      <c r="AJ979" s="1993" t="s">
        <v>1786</v>
      </c>
      <c r="AK979" s="1993">
        <v>25726</v>
      </c>
      <c r="AL979" s="1994" t="s">
        <v>1730</v>
      </c>
      <c r="AM979" s="1994">
        <v>27.5</v>
      </c>
      <c r="AN979" s="1993" t="s">
        <v>193</v>
      </c>
      <c r="BX979"/>
      <c r="BY979"/>
      <c r="BZ979"/>
      <c r="CA979"/>
      <c r="CB979"/>
      <c r="CD979" s="1060"/>
      <c r="CE979" s="1286"/>
      <c r="CF979" s="1060"/>
      <c r="CG979" s="1060"/>
      <c r="CH979" s="1060"/>
      <c r="CK979" s="1645"/>
      <c r="CL979" s="1645"/>
      <c r="CM979" s="1645"/>
      <c r="CN979"/>
      <c r="CO979"/>
      <c r="CP979"/>
      <c r="CQ979"/>
      <c r="CR979"/>
      <c r="CS979" s="1060"/>
      <c r="CT979" s="1060"/>
      <c r="CU979" s="1060"/>
      <c r="CV979" s="1060"/>
      <c r="CW979" s="1060"/>
      <c r="CX979" s="1060"/>
    </row>
    <row r="980" spans="35:102" ht="15" customHeight="1" x14ac:dyDescent="0.3">
      <c r="AI980" s="1996">
        <v>48113012211</v>
      </c>
      <c r="AJ980" s="1997" t="s">
        <v>1786</v>
      </c>
      <c r="AK980" s="1997">
        <v>30223</v>
      </c>
      <c r="AL980" s="1998" t="s">
        <v>1730</v>
      </c>
      <c r="AM980" s="1998">
        <v>23</v>
      </c>
      <c r="AN980" s="1997" t="s">
        <v>193</v>
      </c>
      <c r="BX980"/>
      <c r="BY980"/>
      <c r="BZ980"/>
      <c r="CA980"/>
      <c r="CB980"/>
      <c r="CD980" s="1060"/>
      <c r="CE980" s="1286"/>
      <c r="CF980" s="1060"/>
      <c r="CG980" s="1060"/>
      <c r="CH980" s="1060"/>
      <c r="CK980" s="1645"/>
      <c r="CL980" s="1645"/>
      <c r="CM980" s="1645"/>
      <c r="CN980"/>
      <c r="CO980"/>
      <c r="CP980"/>
      <c r="CQ980"/>
      <c r="CR980"/>
      <c r="CS980" s="1060"/>
      <c r="CT980" s="1060"/>
      <c r="CU980" s="1060"/>
      <c r="CV980" s="1060"/>
      <c r="CW980" s="1060"/>
      <c r="CX980" s="1060"/>
    </row>
    <row r="981" spans="35:102" ht="15" customHeight="1" x14ac:dyDescent="0.3">
      <c r="AI981" s="1774">
        <v>48113012301</v>
      </c>
      <c r="AJ981" s="1993" t="s">
        <v>1786</v>
      </c>
      <c r="AK981" s="1993">
        <v>40269</v>
      </c>
      <c r="AL981" s="1994" t="s">
        <v>1730</v>
      </c>
      <c r="AM981" s="1994">
        <v>25.9</v>
      </c>
      <c r="AN981" s="1993" t="s">
        <v>193</v>
      </c>
      <c r="BX981"/>
      <c r="BY981"/>
      <c r="BZ981"/>
      <c r="CA981"/>
      <c r="CB981"/>
      <c r="CD981" s="1060"/>
      <c r="CE981" s="1286"/>
      <c r="CF981" s="1060"/>
      <c r="CG981" s="1060"/>
      <c r="CH981" s="1060"/>
      <c r="CK981" s="1645"/>
      <c r="CL981" s="1645"/>
      <c r="CM981" s="1645"/>
      <c r="CN981"/>
      <c r="CO981"/>
      <c r="CP981"/>
      <c r="CQ981"/>
      <c r="CR981"/>
      <c r="CS981" s="1060"/>
      <c r="CT981" s="1060"/>
      <c r="CU981" s="1060"/>
      <c r="CV981" s="1060"/>
      <c r="CW981" s="1060"/>
      <c r="CX981" s="1060"/>
    </row>
    <row r="982" spans="35:102" ht="15" customHeight="1" x14ac:dyDescent="0.3">
      <c r="AI982" s="1996">
        <v>48113012302</v>
      </c>
      <c r="AJ982" s="1997" t="s">
        <v>1786</v>
      </c>
      <c r="AK982" s="1997">
        <v>31816</v>
      </c>
      <c r="AL982" s="1998" t="s">
        <v>1730</v>
      </c>
      <c r="AM982" s="1998">
        <v>34.200000000000003</v>
      </c>
      <c r="AN982" s="1997" t="s">
        <v>193</v>
      </c>
      <c r="BX982"/>
      <c r="BY982"/>
      <c r="BZ982"/>
      <c r="CA982"/>
      <c r="CB982"/>
      <c r="CD982" s="1060"/>
      <c r="CE982" s="1286"/>
      <c r="CF982" s="1060"/>
      <c r="CG982" s="1060"/>
      <c r="CH982" s="1060"/>
      <c r="CK982" s="1645"/>
      <c r="CL982" s="1645"/>
      <c r="CM982" s="1645"/>
      <c r="CN982"/>
      <c r="CO982"/>
      <c r="CP982"/>
      <c r="CQ982"/>
      <c r="CR982"/>
      <c r="CS982" s="1060"/>
      <c r="CT982" s="1060"/>
      <c r="CU982" s="1060"/>
      <c r="CV982" s="1060"/>
      <c r="CW982" s="1060"/>
      <c r="CX982" s="1060"/>
    </row>
    <row r="983" spans="35:102" ht="15" customHeight="1" x14ac:dyDescent="0.3">
      <c r="AI983" s="1774">
        <v>48113012400</v>
      </c>
      <c r="AJ983" s="1993" t="s">
        <v>1786</v>
      </c>
      <c r="AK983" s="1993">
        <v>70517</v>
      </c>
      <c r="AL983" s="1994" t="s">
        <v>1727</v>
      </c>
      <c r="AM983" s="1994">
        <v>9.4</v>
      </c>
      <c r="AN983" s="1993" t="s">
        <v>192</v>
      </c>
      <c r="BX983"/>
      <c r="BY983"/>
      <c r="BZ983"/>
      <c r="CA983"/>
      <c r="CB983"/>
      <c r="CD983" s="1060"/>
      <c r="CE983" s="1286"/>
      <c r="CF983" s="1060"/>
      <c r="CG983" s="1060"/>
      <c r="CH983" s="1060"/>
      <c r="CK983" s="1645"/>
      <c r="CL983" s="1645"/>
      <c r="CM983" s="1645"/>
      <c r="CN983"/>
      <c r="CO983"/>
      <c r="CP983"/>
      <c r="CQ983"/>
      <c r="CR983"/>
      <c r="CS983" s="1060"/>
      <c r="CT983" s="1060"/>
      <c r="CU983" s="1060"/>
      <c r="CV983" s="1060"/>
      <c r="CW983" s="1060"/>
      <c r="CX983" s="1060"/>
    </row>
    <row r="984" spans="35:102" ht="15" customHeight="1" x14ac:dyDescent="0.3">
      <c r="AI984" s="1996">
        <v>48113012500</v>
      </c>
      <c r="AJ984" s="1997" t="s">
        <v>1786</v>
      </c>
      <c r="AK984" s="1997">
        <v>48382</v>
      </c>
      <c r="AL984" s="1998" t="s">
        <v>1728</v>
      </c>
      <c r="AM984" s="1998">
        <v>16.5</v>
      </c>
      <c r="AN984" s="1997" t="s">
        <v>192</v>
      </c>
      <c r="BX984"/>
      <c r="BY984"/>
      <c r="BZ984"/>
      <c r="CA984"/>
      <c r="CB984"/>
      <c r="CD984" s="1060"/>
      <c r="CE984" s="1286"/>
      <c r="CF984" s="1060"/>
      <c r="CG984" s="1060"/>
      <c r="CH984" s="1060"/>
      <c r="CK984" s="1645"/>
      <c r="CL984" s="1645"/>
      <c r="CM984" s="1645"/>
      <c r="CN984"/>
      <c r="CO984"/>
      <c r="CP984"/>
      <c r="CQ984"/>
      <c r="CR984"/>
      <c r="CS984" s="1060"/>
      <c r="CT984" s="1060"/>
      <c r="CU984" s="1060"/>
      <c r="CV984" s="1060"/>
      <c r="CW984" s="1060"/>
      <c r="CX984" s="1060"/>
    </row>
    <row r="985" spans="35:102" ht="15" customHeight="1" x14ac:dyDescent="0.3">
      <c r="AI985" s="1774">
        <v>48113012601</v>
      </c>
      <c r="AJ985" s="1993" t="s">
        <v>1786</v>
      </c>
      <c r="AK985" s="1993">
        <v>44957</v>
      </c>
      <c r="AL985" s="1994" t="s">
        <v>1728</v>
      </c>
      <c r="AM985" s="1994">
        <v>11.6</v>
      </c>
      <c r="AN985" s="1993" t="s">
        <v>192</v>
      </c>
      <c r="BX985"/>
      <c r="BY985"/>
      <c r="BZ985"/>
      <c r="CA985"/>
      <c r="CB985"/>
      <c r="CD985" s="1060"/>
      <c r="CE985" s="1286"/>
      <c r="CF985" s="1060"/>
      <c r="CG985" s="1060"/>
      <c r="CH985" s="1060"/>
      <c r="CK985" s="1645"/>
      <c r="CL985" s="1645"/>
      <c r="CM985" s="1645"/>
      <c r="CN985"/>
      <c r="CO985"/>
      <c r="CP985"/>
      <c r="CQ985"/>
      <c r="CR985"/>
      <c r="CS985" s="1060"/>
      <c r="CT985" s="1060"/>
      <c r="CU985" s="1060"/>
      <c r="CV985" s="1060"/>
      <c r="CW985" s="1060"/>
      <c r="CX985" s="1060"/>
    </row>
    <row r="986" spans="35:102" ht="15" customHeight="1" x14ac:dyDescent="0.3">
      <c r="AI986" s="1996">
        <v>48113012603</v>
      </c>
      <c r="AJ986" s="1997" t="s">
        <v>1786</v>
      </c>
      <c r="AK986" s="1997">
        <v>70658</v>
      </c>
      <c r="AL986" s="1998" t="s">
        <v>1727</v>
      </c>
      <c r="AM986" s="1998">
        <v>14.9</v>
      </c>
      <c r="AN986" s="1997" t="s">
        <v>192</v>
      </c>
      <c r="BX986"/>
      <c r="BY986"/>
      <c r="BZ986"/>
      <c r="CA986"/>
      <c r="CB986"/>
      <c r="CD986" s="1060"/>
      <c r="CE986" s="1286"/>
      <c r="CF986" s="1060"/>
      <c r="CG986" s="1060"/>
      <c r="CH986" s="1060"/>
      <c r="CK986" s="1645"/>
      <c r="CL986" s="1645"/>
      <c r="CM986" s="1645"/>
      <c r="CN986"/>
      <c r="CO986"/>
      <c r="CP986"/>
      <c r="CQ986"/>
      <c r="CR986"/>
      <c r="CS986" s="1060"/>
      <c r="CT986" s="1060"/>
      <c r="CU986" s="1060"/>
      <c r="CV986" s="1060"/>
      <c r="CW986" s="1060"/>
      <c r="CX986" s="1060"/>
    </row>
    <row r="987" spans="35:102" ht="15" customHeight="1" x14ac:dyDescent="0.3">
      <c r="AI987" s="1774">
        <v>48113012604</v>
      </c>
      <c r="AJ987" s="1993" t="s">
        <v>1786</v>
      </c>
      <c r="AK987" s="1993">
        <v>34472</v>
      </c>
      <c r="AL987" s="1994" t="s">
        <v>1730</v>
      </c>
      <c r="AM987" s="1994">
        <v>22.3</v>
      </c>
      <c r="AN987" s="1993" t="s">
        <v>193</v>
      </c>
      <c r="BX987"/>
      <c r="BY987"/>
      <c r="BZ987"/>
      <c r="CA987"/>
      <c r="CB987"/>
      <c r="CD987" s="1060"/>
      <c r="CE987" s="1286"/>
      <c r="CF987" s="1060"/>
      <c r="CG987" s="1060"/>
      <c r="CH987" s="1060"/>
      <c r="CK987" s="1645"/>
      <c r="CL987" s="1645"/>
      <c r="CM987" s="1645"/>
      <c r="CN987"/>
      <c r="CO987"/>
      <c r="CP987"/>
      <c r="CQ987"/>
      <c r="CR987"/>
      <c r="CS987" s="1060"/>
      <c r="CT987" s="1060"/>
      <c r="CU987" s="1060"/>
      <c r="CV987" s="1060"/>
      <c r="CW987" s="1060"/>
      <c r="CX987" s="1060"/>
    </row>
    <row r="988" spans="35:102" ht="15" customHeight="1" x14ac:dyDescent="0.3">
      <c r="AI988" s="1996">
        <v>48113012701</v>
      </c>
      <c r="AJ988" s="1997" t="s">
        <v>1786</v>
      </c>
      <c r="AK988" s="1997">
        <v>32750</v>
      </c>
      <c r="AL988" s="1998" t="s">
        <v>1730</v>
      </c>
      <c r="AM988" s="1998">
        <v>32.6</v>
      </c>
      <c r="AN988" s="1997" t="s">
        <v>193</v>
      </c>
      <c r="BX988"/>
      <c r="BY988"/>
      <c r="BZ988"/>
      <c r="CA988"/>
      <c r="CB988"/>
      <c r="CD988" s="1060"/>
      <c r="CE988" s="1286"/>
      <c r="CF988" s="1060"/>
      <c r="CG988" s="1060"/>
      <c r="CH988" s="1060"/>
      <c r="CK988" s="1645"/>
      <c r="CL988" s="1645"/>
      <c r="CM988" s="1645"/>
      <c r="CN988"/>
      <c r="CO988"/>
      <c r="CP988"/>
      <c r="CQ988"/>
      <c r="CR988"/>
      <c r="CS988" s="1060"/>
      <c r="CT988" s="1060"/>
      <c r="CU988" s="1060"/>
      <c r="CV988" s="1060"/>
      <c r="CW988" s="1060"/>
      <c r="CX988" s="1060"/>
    </row>
    <row r="989" spans="35:102" ht="15" customHeight="1" x14ac:dyDescent="0.3">
      <c r="AI989" s="1774">
        <v>48113012702</v>
      </c>
      <c r="AJ989" s="1993" t="s">
        <v>1786</v>
      </c>
      <c r="AK989" s="1993">
        <v>42063</v>
      </c>
      <c r="AL989" s="1994" t="s">
        <v>1730</v>
      </c>
      <c r="AM989" s="1994">
        <v>21.4</v>
      </c>
      <c r="AN989" s="1993" t="s">
        <v>193</v>
      </c>
      <c r="BX989"/>
      <c r="BY989"/>
      <c r="BZ989"/>
      <c r="CA989"/>
      <c r="CB989"/>
      <c r="CD989" s="1060"/>
      <c r="CE989" s="1286"/>
      <c r="CF989" s="1060"/>
      <c r="CG989" s="1060"/>
      <c r="CH989" s="1060"/>
      <c r="CK989" s="1645"/>
      <c r="CL989" s="1645"/>
      <c r="CM989" s="1645"/>
      <c r="CN989"/>
      <c r="CO989"/>
      <c r="CP989"/>
      <c r="CQ989"/>
      <c r="CR989"/>
      <c r="CS989" s="1060"/>
      <c r="CT989" s="1060"/>
      <c r="CU989" s="1060"/>
      <c r="CV989" s="1060"/>
      <c r="CW989" s="1060"/>
      <c r="CX989" s="1060"/>
    </row>
    <row r="990" spans="35:102" ht="15" customHeight="1" x14ac:dyDescent="0.3">
      <c r="AI990" s="1996">
        <v>48113012800</v>
      </c>
      <c r="AJ990" s="1997" t="s">
        <v>1786</v>
      </c>
      <c r="AK990" s="1997">
        <v>63203</v>
      </c>
      <c r="AL990" s="1998" t="s">
        <v>1727</v>
      </c>
      <c r="AM990" s="1998">
        <v>10.8</v>
      </c>
      <c r="AN990" s="1997" t="s">
        <v>192</v>
      </c>
      <c r="BX990"/>
      <c r="BY990"/>
      <c r="BZ990"/>
      <c r="CA990"/>
      <c r="CB990"/>
      <c r="CD990" s="1060"/>
      <c r="CE990" s="1286"/>
      <c r="CF990" s="1060"/>
      <c r="CG990" s="1060"/>
      <c r="CH990" s="1060"/>
      <c r="CK990" s="1645"/>
      <c r="CL990" s="1645"/>
      <c r="CM990" s="1645"/>
      <c r="CN990"/>
      <c r="CO990"/>
      <c r="CP990"/>
      <c r="CQ990"/>
      <c r="CR990"/>
      <c r="CS990" s="1060"/>
      <c r="CT990" s="1060"/>
      <c r="CU990" s="1060"/>
      <c r="CV990" s="1060"/>
      <c r="CW990" s="1060"/>
      <c r="CX990" s="1060"/>
    </row>
    <row r="991" spans="35:102" ht="15" customHeight="1" x14ac:dyDescent="0.3">
      <c r="AI991" s="1774">
        <v>48113012900</v>
      </c>
      <c r="AJ991" s="1993" t="s">
        <v>1786</v>
      </c>
      <c r="AK991" s="1993">
        <v>78214</v>
      </c>
      <c r="AL991" s="1994" t="s">
        <v>1727</v>
      </c>
      <c r="AM991" s="1994">
        <v>10.199999999999999</v>
      </c>
      <c r="AN991" s="1993" t="s">
        <v>192</v>
      </c>
      <c r="BX991"/>
      <c r="BY991"/>
      <c r="BZ991"/>
      <c r="CA991"/>
      <c r="CB991"/>
      <c r="CD991" s="1060"/>
      <c r="CE991" s="1286"/>
      <c r="CF991" s="1060"/>
      <c r="CG991" s="1060"/>
      <c r="CH991" s="1060"/>
      <c r="CK991" s="1645"/>
      <c r="CL991" s="1645"/>
      <c r="CM991" s="1645"/>
      <c r="CN991"/>
      <c r="CO991"/>
      <c r="CP991"/>
      <c r="CQ991"/>
      <c r="CR991"/>
      <c r="CS991" s="1060"/>
      <c r="CT991" s="1060"/>
      <c r="CU991" s="1060"/>
      <c r="CV991" s="1060"/>
      <c r="CW991" s="1060"/>
      <c r="CX991" s="1060"/>
    </row>
    <row r="992" spans="35:102" ht="15" customHeight="1" x14ac:dyDescent="0.3">
      <c r="AI992" s="1996">
        <v>48113013004</v>
      </c>
      <c r="AJ992" s="1997" t="s">
        <v>1786</v>
      </c>
      <c r="AK992" s="1997">
        <v>108421</v>
      </c>
      <c r="AL992" s="1998" t="s">
        <v>1729</v>
      </c>
      <c r="AM992" s="1998">
        <v>5.7</v>
      </c>
      <c r="AN992" s="1997" t="s">
        <v>192</v>
      </c>
      <c r="BX992"/>
      <c r="BY992"/>
      <c r="BZ992"/>
      <c r="CA992"/>
      <c r="CB992"/>
      <c r="CD992" s="1060"/>
      <c r="CE992" s="1286"/>
      <c r="CF992" s="1060"/>
      <c r="CG992" s="1060"/>
      <c r="CH992" s="1060"/>
      <c r="CK992" s="1645"/>
      <c r="CL992" s="1645"/>
      <c r="CM992" s="1645"/>
      <c r="CN992"/>
      <c r="CO992"/>
      <c r="CP992"/>
      <c r="CQ992"/>
      <c r="CR992"/>
      <c r="CS992" s="1060"/>
      <c r="CT992" s="1060"/>
      <c r="CU992" s="1060"/>
      <c r="CV992" s="1060"/>
      <c r="CW992" s="1060"/>
      <c r="CX992" s="1060"/>
    </row>
    <row r="993" spans="35:102" ht="15" customHeight="1" x14ac:dyDescent="0.3">
      <c r="AI993" s="1774">
        <v>48113013005</v>
      </c>
      <c r="AJ993" s="1993" t="s">
        <v>1786</v>
      </c>
      <c r="AK993" s="1993">
        <v>75409</v>
      </c>
      <c r="AL993" s="1994" t="s">
        <v>1727</v>
      </c>
      <c r="AM993" s="1994">
        <v>3.5</v>
      </c>
      <c r="AN993" s="1993" t="s">
        <v>192</v>
      </c>
      <c r="BX993"/>
      <c r="BY993"/>
      <c r="BZ993"/>
      <c r="CA993"/>
      <c r="CB993"/>
      <c r="CD993" s="1060"/>
      <c r="CE993" s="1286"/>
      <c r="CF993" s="1060"/>
      <c r="CG993" s="1060"/>
      <c r="CH993" s="1060"/>
      <c r="CK993" s="1645"/>
      <c r="CL993" s="1645"/>
      <c r="CM993" s="1645"/>
      <c r="CN993"/>
      <c r="CO993"/>
      <c r="CP993"/>
      <c r="CQ993"/>
      <c r="CR993"/>
      <c r="CS993" s="1060"/>
      <c r="CT993" s="1060"/>
      <c r="CU993" s="1060"/>
      <c r="CV993" s="1060"/>
      <c r="CW993" s="1060"/>
      <c r="CX993" s="1060"/>
    </row>
    <row r="994" spans="35:102" ht="15" customHeight="1" x14ac:dyDescent="0.3">
      <c r="AI994" s="1996">
        <v>48113013007</v>
      </c>
      <c r="AJ994" s="1997" t="s">
        <v>1786</v>
      </c>
      <c r="AK994" s="1997">
        <v>77981</v>
      </c>
      <c r="AL994" s="1998" t="s">
        <v>1727</v>
      </c>
      <c r="AM994" s="1998">
        <v>15.9</v>
      </c>
      <c r="AN994" s="1997" t="s">
        <v>192</v>
      </c>
      <c r="BX994"/>
      <c r="BY994"/>
      <c r="BZ994"/>
      <c r="CA994"/>
      <c r="CB994"/>
      <c r="CD994" s="1060"/>
      <c r="CE994" s="1286"/>
      <c r="CF994" s="1060"/>
      <c r="CG994" s="1060"/>
      <c r="CH994" s="1060"/>
      <c r="CK994" s="1645"/>
      <c r="CL994" s="1645"/>
      <c r="CM994" s="1645"/>
      <c r="CN994"/>
      <c r="CO994"/>
      <c r="CP994"/>
      <c r="CQ994"/>
      <c r="CR994"/>
      <c r="CS994" s="1060"/>
      <c r="CT994" s="1060"/>
      <c r="CU994" s="1060"/>
      <c r="CV994" s="1060"/>
      <c r="CW994" s="1060"/>
      <c r="CX994" s="1060"/>
    </row>
    <row r="995" spans="35:102" ht="15" customHeight="1" x14ac:dyDescent="0.3">
      <c r="AI995" s="1774">
        <v>48113013008</v>
      </c>
      <c r="AJ995" s="1993" t="s">
        <v>1786</v>
      </c>
      <c r="AK995" s="1993">
        <v>94971</v>
      </c>
      <c r="AL995" s="1994" t="s">
        <v>1729</v>
      </c>
      <c r="AM995" s="1994">
        <v>14.5</v>
      </c>
      <c r="AN995" s="1993" t="s">
        <v>192</v>
      </c>
      <c r="BX995"/>
      <c r="BY995"/>
      <c r="BZ995"/>
      <c r="CA995"/>
      <c r="CB995"/>
      <c r="CD995" s="1060"/>
      <c r="CE995" s="1286"/>
      <c r="CF995" s="1060"/>
      <c r="CG995" s="1060"/>
      <c r="CH995" s="1060"/>
      <c r="CK995" s="1645"/>
      <c r="CL995" s="1645"/>
      <c r="CM995" s="1645"/>
      <c r="CN995"/>
      <c r="CO995"/>
      <c r="CP995"/>
      <c r="CQ995"/>
      <c r="CR995"/>
      <c r="CS995" s="1060"/>
      <c r="CT995" s="1060"/>
      <c r="CU995" s="1060"/>
      <c r="CV995" s="1060"/>
      <c r="CW995" s="1060"/>
      <c r="CX995" s="1060"/>
    </row>
    <row r="996" spans="35:102" ht="15" customHeight="1" x14ac:dyDescent="0.3">
      <c r="AI996" s="1996">
        <v>48113013009</v>
      </c>
      <c r="AJ996" s="1997" t="s">
        <v>1786</v>
      </c>
      <c r="AK996" s="1997">
        <v>56071</v>
      </c>
      <c r="AL996" s="1998" t="s">
        <v>1728</v>
      </c>
      <c r="AM996" s="1998">
        <v>15.1</v>
      </c>
      <c r="AN996" s="1997" t="s">
        <v>192</v>
      </c>
      <c r="BX996"/>
      <c r="BY996"/>
      <c r="BZ996"/>
      <c r="CA996"/>
      <c r="CB996"/>
      <c r="CD996" s="1060"/>
      <c r="CE996" s="1286"/>
      <c r="CF996" s="1060"/>
      <c r="CG996" s="1060"/>
      <c r="CH996" s="1060"/>
      <c r="CK996" s="1645"/>
      <c r="CL996" s="1645"/>
      <c r="CM996" s="1645"/>
      <c r="CN996"/>
      <c r="CO996"/>
      <c r="CP996"/>
      <c r="CQ996"/>
      <c r="CR996"/>
      <c r="CS996" s="1060"/>
      <c r="CT996" s="1060"/>
      <c r="CU996" s="1060"/>
      <c r="CV996" s="1060"/>
      <c r="CW996" s="1060"/>
      <c r="CX996" s="1060"/>
    </row>
    <row r="997" spans="35:102" ht="15" customHeight="1" x14ac:dyDescent="0.3">
      <c r="AI997" s="1774">
        <v>48113013010</v>
      </c>
      <c r="AJ997" s="1993" t="s">
        <v>1786</v>
      </c>
      <c r="AK997" s="1993">
        <v>31825</v>
      </c>
      <c r="AL997" s="1994" t="s">
        <v>1730</v>
      </c>
      <c r="AM997" s="1994">
        <v>24.1</v>
      </c>
      <c r="AN997" s="1993" t="s">
        <v>193</v>
      </c>
      <c r="BX997"/>
      <c r="BY997"/>
      <c r="BZ997"/>
      <c r="CA997"/>
      <c r="CB997"/>
      <c r="CD997" s="1060"/>
      <c r="CE997" s="1286"/>
      <c r="CF997" s="1060"/>
      <c r="CG997" s="1060"/>
      <c r="CH997" s="1060"/>
      <c r="CK997" s="1645"/>
      <c r="CL997" s="1645"/>
      <c r="CM997" s="1645"/>
      <c r="CN997"/>
      <c r="CO997"/>
      <c r="CP997"/>
      <c r="CQ997"/>
      <c r="CR997"/>
      <c r="CS997" s="1060"/>
      <c r="CT997" s="1060"/>
      <c r="CU997" s="1060"/>
      <c r="CV997" s="1060"/>
      <c r="CW997" s="1060"/>
      <c r="CX997" s="1060"/>
    </row>
    <row r="998" spans="35:102" ht="15" customHeight="1" x14ac:dyDescent="0.3">
      <c r="AI998" s="1996">
        <v>48113013011</v>
      </c>
      <c r="AJ998" s="1997" t="s">
        <v>1786</v>
      </c>
      <c r="AK998" s="1997">
        <v>32966</v>
      </c>
      <c r="AL998" s="1998" t="s">
        <v>1730</v>
      </c>
      <c r="AM998" s="1998">
        <v>31.3</v>
      </c>
      <c r="AN998" s="1997" t="s">
        <v>193</v>
      </c>
      <c r="BX998"/>
      <c r="BY998"/>
      <c r="BZ998"/>
      <c r="CA998"/>
      <c r="CB998"/>
      <c r="CD998" s="1060"/>
      <c r="CE998" s="1286"/>
      <c r="CF998" s="1060"/>
      <c r="CG998" s="1060"/>
      <c r="CH998" s="1060"/>
      <c r="CK998" s="1645"/>
      <c r="CL998" s="1645"/>
      <c r="CM998" s="1645"/>
      <c r="CN998"/>
      <c r="CO998"/>
      <c r="CP998"/>
      <c r="CQ998"/>
      <c r="CR998"/>
      <c r="CS998" s="1060"/>
      <c r="CT998" s="1060"/>
      <c r="CU998" s="1060"/>
      <c r="CV998" s="1060"/>
      <c r="CW998" s="1060"/>
      <c r="CX998" s="1060"/>
    </row>
    <row r="999" spans="35:102" ht="15" customHeight="1" x14ac:dyDescent="0.3">
      <c r="AI999" s="1774">
        <v>48113013101</v>
      </c>
      <c r="AJ999" s="1993" t="s">
        <v>1786</v>
      </c>
      <c r="AK999" s="1993">
        <v>123607</v>
      </c>
      <c r="AL999" s="1994" t="s">
        <v>1729</v>
      </c>
      <c r="AM999" s="1994">
        <v>3</v>
      </c>
      <c r="AN999" s="1993" t="s">
        <v>192</v>
      </c>
      <c r="BX999"/>
      <c r="BY999"/>
      <c r="BZ999"/>
      <c r="CA999"/>
      <c r="CB999"/>
      <c r="CD999" s="1060"/>
      <c r="CE999" s="1286"/>
      <c r="CF999" s="1060"/>
      <c r="CG999" s="1060"/>
      <c r="CH999" s="1060"/>
      <c r="CK999" s="1645"/>
      <c r="CL999" s="1645"/>
      <c r="CM999" s="1645"/>
      <c r="CN999"/>
      <c r="CO999"/>
      <c r="CP999"/>
      <c r="CQ999"/>
      <c r="CR999"/>
      <c r="CS999" s="1060"/>
      <c r="CT999" s="1060"/>
      <c r="CU999" s="1060"/>
      <c r="CV999" s="1060"/>
      <c r="CW999" s="1060"/>
      <c r="CX999" s="1060"/>
    </row>
    <row r="1000" spans="35:102" ht="15" customHeight="1" x14ac:dyDescent="0.3">
      <c r="AI1000" s="1996">
        <v>48113013102</v>
      </c>
      <c r="AJ1000" s="1997" t="s">
        <v>1786</v>
      </c>
      <c r="AK1000" s="1997">
        <v>123750</v>
      </c>
      <c r="AL1000" s="1998" t="s">
        <v>1729</v>
      </c>
      <c r="AM1000" s="1998">
        <v>2.8</v>
      </c>
      <c r="AN1000" s="1997" t="s">
        <v>192</v>
      </c>
      <c r="BX1000"/>
      <c r="BY1000"/>
      <c r="BZ1000"/>
      <c r="CA1000"/>
      <c r="CB1000"/>
      <c r="CD1000" s="1060"/>
      <c r="CE1000" s="1286"/>
      <c r="CF1000" s="1060"/>
      <c r="CG1000" s="1060"/>
      <c r="CH1000" s="1060"/>
      <c r="CK1000" s="1645"/>
      <c r="CL1000" s="1645"/>
      <c r="CM1000" s="1645"/>
      <c r="CN1000"/>
      <c r="CO1000"/>
      <c r="CP1000"/>
      <c r="CQ1000"/>
      <c r="CR1000"/>
      <c r="CS1000" s="1060"/>
      <c r="CT1000" s="1060"/>
      <c r="CU1000" s="1060"/>
      <c r="CV1000" s="1060"/>
      <c r="CW1000" s="1060"/>
      <c r="CX1000" s="1060"/>
    </row>
    <row r="1001" spans="35:102" ht="15" customHeight="1" x14ac:dyDescent="0.3">
      <c r="AI1001" s="1774">
        <v>48113013104</v>
      </c>
      <c r="AJ1001" s="1993" t="s">
        <v>1786</v>
      </c>
      <c r="AK1001" s="1993">
        <v>68542</v>
      </c>
      <c r="AL1001" s="1994" t="s">
        <v>1727</v>
      </c>
      <c r="AM1001" s="1994">
        <v>2.5</v>
      </c>
      <c r="AN1001" s="1993" t="s">
        <v>192</v>
      </c>
      <c r="BX1001"/>
      <c r="BY1001"/>
      <c r="BZ1001"/>
      <c r="CA1001"/>
      <c r="CB1001"/>
      <c r="CD1001" s="1060"/>
      <c r="CE1001" s="1286"/>
      <c r="CF1001" s="1060"/>
      <c r="CG1001" s="1060"/>
      <c r="CH1001" s="1060"/>
      <c r="CK1001" s="1645"/>
      <c r="CL1001" s="1645"/>
      <c r="CM1001" s="1645"/>
      <c r="CN1001"/>
      <c r="CO1001"/>
      <c r="CP1001"/>
      <c r="CQ1001"/>
      <c r="CR1001"/>
      <c r="CS1001" s="1060"/>
      <c r="CT1001" s="1060"/>
      <c r="CU1001" s="1060"/>
      <c r="CV1001" s="1060"/>
      <c r="CW1001" s="1060"/>
      <c r="CX1001" s="1060"/>
    </row>
    <row r="1002" spans="35:102" ht="15" customHeight="1" x14ac:dyDescent="0.3">
      <c r="AI1002" s="1996">
        <v>48113013105</v>
      </c>
      <c r="AJ1002" s="1997" t="s">
        <v>1786</v>
      </c>
      <c r="AK1002" s="1997">
        <v>39156</v>
      </c>
      <c r="AL1002" s="1998" t="s">
        <v>1730</v>
      </c>
      <c r="AM1002" s="1998">
        <v>15.7</v>
      </c>
      <c r="AN1002" s="1997" t="s">
        <v>192</v>
      </c>
      <c r="BX1002"/>
      <c r="BY1002"/>
      <c r="BZ1002"/>
      <c r="CA1002"/>
      <c r="CB1002"/>
      <c r="CD1002" s="1060"/>
      <c r="CE1002" s="1286"/>
      <c r="CF1002" s="1060"/>
      <c r="CG1002" s="1060"/>
      <c r="CH1002" s="1060"/>
      <c r="CK1002" s="1645"/>
      <c r="CL1002" s="1645"/>
      <c r="CM1002" s="1645"/>
      <c r="CN1002"/>
      <c r="CO1002"/>
      <c r="CP1002"/>
      <c r="CQ1002"/>
      <c r="CR1002"/>
      <c r="CS1002" s="1060"/>
      <c r="CT1002" s="1060"/>
      <c r="CU1002" s="1060"/>
      <c r="CV1002" s="1060"/>
      <c r="CW1002" s="1060"/>
      <c r="CX1002" s="1060"/>
    </row>
    <row r="1003" spans="35:102" ht="15" customHeight="1" x14ac:dyDescent="0.3">
      <c r="AI1003" s="1774">
        <v>48113013200</v>
      </c>
      <c r="AJ1003" s="1993" t="s">
        <v>1786</v>
      </c>
      <c r="AK1003" s="1993">
        <v>85862</v>
      </c>
      <c r="AL1003" s="1994" t="s">
        <v>1729</v>
      </c>
      <c r="AM1003" s="1994">
        <v>8.8000000000000007</v>
      </c>
      <c r="AN1003" s="1993" t="s">
        <v>192</v>
      </c>
      <c r="BX1003"/>
      <c r="BY1003"/>
      <c r="BZ1003"/>
      <c r="CA1003"/>
      <c r="CB1003"/>
      <c r="CD1003" s="1060"/>
      <c r="CE1003" s="1286"/>
      <c r="CF1003" s="1060"/>
      <c r="CG1003" s="1060"/>
      <c r="CH1003" s="1060"/>
      <c r="CK1003" s="1645"/>
      <c r="CL1003" s="1645"/>
      <c r="CM1003" s="1645"/>
      <c r="CN1003"/>
      <c r="CO1003"/>
      <c r="CP1003"/>
      <c r="CQ1003"/>
      <c r="CR1003"/>
      <c r="CS1003" s="1060"/>
      <c r="CT1003" s="1060"/>
      <c r="CU1003" s="1060"/>
      <c r="CV1003" s="1060"/>
      <c r="CW1003" s="1060"/>
      <c r="CX1003" s="1060"/>
    </row>
    <row r="1004" spans="35:102" ht="15" customHeight="1" x14ac:dyDescent="0.3">
      <c r="AI1004" s="1996">
        <v>48113013300</v>
      </c>
      <c r="AJ1004" s="1997" t="s">
        <v>1786</v>
      </c>
      <c r="AK1004" s="1997">
        <v>249219</v>
      </c>
      <c r="AL1004" s="1998" t="s">
        <v>1729</v>
      </c>
      <c r="AM1004" s="1998">
        <v>3.2</v>
      </c>
      <c r="AN1004" s="1997" t="s">
        <v>192</v>
      </c>
      <c r="BX1004"/>
      <c r="BY1004"/>
      <c r="BZ1004"/>
      <c r="CA1004"/>
      <c r="CB1004"/>
      <c r="CD1004" s="1060"/>
      <c r="CE1004" s="1286"/>
      <c r="CF1004" s="1060"/>
      <c r="CG1004" s="1060"/>
      <c r="CH1004" s="1060"/>
      <c r="CK1004" s="1645"/>
      <c r="CL1004" s="1645"/>
      <c r="CM1004" s="1645"/>
      <c r="CN1004"/>
      <c r="CO1004"/>
      <c r="CP1004"/>
      <c r="CQ1004"/>
      <c r="CR1004"/>
      <c r="CS1004" s="1060"/>
      <c r="CT1004" s="1060"/>
      <c r="CU1004" s="1060"/>
      <c r="CV1004" s="1060"/>
      <c r="CW1004" s="1060"/>
      <c r="CX1004" s="1060"/>
    </row>
    <row r="1005" spans="35:102" ht="15" customHeight="1" x14ac:dyDescent="0.3">
      <c r="AI1005" s="1774">
        <v>48113013400</v>
      </c>
      <c r="AJ1005" s="1993" t="s">
        <v>1786</v>
      </c>
      <c r="AK1005" s="1993">
        <v>187083</v>
      </c>
      <c r="AL1005" s="1994" t="s">
        <v>1729</v>
      </c>
      <c r="AM1005" s="1994">
        <v>1.6</v>
      </c>
      <c r="AN1005" s="1993" t="s">
        <v>192</v>
      </c>
      <c r="BX1005"/>
      <c r="BY1005"/>
      <c r="BZ1005"/>
      <c r="CA1005"/>
      <c r="CB1005"/>
      <c r="CD1005" s="1060"/>
      <c r="CE1005" s="1286"/>
      <c r="CF1005" s="1060"/>
      <c r="CG1005" s="1060"/>
      <c r="CH1005" s="1060"/>
      <c r="CK1005" s="1645"/>
      <c r="CL1005" s="1645"/>
      <c r="CM1005" s="1645"/>
      <c r="CN1005"/>
      <c r="CO1005"/>
      <c r="CP1005"/>
      <c r="CQ1005"/>
      <c r="CR1005"/>
      <c r="CS1005" s="1060"/>
      <c r="CT1005" s="1060"/>
      <c r="CU1005" s="1060"/>
      <c r="CV1005" s="1060"/>
      <c r="CW1005" s="1060"/>
      <c r="CX1005" s="1060"/>
    </row>
    <row r="1006" spans="35:102" ht="15" customHeight="1" x14ac:dyDescent="0.3">
      <c r="AI1006" s="1996">
        <v>48113013500</v>
      </c>
      <c r="AJ1006" s="1997" t="s">
        <v>1786</v>
      </c>
      <c r="AK1006" s="1997">
        <v>207446</v>
      </c>
      <c r="AL1006" s="1998" t="s">
        <v>1729</v>
      </c>
      <c r="AM1006" s="1998">
        <v>1.5</v>
      </c>
      <c r="AN1006" s="1997" t="s">
        <v>192</v>
      </c>
      <c r="BX1006"/>
      <c r="BY1006"/>
      <c r="BZ1006"/>
      <c r="CA1006"/>
      <c r="CB1006"/>
      <c r="CD1006" s="1060"/>
      <c r="CE1006" s="1286"/>
      <c r="CF1006" s="1060"/>
      <c r="CG1006" s="1060"/>
      <c r="CH1006" s="1060"/>
      <c r="CK1006" s="1645"/>
      <c r="CL1006" s="1645"/>
      <c r="CM1006" s="1645"/>
      <c r="CN1006"/>
      <c r="CO1006"/>
      <c r="CP1006"/>
      <c r="CQ1006"/>
      <c r="CR1006"/>
      <c r="CS1006" s="1060"/>
      <c r="CT1006" s="1060"/>
      <c r="CU1006" s="1060"/>
      <c r="CV1006" s="1060"/>
      <c r="CW1006" s="1060"/>
      <c r="CX1006" s="1060"/>
    </row>
    <row r="1007" spans="35:102" ht="15" customHeight="1" x14ac:dyDescent="0.3">
      <c r="AI1007" s="1774">
        <v>48113013605</v>
      </c>
      <c r="AJ1007" s="1993" t="s">
        <v>1786</v>
      </c>
      <c r="AK1007" s="1993">
        <v>107778</v>
      </c>
      <c r="AL1007" s="1994" t="s">
        <v>1729</v>
      </c>
      <c r="AM1007" s="1994">
        <v>5.8</v>
      </c>
      <c r="AN1007" s="1993" t="s">
        <v>192</v>
      </c>
      <c r="BX1007"/>
      <c r="BY1007"/>
      <c r="BZ1007"/>
      <c r="CA1007"/>
      <c r="CB1007"/>
      <c r="CD1007" s="1060"/>
      <c r="CE1007" s="1286"/>
      <c r="CF1007" s="1060"/>
      <c r="CG1007" s="1060"/>
      <c r="CH1007" s="1060"/>
      <c r="CK1007" s="1645"/>
      <c r="CL1007" s="1645"/>
      <c r="CM1007" s="1645"/>
      <c r="CN1007"/>
      <c r="CO1007"/>
      <c r="CP1007"/>
      <c r="CQ1007"/>
      <c r="CR1007"/>
      <c r="CS1007" s="1060"/>
      <c r="CT1007" s="1060"/>
      <c r="CU1007" s="1060"/>
      <c r="CV1007" s="1060"/>
      <c r="CW1007" s="1060"/>
      <c r="CX1007" s="1060"/>
    </row>
    <row r="1008" spans="35:102" ht="15" customHeight="1" x14ac:dyDescent="0.3">
      <c r="AI1008" s="1996">
        <v>48113013606</v>
      </c>
      <c r="AJ1008" s="1997" t="s">
        <v>1786</v>
      </c>
      <c r="AK1008" s="1997">
        <v>58185</v>
      </c>
      <c r="AL1008" s="1998" t="s">
        <v>1728</v>
      </c>
      <c r="AM1008" s="1998">
        <v>15.2</v>
      </c>
      <c r="AN1008" s="1997" t="s">
        <v>192</v>
      </c>
      <c r="BX1008"/>
      <c r="BY1008"/>
      <c r="BZ1008"/>
      <c r="CA1008"/>
      <c r="CB1008"/>
      <c r="CD1008" s="1060"/>
      <c r="CE1008" s="1286"/>
      <c r="CF1008" s="1060"/>
      <c r="CG1008" s="1060"/>
      <c r="CH1008" s="1060"/>
      <c r="CK1008" s="1645"/>
      <c r="CL1008" s="1645"/>
      <c r="CM1008" s="1645"/>
      <c r="CN1008"/>
      <c r="CO1008"/>
      <c r="CP1008"/>
      <c r="CQ1008"/>
      <c r="CR1008"/>
      <c r="CS1008" s="1060"/>
      <c r="CT1008" s="1060"/>
      <c r="CU1008" s="1060"/>
      <c r="CV1008" s="1060"/>
      <c r="CW1008" s="1060"/>
      <c r="CX1008" s="1060"/>
    </row>
    <row r="1009" spans="35:102" ht="15" customHeight="1" x14ac:dyDescent="0.3">
      <c r="AI1009" s="1774">
        <v>48113013607</v>
      </c>
      <c r="AJ1009" s="1993" t="s">
        <v>1786</v>
      </c>
      <c r="AK1009" s="1993">
        <v>98162</v>
      </c>
      <c r="AL1009" s="1994" t="s">
        <v>1729</v>
      </c>
      <c r="AM1009" s="1994">
        <v>7.4</v>
      </c>
      <c r="AN1009" s="1993" t="s">
        <v>192</v>
      </c>
      <c r="BX1009"/>
      <c r="BY1009"/>
      <c r="BZ1009"/>
      <c r="CA1009"/>
      <c r="CB1009"/>
      <c r="CD1009" s="1060"/>
      <c r="CE1009" s="1286"/>
      <c r="CF1009" s="1060"/>
      <c r="CG1009" s="1060"/>
      <c r="CH1009" s="1060"/>
      <c r="CK1009" s="1645"/>
      <c r="CL1009" s="1645"/>
      <c r="CM1009" s="1645"/>
      <c r="CN1009"/>
      <c r="CO1009"/>
      <c r="CP1009"/>
      <c r="CQ1009"/>
      <c r="CR1009"/>
      <c r="CS1009" s="1060"/>
      <c r="CT1009" s="1060"/>
      <c r="CU1009" s="1060"/>
      <c r="CV1009" s="1060"/>
      <c r="CW1009" s="1060"/>
      <c r="CX1009" s="1060"/>
    </row>
    <row r="1010" spans="35:102" ht="15" customHeight="1" x14ac:dyDescent="0.3">
      <c r="AI1010" s="1996">
        <v>48113013608</v>
      </c>
      <c r="AJ1010" s="1997" t="s">
        <v>1786</v>
      </c>
      <c r="AK1010" s="1997">
        <v>135972</v>
      </c>
      <c r="AL1010" s="1998" t="s">
        <v>1729</v>
      </c>
      <c r="AM1010" s="1998">
        <v>2.8</v>
      </c>
      <c r="AN1010" s="1997" t="s">
        <v>192</v>
      </c>
      <c r="BX1010"/>
      <c r="BY1010"/>
      <c r="BZ1010"/>
      <c r="CA1010"/>
      <c r="CB1010"/>
      <c r="CD1010" s="1060"/>
      <c r="CE1010" s="1286"/>
      <c r="CF1010" s="1060"/>
      <c r="CG1010" s="1060"/>
      <c r="CH1010" s="1060"/>
      <c r="CK1010" s="1645"/>
      <c r="CL1010" s="1645"/>
      <c r="CM1010" s="1645"/>
      <c r="CN1010"/>
      <c r="CO1010"/>
      <c r="CP1010"/>
      <c r="CQ1010"/>
      <c r="CR1010"/>
      <c r="CS1010" s="1060"/>
      <c r="CT1010" s="1060"/>
      <c r="CU1010" s="1060"/>
      <c r="CV1010" s="1060"/>
      <c r="CW1010" s="1060"/>
      <c r="CX1010" s="1060"/>
    </row>
    <row r="1011" spans="35:102" ht="15" customHeight="1" x14ac:dyDescent="0.3">
      <c r="AI1011" s="1774">
        <v>48113013609</v>
      </c>
      <c r="AJ1011" s="1993" t="s">
        <v>1786</v>
      </c>
      <c r="AK1011" s="1993">
        <v>74325</v>
      </c>
      <c r="AL1011" s="1994" t="s">
        <v>1727</v>
      </c>
      <c r="AM1011" s="1994">
        <v>24</v>
      </c>
      <c r="AN1011" s="1993" t="s">
        <v>193</v>
      </c>
      <c r="BX1011"/>
      <c r="BY1011"/>
      <c r="BZ1011"/>
      <c r="CA1011"/>
      <c r="CB1011"/>
      <c r="CD1011" s="1060"/>
      <c r="CE1011" s="1286"/>
      <c r="CF1011" s="1060"/>
      <c r="CG1011" s="1060"/>
      <c r="CH1011" s="1060"/>
      <c r="CK1011" s="1645"/>
      <c r="CL1011" s="1645"/>
      <c r="CM1011" s="1645"/>
      <c r="CN1011"/>
      <c r="CO1011"/>
      <c r="CP1011"/>
      <c r="CQ1011"/>
      <c r="CR1011"/>
      <c r="CS1011" s="1060"/>
      <c r="CT1011" s="1060"/>
      <c r="CU1011" s="1060"/>
      <c r="CV1011" s="1060"/>
      <c r="CW1011" s="1060"/>
      <c r="CX1011" s="1060"/>
    </row>
    <row r="1012" spans="35:102" ht="15" customHeight="1" x14ac:dyDescent="0.3">
      <c r="AI1012" s="1996">
        <v>48113013610</v>
      </c>
      <c r="AJ1012" s="1997" t="s">
        <v>1786</v>
      </c>
      <c r="AK1012" s="1997">
        <v>82014</v>
      </c>
      <c r="AL1012" s="1998" t="s">
        <v>1727</v>
      </c>
      <c r="AM1012" s="1998">
        <v>9.1999999999999993</v>
      </c>
      <c r="AN1012" s="1997" t="s">
        <v>192</v>
      </c>
      <c r="BX1012"/>
      <c r="BY1012"/>
      <c r="BZ1012"/>
      <c r="CA1012"/>
      <c r="CB1012"/>
      <c r="CD1012" s="1060"/>
      <c r="CE1012" s="1286"/>
      <c r="CF1012" s="1060"/>
      <c r="CG1012" s="1060"/>
      <c r="CH1012" s="1060"/>
      <c r="CK1012" s="1645"/>
      <c r="CL1012" s="1645"/>
      <c r="CM1012" s="1645"/>
      <c r="CN1012"/>
      <c r="CO1012"/>
      <c r="CP1012"/>
      <c r="CQ1012"/>
      <c r="CR1012"/>
      <c r="CS1012" s="1060"/>
      <c r="CT1012" s="1060"/>
      <c r="CU1012" s="1060"/>
      <c r="CV1012" s="1060"/>
      <c r="CW1012" s="1060"/>
      <c r="CX1012" s="1060"/>
    </row>
    <row r="1013" spans="35:102" ht="15" customHeight="1" x14ac:dyDescent="0.3">
      <c r="AI1013" s="1774">
        <v>48113013611</v>
      </c>
      <c r="AJ1013" s="1993" t="s">
        <v>1786</v>
      </c>
      <c r="AK1013" s="1993">
        <v>121250</v>
      </c>
      <c r="AL1013" s="1994" t="s">
        <v>1729</v>
      </c>
      <c r="AM1013" s="1994">
        <v>4.2</v>
      </c>
      <c r="AN1013" s="1993" t="s">
        <v>192</v>
      </c>
      <c r="BX1013"/>
      <c r="BY1013"/>
      <c r="BZ1013"/>
      <c r="CA1013"/>
      <c r="CB1013"/>
      <c r="CD1013" s="1060"/>
      <c r="CE1013" s="1286"/>
      <c r="CF1013" s="1060"/>
      <c r="CG1013" s="1060"/>
      <c r="CH1013" s="1060"/>
      <c r="CK1013" s="1645"/>
      <c r="CL1013" s="1645"/>
      <c r="CM1013" s="1645"/>
      <c r="CN1013"/>
      <c r="CO1013"/>
      <c r="CP1013"/>
      <c r="CQ1013"/>
      <c r="CR1013"/>
      <c r="CS1013" s="1060"/>
      <c r="CT1013" s="1060"/>
      <c r="CU1013" s="1060"/>
      <c r="CV1013" s="1060"/>
      <c r="CW1013" s="1060"/>
      <c r="CX1013" s="1060"/>
    </row>
    <row r="1014" spans="35:102" ht="15" customHeight="1" x14ac:dyDescent="0.3">
      <c r="AI1014" s="1996">
        <v>48113013615</v>
      </c>
      <c r="AJ1014" s="1997" t="s">
        <v>1786</v>
      </c>
      <c r="AK1014" s="1997">
        <v>37165</v>
      </c>
      <c r="AL1014" s="1998" t="s">
        <v>1730</v>
      </c>
      <c r="AM1014" s="1998">
        <v>26.3</v>
      </c>
      <c r="AN1014" s="1997" t="s">
        <v>193</v>
      </c>
      <c r="BX1014"/>
      <c r="BY1014"/>
      <c r="BZ1014"/>
      <c r="CA1014"/>
      <c r="CB1014"/>
      <c r="CD1014" s="1060"/>
      <c r="CE1014" s="1286"/>
      <c r="CF1014" s="1060"/>
      <c r="CG1014" s="1060"/>
      <c r="CH1014" s="1060"/>
      <c r="CK1014" s="1645"/>
      <c r="CL1014" s="1645"/>
      <c r="CM1014" s="1645"/>
      <c r="CN1014"/>
      <c r="CO1014"/>
      <c r="CP1014"/>
      <c r="CQ1014"/>
      <c r="CR1014"/>
      <c r="CS1014" s="1060"/>
      <c r="CT1014" s="1060"/>
      <c r="CU1014" s="1060"/>
      <c r="CV1014" s="1060"/>
      <c r="CW1014" s="1060"/>
      <c r="CX1014" s="1060"/>
    </row>
    <row r="1015" spans="35:102" ht="15" customHeight="1" x14ac:dyDescent="0.3">
      <c r="AI1015" s="1774">
        <v>48113013616</v>
      </c>
      <c r="AJ1015" s="1993" t="s">
        <v>1786</v>
      </c>
      <c r="AK1015" s="1993">
        <v>73704</v>
      </c>
      <c r="AL1015" s="1994" t="s">
        <v>1727</v>
      </c>
      <c r="AM1015" s="1994">
        <v>8.6</v>
      </c>
      <c r="AN1015" s="1993" t="s">
        <v>192</v>
      </c>
      <c r="BX1015"/>
      <c r="BY1015"/>
      <c r="BZ1015"/>
      <c r="CA1015"/>
      <c r="CB1015"/>
      <c r="CD1015" s="1060"/>
      <c r="CE1015" s="1286"/>
      <c r="CF1015" s="1060"/>
      <c r="CG1015" s="1060"/>
      <c r="CH1015" s="1060"/>
      <c r="CK1015" s="1645"/>
      <c r="CL1015" s="1645"/>
      <c r="CM1015" s="1645"/>
      <c r="CN1015"/>
      <c r="CO1015"/>
      <c r="CP1015"/>
      <c r="CQ1015"/>
      <c r="CR1015"/>
      <c r="CS1015" s="1060"/>
      <c r="CT1015" s="1060"/>
      <c r="CU1015" s="1060"/>
      <c r="CV1015" s="1060"/>
      <c r="CW1015" s="1060"/>
      <c r="CX1015" s="1060"/>
    </row>
    <row r="1016" spans="35:102" ht="15" customHeight="1" x14ac:dyDescent="0.3">
      <c r="AI1016" s="1996">
        <v>48113013617</v>
      </c>
      <c r="AJ1016" s="1997" t="s">
        <v>1786</v>
      </c>
      <c r="AK1016" s="1997">
        <v>93214</v>
      </c>
      <c r="AL1016" s="1998" t="s">
        <v>1729</v>
      </c>
      <c r="AM1016" s="1998">
        <v>6.4</v>
      </c>
      <c r="AN1016" s="1997" t="s">
        <v>192</v>
      </c>
      <c r="BX1016"/>
      <c r="BY1016"/>
      <c r="BZ1016"/>
      <c r="CA1016"/>
      <c r="CB1016"/>
      <c r="CD1016" s="1060"/>
      <c r="CE1016" s="1286"/>
      <c r="CF1016" s="1060"/>
      <c r="CG1016" s="1060"/>
      <c r="CH1016" s="1060"/>
      <c r="CK1016" s="1645"/>
      <c r="CL1016" s="1645"/>
      <c r="CM1016" s="1645"/>
      <c r="CN1016"/>
      <c r="CO1016"/>
      <c r="CP1016"/>
      <c r="CQ1016"/>
      <c r="CR1016"/>
      <c r="CS1016" s="1060"/>
      <c r="CT1016" s="1060"/>
      <c r="CU1016" s="1060"/>
      <c r="CV1016" s="1060"/>
      <c r="CW1016" s="1060"/>
      <c r="CX1016" s="1060"/>
    </row>
    <row r="1017" spans="35:102" ht="15" customHeight="1" x14ac:dyDescent="0.3">
      <c r="AI1017" s="1774">
        <v>48113013618</v>
      </c>
      <c r="AJ1017" s="1993" t="s">
        <v>1786</v>
      </c>
      <c r="AK1017" s="1993">
        <v>106250</v>
      </c>
      <c r="AL1017" s="1994" t="s">
        <v>1729</v>
      </c>
      <c r="AM1017" s="1994">
        <v>7.1</v>
      </c>
      <c r="AN1017" s="1993" t="s">
        <v>192</v>
      </c>
      <c r="BX1017"/>
      <c r="BY1017"/>
      <c r="BZ1017"/>
      <c r="CA1017"/>
      <c r="CB1017"/>
      <c r="CD1017" s="1060"/>
      <c r="CE1017" s="1286"/>
      <c r="CF1017" s="1060"/>
      <c r="CG1017" s="1060"/>
      <c r="CH1017" s="1060"/>
      <c r="CK1017" s="1645"/>
      <c r="CL1017" s="1645"/>
      <c r="CM1017" s="1645"/>
      <c r="CN1017"/>
      <c r="CO1017"/>
      <c r="CP1017"/>
      <c r="CQ1017"/>
      <c r="CR1017"/>
      <c r="CS1017" s="1060"/>
      <c r="CT1017" s="1060"/>
      <c r="CU1017" s="1060"/>
      <c r="CV1017" s="1060"/>
      <c r="CW1017" s="1060"/>
      <c r="CX1017" s="1060"/>
    </row>
    <row r="1018" spans="35:102" ht="15" customHeight="1" x14ac:dyDescent="0.3">
      <c r="AI1018" s="1996">
        <v>48113013619</v>
      </c>
      <c r="AJ1018" s="1997" t="s">
        <v>1786</v>
      </c>
      <c r="AK1018" s="1997">
        <v>137433</v>
      </c>
      <c r="AL1018" s="1998" t="s">
        <v>1729</v>
      </c>
      <c r="AM1018" s="1998">
        <v>3.5</v>
      </c>
      <c r="AN1018" s="1997" t="s">
        <v>192</v>
      </c>
      <c r="BX1018"/>
      <c r="BY1018"/>
      <c r="BZ1018"/>
      <c r="CA1018"/>
      <c r="CB1018"/>
      <c r="CD1018" s="1060"/>
      <c r="CE1018" s="1286"/>
      <c r="CF1018" s="1060"/>
      <c r="CG1018" s="1060"/>
      <c r="CH1018" s="1060"/>
      <c r="CK1018" s="1645"/>
      <c r="CL1018" s="1645"/>
      <c r="CM1018" s="1645"/>
      <c r="CN1018"/>
      <c r="CO1018"/>
      <c r="CP1018"/>
      <c r="CQ1018"/>
      <c r="CR1018"/>
      <c r="CS1018" s="1060"/>
      <c r="CT1018" s="1060"/>
      <c r="CU1018" s="1060"/>
      <c r="CV1018" s="1060"/>
      <c r="CW1018" s="1060"/>
      <c r="CX1018" s="1060"/>
    </row>
    <row r="1019" spans="35:102" ht="15" customHeight="1" x14ac:dyDescent="0.3">
      <c r="AI1019" s="1774">
        <v>48113013620</v>
      </c>
      <c r="AJ1019" s="1993" t="s">
        <v>1786</v>
      </c>
      <c r="AK1019" s="1993">
        <v>56134</v>
      </c>
      <c r="AL1019" s="1994" t="s">
        <v>1728</v>
      </c>
      <c r="AM1019" s="1994">
        <v>4.2</v>
      </c>
      <c r="AN1019" s="1993" t="s">
        <v>192</v>
      </c>
      <c r="BX1019"/>
      <c r="BY1019"/>
      <c r="BZ1019"/>
      <c r="CA1019"/>
      <c r="CB1019"/>
      <c r="CD1019" s="1060"/>
      <c r="CE1019" s="1286"/>
      <c r="CF1019" s="1060"/>
      <c r="CG1019" s="1060"/>
      <c r="CH1019" s="1060"/>
      <c r="CK1019" s="1645"/>
      <c r="CL1019" s="1645"/>
      <c r="CM1019" s="1645"/>
      <c r="CN1019"/>
      <c r="CO1019"/>
      <c r="CP1019"/>
      <c r="CQ1019"/>
      <c r="CR1019"/>
      <c r="CS1019" s="1060"/>
      <c r="CT1019" s="1060"/>
      <c r="CU1019" s="1060"/>
      <c r="CV1019" s="1060"/>
      <c r="CW1019" s="1060"/>
      <c r="CX1019" s="1060"/>
    </row>
    <row r="1020" spans="35:102" ht="15" customHeight="1" x14ac:dyDescent="0.3">
      <c r="AI1020" s="1996">
        <v>48113013621</v>
      </c>
      <c r="AJ1020" s="1997" t="s">
        <v>1786</v>
      </c>
      <c r="AK1020" s="1997">
        <v>52676</v>
      </c>
      <c r="AL1020" s="1998" t="s">
        <v>1728</v>
      </c>
      <c r="AM1020" s="1998">
        <v>4.7</v>
      </c>
      <c r="AN1020" s="1997" t="s">
        <v>192</v>
      </c>
      <c r="BX1020"/>
      <c r="BY1020"/>
      <c r="BZ1020"/>
      <c r="CA1020"/>
      <c r="CB1020"/>
      <c r="CD1020" s="1060"/>
      <c r="CE1020" s="1286"/>
      <c r="CF1020" s="1060"/>
      <c r="CG1020" s="1060"/>
      <c r="CH1020" s="1060"/>
      <c r="CK1020" s="1645"/>
      <c r="CL1020" s="1645"/>
      <c r="CM1020" s="1645"/>
      <c r="CN1020"/>
      <c r="CO1020"/>
      <c r="CP1020"/>
      <c r="CQ1020"/>
      <c r="CR1020"/>
      <c r="CS1020" s="1060"/>
      <c r="CT1020" s="1060"/>
      <c r="CU1020" s="1060"/>
      <c r="CV1020" s="1060"/>
      <c r="CW1020" s="1060"/>
      <c r="CX1020" s="1060"/>
    </row>
    <row r="1021" spans="35:102" ht="15" customHeight="1" x14ac:dyDescent="0.3">
      <c r="AI1021" s="1774">
        <v>48113013622</v>
      </c>
      <c r="AJ1021" s="1993" t="s">
        <v>1786</v>
      </c>
      <c r="AK1021" s="1993">
        <v>51495</v>
      </c>
      <c r="AL1021" s="1994" t="s">
        <v>1728</v>
      </c>
      <c r="AM1021" s="1994">
        <v>6.2</v>
      </c>
      <c r="AN1021" s="1993" t="s">
        <v>192</v>
      </c>
      <c r="BX1021"/>
      <c r="BY1021"/>
      <c r="BZ1021"/>
      <c r="CA1021"/>
      <c r="CB1021"/>
      <c r="CD1021" s="1060"/>
      <c r="CE1021" s="1286"/>
      <c r="CF1021" s="1060"/>
      <c r="CG1021" s="1060"/>
      <c r="CH1021" s="1060"/>
      <c r="CK1021" s="1645"/>
      <c r="CL1021" s="1645"/>
      <c r="CM1021" s="1645"/>
      <c r="CN1021"/>
      <c r="CO1021"/>
      <c r="CP1021"/>
      <c r="CQ1021"/>
      <c r="CR1021"/>
      <c r="CS1021" s="1060"/>
      <c r="CT1021" s="1060"/>
      <c r="CU1021" s="1060"/>
      <c r="CV1021" s="1060"/>
      <c r="CW1021" s="1060"/>
      <c r="CX1021" s="1060"/>
    </row>
    <row r="1022" spans="35:102" ht="15" customHeight="1" x14ac:dyDescent="0.3">
      <c r="AI1022" s="1996">
        <v>48113013623</v>
      </c>
      <c r="AJ1022" s="1997" t="s">
        <v>1786</v>
      </c>
      <c r="AK1022" s="1997">
        <v>41006</v>
      </c>
      <c r="AL1022" s="1998" t="s">
        <v>1730</v>
      </c>
      <c r="AM1022" s="1998">
        <v>15.3</v>
      </c>
      <c r="AN1022" s="1997" t="s">
        <v>192</v>
      </c>
      <c r="BX1022"/>
      <c r="BY1022"/>
      <c r="BZ1022"/>
      <c r="CA1022"/>
      <c r="CB1022"/>
      <c r="CD1022" s="1060"/>
      <c r="CE1022" s="1286"/>
      <c r="CF1022" s="1060"/>
      <c r="CG1022" s="1060"/>
      <c r="CH1022" s="1060"/>
      <c r="CK1022" s="1645"/>
      <c r="CL1022" s="1645"/>
      <c r="CM1022" s="1645"/>
      <c r="CN1022"/>
      <c r="CO1022"/>
      <c r="CP1022"/>
      <c r="CQ1022"/>
      <c r="CR1022"/>
      <c r="CS1022" s="1060"/>
      <c r="CT1022" s="1060"/>
      <c r="CU1022" s="1060"/>
      <c r="CV1022" s="1060"/>
      <c r="CW1022" s="1060"/>
      <c r="CX1022" s="1060"/>
    </row>
    <row r="1023" spans="35:102" ht="15" customHeight="1" x14ac:dyDescent="0.3">
      <c r="AI1023" s="1774">
        <v>48113013624</v>
      </c>
      <c r="AJ1023" s="1993" t="s">
        <v>1786</v>
      </c>
      <c r="AK1023" s="1993">
        <v>55898</v>
      </c>
      <c r="AL1023" s="1994" t="s">
        <v>1728</v>
      </c>
      <c r="AM1023" s="1994">
        <v>9.4</v>
      </c>
      <c r="AN1023" s="1993" t="s">
        <v>192</v>
      </c>
      <c r="BX1023"/>
      <c r="BY1023"/>
      <c r="BZ1023"/>
      <c r="CA1023"/>
      <c r="CB1023"/>
      <c r="CD1023" s="1060"/>
      <c r="CE1023" s="1286"/>
      <c r="CF1023" s="1060"/>
      <c r="CG1023" s="1060"/>
      <c r="CH1023" s="1060"/>
      <c r="CK1023" s="1645"/>
      <c r="CL1023" s="1645"/>
      <c r="CM1023" s="1645"/>
      <c r="CN1023"/>
      <c r="CO1023"/>
      <c r="CP1023"/>
      <c r="CQ1023"/>
      <c r="CR1023"/>
      <c r="CS1023" s="1060"/>
      <c r="CT1023" s="1060"/>
      <c r="CU1023" s="1060"/>
      <c r="CV1023" s="1060"/>
      <c r="CW1023" s="1060"/>
      <c r="CX1023" s="1060"/>
    </row>
    <row r="1024" spans="35:102" ht="15" customHeight="1" x14ac:dyDescent="0.3">
      <c r="AI1024" s="1996">
        <v>48113013625</v>
      </c>
      <c r="AJ1024" s="1997" t="s">
        <v>1786</v>
      </c>
      <c r="AK1024" s="1997">
        <v>42976</v>
      </c>
      <c r="AL1024" s="1998" t="s">
        <v>1730</v>
      </c>
      <c r="AM1024" s="1998">
        <v>25.5</v>
      </c>
      <c r="AN1024" s="1997" t="s">
        <v>193</v>
      </c>
      <c r="BX1024"/>
      <c r="BY1024"/>
      <c r="BZ1024"/>
      <c r="CA1024"/>
      <c r="CB1024"/>
      <c r="CD1024" s="1060"/>
      <c r="CE1024" s="1286"/>
      <c r="CF1024" s="1060"/>
      <c r="CG1024" s="1060"/>
      <c r="CH1024" s="1060"/>
      <c r="CK1024" s="1645"/>
      <c r="CL1024" s="1645"/>
      <c r="CM1024" s="1645"/>
      <c r="CN1024"/>
      <c r="CO1024"/>
      <c r="CP1024"/>
      <c r="CQ1024"/>
      <c r="CR1024"/>
      <c r="CS1024" s="1060"/>
      <c r="CT1024" s="1060"/>
      <c r="CU1024" s="1060"/>
      <c r="CV1024" s="1060"/>
      <c r="CW1024" s="1060"/>
      <c r="CX1024" s="1060"/>
    </row>
    <row r="1025" spans="35:102" ht="15" customHeight="1" x14ac:dyDescent="0.3">
      <c r="AI1025" s="1774">
        <v>48113013626</v>
      </c>
      <c r="AJ1025" s="1993" t="s">
        <v>1786</v>
      </c>
      <c r="AK1025" s="1993">
        <v>65275</v>
      </c>
      <c r="AL1025" s="1994" t="s">
        <v>1727</v>
      </c>
      <c r="AM1025" s="1994">
        <v>12.2</v>
      </c>
      <c r="AN1025" s="1993" t="s">
        <v>192</v>
      </c>
      <c r="BX1025"/>
      <c r="BY1025"/>
      <c r="BZ1025"/>
      <c r="CA1025"/>
      <c r="CB1025"/>
      <c r="CD1025" s="1060"/>
      <c r="CE1025" s="1286"/>
      <c r="CF1025" s="1060"/>
      <c r="CG1025" s="1060"/>
      <c r="CH1025" s="1060"/>
      <c r="CK1025" s="1645"/>
      <c r="CL1025" s="1645"/>
      <c r="CM1025" s="1645"/>
      <c r="CN1025"/>
      <c r="CO1025"/>
      <c r="CP1025"/>
      <c r="CQ1025"/>
      <c r="CR1025"/>
      <c r="CS1025" s="1060"/>
      <c r="CT1025" s="1060"/>
      <c r="CU1025" s="1060"/>
      <c r="CV1025" s="1060"/>
      <c r="CW1025" s="1060"/>
      <c r="CX1025" s="1060"/>
    </row>
    <row r="1026" spans="35:102" ht="15" customHeight="1" x14ac:dyDescent="0.3">
      <c r="AI1026" s="1996">
        <v>48113013711</v>
      </c>
      <c r="AJ1026" s="1997" t="s">
        <v>1786</v>
      </c>
      <c r="AK1026" s="1997">
        <v>41250</v>
      </c>
      <c r="AL1026" s="1998" t="s">
        <v>1730</v>
      </c>
      <c r="AM1026" s="1998">
        <v>22.5</v>
      </c>
      <c r="AN1026" s="1997" t="s">
        <v>193</v>
      </c>
      <c r="BX1026"/>
      <c r="BY1026"/>
      <c r="BZ1026"/>
      <c r="CA1026"/>
      <c r="CB1026"/>
      <c r="CD1026" s="1060"/>
      <c r="CE1026" s="1286"/>
      <c r="CF1026" s="1060"/>
      <c r="CG1026" s="1060"/>
      <c r="CH1026" s="1060"/>
      <c r="CK1026" s="1645"/>
      <c r="CL1026" s="1645"/>
      <c r="CM1026" s="1645"/>
      <c r="CN1026"/>
      <c r="CO1026"/>
      <c r="CP1026"/>
      <c r="CQ1026"/>
      <c r="CR1026"/>
      <c r="CS1026" s="1060"/>
      <c r="CT1026" s="1060"/>
      <c r="CU1026" s="1060"/>
      <c r="CV1026" s="1060"/>
      <c r="CW1026" s="1060"/>
      <c r="CX1026" s="1060"/>
    </row>
    <row r="1027" spans="35:102" ht="15" customHeight="1" x14ac:dyDescent="0.3">
      <c r="AI1027" s="1774">
        <v>48113013712</v>
      </c>
      <c r="AJ1027" s="1993" t="s">
        <v>1786</v>
      </c>
      <c r="AK1027" s="1993">
        <v>50964</v>
      </c>
      <c r="AL1027" s="1994" t="s">
        <v>1728</v>
      </c>
      <c r="AM1027" s="1994">
        <v>21.6</v>
      </c>
      <c r="AN1027" s="1993" t="s">
        <v>193</v>
      </c>
      <c r="BX1027"/>
      <c r="BY1027"/>
      <c r="BZ1027"/>
      <c r="CA1027"/>
      <c r="CB1027"/>
      <c r="CD1027" s="1060"/>
      <c r="CE1027" s="1286"/>
      <c r="CF1027" s="1060"/>
      <c r="CG1027" s="1060"/>
      <c r="CH1027" s="1060"/>
      <c r="CK1027" s="1645"/>
      <c r="CL1027" s="1645"/>
      <c r="CM1027" s="1645"/>
      <c r="CN1027"/>
      <c r="CO1027"/>
      <c r="CP1027"/>
      <c r="CQ1027"/>
      <c r="CR1027"/>
      <c r="CS1027" s="1060"/>
      <c r="CT1027" s="1060"/>
      <c r="CU1027" s="1060"/>
      <c r="CV1027" s="1060"/>
      <c r="CW1027" s="1060"/>
      <c r="CX1027" s="1060"/>
    </row>
    <row r="1028" spans="35:102" ht="15" customHeight="1" x14ac:dyDescent="0.3">
      <c r="AI1028" s="1996">
        <v>48113013713</v>
      </c>
      <c r="AJ1028" s="1997" t="s">
        <v>1786</v>
      </c>
      <c r="AK1028" s="1997">
        <v>33352</v>
      </c>
      <c r="AL1028" s="1998" t="s">
        <v>1730</v>
      </c>
      <c r="AM1028" s="1998">
        <v>35.9</v>
      </c>
      <c r="AN1028" s="1997" t="s">
        <v>193</v>
      </c>
      <c r="BX1028"/>
      <c r="BY1028"/>
      <c r="BZ1028"/>
      <c r="CA1028"/>
      <c r="CB1028"/>
      <c r="CD1028" s="1060"/>
      <c r="CE1028" s="1286"/>
      <c r="CF1028" s="1060"/>
      <c r="CG1028" s="1060"/>
      <c r="CH1028" s="1060"/>
      <c r="CK1028" s="1645"/>
      <c r="CL1028" s="1645"/>
      <c r="CM1028" s="1645"/>
      <c r="CN1028"/>
      <c r="CO1028"/>
      <c r="CP1028"/>
      <c r="CQ1028"/>
      <c r="CR1028"/>
      <c r="CS1028" s="1060"/>
      <c r="CT1028" s="1060"/>
      <c r="CU1028" s="1060"/>
      <c r="CV1028" s="1060"/>
      <c r="CW1028" s="1060"/>
      <c r="CX1028" s="1060"/>
    </row>
    <row r="1029" spans="35:102" ht="15" customHeight="1" x14ac:dyDescent="0.3">
      <c r="AI1029" s="1774">
        <v>48113013714</v>
      </c>
      <c r="AJ1029" s="1993" t="s">
        <v>1786</v>
      </c>
      <c r="AK1029" s="1993">
        <v>50079</v>
      </c>
      <c r="AL1029" s="1994" t="s">
        <v>1728</v>
      </c>
      <c r="AM1029" s="1994">
        <v>20.3</v>
      </c>
      <c r="AN1029" s="1993" t="s">
        <v>193</v>
      </c>
      <c r="BX1029"/>
      <c r="BY1029"/>
      <c r="BZ1029"/>
      <c r="CA1029"/>
      <c r="CB1029"/>
      <c r="CD1029" s="1060"/>
      <c r="CE1029" s="1286"/>
      <c r="CF1029" s="1060"/>
      <c r="CG1029" s="1060"/>
      <c r="CH1029" s="1060"/>
      <c r="CK1029" s="1645"/>
      <c r="CL1029" s="1645"/>
      <c r="CM1029" s="1645"/>
      <c r="CN1029"/>
      <c r="CO1029"/>
      <c r="CP1029"/>
      <c r="CQ1029"/>
      <c r="CR1029"/>
      <c r="CS1029" s="1060"/>
      <c r="CT1029" s="1060"/>
      <c r="CU1029" s="1060"/>
      <c r="CV1029" s="1060"/>
      <c r="CW1029" s="1060"/>
      <c r="CX1029" s="1060"/>
    </row>
    <row r="1030" spans="35:102" ht="15" customHeight="1" x14ac:dyDescent="0.3">
      <c r="AI1030" s="1996">
        <v>48113013715</v>
      </c>
      <c r="AJ1030" s="1997" t="s">
        <v>1786</v>
      </c>
      <c r="AK1030" s="1997">
        <v>69000</v>
      </c>
      <c r="AL1030" s="1998" t="s">
        <v>1727</v>
      </c>
      <c r="AM1030" s="1998">
        <v>4.2</v>
      </c>
      <c r="AN1030" s="1997" t="s">
        <v>192</v>
      </c>
      <c r="BX1030"/>
      <c r="BY1030"/>
      <c r="BZ1030"/>
      <c r="CA1030"/>
      <c r="CB1030"/>
      <c r="CD1030" s="1060"/>
      <c r="CE1030" s="1286"/>
      <c r="CF1030" s="1060"/>
      <c r="CG1030" s="1060"/>
      <c r="CH1030" s="1060"/>
      <c r="CK1030" s="1645"/>
      <c r="CL1030" s="1645"/>
      <c r="CM1030" s="1645"/>
      <c r="CN1030"/>
      <c r="CO1030"/>
      <c r="CP1030"/>
      <c r="CQ1030"/>
      <c r="CR1030"/>
      <c r="CS1030" s="1060"/>
      <c r="CT1030" s="1060"/>
      <c r="CU1030" s="1060"/>
      <c r="CV1030" s="1060"/>
      <c r="CW1030" s="1060"/>
      <c r="CX1030" s="1060"/>
    </row>
    <row r="1031" spans="35:102" ht="15" customHeight="1" x14ac:dyDescent="0.3">
      <c r="AI1031" s="1774">
        <v>48113013716</v>
      </c>
      <c r="AJ1031" s="1993" t="s">
        <v>1786</v>
      </c>
      <c r="AK1031" s="1993">
        <v>58194</v>
      </c>
      <c r="AL1031" s="1994" t="s">
        <v>1728</v>
      </c>
      <c r="AM1031" s="1994">
        <v>9.9</v>
      </c>
      <c r="AN1031" s="1993" t="s">
        <v>192</v>
      </c>
      <c r="BX1031"/>
      <c r="BY1031"/>
      <c r="BZ1031"/>
      <c r="CA1031"/>
      <c r="CB1031"/>
      <c r="CD1031" s="1060"/>
      <c r="CE1031" s="1286"/>
      <c r="CF1031" s="1060"/>
      <c r="CG1031" s="1060"/>
      <c r="CH1031" s="1060"/>
      <c r="CK1031" s="1645"/>
      <c r="CL1031" s="1645"/>
      <c r="CM1031" s="1645"/>
      <c r="CN1031"/>
      <c r="CO1031"/>
      <c r="CP1031"/>
      <c r="CQ1031"/>
      <c r="CR1031"/>
      <c r="CS1031" s="1060"/>
      <c r="CT1031" s="1060"/>
      <c r="CU1031" s="1060"/>
      <c r="CV1031" s="1060"/>
      <c r="CW1031" s="1060"/>
      <c r="CX1031" s="1060"/>
    </row>
    <row r="1032" spans="35:102" ht="15" customHeight="1" x14ac:dyDescent="0.3">
      <c r="AI1032" s="1996">
        <v>48113013717</v>
      </c>
      <c r="AJ1032" s="1997" t="s">
        <v>1786</v>
      </c>
      <c r="AK1032" s="1997">
        <v>35673</v>
      </c>
      <c r="AL1032" s="1998" t="s">
        <v>1730</v>
      </c>
      <c r="AM1032" s="1998">
        <v>27.2</v>
      </c>
      <c r="AN1032" s="1997" t="s">
        <v>193</v>
      </c>
      <c r="BX1032"/>
      <c r="BY1032"/>
      <c r="BZ1032"/>
      <c r="CA1032"/>
      <c r="CB1032"/>
      <c r="CD1032" s="1060"/>
      <c r="CE1032" s="1286"/>
      <c r="CF1032" s="1060"/>
      <c r="CG1032" s="1060"/>
      <c r="CH1032" s="1060"/>
      <c r="CK1032" s="1645"/>
      <c r="CL1032" s="1645"/>
      <c r="CM1032" s="1645"/>
      <c r="CN1032"/>
      <c r="CO1032"/>
      <c r="CP1032"/>
      <c r="CQ1032"/>
      <c r="CR1032"/>
      <c r="CS1032" s="1060"/>
      <c r="CT1032" s="1060"/>
      <c r="CU1032" s="1060"/>
      <c r="CV1032" s="1060"/>
      <c r="CW1032" s="1060"/>
      <c r="CX1032" s="1060"/>
    </row>
    <row r="1033" spans="35:102" ht="15" customHeight="1" x14ac:dyDescent="0.3">
      <c r="AI1033" s="1774">
        <v>48113013718</v>
      </c>
      <c r="AJ1033" s="1993" t="s">
        <v>1786</v>
      </c>
      <c r="AK1033" s="1993">
        <v>50685</v>
      </c>
      <c r="AL1033" s="1994" t="s">
        <v>1728</v>
      </c>
      <c r="AM1033" s="1994">
        <v>18.899999999999999</v>
      </c>
      <c r="AN1033" s="1993" t="s">
        <v>192</v>
      </c>
      <c r="BX1033"/>
      <c r="BY1033"/>
      <c r="BZ1033"/>
      <c r="CA1033"/>
      <c r="CB1033"/>
      <c r="CD1033" s="1060"/>
      <c r="CE1033" s="1286"/>
      <c r="CF1033" s="1060"/>
      <c r="CG1033" s="1060"/>
      <c r="CH1033" s="1060"/>
      <c r="CK1033" s="1645"/>
      <c r="CL1033" s="1645"/>
      <c r="CM1033" s="1645"/>
      <c r="CN1033"/>
      <c r="CO1033"/>
      <c r="CP1033"/>
      <c r="CQ1033"/>
      <c r="CR1033"/>
      <c r="CS1033" s="1060"/>
      <c r="CT1033" s="1060"/>
      <c r="CU1033" s="1060"/>
      <c r="CV1033" s="1060"/>
      <c r="CW1033" s="1060"/>
      <c r="CX1033" s="1060"/>
    </row>
    <row r="1034" spans="35:102" ht="15" customHeight="1" x14ac:dyDescent="0.3">
      <c r="AI1034" s="1996">
        <v>48113013719</v>
      </c>
      <c r="AJ1034" s="1997" t="s">
        <v>1786</v>
      </c>
      <c r="AK1034" s="1997">
        <v>74679</v>
      </c>
      <c r="AL1034" s="1998" t="s">
        <v>1727</v>
      </c>
      <c r="AM1034" s="1998">
        <v>11.6</v>
      </c>
      <c r="AN1034" s="1997" t="s">
        <v>192</v>
      </c>
      <c r="BX1034"/>
      <c r="BY1034"/>
      <c r="BZ1034"/>
      <c r="CA1034"/>
      <c r="CB1034"/>
      <c r="CD1034" s="1060"/>
      <c r="CE1034" s="1286"/>
      <c r="CF1034" s="1060"/>
      <c r="CG1034" s="1060"/>
      <c r="CH1034" s="1060"/>
      <c r="CK1034" s="1645"/>
      <c r="CL1034" s="1645"/>
      <c r="CM1034" s="1645"/>
      <c r="CN1034"/>
      <c r="CO1034"/>
      <c r="CP1034"/>
      <c r="CQ1034"/>
      <c r="CR1034"/>
      <c r="CS1034" s="1060"/>
      <c r="CT1034" s="1060"/>
      <c r="CU1034" s="1060"/>
      <c r="CV1034" s="1060"/>
      <c r="CW1034" s="1060"/>
      <c r="CX1034" s="1060"/>
    </row>
    <row r="1035" spans="35:102" ht="15" customHeight="1" x14ac:dyDescent="0.3">
      <c r="AI1035" s="1774">
        <v>48113013720</v>
      </c>
      <c r="AJ1035" s="1993" t="s">
        <v>1786</v>
      </c>
      <c r="AK1035" s="1993">
        <v>55116</v>
      </c>
      <c r="AL1035" s="1994" t="s">
        <v>1728</v>
      </c>
      <c r="AM1035" s="1994">
        <v>16.3</v>
      </c>
      <c r="AN1035" s="1993" t="s">
        <v>192</v>
      </c>
      <c r="BX1035"/>
      <c r="BY1035"/>
      <c r="BZ1035"/>
      <c r="CA1035"/>
      <c r="CB1035"/>
      <c r="CD1035" s="1060"/>
      <c r="CE1035" s="1286"/>
      <c r="CF1035" s="1060"/>
      <c r="CG1035" s="1060"/>
      <c r="CH1035" s="1060"/>
      <c r="CK1035" s="1645"/>
      <c r="CL1035" s="1645"/>
      <c r="CM1035" s="1645"/>
      <c r="CN1035"/>
      <c r="CO1035"/>
      <c r="CP1035"/>
      <c r="CQ1035"/>
      <c r="CR1035"/>
      <c r="CS1035" s="1060"/>
      <c r="CT1035" s="1060"/>
      <c r="CU1035" s="1060"/>
      <c r="CV1035" s="1060"/>
      <c r="CW1035" s="1060"/>
      <c r="CX1035" s="1060"/>
    </row>
    <row r="1036" spans="35:102" ht="15" customHeight="1" x14ac:dyDescent="0.3">
      <c r="AI1036" s="1996">
        <v>48113013721</v>
      </c>
      <c r="AJ1036" s="1997" t="s">
        <v>1786</v>
      </c>
      <c r="AK1036" s="1997">
        <v>123777</v>
      </c>
      <c r="AL1036" s="1998" t="s">
        <v>1729</v>
      </c>
      <c r="AM1036" s="1998">
        <v>2.6</v>
      </c>
      <c r="AN1036" s="1997" t="s">
        <v>192</v>
      </c>
      <c r="BX1036"/>
      <c r="BY1036"/>
      <c r="BZ1036"/>
      <c r="CA1036"/>
      <c r="CB1036"/>
      <c r="CD1036" s="1060"/>
      <c r="CE1036" s="1286"/>
      <c r="CF1036" s="1060"/>
      <c r="CG1036" s="1060"/>
      <c r="CH1036" s="1060"/>
      <c r="CK1036" s="1645"/>
      <c r="CL1036" s="1645"/>
      <c r="CM1036" s="1645"/>
      <c r="CN1036"/>
      <c r="CO1036"/>
      <c r="CP1036"/>
      <c r="CQ1036"/>
      <c r="CR1036"/>
      <c r="CS1036" s="1060"/>
      <c r="CT1036" s="1060"/>
      <c r="CU1036" s="1060"/>
      <c r="CV1036" s="1060"/>
      <c r="CW1036" s="1060"/>
      <c r="CX1036" s="1060"/>
    </row>
    <row r="1037" spans="35:102" ht="15" customHeight="1" x14ac:dyDescent="0.3">
      <c r="AI1037" s="1774">
        <v>48113013722</v>
      </c>
      <c r="AJ1037" s="1993" t="s">
        <v>1786</v>
      </c>
      <c r="AK1037" s="1993">
        <v>58529</v>
      </c>
      <c r="AL1037" s="1994" t="s">
        <v>1728</v>
      </c>
      <c r="AM1037" s="1994">
        <v>11.1</v>
      </c>
      <c r="AN1037" s="1993" t="s">
        <v>192</v>
      </c>
      <c r="BX1037"/>
      <c r="BY1037"/>
      <c r="BZ1037"/>
      <c r="CA1037"/>
      <c r="CB1037"/>
      <c r="CD1037" s="1060"/>
      <c r="CE1037" s="1286"/>
      <c r="CF1037" s="1060"/>
      <c r="CG1037" s="1060"/>
      <c r="CH1037" s="1060"/>
      <c r="CK1037" s="1645"/>
      <c r="CL1037" s="1645"/>
      <c r="CM1037" s="1645"/>
      <c r="CN1037"/>
      <c r="CO1037"/>
      <c r="CP1037"/>
      <c r="CQ1037"/>
      <c r="CR1037"/>
      <c r="CS1037" s="1060"/>
      <c r="CT1037" s="1060"/>
      <c r="CU1037" s="1060"/>
      <c r="CV1037" s="1060"/>
      <c r="CW1037" s="1060"/>
      <c r="CX1037" s="1060"/>
    </row>
    <row r="1038" spans="35:102" ht="15" customHeight="1" x14ac:dyDescent="0.3">
      <c r="AI1038" s="1996">
        <v>48113013725</v>
      </c>
      <c r="AJ1038" s="1997" t="s">
        <v>1786</v>
      </c>
      <c r="AK1038" s="1997">
        <v>44636</v>
      </c>
      <c r="AL1038" s="1998" t="s">
        <v>1728</v>
      </c>
      <c r="AM1038" s="1998">
        <v>25.8</v>
      </c>
      <c r="AN1038" s="1997" t="s">
        <v>193</v>
      </c>
      <c r="BX1038"/>
      <c r="BY1038"/>
      <c r="BZ1038"/>
      <c r="CA1038"/>
      <c r="CB1038"/>
      <c r="CD1038" s="1060"/>
      <c r="CE1038" s="1286"/>
      <c r="CF1038" s="1060"/>
      <c r="CG1038" s="1060"/>
      <c r="CH1038" s="1060"/>
      <c r="CK1038" s="1645"/>
      <c r="CL1038" s="1645"/>
      <c r="CM1038" s="1645"/>
      <c r="CN1038"/>
      <c r="CO1038"/>
      <c r="CP1038"/>
      <c r="CQ1038"/>
      <c r="CR1038"/>
      <c r="CS1038" s="1060"/>
      <c r="CT1038" s="1060"/>
      <c r="CU1038" s="1060"/>
      <c r="CV1038" s="1060"/>
      <c r="CW1038" s="1060"/>
      <c r="CX1038" s="1060"/>
    </row>
    <row r="1039" spans="35:102" ht="15" customHeight="1" x14ac:dyDescent="0.3">
      <c r="AI1039" s="1774">
        <v>48113013726</v>
      </c>
      <c r="AJ1039" s="1993" t="s">
        <v>1786</v>
      </c>
      <c r="AK1039" s="1993">
        <v>71250</v>
      </c>
      <c r="AL1039" s="1994" t="s">
        <v>1727</v>
      </c>
      <c r="AM1039" s="1994">
        <v>9.1</v>
      </c>
      <c r="AN1039" s="1993" t="s">
        <v>192</v>
      </c>
      <c r="BX1039"/>
      <c r="BY1039"/>
      <c r="BZ1039"/>
      <c r="CA1039"/>
      <c r="CB1039"/>
      <c r="CD1039" s="1060"/>
      <c r="CE1039" s="1286"/>
      <c r="CF1039" s="1060"/>
      <c r="CG1039" s="1060"/>
      <c r="CH1039" s="1060"/>
      <c r="CK1039" s="1645"/>
      <c r="CL1039" s="1645"/>
      <c r="CM1039" s="1645"/>
      <c r="CN1039"/>
      <c r="CO1039"/>
      <c r="CP1039"/>
      <c r="CQ1039"/>
      <c r="CR1039"/>
      <c r="CS1039" s="1060"/>
      <c r="CT1039" s="1060"/>
      <c r="CU1039" s="1060"/>
      <c r="CV1039" s="1060"/>
      <c r="CW1039" s="1060"/>
      <c r="CX1039" s="1060"/>
    </row>
    <row r="1040" spans="35:102" ht="15" customHeight="1" x14ac:dyDescent="0.3">
      <c r="AI1040" s="1996">
        <v>48113013727</v>
      </c>
      <c r="AJ1040" s="1997" t="s">
        <v>1786</v>
      </c>
      <c r="AK1040" s="1997">
        <v>79333</v>
      </c>
      <c r="AL1040" s="1998" t="s">
        <v>1727</v>
      </c>
      <c r="AM1040" s="1998">
        <v>5.2</v>
      </c>
      <c r="AN1040" s="1997" t="s">
        <v>192</v>
      </c>
      <c r="BX1040"/>
      <c r="BY1040"/>
      <c r="BZ1040"/>
      <c r="CA1040"/>
      <c r="CB1040"/>
      <c r="CD1040" s="1060"/>
      <c r="CE1040" s="1286"/>
      <c r="CF1040" s="1060"/>
      <c r="CG1040" s="1060"/>
      <c r="CH1040" s="1060"/>
      <c r="CK1040" s="1645"/>
      <c r="CL1040" s="1645"/>
      <c r="CM1040" s="1645"/>
      <c r="CN1040"/>
      <c r="CO1040"/>
      <c r="CP1040"/>
      <c r="CQ1040"/>
      <c r="CR1040"/>
      <c r="CS1040" s="1060"/>
      <c r="CT1040" s="1060"/>
      <c r="CU1040" s="1060"/>
      <c r="CV1040" s="1060"/>
      <c r="CW1040" s="1060"/>
      <c r="CX1040" s="1060"/>
    </row>
    <row r="1041" spans="35:102" ht="15" customHeight="1" x14ac:dyDescent="0.3">
      <c r="AI1041" s="1774">
        <v>48113013803</v>
      </c>
      <c r="AJ1041" s="1993" t="s">
        <v>1786</v>
      </c>
      <c r="AK1041" s="1993">
        <v>92335</v>
      </c>
      <c r="AL1041" s="1994" t="s">
        <v>1729</v>
      </c>
      <c r="AM1041" s="1994">
        <v>3.9</v>
      </c>
      <c r="AN1041" s="1993" t="s">
        <v>192</v>
      </c>
      <c r="BX1041"/>
      <c r="BY1041"/>
      <c r="BZ1041"/>
      <c r="CA1041"/>
      <c r="CB1041"/>
      <c r="CD1041" s="1060"/>
      <c r="CE1041" s="1286"/>
      <c r="CF1041" s="1060"/>
      <c r="CG1041" s="1060"/>
      <c r="CH1041" s="1060"/>
      <c r="CK1041" s="1645"/>
      <c r="CL1041" s="1645"/>
      <c r="CM1041" s="1645"/>
      <c r="CN1041"/>
      <c r="CO1041"/>
      <c r="CP1041"/>
      <c r="CQ1041"/>
      <c r="CR1041"/>
      <c r="CS1041" s="1060"/>
      <c r="CT1041" s="1060"/>
      <c r="CU1041" s="1060"/>
      <c r="CV1041" s="1060"/>
      <c r="CW1041" s="1060"/>
      <c r="CX1041" s="1060"/>
    </row>
    <row r="1042" spans="35:102" ht="15" customHeight="1" x14ac:dyDescent="0.3">
      <c r="AI1042" s="1996">
        <v>48113013804</v>
      </c>
      <c r="AJ1042" s="1997" t="s">
        <v>1786</v>
      </c>
      <c r="AK1042" s="1997">
        <v>57419</v>
      </c>
      <c r="AL1042" s="1998" t="s">
        <v>1728</v>
      </c>
      <c r="AM1042" s="1998">
        <v>5.8</v>
      </c>
      <c r="AN1042" s="1997" t="s">
        <v>192</v>
      </c>
      <c r="BX1042"/>
      <c r="BY1042"/>
      <c r="BZ1042"/>
      <c r="CA1042"/>
      <c r="CB1042"/>
      <c r="CD1042" s="1060"/>
      <c r="CE1042" s="1286"/>
      <c r="CF1042" s="1060"/>
      <c r="CG1042" s="1060"/>
      <c r="CH1042" s="1060"/>
      <c r="CK1042" s="1645"/>
      <c r="CL1042" s="1645"/>
      <c r="CM1042" s="1645"/>
      <c r="CN1042"/>
      <c r="CO1042"/>
      <c r="CP1042"/>
      <c r="CQ1042"/>
      <c r="CR1042"/>
      <c r="CS1042" s="1060"/>
      <c r="CT1042" s="1060"/>
      <c r="CU1042" s="1060"/>
      <c r="CV1042" s="1060"/>
      <c r="CW1042" s="1060"/>
      <c r="CX1042" s="1060"/>
    </row>
    <row r="1043" spans="35:102" ht="15" customHeight="1" x14ac:dyDescent="0.3">
      <c r="AI1043" s="1774">
        <v>48113013805</v>
      </c>
      <c r="AJ1043" s="1993" t="s">
        <v>1786</v>
      </c>
      <c r="AK1043" s="1993">
        <v>52679</v>
      </c>
      <c r="AL1043" s="1994" t="s">
        <v>1728</v>
      </c>
      <c r="AM1043" s="1994">
        <v>14.8</v>
      </c>
      <c r="AN1043" s="1993" t="s">
        <v>192</v>
      </c>
      <c r="BX1043"/>
      <c r="BY1043"/>
      <c r="BZ1043"/>
      <c r="CA1043"/>
      <c r="CB1043"/>
      <c r="CD1043" s="1060"/>
      <c r="CE1043" s="1286"/>
      <c r="CF1043" s="1060"/>
      <c r="CG1043" s="1060"/>
      <c r="CH1043" s="1060"/>
      <c r="CK1043" s="1645"/>
      <c r="CL1043" s="1645"/>
      <c r="CM1043" s="1645"/>
      <c r="CN1043"/>
      <c r="CO1043"/>
      <c r="CP1043"/>
      <c r="CQ1043"/>
      <c r="CR1043"/>
      <c r="CS1043" s="1060"/>
      <c r="CT1043" s="1060"/>
      <c r="CU1043" s="1060"/>
      <c r="CV1043" s="1060"/>
      <c r="CW1043" s="1060"/>
      <c r="CX1043" s="1060"/>
    </row>
    <row r="1044" spans="35:102" ht="15" customHeight="1" x14ac:dyDescent="0.3">
      <c r="AI1044" s="1996">
        <v>48113013806</v>
      </c>
      <c r="AJ1044" s="1997" t="s">
        <v>1786</v>
      </c>
      <c r="AK1044" s="1997">
        <v>73297</v>
      </c>
      <c r="AL1044" s="1998" t="s">
        <v>1727</v>
      </c>
      <c r="AM1044" s="1998">
        <v>4.7</v>
      </c>
      <c r="AN1044" s="1997" t="s">
        <v>192</v>
      </c>
      <c r="BX1044"/>
      <c r="BY1044"/>
      <c r="BZ1044"/>
      <c r="CA1044"/>
      <c r="CB1044"/>
      <c r="CD1044" s="1060"/>
      <c r="CE1044" s="1286"/>
      <c r="CF1044" s="1060"/>
      <c r="CG1044" s="1060"/>
      <c r="CH1044" s="1060"/>
      <c r="CK1044" s="1645"/>
      <c r="CL1044" s="1645"/>
      <c r="CM1044" s="1645"/>
      <c r="CN1044"/>
      <c r="CO1044"/>
      <c r="CP1044"/>
      <c r="CQ1044"/>
      <c r="CR1044"/>
      <c r="CS1044" s="1060"/>
      <c r="CT1044" s="1060"/>
      <c r="CU1044" s="1060"/>
      <c r="CV1044" s="1060"/>
      <c r="CW1044" s="1060"/>
      <c r="CX1044" s="1060"/>
    </row>
    <row r="1045" spans="35:102" ht="15" customHeight="1" x14ac:dyDescent="0.3">
      <c r="AI1045" s="1774">
        <v>48113013901</v>
      </c>
      <c r="AJ1045" s="1993" t="s">
        <v>1786</v>
      </c>
      <c r="AK1045" s="1993">
        <v>48542</v>
      </c>
      <c r="AL1045" s="1994" t="s">
        <v>1728</v>
      </c>
      <c r="AM1045" s="1994">
        <v>17.2</v>
      </c>
      <c r="AN1045" s="1993" t="s">
        <v>192</v>
      </c>
      <c r="BX1045"/>
      <c r="BY1045"/>
      <c r="BZ1045"/>
      <c r="CA1045"/>
      <c r="CB1045"/>
      <c r="CD1045" s="1060"/>
      <c r="CE1045" s="1286"/>
      <c r="CF1045" s="1060"/>
      <c r="CG1045" s="1060"/>
      <c r="CH1045" s="1060"/>
      <c r="CK1045" s="1645"/>
      <c r="CL1045" s="1645"/>
      <c r="CM1045" s="1645"/>
      <c r="CN1045"/>
      <c r="CO1045"/>
      <c r="CP1045"/>
      <c r="CQ1045"/>
      <c r="CR1045"/>
      <c r="CS1045" s="1060"/>
      <c r="CT1045" s="1060"/>
      <c r="CU1045" s="1060"/>
      <c r="CV1045" s="1060"/>
      <c r="CW1045" s="1060"/>
      <c r="CX1045" s="1060"/>
    </row>
    <row r="1046" spans="35:102" ht="15" customHeight="1" x14ac:dyDescent="0.3">
      <c r="AI1046" s="1996">
        <v>48113013902</v>
      </c>
      <c r="AJ1046" s="1997" t="s">
        <v>1786</v>
      </c>
      <c r="AK1046" s="1997">
        <v>61825</v>
      </c>
      <c r="AL1046" s="1998" t="s">
        <v>1727</v>
      </c>
      <c r="AM1046" s="1998">
        <v>7.5</v>
      </c>
      <c r="AN1046" s="1997" t="s">
        <v>192</v>
      </c>
      <c r="BX1046"/>
      <c r="BY1046"/>
      <c r="BZ1046"/>
      <c r="CA1046"/>
      <c r="CB1046"/>
      <c r="CD1046" s="1060"/>
      <c r="CE1046" s="1286"/>
      <c r="CF1046" s="1060"/>
      <c r="CG1046" s="1060"/>
      <c r="CH1046" s="1060"/>
      <c r="CK1046" s="1645"/>
      <c r="CL1046" s="1645"/>
      <c r="CM1046" s="1645"/>
      <c r="CN1046"/>
      <c r="CO1046"/>
      <c r="CP1046"/>
      <c r="CQ1046"/>
      <c r="CR1046"/>
      <c r="CS1046" s="1060"/>
      <c r="CT1046" s="1060"/>
      <c r="CU1046" s="1060"/>
      <c r="CV1046" s="1060"/>
      <c r="CW1046" s="1060"/>
      <c r="CX1046" s="1060"/>
    </row>
    <row r="1047" spans="35:102" ht="15" customHeight="1" x14ac:dyDescent="0.3">
      <c r="AI1047" s="1774">
        <v>48113014001</v>
      </c>
      <c r="AJ1047" s="1993" t="s">
        <v>1786</v>
      </c>
      <c r="AK1047" s="1993">
        <v>69823</v>
      </c>
      <c r="AL1047" s="1994" t="s">
        <v>1727</v>
      </c>
      <c r="AM1047" s="1994">
        <v>7.1</v>
      </c>
      <c r="AN1047" s="1993" t="s">
        <v>192</v>
      </c>
      <c r="BX1047"/>
      <c r="BY1047"/>
      <c r="BZ1047"/>
      <c r="CA1047"/>
      <c r="CB1047"/>
      <c r="CD1047" s="1060"/>
      <c r="CE1047" s="1286"/>
      <c r="CF1047" s="1060"/>
      <c r="CG1047" s="1060"/>
      <c r="CH1047" s="1060"/>
      <c r="CK1047" s="1645"/>
      <c r="CL1047" s="1645"/>
      <c r="CM1047" s="1645"/>
      <c r="CN1047"/>
      <c r="CO1047"/>
      <c r="CP1047"/>
      <c r="CQ1047"/>
      <c r="CR1047"/>
      <c r="CS1047" s="1060"/>
      <c r="CT1047" s="1060"/>
      <c r="CU1047" s="1060"/>
      <c r="CV1047" s="1060"/>
      <c r="CW1047" s="1060"/>
      <c r="CX1047" s="1060"/>
    </row>
    <row r="1048" spans="35:102" ht="15" customHeight="1" x14ac:dyDescent="0.3">
      <c r="AI1048" s="1996">
        <v>48113014002</v>
      </c>
      <c r="AJ1048" s="1997" t="s">
        <v>1786</v>
      </c>
      <c r="AK1048" s="1997">
        <v>25469</v>
      </c>
      <c r="AL1048" s="1998" t="s">
        <v>1730</v>
      </c>
      <c r="AM1048" s="1998">
        <v>0</v>
      </c>
      <c r="AN1048" s="1997" t="s">
        <v>192</v>
      </c>
      <c r="BX1048"/>
      <c r="BY1048"/>
      <c r="BZ1048"/>
      <c r="CA1048"/>
      <c r="CB1048"/>
      <c r="CD1048" s="1060"/>
      <c r="CE1048" s="1286"/>
      <c r="CF1048" s="1060"/>
      <c r="CG1048" s="1060"/>
      <c r="CH1048" s="1060"/>
      <c r="CK1048" s="1645"/>
      <c r="CL1048" s="1645"/>
      <c r="CM1048" s="1645"/>
      <c r="CN1048"/>
      <c r="CO1048"/>
      <c r="CP1048"/>
      <c r="CQ1048"/>
      <c r="CR1048"/>
      <c r="CS1048" s="1060"/>
      <c r="CT1048" s="1060"/>
      <c r="CU1048" s="1060"/>
      <c r="CV1048" s="1060"/>
      <c r="CW1048" s="1060"/>
      <c r="CX1048" s="1060"/>
    </row>
    <row r="1049" spans="35:102" ht="15" customHeight="1" x14ac:dyDescent="0.3">
      <c r="AI1049" s="1774">
        <v>48113014103</v>
      </c>
      <c r="AJ1049" s="1993" t="s">
        <v>1786</v>
      </c>
      <c r="AK1049" s="1993">
        <v>34149</v>
      </c>
      <c r="AL1049" s="1994" t="s">
        <v>1730</v>
      </c>
      <c r="AM1049" s="1994">
        <v>23.6</v>
      </c>
      <c r="AN1049" s="1993" t="s">
        <v>193</v>
      </c>
      <c r="BX1049"/>
      <c r="BY1049"/>
      <c r="BZ1049"/>
      <c r="CA1049"/>
      <c r="CB1049"/>
      <c r="CD1049" s="1060"/>
      <c r="CE1049" s="1286"/>
      <c r="CF1049" s="1060"/>
      <c r="CG1049" s="1060"/>
      <c r="CH1049" s="1060"/>
      <c r="CK1049" s="1645"/>
      <c r="CL1049" s="1645"/>
      <c r="CM1049" s="1645"/>
      <c r="CN1049"/>
      <c r="CO1049"/>
      <c r="CP1049"/>
      <c r="CQ1049"/>
      <c r="CR1049"/>
      <c r="CS1049" s="1060"/>
      <c r="CT1049" s="1060"/>
      <c r="CU1049" s="1060"/>
      <c r="CV1049" s="1060"/>
      <c r="CW1049" s="1060"/>
      <c r="CX1049" s="1060"/>
    </row>
    <row r="1050" spans="35:102" ht="15" customHeight="1" x14ac:dyDescent="0.3">
      <c r="AI1050" s="1996">
        <v>48113014113</v>
      </c>
      <c r="AJ1050" s="1997" t="s">
        <v>1786</v>
      </c>
      <c r="AK1050" s="1997">
        <v>53005</v>
      </c>
      <c r="AL1050" s="1998" t="s">
        <v>1728</v>
      </c>
      <c r="AM1050" s="1998">
        <v>11.2</v>
      </c>
      <c r="AN1050" s="1997" t="s">
        <v>192</v>
      </c>
      <c r="BX1050"/>
      <c r="BY1050"/>
      <c r="BZ1050"/>
      <c r="CA1050"/>
      <c r="CB1050"/>
      <c r="CD1050" s="1060"/>
      <c r="CE1050" s="1286"/>
      <c r="CF1050" s="1060"/>
      <c r="CG1050" s="1060"/>
      <c r="CH1050" s="1060"/>
      <c r="CK1050" s="1645"/>
      <c r="CL1050" s="1645"/>
      <c r="CM1050" s="1645"/>
      <c r="CN1050"/>
      <c r="CO1050"/>
      <c r="CP1050"/>
      <c r="CQ1050"/>
      <c r="CR1050"/>
      <c r="CS1050" s="1060"/>
      <c r="CT1050" s="1060"/>
      <c r="CU1050" s="1060"/>
      <c r="CV1050" s="1060"/>
      <c r="CW1050" s="1060"/>
      <c r="CX1050" s="1060"/>
    </row>
    <row r="1051" spans="35:102" ht="15" customHeight="1" x14ac:dyDescent="0.3">
      <c r="AI1051" s="1774">
        <v>48113014114</v>
      </c>
      <c r="AJ1051" s="1993" t="s">
        <v>1786</v>
      </c>
      <c r="AK1051" s="1993">
        <v>37469</v>
      </c>
      <c r="AL1051" s="1994" t="s">
        <v>1730</v>
      </c>
      <c r="AM1051" s="1994">
        <v>19.7</v>
      </c>
      <c r="AN1051" s="1993" t="s">
        <v>192</v>
      </c>
      <c r="BX1051"/>
      <c r="BY1051"/>
      <c r="BZ1051"/>
      <c r="CA1051"/>
      <c r="CB1051"/>
      <c r="CD1051" s="1060"/>
      <c r="CE1051" s="1286"/>
      <c r="CF1051" s="1060"/>
      <c r="CG1051" s="1060"/>
      <c r="CH1051" s="1060"/>
      <c r="CK1051" s="1645"/>
      <c r="CL1051" s="1645"/>
      <c r="CM1051" s="1645"/>
      <c r="CN1051"/>
      <c r="CO1051"/>
      <c r="CP1051"/>
      <c r="CQ1051"/>
      <c r="CR1051"/>
      <c r="CS1051" s="1060"/>
      <c r="CT1051" s="1060"/>
      <c r="CU1051" s="1060"/>
      <c r="CV1051" s="1060"/>
      <c r="CW1051" s="1060"/>
      <c r="CX1051" s="1060"/>
    </row>
    <row r="1052" spans="35:102" ht="15" customHeight="1" x14ac:dyDescent="0.3">
      <c r="AI1052" s="1996">
        <v>48113014115</v>
      </c>
      <c r="AJ1052" s="1997" t="s">
        <v>1786</v>
      </c>
      <c r="AK1052" s="1997">
        <v>56424</v>
      </c>
      <c r="AL1052" s="1998" t="s">
        <v>1728</v>
      </c>
      <c r="AM1052" s="1998">
        <v>8</v>
      </c>
      <c r="AN1052" s="1997" t="s">
        <v>192</v>
      </c>
      <c r="BX1052"/>
      <c r="BY1052"/>
      <c r="BZ1052"/>
      <c r="CA1052"/>
      <c r="CB1052"/>
      <c r="CD1052" s="1060"/>
      <c r="CE1052" s="1286"/>
      <c r="CF1052" s="1060"/>
      <c r="CG1052" s="1060"/>
      <c r="CH1052" s="1060"/>
      <c r="CK1052" s="1645"/>
      <c r="CL1052" s="1645"/>
      <c r="CM1052" s="1645"/>
      <c r="CN1052"/>
      <c r="CO1052"/>
      <c r="CP1052"/>
      <c r="CQ1052"/>
      <c r="CR1052"/>
      <c r="CS1052" s="1060"/>
      <c r="CT1052" s="1060"/>
      <c r="CU1052" s="1060"/>
      <c r="CV1052" s="1060"/>
      <c r="CW1052" s="1060"/>
      <c r="CX1052" s="1060"/>
    </row>
    <row r="1053" spans="35:102" ht="15" customHeight="1" x14ac:dyDescent="0.3">
      <c r="AI1053" s="1774">
        <v>48113014116</v>
      </c>
      <c r="AJ1053" s="1993" t="s">
        <v>1786</v>
      </c>
      <c r="AK1053" s="1993">
        <v>44722</v>
      </c>
      <c r="AL1053" s="1994" t="s">
        <v>1728</v>
      </c>
      <c r="AM1053" s="1994">
        <v>16</v>
      </c>
      <c r="AN1053" s="1993" t="s">
        <v>192</v>
      </c>
      <c r="BX1053"/>
      <c r="BY1053"/>
      <c r="BZ1053"/>
      <c r="CA1053"/>
      <c r="CB1053"/>
      <c r="CD1053" s="1060"/>
      <c r="CE1053" s="1286"/>
      <c r="CF1053" s="1060"/>
      <c r="CG1053" s="1060"/>
      <c r="CH1053" s="1060"/>
      <c r="CK1053" s="1645"/>
      <c r="CL1053" s="1645"/>
      <c r="CM1053" s="1645"/>
      <c r="CN1053"/>
      <c r="CO1053"/>
      <c r="CP1053"/>
      <c r="CQ1053"/>
      <c r="CR1053"/>
      <c r="CS1053" s="1060"/>
      <c r="CT1053" s="1060"/>
      <c r="CU1053" s="1060"/>
      <c r="CV1053" s="1060"/>
      <c r="CW1053" s="1060"/>
      <c r="CX1053" s="1060"/>
    </row>
    <row r="1054" spans="35:102" ht="15" customHeight="1" x14ac:dyDescent="0.3">
      <c r="AI1054" s="1996">
        <v>48113014119</v>
      </c>
      <c r="AJ1054" s="1997" t="s">
        <v>1786</v>
      </c>
      <c r="AK1054" s="1997">
        <v>111250</v>
      </c>
      <c r="AL1054" s="1998" t="s">
        <v>1729</v>
      </c>
      <c r="AM1054" s="1998">
        <v>4.5</v>
      </c>
      <c r="AN1054" s="1997" t="s">
        <v>192</v>
      </c>
      <c r="BX1054"/>
      <c r="BY1054"/>
      <c r="BZ1054"/>
      <c r="CA1054"/>
      <c r="CB1054"/>
      <c r="CD1054" s="1060"/>
      <c r="CE1054" s="1286"/>
      <c r="CF1054" s="1060"/>
      <c r="CG1054" s="1060"/>
      <c r="CH1054" s="1060"/>
      <c r="CK1054" s="1645"/>
      <c r="CL1054" s="1645"/>
      <c r="CM1054" s="1645"/>
      <c r="CN1054"/>
      <c r="CO1054"/>
      <c r="CP1054"/>
      <c r="CQ1054"/>
      <c r="CR1054"/>
      <c r="CS1054" s="1060"/>
      <c r="CT1054" s="1060"/>
      <c r="CU1054" s="1060"/>
      <c r="CV1054" s="1060"/>
      <c r="CW1054" s="1060"/>
      <c r="CX1054" s="1060"/>
    </row>
    <row r="1055" spans="35:102" ht="15" customHeight="1" x14ac:dyDescent="0.3">
      <c r="AI1055" s="1774">
        <v>48113014120</v>
      </c>
      <c r="AJ1055" s="1993" t="s">
        <v>1786</v>
      </c>
      <c r="AK1055" s="1993">
        <v>133944</v>
      </c>
      <c r="AL1055" s="1994" t="s">
        <v>1729</v>
      </c>
      <c r="AM1055" s="1994">
        <v>2.9</v>
      </c>
      <c r="AN1055" s="1993" t="s">
        <v>192</v>
      </c>
      <c r="BX1055"/>
      <c r="BY1055"/>
      <c r="BZ1055"/>
      <c r="CA1055"/>
      <c r="CB1055"/>
      <c r="CD1055" s="1060"/>
      <c r="CE1055" s="1286"/>
      <c r="CF1055" s="1060"/>
      <c r="CG1055" s="1060"/>
      <c r="CH1055" s="1060"/>
      <c r="CK1055" s="1645"/>
      <c r="CL1055" s="1645"/>
      <c r="CM1055" s="1645"/>
      <c r="CN1055"/>
      <c r="CO1055"/>
      <c r="CP1055"/>
      <c r="CQ1055"/>
      <c r="CR1055"/>
      <c r="CS1055" s="1060"/>
      <c r="CT1055" s="1060"/>
      <c r="CU1055" s="1060"/>
      <c r="CV1055" s="1060"/>
      <c r="CW1055" s="1060"/>
      <c r="CX1055" s="1060"/>
    </row>
    <row r="1056" spans="35:102" ht="15" customHeight="1" x14ac:dyDescent="0.3">
      <c r="AI1056" s="1996">
        <v>48113014121</v>
      </c>
      <c r="AJ1056" s="1997" t="s">
        <v>1786</v>
      </c>
      <c r="AK1056" s="1997">
        <v>72606</v>
      </c>
      <c r="AL1056" s="1998" t="s">
        <v>1727</v>
      </c>
      <c r="AM1056" s="1998">
        <v>7.2</v>
      </c>
      <c r="AN1056" s="1997" t="s">
        <v>192</v>
      </c>
      <c r="BX1056"/>
      <c r="BY1056"/>
      <c r="BZ1056"/>
      <c r="CA1056"/>
      <c r="CB1056"/>
      <c r="CD1056" s="1060"/>
      <c r="CE1056" s="1286"/>
      <c r="CF1056" s="1060"/>
      <c r="CG1056" s="1060"/>
      <c r="CH1056" s="1060"/>
      <c r="CK1056" s="1645"/>
      <c r="CL1056" s="1645"/>
      <c r="CM1056" s="1645"/>
      <c r="CN1056"/>
      <c r="CO1056"/>
      <c r="CP1056"/>
      <c r="CQ1056"/>
      <c r="CR1056"/>
      <c r="CS1056" s="1060"/>
      <c r="CT1056" s="1060"/>
      <c r="CU1056" s="1060"/>
      <c r="CV1056" s="1060"/>
      <c r="CW1056" s="1060"/>
      <c r="CX1056" s="1060"/>
    </row>
    <row r="1057" spans="35:102" ht="15" customHeight="1" x14ac:dyDescent="0.3">
      <c r="AI1057" s="1774">
        <v>48113014123</v>
      </c>
      <c r="AJ1057" s="1993" t="s">
        <v>1786</v>
      </c>
      <c r="AK1057" s="1993">
        <v>142353</v>
      </c>
      <c r="AL1057" s="1994" t="s">
        <v>1729</v>
      </c>
      <c r="AM1057" s="1994">
        <v>0.6</v>
      </c>
      <c r="AN1057" s="1993" t="s">
        <v>192</v>
      </c>
      <c r="BX1057"/>
      <c r="BY1057"/>
      <c r="BZ1057"/>
      <c r="CA1057"/>
      <c r="CB1057"/>
      <c r="CD1057" s="1060"/>
      <c r="CE1057" s="1286"/>
      <c r="CF1057" s="1060"/>
      <c r="CG1057" s="1060"/>
      <c r="CH1057" s="1060"/>
      <c r="CK1057" s="1645"/>
      <c r="CL1057" s="1645"/>
      <c r="CM1057" s="1645"/>
      <c r="CN1057"/>
      <c r="CO1057"/>
      <c r="CP1057"/>
      <c r="CQ1057"/>
      <c r="CR1057"/>
      <c r="CS1057" s="1060"/>
      <c r="CT1057" s="1060"/>
      <c r="CU1057" s="1060"/>
      <c r="CV1057" s="1060"/>
      <c r="CW1057" s="1060"/>
      <c r="CX1057" s="1060"/>
    </row>
    <row r="1058" spans="35:102" ht="15" customHeight="1" x14ac:dyDescent="0.3">
      <c r="AI1058" s="1996">
        <v>48113014124</v>
      </c>
      <c r="AJ1058" s="1997" t="s">
        <v>1786</v>
      </c>
      <c r="AK1058" s="1997">
        <v>150143</v>
      </c>
      <c r="AL1058" s="1998" t="s">
        <v>1729</v>
      </c>
      <c r="AM1058" s="1998">
        <v>2.9</v>
      </c>
      <c r="AN1058" s="1997" t="s">
        <v>192</v>
      </c>
      <c r="BX1058"/>
      <c r="BY1058"/>
      <c r="BZ1058"/>
      <c r="CA1058"/>
      <c r="CB1058"/>
      <c r="CD1058" s="1060"/>
      <c r="CE1058" s="1286"/>
      <c r="CF1058" s="1060"/>
      <c r="CG1058" s="1060"/>
      <c r="CH1058" s="1060"/>
      <c r="CK1058" s="1645"/>
      <c r="CL1058" s="1645"/>
      <c r="CM1058" s="1645"/>
      <c r="CN1058"/>
      <c r="CO1058"/>
      <c r="CP1058"/>
      <c r="CQ1058"/>
      <c r="CR1058"/>
      <c r="CS1058" s="1060"/>
      <c r="CT1058" s="1060"/>
      <c r="CU1058" s="1060"/>
      <c r="CV1058" s="1060"/>
      <c r="CW1058" s="1060"/>
      <c r="CX1058" s="1060"/>
    </row>
    <row r="1059" spans="35:102" ht="15" customHeight="1" x14ac:dyDescent="0.3">
      <c r="AI1059" s="1774">
        <v>48113014126</v>
      </c>
      <c r="AJ1059" s="1993" t="s">
        <v>1786</v>
      </c>
      <c r="AK1059" s="1993">
        <v>121071</v>
      </c>
      <c r="AL1059" s="1994" t="s">
        <v>1729</v>
      </c>
      <c r="AM1059" s="1994">
        <v>7.5</v>
      </c>
      <c r="AN1059" s="1993" t="s">
        <v>192</v>
      </c>
      <c r="BX1059"/>
      <c r="BY1059"/>
      <c r="BZ1059"/>
      <c r="CA1059"/>
      <c r="CB1059"/>
      <c r="CD1059" s="1060"/>
      <c r="CE1059" s="1286"/>
      <c r="CF1059" s="1060"/>
      <c r="CG1059" s="1060"/>
      <c r="CH1059" s="1060"/>
      <c r="CK1059" s="1645"/>
      <c r="CL1059" s="1645"/>
      <c r="CM1059" s="1645"/>
      <c r="CN1059"/>
      <c r="CO1059"/>
      <c r="CP1059"/>
      <c r="CQ1059"/>
      <c r="CR1059"/>
      <c r="CS1059" s="1060"/>
      <c r="CT1059" s="1060"/>
      <c r="CU1059" s="1060"/>
      <c r="CV1059" s="1060"/>
      <c r="CW1059" s="1060"/>
      <c r="CX1059" s="1060"/>
    </row>
    <row r="1060" spans="35:102" ht="15" customHeight="1" x14ac:dyDescent="0.3">
      <c r="AI1060" s="1996">
        <v>48113014127</v>
      </c>
      <c r="AJ1060" s="1997" t="s">
        <v>1786</v>
      </c>
      <c r="AK1060" s="1997">
        <v>93555</v>
      </c>
      <c r="AL1060" s="1998" t="s">
        <v>1729</v>
      </c>
      <c r="AM1060" s="1998">
        <v>5.0999999999999996</v>
      </c>
      <c r="AN1060" s="1997" t="s">
        <v>192</v>
      </c>
      <c r="BX1060"/>
      <c r="BY1060"/>
      <c r="BZ1060"/>
      <c r="CA1060"/>
      <c r="CB1060"/>
      <c r="CD1060" s="1060"/>
      <c r="CE1060" s="1286"/>
      <c r="CF1060" s="1060"/>
      <c r="CG1060" s="1060"/>
      <c r="CH1060" s="1060"/>
      <c r="CK1060" s="1645"/>
      <c r="CL1060" s="1645"/>
      <c r="CM1060" s="1645"/>
      <c r="CN1060"/>
      <c r="CO1060"/>
      <c r="CP1060"/>
      <c r="CQ1060"/>
      <c r="CR1060"/>
      <c r="CS1060" s="1060"/>
      <c r="CT1060" s="1060"/>
      <c r="CU1060" s="1060"/>
      <c r="CV1060" s="1060"/>
      <c r="CW1060" s="1060"/>
      <c r="CX1060" s="1060"/>
    </row>
    <row r="1061" spans="35:102" ht="15" customHeight="1" x14ac:dyDescent="0.3">
      <c r="AI1061" s="1774">
        <v>48113014128</v>
      </c>
      <c r="AJ1061" s="1993" t="s">
        <v>1786</v>
      </c>
      <c r="AK1061" s="1993">
        <v>82212</v>
      </c>
      <c r="AL1061" s="1994" t="s">
        <v>1727</v>
      </c>
      <c r="AM1061" s="1994">
        <v>7.8</v>
      </c>
      <c r="AN1061" s="1993" t="s">
        <v>192</v>
      </c>
      <c r="BX1061"/>
      <c r="BY1061"/>
      <c r="BZ1061"/>
      <c r="CA1061"/>
      <c r="CB1061"/>
      <c r="CD1061" s="1060"/>
      <c r="CE1061" s="1286"/>
      <c r="CF1061" s="1060"/>
      <c r="CG1061" s="1060"/>
      <c r="CH1061" s="1060"/>
      <c r="CK1061" s="1645"/>
      <c r="CL1061" s="1645"/>
      <c r="CM1061" s="1645"/>
      <c r="CN1061"/>
      <c r="CO1061"/>
      <c r="CP1061"/>
      <c r="CQ1061"/>
      <c r="CR1061"/>
      <c r="CS1061" s="1060"/>
      <c r="CT1061" s="1060"/>
      <c r="CU1061" s="1060"/>
      <c r="CV1061" s="1060"/>
      <c r="CW1061" s="1060"/>
      <c r="CX1061" s="1060"/>
    </row>
    <row r="1062" spans="35:102" ht="15" customHeight="1" x14ac:dyDescent="0.3">
      <c r="AI1062" s="1996">
        <v>48113014129</v>
      </c>
      <c r="AJ1062" s="1997" t="s">
        <v>1786</v>
      </c>
      <c r="AK1062" s="1997">
        <v>99547</v>
      </c>
      <c r="AL1062" s="1998" t="s">
        <v>1729</v>
      </c>
      <c r="AM1062" s="1998">
        <v>1.5</v>
      </c>
      <c r="AN1062" s="1997" t="s">
        <v>192</v>
      </c>
      <c r="BX1062"/>
      <c r="BY1062"/>
      <c r="BZ1062"/>
      <c r="CA1062"/>
      <c r="CB1062"/>
      <c r="CD1062" s="1060"/>
      <c r="CE1062" s="1286"/>
      <c r="CF1062" s="1060"/>
      <c r="CG1062" s="1060"/>
      <c r="CH1062" s="1060"/>
      <c r="CK1062" s="1645"/>
      <c r="CL1062" s="1645"/>
      <c r="CM1062" s="1645"/>
      <c r="CN1062"/>
      <c r="CO1062"/>
      <c r="CP1062"/>
      <c r="CQ1062"/>
      <c r="CR1062"/>
      <c r="CS1062" s="1060"/>
      <c r="CT1062" s="1060"/>
      <c r="CU1062" s="1060"/>
      <c r="CV1062" s="1060"/>
      <c r="CW1062" s="1060"/>
      <c r="CX1062" s="1060"/>
    </row>
    <row r="1063" spans="35:102" ht="15" customHeight="1" x14ac:dyDescent="0.3">
      <c r="AI1063" s="1774">
        <v>48113014130</v>
      </c>
      <c r="AJ1063" s="1993" t="s">
        <v>1786</v>
      </c>
      <c r="AK1063" s="1993">
        <v>90150</v>
      </c>
      <c r="AL1063" s="1994" t="s">
        <v>1729</v>
      </c>
      <c r="AM1063" s="1994">
        <v>8.3000000000000007</v>
      </c>
      <c r="AN1063" s="1993" t="s">
        <v>192</v>
      </c>
      <c r="BX1063"/>
      <c r="BY1063"/>
      <c r="BZ1063"/>
      <c r="CA1063"/>
      <c r="CB1063"/>
      <c r="CD1063" s="1060"/>
      <c r="CE1063" s="1286"/>
      <c r="CF1063" s="1060"/>
      <c r="CG1063" s="1060"/>
      <c r="CH1063" s="1060"/>
      <c r="CK1063" s="1645"/>
      <c r="CL1063" s="1645"/>
      <c r="CM1063" s="1645"/>
      <c r="CN1063"/>
      <c r="CO1063"/>
      <c r="CP1063"/>
      <c r="CQ1063"/>
      <c r="CR1063"/>
      <c r="CS1063" s="1060"/>
      <c r="CT1063" s="1060"/>
      <c r="CU1063" s="1060"/>
      <c r="CV1063" s="1060"/>
      <c r="CW1063" s="1060"/>
      <c r="CX1063" s="1060"/>
    </row>
    <row r="1064" spans="35:102" ht="15" customHeight="1" x14ac:dyDescent="0.3">
      <c r="AI1064" s="1996">
        <v>48113014131</v>
      </c>
      <c r="AJ1064" s="1997" t="s">
        <v>1786</v>
      </c>
      <c r="AK1064" s="1997">
        <v>64245</v>
      </c>
      <c r="AL1064" s="1998" t="s">
        <v>1727</v>
      </c>
      <c r="AM1064" s="1998">
        <v>9.4</v>
      </c>
      <c r="AN1064" s="1997" t="s">
        <v>192</v>
      </c>
      <c r="BX1064"/>
      <c r="BY1064"/>
      <c r="BZ1064"/>
      <c r="CA1064"/>
      <c r="CB1064"/>
      <c r="CD1064" s="1060"/>
      <c r="CE1064" s="1286"/>
      <c r="CF1064" s="1060"/>
      <c r="CG1064" s="1060"/>
      <c r="CH1064" s="1060"/>
      <c r="CK1064" s="1645"/>
      <c r="CL1064" s="1645"/>
      <c r="CM1064" s="1645"/>
      <c r="CN1064"/>
      <c r="CO1064"/>
      <c r="CP1064"/>
      <c r="CQ1064"/>
      <c r="CR1064"/>
      <c r="CS1064" s="1060"/>
      <c r="CT1064" s="1060"/>
      <c r="CU1064" s="1060"/>
      <c r="CV1064" s="1060"/>
      <c r="CW1064" s="1060"/>
      <c r="CX1064" s="1060"/>
    </row>
    <row r="1065" spans="35:102" ht="15" customHeight="1" x14ac:dyDescent="0.3">
      <c r="AI1065" s="1774">
        <v>48113014132</v>
      </c>
      <c r="AJ1065" s="1993" t="s">
        <v>1786</v>
      </c>
      <c r="AK1065" s="1993">
        <v>71570</v>
      </c>
      <c r="AL1065" s="1994" t="s">
        <v>1727</v>
      </c>
      <c r="AM1065" s="1994">
        <v>20</v>
      </c>
      <c r="AN1065" s="1993" t="s">
        <v>193</v>
      </c>
      <c r="BX1065"/>
      <c r="BY1065"/>
      <c r="BZ1065"/>
      <c r="CA1065"/>
      <c r="CB1065"/>
      <c r="CD1065" s="1060"/>
      <c r="CE1065" s="1286"/>
      <c r="CF1065" s="1060"/>
      <c r="CG1065" s="1060"/>
      <c r="CH1065" s="1060"/>
      <c r="CK1065" s="1645"/>
      <c r="CL1065" s="1645"/>
      <c r="CM1065" s="1645"/>
      <c r="CN1065"/>
      <c r="CO1065"/>
      <c r="CP1065"/>
      <c r="CQ1065"/>
      <c r="CR1065"/>
      <c r="CS1065" s="1060"/>
      <c r="CT1065" s="1060"/>
      <c r="CU1065" s="1060"/>
      <c r="CV1065" s="1060"/>
      <c r="CW1065" s="1060"/>
      <c r="CX1065" s="1060"/>
    </row>
    <row r="1066" spans="35:102" ht="15" customHeight="1" x14ac:dyDescent="0.3">
      <c r="AI1066" s="1996">
        <v>48113014133</v>
      </c>
      <c r="AJ1066" s="1997" t="s">
        <v>1786</v>
      </c>
      <c r="AK1066" s="1997">
        <v>42401</v>
      </c>
      <c r="AL1066" s="1998" t="s">
        <v>1730</v>
      </c>
      <c r="AM1066" s="1998">
        <v>17.600000000000001</v>
      </c>
      <c r="AN1066" s="1997" t="s">
        <v>192</v>
      </c>
      <c r="BX1066"/>
      <c r="BY1066"/>
      <c r="BZ1066"/>
      <c r="CA1066"/>
      <c r="CB1066"/>
      <c r="CD1066" s="1060"/>
      <c r="CE1066" s="1286"/>
      <c r="CF1066" s="1060"/>
      <c r="CG1066" s="1060"/>
      <c r="CH1066" s="1060"/>
      <c r="CK1066" s="1645"/>
      <c r="CL1066" s="1645"/>
      <c r="CM1066" s="1645"/>
      <c r="CN1066"/>
      <c r="CO1066"/>
      <c r="CP1066"/>
      <c r="CQ1066"/>
      <c r="CR1066"/>
      <c r="CS1066" s="1060"/>
      <c r="CT1066" s="1060"/>
      <c r="CU1066" s="1060"/>
      <c r="CV1066" s="1060"/>
      <c r="CW1066" s="1060"/>
      <c r="CX1066" s="1060"/>
    </row>
    <row r="1067" spans="35:102" ht="15" customHeight="1" x14ac:dyDescent="0.3">
      <c r="AI1067" s="1774">
        <v>48113014134</v>
      </c>
      <c r="AJ1067" s="1993" t="s">
        <v>1786</v>
      </c>
      <c r="AK1067" s="1993">
        <v>123534</v>
      </c>
      <c r="AL1067" s="1994" t="s">
        <v>1729</v>
      </c>
      <c r="AM1067" s="1994">
        <v>1</v>
      </c>
      <c r="AN1067" s="1993" t="s">
        <v>192</v>
      </c>
      <c r="BX1067"/>
      <c r="BY1067"/>
      <c r="BZ1067"/>
      <c r="CA1067"/>
      <c r="CB1067"/>
      <c r="CD1067" s="1060"/>
      <c r="CE1067" s="1286"/>
      <c r="CF1067" s="1060"/>
      <c r="CG1067" s="1060"/>
      <c r="CH1067" s="1060"/>
      <c r="CK1067" s="1645"/>
      <c r="CL1067" s="1645"/>
      <c r="CM1067" s="1645"/>
      <c r="CN1067"/>
      <c r="CO1067"/>
      <c r="CP1067"/>
      <c r="CQ1067"/>
      <c r="CR1067"/>
      <c r="CS1067" s="1060"/>
      <c r="CT1067" s="1060"/>
      <c r="CU1067" s="1060"/>
      <c r="CV1067" s="1060"/>
      <c r="CW1067" s="1060"/>
      <c r="CX1067" s="1060"/>
    </row>
    <row r="1068" spans="35:102" ht="15" customHeight="1" x14ac:dyDescent="0.3">
      <c r="AI1068" s="1996">
        <v>48113014135</v>
      </c>
      <c r="AJ1068" s="1997" t="s">
        <v>1786</v>
      </c>
      <c r="AK1068" s="1997">
        <v>89327</v>
      </c>
      <c r="AL1068" s="1998" t="s">
        <v>1729</v>
      </c>
      <c r="AM1068" s="1998">
        <v>8.5</v>
      </c>
      <c r="AN1068" s="1997" t="s">
        <v>192</v>
      </c>
      <c r="BX1068"/>
      <c r="BY1068"/>
      <c r="BZ1068"/>
      <c r="CA1068"/>
      <c r="CB1068"/>
      <c r="CD1068" s="1060"/>
      <c r="CE1068" s="1286"/>
      <c r="CF1068" s="1060"/>
      <c r="CG1068" s="1060"/>
      <c r="CH1068" s="1060"/>
      <c r="CK1068" s="1645"/>
      <c r="CL1068" s="1645"/>
      <c r="CM1068" s="1645"/>
      <c r="CN1068"/>
      <c r="CO1068"/>
      <c r="CP1068"/>
      <c r="CQ1068"/>
      <c r="CR1068"/>
      <c r="CS1068" s="1060"/>
      <c r="CT1068" s="1060"/>
      <c r="CU1068" s="1060"/>
      <c r="CV1068" s="1060"/>
      <c r="CW1068" s="1060"/>
      <c r="CX1068" s="1060"/>
    </row>
    <row r="1069" spans="35:102" ht="15" customHeight="1" x14ac:dyDescent="0.3">
      <c r="AI1069" s="1774">
        <v>48113014136</v>
      </c>
      <c r="AJ1069" s="1993" t="s">
        <v>1786</v>
      </c>
      <c r="AK1069" s="1993">
        <v>70787</v>
      </c>
      <c r="AL1069" s="1994" t="s">
        <v>1727</v>
      </c>
      <c r="AM1069" s="1994">
        <v>9.8000000000000007</v>
      </c>
      <c r="AN1069" s="1993" t="s">
        <v>192</v>
      </c>
      <c r="BX1069"/>
      <c r="BY1069"/>
      <c r="BZ1069"/>
      <c r="CA1069"/>
      <c r="CB1069"/>
      <c r="CD1069" s="1060"/>
      <c r="CE1069" s="1286"/>
      <c r="CF1069" s="1060"/>
      <c r="CG1069" s="1060"/>
      <c r="CH1069" s="1060"/>
      <c r="CK1069" s="1645"/>
      <c r="CL1069" s="1645"/>
      <c r="CM1069" s="1645"/>
      <c r="CN1069"/>
      <c r="CO1069"/>
      <c r="CP1069"/>
      <c r="CQ1069"/>
      <c r="CR1069"/>
      <c r="CS1069" s="1060"/>
      <c r="CT1069" s="1060"/>
      <c r="CU1069" s="1060"/>
      <c r="CV1069" s="1060"/>
      <c r="CW1069" s="1060"/>
      <c r="CX1069" s="1060"/>
    </row>
    <row r="1070" spans="35:102" ht="15" customHeight="1" x14ac:dyDescent="0.3">
      <c r="AI1070" s="1996">
        <v>48113014137</v>
      </c>
      <c r="AJ1070" s="1997" t="s">
        <v>1786</v>
      </c>
      <c r="AK1070" s="1997">
        <v>99648</v>
      </c>
      <c r="AL1070" s="1998" t="s">
        <v>1729</v>
      </c>
      <c r="AM1070" s="1998">
        <v>3.7</v>
      </c>
      <c r="AN1070" s="1997" t="s">
        <v>192</v>
      </c>
      <c r="BX1070"/>
      <c r="BY1070"/>
      <c r="BZ1070"/>
      <c r="CA1070"/>
      <c r="CB1070"/>
      <c r="CD1070" s="1060"/>
      <c r="CE1070" s="1286"/>
      <c r="CF1070" s="1060"/>
      <c r="CG1070" s="1060"/>
      <c r="CH1070" s="1060"/>
      <c r="CK1070" s="1645"/>
      <c r="CL1070" s="1645"/>
      <c r="CM1070" s="1645"/>
      <c r="CN1070"/>
      <c r="CO1070"/>
      <c r="CP1070"/>
      <c r="CQ1070"/>
      <c r="CR1070"/>
      <c r="CS1070" s="1060"/>
      <c r="CT1070" s="1060"/>
      <c r="CU1070" s="1060"/>
      <c r="CV1070" s="1060"/>
      <c r="CW1070" s="1060"/>
      <c r="CX1070" s="1060"/>
    </row>
    <row r="1071" spans="35:102" ht="15" customHeight="1" x14ac:dyDescent="0.3">
      <c r="AI1071" s="1774">
        <v>48113014138</v>
      </c>
      <c r="AJ1071" s="1993" t="s">
        <v>1786</v>
      </c>
      <c r="AK1071" s="1993">
        <v>102849</v>
      </c>
      <c r="AL1071" s="1994" t="s">
        <v>1729</v>
      </c>
      <c r="AM1071" s="1994">
        <v>2.6</v>
      </c>
      <c r="AN1071" s="1993" t="s">
        <v>192</v>
      </c>
      <c r="BX1071"/>
      <c r="BY1071"/>
      <c r="BZ1071"/>
      <c r="CA1071"/>
      <c r="CB1071"/>
      <c r="CD1071" s="1060"/>
      <c r="CE1071" s="1286"/>
      <c r="CF1071" s="1060"/>
      <c r="CG1071" s="1060"/>
      <c r="CH1071" s="1060"/>
      <c r="CK1071" s="1645"/>
      <c r="CL1071" s="1645"/>
      <c r="CM1071" s="1645"/>
      <c r="CN1071"/>
      <c r="CO1071"/>
      <c r="CP1071"/>
      <c r="CQ1071"/>
      <c r="CR1071"/>
      <c r="CS1071" s="1060"/>
      <c r="CT1071" s="1060"/>
      <c r="CU1071" s="1060"/>
      <c r="CV1071" s="1060"/>
      <c r="CW1071" s="1060"/>
      <c r="CX1071" s="1060"/>
    </row>
    <row r="1072" spans="35:102" ht="15" customHeight="1" x14ac:dyDescent="0.3">
      <c r="AI1072" s="1996">
        <v>48113014203</v>
      </c>
      <c r="AJ1072" s="1997" t="s">
        <v>1786</v>
      </c>
      <c r="AK1072" s="1997">
        <v>60564</v>
      </c>
      <c r="AL1072" s="1998" t="s">
        <v>1727</v>
      </c>
      <c r="AM1072" s="1998">
        <v>7.8</v>
      </c>
      <c r="AN1072" s="1997" t="s">
        <v>192</v>
      </c>
      <c r="BX1072"/>
      <c r="BY1072"/>
      <c r="BZ1072"/>
      <c r="CA1072"/>
      <c r="CB1072"/>
      <c r="CD1072" s="1060"/>
      <c r="CE1072" s="1286"/>
      <c r="CF1072" s="1060"/>
      <c r="CG1072" s="1060"/>
      <c r="CH1072" s="1060"/>
      <c r="CK1072" s="1645"/>
      <c r="CL1072" s="1645"/>
      <c r="CM1072" s="1645"/>
      <c r="CN1072"/>
      <c r="CO1072"/>
      <c r="CP1072"/>
      <c r="CQ1072"/>
      <c r="CR1072"/>
      <c r="CS1072" s="1060"/>
      <c r="CT1072" s="1060"/>
      <c r="CU1072" s="1060"/>
      <c r="CV1072" s="1060"/>
      <c r="CW1072" s="1060"/>
      <c r="CX1072" s="1060"/>
    </row>
    <row r="1073" spans="35:102" ht="15" customHeight="1" x14ac:dyDescent="0.3">
      <c r="AI1073" s="1774">
        <v>48113014204</v>
      </c>
      <c r="AJ1073" s="1993" t="s">
        <v>1786</v>
      </c>
      <c r="AK1073" s="1993">
        <v>29464</v>
      </c>
      <c r="AL1073" s="1994" t="s">
        <v>1730</v>
      </c>
      <c r="AM1073" s="1994">
        <v>40.700000000000003</v>
      </c>
      <c r="AN1073" s="1993" t="s">
        <v>193</v>
      </c>
      <c r="BX1073"/>
      <c r="BY1073"/>
      <c r="BZ1073"/>
      <c r="CA1073"/>
      <c r="CB1073"/>
      <c r="CD1073" s="1060"/>
      <c r="CE1073" s="1286"/>
      <c r="CF1073" s="1060"/>
      <c r="CG1073" s="1060"/>
      <c r="CH1073" s="1060"/>
      <c r="CK1073" s="1645"/>
      <c r="CL1073" s="1645"/>
      <c r="CM1073" s="1645"/>
      <c r="CN1073"/>
      <c r="CO1073"/>
      <c r="CP1073"/>
      <c r="CQ1073"/>
      <c r="CR1073"/>
      <c r="CS1073" s="1060"/>
      <c r="CT1073" s="1060"/>
      <c r="CU1073" s="1060"/>
      <c r="CV1073" s="1060"/>
      <c r="CW1073" s="1060"/>
      <c r="CX1073" s="1060"/>
    </row>
    <row r="1074" spans="35:102" ht="15" customHeight="1" x14ac:dyDescent="0.3">
      <c r="AI1074" s="1996">
        <v>48113014205</v>
      </c>
      <c r="AJ1074" s="1997" t="s">
        <v>1786</v>
      </c>
      <c r="AK1074" s="1997">
        <v>136125</v>
      </c>
      <c r="AL1074" s="1998" t="s">
        <v>1729</v>
      </c>
      <c r="AM1074" s="1998">
        <v>9.3000000000000007</v>
      </c>
      <c r="AN1074" s="1997" t="s">
        <v>192</v>
      </c>
      <c r="BX1074"/>
      <c r="BY1074"/>
      <c r="BZ1074"/>
      <c r="CA1074"/>
      <c r="CB1074"/>
      <c r="CD1074" s="1060"/>
      <c r="CE1074" s="1286"/>
      <c r="CF1074" s="1060"/>
      <c r="CG1074" s="1060"/>
      <c r="CH1074" s="1060"/>
      <c r="CK1074" s="1645"/>
      <c r="CL1074" s="1645"/>
      <c r="CM1074" s="1645"/>
      <c r="CN1074"/>
      <c r="CO1074"/>
      <c r="CP1074"/>
      <c r="CQ1074"/>
      <c r="CR1074"/>
      <c r="CS1074" s="1060"/>
      <c r="CT1074" s="1060"/>
      <c r="CU1074" s="1060"/>
      <c r="CV1074" s="1060"/>
      <c r="CW1074" s="1060"/>
      <c r="CX1074" s="1060"/>
    </row>
    <row r="1075" spans="35:102" ht="15" customHeight="1" x14ac:dyDescent="0.3">
      <c r="AI1075" s="1774">
        <v>48113014206</v>
      </c>
      <c r="AJ1075" s="1993" t="s">
        <v>1786</v>
      </c>
      <c r="AK1075" s="1993">
        <v>77946</v>
      </c>
      <c r="AL1075" s="1994" t="s">
        <v>1727</v>
      </c>
      <c r="AM1075" s="1994">
        <v>6.9</v>
      </c>
      <c r="AN1075" s="1993" t="s">
        <v>192</v>
      </c>
      <c r="BX1075"/>
      <c r="BY1075"/>
      <c r="BZ1075"/>
      <c r="CA1075"/>
      <c r="CB1075"/>
      <c r="CD1075" s="1060"/>
      <c r="CE1075" s="1286"/>
      <c r="CF1075" s="1060"/>
      <c r="CG1075" s="1060"/>
      <c r="CH1075" s="1060"/>
      <c r="CK1075" s="1645"/>
      <c r="CL1075" s="1645"/>
      <c r="CM1075" s="1645"/>
      <c r="CN1075"/>
      <c r="CO1075"/>
      <c r="CP1075"/>
      <c r="CQ1075"/>
      <c r="CR1075"/>
      <c r="CS1075" s="1060"/>
      <c r="CT1075" s="1060"/>
      <c r="CU1075" s="1060"/>
      <c r="CV1075" s="1060"/>
      <c r="CW1075" s="1060"/>
      <c r="CX1075" s="1060"/>
    </row>
    <row r="1076" spans="35:102" ht="15" customHeight="1" x14ac:dyDescent="0.3">
      <c r="AI1076" s="1996">
        <v>48113014302</v>
      </c>
      <c r="AJ1076" s="1997" t="s">
        <v>1786</v>
      </c>
      <c r="AK1076" s="1997">
        <v>48813</v>
      </c>
      <c r="AL1076" s="1998" t="s">
        <v>1728</v>
      </c>
      <c r="AM1076" s="1998">
        <v>15</v>
      </c>
      <c r="AN1076" s="1997" t="s">
        <v>192</v>
      </c>
      <c r="BX1076"/>
      <c r="BY1076"/>
      <c r="BZ1076"/>
      <c r="CA1076"/>
      <c r="CB1076"/>
      <c r="CD1076" s="1060"/>
      <c r="CE1076" s="1286"/>
      <c r="CF1076" s="1060"/>
      <c r="CG1076" s="1060"/>
      <c r="CH1076" s="1060"/>
      <c r="CK1076" s="1645"/>
      <c r="CL1076" s="1645"/>
      <c r="CM1076" s="1645"/>
      <c r="CN1076"/>
      <c r="CO1076"/>
      <c r="CP1076"/>
      <c r="CQ1076"/>
      <c r="CR1076"/>
      <c r="CS1076" s="1060"/>
      <c r="CT1076" s="1060"/>
      <c r="CU1076" s="1060"/>
      <c r="CV1076" s="1060"/>
      <c r="CW1076" s="1060"/>
      <c r="CX1076" s="1060"/>
    </row>
    <row r="1077" spans="35:102" ht="15" customHeight="1" x14ac:dyDescent="0.3">
      <c r="AI1077" s="1774">
        <v>48113014306</v>
      </c>
      <c r="AJ1077" s="1993" t="s">
        <v>1786</v>
      </c>
      <c r="AK1077" s="1993">
        <v>51859</v>
      </c>
      <c r="AL1077" s="1994" t="s">
        <v>1728</v>
      </c>
      <c r="AM1077" s="1994">
        <v>19.899999999999999</v>
      </c>
      <c r="AN1077" s="1993" t="s">
        <v>192</v>
      </c>
      <c r="BX1077"/>
      <c r="BY1077"/>
      <c r="BZ1077"/>
      <c r="CA1077"/>
      <c r="CB1077"/>
      <c r="CD1077" s="1060"/>
      <c r="CE1077" s="1286"/>
      <c r="CF1077" s="1060"/>
      <c r="CG1077" s="1060"/>
      <c r="CH1077" s="1060"/>
      <c r="CK1077" s="1645"/>
      <c r="CL1077" s="1645"/>
      <c r="CM1077" s="1645"/>
      <c r="CN1077"/>
      <c r="CO1077"/>
      <c r="CP1077"/>
      <c r="CQ1077"/>
      <c r="CR1077"/>
      <c r="CS1077" s="1060"/>
      <c r="CT1077" s="1060"/>
      <c r="CU1077" s="1060"/>
      <c r="CV1077" s="1060"/>
      <c r="CW1077" s="1060"/>
      <c r="CX1077" s="1060"/>
    </row>
    <row r="1078" spans="35:102" ht="15" customHeight="1" x14ac:dyDescent="0.3">
      <c r="AI1078" s="1996">
        <v>48113014307</v>
      </c>
      <c r="AJ1078" s="1997" t="s">
        <v>1786</v>
      </c>
      <c r="AK1078" s="1997">
        <v>64635</v>
      </c>
      <c r="AL1078" s="1998" t="s">
        <v>1727</v>
      </c>
      <c r="AM1078" s="1998">
        <v>3.5</v>
      </c>
      <c r="AN1078" s="1997" t="s">
        <v>192</v>
      </c>
      <c r="BX1078"/>
      <c r="BY1078"/>
      <c r="BZ1078"/>
      <c r="CA1078"/>
      <c r="CB1078"/>
      <c r="CD1078" s="1060"/>
      <c r="CE1078" s="1286"/>
      <c r="CF1078" s="1060"/>
      <c r="CG1078" s="1060"/>
      <c r="CH1078" s="1060"/>
      <c r="CK1078" s="1645"/>
      <c r="CL1078" s="1645"/>
      <c r="CM1078" s="1645"/>
      <c r="CN1078"/>
      <c r="CO1078"/>
      <c r="CP1078"/>
      <c r="CQ1078"/>
      <c r="CR1078"/>
      <c r="CS1078" s="1060"/>
      <c r="CT1078" s="1060"/>
      <c r="CU1078" s="1060"/>
      <c r="CV1078" s="1060"/>
      <c r="CW1078" s="1060"/>
      <c r="CX1078" s="1060"/>
    </row>
    <row r="1079" spans="35:102" ht="15" customHeight="1" x14ac:dyDescent="0.3">
      <c r="AI1079" s="1774">
        <v>48113014308</v>
      </c>
      <c r="AJ1079" s="1993" t="s">
        <v>1786</v>
      </c>
      <c r="AK1079" s="1993">
        <v>38373</v>
      </c>
      <c r="AL1079" s="1994" t="s">
        <v>1730</v>
      </c>
      <c r="AM1079" s="1994">
        <v>29.7</v>
      </c>
      <c r="AN1079" s="1993" t="s">
        <v>193</v>
      </c>
      <c r="BX1079"/>
      <c r="BY1079"/>
      <c r="BZ1079"/>
      <c r="CA1079"/>
      <c r="CB1079"/>
      <c r="CD1079" s="1060"/>
      <c r="CE1079" s="1286"/>
      <c r="CF1079" s="1060"/>
      <c r="CG1079" s="1060"/>
      <c r="CH1079" s="1060"/>
      <c r="CK1079" s="1645"/>
      <c r="CL1079" s="1645"/>
      <c r="CM1079" s="1645"/>
      <c r="CN1079"/>
      <c r="CO1079"/>
      <c r="CP1079"/>
      <c r="CQ1079"/>
      <c r="CR1079"/>
      <c r="CS1079" s="1060"/>
      <c r="CT1079" s="1060"/>
      <c r="CU1079" s="1060"/>
      <c r="CV1079" s="1060"/>
      <c r="CW1079" s="1060"/>
      <c r="CX1079" s="1060"/>
    </row>
    <row r="1080" spans="35:102" ht="15" customHeight="1" x14ac:dyDescent="0.3">
      <c r="AI1080" s="1996">
        <v>48113014309</v>
      </c>
      <c r="AJ1080" s="1997" t="s">
        <v>1786</v>
      </c>
      <c r="AK1080" s="1997">
        <v>37174</v>
      </c>
      <c r="AL1080" s="1998" t="s">
        <v>1730</v>
      </c>
      <c r="AM1080" s="1998">
        <v>23.9</v>
      </c>
      <c r="AN1080" s="1997" t="s">
        <v>193</v>
      </c>
      <c r="BX1080"/>
      <c r="BY1080"/>
      <c r="BZ1080"/>
      <c r="CA1080"/>
      <c r="CB1080"/>
      <c r="CD1080" s="1060"/>
      <c r="CE1080" s="1286"/>
      <c r="CF1080" s="1060"/>
      <c r="CG1080" s="1060"/>
      <c r="CH1080" s="1060"/>
      <c r="CK1080" s="1645"/>
      <c r="CL1080" s="1645"/>
      <c r="CM1080" s="1645"/>
      <c r="CN1080"/>
      <c r="CO1080"/>
      <c r="CP1080"/>
      <c r="CQ1080"/>
      <c r="CR1080"/>
      <c r="CS1080" s="1060"/>
      <c r="CT1080" s="1060"/>
      <c r="CU1080" s="1060"/>
      <c r="CV1080" s="1060"/>
      <c r="CW1080" s="1060"/>
      <c r="CX1080" s="1060"/>
    </row>
    <row r="1081" spans="35:102" ht="15" customHeight="1" x14ac:dyDescent="0.3">
      <c r="AI1081" s="1774">
        <v>48113014310</v>
      </c>
      <c r="AJ1081" s="1993" t="s">
        <v>1786</v>
      </c>
      <c r="AK1081" s="1993">
        <v>45724</v>
      </c>
      <c r="AL1081" s="1994" t="s">
        <v>1728</v>
      </c>
      <c r="AM1081" s="1994">
        <v>16.600000000000001</v>
      </c>
      <c r="AN1081" s="1993" t="s">
        <v>192</v>
      </c>
      <c r="BX1081"/>
      <c r="BY1081"/>
      <c r="BZ1081"/>
      <c r="CA1081"/>
      <c r="CB1081"/>
      <c r="CD1081" s="1060"/>
      <c r="CE1081" s="1286"/>
      <c r="CF1081" s="1060"/>
      <c r="CG1081" s="1060"/>
      <c r="CH1081" s="1060"/>
      <c r="CK1081" s="1645"/>
      <c r="CL1081" s="1645"/>
      <c r="CM1081" s="1645"/>
      <c r="CN1081"/>
      <c r="CO1081"/>
      <c r="CP1081"/>
      <c r="CQ1081"/>
      <c r="CR1081"/>
      <c r="CS1081" s="1060"/>
      <c r="CT1081" s="1060"/>
      <c r="CU1081" s="1060"/>
      <c r="CV1081" s="1060"/>
      <c r="CW1081" s="1060"/>
      <c r="CX1081" s="1060"/>
    </row>
    <row r="1082" spans="35:102" ht="15" customHeight="1" x14ac:dyDescent="0.3">
      <c r="AI1082" s="1996">
        <v>48113014311</v>
      </c>
      <c r="AJ1082" s="1997" t="s">
        <v>1786</v>
      </c>
      <c r="AK1082" s="1997">
        <v>71569</v>
      </c>
      <c r="AL1082" s="1998" t="s">
        <v>1727</v>
      </c>
      <c r="AM1082" s="1998">
        <v>10.1</v>
      </c>
      <c r="AN1082" s="1997" t="s">
        <v>192</v>
      </c>
      <c r="BX1082"/>
      <c r="BY1082"/>
      <c r="BZ1082"/>
      <c r="CA1082"/>
      <c r="CB1082"/>
      <c r="CD1082" s="1060"/>
      <c r="CE1082" s="1286"/>
      <c r="CF1082" s="1060"/>
      <c r="CG1082" s="1060"/>
      <c r="CH1082" s="1060"/>
      <c r="CK1082" s="1645"/>
      <c r="CL1082" s="1645"/>
      <c r="CM1082" s="1645"/>
      <c r="CN1082"/>
      <c r="CO1082"/>
      <c r="CP1082"/>
      <c r="CQ1082"/>
      <c r="CR1082"/>
      <c r="CS1082" s="1060"/>
      <c r="CT1082" s="1060"/>
      <c r="CU1082" s="1060"/>
      <c r="CV1082" s="1060"/>
      <c r="CW1082" s="1060"/>
      <c r="CX1082" s="1060"/>
    </row>
    <row r="1083" spans="35:102" ht="15" customHeight="1" x14ac:dyDescent="0.3">
      <c r="AI1083" s="1774">
        <v>48113014312</v>
      </c>
      <c r="AJ1083" s="1993" t="s">
        <v>1786</v>
      </c>
      <c r="AK1083" s="1993">
        <v>84290</v>
      </c>
      <c r="AL1083" s="1994" t="s">
        <v>1729</v>
      </c>
      <c r="AM1083" s="1994">
        <v>5.5</v>
      </c>
      <c r="AN1083" s="1993" t="s">
        <v>192</v>
      </c>
      <c r="BX1083"/>
      <c r="BY1083"/>
      <c r="BZ1083"/>
      <c r="CA1083"/>
      <c r="CB1083"/>
      <c r="CD1083" s="1060"/>
      <c r="CE1083" s="1286"/>
      <c r="CF1083" s="1060"/>
      <c r="CG1083" s="1060"/>
      <c r="CH1083" s="1060"/>
      <c r="CK1083" s="1645"/>
      <c r="CL1083" s="1645"/>
      <c r="CM1083" s="1645"/>
      <c r="CN1083"/>
      <c r="CO1083"/>
      <c r="CP1083"/>
      <c r="CQ1083"/>
      <c r="CR1083"/>
      <c r="CS1083" s="1060"/>
      <c r="CT1083" s="1060"/>
      <c r="CU1083" s="1060"/>
      <c r="CV1083" s="1060"/>
      <c r="CW1083" s="1060"/>
      <c r="CX1083" s="1060"/>
    </row>
    <row r="1084" spans="35:102" ht="15" customHeight="1" x14ac:dyDescent="0.3">
      <c r="AI1084" s="1996">
        <v>48113014403</v>
      </c>
      <c r="AJ1084" s="1997" t="s">
        <v>1786</v>
      </c>
      <c r="AK1084" s="1997">
        <v>44269</v>
      </c>
      <c r="AL1084" s="1998" t="s">
        <v>1728</v>
      </c>
      <c r="AM1084" s="1998">
        <v>16.8</v>
      </c>
      <c r="AN1084" s="1997" t="s">
        <v>192</v>
      </c>
      <c r="BX1084"/>
      <c r="BY1084"/>
      <c r="BZ1084"/>
      <c r="CA1084"/>
      <c r="CB1084"/>
      <c r="CD1084" s="1060"/>
      <c r="CE1084" s="1286"/>
      <c r="CF1084" s="1060"/>
      <c r="CG1084" s="1060"/>
      <c r="CH1084" s="1060"/>
      <c r="CK1084" s="1645"/>
      <c r="CL1084" s="1645"/>
      <c r="CM1084" s="1645"/>
      <c r="CN1084"/>
      <c r="CO1084"/>
      <c r="CP1084"/>
      <c r="CQ1084"/>
      <c r="CR1084"/>
      <c r="CS1084" s="1060"/>
      <c r="CT1084" s="1060"/>
      <c r="CU1084" s="1060"/>
      <c r="CV1084" s="1060"/>
      <c r="CW1084" s="1060"/>
      <c r="CX1084" s="1060"/>
    </row>
    <row r="1085" spans="35:102" ht="15" customHeight="1" x14ac:dyDescent="0.3">
      <c r="AI1085" s="1774">
        <v>48113014405</v>
      </c>
      <c r="AJ1085" s="1993" t="s">
        <v>1786</v>
      </c>
      <c r="AK1085" s="1993">
        <v>42198</v>
      </c>
      <c r="AL1085" s="1994" t="s">
        <v>1730</v>
      </c>
      <c r="AM1085" s="1994">
        <v>15.4</v>
      </c>
      <c r="AN1085" s="1993" t="s">
        <v>192</v>
      </c>
      <c r="BX1085"/>
      <c r="BY1085"/>
      <c r="BZ1085"/>
      <c r="CA1085"/>
      <c r="CB1085"/>
      <c r="CD1085" s="1060"/>
      <c r="CE1085" s="1286"/>
      <c r="CF1085" s="1060"/>
      <c r="CG1085" s="1060"/>
      <c r="CH1085" s="1060"/>
      <c r="CK1085" s="1645"/>
      <c r="CL1085" s="1645"/>
      <c r="CM1085" s="1645"/>
      <c r="CN1085"/>
      <c r="CO1085"/>
      <c r="CP1085"/>
      <c r="CQ1085"/>
      <c r="CR1085"/>
      <c r="CS1085" s="1060"/>
      <c r="CT1085" s="1060"/>
      <c r="CU1085" s="1060"/>
      <c r="CV1085" s="1060"/>
      <c r="CW1085" s="1060"/>
      <c r="CX1085" s="1060"/>
    </row>
    <row r="1086" spans="35:102" ht="15" customHeight="1" x14ac:dyDescent="0.3">
      <c r="AI1086" s="1996">
        <v>48113014406</v>
      </c>
      <c r="AJ1086" s="1997" t="s">
        <v>1786</v>
      </c>
      <c r="AK1086" s="1997">
        <v>51006</v>
      </c>
      <c r="AL1086" s="1998" t="s">
        <v>1728</v>
      </c>
      <c r="AM1086" s="1998">
        <v>14.4</v>
      </c>
      <c r="AN1086" s="1997" t="s">
        <v>192</v>
      </c>
      <c r="BX1086"/>
      <c r="BY1086"/>
      <c r="BZ1086"/>
      <c r="CA1086"/>
      <c r="CB1086"/>
      <c r="CD1086" s="1060"/>
      <c r="CE1086" s="1286"/>
      <c r="CF1086" s="1060"/>
      <c r="CG1086" s="1060"/>
      <c r="CH1086" s="1060"/>
      <c r="CK1086" s="1645"/>
      <c r="CL1086" s="1645"/>
      <c r="CM1086" s="1645"/>
      <c r="CN1086"/>
      <c r="CO1086"/>
      <c r="CP1086"/>
      <c r="CQ1086"/>
      <c r="CR1086"/>
      <c r="CS1086" s="1060"/>
      <c r="CT1086" s="1060"/>
      <c r="CU1086" s="1060"/>
      <c r="CV1086" s="1060"/>
      <c r="CW1086" s="1060"/>
      <c r="CX1086" s="1060"/>
    </row>
    <row r="1087" spans="35:102" ht="15" customHeight="1" x14ac:dyDescent="0.3">
      <c r="AI1087" s="1774">
        <v>48113014407</v>
      </c>
      <c r="AJ1087" s="1993" t="s">
        <v>1786</v>
      </c>
      <c r="AK1087" s="1993">
        <v>39602</v>
      </c>
      <c r="AL1087" s="1994" t="s">
        <v>1730</v>
      </c>
      <c r="AM1087" s="1994">
        <v>14.7</v>
      </c>
      <c r="AN1087" s="1993" t="s">
        <v>192</v>
      </c>
      <c r="BX1087"/>
      <c r="BY1087"/>
      <c r="BZ1087"/>
      <c r="CA1087"/>
      <c r="CB1087"/>
      <c r="CD1087" s="1060"/>
      <c r="CE1087" s="1286"/>
      <c r="CF1087" s="1060"/>
      <c r="CG1087" s="1060"/>
      <c r="CH1087" s="1060"/>
      <c r="CK1087" s="1645"/>
      <c r="CL1087" s="1645"/>
      <c r="CM1087" s="1645"/>
      <c r="CN1087"/>
      <c r="CO1087"/>
      <c r="CP1087"/>
      <c r="CQ1087"/>
      <c r="CR1087"/>
      <c r="CS1087" s="1060"/>
      <c r="CT1087" s="1060"/>
      <c r="CU1087" s="1060"/>
      <c r="CV1087" s="1060"/>
      <c r="CW1087" s="1060"/>
      <c r="CX1087" s="1060"/>
    </row>
    <row r="1088" spans="35:102" ht="15" customHeight="1" x14ac:dyDescent="0.3">
      <c r="AI1088" s="1996">
        <v>48113014408</v>
      </c>
      <c r="AJ1088" s="1997" t="s">
        <v>1786</v>
      </c>
      <c r="AK1088" s="1997">
        <v>57880</v>
      </c>
      <c r="AL1088" s="1998" t="s">
        <v>1728</v>
      </c>
      <c r="AM1088" s="1998">
        <v>16.600000000000001</v>
      </c>
      <c r="AN1088" s="1997" t="s">
        <v>192</v>
      </c>
      <c r="BX1088"/>
      <c r="BY1088"/>
      <c r="BZ1088"/>
      <c r="CA1088"/>
      <c r="CB1088"/>
      <c r="CD1088" s="1060"/>
      <c r="CE1088" s="1286"/>
      <c r="CF1088" s="1060"/>
      <c r="CG1088" s="1060"/>
      <c r="CH1088" s="1060"/>
      <c r="CK1088" s="1645"/>
      <c r="CL1088" s="1645"/>
      <c r="CM1088" s="1645"/>
      <c r="CN1088"/>
      <c r="CO1088"/>
      <c r="CP1088"/>
      <c r="CQ1088"/>
      <c r="CR1088"/>
      <c r="CS1088" s="1060"/>
      <c r="CT1088" s="1060"/>
      <c r="CU1088" s="1060"/>
      <c r="CV1088" s="1060"/>
      <c r="CW1088" s="1060"/>
      <c r="CX1088" s="1060"/>
    </row>
    <row r="1089" spans="35:102" ht="15" customHeight="1" x14ac:dyDescent="0.3">
      <c r="AI1089" s="1774">
        <v>48113014501</v>
      </c>
      <c r="AJ1089" s="1993" t="s">
        <v>1786</v>
      </c>
      <c r="AK1089" s="1993">
        <v>61397</v>
      </c>
      <c r="AL1089" s="1994" t="s">
        <v>1727</v>
      </c>
      <c r="AM1089" s="1994">
        <v>6.2</v>
      </c>
      <c r="AN1089" s="1993" t="s">
        <v>192</v>
      </c>
      <c r="BX1089"/>
      <c r="BY1089"/>
      <c r="BZ1089"/>
      <c r="CA1089"/>
      <c r="CB1089"/>
      <c r="CD1089" s="1060"/>
      <c r="CE1089" s="1286"/>
      <c r="CF1089" s="1060"/>
      <c r="CG1089" s="1060"/>
      <c r="CH1089" s="1060"/>
      <c r="CK1089" s="1645"/>
      <c r="CL1089" s="1645"/>
      <c r="CM1089" s="1645"/>
      <c r="CN1089"/>
      <c r="CO1089"/>
      <c r="CP1089"/>
      <c r="CQ1089"/>
      <c r="CR1089"/>
      <c r="CS1089" s="1060"/>
      <c r="CT1089" s="1060"/>
      <c r="CU1089" s="1060"/>
      <c r="CV1089" s="1060"/>
      <c r="CW1089" s="1060"/>
      <c r="CX1089" s="1060"/>
    </row>
    <row r="1090" spans="35:102" ht="15" customHeight="1" x14ac:dyDescent="0.3">
      <c r="AI1090" s="1996">
        <v>48113014502</v>
      </c>
      <c r="AJ1090" s="1997" t="s">
        <v>1786</v>
      </c>
      <c r="AK1090" s="1997">
        <v>45491</v>
      </c>
      <c r="AL1090" s="1998" t="s">
        <v>1728</v>
      </c>
      <c r="AM1090" s="1998">
        <v>24.9</v>
      </c>
      <c r="AN1090" s="1997" t="s">
        <v>193</v>
      </c>
      <c r="BX1090"/>
      <c r="BY1090"/>
      <c r="BZ1090"/>
      <c r="CA1090"/>
      <c r="CB1090"/>
      <c r="CD1090" s="1060"/>
      <c r="CE1090" s="1286"/>
      <c r="CF1090" s="1060"/>
      <c r="CG1090" s="1060"/>
      <c r="CH1090" s="1060"/>
      <c r="CK1090" s="1645"/>
      <c r="CL1090" s="1645"/>
      <c r="CM1090" s="1645"/>
      <c r="CN1090"/>
      <c r="CO1090"/>
      <c r="CP1090"/>
      <c r="CQ1090"/>
      <c r="CR1090"/>
      <c r="CS1090" s="1060"/>
      <c r="CT1090" s="1060"/>
      <c r="CU1090" s="1060"/>
      <c r="CV1090" s="1060"/>
      <c r="CW1090" s="1060"/>
      <c r="CX1090" s="1060"/>
    </row>
    <row r="1091" spans="35:102" ht="15" customHeight="1" x14ac:dyDescent="0.3">
      <c r="AI1091" s="1774">
        <v>48113014601</v>
      </c>
      <c r="AJ1091" s="1993" t="s">
        <v>1786</v>
      </c>
      <c r="AK1091" s="1993">
        <v>48906</v>
      </c>
      <c r="AL1091" s="1994" t="s">
        <v>1728</v>
      </c>
      <c r="AM1091" s="1994">
        <v>19.2</v>
      </c>
      <c r="AN1091" s="1993" t="s">
        <v>192</v>
      </c>
      <c r="BX1091"/>
      <c r="BY1091"/>
      <c r="BZ1091"/>
      <c r="CA1091"/>
      <c r="CB1091"/>
      <c r="CD1091" s="1060"/>
      <c r="CE1091" s="1286"/>
      <c r="CF1091" s="1060"/>
      <c r="CG1091" s="1060"/>
      <c r="CH1091" s="1060"/>
      <c r="CK1091" s="1645"/>
      <c r="CL1091" s="1645"/>
      <c r="CM1091" s="1645"/>
      <c r="CN1091"/>
      <c r="CO1091"/>
      <c r="CP1091"/>
      <c r="CQ1091"/>
      <c r="CR1091"/>
      <c r="CS1091" s="1060"/>
      <c r="CT1091" s="1060"/>
      <c r="CU1091" s="1060"/>
      <c r="CV1091" s="1060"/>
      <c r="CW1091" s="1060"/>
      <c r="CX1091" s="1060"/>
    </row>
    <row r="1092" spans="35:102" ht="15" customHeight="1" x14ac:dyDescent="0.3">
      <c r="AI1092" s="1996">
        <v>48113014602</v>
      </c>
      <c r="AJ1092" s="1997" t="s">
        <v>1786</v>
      </c>
      <c r="AK1092" s="1997">
        <v>37101</v>
      </c>
      <c r="AL1092" s="1998" t="s">
        <v>1730</v>
      </c>
      <c r="AM1092" s="1998">
        <v>23</v>
      </c>
      <c r="AN1092" s="1997" t="s">
        <v>193</v>
      </c>
      <c r="BX1092"/>
      <c r="BY1092"/>
      <c r="BZ1092"/>
      <c r="CA1092"/>
      <c r="CB1092"/>
      <c r="CD1092" s="1060"/>
      <c r="CE1092" s="1286"/>
      <c r="CF1092" s="1060"/>
      <c r="CG1092" s="1060"/>
      <c r="CH1092" s="1060"/>
      <c r="CK1092" s="1645"/>
      <c r="CL1092" s="1645"/>
      <c r="CM1092" s="1645"/>
      <c r="CN1092"/>
      <c r="CO1092"/>
      <c r="CP1092"/>
      <c r="CQ1092"/>
      <c r="CR1092"/>
      <c r="CS1092" s="1060"/>
      <c r="CT1092" s="1060"/>
      <c r="CU1092" s="1060"/>
      <c r="CV1092" s="1060"/>
      <c r="CW1092" s="1060"/>
      <c r="CX1092" s="1060"/>
    </row>
    <row r="1093" spans="35:102" ht="15" customHeight="1" x14ac:dyDescent="0.3">
      <c r="AI1093" s="1774">
        <v>48113014603</v>
      </c>
      <c r="AJ1093" s="1993" t="s">
        <v>1786</v>
      </c>
      <c r="AK1093" s="1993">
        <v>44167</v>
      </c>
      <c r="AL1093" s="1994" t="s">
        <v>1728</v>
      </c>
      <c r="AM1093" s="1994">
        <v>25.2</v>
      </c>
      <c r="AN1093" s="1993" t="s">
        <v>193</v>
      </c>
      <c r="BX1093"/>
      <c r="BY1093"/>
      <c r="BZ1093"/>
      <c r="CA1093"/>
      <c r="CB1093"/>
      <c r="CD1093" s="1060"/>
      <c r="CE1093" s="1286"/>
      <c r="CF1093" s="1060"/>
      <c r="CG1093" s="1060"/>
      <c r="CH1093" s="1060"/>
      <c r="CK1093" s="1645"/>
      <c r="CL1093" s="1645"/>
      <c r="CM1093" s="1645"/>
      <c r="CN1093"/>
      <c r="CO1093"/>
      <c r="CP1093"/>
      <c r="CQ1093"/>
      <c r="CR1093"/>
      <c r="CS1093" s="1060"/>
      <c r="CT1093" s="1060"/>
      <c r="CU1093" s="1060"/>
      <c r="CV1093" s="1060"/>
      <c r="CW1093" s="1060"/>
      <c r="CX1093" s="1060"/>
    </row>
    <row r="1094" spans="35:102" ht="15" customHeight="1" x14ac:dyDescent="0.3">
      <c r="AI1094" s="1996">
        <v>48113014701</v>
      </c>
      <c r="AJ1094" s="1997" t="s">
        <v>1786</v>
      </c>
      <c r="AK1094" s="1997">
        <v>37125</v>
      </c>
      <c r="AL1094" s="1998" t="s">
        <v>1730</v>
      </c>
      <c r="AM1094" s="1998">
        <v>21.8</v>
      </c>
      <c r="AN1094" s="1997" t="s">
        <v>193</v>
      </c>
      <c r="BX1094"/>
      <c r="BY1094"/>
      <c r="BZ1094"/>
      <c r="CA1094"/>
      <c r="CB1094"/>
      <c r="CD1094" s="1060"/>
      <c r="CE1094" s="1286"/>
      <c r="CF1094" s="1060"/>
      <c r="CG1094" s="1060"/>
      <c r="CH1094" s="1060"/>
      <c r="CK1094" s="1645"/>
      <c r="CL1094" s="1645"/>
      <c r="CM1094" s="1645"/>
      <c r="CN1094"/>
      <c r="CO1094"/>
      <c r="CP1094"/>
      <c r="CQ1094"/>
      <c r="CR1094"/>
      <c r="CS1094" s="1060"/>
      <c r="CT1094" s="1060"/>
      <c r="CU1094" s="1060"/>
      <c r="CV1094" s="1060"/>
      <c r="CW1094" s="1060"/>
      <c r="CX1094" s="1060"/>
    </row>
    <row r="1095" spans="35:102" ht="15" customHeight="1" x14ac:dyDescent="0.3">
      <c r="AI1095" s="1774">
        <v>48113014702</v>
      </c>
      <c r="AJ1095" s="1993" t="s">
        <v>1786</v>
      </c>
      <c r="AK1095" s="1993">
        <v>46563</v>
      </c>
      <c r="AL1095" s="1994" t="s">
        <v>1728</v>
      </c>
      <c r="AM1095" s="1994">
        <v>15.5</v>
      </c>
      <c r="AN1095" s="1993" t="s">
        <v>192</v>
      </c>
      <c r="BX1095"/>
      <c r="BY1095"/>
      <c r="BZ1095"/>
      <c r="CA1095"/>
      <c r="CB1095"/>
      <c r="CD1095" s="1060"/>
      <c r="CE1095" s="1286"/>
      <c r="CF1095" s="1060"/>
      <c r="CG1095" s="1060"/>
      <c r="CH1095" s="1060"/>
      <c r="CK1095" s="1645"/>
      <c r="CL1095" s="1645"/>
      <c r="CM1095" s="1645"/>
      <c r="CN1095"/>
      <c r="CO1095"/>
      <c r="CP1095"/>
      <c r="CQ1095"/>
      <c r="CR1095"/>
      <c r="CS1095" s="1060"/>
      <c r="CT1095" s="1060"/>
      <c r="CU1095" s="1060"/>
      <c r="CV1095" s="1060"/>
      <c r="CW1095" s="1060"/>
      <c r="CX1095" s="1060"/>
    </row>
    <row r="1096" spans="35:102" ht="15" customHeight="1" x14ac:dyDescent="0.3">
      <c r="AI1096" s="1996">
        <v>48113014703</v>
      </c>
      <c r="AJ1096" s="1997" t="s">
        <v>1786</v>
      </c>
      <c r="AK1096" s="1997">
        <v>39015</v>
      </c>
      <c r="AL1096" s="1998" t="s">
        <v>1730</v>
      </c>
      <c r="AM1096" s="1998">
        <v>16.100000000000001</v>
      </c>
      <c r="AN1096" s="1997" t="s">
        <v>192</v>
      </c>
      <c r="BX1096"/>
      <c r="BY1096"/>
      <c r="BZ1096"/>
      <c r="CA1096"/>
      <c r="CB1096"/>
      <c r="CD1096" s="1060"/>
      <c r="CE1096" s="1286"/>
      <c r="CF1096" s="1060"/>
      <c r="CG1096" s="1060"/>
      <c r="CH1096" s="1060"/>
      <c r="CK1096" s="1645"/>
      <c r="CL1096" s="1645"/>
      <c r="CM1096" s="1645"/>
      <c r="CN1096"/>
      <c r="CO1096"/>
      <c r="CP1096"/>
      <c r="CQ1096"/>
      <c r="CR1096"/>
      <c r="CS1096" s="1060"/>
      <c r="CT1096" s="1060"/>
      <c r="CU1096" s="1060"/>
      <c r="CV1096" s="1060"/>
      <c r="CW1096" s="1060"/>
      <c r="CX1096" s="1060"/>
    </row>
    <row r="1097" spans="35:102" ht="15" customHeight="1" x14ac:dyDescent="0.3">
      <c r="AI1097" s="1774">
        <v>48113014901</v>
      </c>
      <c r="AJ1097" s="1993" t="s">
        <v>1786</v>
      </c>
      <c r="AK1097" s="1993">
        <v>41875</v>
      </c>
      <c r="AL1097" s="1994" t="s">
        <v>1730</v>
      </c>
      <c r="AM1097" s="1994">
        <v>19.100000000000001</v>
      </c>
      <c r="AN1097" s="1993" t="s">
        <v>192</v>
      </c>
      <c r="BX1097"/>
      <c r="BY1097"/>
      <c r="BZ1097"/>
      <c r="CA1097"/>
      <c r="CB1097"/>
      <c r="CD1097" s="1060"/>
      <c r="CE1097" s="1286"/>
      <c r="CF1097" s="1060"/>
      <c r="CG1097" s="1060"/>
      <c r="CH1097" s="1060"/>
      <c r="CK1097" s="1645"/>
      <c r="CL1097" s="1645"/>
      <c r="CM1097" s="1645"/>
      <c r="CN1097"/>
      <c r="CO1097"/>
      <c r="CP1097"/>
      <c r="CQ1097"/>
      <c r="CR1097"/>
      <c r="CS1097" s="1060"/>
      <c r="CT1097" s="1060"/>
      <c r="CU1097" s="1060"/>
      <c r="CV1097" s="1060"/>
      <c r="CW1097" s="1060"/>
      <c r="CX1097" s="1060"/>
    </row>
    <row r="1098" spans="35:102" ht="15" customHeight="1" x14ac:dyDescent="0.3">
      <c r="AI1098" s="1996">
        <v>48113014902</v>
      </c>
      <c r="AJ1098" s="1997" t="s">
        <v>1786</v>
      </c>
      <c r="AK1098" s="1997">
        <v>44181</v>
      </c>
      <c r="AL1098" s="1998" t="s">
        <v>1728</v>
      </c>
      <c r="AM1098" s="1998">
        <v>18.2</v>
      </c>
      <c r="AN1098" s="1997" t="s">
        <v>192</v>
      </c>
      <c r="BX1098"/>
      <c r="BY1098"/>
      <c r="BZ1098"/>
      <c r="CA1098"/>
      <c r="CB1098"/>
      <c r="CD1098" s="1060"/>
      <c r="CE1098" s="1286"/>
      <c r="CF1098" s="1060"/>
      <c r="CG1098" s="1060"/>
      <c r="CH1098" s="1060"/>
      <c r="CK1098" s="1645"/>
      <c r="CL1098" s="1645"/>
      <c r="CM1098" s="1645"/>
      <c r="CN1098"/>
      <c r="CO1098"/>
      <c r="CP1098"/>
      <c r="CQ1098"/>
      <c r="CR1098"/>
      <c r="CS1098" s="1060"/>
      <c r="CT1098" s="1060"/>
      <c r="CU1098" s="1060"/>
      <c r="CV1098" s="1060"/>
      <c r="CW1098" s="1060"/>
      <c r="CX1098" s="1060"/>
    </row>
    <row r="1099" spans="35:102" ht="15" customHeight="1" x14ac:dyDescent="0.3">
      <c r="AI1099" s="1774">
        <v>48113015000</v>
      </c>
      <c r="AJ1099" s="1993" t="s">
        <v>1786</v>
      </c>
      <c r="AK1099" s="1993">
        <v>40221</v>
      </c>
      <c r="AL1099" s="1994" t="s">
        <v>1730</v>
      </c>
      <c r="AM1099" s="1994">
        <v>22.4</v>
      </c>
      <c r="AN1099" s="1993" t="s">
        <v>193</v>
      </c>
      <c r="BX1099"/>
      <c r="BY1099"/>
      <c r="BZ1099"/>
      <c r="CA1099"/>
      <c r="CB1099"/>
      <c r="CD1099" s="1060"/>
      <c r="CE1099" s="1286"/>
      <c r="CF1099" s="1060"/>
      <c r="CG1099" s="1060"/>
      <c r="CH1099" s="1060"/>
      <c r="CK1099" s="1645"/>
      <c r="CL1099" s="1645"/>
      <c r="CM1099" s="1645"/>
      <c r="CN1099"/>
      <c r="CO1099"/>
      <c r="CP1099"/>
      <c r="CQ1099"/>
      <c r="CR1099"/>
      <c r="CS1099" s="1060"/>
      <c r="CT1099" s="1060"/>
      <c r="CU1099" s="1060"/>
      <c r="CV1099" s="1060"/>
      <c r="CW1099" s="1060"/>
      <c r="CX1099" s="1060"/>
    </row>
    <row r="1100" spans="35:102" ht="15" customHeight="1" x14ac:dyDescent="0.3">
      <c r="AI1100" s="1996">
        <v>48113015100</v>
      </c>
      <c r="AJ1100" s="1997" t="s">
        <v>1786</v>
      </c>
      <c r="AK1100" s="1997">
        <v>57222</v>
      </c>
      <c r="AL1100" s="1998" t="s">
        <v>1728</v>
      </c>
      <c r="AM1100" s="1998">
        <v>10.5</v>
      </c>
      <c r="AN1100" s="1997" t="s">
        <v>192</v>
      </c>
      <c r="BX1100"/>
      <c r="BY1100"/>
      <c r="BZ1100"/>
      <c r="CA1100"/>
      <c r="CB1100"/>
      <c r="CD1100" s="1060"/>
      <c r="CE1100" s="1286"/>
      <c r="CF1100" s="1060"/>
      <c r="CG1100" s="1060"/>
      <c r="CH1100" s="1060"/>
      <c r="CK1100" s="1645"/>
      <c r="CL1100" s="1645"/>
      <c r="CM1100" s="1645"/>
      <c r="CN1100"/>
      <c r="CO1100"/>
      <c r="CP1100"/>
      <c r="CQ1100"/>
      <c r="CR1100"/>
      <c r="CS1100" s="1060"/>
      <c r="CT1100" s="1060"/>
      <c r="CU1100" s="1060"/>
      <c r="CV1100" s="1060"/>
      <c r="CW1100" s="1060"/>
      <c r="CX1100" s="1060"/>
    </row>
    <row r="1101" spans="35:102" ht="15" customHeight="1" x14ac:dyDescent="0.3">
      <c r="AI1101" s="1774">
        <v>48113015202</v>
      </c>
      <c r="AJ1101" s="1993" t="s">
        <v>1786</v>
      </c>
      <c r="AK1101" s="1993">
        <v>30625</v>
      </c>
      <c r="AL1101" s="1994" t="s">
        <v>1730</v>
      </c>
      <c r="AM1101" s="1994">
        <v>40.200000000000003</v>
      </c>
      <c r="AN1101" s="1993" t="s">
        <v>193</v>
      </c>
      <c r="BX1101"/>
      <c r="BY1101"/>
      <c r="BZ1101"/>
      <c r="CA1101"/>
      <c r="CB1101"/>
      <c r="CD1101" s="1060"/>
      <c r="CE1101" s="1286"/>
      <c r="CF1101" s="1060"/>
      <c r="CG1101" s="1060"/>
      <c r="CH1101" s="1060"/>
      <c r="CK1101" s="1645"/>
      <c r="CL1101" s="1645"/>
      <c r="CM1101" s="1645"/>
      <c r="CN1101"/>
      <c r="CO1101"/>
      <c r="CP1101"/>
      <c r="CQ1101"/>
      <c r="CR1101"/>
      <c r="CS1101" s="1060"/>
      <c r="CT1101" s="1060"/>
      <c r="CU1101" s="1060"/>
      <c r="CV1101" s="1060"/>
      <c r="CW1101" s="1060"/>
      <c r="CX1101" s="1060"/>
    </row>
    <row r="1102" spans="35:102" ht="15" customHeight="1" x14ac:dyDescent="0.3">
      <c r="AI1102" s="1996">
        <v>48113015204</v>
      </c>
      <c r="AJ1102" s="1997" t="s">
        <v>1786</v>
      </c>
      <c r="AK1102" s="1997">
        <v>71264</v>
      </c>
      <c r="AL1102" s="1998" t="s">
        <v>1727</v>
      </c>
      <c r="AM1102" s="1998">
        <v>11.9</v>
      </c>
      <c r="AN1102" s="1997" t="s">
        <v>192</v>
      </c>
      <c r="BX1102"/>
      <c r="BY1102"/>
      <c r="BZ1102"/>
      <c r="CA1102"/>
      <c r="CB1102"/>
      <c r="CD1102" s="1060"/>
      <c r="CE1102" s="1286"/>
      <c r="CF1102" s="1060"/>
      <c r="CG1102" s="1060"/>
      <c r="CH1102" s="1060"/>
      <c r="CK1102" s="1645"/>
      <c r="CL1102" s="1645"/>
      <c r="CM1102" s="1645"/>
      <c r="CN1102"/>
      <c r="CO1102"/>
      <c r="CP1102"/>
      <c r="CQ1102"/>
      <c r="CR1102"/>
      <c r="CS1102" s="1060"/>
      <c r="CT1102" s="1060"/>
      <c r="CU1102" s="1060"/>
      <c r="CV1102" s="1060"/>
      <c r="CW1102" s="1060"/>
      <c r="CX1102" s="1060"/>
    </row>
    <row r="1103" spans="35:102" ht="15" customHeight="1" x14ac:dyDescent="0.3">
      <c r="AI1103" s="1774">
        <v>48113015205</v>
      </c>
      <c r="AJ1103" s="1993" t="s">
        <v>1786</v>
      </c>
      <c r="AK1103" s="1993">
        <v>48142</v>
      </c>
      <c r="AL1103" s="1994" t="s">
        <v>1728</v>
      </c>
      <c r="AM1103" s="1994">
        <v>30.6</v>
      </c>
      <c r="AN1103" s="1993" t="s">
        <v>193</v>
      </c>
      <c r="BX1103"/>
      <c r="BY1103"/>
      <c r="BZ1103"/>
      <c r="CA1103"/>
      <c r="CB1103"/>
      <c r="CD1103" s="1060"/>
      <c r="CE1103" s="1286"/>
      <c r="CF1103" s="1060"/>
      <c r="CG1103" s="1060"/>
      <c r="CH1103" s="1060"/>
      <c r="CK1103" s="1645"/>
      <c r="CL1103" s="1645"/>
      <c r="CM1103" s="1645"/>
      <c r="CN1103"/>
      <c r="CO1103"/>
      <c r="CP1103"/>
      <c r="CQ1103"/>
      <c r="CR1103"/>
      <c r="CS1103" s="1060"/>
      <c r="CT1103" s="1060"/>
      <c r="CU1103" s="1060"/>
      <c r="CV1103" s="1060"/>
      <c r="CW1103" s="1060"/>
      <c r="CX1103" s="1060"/>
    </row>
    <row r="1104" spans="35:102" ht="15" customHeight="1" x14ac:dyDescent="0.3">
      <c r="AI1104" s="1996">
        <v>48113015206</v>
      </c>
      <c r="AJ1104" s="1997" t="s">
        <v>1786</v>
      </c>
      <c r="AK1104" s="1997">
        <v>55428</v>
      </c>
      <c r="AL1104" s="1998" t="s">
        <v>1728</v>
      </c>
      <c r="AM1104" s="1998">
        <v>7.8</v>
      </c>
      <c r="AN1104" s="1997" t="s">
        <v>192</v>
      </c>
      <c r="BX1104"/>
      <c r="BY1104"/>
      <c r="BZ1104"/>
      <c r="CA1104"/>
      <c r="CB1104"/>
      <c r="CD1104" s="1060"/>
      <c r="CE1104" s="1286"/>
      <c r="CF1104" s="1060"/>
      <c r="CG1104" s="1060"/>
      <c r="CH1104" s="1060"/>
      <c r="CK1104" s="1645"/>
      <c r="CL1104" s="1645"/>
      <c r="CM1104" s="1645"/>
      <c r="CN1104"/>
      <c r="CO1104"/>
      <c r="CP1104"/>
      <c r="CQ1104"/>
      <c r="CR1104"/>
      <c r="CS1104" s="1060"/>
      <c r="CT1104" s="1060"/>
      <c r="CU1104" s="1060"/>
      <c r="CV1104" s="1060"/>
      <c r="CW1104" s="1060"/>
      <c r="CX1104" s="1060"/>
    </row>
    <row r="1105" spans="35:102" ht="15" customHeight="1" x14ac:dyDescent="0.3">
      <c r="AI1105" s="1774">
        <v>48113015303</v>
      </c>
      <c r="AJ1105" s="1993" t="s">
        <v>1786</v>
      </c>
      <c r="AK1105" s="1993">
        <v>41286</v>
      </c>
      <c r="AL1105" s="1994" t="s">
        <v>1730</v>
      </c>
      <c r="AM1105" s="1994">
        <v>23.5</v>
      </c>
      <c r="AN1105" s="1993" t="s">
        <v>193</v>
      </c>
      <c r="BX1105"/>
      <c r="BY1105"/>
      <c r="BZ1105"/>
      <c r="CA1105"/>
      <c r="CB1105"/>
      <c r="CD1105" s="1060"/>
      <c r="CE1105" s="1286"/>
      <c r="CF1105" s="1060"/>
      <c r="CG1105" s="1060"/>
      <c r="CH1105" s="1060"/>
      <c r="CK1105" s="1645"/>
      <c r="CL1105" s="1645"/>
      <c r="CM1105" s="1645"/>
      <c r="CN1105"/>
      <c r="CO1105"/>
      <c r="CP1105"/>
      <c r="CQ1105"/>
      <c r="CR1105"/>
      <c r="CS1105" s="1060"/>
      <c r="CT1105" s="1060"/>
      <c r="CU1105" s="1060"/>
      <c r="CV1105" s="1060"/>
      <c r="CW1105" s="1060"/>
      <c r="CX1105" s="1060"/>
    </row>
    <row r="1106" spans="35:102" ht="15" customHeight="1" x14ac:dyDescent="0.3">
      <c r="AI1106" s="1996">
        <v>48113015304</v>
      </c>
      <c r="AJ1106" s="1997" t="s">
        <v>1786</v>
      </c>
      <c r="AK1106" s="1997">
        <v>49004</v>
      </c>
      <c r="AL1106" s="1998" t="s">
        <v>1728</v>
      </c>
      <c r="AM1106" s="1998">
        <v>7.6</v>
      </c>
      <c r="AN1106" s="1997" t="s">
        <v>192</v>
      </c>
      <c r="BX1106"/>
      <c r="BY1106"/>
      <c r="BZ1106"/>
      <c r="CA1106"/>
      <c r="CB1106"/>
      <c r="CD1106" s="1060"/>
      <c r="CE1106" s="1286"/>
      <c r="CF1106" s="1060"/>
      <c r="CG1106" s="1060"/>
      <c r="CH1106" s="1060"/>
      <c r="CK1106" s="1645"/>
      <c r="CL1106" s="1645"/>
      <c r="CM1106" s="1645"/>
      <c r="CN1106"/>
      <c r="CO1106"/>
      <c r="CP1106"/>
      <c r="CQ1106"/>
      <c r="CR1106"/>
      <c r="CS1106" s="1060"/>
      <c r="CT1106" s="1060"/>
      <c r="CU1106" s="1060"/>
      <c r="CV1106" s="1060"/>
      <c r="CW1106" s="1060"/>
      <c r="CX1106" s="1060"/>
    </row>
    <row r="1107" spans="35:102" ht="15" customHeight="1" x14ac:dyDescent="0.3">
      <c r="AI1107" s="1774">
        <v>48113015305</v>
      </c>
      <c r="AJ1107" s="1993" t="s">
        <v>1786</v>
      </c>
      <c r="AK1107" s="1993">
        <v>44085</v>
      </c>
      <c r="AL1107" s="1994" t="s">
        <v>1728</v>
      </c>
      <c r="AM1107" s="1994">
        <v>15.9</v>
      </c>
      <c r="AN1107" s="1993" t="s">
        <v>192</v>
      </c>
      <c r="BX1107"/>
      <c r="BY1107"/>
      <c r="BZ1107"/>
      <c r="CA1107"/>
      <c r="CB1107"/>
      <c r="CD1107" s="1060"/>
      <c r="CE1107" s="1286"/>
      <c r="CF1107" s="1060"/>
      <c r="CG1107" s="1060"/>
      <c r="CH1107" s="1060"/>
      <c r="CK1107" s="1645"/>
      <c r="CL1107" s="1645"/>
      <c r="CM1107" s="1645"/>
      <c r="CN1107"/>
      <c r="CO1107"/>
      <c r="CP1107"/>
      <c r="CQ1107"/>
      <c r="CR1107"/>
      <c r="CS1107" s="1060"/>
      <c r="CT1107" s="1060"/>
      <c r="CU1107" s="1060"/>
      <c r="CV1107" s="1060"/>
      <c r="CW1107" s="1060"/>
      <c r="CX1107" s="1060"/>
    </row>
    <row r="1108" spans="35:102" ht="15" customHeight="1" x14ac:dyDescent="0.3">
      <c r="AI1108" s="1996">
        <v>48113015306</v>
      </c>
      <c r="AJ1108" s="1997" t="s">
        <v>1786</v>
      </c>
      <c r="AK1108" s="1997">
        <v>68281</v>
      </c>
      <c r="AL1108" s="1998" t="s">
        <v>1727</v>
      </c>
      <c r="AM1108" s="1998">
        <v>13.4</v>
      </c>
      <c r="AN1108" s="1997" t="s">
        <v>192</v>
      </c>
      <c r="BX1108"/>
      <c r="BY1108"/>
      <c r="BZ1108"/>
      <c r="CA1108"/>
      <c r="CB1108"/>
      <c r="CD1108" s="1060"/>
      <c r="CE1108" s="1286"/>
      <c r="CF1108" s="1060"/>
      <c r="CG1108" s="1060"/>
      <c r="CH1108" s="1060"/>
      <c r="CK1108" s="1645"/>
      <c r="CL1108" s="1645"/>
      <c r="CM1108" s="1645"/>
      <c r="CN1108"/>
      <c r="CO1108"/>
      <c r="CP1108"/>
      <c r="CQ1108"/>
      <c r="CR1108"/>
      <c r="CS1108" s="1060"/>
      <c r="CT1108" s="1060"/>
      <c r="CU1108" s="1060"/>
      <c r="CV1108" s="1060"/>
      <c r="CW1108" s="1060"/>
      <c r="CX1108" s="1060"/>
    </row>
    <row r="1109" spans="35:102" ht="15" customHeight="1" x14ac:dyDescent="0.3">
      <c r="AI1109" s="1774">
        <v>48113015401</v>
      </c>
      <c r="AJ1109" s="1993" t="s">
        <v>1786</v>
      </c>
      <c r="AK1109" s="1993">
        <v>69643</v>
      </c>
      <c r="AL1109" s="1994" t="s">
        <v>1727</v>
      </c>
      <c r="AM1109" s="1994">
        <v>10.199999999999999</v>
      </c>
      <c r="AN1109" s="1993" t="s">
        <v>192</v>
      </c>
      <c r="BX1109"/>
      <c r="BY1109"/>
      <c r="BZ1109"/>
      <c r="CA1109"/>
      <c r="CB1109"/>
      <c r="CD1109" s="1060"/>
      <c r="CE1109" s="1286"/>
      <c r="CF1109" s="1060"/>
      <c r="CG1109" s="1060"/>
      <c r="CH1109" s="1060"/>
      <c r="CK1109" s="1645"/>
      <c r="CL1109" s="1645"/>
      <c r="CM1109" s="1645"/>
      <c r="CN1109"/>
      <c r="CO1109"/>
      <c r="CP1109"/>
      <c r="CQ1109"/>
      <c r="CR1109"/>
      <c r="CS1109" s="1060"/>
      <c r="CT1109" s="1060"/>
      <c r="CU1109" s="1060"/>
      <c r="CV1109" s="1060"/>
      <c r="CW1109" s="1060"/>
      <c r="CX1109" s="1060"/>
    </row>
    <row r="1110" spans="35:102" ht="15" customHeight="1" x14ac:dyDescent="0.3">
      <c r="AI1110" s="1996">
        <v>48113015403</v>
      </c>
      <c r="AJ1110" s="1997" t="s">
        <v>1786</v>
      </c>
      <c r="AK1110" s="1997">
        <v>46500</v>
      </c>
      <c r="AL1110" s="1998" t="s">
        <v>1728</v>
      </c>
      <c r="AM1110" s="1998">
        <v>22</v>
      </c>
      <c r="AN1110" s="1997" t="s">
        <v>193</v>
      </c>
      <c r="BX1110"/>
      <c r="BY1110"/>
      <c r="BZ1110"/>
      <c r="CA1110"/>
      <c r="CB1110"/>
      <c r="CD1110" s="1060"/>
      <c r="CE1110" s="1286"/>
      <c r="CF1110" s="1060"/>
      <c r="CG1110" s="1060"/>
      <c r="CH1110" s="1060"/>
      <c r="CK1110" s="1645"/>
      <c r="CL1110" s="1645"/>
      <c r="CM1110" s="1645"/>
      <c r="CN1110"/>
      <c r="CO1110"/>
      <c r="CP1110"/>
      <c r="CQ1110"/>
      <c r="CR1110"/>
      <c r="CS1110" s="1060"/>
      <c r="CT1110" s="1060"/>
      <c r="CU1110" s="1060"/>
      <c r="CV1110" s="1060"/>
      <c r="CW1110" s="1060"/>
      <c r="CX1110" s="1060"/>
    </row>
    <row r="1111" spans="35:102" ht="15" customHeight="1" x14ac:dyDescent="0.3">
      <c r="AI1111" s="1774">
        <v>48113015404</v>
      </c>
      <c r="AJ1111" s="1993" t="s">
        <v>1786</v>
      </c>
      <c r="AK1111" s="1993">
        <v>37969</v>
      </c>
      <c r="AL1111" s="1994" t="s">
        <v>1730</v>
      </c>
      <c r="AM1111" s="1994">
        <v>31.7</v>
      </c>
      <c r="AN1111" s="1993" t="s">
        <v>193</v>
      </c>
      <c r="BX1111"/>
      <c r="BY1111"/>
      <c r="BZ1111"/>
      <c r="CA1111"/>
      <c r="CB1111"/>
      <c r="CD1111" s="1060"/>
      <c r="CE1111" s="1286"/>
      <c r="CF1111" s="1060"/>
      <c r="CG1111" s="1060"/>
      <c r="CH1111" s="1060"/>
      <c r="CK1111" s="1645"/>
      <c r="CL1111" s="1645"/>
      <c r="CM1111" s="1645"/>
      <c r="CN1111"/>
      <c r="CO1111"/>
      <c r="CP1111"/>
      <c r="CQ1111"/>
      <c r="CR1111"/>
      <c r="CS1111" s="1060"/>
      <c r="CT1111" s="1060"/>
      <c r="CU1111" s="1060"/>
      <c r="CV1111" s="1060"/>
      <c r="CW1111" s="1060"/>
      <c r="CX1111" s="1060"/>
    </row>
    <row r="1112" spans="35:102" ht="15" customHeight="1" x14ac:dyDescent="0.3">
      <c r="AI1112" s="1996">
        <v>48113015500</v>
      </c>
      <c r="AJ1112" s="1997" t="s">
        <v>1786</v>
      </c>
      <c r="AK1112" s="1997">
        <v>39464</v>
      </c>
      <c r="AL1112" s="1998" t="s">
        <v>1730</v>
      </c>
      <c r="AM1112" s="1998">
        <v>37.200000000000003</v>
      </c>
      <c r="AN1112" s="1997" t="s">
        <v>193</v>
      </c>
      <c r="BX1112"/>
      <c r="BY1112"/>
      <c r="BZ1112"/>
      <c r="CA1112"/>
      <c r="CB1112"/>
      <c r="CD1112" s="1060"/>
      <c r="CE1112" s="1286"/>
      <c r="CF1112" s="1060"/>
      <c r="CG1112" s="1060"/>
      <c r="CH1112" s="1060"/>
      <c r="CK1112" s="1645"/>
      <c r="CL1112" s="1645"/>
      <c r="CM1112" s="1645"/>
      <c r="CN1112"/>
      <c r="CO1112"/>
      <c r="CP1112"/>
      <c r="CQ1112"/>
      <c r="CR1112"/>
      <c r="CS1112" s="1060"/>
      <c r="CT1112" s="1060"/>
      <c r="CU1112" s="1060"/>
      <c r="CV1112" s="1060"/>
      <c r="CW1112" s="1060"/>
      <c r="CX1112" s="1060"/>
    </row>
    <row r="1113" spans="35:102" ht="15" customHeight="1" x14ac:dyDescent="0.3">
      <c r="AI1113" s="1774">
        <v>48113015600</v>
      </c>
      <c r="AJ1113" s="1993" t="s">
        <v>1786</v>
      </c>
      <c r="AK1113" s="1993">
        <v>39830</v>
      </c>
      <c r="AL1113" s="1994" t="s">
        <v>1730</v>
      </c>
      <c r="AM1113" s="1994">
        <v>22.3</v>
      </c>
      <c r="AN1113" s="1993" t="s">
        <v>193</v>
      </c>
      <c r="BX1113"/>
      <c r="BY1113"/>
      <c r="BZ1113"/>
      <c r="CA1113"/>
      <c r="CB1113"/>
      <c r="CD1113" s="1060"/>
      <c r="CE1113" s="1286"/>
      <c r="CF1113" s="1060"/>
      <c r="CG1113" s="1060"/>
      <c r="CH1113" s="1060"/>
      <c r="CK1113" s="1645"/>
      <c r="CL1113" s="1645"/>
      <c r="CM1113" s="1645"/>
      <c r="CN1113"/>
      <c r="CO1113"/>
      <c r="CP1113"/>
      <c r="CQ1113"/>
      <c r="CR1113"/>
      <c r="CS1113" s="1060"/>
      <c r="CT1113" s="1060"/>
      <c r="CU1113" s="1060"/>
      <c r="CV1113" s="1060"/>
      <c r="CW1113" s="1060"/>
      <c r="CX1113" s="1060"/>
    </row>
    <row r="1114" spans="35:102" ht="15" customHeight="1" x14ac:dyDescent="0.3">
      <c r="AI1114" s="1996">
        <v>48113015700</v>
      </c>
      <c r="AJ1114" s="1997" t="s">
        <v>1786</v>
      </c>
      <c r="AK1114" s="1997">
        <v>46667</v>
      </c>
      <c r="AL1114" s="1998" t="s">
        <v>1728</v>
      </c>
      <c r="AM1114" s="1998">
        <v>21.8</v>
      </c>
      <c r="AN1114" s="1997" t="s">
        <v>193</v>
      </c>
      <c r="BX1114"/>
      <c r="BY1114"/>
      <c r="BZ1114"/>
      <c r="CA1114"/>
      <c r="CB1114"/>
      <c r="CD1114" s="1060"/>
      <c r="CE1114" s="1286"/>
      <c r="CF1114" s="1060"/>
      <c r="CG1114" s="1060"/>
      <c r="CH1114" s="1060"/>
      <c r="CK1114" s="1645"/>
      <c r="CL1114" s="1645"/>
      <c r="CM1114" s="1645"/>
      <c r="CN1114"/>
      <c r="CO1114"/>
      <c r="CP1114"/>
      <c r="CQ1114"/>
      <c r="CR1114"/>
      <c r="CS1114" s="1060"/>
      <c r="CT1114" s="1060"/>
      <c r="CU1114" s="1060"/>
      <c r="CV1114" s="1060"/>
      <c r="CW1114" s="1060"/>
      <c r="CX1114" s="1060"/>
    </row>
    <row r="1115" spans="35:102" ht="15" customHeight="1" x14ac:dyDescent="0.3">
      <c r="AI1115" s="1774">
        <v>48113015800</v>
      </c>
      <c r="AJ1115" s="1993" t="s">
        <v>1786</v>
      </c>
      <c r="AK1115" s="1993">
        <v>38906</v>
      </c>
      <c r="AL1115" s="1994" t="s">
        <v>1730</v>
      </c>
      <c r="AM1115" s="1994">
        <v>22.7</v>
      </c>
      <c r="AN1115" s="1993" t="s">
        <v>193</v>
      </c>
      <c r="BX1115"/>
      <c r="BY1115"/>
      <c r="BZ1115"/>
      <c r="CA1115"/>
      <c r="CB1115"/>
      <c r="CD1115" s="1060"/>
      <c r="CE1115" s="1286"/>
      <c r="CF1115" s="1060"/>
      <c r="CG1115" s="1060"/>
      <c r="CH1115" s="1060"/>
      <c r="CK1115" s="1645"/>
      <c r="CL1115" s="1645"/>
      <c r="CM1115" s="1645"/>
      <c r="CN1115"/>
      <c r="CO1115"/>
      <c r="CP1115"/>
      <c r="CQ1115"/>
      <c r="CR1115"/>
      <c r="CS1115" s="1060"/>
      <c r="CT1115" s="1060"/>
      <c r="CU1115" s="1060"/>
      <c r="CV1115" s="1060"/>
      <c r="CW1115" s="1060"/>
      <c r="CX1115" s="1060"/>
    </row>
    <row r="1116" spans="35:102" ht="15" customHeight="1" x14ac:dyDescent="0.3">
      <c r="AI1116" s="1996">
        <v>48113015900</v>
      </c>
      <c r="AJ1116" s="1997" t="s">
        <v>1786</v>
      </c>
      <c r="AK1116" s="1997">
        <v>27394</v>
      </c>
      <c r="AL1116" s="1998" t="s">
        <v>1730</v>
      </c>
      <c r="AM1116" s="1998">
        <v>32</v>
      </c>
      <c r="AN1116" s="1997" t="s">
        <v>193</v>
      </c>
      <c r="BX1116"/>
      <c r="BY1116"/>
      <c r="BZ1116"/>
      <c r="CA1116"/>
      <c r="CB1116"/>
      <c r="CD1116" s="1060"/>
      <c r="CE1116" s="1286"/>
      <c r="CF1116" s="1060"/>
      <c r="CG1116" s="1060"/>
      <c r="CH1116" s="1060"/>
      <c r="CK1116" s="1645"/>
      <c r="CL1116" s="1645"/>
      <c r="CM1116" s="1645"/>
      <c r="CN1116"/>
      <c r="CO1116"/>
      <c r="CP1116"/>
      <c r="CQ1116"/>
      <c r="CR1116"/>
      <c r="CS1116" s="1060"/>
      <c r="CT1116" s="1060"/>
      <c r="CU1116" s="1060"/>
      <c r="CV1116" s="1060"/>
      <c r="CW1116" s="1060"/>
      <c r="CX1116" s="1060"/>
    </row>
    <row r="1117" spans="35:102" ht="15" customHeight="1" x14ac:dyDescent="0.3">
      <c r="AI1117" s="1774">
        <v>48113016001</v>
      </c>
      <c r="AJ1117" s="1993" t="s">
        <v>1786</v>
      </c>
      <c r="AK1117" s="1993">
        <v>37061</v>
      </c>
      <c r="AL1117" s="1994" t="s">
        <v>1730</v>
      </c>
      <c r="AM1117" s="1994">
        <v>36.6</v>
      </c>
      <c r="AN1117" s="1993" t="s">
        <v>193</v>
      </c>
      <c r="BX1117"/>
      <c r="BY1117"/>
      <c r="BZ1117"/>
      <c r="CA1117"/>
      <c r="CB1117"/>
      <c r="CD1117" s="1060"/>
      <c r="CE1117" s="1286"/>
      <c r="CF1117" s="1060"/>
      <c r="CG1117" s="1060"/>
      <c r="CH1117" s="1060"/>
      <c r="CK1117" s="1645"/>
      <c r="CL1117" s="1645"/>
      <c r="CM1117" s="1645"/>
      <c r="CN1117"/>
      <c r="CO1117"/>
      <c r="CP1117"/>
      <c r="CQ1117"/>
      <c r="CR1117"/>
      <c r="CS1117" s="1060"/>
      <c r="CT1117" s="1060"/>
      <c r="CU1117" s="1060"/>
      <c r="CV1117" s="1060"/>
      <c r="CW1117" s="1060"/>
      <c r="CX1117" s="1060"/>
    </row>
    <row r="1118" spans="35:102" ht="15" customHeight="1" x14ac:dyDescent="0.3">
      <c r="AI1118" s="1996">
        <v>48113016002</v>
      </c>
      <c r="AJ1118" s="1997" t="s">
        <v>1786</v>
      </c>
      <c r="AK1118" s="1997">
        <v>35054</v>
      </c>
      <c r="AL1118" s="1998" t="s">
        <v>1730</v>
      </c>
      <c r="AM1118" s="1998">
        <v>25.1</v>
      </c>
      <c r="AN1118" s="1997" t="s">
        <v>193</v>
      </c>
      <c r="BX1118"/>
      <c r="BY1118"/>
      <c r="BZ1118"/>
      <c r="CA1118"/>
      <c r="CB1118"/>
      <c r="CD1118" s="1060"/>
      <c r="CE1118" s="1286"/>
      <c r="CF1118" s="1060"/>
      <c r="CG1118" s="1060"/>
      <c r="CH1118" s="1060"/>
      <c r="CK1118" s="1645"/>
      <c r="CL1118" s="1645"/>
      <c r="CM1118" s="1645"/>
      <c r="CN1118"/>
      <c r="CO1118"/>
      <c r="CP1118"/>
      <c r="CQ1118"/>
      <c r="CR1118"/>
      <c r="CS1118" s="1060"/>
      <c r="CT1118" s="1060"/>
      <c r="CU1118" s="1060"/>
      <c r="CV1118" s="1060"/>
      <c r="CW1118" s="1060"/>
      <c r="CX1118" s="1060"/>
    </row>
    <row r="1119" spans="35:102" ht="15" customHeight="1" x14ac:dyDescent="0.3">
      <c r="AI1119" s="1774">
        <v>48113016100</v>
      </c>
      <c r="AJ1119" s="1993" t="s">
        <v>1786</v>
      </c>
      <c r="AK1119" s="1993">
        <v>36629</v>
      </c>
      <c r="AL1119" s="1994" t="s">
        <v>1730</v>
      </c>
      <c r="AM1119" s="1994">
        <v>13.3</v>
      </c>
      <c r="AN1119" s="1993" t="s">
        <v>192</v>
      </c>
      <c r="BX1119"/>
      <c r="BY1119"/>
      <c r="BZ1119"/>
      <c r="CA1119"/>
      <c r="CB1119"/>
      <c r="CD1119" s="1060"/>
      <c r="CE1119" s="1286"/>
      <c r="CF1119" s="1060"/>
      <c r="CG1119" s="1060"/>
      <c r="CH1119" s="1060"/>
      <c r="CK1119" s="1645"/>
      <c r="CL1119" s="1645"/>
      <c r="CM1119" s="1645"/>
      <c r="CN1119"/>
      <c r="CO1119"/>
      <c r="CP1119"/>
      <c r="CQ1119"/>
      <c r="CR1119"/>
      <c r="CS1119" s="1060"/>
      <c r="CT1119" s="1060"/>
      <c r="CU1119" s="1060"/>
      <c r="CV1119" s="1060"/>
      <c r="CW1119" s="1060"/>
      <c r="CX1119" s="1060"/>
    </row>
    <row r="1120" spans="35:102" ht="15" customHeight="1" x14ac:dyDescent="0.3">
      <c r="AI1120" s="1996">
        <v>48113016201</v>
      </c>
      <c r="AJ1120" s="1997" t="s">
        <v>1786</v>
      </c>
      <c r="AK1120" s="1997">
        <v>49583</v>
      </c>
      <c r="AL1120" s="1998" t="s">
        <v>1728</v>
      </c>
      <c r="AM1120" s="1998">
        <v>17.8</v>
      </c>
      <c r="AN1120" s="1997" t="s">
        <v>192</v>
      </c>
      <c r="BX1120"/>
      <c r="BY1120"/>
      <c r="BZ1120"/>
      <c r="CA1120"/>
      <c r="CB1120"/>
      <c r="CD1120" s="1060"/>
      <c r="CE1120" s="1286"/>
      <c r="CF1120" s="1060"/>
      <c r="CG1120" s="1060"/>
      <c r="CH1120" s="1060"/>
      <c r="CK1120" s="1645"/>
      <c r="CL1120" s="1645"/>
      <c r="CM1120" s="1645"/>
      <c r="CN1120"/>
      <c r="CO1120"/>
      <c r="CP1120"/>
      <c r="CQ1120"/>
      <c r="CR1120"/>
      <c r="CS1120" s="1060"/>
      <c r="CT1120" s="1060"/>
      <c r="CU1120" s="1060"/>
      <c r="CV1120" s="1060"/>
      <c r="CW1120" s="1060"/>
      <c r="CX1120" s="1060"/>
    </row>
    <row r="1121" spans="35:102" ht="15" customHeight="1" x14ac:dyDescent="0.3">
      <c r="AI1121" s="1774">
        <v>48113016202</v>
      </c>
      <c r="AJ1121" s="1993" t="s">
        <v>1786</v>
      </c>
      <c r="AK1121" s="1993">
        <v>44934</v>
      </c>
      <c r="AL1121" s="1994" t="s">
        <v>1728</v>
      </c>
      <c r="AM1121" s="1994">
        <v>11.2</v>
      </c>
      <c r="AN1121" s="1993" t="s">
        <v>192</v>
      </c>
      <c r="BX1121"/>
      <c r="BY1121"/>
      <c r="BZ1121"/>
      <c r="CA1121"/>
      <c r="CB1121"/>
      <c r="CD1121" s="1060"/>
      <c r="CE1121" s="1286"/>
      <c r="CF1121" s="1060"/>
      <c r="CG1121" s="1060"/>
      <c r="CH1121" s="1060"/>
      <c r="CK1121" s="1645"/>
      <c r="CL1121" s="1645"/>
      <c r="CM1121" s="1645"/>
      <c r="CN1121"/>
      <c r="CO1121"/>
      <c r="CP1121"/>
      <c r="CQ1121"/>
      <c r="CR1121"/>
      <c r="CS1121" s="1060"/>
      <c r="CT1121" s="1060"/>
      <c r="CU1121" s="1060"/>
      <c r="CV1121" s="1060"/>
      <c r="CW1121" s="1060"/>
      <c r="CX1121" s="1060"/>
    </row>
    <row r="1122" spans="35:102" ht="15" customHeight="1" x14ac:dyDescent="0.3">
      <c r="AI1122" s="1996">
        <v>48113016301</v>
      </c>
      <c r="AJ1122" s="1997" t="s">
        <v>1786</v>
      </c>
      <c r="AK1122" s="1997">
        <v>63996</v>
      </c>
      <c r="AL1122" s="1998" t="s">
        <v>1727</v>
      </c>
      <c r="AM1122" s="1998">
        <v>14.3</v>
      </c>
      <c r="AN1122" s="1997" t="s">
        <v>192</v>
      </c>
      <c r="BX1122"/>
      <c r="BY1122"/>
      <c r="BZ1122"/>
      <c r="CA1122"/>
      <c r="CB1122"/>
      <c r="CD1122" s="1060"/>
      <c r="CE1122" s="1286"/>
      <c r="CF1122" s="1060"/>
      <c r="CG1122" s="1060"/>
      <c r="CH1122" s="1060"/>
      <c r="CK1122" s="1645"/>
      <c r="CL1122" s="1645"/>
      <c r="CM1122" s="1645"/>
      <c r="CN1122"/>
      <c r="CO1122"/>
      <c r="CP1122"/>
      <c r="CQ1122"/>
      <c r="CR1122"/>
      <c r="CS1122" s="1060"/>
      <c r="CT1122" s="1060"/>
      <c r="CU1122" s="1060"/>
      <c r="CV1122" s="1060"/>
      <c r="CW1122" s="1060"/>
      <c r="CX1122" s="1060"/>
    </row>
    <row r="1123" spans="35:102" ht="15" customHeight="1" x14ac:dyDescent="0.3">
      <c r="AI1123" s="1774">
        <v>48113016302</v>
      </c>
      <c r="AJ1123" s="1993" t="s">
        <v>1786</v>
      </c>
      <c r="AK1123" s="1993">
        <v>54211</v>
      </c>
      <c r="AL1123" s="1994" t="s">
        <v>1728</v>
      </c>
      <c r="AM1123" s="1994">
        <v>20.6</v>
      </c>
      <c r="AN1123" s="1993" t="s">
        <v>193</v>
      </c>
      <c r="BX1123"/>
      <c r="BY1123"/>
      <c r="BZ1123"/>
      <c r="CA1123"/>
      <c r="CB1123"/>
      <c r="CD1123" s="1060"/>
      <c r="CE1123" s="1286"/>
      <c r="CF1123" s="1060"/>
      <c r="CG1123" s="1060"/>
      <c r="CH1123" s="1060"/>
      <c r="CK1123" s="1645"/>
      <c r="CL1123" s="1645"/>
      <c r="CM1123" s="1645"/>
      <c r="CN1123"/>
      <c r="CO1123"/>
      <c r="CP1123"/>
      <c r="CQ1123"/>
      <c r="CR1123"/>
      <c r="CS1123" s="1060"/>
      <c r="CT1123" s="1060"/>
      <c r="CU1123" s="1060"/>
      <c r="CV1123" s="1060"/>
      <c r="CW1123" s="1060"/>
      <c r="CX1123" s="1060"/>
    </row>
    <row r="1124" spans="35:102" ht="15" customHeight="1" x14ac:dyDescent="0.3">
      <c r="AI1124" s="1996">
        <v>48113016401</v>
      </c>
      <c r="AJ1124" s="1997" t="s">
        <v>1786</v>
      </c>
      <c r="AK1124" s="1997">
        <v>72054</v>
      </c>
      <c r="AL1124" s="1998" t="s">
        <v>1727</v>
      </c>
      <c r="AM1124" s="1998">
        <v>6.3</v>
      </c>
      <c r="AN1124" s="1997" t="s">
        <v>192</v>
      </c>
      <c r="BX1124"/>
      <c r="BY1124"/>
      <c r="BZ1124"/>
      <c r="CA1124"/>
      <c r="CB1124"/>
      <c r="CD1124" s="1060"/>
      <c r="CE1124" s="1286"/>
      <c r="CF1124" s="1060"/>
      <c r="CG1124" s="1060"/>
      <c r="CH1124" s="1060"/>
      <c r="CK1124" s="1645"/>
      <c r="CL1124" s="1645"/>
      <c r="CM1124" s="1645"/>
      <c r="CN1124"/>
      <c r="CO1124"/>
      <c r="CP1124"/>
      <c r="CQ1124"/>
      <c r="CR1124"/>
      <c r="CS1124" s="1060"/>
      <c r="CT1124" s="1060"/>
      <c r="CU1124" s="1060"/>
      <c r="CV1124" s="1060"/>
      <c r="CW1124" s="1060"/>
      <c r="CX1124" s="1060"/>
    </row>
    <row r="1125" spans="35:102" ht="15" customHeight="1" x14ac:dyDescent="0.3">
      <c r="AI1125" s="1774">
        <v>48113016406</v>
      </c>
      <c r="AJ1125" s="1993" t="s">
        <v>1786</v>
      </c>
      <c r="AK1125" s="1993">
        <v>47702</v>
      </c>
      <c r="AL1125" s="1994" t="s">
        <v>1728</v>
      </c>
      <c r="AM1125" s="1994">
        <v>25</v>
      </c>
      <c r="AN1125" s="1993" t="s">
        <v>193</v>
      </c>
      <c r="BX1125"/>
      <c r="BY1125"/>
      <c r="BZ1125"/>
      <c r="CA1125"/>
      <c r="CB1125"/>
      <c r="CD1125" s="1060"/>
      <c r="CE1125" s="1286"/>
      <c r="CF1125" s="1060"/>
      <c r="CG1125" s="1060"/>
      <c r="CH1125" s="1060"/>
      <c r="CK1125" s="1645"/>
      <c r="CL1125" s="1645"/>
      <c r="CM1125" s="1645"/>
      <c r="CN1125"/>
      <c r="CO1125"/>
      <c r="CP1125"/>
      <c r="CQ1125"/>
      <c r="CR1125"/>
      <c r="CS1125" s="1060"/>
      <c r="CT1125" s="1060"/>
      <c r="CU1125" s="1060"/>
      <c r="CV1125" s="1060"/>
      <c r="CW1125" s="1060"/>
      <c r="CX1125" s="1060"/>
    </row>
    <row r="1126" spans="35:102" ht="15" customHeight="1" x14ac:dyDescent="0.3">
      <c r="AI1126" s="1996">
        <v>48113016407</v>
      </c>
      <c r="AJ1126" s="1997" t="s">
        <v>1786</v>
      </c>
      <c r="AK1126" s="1997">
        <v>55670</v>
      </c>
      <c r="AL1126" s="1998" t="s">
        <v>1728</v>
      </c>
      <c r="AM1126" s="1998">
        <v>13.7</v>
      </c>
      <c r="AN1126" s="1997" t="s">
        <v>192</v>
      </c>
      <c r="BX1126"/>
      <c r="BY1126"/>
      <c r="BZ1126"/>
      <c r="CA1126"/>
      <c r="CB1126"/>
      <c r="CD1126" s="1060"/>
      <c r="CE1126" s="1286"/>
      <c r="CF1126" s="1060"/>
      <c r="CG1126" s="1060"/>
      <c r="CH1126" s="1060"/>
      <c r="CK1126" s="1645"/>
      <c r="CL1126" s="1645"/>
      <c r="CM1126" s="1645"/>
      <c r="CN1126"/>
      <c r="CO1126"/>
      <c r="CP1126"/>
      <c r="CQ1126"/>
      <c r="CR1126"/>
      <c r="CS1126" s="1060"/>
      <c r="CT1126" s="1060"/>
      <c r="CU1126" s="1060"/>
      <c r="CV1126" s="1060"/>
      <c r="CW1126" s="1060"/>
      <c r="CX1126" s="1060"/>
    </row>
    <row r="1127" spans="35:102" ht="15" customHeight="1" x14ac:dyDescent="0.3">
      <c r="AI1127" s="1774">
        <v>48113016408</v>
      </c>
      <c r="AJ1127" s="1993" t="s">
        <v>1786</v>
      </c>
      <c r="AK1127" s="1993">
        <v>64493</v>
      </c>
      <c r="AL1127" s="1994" t="s">
        <v>1727</v>
      </c>
      <c r="AM1127" s="1994">
        <v>6</v>
      </c>
      <c r="AN1127" s="1993" t="s">
        <v>192</v>
      </c>
      <c r="BX1127"/>
      <c r="BY1127"/>
      <c r="BZ1127"/>
      <c r="CA1127"/>
      <c r="CB1127"/>
      <c r="CD1127" s="1060"/>
      <c r="CE1127" s="1286"/>
      <c r="CF1127" s="1060"/>
      <c r="CG1127" s="1060"/>
      <c r="CH1127" s="1060"/>
      <c r="CK1127" s="1645"/>
      <c r="CL1127" s="1645"/>
      <c r="CM1127" s="1645"/>
      <c r="CN1127"/>
      <c r="CO1127"/>
      <c r="CP1127"/>
      <c r="CQ1127"/>
      <c r="CR1127"/>
      <c r="CS1127" s="1060"/>
      <c r="CT1127" s="1060"/>
      <c r="CU1127" s="1060"/>
      <c r="CV1127" s="1060"/>
      <c r="CW1127" s="1060"/>
      <c r="CX1127" s="1060"/>
    </row>
    <row r="1128" spans="35:102" ht="15" customHeight="1" x14ac:dyDescent="0.3">
      <c r="AI1128" s="1996">
        <v>48113016409</v>
      </c>
      <c r="AJ1128" s="1997" t="s">
        <v>1786</v>
      </c>
      <c r="AK1128" s="1997">
        <v>100139</v>
      </c>
      <c r="AL1128" s="1998" t="s">
        <v>1729</v>
      </c>
      <c r="AM1128" s="1998">
        <v>7.1</v>
      </c>
      <c r="AN1128" s="1997" t="s">
        <v>192</v>
      </c>
      <c r="BX1128"/>
      <c r="BY1128"/>
      <c r="BZ1128"/>
      <c r="CA1128"/>
      <c r="CB1128"/>
      <c r="CD1128" s="1060"/>
      <c r="CE1128" s="1286"/>
      <c r="CF1128" s="1060"/>
      <c r="CG1128" s="1060"/>
      <c r="CH1128" s="1060"/>
      <c r="CK1128" s="1645"/>
      <c r="CL1128" s="1645"/>
      <c r="CM1128" s="1645"/>
      <c r="CN1128"/>
      <c r="CO1128"/>
      <c r="CP1128"/>
      <c r="CQ1128"/>
      <c r="CR1128"/>
      <c r="CS1128" s="1060"/>
      <c r="CT1128" s="1060"/>
      <c r="CU1128" s="1060"/>
      <c r="CV1128" s="1060"/>
      <c r="CW1128" s="1060"/>
      <c r="CX1128" s="1060"/>
    </row>
    <row r="1129" spans="35:102" ht="15" customHeight="1" x14ac:dyDescent="0.3">
      <c r="AI1129" s="1774">
        <v>48113016410</v>
      </c>
      <c r="AJ1129" s="1993" t="s">
        <v>1786</v>
      </c>
      <c r="AK1129" s="1993">
        <v>87838</v>
      </c>
      <c r="AL1129" s="1994" t="s">
        <v>1729</v>
      </c>
      <c r="AM1129" s="1994">
        <v>10.9</v>
      </c>
      <c r="AN1129" s="1993" t="s">
        <v>192</v>
      </c>
      <c r="BX1129"/>
      <c r="BY1129"/>
      <c r="BZ1129"/>
      <c r="CA1129"/>
      <c r="CB1129"/>
      <c r="CD1129" s="1060"/>
      <c r="CE1129" s="1286"/>
      <c r="CF1129" s="1060"/>
      <c r="CG1129" s="1060"/>
      <c r="CH1129" s="1060"/>
      <c r="CK1129" s="1645"/>
      <c r="CL1129" s="1645"/>
      <c r="CM1129" s="1645"/>
      <c r="CN1129"/>
      <c r="CO1129"/>
      <c r="CP1129"/>
      <c r="CQ1129"/>
      <c r="CR1129"/>
      <c r="CS1129" s="1060"/>
      <c r="CT1129" s="1060"/>
      <c r="CU1129" s="1060"/>
      <c r="CV1129" s="1060"/>
      <c r="CW1129" s="1060"/>
      <c r="CX1129" s="1060"/>
    </row>
    <row r="1130" spans="35:102" ht="15" customHeight="1" x14ac:dyDescent="0.3">
      <c r="AI1130" s="1996">
        <v>48113016411</v>
      </c>
      <c r="AJ1130" s="1997" t="s">
        <v>1786</v>
      </c>
      <c r="AK1130" s="1997">
        <v>76750</v>
      </c>
      <c r="AL1130" s="1998" t="s">
        <v>1727</v>
      </c>
      <c r="AM1130" s="1998">
        <v>8</v>
      </c>
      <c r="AN1130" s="1997" t="s">
        <v>192</v>
      </c>
      <c r="BX1130"/>
      <c r="BY1130"/>
      <c r="BZ1130"/>
      <c r="CA1130"/>
      <c r="CB1130"/>
      <c r="CD1130" s="1060"/>
      <c r="CE1130" s="1286"/>
      <c r="CF1130" s="1060"/>
      <c r="CG1130" s="1060"/>
      <c r="CH1130" s="1060"/>
      <c r="CK1130" s="1645"/>
      <c r="CL1130" s="1645"/>
      <c r="CM1130" s="1645"/>
      <c r="CN1130"/>
      <c r="CO1130"/>
      <c r="CP1130"/>
      <c r="CQ1130"/>
      <c r="CR1130"/>
      <c r="CS1130" s="1060"/>
      <c r="CT1130" s="1060"/>
      <c r="CU1130" s="1060"/>
      <c r="CV1130" s="1060"/>
      <c r="CW1130" s="1060"/>
      <c r="CX1130" s="1060"/>
    </row>
    <row r="1131" spans="35:102" ht="15" customHeight="1" x14ac:dyDescent="0.3">
      <c r="AI1131" s="1774">
        <v>48113016412</v>
      </c>
      <c r="AJ1131" s="1993" t="s">
        <v>1786</v>
      </c>
      <c r="AK1131" s="1993">
        <v>108636</v>
      </c>
      <c r="AL1131" s="1994" t="s">
        <v>1729</v>
      </c>
      <c r="AM1131" s="1994">
        <v>2.2999999999999998</v>
      </c>
      <c r="AN1131" s="1993" t="s">
        <v>192</v>
      </c>
      <c r="BX1131"/>
      <c r="BY1131"/>
      <c r="BZ1131"/>
      <c r="CA1131"/>
      <c r="CB1131"/>
      <c r="CD1131" s="1060"/>
      <c r="CE1131" s="1286"/>
      <c r="CF1131" s="1060"/>
      <c r="CG1131" s="1060"/>
      <c r="CH1131" s="1060"/>
      <c r="CK1131" s="1645"/>
      <c r="CL1131" s="1645"/>
      <c r="CM1131" s="1645"/>
      <c r="CN1131"/>
      <c r="CO1131"/>
      <c r="CP1131"/>
      <c r="CQ1131"/>
      <c r="CR1131"/>
      <c r="CS1131" s="1060"/>
      <c r="CT1131" s="1060"/>
      <c r="CU1131" s="1060"/>
      <c r="CV1131" s="1060"/>
      <c r="CW1131" s="1060"/>
      <c r="CX1131" s="1060"/>
    </row>
    <row r="1132" spans="35:102" ht="15" customHeight="1" x14ac:dyDescent="0.3">
      <c r="AI1132" s="1996">
        <v>48113016413</v>
      </c>
      <c r="AJ1132" s="1997" t="s">
        <v>1786</v>
      </c>
      <c r="AK1132" s="1997">
        <v>80763</v>
      </c>
      <c r="AL1132" s="1998" t="s">
        <v>1727</v>
      </c>
      <c r="AM1132" s="1998">
        <v>8.6999999999999993</v>
      </c>
      <c r="AN1132" s="1997" t="s">
        <v>192</v>
      </c>
      <c r="BX1132"/>
      <c r="BY1132"/>
      <c r="BZ1132"/>
      <c r="CA1132"/>
      <c r="CB1132"/>
      <c r="CD1132" s="1060"/>
      <c r="CE1132" s="1286"/>
      <c r="CF1132" s="1060"/>
      <c r="CG1132" s="1060"/>
      <c r="CH1132" s="1060"/>
      <c r="CK1132" s="1645"/>
      <c r="CL1132" s="1645"/>
      <c r="CM1132" s="1645"/>
      <c r="CN1132"/>
      <c r="CO1132"/>
      <c r="CP1132"/>
      <c r="CQ1132"/>
      <c r="CR1132"/>
      <c r="CS1132" s="1060"/>
      <c r="CT1132" s="1060"/>
      <c r="CU1132" s="1060"/>
      <c r="CV1132" s="1060"/>
      <c r="CW1132" s="1060"/>
      <c r="CX1132" s="1060"/>
    </row>
    <row r="1133" spans="35:102" ht="15" customHeight="1" x14ac:dyDescent="0.3">
      <c r="AI1133" s="1774">
        <v>48113016502</v>
      </c>
      <c r="AJ1133" s="1993" t="s">
        <v>1786</v>
      </c>
      <c r="AK1133" s="1993">
        <v>38478</v>
      </c>
      <c r="AL1133" s="1994" t="s">
        <v>1730</v>
      </c>
      <c r="AM1133" s="1994">
        <v>29.1</v>
      </c>
      <c r="AN1133" s="1993" t="s">
        <v>193</v>
      </c>
      <c r="BX1133"/>
      <c r="BY1133"/>
      <c r="BZ1133"/>
      <c r="CA1133"/>
      <c r="CB1133"/>
      <c r="CD1133" s="1060"/>
      <c r="CE1133" s="1286"/>
      <c r="CF1133" s="1060"/>
      <c r="CG1133" s="1060"/>
      <c r="CH1133" s="1060"/>
      <c r="CK1133" s="1645"/>
      <c r="CL1133" s="1645"/>
      <c r="CM1133" s="1645"/>
      <c r="CN1133"/>
      <c r="CO1133"/>
      <c r="CP1133"/>
      <c r="CQ1133"/>
      <c r="CR1133"/>
      <c r="CS1133" s="1060"/>
      <c r="CT1133" s="1060"/>
      <c r="CU1133" s="1060"/>
      <c r="CV1133" s="1060"/>
      <c r="CW1133" s="1060"/>
      <c r="CX1133" s="1060"/>
    </row>
    <row r="1134" spans="35:102" ht="15" customHeight="1" x14ac:dyDescent="0.3">
      <c r="AI1134" s="1996">
        <v>48113016509</v>
      </c>
      <c r="AJ1134" s="1997" t="s">
        <v>1786</v>
      </c>
      <c r="AK1134" s="1997">
        <v>62620</v>
      </c>
      <c r="AL1134" s="1998" t="s">
        <v>1727</v>
      </c>
      <c r="AM1134" s="1998">
        <v>7.4</v>
      </c>
      <c r="AN1134" s="1997" t="s">
        <v>192</v>
      </c>
      <c r="BX1134"/>
      <c r="BY1134"/>
      <c r="BZ1134"/>
      <c r="CA1134"/>
      <c r="CB1134"/>
      <c r="CD1134" s="1060"/>
      <c r="CE1134" s="1286"/>
      <c r="CF1134" s="1060"/>
      <c r="CG1134" s="1060"/>
      <c r="CH1134" s="1060"/>
      <c r="CK1134" s="1645"/>
      <c r="CL1134" s="1645"/>
      <c r="CM1134" s="1645"/>
      <c r="CN1134"/>
      <c r="CO1134"/>
      <c r="CP1134"/>
      <c r="CQ1134"/>
      <c r="CR1134"/>
      <c r="CS1134" s="1060"/>
      <c r="CT1134" s="1060"/>
      <c r="CU1134" s="1060"/>
      <c r="CV1134" s="1060"/>
      <c r="CW1134" s="1060"/>
      <c r="CX1134" s="1060"/>
    </row>
    <row r="1135" spans="35:102" ht="15" customHeight="1" x14ac:dyDescent="0.3">
      <c r="AI1135" s="1774">
        <v>48113016510</v>
      </c>
      <c r="AJ1135" s="1993" t="s">
        <v>1786</v>
      </c>
      <c r="AK1135" s="1993">
        <v>61060</v>
      </c>
      <c r="AL1135" s="1994" t="s">
        <v>1727</v>
      </c>
      <c r="AM1135" s="1994">
        <v>9.1999999999999993</v>
      </c>
      <c r="AN1135" s="1993" t="s">
        <v>192</v>
      </c>
      <c r="BX1135"/>
      <c r="BY1135"/>
      <c r="BZ1135"/>
      <c r="CA1135"/>
      <c r="CB1135"/>
      <c r="CD1135" s="1060"/>
      <c r="CE1135" s="1286"/>
      <c r="CF1135" s="1060"/>
      <c r="CG1135" s="1060"/>
      <c r="CH1135" s="1060"/>
      <c r="CK1135" s="1645"/>
      <c r="CL1135" s="1645"/>
      <c r="CM1135" s="1645"/>
      <c r="CN1135"/>
      <c r="CO1135"/>
      <c r="CP1135"/>
      <c r="CQ1135"/>
      <c r="CR1135"/>
      <c r="CS1135" s="1060"/>
      <c r="CT1135" s="1060"/>
      <c r="CU1135" s="1060"/>
      <c r="CV1135" s="1060"/>
      <c r="CW1135" s="1060"/>
      <c r="CX1135" s="1060"/>
    </row>
    <row r="1136" spans="35:102" ht="15" customHeight="1" x14ac:dyDescent="0.3">
      <c r="AI1136" s="1996">
        <v>48113016511</v>
      </c>
      <c r="AJ1136" s="1997" t="s">
        <v>1786</v>
      </c>
      <c r="AK1136" s="1997">
        <v>47500</v>
      </c>
      <c r="AL1136" s="1998" t="s">
        <v>1728</v>
      </c>
      <c r="AM1136" s="1998">
        <v>22.3</v>
      </c>
      <c r="AN1136" s="1997" t="s">
        <v>193</v>
      </c>
      <c r="BX1136"/>
      <c r="BY1136"/>
      <c r="BZ1136"/>
      <c r="CA1136"/>
      <c r="CB1136"/>
      <c r="CD1136" s="1060"/>
      <c r="CE1136" s="1286"/>
      <c r="CF1136" s="1060"/>
      <c r="CG1136" s="1060"/>
      <c r="CH1136" s="1060"/>
      <c r="CK1136" s="1645"/>
      <c r="CL1136" s="1645"/>
      <c r="CM1136" s="1645"/>
      <c r="CN1136"/>
      <c r="CO1136"/>
      <c r="CP1136"/>
      <c r="CQ1136"/>
      <c r="CR1136"/>
      <c r="CS1136" s="1060"/>
      <c r="CT1136" s="1060"/>
      <c r="CU1136" s="1060"/>
      <c r="CV1136" s="1060"/>
      <c r="CW1136" s="1060"/>
      <c r="CX1136" s="1060"/>
    </row>
    <row r="1137" spans="35:102" ht="15" customHeight="1" x14ac:dyDescent="0.3">
      <c r="AI1137" s="1774">
        <v>48113016513</v>
      </c>
      <c r="AJ1137" s="1993" t="s">
        <v>1786</v>
      </c>
      <c r="AK1137" s="1993">
        <v>81438</v>
      </c>
      <c r="AL1137" s="1994" t="s">
        <v>1727</v>
      </c>
      <c r="AM1137" s="1994">
        <v>7.2</v>
      </c>
      <c r="AN1137" s="1993" t="s">
        <v>192</v>
      </c>
      <c r="BX1137"/>
      <c r="BY1137"/>
      <c r="BZ1137"/>
      <c r="CA1137"/>
      <c r="CB1137"/>
      <c r="CD1137" s="1060"/>
      <c r="CE1137" s="1286"/>
      <c r="CF1137" s="1060"/>
      <c r="CG1137" s="1060"/>
      <c r="CH1137" s="1060"/>
      <c r="CK1137" s="1645"/>
      <c r="CL1137" s="1645"/>
      <c r="CM1137" s="1645"/>
      <c r="CN1137"/>
      <c r="CO1137"/>
      <c r="CP1137"/>
      <c r="CQ1137"/>
      <c r="CR1137"/>
      <c r="CS1137" s="1060"/>
      <c r="CT1137" s="1060"/>
      <c r="CU1137" s="1060"/>
      <c r="CV1137" s="1060"/>
      <c r="CW1137" s="1060"/>
      <c r="CX1137" s="1060"/>
    </row>
    <row r="1138" spans="35:102" ht="15" customHeight="1" x14ac:dyDescent="0.3">
      <c r="AI1138" s="1996">
        <v>48113016514</v>
      </c>
      <c r="AJ1138" s="1997" t="s">
        <v>1786</v>
      </c>
      <c r="AK1138" s="1997">
        <v>70445</v>
      </c>
      <c r="AL1138" s="1998" t="s">
        <v>1727</v>
      </c>
      <c r="AM1138" s="1998">
        <v>6.7</v>
      </c>
      <c r="AN1138" s="1997" t="s">
        <v>192</v>
      </c>
      <c r="BX1138"/>
      <c r="BY1138"/>
      <c r="BZ1138"/>
      <c r="CA1138"/>
      <c r="CB1138"/>
      <c r="CD1138" s="1060"/>
      <c r="CE1138" s="1286"/>
      <c r="CF1138" s="1060"/>
      <c r="CG1138" s="1060"/>
      <c r="CH1138" s="1060"/>
      <c r="CK1138" s="1645"/>
      <c r="CL1138" s="1645"/>
      <c r="CM1138" s="1645"/>
      <c r="CN1138"/>
      <c r="CO1138"/>
      <c r="CP1138"/>
      <c r="CQ1138"/>
      <c r="CR1138"/>
      <c r="CS1138" s="1060"/>
      <c r="CT1138" s="1060"/>
      <c r="CU1138" s="1060"/>
      <c r="CV1138" s="1060"/>
      <c r="CW1138" s="1060"/>
      <c r="CX1138" s="1060"/>
    </row>
    <row r="1139" spans="35:102" ht="15" customHeight="1" x14ac:dyDescent="0.3">
      <c r="AI1139" s="1774">
        <v>48113016516</v>
      </c>
      <c r="AJ1139" s="1993" t="s">
        <v>1786</v>
      </c>
      <c r="AK1139" s="1993">
        <v>43298</v>
      </c>
      <c r="AL1139" s="1994" t="s">
        <v>1730</v>
      </c>
      <c r="AM1139" s="1994">
        <v>21.6</v>
      </c>
      <c r="AN1139" s="1993" t="s">
        <v>193</v>
      </c>
      <c r="BX1139"/>
      <c r="BY1139"/>
      <c r="BZ1139"/>
      <c r="CA1139"/>
      <c r="CB1139"/>
      <c r="CD1139" s="1060"/>
      <c r="CE1139" s="1286"/>
      <c r="CF1139" s="1060"/>
      <c r="CG1139" s="1060"/>
      <c r="CH1139" s="1060"/>
      <c r="CK1139" s="1645"/>
      <c r="CL1139" s="1645"/>
      <c r="CM1139" s="1645"/>
      <c r="CN1139"/>
      <c r="CO1139"/>
      <c r="CP1139"/>
      <c r="CQ1139"/>
      <c r="CR1139"/>
      <c r="CS1139" s="1060"/>
      <c r="CT1139" s="1060"/>
      <c r="CU1139" s="1060"/>
      <c r="CV1139" s="1060"/>
      <c r="CW1139" s="1060"/>
      <c r="CX1139" s="1060"/>
    </row>
    <row r="1140" spans="35:102" ht="15" customHeight="1" x14ac:dyDescent="0.3">
      <c r="AI1140" s="1996">
        <v>48113016517</v>
      </c>
      <c r="AJ1140" s="1997" t="s">
        <v>1786</v>
      </c>
      <c r="AK1140" s="1997">
        <v>49349</v>
      </c>
      <c r="AL1140" s="1998" t="s">
        <v>1728</v>
      </c>
      <c r="AM1140" s="1998">
        <v>18.3</v>
      </c>
      <c r="AN1140" s="1997" t="s">
        <v>192</v>
      </c>
      <c r="BX1140"/>
      <c r="BY1140"/>
      <c r="BZ1140"/>
      <c r="CA1140"/>
      <c r="CB1140"/>
      <c r="CD1140" s="1060"/>
      <c r="CE1140" s="1286"/>
      <c r="CF1140" s="1060"/>
      <c r="CG1140" s="1060"/>
      <c r="CH1140" s="1060"/>
      <c r="CK1140" s="1645"/>
      <c r="CL1140" s="1645"/>
      <c r="CM1140" s="1645"/>
      <c r="CN1140"/>
      <c r="CO1140"/>
      <c r="CP1140"/>
      <c r="CQ1140"/>
      <c r="CR1140"/>
      <c r="CS1140" s="1060"/>
      <c r="CT1140" s="1060"/>
      <c r="CU1140" s="1060"/>
      <c r="CV1140" s="1060"/>
      <c r="CW1140" s="1060"/>
      <c r="CX1140" s="1060"/>
    </row>
    <row r="1141" spans="35:102" ht="15" customHeight="1" x14ac:dyDescent="0.3">
      <c r="AI1141" s="1774">
        <v>48113016518</v>
      </c>
      <c r="AJ1141" s="1993" t="s">
        <v>1786</v>
      </c>
      <c r="AK1141" s="1993">
        <v>46190</v>
      </c>
      <c r="AL1141" s="1994" t="s">
        <v>1728</v>
      </c>
      <c r="AM1141" s="1994">
        <v>11.2</v>
      </c>
      <c r="AN1141" s="1993" t="s">
        <v>192</v>
      </c>
      <c r="BX1141"/>
      <c r="BY1141"/>
      <c r="BZ1141"/>
      <c r="CA1141"/>
      <c r="CB1141"/>
      <c r="CD1141" s="1060"/>
      <c r="CE1141" s="1286"/>
      <c r="CF1141" s="1060"/>
      <c r="CG1141" s="1060"/>
      <c r="CH1141" s="1060"/>
      <c r="CK1141" s="1645"/>
      <c r="CL1141" s="1645"/>
      <c r="CM1141" s="1645"/>
      <c r="CN1141"/>
      <c r="CO1141"/>
      <c r="CP1141"/>
      <c r="CQ1141"/>
      <c r="CR1141"/>
      <c r="CS1141" s="1060"/>
      <c r="CT1141" s="1060"/>
      <c r="CU1141" s="1060"/>
      <c r="CV1141" s="1060"/>
      <c r="CW1141" s="1060"/>
      <c r="CX1141" s="1060"/>
    </row>
    <row r="1142" spans="35:102" ht="15" customHeight="1" x14ac:dyDescent="0.3">
      <c r="AI1142" s="1996">
        <v>48113016519</v>
      </c>
      <c r="AJ1142" s="1997" t="s">
        <v>1786</v>
      </c>
      <c r="AK1142" s="1997">
        <v>80905</v>
      </c>
      <c r="AL1142" s="1998" t="s">
        <v>1727</v>
      </c>
      <c r="AM1142" s="1998">
        <v>5.2</v>
      </c>
      <c r="AN1142" s="1997" t="s">
        <v>192</v>
      </c>
      <c r="BX1142"/>
      <c r="BY1142"/>
      <c r="BZ1142"/>
      <c r="CA1142"/>
      <c r="CB1142"/>
      <c r="CD1142" s="1060"/>
      <c r="CE1142" s="1286"/>
      <c r="CF1142" s="1060"/>
      <c r="CG1142" s="1060"/>
      <c r="CH1142" s="1060"/>
      <c r="CK1142" s="1645"/>
      <c r="CL1142" s="1645"/>
      <c r="CM1142" s="1645"/>
      <c r="CN1142"/>
      <c r="CO1142"/>
      <c r="CP1142"/>
      <c r="CQ1142"/>
      <c r="CR1142"/>
      <c r="CS1142" s="1060"/>
      <c r="CT1142" s="1060"/>
      <c r="CU1142" s="1060"/>
      <c r="CV1142" s="1060"/>
      <c r="CW1142" s="1060"/>
      <c r="CX1142" s="1060"/>
    </row>
    <row r="1143" spans="35:102" ht="15" customHeight="1" x14ac:dyDescent="0.3">
      <c r="AI1143" s="1774">
        <v>48113016520</v>
      </c>
      <c r="AJ1143" s="1993" t="s">
        <v>1786</v>
      </c>
      <c r="AK1143" s="1993">
        <v>41053</v>
      </c>
      <c r="AL1143" s="1994" t="s">
        <v>1730</v>
      </c>
      <c r="AM1143" s="1994">
        <v>24.7</v>
      </c>
      <c r="AN1143" s="1993" t="s">
        <v>193</v>
      </c>
      <c r="BX1143"/>
      <c r="BY1143"/>
      <c r="BZ1143"/>
      <c r="CA1143"/>
      <c r="CB1143"/>
      <c r="CD1143" s="1060"/>
      <c r="CE1143" s="1286"/>
      <c r="CF1143" s="1060"/>
      <c r="CG1143" s="1060"/>
      <c r="CH1143" s="1060"/>
      <c r="CK1143" s="1645"/>
      <c r="CL1143" s="1645"/>
      <c r="CM1143" s="1645"/>
      <c r="CN1143"/>
      <c r="CO1143"/>
      <c r="CP1143"/>
      <c r="CQ1143"/>
      <c r="CR1143"/>
      <c r="CS1143" s="1060"/>
      <c r="CT1143" s="1060"/>
      <c r="CU1143" s="1060"/>
      <c r="CV1143" s="1060"/>
      <c r="CW1143" s="1060"/>
      <c r="CX1143" s="1060"/>
    </row>
    <row r="1144" spans="35:102" ht="15" customHeight="1" x14ac:dyDescent="0.3">
      <c r="AI1144" s="1996">
        <v>48113016521</v>
      </c>
      <c r="AJ1144" s="1997" t="s">
        <v>1786</v>
      </c>
      <c r="AK1144" s="1997">
        <v>60471</v>
      </c>
      <c r="AL1144" s="1998" t="s">
        <v>1727</v>
      </c>
      <c r="AM1144" s="1998">
        <v>17.3</v>
      </c>
      <c r="AN1144" s="1997" t="s">
        <v>192</v>
      </c>
      <c r="BX1144"/>
      <c r="BY1144"/>
      <c r="BZ1144"/>
      <c r="CA1144"/>
      <c r="CB1144"/>
      <c r="CD1144" s="1060"/>
      <c r="CE1144" s="1286"/>
      <c r="CF1144" s="1060"/>
      <c r="CG1144" s="1060"/>
      <c r="CH1144" s="1060"/>
      <c r="CK1144" s="1645"/>
      <c r="CL1144" s="1645"/>
      <c r="CM1144" s="1645"/>
      <c r="CN1144"/>
      <c r="CO1144"/>
      <c r="CP1144"/>
      <c r="CQ1144"/>
      <c r="CR1144"/>
      <c r="CS1144" s="1060"/>
      <c r="CT1144" s="1060"/>
      <c r="CU1144" s="1060"/>
      <c r="CV1144" s="1060"/>
      <c r="CW1144" s="1060"/>
      <c r="CX1144" s="1060"/>
    </row>
    <row r="1145" spans="35:102" ht="15" customHeight="1" x14ac:dyDescent="0.3">
      <c r="AI1145" s="1774">
        <v>48113016522</v>
      </c>
      <c r="AJ1145" s="1993" t="s">
        <v>1786</v>
      </c>
      <c r="AK1145" s="1993">
        <v>65833</v>
      </c>
      <c r="AL1145" s="1994" t="s">
        <v>1727</v>
      </c>
      <c r="AM1145" s="1994">
        <v>12.4</v>
      </c>
      <c r="AN1145" s="1993" t="s">
        <v>192</v>
      </c>
      <c r="BX1145"/>
      <c r="BY1145"/>
      <c r="BZ1145"/>
      <c r="CA1145"/>
      <c r="CB1145"/>
      <c r="CD1145" s="1060"/>
      <c r="CE1145" s="1286"/>
      <c r="CF1145" s="1060"/>
      <c r="CG1145" s="1060"/>
      <c r="CH1145" s="1060"/>
      <c r="CK1145" s="1645"/>
      <c r="CL1145" s="1645"/>
      <c r="CM1145" s="1645"/>
      <c r="CN1145"/>
      <c r="CO1145"/>
      <c r="CP1145"/>
      <c r="CQ1145"/>
      <c r="CR1145"/>
      <c r="CS1145" s="1060"/>
      <c r="CT1145" s="1060"/>
      <c r="CU1145" s="1060"/>
      <c r="CV1145" s="1060"/>
      <c r="CW1145" s="1060"/>
      <c r="CX1145" s="1060"/>
    </row>
    <row r="1146" spans="35:102" ht="15" customHeight="1" x14ac:dyDescent="0.3">
      <c r="AI1146" s="1996">
        <v>48113016523</v>
      </c>
      <c r="AJ1146" s="1997" t="s">
        <v>1786</v>
      </c>
      <c r="AK1146" s="1997">
        <v>101250</v>
      </c>
      <c r="AL1146" s="1998" t="s">
        <v>1729</v>
      </c>
      <c r="AM1146" s="1998">
        <v>6.3</v>
      </c>
      <c r="AN1146" s="1997" t="s">
        <v>192</v>
      </c>
      <c r="BX1146"/>
      <c r="BY1146"/>
      <c r="BZ1146"/>
      <c r="CA1146"/>
      <c r="CB1146"/>
      <c r="CD1146" s="1060"/>
      <c r="CE1146" s="1286"/>
      <c r="CF1146" s="1060"/>
      <c r="CG1146" s="1060"/>
      <c r="CH1146" s="1060"/>
      <c r="CK1146" s="1645"/>
      <c r="CL1146" s="1645"/>
      <c r="CM1146" s="1645"/>
      <c r="CN1146"/>
      <c r="CO1146"/>
      <c r="CP1146"/>
      <c r="CQ1146"/>
      <c r="CR1146"/>
      <c r="CS1146" s="1060"/>
      <c r="CT1146" s="1060"/>
      <c r="CU1146" s="1060"/>
      <c r="CV1146" s="1060"/>
      <c r="CW1146" s="1060"/>
      <c r="CX1146" s="1060"/>
    </row>
    <row r="1147" spans="35:102" ht="15" customHeight="1" x14ac:dyDescent="0.3">
      <c r="AI1147" s="1774">
        <v>48113016605</v>
      </c>
      <c r="AJ1147" s="1993" t="s">
        <v>1786</v>
      </c>
      <c r="AK1147" s="1993">
        <v>21679</v>
      </c>
      <c r="AL1147" s="1994" t="s">
        <v>1730</v>
      </c>
      <c r="AM1147" s="1994">
        <v>44.9</v>
      </c>
      <c r="AN1147" s="1993" t="s">
        <v>193</v>
      </c>
      <c r="BX1147"/>
      <c r="BY1147"/>
      <c r="BZ1147"/>
      <c r="CA1147"/>
      <c r="CB1147"/>
      <c r="CD1147" s="1060"/>
      <c r="CE1147" s="1286"/>
      <c r="CF1147" s="1060"/>
      <c r="CG1147" s="1060"/>
      <c r="CH1147" s="1060"/>
      <c r="CK1147" s="1645"/>
      <c r="CL1147" s="1645"/>
      <c r="CM1147" s="1645"/>
      <c r="CN1147"/>
      <c r="CO1147"/>
      <c r="CP1147"/>
      <c r="CQ1147"/>
      <c r="CR1147"/>
      <c r="CS1147" s="1060"/>
      <c r="CT1147" s="1060"/>
      <c r="CU1147" s="1060"/>
      <c r="CV1147" s="1060"/>
      <c r="CW1147" s="1060"/>
      <c r="CX1147" s="1060"/>
    </row>
    <row r="1148" spans="35:102" ht="15" customHeight="1" x14ac:dyDescent="0.3">
      <c r="AI1148" s="1996">
        <v>48113016606</v>
      </c>
      <c r="AJ1148" s="1997" t="s">
        <v>1786</v>
      </c>
      <c r="AK1148" s="1997">
        <v>51996</v>
      </c>
      <c r="AL1148" s="1998" t="s">
        <v>1728</v>
      </c>
      <c r="AM1148" s="1998">
        <v>14.9</v>
      </c>
      <c r="AN1148" s="1997" t="s">
        <v>192</v>
      </c>
      <c r="BX1148"/>
      <c r="BY1148"/>
      <c r="BZ1148"/>
      <c r="CA1148"/>
      <c r="CB1148"/>
      <c r="CD1148" s="1060"/>
      <c r="CE1148" s="1286"/>
      <c r="CF1148" s="1060"/>
      <c r="CG1148" s="1060"/>
      <c r="CH1148" s="1060"/>
      <c r="CK1148" s="1645"/>
      <c r="CL1148" s="1645"/>
      <c r="CM1148" s="1645"/>
      <c r="CN1148"/>
      <c r="CO1148"/>
      <c r="CP1148"/>
      <c r="CQ1148"/>
      <c r="CR1148"/>
      <c r="CS1148" s="1060"/>
      <c r="CT1148" s="1060"/>
      <c r="CU1148" s="1060"/>
      <c r="CV1148" s="1060"/>
      <c r="CW1148" s="1060"/>
      <c r="CX1148" s="1060"/>
    </row>
    <row r="1149" spans="35:102" ht="15" customHeight="1" x14ac:dyDescent="0.3">
      <c r="AI1149" s="1774">
        <v>48113016607</v>
      </c>
      <c r="AJ1149" s="1993" t="s">
        <v>1786</v>
      </c>
      <c r="AK1149" s="1993">
        <v>24905</v>
      </c>
      <c r="AL1149" s="1994" t="s">
        <v>1730</v>
      </c>
      <c r="AM1149" s="1994">
        <v>36.299999999999997</v>
      </c>
      <c r="AN1149" s="1993" t="s">
        <v>193</v>
      </c>
      <c r="BX1149"/>
      <c r="BY1149"/>
      <c r="BZ1149"/>
      <c r="CA1149"/>
      <c r="CB1149"/>
      <c r="CD1149" s="1060"/>
      <c r="CE1149" s="1286"/>
      <c r="CF1149" s="1060"/>
      <c r="CG1149" s="1060"/>
      <c r="CH1149" s="1060"/>
      <c r="CK1149" s="1645"/>
      <c r="CL1149" s="1645"/>
      <c r="CM1149" s="1645"/>
      <c r="CN1149"/>
      <c r="CO1149"/>
      <c r="CP1149"/>
      <c r="CQ1149"/>
      <c r="CR1149"/>
      <c r="CS1149" s="1060"/>
      <c r="CT1149" s="1060"/>
      <c r="CU1149" s="1060"/>
      <c r="CV1149" s="1060"/>
      <c r="CW1149" s="1060"/>
      <c r="CX1149" s="1060"/>
    </row>
    <row r="1150" spans="35:102" ht="15" customHeight="1" x14ac:dyDescent="0.3">
      <c r="AI1150" s="1996">
        <v>48113016610</v>
      </c>
      <c r="AJ1150" s="1997" t="s">
        <v>1786</v>
      </c>
      <c r="AK1150" s="1997">
        <v>42356</v>
      </c>
      <c r="AL1150" s="1998" t="s">
        <v>1730</v>
      </c>
      <c r="AM1150" s="1998">
        <v>16.8</v>
      </c>
      <c r="AN1150" s="1997" t="s">
        <v>192</v>
      </c>
      <c r="BX1150"/>
      <c r="BY1150"/>
      <c r="BZ1150"/>
      <c r="CA1150"/>
      <c r="CB1150"/>
      <c r="CD1150" s="1060"/>
      <c r="CE1150" s="1286"/>
      <c r="CF1150" s="1060"/>
      <c r="CG1150" s="1060"/>
      <c r="CH1150" s="1060"/>
      <c r="CK1150" s="1645"/>
      <c r="CL1150" s="1645"/>
      <c r="CM1150" s="1645"/>
      <c r="CN1150"/>
      <c r="CO1150"/>
      <c r="CP1150"/>
      <c r="CQ1150"/>
      <c r="CR1150"/>
      <c r="CS1150" s="1060"/>
      <c r="CT1150" s="1060"/>
      <c r="CU1150" s="1060"/>
      <c r="CV1150" s="1060"/>
      <c r="CW1150" s="1060"/>
      <c r="CX1150" s="1060"/>
    </row>
    <row r="1151" spans="35:102" ht="15" customHeight="1" x14ac:dyDescent="0.3">
      <c r="AI1151" s="1774">
        <v>48113016611</v>
      </c>
      <c r="AJ1151" s="1993" t="s">
        <v>1786</v>
      </c>
      <c r="AK1151" s="1993">
        <v>64688</v>
      </c>
      <c r="AL1151" s="1994" t="s">
        <v>1727</v>
      </c>
      <c r="AM1151" s="1994">
        <v>12.9</v>
      </c>
      <c r="AN1151" s="1993" t="s">
        <v>192</v>
      </c>
      <c r="BX1151"/>
      <c r="BY1151"/>
      <c r="BZ1151"/>
      <c r="CA1151"/>
      <c r="CB1151"/>
      <c r="CD1151" s="1060"/>
      <c r="CE1151" s="1286"/>
      <c r="CF1151" s="1060"/>
      <c r="CG1151" s="1060"/>
      <c r="CH1151" s="1060"/>
      <c r="CK1151" s="1645"/>
      <c r="CL1151" s="1645"/>
      <c r="CM1151" s="1645"/>
      <c r="CN1151"/>
      <c r="CO1151"/>
      <c r="CP1151"/>
      <c r="CQ1151"/>
      <c r="CR1151"/>
      <c r="CS1151" s="1060"/>
      <c r="CT1151" s="1060"/>
      <c r="CU1151" s="1060"/>
      <c r="CV1151" s="1060"/>
      <c r="CW1151" s="1060"/>
      <c r="CX1151" s="1060"/>
    </row>
    <row r="1152" spans="35:102" ht="15" customHeight="1" x14ac:dyDescent="0.3">
      <c r="AI1152" s="1996">
        <v>48113016612</v>
      </c>
      <c r="AJ1152" s="1997" t="s">
        <v>1786</v>
      </c>
      <c r="AK1152" s="1997">
        <v>87059</v>
      </c>
      <c r="AL1152" s="1998" t="s">
        <v>1729</v>
      </c>
      <c r="AM1152" s="1998">
        <v>7.5</v>
      </c>
      <c r="AN1152" s="1997" t="s">
        <v>192</v>
      </c>
      <c r="BX1152"/>
      <c r="BY1152"/>
      <c r="BZ1152"/>
      <c r="CA1152"/>
      <c r="CB1152"/>
      <c r="CD1152" s="1060"/>
      <c r="CE1152" s="1286"/>
      <c r="CF1152" s="1060"/>
      <c r="CG1152" s="1060"/>
      <c r="CH1152" s="1060"/>
      <c r="CK1152" s="1645"/>
      <c r="CL1152" s="1645"/>
      <c r="CM1152" s="1645"/>
      <c r="CN1152"/>
      <c r="CO1152"/>
      <c r="CP1152"/>
      <c r="CQ1152"/>
      <c r="CR1152"/>
      <c r="CS1152" s="1060"/>
      <c r="CT1152" s="1060"/>
      <c r="CU1152" s="1060"/>
      <c r="CV1152" s="1060"/>
      <c r="CW1152" s="1060"/>
      <c r="CX1152" s="1060"/>
    </row>
    <row r="1153" spans="35:102" ht="15" customHeight="1" x14ac:dyDescent="0.3">
      <c r="AI1153" s="1774">
        <v>48113016615</v>
      </c>
      <c r="AJ1153" s="1993" t="s">
        <v>1786</v>
      </c>
      <c r="AK1153" s="1993">
        <v>74130</v>
      </c>
      <c r="AL1153" s="1994" t="s">
        <v>1727</v>
      </c>
      <c r="AM1153" s="1994">
        <v>10.3</v>
      </c>
      <c r="AN1153" s="1993" t="s">
        <v>192</v>
      </c>
      <c r="BX1153"/>
      <c r="BY1153"/>
      <c r="BZ1153"/>
      <c r="CA1153"/>
      <c r="CB1153"/>
      <c r="CD1153" s="1060"/>
      <c r="CE1153" s="1286"/>
      <c r="CF1153" s="1060"/>
      <c r="CG1153" s="1060"/>
      <c r="CH1153" s="1060"/>
      <c r="CK1153" s="1645"/>
      <c r="CL1153" s="1645"/>
      <c r="CM1153" s="1645"/>
      <c r="CN1153"/>
      <c r="CO1153"/>
      <c r="CP1153"/>
      <c r="CQ1153"/>
      <c r="CR1153"/>
      <c r="CS1153" s="1060"/>
      <c r="CT1153" s="1060"/>
      <c r="CU1153" s="1060"/>
      <c r="CV1153" s="1060"/>
      <c r="CW1153" s="1060"/>
      <c r="CX1153" s="1060"/>
    </row>
    <row r="1154" spans="35:102" ht="15" customHeight="1" x14ac:dyDescent="0.3">
      <c r="AI1154" s="1996">
        <v>48113016616</v>
      </c>
      <c r="AJ1154" s="1997" t="s">
        <v>1786</v>
      </c>
      <c r="AK1154" s="1997">
        <v>69964</v>
      </c>
      <c r="AL1154" s="1998" t="s">
        <v>1727</v>
      </c>
      <c r="AM1154" s="1998">
        <v>13.5</v>
      </c>
      <c r="AN1154" s="1997" t="s">
        <v>192</v>
      </c>
      <c r="BX1154"/>
      <c r="BY1154"/>
      <c r="BZ1154"/>
      <c r="CA1154"/>
      <c r="CB1154"/>
      <c r="CD1154" s="1060"/>
      <c r="CE1154" s="1286"/>
      <c r="CF1154" s="1060"/>
      <c r="CG1154" s="1060"/>
      <c r="CH1154" s="1060"/>
      <c r="CK1154" s="1645"/>
      <c r="CL1154" s="1645"/>
      <c r="CM1154" s="1645"/>
      <c r="CN1154"/>
      <c r="CO1154"/>
      <c r="CP1154"/>
      <c r="CQ1154"/>
      <c r="CR1154"/>
      <c r="CS1154" s="1060"/>
      <c r="CT1154" s="1060"/>
      <c r="CU1154" s="1060"/>
      <c r="CV1154" s="1060"/>
      <c r="CW1154" s="1060"/>
      <c r="CX1154" s="1060"/>
    </row>
    <row r="1155" spans="35:102" ht="15" customHeight="1" x14ac:dyDescent="0.3">
      <c r="AI1155" s="1774">
        <v>48113016617</v>
      </c>
      <c r="AJ1155" s="1993" t="s">
        <v>1786</v>
      </c>
      <c r="AK1155" s="1993">
        <v>103611</v>
      </c>
      <c r="AL1155" s="1994" t="s">
        <v>1729</v>
      </c>
      <c r="AM1155" s="1994">
        <v>2.9</v>
      </c>
      <c r="AN1155" s="1993" t="s">
        <v>192</v>
      </c>
      <c r="BX1155"/>
      <c r="BY1155"/>
      <c r="BZ1155"/>
      <c r="CA1155"/>
      <c r="CB1155"/>
      <c r="CD1155" s="1060"/>
      <c r="CE1155" s="1286"/>
      <c r="CF1155" s="1060"/>
      <c r="CG1155" s="1060"/>
      <c r="CH1155" s="1060"/>
      <c r="CK1155" s="1645"/>
      <c r="CL1155" s="1645"/>
      <c r="CM1155" s="1645"/>
      <c r="CN1155"/>
      <c r="CO1155"/>
      <c r="CP1155"/>
      <c r="CQ1155"/>
      <c r="CR1155"/>
      <c r="CS1155" s="1060"/>
      <c r="CT1155" s="1060"/>
      <c r="CU1155" s="1060"/>
      <c r="CV1155" s="1060"/>
      <c r="CW1155" s="1060"/>
      <c r="CX1155" s="1060"/>
    </row>
    <row r="1156" spans="35:102" ht="15" customHeight="1" x14ac:dyDescent="0.3">
      <c r="AI1156" s="1996">
        <v>48113016618</v>
      </c>
      <c r="AJ1156" s="1997" t="s">
        <v>1786</v>
      </c>
      <c r="AK1156" s="1997">
        <v>56909</v>
      </c>
      <c r="AL1156" s="1998" t="s">
        <v>1728</v>
      </c>
      <c r="AM1156" s="1998">
        <v>12</v>
      </c>
      <c r="AN1156" s="1997" t="s">
        <v>192</v>
      </c>
      <c r="BX1156"/>
      <c r="BY1156"/>
      <c r="BZ1156"/>
      <c r="CA1156"/>
      <c r="CB1156"/>
      <c r="CD1156" s="1060"/>
      <c r="CE1156" s="1286"/>
      <c r="CF1156" s="1060"/>
      <c r="CG1156" s="1060"/>
      <c r="CH1156" s="1060"/>
      <c r="CK1156" s="1645"/>
      <c r="CL1156" s="1645"/>
      <c r="CM1156" s="1645"/>
      <c r="CN1156"/>
      <c r="CO1156"/>
      <c r="CP1156"/>
      <c r="CQ1156"/>
      <c r="CR1156"/>
      <c r="CS1156" s="1060"/>
      <c r="CT1156" s="1060"/>
      <c r="CU1156" s="1060"/>
      <c r="CV1156" s="1060"/>
      <c r="CW1156" s="1060"/>
      <c r="CX1156" s="1060"/>
    </row>
    <row r="1157" spans="35:102" ht="15" customHeight="1" x14ac:dyDescent="0.3">
      <c r="AI1157" s="1774">
        <v>48113016619</v>
      </c>
      <c r="AJ1157" s="1993" t="s">
        <v>1786</v>
      </c>
      <c r="AK1157" s="1993">
        <v>38538</v>
      </c>
      <c r="AL1157" s="1994" t="s">
        <v>1730</v>
      </c>
      <c r="AM1157" s="1994">
        <v>9.9</v>
      </c>
      <c r="AN1157" s="1993" t="s">
        <v>192</v>
      </c>
      <c r="BX1157"/>
      <c r="BY1157"/>
      <c r="BZ1157"/>
      <c r="CA1157"/>
      <c r="CB1157"/>
      <c r="CD1157" s="1060"/>
      <c r="CE1157" s="1286"/>
      <c r="CF1157" s="1060"/>
      <c r="CG1157" s="1060"/>
      <c r="CH1157" s="1060"/>
      <c r="CK1157" s="1645"/>
      <c r="CL1157" s="1645"/>
      <c r="CM1157" s="1645"/>
      <c r="CN1157"/>
      <c r="CO1157"/>
      <c r="CP1157"/>
      <c r="CQ1157"/>
      <c r="CR1157"/>
      <c r="CS1157" s="1060"/>
      <c r="CT1157" s="1060"/>
      <c r="CU1157" s="1060"/>
      <c r="CV1157" s="1060"/>
      <c r="CW1157" s="1060"/>
      <c r="CX1157" s="1060"/>
    </row>
    <row r="1158" spans="35:102" ht="15" customHeight="1" x14ac:dyDescent="0.3">
      <c r="AI1158" s="1996">
        <v>48113016620</v>
      </c>
      <c r="AJ1158" s="1997" t="s">
        <v>1786</v>
      </c>
      <c r="AK1158" s="1997">
        <v>80768</v>
      </c>
      <c r="AL1158" s="1998" t="s">
        <v>1727</v>
      </c>
      <c r="AM1158" s="1998">
        <v>17.5</v>
      </c>
      <c r="AN1158" s="1997" t="s">
        <v>192</v>
      </c>
      <c r="BX1158"/>
      <c r="BY1158"/>
      <c r="BZ1158"/>
      <c r="CA1158"/>
      <c r="CB1158"/>
      <c r="CD1158" s="1060"/>
      <c r="CE1158" s="1286"/>
      <c r="CF1158" s="1060"/>
      <c r="CG1158" s="1060"/>
      <c r="CH1158" s="1060"/>
      <c r="CK1158" s="1645"/>
      <c r="CL1158" s="1645"/>
      <c r="CM1158" s="1645"/>
      <c r="CN1158"/>
      <c r="CO1158"/>
      <c r="CP1158"/>
      <c r="CQ1158"/>
      <c r="CR1158"/>
      <c r="CS1158" s="1060"/>
      <c r="CT1158" s="1060"/>
      <c r="CU1158" s="1060"/>
      <c r="CV1158" s="1060"/>
      <c r="CW1158" s="1060"/>
      <c r="CX1158" s="1060"/>
    </row>
    <row r="1159" spans="35:102" ht="15" customHeight="1" x14ac:dyDescent="0.3">
      <c r="AI1159" s="1774">
        <v>48113016621</v>
      </c>
      <c r="AJ1159" s="1993" t="s">
        <v>1786</v>
      </c>
      <c r="AK1159" s="1993">
        <v>51330</v>
      </c>
      <c r="AL1159" s="1994" t="s">
        <v>1728</v>
      </c>
      <c r="AM1159" s="1994">
        <v>27.3</v>
      </c>
      <c r="AN1159" s="1993" t="s">
        <v>193</v>
      </c>
      <c r="BX1159"/>
      <c r="BY1159"/>
      <c r="BZ1159"/>
      <c r="CA1159"/>
      <c r="CB1159"/>
      <c r="CD1159" s="1060"/>
      <c r="CE1159" s="1286"/>
      <c r="CF1159" s="1060"/>
      <c r="CG1159" s="1060"/>
      <c r="CH1159" s="1060"/>
      <c r="CK1159" s="1645"/>
      <c r="CL1159" s="1645"/>
      <c r="CM1159" s="1645"/>
      <c r="CN1159"/>
      <c r="CO1159"/>
      <c r="CP1159"/>
      <c r="CQ1159"/>
      <c r="CR1159"/>
      <c r="CS1159" s="1060"/>
      <c r="CT1159" s="1060"/>
      <c r="CU1159" s="1060"/>
      <c r="CV1159" s="1060"/>
      <c r="CW1159" s="1060"/>
      <c r="CX1159" s="1060"/>
    </row>
    <row r="1160" spans="35:102" ht="15" customHeight="1" x14ac:dyDescent="0.3">
      <c r="AI1160" s="1996">
        <v>48113016622</v>
      </c>
      <c r="AJ1160" s="1997" t="s">
        <v>1786</v>
      </c>
      <c r="AK1160" s="1997">
        <v>58373</v>
      </c>
      <c r="AL1160" s="1998" t="s">
        <v>1728</v>
      </c>
      <c r="AM1160" s="1998">
        <v>18.7</v>
      </c>
      <c r="AN1160" s="1997" t="s">
        <v>192</v>
      </c>
      <c r="BX1160"/>
      <c r="BY1160"/>
      <c r="BZ1160"/>
      <c r="CA1160"/>
      <c r="CB1160"/>
      <c r="CD1160" s="1060"/>
      <c r="CE1160" s="1286"/>
      <c r="CF1160" s="1060"/>
      <c r="CG1160" s="1060"/>
      <c r="CH1160" s="1060"/>
      <c r="CK1160" s="1645"/>
      <c r="CL1160" s="1645"/>
      <c r="CM1160" s="1645"/>
      <c r="CN1160"/>
      <c r="CO1160"/>
      <c r="CP1160"/>
      <c r="CQ1160"/>
      <c r="CR1160"/>
      <c r="CS1160" s="1060"/>
      <c r="CT1160" s="1060"/>
      <c r="CU1160" s="1060"/>
      <c r="CV1160" s="1060"/>
      <c r="CW1160" s="1060"/>
      <c r="CX1160" s="1060"/>
    </row>
    <row r="1161" spans="35:102" ht="15" customHeight="1" x14ac:dyDescent="0.3">
      <c r="AI1161" s="1774">
        <v>48113016623</v>
      </c>
      <c r="AJ1161" s="1993" t="s">
        <v>1786</v>
      </c>
      <c r="AK1161" s="1993">
        <v>66458</v>
      </c>
      <c r="AL1161" s="1994" t="s">
        <v>1727</v>
      </c>
      <c r="AM1161" s="1994">
        <v>11.1</v>
      </c>
      <c r="AN1161" s="1993" t="s">
        <v>192</v>
      </c>
      <c r="BX1161"/>
      <c r="BY1161"/>
      <c r="BZ1161"/>
      <c r="CA1161"/>
      <c r="CB1161"/>
      <c r="CD1161" s="1060"/>
      <c r="CE1161" s="1286"/>
      <c r="CF1161" s="1060"/>
      <c r="CG1161" s="1060"/>
      <c r="CH1161" s="1060"/>
      <c r="CK1161" s="1645"/>
      <c r="CL1161" s="1645"/>
      <c r="CM1161" s="1645"/>
      <c r="CN1161"/>
      <c r="CO1161"/>
      <c r="CP1161"/>
      <c r="CQ1161"/>
      <c r="CR1161"/>
      <c r="CS1161" s="1060"/>
      <c r="CT1161" s="1060"/>
      <c r="CU1161" s="1060"/>
      <c r="CV1161" s="1060"/>
      <c r="CW1161" s="1060"/>
      <c r="CX1161" s="1060"/>
    </row>
    <row r="1162" spans="35:102" ht="15" customHeight="1" x14ac:dyDescent="0.3">
      <c r="AI1162" s="1996">
        <v>48113016624</v>
      </c>
      <c r="AJ1162" s="1997" t="s">
        <v>1786</v>
      </c>
      <c r="AK1162" s="1997">
        <v>64375</v>
      </c>
      <c r="AL1162" s="1998" t="s">
        <v>1727</v>
      </c>
      <c r="AM1162" s="1998">
        <v>4.3</v>
      </c>
      <c r="AN1162" s="1997" t="s">
        <v>192</v>
      </c>
      <c r="BX1162"/>
      <c r="BY1162"/>
      <c r="BZ1162"/>
      <c r="CA1162"/>
      <c r="CB1162"/>
      <c r="CD1162" s="1060"/>
      <c r="CE1162" s="1286"/>
      <c r="CF1162" s="1060"/>
      <c r="CG1162" s="1060"/>
      <c r="CH1162" s="1060"/>
      <c r="CK1162" s="1645"/>
      <c r="CL1162" s="1645"/>
      <c r="CM1162" s="1645"/>
      <c r="CN1162"/>
      <c r="CO1162"/>
      <c r="CP1162"/>
      <c r="CQ1162"/>
      <c r="CR1162"/>
      <c r="CS1162" s="1060"/>
      <c r="CT1162" s="1060"/>
      <c r="CU1162" s="1060"/>
      <c r="CV1162" s="1060"/>
      <c r="CW1162" s="1060"/>
      <c r="CX1162" s="1060"/>
    </row>
    <row r="1163" spans="35:102" ht="15" customHeight="1" x14ac:dyDescent="0.3">
      <c r="AI1163" s="1774">
        <v>48113016625</v>
      </c>
      <c r="AJ1163" s="1993" t="s">
        <v>1786</v>
      </c>
      <c r="AK1163" s="1993">
        <v>75363</v>
      </c>
      <c r="AL1163" s="1994" t="s">
        <v>1727</v>
      </c>
      <c r="AM1163" s="1994">
        <v>11.3</v>
      </c>
      <c r="AN1163" s="1993" t="s">
        <v>192</v>
      </c>
      <c r="BX1163"/>
      <c r="BY1163"/>
      <c r="BZ1163"/>
      <c r="CA1163"/>
      <c r="CB1163"/>
      <c r="CD1163" s="1060"/>
      <c r="CE1163" s="1286"/>
      <c r="CF1163" s="1060"/>
      <c r="CG1163" s="1060"/>
      <c r="CH1163" s="1060"/>
      <c r="CK1163" s="1645"/>
      <c r="CL1163" s="1645"/>
      <c r="CM1163" s="1645"/>
      <c r="CN1163"/>
      <c r="CO1163"/>
      <c r="CP1163"/>
      <c r="CQ1163"/>
      <c r="CR1163"/>
      <c r="CS1163" s="1060"/>
      <c r="CT1163" s="1060"/>
      <c r="CU1163" s="1060"/>
      <c r="CV1163" s="1060"/>
      <c r="CW1163" s="1060"/>
      <c r="CX1163" s="1060"/>
    </row>
    <row r="1164" spans="35:102" ht="15" customHeight="1" x14ac:dyDescent="0.3">
      <c r="AI1164" s="1996">
        <v>48113016626</v>
      </c>
      <c r="AJ1164" s="1997" t="s">
        <v>1786</v>
      </c>
      <c r="AK1164" s="1997">
        <v>49390</v>
      </c>
      <c r="AL1164" s="1998" t="s">
        <v>1728</v>
      </c>
      <c r="AM1164" s="1998">
        <v>17.600000000000001</v>
      </c>
      <c r="AN1164" s="1997" t="s">
        <v>192</v>
      </c>
      <c r="BX1164"/>
      <c r="BY1164"/>
      <c r="BZ1164"/>
      <c r="CA1164"/>
      <c r="CB1164"/>
      <c r="CD1164" s="1060"/>
      <c r="CE1164" s="1286"/>
      <c r="CF1164" s="1060"/>
      <c r="CG1164" s="1060"/>
      <c r="CH1164" s="1060"/>
      <c r="CK1164" s="1645"/>
      <c r="CL1164" s="1645"/>
      <c r="CM1164" s="1645"/>
      <c r="CN1164"/>
      <c r="CO1164"/>
      <c r="CP1164"/>
      <c r="CQ1164"/>
      <c r="CR1164"/>
      <c r="CS1164" s="1060"/>
      <c r="CT1164" s="1060"/>
      <c r="CU1164" s="1060"/>
      <c r="CV1164" s="1060"/>
      <c r="CW1164" s="1060"/>
      <c r="CX1164" s="1060"/>
    </row>
    <row r="1165" spans="35:102" ht="15" customHeight="1" x14ac:dyDescent="0.3">
      <c r="AI1165" s="1774">
        <v>48113016701</v>
      </c>
      <c r="AJ1165" s="1993" t="s">
        <v>1786</v>
      </c>
      <c r="AK1165" s="1993">
        <v>35112</v>
      </c>
      <c r="AL1165" s="1994" t="s">
        <v>1730</v>
      </c>
      <c r="AM1165" s="1994">
        <v>19.100000000000001</v>
      </c>
      <c r="AN1165" s="1993" t="s">
        <v>192</v>
      </c>
      <c r="BX1165"/>
      <c r="BY1165"/>
      <c r="BZ1165"/>
      <c r="CA1165"/>
      <c r="CB1165"/>
      <c r="CD1165" s="1060"/>
      <c r="CE1165" s="1286"/>
      <c r="CF1165" s="1060"/>
      <c r="CG1165" s="1060"/>
      <c r="CH1165" s="1060"/>
      <c r="CK1165" s="1645"/>
      <c r="CL1165" s="1645"/>
      <c r="CM1165" s="1645"/>
      <c r="CN1165"/>
      <c r="CO1165"/>
      <c r="CP1165"/>
      <c r="CQ1165"/>
      <c r="CR1165"/>
      <c r="CS1165" s="1060"/>
      <c r="CT1165" s="1060"/>
      <c r="CU1165" s="1060"/>
      <c r="CV1165" s="1060"/>
      <c r="CW1165" s="1060"/>
      <c r="CX1165" s="1060"/>
    </row>
    <row r="1166" spans="35:102" ht="15" customHeight="1" x14ac:dyDescent="0.3">
      <c r="AI1166" s="1996">
        <v>48113016703</v>
      </c>
      <c r="AJ1166" s="1997" t="s">
        <v>1786</v>
      </c>
      <c r="AK1166" s="1997">
        <v>47206</v>
      </c>
      <c r="AL1166" s="1998" t="s">
        <v>1728</v>
      </c>
      <c r="AM1166" s="1998">
        <v>20.7</v>
      </c>
      <c r="AN1166" s="1997" t="s">
        <v>193</v>
      </c>
      <c r="BX1166"/>
      <c r="BY1166"/>
      <c r="BZ1166"/>
      <c r="CA1166"/>
      <c r="CB1166"/>
      <c r="CD1166" s="1060"/>
      <c r="CE1166" s="1286"/>
      <c r="CF1166" s="1060"/>
      <c r="CG1166" s="1060"/>
      <c r="CH1166" s="1060"/>
      <c r="CK1166" s="1645"/>
      <c r="CL1166" s="1645"/>
      <c r="CM1166" s="1645"/>
      <c r="CN1166"/>
      <c r="CO1166"/>
      <c r="CP1166"/>
      <c r="CQ1166"/>
      <c r="CR1166"/>
      <c r="CS1166" s="1060"/>
      <c r="CT1166" s="1060"/>
      <c r="CU1166" s="1060"/>
      <c r="CV1166" s="1060"/>
      <c r="CW1166" s="1060"/>
      <c r="CX1166" s="1060"/>
    </row>
    <row r="1167" spans="35:102" ht="15" customHeight="1" x14ac:dyDescent="0.3">
      <c r="AI1167" s="1774">
        <v>48113016704</v>
      </c>
      <c r="AJ1167" s="1993" t="s">
        <v>1786</v>
      </c>
      <c r="AK1167" s="1993">
        <v>52350</v>
      </c>
      <c r="AL1167" s="1994" t="s">
        <v>1728</v>
      </c>
      <c r="AM1167" s="1994">
        <v>26.1</v>
      </c>
      <c r="AN1167" s="1993" t="s">
        <v>193</v>
      </c>
      <c r="BX1167"/>
      <c r="BY1167"/>
      <c r="BZ1167"/>
      <c r="CA1167"/>
      <c r="CB1167"/>
      <c r="CD1167" s="1060"/>
      <c r="CE1167" s="1286"/>
      <c r="CF1167" s="1060"/>
      <c r="CG1167" s="1060"/>
      <c r="CH1167" s="1060"/>
      <c r="CK1167" s="1645"/>
      <c r="CL1167" s="1645"/>
      <c r="CM1167" s="1645"/>
      <c r="CN1167"/>
      <c r="CO1167"/>
      <c r="CP1167"/>
      <c r="CQ1167"/>
      <c r="CR1167"/>
      <c r="CS1167" s="1060"/>
      <c r="CT1167" s="1060"/>
      <c r="CU1167" s="1060"/>
      <c r="CV1167" s="1060"/>
      <c r="CW1167" s="1060"/>
      <c r="CX1167" s="1060"/>
    </row>
    <row r="1168" spans="35:102" ht="15" customHeight="1" x14ac:dyDescent="0.3">
      <c r="AI1168" s="1996">
        <v>48113016705</v>
      </c>
      <c r="AJ1168" s="1997" t="s">
        <v>1786</v>
      </c>
      <c r="AK1168" s="1997">
        <v>51294</v>
      </c>
      <c r="AL1168" s="1998" t="s">
        <v>1728</v>
      </c>
      <c r="AM1168" s="1998">
        <v>18.100000000000001</v>
      </c>
      <c r="AN1168" s="1997" t="s">
        <v>192</v>
      </c>
      <c r="BX1168"/>
      <c r="BY1168"/>
      <c r="BZ1168"/>
      <c r="CA1168"/>
      <c r="CB1168"/>
      <c r="CD1168" s="1060"/>
      <c r="CE1168" s="1286"/>
      <c r="CF1168" s="1060"/>
      <c r="CG1168" s="1060"/>
      <c r="CH1168" s="1060"/>
      <c r="CK1168" s="1645"/>
      <c r="CL1168" s="1645"/>
      <c r="CM1168" s="1645"/>
      <c r="CN1168"/>
      <c r="CO1168"/>
      <c r="CP1168"/>
      <c r="CQ1168"/>
      <c r="CR1168"/>
      <c r="CS1168" s="1060"/>
      <c r="CT1168" s="1060"/>
      <c r="CU1168" s="1060"/>
      <c r="CV1168" s="1060"/>
      <c r="CW1168" s="1060"/>
      <c r="CX1168" s="1060"/>
    </row>
    <row r="1169" spans="35:102" ht="15" customHeight="1" x14ac:dyDescent="0.3">
      <c r="AI1169" s="1774">
        <v>48113016802</v>
      </c>
      <c r="AJ1169" s="1993" t="s">
        <v>1786</v>
      </c>
      <c r="AK1169" s="1993">
        <v>69409</v>
      </c>
      <c r="AL1169" s="1994" t="s">
        <v>1727</v>
      </c>
      <c r="AM1169" s="1994">
        <v>7.2</v>
      </c>
      <c r="AN1169" s="1993" t="s">
        <v>192</v>
      </c>
      <c r="BX1169"/>
      <c r="BY1169"/>
      <c r="BZ1169"/>
      <c r="CA1169"/>
      <c r="CB1169"/>
      <c r="CD1169" s="1060"/>
      <c r="CE1169" s="1286"/>
      <c r="CF1169" s="1060"/>
      <c r="CG1169" s="1060"/>
      <c r="CH1169" s="1060"/>
      <c r="CK1169" s="1645"/>
      <c r="CL1169" s="1645"/>
      <c r="CM1169" s="1645"/>
      <c r="CN1169"/>
      <c r="CO1169"/>
      <c r="CP1169"/>
      <c r="CQ1169"/>
      <c r="CR1169"/>
      <c r="CS1169" s="1060"/>
      <c r="CT1169" s="1060"/>
      <c r="CU1169" s="1060"/>
      <c r="CV1169" s="1060"/>
      <c r="CW1169" s="1060"/>
      <c r="CX1169" s="1060"/>
    </row>
    <row r="1170" spans="35:102" ht="15" customHeight="1" x14ac:dyDescent="0.3">
      <c r="AI1170" s="1996">
        <v>48113016803</v>
      </c>
      <c r="AJ1170" s="1997" t="s">
        <v>1786</v>
      </c>
      <c r="AK1170" s="1997">
        <v>45950</v>
      </c>
      <c r="AL1170" s="1998" t="s">
        <v>1728</v>
      </c>
      <c r="AM1170" s="1998">
        <v>17.399999999999999</v>
      </c>
      <c r="AN1170" s="1997" t="s">
        <v>192</v>
      </c>
      <c r="BX1170"/>
      <c r="BY1170"/>
      <c r="BZ1170"/>
      <c r="CA1170"/>
      <c r="CB1170"/>
      <c r="CD1170" s="1060"/>
      <c r="CE1170" s="1286"/>
      <c r="CF1170" s="1060"/>
      <c r="CG1170" s="1060"/>
      <c r="CH1170" s="1060"/>
      <c r="CK1170" s="1645"/>
      <c r="CL1170" s="1645"/>
      <c r="CM1170" s="1645"/>
      <c r="CN1170"/>
      <c r="CO1170"/>
      <c r="CP1170"/>
      <c r="CQ1170"/>
      <c r="CR1170"/>
      <c r="CS1170" s="1060"/>
      <c r="CT1170" s="1060"/>
      <c r="CU1170" s="1060"/>
      <c r="CV1170" s="1060"/>
      <c r="CW1170" s="1060"/>
      <c r="CX1170" s="1060"/>
    </row>
    <row r="1171" spans="35:102" ht="15" customHeight="1" x14ac:dyDescent="0.3">
      <c r="AI1171" s="1774">
        <v>48113016804</v>
      </c>
      <c r="AJ1171" s="1993" t="s">
        <v>1786</v>
      </c>
      <c r="AK1171" s="1993">
        <v>57483</v>
      </c>
      <c r="AL1171" s="1994" t="s">
        <v>1728</v>
      </c>
      <c r="AM1171" s="1994">
        <v>8.1</v>
      </c>
      <c r="AN1171" s="1993" t="s">
        <v>192</v>
      </c>
      <c r="BX1171"/>
      <c r="BY1171"/>
      <c r="BZ1171"/>
      <c r="CA1171"/>
      <c r="CB1171"/>
      <c r="CD1171" s="1060"/>
      <c r="CE1171" s="1286"/>
      <c r="CF1171" s="1060"/>
      <c r="CG1171" s="1060"/>
      <c r="CH1171" s="1060"/>
      <c r="CK1171" s="1645"/>
      <c r="CL1171" s="1645"/>
      <c r="CM1171" s="1645"/>
      <c r="CN1171"/>
      <c r="CO1171"/>
      <c r="CP1171"/>
      <c r="CQ1171"/>
      <c r="CR1171"/>
      <c r="CS1171" s="1060"/>
      <c r="CT1171" s="1060"/>
      <c r="CU1171" s="1060"/>
      <c r="CV1171" s="1060"/>
      <c r="CW1171" s="1060"/>
      <c r="CX1171" s="1060"/>
    </row>
    <row r="1172" spans="35:102" ht="15" customHeight="1" x14ac:dyDescent="0.3">
      <c r="AI1172" s="1996">
        <v>48113016902</v>
      </c>
      <c r="AJ1172" s="1997" t="s">
        <v>1786</v>
      </c>
      <c r="AK1172" s="1997">
        <v>37303</v>
      </c>
      <c r="AL1172" s="1998" t="s">
        <v>1730</v>
      </c>
      <c r="AM1172" s="1998">
        <v>28.6</v>
      </c>
      <c r="AN1172" s="1997" t="s">
        <v>193</v>
      </c>
      <c r="BX1172"/>
      <c r="BY1172"/>
      <c r="BZ1172"/>
      <c r="CA1172"/>
      <c r="CB1172"/>
      <c r="CD1172" s="1060"/>
      <c r="CE1172" s="1286"/>
      <c r="CF1172" s="1060"/>
      <c r="CG1172" s="1060"/>
      <c r="CH1172" s="1060"/>
      <c r="CK1172" s="1645"/>
      <c r="CL1172" s="1645"/>
      <c r="CM1172" s="1645"/>
      <c r="CN1172"/>
      <c r="CO1172"/>
      <c r="CP1172"/>
      <c r="CQ1172"/>
      <c r="CR1172"/>
      <c r="CS1172" s="1060"/>
      <c r="CT1172" s="1060"/>
      <c r="CU1172" s="1060"/>
      <c r="CV1172" s="1060"/>
      <c r="CW1172" s="1060"/>
      <c r="CX1172" s="1060"/>
    </row>
    <row r="1173" spans="35:102" ht="15" customHeight="1" x14ac:dyDescent="0.3">
      <c r="AI1173" s="1774">
        <v>48113016903</v>
      </c>
      <c r="AJ1173" s="1993" t="s">
        <v>1786</v>
      </c>
      <c r="AK1173" s="1993">
        <v>46563</v>
      </c>
      <c r="AL1173" s="1994" t="s">
        <v>1728</v>
      </c>
      <c r="AM1173" s="1994">
        <v>25.7</v>
      </c>
      <c r="AN1173" s="1993" t="s">
        <v>193</v>
      </c>
      <c r="BX1173"/>
      <c r="BY1173"/>
      <c r="BZ1173"/>
      <c r="CA1173"/>
      <c r="CB1173"/>
      <c r="CD1173" s="1060"/>
      <c r="CE1173" s="1286"/>
      <c r="CF1173" s="1060"/>
      <c r="CG1173" s="1060"/>
      <c r="CH1173" s="1060"/>
      <c r="CK1173" s="1645"/>
      <c r="CL1173" s="1645"/>
      <c r="CM1173" s="1645"/>
      <c r="CN1173"/>
      <c r="CO1173"/>
      <c r="CP1173"/>
      <c r="CQ1173"/>
      <c r="CR1173"/>
      <c r="CS1173" s="1060"/>
      <c r="CT1173" s="1060"/>
      <c r="CU1173" s="1060"/>
      <c r="CV1173" s="1060"/>
      <c r="CW1173" s="1060"/>
      <c r="CX1173" s="1060"/>
    </row>
    <row r="1174" spans="35:102" ht="15" customHeight="1" x14ac:dyDescent="0.3">
      <c r="AI1174" s="1996">
        <v>48113017001</v>
      </c>
      <c r="AJ1174" s="1997" t="s">
        <v>1786</v>
      </c>
      <c r="AK1174" s="1997">
        <v>45798</v>
      </c>
      <c r="AL1174" s="1998" t="s">
        <v>1728</v>
      </c>
      <c r="AM1174" s="1998">
        <v>17.899999999999999</v>
      </c>
      <c r="AN1174" s="1997" t="s">
        <v>192</v>
      </c>
      <c r="BX1174"/>
      <c r="BY1174"/>
      <c r="BZ1174"/>
      <c r="CA1174"/>
      <c r="CB1174"/>
      <c r="CD1174" s="1060"/>
      <c r="CE1174" s="1286"/>
      <c r="CF1174" s="1060"/>
      <c r="CG1174" s="1060"/>
      <c r="CH1174" s="1060"/>
      <c r="CK1174" s="1645"/>
      <c r="CL1174" s="1645"/>
      <c r="CM1174" s="1645"/>
      <c r="CN1174"/>
      <c r="CO1174"/>
      <c r="CP1174"/>
      <c r="CQ1174"/>
      <c r="CR1174"/>
      <c r="CS1174" s="1060"/>
      <c r="CT1174" s="1060"/>
      <c r="CU1174" s="1060"/>
      <c r="CV1174" s="1060"/>
      <c r="CW1174" s="1060"/>
      <c r="CX1174" s="1060"/>
    </row>
    <row r="1175" spans="35:102" ht="15" customHeight="1" x14ac:dyDescent="0.3">
      <c r="AI1175" s="1774">
        <v>48113017003</v>
      </c>
      <c r="AJ1175" s="1993" t="s">
        <v>1786</v>
      </c>
      <c r="AK1175" s="1993">
        <v>43484</v>
      </c>
      <c r="AL1175" s="1994" t="s">
        <v>1728</v>
      </c>
      <c r="AM1175" s="1994">
        <v>14</v>
      </c>
      <c r="AN1175" s="1993" t="s">
        <v>192</v>
      </c>
      <c r="BX1175"/>
      <c r="BY1175"/>
      <c r="BZ1175"/>
      <c r="CA1175"/>
      <c r="CB1175"/>
      <c r="CD1175" s="1060"/>
      <c r="CE1175" s="1286"/>
      <c r="CF1175" s="1060"/>
      <c r="CG1175" s="1060"/>
      <c r="CH1175" s="1060"/>
      <c r="CK1175" s="1645"/>
      <c r="CL1175" s="1645"/>
      <c r="CM1175" s="1645"/>
      <c r="CN1175"/>
      <c r="CO1175"/>
      <c r="CP1175"/>
      <c r="CQ1175"/>
      <c r="CR1175"/>
      <c r="CS1175" s="1060"/>
      <c r="CT1175" s="1060"/>
      <c r="CU1175" s="1060"/>
      <c r="CV1175" s="1060"/>
      <c r="CW1175" s="1060"/>
      <c r="CX1175" s="1060"/>
    </row>
    <row r="1176" spans="35:102" ht="15" customHeight="1" x14ac:dyDescent="0.3">
      <c r="AI1176" s="1996">
        <v>48113017004</v>
      </c>
      <c r="AJ1176" s="1997" t="s">
        <v>1786</v>
      </c>
      <c r="AK1176" s="1997">
        <v>41360</v>
      </c>
      <c r="AL1176" s="1998" t="s">
        <v>1730</v>
      </c>
      <c r="AM1176" s="1998">
        <v>28.3</v>
      </c>
      <c r="AN1176" s="1997" t="s">
        <v>193</v>
      </c>
      <c r="BX1176"/>
      <c r="BY1176"/>
      <c r="BZ1176"/>
      <c r="CA1176"/>
      <c r="CB1176"/>
      <c r="CD1176" s="1060"/>
      <c r="CE1176" s="1286"/>
      <c r="CF1176" s="1060"/>
      <c r="CG1176" s="1060"/>
      <c r="CH1176" s="1060"/>
      <c r="CK1176" s="1645"/>
      <c r="CL1176" s="1645"/>
      <c r="CM1176" s="1645"/>
      <c r="CN1176"/>
      <c r="CO1176"/>
      <c r="CP1176"/>
      <c r="CQ1176"/>
      <c r="CR1176"/>
      <c r="CS1176" s="1060"/>
      <c r="CT1176" s="1060"/>
      <c r="CU1176" s="1060"/>
      <c r="CV1176" s="1060"/>
      <c r="CW1176" s="1060"/>
      <c r="CX1176" s="1060"/>
    </row>
    <row r="1177" spans="35:102" ht="15" customHeight="1" x14ac:dyDescent="0.3">
      <c r="AI1177" s="1774">
        <v>48113017101</v>
      </c>
      <c r="AJ1177" s="1993" t="s">
        <v>1786</v>
      </c>
      <c r="AK1177" s="1993">
        <v>50855</v>
      </c>
      <c r="AL1177" s="1994" t="s">
        <v>1728</v>
      </c>
      <c r="AM1177" s="1994">
        <v>16</v>
      </c>
      <c r="AN1177" s="1993" t="s">
        <v>192</v>
      </c>
      <c r="BX1177"/>
      <c r="BY1177"/>
      <c r="BZ1177"/>
      <c r="CA1177"/>
      <c r="CB1177"/>
      <c r="CD1177" s="1060"/>
      <c r="CE1177" s="1286"/>
      <c r="CF1177" s="1060"/>
      <c r="CG1177" s="1060"/>
      <c r="CH1177" s="1060"/>
      <c r="CK1177" s="1645"/>
      <c r="CL1177" s="1645"/>
      <c r="CM1177" s="1645"/>
      <c r="CN1177"/>
      <c r="CO1177"/>
      <c r="CP1177"/>
      <c r="CQ1177"/>
      <c r="CR1177"/>
      <c r="CS1177" s="1060"/>
      <c r="CT1177" s="1060"/>
      <c r="CU1177" s="1060"/>
      <c r="CV1177" s="1060"/>
      <c r="CW1177" s="1060"/>
      <c r="CX1177" s="1060"/>
    </row>
    <row r="1178" spans="35:102" ht="15" customHeight="1" x14ac:dyDescent="0.3">
      <c r="AI1178" s="1996">
        <v>48113017102</v>
      </c>
      <c r="AJ1178" s="1997" t="s">
        <v>1786</v>
      </c>
      <c r="AK1178" s="1997">
        <v>41204</v>
      </c>
      <c r="AL1178" s="1998" t="s">
        <v>1730</v>
      </c>
      <c r="AM1178" s="1998">
        <v>22.2</v>
      </c>
      <c r="AN1178" s="1997" t="s">
        <v>193</v>
      </c>
      <c r="BX1178"/>
      <c r="BY1178"/>
      <c r="BZ1178"/>
      <c r="CA1178"/>
      <c r="CB1178"/>
      <c r="CD1178" s="1060"/>
      <c r="CE1178" s="1286"/>
      <c r="CF1178" s="1060"/>
      <c r="CG1178" s="1060"/>
      <c r="CH1178" s="1060"/>
      <c r="CK1178" s="1645"/>
      <c r="CL1178" s="1645"/>
      <c r="CM1178" s="1645"/>
      <c r="CN1178"/>
      <c r="CO1178"/>
      <c r="CP1178"/>
      <c r="CQ1178"/>
      <c r="CR1178"/>
      <c r="CS1178" s="1060"/>
      <c r="CT1178" s="1060"/>
      <c r="CU1178" s="1060"/>
      <c r="CV1178" s="1060"/>
      <c r="CW1178" s="1060"/>
      <c r="CX1178" s="1060"/>
    </row>
    <row r="1179" spans="35:102" ht="15" customHeight="1" x14ac:dyDescent="0.3">
      <c r="AI1179" s="1774">
        <v>48113017201</v>
      </c>
      <c r="AJ1179" s="1993" t="s">
        <v>1786</v>
      </c>
      <c r="AK1179" s="1993">
        <v>34942</v>
      </c>
      <c r="AL1179" s="1994" t="s">
        <v>1730</v>
      </c>
      <c r="AM1179" s="1994">
        <v>37</v>
      </c>
      <c r="AN1179" s="1993" t="s">
        <v>193</v>
      </c>
      <c r="BX1179"/>
      <c r="BY1179"/>
      <c r="BZ1179"/>
      <c r="CA1179"/>
      <c r="CB1179"/>
      <c r="CD1179" s="1060"/>
      <c r="CE1179" s="1286"/>
      <c r="CF1179" s="1060"/>
      <c r="CG1179" s="1060"/>
      <c r="CH1179" s="1060"/>
      <c r="CK1179" s="1645"/>
      <c r="CL1179" s="1645"/>
      <c r="CM1179" s="1645"/>
      <c r="CN1179"/>
      <c r="CO1179"/>
      <c r="CP1179"/>
      <c r="CQ1179"/>
      <c r="CR1179"/>
      <c r="CS1179" s="1060"/>
      <c r="CT1179" s="1060"/>
      <c r="CU1179" s="1060"/>
      <c r="CV1179" s="1060"/>
      <c r="CW1179" s="1060"/>
      <c r="CX1179" s="1060"/>
    </row>
    <row r="1180" spans="35:102" ht="15" customHeight="1" x14ac:dyDescent="0.3">
      <c r="AI1180" s="1996">
        <v>48113017202</v>
      </c>
      <c r="AJ1180" s="1997" t="s">
        <v>1786</v>
      </c>
      <c r="AK1180" s="1997">
        <v>39231</v>
      </c>
      <c r="AL1180" s="1998" t="s">
        <v>1730</v>
      </c>
      <c r="AM1180" s="1998">
        <v>14.4</v>
      </c>
      <c r="AN1180" s="1997" t="s">
        <v>192</v>
      </c>
      <c r="BX1180"/>
      <c r="BY1180"/>
      <c r="BZ1180"/>
      <c r="CA1180"/>
      <c r="CB1180"/>
      <c r="CD1180" s="1060"/>
      <c r="CE1180" s="1286"/>
      <c r="CF1180" s="1060"/>
      <c r="CG1180" s="1060"/>
      <c r="CH1180" s="1060"/>
      <c r="CK1180" s="1645"/>
      <c r="CL1180" s="1645"/>
      <c r="CM1180" s="1645"/>
      <c r="CN1180"/>
      <c r="CO1180"/>
      <c r="CP1180"/>
      <c r="CQ1180"/>
      <c r="CR1180"/>
      <c r="CS1180" s="1060"/>
      <c r="CT1180" s="1060"/>
      <c r="CU1180" s="1060"/>
      <c r="CV1180" s="1060"/>
      <c r="CW1180" s="1060"/>
      <c r="CX1180" s="1060"/>
    </row>
    <row r="1181" spans="35:102" ht="15" customHeight="1" x14ac:dyDescent="0.3">
      <c r="AI1181" s="1774">
        <v>48113017301</v>
      </c>
      <c r="AJ1181" s="1993" t="s">
        <v>1786</v>
      </c>
      <c r="AK1181" s="1993">
        <v>54050</v>
      </c>
      <c r="AL1181" s="1994" t="s">
        <v>1728</v>
      </c>
      <c r="AM1181" s="1994">
        <v>13.2</v>
      </c>
      <c r="AN1181" s="1993" t="s">
        <v>192</v>
      </c>
      <c r="BX1181"/>
      <c r="BY1181"/>
      <c r="BZ1181"/>
      <c r="CA1181"/>
      <c r="CB1181"/>
      <c r="CD1181" s="1060"/>
      <c r="CE1181" s="1286"/>
      <c r="CF1181" s="1060"/>
      <c r="CG1181" s="1060"/>
      <c r="CH1181" s="1060"/>
      <c r="CK1181" s="1645"/>
      <c r="CL1181" s="1645"/>
      <c r="CM1181" s="1645"/>
      <c r="CN1181"/>
      <c r="CO1181"/>
      <c r="CP1181"/>
      <c r="CQ1181"/>
      <c r="CR1181"/>
      <c r="CS1181" s="1060"/>
      <c r="CT1181" s="1060"/>
      <c r="CU1181" s="1060"/>
      <c r="CV1181" s="1060"/>
      <c r="CW1181" s="1060"/>
      <c r="CX1181" s="1060"/>
    </row>
    <row r="1182" spans="35:102" ht="15" customHeight="1" x14ac:dyDescent="0.3">
      <c r="AI1182" s="1996">
        <v>48113017303</v>
      </c>
      <c r="AJ1182" s="1997" t="s">
        <v>1786</v>
      </c>
      <c r="AK1182" s="1997">
        <v>63163</v>
      </c>
      <c r="AL1182" s="1998" t="s">
        <v>1727</v>
      </c>
      <c r="AM1182" s="1998">
        <v>11.3</v>
      </c>
      <c r="AN1182" s="1997" t="s">
        <v>192</v>
      </c>
      <c r="BX1182"/>
      <c r="BY1182"/>
      <c r="BZ1182"/>
      <c r="CA1182"/>
      <c r="CB1182"/>
      <c r="CD1182" s="1060"/>
      <c r="CE1182" s="1286"/>
      <c r="CF1182" s="1060"/>
      <c r="CG1182" s="1060"/>
      <c r="CH1182" s="1060"/>
      <c r="CK1182" s="1645"/>
      <c r="CL1182" s="1645"/>
      <c r="CM1182" s="1645"/>
      <c r="CN1182"/>
      <c r="CO1182"/>
      <c r="CP1182"/>
      <c r="CQ1182"/>
      <c r="CR1182"/>
      <c r="CS1182" s="1060"/>
      <c r="CT1182" s="1060"/>
      <c r="CU1182" s="1060"/>
      <c r="CV1182" s="1060"/>
      <c r="CW1182" s="1060"/>
      <c r="CX1182" s="1060"/>
    </row>
    <row r="1183" spans="35:102" ht="15" customHeight="1" x14ac:dyDescent="0.3">
      <c r="AI1183" s="1774">
        <v>48113017304</v>
      </c>
      <c r="AJ1183" s="1993" t="s">
        <v>1786</v>
      </c>
      <c r="AK1183" s="1993">
        <v>84263</v>
      </c>
      <c r="AL1183" s="1994" t="s">
        <v>1729</v>
      </c>
      <c r="AM1183" s="1994">
        <v>3.7</v>
      </c>
      <c r="AN1183" s="1993" t="s">
        <v>192</v>
      </c>
      <c r="BX1183"/>
      <c r="BY1183"/>
      <c r="BZ1183"/>
      <c r="CA1183"/>
      <c r="CB1183"/>
      <c r="CD1183" s="1060"/>
      <c r="CE1183" s="1286"/>
      <c r="CF1183" s="1060"/>
      <c r="CG1183" s="1060"/>
      <c r="CH1183" s="1060"/>
      <c r="CK1183" s="1645"/>
      <c r="CL1183" s="1645"/>
      <c r="CM1183" s="1645"/>
      <c r="CN1183"/>
      <c r="CO1183"/>
      <c r="CP1183"/>
      <c r="CQ1183"/>
      <c r="CR1183"/>
      <c r="CS1183" s="1060"/>
      <c r="CT1183" s="1060"/>
      <c r="CU1183" s="1060"/>
      <c r="CV1183" s="1060"/>
      <c r="CW1183" s="1060"/>
      <c r="CX1183" s="1060"/>
    </row>
    <row r="1184" spans="35:102" ht="15" customHeight="1" x14ac:dyDescent="0.3">
      <c r="AI1184" s="1996">
        <v>48113017305</v>
      </c>
      <c r="AJ1184" s="1997" t="s">
        <v>1786</v>
      </c>
      <c r="AK1184" s="1997">
        <v>77750</v>
      </c>
      <c r="AL1184" s="1998" t="s">
        <v>1727</v>
      </c>
      <c r="AM1184" s="1998">
        <v>4.5</v>
      </c>
      <c r="AN1184" s="1997" t="s">
        <v>192</v>
      </c>
      <c r="BX1184"/>
      <c r="BY1184"/>
      <c r="BZ1184"/>
      <c r="CA1184"/>
      <c r="CB1184"/>
      <c r="CD1184" s="1060"/>
      <c r="CE1184" s="1286"/>
      <c r="CF1184" s="1060"/>
      <c r="CG1184" s="1060"/>
      <c r="CH1184" s="1060"/>
      <c r="CK1184" s="1645"/>
      <c r="CL1184" s="1645"/>
      <c r="CM1184" s="1645"/>
      <c r="CN1184"/>
      <c r="CO1184"/>
      <c r="CP1184"/>
      <c r="CQ1184"/>
      <c r="CR1184"/>
      <c r="CS1184" s="1060"/>
      <c r="CT1184" s="1060"/>
      <c r="CU1184" s="1060"/>
      <c r="CV1184" s="1060"/>
      <c r="CW1184" s="1060"/>
      <c r="CX1184" s="1060"/>
    </row>
    <row r="1185" spans="35:102" ht="15" customHeight="1" x14ac:dyDescent="0.3">
      <c r="AI1185" s="1774">
        <v>48113017306</v>
      </c>
      <c r="AJ1185" s="1993" t="s">
        <v>1786</v>
      </c>
      <c r="AK1185" s="1993">
        <v>72656</v>
      </c>
      <c r="AL1185" s="1994" t="s">
        <v>1727</v>
      </c>
      <c r="AM1185" s="1994">
        <v>10.3</v>
      </c>
      <c r="AN1185" s="1993" t="s">
        <v>192</v>
      </c>
      <c r="BX1185"/>
      <c r="BY1185"/>
      <c r="BZ1185"/>
      <c r="CA1185"/>
      <c r="CB1185"/>
      <c r="CD1185" s="1060"/>
      <c r="CE1185" s="1286"/>
      <c r="CF1185" s="1060"/>
      <c r="CG1185" s="1060"/>
      <c r="CH1185" s="1060"/>
      <c r="CK1185" s="1645"/>
      <c r="CL1185" s="1645"/>
      <c r="CM1185" s="1645"/>
      <c r="CN1185"/>
      <c r="CO1185"/>
      <c r="CP1185"/>
      <c r="CQ1185"/>
      <c r="CR1185"/>
      <c r="CS1185" s="1060"/>
      <c r="CT1185" s="1060"/>
      <c r="CU1185" s="1060"/>
      <c r="CV1185" s="1060"/>
      <c r="CW1185" s="1060"/>
      <c r="CX1185" s="1060"/>
    </row>
    <row r="1186" spans="35:102" ht="15" customHeight="1" x14ac:dyDescent="0.3">
      <c r="AI1186" s="1996">
        <v>48113017400</v>
      </c>
      <c r="AJ1186" s="1997" t="s">
        <v>1786</v>
      </c>
      <c r="AK1186" s="1997">
        <v>51250</v>
      </c>
      <c r="AL1186" s="1998" t="s">
        <v>1728</v>
      </c>
      <c r="AM1186" s="1998">
        <v>25.8</v>
      </c>
      <c r="AN1186" s="1997" t="s">
        <v>193</v>
      </c>
      <c r="BX1186"/>
      <c r="BY1186"/>
      <c r="BZ1186"/>
      <c r="CA1186"/>
      <c r="CB1186"/>
      <c r="CD1186" s="1060"/>
      <c r="CE1186" s="1286"/>
      <c r="CF1186" s="1060"/>
      <c r="CG1186" s="1060"/>
      <c r="CH1186" s="1060"/>
      <c r="CK1186" s="1645"/>
      <c r="CL1186" s="1645"/>
      <c r="CM1186" s="1645"/>
      <c r="CN1186"/>
      <c r="CO1186"/>
      <c r="CP1186"/>
      <c r="CQ1186"/>
      <c r="CR1186"/>
      <c r="CS1186" s="1060"/>
      <c r="CT1186" s="1060"/>
      <c r="CU1186" s="1060"/>
      <c r="CV1186" s="1060"/>
      <c r="CW1186" s="1060"/>
      <c r="CX1186" s="1060"/>
    </row>
    <row r="1187" spans="35:102" ht="15" customHeight="1" x14ac:dyDescent="0.3">
      <c r="AI1187" s="1774">
        <v>48113017500</v>
      </c>
      <c r="AJ1187" s="1993" t="s">
        <v>1786</v>
      </c>
      <c r="AK1187" s="1993">
        <v>66717</v>
      </c>
      <c r="AL1187" s="1994" t="s">
        <v>1727</v>
      </c>
      <c r="AM1187" s="1994">
        <v>12.4</v>
      </c>
      <c r="AN1187" s="1993" t="s">
        <v>192</v>
      </c>
      <c r="BX1187"/>
      <c r="BY1187"/>
      <c r="BZ1187"/>
      <c r="CA1187"/>
      <c r="CB1187"/>
      <c r="CD1187" s="1060"/>
      <c r="CE1187" s="1286"/>
      <c r="CF1187" s="1060"/>
      <c r="CG1187" s="1060"/>
      <c r="CH1187" s="1060"/>
      <c r="CK1187" s="1645"/>
      <c r="CL1187" s="1645"/>
      <c r="CM1187" s="1645"/>
      <c r="CN1187"/>
      <c r="CO1187"/>
      <c r="CP1187"/>
      <c r="CQ1187"/>
      <c r="CR1187"/>
      <c r="CS1187" s="1060"/>
      <c r="CT1187" s="1060"/>
      <c r="CU1187" s="1060"/>
      <c r="CV1187" s="1060"/>
      <c r="CW1187" s="1060"/>
      <c r="CX1187" s="1060"/>
    </row>
    <row r="1188" spans="35:102" ht="15" customHeight="1" x14ac:dyDescent="0.3">
      <c r="AI1188" s="1996">
        <v>48113017602</v>
      </c>
      <c r="AJ1188" s="1997" t="s">
        <v>1786</v>
      </c>
      <c r="AK1188" s="1997">
        <v>48625</v>
      </c>
      <c r="AL1188" s="1998" t="s">
        <v>1728</v>
      </c>
      <c r="AM1188" s="1998">
        <v>23.1</v>
      </c>
      <c r="AN1188" s="1997" t="s">
        <v>193</v>
      </c>
      <c r="BX1188"/>
      <c r="BY1188"/>
      <c r="BZ1188"/>
      <c r="CA1188"/>
      <c r="CB1188"/>
      <c r="CD1188" s="1060"/>
      <c r="CE1188" s="1286"/>
      <c r="CF1188" s="1060"/>
      <c r="CG1188" s="1060"/>
      <c r="CH1188" s="1060"/>
      <c r="CK1188" s="1645"/>
      <c r="CL1188" s="1645"/>
      <c r="CM1188" s="1645"/>
      <c r="CN1188"/>
      <c r="CO1188"/>
      <c r="CP1188"/>
      <c r="CQ1188"/>
      <c r="CR1188"/>
      <c r="CS1188" s="1060"/>
      <c r="CT1188" s="1060"/>
      <c r="CU1188" s="1060"/>
      <c r="CV1188" s="1060"/>
      <c r="CW1188" s="1060"/>
      <c r="CX1188" s="1060"/>
    </row>
    <row r="1189" spans="35:102" ht="15" customHeight="1" x14ac:dyDescent="0.3">
      <c r="AI1189" s="1774">
        <v>48113017604</v>
      </c>
      <c r="AJ1189" s="1993" t="s">
        <v>1786</v>
      </c>
      <c r="AK1189" s="1993">
        <v>42321</v>
      </c>
      <c r="AL1189" s="1994" t="s">
        <v>1730</v>
      </c>
      <c r="AM1189" s="1994">
        <v>23.5</v>
      </c>
      <c r="AN1189" s="1993" t="s">
        <v>193</v>
      </c>
      <c r="BX1189"/>
      <c r="BY1189"/>
      <c r="BZ1189"/>
      <c r="CA1189"/>
      <c r="CB1189"/>
      <c r="CD1189" s="1060"/>
      <c r="CE1189" s="1286"/>
      <c r="CF1189" s="1060"/>
      <c r="CG1189" s="1060"/>
      <c r="CH1189" s="1060"/>
      <c r="CK1189" s="1645"/>
      <c r="CL1189" s="1645"/>
      <c r="CM1189" s="1645"/>
      <c r="CN1189"/>
      <c r="CO1189"/>
      <c r="CP1189"/>
      <c r="CQ1189"/>
      <c r="CR1189"/>
      <c r="CS1189" s="1060"/>
      <c r="CT1189" s="1060"/>
      <c r="CU1189" s="1060"/>
      <c r="CV1189" s="1060"/>
      <c r="CW1189" s="1060"/>
      <c r="CX1189" s="1060"/>
    </row>
    <row r="1190" spans="35:102" ht="15" customHeight="1" x14ac:dyDescent="0.3">
      <c r="AI1190" s="1996">
        <v>48113017605</v>
      </c>
      <c r="AJ1190" s="1997" t="s">
        <v>1786</v>
      </c>
      <c r="AK1190" s="1997">
        <v>37938</v>
      </c>
      <c r="AL1190" s="1998" t="s">
        <v>1730</v>
      </c>
      <c r="AM1190" s="1998">
        <v>27.3</v>
      </c>
      <c r="AN1190" s="1997" t="s">
        <v>193</v>
      </c>
      <c r="BX1190"/>
      <c r="BY1190"/>
      <c r="BZ1190"/>
      <c r="CA1190"/>
      <c r="CB1190"/>
      <c r="CD1190" s="1060"/>
      <c r="CE1190" s="1286"/>
      <c r="CF1190" s="1060"/>
      <c r="CG1190" s="1060"/>
      <c r="CH1190" s="1060"/>
      <c r="CK1190" s="1645"/>
      <c r="CL1190" s="1645"/>
      <c r="CM1190" s="1645"/>
      <c r="CN1190"/>
      <c r="CO1190"/>
      <c r="CP1190"/>
      <c r="CQ1190"/>
      <c r="CR1190"/>
      <c r="CS1190" s="1060"/>
      <c r="CT1190" s="1060"/>
      <c r="CU1190" s="1060"/>
      <c r="CV1190" s="1060"/>
      <c r="CW1190" s="1060"/>
      <c r="CX1190" s="1060"/>
    </row>
    <row r="1191" spans="35:102" ht="15" customHeight="1" x14ac:dyDescent="0.3">
      <c r="AI1191" s="1774">
        <v>48113017606</v>
      </c>
      <c r="AJ1191" s="1993" t="s">
        <v>1786</v>
      </c>
      <c r="AK1191" s="1993">
        <v>41293</v>
      </c>
      <c r="AL1191" s="1994" t="s">
        <v>1730</v>
      </c>
      <c r="AM1191" s="1994">
        <v>13.9</v>
      </c>
      <c r="AN1191" s="1993" t="s">
        <v>192</v>
      </c>
      <c r="BX1191"/>
      <c r="BY1191"/>
      <c r="BZ1191"/>
      <c r="CA1191"/>
      <c r="CB1191"/>
      <c r="CD1191" s="1060"/>
      <c r="CE1191" s="1286"/>
      <c r="CF1191" s="1060"/>
      <c r="CG1191" s="1060"/>
      <c r="CH1191" s="1060"/>
      <c r="CK1191" s="1645"/>
      <c r="CL1191" s="1645"/>
      <c r="CM1191" s="1645"/>
      <c r="CN1191"/>
      <c r="CO1191"/>
      <c r="CP1191"/>
      <c r="CQ1191"/>
      <c r="CR1191"/>
      <c r="CS1191" s="1060"/>
      <c r="CT1191" s="1060"/>
      <c r="CU1191" s="1060"/>
      <c r="CV1191" s="1060"/>
      <c r="CW1191" s="1060"/>
      <c r="CX1191" s="1060"/>
    </row>
    <row r="1192" spans="35:102" ht="15" customHeight="1" x14ac:dyDescent="0.3">
      <c r="AI1192" s="1996">
        <v>48113017702</v>
      </c>
      <c r="AJ1192" s="1997" t="s">
        <v>1786</v>
      </c>
      <c r="AK1192" s="1997">
        <v>48326</v>
      </c>
      <c r="AL1192" s="1998" t="s">
        <v>1728</v>
      </c>
      <c r="AM1192" s="1998">
        <v>25.4</v>
      </c>
      <c r="AN1192" s="1997" t="s">
        <v>193</v>
      </c>
      <c r="BX1192"/>
      <c r="BY1192"/>
      <c r="BZ1192"/>
      <c r="CA1192"/>
      <c r="CB1192"/>
      <c r="CD1192" s="1060"/>
      <c r="CE1192" s="1286"/>
      <c r="CF1192" s="1060"/>
      <c r="CG1192" s="1060"/>
      <c r="CH1192" s="1060"/>
      <c r="CK1192" s="1645"/>
      <c r="CL1192" s="1645"/>
      <c r="CM1192" s="1645"/>
      <c r="CN1192"/>
      <c r="CO1192"/>
      <c r="CP1192"/>
      <c r="CQ1192"/>
      <c r="CR1192"/>
      <c r="CS1192" s="1060"/>
      <c r="CT1192" s="1060"/>
      <c r="CU1192" s="1060"/>
      <c r="CV1192" s="1060"/>
      <c r="CW1192" s="1060"/>
      <c r="CX1192" s="1060"/>
    </row>
    <row r="1193" spans="35:102" ht="15" customHeight="1" x14ac:dyDescent="0.3">
      <c r="AI1193" s="1774">
        <v>48113017703</v>
      </c>
      <c r="AJ1193" s="1993" t="s">
        <v>1786</v>
      </c>
      <c r="AK1193" s="1993">
        <v>35142</v>
      </c>
      <c r="AL1193" s="1994" t="s">
        <v>1730</v>
      </c>
      <c r="AM1193" s="1994">
        <v>25.4</v>
      </c>
      <c r="AN1193" s="1993" t="s">
        <v>193</v>
      </c>
      <c r="BX1193"/>
      <c r="BY1193"/>
      <c r="BZ1193"/>
      <c r="CA1193"/>
      <c r="CB1193"/>
      <c r="CD1193" s="1060"/>
      <c r="CE1193" s="1286"/>
      <c r="CF1193" s="1060"/>
      <c r="CG1193" s="1060"/>
      <c r="CH1193" s="1060"/>
      <c r="CK1193" s="1645"/>
      <c r="CL1193" s="1645"/>
      <c r="CM1193" s="1645"/>
      <c r="CN1193"/>
      <c r="CO1193"/>
      <c r="CP1193"/>
      <c r="CQ1193"/>
      <c r="CR1193"/>
      <c r="CS1193" s="1060"/>
      <c r="CT1193" s="1060"/>
      <c r="CU1193" s="1060"/>
      <c r="CV1193" s="1060"/>
      <c r="CW1193" s="1060"/>
      <c r="CX1193" s="1060"/>
    </row>
    <row r="1194" spans="35:102" ht="15" customHeight="1" x14ac:dyDescent="0.3">
      <c r="AI1194" s="1996">
        <v>48113017704</v>
      </c>
      <c r="AJ1194" s="1997" t="s">
        <v>1786</v>
      </c>
      <c r="AK1194" s="1997">
        <v>39885</v>
      </c>
      <c r="AL1194" s="1998" t="s">
        <v>1730</v>
      </c>
      <c r="AM1194" s="1998">
        <v>29.3</v>
      </c>
      <c r="AN1194" s="1997" t="s">
        <v>193</v>
      </c>
      <c r="BX1194"/>
      <c r="BY1194"/>
      <c r="BZ1194"/>
      <c r="CA1194"/>
      <c r="CB1194"/>
      <c r="CD1194" s="1060"/>
      <c r="CE1194" s="1286"/>
      <c r="CF1194" s="1060"/>
      <c r="CG1194" s="1060"/>
      <c r="CH1194" s="1060"/>
      <c r="CK1194" s="1645"/>
      <c r="CL1194" s="1645"/>
      <c r="CM1194" s="1645"/>
      <c r="CN1194"/>
      <c r="CO1194"/>
      <c r="CP1194"/>
      <c r="CQ1194"/>
      <c r="CR1194"/>
      <c r="CS1194" s="1060"/>
      <c r="CT1194" s="1060"/>
      <c r="CU1194" s="1060"/>
      <c r="CV1194" s="1060"/>
      <c r="CW1194" s="1060"/>
      <c r="CX1194" s="1060"/>
    </row>
    <row r="1195" spans="35:102" ht="15" customHeight="1" x14ac:dyDescent="0.3">
      <c r="AI1195" s="1774">
        <v>48113017804</v>
      </c>
      <c r="AJ1195" s="1993" t="s">
        <v>1786</v>
      </c>
      <c r="AK1195" s="1993">
        <v>43017</v>
      </c>
      <c r="AL1195" s="1994" t="s">
        <v>1730</v>
      </c>
      <c r="AM1195" s="1994">
        <v>20.8</v>
      </c>
      <c r="AN1195" s="1993" t="s">
        <v>193</v>
      </c>
      <c r="BX1195"/>
      <c r="BY1195"/>
      <c r="BZ1195"/>
      <c r="CA1195"/>
      <c r="CB1195"/>
      <c r="CD1195" s="1060"/>
      <c r="CE1195" s="1286"/>
      <c r="CF1195" s="1060"/>
      <c r="CG1195" s="1060"/>
      <c r="CH1195" s="1060"/>
      <c r="CK1195" s="1645"/>
      <c r="CL1195" s="1645"/>
      <c r="CM1195" s="1645"/>
      <c r="CN1195"/>
      <c r="CO1195"/>
      <c r="CP1195"/>
      <c r="CQ1195"/>
      <c r="CR1195"/>
      <c r="CS1195" s="1060"/>
      <c r="CT1195" s="1060"/>
      <c r="CU1195" s="1060"/>
      <c r="CV1195" s="1060"/>
      <c r="CW1195" s="1060"/>
      <c r="CX1195" s="1060"/>
    </row>
    <row r="1196" spans="35:102" ht="15" customHeight="1" x14ac:dyDescent="0.3">
      <c r="AI1196" s="1996">
        <v>48113017805</v>
      </c>
      <c r="AJ1196" s="1997" t="s">
        <v>1786</v>
      </c>
      <c r="AK1196" s="1997">
        <v>39048</v>
      </c>
      <c r="AL1196" s="1998" t="s">
        <v>1730</v>
      </c>
      <c r="AM1196" s="1998">
        <v>16.600000000000001</v>
      </c>
      <c r="AN1196" s="1997" t="s">
        <v>192</v>
      </c>
      <c r="BX1196"/>
      <c r="BY1196"/>
      <c r="BZ1196"/>
      <c r="CA1196"/>
      <c r="CB1196"/>
      <c r="CD1196" s="1060"/>
      <c r="CE1196" s="1286"/>
      <c r="CF1196" s="1060"/>
      <c r="CG1196" s="1060"/>
      <c r="CH1196" s="1060"/>
      <c r="CK1196" s="1645"/>
      <c r="CL1196" s="1645"/>
      <c r="CM1196" s="1645"/>
      <c r="CN1196"/>
      <c r="CO1196"/>
      <c r="CP1196"/>
      <c r="CQ1196"/>
      <c r="CR1196"/>
      <c r="CS1196" s="1060"/>
      <c r="CT1196" s="1060"/>
      <c r="CU1196" s="1060"/>
      <c r="CV1196" s="1060"/>
      <c r="CW1196" s="1060"/>
      <c r="CX1196" s="1060"/>
    </row>
    <row r="1197" spans="35:102" ht="15" customHeight="1" x14ac:dyDescent="0.3">
      <c r="AI1197" s="1774">
        <v>48113017806</v>
      </c>
      <c r="AJ1197" s="1993" t="s">
        <v>1786</v>
      </c>
      <c r="AK1197" s="1993">
        <v>43358</v>
      </c>
      <c r="AL1197" s="1994" t="s">
        <v>1730</v>
      </c>
      <c r="AM1197" s="1994">
        <v>14.2</v>
      </c>
      <c r="AN1197" s="1993" t="s">
        <v>192</v>
      </c>
      <c r="BX1197"/>
      <c r="BY1197"/>
      <c r="BZ1197"/>
      <c r="CA1197"/>
      <c r="CB1197"/>
      <c r="CD1197" s="1060"/>
      <c r="CE1197" s="1286"/>
      <c r="CF1197" s="1060"/>
      <c r="CG1197" s="1060"/>
      <c r="CH1197" s="1060"/>
      <c r="CK1197" s="1645"/>
      <c r="CL1197" s="1645"/>
      <c r="CM1197" s="1645"/>
      <c r="CN1197"/>
      <c r="CO1197"/>
      <c r="CP1197"/>
      <c r="CQ1197"/>
      <c r="CR1197"/>
      <c r="CS1197" s="1060"/>
      <c r="CT1197" s="1060"/>
      <c r="CU1197" s="1060"/>
      <c r="CV1197" s="1060"/>
      <c r="CW1197" s="1060"/>
      <c r="CX1197" s="1060"/>
    </row>
    <row r="1198" spans="35:102" ht="15" customHeight="1" x14ac:dyDescent="0.3">
      <c r="AI1198" s="1996">
        <v>48113017807</v>
      </c>
      <c r="AJ1198" s="1997" t="s">
        <v>1786</v>
      </c>
      <c r="AK1198" s="1997">
        <v>50095</v>
      </c>
      <c r="AL1198" s="1998" t="s">
        <v>1728</v>
      </c>
      <c r="AM1198" s="1998">
        <v>5.7</v>
      </c>
      <c r="AN1198" s="1997" t="s">
        <v>192</v>
      </c>
      <c r="BX1198"/>
      <c r="BY1198"/>
      <c r="BZ1198"/>
      <c r="CA1198"/>
      <c r="CB1198"/>
      <c r="CD1198" s="1060"/>
      <c r="CE1198" s="1286"/>
      <c r="CF1198" s="1060"/>
      <c r="CG1198" s="1060"/>
      <c r="CH1198" s="1060"/>
      <c r="CK1198" s="1645"/>
      <c r="CL1198" s="1645"/>
      <c r="CM1198" s="1645"/>
      <c r="CN1198"/>
      <c r="CO1198"/>
      <c r="CP1198"/>
      <c r="CQ1198"/>
      <c r="CR1198"/>
      <c r="CS1198" s="1060"/>
      <c r="CT1198" s="1060"/>
      <c r="CU1198" s="1060"/>
      <c r="CV1198" s="1060"/>
      <c r="CW1198" s="1060"/>
      <c r="CX1198" s="1060"/>
    </row>
    <row r="1199" spans="35:102" ht="15" customHeight="1" x14ac:dyDescent="0.3">
      <c r="AI1199" s="1774">
        <v>48113017808</v>
      </c>
      <c r="AJ1199" s="1993" t="s">
        <v>1786</v>
      </c>
      <c r="AK1199" s="1993">
        <v>64752</v>
      </c>
      <c r="AL1199" s="1994" t="s">
        <v>1727</v>
      </c>
      <c r="AM1199" s="1994">
        <v>8</v>
      </c>
      <c r="AN1199" s="1993" t="s">
        <v>192</v>
      </c>
      <c r="BX1199"/>
      <c r="BY1199"/>
      <c r="BZ1199"/>
      <c r="CA1199"/>
      <c r="CB1199"/>
      <c r="CD1199" s="1060"/>
      <c r="CE1199" s="1286"/>
      <c r="CF1199" s="1060"/>
      <c r="CG1199" s="1060"/>
      <c r="CH1199" s="1060"/>
      <c r="CK1199" s="1645"/>
      <c r="CL1199" s="1645"/>
      <c r="CM1199" s="1645"/>
      <c r="CN1199"/>
      <c r="CO1199"/>
      <c r="CP1199"/>
      <c r="CQ1199"/>
      <c r="CR1199"/>
      <c r="CS1199" s="1060"/>
      <c r="CT1199" s="1060"/>
      <c r="CU1199" s="1060"/>
      <c r="CV1199" s="1060"/>
      <c r="CW1199" s="1060"/>
      <c r="CX1199" s="1060"/>
    </row>
    <row r="1200" spans="35:102" ht="15" customHeight="1" x14ac:dyDescent="0.3">
      <c r="AI1200" s="1996">
        <v>48113017811</v>
      </c>
      <c r="AJ1200" s="1997" t="s">
        <v>1786</v>
      </c>
      <c r="AK1200" s="1997">
        <v>66267</v>
      </c>
      <c r="AL1200" s="1998" t="s">
        <v>1727</v>
      </c>
      <c r="AM1200" s="1998">
        <v>10.9</v>
      </c>
      <c r="AN1200" s="1997" t="s">
        <v>192</v>
      </c>
      <c r="BX1200"/>
      <c r="BY1200"/>
      <c r="BZ1200"/>
      <c r="CA1200"/>
      <c r="CB1200"/>
      <c r="CD1200" s="1060"/>
      <c r="CE1200" s="1286"/>
      <c r="CF1200" s="1060"/>
      <c r="CG1200" s="1060"/>
      <c r="CH1200" s="1060"/>
      <c r="CK1200" s="1645"/>
      <c r="CL1200" s="1645"/>
      <c r="CM1200" s="1645"/>
      <c r="CN1200"/>
      <c r="CO1200"/>
      <c r="CP1200"/>
      <c r="CQ1200"/>
      <c r="CR1200"/>
      <c r="CS1200" s="1060"/>
      <c r="CT1200" s="1060"/>
      <c r="CU1200" s="1060"/>
      <c r="CV1200" s="1060"/>
      <c r="CW1200" s="1060"/>
      <c r="CX1200" s="1060"/>
    </row>
    <row r="1201" spans="35:102" ht="15" customHeight="1" x14ac:dyDescent="0.3">
      <c r="AI1201" s="1774">
        <v>48113017812</v>
      </c>
      <c r="AJ1201" s="1993" t="s">
        <v>1786</v>
      </c>
      <c r="AK1201" s="1993">
        <v>69342</v>
      </c>
      <c r="AL1201" s="1994" t="s">
        <v>1727</v>
      </c>
      <c r="AM1201" s="1994">
        <v>10.6</v>
      </c>
      <c r="AN1201" s="1993" t="s">
        <v>192</v>
      </c>
      <c r="BX1201"/>
      <c r="BY1201"/>
      <c r="BZ1201"/>
      <c r="CA1201"/>
      <c r="CB1201"/>
      <c r="CD1201" s="1060"/>
      <c r="CE1201" s="1286"/>
      <c r="CF1201" s="1060"/>
      <c r="CG1201" s="1060"/>
      <c r="CH1201" s="1060"/>
      <c r="CK1201" s="1645"/>
      <c r="CL1201" s="1645"/>
      <c r="CM1201" s="1645"/>
      <c r="CN1201"/>
      <c r="CO1201"/>
      <c r="CP1201"/>
      <c r="CQ1201"/>
      <c r="CR1201"/>
      <c r="CS1201" s="1060"/>
      <c r="CT1201" s="1060"/>
      <c r="CU1201" s="1060"/>
      <c r="CV1201" s="1060"/>
      <c r="CW1201" s="1060"/>
      <c r="CX1201" s="1060"/>
    </row>
    <row r="1202" spans="35:102" ht="15" customHeight="1" x14ac:dyDescent="0.3">
      <c r="AI1202" s="1996">
        <v>48113017813</v>
      </c>
      <c r="AJ1202" s="1997" t="s">
        <v>1786</v>
      </c>
      <c r="AK1202" s="1997">
        <v>46007</v>
      </c>
      <c r="AL1202" s="1998" t="s">
        <v>1728</v>
      </c>
      <c r="AM1202" s="1998">
        <v>7.6</v>
      </c>
      <c r="AN1202" s="1997" t="s">
        <v>192</v>
      </c>
      <c r="BX1202"/>
      <c r="BY1202"/>
      <c r="BZ1202"/>
      <c r="CA1202"/>
      <c r="CB1202"/>
      <c r="CD1202" s="1060"/>
      <c r="CE1202" s="1286"/>
      <c r="CF1202" s="1060"/>
      <c r="CG1202" s="1060"/>
      <c r="CH1202" s="1060"/>
      <c r="CK1202" s="1645"/>
      <c r="CL1202" s="1645"/>
      <c r="CM1202" s="1645"/>
      <c r="CN1202"/>
      <c r="CO1202"/>
      <c r="CP1202"/>
      <c r="CQ1202"/>
      <c r="CR1202"/>
      <c r="CS1202" s="1060"/>
      <c r="CT1202" s="1060"/>
      <c r="CU1202" s="1060"/>
      <c r="CV1202" s="1060"/>
      <c r="CW1202" s="1060"/>
      <c r="CX1202" s="1060"/>
    </row>
    <row r="1203" spans="35:102" ht="15" customHeight="1" x14ac:dyDescent="0.3">
      <c r="AI1203" s="1774">
        <v>48113017814</v>
      </c>
      <c r="AJ1203" s="1993" t="s">
        <v>1786</v>
      </c>
      <c r="AK1203" s="1993">
        <v>69203</v>
      </c>
      <c r="AL1203" s="1994" t="s">
        <v>1727</v>
      </c>
      <c r="AM1203" s="1994">
        <v>4.3</v>
      </c>
      <c r="AN1203" s="1993" t="s">
        <v>192</v>
      </c>
      <c r="BX1203"/>
      <c r="BY1203"/>
      <c r="BZ1203"/>
      <c r="CA1203"/>
      <c r="CB1203"/>
      <c r="CD1203" s="1060"/>
      <c r="CE1203" s="1286"/>
      <c r="CF1203" s="1060"/>
      <c r="CG1203" s="1060"/>
      <c r="CH1203" s="1060"/>
      <c r="CK1203" s="1645"/>
      <c r="CL1203" s="1645"/>
      <c r="CM1203" s="1645"/>
      <c r="CN1203"/>
      <c r="CO1203"/>
      <c r="CP1203"/>
      <c r="CQ1203"/>
      <c r="CR1203"/>
      <c r="CS1203" s="1060"/>
      <c r="CT1203" s="1060"/>
      <c r="CU1203" s="1060"/>
      <c r="CV1203" s="1060"/>
      <c r="CW1203" s="1060"/>
      <c r="CX1203" s="1060"/>
    </row>
    <row r="1204" spans="35:102" ht="15" customHeight="1" x14ac:dyDescent="0.3">
      <c r="AI1204" s="1996">
        <v>48113017900</v>
      </c>
      <c r="AJ1204" s="1997" t="s">
        <v>1786</v>
      </c>
      <c r="AK1204" s="1997">
        <v>43245</v>
      </c>
      <c r="AL1204" s="1998" t="s">
        <v>1730</v>
      </c>
      <c r="AM1204" s="1998">
        <v>19.5</v>
      </c>
      <c r="AN1204" s="1997" t="s">
        <v>192</v>
      </c>
      <c r="BX1204"/>
      <c r="BY1204"/>
      <c r="BZ1204"/>
      <c r="CA1204"/>
      <c r="CB1204"/>
      <c r="CD1204" s="1060"/>
      <c r="CE1204" s="1286"/>
      <c r="CF1204" s="1060"/>
      <c r="CG1204" s="1060"/>
      <c r="CH1204" s="1060"/>
      <c r="CK1204" s="1645"/>
      <c r="CL1204" s="1645"/>
      <c r="CM1204" s="1645"/>
      <c r="CN1204"/>
      <c r="CO1204"/>
      <c r="CP1204"/>
      <c r="CQ1204"/>
      <c r="CR1204"/>
      <c r="CS1204" s="1060"/>
      <c r="CT1204" s="1060"/>
      <c r="CU1204" s="1060"/>
      <c r="CV1204" s="1060"/>
      <c r="CW1204" s="1060"/>
      <c r="CX1204" s="1060"/>
    </row>
    <row r="1205" spans="35:102" ht="15" customHeight="1" x14ac:dyDescent="0.3">
      <c r="AI1205" s="1774">
        <v>48113018001</v>
      </c>
      <c r="AJ1205" s="1993" t="s">
        <v>1786</v>
      </c>
      <c r="AK1205" s="1993">
        <v>56282</v>
      </c>
      <c r="AL1205" s="1994" t="s">
        <v>1728</v>
      </c>
      <c r="AM1205" s="1994">
        <v>15.3</v>
      </c>
      <c r="AN1205" s="1993" t="s">
        <v>192</v>
      </c>
      <c r="BX1205"/>
      <c r="BY1205"/>
      <c r="BZ1205"/>
      <c r="CA1205"/>
      <c r="CB1205"/>
      <c r="CD1205" s="1060"/>
      <c r="CE1205" s="1286"/>
      <c r="CF1205" s="1060"/>
      <c r="CG1205" s="1060"/>
      <c r="CH1205" s="1060"/>
      <c r="CK1205" s="1645"/>
      <c r="CL1205" s="1645"/>
      <c r="CM1205" s="1645"/>
      <c r="CN1205"/>
      <c r="CO1205"/>
      <c r="CP1205"/>
      <c r="CQ1205"/>
      <c r="CR1205"/>
      <c r="CS1205" s="1060"/>
      <c r="CT1205" s="1060"/>
      <c r="CU1205" s="1060"/>
      <c r="CV1205" s="1060"/>
      <c r="CW1205" s="1060"/>
      <c r="CX1205" s="1060"/>
    </row>
    <row r="1206" spans="35:102" ht="15" customHeight="1" x14ac:dyDescent="0.3">
      <c r="AI1206" s="1996">
        <v>48113018002</v>
      </c>
      <c r="AJ1206" s="1997" t="s">
        <v>1786</v>
      </c>
      <c r="AK1206" s="1997">
        <v>47375</v>
      </c>
      <c r="AL1206" s="1998" t="s">
        <v>1728</v>
      </c>
      <c r="AM1206" s="1998">
        <v>21.5</v>
      </c>
      <c r="AN1206" s="1997" t="s">
        <v>193</v>
      </c>
      <c r="BX1206"/>
      <c r="BY1206"/>
      <c r="BZ1206"/>
      <c r="CA1206"/>
      <c r="CB1206"/>
      <c r="CD1206" s="1060"/>
      <c r="CE1206" s="1286"/>
      <c r="CF1206" s="1060"/>
      <c r="CG1206" s="1060"/>
      <c r="CH1206" s="1060"/>
      <c r="CK1206" s="1645"/>
      <c r="CL1206" s="1645"/>
      <c r="CM1206" s="1645"/>
      <c r="CN1206"/>
      <c r="CO1206"/>
      <c r="CP1206"/>
      <c r="CQ1206"/>
      <c r="CR1206"/>
      <c r="CS1206" s="1060"/>
      <c r="CT1206" s="1060"/>
      <c r="CU1206" s="1060"/>
      <c r="CV1206" s="1060"/>
      <c r="CW1206" s="1060"/>
      <c r="CX1206" s="1060"/>
    </row>
    <row r="1207" spans="35:102" ht="15" customHeight="1" x14ac:dyDescent="0.3">
      <c r="AI1207" s="1774">
        <v>48113018104</v>
      </c>
      <c r="AJ1207" s="1993" t="s">
        <v>1786</v>
      </c>
      <c r="AK1207" s="1993">
        <v>113096</v>
      </c>
      <c r="AL1207" s="1994" t="s">
        <v>1729</v>
      </c>
      <c r="AM1207" s="1994">
        <v>7</v>
      </c>
      <c r="AN1207" s="1993" t="s">
        <v>192</v>
      </c>
      <c r="BX1207"/>
      <c r="BY1207"/>
      <c r="BZ1207"/>
      <c r="CA1207"/>
      <c r="CB1207"/>
      <c r="CD1207" s="1060"/>
      <c r="CE1207" s="1286"/>
      <c r="CF1207" s="1060"/>
      <c r="CG1207" s="1060"/>
      <c r="CH1207" s="1060"/>
      <c r="CK1207" s="1645"/>
      <c r="CL1207" s="1645"/>
      <c r="CM1207" s="1645"/>
      <c r="CN1207"/>
      <c r="CO1207"/>
      <c r="CP1207"/>
      <c r="CQ1207"/>
      <c r="CR1207"/>
      <c r="CS1207" s="1060"/>
      <c r="CT1207" s="1060"/>
      <c r="CU1207" s="1060"/>
      <c r="CV1207" s="1060"/>
      <c r="CW1207" s="1060"/>
      <c r="CX1207" s="1060"/>
    </row>
    <row r="1208" spans="35:102" ht="15" customHeight="1" x14ac:dyDescent="0.3">
      <c r="AI1208" s="1996">
        <v>48113018105</v>
      </c>
      <c r="AJ1208" s="1997" t="s">
        <v>1786</v>
      </c>
      <c r="AK1208" s="1997">
        <v>51709</v>
      </c>
      <c r="AL1208" s="1998" t="s">
        <v>1728</v>
      </c>
      <c r="AM1208" s="1998">
        <v>12.2</v>
      </c>
      <c r="AN1208" s="1997" t="s">
        <v>192</v>
      </c>
      <c r="BX1208"/>
      <c r="BY1208"/>
      <c r="BZ1208"/>
      <c r="CA1208"/>
      <c r="CB1208"/>
      <c r="CD1208" s="1060"/>
      <c r="CE1208" s="1286"/>
      <c r="CF1208" s="1060"/>
      <c r="CG1208" s="1060"/>
      <c r="CH1208" s="1060"/>
      <c r="CK1208" s="1645"/>
      <c r="CL1208" s="1645"/>
      <c r="CM1208" s="1645"/>
      <c r="CN1208"/>
      <c r="CO1208"/>
      <c r="CP1208"/>
      <c r="CQ1208"/>
      <c r="CR1208"/>
      <c r="CS1208" s="1060"/>
      <c r="CT1208" s="1060"/>
      <c r="CU1208" s="1060"/>
      <c r="CV1208" s="1060"/>
      <c r="CW1208" s="1060"/>
      <c r="CX1208" s="1060"/>
    </row>
    <row r="1209" spans="35:102" ht="15" customHeight="1" x14ac:dyDescent="0.3">
      <c r="AI1209" s="1774">
        <v>48113018110</v>
      </c>
      <c r="AJ1209" s="1993" t="s">
        <v>1786</v>
      </c>
      <c r="AK1209" s="1993">
        <v>72060</v>
      </c>
      <c r="AL1209" s="1994" t="s">
        <v>1727</v>
      </c>
      <c r="AM1209" s="1994">
        <v>3.7</v>
      </c>
      <c r="AN1209" s="1993" t="s">
        <v>192</v>
      </c>
      <c r="BX1209"/>
      <c r="BY1209"/>
      <c r="BZ1209"/>
      <c r="CA1209"/>
      <c r="CB1209"/>
      <c r="CD1209" s="1060"/>
      <c r="CE1209" s="1286"/>
      <c r="CF1209" s="1060"/>
      <c r="CG1209" s="1060"/>
      <c r="CH1209" s="1060"/>
      <c r="CK1209" s="1645"/>
      <c r="CL1209" s="1645"/>
      <c r="CM1209" s="1645"/>
      <c r="CN1209"/>
      <c r="CO1209"/>
      <c r="CP1209"/>
      <c r="CQ1209"/>
      <c r="CR1209"/>
      <c r="CS1209" s="1060"/>
      <c r="CT1209" s="1060"/>
      <c r="CU1209" s="1060"/>
      <c r="CV1209" s="1060"/>
      <c r="CW1209" s="1060"/>
      <c r="CX1209" s="1060"/>
    </row>
    <row r="1210" spans="35:102" ht="15" customHeight="1" x14ac:dyDescent="0.3">
      <c r="AI1210" s="1996">
        <v>48113018111</v>
      </c>
      <c r="AJ1210" s="1997" t="s">
        <v>1786</v>
      </c>
      <c r="AK1210" s="1997">
        <v>59216</v>
      </c>
      <c r="AL1210" s="1998" t="s">
        <v>1728</v>
      </c>
      <c r="AM1210" s="1998">
        <v>25.5</v>
      </c>
      <c r="AN1210" s="1997" t="s">
        <v>193</v>
      </c>
      <c r="BX1210"/>
      <c r="BY1210"/>
      <c r="BZ1210"/>
      <c r="CA1210"/>
      <c r="CB1210"/>
      <c r="CD1210" s="1060"/>
      <c r="CE1210" s="1286"/>
      <c r="CF1210" s="1060"/>
      <c r="CG1210" s="1060"/>
      <c r="CH1210" s="1060"/>
      <c r="CK1210" s="1645"/>
      <c r="CL1210" s="1645"/>
      <c r="CM1210" s="1645"/>
      <c r="CN1210"/>
      <c r="CO1210"/>
      <c r="CP1210"/>
      <c r="CQ1210"/>
      <c r="CR1210"/>
      <c r="CS1210" s="1060"/>
      <c r="CT1210" s="1060"/>
      <c r="CU1210" s="1060"/>
      <c r="CV1210" s="1060"/>
      <c r="CW1210" s="1060"/>
      <c r="CX1210" s="1060"/>
    </row>
    <row r="1211" spans="35:102" ht="15" customHeight="1" x14ac:dyDescent="0.3">
      <c r="AI1211" s="1774">
        <v>48113018118</v>
      </c>
      <c r="AJ1211" s="1993" t="s">
        <v>1786</v>
      </c>
      <c r="AK1211" s="1993">
        <v>70577</v>
      </c>
      <c r="AL1211" s="1994" t="s">
        <v>1727</v>
      </c>
      <c r="AM1211" s="1994">
        <v>8.5</v>
      </c>
      <c r="AN1211" s="1993" t="s">
        <v>192</v>
      </c>
      <c r="BX1211"/>
      <c r="BY1211"/>
      <c r="BZ1211"/>
      <c r="CA1211"/>
      <c r="CB1211"/>
      <c r="CD1211" s="1060"/>
      <c r="CE1211" s="1286"/>
      <c r="CF1211" s="1060"/>
      <c r="CG1211" s="1060"/>
      <c r="CH1211" s="1060"/>
      <c r="CK1211" s="1645"/>
      <c r="CL1211" s="1645"/>
      <c r="CM1211" s="1645"/>
      <c r="CN1211"/>
      <c r="CO1211"/>
      <c r="CP1211"/>
      <c r="CQ1211"/>
      <c r="CR1211"/>
      <c r="CS1211" s="1060"/>
      <c r="CT1211" s="1060"/>
      <c r="CU1211" s="1060"/>
      <c r="CV1211" s="1060"/>
      <c r="CW1211" s="1060"/>
      <c r="CX1211" s="1060"/>
    </row>
    <row r="1212" spans="35:102" ht="15" customHeight="1" x14ac:dyDescent="0.3">
      <c r="AI1212" s="1996">
        <v>48113018120</v>
      </c>
      <c r="AJ1212" s="1997" t="s">
        <v>1786</v>
      </c>
      <c r="AK1212" s="1997">
        <v>71192</v>
      </c>
      <c r="AL1212" s="1998" t="s">
        <v>1727</v>
      </c>
      <c r="AM1212" s="1998">
        <v>9.6</v>
      </c>
      <c r="AN1212" s="1997" t="s">
        <v>192</v>
      </c>
      <c r="BX1212"/>
      <c r="BY1212"/>
      <c r="BZ1212"/>
      <c r="CA1212"/>
      <c r="CB1212"/>
      <c r="CD1212" s="1060"/>
      <c r="CE1212" s="1286"/>
      <c r="CF1212" s="1060"/>
      <c r="CG1212" s="1060"/>
      <c r="CH1212" s="1060"/>
      <c r="CK1212" s="1645"/>
      <c r="CL1212" s="1645"/>
      <c r="CM1212" s="1645"/>
      <c r="CN1212"/>
      <c r="CO1212"/>
      <c r="CP1212"/>
      <c r="CQ1212"/>
      <c r="CR1212"/>
      <c r="CS1212" s="1060"/>
      <c r="CT1212" s="1060"/>
      <c r="CU1212" s="1060"/>
      <c r="CV1212" s="1060"/>
      <c r="CW1212" s="1060"/>
      <c r="CX1212" s="1060"/>
    </row>
    <row r="1213" spans="35:102" ht="15" customHeight="1" x14ac:dyDescent="0.3">
      <c r="AI1213" s="1774">
        <v>48113018121</v>
      </c>
      <c r="AJ1213" s="1993" t="s">
        <v>1786</v>
      </c>
      <c r="AK1213" s="1993">
        <v>63601</v>
      </c>
      <c r="AL1213" s="1994" t="s">
        <v>1727</v>
      </c>
      <c r="AM1213" s="1994">
        <v>6.9</v>
      </c>
      <c r="AN1213" s="1993" t="s">
        <v>192</v>
      </c>
      <c r="BX1213"/>
      <c r="BY1213"/>
      <c r="BZ1213"/>
      <c r="CA1213"/>
      <c r="CB1213"/>
      <c r="CD1213" s="1060"/>
      <c r="CE1213" s="1286"/>
      <c r="CF1213" s="1060"/>
      <c r="CG1213" s="1060"/>
      <c r="CH1213" s="1060"/>
      <c r="CK1213" s="1645"/>
      <c r="CL1213" s="1645"/>
      <c r="CM1213" s="1645"/>
      <c r="CN1213"/>
      <c r="CO1213"/>
      <c r="CP1213"/>
      <c r="CQ1213"/>
      <c r="CR1213"/>
      <c r="CS1213" s="1060"/>
      <c r="CT1213" s="1060"/>
      <c r="CU1213" s="1060"/>
      <c r="CV1213" s="1060"/>
      <c r="CW1213" s="1060"/>
      <c r="CX1213" s="1060"/>
    </row>
    <row r="1214" spans="35:102" ht="15" customHeight="1" x14ac:dyDescent="0.3">
      <c r="AI1214" s="1996">
        <v>48113018122</v>
      </c>
      <c r="AJ1214" s="1997" t="s">
        <v>1786</v>
      </c>
      <c r="AK1214" s="1997">
        <v>93086</v>
      </c>
      <c r="AL1214" s="1998" t="s">
        <v>1729</v>
      </c>
      <c r="AM1214" s="1998">
        <v>3.4</v>
      </c>
      <c r="AN1214" s="1997" t="s">
        <v>192</v>
      </c>
      <c r="BX1214"/>
      <c r="BY1214"/>
      <c r="BZ1214"/>
      <c r="CA1214"/>
      <c r="CB1214"/>
      <c r="CD1214" s="1060"/>
      <c r="CE1214" s="1286"/>
      <c r="CF1214" s="1060"/>
      <c r="CG1214" s="1060"/>
      <c r="CH1214" s="1060"/>
      <c r="CK1214" s="1645"/>
      <c r="CL1214" s="1645"/>
      <c r="CM1214" s="1645"/>
      <c r="CN1214"/>
      <c r="CO1214"/>
      <c r="CP1214"/>
      <c r="CQ1214"/>
      <c r="CR1214"/>
      <c r="CS1214" s="1060"/>
      <c r="CT1214" s="1060"/>
      <c r="CU1214" s="1060"/>
      <c r="CV1214" s="1060"/>
      <c r="CW1214" s="1060"/>
      <c r="CX1214" s="1060"/>
    </row>
    <row r="1215" spans="35:102" ht="15" customHeight="1" x14ac:dyDescent="0.3">
      <c r="AI1215" s="1774">
        <v>48113018123</v>
      </c>
      <c r="AJ1215" s="1993" t="s">
        <v>1786</v>
      </c>
      <c r="AK1215" s="1993">
        <v>73201</v>
      </c>
      <c r="AL1215" s="1994" t="s">
        <v>1727</v>
      </c>
      <c r="AM1215" s="1994">
        <v>5.5</v>
      </c>
      <c r="AN1215" s="1993" t="s">
        <v>192</v>
      </c>
      <c r="BX1215"/>
      <c r="BY1215"/>
      <c r="BZ1215"/>
      <c r="CA1215"/>
      <c r="CB1215"/>
      <c r="CD1215" s="1060"/>
      <c r="CE1215" s="1286"/>
      <c r="CF1215" s="1060"/>
      <c r="CG1215" s="1060"/>
      <c r="CH1215" s="1060"/>
      <c r="CK1215" s="1645"/>
      <c r="CL1215" s="1645"/>
      <c r="CM1215" s="1645"/>
      <c r="CN1215"/>
      <c r="CO1215"/>
      <c r="CP1215"/>
      <c r="CQ1215"/>
      <c r="CR1215"/>
      <c r="CS1215" s="1060"/>
      <c r="CT1215" s="1060"/>
      <c r="CU1215" s="1060"/>
      <c r="CV1215" s="1060"/>
      <c r="CW1215" s="1060"/>
      <c r="CX1215" s="1060"/>
    </row>
    <row r="1216" spans="35:102" ht="15" customHeight="1" x14ac:dyDescent="0.3">
      <c r="AI1216" s="1996">
        <v>48113018124</v>
      </c>
      <c r="AJ1216" s="1997" t="s">
        <v>1786</v>
      </c>
      <c r="AK1216" s="1997">
        <v>102434</v>
      </c>
      <c r="AL1216" s="1998" t="s">
        <v>1729</v>
      </c>
      <c r="AM1216" s="1998">
        <v>5.0999999999999996</v>
      </c>
      <c r="AN1216" s="1997" t="s">
        <v>192</v>
      </c>
      <c r="BX1216"/>
      <c r="BY1216"/>
      <c r="BZ1216"/>
      <c r="CA1216"/>
      <c r="CB1216"/>
      <c r="CD1216" s="1060"/>
      <c r="CE1216" s="1286"/>
      <c r="CF1216" s="1060"/>
      <c r="CG1216" s="1060"/>
      <c r="CH1216" s="1060"/>
      <c r="CK1216" s="1645"/>
      <c r="CL1216" s="1645"/>
      <c r="CM1216" s="1645"/>
      <c r="CN1216"/>
      <c r="CO1216"/>
      <c r="CP1216"/>
      <c r="CQ1216"/>
      <c r="CR1216"/>
      <c r="CS1216" s="1060"/>
      <c r="CT1216" s="1060"/>
      <c r="CU1216" s="1060"/>
      <c r="CV1216" s="1060"/>
      <c r="CW1216" s="1060"/>
      <c r="CX1216" s="1060"/>
    </row>
    <row r="1217" spans="35:102" ht="15" customHeight="1" x14ac:dyDescent="0.3">
      <c r="AI1217" s="1774">
        <v>48113018126</v>
      </c>
      <c r="AJ1217" s="1993" t="s">
        <v>1786</v>
      </c>
      <c r="AK1217" s="1993">
        <v>65863</v>
      </c>
      <c r="AL1217" s="1994" t="s">
        <v>1727</v>
      </c>
      <c r="AM1217" s="1994">
        <v>4.5</v>
      </c>
      <c r="AN1217" s="1993" t="s">
        <v>192</v>
      </c>
      <c r="BX1217"/>
      <c r="BY1217"/>
      <c r="BZ1217"/>
      <c r="CA1217"/>
      <c r="CB1217"/>
      <c r="CD1217" s="1060"/>
      <c r="CE1217" s="1286"/>
      <c r="CF1217" s="1060"/>
      <c r="CG1217" s="1060"/>
      <c r="CH1217" s="1060"/>
      <c r="CK1217" s="1645"/>
      <c r="CL1217" s="1645"/>
      <c r="CM1217" s="1645"/>
      <c r="CN1217"/>
      <c r="CO1217"/>
      <c r="CP1217"/>
      <c r="CQ1217"/>
      <c r="CR1217"/>
      <c r="CS1217" s="1060"/>
      <c r="CT1217" s="1060"/>
      <c r="CU1217" s="1060"/>
      <c r="CV1217" s="1060"/>
      <c r="CW1217" s="1060"/>
      <c r="CX1217" s="1060"/>
    </row>
    <row r="1218" spans="35:102" ht="15" customHeight="1" x14ac:dyDescent="0.3">
      <c r="AI1218" s="1996">
        <v>48113018127</v>
      </c>
      <c r="AJ1218" s="1997" t="s">
        <v>1786</v>
      </c>
      <c r="AK1218" s="1997">
        <v>49419</v>
      </c>
      <c r="AL1218" s="1998" t="s">
        <v>1728</v>
      </c>
      <c r="AM1218" s="1998">
        <v>12.2</v>
      </c>
      <c r="AN1218" s="1997" t="s">
        <v>192</v>
      </c>
      <c r="BX1218"/>
      <c r="BY1218"/>
      <c r="BZ1218"/>
      <c r="CA1218"/>
      <c r="CB1218"/>
      <c r="CD1218" s="1060"/>
      <c r="CE1218" s="1286"/>
      <c r="CF1218" s="1060"/>
      <c r="CG1218" s="1060"/>
      <c r="CH1218" s="1060"/>
      <c r="CK1218" s="1645"/>
      <c r="CL1218" s="1645"/>
      <c r="CM1218" s="1645"/>
      <c r="CN1218"/>
      <c r="CO1218"/>
      <c r="CP1218"/>
      <c r="CQ1218"/>
      <c r="CR1218"/>
      <c r="CS1218" s="1060"/>
      <c r="CT1218" s="1060"/>
      <c r="CU1218" s="1060"/>
      <c r="CV1218" s="1060"/>
      <c r="CW1218" s="1060"/>
      <c r="CX1218" s="1060"/>
    </row>
    <row r="1219" spans="35:102" ht="15" customHeight="1" x14ac:dyDescent="0.3">
      <c r="AI1219" s="1774">
        <v>48113018128</v>
      </c>
      <c r="AJ1219" s="1993" t="s">
        <v>1786</v>
      </c>
      <c r="AK1219" s="1993">
        <v>52006</v>
      </c>
      <c r="AL1219" s="1994" t="s">
        <v>1728</v>
      </c>
      <c r="AM1219" s="1994">
        <v>11.3</v>
      </c>
      <c r="AN1219" s="1993" t="s">
        <v>192</v>
      </c>
      <c r="BX1219"/>
      <c r="BY1219"/>
      <c r="BZ1219"/>
      <c r="CA1219"/>
      <c r="CB1219"/>
      <c r="CD1219" s="1060"/>
      <c r="CE1219" s="1286"/>
      <c r="CF1219" s="1060"/>
      <c r="CG1219" s="1060"/>
      <c r="CH1219" s="1060"/>
      <c r="CK1219" s="1645"/>
      <c r="CL1219" s="1645"/>
      <c r="CM1219" s="1645"/>
      <c r="CN1219"/>
      <c r="CO1219"/>
      <c r="CP1219"/>
      <c r="CQ1219"/>
      <c r="CR1219"/>
      <c r="CS1219" s="1060"/>
      <c r="CT1219" s="1060"/>
      <c r="CU1219" s="1060"/>
      <c r="CV1219" s="1060"/>
      <c r="CW1219" s="1060"/>
      <c r="CX1219" s="1060"/>
    </row>
    <row r="1220" spans="35:102" ht="15" customHeight="1" x14ac:dyDescent="0.3">
      <c r="AI1220" s="1996">
        <v>48113018129</v>
      </c>
      <c r="AJ1220" s="1997" t="s">
        <v>1786</v>
      </c>
      <c r="AK1220" s="1997">
        <v>54877</v>
      </c>
      <c r="AL1220" s="1998" t="s">
        <v>1728</v>
      </c>
      <c r="AM1220" s="1998">
        <v>8.5</v>
      </c>
      <c r="AN1220" s="1997" t="s">
        <v>192</v>
      </c>
      <c r="BX1220"/>
      <c r="BY1220"/>
      <c r="BZ1220"/>
      <c r="CA1220"/>
      <c r="CB1220"/>
      <c r="CD1220" s="1060"/>
      <c r="CE1220" s="1286"/>
      <c r="CF1220" s="1060"/>
      <c r="CG1220" s="1060"/>
      <c r="CH1220" s="1060"/>
      <c r="CK1220" s="1645"/>
      <c r="CL1220" s="1645"/>
      <c r="CM1220" s="1645"/>
      <c r="CN1220"/>
      <c r="CO1220"/>
      <c r="CP1220"/>
      <c r="CQ1220"/>
      <c r="CR1220"/>
      <c r="CS1220" s="1060"/>
      <c r="CT1220" s="1060"/>
      <c r="CU1220" s="1060"/>
      <c r="CV1220" s="1060"/>
      <c r="CW1220" s="1060"/>
      <c r="CX1220" s="1060"/>
    </row>
    <row r="1221" spans="35:102" ht="15" customHeight="1" x14ac:dyDescent="0.3">
      <c r="AI1221" s="1774">
        <v>48113018130</v>
      </c>
      <c r="AJ1221" s="1993" t="s">
        <v>1786</v>
      </c>
      <c r="AK1221" s="1993">
        <v>37403</v>
      </c>
      <c r="AL1221" s="1994" t="s">
        <v>1730</v>
      </c>
      <c r="AM1221" s="1994">
        <v>13.5</v>
      </c>
      <c r="AN1221" s="1993" t="s">
        <v>192</v>
      </c>
      <c r="BX1221"/>
      <c r="BY1221"/>
      <c r="BZ1221"/>
      <c r="CA1221"/>
      <c r="CB1221"/>
      <c r="CD1221" s="1060"/>
      <c r="CE1221" s="1286"/>
      <c r="CF1221" s="1060"/>
      <c r="CG1221" s="1060"/>
      <c r="CH1221" s="1060"/>
      <c r="CK1221" s="1645"/>
      <c r="CL1221" s="1645"/>
      <c r="CM1221" s="1645"/>
      <c r="CN1221"/>
      <c r="CO1221"/>
      <c r="CP1221"/>
      <c r="CQ1221"/>
      <c r="CR1221"/>
      <c r="CS1221" s="1060"/>
      <c r="CT1221" s="1060"/>
      <c r="CU1221" s="1060"/>
      <c r="CV1221" s="1060"/>
      <c r="CW1221" s="1060"/>
      <c r="CX1221" s="1060"/>
    </row>
    <row r="1222" spans="35:102" ht="15" customHeight="1" x14ac:dyDescent="0.3">
      <c r="AI1222" s="1996">
        <v>48113018132</v>
      </c>
      <c r="AJ1222" s="1997" t="s">
        <v>1786</v>
      </c>
      <c r="AK1222" s="1997">
        <v>71019</v>
      </c>
      <c r="AL1222" s="1998" t="s">
        <v>1727</v>
      </c>
      <c r="AM1222" s="1998">
        <v>6.6</v>
      </c>
      <c r="AN1222" s="1997" t="s">
        <v>192</v>
      </c>
      <c r="BX1222"/>
      <c r="BY1222"/>
      <c r="BZ1222"/>
      <c r="CA1222"/>
      <c r="CB1222"/>
      <c r="CD1222" s="1060"/>
      <c r="CE1222" s="1286"/>
      <c r="CF1222" s="1060"/>
      <c r="CG1222" s="1060"/>
      <c r="CH1222" s="1060"/>
      <c r="CK1222" s="1645"/>
      <c r="CL1222" s="1645"/>
      <c r="CM1222" s="1645"/>
      <c r="CN1222"/>
      <c r="CO1222"/>
      <c r="CP1222"/>
      <c r="CQ1222"/>
      <c r="CR1222"/>
      <c r="CS1222" s="1060"/>
      <c r="CT1222" s="1060"/>
      <c r="CU1222" s="1060"/>
      <c r="CV1222" s="1060"/>
      <c r="CW1222" s="1060"/>
      <c r="CX1222" s="1060"/>
    </row>
    <row r="1223" spans="35:102" ht="15" customHeight="1" x14ac:dyDescent="0.3">
      <c r="AI1223" s="1774">
        <v>48113018133</v>
      </c>
      <c r="AJ1223" s="1993" t="s">
        <v>1786</v>
      </c>
      <c r="AK1223" s="1993">
        <v>78472</v>
      </c>
      <c r="AL1223" s="1994" t="s">
        <v>1727</v>
      </c>
      <c r="AM1223" s="1994">
        <v>5.3</v>
      </c>
      <c r="AN1223" s="1993" t="s">
        <v>192</v>
      </c>
      <c r="BX1223"/>
      <c r="BY1223"/>
      <c r="BZ1223"/>
      <c r="CA1223"/>
      <c r="CB1223"/>
      <c r="CD1223" s="1060"/>
      <c r="CE1223" s="1286"/>
      <c r="CF1223" s="1060"/>
      <c r="CG1223" s="1060"/>
      <c r="CH1223" s="1060"/>
      <c r="CK1223" s="1645"/>
      <c r="CL1223" s="1645"/>
      <c r="CM1223" s="1645"/>
      <c r="CN1223"/>
      <c r="CO1223"/>
      <c r="CP1223"/>
      <c r="CQ1223"/>
      <c r="CR1223"/>
      <c r="CS1223" s="1060"/>
      <c r="CT1223" s="1060"/>
      <c r="CU1223" s="1060"/>
      <c r="CV1223" s="1060"/>
      <c r="CW1223" s="1060"/>
      <c r="CX1223" s="1060"/>
    </row>
    <row r="1224" spans="35:102" ht="15" customHeight="1" x14ac:dyDescent="0.3">
      <c r="AI1224" s="1996">
        <v>48113018134</v>
      </c>
      <c r="AJ1224" s="1997" t="s">
        <v>1786</v>
      </c>
      <c r="AK1224" s="1997">
        <v>83866</v>
      </c>
      <c r="AL1224" s="1998" t="s">
        <v>1727</v>
      </c>
      <c r="AM1224" s="1998">
        <v>5</v>
      </c>
      <c r="AN1224" s="1997" t="s">
        <v>192</v>
      </c>
      <c r="BX1224"/>
      <c r="BY1224"/>
      <c r="BZ1224"/>
      <c r="CA1224"/>
      <c r="CB1224"/>
      <c r="CD1224" s="1060"/>
      <c r="CE1224" s="1286"/>
      <c r="CF1224" s="1060"/>
      <c r="CG1224" s="1060"/>
      <c r="CH1224" s="1060"/>
      <c r="CK1224" s="1645"/>
      <c r="CL1224" s="1645"/>
      <c r="CM1224" s="1645"/>
      <c r="CN1224"/>
      <c r="CO1224"/>
      <c r="CP1224"/>
      <c r="CQ1224"/>
      <c r="CR1224"/>
      <c r="CS1224" s="1060"/>
      <c r="CT1224" s="1060"/>
      <c r="CU1224" s="1060"/>
      <c r="CV1224" s="1060"/>
      <c r="CW1224" s="1060"/>
      <c r="CX1224" s="1060"/>
    </row>
    <row r="1225" spans="35:102" ht="15" customHeight="1" x14ac:dyDescent="0.3">
      <c r="AI1225" s="1774">
        <v>48113018135</v>
      </c>
      <c r="AJ1225" s="1993" t="s">
        <v>1786</v>
      </c>
      <c r="AK1225" s="1993">
        <v>68103</v>
      </c>
      <c r="AL1225" s="1994" t="s">
        <v>1727</v>
      </c>
      <c r="AM1225" s="1994">
        <v>13.3</v>
      </c>
      <c r="AN1225" s="1993" t="s">
        <v>192</v>
      </c>
      <c r="BX1225"/>
      <c r="BY1225"/>
      <c r="BZ1225"/>
      <c r="CA1225"/>
      <c r="CB1225"/>
      <c r="CD1225" s="1060"/>
      <c r="CE1225" s="1286"/>
      <c r="CF1225" s="1060"/>
      <c r="CG1225" s="1060"/>
      <c r="CH1225" s="1060"/>
      <c r="CK1225" s="1645"/>
      <c r="CL1225" s="1645"/>
      <c r="CM1225" s="1645"/>
      <c r="CN1225"/>
      <c r="CO1225"/>
      <c r="CP1225"/>
      <c r="CQ1225"/>
      <c r="CR1225"/>
      <c r="CS1225" s="1060"/>
      <c r="CT1225" s="1060"/>
      <c r="CU1225" s="1060"/>
      <c r="CV1225" s="1060"/>
      <c r="CW1225" s="1060"/>
      <c r="CX1225" s="1060"/>
    </row>
    <row r="1226" spans="35:102" ht="15" customHeight="1" x14ac:dyDescent="0.3">
      <c r="AI1226" s="1996">
        <v>48113018136</v>
      </c>
      <c r="AJ1226" s="1997" t="s">
        <v>1786</v>
      </c>
      <c r="AK1226" s="1997">
        <v>119116</v>
      </c>
      <c r="AL1226" s="1998" t="s">
        <v>1729</v>
      </c>
      <c r="AM1226" s="1998">
        <v>6.2</v>
      </c>
      <c r="AN1226" s="1997" t="s">
        <v>192</v>
      </c>
      <c r="BX1226"/>
      <c r="BY1226"/>
      <c r="BZ1226"/>
      <c r="CA1226"/>
      <c r="CB1226"/>
      <c r="CD1226" s="1060"/>
      <c r="CE1226" s="1286"/>
      <c r="CF1226" s="1060"/>
      <c r="CG1226" s="1060"/>
      <c r="CH1226" s="1060"/>
      <c r="CK1226" s="1645"/>
      <c r="CL1226" s="1645"/>
      <c r="CM1226" s="1645"/>
      <c r="CN1226"/>
      <c r="CO1226"/>
      <c r="CP1226"/>
      <c r="CQ1226"/>
      <c r="CR1226"/>
      <c r="CS1226" s="1060"/>
      <c r="CT1226" s="1060"/>
      <c r="CU1226" s="1060"/>
      <c r="CV1226" s="1060"/>
      <c r="CW1226" s="1060"/>
      <c r="CX1226" s="1060"/>
    </row>
    <row r="1227" spans="35:102" ht="15" customHeight="1" x14ac:dyDescent="0.3">
      <c r="AI1227" s="1774">
        <v>48113018137</v>
      </c>
      <c r="AJ1227" s="1993" t="s">
        <v>1786</v>
      </c>
      <c r="AK1227" s="1993">
        <v>61467</v>
      </c>
      <c r="AL1227" s="1994" t="s">
        <v>1727</v>
      </c>
      <c r="AM1227" s="1994">
        <v>4.8</v>
      </c>
      <c r="AN1227" s="1993" t="s">
        <v>192</v>
      </c>
      <c r="BX1227"/>
      <c r="BY1227"/>
      <c r="BZ1227"/>
      <c r="CA1227"/>
      <c r="CB1227"/>
      <c r="CD1227" s="1060"/>
      <c r="CE1227" s="1286"/>
      <c r="CF1227" s="1060"/>
      <c r="CG1227" s="1060"/>
      <c r="CH1227" s="1060"/>
      <c r="CK1227" s="1645"/>
      <c r="CL1227" s="1645"/>
      <c r="CM1227" s="1645"/>
      <c r="CN1227"/>
      <c r="CO1227"/>
      <c r="CP1227"/>
      <c r="CQ1227"/>
      <c r="CR1227"/>
      <c r="CS1227" s="1060"/>
      <c r="CT1227" s="1060"/>
      <c r="CU1227" s="1060"/>
      <c r="CV1227" s="1060"/>
      <c r="CW1227" s="1060"/>
      <c r="CX1227" s="1060"/>
    </row>
    <row r="1228" spans="35:102" ht="15" customHeight="1" x14ac:dyDescent="0.3">
      <c r="AI1228" s="1996">
        <v>48113018138</v>
      </c>
      <c r="AJ1228" s="1997" t="s">
        <v>1786</v>
      </c>
      <c r="AK1228" s="1997">
        <v>41985</v>
      </c>
      <c r="AL1228" s="1998" t="s">
        <v>1730</v>
      </c>
      <c r="AM1228" s="1998">
        <v>19</v>
      </c>
      <c r="AN1228" s="1997" t="s">
        <v>192</v>
      </c>
      <c r="BX1228"/>
      <c r="BY1228"/>
      <c r="BZ1228"/>
      <c r="CA1228"/>
      <c r="CB1228"/>
      <c r="CD1228" s="1060"/>
      <c r="CE1228" s="1286"/>
      <c r="CF1228" s="1060"/>
      <c r="CG1228" s="1060"/>
      <c r="CH1228" s="1060"/>
      <c r="CK1228" s="1645"/>
      <c r="CL1228" s="1645"/>
      <c r="CM1228" s="1645"/>
      <c r="CN1228"/>
      <c r="CO1228"/>
      <c r="CP1228"/>
      <c r="CQ1228"/>
      <c r="CR1228"/>
      <c r="CS1228" s="1060"/>
      <c r="CT1228" s="1060"/>
      <c r="CU1228" s="1060"/>
      <c r="CV1228" s="1060"/>
      <c r="CW1228" s="1060"/>
      <c r="CX1228" s="1060"/>
    </row>
    <row r="1229" spans="35:102" ht="15" customHeight="1" x14ac:dyDescent="0.3">
      <c r="AI1229" s="1774">
        <v>48113018139</v>
      </c>
      <c r="AJ1229" s="1993" t="s">
        <v>1786</v>
      </c>
      <c r="AK1229" s="1993">
        <v>69781</v>
      </c>
      <c r="AL1229" s="1994" t="s">
        <v>1727</v>
      </c>
      <c r="AM1229" s="1994">
        <v>10.9</v>
      </c>
      <c r="AN1229" s="1993" t="s">
        <v>192</v>
      </c>
      <c r="BX1229"/>
      <c r="BY1229"/>
      <c r="BZ1229"/>
      <c r="CA1229"/>
      <c r="CB1229"/>
      <c r="CD1229" s="1060"/>
      <c r="CE1229" s="1286"/>
      <c r="CF1229" s="1060"/>
      <c r="CG1229" s="1060"/>
      <c r="CH1229" s="1060"/>
      <c r="CK1229" s="1645"/>
      <c r="CL1229" s="1645"/>
      <c r="CM1229" s="1645"/>
      <c r="CN1229"/>
      <c r="CO1229"/>
      <c r="CP1229"/>
      <c r="CQ1229"/>
      <c r="CR1229"/>
      <c r="CS1229" s="1060"/>
      <c r="CT1229" s="1060"/>
      <c r="CU1229" s="1060"/>
      <c r="CV1229" s="1060"/>
      <c r="CW1229" s="1060"/>
      <c r="CX1229" s="1060"/>
    </row>
    <row r="1230" spans="35:102" ht="15" customHeight="1" x14ac:dyDescent="0.3">
      <c r="AI1230" s="1996">
        <v>48113018140</v>
      </c>
      <c r="AJ1230" s="1997" t="s">
        <v>1786</v>
      </c>
      <c r="AK1230" s="1997">
        <v>86328</v>
      </c>
      <c r="AL1230" s="1998" t="s">
        <v>1729</v>
      </c>
      <c r="AM1230" s="1998">
        <v>3.6</v>
      </c>
      <c r="AN1230" s="1997" t="s">
        <v>192</v>
      </c>
      <c r="BX1230"/>
      <c r="BY1230"/>
      <c r="BZ1230"/>
      <c r="CA1230"/>
      <c r="CB1230"/>
      <c r="CD1230" s="1060"/>
      <c r="CE1230" s="1286"/>
      <c r="CF1230" s="1060"/>
      <c r="CG1230" s="1060"/>
      <c r="CH1230" s="1060"/>
      <c r="CK1230" s="1645"/>
      <c r="CL1230" s="1645"/>
      <c r="CM1230" s="1645"/>
      <c r="CN1230"/>
      <c r="CO1230"/>
      <c r="CP1230"/>
      <c r="CQ1230"/>
      <c r="CR1230"/>
      <c r="CS1230" s="1060"/>
      <c r="CT1230" s="1060"/>
      <c r="CU1230" s="1060"/>
      <c r="CV1230" s="1060"/>
      <c r="CW1230" s="1060"/>
      <c r="CX1230" s="1060"/>
    </row>
    <row r="1231" spans="35:102" ht="15" customHeight="1" x14ac:dyDescent="0.3">
      <c r="AI1231" s="1774">
        <v>48113018141</v>
      </c>
      <c r="AJ1231" s="1993" t="s">
        <v>1786</v>
      </c>
      <c r="AK1231" s="1993">
        <v>37070</v>
      </c>
      <c r="AL1231" s="1994" t="s">
        <v>1730</v>
      </c>
      <c r="AM1231" s="1994">
        <v>18.100000000000001</v>
      </c>
      <c r="AN1231" s="1993" t="s">
        <v>192</v>
      </c>
      <c r="BX1231"/>
      <c r="BY1231"/>
      <c r="BZ1231"/>
      <c r="CA1231"/>
      <c r="CB1231"/>
      <c r="CD1231" s="1060"/>
      <c r="CE1231" s="1286"/>
      <c r="CF1231" s="1060"/>
      <c r="CG1231" s="1060"/>
      <c r="CH1231" s="1060"/>
      <c r="CK1231" s="1645"/>
      <c r="CL1231" s="1645"/>
      <c r="CM1231" s="1645"/>
      <c r="CN1231"/>
      <c r="CO1231"/>
      <c r="CP1231"/>
      <c r="CQ1231"/>
      <c r="CR1231"/>
      <c r="CS1231" s="1060"/>
      <c r="CT1231" s="1060"/>
      <c r="CU1231" s="1060"/>
      <c r="CV1231" s="1060"/>
      <c r="CW1231" s="1060"/>
      <c r="CX1231" s="1060"/>
    </row>
    <row r="1232" spans="35:102" ht="15" customHeight="1" x14ac:dyDescent="0.3">
      <c r="AI1232" s="1996">
        <v>48113018142</v>
      </c>
      <c r="AJ1232" s="1997" t="s">
        <v>1786</v>
      </c>
      <c r="AK1232" s="1997">
        <v>56907</v>
      </c>
      <c r="AL1232" s="1998" t="s">
        <v>1728</v>
      </c>
      <c r="AM1232" s="1998">
        <v>17.8</v>
      </c>
      <c r="AN1232" s="1997" t="s">
        <v>192</v>
      </c>
      <c r="BX1232"/>
      <c r="BY1232"/>
      <c r="BZ1232"/>
      <c r="CA1232"/>
      <c r="CB1232"/>
      <c r="CD1232" s="1060"/>
      <c r="CE1232" s="1286"/>
      <c r="CF1232" s="1060"/>
      <c r="CG1232" s="1060"/>
      <c r="CH1232" s="1060"/>
      <c r="CK1232" s="1645"/>
      <c r="CL1232" s="1645"/>
      <c r="CM1232" s="1645"/>
      <c r="CN1232"/>
      <c r="CO1232"/>
      <c r="CP1232"/>
      <c r="CQ1232"/>
      <c r="CR1232"/>
      <c r="CS1232" s="1060"/>
      <c r="CT1232" s="1060"/>
      <c r="CU1232" s="1060"/>
      <c r="CV1232" s="1060"/>
      <c r="CW1232" s="1060"/>
      <c r="CX1232" s="1060"/>
    </row>
    <row r="1233" spans="35:102" ht="15" customHeight="1" x14ac:dyDescent="0.3">
      <c r="AI1233" s="1774">
        <v>48113018203</v>
      </c>
      <c r="AJ1233" s="1993" t="s">
        <v>1786</v>
      </c>
      <c r="AK1233" s="1993">
        <v>59104</v>
      </c>
      <c r="AL1233" s="1994" t="s">
        <v>1728</v>
      </c>
      <c r="AM1233" s="1994">
        <v>4.3</v>
      </c>
      <c r="AN1233" s="1993" t="s">
        <v>192</v>
      </c>
      <c r="BX1233"/>
      <c r="BY1233"/>
      <c r="BZ1233"/>
      <c r="CA1233"/>
      <c r="CB1233"/>
      <c r="CD1233" s="1060"/>
      <c r="CE1233" s="1286"/>
      <c r="CF1233" s="1060"/>
      <c r="CG1233" s="1060"/>
      <c r="CH1233" s="1060"/>
      <c r="CK1233" s="1645"/>
      <c r="CL1233" s="1645"/>
      <c r="CM1233" s="1645"/>
      <c r="CN1233"/>
      <c r="CO1233"/>
      <c r="CP1233"/>
      <c r="CQ1233"/>
      <c r="CR1233"/>
      <c r="CS1233" s="1060"/>
      <c r="CT1233" s="1060"/>
      <c r="CU1233" s="1060"/>
      <c r="CV1233" s="1060"/>
      <c r="CW1233" s="1060"/>
      <c r="CX1233" s="1060"/>
    </row>
    <row r="1234" spans="35:102" ht="15" customHeight="1" x14ac:dyDescent="0.3">
      <c r="AI1234" s="1996">
        <v>48113018204</v>
      </c>
      <c r="AJ1234" s="1997" t="s">
        <v>1786</v>
      </c>
      <c r="AK1234" s="1997">
        <v>41512</v>
      </c>
      <c r="AL1234" s="1998" t="s">
        <v>1730</v>
      </c>
      <c r="AM1234" s="1998">
        <v>20.8</v>
      </c>
      <c r="AN1234" s="1997" t="s">
        <v>193</v>
      </c>
      <c r="BX1234"/>
      <c r="BY1234"/>
      <c r="BZ1234"/>
      <c r="CA1234"/>
      <c r="CB1234"/>
      <c r="CD1234" s="1060"/>
      <c r="CE1234" s="1286"/>
      <c r="CF1234" s="1060"/>
      <c r="CG1234" s="1060"/>
      <c r="CH1234" s="1060"/>
      <c r="CK1234" s="1645"/>
      <c r="CL1234" s="1645"/>
      <c r="CM1234" s="1645"/>
      <c r="CN1234"/>
      <c r="CO1234"/>
      <c r="CP1234"/>
      <c r="CQ1234"/>
      <c r="CR1234"/>
      <c r="CS1234" s="1060"/>
      <c r="CT1234" s="1060"/>
      <c r="CU1234" s="1060"/>
      <c r="CV1234" s="1060"/>
      <c r="CW1234" s="1060"/>
      <c r="CX1234" s="1060"/>
    </row>
    <row r="1235" spans="35:102" ht="15" customHeight="1" x14ac:dyDescent="0.3">
      <c r="AI1235" s="1774">
        <v>48113018205</v>
      </c>
      <c r="AJ1235" s="1993" t="s">
        <v>1786</v>
      </c>
      <c r="AK1235" s="1993">
        <v>45687</v>
      </c>
      <c r="AL1235" s="1994" t="s">
        <v>1728</v>
      </c>
      <c r="AM1235" s="1994">
        <v>18.100000000000001</v>
      </c>
      <c r="AN1235" s="1993" t="s">
        <v>192</v>
      </c>
      <c r="BX1235"/>
      <c r="BY1235"/>
      <c r="BZ1235"/>
      <c r="CA1235"/>
      <c r="CB1235"/>
      <c r="CD1235" s="1060"/>
      <c r="CE1235" s="1286"/>
      <c r="CF1235" s="1060"/>
      <c r="CG1235" s="1060"/>
      <c r="CH1235" s="1060"/>
      <c r="CK1235" s="1645"/>
      <c r="CL1235" s="1645"/>
      <c r="CM1235" s="1645"/>
      <c r="CN1235"/>
      <c r="CO1235"/>
      <c r="CP1235"/>
      <c r="CQ1235"/>
      <c r="CR1235"/>
      <c r="CS1235" s="1060"/>
      <c r="CT1235" s="1060"/>
      <c r="CU1235" s="1060"/>
      <c r="CV1235" s="1060"/>
      <c r="CW1235" s="1060"/>
      <c r="CX1235" s="1060"/>
    </row>
    <row r="1236" spans="35:102" ht="15" customHeight="1" x14ac:dyDescent="0.3">
      <c r="AI1236" s="1996">
        <v>48113018206</v>
      </c>
      <c r="AJ1236" s="1997" t="s">
        <v>1786</v>
      </c>
      <c r="AK1236" s="1997">
        <v>40254</v>
      </c>
      <c r="AL1236" s="1998" t="s">
        <v>1730</v>
      </c>
      <c r="AM1236" s="1998">
        <v>34.299999999999997</v>
      </c>
      <c r="AN1236" s="1997" t="s">
        <v>193</v>
      </c>
      <c r="BX1236"/>
      <c r="BY1236"/>
      <c r="BZ1236"/>
      <c r="CA1236"/>
      <c r="CB1236"/>
      <c r="CD1236" s="1060"/>
      <c r="CE1236" s="1286"/>
      <c r="CF1236" s="1060"/>
      <c r="CG1236" s="1060"/>
      <c r="CH1236" s="1060"/>
      <c r="CK1236" s="1645"/>
      <c r="CL1236" s="1645"/>
      <c r="CM1236" s="1645"/>
      <c r="CN1236"/>
      <c r="CO1236"/>
      <c r="CP1236"/>
      <c r="CQ1236"/>
      <c r="CR1236"/>
      <c r="CS1236" s="1060"/>
      <c r="CT1236" s="1060"/>
      <c r="CU1236" s="1060"/>
      <c r="CV1236" s="1060"/>
      <c r="CW1236" s="1060"/>
      <c r="CX1236" s="1060"/>
    </row>
    <row r="1237" spans="35:102" ht="15" customHeight="1" x14ac:dyDescent="0.3">
      <c r="AI1237" s="1774">
        <v>48113018300</v>
      </c>
      <c r="AJ1237" s="1993" t="s">
        <v>1786</v>
      </c>
      <c r="AK1237" s="1993">
        <v>38750</v>
      </c>
      <c r="AL1237" s="1994" t="s">
        <v>1730</v>
      </c>
      <c r="AM1237" s="1994">
        <v>20.6</v>
      </c>
      <c r="AN1237" s="1993" t="s">
        <v>193</v>
      </c>
      <c r="BX1237"/>
      <c r="BY1237"/>
      <c r="BZ1237"/>
      <c r="CA1237"/>
      <c r="CB1237"/>
      <c r="CD1237" s="1060"/>
      <c r="CE1237" s="1286"/>
      <c r="CF1237" s="1060"/>
      <c r="CG1237" s="1060"/>
      <c r="CH1237" s="1060"/>
      <c r="CK1237" s="1645"/>
      <c r="CL1237" s="1645"/>
      <c r="CM1237" s="1645"/>
      <c r="CN1237"/>
      <c r="CO1237"/>
      <c r="CP1237"/>
      <c r="CQ1237"/>
      <c r="CR1237"/>
      <c r="CS1237" s="1060"/>
      <c r="CT1237" s="1060"/>
      <c r="CU1237" s="1060"/>
      <c r="CV1237" s="1060"/>
      <c r="CW1237" s="1060"/>
      <c r="CX1237" s="1060"/>
    </row>
    <row r="1238" spans="35:102" ht="15" customHeight="1" x14ac:dyDescent="0.3">
      <c r="AI1238" s="1996">
        <v>48113018401</v>
      </c>
      <c r="AJ1238" s="1997" t="s">
        <v>1786</v>
      </c>
      <c r="AK1238" s="1997">
        <v>46150</v>
      </c>
      <c r="AL1238" s="1998" t="s">
        <v>1728</v>
      </c>
      <c r="AM1238" s="1998">
        <v>31</v>
      </c>
      <c r="AN1238" s="1997" t="s">
        <v>193</v>
      </c>
      <c r="BX1238"/>
      <c r="BY1238"/>
      <c r="BZ1238"/>
      <c r="CA1238"/>
      <c r="CB1238"/>
      <c r="CD1238" s="1060"/>
      <c r="CE1238" s="1286"/>
      <c r="CF1238" s="1060"/>
      <c r="CG1238" s="1060"/>
      <c r="CH1238" s="1060"/>
      <c r="CK1238" s="1645"/>
      <c r="CL1238" s="1645"/>
      <c r="CM1238" s="1645"/>
      <c r="CN1238"/>
      <c r="CO1238"/>
      <c r="CP1238"/>
      <c r="CQ1238"/>
      <c r="CR1238"/>
      <c r="CS1238" s="1060"/>
      <c r="CT1238" s="1060"/>
      <c r="CU1238" s="1060"/>
      <c r="CV1238" s="1060"/>
      <c r="CW1238" s="1060"/>
      <c r="CX1238" s="1060"/>
    </row>
    <row r="1239" spans="35:102" ht="15" customHeight="1" x14ac:dyDescent="0.3">
      <c r="AI1239" s="1774">
        <v>48113018402</v>
      </c>
      <c r="AJ1239" s="1993" t="s">
        <v>1786</v>
      </c>
      <c r="AK1239" s="1993">
        <v>60293</v>
      </c>
      <c r="AL1239" s="1994" t="s">
        <v>1727</v>
      </c>
      <c r="AM1239" s="1994">
        <v>15.6</v>
      </c>
      <c r="AN1239" s="1993" t="s">
        <v>192</v>
      </c>
      <c r="BX1239"/>
      <c r="BY1239"/>
      <c r="BZ1239"/>
      <c r="CA1239"/>
      <c r="CB1239"/>
      <c r="CD1239" s="1060"/>
      <c r="CE1239" s="1286"/>
      <c r="CF1239" s="1060"/>
      <c r="CG1239" s="1060"/>
      <c r="CH1239" s="1060"/>
      <c r="CK1239" s="1645"/>
      <c r="CL1239" s="1645"/>
      <c r="CM1239" s="1645"/>
      <c r="CN1239"/>
      <c r="CO1239"/>
      <c r="CP1239"/>
      <c r="CQ1239"/>
      <c r="CR1239"/>
      <c r="CS1239" s="1060"/>
      <c r="CT1239" s="1060"/>
      <c r="CU1239" s="1060"/>
      <c r="CV1239" s="1060"/>
      <c r="CW1239" s="1060"/>
      <c r="CX1239" s="1060"/>
    </row>
    <row r="1240" spans="35:102" ht="15" customHeight="1" x14ac:dyDescent="0.3">
      <c r="AI1240" s="1996">
        <v>48113018403</v>
      </c>
      <c r="AJ1240" s="1997" t="s">
        <v>1786</v>
      </c>
      <c r="AK1240" s="1997">
        <v>38558</v>
      </c>
      <c r="AL1240" s="1998" t="s">
        <v>1730</v>
      </c>
      <c r="AM1240" s="1998">
        <v>12.9</v>
      </c>
      <c r="AN1240" s="1997" t="s">
        <v>192</v>
      </c>
      <c r="BX1240"/>
      <c r="BY1240"/>
      <c r="BZ1240"/>
      <c r="CA1240"/>
      <c r="CB1240"/>
      <c r="CD1240" s="1060"/>
      <c r="CE1240" s="1286"/>
      <c r="CF1240" s="1060"/>
      <c r="CG1240" s="1060"/>
      <c r="CH1240" s="1060"/>
      <c r="CK1240" s="1645"/>
      <c r="CL1240" s="1645"/>
      <c r="CM1240" s="1645"/>
      <c r="CN1240"/>
      <c r="CO1240"/>
      <c r="CP1240"/>
      <c r="CQ1240"/>
      <c r="CR1240"/>
      <c r="CS1240" s="1060"/>
      <c r="CT1240" s="1060"/>
      <c r="CU1240" s="1060"/>
      <c r="CV1240" s="1060"/>
      <c r="CW1240" s="1060"/>
      <c r="CX1240" s="1060"/>
    </row>
    <row r="1241" spans="35:102" ht="15" customHeight="1" x14ac:dyDescent="0.3">
      <c r="AI1241" s="1774">
        <v>48113018501</v>
      </c>
      <c r="AJ1241" s="1993" t="s">
        <v>1786</v>
      </c>
      <c r="AK1241" s="1993">
        <v>39096</v>
      </c>
      <c r="AL1241" s="1994" t="s">
        <v>1730</v>
      </c>
      <c r="AM1241" s="1994">
        <v>32.299999999999997</v>
      </c>
      <c r="AN1241" s="1993" t="s">
        <v>193</v>
      </c>
      <c r="BX1241"/>
      <c r="BY1241"/>
      <c r="BZ1241"/>
      <c r="CA1241"/>
      <c r="CB1241"/>
      <c r="CD1241" s="1060"/>
      <c r="CE1241" s="1286"/>
      <c r="CF1241" s="1060"/>
      <c r="CG1241" s="1060"/>
      <c r="CH1241" s="1060"/>
      <c r="CK1241" s="1645"/>
      <c r="CL1241" s="1645"/>
      <c r="CM1241" s="1645"/>
      <c r="CN1241"/>
      <c r="CO1241"/>
      <c r="CP1241"/>
      <c r="CQ1241"/>
      <c r="CR1241"/>
      <c r="CS1241" s="1060"/>
      <c r="CT1241" s="1060"/>
      <c r="CU1241" s="1060"/>
      <c r="CV1241" s="1060"/>
      <c r="CW1241" s="1060"/>
      <c r="CX1241" s="1060"/>
    </row>
    <row r="1242" spans="35:102" ht="15" customHeight="1" x14ac:dyDescent="0.3">
      <c r="AI1242" s="1996">
        <v>48113018503</v>
      </c>
      <c r="AJ1242" s="1997" t="s">
        <v>1786</v>
      </c>
      <c r="AK1242" s="1997">
        <v>31467</v>
      </c>
      <c r="AL1242" s="1998" t="s">
        <v>1730</v>
      </c>
      <c r="AM1242" s="1998">
        <v>33.299999999999997</v>
      </c>
      <c r="AN1242" s="1997" t="s">
        <v>193</v>
      </c>
      <c r="BX1242"/>
      <c r="BY1242"/>
      <c r="BZ1242"/>
      <c r="CA1242"/>
      <c r="CB1242"/>
      <c r="CD1242" s="1060"/>
      <c r="CE1242" s="1286"/>
      <c r="CF1242" s="1060"/>
      <c r="CG1242" s="1060"/>
      <c r="CH1242" s="1060"/>
      <c r="CK1242" s="1645"/>
      <c r="CL1242" s="1645"/>
      <c r="CM1242" s="1645"/>
      <c r="CN1242"/>
      <c r="CO1242"/>
      <c r="CP1242"/>
      <c r="CQ1242"/>
      <c r="CR1242"/>
      <c r="CS1242" s="1060"/>
      <c r="CT1242" s="1060"/>
      <c r="CU1242" s="1060"/>
      <c r="CV1242" s="1060"/>
      <c r="CW1242" s="1060"/>
      <c r="CX1242" s="1060"/>
    </row>
    <row r="1243" spans="35:102" ht="15" customHeight="1" x14ac:dyDescent="0.3">
      <c r="AI1243" s="1774">
        <v>48113018505</v>
      </c>
      <c r="AJ1243" s="1993" t="s">
        <v>1786</v>
      </c>
      <c r="AK1243" s="1993">
        <v>33314</v>
      </c>
      <c r="AL1243" s="1994" t="s">
        <v>1730</v>
      </c>
      <c r="AM1243" s="1994">
        <v>28.5</v>
      </c>
      <c r="AN1243" s="1993" t="s">
        <v>193</v>
      </c>
      <c r="BX1243"/>
      <c r="BY1243"/>
      <c r="BZ1243"/>
      <c r="CA1243"/>
      <c r="CB1243"/>
      <c r="CD1243" s="1060"/>
      <c r="CE1243" s="1286"/>
      <c r="CF1243" s="1060"/>
      <c r="CG1243" s="1060"/>
      <c r="CH1243" s="1060"/>
      <c r="CK1243" s="1645"/>
      <c r="CL1243" s="1645"/>
      <c r="CM1243" s="1645"/>
      <c r="CN1243"/>
      <c r="CO1243"/>
      <c r="CP1243"/>
      <c r="CQ1243"/>
      <c r="CR1243"/>
      <c r="CS1243" s="1060"/>
      <c r="CT1243" s="1060"/>
      <c r="CU1243" s="1060"/>
      <c r="CV1243" s="1060"/>
      <c r="CW1243" s="1060"/>
      <c r="CX1243" s="1060"/>
    </row>
    <row r="1244" spans="35:102" ht="15" customHeight="1" x14ac:dyDescent="0.3">
      <c r="AI1244" s="1996">
        <v>48113018506</v>
      </c>
      <c r="AJ1244" s="1997" t="s">
        <v>1786</v>
      </c>
      <c r="AK1244" s="1997">
        <v>28792</v>
      </c>
      <c r="AL1244" s="1998" t="s">
        <v>1730</v>
      </c>
      <c r="AM1244" s="1998">
        <v>27.7</v>
      </c>
      <c r="AN1244" s="1997" t="s">
        <v>193</v>
      </c>
      <c r="BX1244"/>
      <c r="BY1244"/>
      <c r="BZ1244"/>
      <c r="CA1244"/>
      <c r="CB1244"/>
      <c r="CD1244" s="1060"/>
      <c r="CE1244" s="1286"/>
      <c r="CF1244" s="1060"/>
      <c r="CG1244" s="1060"/>
      <c r="CH1244" s="1060"/>
      <c r="CK1244" s="1645"/>
      <c r="CL1244" s="1645"/>
      <c r="CM1244" s="1645"/>
      <c r="CN1244"/>
      <c r="CO1244"/>
      <c r="CP1244"/>
      <c r="CQ1244"/>
      <c r="CR1244"/>
      <c r="CS1244" s="1060"/>
      <c r="CT1244" s="1060"/>
      <c r="CU1244" s="1060"/>
      <c r="CV1244" s="1060"/>
      <c r="CW1244" s="1060"/>
      <c r="CX1244" s="1060"/>
    </row>
    <row r="1245" spans="35:102" ht="15" customHeight="1" x14ac:dyDescent="0.3">
      <c r="AI1245" s="1774">
        <v>48113018600</v>
      </c>
      <c r="AJ1245" s="1993" t="s">
        <v>1786</v>
      </c>
      <c r="AK1245" s="1993">
        <v>51007</v>
      </c>
      <c r="AL1245" s="1994" t="s">
        <v>1728</v>
      </c>
      <c r="AM1245" s="1994">
        <v>13.3</v>
      </c>
      <c r="AN1245" s="1993" t="s">
        <v>192</v>
      </c>
      <c r="BX1245"/>
      <c r="BY1245"/>
      <c r="BZ1245"/>
      <c r="CA1245"/>
      <c r="CB1245"/>
      <c r="CD1245" s="1060"/>
      <c r="CE1245" s="1286"/>
      <c r="CF1245" s="1060"/>
      <c r="CG1245" s="1060"/>
      <c r="CH1245" s="1060"/>
      <c r="CK1245" s="1645"/>
      <c r="CL1245" s="1645"/>
      <c r="CM1245" s="1645"/>
      <c r="CN1245"/>
      <c r="CO1245"/>
      <c r="CP1245"/>
      <c r="CQ1245"/>
      <c r="CR1245"/>
      <c r="CS1245" s="1060"/>
      <c r="CT1245" s="1060"/>
      <c r="CU1245" s="1060"/>
      <c r="CV1245" s="1060"/>
      <c r="CW1245" s="1060"/>
      <c r="CX1245" s="1060"/>
    </row>
    <row r="1246" spans="35:102" ht="15" customHeight="1" x14ac:dyDescent="0.3">
      <c r="AI1246" s="1996">
        <v>48113018700</v>
      </c>
      <c r="AJ1246" s="1997" t="s">
        <v>1786</v>
      </c>
      <c r="AK1246" s="1997">
        <v>40317</v>
      </c>
      <c r="AL1246" s="1998" t="s">
        <v>1730</v>
      </c>
      <c r="AM1246" s="1998">
        <v>25.1</v>
      </c>
      <c r="AN1246" s="1997" t="s">
        <v>193</v>
      </c>
      <c r="BX1246"/>
      <c r="BY1246"/>
      <c r="BZ1246"/>
      <c r="CA1246"/>
      <c r="CB1246"/>
      <c r="CD1246" s="1060"/>
      <c r="CE1246" s="1286"/>
      <c r="CF1246" s="1060"/>
      <c r="CG1246" s="1060"/>
      <c r="CH1246" s="1060"/>
      <c r="CK1246" s="1645"/>
      <c r="CL1246" s="1645"/>
      <c r="CM1246" s="1645"/>
      <c r="CN1246"/>
      <c r="CO1246"/>
      <c r="CP1246"/>
      <c r="CQ1246"/>
      <c r="CR1246"/>
      <c r="CS1246" s="1060"/>
      <c r="CT1246" s="1060"/>
      <c r="CU1246" s="1060"/>
      <c r="CV1246" s="1060"/>
      <c r="CW1246" s="1060"/>
      <c r="CX1246" s="1060"/>
    </row>
    <row r="1247" spans="35:102" ht="15" customHeight="1" x14ac:dyDescent="0.3">
      <c r="AI1247" s="1774">
        <v>48113018801</v>
      </c>
      <c r="AJ1247" s="1993" t="s">
        <v>1786</v>
      </c>
      <c r="AK1247" s="1993">
        <v>49387</v>
      </c>
      <c r="AL1247" s="1994" t="s">
        <v>1728</v>
      </c>
      <c r="AM1247" s="1994">
        <v>23.1</v>
      </c>
      <c r="AN1247" s="1993" t="s">
        <v>193</v>
      </c>
      <c r="BX1247"/>
      <c r="BY1247"/>
      <c r="BZ1247"/>
      <c r="CA1247"/>
      <c r="CB1247"/>
      <c r="CD1247" s="1060"/>
      <c r="CE1247" s="1286"/>
      <c r="CF1247" s="1060"/>
      <c r="CG1247" s="1060"/>
      <c r="CH1247" s="1060"/>
      <c r="CK1247" s="1645"/>
      <c r="CL1247" s="1645"/>
      <c r="CM1247" s="1645"/>
      <c r="CN1247"/>
      <c r="CO1247"/>
      <c r="CP1247"/>
      <c r="CQ1247"/>
      <c r="CR1247"/>
      <c r="CS1247" s="1060"/>
      <c r="CT1247" s="1060"/>
      <c r="CU1247" s="1060"/>
      <c r="CV1247" s="1060"/>
      <c r="CW1247" s="1060"/>
      <c r="CX1247" s="1060"/>
    </row>
    <row r="1248" spans="35:102" ht="15" customHeight="1" x14ac:dyDescent="0.3">
      <c r="AI1248" s="1996">
        <v>48113018802</v>
      </c>
      <c r="AJ1248" s="1997" t="s">
        <v>1786</v>
      </c>
      <c r="AK1248" s="1997">
        <v>42258</v>
      </c>
      <c r="AL1248" s="1998" t="s">
        <v>1730</v>
      </c>
      <c r="AM1248" s="1998">
        <v>22.4</v>
      </c>
      <c r="AN1248" s="1997" t="s">
        <v>193</v>
      </c>
      <c r="BX1248"/>
      <c r="BY1248"/>
      <c r="BZ1248"/>
      <c r="CA1248"/>
      <c r="CB1248"/>
      <c r="CD1248" s="1060"/>
      <c r="CE1248" s="1286"/>
      <c r="CF1248" s="1060"/>
      <c r="CG1248" s="1060"/>
      <c r="CH1248" s="1060"/>
      <c r="CK1248" s="1645"/>
      <c r="CL1248" s="1645"/>
      <c r="CM1248" s="1645"/>
      <c r="CN1248"/>
      <c r="CO1248"/>
      <c r="CP1248"/>
      <c r="CQ1248"/>
      <c r="CR1248"/>
      <c r="CS1248" s="1060"/>
      <c r="CT1248" s="1060"/>
      <c r="CU1248" s="1060"/>
      <c r="CV1248" s="1060"/>
      <c r="CW1248" s="1060"/>
      <c r="CX1248" s="1060"/>
    </row>
    <row r="1249" spans="35:102" ht="15" customHeight="1" x14ac:dyDescent="0.3">
      <c r="AI1249" s="1774">
        <v>48113018900</v>
      </c>
      <c r="AJ1249" s="1993" t="s">
        <v>1786</v>
      </c>
      <c r="AK1249" s="1993">
        <v>48919</v>
      </c>
      <c r="AL1249" s="1994" t="s">
        <v>1728</v>
      </c>
      <c r="AM1249" s="1994">
        <v>21.1</v>
      </c>
      <c r="AN1249" s="1993" t="s">
        <v>193</v>
      </c>
      <c r="BX1249"/>
      <c r="BY1249"/>
      <c r="BZ1249"/>
      <c r="CA1249"/>
      <c r="CB1249"/>
      <c r="CD1249" s="1060"/>
      <c r="CE1249" s="1286"/>
      <c r="CF1249" s="1060"/>
      <c r="CG1249" s="1060"/>
      <c r="CH1249" s="1060"/>
      <c r="CK1249" s="1645"/>
      <c r="CL1249" s="1645"/>
      <c r="CM1249" s="1645"/>
      <c r="CN1249"/>
      <c r="CO1249"/>
      <c r="CP1249"/>
      <c r="CQ1249"/>
      <c r="CR1249"/>
      <c r="CS1249" s="1060"/>
      <c r="CT1249" s="1060"/>
      <c r="CU1249" s="1060"/>
      <c r="CV1249" s="1060"/>
      <c r="CW1249" s="1060"/>
      <c r="CX1249" s="1060"/>
    </row>
    <row r="1250" spans="35:102" ht="15" customHeight="1" x14ac:dyDescent="0.3">
      <c r="AI1250" s="1996">
        <v>48113019004</v>
      </c>
      <c r="AJ1250" s="1997" t="s">
        <v>1786</v>
      </c>
      <c r="AK1250" s="1997">
        <v>54863</v>
      </c>
      <c r="AL1250" s="1998" t="s">
        <v>1728</v>
      </c>
      <c r="AM1250" s="1998">
        <v>11.2</v>
      </c>
      <c r="AN1250" s="1997" t="s">
        <v>192</v>
      </c>
      <c r="BX1250"/>
      <c r="BY1250"/>
      <c r="BZ1250"/>
      <c r="CA1250"/>
      <c r="CB1250"/>
      <c r="CD1250" s="1060"/>
      <c r="CE1250" s="1286"/>
      <c r="CF1250" s="1060"/>
      <c r="CG1250" s="1060"/>
      <c r="CH1250" s="1060"/>
      <c r="CK1250" s="1645"/>
      <c r="CL1250" s="1645"/>
      <c r="CM1250" s="1645"/>
      <c r="CN1250"/>
      <c r="CO1250"/>
      <c r="CP1250"/>
      <c r="CQ1250"/>
      <c r="CR1250"/>
      <c r="CS1250" s="1060"/>
      <c r="CT1250" s="1060"/>
      <c r="CU1250" s="1060"/>
      <c r="CV1250" s="1060"/>
      <c r="CW1250" s="1060"/>
      <c r="CX1250" s="1060"/>
    </row>
    <row r="1251" spans="35:102" ht="15" customHeight="1" x14ac:dyDescent="0.3">
      <c r="AI1251" s="1774">
        <v>48113019013</v>
      </c>
      <c r="AJ1251" s="1993" t="s">
        <v>1786</v>
      </c>
      <c r="AK1251" s="1993">
        <v>25694</v>
      </c>
      <c r="AL1251" s="1994" t="s">
        <v>1730</v>
      </c>
      <c r="AM1251" s="1994">
        <v>43.1</v>
      </c>
      <c r="AN1251" s="1993" t="s">
        <v>193</v>
      </c>
      <c r="BX1251"/>
      <c r="BY1251"/>
      <c r="BZ1251"/>
      <c r="CA1251"/>
      <c r="CB1251"/>
      <c r="CD1251" s="1060"/>
      <c r="CE1251" s="1286"/>
      <c r="CF1251" s="1060"/>
      <c r="CG1251" s="1060"/>
      <c r="CH1251" s="1060"/>
      <c r="CK1251" s="1645"/>
      <c r="CL1251" s="1645"/>
      <c r="CM1251" s="1645"/>
      <c r="CN1251"/>
      <c r="CO1251"/>
      <c r="CP1251"/>
      <c r="CQ1251"/>
      <c r="CR1251"/>
      <c r="CS1251" s="1060"/>
      <c r="CT1251" s="1060"/>
      <c r="CU1251" s="1060"/>
      <c r="CV1251" s="1060"/>
      <c r="CW1251" s="1060"/>
      <c r="CX1251" s="1060"/>
    </row>
    <row r="1252" spans="35:102" ht="15" customHeight="1" x14ac:dyDescent="0.3">
      <c r="AI1252" s="1996">
        <v>48113019014</v>
      </c>
      <c r="AJ1252" s="1997" t="s">
        <v>1786</v>
      </c>
      <c r="AK1252" s="1997">
        <v>36351</v>
      </c>
      <c r="AL1252" s="1998" t="s">
        <v>1730</v>
      </c>
      <c r="AM1252" s="1998">
        <v>33.6</v>
      </c>
      <c r="AN1252" s="1997" t="s">
        <v>193</v>
      </c>
      <c r="BX1252"/>
      <c r="BY1252"/>
      <c r="BZ1252"/>
      <c r="CA1252"/>
      <c r="CB1252"/>
      <c r="CD1252" s="1060"/>
      <c r="CE1252" s="1286"/>
      <c r="CF1252" s="1060"/>
      <c r="CG1252" s="1060"/>
      <c r="CH1252" s="1060"/>
      <c r="CK1252" s="1645"/>
      <c r="CL1252" s="1645"/>
      <c r="CM1252" s="1645"/>
      <c r="CN1252"/>
      <c r="CO1252"/>
      <c r="CP1252"/>
      <c r="CQ1252"/>
      <c r="CR1252"/>
      <c r="CS1252" s="1060"/>
      <c r="CT1252" s="1060"/>
      <c r="CU1252" s="1060"/>
      <c r="CV1252" s="1060"/>
      <c r="CW1252" s="1060"/>
      <c r="CX1252" s="1060"/>
    </row>
    <row r="1253" spans="35:102" ht="15" customHeight="1" x14ac:dyDescent="0.3">
      <c r="AI1253" s="1774">
        <v>48113019016</v>
      </c>
      <c r="AJ1253" s="1993" t="s">
        <v>1786</v>
      </c>
      <c r="AK1253" s="1993">
        <v>38988</v>
      </c>
      <c r="AL1253" s="1994" t="s">
        <v>1730</v>
      </c>
      <c r="AM1253" s="1994">
        <v>29.1</v>
      </c>
      <c r="AN1253" s="1993" t="s">
        <v>193</v>
      </c>
      <c r="BX1253"/>
      <c r="BY1253"/>
      <c r="BZ1253"/>
      <c r="CA1253"/>
      <c r="CB1253"/>
      <c r="CD1253" s="1060"/>
      <c r="CE1253" s="1286"/>
      <c r="CF1253" s="1060"/>
      <c r="CG1253" s="1060"/>
      <c r="CH1253" s="1060"/>
      <c r="CK1253" s="1645"/>
      <c r="CL1253" s="1645"/>
      <c r="CM1253" s="1645"/>
      <c r="CN1253"/>
      <c r="CO1253"/>
      <c r="CP1253"/>
      <c r="CQ1253"/>
      <c r="CR1253"/>
      <c r="CS1253" s="1060"/>
      <c r="CT1253" s="1060"/>
      <c r="CU1253" s="1060"/>
      <c r="CV1253" s="1060"/>
      <c r="CW1253" s="1060"/>
      <c r="CX1253" s="1060"/>
    </row>
    <row r="1254" spans="35:102" ht="15" customHeight="1" x14ac:dyDescent="0.3">
      <c r="AI1254" s="1996">
        <v>48113019018</v>
      </c>
      <c r="AJ1254" s="1997" t="s">
        <v>1786</v>
      </c>
      <c r="AK1254" s="1997">
        <v>46323</v>
      </c>
      <c r="AL1254" s="1998" t="s">
        <v>1728</v>
      </c>
      <c r="AM1254" s="1998">
        <v>22.6</v>
      </c>
      <c r="AN1254" s="1997" t="s">
        <v>193</v>
      </c>
      <c r="BX1254"/>
      <c r="BY1254"/>
      <c r="BZ1254"/>
      <c r="CA1254"/>
      <c r="CB1254"/>
      <c r="CD1254" s="1060"/>
      <c r="CE1254" s="1286"/>
      <c r="CF1254" s="1060"/>
      <c r="CG1254" s="1060"/>
      <c r="CH1254" s="1060"/>
      <c r="CK1254" s="1645"/>
      <c r="CL1254" s="1645"/>
      <c r="CM1254" s="1645"/>
      <c r="CN1254"/>
      <c r="CO1254"/>
      <c r="CP1254"/>
      <c r="CQ1254"/>
      <c r="CR1254"/>
      <c r="CS1254" s="1060"/>
      <c r="CT1254" s="1060"/>
      <c r="CU1254" s="1060"/>
      <c r="CV1254" s="1060"/>
      <c r="CW1254" s="1060"/>
      <c r="CX1254" s="1060"/>
    </row>
    <row r="1255" spans="35:102" ht="15" customHeight="1" x14ac:dyDescent="0.3">
      <c r="AI1255" s="1774">
        <v>48113019019</v>
      </c>
      <c r="AJ1255" s="1993" t="s">
        <v>1786</v>
      </c>
      <c r="AK1255" s="1993">
        <v>34032</v>
      </c>
      <c r="AL1255" s="1994" t="s">
        <v>1730</v>
      </c>
      <c r="AM1255" s="1994">
        <v>31.3</v>
      </c>
      <c r="AN1255" s="1993" t="s">
        <v>193</v>
      </c>
      <c r="BX1255"/>
      <c r="BY1255"/>
      <c r="BZ1255"/>
      <c r="CA1255"/>
      <c r="CB1255"/>
      <c r="CD1255" s="1060"/>
      <c r="CE1255" s="1286"/>
      <c r="CF1255" s="1060"/>
      <c r="CG1255" s="1060"/>
      <c r="CH1255" s="1060"/>
      <c r="CK1255" s="1645"/>
      <c r="CL1255" s="1645"/>
      <c r="CM1255" s="1645"/>
      <c r="CN1255"/>
      <c r="CO1255"/>
      <c r="CP1255"/>
      <c r="CQ1255"/>
      <c r="CR1255"/>
      <c r="CS1255" s="1060"/>
      <c r="CT1255" s="1060"/>
      <c r="CU1255" s="1060"/>
      <c r="CV1255" s="1060"/>
      <c r="CW1255" s="1060"/>
      <c r="CX1255" s="1060"/>
    </row>
    <row r="1256" spans="35:102" ht="15" customHeight="1" x14ac:dyDescent="0.3">
      <c r="AI1256" s="1996">
        <v>48113019020</v>
      </c>
      <c r="AJ1256" s="1997" t="s">
        <v>1786</v>
      </c>
      <c r="AK1256" s="1997">
        <v>59351</v>
      </c>
      <c r="AL1256" s="1998" t="s">
        <v>1728</v>
      </c>
      <c r="AM1256" s="1998">
        <v>12.5</v>
      </c>
      <c r="AN1256" s="1997" t="s">
        <v>192</v>
      </c>
      <c r="BX1256"/>
      <c r="BY1256"/>
      <c r="BZ1256"/>
      <c r="CA1256"/>
      <c r="CB1256"/>
      <c r="CD1256" s="1060"/>
      <c r="CE1256" s="1286"/>
      <c r="CF1256" s="1060"/>
      <c r="CG1256" s="1060"/>
      <c r="CH1256" s="1060"/>
      <c r="CK1256" s="1645"/>
      <c r="CL1256" s="1645"/>
      <c r="CM1256" s="1645"/>
      <c r="CN1256"/>
      <c r="CO1256"/>
      <c r="CP1256"/>
      <c r="CQ1256"/>
      <c r="CR1256"/>
      <c r="CS1256" s="1060"/>
      <c r="CT1256" s="1060"/>
      <c r="CU1256" s="1060"/>
      <c r="CV1256" s="1060"/>
      <c r="CW1256" s="1060"/>
      <c r="CX1256" s="1060"/>
    </row>
    <row r="1257" spans="35:102" ht="15" customHeight="1" x14ac:dyDescent="0.3">
      <c r="AI1257" s="1774">
        <v>48113019021</v>
      </c>
      <c r="AJ1257" s="1993" t="s">
        <v>1786</v>
      </c>
      <c r="AK1257" s="1993">
        <v>45809</v>
      </c>
      <c r="AL1257" s="1994" t="s">
        <v>1728</v>
      </c>
      <c r="AM1257" s="1994">
        <v>17.8</v>
      </c>
      <c r="AN1257" s="1993" t="s">
        <v>192</v>
      </c>
      <c r="BX1257"/>
      <c r="BY1257"/>
      <c r="BZ1257"/>
      <c r="CA1257"/>
      <c r="CB1257"/>
      <c r="CD1257" s="1060"/>
      <c r="CE1257" s="1286"/>
      <c r="CF1257" s="1060"/>
      <c r="CG1257" s="1060"/>
      <c r="CH1257" s="1060"/>
      <c r="CK1257" s="1645"/>
      <c r="CL1257" s="1645"/>
      <c r="CM1257" s="1645"/>
      <c r="CN1257"/>
      <c r="CO1257"/>
      <c r="CP1257"/>
      <c r="CQ1257"/>
      <c r="CR1257"/>
      <c r="CS1257" s="1060"/>
      <c r="CT1257" s="1060"/>
      <c r="CU1257" s="1060"/>
      <c r="CV1257" s="1060"/>
      <c r="CW1257" s="1060"/>
      <c r="CX1257" s="1060"/>
    </row>
    <row r="1258" spans="35:102" ht="15" customHeight="1" x14ac:dyDescent="0.3">
      <c r="AI1258" s="1996">
        <v>48113019023</v>
      </c>
      <c r="AJ1258" s="1997" t="s">
        <v>1786</v>
      </c>
      <c r="AK1258" s="1997">
        <v>68271</v>
      </c>
      <c r="AL1258" s="1998" t="s">
        <v>1727</v>
      </c>
      <c r="AM1258" s="1998">
        <v>0.8</v>
      </c>
      <c r="AN1258" s="1997" t="s">
        <v>192</v>
      </c>
      <c r="BX1258"/>
      <c r="BY1258"/>
      <c r="BZ1258"/>
      <c r="CA1258"/>
      <c r="CB1258"/>
      <c r="CD1258" s="1060"/>
      <c r="CE1258" s="1286"/>
      <c r="CF1258" s="1060"/>
      <c r="CG1258" s="1060"/>
      <c r="CH1258" s="1060"/>
      <c r="CK1258" s="1645"/>
      <c r="CL1258" s="1645"/>
      <c r="CM1258" s="1645"/>
      <c r="CN1258"/>
      <c r="CO1258"/>
      <c r="CP1258"/>
      <c r="CQ1258"/>
      <c r="CR1258"/>
      <c r="CS1258" s="1060"/>
      <c r="CT1258" s="1060"/>
      <c r="CU1258" s="1060"/>
      <c r="CV1258" s="1060"/>
      <c r="CW1258" s="1060"/>
      <c r="CX1258" s="1060"/>
    </row>
    <row r="1259" spans="35:102" ht="15" customHeight="1" x14ac:dyDescent="0.3">
      <c r="AI1259" s="1774">
        <v>48113019024</v>
      </c>
      <c r="AJ1259" s="1993" t="s">
        <v>1786</v>
      </c>
      <c r="AK1259" s="1993">
        <v>65330</v>
      </c>
      <c r="AL1259" s="1994" t="s">
        <v>1727</v>
      </c>
      <c r="AM1259" s="1994">
        <v>12.9</v>
      </c>
      <c r="AN1259" s="1993" t="s">
        <v>192</v>
      </c>
      <c r="BX1259"/>
      <c r="BY1259"/>
      <c r="BZ1259"/>
      <c r="CA1259"/>
      <c r="CB1259"/>
      <c r="CD1259" s="1060"/>
      <c r="CE1259" s="1286"/>
      <c r="CF1259" s="1060"/>
      <c r="CG1259" s="1060"/>
      <c r="CH1259" s="1060"/>
      <c r="CK1259" s="1645"/>
      <c r="CL1259" s="1645"/>
      <c r="CM1259" s="1645"/>
      <c r="CN1259"/>
      <c r="CO1259"/>
      <c r="CP1259"/>
      <c r="CQ1259"/>
      <c r="CR1259"/>
      <c r="CS1259" s="1060"/>
      <c r="CT1259" s="1060"/>
      <c r="CU1259" s="1060"/>
      <c r="CV1259" s="1060"/>
      <c r="CW1259" s="1060"/>
      <c r="CX1259" s="1060"/>
    </row>
    <row r="1260" spans="35:102" ht="15" customHeight="1" x14ac:dyDescent="0.3">
      <c r="AI1260" s="1996">
        <v>48113019025</v>
      </c>
      <c r="AJ1260" s="1997" t="s">
        <v>1786</v>
      </c>
      <c r="AK1260" s="1997">
        <v>81373</v>
      </c>
      <c r="AL1260" s="1998" t="s">
        <v>1727</v>
      </c>
      <c r="AM1260" s="1998">
        <v>6.1</v>
      </c>
      <c r="AN1260" s="1997" t="s">
        <v>192</v>
      </c>
      <c r="BX1260"/>
      <c r="BY1260"/>
      <c r="BZ1260"/>
      <c r="CA1260"/>
      <c r="CB1260"/>
      <c r="CD1260" s="1060"/>
      <c r="CE1260" s="1286"/>
      <c r="CF1260" s="1060"/>
      <c r="CG1260" s="1060"/>
      <c r="CH1260" s="1060"/>
      <c r="CK1260" s="1645"/>
      <c r="CL1260" s="1645"/>
      <c r="CM1260" s="1645"/>
      <c r="CN1260"/>
      <c r="CO1260"/>
      <c r="CP1260"/>
      <c r="CQ1260"/>
      <c r="CR1260"/>
      <c r="CS1260" s="1060"/>
      <c r="CT1260" s="1060"/>
      <c r="CU1260" s="1060"/>
      <c r="CV1260" s="1060"/>
      <c r="CW1260" s="1060"/>
      <c r="CX1260" s="1060"/>
    </row>
    <row r="1261" spans="35:102" ht="15" customHeight="1" x14ac:dyDescent="0.3">
      <c r="AI1261" s="1774">
        <v>48113019026</v>
      </c>
      <c r="AJ1261" s="1993" t="s">
        <v>1786</v>
      </c>
      <c r="AK1261" s="1993">
        <v>66146</v>
      </c>
      <c r="AL1261" s="1994" t="s">
        <v>1727</v>
      </c>
      <c r="AM1261" s="1994">
        <v>15.3</v>
      </c>
      <c r="AN1261" s="1993" t="s">
        <v>192</v>
      </c>
      <c r="BX1261"/>
      <c r="BY1261"/>
      <c r="BZ1261"/>
      <c r="CA1261"/>
      <c r="CB1261"/>
      <c r="CD1261" s="1060"/>
      <c r="CE1261" s="1286"/>
      <c r="CF1261" s="1060"/>
      <c r="CG1261" s="1060"/>
      <c r="CH1261" s="1060"/>
      <c r="CK1261" s="1645"/>
      <c r="CL1261" s="1645"/>
      <c r="CM1261" s="1645"/>
      <c r="CN1261"/>
      <c r="CO1261"/>
      <c r="CP1261"/>
      <c r="CQ1261"/>
      <c r="CR1261"/>
      <c r="CS1261" s="1060"/>
      <c r="CT1261" s="1060"/>
      <c r="CU1261" s="1060"/>
      <c r="CV1261" s="1060"/>
      <c r="CW1261" s="1060"/>
      <c r="CX1261" s="1060"/>
    </row>
    <row r="1262" spans="35:102" ht="15" customHeight="1" x14ac:dyDescent="0.3">
      <c r="AI1262" s="1996">
        <v>48113019027</v>
      </c>
      <c r="AJ1262" s="1997" t="s">
        <v>1786</v>
      </c>
      <c r="AK1262" s="1997">
        <v>64014</v>
      </c>
      <c r="AL1262" s="1998" t="s">
        <v>1727</v>
      </c>
      <c r="AM1262" s="1998">
        <v>10.5</v>
      </c>
      <c r="AN1262" s="1997" t="s">
        <v>192</v>
      </c>
      <c r="BX1262"/>
      <c r="BY1262"/>
      <c r="BZ1262"/>
      <c r="CA1262"/>
      <c r="CB1262"/>
      <c r="CD1262" s="1060"/>
      <c r="CE1262" s="1286"/>
      <c r="CF1262" s="1060"/>
      <c r="CG1262" s="1060"/>
      <c r="CH1262" s="1060"/>
      <c r="CK1262" s="1645"/>
      <c r="CL1262" s="1645"/>
      <c r="CM1262" s="1645"/>
      <c r="CN1262"/>
      <c r="CO1262"/>
      <c r="CP1262"/>
      <c r="CQ1262"/>
      <c r="CR1262"/>
      <c r="CS1262" s="1060"/>
      <c r="CT1262" s="1060"/>
      <c r="CU1262" s="1060"/>
      <c r="CV1262" s="1060"/>
      <c r="CW1262" s="1060"/>
      <c r="CX1262" s="1060"/>
    </row>
    <row r="1263" spans="35:102" ht="15" customHeight="1" x14ac:dyDescent="0.3">
      <c r="AI1263" s="1774">
        <v>48113019028</v>
      </c>
      <c r="AJ1263" s="1993" t="s">
        <v>1786</v>
      </c>
      <c r="AK1263" s="1993">
        <v>53136</v>
      </c>
      <c r="AL1263" s="1994" t="s">
        <v>1728</v>
      </c>
      <c r="AM1263" s="1994">
        <v>11</v>
      </c>
      <c r="AN1263" s="1993" t="s">
        <v>192</v>
      </c>
      <c r="BX1263"/>
      <c r="BY1263"/>
      <c r="BZ1263"/>
      <c r="CA1263"/>
      <c r="CB1263"/>
      <c r="CD1263" s="1060"/>
      <c r="CE1263" s="1286"/>
      <c r="CF1263" s="1060"/>
      <c r="CG1263" s="1060"/>
      <c r="CH1263" s="1060"/>
      <c r="CK1263" s="1645"/>
      <c r="CL1263" s="1645"/>
      <c r="CM1263" s="1645"/>
      <c r="CN1263"/>
      <c r="CO1263"/>
      <c r="CP1263"/>
      <c r="CQ1263"/>
      <c r="CR1263"/>
      <c r="CS1263" s="1060"/>
      <c r="CT1263" s="1060"/>
      <c r="CU1263" s="1060"/>
      <c r="CV1263" s="1060"/>
      <c r="CW1263" s="1060"/>
      <c r="CX1263" s="1060"/>
    </row>
    <row r="1264" spans="35:102" ht="15" customHeight="1" x14ac:dyDescent="0.3">
      <c r="AI1264" s="1996">
        <v>48113019029</v>
      </c>
      <c r="AJ1264" s="1997" t="s">
        <v>1786</v>
      </c>
      <c r="AK1264" s="1997">
        <v>57391</v>
      </c>
      <c r="AL1264" s="1998" t="s">
        <v>1728</v>
      </c>
      <c r="AM1264" s="1998">
        <v>13.8</v>
      </c>
      <c r="AN1264" s="1997" t="s">
        <v>192</v>
      </c>
      <c r="BX1264"/>
      <c r="BY1264"/>
      <c r="BZ1264"/>
      <c r="CA1264"/>
      <c r="CB1264"/>
      <c r="CD1264" s="1060"/>
      <c r="CE1264" s="1286"/>
      <c r="CF1264" s="1060"/>
      <c r="CG1264" s="1060"/>
      <c r="CH1264" s="1060"/>
      <c r="CK1264" s="1645"/>
      <c r="CL1264" s="1645"/>
      <c r="CM1264" s="1645"/>
      <c r="CN1264"/>
      <c r="CO1264"/>
      <c r="CP1264"/>
      <c r="CQ1264"/>
      <c r="CR1264"/>
      <c r="CS1264" s="1060"/>
      <c r="CT1264" s="1060"/>
      <c r="CU1264" s="1060"/>
      <c r="CV1264" s="1060"/>
      <c r="CW1264" s="1060"/>
      <c r="CX1264" s="1060"/>
    </row>
    <row r="1265" spans="35:102" ht="15" customHeight="1" x14ac:dyDescent="0.3">
      <c r="AI1265" s="1774">
        <v>48113019031</v>
      </c>
      <c r="AJ1265" s="1993" t="s">
        <v>1786</v>
      </c>
      <c r="AK1265" s="1993">
        <v>62250</v>
      </c>
      <c r="AL1265" s="1994" t="s">
        <v>1727</v>
      </c>
      <c r="AM1265" s="1994">
        <v>6.2</v>
      </c>
      <c r="AN1265" s="1993" t="s">
        <v>192</v>
      </c>
      <c r="BX1265"/>
      <c r="BY1265"/>
      <c r="BZ1265"/>
      <c r="CA1265"/>
      <c r="CB1265"/>
      <c r="CD1265" s="1060"/>
      <c r="CE1265" s="1286"/>
      <c r="CF1265" s="1060"/>
      <c r="CG1265" s="1060"/>
      <c r="CH1265" s="1060"/>
      <c r="CK1265" s="1645"/>
      <c r="CL1265" s="1645"/>
      <c r="CM1265" s="1645"/>
      <c r="CN1265"/>
      <c r="CO1265"/>
      <c r="CP1265"/>
      <c r="CQ1265"/>
      <c r="CR1265"/>
      <c r="CS1265" s="1060"/>
      <c r="CT1265" s="1060"/>
      <c r="CU1265" s="1060"/>
      <c r="CV1265" s="1060"/>
      <c r="CW1265" s="1060"/>
      <c r="CX1265" s="1060"/>
    </row>
    <row r="1266" spans="35:102" ht="15" customHeight="1" x14ac:dyDescent="0.3">
      <c r="AI1266" s="1996">
        <v>48113019032</v>
      </c>
      <c r="AJ1266" s="1997" t="s">
        <v>1786</v>
      </c>
      <c r="AK1266" s="1997">
        <v>50603</v>
      </c>
      <c r="AL1266" s="1998" t="s">
        <v>1728</v>
      </c>
      <c r="AM1266" s="1998">
        <v>12.4</v>
      </c>
      <c r="AN1266" s="1997" t="s">
        <v>192</v>
      </c>
      <c r="BX1266"/>
      <c r="BY1266"/>
      <c r="BZ1266"/>
      <c r="CA1266"/>
      <c r="CB1266"/>
      <c r="CD1266" s="1060"/>
      <c r="CE1266" s="1286"/>
      <c r="CF1266" s="1060"/>
      <c r="CG1266" s="1060"/>
      <c r="CH1266" s="1060"/>
      <c r="CK1266" s="1645"/>
      <c r="CL1266" s="1645"/>
      <c r="CM1266" s="1645"/>
      <c r="CN1266"/>
      <c r="CO1266"/>
      <c r="CP1266"/>
      <c r="CQ1266"/>
      <c r="CR1266"/>
      <c r="CS1266" s="1060"/>
      <c r="CT1266" s="1060"/>
      <c r="CU1266" s="1060"/>
      <c r="CV1266" s="1060"/>
      <c r="CW1266" s="1060"/>
      <c r="CX1266" s="1060"/>
    </row>
    <row r="1267" spans="35:102" ht="15" customHeight="1" x14ac:dyDescent="0.3">
      <c r="AI1267" s="1774">
        <v>48113019033</v>
      </c>
      <c r="AJ1267" s="1993" t="s">
        <v>1786</v>
      </c>
      <c r="AK1267" s="1993">
        <v>45764</v>
      </c>
      <c r="AL1267" s="1994" t="s">
        <v>1728</v>
      </c>
      <c r="AM1267" s="1994">
        <v>28.3</v>
      </c>
      <c r="AN1267" s="1993" t="s">
        <v>193</v>
      </c>
      <c r="BX1267"/>
      <c r="BY1267"/>
      <c r="BZ1267"/>
      <c r="CA1267"/>
      <c r="CB1267"/>
      <c r="CD1267" s="1060"/>
      <c r="CE1267" s="1286"/>
      <c r="CF1267" s="1060"/>
      <c r="CG1267" s="1060"/>
      <c r="CH1267" s="1060"/>
      <c r="CK1267" s="1645"/>
      <c r="CL1267" s="1645"/>
      <c r="CM1267" s="1645"/>
      <c r="CN1267"/>
      <c r="CO1267"/>
      <c r="CP1267"/>
      <c r="CQ1267"/>
      <c r="CR1267"/>
      <c r="CS1267" s="1060"/>
      <c r="CT1267" s="1060"/>
      <c r="CU1267" s="1060"/>
      <c r="CV1267" s="1060"/>
      <c r="CW1267" s="1060"/>
      <c r="CX1267" s="1060"/>
    </row>
    <row r="1268" spans="35:102" ht="15" customHeight="1" x14ac:dyDescent="0.3">
      <c r="AI1268" s="1996">
        <v>48113019034</v>
      </c>
      <c r="AJ1268" s="1997" t="s">
        <v>1786</v>
      </c>
      <c r="AK1268" s="1997">
        <v>34225</v>
      </c>
      <c r="AL1268" s="1998" t="s">
        <v>1730</v>
      </c>
      <c r="AM1268" s="1998">
        <v>23</v>
      </c>
      <c r="AN1268" s="1997" t="s">
        <v>193</v>
      </c>
      <c r="BX1268"/>
      <c r="BY1268"/>
      <c r="BZ1268"/>
      <c r="CA1268"/>
      <c r="CB1268"/>
      <c r="CD1268" s="1060"/>
      <c r="CE1268" s="1286"/>
      <c r="CF1268" s="1060"/>
      <c r="CG1268" s="1060"/>
      <c r="CH1268" s="1060"/>
      <c r="CK1268" s="1645"/>
      <c r="CL1268" s="1645"/>
      <c r="CM1268" s="1645"/>
      <c r="CN1268"/>
      <c r="CO1268"/>
      <c r="CP1268"/>
      <c r="CQ1268"/>
      <c r="CR1268"/>
      <c r="CS1268" s="1060"/>
      <c r="CT1268" s="1060"/>
      <c r="CU1268" s="1060"/>
      <c r="CV1268" s="1060"/>
      <c r="CW1268" s="1060"/>
      <c r="CX1268" s="1060"/>
    </row>
    <row r="1269" spans="35:102" ht="15" customHeight="1" x14ac:dyDescent="0.3">
      <c r="AI1269" s="1774">
        <v>48113019035</v>
      </c>
      <c r="AJ1269" s="1993" t="s">
        <v>1786</v>
      </c>
      <c r="AK1269" s="1993">
        <v>31935</v>
      </c>
      <c r="AL1269" s="1994" t="s">
        <v>1730</v>
      </c>
      <c r="AM1269" s="1994">
        <v>37.9</v>
      </c>
      <c r="AN1269" s="1993" t="s">
        <v>193</v>
      </c>
      <c r="BX1269"/>
      <c r="BY1269"/>
      <c r="BZ1269"/>
      <c r="CA1269"/>
      <c r="CB1269"/>
      <c r="CD1269" s="1060"/>
      <c r="CE1269" s="1286"/>
      <c r="CF1269" s="1060"/>
      <c r="CG1269" s="1060"/>
      <c r="CH1269" s="1060"/>
      <c r="CK1269" s="1645"/>
      <c r="CL1269" s="1645"/>
      <c r="CM1269" s="1645"/>
      <c r="CN1269"/>
      <c r="CO1269"/>
      <c r="CP1269"/>
      <c r="CQ1269"/>
      <c r="CR1269"/>
      <c r="CS1269" s="1060"/>
      <c r="CT1269" s="1060"/>
      <c r="CU1269" s="1060"/>
      <c r="CV1269" s="1060"/>
      <c r="CW1269" s="1060"/>
      <c r="CX1269" s="1060"/>
    </row>
    <row r="1270" spans="35:102" ht="15" customHeight="1" x14ac:dyDescent="0.3">
      <c r="AI1270" s="1996">
        <v>48113019036</v>
      </c>
      <c r="AJ1270" s="1997" t="s">
        <v>1786</v>
      </c>
      <c r="AK1270" s="1997">
        <v>105313</v>
      </c>
      <c r="AL1270" s="1998" t="s">
        <v>1729</v>
      </c>
      <c r="AM1270" s="1998">
        <v>1.6</v>
      </c>
      <c r="AN1270" s="1997" t="s">
        <v>192</v>
      </c>
      <c r="BX1270"/>
      <c r="BY1270"/>
      <c r="BZ1270"/>
      <c r="CA1270"/>
      <c r="CB1270"/>
      <c r="CD1270" s="1060"/>
      <c r="CE1270" s="1286"/>
      <c r="CF1270" s="1060"/>
      <c r="CG1270" s="1060"/>
      <c r="CH1270" s="1060"/>
      <c r="CK1270" s="1645"/>
      <c r="CL1270" s="1645"/>
      <c r="CM1270" s="1645"/>
      <c r="CN1270"/>
      <c r="CO1270"/>
      <c r="CP1270"/>
      <c r="CQ1270"/>
      <c r="CR1270"/>
      <c r="CS1270" s="1060"/>
      <c r="CT1270" s="1060"/>
      <c r="CU1270" s="1060"/>
      <c r="CV1270" s="1060"/>
      <c r="CW1270" s="1060"/>
      <c r="CX1270" s="1060"/>
    </row>
    <row r="1271" spans="35:102" ht="15" customHeight="1" x14ac:dyDescent="0.3">
      <c r="AI1271" s="1774">
        <v>48113019037</v>
      </c>
      <c r="AJ1271" s="1993" t="s">
        <v>1786</v>
      </c>
      <c r="AK1271" s="1993">
        <v>81635</v>
      </c>
      <c r="AL1271" s="1994" t="s">
        <v>1727</v>
      </c>
      <c r="AM1271" s="1994">
        <v>5.0999999999999996</v>
      </c>
      <c r="AN1271" s="1993" t="s">
        <v>192</v>
      </c>
      <c r="BX1271"/>
      <c r="BY1271"/>
      <c r="BZ1271"/>
      <c r="CA1271"/>
      <c r="CB1271"/>
      <c r="CD1271" s="1060"/>
      <c r="CE1271" s="1286"/>
      <c r="CF1271" s="1060"/>
      <c r="CG1271" s="1060"/>
      <c r="CH1271" s="1060"/>
      <c r="CK1271" s="1645"/>
      <c r="CL1271" s="1645"/>
      <c r="CM1271" s="1645"/>
      <c r="CN1271"/>
      <c r="CO1271"/>
      <c r="CP1271"/>
      <c r="CQ1271"/>
      <c r="CR1271"/>
      <c r="CS1271" s="1060"/>
      <c r="CT1271" s="1060"/>
      <c r="CU1271" s="1060"/>
      <c r="CV1271" s="1060"/>
      <c r="CW1271" s="1060"/>
      <c r="CX1271" s="1060"/>
    </row>
    <row r="1272" spans="35:102" ht="15" customHeight="1" x14ac:dyDescent="0.3">
      <c r="AI1272" s="1996">
        <v>48113019038</v>
      </c>
      <c r="AJ1272" s="1997" t="s">
        <v>1786</v>
      </c>
      <c r="AK1272" s="1997">
        <v>74333</v>
      </c>
      <c r="AL1272" s="1998" t="s">
        <v>1727</v>
      </c>
      <c r="AM1272" s="1998">
        <v>9.1999999999999993</v>
      </c>
      <c r="AN1272" s="1997" t="s">
        <v>192</v>
      </c>
      <c r="BX1272"/>
      <c r="BY1272"/>
      <c r="BZ1272"/>
      <c r="CA1272"/>
      <c r="CB1272"/>
      <c r="CD1272" s="1060"/>
      <c r="CE1272" s="1286"/>
      <c r="CF1272" s="1060"/>
      <c r="CG1272" s="1060"/>
      <c r="CH1272" s="1060"/>
      <c r="CK1272" s="1645"/>
      <c r="CL1272" s="1645"/>
      <c r="CM1272" s="1645"/>
      <c r="CN1272"/>
      <c r="CO1272"/>
      <c r="CP1272"/>
      <c r="CQ1272"/>
      <c r="CR1272"/>
      <c r="CS1272" s="1060"/>
      <c r="CT1272" s="1060"/>
      <c r="CU1272" s="1060"/>
      <c r="CV1272" s="1060"/>
      <c r="CW1272" s="1060"/>
      <c r="CX1272" s="1060"/>
    </row>
    <row r="1273" spans="35:102" ht="15" customHeight="1" x14ac:dyDescent="0.3">
      <c r="AI1273" s="1774">
        <v>48113019039</v>
      </c>
      <c r="AJ1273" s="1993" t="s">
        <v>1786</v>
      </c>
      <c r="AK1273" s="1993">
        <v>65263</v>
      </c>
      <c r="AL1273" s="1994" t="s">
        <v>1727</v>
      </c>
      <c r="AM1273" s="1994">
        <v>5</v>
      </c>
      <c r="AN1273" s="1993" t="s">
        <v>192</v>
      </c>
      <c r="BX1273"/>
      <c r="BY1273"/>
      <c r="BZ1273"/>
      <c r="CA1273"/>
      <c r="CB1273"/>
      <c r="CD1273" s="1060"/>
      <c r="CE1273" s="1286"/>
      <c r="CF1273" s="1060"/>
      <c r="CG1273" s="1060"/>
      <c r="CH1273" s="1060"/>
      <c r="CK1273" s="1645"/>
      <c r="CL1273" s="1645"/>
      <c r="CM1273" s="1645"/>
      <c r="CN1273"/>
      <c r="CO1273"/>
      <c r="CP1273"/>
      <c r="CQ1273"/>
      <c r="CR1273"/>
      <c r="CS1273" s="1060"/>
      <c r="CT1273" s="1060"/>
      <c r="CU1273" s="1060"/>
      <c r="CV1273" s="1060"/>
      <c r="CW1273" s="1060"/>
      <c r="CX1273" s="1060"/>
    </row>
    <row r="1274" spans="35:102" ht="15" customHeight="1" x14ac:dyDescent="0.3">
      <c r="AI1274" s="1996">
        <v>48113019040</v>
      </c>
      <c r="AJ1274" s="1997" t="s">
        <v>1786</v>
      </c>
      <c r="AK1274" s="1997">
        <v>52013</v>
      </c>
      <c r="AL1274" s="1998" t="s">
        <v>1728</v>
      </c>
      <c r="AM1274" s="1998">
        <v>12.3</v>
      </c>
      <c r="AN1274" s="1997" t="s">
        <v>192</v>
      </c>
      <c r="BX1274"/>
      <c r="BY1274"/>
      <c r="BZ1274"/>
      <c r="CA1274"/>
      <c r="CB1274"/>
      <c r="CD1274" s="1060"/>
      <c r="CE1274" s="1286"/>
      <c r="CF1274" s="1060"/>
      <c r="CG1274" s="1060"/>
      <c r="CH1274" s="1060"/>
      <c r="CK1274" s="1645"/>
      <c r="CL1274" s="1645"/>
      <c r="CM1274" s="1645"/>
      <c r="CN1274"/>
      <c r="CO1274"/>
      <c r="CP1274"/>
      <c r="CQ1274"/>
      <c r="CR1274"/>
      <c r="CS1274" s="1060"/>
      <c r="CT1274" s="1060"/>
      <c r="CU1274" s="1060"/>
      <c r="CV1274" s="1060"/>
      <c r="CW1274" s="1060"/>
      <c r="CX1274" s="1060"/>
    </row>
    <row r="1275" spans="35:102" ht="15" customHeight="1" x14ac:dyDescent="0.3">
      <c r="AI1275" s="1774">
        <v>48113019041</v>
      </c>
      <c r="AJ1275" s="1993" t="s">
        <v>1786</v>
      </c>
      <c r="AK1275" s="1993">
        <v>94271</v>
      </c>
      <c r="AL1275" s="1994" t="s">
        <v>1729</v>
      </c>
      <c r="AM1275" s="1994">
        <v>2.7</v>
      </c>
      <c r="AN1275" s="1993" t="s">
        <v>192</v>
      </c>
      <c r="BX1275"/>
      <c r="BY1275"/>
      <c r="BZ1275"/>
      <c r="CA1275"/>
      <c r="CB1275"/>
      <c r="CD1275" s="1060"/>
      <c r="CE1275" s="1286"/>
      <c r="CF1275" s="1060"/>
      <c r="CG1275" s="1060"/>
      <c r="CH1275" s="1060"/>
      <c r="CK1275" s="1645"/>
      <c r="CL1275" s="1645"/>
      <c r="CM1275" s="1645"/>
      <c r="CN1275"/>
      <c r="CO1275"/>
      <c r="CP1275"/>
      <c r="CQ1275"/>
      <c r="CR1275"/>
      <c r="CS1275" s="1060"/>
      <c r="CT1275" s="1060"/>
      <c r="CU1275" s="1060"/>
      <c r="CV1275" s="1060"/>
      <c r="CW1275" s="1060"/>
      <c r="CX1275" s="1060"/>
    </row>
    <row r="1276" spans="35:102" ht="15" customHeight="1" x14ac:dyDescent="0.3">
      <c r="AI1276" s="1996">
        <v>48113019042</v>
      </c>
      <c r="AJ1276" s="1997" t="s">
        <v>1786</v>
      </c>
      <c r="AK1276" s="1997">
        <v>73409</v>
      </c>
      <c r="AL1276" s="1998" t="s">
        <v>1727</v>
      </c>
      <c r="AM1276" s="1998">
        <v>4.2</v>
      </c>
      <c r="AN1276" s="1997" t="s">
        <v>192</v>
      </c>
      <c r="BX1276"/>
      <c r="BY1276"/>
      <c r="BZ1276"/>
      <c r="CA1276"/>
      <c r="CB1276"/>
      <c r="CD1276" s="1060"/>
      <c r="CE1276" s="1286"/>
      <c r="CF1276" s="1060"/>
      <c r="CG1276" s="1060"/>
      <c r="CH1276" s="1060"/>
      <c r="CK1276" s="1645"/>
      <c r="CL1276" s="1645"/>
      <c r="CM1276" s="1645"/>
      <c r="CN1276"/>
      <c r="CO1276"/>
      <c r="CP1276"/>
      <c r="CQ1276"/>
      <c r="CR1276"/>
      <c r="CS1276" s="1060"/>
      <c r="CT1276" s="1060"/>
      <c r="CU1276" s="1060"/>
      <c r="CV1276" s="1060"/>
      <c r="CW1276" s="1060"/>
      <c r="CX1276" s="1060"/>
    </row>
    <row r="1277" spans="35:102" ht="15" customHeight="1" x14ac:dyDescent="0.3">
      <c r="AI1277" s="1774">
        <v>48113019043</v>
      </c>
      <c r="AJ1277" s="1993" t="s">
        <v>1786</v>
      </c>
      <c r="AK1277" s="1993">
        <v>94676</v>
      </c>
      <c r="AL1277" s="1994" t="s">
        <v>1729</v>
      </c>
      <c r="AM1277" s="1994">
        <v>4.9000000000000004</v>
      </c>
      <c r="AN1277" s="1993" t="s">
        <v>192</v>
      </c>
      <c r="BX1277"/>
      <c r="BY1277"/>
      <c r="BZ1277"/>
      <c r="CA1277"/>
      <c r="CB1277"/>
      <c r="CD1277" s="1060"/>
      <c r="CE1277" s="1286"/>
      <c r="CF1277" s="1060"/>
      <c r="CG1277" s="1060"/>
      <c r="CH1277" s="1060"/>
      <c r="CK1277" s="1645"/>
      <c r="CL1277" s="1645"/>
      <c r="CM1277" s="1645"/>
      <c r="CN1277"/>
      <c r="CO1277"/>
      <c r="CP1277"/>
      <c r="CQ1277"/>
      <c r="CR1277"/>
      <c r="CS1277" s="1060"/>
      <c r="CT1277" s="1060"/>
      <c r="CU1277" s="1060"/>
      <c r="CV1277" s="1060"/>
      <c r="CW1277" s="1060"/>
      <c r="CX1277" s="1060"/>
    </row>
    <row r="1278" spans="35:102" ht="15" customHeight="1" x14ac:dyDescent="0.3">
      <c r="AI1278" s="1996">
        <v>48113019100</v>
      </c>
      <c r="AJ1278" s="1997" t="s">
        <v>1786</v>
      </c>
      <c r="AK1278" s="1997">
        <v>57083</v>
      </c>
      <c r="AL1278" s="1998" t="s">
        <v>1728</v>
      </c>
      <c r="AM1278" s="1998">
        <v>14.9</v>
      </c>
      <c r="AN1278" s="1997" t="s">
        <v>192</v>
      </c>
      <c r="BX1278"/>
      <c r="BY1278"/>
      <c r="BZ1278"/>
      <c r="CA1278"/>
      <c r="CB1278"/>
      <c r="CD1278" s="1060"/>
      <c r="CE1278" s="1286"/>
      <c r="CF1278" s="1060"/>
      <c r="CG1278" s="1060"/>
      <c r="CH1278" s="1060"/>
      <c r="CK1278" s="1645"/>
      <c r="CL1278" s="1645"/>
      <c r="CM1278" s="1645"/>
      <c r="CN1278"/>
      <c r="CO1278"/>
      <c r="CP1278"/>
      <c r="CQ1278"/>
      <c r="CR1278"/>
      <c r="CS1278" s="1060"/>
      <c r="CT1278" s="1060"/>
      <c r="CU1278" s="1060"/>
      <c r="CV1278" s="1060"/>
      <c r="CW1278" s="1060"/>
      <c r="CX1278" s="1060"/>
    </row>
    <row r="1279" spans="35:102" ht="15" customHeight="1" x14ac:dyDescent="0.3">
      <c r="AI1279" s="1774">
        <v>48113019202</v>
      </c>
      <c r="AJ1279" s="1993" t="s">
        <v>1786</v>
      </c>
      <c r="AK1279" s="1993">
        <v>55089</v>
      </c>
      <c r="AL1279" s="1994" t="s">
        <v>1728</v>
      </c>
      <c r="AM1279" s="1994">
        <v>27.2</v>
      </c>
      <c r="AN1279" s="1993" t="s">
        <v>193</v>
      </c>
      <c r="BX1279"/>
      <c r="BY1279"/>
      <c r="BZ1279"/>
      <c r="CA1279"/>
      <c r="CB1279"/>
      <c r="CD1279" s="1060"/>
      <c r="CE1279" s="1286"/>
      <c r="CF1279" s="1060"/>
      <c r="CG1279" s="1060"/>
      <c r="CH1279" s="1060"/>
      <c r="CK1279" s="1645"/>
      <c r="CL1279" s="1645"/>
      <c r="CM1279" s="1645"/>
      <c r="CN1279"/>
      <c r="CO1279"/>
      <c r="CP1279"/>
      <c r="CQ1279"/>
      <c r="CR1279"/>
      <c r="CS1279" s="1060"/>
      <c r="CT1279" s="1060"/>
      <c r="CU1279" s="1060"/>
      <c r="CV1279" s="1060"/>
      <c r="CW1279" s="1060"/>
      <c r="CX1279" s="1060"/>
    </row>
    <row r="1280" spans="35:102" ht="15" customHeight="1" x14ac:dyDescent="0.3">
      <c r="AI1280" s="1996">
        <v>48113019203</v>
      </c>
      <c r="AJ1280" s="1997" t="s">
        <v>1786</v>
      </c>
      <c r="AK1280" s="1997">
        <v>80859</v>
      </c>
      <c r="AL1280" s="1998" t="s">
        <v>1727</v>
      </c>
      <c r="AM1280" s="1998">
        <v>6.7</v>
      </c>
      <c r="AN1280" s="1997" t="s">
        <v>192</v>
      </c>
      <c r="BX1280"/>
      <c r="BY1280"/>
      <c r="BZ1280"/>
      <c r="CA1280"/>
      <c r="CB1280"/>
      <c r="CD1280" s="1060"/>
      <c r="CE1280" s="1286"/>
      <c r="CF1280" s="1060"/>
      <c r="CG1280" s="1060"/>
      <c r="CH1280" s="1060"/>
      <c r="CK1280" s="1645"/>
      <c r="CL1280" s="1645"/>
      <c r="CM1280" s="1645"/>
      <c r="CN1280"/>
      <c r="CO1280"/>
      <c r="CP1280"/>
      <c r="CQ1280"/>
      <c r="CR1280"/>
      <c r="CS1280" s="1060"/>
      <c r="CT1280" s="1060"/>
      <c r="CU1280" s="1060"/>
      <c r="CV1280" s="1060"/>
      <c r="CW1280" s="1060"/>
      <c r="CX1280" s="1060"/>
    </row>
    <row r="1281" spans="35:102" ht="15" customHeight="1" x14ac:dyDescent="0.3">
      <c r="AI1281" s="1774">
        <v>48113019204</v>
      </c>
      <c r="AJ1281" s="1993" t="s">
        <v>1786</v>
      </c>
      <c r="AK1281" s="1993">
        <v>68337</v>
      </c>
      <c r="AL1281" s="1994" t="s">
        <v>1727</v>
      </c>
      <c r="AM1281" s="1994">
        <v>14.2</v>
      </c>
      <c r="AN1281" s="1993" t="s">
        <v>192</v>
      </c>
      <c r="BX1281"/>
      <c r="BY1281"/>
      <c r="BZ1281"/>
      <c r="CA1281"/>
      <c r="CB1281"/>
      <c r="CD1281" s="1060"/>
      <c r="CE1281" s="1286"/>
      <c r="CF1281" s="1060"/>
      <c r="CG1281" s="1060"/>
      <c r="CH1281" s="1060"/>
      <c r="CK1281" s="1645"/>
      <c r="CL1281" s="1645"/>
      <c r="CM1281" s="1645"/>
      <c r="CN1281"/>
      <c r="CO1281"/>
      <c r="CP1281"/>
      <c r="CQ1281"/>
      <c r="CR1281"/>
      <c r="CS1281" s="1060"/>
      <c r="CT1281" s="1060"/>
      <c r="CU1281" s="1060"/>
      <c r="CV1281" s="1060"/>
      <c r="CW1281" s="1060"/>
      <c r="CX1281" s="1060"/>
    </row>
    <row r="1282" spans="35:102" ht="15" customHeight="1" x14ac:dyDescent="0.3">
      <c r="AI1282" s="1996">
        <v>48113019205</v>
      </c>
      <c r="AJ1282" s="1997" t="s">
        <v>1786</v>
      </c>
      <c r="AK1282" s="1997">
        <v>110368</v>
      </c>
      <c r="AL1282" s="1998" t="s">
        <v>1729</v>
      </c>
      <c r="AM1282" s="1998">
        <v>2.6</v>
      </c>
      <c r="AN1282" s="1997" t="s">
        <v>192</v>
      </c>
      <c r="BX1282"/>
      <c r="BY1282"/>
      <c r="BZ1282"/>
      <c r="CA1282"/>
      <c r="CB1282"/>
      <c r="CD1282" s="1060"/>
      <c r="CE1282" s="1286"/>
      <c r="CF1282" s="1060"/>
      <c r="CG1282" s="1060"/>
      <c r="CH1282" s="1060"/>
      <c r="CK1282" s="1645"/>
      <c r="CL1282" s="1645"/>
      <c r="CM1282" s="1645"/>
      <c r="CN1282"/>
      <c r="CO1282"/>
      <c r="CP1282"/>
      <c r="CQ1282"/>
      <c r="CR1282"/>
      <c r="CS1282" s="1060"/>
      <c r="CT1282" s="1060"/>
      <c r="CU1282" s="1060"/>
      <c r="CV1282" s="1060"/>
      <c r="CW1282" s="1060"/>
      <c r="CX1282" s="1060"/>
    </row>
    <row r="1283" spans="35:102" ht="15" customHeight="1" x14ac:dyDescent="0.3">
      <c r="AI1283" s="1774">
        <v>48113019206</v>
      </c>
      <c r="AJ1283" s="1993" t="s">
        <v>1786</v>
      </c>
      <c r="AK1283" s="1993">
        <v>49940</v>
      </c>
      <c r="AL1283" s="1994" t="s">
        <v>1728</v>
      </c>
      <c r="AM1283" s="1994">
        <v>23.1</v>
      </c>
      <c r="AN1283" s="1993" t="s">
        <v>193</v>
      </c>
      <c r="BX1283"/>
      <c r="BY1283"/>
      <c r="BZ1283"/>
      <c r="CA1283"/>
      <c r="CB1283"/>
      <c r="CD1283" s="1060"/>
      <c r="CE1283" s="1286"/>
      <c r="CF1283" s="1060"/>
      <c r="CG1283" s="1060"/>
      <c r="CH1283" s="1060"/>
      <c r="CK1283" s="1645"/>
      <c r="CL1283" s="1645"/>
      <c r="CM1283" s="1645"/>
      <c r="CN1283"/>
      <c r="CO1283"/>
      <c r="CP1283"/>
      <c r="CQ1283"/>
      <c r="CR1283"/>
      <c r="CS1283" s="1060"/>
      <c r="CT1283" s="1060"/>
      <c r="CU1283" s="1060"/>
      <c r="CV1283" s="1060"/>
      <c r="CW1283" s="1060"/>
      <c r="CX1283" s="1060"/>
    </row>
    <row r="1284" spans="35:102" ht="15" customHeight="1" x14ac:dyDescent="0.3">
      <c r="AI1284" s="1996">
        <v>48113019208</v>
      </c>
      <c r="AJ1284" s="1997" t="s">
        <v>1786</v>
      </c>
      <c r="AK1284" s="1997">
        <v>35755</v>
      </c>
      <c r="AL1284" s="1998" t="s">
        <v>1730</v>
      </c>
      <c r="AM1284" s="1998">
        <v>24.9</v>
      </c>
      <c r="AN1284" s="1997" t="s">
        <v>193</v>
      </c>
      <c r="BX1284"/>
      <c r="BY1284"/>
      <c r="BZ1284"/>
      <c r="CA1284"/>
      <c r="CB1284"/>
      <c r="CD1284" s="1060"/>
      <c r="CE1284" s="1286"/>
      <c r="CF1284" s="1060"/>
      <c r="CG1284" s="1060"/>
      <c r="CH1284" s="1060"/>
      <c r="CK1284" s="1645"/>
      <c r="CL1284" s="1645"/>
      <c r="CM1284" s="1645"/>
      <c r="CN1284"/>
      <c r="CO1284"/>
      <c r="CP1284"/>
      <c r="CQ1284"/>
      <c r="CR1284"/>
      <c r="CS1284" s="1060"/>
      <c r="CT1284" s="1060"/>
      <c r="CU1284" s="1060"/>
      <c r="CV1284" s="1060"/>
      <c r="CW1284" s="1060"/>
      <c r="CX1284" s="1060"/>
    </row>
    <row r="1285" spans="35:102" ht="15" customHeight="1" x14ac:dyDescent="0.3">
      <c r="AI1285" s="1774">
        <v>48113019210</v>
      </c>
      <c r="AJ1285" s="1993" t="s">
        <v>1786</v>
      </c>
      <c r="AK1285" s="1993">
        <v>123182</v>
      </c>
      <c r="AL1285" s="1994" t="s">
        <v>1729</v>
      </c>
      <c r="AM1285" s="1994">
        <v>3.3</v>
      </c>
      <c r="AN1285" s="1993" t="s">
        <v>192</v>
      </c>
      <c r="BX1285"/>
      <c r="BY1285"/>
      <c r="BZ1285"/>
      <c r="CA1285"/>
      <c r="CB1285"/>
      <c r="CD1285" s="1060"/>
      <c r="CE1285" s="1286"/>
      <c r="CF1285" s="1060"/>
      <c r="CG1285" s="1060"/>
      <c r="CH1285" s="1060"/>
      <c r="CK1285" s="1645"/>
      <c r="CL1285" s="1645"/>
      <c r="CM1285" s="1645"/>
      <c r="CN1285"/>
      <c r="CO1285"/>
      <c r="CP1285"/>
      <c r="CQ1285"/>
      <c r="CR1285"/>
      <c r="CS1285" s="1060"/>
      <c r="CT1285" s="1060"/>
      <c r="CU1285" s="1060"/>
      <c r="CV1285" s="1060"/>
      <c r="CW1285" s="1060"/>
      <c r="CX1285" s="1060"/>
    </row>
    <row r="1286" spans="35:102" ht="15" customHeight="1" x14ac:dyDescent="0.3">
      <c r="AI1286" s="1996">
        <v>48113019211</v>
      </c>
      <c r="AJ1286" s="1997" t="s">
        <v>1786</v>
      </c>
      <c r="AK1286" s="1997">
        <v>53862</v>
      </c>
      <c r="AL1286" s="1998" t="s">
        <v>1728</v>
      </c>
      <c r="AM1286" s="1998">
        <v>8.1999999999999993</v>
      </c>
      <c r="AN1286" s="1997" t="s">
        <v>192</v>
      </c>
      <c r="BX1286"/>
      <c r="BY1286"/>
      <c r="BZ1286"/>
      <c r="CA1286"/>
      <c r="CB1286"/>
      <c r="CD1286" s="1060"/>
      <c r="CE1286" s="1286"/>
      <c r="CF1286" s="1060"/>
      <c r="CG1286" s="1060"/>
      <c r="CH1286" s="1060"/>
      <c r="CK1286" s="1645"/>
      <c r="CL1286" s="1645"/>
      <c r="CM1286" s="1645"/>
      <c r="CN1286"/>
      <c r="CO1286"/>
      <c r="CP1286"/>
      <c r="CQ1286"/>
      <c r="CR1286"/>
      <c r="CS1286" s="1060"/>
      <c r="CT1286" s="1060"/>
      <c r="CU1286" s="1060"/>
      <c r="CV1286" s="1060"/>
      <c r="CW1286" s="1060"/>
      <c r="CX1286" s="1060"/>
    </row>
    <row r="1287" spans="35:102" ht="15" customHeight="1" x14ac:dyDescent="0.3">
      <c r="AI1287" s="1774">
        <v>48113019212</v>
      </c>
      <c r="AJ1287" s="1993" t="s">
        <v>1786</v>
      </c>
      <c r="AK1287" s="1993">
        <v>29724</v>
      </c>
      <c r="AL1287" s="1994" t="s">
        <v>1730</v>
      </c>
      <c r="AM1287" s="1994">
        <v>44.9</v>
      </c>
      <c r="AN1287" s="1993" t="s">
        <v>193</v>
      </c>
      <c r="BX1287"/>
      <c r="BY1287"/>
      <c r="BZ1287"/>
      <c r="CA1287"/>
      <c r="CB1287"/>
      <c r="CD1287" s="1060"/>
      <c r="CE1287" s="1286"/>
      <c r="CF1287" s="1060"/>
      <c r="CG1287" s="1060"/>
      <c r="CH1287" s="1060"/>
      <c r="CK1287" s="1645"/>
      <c r="CL1287" s="1645"/>
      <c r="CM1287" s="1645"/>
      <c r="CN1287"/>
      <c r="CO1287"/>
      <c r="CP1287"/>
      <c r="CQ1287"/>
      <c r="CR1287"/>
      <c r="CS1287" s="1060"/>
      <c r="CT1287" s="1060"/>
      <c r="CU1287" s="1060"/>
      <c r="CV1287" s="1060"/>
      <c r="CW1287" s="1060"/>
      <c r="CX1287" s="1060"/>
    </row>
    <row r="1288" spans="35:102" ht="15" customHeight="1" x14ac:dyDescent="0.3">
      <c r="AI1288" s="1996">
        <v>48113019213</v>
      </c>
      <c r="AJ1288" s="1997" t="s">
        <v>1786</v>
      </c>
      <c r="AK1288" s="1997">
        <v>24051</v>
      </c>
      <c r="AL1288" s="1998" t="s">
        <v>1730</v>
      </c>
      <c r="AM1288" s="1998">
        <v>39.1</v>
      </c>
      <c r="AN1288" s="1997" t="s">
        <v>193</v>
      </c>
      <c r="BX1288"/>
      <c r="BY1288"/>
      <c r="BZ1288"/>
      <c r="CA1288"/>
      <c r="CB1288"/>
      <c r="CD1288" s="1060"/>
      <c r="CE1288" s="1286"/>
      <c r="CF1288" s="1060"/>
      <c r="CG1288" s="1060"/>
      <c r="CH1288" s="1060"/>
      <c r="CK1288" s="1645"/>
      <c r="CL1288" s="1645"/>
      <c r="CM1288" s="1645"/>
      <c r="CN1288"/>
      <c r="CO1288"/>
      <c r="CP1288"/>
      <c r="CQ1288"/>
      <c r="CR1288"/>
      <c r="CS1288" s="1060"/>
      <c r="CT1288" s="1060"/>
      <c r="CU1288" s="1060"/>
      <c r="CV1288" s="1060"/>
      <c r="CW1288" s="1060"/>
      <c r="CX1288" s="1060"/>
    </row>
    <row r="1289" spans="35:102" ht="15" customHeight="1" x14ac:dyDescent="0.3">
      <c r="AI1289" s="1774">
        <v>48113019301</v>
      </c>
      <c r="AJ1289" s="1993" t="s">
        <v>1786</v>
      </c>
      <c r="AK1289" s="2000">
        <v>250000</v>
      </c>
      <c r="AL1289" s="1994" t="s">
        <v>1729</v>
      </c>
      <c r="AM1289" s="1994">
        <v>1.9</v>
      </c>
      <c r="AN1289" s="1993" t="s">
        <v>192</v>
      </c>
      <c r="BX1289"/>
      <c r="BY1289"/>
      <c r="BZ1289"/>
      <c r="CA1289"/>
      <c r="CB1289"/>
      <c r="CD1289" s="1060"/>
      <c r="CE1289" s="1286"/>
      <c r="CF1289" s="1060"/>
      <c r="CG1289" s="1060"/>
      <c r="CH1289" s="1060"/>
      <c r="CK1289" s="1645"/>
      <c r="CL1289" s="1645"/>
      <c r="CM1289" s="1645"/>
      <c r="CN1289"/>
      <c r="CO1289"/>
      <c r="CP1289"/>
      <c r="CQ1289"/>
      <c r="CR1289"/>
      <c r="CS1289" s="1060"/>
      <c r="CT1289" s="1060"/>
      <c r="CU1289" s="1060"/>
      <c r="CV1289" s="1060"/>
      <c r="CW1289" s="1060"/>
      <c r="CX1289" s="1060"/>
    </row>
    <row r="1290" spans="35:102" ht="15" customHeight="1" x14ac:dyDescent="0.3">
      <c r="AI1290" s="1996">
        <v>48113019302</v>
      </c>
      <c r="AJ1290" s="1997" t="s">
        <v>1786</v>
      </c>
      <c r="AK1290" s="1997">
        <v>191806</v>
      </c>
      <c r="AL1290" s="1998" t="s">
        <v>1729</v>
      </c>
      <c r="AM1290" s="1998">
        <v>10.3</v>
      </c>
      <c r="AN1290" s="1997" t="s">
        <v>192</v>
      </c>
      <c r="BX1290"/>
      <c r="BY1290"/>
      <c r="BZ1290"/>
      <c r="CA1290"/>
      <c r="CB1290"/>
      <c r="CD1290" s="1060"/>
      <c r="CE1290" s="1286"/>
      <c r="CF1290" s="1060"/>
      <c r="CG1290" s="1060"/>
      <c r="CH1290" s="1060"/>
      <c r="CK1290" s="1645"/>
      <c r="CL1290" s="1645"/>
      <c r="CM1290" s="1645"/>
      <c r="CN1290"/>
      <c r="CO1290"/>
      <c r="CP1290"/>
      <c r="CQ1290"/>
      <c r="CR1290"/>
      <c r="CS1290" s="1060"/>
      <c r="CT1290" s="1060"/>
      <c r="CU1290" s="1060"/>
      <c r="CV1290" s="1060"/>
      <c r="CW1290" s="1060"/>
      <c r="CX1290" s="1060"/>
    </row>
    <row r="1291" spans="35:102" ht="15" customHeight="1" x14ac:dyDescent="0.3">
      <c r="AI1291" s="1774">
        <v>48113019400</v>
      </c>
      <c r="AJ1291" s="1993" t="s">
        <v>1786</v>
      </c>
      <c r="AK1291" s="1993">
        <v>180518</v>
      </c>
      <c r="AL1291" s="1994" t="s">
        <v>1729</v>
      </c>
      <c r="AM1291" s="1994">
        <v>6.5</v>
      </c>
      <c r="AN1291" s="1993" t="s">
        <v>192</v>
      </c>
      <c r="BX1291"/>
      <c r="BY1291"/>
      <c r="BZ1291"/>
      <c r="CA1291"/>
      <c r="CB1291"/>
      <c r="CD1291" s="1060"/>
      <c r="CE1291" s="1286"/>
      <c r="CF1291" s="1060"/>
      <c r="CG1291" s="1060"/>
      <c r="CH1291" s="1060"/>
      <c r="CK1291" s="1645"/>
      <c r="CL1291" s="1645"/>
      <c r="CM1291" s="1645"/>
      <c r="CN1291"/>
      <c r="CO1291"/>
      <c r="CP1291"/>
      <c r="CQ1291"/>
      <c r="CR1291"/>
      <c r="CS1291" s="1060"/>
      <c r="CT1291" s="1060"/>
      <c r="CU1291" s="1060"/>
      <c r="CV1291" s="1060"/>
      <c r="CW1291" s="1060"/>
      <c r="CX1291" s="1060"/>
    </row>
    <row r="1292" spans="35:102" ht="15" customHeight="1" x14ac:dyDescent="0.3">
      <c r="AI1292" s="1996">
        <v>48113019501</v>
      </c>
      <c r="AJ1292" s="1997" t="s">
        <v>1786</v>
      </c>
      <c r="AK1292" s="1997">
        <v>246172</v>
      </c>
      <c r="AL1292" s="1998" t="s">
        <v>1729</v>
      </c>
      <c r="AM1292" s="1998">
        <v>1.2</v>
      </c>
      <c r="AN1292" s="1997" t="s">
        <v>192</v>
      </c>
      <c r="BX1292"/>
      <c r="BY1292"/>
      <c r="BZ1292"/>
      <c r="CA1292"/>
      <c r="CB1292"/>
      <c r="CD1292" s="1060"/>
      <c r="CE1292" s="1286"/>
      <c r="CF1292" s="1060"/>
      <c r="CG1292" s="1060"/>
      <c r="CH1292" s="1060"/>
      <c r="CK1292" s="1645"/>
      <c r="CL1292" s="1645"/>
      <c r="CM1292" s="1645"/>
      <c r="CN1292"/>
      <c r="CO1292"/>
      <c r="CP1292"/>
      <c r="CQ1292"/>
      <c r="CR1292"/>
      <c r="CS1292" s="1060"/>
      <c r="CT1292" s="1060"/>
      <c r="CU1292" s="1060"/>
      <c r="CV1292" s="1060"/>
      <c r="CW1292" s="1060"/>
      <c r="CX1292" s="1060"/>
    </row>
    <row r="1293" spans="35:102" ht="15" customHeight="1" x14ac:dyDescent="0.3">
      <c r="AI1293" s="1774">
        <v>48113019502</v>
      </c>
      <c r="AJ1293" s="1993" t="s">
        <v>1786</v>
      </c>
      <c r="AK1293" s="1993">
        <v>168750</v>
      </c>
      <c r="AL1293" s="1994" t="s">
        <v>1729</v>
      </c>
      <c r="AM1293" s="1994">
        <v>3.4</v>
      </c>
      <c r="AN1293" s="1993" t="s">
        <v>192</v>
      </c>
      <c r="BX1293"/>
      <c r="BY1293"/>
      <c r="BZ1293"/>
      <c r="CA1293"/>
      <c r="CB1293"/>
      <c r="CD1293" s="1060"/>
      <c r="CE1293" s="1286"/>
      <c r="CF1293" s="1060"/>
      <c r="CG1293" s="1060"/>
      <c r="CH1293" s="1060"/>
      <c r="CK1293" s="1645"/>
      <c r="CL1293" s="1645"/>
      <c r="CM1293" s="1645"/>
      <c r="CN1293"/>
      <c r="CO1293"/>
      <c r="CP1293"/>
      <c r="CQ1293"/>
      <c r="CR1293"/>
      <c r="CS1293" s="1060"/>
      <c r="CT1293" s="1060"/>
      <c r="CU1293" s="1060"/>
      <c r="CV1293" s="1060"/>
      <c r="CW1293" s="1060"/>
      <c r="CX1293" s="1060"/>
    </row>
    <row r="1294" spans="35:102" ht="15" customHeight="1" x14ac:dyDescent="0.3">
      <c r="AI1294" s="1996">
        <v>48113019600</v>
      </c>
      <c r="AJ1294" s="1997" t="s">
        <v>1786</v>
      </c>
      <c r="AK1294" s="1997">
        <v>198036</v>
      </c>
      <c r="AL1294" s="1998" t="s">
        <v>1729</v>
      </c>
      <c r="AM1294" s="1998">
        <v>2</v>
      </c>
      <c r="AN1294" s="1997" t="s">
        <v>192</v>
      </c>
      <c r="BX1294"/>
      <c r="BY1294"/>
      <c r="BZ1294"/>
      <c r="CA1294"/>
      <c r="CB1294"/>
      <c r="CD1294" s="1060"/>
      <c r="CE1294" s="1286"/>
      <c r="CF1294" s="1060"/>
      <c r="CG1294" s="1060"/>
      <c r="CH1294" s="1060"/>
      <c r="CK1294" s="1645"/>
      <c r="CL1294" s="1645"/>
      <c r="CM1294" s="1645"/>
      <c r="CN1294"/>
      <c r="CO1294"/>
      <c r="CP1294"/>
      <c r="CQ1294"/>
      <c r="CR1294"/>
      <c r="CS1294" s="1060"/>
      <c r="CT1294" s="1060"/>
      <c r="CU1294" s="1060"/>
      <c r="CV1294" s="1060"/>
      <c r="CW1294" s="1060"/>
      <c r="CX1294" s="1060"/>
    </row>
    <row r="1295" spans="35:102" ht="15" customHeight="1" x14ac:dyDescent="0.3">
      <c r="AI1295" s="1774">
        <v>48113019700</v>
      </c>
      <c r="AJ1295" s="1993" t="s">
        <v>1786</v>
      </c>
      <c r="AK1295" s="1993">
        <v>246389</v>
      </c>
      <c r="AL1295" s="1994" t="s">
        <v>1729</v>
      </c>
      <c r="AM1295" s="1994">
        <v>7.2</v>
      </c>
      <c r="AN1295" s="1993" t="s">
        <v>192</v>
      </c>
      <c r="BX1295"/>
      <c r="BY1295"/>
      <c r="BZ1295"/>
      <c r="CA1295"/>
      <c r="CB1295"/>
      <c r="CD1295" s="1060"/>
      <c r="CE1295" s="1286"/>
      <c r="CF1295" s="1060"/>
      <c r="CG1295" s="1060"/>
      <c r="CH1295" s="1060"/>
      <c r="CK1295" s="1645"/>
      <c r="CL1295" s="1645"/>
      <c r="CM1295" s="1645"/>
      <c r="CN1295"/>
      <c r="CO1295"/>
      <c r="CP1295"/>
      <c r="CQ1295"/>
      <c r="CR1295"/>
      <c r="CS1295" s="1060"/>
      <c r="CT1295" s="1060"/>
      <c r="CU1295" s="1060"/>
      <c r="CV1295" s="1060"/>
      <c r="CW1295" s="1060"/>
      <c r="CX1295" s="1060"/>
    </row>
    <row r="1296" spans="35:102" ht="15" customHeight="1" x14ac:dyDescent="0.3">
      <c r="AI1296" s="1996">
        <v>48113019800</v>
      </c>
      <c r="AJ1296" s="1997" t="s">
        <v>1786</v>
      </c>
      <c r="AK1296" s="1997">
        <v>187054</v>
      </c>
      <c r="AL1296" s="1998" t="s">
        <v>1729</v>
      </c>
      <c r="AM1296" s="1998">
        <v>2.1</v>
      </c>
      <c r="AN1296" s="1997" t="s">
        <v>192</v>
      </c>
      <c r="BX1296"/>
      <c r="BY1296"/>
      <c r="BZ1296"/>
      <c r="CA1296"/>
      <c r="CB1296"/>
      <c r="CD1296" s="1060"/>
      <c r="CE1296" s="1286"/>
      <c r="CF1296" s="1060"/>
      <c r="CG1296" s="1060"/>
      <c r="CH1296" s="1060"/>
      <c r="CK1296" s="1645"/>
      <c r="CL1296" s="1645"/>
      <c r="CM1296" s="1645"/>
      <c r="CN1296"/>
      <c r="CO1296"/>
      <c r="CP1296"/>
      <c r="CQ1296"/>
      <c r="CR1296"/>
      <c r="CS1296" s="1060"/>
      <c r="CT1296" s="1060"/>
      <c r="CU1296" s="1060"/>
      <c r="CV1296" s="1060"/>
      <c r="CW1296" s="1060"/>
      <c r="CX1296" s="1060"/>
    </row>
    <row r="1297" spans="35:102" ht="15" customHeight="1" x14ac:dyDescent="0.3">
      <c r="AI1297" s="1774">
        <v>48113019900</v>
      </c>
      <c r="AJ1297" s="1993" t="s">
        <v>1786</v>
      </c>
      <c r="AK1297" s="1993">
        <v>47857</v>
      </c>
      <c r="AL1297" s="1994" t="s">
        <v>1728</v>
      </c>
      <c r="AM1297" s="1994">
        <v>14.1</v>
      </c>
      <c r="AN1297" s="1993" t="s">
        <v>192</v>
      </c>
      <c r="BX1297"/>
      <c r="BY1297"/>
      <c r="BZ1297"/>
      <c r="CA1297"/>
      <c r="CB1297"/>
      <c r="CD1297" s="1060"/>
      <c r="CE1297" s="1286"/>
      <c r="CF1297" s="1060"/>
      <c r="CG1297" s="1060"/>
      <c r="CH1297" s="1060"/>
      <c r="CK1297" s="1645"/>
      <c r="CL1297" s="1645"/>
      <c r="CM1297" s="1645"/>
      <c r="CN1297"/>
      <c r="CO1297"/>
      <c r="CP1297"/>
      <c r="CQ1297"/>
      <c r="CR1297"/>
      <c r="CS1297" s="1060"/>
      <c r="CT1297" s="1060"/>
      <c r="CU1297" s="1060"/>
      <c r="CV1297" s="1060"/>
      <c r="CW1297" s="1060"/>
      <c r="CX1297" s="1060"/>
    </row>
    <row r="1298" spans="35:102" ht="15" customHeight="1" x14ac:dyDescent="0.3">
      <c r="AI1298" s="1996">
        <v>48113020000</v>
      </c>
      <c r="AJ1298" s="1997" t="s">
        <v>1786</v>
      </c>
      <c r="AK1298" s="1997">
        <v>155302</v>
      </c>
      <c r="AL1298" s="1998" t="s">
        <v>1729</v>
      </c>
      <c r="AM1298" s="1998">
        <v>0.1</v>
      </c>
      <c r="AN1298" s="1997" t="s">
        <v>192</v>
      </c>
      <c r="BX1298"/>
      <c r="BY1298"/>
      <c r="BZ1298"/>
      <c r="CA1298"/>
      <c r="CB1298"/>
      <c r="CD1298" s="1060"/>
      <c r="CE1298" s="1286"/>
      <c r="CF1298" s="1060"/>
      <c r="CG1298" s="1060"/>
      <c r="CH1298" s="1060"/>
      <c r="CK1298" s="1645"/>
      <c r="CL1298" s="1645"/>
      <c r="CM1298" s="1645"/>
      <c r="CN1298"/>
      <c r="CO1298"/>
      <c r="CP1298"/>
      <c r="CQ1298"/>
      <c r="CR1298"/>
      <c r="CS1298" s="1060"/>
      <c r="CT1298" s="1060"/>
      <c r="CU1298" s="1060"/>
      <c r="CV1298" s="1060"/>
      <c r="CW1298" s="1060"/>
      <c r="CX1298" s="1060"/>
    </row>
    <row r="1299" spans="35:102" ht="15" customHeight="1" x14ac:dyDescent="0.3">
      <c r="AI1299" s="1774">
        <v>48113020100</v>
      </c>
      <c r="AJ1299" s="1993" t="s">
        <v>1786</v>
      </c>
      <c r="AK1299" s="1993">
        <v>42153</v>
      </c>
      <c r="AL1299" s="1994" t="s">
        <v>1730</v>
      </c>
      <c r="AM1299" s="1994">
        <v>19.7</v>
      </c>
      <c r="AN1299" s="1993" t="s">
        <v>192</v>
      </c>
      <c r="BX1299"/>
      <c r="BY1299"/>
      <c r="BZ1299"/>
      <c r="CA1299"/>
      <c r="CB1299"/>
      <c r="CD1299" s="1060"/>
      <c r="CE1299" s="1286"/>
      <c r="CF1299" s="1060"/>
      <c r="CG1299" s="1060"/>
      <c r="CH1299" s="1060"/>
      <c r="CK1299" s="1645"/>
      <c r="CL1299" s="1645"/>
      <c r="CM1299" s="1645"/>
      <c r="CN1299"/>
      <c r="CO1299"/>
      <c r="CP1299"/>
      <c r="CQ1299"/>
      <c r="CR1299"/>
      <c r="CS1299" s="1060"/>
      <c r="CT1299" s="1060"/>
      <c r="CU1299" s="1060"/>
      <c r="CV1299" s="1060"/>
      <c r="CW1299" s="1060"/>
      <c r="CX1299" s="1060"/>
    </row>
    <row r="1300" spans="35:102" ht="15" customHeight="1" x14ac:dyDescent="0.3">
      <c r="AI1300" s="1996">
        <v>48113020200</v>
      </c>
      <c r="AJ1300" s="1997" t="s">
        <v>1786</v>
      </c>
      <c r="AK1300" s="1997">
        <v>27515</v>
      </c>
      <c r="AL1300" s="1998" t="s">
        <v>1730</v>
      </c>
      <c r="AM1300" s="1998">
        <v>34.200000000000003</v>
      </c>
      <c r="AN1300" s="1997" t="s">
        <v>193</v>
      </c>
      <c r="BX1300"/>
      <c r="BY1300"/>
      <c r="BZ1300"/>
      <c r="CA1300"/>
      <c r="CB1300"/>
      <c r="CD1300" s="1060"/>
      <c r="CE1300" s="1286"/>
      <c r="CF1300" s="1060"/>
      <c r="CG1300" s="1060"/>
      <c r="CH1300" s="1060"/>
      <c r="CK1300" s="1645"/>
      <c r="CL1300" s="1645"/>
      <c r="CM1300" s="1645"/>
      <c r="CN1300"/>
      <c r="CO1300"/>
      <c r="CP1300"/>
      <c r="CQ1300"/>
      <c r="CR1300"/>
      <c r="CS1300" s="1060"/>
      <c r="CT1300" s="1060"/>
      <c r="CU1300" s="1060"/>
      <c r="CV1300" s="1060"/>
      <c r="CW1300" s="1060"/>
      <c r="CX1300" s="1060"/>
    </row>
    <row r="1301" spans="35:102" ht="15" customHeight="1" x14ac:dyDescent="0.3">
      <c r="AI1301" s="1774">
        <v>48113020300</v>
      </c>
      <c r="AJ1301" s="1993" t="s">
        <v>1786</v>
      </c>
      <c r="AK1301" s="1993">
        <v>19442</v>
      </c>
      <c r="AL1301" s="1994" t="s">
        <v>1730</v>
      </c>
      <c r="AM1301" s="1994">
        <v>33.9</v>
      </c>
      <c r="AN1301" s="1993" t="s">
        <v>193</v>
      </c>
      <c r="BX1301"/>
      <c r="BY1301"/>
      <c r="BZ1301"/>
      <c r="CA1301"/>
      <c r="CB1301"/>
      <c r="CD1301" s="1060"/>
      <c r="CE1301" s="1286"/>
      <c r="CF1301" s="1060"/>
      <c r="CG1301" s="1060"/>
      <c r="CH1301" s="1060"/>
      <c r="CK1301" s="1645"/>
      <c r="CL1301" s="1645"/>
      <c r="CM1301" s="1645"/>
      <c r="CN1301"/>
      <c r="CO1301"/>
      <c r="CP1301"/>
      <c r="CQ1301"/>
      <c r="CR1301"/>
      <c r="CS1301" s="1060"/>
      <c r="CT1301" s="1060"/>
      <c r="CU1301" s="1060"/>
      <c r="CV1301" s="1060"/>
      <c r="CW1301" s="1060"/>
      <c r="CX1301" s="1060"/>
    </row>
    <row r="1302" spans="35:102" ht="15" customHeight="1" x14ac:dyDescent="0.3">
      <c r="AI1302" s="1996">
        <v>48113020400</v>
      </c>
      <c r="AJ1302" s="1997" t="s">
        <v>1786</v>
      </c>
      <c r="AK1302" s="1997">
        <v>66858</v>
      </c>
      <c r="AL1302" s="1998" t="s">
        <v>1727</v>
      </c>
      <c r="AM1302" s="1998">
        <v>32.1</v>
      </c>
      <c r="AN1302" s="1997" t="s">
        <v>193</v>
      </c>
      <c r="BX1302"/>
      <c r="BY1302"/>
      <c r="BZ1302"/>
      <c r="CA1302"/>
      <c r="CB1302"/>
      <c r="CD1302" s="1060"/>
      <c r="CE1302" s="1286"/>
      <c r="CF1302" s="1060"/>
      <c r="CG1302" s="1060"/>
      <c r="CH1302" s="1060"/>
      <c r="CK1302" s="1645"/>
      <c r="CL1302" s="1645"/>
      <c r="CM1302" s="1645"/>
      <c r="CN1302"/>
      <c r="CO1302"/>
      <c r="CP1302"/>
      <c r="CQ1302"/>
      <c r="CR1302"/>
      <c r="CS1302" s="1060"/>
      <c r="CT1302" s="1060"/>
      <c r="CU1302" s="1060"/>
      <c r="CV1302" s="1060"/>
      <c r="CW1302" s="1060"/>
      <c r="CX1302" s="1060"/>
    </row>
    <row r="1303" spans="35:102" ht="15" customHeight="1" x14ac:dyDescent="0.3">
      <c r="AI1303" s="1774">
        <v>48113020500</v>
      </c>
      <c r="AJ1303" s="1993" t="s">
        <v>1786</v>
      </c>
      <c r="AK1303" s="1993">
        <v>14754</v>
      </c>
      <c r="AL1303" s="1994" t="s">
        <v>1730</v>
      </c>
      <c r="AM1303" s="1994">
        <v>57.7</v>
      </c>
      <c r="AN1303" s="1993" t="s">
        <v>193</v>
      </c>
      <c r="BX1303"/>
      <c r="BY1303"/>
      <c r="BZ1303"/>
      <c r="CA1303"/>
      <c r="CB1303"/>
      <c r="CD1303" s="1060"/>
      <c r="CE1303" s="1286"/>
      <c r="CF1303" s="1060"/>
      <c r="CG1303" s="1060"/>
      <c r="CH1303" s="1060"/>
      <c r="CK1303" s="1645"/>
      <c r="CL1303" s="1645"/>
      <c r="CM1303" s="1645"/>
      <c r="CN1303"/>
      <c r="CO1303"/>
      <c r="CP1303"/>
      <c r="CQ1303"/>
      <c r="CR1303"/>
      <c r="CS1303" s="1060"/>
      <c r="CT1303" s="1060"/>
      <c r="CU1303" s="1060"/>
      <c r="CV1303" s="1060"/>
      <c r="CW1303" s="1060"/>
      <c r="CX1303" s="1060"/>
    </row>
    <row r="1304" spans="35:102" ht="15" customHeight="1" x14ac:dyDescent="0.3">
      <c r="AI1304" s="1996">
        <v>48113020600</v>
      </c>
      <c r="AJ1304" s="1997" t="s">
        <v>1786</v>
      </c>
      <c r="AK1304" s="1997">
        <v>220156</v>
      </c>
      <c r="AL1304" s="1998" t="s">
        <v>1729</v>
      </c>
      <c r="AM1304" s="1998">
        <v>2.2000000000000002</v>
      </c>
      <c r="AN1304" s="1997" t="s">
        <v>192</v>
      </c>
      <c r="BX1304"/>
      <c r="BY1304"/>
      <c r="BZ1304"/>
      <c r="CA1304"/>
      <c r="CB1304"/>
      <c r="CD1304" s="1060"/>
      <c r="CE1304" s="1286"/>
      <c r="CF1304" s="1060"/>
      <c r="CG1304" s="1060"/>
      <c r="CH1304" s="1060"/>
      <c r="CK1304" s="1645"/>
      <c r="CL1304" s="1645"/>
      <c r="CM1304" s="1645"/>
      <c r="CN1304"/>
      <c r="CO1304"/>
      <c r="CP1304"/>
      <c r="CQ1304"/>
      <c r="CR1304"/>
      <c r="CS1304" s="1060"/>
      <c r="CT1304" s="1060"/>
      <c r="CU1304" s="1060"/>
      <c r="CV1304" s="1060"/>
      <c r="CW1304" s="1060"/>
      <c r="CX1304" s="1060"/>
    </row>
    <row r="1305" spans="35:102" ht="15" customHeight="1" x14ac:dyDescent="0.3">
      <c r="AI1305" s="1774">
        <v>48113020700</v>
      </c>
      <c r="AJ1305" s="1993" t="s">
        <v>1786</v>
      </c>
      <c r="AK1305" s="1993">
        <v>61050</v>
      </c>
      <c r="AL1305" s="1994" t="s">
        <v>1727</v>
      </c>
      <c r="AM1305" s="1994">
        <v>8.5</v>
      </c>
      <c r="AN1305" s="1993" t="s">
        <v>192</v>
      </c>
      <c r="BX1305"/>
      <c r="BY1305"/>
      <c r="BZ1305"/>
      <c r="CA1305"/>
      <c r="CB1305"/>
      <c r="CD1305" s="1060"/>
      <c r="CE1305" s="1286"/>
      <c r="CF1305" s="1060"/>
      <c r="CG1305" s="1060"/>
      <c r="CH1305" s="1060"/>
      <c r="CK1305" s="1645"/>
      <c r="CL1305" s="1645"/>
      <c r="CM1305" s="1645"/>
      <c r="CN1305"/>
      <c r="CO1305"/>
      <c r="CP1305"/>
      <c r="CQ1305"/>
      <c r="CR1305"/>
      <c r="CS1305" s="1060"/>
      <c r="CT1305" s="1060"/>
      <c r="CU1305" s="1060"/>
      <c r="CV1305" s="1060"/>
      <c r="CW1305" s="1060"/>
      <c r="CX1305" s="1060"/>
    </row>
    <row r="1306" spans="35:102" ht="15" customHeight="1" x14ac:dyDescent="0.3">
      <c r="AI1306" s="1996">
        <v>48113980000</v>
      </c>
      <c r="AJ1306" s="1997" t="s">
        <v>1786</v>
      </c>
      <c r="AK1306" s="1997" t="s">
        <v>1734</v>
      </c>
      <c r="AL1306" s="1998" t="s">
        <v>2183</v>
      </c>
      <c r="AM1306" s="1998" t="s">
        <v>1734</v>
      </c>
      <c r="AN1306" s="1997" t="s">
        <v>193</v>
      </c>
      <c r="BX1306"/>
      <c r="BY1306"/>
      <c r="BZ1306"/>
      <c r="CA1306"/>
      <c r="CB1306"/>
      <c r="CD1306" s="1060"/>
      <c r="CE1306" s="1286"/>
      <c r="CF1306" s="1060"/>
      <c r="CG1306" s="1060"/>
      <c r="CH1306" s="1060"/>
      <c r="CK1306" s="1645"/>
      <c r="CL1306" s="1645"/>
      <c r="CM1306" s="1645"/>
      <c r="CN1306"/>
      <c r="CO1306"/>
      <c r="CP1306"/>
      <c r="CQ1306"/>
      <c r="CR1306"/>
      <c r="CS1306" s="1060"/>
      <c r="CT1306" s="1060"/>
      <c r="CU1306" s="1060"/>
      <c r="CV1306" s="1060"/>
      <c r="CW1306" s="1060"/>
      <c r="CX1306" s="1060"/>
    </row>
    <row r="1307" spans="35:102" ht="15" customHeight="1" x14ac:dyDescent="0.3">
      <c r="AI1307" s="1774">
        <v>48113980100</v>
      </c>
      <c r="AJ1307" s="1993" t="s">
        <v>1786</v>
      </c>
      <c r="AK1307" s="1993" t="s">
        <v>1734</v>
      </c>
      <c r="AL1307" s="1994" t="s">
        <v>2183</v>
      </c>
      <c r="AM1307" s="1994" t="s">
        <v>1734</v>
      </c>
      <c r="AN1307" s="1993" t="s">
        <v>193</v>
      </c>
      <c r="BX1307"/>
      <c r="BY1307"/>
      <c r="BZ1307"/>
      <c r="CA1307"/>
      <c r="CB1307"/>
      <c r="CD1307" s="1060"/>
      <c r="CE1307" s="1286"/>
      <c r="CF1307" s="1060"/>
      <c r="CG1307" s="1060"/>
      <c r="CH1307" s="1060"/>
      <c r="CK1307" s="1645"/>
      <c r="CL1307" s="1645"/>
      <c r="CM1307" s="1645"/>
      <c r="CN1307"/>
      <c r="CO1307"/>
      <c r="CP1307"/>
      <c r="CQ1307"/>
      <c r="CR1307"/>
      <c r="CS1307" s="1060"/>
      <c r="CT1307" s="1060"/>
      <c r="CU1307" s="1060"/>
      <c r="CV1307" s="1060"/>
      <c r="CW1307" s="1060"/>
      <c r="CX1307" s="1060"/>
    </row>
    <row r="1308" spans="35:102" ht="15" customHeight="1" x14ac:dyDescent="0.3">
      <c r="AI1308" s="1996">
        <v>48121020103</v>
      </c>
      <c r="AJ1308" s="1997" t="s">
        <v>1790</v>
      </c>
      <c r="AK1308" s="1997">
        <v>64609</v>
      </c>
      <c r="AL1308" s="1998" t="s">
        <v>1727</v>
      </c>
      <c r="AM1308" s="1998">
        <v>7.7</v>
      </c>
      <c r="AN1308" s="1997" t="s">
        <v>192</v>
      </c>
      <c r="BX1308"/>
      <c r="BY1308"/>
      <c r="BZ1308"/>
      <c r="CA1308"/>
      <c r="CB1308"/>
      <c r="CD1308" s="1060"/>
      <c r="CE1308" s="1286"/>
      <c r="CF1308" s="1060"/>
      <c r="CG1308" s="1060"/>
      <c r="CH1308" s="1060"/>
      <c r="CK1308" s="1645"/>
      <c r="CL1308" s="1645"/>
      <c r="CM1308" s="1645"/>
      <c r="CN1308"/>
      <c r="CO1308"/>
      <c r="CP1308"/>
      <c r="CQ1308"/>
      <c r="CR1308"/>
      <c r="CS1308" s="1060"/>
      <c r="CT1308" s="1060"/>
      <c r="CU1308" s="1060"/>
      <c r="CV1308" s="1060"/>
      <c r="CW1308" s="1060"/>
      <c r="CX1308" s="1060"/>
    </row>
    <row r="1309" spans="35:102" ht="15" customHeight="1" x14ac:dyDescent="0.3">
      <c r="AI1309" s="1774">
        <v>48121020104</v>
      </c>
      <c r="AJ1309" s="1993" t="s">
        <v>1790</v>
      </c>
      <c r="AK1309" s="1993">
        <v>102888</v>
      </c>
      <c r="AL1309" s="1994" t="s">
        <v>1729</v>
      </c>
      <c r="AM1309" s="1994">
        <v>2.5</v>
      </c>
      <c r="AN1309" s="1993" t="s">
        <v>192</v>
      </c>
      <c r="BX1309"/>
      <c r="BY1309"/>
      <c r="BZ1309"/>
      <c r="CA1309"/>
      <c r="CB1309"/>
      <c r="CD1309" s="1060"/>
      <c r="CE1309" s="1286"/>
      <c r="CF1309" s="1060"/>
      <c r="CG1309" s="1060"/>
      <c r="CH1309" s="1060"/>
      <c r="CK1309" s="1645"/>
      <c r="CL1309" s="1645"/>
      <c r="CM1309" s="1645"/>
      <c r="CN1309"/>
      <c r="CO1309"/>
      <c r="CP1309"/>
      <c r="CQ1309"/>
      <c r="CR1309"/>
      <c r="CS1309" s="1060"/>
      <c r="CT1309" s="1060"/>
      <c r="CU1309" s="1060"/>
      <c r="CV1309" s="1060"/>
      <c r="CW1309" s="1060"/>
      <c r="CX1309" s="1060"/>
    </row>
    <row r="1310" spans="35:102" ht="15" customHeight="1" x14ac:dyDescent="0.3">
      <c r="AI1310" s="1996">
        <v>48121020105</v>
      </c>
      <c r="AJ1310" s="1997" t="s">
        <v>1790</v>
      </c>
      <c r="AK1310" s="1997">
        <v>97471</v>
      </c>
      <c r="AL1310" s="1998" t="s">
        <v>1729</v>
      </c>
      <c r="AM1310" s="1998">
        <v>4.3</v>
      </c>
      <c r="AN1310" s="1997" t="s">
        <v>192</v>
      </c>
      <c r="BX1310"/>
      <c r="BY1310"/>
      <c r="BZ1310"/>
      <c r="CA1310"/>
      <c r="CB1310"/>
      <c r="CD1310" s="1060"/>
      <c r="CE1310" s="1286"/>
      <c r="CF1310" s="1060"/>
      <c r="CG1310" s="1060"/>
      <c r="CH1310" s="1060"/>
      <c r="CK1310" s="1645"/>
      <c r="CL1310" s="1645"/>
      <c r="CM1310" s="1645"/>
      <c r="CN1310"/>
      <c r="CO1310"/>
      <c r="CP1310"/>
      <c r="CQ1310"/>
      <c r="CR1310"/>
      <c r="CS1310" s="1060"/>
      <c r="CT1310" s="1060"/>
      <c r="CU1310" s="1060"/>
      <c r="CV1310" s="1060"/>
      <c r="CW1310" s="1060"/>
      <c r="CX1310" s="1060"/>
    </row>
    <row r="1311" spans="35:102" ht="15" customHeight="1" x14ac:dyDescent="0.3">
      <c r="AI1311" s="1774">
        <v>48121020106</v>
      </c>
      <c r="AJ1311" s="1993" t="s">
        <v>1790</v>
      </c>
      <c r="AK1311" s="1993">
        <v>91449</v>
      </c>
      <c r="AL1311" s="1994" t="s">
        <v>1729</v>
      </c>
      <c r="AM1311" s="1994">
        <v>4.5999999999999996</v>
      </c>
      <c r="AN1311" s="1993" t="s">
        <v>192</v>
      </c>
      <c r="BX1311"/>
      <c r="BY1311"/>
      <c r="BZ1311"/>
      <c r="CA1311"/>
      <c r="CB1311"/>
      <c r="CD1311" s="1060"/>
      <c r="CE1311" s="1286"/>
      <c r="CF1311" s="1060"/>
      <c r="CG1311" s="1060"/>
      <c r="CH1311" s="1060"/>
      <c r="CK1311" s="1645"/>
      <c r="CL1311" s="1645"/>
      <c r="CM1311" s="1645"/>
      <c r="CN1311"/>
      <c r="CO1311"/>
      <c r="CP1311"/>
      <c r="CQ1311"/>
      <c r="CR1311"/>
      <c r="CS1311" s="1060"/>
      <c r="CT1311" s="1060"/>
      <c r="CU1311" s="1060"/>
      <c r="CV1311" s="1060"/>
      <c r="CW1311" s="1060"/>
      <c r="CX1311" s="1060"/>
    </row>
    <row r="1312" spans="35:102" ht="15" customHeight="1" x14ac:dyDescent="0.3">
      <c r="AI1312" s="1996">
        <v>48121020107</v>
      </c>
      <c r="AJ1312" s="1997" t="s">
        <v>1790</v>
      </c>
      <c r="AK1312" s="1997">
        <v>85598</v>
      </c>
      <c r="AL1312" s="1998" t="s">
        <v>1729</v>
      </c>
      <c r="AM1312" s="1998">
        <v>4</v>
      </c>
      <c r="AN1312" s="1997" t="s">
        <v>192</v>
      </c>
      <c r="BX1312"/>
      <c r="BY1312"/>
      <c r="BZ1312"/>
      <c r="CA1312"/>
      <c r="CB1312"/>
      <c r="CD1312" s="1060"/>
      <c r="CE1312" s="1286"/>
      <c r="CF1312" s="1060"/>
      <c r="CG1312" s="1060"/>
      <c r="CH1312" s="1060"/>
      <c r="CK1312" s="1645"/>
      <c r="CL1312" s="1645"/>
      <c r="CM1312" s="1645"/>
      <c r="CN1312"/>
      <c r="CO1312"/>
      <c r="CP1312"/>
      <c r="CQ1312"/>
      <c r="CR1312"/>
      <c r="CS1312" s="1060"/>
      <c r="CT1312" s="1060"/>
      <c r="CU1312" s="1060"/>
      <c r="CV1312" s="1060"/>
      <c r="CW1312" s="1060"/>
      <c r="CX1312" s="1060"/>
    </row>
    <row r="1313" spans="35:102" ht="15" customHeight="1" x14ac:dyDescent="0.3">
      <c r="AI1313" s="1774">
        <v>48121020108</v>
      </c>
      <c r="AJ1313" s="1993" t="s">
        <v>1790</v>
      </c>
      <c r="AK1313" s="1993">
        <v>111500</v>
      </c>
      <c r="AL1313" s="1994" t="s">
        <v>1729</v>
      </c>
      <c r="AM1313" s="1994">
        <v>4.5999999999999996</v>
      </c>
      <c r="AN1313" s="1993" t="s">
        <v>192</v>
      </c>
      <c r="BX1313"/>
      <c r="BY1313"/>
      <c r="BZ1313"/>
      <c r="CA1313"/>
      <c r="CB1313"/>
      <c r="CD1313" s="1060"/>
      <c r="CE1313" s="1286"/>
      <c r="CF1313" s="1060"/>
      <c r="CG1313" s="1060"/>
      <c r="CH1313" s="1060"/>
      <c r="CK1313" s="1645"/>
      <c r="CL1313" s="1645"/>
      <c r="CM1313" s="1645"/>
      <c r="CN1313"/>
      <c r="CO1313"/>
      <c r="CP1313"/>
      <c r="CQ1313"/>
      <c r="CR1313"/>
      <c r="CS1313" s="1060"/>
      <c r="CT1313" s="1060"/>
      <c r="CU1313" s="1060"/>
      <c r="CV1313" s="1060"/>
      <c r="CW1313" s="1060"/>
      <c r="CX1313" s="1060"/>
    </row>
    <row r="1314" spans="35:102" ht="15" customHeight="1" x14ac:dyDescent="0.3">
      <c r="AI1314" s="1996">
        <v>48121020109</v>
      </c>
      <c r="AJ1314" s="1997" t="s">
        <v>1790</v>
      </c>
      <c r="AK1314" s="1997">
        <v>136679</v>
      </c>
      <c r="AL1314" s="1998" t="s">
        <v>1729</v>
      </c>
      <c r="AM1314" s="1998">
        <v>3</v>
      </c>
      <c r="AN1314" s="1997" t="s">
        <v>192</v>
      </c>
      <c r="BX1314"/>
      <c r="BY1314"/>
      <c r="BZ1314"/>
      <c r="CA1314"/>
      <c r="CB1314"/>
      <c r="CD1314" s="1060"/>
      <c r="CE1314" s="1286"/>
      <c r="CF1314" s="1060"/>
      <c r="CG1314" s="1060"/>
      <c r="CH1314" s="1060"/>
      <c r="CK1314" s="1645"/>
      <c r="CL1314" s="1645"/>
      <c r="CM1314" s="1645"/>
      <c r="CN1314"/>
      <c r="CO1314"/>
      <c r="CP1314"/>
      <c r="CQ1314"/>
      <c r="CR1314"/>
      <c r="CS1314" s="1060"/>
      <c r="CT1314" s="1060"/>
      <c r="CU1314" s="1060"/>
      <c r="CV1314" s="1060"/>
      <c r="CW1314" s="1060"/>
      <c r="CX1314" s="1060"/>
    </row>
    <row r="1315" spans="35:102" ht="15" customHeight="1" x14ac:dyDescent="0.3">
      <c r="AI1315" s="1774">
        <v>48121020110</v>
      </c>
      <c r="AJ1315" s="1993" t="s">
        <v>1790</v>
      </c>
      <c r="AK1315" s="1993">
        <v>150076</v>
      </c>
      <c r="AL1315" s="1994" t="s">
        <v>1729</v>
      </c>
      <c r="AM1315" s="1994">
        <v>2.4</v>
      </c>
      <c r="AN1315" s="1993" t="s">
        <v>192</v>
      </c>
      <c r="BX1315"/>
      <c r="BY1315"/>
      <c r="BZ1315"/>
      <c r="CA1315"/>
      <c r="CB1315"/>
      <c r="CD1315" s="1060"/>
      <c r="CE1315" s="1286"/>
      <c r="CF1315" s="1060"/>
      <c r="CG1315" s="1060"/>
      <c r="CH1315" s="1060"/>
      <c r="CK1315" s="1645"/>
      <c r="CL1315" s="1645"/>
      <c r="CM1315" s="1645"/>
      <c r="CN1315"/>
      <c r="CO1315"/>
      <c r="CP1315"/>
      <c r="CQ1315"/>
      <c r="CR1315"/>
      <c r="CS1315" s="1060"/>
      <c r="CT1315" s="1060"/>
      <c r="CU1315" s="1060"/>
      <c r="CV1315" s="1060"/>
      <c r="CW1315" s="1060"/>
      <c r="CX1315" s="1060"/>
    </row>
    <row r="1316" spans="35:102" ht="15" customHeight="1" x14ac:dyDescent="0.3">
      <c r="AI1316" s="1996">
        <v>48121020111</v>
      </c>
      <c r="AJ1316" s="1997" t="s">
        <v>1790</v>
      </c>
      <c r="AK1316" s="1997">
        <v>156317</v>
      </c>
      <c r="AL1316" s="1998" t="s">
        <v>1729</v>
      </c>
      <c r="AM1316" s="1998">
        <v>1</v>
      </c>
      <c r="AN1316" s="1997" t="s">
        <v>192</v>
      </c>
      <c r="BX1316"/>
      <c r="BY1316"/>
      <c r="BZ1316"/>
      <c r="CA1316"/>
      <c r="CB1316"/>
      <c r="CD1316" s="1060"/>
      <c r="CE1316" s="1286"/>
      <c r="CF1316" s="1060"/>
      <c r="CG1316" s="1060"/>
      <c r="CH1316" s="1060"/>
      <c r="CK1316" s="1645"/>
      <c r="CL1316" s="1645"/>
      <c r="CM1316" s="1645"/>
      <c r="CN1316"/>
      <c r="CO1316"/>
      <c r="CP1316"/>
      <c r="CQ1316"/>
      <c r="CR1316"/>
      <c r="CS1316" s="1060"/>
      <c r="CT1316" s="1060"/>
      <c r="CU1316" s="1060"/>
      <c r="CV1316" s="1060"/>
      <c r="CW1316" s="1060"/>
      <c r="CX1316" s="1060"/>
    </row>
    <row r="1317" spans="35:102" ht="15" customHeight="1" x14ac:dyDescent="0.3">
      <c r="AI1317" s="1774">
        <v>48121020112</v>
      </c>
      <c r="AJ1317" s="1993" t="s">
        <v>1790</v>
      </c>
      <c r="AK1317" s="1993">
        <v>106033</v>
      </c>
      <c r="AL1317" s="1994" t="s">
        <v>1729</v>
      </c>
      <c r="AM1317" s="1994">
        <v>4.0999999999999996</v>
      </c>
      <c r="AN1317" s="1993" t="s">
        <v>192</v>
      </c>
      <c r="BX1317"/>
      <c r="BY1317"/>
      <c r="BZ1317"/>
      <c r="CA1317"/>
      <c r="CB1317"/>
      <c r="CD1317" s="1060"/>
      <c r="CE1317" s="1286"/>
      <c r="CF1317" s="1060"/>
      <c r="CG1317" s="1060"/>
      <c r="CH1317" s="1060"/>
      <c r="CK1317" s="1645"/>
      <c r="CL1317" s="1645"/>
      <c r="CM1317" s="1645"/>
      <c r="CN1317"/>
      <c r="CO1317"/>
      <c r="CP1317"/>
      <c r="CQ1317"/>
      <c r="CR1317"/>
      <c r="CS1317" s="1060"/>
      <c r="CT1317" s="1060"/>
      <c r="CU1317" s="1060"/>
      <c r="CV1317" s="1060"/>
      <c r="CW1317" s="1060"/>
      <c r="CX1317" s="1060"/>
    </row>
    <row r="1318" spans="35:102" ht="15" customHeight="1" x14ac:dyDescent="0.3">
      <c r="AI1318" s="1996">
        <v>48121020113</v>
      </c>
      <c r="AJ1318" s="1997" t="s">
        <v>1790</v>
      </c>
      <c r="AK1318" s="1997">
        <v>90960</v>
      </c>
      <c r="AL1318" s="1998" t="s">
        <v>1729</v>
      </c>
      <c r="AM1318" s="1998">
        <v>1.7</v>
      </c>
      <c r="AN1318" s="1997" t="s">
        <v>192</v>
      </c>
      <c r="BX1318"/>
      <c r="BY1318"/>
      <c r="BZ1318"/>
      <c r="CA1318"/>
      <c r="CB1318"/>
      <c r="CD1318" s="1060"/>
      <c r="CE1318" s="1286"/>
      <c r="CF1318" s="1060"/>
      <c r="CG1318" s="1060"/>
      <c r="CH1318" s="1060"/>
      <c r="CK1318" s="1645"/>
      <c r="CL1318" s="1645"/>
      <c r="CM1318" s="1645"/>
      <c r="CN1318"/>
      <c r="CO1318"/>
      <c r="CP1318"/>
      <c r="CQ1318"/>
      <c r="CR1318"/>
      <c r="CS1318" s="1060"/>
      <c r="CT1318" s="1060"/>
      <c r="CU1318" s="1060"/>
      <c r="CV1318" s="1060"/>
      <c r="CW1318" s="1060"/>
      <c r="CX1318" s="1060"/>
    </row>
    <row r="1319" spans="35:102" ht="15" customHeight="1" x14ac:dyDescent="0.3">
      <c r="AI1319" s="1774">
        <v>48121020114</v>
      </c>
      <c r="AJ1319" s="1993" t="s">
        <v>1790</v>
      </c>
      <c r="AK1319" s="1993">
        <v>67656</v>
      </c>
      <c r="AL1319" s="1994" t="s">
        <v>1727</v>
      </c>
      <c r="AM1319" s="1994">
        <v>15.8</v>
      </c>
      <c r="AN1319" s="1993" t="s">
        <v>192</v>
      </c>
      <c r="BX1319"/>
      <c r="BY1319"/>
      <c r="BZ1319"/>
      <c r="CA1319"/>
      <c r="CB1319"/>
      <c r="CD1319" s="1060"/>
      <c r="CE1319" s="1286"/>
      <c r="CF1319" s="1060"/>
      <c r="CG1319" s="1060"/>
      <c r="CH1319" s="1060"/>
      <c r="CK1319" s="1645"/>
      <c r="CL1319" s="1645"/>
      <c r="CM1319" s="1645"/>
      <c r="CN1319"/>
      <c r="CO1319"/>
      <c r="CP1319"/>
      <c r="CQ1319"/>
      <c r="CR1319"/>
      <c r="CS1319" s="1060"/>
      <c r="CT1319" s="1060"/>
      <c r="CU1319" s="1060"/>
      <c r="CV1319" s="1060"/>
      <c r="CW1319" s="1060"/>
      <c r="CX1319" s="1060"/>
    </row>
    <row r="1320" spans="35:102" ht="15" customHeight="1" x14ac:dyDescent="0.3">
      <c r="AI1320" s="1996">
        <v>48121020115</v>
      </c>
      <c r="AJ1320" s="1997" t="s">
        <v>1790</v>
      </c>
      <c r="AK1320" s="1997">
        <v>83456</v>
      </c>
      <c r="AL1320" s="1998" t="s">
        <v>1727</v>
      </c>
      <c r="AM1320" s="1998">
        <v>11</v>
      </c>
      <c r="AN1320" s="1997" t="s">
        <v>192</v>
      </c>
      <c r="BX1320"/>
      <c r="BY1320"/>
      <c r="BZ1320"/>
      <c r="CA1320"/>
      <c r="CB1320"/>
      <c r="CD1320" s="1060"/>
      <c r="CE1320" s="1286"/>
      <c r="CF1320" s="1060"/>
      <c r="CG1320" s="1060"/>
      <c r="CH1320" s="1060"/>
      <c r="CK1320" s="1645"/>
      <c r="CL1320" s="1645"/>
      <c r="CM1320" s="1645"/>
      <c r="CN1320"/>
      <c r="CO1320"/>
      <c r="CP1320"/>
      <c r="CQ1320"/>
      <c r="CR1320"/>
      <c r="CS1320" s="1060"/>
      <c r="CT1320" s="1060"/>
      <c r="CU1320" s="1060"/>
      <c r="CV1320" s="1060"/>
      <c r="CW1320" s="1060"/>
      <c r="CX1320" s="1060"/>
    </row>
    <row r="1321" spans="35:102" ht="15" customHeight="1" x14ac:dyDescent="0.3">
      <c r="AI1321" s="1774">
        <v>48121020202</v>
      </c>
      <c r="AJ1321" s="1993" t="s">
        <v>1790</v>
      </c>
      <c r="AK1321" s="1993">
        <v>80365</v>
      </c>
      <c r="AL1321" s="1994" t="s">
        <v>1727</v>
      </c>
      <c r="AM1321" s="1994">
        <v>5.7</v>
      </c>
      <c r="AN1321" s="1993" t="s">
        <v>192</v>
      </c>
      <c r="BX1321"/>
      <c r="BY1321"/>
      <c r="BZ1321"/>
      <c r="CA1321"/>
      <c r="CB1321"/>
      <c r="CD1321" s="1060"/>
      <c r="CE1321" s="1286"/>
      <c r="CF1321" s="1060"/>
      <c r="CG1321" s="1060"/>
      <c r="CH1321" s="1060"/>
      <c r="CK1321" s="1645"/>
      <c r="CL1321" s="1645"/>
      <c r="CM1321" s="1645"/>
      <c r="CN1321"/>
      <c r="CO1321"/>
      <c r="CP1321"/>
      <c r="CQ1321"/>
      <c r="CR1321"/>
      <c r="CS1321" s="1060"/>
      <c r="CT1321" s="1060"/>
      <c r="CU1321" s="1060"/>
      <c r="CV1321" s="1060"/>
      <c r="CW1321" s="1060"/>
      <c r="CX1321" s="1060"/>
    </row>
    <row r="1322" spans="35:102" ht="15" customHeight="1" x14ac:dyDescent="0.3">
      <c r="AI1322" s="1996">
        <v>48121020203</v>
      </c>
      <c r="AJ1322" s="1997" t="s">
        <v>1790</v>
      </c>
      <c r="AK1322" s="1997">
        <v>66503</v>
      </c>
      <c r="AL1322" s="1998" t="s">
        <v>1727</v>
      </c>
      <c r="AM1322" s="1998">
        <v>7.2</v>
      </c>
      <c r="AN1322" s="1997" t="s">
        <v>192</v>
      </c>
      <c r="BX1322"/>
      <c r="BY1322"/>
      <c r="BZ1322"/>
      <c r="CA1322"/>
      <c r="CB1322"/>
      <c r="CD1322" s="1060"/>
      <c r="CE1322" s="1286"/>
      <c r="CF1322" s="1060"/>
      <c r="CG1322" s="1060"/>
      <c r="CH1322" s="1060"/>
      <c r="CK1322" s="1645"/>
      <c r="CL1322" s="1645"/>
      <c r="CM1322" s="1645"/>
      <c r="CN1322"/>
      <c r="CO1322"/>
      <c r="CP1322"/>
      <c r="CQ1322"/>
      <c r="CR1322"/>
      <c r="CS1322" s="1060"/>
      <c r="CT1322" s="1060"/>
      <c r="CU1322" s="1060"/>
      <c r="CV1322" s="1060"/>
      <c r="CW1322" s="1060"/>
      <c r="CX1322" s="1060"/>
    </row>
    <row r="1323" spans="35:102" ht="15" customHeight="1" x14ac:dyDescent="0.3">
      <c r="AI1323" s="1774">
        <v>48121020204</v>
      </c>
      <c r="AJ1323" s="1993" t="s">
        <v>1790</v>
      </c>
      <c r="AK1323" s="1993">
        <v>72297</v>
      </c>
      <c r="AL1323" s="1994" t="s">
        <v>1727</v>
      </c>
      <c r="AM1323" s="1994">
        <v>7.7</v>
      </c>
      <c r="AN1323" s="1993" t="s">
        <v>192</v>
      </c>
      <c r="BX1323"/>
      <c r="BY1323"/>
      <c r="BZ1323"/>
      <c r="CA1323"/>
      <c r="CB1323"/>
      <c r="CD1323" s="1060"/>
      <c r="CE1323" s="1286"/>
      <c r="CF1323" s="1060"/>
      <c r="CG1323" s="1060"/>
      <c r="CH1323" s="1060"/>
      <c r="CK1323" s="1645"/>
      <c r="CL1323" s="1645"/>
      <c r="CM1323" s="1645"/>
      <c r="CN1323"/>
      <c r="CO1323"/>
      <c r="CP1323"/>
      <c r="CQ1323"/>
      <c r="CR1323"/>
      <c r="CS1323" s="1060"/>
      <c r="CT1323" s="1060"/>
      <c r="CU1323" s="1060"/>
      <c r="CV1323" s="1060"/>
      <c r="CW1323" s="1060"/>
      <c r="CX1323" s="1060"/>
    </row>
    <row r="1324" spans="35:102" ht="15" customHeight="1" x14ac:dyDescent="0.3">
      <c r="AI1324" s="1996">
        <v>48121020205</v>
      </c>
      <c r="AJ1324" s="1997" t="s">
        <v>1790</v>
      </c>
      <c r="AK1324" s="1997">
        <v>67917</v>
      </c>
      <c r="AL1324" s="1998" t="s">
        <v>1727</v>
      </c>
      <c r="AM1324" s="1998">
        <v>15.2</v>
      </c>
      <c r="AN1324" s="1997" t="s">
        <v>192</v>
      </c>
      <c r="BX1324"/>
      <c r="BY1324"/>
      <c r="BZ1324"/>
      <c r="CA1324"/>
      <c r="CB1324"/>
      <c r="CD1324" s="1060"/>
      <c r="CE1324" s="1286"/>
      <c r="CF1324" s="1060"/>
      <c r="CG1324" s="1060"/>
      <c r="CH1324" s="1060"/>
      <c r="CK1324" s="1645"/>
      <c r="CL1324" s="1645"/>
      <c r="CM1324" s="1645"/>
      <c r="CN1324"/>
      <c r="CO1324"/>
      <c r="CP1324"/>
      <c r="CQ1324"/>
      <c r="CR1324"/>
      <c r="CS1324" s="1060"/>
      <c r="CT1324" s="1060"/>
      <c r="CU1324" s="1060"/>
      <c r="CV1324" s="1060"/>
      <c r="CW1324" s="1060"/>
      <c r="CX1324" s="1060"/>
    </row>
    <row r="1325" spans="35:102" ht="15" customHeight="1" x14ac:dyDescent="0.3">
      <c r="AI1325" s="1774">
        <v>48121020303</v>
      </c>
      <c r="AJ1325" s="1993" t="s">
        <v>1790</v>
      </c>
      <c r="AK1325" s="1993">
        <v>119015</v>
      </c>
      <c r="AL1325" s="1994" t="s">
        <v>1729</v>
      </c>
      <c r="AM1325" s="1994">
        <v>3</v>
      </c>
      <c r="AN1325" s="1993" t="s">
        <v>192</v>
      </c>
      <c r="BX1325"/>
      <c r="BY1325"/>
      <c r="BZ1325"/>
      <c r="CA1325"/>
      <c r="CB1325"/>
      <c r="CD1325" s="1060"/>
      <c r="CE1325" s="1286"/>
      <c r="CF1325" s="1060"/>
      <c r="CG1325" s="1060"/>
      <c r="CH1325" s="1060"/>
      <c r="CK1325" s="1645"/>
      <c r="CL1325" s="1645"/>
      <c r="CM1325" s="1645"/>
      <c r="CN1325"/>
      <c r="CO1325"/>
      <c r="CP1325"/>
      <c r="CQ1325"/>
      <c r="CR1325"/>
      <c r="CS1325" s="1060"/>
      <c r="CT1325" s="1060"/>
      <c r="CU1325" s="1060"/>
      <c r="CV1325" s="1060"/>
      <c r="CW1325" s="1060"/>
      <c r="CX1325" s="1060"/>
    </row>
    <row r="1326" spans="35:102" ht="15" customHeight="1" x14ac:dyDescent="0.3">
      <c r="AI1326" s="1996">
        <v>48121020305</v>
      </c>
      <c r="AJ1326" s="1997" t="s">
        <v>1790</v>
      </c>
      <c r="AK1326" s="1997">
        <v>134219</v>
      </c>
      <c r="AL1326" s="1998" t="s">
        <v>1729</v>
      </c>
      <c r="AM1326" s="1998">
        <v>3.3</v>
      </c>
      <c r="AN1326" s="1997" t="s">
        <v>192</v>
      </c>
      <c r="BX1326"/>
      <c r="BY1326"/>
      <c r="BZ1326"/>
      <c r="CA1326"/>
      <c r="CB1326"/>
      <c r="CD1326" s="1060"/>
      <c r="CE1326" s="1286"/>
      <c r="CF1326" s="1060"/>
      <c r="CG1326" s="1060"/>
      <c r="CH1326" s="1060"/>
      <c r="CK1326" s="1645"/>
      <c r="CL1326" s="1645"/>
      <c r="CM1326" s="1645"/>
      <c r="CN1326"/>
      <c r="CO1326"/>
      <c r="CP1326"/>
      <c r="CQ1326"/>
      <c r="CR1326"/>
      <c r="CS1326" s="1060"/>
      <c r="CT1326" s="1060"/>
      <c r="CU1326" s="1060"/>
      <c r="CV1326" s="1060"/>
      <c r="CW1326" s="1060"/>
      <c r="CX1326" s="1060"/>
    </row>
    <row r="1327" spans="35:102" ht="15" customHeight="1" x14ac:dyDescent="0.3">
      <c r="AI1327" s="1774">
        <v>48121020306</v>
      </c>
      <c r="AJ1327" s="1993" t="s">
        <v>1790</v>
      </c>
      <c r="AK1327" s="1993">
        <v>64211</v>
      </c>
      <c r="AL1327" s="1994" t="s">
        <v>1727</v>
      </c>
      <c r="AM1327" s="1994">
        <v>5.2</v>
      </c>
      <c r="AN1327" s="1993" t="s">
        <v>192</v>
      </c>
      <c r="BX1327"/>
      <c r="BY1327"/>
      <c r="BZ1327"/>
      <c r="CA1327"/>
      <c r="CB1327"/>
      <c r="CD1327" s="1060"/>
      <c r="CE1327" s="1286"/>
      <c r="CF1327" s="1060"/>
      <c r="CG1327" s="1060"/>
      <c r="CH1327" s="1060"/>
      <c r="CK1327" s="1645"/>
      <c r="CL1327" s="1645"/>
      <c r="CM1327" s="1645"/>
      <c r="CN1327"/>
      <c r="CO1327"/>
      <c r="CP1327"/>
      <c r="CQ1327"/>
      <c r="CR1327"/>
      <c r="CS1327" s="1060"/>
      <c r="CT1327" s="1060"/>
      <c r="CU1327" s="1060"/>
      <c r="CV1327" s="1060"/>
      <c r="CW1327" s="1060"/>
      <c r="CX1327" s="1060"/>
    </row>
    <row r="1328" spans="35:102" ht="15" customHeight="1" x14ac:dyDescent="0.3">
      <c r="AI1328" s="1996">
        <v>48121020307</v>
      </c>
      <c r="AJ1328" s="1997" t="s">
        <v>1790</v>
      </c>
      <c r="AK1328" s="1997">
        <v>127480</v>
      </c>
      <c r="AL1328" s="1998" t="s">
        <v>1729</v>
      </c>
      <c r="AM1328" s="1998">
        <v>4.5</v>
      </c>
      <c r="AN1328" s="1997" t="s">
        <v>192</v>
      </c>
      <c r="BX1328"/>
      <c r="BY1328"/>
      <c r="BZ1328"/>
      <c r="CA1328"/>
      <c r="CB1328"/>
      <c r="CD1328" s="1060"/>
      <c r="CE1328" s="1286"/>
      <c r="CF1328" s="1060"/>
      <c r="CG1328" s="1060"/>
      <c r="CH1328" s="1060"/>
      <c r="CK1328" s="1645"/>
      <c r="CL1328" s="1645"/>
      <c r="CM1328" s="1645"/>
      <c r="CN1328"/>
      <c r="CO1328"/>
      <c r="CP1328"/>
      <c r="CQ1328"/>
      <c r="CR1328"/>
      <c r="CS1328" s="1060"/>
      <c r="CT1328" s="1060"/>
      <c r="CU1328" s="1060"/>
      <c r="CV1328" s="1060"/>
      <c r="CW1328" s="1060"/>
      <c r="CX1328" s="1060"/>
    </row>
    <row r="1329" spans="35:102" ht="15" customHeight="1" x14ac:dyDescent="0.3">
      <c r="AI1329" s="1774">
        <v>48121020308</v>
      </c>
      <c r="AJ1329" s="1993" t="s">
        <v>1790</v>
      </c>
      <c r="AK1329" s="1993">
        <v>91851</v>
      </c>
      <c r="AL1329" s="1994" t="s">
        <v>1729</v>
      </c>
      <c r="AM1329" s="1994">
        <v>5.2</v>
      </c>
      <c r="AN1329" s="1993" t="s">
        <v>192</v>
      </c>
      <c r="BX1329"/>
      <c r="BY1329"/>
      <c r="BZ1329"/>
      <c r="CA1329"/>
      <c r="CB1329"/>
      <c r="CD1329" s="1060"/>
      <c r="CE1329" s="1286"/>
      <c r="CF1329" s="1060"/>
      <c r="CG1329" s="1060"/>
      <c r="CH1329" s="1060"/>
      <c r="CK1329" s="1645"/>
      <c r="CL1329" s="1645"/>
      <c r="CM1329" s="1645"/>
      <c r="CN1329"/>
      <c r="CO1329"/>
      <c r="CP1329"/>
      <c r="CQ1329"/>
      <c r="CR1329"/>
      <c r="CS1329" s="1060"/>
      <c r="CT1329" s="1060"/>
      <c r="CU1329" s="1060"/>
      <c r="CV1329" s="1060"/>
      <c r="CW1329" s="1060"/>
      <c r="CX1329" s="1060"/>
    </row>
    <row r="1330" spans="35:102" ht="15" customHeight="1" x14ac:dyDescent="0.3">
      <c r="AI1330" s="1996">
        <v>48121020309</v>
      </c>
      <c r="AJ1330" s="1997" t="s">
        <v>1790</v>
      </c>
      <c r="AK1330" s="1997">
        <v>84258</v>
      </c>
      <c r="AL1330" s="1998" t="s">
        <v>1729</v>
      </c>
      <c r="AM1330" s="1998">
        <v>8.4</v>
      </c>
      <c r="AN1330" s="1997" t="s">
        <v>192</v>
      </c>
      <c r="BX1330"/>
      <c r="BY1330"/>
      <c r="BZ1330"/>
      <c r="CA1330"/>
      <c r="CB1330"/>
      <c r="CD1330" s="1060"/>
      <c r="CE1330" s="1286"/>
      <c r="CF1330" s="1060"/>
      <c r="CG1330" s="1060"/>
      <c r="CH1330" s="1060"/>
      <c r="CK1330" s="1645"/>
      <c r="CL1330" s="1645"/>
      <c r="CM1330" s="1645"/>
      <c r="CN1330"/>
      <c r="CO1330"/>
      <c r="CP1330"/>
      <c r="CQ1330"/>
      <c r="CR1330"/>
      <c r="CS1330" s="1060"/>
      <c r="CT1330" s="1060"/>
      <c r="CU1330" s="1060"/>
      <c r="CV1330" s="1060"/>
      <c r="CW1330" s="1060"/>
      <c r="CX1330" s="1060"/>
    </row>
    <row r="1331" spans="35:102" ht="15" customHeight="1" x14ac:dyDescent="0.3">
      <c r="AI1331" s="1774">
        <v>48121020310</v>
      </c>
      <c r="AJ1331" s="1993" t="s">
        <v>1790</v>
      </c>
      <c r="AK1331" s="1993">
        <v>72650</v>
      </c>
      <c r="AL1331" s="1994" t="s">
        <v>1727</v>
      </c>
      <c r="AM1331" s="1994">
        <v>4.4000000000000004</v>
      </c>
      <c r="AN1331" s="1993" t="s">
        <v>192</v>
      </c>
      <c r="BX1331"/>
      <c r="BY1331"/>
      <c r="BZ1331"/>
      <c r="CA1331"/>
      <c r="CB1331"/>
      <c r="CD1331" s="1060"/>
      <c r="CE1331" s="1286"/>
      <c r="CF1331" s="1060"/>
      <c r="CG1331" s="1060"/>
      <c r="CH1331" s="1060"/>
      <c r="CK1331" s="1645"/>
      <c r="CL1331" s="1645"/>
      <c r="CM1331" s="1645"/>
      <c r="CN1331"/>
      <c r="CO1331"/>
      <c r="CP1331"/>
      <c r="CQ1331"/>
      <c r="CR1331"/>
      <c r="CS1331" s="1060"/>
      <c r="CT1331" s="1060"/>
      <c r="CU1331" s="1060"/>
      <c r="CV1331" s="1060"/>
      <c r="CW1331" s="1060"/>
      <c r="CX1331" s="1060"/>
    </row>
    <row r="1332" spans="35:102" ht="15" customHeight="1" x14ac:dyDescent="0.3">
      <c r="AI1332" s="1996">
        <v>48121020401</v>
      </c>
      <c r="AJ1332" s="1997" t="s">
        <v>1790</v>
      </c>
      <c r="AK1332" s="1997">
        <v>60296</v>
      </c>
      <c r="AL1332" s="1998" t="s">
        <v>1727</v>
      </c>
      <c r="AM1332" s="1998">
        <v>15.7</v>
      </c>
      <c r="AN1332" s="1997" t="s">
        <v>192</v>
      </c>
      <c r="BX1332"/>
      <c r="BY1332"/>
      <c r="BZ1332"/>
      <c r="CA1332"/>
      <c r="CB1332"/>
      <c r="CD1332" s="1060"/>
      <c r="CE1332" s="1286"/>
      <c r="CF1332" s="1060"/>
      <c r="CG1332" s="1060"/>
      <c r="CH1332" s="1060"/>
      <c r="CK1332" s="1645"/>
      <c r="CL1332" s="1645"/>
      <c r="CM1332" s="1645"/>
      <c r="CN1332"/>
      <c r="CO1332"/>
      <c r="CP1332"/>
      <c r="CQ1332"/>
      <c r="CR1332"/>
      <c r="CS1332" s="1060"/>
      <c r="CT1332" s="1060"/>
      <c r="CU1332" s="1060"/>
      <c r="CV1332" s="1060"/>
      <c r="CW1332" s="1060"/>
      <c r="CX1332" s="1060"/>
    </row>
    <row r="1333" spans="35:102" ht="15" customHeight="1" x14ac:dyDescent="0.3">
      <c r="AI1333" s="1774">
        <v>48121020402</v>
      </c>
      <c r="AJ1333" s="1993" t="s">
        <v>1790</v>
      </c>
      <c r="AK1333" s="1993">
        <v>70167</v>
      </c>
      <c r="AL1333" s="1994" t="s">
        <v>1727</v>
      </c>
      <c r="AM1333" s="1994">
        <v>8</v>
      </c>
      <c r="AN1333" s="1993" t="s">
        <v>192</v>
      </c>
      <c r="BX1333"/>
      <c r="BY1333"/>
      <c r="BZ1333"/>
      <c r="CA1333"/>
      <c r="CB1333"/>
      <c r="CD1333" s="1060"/>
      <c r="CE1333" s="1286"/>
      <c r="CF1333" s="1060"/>
      <c r="CG1333" s="1060"/>
      <c r="CH1333" s="1060"/>
      <c r="CK1333" s="1645"/>
      <c r="CL1333" s="1645"/>
      <c r="CM1333" s="1645"/>
      <c r="CN1333"/>
      <c r="CO1333"/>
      <c r="CP1333"/>
      <c r="CQ1333"/>
      <c r="CR1333"/>
      <c r="CS1333" s="1060"/>
      <c r="CT1333" s="1060"/>
      <c r="CU1333" s="1060"/>
      <c r="CV1333" s="1060"/>
      <c r="CW1333" s="1060"/>
      <c r="CX1333" s="1060"/>
    </row>
    <row r="1334" spans="35:102" ht="15" customHeight="1" x14ac:dyDescent="0.3">
      <c r="AI1334" s="1996">
        <v>48121020403</v>
      </c>
      <c r="AJ1334" s="1997" t="s">
        <v>1790</v>
      </c>
      <c r="AK1334" s="1997">
        <v>45913</v>
      </c>
      <c r="AL1334" s="1998" t="s">
        <v>1728</v>
      </c>
      <c r="AM1334" s="1998">
        <v>28.1</v>
      </c>
      <c r="AN1334" s="1997" t="s">
        <v>193</v>
      </c>
      <c r="BX1334"/>
      <c r="BY1334"/>
      <c r="BZ1334"/>
      <c r="CA1334"/>
      <c r="CB1334"/>
      <c r="CD1334" s="1060"/>
      <c r="CE1334" s="1286"/>
      <c r="CF1334" s="1060"/>
      <c r="CG1334" s="1060"/>
      <c r="CH1334" s="1060"/>
      <c r="CK1334" s="1645"/>
      <c r="CL1334" s="1645"/>
      <c r="CM1334" s="1645"/>
      <c r="CN1334"/>
      <c r="CO1334"/>
      <c r="CP1334"/>
      <c r="CQ1334"/>
      <c r="CR1334"/>
      <c r="CS1334" s="1060"/>
      <c r="CT1334" s="1060"/>
      <c r="CU1334" s="1060"/>
      <c r="CV1334" s="1060"/>
      <c r="CW1334" s="1060"/>
      <c r="CX1334" s="1060"/>
    </row>
    <row r="1335" spans="35:102" ht="15" customHeight="1" x14ac:dyDescent="0.3">
      <c r="AI1335" s="1774">
        <v>48121020503</v>
      </c>
      <c r="AJ1335" s="1993" t="s">
        <v>1790</v>
      </c>
      <c r="AK1335" s="1993">
        <v>35848</v>
      </c>
      <c r="AL1335" s="1994" t="s">
        <v>1730</v>
      </c>
      <c r="AM1335" s="1994">
        <v>26.4</v>
      </c>
      <c r="AN1335" s="1993" t="s">
        <v>193</v>
      </c>
      <c r="BX1335"/>
      <c r="BY1335"/>
      <c r="BZ1335"/>
      <c r="CA1335"/>
      <c r="CB1335"/>
      <c r="CD1335" s="1060"/>
      <c r="CE1335" s="1286"/>
      <c r="CF1335" s="1060"/>
      <c r="CG1335" s="1060"/>
      <c r="CH1335" s="1060"/>
      <c r="CK1335" s="1645"/>
      <c r="CL1335" s="1645"/>
      <c r="CM1335" s="1645"/>
      <c r="CN1335"/>
      <c r="CO1335"/>
      <c r="CP1335"/>
      <c r="CQ1335"/>
      <c r="CR1335"/>
      <c r="CS1335" s="1060"/>
      <c r="CT1335" s="1060"/>
      <c r="CU1335" s="1060"/>
      <c r="CV1335" s="1060"/>
      <c r="CW1335" s="1060"/>
      <c r="CX1335" s="1060"/>
    </row>
    <row r="1336" spans="35:102" ht="15" customHeight="1" x14ac:dyDescent="0.3">
      <c r="AI1336" s="1996">
        <v>48121020504</v>
      </c>
      <c r="AJ1336" s="1997" t="s">
        <v>1790</v>
      </c>
      <c r="AK1336" s="1997">
        <v>48500</v>
      </c>
      <c r="AL1336" s="1998" t="s">
        <v>1728</v>
      </c>
      <c r="AM1336" s="1998">
        <v>18.899999999999999</v>
      </c>
      <c r="AN1336" s="1997" t="s">
        <v>192</v>
      </c>
      <c r="BX1336"/>
      <c r="BY1336"/>
      <c r="BZ1336"/>
      <c r="CA1336"/>
      <c r="CB1336"/>
      <c r="CD1336" s="1060"/>
      <c r="CE1336" s="1286"/>
      <c r="CF1336" s="1060"/>
      <c r="CG1336" s="1060"/>
      <c r="CH1336" s="1060"/>
      <c r="CK1336" s="1645"/>
      <c r="CL1336" s="1645"/>
      <c r="CM1336" s="1645"/>
      <c r="CN1336"/>
      <c r="CO1336"/>
      <c r="CP1336"/>
      <c r="CQ1336"/>
      <c r="CR1336"/>
      <c r="CS1336" s="1060"/>
      <c r="CT1336" s="1060"/>
      <c r="CU1336" s="1060"/>
      <c r="CV1336" s="1060"/>
      <c r="CW1336" s="1060"/>
      <c r="CX1336" s="1060"/>
    </row>
    <row r="1337" spans="35:102" ht="15" customHeight="1" x14ac:dyDescent="0.3">
      <c r="AI1337" s="1774">
        <v>48121020505</v>
      </c>
      <c r="AJ1337" s="1993" t="s">
        <v>1790</v>
      </c>
      <c r="AK1337" s="1993">
        <v>87196</v>
      </c>
      <c r="AL1337" s="1994" t="s">
        <v>1729</v>
      </c>
      <c r="AM1337" s="1994">
        <v>7.8</v>
      </c>
      <c r="AN1337" s="1993" t="s">
        <v>192</v>
      </c>
      <c r="BX1337"/>
      <c r="BY1337"/>
      <c r="BZ1337"/>
      <c r="CA1337"/>
      <c r="CB1337"/>
      <c r="CD1337" s="1060"/>
      <c r="CE1337" s="1286"/>
      <c r="CF1337" s="1060"/>
      <c r="CG1337" s="1060"/>
      <c r="CH1337" s="1060"/>
      <c r="CK1337" s="1645"/>
      <c r="CL1337" s="1645"/>
      <c r="CM1337" s="1645"/>
      <c r="CN1337"/>
      <c r="CO1337"/>
      <c r="CP1337"/>
      <c r="CQ1337"/>
      <c r="CR1337"/>
      <c r="CS1337" s="1060"/>
      <c r="CT1337" s="1060"/>
      <c r="CU1337" s="1060"/>
      <c r="CV1337" s="1060"/>
      <c r="CW1337" s="1060"/>
      <c r="CX1337" s="1060"/>
    </row>
    <row r="1338" spans="35:102" ht="15" customHeight="1" x14ac:dyDescent="0.3">
      <c r="AI1338" s="1996">
        <v>48121020506</v>
      </c>
      <c r="AJ1338" s="1997" t="s">
        <v>1790</v>
      </c>
      <c r="AK1338" s="1997">
        <v>72244</v>
      </c>
      <c r="AL1338" s="1998" t="s">
        <v>1727</v>
      </c>
      <c r="AM1338" s="1998">
        <v>4</v>
      </c>
      <c r="AN1338" s="1997" t="s">
        <v>192</v>
      </c>
      <c r="BX1338"/>
      <c r="BY1338"/>
      <c r="BZ1338"/>
      <c r="CA1338"/>
      <c r="CB1338"/>
      <c r="CD1338" s="1060"/>
      <c r="CE1338" s="1286"/>
      <c r="CF1338" s="1060"/>
      <c r="CG1338" s="1060"/>
      <c r="CH1338" s="1060"/>
      <c r="CK1338" s="1645"/>
      <c r="CL1338" s="1645"/>
      <c r="CM1338" s="1645"/>
      <c r="CN1338"/>
      <c r="CO1338"/>
      <c r="CP1338"/>
      <c r="CQ1338"/>
      <c r="CR1338"/>
      <c r="CS1338" s="1060"/>
      <c r="CT1338" s="1060"/>
      <c r="CU1338" s="1060"/>
      <c r="CV1338" s="1060"/>
      <c r="CW1338" s="1060"/>
      <c r="CX1338" s="1060"/>
    </row>
    <row r="1339" spans="35:102" ht="15" customHeight="1" x14ac:dyDescent="0.3">
      <c r="AI1339" s="1774">
        <v>48121020601</v>
      </c>
      <c r="AJ1339" s="1993" t="s">
        <v>1790</v>
      </c>
      <c r="AK1339" s="1993">
        <v>33431</v>
      </c>
      <c r="AL1339" s="1994" t="s">
        <v>1730</v>
      </c>
      <c r="AM1339" s="1994">
        <v>33.5</v>
      </c>
      <c r="AN1339" s="1993" t="s">
        <v>193</v>
      </c>
      <c r="BX1339"/>
      <c r="BY1339"/>
      <c r="BZ1339"/>
      <c r="CA1339"/>
      <c r="CB1339"/>
      <c r="CD1339" s="1060"/>
      <c r="CE1339" s="1286"/>
      <c r="CF1339" s="1060"/>
      <c r="CG1339" s="1060"/>
      <c r="CH1339" s="1060"/>
      <c r="CK1339" s="1645"/>
      <c r="CL1339" s="1645"/>
      <c r="CM1339" s="1645"/>
      <c r="CN1339"/>
      <c r="CO1339"/>
      <c r="CP1339"/>
      <c r="CQ1339"/>
      <c r="CR1339"/>
      <c r="CS1339" s="1060"/>
      <c r="CT1339" s="1060"/>
      <c r="CU1339" s="1060"/>
      <c r="CV1339" s="1060"/>
      <c r="CW1339" s="1060"/>
      <c r="CX1339" s="1060"/>
    </row>
    <row r="1340" spans="35:102" ht="15" customHeight="1" x14ac:dyDescent="0.3">
      <c r="AI1340" s="1996">
        <v>48121020602</v>
      </c>
      <c r="AJ1340" s="1997" t="s">
        <v>1790</v>
      </c>
      <c r="AK1340" s="1997">
        <v>50309</v>
      </c>
      <c r="AL1340" s="1998" t="s">
        <v>1728</v>
      </c>
      <c r="AM1340" s="1998">
        <v>17.5</v>
      </c>
      <c r="AN1340" s="1997" t="s">
        <v>192</v>
      </c>
      <c r="BX1340"/>
      <c r="BY1340"/>
      <c r="BZ1340"/>
      <c r="CA1340"/>
      <c r="CB1340"/>
      <c r="CD1340" s="1060"/>
      <c r="CE1340" s="1286"/>
      <c r="CF1340" s="1060"/>
      <c r="CG1340" s="1060"/>
      <c r="CH1340" s="1060"/>
      <c r="CK1340" s="1645"/>
      <c r="CL1340" s="1645"/>
      <c r="CM1340" s="1645"/>
      <c r="CN1340"/>
      <c r="CO1340"/>
      <c r="CP1340"/>
      <c r="CQ1340"/>
      <c r="CR1340"/>
      <c r="CS1340" s="1060"/>
      <c r="CT1340" s="1060"/>
      <c r="CU1340" s="1060"/>
      <c r="CV1340" s="1060"/>
      <c r="CW1340" s="1060"/>
      <c r="CX1340" s="1060"/>
    </row>
    <row r="1341" spans="35:102" ht="15" customHeight="1" x14ac:dyDescent="0.3">
      <c r="AI1341" s="1774">
        <v>48121020700</v>
      </c>
      <c r="AJ1341" s="1993" t="s">
        <v>1790</v>
      </c>
      <c r="AK1341" s="1993">
        <v>24928</v>
      </c>
      <c r="AL1341" s="1994" t="s">
        <v>1730</v>
      </c>
      <c r="AM1341" s="1994">
        <v>38.5</v>
      </c>
      <c r="AN1341" s="1993" t="s">
        <v>193</v>
      </c>
      <c r="BX1341"/>
      <c r="BY1341"/>
      <c r="BZ1341"/>
      <c r="CA1341"/>
      <c r="CB1341"/>
      <c r="CD1341" s="1060"/>
      <c r="CE1341" s="1286"/>
      <c r="CF1341" s="1060"/>
      <c r="CG1341" s="1060"/>
      <c r="CH1341" s="1060"/>
      <c r="CK1341" s="1645"/>
      <c r="CL1341" s="1645"/>
      <c r="CM1341" s="1645"/>
      <c r="CN1341"/>
      <c r="CO1341"/>
      <c r="CP1341"/>
      <c r="CQ1341"/>
      <c r="CR1341"/>
      <c r="CS1341" s="1060"/>
      <c r="CT1341" s="1060"/>
      <c r="CU1341" s="1060"/>
      <c r="CV1341" s="1060"/>
      <c r="CW1341" s="1060"/>
      <c r="CX1341" s="1060"/>
    </row>
    <row r="1342" spans="35:102" ht="15" customHeight="1" x14ac:dyDescent="0.3">
      <c r="AI1342" s="1996">
        <v>48121020800</v>
      </c>
      <c r="AJ1342" s="1997" t="s">
        <v>1790</v>
      </c>
      <c r="AK1342" s="1997">
        <v>33726</v>
      </c>
      <c r="AL1342" s="1998" t="s">
        <v>1730</v>
      </c>
      <c r="AM1342" s="1998">
        <v>34.9</v>
      </c>
      <c r="AN1342" s="1997" t="s">
        <v>193</v>
      </c>
      <c r="BX1342"/>
      <c r="BY1342"/>
      <c r="BZ1342"/>
      <c r="CA1342"/>
      <c r="CB1342"/>
      <c r="CD1342" s="1060"/>
      <c r="CE1342" s="1286"/>
      <c r="CF1342" s="1060"/>
      <c r="CG1342" s="1060"/>
      <c r="CH1342" s="1060"/>
      <c r="CK1342" s="1645"/>
      <c r="CL1342" s="1645"/>
      <c r="CM1342" s="1645"/>
      <c r="CN1342"/>
      <c r="CO1342"/>
      <c r="CP1342"/>
      <c r="CQ1342"/>
      <c r="CR1342"/>
      <c r="CS1342" s="1060"/>
      <c r="CT1342" s="1060"/>
      <c r="CU1342" s="1060"/>
      <c r="CV1342" s="1060"/>
      <c r="CW1342" s="1060"/>
      <c r="CX1342" s="1060"/>
    </row>
    <row r="1343" spans="35:102" ht="15" customHeight="1" x14ac:dyDescent="0.3">
      <c r="AI1343" s="1774">
        <v>48121020900</v>
      </c>
      <c r="AJ1343" s="1993" t="s">
        <v>1790</v>
      </c>
      <c r="AK1343" s="1993">
        <v>21285</v>
      </c>
      <c r="AL1343" s="1994" t="s">
        <v>1730</v>
      </c>
      <c r="AM1343" s="1994">
        <v>41.8</v>
      </c>
      <c r="AN1343" s="1993" t="s">
        <v>193</v>
      </c>
      <c r="BX1343"/>
      <c r="BY1343"/>
      <c r="BZ1343"/>
      <c r="CA1343"/>
      <c r="CB1343"/>
      <c r="CD1343" s="1060"/>
      <c r="CE1343" s="1286"/>
      <c r="CF1343" s="1060"/>
      <c r="CG1343" s="1060"/>
      <c r="CH1343" s="1060"/>
      <c r="CK1343" s="1645"/>
      <c r="CL1343" s="1645"/>
      <c r="CM1343" s="1645"/>
      <c r="CN1343"/>
      <c r="CO1343"/>
      <c r="CP1343"/>
      <c r="CQ1343"/>
      <c r="CR1343"/>
      <c r="CS1343" s="1060"/>
      <c r="CT1343" s="1060"/>
      <c r="CU1343" s="1060"/>
      <c r="CV1343" s="1060"/>
      <c r="CW1343" s="1060"/>
      <c r="CX1343" s="1060"/>
    </row>
    <row r="1344" spans="35:102" ht="15" customHeight="1" x14ac:dyDescent="0.3">
      <c r="AI1344" s="1996">
        <v>48121021000</v>
      </c>
      <c r="AJ1344" s="1997" t="s">
        <v>1790</v>
      </c>
      <c r="AK1344" s="1997">
        <v>23581</v>
      </c>
      <c r="AL1344" s="1998" t="s">
        <v>1730</v>
      </c>
      <c r="AM1344" s="1998">
        <v>42</v>
      </c>
      <c r="AN1344" s="1997" t="s">
        <v>193</v>
      </c>
      <c r="BX1344"/>
      <c r="BY1344"/>
      <c r="BZ1344"/>
      <c r="CA1344"/>
      <c r="CB1344"/>
      <c r="CD1344" s="1060"/>
      <c r="CE1344" s="1286"/>
      <c r="CF1344" s="1060"/>
      <c r="CG1344" s="1060"/>
      <c r="CH1344" s="1060"/>
      <c r="CK1344" s="1645"/>
      <c r="CL1344" s="1645"/>
      <c r="CM1344" s="1645"/>
      <c r="CN1344"/>
      <c r="CO1344"/>
      <c r="CP1344"/>
      <c r="CQ1344"/>
      <c r="CR1344"/>
      <c r="CS1344" s="1060"/>
      <c r="CT1344" s="1060"/>
      <c r="CU1344" s="1060"/>
      <c r="CV1344" s="1060"/>
      <c r="CW1344" s="1060"/>
      <c r="CX1344" s="1060"/>
    </row>
    <row r="1345" spans="35:102" ht="15" customHeight="1" x14ac:dyDescent="0.3">
      <c r="AI1345" s="1774">
        <v>48121021100</v>
      </c>
      <c r="AJ1345" s="1993" t="s">
        <v>1790</v>
      </c>
      <c r="AK1345" s="1993">
        <v>17477</v>
      </c>
      <c r="AL1345" s="1994" t="s">
        <v>1730</v>
      </c>
      <c r="AM1345" s="1994">
        <v>44.5</v>
      </c>
      <c r="AN1345" s="1993" t="s">
        <v>193</v>
      </c>
      <c r="BX1345"/>
      <c r="BY1345"/>
      <c r="BZ1345"/>
      <c r="CA1345"/>
      <c r="CB1345"/>
      <c r="CD1345" s="1060"/>
      <c r="CE1345" s="1286"/>
      <c r="CF1345" s="1060"/>
      <c r="CG1345" s="1060"/>
      <c r="CH1345" s="1060"/>
      <c r="CK1345" s="1645"/>
      <c r="CL1345" s="1645"/>
      <c r="CM1345" s="1645"/>
      <c r="CN1345"/>
      <c r="CO1345"/>
      <c r="CP1345"/>
      <c r="CQ1345"/>
      <c r="CR1345"/>
      <c r="CS1345" s="1060"/>
      <c r="CT1345" s="1060"/>
      <c r="CU1345" s="1060"/>
      <c r="CV1345" s="1060"/>
      <c r="CW1345" s="1060"/>
      <c r="CX1345" s="1060"/>
    </row>
    <row r="1346" spans="35:102" ht="15" customHeight="1" x14ac:dyDescent="0.3">
      <c r="AI1346" s="1996">
        <v>48121021201</v>
      </c>
      <c r="AJ1346" s="1997" t="s">
        <v>1790</v>
      </c>
      <c r="AK1346" s="1997">
        <v>31626</v>
      </c>
      <c r="AL1346" s="1998" t="s">
        <v>1730</v>
      </c>
      <c r="AM1346" s="1998">
        <v>28.4</v>
      </c>
      <c r="AN1346" s="1997" t="s">
        <v>193</v>
      </c>
      <c r="BX1346"/>
      <c r="BY1346"/>
      <c r="BZ1346"/>
      <c r="CA1346"/>
      <c r="CB1346"/>
      <c r="CD1346" s="1060"/>
      <c r="CE1346" s="1286"/>
      <c r="CF1346" s="1060"/>
      <c r="CG1346" s="1060"/>
      <c r="CH1346" s="1060"/>
      <c r="CK1346" s="1645"/>
      <c r="CL1346" s="1645"/>
      <c r="CM1346" s="1645"/>
      <c r="CN1346"/>
      <c r="CO1346"/>
      <c r="CP1346"/>
      <c r="CQ1346"/>
      <c r="CR1346"/>
      <c r="CS1346" s="1060"/>
      <c r="CT1346" s="1060"/>
      <c r="CU1346" s="1060"/>
      <c r="CV1346" s="1060"/>
      <c r="CW1346" s="1060"/>
      <c r="CX1346" s="1060"/>
    </row>
    <row r="1347" spans="35:102" ht="15" customHeight="1" x14ac:dyDescent="0.3">
      <c r="AI1347" s="1774">
        <v>48121021202</v>
      </c>
      <c r="AJ1347" s="1993" t="s">
        <v>1790</v>
      </c>
      <c r="AK1347" s="1993">
        <v>43214</v>
      </c>
      <c r="AL1347" s="1994" t="s">
        <v>1730</v>
      </c>
      <c r="AM1347" s="1994">
        <v>21.4</v>
      </c>
      <c r="AN1347" s="1993" t="s">
        <v>193</v>
      </c>
      <c r="BX1347"/>
      <c r="BY1347"/>
      <c r="BZ1347"/>
      <c r="CA1347"/>
      <c r="CB1347"/>
      <c r="CD1347" s="1060"/>
      <c r="CE1347" s="1286"/>
      <c r="CF1347" s="1060"/>
      <c r="CG1347" s="1060"/>
      <c r="CH1347" s="1060"/>
      <c r="CK1347" s="1645"/>
      <c r="CL1347" s="1645"/>
      <c r="CM1347" s="1645"/>
      <c r="CN1347"/>
      <c r="CO1347"/>
      <c r="CP1347"/>
      <c r="CQ1347"/>
      <c r="CR1347"/>
      <c r="CS1347" s="1060"/>
      <c r="CT1347" s="1060"/>
      <c r="CU1347" s="1060"/>
      <c r="CV1347" s="1060"/>
      <c r="CW1347" s="1060"/>
      <c r="CX1347" s="1060"/>
    </row>
    <row r="1348" spans="35:102" ht="15" customHeight="1" x14ac:dyDescent="0.3">
      <c r="AI1348" s="1996">
        <v>48121021301</v>
      </c>
      <c r="AJ1348" s="1997" t="s">
        <v>1790</v>
      </c>
      <c r="AK1348" s="1997">
        <v>34651</v>
      </c>
      <c r="AL1348" s="1998" t="s">
        <v>1730</v>
      </c>
      <c r="AM1348" s="1998">
        <v>50.6</v>
      </c>
      <c r="AN1348" s="1997" t="s">
        <v>193</v>
      </c>
      <c r="BX1348"/>
      <c r="BY1348"/>
      <c r="BZ1348"/>
      <c r="CA1348"/>
      <c r="CB1348"/>
      <c r="CD1348" s="1060"/>
      <c r="CE1348" s="1286"/>
      <c r="CF1348" s="1060"/>
      <c r="CG1348" s="1060"/>
      <c r="CH1348" s="1060"/>
      <c r="CK1348" s="1645"/>
      <c r="CL1348" s="1645"/>
      <c r="CM1348" s="1645"/>
      <c r="CN1348"/>
      <c r="CO1348"/>
      <c r="CP1348"/>
      <c r="CQ1348"/>
      <c r="CR1348"/>
      <c r="CS1348" s="1060"/>
      <c r="CT1348" s="1060"/>
      <c r="CU1348" s="1060"/>
      <c r="CV1348" s="1060"/>
      <c r="CW1348" s="1060"/>
      <c r="CX1348" s="1060"/>
    </row>
    <row r="1349" spans="35:102" ht="15" customHeight="1" x14ac:dyDescent="0.3">
      <c r="AI1349" s="1774">
        <v>48121021303</v>
      </c>
      <c r="AJ1349" s="1993" t="s">
        <v>1790</v>
      </c>
      <c r="AK1349" s="1993">
        <v>83613</v>
      </c>
      <c r="AL1349" s="1994" t="s">
        <v>1727</v>
      </c>
      <c r="AM1349" s="1994">
        <v>8</v>
      </c>
      <c r="AN1349" s="1993" t="s">
        <v>192</v>
      </c>
      <c r="BX1349"/>
      <c r="BY1349"/>
      <c r="BZ1349"/>
      <c r="CA1349"/>
      <c r="CB1349"/>
      <c r="CD1349" s="1060"/>
      <c r="CE1349" s="1286"/>
      <c r="CF1349" s="1060"/>
      <c r="CG1349" s="1060"/>
      <c r="CH1349" s="1060"/>
      <c r="CK1349" s="1645"/>
      <c r="CL1349" s="1645"/>
      <c r="CM1349" s="1645"/>
      <c r="CN1349"/>
      <c r="CO1349"/>
      <c r="CP1349"/>
      <c r="CQ1349"/>
      <c r="CR1349"/>
      <c r="CS1349" s="1060"/>
      <c r="CT1349" s="1060"/>
      <c r="CU1349" s="1060"/>
      <c r="CV1349" s="1060"/>
      <c r="CW1349" s="1060"/>
      <c r="CX1349" s="1060"/>
    </row>
    <row r="1350" spans="35:102" ht="15" customHeight="1" x14ac:dyDescent="0.3">
      <c r="AI1350" s="1996">
        <v>48121021304</v>
      </c>
      <c r="AJ1350" s="1997" t="s">
        <v>1790</v>
      </c>
      <c r="AK1350" s="1997">
        <v>71821</v>
      </c>
      <c r="AL1350" s="1998" t="s">
        <v>1727</v>
      </c>
      <c r="AM1350" s="1998">
        <v>11.7</v>
      </c>
      <c r="AN1350" s="1997" t="s">
        <v>192</v>
      </c>
      <c r="BX1350"/>
      <c r="BY1350"/>
      <c r="BZ1350"/>
      <c r="CA1350"/>
      <c r="CB1350"/>
      <c r="CD1350" s="1060"/>
      <c r="CE1350" s="1286"/>
      <c r="CF1350" s="1060"/>
      <c r="CG1350" s="1060"/>
      <c r="CH1350" s="1060"/>
      <c r="CK1350" s="1645"/>
      <c r="CL1350" s="1645"/>
      <c r="CM1350" s="1645"/>
      <c r="CN1350"/>
      <c r="CO1350"/>
      <c r="CP1350"/>
      <c r="CQ1350"/>
      <c r="CR1350"/>
      <c r="CS1350" s="1060"/>
      <c r="CT1350" s="1060"/>
      <c r="CU1350" s="1060"/>
      <c r="CV1350" s="1060"/>
      <c r="CW1350" s="1060"/>
      <c r="CX1350" s="1060"/>
    </row>
    <row r="1351" spans="35:102" ht="15" customHeight="1" x14ac:dyDescent="0.3">
      <c r="AI1351" s="1774">
        <v>48121021305</v>
      </c>
      <c r="AJ1351" s="1993" t="s">
        <v>1790</v>
      </c>
      <c r="AK1351" s="1993">
        <v>72173</v>
      </c>
      <c r="AL1351" s="1994" t="s">
        <v>1727</v>
      </c>
      <c r="AM1351" s="1994">
        <v>13.1</v>
      </c>
      <c r="AN1351" s="1993" t="s">
        <v>192</v>
      </c>
      <c r="BX1351"/>
      <c r="BY1351"/>
      <c r="BZ1351"/>
      <c r="CA1351"/>
      <c r="CB1351"/>
      <c r="CD1351" s="1060"/>
      <c r="CE1351" s="1286"/>
      <c r="CF1351" s="1060"/>
      <c r="CG1351" s="1060"/>
      <c r="CH1351" s="1060"/>
      <c r="CK1351" s="1645"/>
      <c r="CL1351" s="1645"/>
      <c r="CM1351" s="1645"/>
      <c r="CN1351"/>
      <c r="CO1351"/>
      <c r="CP1351"/>
      <c r="CQ1351"/>
      <c r="CR1351"/>
      <c r="CS1351" s="1060"/>
      <c r="CT1351" s="1060"/>
      <c r="CU1351" s="1060"/>
      <c r="CV1351" s="1060"/>
      <c r="CW1351" s="1060"/>
      <c r="CX1351" s="1060"/>
    </row>
    <row r="1352" spans="35:102" ht="15" customHeight="1" x14ac:dyDescent="0.3">
      <c r="AI1352" s="1996">
        <v>48121021403</v>
      </c>
      <c r="AJ1352" s="1997" t="s">
        <v>1790</v>
      </c>
      <c r="AK1352" s="1997">
        <v>79232</v>
      </c>
      <c r="AL1352" s="1998" t="s">
        <v>1727</v>
      </c>
      <c r="AM1352" s="1998">
        <v>6.7</v>
      </c>
      <c r="AN1352" s="1997" t="s">
        <v>192</v>
      </c>
      <c r="BX1352"/>
      <c r="BY1352"/>
      <c r="BZ1352"/>
      <c r="CA1352"/>
      <c r="CB1352"/>
      <c r="CD1352" s="1060"/>
      <c r="CE1352" s="1286"/>
      <c r="CF1352" s="1060"/>
      <c r="CG1352" s="1060"/>
      <c r="CH1352" s="1060"/>
      <c r="CK1352" s="1645"/>
      <c r="CL1352" s="1645"/>
      <c r="CM1352" s="1645"/>
      <c r="CN1352"/>
      <c r="CO1352"/>
      <c r="CP1352"/>
      <c r="CQ1352"/>
      <c r="CR1352"/>
      <c r="CS1352" s="1060"/>
      <c r="CT1352" s="1060"/>
      <c r="CU1352" s="1060"/>
      <c r="CV1352" s="1060"/>
      <c r="CW1352" s="1060"/>
      <c r="CX1352" s="1060"/>
    </row>
    <row r="1353" spans="35:102" ht="15" customHeight="1" x14ac:dyDescent="0.3">
      <c r="AI1353" s="1774">
        <v>48121021404</v>
      </c>
      <c r="AJ1353" s="1993" t="s">
        <v>1790</v>
      </c>
      <c r="AK1353" s="1993">
        <v>109103</v>
      </c>
      <c r="AL1353" s="1994" t="s">
        <v>1729</v>
      </c>
      <c r="AM1353" s="1994">
        <v>4.9000000000000004</v>
      </c>
      <c r="AN1353" s="1993" t="s">
        <v>192</v>
      </c>
      <c r="BX1353"/>
      <c r="BY1353"/>
      <c r="BZ1353"/>
      <c r="CA1353"/>
      <c r="CB1353"/>
      <c r="CD1353" s="1060"/>
      <c r="CE1353" s="1286"/>
      <c r="CF1353" s="1060"/>
      <c r="CG1353" s="1060"/>
      <c r="CH1353" s="1060"/>
      <c r="CK1353" s="1645"/>
      <c r="CL1353" s="1645"/>
      <c r="CM1353" s="1645"/>
      <c r="CN1353"/>
      <c r="CO1353"/>
      <c r="CP1353"/>
      <c r="CQ1353"/>
      <c r="CR1353"/>
      <c r="CS1353" s="1060"/>
      <c r="CT1353" s="1060"/>
      <c r="CU1353" s="1060"/>
      <c r="CV1353" s="1060"/>
      <c r="CW1353" s="1060"/>
      <c r="CX1353" s="1060"/>
    </row>
    <row r="1354" spans="35:102" ht="15" customHeight="1" x14ac:dyDescent="0.3">
      <c r="AI1354" s="1996">
        <v>48121021405</v>
      </c>
      <c r="AJ1354" s="1997" t="s">
        <v>1790</v>
      </c>
      <c r="AK1354" s="1997">
        <v>74707</v>
      </c>
      <c r="AL1354" s="1998" t="s">
        <v>1727</v>
      </c>
      <c r="AM1354" s="1998">
        <v>13.1</v>
      </c>
      <c r="AN1354" s="1997" t="s">
        <v>192</v>
      </c>
      <c r="BX1354"/>
      <c r="BY1354"/>
      <c r="BZ1354"/>
      <c r="CA1354"/>
      <c r="CB1354"/>
      <c r="CD1354" s="1060"/>
      <c r="CE1354" s="1286"/>
      <c r="CF1354" s="1060"/>
      <c r="CG1354" s="1060"/>
      <c r="CH1354" s="1060"/>
      <c r="CK1354" s="1645"/>
      <c r="CL1354" s="1645"/>
      <c r="CM1354" s="1645"/>
      <c r="CN1354"/>
      <c r="CO1354"/>
      <c r="CP1354"/>
      <c r="CQ1354"/>
      <c r="CR1354"/>
      <c r="CS1354" s="1060"/>
      <c r="CT1354" s="1060"/>
      <c r="CU1354" s="1060"/>
      <c r="CV1354" s="1060"/>
      <c r="CW1354" s="1060"/>
      <c r="CX1354" s="1060"/>
    </row>
    <row r="1355" spans="35:102" ht="15" customHeight="1" x14ac:dyDescent="0.3">
      <c r="AI1355" s="1774">
        <v>48121021406</v>
      </c>
      <c r="AJ1355" s="1993" t="s">
        <v>1790</v>
      </c>
      <c r="AK1355" s="1993">
        <v>97997</v>
      </c>
      <c r="AL1355" s="1994" t="s">
        <v>1729</v>
      </c>
      <c r="AM1355" s="1994">
        <v>2.8</v>
      </c>
      <c r="AN1355" s="1993" t="s">
        <v>192</v>
      </c>
      <c r="BX1355"/>
      <c r="BY1355"/>
      <c r="BZ1355"/>
      <c r="CA1355"/>
      <c r="CB1355"/>
      <c r="CD1355" s="1060"/>
      <c r="CE1355" s="1286"/>
      <c r="CF1355" s="1060"/>
      <c r="CG1355" s="1060"/>
      <c r="CH1355" s="1060"/>
      <c r="CK1355" s="1645"/>
      <c r="CL1355" s="1645"/>
      <c r="CM1355" s="1645"/>
      <c r="CN1355"/>
      <c r="CO1355"/>
      <c r="CP1355"/>
      <c r="CQ1355"/>
      <c r="CR1355"/>
      <c r="CS1355" s="1060"/>
      <c r="CT1355" s="1060"/>
      <c r="CU1355" s="1060"/>
      <c r="CV1355" s="1060"/>
      <c r="CW1355" s="1060"/>
      <c r="CX1355" s="1060"/>
    </row>
    <row r="1356" spans="35:102" ht="15" customHeight="1" x14ac:dyDescent="0.3">
      <c r="AI1356" s="1996">
        <v>48121021407</v>
      </c>
      <c r="AJ1356" s="1997" t="s">
        <v>1790</v>
      </c>
      <c r="AK1356" s="1997">
        <v>96398</v>
      </c>
      <c r="AL1356" s="1998" t="s">
        <v>1729</v>
      </c>
      <c r="AM1356" s="1998">
        <v>10</v>
      </c>
      <c r="AN1356" s="1997" t="s">
        <v>192</v>
      </c>
      <c r="BX1356"/>
      <c r="BY1356"/>
      <c r="BZ1356"/>
      <c r="CA1356"/>
      <c r="CB1356"/>
      <c r="CD1356" s="1060"/>
      <c r="CE1356" s="1286"/>
      <c r="CF1356" s="1060"/>
      <c r="CG1356" s="1060"/>
      <c r="CH1356" s="1060"/>
      <c r="CK1356" s="1645"/>
      <c r="CL1356" s="1645"/>
      <c r="CM1356" s="1645"/>
      <c r="CN1356"/>
      <c r="CO1356"/>
      <c r="CP1356"/>
      <c r="CQ1356"/>
      <c r="CR1356"/>
      <c r="CS1356" s="1060"/>
      <c r="CT1356" s="1060"/>
      <c r="CU1356" s="1060"/>
      <c r="CV1356" s="1060"/>
      <c r="CW1356" s="1060"/>
      <c r="CX1356" s="1060"/>
    </row>
    <row r="1357" spans="35:102" ht="15" customHeight="1" x14ac:dyDescent="0.3">
      <c r="AI1357" s="1774">
        <v>48121021408</v>
      </c>
      <c r="AJ1357" s="1993" t="s">
        <v>1790</v>
      </c>
      <c r="AK1357" s="1993">
        <v>67992</v>
      </c>
      <c r="AL1357" s="1994" t="s">
        <v>1727</v>
      </c>
      <c r="AM1357" s="1994">
        <v>7.3</v>
      </c>
      <c r="AN1357" s="1993" t="s">
        <v>192</v>
      </c>
      <c r="BX1357"/>
      <c r="BY1357"/>
      <c r="BZ1357"/>
      <c r="CA1357"/>
      <c r="CB1357"/>
      <c r="CD1357" s="1060"/>
      <c r="CE1357" s="1286"/>
      <c r="CF1357" s="1060"/>
      <c r="CG1357" s="1060"/>
      <c r="CH1357" s="1060"/>
      <c r="CK1357" s="1645"/>
      <c r="CL1357" s="1645"/>
      <c r="CM1357" s="1645"/>
      <c r="CN1357"/>
      <c r="CO1357"/>
      <c r="CP1357"/>
      <c r="CQ1357"/>
      <c r="CR1357"/>
      <c r="CS1357" s="1060"/>
      <c r="CT1357" s="1060"/>
      <c r="CU1357" s="1060"/>
      <c r="CV1357" s="1060"/>
      <c r="CW1357" s="1060"/>
      <c r="CX1357" s="1060"/>
    </row>
    <row r="1358" spans="35:102" ht="15" customHeight="1" x14ac:dyDescent="0.3">
      <c r="AI1358" s="1996">
        <v>48121021409</v>
      </c>
      <c r="AJ1358" s="1997" t="s">
        <v>1790</v>
      </c>
      <c r="AK1358" s="1997">
        <v>85473</v>
      </c>
      <c r="AL1358" s="1998" t="s">
        <v>1729</v>
      </c>
      <c r="AM1358" s="1998">
        <v>5.8</v>
      </c>
      <c r="AN1358" s="1997" t="s">
        <v>192</v>
      </c>
      <c r="BX1358"/>
      <c r="BY1358"/>
      <c r="BZ1358"/>
      <c r="CA1358"/>
      <c r="CB1358"/>
      <c r="CD1358" s="1060"/>
      <c r="CE1358" s="1286"/>
      <c r="CF1358" s="1060"/>
      <c r="CG1358" s="1060"/>
      <c r="CH1358" s="1060"/>
      <c r="CK1358" s="1645"/>
      <c r="CL1358" s="1645"/>
      <c r="CM1358" s="1645"/>
      <c r="CN1358"/>
      <c r="CO1358"/>
      <c r="CP1358"/>
      <c r="CQ1358"/>
      <c r="CR1358"/>
      <c r="CS1358" s="1060"/>
      <c r="CT1358" s="1060"/>
      <c r="CU1358" s="1060"/>
      <c r="CV1358" s="1060"/>
      <c r="CW1358" s="1060"/>
      <c r="CX1358" s="1060"/>
    </row>
    <row r="1359" spans="35:102" ht="15" customHeight="1" x14ac:dyDescent="0.3">
      <c r="AI1359" s="1774">
        <v>48121021502</v>
      </c>
      <c r="AJ1359" s="1993" t="s">
        <v>1790</v>
      </c>
      <c r="AK1359" s="1993">
        <v>49155</v>
      </c>
      <c r="AL1359" s="1994" t="s">
        <v>1728</v>
      </c>
      <c r="AM1359" s="1994">
        <v>20.5</v>
      </c>
      <c r="AN1359" s="1993" t="s">
        <v>193</v>
      </c>
      <c r="BX1359"/>
      <c r="BY1359"/>
      <c r="BZ1359"/>
      <c r="CA1359"/>
      <c r="CB1359"/>
      <c r="CD1359" s="1060"/>
      <c r="CE1359" s="1286"/>
      <c r="CF1359" s="1060"/>
      <c r="CG1359" s="1060"/>
      <c r="CH1359" s="1060"/>
      <c r="CK1359" s="1645"/>
      <c r="CL1359" s="1645"/>
      <c r="CM1359" s="1645"/>
      <c r="CN1359"/>
      <c r="CO1359"/>
      <c r="CP1359"/>
      <c r="CQ1359"/>
      <c r="CR1359"/>
      <c r="CS1359" s="1060"/>
      <c r="CT1359" s="1060"/>
      <c r="CU1359" s="1060"/>
      <c r="CV1359" s="1060"/>
      <c r="CW1359" s="1060"/>
      <c r="CX1359" s="1060"/>
    </row>
    <row r="1360" spans="35:102" ht="15" customHeight="1" x14ac:dyDescent="0.3">
      <c r="AI1360" s="1996">
        <v>48121021505</v>
      </c>
      <c r="AJ1360" s="1997" t="s">
        <v>1790</v>
      </c>
      <c r="AK1360" s="1997">
        <v>79495</v>
      </c>
      <c r="AL1360" s="1998" t="s">
        <v>1727</v>
      </c>
      <c r="AM1360" s="1998">
        <v>8.5</v>
      </c>
      <c r="AN1360" s="1997" t="s">
        <v>192</v>
      </c>
      <c r="BX1360"/>
      <c r="BY1360"/>
      <c r="BZ1360"/>
      <c r="CA1360"/>
      <c r="CB1360"/>
      <c r="CD1360" s="1060"/>
      <c r="CE1360" s="1286"/>
      <c r="CF1360" s="1060"/>
      <c r="CG1360" s="1060"/>
      <c r="CH1360" s="1060"/>
      <c r="CK1360" s="1645"/>
      <c r="CL1360" s="1645"/>
      <c r="CM1360" s="1645"/>
      <c r="CN1360"/>
      <c r="CO1360"/>
      <c r="CP1360"/>
      <c r="CQ1360"/>
      <c r="CR1360"/>
      <c r="CS1360" s="1060"/>
      <c r="CT1360" s="1060"/>
      <c r="CU1360" s="1060"/>
      <c r="CV1360" s="1060"/>
      <c r="CW1360" s="1060"/>
      <c r="CX1360" s="1060"/>
    </row>
    <row r="1361" spans="35:102" ht="15" customHeight="1" x14ac:dyDescent="0.3">
      <c r="AI1361" s="1774">
        <v>48121021512</v>
      </c>
      <c r="AJ1361" s="1993" t="s">
        <v>1790</v>
      </c>
      <c r="AK1361" s="1993">
        <v>168828</v>
      </c>
      <c r="AL1361" s="1994" t="s">
        <v>1729</v>
      </c>
      <c r="AM1361" s="1994">
        <v>5.0999999999999996</v>
      </c>
      <c r="AN1361" s="1993" t="s">
        <v>192</v>
      </c>
      <c r="BX1361"/>
      <c r="BY1361"/>
      <c r="BZ1361"/>
      <c r="CA1361"/>
      <c r="CB1361"/>
      <c r="CD1361" s="1060"/>
      <c r="CE1361" s="1286"/>
      <c r="CF1361" s="1060"/>
      <c r="CG1361" s="1060"/>
      <c r="CH1361" s="1060"/>
      <c r="CK1361" s="1645"/>
      <c r="CL1361" s="1645"/>
      <c r="CM1361" s="1645"/>
      <c r="CN1361"/>
      <c r="CO1361"/>
      <c r="CP1361"/>
      <c r="CQ1361"/>
      <c r="CR1361"/>
      <c r="CS1361" s="1060"/>
      <c r="CT1361" s="1060"/>
      <c r="CU1361" s="1060"/>
      <c r="CV1361" s="1060"/>
      <c r="CW1361" s="1060"/>
      <c r="CX1361" s="1060"/>
    </row>
    <row r="1362" spans="35:102" ht="15" customHeight="1" x14ac:dyDescent="0.3">
      <c r="AI1362" s="1996">
        <v>48121021513</v>
      </c>
      <c r="AJ1362" s="1997" t="s">
        <v>1790</v>
      </c>
      <c r="AK1362" s="1997">
        <v>122891</v>
      </c>
      <c r="AL1362" s="1998" t="s">
        <v>1729</v>
      </c>
      <c r="AM1362" s="1998">
        <v>2</v>
      </c>
      <c r="AN1362" s="1997" t="s">
        <v>192</v>
      </c>
      <c r="BX1362"/>
      <c r="BY1362"/>
      <c r="BZ1362"/>
      <c r="CA1362"/>
      <c r="CB1362"/>
      <c r="CD1362" s="1060"/>
      <c r="CE1362" s="1286"/>
      <c r="CF1362" s="1060"/>
      <c r="CG1362" s="1060"/>
      <c r="CH1362" s="1060"/>
      <c r="CK1362" s="1645"/>
      <c r="CL1362" s="1645"/>
      <c r="CM1362" s="1645"/>
      <c r="CN1362"/>
      <c r="CO1362"/>
      <c r="CP1362"/>
      <c r="CQ1362"/>
      <c r="CR1362"/>
      <c r="CS1362" s="1060"/>
      <c r="CT1362" s="1060"/>
      <c r="CU1362" s="1060"/>
      <c r="CV1362" s="1060"/>
      <c r="CW1362" s="1060"/>
      <c r="CX1362" s="1060"/>
    </row>
    <row r="1363" spans="35:102" ht="15" customHeight="1" x14ac:dyDescent="0.3">
      <c r="AI1363" s="1774">
        <v>48121021514</v>
      </c>
      <c r="AJ1363" s="1993" t="s">
        <v>1790</v>
      </c>
      <c r="AK1363" s="1993">
        <v>123265</v>
      </c>
      <c r="AL1363" s="1994" t="s">
        <v>1729</v>
      </c>
      <c r="AM1363" s="1994">
        <v>2</v>
      </c>
      <c r="AN1363" s="1993" t="s">
        <v>192</v>
      </c>
      <c r="BX1363"/>
      <c r="BY1363"/>
      <c r="BZ1363"/>
      <c r="CA1363"/>
      <c r="CB1363"/>
      <c r="CD1363" s="1060"/>
      <c r="CE1363" s="1286"/>
      <c r="CF1363" s="1060"/>
      <c r="CG1363" s="1060"/>
      <c r="CH1363" s="1060"/>
      <c r="CK1363" s="1645"/>
      <c r="CL1363" s="1645"/>
      <c r="CM1363" s="1645"/>
      <c r="CN1363"/>
      <c r="CO1363"/>
      <c r="CP1363"/>
      <c r="CQ1363"/>
      <c r="CR1363"/>
      <c r="CS1363" s="1060"/>
      <c r="CT1363" s="1060"/>
      <c r="CU1363" s="1060"/>
      <c r="CV1363" s="1060"/>
      <c r="CW1363" s="1060"/>
      <c r="CX1363" s="1060"/>
    </row>
    <row r="1364" spans="35:102" ht="15" customHeight="1" x14ac:dyDescent="0.3">
      <c r="AI1364" s="1996">
        <v>48121021515</v>
      </c>
      <c r="AJ1364" s="1997" t="s">
        <v>1790</v>
      </c>
      <c r="AK1364" s="1997">
        <v>97379</v>
      </c>
      <c r="AL1364" s="1998" t="s">
        <v>1729</v>
      </c>
      <c r="AM1364" s="1998">
        <v>3.2</v>
      </c>
      <c r="AN1364" s="1997" t="s">
        <v>192</v>
      </c>
      <c r="BX1364"/>
      <c r="BY1364"/>
      <c r="BZ1364"/>
      <c r="CA1364"/>
      <c r="CB1364"/>
      <c r="CD1364" s="1060"/>
      <c r="CE1364" s="1286"/>
      <c r="CF1364" s="1060"/>
      <c r="CG1364" s="1060"/>
      <c r="CH1364" s="1060"/>
      <c r="CK1364" s="1645"/>
      <c r="CL1364" s="1645"/>
      <c r="CM1364" s="1645"/>
      <c r="CN1364"/>
      <c r="CO1364"/>
      <c r="CP1364"/>
      <c r="CQ1364"/>
      <c r="CR1364"/>
      <c r="CS1364" s="1060"/>
      <c r="CT1364" s="1060"/>
      <c r="CU1364" s="1060"/>
      <c r="CV1364" s="1060"/>
      <c r="CW1364" s="1060"/>
      <c r="CX1364" s="1060"/>
    </row>
    <row r="1365" spans="35:102" ht="15" customHeight="1" x14ac:dyDescent="0.3">
      <c r="AI1365" s="1774">
        <v>48121021516</v>
      </c>
      <c r="AJ1365" s="1993" t="s">
        <v>1790</v>
      </c>
      <c r="AK1365" s="1993">
        <v>80212</v>
      </c>
      <c r="AL1365" s="1994" t="s">
        <v>1727</v>
      </c>
      <c r="AM1365" s="1994">
        <v>5.4</v>
      </c>
      <c r="AN1365" s="1993" t="s">
        <v>192</v>
      </c>
      <c r="BX1365"/>
      <c r="BY1365"/>
      <c r="BZ1365"/>
      <c r="CA1365"/>
      <c r="CB1365"/>
      <c r="CD1365" s="1060"/>
      <c r="CE1365" s="1286"/>
      <c r="CF1365" s="1060"/>
      <c r="CG1365" s="1060"/>
      <c r="CH1365" s="1060"/>
      <c r="CK1365" s="1645"/>
      <c r="CL1365" s="1645"/>
      <c r="CM1365" s="1645"/>
      <c r="CN1365"/>
      <c r="CO1365"/>
      <c r="CP1365"/>
      <c r="CQ1365"/>
      <c r="CR1365"/>
      <c r="CS1365" s="1060"/>
      <c r="CT1365" s="1060"/>
      <c r="CU1365" s="1060"/>
      <c r="CV1365" s="1060"/>
      <c r="CW1365" s="1060"/>
      <c r="CX1365" s="1060"/>
    </row>
    <row r="1366" spans="35:102" ht="15" customHeight="1" x14ac:dyDescent="0.3">
      <c r="AI1366" s="1996">
        <v>48121021517</v>
      </c>
      <c r="AJ1366" s="1997" t="s">
        <v>1790</v>
      </c>
      <c r="AK1366" s="1997">
        <v>61379</v>
      </c>
      <c r="AL1366" s="1998" t="s">
        <v>1727</v>
      </c>
      <c r="AM1366" s="1998">
        <v>8.3000000000000007</v>
      </c>
      <c r="AN1366" s="1997" t="s">
        <v>192</v>
      </c>
      <c r="BX1366"/>
      <c r="BY1366"/>
      <c r="BZ1366"/>
      <c r="CA1366"/>
      <c r="CB1366"/>
      <c r="CD1366" s="1060"/>
      <c r="CE1366" s="1286"/>
      <c r="CF1366" s="1060"/>
      <c r="CG1366" s="1060"/>
      <c r="CH1366" s="1060"/>
      <c r="CK1366" s="1645"/>
      <c r="CL1366" s="1645"/>
      <c r="CM1366" s="1645"/>
      <c r="CN1366"/>
      <c r="CO1366"/>
      <c r="CP1366"/>
      <c r="CQ1366"/>
      <c r="CR1366"/>
      <c r="CS1366" s="1060"/>
      <c r="CT1366" s="1060"/>
      <c r="CU1366" s="1060"/>
      <c r="CV1366" s="1060"/>
      <c r="CW1366" s="1060"/>
      <c r="CX1366" s="1060"/>
    </row>
    <row r="1367" spans="35:102" ht="15" customHeight="1" x14ac:dyDescent="0.3">
      <c r="AI1367" s="1774">
        <v>48121021518</v>
      </c>
      <c r="AJ1367" s="1993" t="s">
        <v>1790</v>
      </c>
      <c r="AK1367" s="1993">
        <v>103469</v>
      </c>
      <c r="AL1367" s="1994" t="s">
        <v>1729</v>
      </c>
      <c r="AM1367" s="1994">
        <v>0.9</v>
      </c>
      <c r="AN1367" s="1993" t="s">
        <v>192</v>
      </c>
      <c r="BX1367"/>
      <c r="BY1367"/>
      <c r="BZ1367"/>
      <c r="CA1367"/>
      <c r="CB1367"/>
      <c r="CD1367" s="1060"/>
      <c r="CE1367" s="1286"/>
      <c r="CF1367" s="1060"/>
      <c r="CG1367" s="1060"/>
      <c r="CH1367" s="1060"/>
      <c r="CK1367" s="1645"/>
      <c r="CL1367" s="1645"/>
      <c r="CM1367" s="1645"/>
      <c r="CN1367"/>
      <c r="CO1367"/>
      <c r="CP1367"/>
      <c r="CQ1367"/>
      <c r="CR1367"/>
      <c r="CS1367" s="1060"/>
      <c r="CT1367" s="1060"/>
      <c r="CU1367" s="1060"/>
      <c r="CV1367" s="1060"/>
      <c r="CW1367" s="1060"/>
      <c r="CX1367" s="1060"/>
    </row>
    <row r="1368" spans="35:102" ht="15" customHeight="1" x14ac:dyDescent="0.3">
      <c r="AI1368" s="1996">
        <v>48121021519</v>
      </c>
      <c r="AJ1368" s="1997" t="s">
        <v>1790</v>
      </c>
      <c r="AK1368" s="1997">
        <v>78857</v>
      </c>
      <c r="AL1368" s="1998" t="s">
        <v>1727</v>
      </c>
      <c r="AM1368" s="1998">
        <v>6.6</v>
      </c>
      <c r="AN1368" s="1997" t="s">
        <v>192</v>
      </c>
      <c r="BX1368"/>
      <c r="BY1368"/>
      <c r="BZ1368"/>
      <c r="CA1368"/>
      <c r="CB1368"/>
      <c r="CD1368" s="1060"/>
      <c r="CE1368" s="1286"/>
      <c r="CF1368" s="1060"/>
      <c r="CG1368" s="1060"/>
      <c r="CH1368" s="1060"/>
      <c r="CK1368" s="1645"/>
      <c r="CL1368" s="1645"/>
      <c r="CM1368" s="1645"/>
      <c r="CN1368"/>
      <c r="CO1368"/>
      <c r="CP1368"/>
      <c r="CQ1368"/>
      <c r="CR1368"/>
      <c r="CS1368" s="1060"/>
      <c r="CT1368" s="1060"/>
      <c r="CU1368" s="1060"/>
      <c r="CV1368" s="1060"/>
      <c r="CW1368" s="1060"/>
      <c r="CX1368" s="1060"/>
    </row>
    <row r="1369" spans="35:102" ht="15" customHeight="1" x14ac:dyDescent="0.3">
      <c r="AI1369" s="1774">
        <v>48121021520</v>
      </c>
      <c r="AJ1369" s="1993" t="s">
        <v>1790</v>
      </c>
      <c r="AK1369" s="1993">
        <v>65234</v>
      </c>
      <c r="AL1369" s="1994" t="s">
        <v>1727</v>
      </c>
      <c r="AM1369" s="1994">
        <v>14.3</v>
      </c>
      <c r="AN1369" s="1993" t="s">
        <v>192</v>
      </c>
      <c r="BX1369"/>
      <c r="BY1369"/>
      <c r="BZ1369"/>
      <c r="CA1369"/>
      <c r="CB1369"/>
      <c r="CD1369" s="1060"/>
      <c r="CE1369" s="1286"/>
      <c r="CF1369" s="1060"/>
      <c r="CG1369" s="1060"/>
      <c r="CH1369" s="1060"/>
      <c r="CK1369" s="1645"/>
      <c r="CL1369" s="1645"/>
      <c r="CM1369" s="1645"/>
      <c r="CN1369"/>
      <c r="CO1369"/>
      <c r="CP1369"/>
      <c r="CQ1369"/>
      <c r="CR1369"/>
      <c r="CS1369" s="1060"/>
      <c r="CT1369" s="1060"/>
      <c r="CU1369" s="1060"/>
      <c r="CV1369" s="1060"/>
      <c r="CW1369" s="1060"/>
      <c r="CX1369" s="1060"/>
    </row>
    <row r="1370" spans="35:102" ht="15" customHeight="1" x14ac:dyDescent="0.3">
      <c r="AI1370" s="1996">
        <v>48121021521</v>
      </c>
      <c r="AJ1370" s="1997" t="s">
        <v>1790</v>
      </c>
      <c r="AK1370" s="1997">
        <v>69266</v>
      </c>
      <c r="AL1370" s="1998" t="s">
        <v>1727</v>
      </c>
      <c r="AM1370" s="1998">
        <v>6.8</v>
      </c>
      <c r="AN1370" s="1997" t="s">
        <v>192</v>
      </c>
      <c r="BX1370"/>
      <c r="BY1370"/>
      <c r="BZ1370"/>
      <c r="CA1370"/>
      <c r="CB1370"/>
      <c r="CD1370" s="1060"/>
      <c r="CE1370" s="1286"/>
      <c r="CF1370" s="1060"/>
      <c r="CG1370" s="1060"/>
      <c r="CH1370" s="1060"/>
      <c r="CK1370" s="1645"/>
      <c r="CL1370" s="1645"/>
      <c r="CM1370" s="1645"/>
      <c r="CN1370"/>
      <c r="CO1370"/>
      <c r="CP1370"/>
      <c r="CQ1370"/>
      <c r="CR1370"/>
      <c r="CS1370" s="1060"/>
      <c r="CT1370" s="1060"/>
      <c r="CU1370" s="1060"/>
      <c r="CV1370" s="1060"/>
      <c r="CW1370" s="1060"/>
      <c r="CX1370" s="1060"/>
    </row>
    <row r="1371" spans="35:102" ht="15" customHeight="1" x14ac:dyDescent="0.3">
      <c r="AI1371" s="1774">
        <v>48121021522</v>
      </c>
      <c r="AJ1371" s="1993" t="s">
        <v>1790</v>
      </c>
      <c r="AK1371" s="1993">
        <v>124632</v>
      </c>
      <c r="AL1371" s="1994" t="s">
        <v>1729</v>
      </c>
      <c r="AM1371" s="1994">
        <v>4.4000000000000004</v>
      </c>
      <c r="AN1371" s="1993" t="s">
        <v>192</v>
      </c>
      <c r="BX1371"/>
      <c r="BY1371"/>
      <c r="BZ1371"/>
      <c r="CA1371"/>
      <c r="CB1371"/>
      <c r="CD1371" s="1060"/>
      <c r="CE1371" s="1286"/>
      <c r="CF1371" s="1060"/>
      <c r="CG1371" s="1060"/>
      <c r="CH1371" s="1060"/>
      <c r="CK1371" s="1645"/>
      <c r="CL1371" s="1645"/>
      <c r="CM1371" s="1645"/>
      <c r="CN1371"/>
      <c r="CO1371"/>
      <c r="CP1371"/>
      <c r="CQ1371"/>
      <c r="CR1371"/>
      <c r="CS1371" s="1060"/>
      <c r="CT1371" s="1060"/>
      <c r="CU1371" s="1060"/>
      <c r="CV1371" s="1060"/>
      <c r="CW1371" s="1060"/>
      <c r="CX1371" s="1060"/>
    </row>
    <row r="1372" spans="35:102" ht="15" customHeight="1" x14ac:dyDescent="0.3">
      <c r="AI1372" s="1996">
        <v>48121021523</v>
      </c>
      <c r="AJ1372" s="1997" t="s">
        <v>1790</v>
      </c>
      <c r="AK1372" s="1997">
        <v>61126</v>
      </c>
      <c r="AL1372" s="1998" t="s">
        <v>1727</v>
      </c>
      <c r="AM1372" s="1998">
        <v>9.3000000000000007</v>
      </c>
      <c r="AN1372" s="1997" t="s">
        <v>192</v>
      </c>
      <c r="BX1372"/>
      <c r="BY1372"/>
      <c r="BZ1372"/>
      <c r="CA1372"/>
      <c r="CB1372"/>
      <c r="CD1372" s="1060"/>
      <c r="CE1372" s="1286"/>
      <c r="CF1372" s="1060"/>
      <c r="CG1372" s="1060"/>
      <c r="CH1372" s="1060"/>
      <c r="CK1372" s="1645"/>
      <c r="CL1372" s="1645"/>
      <c r="CM1372" s="1645"/>
      <c r="CN1372"/>
      <c r="CO1372"/>
      <c r="CP1372"/>
      <c r="CQ1372"/>
      <c r="CR1372"/>
      <c r="CS1372" s="1060"/>
      <c r="CT1372" s="1060"/>
      <c r="CU1372" s="1060"/>
      <c r="CV1372" s="1060"/>
      <c r="CW1372" s="1060"/>
      <c r="CX1372" s="1060"/>
    </row>
    <row r="1373" spans="35:102" ht="15" customHeight="1" x14ac:dyDescent="0.3">
      <c r="AI1373" s="1774">
        <v>48121021524</v>
      </c>
      <c r="AJ1373" s="1993" t="s">
        <v>1790</v>
      </c>
      <c r="AK1373" s="1993">
        <v>141964</v>
      </c>
      <c r="AL1373" s="1994" t="s">
        <v>1729</v>
      </c>
      <c r="AM1373" s="1994">
        <v>1.1000000000000001</v>
      </c>
      <c r="AN1373" s="1993" t="s">
        <v>192</v>
      </c>
      <c r="BX1373"/>
      <c r="BY1373"/>
      <c r="BZ1373"/>
      <c r="CA1373"/>
      <c r="CB1373"/>
      <c r="CD1373" s="1060"/>
      <c r="CE1373" s="1286"/>
      <c r="CF1373" s="1060"/>
      <c r="CG1373" s="1060"/>
      <c r="CH1373" s="1060"/>
      <c r="CK1373" s="1645"/>
      <c r="CL1373" s="1645"/>
      <c r="CM1373" s="1645"/>
      <c r="CN1373"/>
      <c r="CO1373"/>
      <c r="CP1373"/>
      <c r="CQ1373"/>
      <c r="CR1373"/>
      <c r="CS1373" s="1060"/>
      <c r="CT1373" s="1060"/>
      <c r="CU1373" s="1060"/>
      <c r="CV1373" s="1060"/>
      <c r="CW1373" s="1060"/>
      <c r="CX1373" s="1060"/>
    </row>
    <row r="1374" spans="35:102" ht="15" customHeight="1" x14ac:dyDescent="0.3">
      <c r="AI1374" s="1996">
        <v>48121021525</v>
      </c>
      <c r="AJ1374" s="1997" t="s">
        <v>1790</v>
      </c>
      <c r="AK1374" s="1997">
        <v>165054</v>
      </c>
      <c r="AL1374" s="1998" t="s">
        <v>1729</v>
      </c>
      <c r="AM1374" s="1998">
        <v>2.2000000000000002</v>
      </c>
      <c r="AN1374" s="1997" t="s">
        <v>192</v>
      </c>
      <c r="BX1374"/>
      <c r="BY1374"/>
      <c r="BZ1374"/>
      <c r="CA1374"/>
      <c r="CB1374"/>
      <c r="CD1374" s="1060"/>
      <c r="CE1374" s="1286"/>
      <c r="CF1374" s="1060"/>
      <c r="CG1374" s="1060"/>
      <c r="CH1374" s="1060"/>
      <c r="CK1374" s="1645"/>
      <c r="CL1374" s="1645"/>
      <c r="CM1374" s="1645"/>
      <c r="CN1374"/>
      <c r="CO1374"/>
      <c r="CP1374"/>
      <c r="CQ1374"/>
      <c r="CR1374"/>
      <c r="CS1374" s="1060"/>
      <c r="CT1374" s="1060"/>
      <c r="CU1374" s="1060"/>
      <c r="CV1374" s="1060"/>
      <c r="CW1374" s="1060"/>
      <c r="CX1374" s="1060"/>
    </row>
    <row r="1375" spans="35:102" ht="15" customHeight="1" x14ac:dyDescent="0.3">
      <c r="AI1375" s="1774">
        <v>48121021526</v>
      </c>
      <c r="AJ1375" s="1993" t="s">
        <v>1790</v>
      </c>
      <c r="AK1375" s="1993">
        <v>142366</v>
      </c>
      <c r="AL1375" s="1994" t="s">
        <v>1729</v>
      </c>
      <c r="AM1375" s="1994">
        <v>2.2999999999999998</v>
      </c>
      <c r="AN1375" s="1993" t="s">
        <v>192</v>
      </c>
      <c r="BX1375"/>
      <c r="BY1375"/>
      <c r="BZ1375"/>
      <c r="CA1375"/>
      <c r="CB1375"/>
      <c r="CD1375" s="1060"/>
      <c r="CE1375" s="1286"/>
      <c r="CF1375" s="1060"/>
      <c r="CG1375" s="1060"/>
      <c r="CH1375" s="1060"/>
      <c r="CK1375" s="1645"/>
      <c r="CL1375" s="1645"/>
      <c r="CM1375" s="1645"/>
      <c r="CN1375"/>
      <c r="CO1375"/>
      <c r="CP1375"/>
      <c r="CQ1375"/>
      <c r="CR1375"/>
      <c r="CS1375" s="1060"/>
      <c r="CT1375" s="1060"/>
      <c r="CU1375" s="1060"/>
      <c r="CV1375" s="1060"/>
      <c r="CW1375" s="1060"/>
      <c r="CX1375" s="1060"/>
    </row>
    <row r="1376" spans="35:102" ht="15" customHeight="1" x14ac:dyDescent="0.3">
      <c r="AI1376" s="1996">
        <v>48121021527</v>
      </c>
      <c r="AJ1376" s="1997" t="s">
        <v>1790</v>
      </c>
      <c r="AK1376" s="1997">
        <v>137095</v>
      </c>
      <c r="AL1376" s="1998" t="s">
        <v>1729</v>
      </c>
      <c r="AM1376" s="1998">
        <v>1</v>
      </c>
      <c r="AN1376" s="1997" t="s">
        <v>192</v>
      </c>
      <c r="BX1376"/>
      <c r="BY1376"/>
      <c r="BZ1376"/>
      <c r="CA1376"/>
      <c r="CB1376"/>
      <c r="CD1376" s="1060"/>
      <c r="CE1376" s="1286"/>
      <c r="CF1376" s="1060"/>
      <c r="CG1376" s="1060"/>
      <c r="CH1376" s="1060"/>
      <c r="CK1376" s="1645"/>
      <c r="CL1376" s="1645"/>
      <c r="CM1376" s="1645"/>
      <c r="CN1376"/>
      <c r="CO1376"/>
      <c r="CP1376"/>
      <c r="CQ1376"/>
      <c r="CR1376"/>
      <c r="CS1376" s="1060"/>
      <c r="CT1376" s="1060"/>
      <c r="CU1376" s="1060"/>
      <c r="CV1376" s="1060"/>
      <c r="CW1376" s="1060"/>
      <c r="CX1376" s="1060"/>
    </row>
    <row r="1377" spans="35:102" ht="15" customHeight="1" x14ac:dyDescent="0.3">
      <c r="AI1377" s="1774">
        <v>48121021611</v>
      </c>
      <c r="AJ1377" s="1993" t="s">
        <v>1790</v>
      </c>
      <c r="AK1377" s="1993">
        <v>79924</v>
      </c>
      <c r="AL1377" s="1994" t="s">
        <v>1727</v>
      </c>
      <c r="AM1377" s="1994">
        <v>13.7</v>
      </c>
      <c r="AN1377" s="1993" t="s">
        <v>192</v>
      </c>
      <c r="BX1377"/>
      <c r="BY1377"/>
      <c r="BZ1377"/>
      <c r="CA1377"/>
      <c r="CB1377"/>
      <c r="CD1377" s="1060"/>
      <c r="CE1377" s="1286"/>
      <c r="CF1377" s="1060"/>
      <c r="CG1377" s="1060"/>
      <c r="CH1377" s="1060"/>
      <c r="CK1377" s="1645"/>
      <c r="CL1377" s="1645"/>
      <c r="CM1377" s="1645"/>
      <c r="CN1377"/>
      <c r="CO1377"/>
      <c r="CP1377"/>
      <c r="CQ1377"/>
      <c r="CR1377"/>
      <c r="CS1377" s="1060"/>
      <c r="CT1377" s="1060"/>
      <c r="CU1377" s="1060"/>
      <c r="CV1377" s="1060"/>
      <c r="CW1377" s="1060"/>
      <c r="CX1377" s="1060"/>
    </row>
    <row r="1378" spans="35:102" ht="15" customHeight="1" x14ac:dyDescent="0.3">
      <c r="AI1378" s="1996">
        <v>48121021612</v>
      </c>
      <c r="AJ1378" s="1997" t="s">
        <v>1790</v>
      </c>
      <c r="AK1378" s="1997">
        <v>70750</v>
      </c>
      <c r="AL1378" s="1998" t="s">
        <v>1727</v>
      </c>
      <c r="AM1378" s="1998">
        <v>4.9000000000000004</v>
      </c>
      <c r="AN1378" s="1997" t="s">
        <v>192</v>
      </c>
      <c r="BX1378"/>
      <c r="BY1378"/>
      <c r="BZ1378"/>
      <c r="CA1378"/>
      <c r="CB1378"/>
      <c r="CD1378" s="1060"/>
      <c r="CE1378" s="1286"/>
      <c r="CF1378" s="1060"/>
      <c r="CG1378" s="1060"/>
      <c r="CH1378" s="1060"/>
      <c r="CK1378" s="1645"/>
      <c r="CL1378" s="1645"/>
      <c r="CM1378" s="1645"/>
      <c r="CN1378"/>
      <c r="CO1378"/>
      <c r="CP1378"/>
      <c r="CQ1378"/>
      <c r="CR1378"/>
      <c r="CS1378" s="1060"/>
      <c r="CT1378" s="1060"/>
      <c r="CU1378" s="1060"/>
      <c r="CV1378" s="1060"/>
      <c r="CW1378" s="1060"/>
      <c r="CX1378" s="1060"/>
    </row>
    <row r="1379" spans="35:102" ht="15" customHeight="1" x14ac:dyDescent="0.3">
      <c r="AI1379" s="1774">
        <v>48121021613</v>
      </c>
      <c r="AJ1379" s="1993" t="s">
        <v>1790</v>
      </c>
      <c r="AK1379" s="1993">
        <v>51534</v>
      </c>
      <c r="AL1379" s="1994" t="s">
        <v>1728</v>
      </c>
      <c r="AM1379" s="1994">
        <v>15.6</v>
      </c>
      <c r="AN1379" s="1993" t="s">
        <v>192</v>
      </c>
      <c r="BX1379"/>
      <c r="BY1379"/>
      <c r="BZ1379"/>
      <c r="CA1379"/>
      <c r="CB1379"/>
      <c r="CD1379" s="1060"/>
      <c r="CE1379" s="1286"/>
      <c r="CF1379" s="1060"/>
      <c r="CG1379" s="1060"/>
      <c r="CH1379" s="1060"/>
      <c r="CK1379" s="1645"/>
      <c r="CL1379" s="1645"/>
      <c r="CM1379" s="1645"/>
      <c r="CN1379"/>
      <c r="CO1379"/>
      <c r="CP1379"/>
      <c r="CQ1379"/>
      <c r="CR1379"/>
      <c r="CS1379" s="1060"/>
      <c r="CT1379" s="1060"/>
      <c r="CU1379" s="1060"/>
      <c r="CV1379" s="1060"/>
      <c r="CW1379" s="1060"/>
      <c r="CX1379" s="1060"/>
    </row>
    <row r="1380" spans="35:102" ht="15" customHeight="1" x14ac:dyDescent="0.3">
      <c r="AI1380" s="1996">
        <v>48121021614</v>
      </c>
      <c r="AJ1380" s="1997" t="s">
        <v>1790</v>
      </c>
      <c r="AK1380" s="1997">
        <v>63538</v>
      </c>
      <c r="AL1380" s="1998" t="s">
        <v>1727</v>
      </c>
      <c r="AM1380" s="1998">
        <v>10.7</v>
      </c>
      <c r="AN1380" s="1997" t="s">
        <v>192</v>
      </c>
      <c r="BX1380"/>
      <c r="BY1380"/>
      <c r="BZ1380"/>
      <c r="CA1380"/>
      <c r="CB1380"/>
      <c r="CD1380" s="1060"/>
      <c r="CE1380" s="1286"/>
      <c r="CF1380" s="1060"/>
      <c r="CG1380" s="1060"/>
      <c r="CH1380" s="1060"/>
      <c r="CK1380" s="1645"/>
      <c r="CL1380" s="1645"/>
      <c r="CM1380" s="1645"/>
      <c r="CN1380"/>
      <c r="CO1380"/>
      <c r="CP1380"/>
      <c r="CQ1380"/>
      <c r="CR1380"/>
      <c r="CS1380" s="1060"/>
      <c r="CT1380" s="1060"/>
      <c r="CU1380" s="1060"/>
      <c r="CV1380" s="1060"/>
      <c r="CW1380" s="1060"/>
      <c r="CX1380" s="1060"/>
    </row>
    <row r="1381" spans="35:102" ht="15" customHeight="1" x14ac:dyDescent="0.3">
      <c r="AI1381" s="1774">
        <v>48121021615</v>
      </c>
      <c r="AJ1381" s="1993" t="s">
        <v>1790</v>
      </c>
      <c r="AK1381" s="1993">
        <v>63644</v>
      </c>
      <c r="AL1381" s="1994" t="s">
        <v>1727</v>
      </c>
      <c r="AM1381" s="1994">
        <v>6.6</v>
      </c>
      <c r="AN1381" s="1993" t="s">
        <v>192</v>
      </c>
      <c r="BX1381"/>
      <c r="BY1381"/>
      <c r="BZ1381"/>
      <c r="CA1381"/>
      <c r="CB1381"/>
      <c r="CD1381" s="1060"/>
      <c r="CE1381" s="1286"/>
      <c r="CF1381" s="1060"/>
      <c r="CG1381" s="1060"/>
      <c r="CH1381" s="1060"/>
      <c r="CK1381" s="1645"/>
      <c r="CL1381" s="1645"/>
      <c r="CM1381" s="1645"/>
      <c r="CN1381"/>
      <c r="CO1381"/>
      <c r="CP1381"/>
      <c r="CQ1381"/>
      <c r="CR1381"/>
      <c r="CS1381" s="1060"/>
      <c r="CT1381" s="1060"/>
      <c r="CU1381" s="1060"/>
      <c r="CV1381" s="1060"/>
      <c r="CW1381" s="1060"/>
      <c r="CX1381" s="1060"/>
    </row>
    <row r="1382" spans="35:102" ht="15" customHeight="1" x14ac:dyDescent="0.3">
      <c r="AI1382" s="1996">
        <v>48121021616</v>
      </c>
      <c r="AJ1382" s="1997" t="s">
        <v>1790</v>
      </c>
      <c r="AK1382" s="1997">
        <v>41625</v>
      </c>
      <c r="AL1382" s="1998" t="s">
        <v>1730</v>
      </c>
      <c r="AM1382" s="1998">
        <v>20.9</v>
      </c>
      <c r="AN1382" s="1997" t="s">
        <v>193</v>
      </c>
      <c r="BX1382"/>
      <c r="BY1382"/>
      <c r="BZ1382"/>
      <c r="CA1382"/>
      <c r="CB1382"/>
      <c r="CD1382" s="1060"/>
      <c r="CE1382" s="1286"/>
      <c r="CF1382" s="1060"/>
      <c r="CG1382" s="1060"/>
      <c r="CH1382" s="1060"/>
      <c r="CK1382" s="1645"/>
      <c r="CL1382" s="1645"/>
      <c r="CM1382" s="1645"/>
      <c r="CN1382"/>
      <c r="CO1382"/>
      <c r="CP1382"/>
      <c r="CQ1382"/>
      <c r="CR1382"/>
      <c r="CS1382" s="1060"/>
      <c r="CT1382" s="1060"/>
      <c r="CU1382" s="1060"/>
      <c r="CV1382" s="1060"/>
      <c r="CW1382" s="1060"/>
      <c r="CX1382" s="1060"/>
    </row>
    <row r="1383" spans="35:102" ht="15" customHeight="1" x14ac:dyDescent="0.3">
      <c r="AI1383" s="1774">
        <v>48121021618</v>
      </c>
      <c r="AJ1383" s="1993" t="s">
        <v>1790</v>
      </c>
      <c r="AK1383" s="1993">
        <v>58691</v>
      </c>
      <c r="AL1383" s="1994" t="s">
        <v>1728</v>
      </c>
      <c r="AM1383" s="1994">
        <v>13.7</v>
      </c>
      <c r="AN1383" s="1993" t="s">
        <v>192</v>
      </c>
      <c r="BX1383"/>
      <c r="BY1383"/>
      <c r="BZ1383"/>
      <c r="CA1383"/>
      <c r="CB1383"/>
      <c r="CD1383" s="1060"/>
      <c r="CE1383" s="1286"/>
      <c r="CF1383" s="1060"/>
      <c r="CG1383" s="1060"/>
      <c r="CH1383" s="1060"/>
      <c r="CK1383" s="1645"/>
      <c r="CL1383" s="1645"/>
      <c r="CM1383" s="1645"/>
      <c r="CN1383"/>
      <c r="CO1383"/>
      <c r="CP1383"/>
      <c r="CQ1383"/>
      <c r="CR1383"/>
      <c r="CS1383" s="1060"/>
      <c r="CT1383" s="1060"/>
      <c r="CU1383" s="1060"/>
      <c r="CV1383" s="1060"/>
      <c r="CW1383" s="1060"/>
      <c r="CX1383" s="1060"/>
    </row>
    <row r="1384" spans="35:102" ht="15" customHeight="1" x14ac:dyDescent="0.3">
      <c r="AI1384" s="1996">
        <v>48121021619</v>
      </c>
      <c r="AJ1384" s="1997" t="s">
        <v>1790</v>
      </c>
      <c r="AK1384" s="1997">
        <v>44186</v>
      </c>
      <c r="AL1384" s="1998" t="s">
        <v>1728</v>
      </c>
      <c r="AM1384" s="1998">
        <v>19.5</v>
      </c>
      <c r="AN1384" s="1997" t="s">
        <v>192</v>
      </c>
      <c r="BX1384"/>
      <c r="BY1384"/>
      <c r="BZ1384"/>
      <c r="CA1384"/>
      <c r="CB1384"/>
      <c r="CD1384" s="1060"/>
      <c r="CE1384" s="1286"/>
      <c r="CF1384" s="1060"/>
      <c r="CG1384" s="1060"/>
      <c r="CH1384" s="1060"/>
      <c r="CK1384" s="1645"/>
      <c r="CL1384" s="1645"/>
      <c r="CM1384" s="1645"/>
      <c r="CN1384"/>
      <c r="CO1384"/>
      <c r="CP1384"/>
      <c r="CQ1384"/>
      <c r="CR1384"/>
      <c r="CS1384" s="1060"/>
      <c r="CT1384" s="1060"/>
      <c r="CU1384" s="1060"/>
      <c r="CV1384" s="1060"/>
      <c r="CW1384" s="1060"/>
      <c r="CX1384" s="1060"/>
    </row>
    <row r="1385" spans="35:102" ht="15" customHeight="1" x14ac:dyDescent="0.3">
      <c r="AI1385" s="1774">
        <v>48121021620</v>
      </c>
      <c r="AJ1385" s="1993" t="s">
        <v>1790</v>
      </c>
      <c r="AK1385" s="1993">
        <v>51789</v>
      </c>
      <c r="AL1385" s="1994" t="s">
        <v>1728</v>
      </c>
      <c r="AM1385" s="1994">
        <v>9.6</v>
      </c>
      <c r="AN1385" s="1993" t="s">
        <v>192</v>
      </c>
      <c r="BX1385"/>
      <c r="BY1385"/>
      <c r="BZ1385"/>
      <c r="CA1385"/>
      <c r="CB1385"/>
      <c r="CD1385" s="1060"/>
      <c r="CE1385" s="1286"/>
      <c r="CF1385" s="1060"/>
      <c r="CG1385" s="1060"/>
      <c r="CH1385" s="1060"/>
      <c r="CK1385" s="1645"/>
      <c r="CL1385" s="1645"/>
      <c r="CM1385" s="1645"/>
      <c r="CN1385"/>
      <c r="CO1385"/>
      <c r="CP1385"/>
      <c r="CQ1385"/>
      <c r="CR1385"/>
      <c r="CS1385" s="1060"/>
      <c r="CT1385" s="1060"/>
      <c r="CU1385" s="1060"/>
      <c r="CV1385" s="1060"/>
      <c r="CW1385" s="1060"/>
      <c r="CX1385" s="1060"/>
    </row>
    <row r="1386" spans="35:102" ht="15" customHeight="1" x14ac:dyDescent="0.3">
      <c r="AI1386" s="1996">
        <v>48121021621</v>
      </c>
      <c r="AJ1386" s="1997" t="s">
        <v>1790</v>
      </c>
      <c r="AK1386" s="1997">
        <v>114446</v>
      </c>
      <c r="AL1386" s="1998" t="s">
        <v>1729</v>
      </c>
      <c r="AM1386" s="1998">
        <v>4.2</v>
      </c>
      <c r="AN1386" s="1997" t="s">
        <v>192</v>
      </c>
      <c r="BX1386"/>
      <c r="BY1386"/>
      <c r="BZ1386"/>
      <c r="CA1386"/>
      <c r="CB1386"/>
      <c r="CD1386" s="1060"/>
      <c r="CE1386" s="1286"/>
      <c r="CF1386" s="1060"/>
      <c r="CG1386" s="1060"/>
      <c r="CH1386" s="1060"/>
      <c r="CK1386" s="1645"/>
      <c r="CL1386" s="1645"/>
      <c r="CM1386" s="1645"/>
      <c r="CN1386"/>
      <c r="CO1386"/>
      <c r="CP1386"/>
      <c r="CQ1386"/>
      <c r="CR1386"/>
      <c r="CS1386" s="1060"/>
      <c r="CT1386" s="1060"/>
      <c r="CU1386" s="1060"/>
      <c r="CV1386" s="1060"/>
      <c r="CW1386" s="1060"/>
      <c r="CX1386" s="1060"/>
    </row>
    <row r="1387" spans="35:102" ht="15" customHeight="1" x14ac:dyDescent="0.3">
      <c r="AI1387" s="1774">
        <v>48121021622</v>
      </c>
      <c r="AJ1387" s="1993" t="s">
        <v>1790</v>
      </c>
      <c r="AK1387" s="1993">
        <v>105673</v>
      </c>
      <c r="AL1387" s="1994" t="s">
        <v>1729</v>
      </c>
      <c r="AM1387" s="1994">
        <v>4.5999999999999996</v>
      </c>
      <c r="AN1387" s="1993" t="s">
        <v>192</v>
      </c>
      <c r="BX1387"/>
      <c r="BY1387"/>
      <c r="BZ1387"/>
      <c r="CA1387"/>
      <c r="CB1387"/>
      <c r="CD1387" s="1060"/>
      <c r="CE1387" s="1286"/>
      <c r="CF1387" s="1060"/>
      <c r="CG1387" s="1060"/>
      <c r="CH1387" s="1060"/>
      <c r="CK1387" s="1645"/>
      <c r="CL1387" s="1645"/>
      <c r="CM1387" s="1645"/>
      <c r="CN1387"/>
      <c r="CO1387"/>
      <c r="CP1387"/>
      <c r="CQ1387"/>
      <c r="CR1387"/>
      <c r="CS1387" s="1060"/>
      <c r="CT1387" s="1060"/>
      <c r="CU1387" s="1060"/>
      <c r="CV1387" s="1060"/>
      <c r="CW1387" s="1060"/>
      <c r="CX1387" s="1060"/>
    </row>
    <row r="1388" spans="35:102" ht="15" customHeight="1" x14ac:dyDescent="0.3">
      <c r="AI1388" s="1996">
        <v>48121021623</v>
      </c>
      <c r="AJ1388" s="1997" t="s">
        <v>1790</v>
      </c>
      <c r="AK1388" s="1997">
        <v>91630</v>
      </c>
      <c r="AL1388" s="1998" t="s">
        <v>1729</v>
      </c>
      <c r="AM1388" s="1998">
        <v>9.3000000000000007</v>
      </c>
      <c r="AN1388" s="1997" t="s">
        <v>192</v>
      </c>
      <c r="BX1388"/>
      <c r="BY1388"/>
      <c r="BZ1388"/>
      <c r="CA1388"/>
      <c r="CB1388"/>
      <c r="CD1388" s="1060"/>
      <c r="CE1388" s="1286"/>
      <c r="CF1388" s="1060"/>
      <c r="CG1388" s="1060"/>
      <c r="CH1388" s="1060"/>
      <c r="CK1388" s="1645"/>
      <c r="CL1388" s="1645"/>
      <c r="CM1388" s="1645"/>
      <c r="CN1388"/>
      <c r="CO1388"/>
      <c r="CP1388"/>
      <c r="CQ1388"/>
      <c r="CR1388"/>
      <c r="CS1388" s="1060"/>
      <c r="CT1388" s="1060"/>
      <c r="CU1388" s="1060"/>
      <c r="CV1388" s="1060"/>
      <c r="CW1388" s="1060"/>
      <c r="CX1388" s="1060"/>
    </row>
    <row r="1389" spans="35:102" ht="15" customHeight="1" x14ac:dyDescent="0.3">
      <c r="AI1389" s="1774">
        <v>48121021624</v>
      </c>
      <c r="AJ1389" s="1993" t="s">
        <v>1790</v>
      </c>
      <c r="AK1389" s="1993">
        <v>72746</v>
      </c>
      <c r="AL1389" s="1994" t="s">
        <v>1727</v>
      </c>
      <c r="AM1389" s="1994">
        <v>12.4</v>
      </c>
      <c r="AN1389" s="1993" t="s">
        <v>192</v>
      </c>
      <c r="BX1389"/>
      <c r="BY1389"/>
      <c r="BZ1389"/>
      <c r="CA1389"/>
      <c r="CB1389"/>
      <c r="CD1389" s="1060"/>
      <c r="CE1389" s="1286"/>
      <c r="CF1389" s="1060"/>
      <c r="CG1389" s="1060"/>
      <c r="CH1389" s="1060"/>
      <c r="CK1389" s="1645"/>
      <c r="CL1389" s="1645"/>
      <c r="CM1389" s="1645"/>
      <c r="CN1389"/>
      <c r="CO1389"/>
      <c r="CP1389"/>
      <c r="CQ1389"/>
      <c r="CR1389"/>
      <c r="CS1389" s="1060"/>
      <c r="CT1389" s="1060"/>
      <c r="CU1389" s="1060"/>
      <c r="CV1389" s="1060"/>
      <c r="CW1389" s="1060"/>
      <c r="CX1389" s="1060"/>
    </row>
    <row r="1390" spans="35:102" ht="15" customHeight="1" x14ac:dyDescent="0.3">
      <c r="AI1390" s="1996">
        <v>48121021625</v>
      </c>
      <c r="AJ1390" s="1997" t="s">
        <v>1790</v>
      </c>
      <c r="AK1390" s="1997">
        <v>137690</v>
      </c>
      <c r="AL1390" s="1998" t="s">
        <v>1729</v>
      </c>
      <c r="AM1390" s="1998">
        <v>2.2000000000000002</v>
      </c>
      <c r="AN1390" s="1997" t="s">
        <v>192</v>
      </c>
      <c r="BX1390"/>
      <c r="BY1390"/>
      <c r="BZ1390"/>
      <c r="CA1390"/>
      <c r="CB1390"/>
      <c r="CD1390" s="1060"/>
      <c r="CE1390" s="1286"/>
      <c r="CF1390" s="1060"/>
      <c r="CG1390" s="1060"/>
      <c r="CH1390" s="1060"/>
      <c r="CK1390" s="1645"/>
      <c r="CL1390" s="1645"/>
      <c r="CM1390" s="1645"/>
      <c r="CN1390"/>
      <c r="CO1390"/>
      <c r="CP1390"/>
      <c r="CQ1390"/>
      <c r="CR1390"/>
      <c r="CS1390" s="1060"/>
      <c r="CT1390" s="1060"/>
      <c r="CU1390" s="1060"/>
      <c r="CV1390" s="1060"/>
      <c r="CW1390" s="1060"/>
      <c r="CX1390" s="1060"/>
    </row>
    <row r="1391" spans="35:102" ht="15" customHeight="1" x14ac:dyDescent="0.3">
      <c r="AI1391" s="1774">
        <v>48121021626</v>
      </c>
      <c r="AJ1391" s="1993" t="s">
        <v>1790</v>
      </c>
      <c r="AK1391" s="1993">
        <v>181250</v>
      </c>
      <c r="AL1391" s="1994" t="s">
        <v>1729</v>
      </c>
      <c r="AM1391" s="1994">
        <v>6.1</v>
      </c>
      <c r="AN1391" s="1993" t="s">
        <v>192</v>
      </c>
      <c r="BX1391"/>
      <c r="BY1391"/>
      <c r="BZ1391"/>
      <c r="CA1391"/>
      <c r="CB1391"/>
      <c r="CD1391" s="1060"/>
      <c r="CE1391" s="1286"/>
      <c r="CF1391" s="1060"/>
      <c r="CG1391" s="1060"/>
      <c r="CH1391" s="1060"/>
      <c r="CK1391" s="1645"/>
      <c r="CL1391" s="1645"/>
      <c r="CM1391" s="1645"/>
      <c r="CN1391"/>
      <c r="CO1391"/>
      <c r="CP1391"/>
      <c r="CQ1391"/>
      <c r="CR1391"/>
      <c r="CS1391" s="1060"/>
      <c r="CT1391" s="1060"/>
      <c r="CU1391" s="1060"/>
      <c r="CV1391" s="1060"/>
      <c r="CW1391" s="1060"/>
      <c r="CX1391" s="1060"/>
    </row>
    <row r="1392" spans="35:102" ht="15" customHeight="1" x14ac:dyDescent="0.3">
      <c r="AI1392" s="1996">
        <v>48121021627</v>
      </c>
      <c r="AJ1392" s="1997" t="s">
        <v>1790</v>
      </c>
      <c r="AK1392" s="1997">
        <v>78696</v>
      </c>
      <c r="AL1392" s="1998" t="s">
        <v>1727</v>
      </c>
      <c r="AM1392" s="1998">
        <v>4.5999999999999996</v>
      </c>
      <c r="AN1392" s="1997" t="s">
        <v>192</v>
      </c>
      <c r="BX1392"/>
      <c r="BY1392"/>
      <c r="BZ1392"/>
      <c r="CA1392"/>
      <c r="CB1392"/>
      <c r="CD1392" s="1060"/>
      <c r="CE1392" s="1286"/>
      <c r="CF1392" s="1060"/>
      <c r="CG1392" s="1060"/>
      <c r="CH1392" s="1060"/>
      <c r="CK1392" s="1645"/>
      <c r="CL1392" s="1645"/>
      <c r="CM1392" s="1645"/>
      <c r="CN1392"/>
      <c r="CO1392"/>
      <c r="CP1392"/>
      <c r="CQ1392"/>
      <c r="CR1392"/>
      <c r="CS1392" s="1060"/>
      <c r="CT1392" s="1060"/>
      <c r="CU1392" s="1060"/>
      <c r="CV1392" s="1060"/>
      <c r="CW1392" s="1060"/>
      <c r="CX1392" s="1060"/>
    </row>
    <row r="1393" spans="35:102" ht="15" customHeight="1" x14ac:dyDescent="0.3">
      <c r="AI1393" s="1774">
        <v>48121021628</v>
      </c>
      <c r="AJ1393" s="1993" t="s">
        <v>1790</v>
      </c>
      <c r="AK1393" s="1993">
        <v>80082</v>
      </c>
      <c r="AL1393" s="1994" t="s">
        <v>1727</v>
      </c>
      <c r="AM1393" s="1994">
        <v>4.5999999999999996</v>
      </c>
      <c r="AN1393" s="1993" t="s">
        <v>192</v>
      </c>
      <c r="BX1393"/>
      <c r="BY1393"/>
      <c r="BZ1393"/>
      <c r="CA1393"/>
      <c r="CB1393"/>
      <c r="CD1393" s="1060"/>
      <c r="CE1393" s="1286"/>
      <c r="CF1393" s="1060"/>
      <c r="CG1393" s="1060"/>
      <c r="CH1393" s="1060"/>
      <c r="CK1393" s="1645"/>
      <c r="CL1393" s="1645"/>
      <c r="CM1393" s="1645"/>
      <c r="CN1393"/>
      <c r="CO1393"/>
      <c r="CP1393"/>
      <c r="CQ1393"/>
      <c r="CR1393"/>
      <c r="CS1393" s="1060"/>
      <c r="CT1393" s="1060"/>
      <c r="CU1393" s="1060"/>
      <c r="CV1393" s="1060"/>
      <c r="CW1393" s="1060"/>
      <c r="CX1393" s="1060"/>
    </row>
    <row r="1394" spans="35:102" ht="15" customHeight="1" x14ac:dyDescent="0.3">
      <c r="AI1394" s="1996">
        <v>48121021629</v>
      </c>
      <c r="AJ1394" s="1997" t="s">
        <v>1790</v>
      </c>
      <c r="AK1394" s="1997">
        <v>146150</v>
      </c>
      <c r="AL1394" s="1998" t="s">
        <v>1729</v>
      </c>
      <c r="AM1394" s="1998">
        <v>3.8</v>
      </c>
      <c r="AN1394" s="1997" t="s">
        <v>192</v>
      </c>
      <c r="BX1394"/>
      <c r="BY1394"/>
      <c r="BZ1394"/>
      <c r="CA1394"/>
      <c r="CB1394"/>
      <c r="CD1394" s="1060"/>
      <c r="CE1394" s="1286"/>
      <c r="CF1394" s="1060"/>
      <c r="CG1394" s="1060"/>
      <c r="CH1394" s="1060"/>
      <c r="CK1394" s="1645"/>
      <c r="CL1394" s="1645"/>
      <c r="CM1394" s="1645"/>
      <c r="CN1394"/>
      <c r="CO1394"/>
      <c r="CP1394"/>
      <c r="CQ1394"/>
      <c r="CR1394"/>
      <c r="CS1394" s="1060"/>
      <c r="CT1394" s="1060"/>
      <c r="CU1394" s="1060"/>
      <c r="CV1394" s="1060"/>
      <c r="CW1394" s="1060"/>
      <c r="CX1394" s="1060"/>
    </row>
    <row r="1395" spans="35:102" ht="15" customHeight="1" x14ac:dyDescent="0.3">
      <c r="AI1395" s="1774">
        <v>48121021630</v>
      </c>
      <c r="AJ1395" s="1993" t="s">
        <v>1790</v>
      </c>
      <c r="AK1395" s="1993">
        <v>79158</v>
      </c>
      <c r="AL1395" s="1994" t="s">
        <v>1727</v>
      </c>
      <c r="AM1395" s="1994">
        <v>4.8</v>
      </c>
      <c r="AN1395" s="1993" t="s">
        <v>192</v>
      </c>
      <c r="BX1395"/>
      <c r="BY1395"/>
      <c r="BZ1395"/>
      <c r="CA1395"/>
      <c r="CB1395"/>
      <c r="CD1395" s="1060"/>
      <c r="CE1395" s="1286"/>
      <c r="CF1395" s="1060"/>
      <c r="CG1395" s="1060"/>
      <c r="CH1395" s="1060"/>
      <c r="CK1395" s="1645"/>
      <c r="CL1395" s="1645"/>
      <c r="CM1395" s="1645"/>
      <c r="CN1395"/>
      <c r="CO1395"/>
      <c r="CP1395"/>
      <c r="CQ1395"/>
      <c r="CR1395"/>
      <c r="CS1395" s="1060"/>
      <c r="CT1395" s="1060"/>
      <c r="CU1395" s="1060"/>
      <c r="CV1395" s="1060"/>
      <c r="CW1395" s="1060"/>
      <c r="CX1395" s="1060"/>
    </row>
    <row r="1396" spans="35:102" ht="15" customHeight="1" x14ac:dyDescent="0.3">
      <c r="AI1396" s="1996">
        <v>48121021631</v>
      </c>
      <c r="AJ1396" s="1997" t="s">
        <v>1790</v>
      </c>
      <c r="AK1396" s="1997">
        <v>116712</v>
      </c>
      <c r="AL1396" s="1998" t="s">
        <v>1729</v>
      </c>
      <c r="AM1396" s="1998">
        <v>5.9</v>
      </c>
      <c r="AN1396" s="1997" t="s">
        <v>192</v>
      </c>
      <c r="BX1396"/>
      <c r="BY1396"/>
      <c r="BZ1396"/>
      <c r="CA1396"/>
      <c r="CB1396"/>
      <c r="CD1396" s="1060"/>
      <c r="CE1396" s="1286"/>
      <c r="CF1396" s="1060"/>
      <c r="CG1396" s="1060"/>
      <c r="CH1396" s="1060"/>
      <c r="CK1396" s="1645"/>
      <c r="CL1396" s="1645"/>
      <c r="CM1396" s="1645"/>
      <c r="CN1396"/>
      <c r="CO1396"/>
      <c r="CP1396"/>
      <c r="CQ1396"/>
      <c r="CR1396"/>
      <c r="CS1396" s="1060"/>
      <c r="CT1396" s="1060"/>
      <c r="CU1396" s="1060"/>
      <c r="CV1396" s="1060"/>
      <c r="CW1396" s="1060"/>
      <c r="CX1396" s="1060"/>
    </row>
    <row r="1397" spans="35:102" ht="15" customHeight="1" x14ac:dyDescent="0.3">
      <c r="AI1397" s="1774">
        <v>48121021632</v>
      </c>
      <c r="AJ1397" s="1993" t="s">
        <v>1790</v>
      </c>
      <c r="AK1397" s="1993">
        <v>94792</v>
      </c>
      <c r="AL1397" s="1994" t="s">
        <v>1729</v>
      </c>
      <c r="AM1397" s="1994">
        <v>4.7</v>
      </c>
      <c r="AN1397" s="1993" t="s">
        <v>192</v>
      </c>
      <c r="BX1397"/>
      <c r="BY1397"/>
      <c r="BZ1397"/>
      <c r="CA1397"/>
      <c r="CB1397"/>
      <c r="CD1397" s="1060"/>
      <c r="CE1397" s="1286"/>
      <c r="CF1397" s="1060"/>
      <c r="CG1397" s="1060"/>
      <c r="CH1397" s="1060"/>
      <c r="CK1397" s="1645"/>
      <c r="CL1397" s="1645"/>
      <c r="CM1397" s="1645"/>
      <c r="CN1397"/>
      <c r="CO1397"/>
      <c r="CP1397"/>
      <c r="CQ1397"/>
      <c r="CR1397"/>
      <c r="CS1397" s="1060"/>
      <c r="CT1397" s="1060"/>
      <c r="CU1397" s="1060"/>
      <c r="CV1397" s="1060"/>
      <c r="CW1397" s="1060"/>
      <c r="CX1397" s="1060"/>
    </row>
    <row r="1398" spans="35:102" ht="15" customHeight="1" x14ac:dyDescent="0.3">
      <c r="AI1398" s="1996">
        <v>48121021633</v>
      </c>
      <c r="AJ1398" s="1997" t="s">
        <v>1790</v>
      </c>
      <c r="AK1398" s="1997">
        <v>103125</v>
      </c>
      <c r="AL1398" s="1998" t="s">
        <v>1729</v>
      </c>
      <c r="AM1398" s="1998">
        <v>2.6</v>
      </c>
      <c r="AN1398" s="1997" t="s">
        <v>192</v>
      </c>
      <c r="BX1398"/>
      <c r="BY1398"/>
      <c r="BZ1398"/>
      <c r="CA1398"/>
      <c r="CB1398"/>
      <c r="CD1398" s="1060"/>
      <c r="CE1398" s="1286"/>
      <c r="CF1398" s="1060"/>
      <c r="CG1398" s="1060"/>
      <c r="CH1398" s="1060"/>
      <c r="CK1398" s="1645"/>
      <c r="CL1398" s="1645"/>
      <c r="CM1398" s="1645"/>
      <c r="CN1398"/>
      <c r="CO1398"/>
      <c r="CP1398"/>
      <c r="CQ1398"/>
      <c r="CR1398"/>
      <c r="CS1398" s="1060"/>
      <c r="CT1398" s="1060"/>
      <c r="CU1398" s="1060"/>
      <c r="CV1398" s="1060"/>
      <c r="CW1398" s="1060"/>
      <c r="CX1398" s="1060"/>
    </row>
    <row r="1399" spans="35:102" ht="15" customHeight="1" x14ac:dyDescent="0.3">
      <c r="AI1399" s="1774">
        <v>48121021634</v>
      </c>
      <c r="AJ1399" s="1993" t="s">
        <v>1790</v>
      </c>
      <c r="AK1399" s="1993">
        <v>44002</v>
      </c>
      <c r="AL1399" s="1994" t="s">
        <v>1728</v>
      </c>
      <c r="AM1399" s="1994">
        <v>14.5</v>
      </c>
      <c r="AN1399" s="1993" t="s">
        <v>192</v>
      </c>
      <c r="BX1399"/>
      <c r="BY1399"/>
      <c r="BZ1399"/>
      <c r="CA1399"/>
      <c r="CB1399"/>
      <c r="CD1399" s="1060"/>
      <c r="CE1399" s="1286"/>
      <c r="CF1399" s="1060"/>
      <c r="CG1399" s="1060"/>
      <c r="CH1399" s="1060"/>
      <c r="CK1399" s="1645"/>
      <c r="CL1399" s="1645"/>
      <c r="CM1399" s="1645"/>
      <c r="CN1399"/>
      <c r="CO1399"/>
      <c r="CP1399"/>
      <c r="CQ1399"/>
      <c r="CR1399"/>
      <c r="CS1399" s="1060"/>
      <c r="CT1399" s="1060"/>
      <c r="CU1399" s="1060"/>
      <c r="CV1399" s="1060"/>
      <c r="CW1399" s="1060"/>
      <c r="CX1399" s="1060"/>
    </row>
    <row r="1400" spans="35:102" ht="15" customHeight="1" x14ac:dyDescent="0.3">
      <c r="AI1400" s="1996">
        <v>48121021635</v>
      </c>
      <c r="AJ1400" s="1997" t="s">
        <v>1790</v>
      </c>
      <c r="AK1400" s="1997">
        <v>45111</v>
      </c>
      <c r="AL1400" s="1998" t="s">
        <v>1728</v>
      </c>
      <c r="AM1400" s="1998">
        <v>11.6</v>
      </c>
      <c r="AN1400" s="1997" t="s">
        <v>192</v>
      </c>
      <c r="BX1400"/>
      <c r="BY1400"/>
      <c r="BZ1400"/>
      <c r="CA1400"/>
      <c r="CB1400"/>
      <c r="CD1400" s="1060"/>
      <c r="CE1400" s="1286"/>
      <c r="CF1400" s="1060"/>
      <c r="CG1400" s="1060"/>
      <c r="CH1400" s="1060"/>
      <c r="CK1400" s="1645"/>
      <c r="CL1400" s="1645"/>
      <c r="CM1400" s="1645"/>
      <c r="CN1400"/>
      <c r="CO1400"/>
      <c r="CP1400"/>
      <c r="CQ1400"/>
      <c r="CR1400"/>
      <c r="CS1400" s="1060"/>
      <c r="CT1400" s="1060"/>
      <c r="CU1400" s="1060"/>
      <c r="CV1400" s="1060"/>
      <c r="CW1400" s="1060"/>
      <c r="CX1400" s="1060"/>
    </row>
    <row r="1401" spans="35:102" ht="15" customHeight="1" x14ac:dyDescent="0.3">
      <c r="AI1401" s="1774">
        <v>48121021636</v>
      </c>
      <c r="AJ1401" s="1993" t="s">
        <v>1790</v>
      </c>
      <c r="AK1401" s="1993">
        <v>49892</v>
      </c>
      <c r="AL1401" s="1994" t="s">
        <v>1728</v>
      </c>
      <c r="AM1401" s="1994">
        <v>11.5</v>
      </c>
      <c r="AN1401" s="1993" t="s">
        <v>192</v>
      </c>
      <c r="BX1401"/>
      <c r="BY1401"/>
      <c r="BZ1401"/>
      <c r="CA1401"/>
      <c r="CB1401"/>
      <c r="CD1401" s="1060"/>
      <c r="CE1401" s="1286"/>
      <c r="CF1401" s="1060"/>
      <c r="CG1401" s="1060"/>
      <c r="CH1401" s="1060"/>
      <c r="CK1401" s="1645"/>
      <c r="CL1401" s="1645"/>
      <c r="CM1401" s="1645"/>
      <c r="CN1401"/>
      <c r="CO1401"/>
      <c r="CP1401"/>
      <c r="CQ1401"/>
      <c r="CR1401"/>
      <c r="CS1401" s="1060"/>
      <c r="CT1401" s="1060"/>
      <c r="CU1401" s="1060"/>
      <c r="CV1401" s="1060"/>
      <c r="CW1401" s="1060"/>
      <c r="CX1401" s="1060"/>
    </row>
    <row r="1402" spans="35:102" ht="15" customHeight="1" x14ac:dyDescent="0.3">
      <c r="AI1402" s="1996">
        <v>48121021637</v>
      </c>
      <c r="AJ1402" s="1997" t="s">
        <v>1790</v>
      </c>
      <c r="AK1402" s="1997">
        <v>47333</v>
      </c>
      <c r="AL1402" s="1998" t="s">
        <v>1728</v>
      </c>
      <c r="AM1402" s="1998">
        <v>12</v>
      </c>
      <c r="AN1402" s="1997" t="s">
        <v>192</v>
      </c>
      <c r="BX1402"/>
      <c r="BY1402"/>
      <c r="BZ1402"/>
      <c r="CA1402"/>
      <c r="CB1402"/>
      <c r="CD1402" s="1060"/>
      <c r="CE1402" s="1286"/>
      <c r="CF1402" s="1060"/>
      <c r="CG1402" s="1060"/>
      <c r="CH1402" s="1060"/>
      <c r="CK1402" s="1645"/>
      <c r="CL1402" s="1645"/>
      <c r="CM1402" s="1645"/>
      <c r="CN1402"/>
      <c r="CO1402"/>
      <c r="CP1402"/>
      <c r="CQ1402"/>
      <c r="CR1402"/>
      <c r="CS1402" s="1060"/>
      <c r="CT1402" s="1060"/>
      <c r="CU1402" s="1060"/>
      <c r="CV1402" s="1060"/>
      <c r="CW1402" s="1060"/>
      <c r="CX1402" s="1060"/>
    </row>
    <row r="1403" spans="35:102" ht="15" customHeight="1" x14ac:dyDescent="0.3">
      <c r="AI1403" s="1774">
        <v>48121021638</v>
      </c>
      <c r="AJ1403" s="1993" t="s">
        <v>1790</v>
      </c>
      <c r="AK1403" s="1993">
        <v>49876</v>
      </c>
      <c r="AL1403" s="1994" t="s">
        <v>1728</v>
      </c>
      <c r="AM1403" s="1994">
        <v>9.1</v>
      </c>
      <c r="AN1403" s="1993" t="s">
        <v>192</v>
      </c>
      <c r="BX1403"/>
      <c r="BY1403"/>
      <c r="BZ1403"/>
      <c r="CA1403"/>
      <c r="CB1403"/>
      <c r="CD1403" s="1060"/>
      <c r="CE1403" s="1286"/>
      <c r="CF1403" s="1060"/>
      <c r="CG1403" s="1060"/>
      <c r="CH1403" s="1060"/>
      <c r="CK1403" s="1645"/>
      <c r="CL1403" s="1645"/>
      <c r="CM1403" s="1645"/>
      <c r="CN1403"/>
      <c r="CO1403"/>
      <c r="CP1403"/>
      <c r="CQ1403"/>
      <c r="CR1403"/>
      <c r="CS1403" s="1060"/>
      <c r="CT1403" s="1060"/>
      <c r="CU1403" s="1060"/>
      <c r="CV1403" s="1060"/>
      <c r="CW1403" s="1060"/>
      <c r="CX1403" s="1060"/>
    </row>
    <row r="1404" spans="35:102" ht="15" customHeight="1" x14ac:dyDescent="0.3">
      <c r="AI1404" s="1996">
        <v>48121021715</v>
      </c>
      <c r="AJ1404" s="1997" t="s">
        <v>1790</v>
      </c>
      <c r="AK1404" s="1997">
        <v>84900</v>
      </c>
      <c r="AL1404" s="1998" t="s">
        <v>1729</v>
      </c>
      <c r="AM1404" s="1998">
        <v>4.9000000000000004</v>
      </c>
      <c r="AN1404" s="1997" t="s">
        <v>192</v>
      </c>
      <c r="BX1404"/>
      <c r="BY1404"/>
      <c r="BZ1404"/>
      <c r="CA1404"/>
      <c r="CB1404"/>
      <c r="CD1404" s="1060"/>
      <c r="CE1404" s="1286"/>
      <c r="CF1404" s="1060"/>
      <c r="CG1404" s="1060"/>
      <c r="CH1404" s="1060"/>
      <c r="CK1404" s="1645"/>
      <c r="CL1404" s="1645"/>
      <c r="CM1404" s="1645"/>
      <c r="CN1404"/>
      <c r="CO1404"/>
      <c r="CP1404"/>
      <c r="CQ1404"/>
      <c r="CR1404"/>
      <c r="CS1404" s="1060"/>
      <c r="CT1404" s="1060"/>
      <c r="CU1404" s="1060"/>
      <c r="CV1404" s="1060"/>
      <c r="CW1404" s="1060"/>
      <c r="CX1404" s="1060"/>
    </row>
    <row r="1405" spans="35:102" ht="15" customHeight="1" x14ac:dyDescent="0.3">
      <c r="AI1405" s="1774">
        <v>48121021716</v>
      </c>
      <c r="AJ1405" s="1993" t="s">
        <v>1790</v>
      </c>
      <c r="AK1405" s="1993">
        <v>54375</v>
      </c>
      <c r="AL1405" s="1994" t="s">
        <v>1728</v>
      </c>
      <c r="AM1405" s="1994">
        <v>2.9</v>
      </c>
      <c r="AN1405" s="1993" t="s">
        <v>192</v>
      </c>
      <c r="BX1405"/>
      <c r="BY1405"/>
      <c r="BZ1405"/>
      <c r="CA1405"/>
      <c r="CB1405"/>
      <c r="CD1405" s="1060"/>
      <c r="CE1405" s="1286"/>
      <c r="CF1405" s="1060"/>
      <c r="CG1405" s="1060"/>
      <c r="CH1405" s="1060"/>
      <c r="CK1405" s="1645"/>
      <c r="CL1405" s="1645"/>
      <c r="CM1405" s="1645"/>
      <c r="CN1405"/>
      <c r="CO1405"/>
      <c r="CP1405"/>
      <c r="CQ1405"/>
      <c r="CR1405"/>
      <c r="CS1405" s="1060"/>
      <c r="CT1405" s="1060"/>
      <c r="CU1405" s="1060"/>
      <c r="CV1405" s="1060"/>
      <c r="CW1405" s="1060"/>
      <c r="CX1405" s="1060"/>
    </row>
    <row r="1406" spans="35:102" ht="15" customHeight="1" x14ac:dyDescent="0.3">
      <c r="AI1406" s="1996">
        <v>48121021717</v>
      </c>
      <c r="AJ1406" s="1997" t="s">
        <v>1790</v>
      </c>
      <c r="AK1406" s="1997">
        <v>68415</v>
      </c>
      <c r="AL1406" s="1998" t="s">
        <v>1727</v>
      </c>
      <c r="AM1406" s="1998">
        <v>3.3</v>
      </c>
      <c r="AN1406" s="1997" t="s">
        <v>192</v>
      </c>
      <c r="BX1406"/>
      <c r="BY1406"/>
      <c r="BZ1406"/>
      <c r="CA1406"/>
      <c r="CB1406"/>
      <c r="CD1406" s="1060"/>
      <c r="CE1406" s="1286"/>
      <c r="CF1406" s="1060"/>
      <c r="CG1406" s="1060"/>
      <c r="CH1406" s="1060"/>
      <c r="CK1406" s="1645"/>
      <c r="CL1406" s="1645"/>
      <c r="CM1406" s="1645"/>
      <c r="CN1406"/>
      <c r="CO1406"/>
      <c r="CP1406"/>
      <c r="CQ1406"/>
      <c r="CR1406"/>
      <c r="CS1406" s="1060"/>
      <c r="CT1406" s="1060"/>
      <c r="CU1406" s="1060"/>
      <c r="CV1406" s="1060"/>
      <c r="CW1406" s="1060"/>
      <c r="CX1406" s="1060"/>
    </row>
    <row r="1407" spans="35:102" ht="15" customHeight="1" x14ac:dyDescent="0.3">
      <c r="AI1407" s="1774">
        <v>48121021718</v>
      </c>
      <c r="AJ1407" s="1993" t="s">
        <v>1790</v>
      </c>
      <c r="AK1407" s="1993">
        <v>147393</v>
      </c>
      <c r="AL1407" s="1994" t="s">
        <v>1729</v>
      </c>
      <c r="AM1407" s="1994">
        <v>1.5</v>
      </c>
      <c r="AN1407" s="1993" t="s">
        <v>192</v>
      </c>
      <c r="BX1407"/>
      <c r="BY1407"/>
      <c r="BZ1407"/>
      <c r="CA1407"/>
      <c r="CB1407"/>
      <c r="CD1407" s="1060"/>
      <c r="CE1407" s="1286"/>
      <c r="CF1407" s="1060"/>
      <c r="CG1407" s="1060"/>
      <c r="CH1407" s="1060"/>
      <c r="CK1407" s="1645"/>
      <c r="CL1407" s="1645"/>
      <c r="CM1407" s="1645"/>
      <c r="CN1407"/>
      <c r="CO1407"/>
      <c r="CP1407"/>
      <c r="CQ1407"/>
      <c r="CR1407"/>
      <c r="CS1407" s="1060"/>
      <c r="CT1407" s="1060"/>
      <c r="CU1407" s="1060"/>
      <c r="CV1407" s="1060"/>
      <c r="CW1407" s="1060"/>
      <c r="CX1407" s="1060"/>
    </row>
    <row r="1408" spans="35:102" ht="15" customHeight="1" x14ac:dyDescent="0.3">
      <c r="AI1408" s="1996">
        <v>48121021719</v>
      </c>
      <c r="AJ1408" s="1997" t="s">
        <v>1790</v>
      </c>
      <c r="AK1408" s="1997">
        <v>152361</v>
      </c>
      <c r="AL1408" s="1998" t="s">
        <v>1729</v>
      </c>
      <c r="AM1408" s="1998">
        <v>0.7</v>
      </c>
      <c r="AN1408" s="1997" t="s">
        <v>192</v>
      </c>
      <c r="BX1408"/>
      <c r="BY1408"/>
      <c r="BZ1408"/>
      <c r="CA1408"/>
      <c r="CB1408"/>
      <c r="CD1408" s="1060"/>
      <c r="CE1408" s="1286"/>
      <c r="CF1408" s="1060"/>
      <c r="CG1408" s="1060"/>
      <c r="CH1408" s="1060"/>
      <c r="CK1408" s="1645"/>
      <c r="CL1408" s="1645"/>
      <c r="CM1408" s="1645"/>
      <c r="CN1408"/>
      <c r="CO1408"/>
      <c r="CP1408"/>
      <c r="CQ1408"/>
      <c r="CR1408"/>
      <c r="CS1408" s="1060"/>
      <c r="CT1408" s="1060"/>
      <c r="CU1408" s="1060"/>
      <c r="CV1408" s="1060"/>
      <c r="CW1408" s="1060"/>
      <c r="CX1408" s="1060"/>
    </row>
    <row r="1409" spans="35:102" ht="15" customHeight="1" x14ac:dyDescent="0.3">
      <c r="AI1409" s="1774">
        <v>48121021720</v>
      </c>
      <c r="AJ1409" s="1993" t="s">
        <v>1790</v>
      </c>
      <c r="AK1409" s="1993">
        <v>139596</v>
      </c>
      <c r="AL1409" s="1994" t="s">
        <v>1729</v>
      </c>
      <c r="AM1409" s="1994">
        <v>0.3</v>
      </c>
      <c r="AN1409" s="1993" t="s">
        <v>192</v>
      </c>
      <c r="BX1409"/>
      <c r="BY1409"/>
      <c r="BZ1409"/>
      <c r="CA1409"/>
      <c r="CB1409"/>
      <c r="CD1409" s="1060"/>
      <c r="CE1409" s="1286"/>
      <c r="CF1409" s="1060"/>
      <c r="CG1409" s="1060"/>
      <c r="CH1409" s="1060"/>
      <c r="CK1409" s="1645"/>
      <c r="CL1409" s="1645"/>
      <c r="CM1409" s="1645"/>
      <c r="CN1409"/>
      <c r="CO1409"/>
      <c r="CP1409"/>
      <c r="CQ1409"/>
      <c r="CR1409"/>
      <c r="CS1409" s="1060"/>
      <c r="CT1409" s="1060"/>
      <c r="CU1409" s="1060"/>
      <c r="CV1409" s="1060"/>
      <c r="CW1409" s="1060"/>
      <c r="CX1409" s="1060"/>
    </row>
    <row r="1410" spans="35:102" ht="15" customHeight="1" x14ac:dyDescent="0.3">
      <c r="AI1410" s="1996">
        <v>48121021721</v>
      </c>
      <c r="AJ1410" s="1997" t="s">
        <v>1790</v>
      </c>
      <c r="AK1410" s="1997">
        <v>103317</v>
      </c>
      <c r="AL1410" s="1998" t="s">
        <v>1729</v>
      </c>
      <c r="AM1410" s="1998">
        <v>2.2000000000000002</v>
      </c>
      <c r="AN1410" s="1997" t="s">
        <v>192</v>
      </c>
      <c r="BX1410"/>
      <c r="BY1410"/>
      <c r="BZ1410"/>
      <c r="CA1410"/>
      <c r="CB1410"/>
      <c r="CD1410" s="1060"/>
      <c r="CE1410" s="1286"/>
      <c r="CF1410" s="1060"/>
      <c r="CG1410" s="1060"/>
      <c r="CH1410" s="1060"/>
      <c r="CK1410" s="1645"/>
      <c r="CL1410" s="1645"/>
      <c r="CM1410" s="1645"/>
      <c r="CN1410"/>
      <c r="CO1410"/>
      <c r="CP1410"/>
      <c r="CQ1410"/>
      <c r="CR1410"/>
      <c r="CS1410" s="1060"/>
      <c r="CT1410" s="1060"/>
      <c r="CU1410" s="1060"/>
      <c r="CV1410" s="1060"/>
      <c r="CW1410" s="1060"/>
      <c r="CX1410" s="1060"/>
    </row>
    <row r="1411" spans="35:102" ht="15" customHeight="1" x14ac:dyDescent="0.3">
      <c r="AI1411" s="1774">
        <v>48121021722</v>
      </c>
      <c r="AJ1411" s="1993" t="s">
        <v>1790</v>
      </c>
      <c r="AK1411" s="1993">
        <v>84493</v>
      </c>
      <c r="AL1411" s="1994" t="s">
        <v>1729</v>
      </c>
      <c r="AM1411" s="1994">
        <v>2.5</v>
      </c>
      <c r="AN1411" s="1993" t="s">
        <v>192</v>
      </c>
      <c r="BX1411"/>
      <c r="BY1411"/>
      <c r="BZ1411"/>
      <c r="CA1411"/>
      <c r="CB1411"/>
      <c r="CD1411" s="1060"/>
      <c r="CE1411" s="1286"/>
      <c r="CF1411" s="1060"/>
      <c r="CG1411" s="1060"/>
      <c r="CH1411" s="1060"/>
      <c r="CK1411" s="1645"/>
      <c r="CL1411" s="1645"/>
      <c r="CM1411" s="1645"/>
      <c r="CN1411"/>
      <c r="CO1411"/>
      <c r="CP1411"/>
      <c r="CQ1411"/>
      <c r="CR1411"/>
      <c r="CS1411" s="1060"/>
      <c r="CT1411" s="1060"/>
      <c r="CU1411" s="1060"/>
      <c r="CV1411" s="1060"/>
      <c r="CW1411" s="1060"/>
      <c r="CX1411" s="1060"/>
    </row>
    <row r="1412" spans="35:102" ht="15" customHeight="1" x14ac:dyDescent="0.3">
      <c r="AI1412" s="1996">
        <v>48121021723</v>
      </c>
      <c r="AJ1412" s="1997" t="s">
        <v>1790</v>
      </c>
      <c r="AK1412" s="1997">
        <v>85613</v>
      </c>
      <c r="AL1412" s="1998" t="s">
        <v>1729</v>
      </c>
      <c r="AM1412" s="1998">
        <v>10.199999999999999</v>
      </c>
      <c r="AN1412" s="1997" t="s">
        <v>192</v>
      </c>
      <c r="BX1412"/>
      <c r="BY1412"/>
      <c r="BZ1412"/>
      <c r="CA1412"/>
      <c r="CB1412"/>
      <c r="CD1412" s="1060"/>
      <c r="CE1412" s="1286"/>
      <c r="CF1412" s="1060"/>
      <c r="CG1412" s="1060"/>
      <c r="CH1412" s="1060"/>
      <c r="CK1412" s="1645"/>
      <c r="CL1412" s="1645"/>
      <c r="CM1412" s="1645"/>
      <c r="CN1412"/>
      <c r="CO1412"/>
      <c r="CP1412"/>
      <c r="CQ1412"/>
      <c r="CR1412"/>
      <c r="CS1412" s="1060"/>
      <c r="CT1412" s="1060"/>
      <c r="CU1412" s="1060"/>
      <c r="CV1412" s="1060"/>
      <c r="CW1412" s="1060"/>
      <c r="CX1412" s="1060"/>
    </row>
    <row r="1413" spans="35:102" ht="15" customHeight="1" x14ac:dyDescent="0.3">
      <c r="AI1413" s="1774">
        <v>48121021724</v>
      </c>
      <c r="AJ1413" s="1993" t="s">
        <v>1790</v>
      </c>
      <c r="AK1413" s="1993">
        <v>137250</v>
      </c>
      <c r="AL1413" s="1994" t="s">
        <v>1729</v>
      </c>
      <c r="AM1413" s="1994">
        <v>2.2000000000000002</v>
      </c>
      <c r="AN1413" s="1993" t="s">
        <v>192</v>
      </c>
      <c r="BX1413"/>
      <c r="BY1413"/>
      <c r="BZ1413"/>
      <c r="CA1413"/>
      <c r="CB1413"/>
      <c r="CD1413" s="1060"/>
      <c r="CE1413" s="1286"/>
      <c r="CF1413" s="1060"/>
      <c r="CG1413" s="1060"/>
      <c r="CH1413" s="1060"/>
      <c r="CK1413" s="1645"/>
      <c r="CL1413" s="1645"/>
      <c r="CM1413" s="1645"/>
      <c r="CN1413"/>
      <c r="CO1413"/>
      <c r="CP1413"/>
      <c r="CQ1413"/>
      <c r="CR1413"/>
      <c r="CS1413" s="1060"/>
      <c r="CT1413" s="1060"/>
      <c r="CU1413" s="1060"/>
      <c r="CV1413" s="1060"/>
      <c r="CW1413" s="1060"/>
      <c r="CX1413" s="1060"/>
    </row>
    <row r="1414" spans="35:102" ht="15" customHeight="1" x14ac:dyDescent="0.3">
      <c r="AI1414" s="1996">
        <v>48121021725</v>
      </c>
      <c r="AJ1414" s="1997" t="s">
        <v>1790</v>
      </c>
      <c r="AK1414" s="1997">
        <v>99728</v>
      </c>
      <c r="AL1414" s="1998" t="s">
        <v>1729</v>
      </c>
      <c r="AM1414" s="1998">
        <v>0.3</v>
      </c>
      <c r="AN1414" s="1997" t="s">
        <v>192</v>
      </c>
      <c r="BX1414"/>
      <c r="BY1414"/>
      <c r="BZ1414"/>
      <c r="CA1414"/>
      <c r="CB1414"/>
      <c r="CD1414" s="1060"/>
      <c r="CE1414" s="1286"/>
      <c r="CF1414" s="1060"/>
      <c r="CG1414" s="1060"/>
      <c r="CH1414" s="1060"/>
      <c r="CK1414" s="1645"/>
      <c r="CL1414" s="1645"/>
      <c r="CM1414" s="1645"/>
      <c r="CN1414"/>
      <c r="CO1414"/>
      <c r="CP1414"/>
      <c r="CQ1414"/>
      <c r="CR1414"/>
      <c r="CS1414" s="1060"/>
      <c r="CT1414" s="1060"/>
      <c r="CU1414" s="1060"/>
      <c r="CV1414" s="1060"/>
      <c r="CW1414" s="1060"/>
      <c r="CX1414" s="1060"/>
    </row>
    <row r="1415" spans="35:102" ht="15" customHeight="1" x14ac:dyDescent="0.3">
      <c r="AI1415" s="1774">
        <v>48121021726</v>
      </c>
      <c r="AJ1415" s="1993" t="s">
        <v>1790</v>
      </c>
      <c r="AK1415" s="1993">
        <v>121051</v>
      </c>
      <c r="AL1415" s="1994" t="s">
        <v>1729</v>
      </c>
      <c r="AM1415" s="1994">
        <v>2.8</v>
      </c>
      <c r="AN1415" s="1993" t="s">
        <v>192</v>
      </c>
      <c r="BX1415"/>
      <c r="BY1415"/>
      <c r="BZ1415"/>
      <c r="CA1415"/>
      <c r="CB1415"/>
      <c r="CD1415" s="1060"/>
      <c r="CE1415" s="1286"/>
      <c r="CF1415" s="1060"/>
      <c r="CG1415" s="1060"/>
      <c r="CH1415" s="1060"/>
      <c r="CK1415" s="1645"/>
      <c r="CL1415" s="1645"/>
      <c r="CM1415" s="1645"/>
      <c r="CN1415"/>
      <c r="CO1415"/>
      <c r="CP1415"/>
      <c r="CQ1415"/>
      <c r="CR1415"/>
      <c r="CS1415" s="1060"/>
      <c r="CT1415" s="1060"/>
      <c r="CU1415" s="1060"/>
      <c r="CV1415" s="1060"/>
      <c r="CW1415" s="1060"/>
      <c r="CX1415" s="1060"/>
    </row>
    <row r="1416" spans="35:102" ht="15" customHeight="1" x14ac:dyDescent="0.3">
      <c r="AI1416" s="1996">
        <v>48121021727</v>
      </c>
      <c r="AJ1416" s="1997" t="s">
        <v>1790</v>
      </c>
      <c r="AK1416" s="1997">
        <v>140000</v>
      </c>
      <c r="AL1416" s="1998" t="s">
        <v>1729</v>
      </c>
      <c r="AM1416" s="1998">
        <v>4.0999999999999996</v>
      </c>
      <c r="AN1416" s="1997" t="s">
        <v>192</v>
      </c>
      <c r="BX1416"/>
      <c r="BY1416"/>
      <c r="BZ1416"/>
      <c r="CA1416"/>
      <c r="CB1416"/>
      <c r="CD1416" s="1060"/>
      <c r="CE1416" s="1286"/>
      <c r="CF1416" s="1060"/>
      <c r="CG1416" s="1060"/>
      <c r="CH1416" s="1060"/>
      <c r="CK1416" s="1645"/>
      <c r="CL1416" s="1645"/>
      <c r="CM1416" s="1645"/>
      <c r="CN1416"/>
      <c r="CO1416"/>
      <c r="CP1416"/>
      <c r="CQ1416"/>
      <c r="CR1416"/>
      <c r="CS1416" s="1060"/>
      <c r="CT1416" s="1060"/>
      <c r="CU1416" s="1060"/>
      <c r="CV1416" s="1060"/>
      <c r="CW1416" s="1060"/>
      <c r="CX1416" s="1060"/>
    </row>
    <row r="1417" spans="35:102" ht="15" customHeight="1" x14ac:dyDescent="0.3">
      <c r="AI1417" s="1774">
        <v>48121021728</v>
      </c>
      <c r="AJ1417" s="1993" t="s">
        <v>1790</v>
      </c>
      <c r="AK1417" s="1993">
        <v>59492</v>
      </c>
      <c r="AL1417" s="1994" t="s">
        <v>1728</v>
      </c>
      <c r="AM1417" s="1994">
        <v>11.2</v>
      </c>
      <c r="AN1417" s="1993" t="s">
        <v>192</v>
      </c>
      <c r="BX1417"/>
      <c r="BY1417"/>
      <c r="BZ1417"/>
      <c r="CA1417"/>
      <c r="CB1417"/>
      <c r="CD1417" s="1060"/>
      <c r="CE1417" s="1286"/>
      <c r="CF1417" s="1060"/>
      <c r="CG1417" s="1060"/>
      <c r="CH1417" s="1060"/>
      <c r="CK1417" s="1645"/>
      <c r="CL1417" s="1645"/>
      <c r="CM1417" s="1645"/>
      <c r="CN1417"/>
      <c r="CO1417"/>
      <c r="CP1417"/>
      <c r="CQ1417"/>
      <c r="CR1417"/>
      <c r="CS1417" s="1060"/>
      <c r="CT1417" s="1060"/>
      <c r="CU1417" s="1060"/>
      <c r="CV1417" s="1060"/>
      <c r="CW1417" s="1060"/>
      <c r="CX1417" s="1060"/>
    </row>
    <row r="1418" spans="35:102" ht="15" customHeight="1" x14ac:dyDescent="0.3">
      <c r="AI1418" s="1996">
        <v>48121021729</v>
      </c>
      <c r="AJ1418" s="1997" t="s">
        <v>1790</v>
      </c>
      <c r="AK1418" s="1997">
        <v>116250</v>
      </c>
      <c r="AL1418" s="1998" t="s">
        <v>1729</v>
      </c>
      <c r="AM1418" s="1998">
        <v>2.2000000000000002</v>
      </c>
      <c r="AN1418" s="1997" t="s">
        <v>192</v>
      </c>
      <c r="BX1418"/>
      <c r="BY1418"/>
      <c r="BZ1418"/>
      <c r="CA1418"/>
      <c r="CB1418"/>
      <c r="CD1418" s="1060"/>
      <c r="CE1418" s="1286"/>
      <c r="CF1418" s="1060"/>
      <c r="CG1418" s="1060"/>
      <c r="CH1418" s="1060"/>
      <c r="CK1418" s="1645"/>
      <c r="CL1418" s="1645"/>
      <c r="CM1418" s="1645"/>
      <c r="CN1418"/>
      <c r="CO1418"/>
      <c r="CP1418"/>
      <c r="CQ1418"/>
      <c r="CR1418"/>
      <c r="CS1418" s="1060"/>
      <c r="CT1418" s="1060"/>
      <c r="CU1418" s="1060"/>
      <c r="CV1418" s="1060"/>
      <c r="CW1418" s="1060"/>
      <c r="CX1418" s="1060"/>
    </row>
    <row r="1419" spans="35:102" ht="15" customHeight="1" x14ac:dyDescent="0.3">
      <c r="AI1419" s="1774">
        <v>48121021730</v>
      </c>
      <c r="AJ1419" s="1993" t="s">
        <v>1790</v>
      </c>
      <c r="AK1419" s="1993">
        <v>107823</v>
      </c>
      <c r="AL1419" s="1994" t="s">
        <v>1729</v>
      </c>
      <c r="AM1419" s="1994">
        <v>3.1</v>
      </c>
      <c r="AN1419" s="1993" t="s">
        <v>192</v>
      </c>
      <c r="BX1419"/>
      <c r="BY1419"/>
      <c r="BZ1419"/>
      <c r="CA1419"/>
      <c r="CB1419"/>
      <c r="CD1419" s="1060"/>
      <c r="CE1419" s="1286"/>
      <c r="CF1419" s="1060"/>
      <c r="CG1419" s="1060"/>
      <c r="CH1419" s="1060"/>
      <c r="CK1419" s="1645"/>
      <c r="CL1419" s="1645"/>
      <c r="CM1419" s="1645"/>
      <c r="CN1419"/>
      <c r="CO1419"/>
      <c r="CP1419"/>
      <c r="CQ1419"/>
      <c r="CR1419"/>
      <c r="CS1419" s="1060"/>
      <c r="CT1419" s="1060"/>
      <c r="CU1419" s="1060"/>
      <c r="CV1419" s="1060"/>
      <c r="CW1419" s="1060"/>
      <c r="CX1419" s="1060"/>
    </row>
    <row r="1420" spans="35:102" ht="15" customHeight="1" x14ac:dyDescent="0.3">
      <c r="AI1420" s="1996">
        <v>48121021731</v>
      </c>
      <c r="AJ1420" s="1997" t="s">
        <v>1790</v>
      </c>
      <c r="AK1420" s="1997">
        <v>102500</v>
      </c>
      <c r="AL1420" s="1998" t="s">
        <v>1729</v>
      </c>
      <c r="AM1420" s="1998">
        <v>5.4</v>
      </c>
      <c r="AN1420" s="1997" t="s">
        <v>192</v>
      </c>
      <c r="BX1420"/>
      <c r="BY1420"/>
      <c r="BZ1420"/>
      <c r="CA1420"/>
      <c r="CB1420"/>
      <c r="CD1420" s="1060"/>
      <c r="CE1420" s="1286"/>
      <c r="CF1420" s="1060"/>
      <c r="CG1420" s="1060"/>
      <c r="CH1420" s="1060"/>
      <c r="CK1420" s="1645"/>
      <c r="CL1420" s="1645"/>
      <c r="CM1420" s="1645"/>
      <c r="CN1420"/>
      <c r="CO1420"/>
      <c r="CP1420"/>
      <c r="CQ1420"/>
      <c r="CR1420"/>
      <c r="CS1420" s="1060"/>
      <c r="CT1420" s="1060"/>
      <c r="CU1420" s="1060"/>
      <c r="CV1420" s="1060"/>
      <c r="CW1420" s="1060"/>
      <c r="CX1420" s="1060"/>
    </row>
    <row r="1421" spans="35:102" ht="15" customHeight="1" x14ac:dyDescent="0.3">
      <c r="AI1421" s="1774">
        <v>48121021732</v>
      </c>
      <c r="AJ1421" s="1993" t="s">
        <v>1790</v>
      </c>
      <c r="AK1421" s="1993">
        <v>57024</v>
      </c>
      <c r="AL1421" s="1994" t="s">
        <v>1728</v>
      </c>
      <c r="AM1421" s="1994">
        <v>5.8</v>
      </c>
      <c r="AN1421" s="1993" t="s">
        <v>192</v>
      </c>
      <c r="BX1421"/>
      <c r="BY1421"/>
      <c r="BZ1421"/>
      <c r="CA1421"/>
      <c r="CB1421"/>
      <c r="CD1421" s="1060"/>
      <c r="CE1421" s="1286"/>
      <c r="CF1421" s="1060"/>
      <c r="CG1421" s="1060"/>
      <c r="CH1421" s="1060"/>
      <c r="CK1421" s="1645"/>
      <c r="CL1421" s="1645"/>
      <c r="CM1421" s="1645"/>
      <c r="CN1421"/>
      <c r="CO1421"/>
      <c r="CP1421"/>
      <c r="CQ1421"/>
      <c r="CR1421"/>
      <c r="CS1421" s="1060"/>
      <c r="CT1421" s="1060"/>
      <c r="CU1421" s="1060"/>
      <c r="CV1421" s="1060"/>
      <c r="CW1421" s="1060"/>
      <c r="CX1421" s="1060"/>
    </row>
    <row r="1422" spans="35:102" ht="15" customHeight="1" x14ac:dyDescent="0.3">
      <c r="AI1422" s="1996">
        <v>48121021733</v>
      </c>
      <c r="AJ1422" s="1997" t="s">
        <v>1790</v>
      </c>
      <c r="AK1422" s="1997">
        <v>61250</v>
      </c>
      <c r="AL1422" s="1998" t="s">
        <v>1727</v>
      </c>
      <c r="AM1422" s="1998">
        <v>7.4</v>
      </c>
      <c r="AN1422" s="1997" t="s">
        <v>192</v>
      </c>
      <c r="BX1422"/>
      <c r="BY1422"/>
      <c r="BZ1422"/>
      <c r="CA1422"/>
      <c r="CB1422"/>
      <c r="CD1422" s="1060"/>
      <c r="CE1422" s="1286"/>
      <c r="CF1422" s="1060"/>
      <c r="CG1422" s="1060"/>
      <c r="CH1422" s="1060"/>
      <c r="CK1422" s="1645"/>
      <c r="CL1422" s="1645"/>
      <c r="CM1422" s="1645"/>
      <c r="CN1422"/>
      <c r="CO1422"/>
      <c r="CP1422"/>
      <c r="CQ1422"/>
      <c r="CR1422"/>
      <c r="CS1422" s="1060"/>
      <c r="CT1422" s="1060"/>
      <c r="CU1422" s="1060"/>
      <c r="CV1422" s="1060"/>
      <c r="CW1422" s="1060"/>
      <c r="CX1422" s="1060"/>
    </row>
    <row r="1423" spans="35:102" ht="15" customHeight="1" x14ac:dyDescent="0.3">
      <c r="AI1423" s="1774">
        <v>48121021734</v>
      </c>
      <c r="AJ1423" s="1993" t="s">
        <v>1790</v>
      </c>
      <c r="AK1423" s="1993">
        <v>43320</v>
      </c>
      <c r="AL1423" s="1994" t="s">
        <v>1730</v>
      </c>
      <c r="AM1423" s="1994">
        <v>14.2</v>
      </c>
      <c r="AN1423" s="1993" t="s">
        <v>192</v>
      </c>
      <c r="BX1423"/>
      <c r="BY1423"/>
      <c r="BZ1423"/>
      <c r="CA1423"/>
      <c r="CB1423"/>
      <c r="CD1423" s="1060"/>
      <c r="CE1423" s="1286"/>
      <c r="CF1423" s="1060"/>
      <c r="CG1423" s="1060"/>
      <c r="CH1423" s="1060"/>
      <c r="CK1423" s="1645"/>
      <c r="CL1423" s="1645"/>
      <c r="CM1423" s="1645"/>
      <c r="CN1423"/>
      <c r="CO1423"/>
      <c r="CP1423"/>
      <c r="CQ1423"/>
      <c r="CR1423"/>
      <c r="CS1423" s="1060"/>
      <c r="CT1423" s="1060"/>
      <c r="CU1423" s="1060"/>
      <c r="CV1423" s="1060"/>
      <c r="CW1423" s="1060"/>
      <c r="CX1423" s="1060"/>
    </row>
    <row r="1424" spans="35:102" ht="15" customHeight="1" x14ac:dyDescent="0.3">
      <c r="AI1424" s="1996">
        <v>48121021735</v>
      </c>
      <c r="AJ1424" s="1997" t="s">
        <v>1790</v>
      </c>
      <c r="AK1424" s="1997">
        <v>63590</v>
      </c>
      <c r="AL1424" s="1998" t="s">
        <v>1727</v>
      </c>
      <c r="AM1424" s="1998">
        <v>6.6</v>
      </c>
      <c r="AN1424" s="1997" t="s">
        <v>192</v>
      </c>
      <c r="BX1424"/>
      <c r="BY1424"/>
      <c r="BZ1424"/>
      <c r="CA1424"/>
      <c r="CB1424"/>
      <c r="CD1424" s="1060"/>
      <c r="CE1424" s="1286"/>
      <c r="CF1424" s="1060"/>
      <c r="CG1424" s="1060"/>
      <c r="CH1424" s="1060"/>
      <c r="CK1424" s="1645"/>
      <c r="CL1424" s="1645"/>
      <c r="CM1424" s="1645"/>
      <c r="CN1424"/>
      <c r="CO1424"/>
      <c r="CP1424"/>
      <c r="CQ1424"/>
      <c r="CR1424"/>
      <c r="CS1424" s="1060"/>
      <c r="CT1424" s="1060"/>
      <c r="CU1424" s="1060"/>
      <c r="CV1424" s="1060"/>
      <c r="CW1424" s="1060"/>
      <c r="CX1424" s="1060"/>
    </row>
    <row r="1425" spans="35:102" ht="15" customHeight="1" x14ac:dyDescent="0.3">
      <c r="AI1425" s="1774">
        <v>48121021736</v>
      </c>
      <c r="AJ1425" s="1993" t="s">
        <v>1790</v>
      </c>
      <c r="AK1425" s="1993">
        <v>60228</v>
      </c>
      <c r="AL1425" s="1994" t="s">
        <v>1727</v>
      </c>
      <c r="AM1425" s="1994">
        <v>1.6</v>
      </c>
      <c r="AN1425" s="1993" t="s">
        <v>192</v>
      </c>
      <c r="BX1425"/>
      <c r="BY1425"/>
      <c r="BZ1425"/>
      <c r="CA1425"/>
      <c r="CB1425"/>
      <c r="CD1425" s="1060"/>
      <c r="CE1425" s="1286"/>
      <c r="CF1425" s="1060"/>
      <c r="CG1425" s="1060"/>
      <c r="CH1425" s="1060"/>
      <c r="CK1425" s="1645"/>
      <c r="CL1425" s="1645"/>
      <c r="CM1425" s="1645"/>
      <c r="CN1425"/>
      <c r="CO1425"/>
      <c r="CP1425"/>
      <c r="CQ1425"/>
      <c r="CR1425"/>
      <c r="CS1425" s="1060"/>
      <c r="CT1425" s="1060"/>
      <c r="CU1425" s="1060"/>
      <c r="CV1425" s="1060"/>
      <c r="CW1425" s="1060"/>
      <c r="CX1425" s="1060"/>
    </row>
    <row r="1426" spans="35:102" ht="15" customHeight="1" x14ac:dyDescent="0.3">
      <c r="AI1426" s="1996">
        <v>48121021737</v>
      </c>
      <c r="AJ1426" s="1997" t="s">
        <v>1790</v>
      </c>
      <c r="AK1426" s="1997">
        <v>64309</v>
      </c>
      <c r="AL1426" s="1998" t="s">
        <v>1727</v>
      </c>
      <c r="AM1426" s="1998">
        <v>10.199999999999999</v>
      </c>
      <c r="AN1426" s="1997" t="s">
        <v>192</v>
      </c>
      <c r="BX1426"/>
      <c r="BY1426"/>
      <c r="BZ1426"/>
      <c r="CA1426"/>
      <c r="CB1426"/>
      <c r="CD1426" s="1060"/>
      <c r="CE1426" s="1286"/>
      <c r="CF1426" s="1060"/>
      <c r="CG1426" s="1060"/>
      <c r="CH1426" s="1060"/>
      <c r="CK1426" s="1645"/>
      <c r="CL1426" s="1645"/>
      <c r="CM1426" s="1645"/>
      <c r="CN1426"/>
      <c r="CO1426"/>
      <c r="CP1426"/>
      <c r="CQ1426"/>
      <c r="CR1426"/>
      <c r="CS1426" s="1060"/>
      <c r="CT1426" s="1060"/>
      <c r="CU1426" s="1060"/>
      <c r="CV1426" s="1060"/>
      <c r="CW1426" s="1060"/>
      <c r="CX1426" s="1060"/>
    </row>
    <row r="1427" spans="35:102" ht="15" customHeight="1" x14ac:dyDescent="0.3">
      <c r="AI1427" s="1774">
        <v>48121021738</v>
      </c>
      <c r="AJ1427" s="1993" t="s">
        <v>1790</v>
      </c>
      <c r="AK1427" s="1993">
        <v>61429</v>
      </c>
      <c r="AL1427" s="1994" t="s">
        <v>1727</v>
      </c>
      <c r="AM1427" s="1994">
        <v>7.9</v>
      </c>
      <c r="AN1427" s="1993" t="s">
        <v>192</v>
      </c>
      <c r="BX1427"/>
      <c r="BY1427"/>
      <c r="BZ1427"/>
      <c r="CA1427"/>
      <c r="CB1427"/>
      <c r="CD1427" s="1060"/>
      <c r="CE1427" s="1286"/>
      <c r="CF1427" s="1060"/>
      <c r="CG1427" s="1060"/>
      <c r="CH1427" s="1060"/>
      <c r="CK1427" s="1645"/>
      <c r="CL1427" s="1645"/>
      <c r="CM1427" s="1645"/>
      <c r="CN1427"/>
      <c r="CO1427"/>
      <c r="CP1427"/>
      <c r="CQ1427"/>
      <c r="CR1427"/>
      <c r="CS1427" s="1060"/>
      <c r="CT1427" s="1060"/>
      <c r="CU1427" s="1060"/>
      <c r="CV1427" s="1060"/>
      <c r="CW1427" s="1060"/>
      <c r="CX1427" s="1060"/>
    </row>
    <row r="1428" spans="35:102" ht="15" customHeight="1" x14ac:dyDescent="0.3">
      <c r="AI1428" s="1996">
        <v>48121021739</v>
      </c>
      <c r="AJ1428" s="1997" t="s">
        <v>1790</v>
      </c>
      <c r="AK1428" s="1997">
        <v>32039</v>
      </c>
      <c r="AL1428" s="1998" t="s">
        <v>1730</v>
      </c>
      <c r="AM1428" s="1998">
        <v>28.7</v>
      </c>
      <c r="AN1428" s="1997" t="s">
        <v>193</v>
      </c>
      <c r="BX1428"/>
      <c r="BY1428"/>
      <c r="BZ1428"/>
      <c r="CA1428"/>
      <c r="CB1428"/>
      <c r="CD1428" s="1060"/>
      <c r="CE1428" s="1286"/>
      <c r="CF1428" s="1060"/>
      <c r="CG1428" s="1060"/>
      <c r="CH1428" s="1060"/>
      <c r="CK1428" s="1645"/>
      <c r="CL1428" s="1645"/>
      <c r="CM1428" s="1645"/>
      <c r="CN1428"/>
      <c r="CO1428"/>
      <c r="CP1428"/>
      <c r="CQ1428"/>
      <c r="CR1428"/>
      <c r="CS1428" s="1060"/>
      <c r="CT1428" s="1060"/>
      <c r="CU1428" s="1060"/>
      <c r="CV1428" s="1060"/>
      <c r="CW1428" s="1060"/>
      <c r="CX1428" s="1060"/>
    </row>
    <row r="1429" spans="35:102" ht="15" customHeight="1" x14ac:dyDescent="0.3">
      <c r="AI1429" s="1774">
        <v>48121021740</v>
      </c>
      <c r="AJ1429" s="1993" t="s">
        <v>1790</v>
      </c>
      <c r="AK1429" s="1993">
        <v>57271</v>
      </c>
      <c r="AL1429" s="1994" t="s">
        <v>1728</v>
      </c>
      <c r="AM1429" s="1994">
        <v>10.5</v>
      </c>
      <c r="AN1429" s="1993" t="s">
        <v>192</v>
      </c>
      <c r="BX1429"/>
      <c r="BY1429"/>
      <c r="BZ1429"/>
      <c r="CA1429"/>
      <c r="CB1429"/>
      <c r="CD1429" s="1060"/>
      <c r="CE1429" s="1286"/>
      <c r="CF1429" s="1060"/>
      <c r="CG1429" s="1060"/>
      <c r="CH1429" s="1060"/>
      <c r="CK1429" s="1645"/>
      <c r="CL1429" s="1645"/>
      <c r="CM1429" s="1645"/>
      <c r="CN1429"/>
      <c r="CO1429"/>
      <c r="CP1429"/>
      <c r="CQ1429"/>
      <c r="CR1429"/>
      <c r="CS1429" s="1060"/>
      <c r="CT1429" s="1060"/>
      <c r="CU1429" s="1060"/>
      <c r="CV1429" s="1060"/>
      <c r="CW1429" s="1060"/>
      <c r="CX1429" s="1060"/>
    </row>
    <row r="1430" spans="35:102" ht="15" customHeight="1" x14ac:dyDescent="0.3">
      <c r="AI1430" s="1996">
        <v>48121021741</v>
      </c>
      <c r="AJ1430" s="1997" t="s">
        <v>1790</v>
      </c>
      <c r="AK1430" s="1997">
        <v>77563</v>
      </c>
      <c r="AL1430" s="1998" t="s">
        <v>1727</v>
      </c>
      <c r="AM1430" s="1998">
        <v>9.1</v>
      </c>
      <c r="AN1430" s="1997" t="s">
        <v>192</v>
      </c>
      <c r="BX1430"/>
      <c r="BY1430"/>
      <c r="BZ1430"/>
      <c r="CA1430"/>
      <c r="CB1430"/>
      <c r="CD1430" s="1060"/>
      <c r="CE1430" s="1286"/>
      <c r="CF1430" s="1060"/>
      <c r="CG1430" s="1060"/>
      <c r="CH1430" s="1060"/>
      <c r="CK1430" s="1645"/>
      <c r="CL1430" s="1645"/>
      <c r="CM1430" s="1645"/>
      <c r="CN1430"/>
      <c r="CO1430"/>
      <c r="CP1430"/>
      <c r="CQ1430"/>
      <c r="CR1430"/>
      <c r="CS1430" s="1060"/>
      <c r="CT1430" s="1060"/>
      <c r="CU1430" s="1060"/>
      <c r="CV1430" s="1060"/>
      <c r="CW1430" s="1060"/>
      <c r="CX1430" s="1060"/>
    </row>
    <row r="1431" spans="35:102" ht="15" customHeight="1" x14ac:dyDescent="0.3">
      <c r="AI1431" s="1774">
        <v>48121021742</v>
      </c>
      <c r="AJ1431" s="1993" t="s">
        <v>1790</v>
      </c>
      <c r="AK1431" s="1993">
        <v>72747</v>
      </c>
      <c r="AL1431" s="1994" t="s">
        <v>1727</v>
      </c>
      <c r="AM1431" s="1994">
        <v>11.9</v>
      </c>
      <c r="AN1431" s="1993" t="s">
        <v>192</v>
      </c>
      <c r="BX1431"/>
      <c r="BY1431"/>
      <c r="BZ1431"/>
      <c r="CA1431"/>
      <c r="CB1431"/>
      <c r="CD1431" s="1060"/>
      <c r="CE1431" s="1286"/>
      <c r="CF1431" s="1060"/>
      <c r="CG1431" s="1060"/>
      <c r="CH1431" s="1060"/>
      <c r="CK1431" s="1645"/>
      <c r="CL1431" s="1645"/>
      <c r="CM1431" s="1645"/>
      <c r="CN1431"/>
      <c r="CO1431"/>
      <c r="CP1431"/>
      <c r="CQ1431"/>
      <c r="CR1431"/>
      <c r="CS1431" s="1060"/>
      <c r="CT1431" s="1060"/>
      <c r="CU1431" s="1060"/>
      <c r="CV1431" s="1060"/>
      <c r="CW1431" s="1060"/>
      <c r="CX1431" s="1060"/>
    </row>
    <row r="1432" spans="35:102" ht="15" customHeight="1" x14ac:dyDescent="0.3">
      <c r="AI1432" s="1996">
        <v>48121021743</v>
      </c>
      <c r="AJ1432" s="1997" t="s">
        <v>1790</v>
      </c>
      <c r="AK1432" s="1997">
        <v>42243</v>
      </c>
      <c r="AL1432" s="1998" t="s">
        <v>1730</v>
      </c>
      <c r="AM1432" s="1998">
        <v>10.8</v>
      </c>
      <c r="AN1432" s="1997" t="s">
        <v>192</v>
      </c>
      <c r="BX1432"/>
      <c r="BY1432"/>
      <c r="BZ1432"/>
      <c r="CA1432"/>
      <c r="CB1432"/>
      <c r="CD1432" s="1060"/>
      <c r="CE1432" s="1286"/>
      <c r="CF1432" s="1060"/>
      <c r="CG1432" s="1060"/>
      <c r="CH1432" s="1060"/>
      <c r="CK1432" s="1645"/>
      <c r="CL1432" s="1645"/>
      <c r="CM1432" s="1645"/>
      <c r="CN1432"/>
      <c r="CO1432"/>
      <c r="CP1432"/>
      <c r="CQ1432"/>
      <c r="CR1432"/>
      <c r="CS1432" s="1060"/>
      <c r="CT1432" s="1060"/>
      <c r="CU1432" s="1060"/>
      <c r="CV1432" s="1060"/>
      <c r="CW1432" s="1060"/>
      <c r="CX1432" s="1060"/>
    </row>
    <row r="1433" spans="35:102" ht="15" customHeight="1" x14ac:dyDescent="0.3">
      <c r="AI1433" s="1774">
        <v>48121021744</v>
      </c>
      <c r="AJ1433" s="1993" t="s">
        <v>1790</v>
      </c>
      <c r="AK1433" s="1993">
        <v>39693</v>
      </c>
      <c r="AL1433" s="1994" t="s">
        <v>1730</v>
      </c>
      <c r="AM1433" s="1994">
        <v>21.9</v>
      </c>
      <c r="AN1433" s="1993" t="s">
        <v>193</v>
      </c>
      <c r="BX1433"/>
      <c r="BY1433"/>
      <c r="BZ1433"/>
      <c r="CA1433"/>
      <c r="CB1433"/>
      <c r="CD1433" s="1060"/>
      <c r="CE1433" s="1286"/>
      <c r="CF1433" s="1060"/>
      <c r="CG1433" s="1060"/>
      <c r="CH1433" s="1060"/>
      <c r="CK1433" s="1645"/>
      <c r="CL1433" s="1645"/>
      <c r="CM1433" s="1645"/>
      <c r="CN1433"/>
      <c r="CO1433"/>
      <c r="CP1433"/>
      <c r="CQ1433"/>
      <c r="CR1433"/>
      <c r="CS1433" s="1060"/>
      <c r="CT1433" s="1060"/>
      <c r="CU1433" s="1060"/>
      <c r="CV1433" s="1060"/>
      <c r="CW1433" s="1060"/>
      <c r="CX1433" s="1060"/>
    </row>
    <row r="1434" spans="35:102" ht="15" customHeight="1" x14ac:dyDescent="0.3">
      <c r="AI1434" s="1996">
        <v>48121021745</v>
      </c>
      <c r="AJ1434" s="1997" t="s">
        <v>1790</v>
      </c>
      <c r="AK1434" s="1997">
        <v>56921</v>
      </c>
      <c r="AL1434" s="1998" t="s">
        <v>1728</v>
      </c>
      <c r="AM1434" s="1998">
        <v>13.4</v>
      </c>
      <c r="AN1434" s="1997" t="s">
        <v>192</v>
      </c>
      <c r="BX1434"/>
      <c r="BY1434"/>
      <c r="BZ1434"/>
      <c r="CA1434"/>
      <c r="CB1434"/>
      <c r="CD1434" s="1060"/>
      <c r="CE1434" s="1286"/>
      <c r="CF1434" s="1060"/>
      <c r="CG1434" s="1060"/>
      <c r="CH1434" s="1060"/>
      <c r="CK1434" s="1645"/>
      <c r="CL1434" s="1645"/>
      <c r="CM1434" s="1645"/>
      <c r="CN1434"/>
      <c r="CO1434"/>
      <c r="CP1434"/>
      <c r="CQ1434"/>
      <c r="CR1434"/>
      <c r="CS1434" s="1060"/>
      <c r="CT1434" s="1060"/>
      <c r="CU1434" s="1060"/>
      <c r="CV1434" s="1060"/>
      <c r="CW1434" s="1060"/>
      <c r="CX1434" s="1060"/>
    </row>
    <row r="1435" spans="35:102" ht="15" customHeight="1" x14ac:dyDescent="0.3">
      <c r="AI1435" s="1774">
        <v>48121021746</v>
      </c>
      <c r="AJ1435" s="1993" t="s">
        <v>1790</v>
      </c>
      <c r="AK1435" s="1993">
        <v>138040</v>
      </c>
      <c r="AL1435" s="1994" t="s">
        <v>1729</v>
      </c>
      <c r="AM1435" s="1994">
        <v>5.0999999999999996</v>
      </c>
      <c r="AN1435" s="1993" t="s">
        <v>192</v>
      </c>
      <c r="BX1435"/>
      <c r="BY1435"/>
      <c r="BZ1435"/>
      <c r="CA1435"/>
      <c r="CB1435"/>
      <c r="CD1435" s="1060"/>
      <c r="CE1435" s="1286"/>
      <c r="CF1435" s="1060"/>
      <c r="CG1435" s="1060"/>
      <c r="CH1435" s="1060"/>
      <c r="CK1435" s="1645"/>
      <c r="CL1435" s="1645"/>
      <c r="CM1435" s="1645"/>
      <c r="CN1435"/>
      <c r="CO1435"/>
      <c r="CP1435"/>
      <c r="CQ1435"/>
      <c r="CR1435"/>
      <c r="CS1435" s="1060"/>
      <c r="CT1435" s="1060"/>
      <c r="CU1435" s="1060"/>
      <c r="CV1435" s="1060"/>
      <c r="CW1435" s="1060"/>
      <c r="CX1435" s="1060"/>
    </row>
    <row r="1436" spans="35:102" ht="15" customHeight="1" x14ac:dyDescent="0.3">
      <c r="AI1436" s="1996">
        <v>48121021747</v>
      </c>
      <c r="AJ1436" s="1997" t="s">
        <v>1790</v>
      </c>
      <c r="AK1436" s="1997">
        <v>104273</v>
      </c>
      <c r="AL1436" s="1998" t="s">
        <v>1729</v>
      </c>
      <c r="AM1436" s="1998">
        <v>3.1</v>
      </c>
      <c r="AN1436" s="1997" t="s">
        <v>192</v>
      </c>
      <c r="BX1436"/>
      <c r="BY1436"/>
      <c r="BZ1436"/>
      <c r="CA1436"/>
      <c r="CB1436"/>
      <c r="CD1436" s="1060"/>
      <c r="CE1436" s="1286"/>
      <c r="CF1436" s="1060"/>
      <c r="CG1436" s="1060"/>
      <c r="CH1436" s="1060"/>
      <c r="CK1436" s="1645"/>
      <c r="CL1436" s="1645"/>
      <c r="CM1436" s="1645"/>
      <c r="CN1436"/>
      <c r="CO1436"/>
      <c r="CP1436"/>
      <c r="CQ1436"/>
      <c r="CR1436"/>
      <c r="CS1436" s="1060"/>
      <c r="CT1436" s="1060"/>
      <c r="CU1436" s="1060"/>
      <c r="CV1436" s="1060"/>
      <c r="CW1436" s="1060"/>
      <c r="CX1436" s="1060"/>
    </row>
    <row r="1437" spans="35:102" ht="15" customHeight="1" x14ac:dyDescent="0.3">
      <c r="AI1437" s="1774">
        <v>48121021748</v>
      </c>
      <c r="AJ1437" s="1993" t="s">
        <v>1790</v>
      </c>
      <c r="AK1437" s="1993">
        <v>115060</v>
      </c>
      <c r="AL1437" s="1994" t="s">
        <v>1729</v>
      </c>
      <c r="AM1437" s="1994">
        <v>4</v>
      </c>
      <c r="AN1437" s="1993" t="s">
        <v>192</v>
      </c>
      <c r="BX1437"/>
      <c r="BY1437"/>
      <c r="BZ1437"/>
      <c r="CA1437"/>
      <c r="CB1437"/>
      <c r="CD1437" s="1060"/>
      <c r="CE1437" s="1286"/>
      <c r="CF1437" s="1060"/>
      <c r="CG1437" s="1060"/>
      <c r="CH1437" s="1060"/>
      <c r="CK1437" s="1645"/>
      <c r="CL1437" s="1645"/>
      <c r="CM1437" s="1645"/>
      <c r="CN1437"/>
      <c r="CO1437"/>
      <c r="CP1437"/>
      <c r="CQ1437"/>
      <c r="CR1437"/>
      <c r="CS1437" s="1060"/>
      <c r="CT1437" s="1060"/>
      <c r="CU1437" s="1060"/>
      <c r="CV1437" s="1060"/>
      <c r="CW1437" s="1060"/>
      <c r="CX1437" s="1060"/>
    </row>
    <row r="1438" spans="35:102" ht="15" customHeight="1" x14ac:dyDescent="0.3">
      <c r="AI1438" s="1996">
        <v>48121021749</v>
      </c>
      <c r="AJ1438" s="1997" t="s">
        <v>1790</v>
      </c>
      <c r="AK1438" s="1997">
        <v>193274</v>
      </c>
      <c r="AL1438" s="1998" t="s">
        <v>1729</v>
      </c>
      <c r="AM1438" s="1998">
        <v>1.6</v>
      </c>
      <c r="AN1438" s="1997" t="s">
        <v>192</v>
      </c>
      <c r="BX1438"/>
      <c r="BY1438"/>
      <c r="BZ1438"/>
      <c r="CA1438"/>
      <c r="CB1438"/>
      <c r="CD1438" s="1060"/>
      <c r="CE1438" s="1286"/>
      <c r="CF1438" s="1060"/>
      <c r="CG1438" s="1060"/>
      <c r="CH1438" s="1060"/>
      <c r="CK1438" s="1645"/>
      <c r="CL1438" s="1645"/>
      <c r="CM1438" s="1645"/>
      <c r="CN1438"/>
      <c r="CO1438"/>
      <c r="CP1438"/>
      <c r="CQ1438"/>
      <c r="CR1438"/>
      <c r="CS1438" s="1060"/>
      <c r="CT1438" s="1060"/>
      <c r="CU1438" s="1060"/>
      <c r="CV1438" s="1060"/>
      <c r="CW1438" s="1060"/>
      <c r="CX1438" s="1060"/>
    </row>
    <row r="1439" spans="35:102" ht="15" customHeight="1" x14ac:dyDescent="0.3">
      <c r="AI1439" s="1774">
        <v>48121021750</v>
      </c>
      <c r="AJ1439" s="1993" t="s">
        <v>1790</v>
      </c>
      <c r="AK1439" s="1993">
        <v>151250</v>
      </c>
      <c r="AL1439" s="1994" t="s">
        <v>1729</v>
      </c>
      <c r="AM1439" s="1994">
        <v>4.9000000000000004</v>
      </c>
      <c r="AN1439" s="1993" t="s">
        <v>192</v>
      </c>
      <c r="BX1439"/>
      <c r="BY1439"/>
      <c r="BZ1439"/>
      <c r="CA1439"/>
      <c r="CB1439"/>
      <c r="CD1439" s="1060"/>
      <c r="CE1439" s="1286"/>
      <c r="CF1439" s="1060"/>
      <c r="CG1439" s="1060"/>
      <c r="CH1439" s="1060"/>
      <c r="CK1439" s="1645"/>
      <c r="CL1439" s="1645"/>
      <c r="CM1439" s="1645"/>
      <c r="CN1439"/>
      <c r="CO1439"/>
      <c r="CP1439"/>
      <c r="CQ1439"/>
      <c r="CR1439"/>
      <c r="CS1439" s="1060"/>
      <c r="CT1439" s="1060"/>
      <c r="CU1439" s="1060"/>
      <c r="CV1439" s="1060"/>
      <c r="CW1439" s="1060"/>
      <c r="CX1439" s="1060"/>
    </row>
    <row r="1440" spans="35:102" ht="15" customHeight="1" x14ac:dyDescent="0.3">
      <c r="AI1440" s="1996">
        <v>48121021751</v>
      </c>
      <c r="AJ1440" s="1997" t="s">
        <v>1790</v>
      </c>
      <c r="AK1440" s="1997">
        <v>171250</v>
      </c>
      <c r="AL1440" s="1998" t="s">
        <v>1729</v>
      </c>
      <c r="AM1440" s="1998">
        <v>1.9</v>
      </c>
      <c r="AN1440" s="1997" t="s">
        <v>192</v>
      </c>
      <c r="BX1440"/>
      <c r="BY1440"/>
      <c r="BZ1440"/>
      <c r="CA1440"/>
      <c r="CB1440"/>
      <c r="CD1440" s="1060"/>
      <c r="CE1440" s="1286"/>
      <c r="CF1440" s="1060"/>
      <c r="CG1440" s="1060"/>
      <c r="CH1440" s="1060"/>
      <c r="CK1440" s="1645"/>
      <c r="CL1440" s="1645"/>
      <c r="CM1440" s="1645"/>
      <c r="CN1440"/>
      <c r="CO1440"/>
      <c r="CP1440"/>
      <c r="CQ1440"/>
      <c r="CR1440"/>
      <c r="CS1440" s="1060"/>
      <c r="CT1440" s="1060"/>
      <c r="CU1440" s="1060"/>
      <c r="CV1440" s="1060"/>
      <c r="CW1440" s="1060"/>
      <c r="CX1440" s="1060"/>
    </row>
    <row r="1441" spans="35:102" ht="15" customHeight="1" x14ac:dyDescent="0.3">
      <c r="AI1441" s="1774">
        <v>48121021752</v>
      </c>
      <c r="AJ1441" s="1993" t="s">
        <v>1790</v>
      </c>
      <c r="AK1441" s="1993">
        <v>148993</v>
      </c>
      <c r="AL1441" s="1994" t="s">
        <v>1729</v>
      </c>
      <c r="AM1441" s="1994">
        <v>1.2</v>
      </c>
      <c r="AN1441" s="1993" t="s">
        <v>192</v>
      </c>
      <c r="BX1441"/>
      <c r="BY1441"/>
      <c r="BZ1441"/>
      <c r="CA1441"/>
      <c r="CB1441"/>
      <c r="CD1441" s="1060"/>
      <c r="CE1441" s="1286"/>
      <c r="CF1441" s="1060"/>
      <c r="CG1441" s="1060"/>
      <c r="CH1441" s="1060"/>
      <c r="CK1441" s="1645"/>
      <c r="CL1441" s="1645"/>
      <c r="CM1441" s="1645"/>
      <c r="CN1441"/>
      <c r="CO1441"/>
      <c r="CP1441"/>
      <c r="CQ1441"/>
      <c r="CR1441"/>
      <c r="CS1441" s="1060"/>
      <c r="CT1441" s="1060"/>
      <c r="CU1441" s="1060"/>
      <c r="CV1441" s="1060"/>
      <c r="CW1441" s="1060"/>
      <c r="CX1441" s="1060"/>
    </row>
    <row r="1442" spans="35:102" ht="15" customHeight="1" x14ac:dyDescent="0.3">
      <c r="AI1442" s="1996">
        <v>48121021753</v>
      </c>
      <c r="AJ1442" s="1997" t="s">
        <v>1790</v>
      </c>
      <c r="AK1442" s="1997">
        <v>170529</v>
      </c>
      <c r="AL1442" s="1998" t="s">
        <v>1729</v>
      </c>
      <c r="AM1442" s="1998">
        <v>3.1</v>
      </c>
      <c r="AN1442" s="1997" t="s">
        <v>192</v>
      </c>
      <c r="BX1442"/>
      <c r="BY1442"/>
      <c r="BZ1442"/>
      <c r="CA1442"/>
      <c r="CB1442"/>
      <c r="CD1442" s="1060"/>
      <c r="CE1442" s="1286"/>
      <c r="CF1442" s="1060"/>
      <c r="CG1442" s="1060"/>
      <c r="CH1442" s="1060"/>
      <c r="CK1442" s="1645"/>
      <c r="CL1442" s="1645"/>
      <c r="CM1442" s="1645"/>
      <c r="CN1442"/>
      <c r="CO1442"/>
      <c r="CP1442"/>
      <c r="CQ1442"/>
      <c r="CR1442"/>
      <c r="CS1442" s="1060"/>
      <c r="CT1442" s="1060"/>
      <c r="CU1442" s="1060"/>
      <c r="CV1442" s="1060"/>
      <c r="CW1442" s="1060"/>
      <c r="CX1442" s="1060"/>
    </row>
    <row r="1443" spans="35:102" ht="15" customHeight="1" x14ac:dyDescent="0.3">
      <c r="AI1443" s="1774">
        <v>48121021800</v>
      </c>
      <c r="AJ1443" s="1993" t="s">
        <v>1790</v>
      </c>
      <c r="AK1443" s="1993">
        <v>138333</v>
      </c>
      <c r="AL1443" s="1994" t="s">
        <v>1729</v>
      </c>
      <c r="AM1443" s="1994">
        <v>6.7</v>
      </c>
      <c r="AN1443" s="1993" t="s">
        <v>192</v>
      </c>
      <c r="BX1443"/>
      <c r="BY1443"/>
      <c r="BZ1443"/>
      <c r="CA1443"/>
      <c r="CB1443"/>
      <c r="CD1443" s="1060"/>
      <c r="CE1443" s="1286"/>
      <c r="CF1443" s="1060"/>
      <c r="CG1443" s="1060"/>
      <c r="CH1443" s="1060"/>
      <c r="CK1443" s="1645"/>
      <c r="CL1443" s="1645"/>
      <c r="CM1443" s="1645"/>
      <c r="CN1443"/>
      <c r="CO1443"/>
      <c r="CP1443"/>
      <c r="CQ1443"/>
      <c r="CR1443"/>
      <c r="CS1443" s="1060"/>
      <c r="CT1443" s="1060"/>
      <c r="CU1443" s="1060"/>
      <c r="CV1443" s="1060"/>
      <c r="CW1443" s="1060"/>
      <c r="CX1443" s="1060"/>
    </row>
    <row r="1444" spans="35:102" ht="15" customHeight="1" x14ac:dyDescent="0.3">
      <c r="AI1444" s="1996">
        <v>48121021900</v>
      </c>
      <c r="AJ1444" s="1997" t="s">
        <v>1790</v>
      </c>
      <c r="AK1444" s="1997">
        <v>163144</v>
      </c>
      <c r="AL1444" s="1998" t="s">
        <v>1729</v>
      </c>
      <c r="AM1444" s="1998">
        <v>2.8</v>
      </c>
      <c r="AN1444" s="1997" t="s">
        <v>192</v>
      </c>
      <c r="BX1444"/>
      <c r="BY1444"/>
      <c r="BZ1444"/>
      <c r="CA1444"/>
      <c r="CB1444"/>
      <c r="CD1444" s="1060"/>
      <c r="CE1444" s="1286"/>
      <c r="CF1444" s="1060"/>
      <c r="CG1444" s="1060"/>
      <c r="CH1444" s="1060"/>
      <c r="CK1444" s="1645"/>
      <c r="CL1444" s="1645"/>
      <c r="CM1444" s="1645"/>
      <c r="CN1444"/>
      <c r="CO1444"/>
      <c r="CP1444"/>
      <c r="CQ1444"/>
      <c r="CR1444"/>
      <c r="CS1444" s="1060"/>
      <c r="CT1444" s="1060"/>
      <c r="CU1444" s="1060"/>
      <c r="CV1444" s="1060"/>
      <c r="CW1444" s="1060"/>
      <c r="CX1444" s="1060"/>
    </row>
    <row r="1445" spans="35:102" ht="15" customHeight="1" x14ac:dyDescent="0.3">
      <c r="AI1445" s="1774">
        <v>48139060101</v>
      </c>
      <c r="AJ1445" s="1993" t="s">
        <v>1800</v>
      </c>
      <c r="AK1445" s="1993">
        <v>56806</v>
      </c>
      <c r="AL1445" s="1994" t="s">
        <v>1728</v>
      </c>
      <c r="AM1445" s="1994">
        <v>11.4</v>
      </c>
      <c r="AN1445" s="1993" t="s">
        <v>192</v>
      </c>
      <c r="BX1445"/>
      <c r="BY1445"/>
      <c r="BZ1445"/>
      <c r="CA1445"/>
      <c r="CB1445"/>
      <c r="CD1445" s="1060"/>
      <c r="CE1445" s="1286"/>
      <c r="CF1445" s="1060"/>
      <c r="CG1445" s="1060"/>
      <c r="CH1445" s="1060"/>
      <c r="CK1445" s="1645"/>
      <c r="CL1445" s="1645"/>
      <c r="CM1445" s="1645"/>
      <c r="CN1445"/>
      <c r="CO1445"/>
      <c r="CP1445"/>
      <c r="CQ1445"/>
      <c r="CR1445"/>
      <c r="CS1445" s="1060"/>
      <c r="CT1445" s="1060"/>
      <c r="CU1445" s="1060"/>
      <c r="CV1445" s="1060"/>
      <c r="CW1445" s="1060"/>
      <c r="CX1445" s="1060"/>
    </row>
    <row r="1446" spans="35:102" ht="15" customHeight="1" x14ac:dyDescent="0.3">
      <c r="AI1446" s="1996">
        <v>48139060102</v>
      </c>
      <c r="AJ1446" s="1997" t="s">
        <v>1800</v>
      </c>
      <c r="AK1446" s="1997">
        <v>64693</v>
      </c>
      <c r="AL1446" s="1998" t="s">
        <v>1727</v>
      </c>
      <c r="AM1446" s="1998">
        <v>9.1</v>
      </c>
      <c r="AN1446" s="1997" t="s">
        <v>192</v>
      </c>
      <c r="BX1446"/>
      <c r="BY1446"/>
      <c r="BZ1446"/>
      <c r="CA1446"/>
      <c r="CB1446"/>
      <c r="CD1446" s="1060"/>
      <c r="CE1446" s="1286"/>
      <c r="CF1446" s="1060"/>
      <c r="CG1446" s="1060"/>
      <c r="CH1446" s="1060"/>
      <c r="CK1446" s="1645"/>
      <c r="CL1446" s="1645"/>
      <c r="CM1446" s="1645"/>
      <c r="CN1446"/>
      <c r="CO1446"/>
      <c r="CP1446"/>
      <c r="CQ1446"/>
      <c r="CR1446"/>
      <c r="CS1446" s="1060"/>
      <c r="CT1446" s="1060"/>
      <c r="CU1446" s="1060"/>
      <c r="CV1446" s="1060"/>
      <c r="CW1446" s="1060"/>
      <c r="CX1446" s="1060"/>
    </row>
    <row r="1447" spans="35:102" ht="15" customHeight="1" x14ac:dyDescent="0.3">
      <c r="AI1447" s="1774">
        <v>48139060204</v>
      </c>
      <c r="AJ1447" s="1993" t="s">
        <v>1800</v>
      </c>
      <c r="AK1447" s="1993">
        <v>89559</v>
      </c>
      <c r="AL1447" s="1994" t="s">
        <v>1729</v>
      </c>
      <c r="AM1447" s="1994">
        <v>4.0999999999999996</v>
      </c>
      <c r="AN1447" s="1993" t="s">
        <v>192</v>
      </c>
      <c r="BX1447"/>
      <c r="BY1447"/>
      <c r="BZ1447"/>
      <c r="CA1447"/>
      <c r="CB1447"/>
      <c r="CD1447" s="1060"/>
      <c r="CE1447" s="1286"/>
      <c r="CF1447" s="1060"/>
      <c r="CG1447" s="1060"/>
      <c r="CH1447" s="1060"/>
      <c r="CK1447" s="1645"/>
      <c r="CL1447" s="1645"/>
      <c r="CM1447" s="1645"/>
      <c r="CN1447"/>
      <c r="CO1447"/>
      <c r="CP1447"/>
      <c r="CQ1447"/>
      <c r="CR1447"/>
      <c r="CS1447" s="1060"/>
      <c r="CT1447" s="1060"/>
      <c r="CU1447" s="1060"/>
      <c r="CV1447" s="1060"/>
      <c r="CW1447" s="1060"/>
      <c r="CX1447" s="1060"/>
    </row>
    <row r="1448" spans="35:102" ht="15" customHeight="1" x14ac:dyDescent="0.3">
      <c r="AI1448" s="1996">
        <v>48139060206</v>
      </c>
      <c r="AJ1448" s="1997" t="s">
        <v>1800</v>
      </c>
      <c r="AK1448" s="1997">
        <v>55743</v>
      </c>
      <c r="AL1448" s="1998" t="s">
        <v>1728</v>
      </c>
      <c r="AM1448" s="1998">
        <v>7.7</v>
      </c>
      <c r="AN1448" s="1997" t="s">
        <v>192</v>
      </c>
      <c r="BX1448"/>
      <c r="BY1448"/>
      <c r="BZ1448"/>
      <c r="CA1448"/>
      <c r="CB1448"/>
      <c r="CD1448" s="1060"/>
      <c r="CE1448" s="1286"/>
      <c r="CF1448" s="1060"/>
      <c r="CG1448" s="1060"/>
      <c r="CH1448" s="1060"/>
      <c r="CK1448" s="1645"/>
      <c r="CL1448" s="1645"/>
      <c r="CM1448" s="1645"/>
      <c r="CN1448"/>
      <c r="CO1448"/>
      <c r="CP1448"/>
      <c r="CQ1448"/>
      <c r="CR1448"/>
      <c r="CS1448" s="1060"/>
      <c r="CT1448" s="1060"/>
      <c r="CU1448" s="1060"/>
      <c r="CV1448" s="1060"/>
      <c r="CW1448" s="1060"/>
      <c r="CX1448" s="1060"/>
    </row>
    <row r="1449" spans="35:102" ht="15" customHeight="1" x14ac:dyDescent="0.3">
      <c r="AI1449" s="1774">
        <v>48139060207</v>
      </c>
      <c r="AJ1449" s="1993" t="s">
        <v>1800</v>
      </c>
      <c r="AK1449" s="1993">
        <v>78441</v>
      </c>
      <c r="AL1449" s="1994" t="s">
        <v>1727</v>
      </c>
      <c r="AM1449" s="1994">
        <v>4.4000000000000004</v>
      </c>
      <c r="AN1449" s="1993" t="s">
        <v>192</v>
      </c>
      <c r="BX1449"/>
      <c r="BY1449"/>
      <c r="BZ1449"/>
      <c r="CA1449"/>
      <c r="CB1449"/>
      <c r="CD1449" s="1060"/>
      <c r="CE1449" s="1286"/>
      <c r="CF1449" s="1060"/>
      <c r="CG1449" s="1060"/>
      <c r="CH1449" s="1060"/>
      <c r="CK1449" s="1645"/>
      <c r="CL1449" s="1645"/>
      <c r="CM1449" s="1645"/>
      <c r="CN1449"/>
      <c r="CO1449"/>
      <c r="CP1449"/>
      <c r="CQ1449"/>
      <c r="CR1449"/>
      <c r="CS1449" s="1060"/>
      <c r="CT1449" s="1060"/>
      <c r="CU1449" s="1060"/>
      <c r="CV1449" s="1060"/>
      <c r="CW1449" s="1060"/>
      <c r="CX1449" s="1060"/>
    </row>
    <row r="1450" spans="35:102" ht="15" customHeight="1" x14ac:dyDescent="0.3">
      <c r="AI1450" s="1996">
        <v>48139060208</v>
      </c>
      <c r="AJ1450" s="1997" t="s">
        <v>1800</v>
      </c>
      <c r="AK1450" s="1997">
        <v>76528</v>
      </c>
      <c r="AL1450" s="1998" t="s">
        <v>1727</v>
      </c>
      <c r="AM1450" s="1998">
        <v>9.3000000000000007</v>
      </c>
      <c r="AN1450" s="1997" t="s">
        <v>192</v>
      </c>
      <c r="BX1450"/>
      <c r="BY1450"/>
      <c r="BZ1450"/>
      <c r="CA1450"/>
      <c r="CB1450"/>
      <c r="CD1450" s="1060"/>
      <c r="CE1450" s="1286"/>
      <c r="CF1450" s="1060"/>
      <c r="CG1450" s="1060"/>
      <c r="CH1450" s="1060"/>
      <c r="CK1450" s="1645"/>
      <c r="CL1450" s="1645"/>
      <c r="CM1450" s="1645"/>
      <c r="CN1450"/>
      <c r="CO1450"/>
      <c r="CP1450"/>
      <c r="CQ1450"/>
      <c r="CR1450"/>
      <c r="CS1450" s="1060"/>
      <c r="CT1450" s="1060"/>
      <c r="CU1450" s="1060"/>
      <c r="CV1450" s="1060"/>
      <c r="CW1450" s="1060"/>
      <c r="CX1450" s="1060"/>
    </row>
    <row r="1451" spans="35:102" ht="15" customHeight="1" x14ac:dyDescent="0.3">
      <c r="AI1451" s="1774">
        <v>48139060209</v>
      </c>
      <c r="AJ1451" s="1993" t="s">
        <v>1800</v>
      </c>
      <c r="AK1451" s="1993">
        <v>108304</v>
      </c>
      <c r="AL1451" s="1994" t="s">
        <v>1729</v>
      </c>
      <c r="AM1451" s="1994">
        <v>1.7</v>
      </c>
      <c r="AN1451" s="1993" t="s">
        <v>192</v>
      </c>
      <c r="BX1451"/>
      <c r="BY1451"/>
      <c r="BZ1451"/>
      <c r="CA1451"/>
      <c r="CB1451"/>
      <c r="CD1451" s="1060"/>
      <c r="CE1451" s="1286"/>
      <c r="CF1451" s="1060"/>
      <c r="CG1451" s="1060"/>
      <c r="CH1451" s="1060"/>
      <c r="CK1451" s="1645"/>
      <c r="CL1451" s="1645"/>
      <c r="CM1451" s="1645"/>
      <c r="CN1451"/>
      <c r="CO1451"/>
      <c r="CP1451"/>
      <c r="CQ1451"/>
      <c r="CR1451"/>
      <c r="CS1451" s="1060"/>
      <c r="CT1451" s="1060"/>
      <c r="CU1451" s="1060"/>
      <c r="CV1451" s="1060"/>
      <c r="CW1451" s="1060"/>
      <c r="CX1451" s="1060"/>
    </row>
    <row r="1452" spans="35:102" ht="15" customHeight="1" x14ac:dyDescent="0.3">
      <c r="AI1452" s="1996">
        <v>48139060210</v>
      </c>
      <c r="AJ1452" s="1997" t="s">
        <v>1800</v>
      </c>
      <c r="AK1452" s="1997">
        <v>93125</v>
      </c>
      <c r="AL1452" s="1998" t="s">
        <v>1729</v>
      </c>
      <c r="AM1452" s="1998">
        <v>10.5</v>
      </c>
      <c r="AN1452" s="1997" t="s">
        <v>192</v>
      </c>
      <c r="BX1452"/>
      <c r="BY1452"/>
      <c r="BZ1452"/>
      <c r="CA1452"/>
      <c r="CB1452"/>
      <c r="CD1452" s="1060"/>
      <c r="CE1452" s="1286"/>
      <c r="CF1452" s="1060"/>
      <c r="CG1452" s="1060"/>
      <c r="CH1452" s="1060"/>
      <c r="CK1452" s="1645"/>
      <c r="CL1452" s="1645"/>
      <c r="CM1452" s="1645"/>
      <c r="CN1452"/>
      <c r="CO1452"/>
      <c r="CP1452"/>
      <c r="CQ1452"/>
      <c r="CR1452"/>
      <c r="CS1452" s="1060"/>
      <c r="CT1452" s="1060"/>
      <c r="CU1452" s="1060"/>
      <c r="CV1452" s="1060"/>
      <c r="CW1452" s="1060"/>
      <c r="CX1452" s="1060"/>
    </row>
    <row r="1453" spans="35:102" ht="15" customHeight="1" x14ac:dyDescent="0.3">
      <c r="AI1453" s="1774">
        <v>48139060211</v>
      </c>
      <c r="AJ1453" s="1993" t="s">
        <v>1800</v>
      </c>
      <c r="AK1453" s="1993">
        <v>90938</v>
      </c>
      <c r="AL1453" s="1994" t="s">
        <v>1729</v>
      </c>
      <c r="AM1453" s="1994">
        <v>4.2</v>
      </c>
      <c r="AN1453" s="1993" t="s">
        <v>192</v>
      </c>
      <c r="BX1453"/>
      <c r="BY1453"/>
      <c r="BZ1453"/>
      <c r="CA1453"/>
      <c r="CB1453"/>
      <c r="CD1453" s="1060"/>
      <c r="CE1453" s="1286"/>
      <c r="CF1453" s="1060"/>
      <c r="CG1453" s="1060"/>
      <c r="CH1453" s="1060"/>
      <c r="CK1453" s="1645"/>
      <c r="CL1453" s="1645"/>
      <c r="CM1453" s="1645"/>
      <c r="CN1453"/>
      <c r="CO1453"/>
      <c r="CP1453"/>
      <c r="CQ1453"/>
      <c r="CR1453"/>
      <c r="CS1453" s="1060"/>
      <c r="CT1453" s="1060"/>
      <c r="CU1453" s="1060"/>
      <c r="CV1453" s="1060"/>
      <c r="CW1453" s="1060"/>
      <c r="CX1453" s="1060"/>
    </row>
    <row r="1454" spans="35:102" ht="15" customHeight="1" x14ac:dyDescent="0.3">
      <c r="AI1454" s="1996">
        <v>48139060212</v>
      </c>
      <c r="AJ1454" s="1997" t="s">
        <v>1800</v>
      </c>
      <c r="AK1454" s="1997">
        <v>74606</v>
      </c>
      <c r="AL1454" s="1998" t="s">
        <v>1727</v>
      </c>
      <c r="AM1454" s="1998">
        <v>3.2</v>
      </c>
      <c r="AN1454" s="1997" t="s">
        <v>192</v>
      </c>
      <c r="BX1454"/>
      <c r="BY1454"/>
      <c r="BZ1454"/>
      <c r="CA1454"/>
      <c r="CB1454"/>
      <c r="CD1454" s="1060"/>
      <c r="CE1454" s="1286"/>
      <c r="CF1454" s="1060"/>
      <c r="CG1454" s="1060"/>
      <c r="CH1454" s="1060"/>
      <c r="CK1454" s="1645"/>
      <c r="CL1454" s="1645"/>
      <c r="CM1454" s="1645"/>
      <c r="CN1454"/>
      <c r="CO1454"/>
      <c r="CP1454"/>
      <c r="CQ1454"/>
      <c r="CR1454"/>
      <c r="CS1454" s="1060"/>
      <c r="CT1454" s="1060"/>
      <c r="CU1454" s="1060"/>
      <c r="CV1454" s="1060"/>
      <c r="CW1454" s="1060"/>
      <c r="CX1454" s="1060"/>
    </row>
    <row r="1455" spans="35:102" ht="15" customHeight="1" x14ac:dyDescent="0.3">
      <c r="AI1455" s="1774">
        <v>48139060213</v>
      </c>
      <c r="AJ1455" s="1993" t="s">
        <v>1800</v>
      </c>
      <c r="AK1455" s="1993">
        <v>79145</v>
      </c>
      <c r="AL1455" s="1994" t="s">
        <v>1727</v>
      </c>
      <c r="AM1455" s="1994">
        <v>8.4</v>
      </c>
      <c r="AN1455" s="1993" t="s">
        <v>192</v>
      </c>
      <c r="BX1455"/>
      <c r="BY1455"/>
      <c r="BZ1455"/>
      <c r="CA1455"/>
      <c r="CB1455"/>
      <c r="CD1455" s="1060"/>
      <c r="CE1455" s="1286"/>
      <c r="CF1455" s="1060"/>
      <c r="CG1455" s="1060"/>
      <c r="CH1455" s="1060"/>
      <c r="CK1455" s="1645"/>
      <c r="CL1455" s="1645"/>
      <c r="CM1455" s="1645"/>
      <c r="CN1455"/>
      <c r="CO1455"/>
      <c r="CP1455"/>
      <c r="CQ1455"/>
      <c r="CR1455"/>
      <c r="CS1455" s="1060"/>
      <c r="CT1455" s="1060"/>
      <c r="CU1455" s="1060"/>
      <c r="CV1455" s="1060"/>
      <c r="CW1455" s="1060"/>
      <c r="CX1455" s="1060"/>
    </row>
    <row r="1456" spans="35:102" ht="15" customHeight="1" x14ac:dyDescent="0.3">
      <c r="AI1456" s="1996">
        <v>48139060214</v>
      </c>
      <c r="AJ1456" s="1997" t="s">
        <v>1800</v>
      </c>
      <c r="AK1456" s="1997">
        <v>98569</v>
      </c>
      <c r="AL1456" s="1998" t="s">
        <v>1729</v>
      </c>
      <c r="AM1456" s="1998">
        <v>1.5</v>
      </c>
      <c r="AN1456" s="1997" t="s">
        <v>192</v>
      </c>
      <c r="BX1456"/>
      <c r="BY1456"/>
      <c r="BZ1456"/>
      <c r="CA1456"/>
      <c r="CB1456"/>
      <c r="CD1456" s="1060"/>
      <c r="CE1456" s="1286"/>
      <c r="CF1456" s="1060"/>
      <c r="CG1456" s="1060"/>
      <c r="CH1456" s="1060"/>
      <c r="CK1456" s="1645"/>
      <c r="CL1456" s="1645"/>
      <c r="CM1456" s="1645"/>
      <c r="CN1456"/>
      <c r="CO1456"/>
      <c r="CP1456"/>
      <c r="CQ1456"/>
      <c r="CR1456"/>
      <c r="CS1456" s="1060"/>
      <c r="CT1456" s="1060"/>
      <c r="CU1456" s="1060"/>
      <c r="CV1456" s="1060"/>
      <c r="CW1456" s="1060"/>
      <c r="CX1456" s="1060"/>
    </row>
    <row r="1457" spans="35:102" ht="15" customHeight="1" x14ac:dyDescent="0.3">
      <c r="AI1457" s="1774">
        <v>48139060300</v>
      </c>
      <c r="AJ1457" s="1993" t="s">
        <v>1800</v>
      </c>
      <c r="AK1457" s="1993">
        <v>65365</v>
      </c>
      <c r="AL1457" s="1994" t="s">
        <v>1727</v>
      </c>
      <c r="AM1457" s="1994">
        <v>17.600000000000001</v>
      </c>
      <c r="AN1457" s="1993" t="s">
        <v>192</v>
      </c>
      <c r="BX1457"/>
      <c r="BY1457"/>
      <c r="BZ1457"/>
      <c r="CA1457"/>
      <c r="CB1457"/>
      <c r="CD1457" s="1060"/>
      <c r="CE1457" s="1286"/>
      <c r="CF1457" s="1060"/>
      <c r="CG1457" s="1060"/>
      <c r="CH1457" s="1060"/>
      <c r="CK1457" s="1645"/>
      <c r="CL1457" s="1645"/>
      <c r="CM1457" s="1645"/>
      <c r="CN1457"/>
      <c r="CO1457"/>
      <c r="CP1457"/>
      <c r="CQ1457"/>
      <c r="CR1457"/>
      <c r="CS1457" s="1060"/>
      <c r="CT1457" s="1060"/>
      <c r="CU1457" s="1060"/>
      <c r="CV1457" s="1060"/>
      <c r="CW1457" s="1060"/>
      <c r="CX1457" s="1060"/>
    </row>
    <row r="1458" spans="35:102" ht="15" customHeight="1" x14ac:dyDescent="0.3">
      <c r="AI1458" s="1996">
        <v>48139060400</v>
      </c>
      <c r="AJ1458" s="1997" t="s">
        <v>1800</v>
      </c>
      <c r="AK1458" s="1997">
        <v>35400</v>
      </c>
      <c r="AL1458" s="1998" t="s">
        <v>1730</v>
      </c>
      <c r="AM1458" s="1998">
        <v>29.9</v>
      </c>
      <c r="AN1458" s="1997" t="s">
        <v>193</v>
      </c>
      <c r="BX1458"/>
      <c r="BY1458"/>
      <c r="BZ1458"/>
      <c r="CA1458"/>
      <c r="CB1458"/>
      <c r="CD1458" s="1060"/>
      <c r="CE1458" s="1286"/>
      <c r="CF1458" s="1060"/>
      <c r="CG1458" s="1060"/>
      <c r="CH1458" s="1060"/>
      <c r="CK1458" s="1645"/>
      <c r="CL1458" s="1645"/>
      <c r="CM1458" s="1645"/>
      <c r="CN1458"/>
      <c r="CO1458"/>
      <c r="CP1458"/>
      <c r="CQ1458"/>
      <c r="CR1458"/>
      <c r="CS1458" s="1060"/>
      <c r="CT1458" s="1060"/>
      <c r="CU1458" s="1060"/>
      <c r="CV1458" s="1060"/>
      <c r="CW1458" s="1060"/>
      <c r="CX1458" s="1060"/>
    </row>
    <row r="1459" spans="35:102" ht="15" customHeight="1" x14ac:dyDescent="0.3">
      <c r="AI1459" s="1774">
        <v>48139060500</v>
      </c>
      <c r="AJ1459" s="1993" t="s">
        <v>1800</v>
      </c>
      <c r="AK1459" s="1993">
        <v>35455</v>
      </c>
      <c r="AL1459" s="1994" t="s">
        <v>1730</v>
      </c>
      <c r="AM1459" s="1994">
        <v>18.899999999999999</v>
      </c>
      <c r="AN1459" s="1993" t="s">
        <v>192</v>
      </c>
      <c r="BX1459"/>
      <c r="BY1459"/>
      <c r="BZ1459"/>
      <c r="CA1459"/>
      <c r="CB1459"/>
      <c r="CD1459" s="1060"/>
      <c r="CE1459" s="1286"/>
      <c r="CF1459" s="1060"/>
      <c r="CG1459" s="1060"/>
      <c r="CH1459" s="1060"/>
      <c r="CK1459" s="1645"/>
      <c r="CL1459" s="1645"/>
      <c r="CM1459" s="1645"/>
      <c r="CN1459"/>
      <c r="CO1459"/>
      <c r="CP1459"/>
      <c r="CQ1459"/>
      <c r="CR1459"/>
      <c r="CS1459" s="1060"/>
      <c r="CT1459" s="1060"/>
      <c r="CU1459" s="1060"/>
      <c r="CV1459" s="1060"/>
      <c r="CW1459" s="1060"/>
      <c r="CX1459" s="1060"/>
    </row>
    <row r="1460" spans="35:102" ht="15" customHeight="1" x14ac:dyDescent="0.3">
      <c r="AI1460" s="1996">
        <v>48139060600</v>
      </c>
      <c r="AJ1460" s="1997" t="s">
        <v>1800</v>
      </c>
      <c r="AK1460" s="1997">
        <v>53787</v>
      </c>
      <c r="AL1460" s="1998" t="s">
        <v>1728</v>
      </c>
      <c r="AM1460" s="1998">
        <v>11.5</v>
      </c>
      <c r="AN1460" s="1997" t="s">
        <v>192</v>
      </c>
      <c r="BX1460"/>
      <c r="BY1460"/>
      <c r="BZ1460"/>
      <c r="CA1460"/>
      <c r="CB1460"/>
      <c r="CD1460" s="1060"/>
      <c r="CE1460" s="1286"/>
      <c r="CF1460" s="1060"/>
      <c r="CG1460" s="1060"/>
      <c r="CH1460" s="1060"/>
      <c r="CK1460" s="1645"/>
      <c r="CL1460" s="1645"/>
      <c r="CM1460" s="1645"/>
      <c r="CN1460"/>
      <c r="CO1460"/>
      <c r="CP1460"/>
      <c r="CQ1460"/>
      <c r="CR1460"/>
      <c r="CS1460" s="1060"/>
      <c r="CT1460" s="1060"/>
      <c r="CU1460" s="1060"/>
      <c r="CV1460" s="1060"/>
      <c r="CW1460" s="1060"/>
      <c r="CX1460" s="1060"/>
    </row>
    <row r="1461" spans="35:102" ht="15" customHeight="1" x14ac:dyDescent="0.3">
      <c r="AI1461" s="1774">
        <v>48139060701</v>
      </c>
      <c r="AJ1461" s="1993" t="s">
        <v>1800</v>
      </c>
      <c r="AK1461" s="1993">
        <v>68500</v>
      </c>
      <c r="AL1461" s="1994" t="s">
        <v>1727</v>
      </c>
      <c r="AM1461" s="1994">
        <v>10.7</v>
      </c>
      <c r="AN1461" s="1993" t="s">
        <v>192</v>
      </c>
      <c r="BX1461"/>
      <c r="BY1461"/>
      <c r="BZ1461"/>
      <c r="CA1461"/>
      <c r="CB1461"/>
      <c r="CD1461" s="1060"/>
      <c r="CE1461" s="1286"/>
      <c r="CF1461" s="1060"/>
      <c r="CG1461" s="1060"/>
      <c r="CH1461" s="1060"/>
      <c r="CK1461" s="1645"/>
      <c r="CL1461" s="1645"/>
      <c r="CM1461" s="1645"/>
      <c r="CN1461"/>
      <c r="CO1461"/>
      <c r="CP1461"/>
      <c r="CQ1461"/>
      <c r="CR1461"/>
      <c r="CS1461" s="1060"/>
      <c r="CT1461" s="1060"/>
      <c r="CU1461" s="1060"/>
      <c r="CV1461" s="1060"/>
      <c r="CW1461" s="1060"/>
      <c r="CX1461" s="1060"/>
    </row>
    <row r="1462" spans="35:102" ht="15" customHeight="1" x14ac:dyDescent="0.3">
      <c r="AI1462" s="1996">
        <v>48139060702</v>
      </c>
      <c r="AJ1462" s="1997" t="s">
        <v>1800</v>
      </c>
      <c r="AK1462" s="1997">
        <v>68750</v>
      </c>
      <c r="AL1462" s="1998" t="s">
        <v>1727</v>
      </c>
      <c r="AM1462" s="1998">
        <v>13.4</v>
      </c>
      <c r="AN1462" s="1997" t="s">
        <v>192</v>
      </c>
      <c r="BX1462"/>
      <c r="BY1462"/>
      <c r="BZ1462"/>
      <c r="CA1462"/>
      <c r="CB1462"/>
      <c r="CD1462" s="1060"/>
      <c r="CE1462" s="1286"/>
      <c r="CF1462" s="1060"/>
      <c r="CG1462" s="1060"/>
      <c r="CH1462" s="1060"/>
      <c r="CK1462" s="1645"/>
      <c r="CL1462" s="1645"/>
      <c r="CM1462" s="1645"/>
      <c r="CN1462"/>
      <c r="CO1462"/>
      <c r="CP1462"/>
      <c r="CQ1462"/>
      <c r="CR1462"/>
      <c r="CS1462" s="1060"/>
      <c r="CT1462" s="1060"/>
      <c r="CU1462" s="1060"/>
      <c r="CV1462" s="1060"/>
      <c r="CW1462" s="1060"/>
      <c r="CX1462" s="1060"/>
    </row>
    <row r="1463" spans="35:102" ht="15" customHeight="1" x14ac:dyDescent="0.3">
      <c r="AI1463" s="1774">
        <v>48139060703</v>
      </c>
      <c r="AJ1463" s="1993" t="s">
        <v>1800</v>
      </c>
      <c r="AK1463" s="1993">
        <v>52106</v>
      </c>
      <c r="AL1463" s="1994" t="s">
        <v>1728</v>
      </c>
      <c r="AM1463" s="1994">
        <v>5.8</v>
      </c>
      <c r="AN1463" s="1993" t="s">
        <v>192</v>
      </c>
      <c r="BX1463"/>
      <c r="BY1463"/>
      <c r="BZ1463"/>
      <c r="CA1463"/>
      <c r="CB1463"/>
      <c r="CD1463" s="1060"/>
      <c r="CE1463" s="1286"/>
      <c r="CF1463" s="1060"/>
      <c r="CG1463" s="1060"/>
      <c r="CH1463" s="1060"/>
      <c r="CK1463" s="1645"/>
      <c r="CL1463" s="1645"/>
      <c r="CM1463" s="1645"/>
      <c r="CN1463"/>
      <c r="CO1463"/>
      <c r="CP1463"/>
      <c r="CQ1463"/>
      <c r="CR1463"/>
      <c r="CS1463" s="1060"/>
      <c r="CT1463" s="1060"/>
      <c r="CU1463" s="1060"/>
      <c r="CV1463" s="1060"/>
      <c r="CW1463" s="1060"/>
      <c r="CX1463" s="1060"/>
    </row>
    <row r="1464" spans="35:102" ht="15" customHeight="1" x14ac:dyDescent="0.3">
      <c r="AI1464" s="1996">
        <v>48139060801</v>
      </c>
      <c r="AJ1464" s="1997" t="s">
        <v>1800</v>
      </c>
      <c r="AK1464" s="1997">
        <v>105956</v>
      </c>
      <c r="AL1464" s="1998" t="s">
        <v>1729</v>
      </c>
      <c r="AM1464" s="1998">
        <v>1.7</v>
      </c>
      <c r="AN1464" s="1997" t="s">
        <v>192</v>
      </c>
      <c r="BX1464"/>
      <c r="BY1464"/>
      <c r="BZ1464"/>
      <c r="CA1464"/>
      <c r="CB1464"/>
      <c r="CD1464" s="1060"/>
      <c r="CE1464" s="1286"/>
      <c r="CF1464" s="1060"/>
      <c r="CG1464" s="1060"/>
      <c r="CH1464" s="1060"/>
      <c r="CK1464" s="1645"/>
      <c r="CL1464" s="1645"/>
      <c r="CM1464" s="1645"/>
      <c r="CN1464"/>
      <c r="CO1464"/>
      <c r="CP1464"/>
      <c r="CQ1464"/>
      <c r="CR1464"/>
      <c r="CS1464" s="1060"/>
      <c r="CT1464" s="1060"/>
      <c r="CU1464" s="1060"/>
      <c r="CV1464" s="1060"/>
      <c r="CW1464" s="1060"/>
      <c r="CX1464" s="1060"/>
    </row>
    <row r="1465" spans="35:102" ht="15" customHeight="1" x14ac:dyDescent="0.3">
      <c r="AI1465" s="1774">
        <v>48139060802</v>
      </c>
      <c r="AJ1465" s="1993" t="s">
        <v>1800</v>
      </c>
      <c r="AK1465" s="1993">
        <v>96827</v>
      </c>
      <c r="AL1465" s="1994" t="s">
        <v>1729</v>
      </c>
      <c r="AM1465" s="1994">
        <v>5.6</v>
      </c>
      <c r="AN1465" s="1993" t="s">
        <v>192</v>
      </c>
      <c r="BX1465"/>
      <c r="BY1465"/>
      <c r="BZ1465"/>
      <c r="CA1465"/>
      <c r="CB1465"/>
      <c r="CD1465" s="1060"/>
      <c r="CE1465" s="1286"/>
      <c r="CF1465" s="1060"/>
      <c r="CG1465" s="1060"/>
      <c r="CH1465" s="1060"/>
      <c r="CK1465" s="1645"/>
      <c r="CL1465" s="1645"/>
      <c r="CM1465" s="1645"/>
      <c r="CN1465"/>
      <c r="CO1465"/>
      <c r="CP1465"/>
      <c r="CQ1465"/>
      <c r="CR1465"/>
      <c r="CS1465" s="1060"/>
      <c r="CT1465" s="1060"/>
      <c r="CU1465" s="1060"/>
      <c r="CV1465" s="1060"/>
      <c r="CW1465" s="1060"/>
      <c r="CX1465" s="1060"/>
    </row>
    <row r="1466" spans="35:102" ht="15" customHeight="1" x14ac:dyDescent="0.3">
      <c r="AI1466" s="1996">
        <v>48139060803</v>
      </c>
      <c r="AJ1466" s="1997" t="s">
        <v>1800</v>
      </c>
      <c r="AK1466" s="1997">
        <v>62083</v>
      </c>
      <c r="AL1466" s="1998" t="s">
        <v>1727</v>
      </c>
      <c r="AM1466" s="1998">
        <v>7.9</v>
      </c>
      <c r="AN1466" s="1997" t="s">
        <v>192</v>
      </c>
      <c r="BX1466"/>
      <c r="BY1466"/>
      <c r="BZ1466"/>
      <c r="CA1466"/>
      <c r="CB1466"/>
      <c r="CD1466" s="1060"/>
      <c r="CE1466" s="1286"/>
      <c r="CF1466" s="1060"/>
      <c r="CG1466" s="1060"/>
      <c r="CH1466" s="1060"/>
      <c r="CK1466" s="1645"/>
      <c r="CL1466" s="1645"/>
      <c r="CM1466" s="1645"/>
      <c r="CN1466"/>
      <c r="CO1466"/>
      <c r="CP1466"/>
      <c r="CQ1466"/>
      <c r="CR1466"/>
      <c r="CS1466" s="1060"/>
      <c r="CT1466" s="1060"/>
      <c r="CU1466" s="1060"/>
      <c r="CV1466" s="1060"/>
      <c r="CW1466" s="1060"/>
      <c r="CX1466" s="1060"/>
    </row>
    <row r="1467" spans="35:102" ht="15" customHeight="1" x14ac:dyDescent="0.3">
      <c r="AI1467" s="1774">
        <v>48139060900</v>
      </c>
      <c r="AJ1467" s="1993" t="s">
        <v>1800</v>
      </c>
      <c r="AK1467" s="1993">
        <v>68092</v>
      </c>
      <c r="AL1467" s="1994" t="s">
        <v>1727</v>
      </c>
      <c r="AM1467" s="1994">
        <v>4.9000000000000004</v>
      </c>
      <c r="AN1467" s="1993" t="s">
        <v>192</v>
      </c>
      <c r="BX1467"/>
      <c r="BY1467"/>
      <c r="BZ1467"/>
      <c r="CA1467"/>
      <c r="CB1467"/>
      <c r="CD1467" s="1060"/>
      <c r="CE1467" s="1286"/>
      <c r="CF1467" s="1060"/>
      <c r="CG1467" s="1060"/>
      <c r="CH1467" s="1060"/>
      <c r="CK1467" s="1645"/>
      <c r="CL1467" s="1645"/>
      <c r="CM1467" s="1645"/>
      <c r="CN1467"/>
      <c r="CO1467"/>
      <c r="CP1467"/>
      <c r="CQ1467"/>
      <c r="CR1467"/>
      <c r="CS1467" s="1060"/>
      <c r="CT1467" s="1060"/>
      <c r="CU1467" s="1060"/>
      <c r="CV1467" s="1060"/>
      <c r="CW1467" s="1060"/>
      <c r="CX1467" s="1060"/>
    </row>
    <row r="1468" spans="35:102" ht="15" customHeight="1" x14ac:dyDescent="0.3">
      <c r="AI1468" s="1996">
        <v>48139061000</v>
      </c>
      <c r="AJ1468" s="1997" t="s">
        <v>1800</v>
      </c>
      <c r="AK1468" s="1997">
        <v>44832</v>
      </c>
      <c r="AL1468" s="1998" t="s">
        <v>1728</v>
      </c>
      <c r="AM1468" s="1998">
        <v>11.9</v>
      </c>
      <c r="AN1468" s="1997" t="s">
        <v>192</v>
      </c>
      <c r="BX1468"/>
      <c r="BY1468"/>
      <c r="BZ1468"/>
      <c r="CA1468"/>
      <c r="CB1468"/>
      <c r="CD1468" s="1060"/>
      <c r="CE1468" s="1286"/>
      <c r="CF1468" s="1060"/>
      <c r="CG1468" s="1060"/>
      <c r="CH1468" s="1060"/>
      <c r="CK1468" s="1645"/>
      <c r="CL1468" s="1645"/>
      <c r="CM1468" s="1645"/>
      <c r="CN1468"/>
      <c r="CO1468"/>
      <c r="CP1468"/>
      <c r="CQ1468"/>
      <c r="CR1468"/>
      <c r="CS1468" s="1060"/>
      <c r="CT1468" s="1060"/>
      <c r="CU1468" s="1060"/>
      <c r="CV1468" s="1060"/>
      <c r="CW1468" s="1060"/>
      <c r="CX1468" s="1060"/>
    </row>
    <row r="1469" spans="35:102" ht="15" customHeight="1" x14ac:dyDescent="0.3">
      <c r="AI1469" s="1774">
        <v>48139061100</v>
      </c>
      <c r="AJ1469" s="1993" t="s">
        <v>1800</v>
      </c>
      <c r="AK1469" s="1993">
        <v>61125</v>
      </c>
      <c r="AL1469" s="1994" t="s">
        <v>1727</v>
      </c>
      <c r="AM1469" s="1994">
        <v>17.8</v>
      </c>
      <c r="AN1469" s="1993" t="s">
        <v>192</v>
      </c>
      <c r="BX1469"/>
      <c r="BY1469"/>
      <c r="BZ1469"/>
      <c r="CA1469"/>
      <c r="CB1469"/>
      <c r="CD1469" s="1060"/>
      <c r="CE1469" s="1286"/>
      <c r="CF1469" s="1060"/>
      <c r="CG1469" s="1060"/>
      <c r="CH1469" s="1060"/>
      <c r="CK1469" s="1645"/>
      <c r="CL1469" s="1645"/>
      <c r="CM1469" s="1645"/>
      <c r="CN1469"/>
      <c r="CO1469"/>
      <c r="CP1469"/>
      <c r="CQ1469"/>
      <c r="CR1469"/>
      <c r="CS1469" s="1060"/>
      <c r="CT1469" s="1060"/>
      <c r="CU1469" s="1060"/>
      <c r="CV1469" s="1060"/>
      <c r="CW1469" s="1060"/>
      <c r="CX1469" s="1060"/>
    </row>
    <row r="1470" spans="35:102" ht="15" customHeight="1" x14ac:dyDescent="0.3">
      <c r="AI1470" s="1996">
        <v>48139061200</v>
      </c>
      <c r="AJ1470" s="1997" t="s">
        <v>1800</v>
      </c>
      <c r="AK1470" s="1997">
        <v>57438</v>
      </c>
      <c r="AL1470" s="1998" t="s">
        <v>1728</v>
      </c>
      <c r="AM1470" s="1998">
        <v>11.8</v>
      </c>
      <c r="AN1470" s="1997" t="s">
        <v>192</v>
      </c>
      <c r="BX1470"/>
      <c r="BY1470"/>
      <c r="BZ1470"/>
      <c r="CA1470"/>
      <c r="CB1470"/>
      <c r="CD1470" s="1060"/>
      <c r="CE1470" s="1286"/>
      <c r="CF1470" s="1060"/>
      <c r="CG1470" s="1060"/>
      <c r="CH1470" s="1060"/>
      <c r="CK1470" s="1645"/>
      <c r="CL1470" s="1645"/>
      <c r="CM1470" s="1645"/>
      <c r="CN1470"/>
      <c r="CO1470"/>
      <c r="CP1470"/>
      <c r="CQ1470"/>
      <c r="CR1470"/>
      <c r="CS1470" s="1060"/>
      <c r="CT1470" s="1060"/>
      <c r="CU1470" s="1060"/>
      <c r="CV1470" s="1060"/>
      <c r="CW1470" s="1060"/>
      <c r="CX1470" s="1060"/>
    </row>
    <row r="1471" spans="35:102" ht="15" customHeight="1" x14ac:dyDescent="0.3">
      <c r="AI1471" s="1774">
        <v>48139061300</v>
      </c>
      <c r="AJ1471" s="1993" t="s">
        <v>1800</v>
      </c>
      <c r="AK1471" s="1993">
        <v>68194</v>
      </c>
      <c r="AL1471" s="1994" t="s">
        <v>1727</v>
      </c>
      <c r="AM1471" s="1994">
        <v>17.7</v>
      </c>
      <c r="AN1471" s="1993" t="s">
        <v>192</v>
      </c>
      <c r="BX1471"/>
      <c r="BY1471"/>
      <c r="BZ1471"/>
      <c r="CA1471"/>
      <c r="CB1471"/>
      <c r="CD1471" s="1060"/>
      <c r="CE1471" s="1286"/>
      <c r="CF1471" s="1060"/>
      <c r="CG1471" s="1060"/>
      <c r="CH1471" s="1060"/>
      <c r="CK1471" s="1645"/>
      <c r="CL1471" s="1645"/>
      <c r="CM1471" s="1645"/>
      <c r="CN1471"/>
      <c r="CO1471"/>
      <c r="CP1471"/>
      <c r="CQ1471"/>
      <c r="CR1471"/>
      <c r="CS1471" s="1060"/>
      <c r="CT1471" s="1060"/>
      <c r="CU1471" s="1060"/>
      <c r="CV1471" s="1060"/>
      <c r="CW1471" s="1060"/>
      <c r="CX1471" s="1060"/>
    </row>
    <row r="1472" spans="35:102" ht="15" customHeight="1" x14ac:dyDescent="0.3">
      <c r="AI1472" s="1996">
        <v>48139061400</v>
      </c>
      <c r="AJ1472" s="1997" t="s">
        <v>1800</v>
      </c>
      <c r="AK1472" s="1997">
        <v>61992</v>
      </c>
      <c r="AL1472" s="1998" t="s">
        <v>1727</v>
      </c>
      <c r="AM1472" s="1998">
        <v>10.199999999999999</v>
      </c>
      <c r="AN1472" s="1997" t="s">
        <v>192</v>
      </c>
      <c r="BX1472"/>
      <c r="BY1472"/>
      <c r="BZ1472"/>
      <c r="CA1472"/>
      <c r="CB1472"/>
      <c r="CD1472" s="1060"/>
      <c r="CE1472" s="1286"/>
      <c r="CF1472" s="1060"/>
      <c r="CG1472" s="1060"/>
      <c r="CH1472" s="1060"/>
      <c r="CK1472" s="1645"/>
      <c r="CL1472" s="1645"/>
      <c r="CM1472" s="1645"/>
      <c r="CN1472"/>
      <c r="CO1472"/>
      <c r="CP1472"/>
      <c r="CQ1472"/>
      <c r="CR1472"/>
      <c r="CS1472" s="1060"/>
      <c r="CT1472" s="1060"/>
      <c r="CU1472" s="1060"/>
      <c r="CV1472" s="1060"/>
      <c r="CW1472" s="1060"/>
      <c r="CX1472" s="1060"/>
    </row>
    <row r="1473" spans="35:102" ht="15" customHeight="1" x14ac:dyDescent="0.3">
      <c r="AI1473" s="1774">
        <v>48139061500</v>
      </c>
      <c r="AJ1473" s="1993" t="s">
        <v>1800</v>
      </c>
      <c r="AK1473" s="1993">
        <v>33705</v>
      </c>
      <c r="AL1473" s="1994" t="s">
        <v>1730</v>
      </c>
      <c r="AM1473" s="1994">
        <v>39.1</v>
      </c>
      <c r="AN1473" s="1993" t="s">
        <v>193</v>
      </c>
      <c r="BX1473"/>
      <c r="BY1473"/>
      <c r="BZ1473"/>
      <c r="CA1473"/>
      <c r="CB1473"/>
      <c r="CD1473" s="1060"/>
      <c r="CE1473" s="1286"/>
      <c r="CF1473" s="1060"/>
      <c r="CG1473" s="1060"/>
      <c r="CH1473" s="1060"/>
      <c r="CK1473" s="1645"/>
      <c r="CL1473" s="1645"/>
      <c r="CM1473" s="1645"/>
      <c r="CN1473"/>
      <c r="CO1473"/>
      <c r="CP1473"/>
      <c r="CQ1473"/>
      <c r="CR1473"/>
      <c r="CS1473" s="1060"/>
      <c r="CT1473" s="1060"/>
      <c r="CU1473" s="1060"/>
      <c r="CV1473" s="1060"/>
      <c r="CW1473" s="1060"/>
      <c r="CX1473" s="1060"/>
    </row>
    <row r="1474" spans="35:102" ht="15" customHeight="1" x14ac:dyDescent="0.3">
      <c r="AI1474" s="1996">
        <v>48139061600</v>
      </c>
      <c r="AJ1474" s="1997" t="s">
        <v>1800</v>
      </c>
      <c r="AK1474" s="1997">
        <v>34976</v>
      </c>
      <c r="AL1474" s="1998" t="s">
        <v>1730</v>
      </c>
      <c r="AM1474" s="1998">
        <v>27.2</v>
      </c>
      <c r="AN1474" s="1997" t="s">
        <v>193</v>
      </c>
      <c r="BX1474"/>
      <c r="BY1474"/>
      <c r="BZ1474"/>
      <c r="CA1474"/>
      <c r="CB1474"/>
      <c r="CD1474" s="1060"/>
      <c r="CE1474" s="1286"/>
      <c r="CF1474" s="1060"/>
      <c r="CG1474" s="1060"/>
      <c r="CH1474" s="1060"/>
      <c r="CK1474" s="1645"/>
      <c r="CL1474" s="1645"/>
      <c r="CM1474" s="1645"/>
      <c r="CN1474"/>
      <c r="CO1474"/>
      <c r="CP1474"/>
      <c r="CQ1474"/>
      <c r="CR1474"/>
      <c r="CS1474" s="1060"/>
      <c r="CT1474" s="1060"/>
      <c r="CU1474" s="1060"/>
      <c r="CV1474" s="1060"/>
      <c r="CW1474" s="1060"/>
      <c r="CX1474" s="1060"/>
    </row>
    <row r="1475" spans="35:102" ht="15" customHeight="1" x14ac:dyDescent="0.3">
      <c r="AI1475" s="1774">
        <v>48139061700</v>
      </c>
      <c r="AJ1475" s="1993" t="s">
        <v>1800</v>
      </c>
      <c r="AK1475" s="1993">
        <v>75438</v>
      </c>
      <c r="AL1475" s="1994" t="s">
        <v>1727</v>
      </c>
      <c r="AM1475" s="1994">
        <v>9.5</v>
      </c>
      <c r="AN1475" s="1993" t="s">
        <v>192</v>
      </c>
      <c r="BX1475"/>
      <c r="BY1475"/>
      <c r="BZ1475"/>
      <c r="CA1475"/>
      <c r="CB1475"/>
      <c r="CD1475" s="1060"/>
      <c r="CE1475" s="1286"/>
      <c r="CF1475" s="1060"/>
      <c r="CG1475" s="1060"/>
      <c r="CH1475" s="1060"/>
      <c r="CK1475" s="1645"/>
      <c r="CL1475" s="1645"/>
      <c r="CM1475" s="1645"/>
      <c r="CN1475"/>
      <c r="CO1475"/>
      <c r="CP1475"/>
      <c r="CQ1475"/>
      <c r="CR1475"/>
      <c r="CS1475" s="1060"/>
      <c r="CT1475" s="1060"/>
      <c r="CU1475" s="1060"/>
      <c r="CV1475" s="1060"/>
      <c r="CW1475" s="1060"/>
      <c r="CX1475" s="1060"/>
    </row>
    <row r="1476" spans="35:102" ht="15" customHeight="1" x14ac:dyDescent="0.3">
      <c r="AI1476" s="1996">
        <v>48143950100</v>
      </c>
      <c r="AJ1476" s="1997" t="s">
        <v>1801</v>
      </c>
      <c r="AK1476" s="1997">
        <v>66364</v>
      </c>
      <c r="AL1476" s="1998" t="s">
        <v>1727</v>
      </c>
      <c r="AM1476" s="1998">
        <v>5.9</v>
      </c>
      <c r="AN1476" s="1997" t="s">
        <v>192</v>
      </c>
      <c r="BX1476"/>
      <c r="BY1476"/>
      <c r="BZ1476"/>
      <c r="CA1476"/>
      <c r="CB1476"/>
      <c r="CD1476" s="1060"/>
      <c r="CE1476" s="1286"/>
      <c r="CF1476" s="1060"/>
      <c r="CG1476" s="1060"/>
      <c r="CH1476" s="1060"/>
      <c r="CK1476" s="1645"/>
      <c r="CL1476" s="1645"/>
      <c r="CM1476" s="1645"/>
      <c r="CN1476"/>
      <c r="CO1476"/>
      <c r="CP1476"/>
      <c r="CQ1476"/>
      <c r="CR1476"/>
      <c r="CS1476" s="1060"/>
      <c r="CT1476" s="1060"/>
      <c r="CU1476" s="1060"/>
      <c r="CV1476" s="1060"/>
      <c r="CW1476" s="1060"/>
      <c r="CX1476" s="1060"/>
    </row>
    <row r="1477" spans="35:102" ht="15" customHeight="1" x14ac:dyDescent="0.3">
      <c r="AI1477" s="1774">
        <v>48143950201</v>
      </c>
      <c r="AJ1477" s="1993" t="s">
        <v>1801</v>
      </c>
      <c r="AK1477" s="1993">
        <v>63043</v>
      </c>
      <c r="AL1477" s="1994" t="s">
        <v>1727</v>
      </c>
      <c r="AM1477" s="1994">
        <v>8.1</v>
      </c>
      <c r="AN1477" s="1993" t="s">
        <v>192</v>
      </c>
      <c r="BX1477"/>
      <c r="BY1477"/>
      <c r="BZ1477"/>
      <c r="CA1477"/>
      <c r="CB1477"/>
      <c r="CD1477" s="1060"/>
      <c r="CE1477" s="1286"/>
      <c r="CF1477" s="1060"/>
      <c r="CG1477" s="1060"/>
      <c r="CH1477" s="1060"/>
      <c r="CK1477" s="1645"/>
      <c r="CL1477" s="1645"/>
      <c r="CM1477" s="1645"/>
      <c r="CN1477"/>
      <c r="CO1477"/>
      <c r="CP1477"/>
      <c r="CQ1477"/>
      <c r="CR1477"/>
      <c r="CS1477" s="1060"/>
      <c r="CT1477" s="1060"/>
      <c r="CU1477" s="1060"/>
      <c r="CV1477" s="1060"/>
      <c r="CW1477" s="1060"/>
      <c r="CX1477" s="1060"/>
    </row>
    <row r="1478" spans="35:102" ht="15" customHeight="1" x14ac:dyDescent="0.3">
      <c r="AI1478" s="1996">
        <v>48143950202</v>
      </c>
      <c r="AJ1478" s="1997" t="s">
        <v>1801</v>
      </c>
      <c r="AK1478" s="1997">
        <v>54181</v>
      </c>
      <c r="AL1478" s="1998" t="s">
        <v>1728</v>
      </c>
      <c r="AM1478" s="1998">
        <v>21.7</v>
      </c>
      <c r="AN1478" s="1997" t="s">
        <v>193</v>
      </c>
      <c r="BX1478"/>
      <c r="BY1478"/>
      <c r="BZ1478"/>
      <c r="CA1478"/>
      <c r="CB1478"/>
      <c r="CD1478" s="1060"/>
      <c r="CE1478" s="1286"/>
      <c r="CF1478" s="1060"/>
      <c r="CG1478" s="1060"/>
      <c r="CH1478" s="1060"/>
      <c r="CK1478" s="1645"/>
      <c r="CL1478" s="1645"/>
      <c r="CM1478" s="1645"/>
      <c r="CN1478"/>
      <c r="CO1478"/>
      <c r="CP1478"/>
      <c r="CQ1478"/>
      <c r="CR1478"/>
      <c r="CS1478" s="1060"/>
      <c r="CT1478" s="1060"/>
      <c r="CU1478" s="1060"/>
      <c r="CV1478" s="1060"/>
      <c r="CW1478" s="1060"/>
      <c r="CX1478" s="1060"/>
    </row>
    <row r="1479" spans="35:102" ht="15" customHeight="1" x14ac:dyDescent="0.3">
      <c r="AI1479" s="1774">
        <v>48143950300</v>
      </c>
      <c r="AJ1479" s="1993" t="s">
        <v>1801</v>
      </c>
      <c r="AK1479" s="1993">
        <v>44750</v>
      </c>
      <c r="AL1479" s="1994" t="s">
        <v>1728</v>
      </c>
      <c r="AM1479" s="1994">
        <v>27</v>
      </c>
      <c r="AN1479" s="1993" t="s">
        <v>193</v>
      </c>
      <c r="BX1479"/>
      <c r="BY1479"/>
      <c r="BZ1479"/>
      <c r="CA1479"/>
      <c r="CB1479"/>
      <c r="CD1479" s="1060"/>
      <c r="CE1479" s="1286"/>
      <c r="CF1479" s="1060"/>
      <c r="CG1479" s="1060"/>
      <c r="CH1479" s="1060"/>
      <c r="CK1479" s="1645"/>
      <c r="CL1479" s="1645"/>
      <c r="CM1479" s="1645"/>
      <c r="CN1479"/>
      <c r="CO1479"/>
      <c r="CP1479"/>
      <c r="CQ1479"/>
      <c r="CR1479"/>
      <c r="CS1479" s="1060"/>
      <c r="CT1479" s="1060"/>
      <c r="CU1479" s="1060"/>
      <c r="CV1479" s="1060"/>
      <c r="CW1479" s="1060"/>
      <c r="CX1479" s="1060"/>
    </row>
    <row r="1480" spans="35:102" ht="15" customHeight="1" x14ac:dyDescent="0.3">
      <c r="AI1480" s="1996">
        <v>48143950400</v>
      </c>
      <c r="AJ1480" s="1997" t="s">
        <v>1801</v>
      </c>
      <c r="AK1480" s="1997">
        <v>50404</v>
      </c>
      <c r="AL1480" s="1998" t="s">
        <v>1728</v>
      </c>
      <c r="AM1480" s="1998">
        <v>21.5</v>
      </c>
      <c r="AN1480" s="1997" t="s">
        <v>193</v>
      </c>
      <c r="BX1480"/>
      <c r="BY1480"/>
      <c r="BZ1480"/>
      <c r="CA1480"/>
      <c r="CB1480"/>
      <c r="CD1480" s="1060"/>
      <c r="CE1480" s="1286"/>
      <c r="CF1480" s="1060"/>
      <c r="CG1480" s="1060"/>
      <c r="CH1480" s="1060"/>
      <c r="CK1480" s="1645"/>
      <c r="CL1480" s="1645"/>
      <c r="CM1480" s="1645"/>
      <c r="CN1480"/>
      <c r="CO1480"/>
      <c r="CP1480"/>
      <c r="CQ1480"/>
      <c r="CR1480"/>
      <c r="CS1480" s="1060"/>
      <c r="CT1480" s="1060"/>
      <c r="CU1480" s="1060"/>
      <c r="CV1480" s="1060"/>
      <c r="CW1480" s="1060"/>
      <c r="CX1480" s="1060"/>
    </row>
    <row r="1481" spans="35:102" ht="15" customHeight="1" x14ac:dyDescent="0.3">
      <c r="AI1481" s="1774">
        <v>48143950500</v>
      </c>
      <c r="AJ1481" s="1993" t="s">
        <v>1801</v>
      </c>
      <c r="AK1481" s="1993">
        <v>33349</v>
      </c>
      <c r="AL1481" s="1994" t="s">
        <v>1730</v>
      </c>
      <c r="AM1481" s="1994">
        <v>35</v>
      </c>
      <c r="AN1481" s="1993" t="s">
        <v>193</v>
      </c>
      <c r="BX1481"/>
      <c r="BY1481"/>
      <c r="BZ1481"/>
      <c r="CA1481"/>
      <c r="CB1481"/>
      <c r="CD1481" s="1060"/>
      <c r="CE1481" s="1286"/>
      <c r="CF1481" s="1060"/>
      <c r="CG1481" s="1060"/>
      <c r="CH1481" s="1060"/>
      <c r="CK1481" s="1645"/>
      <c r="CL1481" s="1645"/>
      <c r="CM1481" s="1645"/>
      <c r="CN1481"/>
      <c r="CO1481"/>
      <c r="CP1481"/>
      <c r="CQ1481"/>
      <c r="CR1481"/>
      <c r="CS1481" s="1060"/>
      <c r="CT1481" s="1060"/>
      <c r="CU1481" s="1060"/>
      <c r="CV1481" s="1060"/>
      <c r="CW1481" s="1060"/>
      <c r="CX1481" s="1060"/>
    </row>
    <row r="1482" spans="35:102" ht="15" customHeight="1" x14ac:dyDescent="0.3">
      <c r="AI1482" s="1996">
        <v>48143950600</v>
      </c>
      <c r="AJ1482" s="1997" t="s">
        <v>1801</v>
      </c>
      <c r="AK1482" s="1997">
        <v>35188</v>
      </c>
      <c r="AL1482" s="1998" t="s">
        <v>1730</v>
      </c>
      <c r="AM1482" s="1998">
        <v>27.9</v>
      </c>
      <c r="AN1482" s="1997" t="s">
        <v>193</v>
      </c>
      <c r="BX1482"/>
      <c r="BY1482"/>
      <c r="BZ1482"/>
      <c r="CA1482"/>
      <c r="CB1482"/>
      <c r="CD1482" s="1060"/>
      <c r="CE1482" s="1286"/>
      <c r="CF1482" s="1060"/>
      <c r="CG1482" s="1060"/>
      <c r="CH1482" s="1060"/>
      <c r="CK1482" s="1645"/>
      <c r="CL1482" s="1645"/>
      <c r="CM1482" s="1645"/>
      <c r="CN1482"/>
      <c r="CO1482"/>
      <c r="CP1482"/>
      <c r="CQ1482"/>
      <c r="CR1482"/>
      <c r="CS1482" s="1060"/>
      <c r="CT1482" s="1060"/>
      <c r="CU1482" s="1060"/>
      <c r="CV1482" s="1060"/>
      <c r="CW1482" s="1060"/>
      <c r="CX1482" s="1060"/>
    </row>
    <row r="1483" spans="35:102" ht="15" customHeight="1" x14ac:dyDescent="0.3">
      <c r="AI1483" s="1774">
        <v>48143950700</v>
      </c>
      <c r="AJ1483" s="1993" t="s">
        <v>1801</v>
      </c>
      <c r="AK1483" s="1993">
        <v>48782</v>
      </c>
      <c r="AL1483" s="1994" t="s">
        <v>1728</v>
      </c>
      <c r="AM1483" s="1994">
        <v>13.6</v>
      </c>
      <c r="AN1483" s="1993" t="s">
        <v>192</v>
      </c>
      <c r="BX1483"/>
      <c r="BY1483"/>
      <c r="BZ1483"/>
      <c r="CA1483"/>
      <c r="CB1483"/>
      <c r="CD1483" s="1060"/>
      <c r="CE1483" s="1286"/>
      <c r="CF1483" s="1060"/>
      <c r="CG1483" s="1060"/>
      <c r="CH1483" s="1060"/>
      <c r="CK1483" s="1645"/>
      <c r="CL1483" s="1645"/>
      <c r="CM1483" s="1645"/>
      <c r="CN1483"/>
      <c r="CO1483"/>
      <c r="CP1483"/>
      <c r="CQ1483"/>
      <c r="CR1483"/>
      <c r="CS1483" s="1060"/>
      <c r="CT1483" s="1060"/>
      <c r="CU1483" s="1060"/>
      <c r="CV1483" s="1060"/>
      <c r="CW1483" s="1060"/>
      <c r="CX1483" s="1060"/>
    </row>
    <row r="1484" spans="35:102" ht="15" customHeight="1" x14ac:dyDescent="0.3">
      <c r="AI1484" s="1996">
        <v>48147950100</v>
      </c>
      <c r="AJ1484" s="1997" t="s">
        <v>1803</v>
      </c>
      <c r="AK1484" s="1997">
        <v>37193</v>
      </c>
      <c r="AL1484" s="1998" t="s">
        <v>1730</v>
      </c>
      <c r="AM1484" s="1998">
        <v>17.600000000000001</v>
      </c>
      <c r="AN1484" s="1997" t="s">
        <v>192</v>
      </c>
      <c r="BX1484"/>
      <c r="BY1484"/>
      <c r="BZ1484"/>
      <c r="CA1484"/>
      <c r="CB1484"/>
      <c r="CD1484" s="1060"/>
      <c r="CE1484" s="1286"/>
      <c r="CF1484" s="1060"/>
      <c r="CG1484" s="1060"/>
      <c r="CH1484" s="1060"/>
      <c r="CK1484" s="1645"/>
      <c r="CL1484" s="1645"/>
      <c r="CM1484" s="1645"/>
      <c r="CN1484"/>
      <c r="CO1484"/>
      <c r="CP1484"/>
      <c r="CQ1484"/>
      <c r="CR1484"/>
      <c r="CS1484" s="1060"/>
      <c r="CT1484" s="1060"/>
      <c r="CU1484" s="1060"/>
      <c r="CV1484" s="1060"/>
      <c r="CW1484" s="1060"/>
      <c r="CX1484" s="1060"/>
    </row>
    <row r="1485" spans="35:102" ht="15" customHeight="1" x14ac:dyDescent="0.3">
      <c r="AI1485" s="1774">
        <v>48147950300</v>
      </c>
      <c r="AJ1485" s="1993" t="s">
        <v>1803</v>
      </c>
      <c r="AK1485" s="1993">
        <v>51080</v>
      </c>
      <c r="AL1485" s="1994" t="s">
        <v>1728</v>
      </c>
      <c r="AM1485" s="1994">
        <v>11.9</v>
      </c>
      <c r="AN1485" s="1993" t="s">
        <v>192</v>
      </c>
      <c r="BX1485"/>
      <c r="BY1485"/>
      <c r="BZ1485"/>
      <c r="CA1485"/>
      <c r="CB1485"/>
      <c r="CD1485" s="1060"/>
      <c r="CE1485" s="1286"/>
      <c r="CF1485" s="1060"/>
      <c r="CG1485" s="1060"/>
      <c r="CH1485" s="1060"/>
      <c r="CK1485" s="1645"/>
      <c r="CL1485" s="1645"/>
      <c r="CM1485" s="1645"/>
      <c r="CN1485"/>
      <c r="CO1485"/>
      <c r="CP1485"/>
      <c r="CQ1485"/>
      <c r="CR1485"/>
      <c r="CS1485" s="1060"/>
      <c r="CT1485" s="1060"/>
      <c r="CU1485" s="1060"/>
      <c r="CV1485" s="1060"/>
      <c r="CW1485" s="1060"/>
      <c r="CX1485" s="1060"/>
    </row>
    <row r="1486" spans="35:102" ht="15" customHeight="1" x14ac:dyDescent="0.3">
      <c r="AI1486" s="1996">
        <v>48147950401</v>
      </c>
      <c r="AJ1486" s="1997" t="s">
        <v>1803</v>
      </c>
      <c r="AK1486" s="1997">
        <v>33910</v>
      </c>
      <c r="AL1486" s="1998" t="s">
        <v>1730</v>
      </c>
      <c r="AM1486" s="1998">
        <v>28.7</v>
      </c>
      <c r="AN1486" s="1997" t="s">
        <v>193</v>
      </c>
      <c r="BX1486"/>
      <c r="BY1486"/>
      <c r="BZ1486"/>
      <c r="CA1486"/>
      <c r="CB1486"/>
      <c r="CD1486" s="1060"/>
      <c r="CE1486" s="1286"/>
      <c r="CF1486" s="1060"/>
      <c r="CG1486" s="1060"/>
      <c r="CH1486" s="1060"/>
      <c r="CK1486" s="1645"/>
      <c r="CL1486" s="1645"/>
      <c r="CM1486" s="1645"/>
      <c r="CN1486"/>
      <c r="CO1486"/>
      <c r="CP1486"/>
      <c r="CQ1486"/>
      <c r="CR1486"/>
      <c r="CS1486" s="1060"/>
      <c r="CT1486" s="1060"/>
      <c r="CU1486" s="1060"/>
      <c r="CV1486" s="1060"/>
      <c r="CW1486" s="1060"/>
      <c r="CX1486" s="1060"/>
    </row>
    <row r="1487" spans="35:102" ht="15" customHeight="1" x14ac:dyDescent="0.3">
      <c r="AI1487" s="1774">
        <v>48147950402</v>
      </c>
      <c r="AJ1487" s="1993" t="s">
        <v>1803</v>
      </c>
      <c r="AK1487" s="1993">
        <v>39433</v>
      </c>
      <c r="AL1487" s="1994" t="s">
        <v>1730</v>
      </c>
      <c r="AM1487" s="1994">
        <v>14</v>
      </c>
      <c r="AN1487" s="1993" t="s">
        <v>192</v>
      </c>
      <c r="BX1487"/>
      <c r="BY1487"/>
      <c r="BZ1487"/>
      <c r="CA1487"/>
      <c r="CB1487"/>
      <c r="CD1487" s="1060"/>
      <c r="CE1487" s="1286"/>
      <c r="CF1487" s="1060"/>
      <c r="CG1487" s="1060"/>
      <c r="CH1487" s="1060"/>
      <c r="CK1487" s="1645"/>
      <c r="CL1487" s="1645"/>
      <c r="CM1487" s="1645"/>
      <c r="CN1487"/>
      <c r="CO1487"/>
      <c r="CP1487"/>
      <c r="CQ1487"/>
      <c r="CR1487"/>
      <c r="CS1487" s="1060"/>
      <c r="CT1487" s="1060"/>
      <c r="CU1487" s="1060"/>
      <c r="CV1487" s="1060"/>
      <c r="CW1487" s="1060"/>
      <c r="CX1487" s="1060"/>
    </row>
    <row r="1488" spans="35:102" ht="15" customHeight="1" x14ac:dyDescent="0.3">
      <c r="AI1488" s="1996">
        <v>48147950500</v>
      </c>
      <c r="AJ1488" s="1997" t="s">
        <v>1803</v>
      </c>
      <c r="AK1488" s="1997">
        <v>51797</v>
      </c>
      <c r="AL1488" s="1998" t="s">
        <v>1728</v>
      </c>
      <c r="AM1488" s="1998">
        <v>13.2</v>
      </c>
      <c r="AN1488" s="1997" t="s">
        <v>192</v>
      </c>
      <c r="BX1488"/>
      <c r="BY1488"/>
      <c r="BZ1488"/>
      <c r="CA1488"/>
      <c r="CB1488"/>
      <c r="CD1488" s="1060"/>
      <c r="CE1488" s="1286"/>
      <c r="CF1488" s="1060"/>
      <c r="CG1488" s="1060"/>
      <c r="CH1488" s="1060"/>
      <c r="CK1488" s="1645"/>
      <c r="CL1488" s="1645"/>
      <c r="CM1488" s="1645"/>
      <c r="CN1488"/>
      <c r="CO1488"/>
      <c r="CP1488"/>
      <c r="CQ1488"/>
      <c r="CR1488"/>
      <c r="CS1488" s="1060"/>
      <c r="CT1488" s="1060"/>
      <c r="CU1488" s="1060"/>
      <c r="CV1488" s="1060"/>
      <c r="CW1488" s="1060"/>
      <c r="CX1488" s="1060"/>
    </row>
    <row r="1489" spans="35:102" ht="15" customHeight="1" x14ac:dyDescent="0.3">
      <c r="AI1489" s="1774">
        <v>48147950600</v>
      </c>
      <c r="AJ1489" s="1993" t="s">
        <v>1803</v>
      </c>
      <c r="AK1489" s="1993">
        <v>43780</v>
      </c>
      <c r="AL1489" s="1994" t="s">
        <v>1728</v>
      </c>
      <c r="AM1489" s="1994">
        <v>15.5</v>
      </c>
      <c r="AN1489" s="1993" t="s">
        <v>192</v>
      </c>
      <c r="BX1489"/>
      <c r="BY1489"/>
      <c r="BZ1489"/>
      <c r="CA1489"/>
      <c r="CB1489"/>
      <c r="CD1489" s="1060"/>
      <c r="CE1489" s="1286"/>
      <c r="CF1489" s="1060"/>
      <c r="CG1489" s="1060"/>
      <c r="CH1489" s="1060"/>
      <c r="CK1489" s="1645"/>
      <c r="CL1489" s="1645"/>
      <c r="CM1489" s="1645"/>
      <c r="CN1489"/>
      <c r="CO1489"/>
      <c r="CP1489"/>
      <c r="CQ1489"/>
      <c r="CR1489"/>
      <c r="CS1489" s="1060"/>
      <c r="CT1489" s="1060"/>
      <c r="CU1489" s="1060"/>
      <c r="CV1489" s="1060"/>
      <c r="CW1489" s="1060"/>
      <c r="CX1489" s="1060"/>
    </row>
    <row r="1490" spans="35:102" ht="15" customHeight="1" x14ac:dyDescent="0.3">
      <c r="AI1490" s="1996">
        <v>48147950701</v>
      </c>
      <c r="AJ1490" s="1997" t="s">
        <v>1803</v>
      </c>
      <c r="AK1490" s="1997">
        <v>55590</v>
      </c>
      <c r="AL1490" s="1998" t="s">
        <v>1728</v>
      </c>
      <c r="AM1490" s="1998">
        <v>14.7</v>
      </c>
      <c r="AN1490" s="1997" t="s">
        <v>192</v>
      </c>
      <c r="BX1490"/>
      <c r="BY1490"/>
      <c r="BZ1490"/>
      <c r="CA1490"/>
      <c r="CB1490"/>
      <c r="CD1490" s="1060"/>
      <c r="CE1490" s="1286"/>
      <c r="CF1490" s="1060"/>
      <c r="CG1490" s="1060"/>
      <c r="CH1490" s="1060"/>
      <c r="CK1490" s="1645"/>
      <c r="CL1490" s="1645"/>
      <c r="CM1490" s="1645"/>
      <c r="CN1490"/>
      <c r="CO1490"/>
      <c r="CP1490"/>
      <c r="CQ1490"/>
      <c r="CR1490"/>
      <c r="CS1490" s="1060"/>
      <c r="CT1490" s="1060"/>
      <c r="CU1490" s="1060"/>
      <c r="CV1490" s="1060"/>
      <c r="CW1490" s="1060"/>
      <c r="CX1490" s="1060"/>
    </row>
    <row r="1491" spans="35:102" ht="15" customHeight="1" x14ac:dyDescent="0.3">
      <c r="AI1491" s="1774">
        <v>48147950702</v>
      </c>
      <c r="AJ1491" s="1993" t="s">
        <v>1803</v>
      </c>
      <c r="AK1491" s="1993">
        <v>66417</v>
      </c>
      <c r="AL1491" s="1994" t="s">
        <v>1727</v>
      </c>
      <c r="AM1491" s="1994">
        <v>12.6</v>
      </c>
      <c r="AN1491" s="1993" t="s">
        <v>192</v>
      </c>
      <c r="BX1491"/>
      <c r="BY1491"/>
      <c r="BZ1491"/>
      <c r="CA1491"/>
      <c r="CB1491"/>
      <c r="CD1491" s="1060"/>
      <c r="CE1491" s="1286"/>
      <c r="CF1491" s="1060"/>
      <c r="CG1491" s="1060"/>
      <c r="CH1491" s="1060"/>
      <c r="CK1491" s="1645"/>
      <c r="CL1491" s="1645"/>
      <c r="CM1491" s="1645"/>
      <c r="CN1491"/>
      <c r="CO1491"/>
      <c r="CP1491"/>
      <c r="CQ1491"/>
      <c r="CR1491"/>
      <c r="CS1491" s="1060"/>
      <c r="CT1491" s="1060"/>
      <c r="CU1491" s="1060"/>
      <c r="CV1491" s="1060"/>
      <c r="CW1491" s="1060"/>
      <c r="CX1491" s="1060"/>
    </row>
    <row r="1492" spans="35:102" ht="15" customHeight="1" x14ac:dyDescent="0.3">
      <c r="AI1492" s="1996">
        <v>48147950800</v>
      </c>
      <c r="AJ1492" s="1997" t="s">
        <v>1803</v>
      </c>
      <c r="AK1492" s="1997">
        <v>59531</v>
      </c>
      <c r="AL1492" s="1998" t="s">
        <v>1728</v>
      </c>
      <c r="AM1492" s="1998">
        <v>9.9</v>
      </c>
      <c r="AN1492" s="1997" t="s">
        <v>192</v>
      </c>
      <c r="BX1492"/>
      <c r="BY1492"/>
      <c r="BZ1492"/>
      <c r="CA1492"/>
      <c r="CB1492"/>
      <c r="CD1492" s="1060"/>
      <c r="CE1492" s="1286"/>
      <c r="CF1492" s="1060"/>
      <c r="CG1492" s="1060"/>
      <c r="CH1492" s="1060"/>
      <c r="CK1492" s="1645"/>
      <c r="CL1492" s="1645"/>
      <c r="CM1492" s="1645"/>
      <c r="CN1492"/>
      <c r="CO1492"/>
      <c r="CP1492"/>
      <c r="CQ1492"/>
      <c r="CR1492"/>
      <c r="CS1492" s="1060"/>
      <c r="CT1492" s="1060"/>
      <c r="CU1492" s="1060"/>
      <c r="CV1492" s="1060"/>
      <c r="CW1492" s="1060"/>
      <c r="CX1492" s="1060"/>
    </row>
    <row r="1493" spans="35:102" ht="15" customHeight="1" x14ac:dyDescent="0.3">
      <c r="AI1493" s="1774">
        <v>48181000101</v>
      </c>
      <c r="AJ1493" s="1993" t="s">
        <v>1820</v>
      </c>
      <c r="AK1493" s="1993">
        <v>59963</v>
      </c>
      <c r="AL1493" s="1994" t="s">
        <v>1728</v>
      </c>
      <c r="AM1493" s="1994">
        <v>11.7</v>
      </c>
      <c r="AN1493" s="1993" t="s">
        <v>192</v>
      </c>
      <c r="BX1493"/>
      <c r="BY1493"/>
      <c r="BZ1493"/>
      <c r="CA1493"/>
      <c r="CB1493"/>
      <c r="CD1493" s="1060"/>
      <c r="CE1493" s="1286"/>
      <c r="CF1493" s="1060"/>
      <c r="CG1493" s="1060"/>
      <c r="CH1493" s="1060"/>
      <c r="CK1493" s="1645"/>
      <c r="CL1493" s="1645"/>
      <c r="CM1493" s="1645"/>
      <c r="CN1493"/>
      <c r="CO1493"/>
      <c r="CP1493"/>
      <c r="CQ1493"/>
      <c r="CR1493"/>
      <c r="CS1493" s="1060"/>
      <c r="CT1493" s="1060"/>
      <c r="CU1493" s="1060"/>
      <c r="CV1493" s="1060"/>
      <c r="CW1493" s="1060"/>
      <c r="CX1493" s="1060"/>
    </row>
    <row r="1494" spans="35:102" ht="15" customHeight="1" x14ac:dyDescent="0.3">
      <c r="AI1494" s="1996">
        <v>48181000102</v>
      </c>
      <c r="AJ1494" s="1997" t="s">
        <v>1820</v>
      </c>
      <c r="AK1494" s="1997">
        <v>50266</v>
      </c>
      <c r="AL1494" s="1998" t="s">
        <v>1728</v>
      </c>
      <c r="AM1494" s="1998">
        <v>16.399999999999999</v>
      </c>
      <c r="AN1494" s="1997" t="s">
        <v>192</v>
      </c>
      <c r="BX1494"/>
      <c r="BY1494"/>
      <c r="BZ1494"/>
      <c r="CA1494"/>
      <c r="CB1494"/>
      <c r="CD1494" s="1060"/>
      <c r="CE1494" s="1286"/>
      <c r="CF1494" s="1060"/>
      <c r="CG1494" s="1060"/>
      <c r="CH1494" s="1060"/>
      <c r="CK1494" s="1645"/>
      <c r="CL1494" s="1645"/>
      <c r="CM1494" s="1645"/>
      <c r="CN1494"/>
      <c r="CO1494"/>
      <c r="CP1494"/>
      <c r="CQ1494"/>
      <c r="CR1494"/>
      <c r="CS1494" s="1060"/>
      <c r="CT1494" s="1060"/>
      <c r="CU1494" s="1060"/>
      <c r="CV1494" s="1060"/>
      <c r="CW1494" s="1060"/>
      <c r="CX1494" s="1060"/>
    </row>
    <row r="1495" spans="35:102" ht="15" customHeight="1" x14ac:dyDescent="0.3">
      <c r="AI1495" s="1774">
        <v>48181000200</v>
      </c>
      <c r="AJ1495" s="1993" t="s">
        <v>1820</v>
      </c>
      <c r="AK1495" s="1993">
        <v>30090</v>
      </c>
      <c r="AL1495" s="1994" t="s">
        <v>1730</v>
      </c>
      <c r="AM1495" s="1994">
        <v>25.1</v>
      </c>
      <c r="AN1495" s="1993" t="s">
        <v>193</v>
      </c>
      <c r="BX1495"/>
      <c r="BY1495"/>
      <c r="BZ1495"/>
      <c r="CA1495"/>
      <c r="CB1495"/>
      <c r="CD1495" s="1060"/>
      <c r="CE1495" s="1286"/>
      <c r="CF1495" s="1060"/>
      <c r="CG1495" s="1060"/>
      <c r="CH1495" s="1060"/>
      <c r="CK1495" s="1645"/>
      <c r="CL1495" s="1645"/>
      <c r="CM1495" s="1645"/>
      <c r="CN1495"/>
      <c r="CO1495"/>
      <c r="CP1495"/>
      <c r="CQ1495"/>
      <c r="CR1495"/>
      <c r="CS1495" s="1060"/>
      <c r="CT1495" s="1060"/>
      <c r="CU1495" s="1060"/>
      <c r="CV1495" s="1060"/>
      <c r="CW1495" s="1060"/>
      <c r="CX1495" s="1060"/>
    </row>
    <row r="1496" spans="35:102" ht="15" customHeight="1" x14ac:dyDescent="0.3">
      <c r="AI1496" s="1996">
        <v>48181000302</v>
      </c>
      <c r="AJ1496" s="1997" t="s">
        <v>1820</v>
      </c>
      <c r="AK1496" s="1997">
        <v>63793</v>
      </c>
      <c r="AL1496" s="1998" t="s">
        <v>1727</v>
      </c>
      <c r="AM1496" s="1998">
        <v>11.8</v>
      </c>
      <c r="AN1496" s="1997" t="s">
        <v>192</v>
      </c>
      <c r="BX1496"/>
      <c r="BY1496"/>
      <c r="BZ1496"/>
      <c r="CA1496"/>
      <c r="CB1496"/>
      <c r="CD1496" s="1060"/>
      <c r="CE1496" s="1286"/>
      <c r="CF1496" s="1060"/>
      <c r="CG1496" s="1060"/>
      <c r="CH1496" s="1060"/>
      <c r="CK1496" s="1645"/>
      <c r="CL1496" s="1645"/>
      <c r="CM1496" s="1645"/>
      <c r="CN1496"/>
      <c r="CO1496"/>
      <c r="CP1496"/>
      <c r="CQ1496"/>
      <c r="CR1496"/>
      <c r="CS1496" s="1060"/>
      <c r="CT1496" s="1060"/>
      <c r="CU1496" s="1060"/>
      <c r="CV1496" s="1060"/>
      <c r="CW1496" s="1060"/>
      <c r="CX1496" s="1060"/>
    </row>
    <row r="1497" spans="35:102" ht="15" customHeight="1" x14ac:dyDescent="0.3">
      <c r="AI1497" s="1774">
        <v>48181000303</v>
      </c>
      <c r="AJ1497" s="1993" t="s">
        <v>1820</v>
      </c>
      <c r="AK1497" s="1993">
        <v>47442</v>
      </c>
      <c r="AL1497" s="1994" t="s">
        <v>1728</v>
      </c>
      <c r="AM1497" s="1994">
        <v>14</v>
      </c>
      <c r="AN1497" s="1993" t="s">
        <v>192</v>
      </c>
      <c r="BX1497"/>
      <c r="BY1497"/>
      <c r="BZ1497"/>
      <c r="CA1497"/>
      <c r="CB1497"/>
      <c r="CD1497" s="1060"/>
      <c r="CE1497" s="1286"/>
      <c r="CF1497" s="1060"/>
      <c r="CG1497" s="1060"/>
      <c r="CH1497" s="1060"/>
      <c r="CK1497" s="1645"/>
      <c r="CL1497" s="1645"/>
      <c r="CM1497" s="1645"/>
      <c r="CN1497"/>
      <c r="CO1497"/>
      <c r="CP1497"/>
      <c r="CQ1497"/>
      <c r="CR1497"/>
      <c r="CS1497" s="1060"/>
      <c r="CT1497" s="1060"/>
      <c r="CU1497" s="1060"/>
      <c r="CV1497" s="1060"/>
      <c r="CW1497" s="1060"/>
      <c r="CX1497" s="1060"/>
    </row>
    <row r="1498" spans="35:102" ht="15" customHeight="1" x14ac:dyDescent="0.3">
      <c r="AI1498" s="1996">
        <v>48181000304</v>
      </c>
      <c r="AJ1498" s="1997" t="s">
        <v>1820</v>
      </c>
      <c r="AK1498" s="1997">
        <v>49006</v>
      </c>
      <c r="AL1498" s="1998" t="s">
        <v>1728</v>
      </c>
      <c r="AM1498" s="1998">
        <v>9.5</v>
      </c>
      <c r="AN1498" s="1997" t="s">
        <v>192</v>
      </c>
      <c r="BX1498"/>
      <c r="BY1498"/>
      <c r="BZ1498"/>
      <c r="CA1498"/>
      <c r="CB1498"/>
      <c r="CD1498" s="1060"/>
      <c r="CE1498" s="1286"/>
      <c r="CF1498" s="1060"/>
      <c r="CG1498" s="1060"/>
      <c r="CH1498" s="1060"/>
      <c r="CK1498" s="1645"/>
      <c r="CL1498" s="1645"/>
      <c r="CM1498" s="1645"/>
      <c r="CN1498"/>
      <c r="CO1498"/>
      <c r="CP1498"/>
      <c r="CQ1498"/>
      <c r="CR1498"/>
      <c r="CS1498" s="1060"/>
      <c r="CT1498" s="1060"/>
      <c r="CU1498" s="1060"/>
      <c r="CV1498" s="1060"/>
      <c r="CW1498" s="1060"/>
      <c r="CX1498" s="1060"/>
    </row>
    <row r="1499" spans="35:102" ht="15" customHeight="1" x14ac:dyDescent="0.3">
      <c r="AI1499" s="1774">
        <v>48181000400</v>
      </c>
      <c r="AJ1499" s="1993" t="s">
        <v>1820</v>
      </c>
      <c r="AK1499" s="1993">
        <v>37806</v>
      </c>
      <c r="AL1499" s="1994" t="s">
        <v>1730</v>
      </c>
      <c r="AM1499" s="1994">
        <v>25.8</v>
      </c>
      <c r="AN1499" s="1993" t="s">
        <v>193</v>
      </c>
      <c r="BX1499"/>
      <c r="BY1499"/>
      <c r="BZ1499"/>
      <c r="CA1499"/>
      <c r="CB1499"/>
      <c r="CD1499" s="1060"/>
      <c r="CE1499" s="1286"/>
      <c r="CF1499" s="1060"/>
      <c r="CG1499" s="1060"/>
      <c r="CH1499" s="1060"/>
      <c r="CK1499" s="1645"/>
      <c r="CL1499" s="1645"/>
      <c r="CM1499" s="1645"/>
      <c r="CN1499"/>
      <c r="CO1499"/>
      <c r="CP1499"/>
      <c r="CQ1499"/>
      <c r="CR1499"/>
      <c r="CS1499" s="1060"/>
      <c r="CT1499" s="1060"/>
      <c r="CU1499" s="1060"/>
      <c r="CV1499" s="1060"/>
      <c r="CW1499" s="1060"/>
      <c r="CX1499" s="1060"/>
    </row>
    <row r="1500" spans="35:102" ht="15" customHeight="1" x14ac:dyDescent="0.3">
      <c r="AI1500" s="1996">
        <v>48181000501</v>
      </c>
      <c r="AJ1500" s="1997" t="s">
        <v>1820</v>
      </c>
      <c r="AK1500" s="1997">
        <v>36765</v>
      </c>
      <c r="AL1500" s="1998" t="s">
        <v>1730</v>
      </c>
      <c r="AM1500" s="1998">
        <v>14.8</v>
      </c>
      <c r="AN1500" s="1997" t="s">
        <v>192</v>
      </c>
      <c r="BX1500"/>
      <c r="BY1500"/>
      <c r="BZ1500"/>
      <c r="CA1500"/>
      <c r="CB1500"/>
      <c r="CD1500" s="1060"/>
      <c r="CE1500" s="1286"/>
      <c r="CF1500" s="1060"/>
      <c r="CG1500" s="1060"/>
      <c r="CH1500" s="1060"/>
      <c r="CK1500" s="1645"/>
      <c r="CL1500" s="1645"/>
      <c r="CM1500" s="1645"/>
      <c r="CN1500"/>
      <c r="CO1500"/>
      <c r="CP1500"/>
      <c r="CQ1500"/>
      <c r="CR1500"/>
      <c r="CS1500" s="1060"/>
      <c r="CT1500" s="1060"/>
      <c r="CU1500" s="1060"/>
      <c r="CV1500" s="1060"/>
      <c r="CW1500" s="1060"/>
      <c r="CX1500" s="1060"/>
    </row>
    <row r="1501" spans="35:102" ht="15" customHeight="1" x14ac:dyDescent="0.3">
      <c r="AI1501" s="1774">
        <v>48181000502</v>
      </c>
      <c r="AJ1501" s="1993" t="s">
        <v>1820</v>
      </c>
      <c r="AK1501" s="1993">
        <v>32333</v>
      </c>
      <c r="AL1501" s="1994" t="s">
        <v>1730</v>
      </c>
      <c r="AM1501" s="1994">
        <v>19.100000000000001</v>
      </c>
      <c r="AN1501" s="1993" t="s">
        <v>192</v>
      </c>
      <c r="BX1501"/>
      <c r="BY1501"/>
      <c r="BZ1501"/>
      <c r="CA1501"/>
      <c r="CB1501"/>
      <c r="CD1501" s="1060"/>
      <c r="CE1501" s="1286"/>
      <c r="CF1501" s="1060"/>
      <c r="CG1501" s="1060"/>
      <c r="CH1501" s="1060"/>
      <c r="CK1501" s="1645"/>
      <c r="CL1501" s="1645"/>
      <c r="CM1501" s="1645"/>
      <c r="CN1501"/>
      <c r="CO1501"/>
      <c r="CP1501"/>
      <c r="CQ1501"/>
      <c r="CR1501"/>
      <c r="CS1501" s="1060"/>
      <c r="CT1501" s="1060"/>
      <c r="CU1501" s="1060"/>
      <c r="CV1501" s="1060"/>
      <c r="CW1501" s="1060"/>
      <c r="CX1501" s="1060"/>
    </row>
    <row r="1502" spans="35:102" ht="15" customHeight="1" x14ac:dyDescent="0.3">
      <c r="AI1502" s="1996">
        <v>48181000600</v>
      </c>
      <c r="AJ1502" s="1997" t="s">
        <v>1820</v>
      </c>
      <c r="AK1502" s="1997">
        <v>62697</v>
      </c>
      <c r="AL1502" s="1998" t="s">
        <v>1727</v>
      </c>
      <c r="AM1502" s="1998">
        <v>13.4</v>
      </c>
      <c r="AN1502" s="1997" t="s">
        <v>192</v>
      </c>
      <c r="BX1502"/>
      <c r="BY1502"/>
      <c r="BZ1502"/>
      <c r="CA1502"/>
      <c r="CB1502"/>
      <c r="CD1502" s="1060"/>
      <c r="CE1502" s="1286"/>
      <c r="CF1502" s="1060"/>
      <c r="CG1502" s="1060"/>
      <c r="CH1502" s="1060"/>
      <c r="CK1502" s="1645"/>
      <c r="CL1502" s="1645"/>
      <c r="CM1502" s="1645"/>
      <c r="CN1502"/>
      <c r="CO1502"/>
      <c r="CP1502"/>
      <c r="CQ1502"/>
      <c r="CR1502"/>
      <c r="CS1502" s="1060"/>
      <c r="CT1502" s="1060"/>
      <c r="CU1502" s="1060"/>
      <c r="CV1502" s="1060"/>
      <c r="CW1502" s="1060"/>
      <c r="CX1502" s="1060"/>
    </row>
    <row r="1503" spans="35:102" ht="15" customHeight="1" x14ac:dyDescent="0.3">
      <c r="AI1503" s="1774">
        <v>48181000700</v>
      </c>
      <c r="AJ1503" s="1993" t="s">
        <v>1820</v>
      </c>
      <c r="AK1503" s="1993">
        <v>36167</v>
      </c>
      <c r="AL1503" s="1994" t="s">
        <v>1730</v>
      </c>
      <c r="AM1503" s="1994">
        <v>20</v>
      </c>
      <c r="AN1503" s="1993" t="s">
        <v>193</v>
      </c>
      <c r="BX1503"/>
      <c r="BY1503"/>
      <c r="BZ1503"/>
      <c r="CA1503"/>
      <c r="CB1503"/>
      <c r="CD1503" s="1060"/>
      <c r="CE1503" s="1286"/>
      <c r="CF1503" s="1060"/>
      <c r="CG1503" s="1060"/>
      <c r="CH1503" s="1060"/>
      <c r="CK1503" s="1645"/>
      <c r="CL1503" s="1645"/>
      <c r="CM1503" s="1645"/>
      <c r="CN1503"/>
      <c r="CO1503"/>
      <c r="CP1503"/>
      <c r="CQ1503"/>
      <c r="CR1503"/>
      <c r="CS1503" s="1060"/>
      <c r="CT1503" s="1060"/>
      <c r="CU1503" s="1060"/>
      <c r="CV1503" s="1060"/>
      <c r="CW1503" s="1060"/>
      <c r="CX1503" s="1060"/>
    </row>
    <row r="1504" spans="35:102" ht="15" customHeight="1" x14ac:dyDescent="0.3">
      <c r="AI1504" s="1996">
        <v>48181000800</v>
      </c>
      <c r="AJ1504" s="1997" t="s">
        <v>1820</v>
      </c>
      <c r="AK1504" s="1997">
        <v>66736</v>
      </c>
      <c r="AL1504" s="1998" t="s">
        <v>1727</v>
      </c>
      <c r="AM1504" s="1998">
        <v>5.8</v>
      </c>
      <c r="AN1504" s="1997" t="s">
        <v>192</v>
      </c>
      <c r="BX1504"/>
      <c r="BY1504"/>
      <c r="BZ1504"/>
      <c r="CA1504"/>
      <c r="CB1504"/>
      <c r="CD1504" s="1060"/>
      <c r="CE1504" s="1286"/>
      <c r="CF1504" s="1060"/>
      <c r="CG1504" s="1060"/>
      <c r="CH1504" s="1060"/>
      <c r="CK1504" s="1645"/>
      <c r="CL1504" s="1645"/>
      <c r="CM1504" s="1645"/>
      <c r="CN1504"/>
      <c r="CO1504"/>
      <c r="CP1504"/>
      <c r="CQ1504"/>
      <c r="CR1504"/>
      <c r="CS1504" s="1060"/>
      <c r="CT1504" s="1060"/>
      <c r="CU1504" s="1060"/>
      <c r="CV1504" s="1060"/>
      <c r="CW1504" s="1060"/>
      <c r="CX1504" s="1060"/>
    </row>
    <row r="1505" spans="35:102" ht="15" customHeight="1" x14ac:dyDescent="0.3">
      <c r="AI1505" s="1774">
        <v>48181000901</v>
      </c>
      <c r="AJ1505" s="1993" t="s">
        <v>1820</v>
      </c>
      <c r="AK1505" s="1993">
        <v>50517</v>
      </c>
      <c r="AL1505" s="1994" t="s">
        <v>1728</v>
      </c>
      <c r="AM1505" s="1994">
        <v>11.1</v>
      </c>
      <c r="AN1505" s="1993" t="s">
        <v>192</v>
      </c>
      <c r="BX1505"/>
      <c r="BY1505"/>
      <c r="BZ1505"/>
      <c r="CA1505"/>
      <c r="CB1505"/>
      <c r="CD1505" s="1060"/>
      <c r="CE1505" s="1286"/>
      <c r="CF1505" s="1060"/>
      <c r="CG1505" s="1060"/>
      <c r="CH1505" s="1060"/>
      <c r="CK1505" s="1645"/>
      <c r="CL1505" s="1645"/>
      <c r="CM1505" s="1645"/>
      <c r="CN1505"/>
      <c r="CO1505"/>
      <c r="CP1505"/>
      <c r="CQ1505"/>
      <c r="CR1505"/>
      <c r="CS1505" s="1060"/>
      <c r="CT1505" s="1060"/>
      <c r="CU1505" s="1060"/>
      <c r="CV1505" s="1060"/>
      <c r="CW1505" s="1060"/>
      <c r="CX1505" s="1060"/>
    </row>
    <row r="1506" spans="35:102" ht="15" customHeight="1" x14ac:dyDescent="0.3">
      <c r="AI1506" s="1996">
        <v>48181000902</v>
      </c>
      <c r="AJ1506" s="1997" t="s">
        <v>1820</v>
      </c>
      <c r="AK1506" s="1997">
        <v>45049</v>
      </c>
      <c r="AL1506" s="1998" t="s">
        <v>1728</v>
      </c>
      <c r="AM1506" s="1998">
        <v>20</v>
      </c>
      <c r="AN1506" s="1997" t="s">
        <v>193</v>
      </c>
      <c r="BX1506"/>
      <c r="BY1506"/>
      <c r="BZ1506"/>
      <c r="CA1506"/>
      <c r="CB1506"/>
      <c r="CD1506" s="1060"/>
      <c r="CE1506" s="1286"/>
      <c r="CF1506" s="1060"/>
      <c r="CG1506" s="1060"/>
      <c r="CH1506" s="1060"/>
      <c r="CK1506" s="1645"/>
      <c r="CL1506" s="1645"/>
      <c r="CM1506" s="1645"/>
      <c r="CN1506"/>
      <c r="CO1506"/>
      <c r="CP1506"/>
      <c r="CQ1506"/>
      <c r="CR1506"/>
      <c r="CS1506" s="1060"/>
      <c r="CT1506" s="1060"/>
      <c r="CU1506" s="1060"/>
      <c r="CV1506" s="1060"/>
      <c r="CW1506" s="1060"/>
      <c r="CX1506" s="1060"/>
    </row>
    <row r="1507" spans="35:102" ht="15" customHeight="1" x14ac:dyDescent="0.3">
      <c r="AI1507" s="1774">
        <v>48181001101</v>
      </c>
      <c r="AJ1507" s="1993" t="s">
        <v>1820</v>
      </c>
      <c r="AK1507" s="1993">
        <v>63636</v>
      </c>
      <c r="AL1507" s="1994" t="s">
        <v>1727</v>
      </c>
      <c r="AM1507" s="1994">
        <v>7.6</v>
      </c>
      <c r="AN1507" s="1993" t="s">
        <v>192</v>
      </c>
      <c r="BX1507"/>
      <c r="BY1507"/>
      <c r="BZ1507"/>
      <c r="CA1507"/>
      <c r="CB1507"/>
      <c r="CD1507" s="1060"/>
      <c r="CE1507" s="1286"/>
      <c r="CF1507" s="1060"/>
      <c r="CG1507" s="1060"/>
      <c r="CH1507" s="1060"/>
      <c r="CK1507" s="1645"/>
      <c r="CL1507" s="1645"/>
      <c r="CM1507" s="1645"/>
      <c r="CN1507"/>
      <c r="CO1507"/>
      <c r="CP1507"/>
      <c r="CQ1507"/>
      <c r="CR1507"/>
      <c r="CS1507" s="1060"/>
      <c r="CT1507" s="1060"/>
      <c r="CU1507" s="1060"/>
      <c r="CV1507" s="1060"/>
      <c r="CW1507" s="1060"/>
      <c r="CX1507" s="1060"/>
    </row>
    <row r="1508" spans="35:102" ht="15" customHeight="1" x14ac:dyDescent="0.3">
      <c r="AI1508" s="1996">
        <v>48181001102</v>
      </c>
      <c r="AJ1508" s="1997" t="s">
        <v>1820</v>
      </c>
      <c r="AK1508" s="1997">
        <v>62689</v>
      </c>
      <c r="AL1508" s="1998" t="s">
        <v>1727</v>
      </c>
      <c r="AM1508" s="1998">
        <v>14.2</v>
      </c>
      <c r="AN1508" s="1997" t="s">
        <v>192</v>
      </c>
      <c r="BX1508"/>
      <c r="BY1508"/>
      <c r="BZ1508"/>
      <c r="CA1508"/>
      <c r="CB1508"/>
      <c r="CD1508" s="1060"/>
      <c r="CE1508" s="1286"/>
      <c r="CF1508" s="1060"/>
      <c r="CG1508" s="1060"/>
      <c r="CH1508" s="1060"/>
      <c r="CK1508" s="1645"/>
      <c r="CL1508" s="1645"/>
      <c r="CM1508" s="1645"/>
      <c r="CN1508"/>
      <c r="CO1508"/>
      <c r="CP1508"/>
      <c r="CQ1508"/>
      <c r="CR1508"/>
      <c r="CS1508" s="1060"/>
      <c r="CT1508" s="1060"/>
      <c r="CU1508" s="1060"/>
      <c r="CV1508" s="1060"/>
      <c r="CW1508" s="1060"/>
      <c r="CX1508" s="1060"/>
    </row>
    <row r="1509" spans="35:102" ht="15" customHeight="1" x14ac:dyDescent="0.3">
      <c r="AI1509" s="1774">
        <v>48181001200</v>
      </c>
      <c r="AJ1509" s="1993" t="s">
        <v>1820</v>
      </c>
      <c r="AK1509" s="1993">
        <v>59016</v>
      </c>
      <c r="AL1509" s="1994" t="s">
        <v>1728</v>
      </c>
      <c r="AM1509" s="1994">
        <v>11.7</v>
      </c>
      <c r="AN1509" s="1993" t="s">
        <v>192</v>
      </c>
      <c r="BX1509"/>
      <c r="BY1509"/>
      <c r="BZ1509"/>
      <c r="CA1509"/>
      <c r="CB1509"/>
      <c r="CD1509" s="1060"/>
      <c r="CE1509" s="1286"/>
      <c r="CF1509" s="1060"/>
      <c r="CG1509" s="1060"/>
      <c r="CH1509" s="1060"/>
      <c r="CK1509" s="1645"/>
      <c r="CL1509" s="1645"/>
      <c r="CM1509" s="1645"/>
      <c r="CN1509"/>
      <c r="CO1509"/>
      <c r="CP1509"/>
      <c r="CQ1509"/>
      <c r="CR1509"/>
      <c r="CS1509" s="1060"/>
      <c r="CT1509" s="1060"/>
      <c r="CU1509" s="1060"/>
      <c r="CV1509" s="1060"/>
      <c r="CW1509" s="1060"/>
      <c r="CX1509" s="1060"/>
    </row>
    <row r="1510" spans="35:102" ht="15" customHeight="1" x14ac:dyDescent="0.3">
      <c r="AI1510" s="1996">
        <v>48181001300</v>
      </c>
      <c r="AJ1510" s="1997" t="s">
        <v>1820</v>
      </c>
      <c r="AK1510" s="1997">
        <v>43115</v>
      </c>
      <c r="AL1510" s="1998" t="s">
        <v>1730</v>
      </c>
      <c r="AM1510" s="1998">
        <v>11</v>
      </c>
      <c r="AN1510" s="1997" t="s">
        <v>192</v>
      </c>
      <c r="BX1510"/>
      <c r="BY1510"/>
      <c r="BZ1510"/>
      <c r="CA1510"/>
      <c r="CB1510"/>
      <c r="CD1510" s="1060"/>
      <c r="CE1510" s="1286"/>
      <c r="CF1510" s="1060"/>
      <c r="CG1510" s="1060"/>
      <c r="CH1510" s="1060"/>
      <c r="CK1510" s="1645"/>
      <c r="CL1510" s="1645"/>
      <c r="CM1510" s="1645"/>
      <c r="CN1510"/>
      <c r="CO1510"/>
      <c r="CP1510"/>
      <c r="CQ1510"/>
      <c r="CR1510"/>
      <c r="CS1510" s="1060"/>
      <c r="CT1510" s="1060"/>
      <c r="CU1510" s="1060"/>
      <c r="CV1510" s="1060"/>
      <c r="CW1510" s="1060"/>
      <c r="CX1510" s="1060"/>
    </row>
    <row r="1511" spans="35:102" ht="15" customHeight="1" x14ac:dyDescent="0.3">
      <c r="AI1511" s="1774">
        <v>48181001400</v>
      </c>
      <c r="AJ1511" s="1993" t="s">
        <v>1820</v>
      </c>
      <c r="AK1511" s="1993">
        <v>38601</v>
      </c>
      <c r="AL1511" s="1994" t="s">
        <v>1730</v>
      </c>
      <c r="AM1511" s="1994">
        <v>24.8</v>
      </c>
      <c r="AN1511" s="1993" t="s">
        <v>193</v>
      </c>
      <c r="BX1511"/>
      <c r="BY1511"/>
      <c r="BZ1511"/>
      <c r="CA1511"/>
      <c r="CB1511"/>
      <c r="CD1511" s="1060"/>
      <c r="CE1511" s="1286"/>
      <c r="CF1511" s="1060"/>
      <c r="CG1511" s="1060"/>
      <c r="CH1511" s="1060"/>
      <c r="CK1511" s="1645"/>
      <c r="CL1511" s="1645"/>
      <c r="CM1511" s="1645"/>
      <c r="CN1511"/>
      <c r="CO1511"/>
      <c r="CP1511"/>
      <c r="CQ1511"/>
      <c r="CR1511"/>
      <c r="CS1511" s="1060"/>
      <c r="CT1511" s="1060"/>
      <c r="CU1511" s="1060"/>
      <c r="CV1511" s="1060"/>
      <c r="CW1511" s="1060"/>
      <c r="CX1511" s="1060"/>
    </row>
    <row r="1512" spans="35:102" ht="15" customHeight="1" x14ac:dyDescent="0.3">
      <c r="AI1512" s="1996">
        <v>48181001500</v>
      </c>
      <c r="AJ1512" s="1997" t="s">
        <v>1820</v>
      </c>
      <c r="AK1512" s="1997">
        <v>38891</v>
      </c>
      <c r="AL1512" s="1998" t="s">
        <v>1730</v>
      </c>
      <c r="AM1512" s="1998">
        <v>26.3</v>
      </c>
      <c r="AN1512" s="1997" t="s">
        <v>193</v>
      </c>
      <c r="BX1512"/>
      <c r="BY1512"/>
      <c r="BZ1512"/>
      <c r="CA1512"/>
      <c r="CB1512"/>
      <c r="CD1512" s="1060"/>
      <c r="CE1512" s="1286"/>
      <c r="CF1512" s="1060"/>
      <c r="CG1512" s="1060"/>
      <c r="CH1512" s="1060"/>
      <c r="CK1512" s="1645"/>
      <c r="CL1512" s="1645"/>
      <c r="CM1512" s="1645"/>
      <c r="CN1512"/>
      <c r="CO1512"/>
      <c r="CP1512"/>
      <c r="CQ1512"/>
      <c r="CR1512"/>
      <c r="CS1512" s="1060"/>
      <c r="CT1512" s="1060"/>
      <c r="CU1512" s="1060"/>
      <c r="CV1512" s="1060"/>
      <c r="CW1512" s="1060"/>
      <c r="CX1512" s="1060"/>
    </row>
    <row r="1513" spans="35:102" ht="15" customHeight="1" x14ac:dyDescent="0.3">
      <c r="AI1513" s="1774">
        <v>48181001700</v>
      </c>
      <c r="AJ1513" s="1993" t="s">
        <v>1820</v>
      </c>
      <c r="AK1513" s="1993">
        <v>37983</v>
      </c>
      <c r="AL1513" s="1994" t="s">
        <v>1730</v>
      </c>
      <c r="AM1513" s="1994">
        <v>22.9</v>
      </c>
      <c r="AN1513" s="1993" t="s">
        <v>193</v>
      </c>
      <c r="BX1513"/>
      <c r="BY1513"/>
      <c r="BZ1513"/>
      <c r="CA1513"/>
      <c r="CB1513"/>
      <c r="CD1513" s="1060"/>
      <c r="CE1513" s="1286"/>
      <c r="CF1513" s="1060"/>
      <c r="CG1513" s="1060"/>
      <c r="CH1513" s="1060"/>
      <c r="CK1513" s="1645"/>
      <c r="CL1513" s="1645"/>
      <c r="CM1513" s="1645"/>
      <c r="CN1513"/>
      <c r="CO1513"/>
      <c r="CP1513"/>
      <c r="CQ1513"/>
      <c r="CR1513"/>
      <c r="CS1513" s="1060"/>
      <c r="CT1513" s="1060"/>
      <c r="CU1513" s="1060"/>
      <c r="CV1513" s="1060"/>
      <c r="CW1513" s="1060"/>
      <c r="CX1513" s="1060"/>
    </row>
    <row r="1514" spans="35:102" ht="15" customHeight="1" x14ac:dyDescent="0.3">
      <c r="AI1514" s="1996">
        <v>48181001801</v>
      </c>
      <c r="AJ1514" s="1997" t="s">
        <v>1820</v>
      </c>
      <c r="AK1514" s="1997">
        <v>65139</v>
      </c>
      <c r="AL1514" s="1998" t="s">
        <v>1727</v>
      </c>
      <c r="AM1514" s="1998">
        <v>9.6</v>
      </c>
      <c r="AN1514" s="1997" t="s">
        <v>192</v>
      </c>
      <c r="BX1514"/>
      <c r="BY1514"/>
      <c r="BZ1514"/>
      <c r="CA1514"/>
      <c r="CB1514"/>
      <c r="CD1514" s="1060"/>
      <c r="CE1514" s="1286"/>
      <c r="CF1514" s="1060"/>
      <c r="CG1514" s="1060"/>
      <c r="CH1514" s="1060"/>
      <c r="CK1514" s="1645"/>
      <c r="CL1514" s="1645"/>
      <c r="CM1514" s="1645"/>
      <c r="CN1514"/>
      <c r="CO1514"/>
      <c r="CP1514"/>
      <c r="CQ1514"/>
      <c r="CR1514"/>
      <c r="CS1514" s="1060"/>
      <c r="CT1514" s="1060"/>
      <c r="CU1514" s="1060"/>
      <c r="CV1514" s="1060"/>
      <c r="CW1514" s="1060"/>
      <c r="CX1514" s="1060"/>
    </row>
    <row r="1515" spans="35:102" ht="15" customHeight="1" x14ac:dyDescent="0.3">
      <c r="AI1515" s="1774">
        <v>48181001802</v>
      </c>
      <c r="AJ1515" s="1993" t="s">
        <v>1820</v>
      </c>
      <c r="AK1515" s="1993">
        <v>71339</v>
      </c>
      <c r="AL1515" s="1994" t="s">
        <v>1727</v>
      </c>
      <c r="AM1515" s="1994">
        <v>9.4</v>
      </c>
      <c r="AN1515" s="1993" t="s">
        <v>192</v>
      </c>
      <c r="BX1515"/>
      <c r="BY1515"/>
      <c r="BZ1515"/>
      <c r="CA1515"/>
      <c r="CB1515"/>
      <c r="CD1515" s="1060"/>
      <c r="CE1515" s="1286"/>
      <c r="CF1515" s="1060"/>
      <c r="CG1515" s="1060"/>
      <c r="CH1515" s="1060"/>
      <c r="CK1515" s="1645"/>
      <c r="CL1515" s="1645"/>
      <c r="CM1515" s="1645"/>
      <c r="CN1515"/>
      <c r="CO1515"/>
      <c r="CP1515"/>
      <c r="CQ1515"/>
      <c r="CR1515"/>
      <c r="CS1515" s="1060"/>
      <c r="CT1515" s="1060"/>
      <c r="CU1515" s="1060"/>
      <c r="CV1515" s="1060"/>
      <c r="CW1515" s="1060"/>
      <c r="CX1515" s="1060"/>
    </row>
    <row r="1516" spans="35:102" ht="15" customHeight="1" x14ac:dyDescent="0.3">
      <c r="AI1516" s="1996">
        <v>48181001803</v>
      </c>
      <c r="AJ1516" s="1997" t="s">
        <v>1820</v>
      </c>
      <c r="AK1516" s="1997">
        <v>75581</v>
      </c>
      <c r="AL1516" s="1998" t="s">
        <v>1727</v>
      </c>
      <c r="AM1516" s="1998">
        <v>8.8000000000000007</v>
      </c>
      <c r="AN1516" s="1997" t="s">
        <v>192</v>
      </c>
      <c r="BX1516"/>
      <c r="BY1516"/>
      <c r="BZ1516"/>
      <c r="CA1516"/>
      <c r="CB1516"/>
      <c r="CD1516" s="1060"/>
      <c r="CE1516" s="1286"/>
      <c r="CF1516" s="1060"/>
      <c r="CG1516" s="1060"/>
      <c r="CH1516" s="1060"/>
      <c r="CK1516" s="1645"/>
      <c r="CL1516" s="1645"/>
      <c r="CM1516" s="1645"/>
      <c r="CN1516"/>
      <c r="CO1516"/>
      <c r="CP1516"/>
      <c r="CQ1516"/>
      <c r="CR1516"/>
      <c r="CS1516" s="1060"/>
      <c r="CT1516" s="1060"/>
      <c r="CU1516" s="1060"/>
      <c r="CV1516" s="1060"/>
      <c r="CW1516" s="1060"/>
      <c r="CX1516" s="1060"/>
    </row>
    <row r="1517" spans="35:102" ht="15" customHeight="1" x14ac:dyDescent="0.3">
      <c r="AI1517" s="1774">
        <v>48181001900</v>
      </c>
      <c r="AJ1517" s="1993" t="s">
        <v>1820</v>
      </c>
      <c r="AK1517" s="1993">
        <v>75483</v>
      </c>
      <c r="AL1517" s="1994" t="s">
        <v>1727</v>
      </c>
      <c r="AM1517" s="1994">
        <v>7.5</v>
      </c>
      <c r="AN1517" s="1993" t="s">
        <v>192</v>
      </c>
      <c r="BX1517"/>
      <c r="BY1517"/>
      <c r="BZ1517"/>
      <c r="CA1517"/>
      <c r="CB1517"/>
      <c r="CD1517" s="1060"/>
      <c r="CE1517" s="1286"/>
      <c r="CF1517" s="1060"/>
      <c r="CG1517" s="1060"/>
      <c r="CH1517" s="1060"/>
      <c r="CK1517" s="1645"/>
      <c r="CL1517" s="1645"/>
      <c r="CM1517" s="1645"/>
      <c r="CN1517"/>
      <c r="CO1517"/>
      <c r="CP1517"/>
      <c r="CQ1517"/>
      <c r="CR1517"/>
      <c r="CS1517" s="1060"/>
      <c r="CT1517" s="1060"/>
      <c r="CU1517" s="1060"/>
      <c r="CV1517" s="1060"/>
      <c r="CW1517" s="1060"/>
      <c r="CX1517" s="1060"/>
    </row>
    <row r="1518" spans="35:102" ht="15" customHeight="1" x14ac:dyDescent="0.3">
      <c r="AI1518" s="1996">
        <v>48181002000</v>
      </c>
      <c r="AJ1518" s="1997" t="s">
        <v>1820</v>
      </c>
      <c r="AK1518" s="1997">
        <v>33505</v>
      </c>
      <c r="AL1518" s="1998" t="s">
        <v>1730</v>
      </c>
      <c r="AM1518" s="1998">
        <v>20.2</v>
      </c>
      <c r="AN1518" s="1997" t="s">
        <v>193</v>
      </c>
      <c r="BX1518"/>
      <c r="BY1518"/>
      <c r="BZ1518"/>
      <c r="CA1518"/>
      <c r="CB1518"/>
      <c r="CD1518" s="1060"/>
      <c r="CE1518" s="1286"/>
      <c r="CF1518" s="1060"/>
      <c r="CG1518" s="1060"/>
      <c r="CH1518" s="1060"/>
      <c r="CK1518" s="1645"/>
      <c r="CL1518" s="1645"/>
      <c r="CM1518" s="1645"/>
      <c r="CN1518"/>
      <c r="CO1518"/>
      <c r="CP1518"/>
      <c r="CQ1518"/>
      <c r="CR1518"/>
      <c r="CS1518" s="1060"/>
      <c r="CT1518" s="1060"/>
      <c r="CU1518" s="1060"/>
      <c r="CV1518" s="1060"/>
      <c r="CW1518" s="1060"/>
      <c r="CX1518" s="1060"/>
    </row>
    <row r="1519" spans="35:102" ht="15" customHeight="1" x14ac:dyDescent="0.3">
      <c r="AI1519" s="1774">
        <v>48221160100</v>
      </c>
      <c r="AJ1519" s="1993" t="s">
        <v>1840</v>
      </c>
      <c r="AK1519" s="1993">
        <v>47729</v>
      </c>
      <c r="AL1519" s="1994" t="s">
        <v>1728</v>
      </c>
      <c r="AM1519" s="1994">
        <v>15.5</v>
      </c>
      <c r="AN1519" s="1993" t="s">
        <v>192</v>
      </c>
      <c r="BX1519"/>
      <c r="BY1519"/>
      <c r="BZ1519"/>
      <c r="CA1519"/>
      <c r="CB1519"/>
      <c r="CD1519" s="1060"/>
      <c r="CE1519" s="1286"/>
      <c r="CF1519" s="1060"/>
      <c r="CG1519" s="1060"/>
      <c r="CH1519" s="1060"/>
      <c r="CK1519" s="1645"/>
      <c r="CL1519" s="1645"/>
      <c r="CM1519" s="1645"/>
      <c r="CN1519"/>
      <c r="CO1519"/>
      <c r="CP1519"/>
      <c r="CQ1519"/>
      <c r="CR1519"/>
      <c r="CS1519" s="1060"/>
      <c r="CT1519" s="1060"/>
      <c r="CU1519" s="1060"/>
      <c r="CV1519" s="1060"/>
      <c r="CW1519" s="1060"/>
      <c r="CX1519" s="1060"/>
    </row>
    <row r="1520" spans="35:102" ht="15" customHeight="1" x14ac:dyDescent="0.3">
      <c r="AI1520" s="1996">
        <v>48221160204</v>
      </c>
      <c r="AJ1520" s="1997" t="s">
        <v>1840</v>
      </c>
      <c r="AK1520" s="1997">
        <v>39693</v>
      </c>
      <c r="AL1520" s="1998" t="s">
        <v>1730</v>
      </c>
      <c r="AM1520" s="1998">
        <v>22.3</v>
      </c>
      <c r="AN1520" s="1997" t="s">
        <v>193</v>
      </c>
      <c r="BX1520"/>
      <c r="BY1520"/>
      <c r="BZ1520"/>
      <c r="CA1520"/>
      <c r="CB1520"/>
      <c r="CD1520" s="1060"/>
      <c r="CE1520" s="1286"/>
      <c r="CF1520" s="1060"/>
      <c r="CG1520" s="1060"/>
      <c r="CH1520" s="1060"/>
      <c r="CK1520" s="1645"/>
      <c r="CL1520" s="1645"/>
      <c r="CM1520" s="1645"/>
      <c r="CN1520"/>
      <c r="CO1520"/>
      <c r="CP1520"/>
      <c r="CQ1520"/>
      <c r="CR1520"/>
      <c r="CS1520" s="1060"/>
      <c r="CT1520" s="1060"/>
      <c r="CU1520" s="1060"/>
      <c r="CV1520" s="1060"/>
      <c r="CW1520" s="1060"/>
      <c r="CX1520" s="1060"/>
    </row>
    <row r="1521" spans="35:102" ht="15" customHeight="1" x14ac:dyDescent="0.3">
      <c r="AI1521" s="1774">
        <v>48221160205</v>
      </c>
      <c r="AJ1521" s="1993" t="s">
        <v>1840</v>
      </c>
      <c r="AK1521" s="1993">
        <v>56869</v>
      </c>
      <c r="AL1521" s="1994" t="s">
        <v>1728</v>
      </c>
      <c r="AM1521" s="1994">
        <v>24.4</v>
      </c>
      <c r="AN1521" s="1993" t="s">
        <v>193</v>
      </c>
      <c r="BX1521"/>
      <c r="BY1521"/>
      <c r="BZ1521"/>
      <c r="CA1521"/>
      <c r="CB1521"/>
      <c r="CD1521" s="1060"/>
      <c r="CE1521" s="1286"/>
      <c r="CF1521" s="1060"/>
      <c r="CG1521" s="1060"/>
      <c r="CH1521" s="1060"/>
      <c r="CK1521" s="1645"/>
      <c r="CL1521" s="1645"/>
      <c r="CM1521" s="1645"/>
      <c r="CN1521"/>
      <c r="CO1521"/>
      <c r="CP1521"/>
      <c r="CQ1521"/>
      <c r="CR1521"/>
      <c r="CS1521" s="1060"/>
      <c r="CT1521" s="1060"/>
      <c r="CU1521" s="1060"/>
      <c r="CV1521" s="1060"/>
      <c r="CW1521" s="1060"/>
      <c r="CX1521" s="1060"/>
    </row>
    <row r="1522" spans="35:102" ht="15" customHeight="1" x14ac:dyDescent="0.3">
      <c r="AI1522" s="1996">
        <v>48221160206</v>
      </c>
      <c r="AJ1522" s="1997" t="s">
        <v>1840</v>
      </c>
      <c r="AK1522" s="1997">
        <v>58851</v>
      </c>
      <c r="AL1522" s="1998" t="s">
        <v>1728</v>
      </c>
      <c r="AM1522" s="1998">
        <v>8.3000000000000007</v>
      </c>
      <c r="AN1522" s="1997" t="s">
        <v>192</v>
      </c>
      <c r="BX1522"/>
      <c r="BY1522"/>
      <c r="BZ1522"/>
      <c r="CA1522"/>
      <c r="CB1522"/>
      <c r="CD1522" s="1060"/>
      <c r="CE1522" s="1286"/>
      <c r="CF1522" s="1060"/>
      <c r="CG1522" s="1060"/>
      <c r="CH1522" s="1060"/>
      <c r="CK1522" s="1645"/>
      <c r="CL1522" s="1645"/>
      <c r="CM1522" s="1645"/>
      <c r="CN1522"/>
      <c r="CO1522"/>
      <c r="CP1522"/>
      <c r="CQ1522"/>
      <c r="CR1522"/>
      <c r="CS1522" s="1060"/>
      <c r="CT1522" s="1060"/>
      <c r="CU1522" s="1060"/>
      <c r="CV1522" s="1060"/>
      <c r="CW1522" s="1060"/>
      <c r="CX1522" s="1060"/>
    </row>
    <row r="1523" spans="35:102" ht="15" customHeight="1" x14ac:dyDescent="0.3">
      <c r="AI1523" s="1774">
        <v>48221160207</v>
      </c>
      <c r="AJ1523" s="1993" t="s">
        <v>1840</v>
      </c>
      <c r="AK1523" s="1993">
        <v>67274</v>
      </c>
      <c r="AL1523" s="1994" t="s">
        <v>1727</v>
      </c>
      <c r="AM1523" s="1994">
        <v>6.5</v>
      </c>
      <c r="AN1523" s="1993" t="s">
        <v>192</v>
      </c>
      <c r="BX1523"/>
      <c r="BY1523"/>
      <c r="BZ1523"/>
      <c r="CA1523"/>
      <c r="CB1523"/>
      <c r="CD1523" s="1060"/>
      <c r="CE1523" s="1286"/>
      <c r="CF1523" s="1060"/>
      <c r="CG1523" s="1060"/>
      <c r="CH1523" s="1060"/>
      <c r="CK1523" s="1645"/>
      <c r="CL1523" s="1645"/>
      <c r="CM1523" s="1645"/>
      <c r="CN1523"/>
      <c r="CO1523"/>
      <c r="CP1523"/>
      <c r="CQ1523"/>
      <c r="CR1523"/>
      <c r="CS1523" s="1060"/>
      <c r="CT1523" s="1060"/>
      <c r="CU1523" s="1060"/>
      <c r="CV1523" s="1060"/>
      <c r="CW1523" s="1060"/>
      <c r="CX1523" s="1060"/>
    </row>
    <row r="1524" spans="35:102" ht="15" customHeight="1" x14ac:dyDescent="0.3">
      <c r="AI1524" s="1996">
        <v>48221160208</v>
      </c>
      <c r="AJ1524" s="1997" t="s">
        <v>1840</v>
      </c>
      <c r="AK1524" s="1997">
        <v>46829</v>
      </c>
      <c r="AL1524" s="1998" t="s">
        <v>1728</v>
      </c>
      <c r="AM1524" s="1998">
        <v>19.5</v>
      </c>
      <c r="AN1524" s="1997" t="s">
        <v>192</v>
      </c>
      <c r="BX1524"/>
      <c r="BY1524"/>
      <c r="BZ1524"/>
      <c r="CA1524"/>
      <c r="CB1524"/>
      <c r="CD1524" s="1060"/>
      <c r="CE1524" s="1286"/>
      <c r="CF1524" s="1060"/>
      <c r="CG1524" s="1060"/>
      <c r="CH1524" s="1060"/>
      <c r="CK1524" s="1645"/>
      <c r="CL1524" s="1645"/>
      <c r="CM1524" s="1645"/>
      <c r="CN1524"/>
      <c r="CO1524"/>
      <c r="CP1524"/>
      <c r="CQ1524"/>
      <c r="CR1524"/>
      <c r="CS1524" s="1060"/>
      <c r="CT1524" s="1060"/>
      <c r="CU1524" s="1060"/>
      <c r="CV1524" s="1060"/>
      <c r="CW1524" s="1060"/>
      <c r="CX1524" s="1060"/>
    </row>
    <row r="1525" spans="35:102" ht="15" customHeight="1" x14ac:dyDescent="0.3">
      <c r="AI1525" s="1774">
        <v>48221160209</v>
      </c>
      <c r="AJ1525" s="1993" t="s">
        <v>1840</v>
      </c>
      <c r="AK1525" s="1993">
        <v>78628</v>
      </c>
      <c r="AL1525" s="1994" t="s">
        <v>1727</v>
      </c>
      <c r="AM1525" s="1994">
        <v>7.4</v>
      </c>
      <c r="AN1525" s="1993" t="s">
        <v>192</v>
      </c>
      <c r="BX1525"/>
      <c r="BY1525"/>
      <c r="BZ1525"/>
      <c r="CA1525"/>
      <c r="CB1525"/>
      <c r="CD1525" s="1060"/>
      <c r="CE1525" s="1286"/>
      <c r="CF1525" s="1060"/>
      <c r="CG1525" s="1060"/>
      <c r="CH1525" s="1060"/>
      <c r="CK1525" s="1645"/>
      <c r="CL1525" s="1645"/>
      <c r="CM1525" s="1645"/>
      <c r="CN1525"/>
      <c r="CO1525"/>
      <c r="CP1525"/>
      <c r="CQ1525"/>
      <c r="CR1525"/>
      <c r="CS1525" s="1060"/>
      <c r="CT1525" s="1060"/>
      <c r="CU1525" s="1060"/>
      <c r="CV1525" s="1060"/>
      <c r="CW1525" s="1060"/>
      <c r="CX1525" s="1060"/>
    </row>
    <row r="1526" spans="35:102" ht="15" customHeight="1" x14ac:dyDescent="0.3">
      <c r="AI1526" s="1996">
        <v>48221160210</v>
      </c>
      <c r="AJ1526" s="1997" t="s">
        <v>1840</v>
      </c>
      <c r="AK1526" s="1997">
        <v>79429</v>
      </c>
      <c r="AL1526" s="1998" t="s">
        <v>1727</v>
      </c>
      <c r="AM1526" s="1998">
        <v>4.7</v>
      </c>
      <c r="AN1526" s="1997" t="s">
        <v>192</v>
      </c>
      <c r="BX1526"/>
      <c r="BY1526"/>
      <c r="BZ1526"/>
      <c r="CA1526"/>
      <c r="CB1526"/>
      <c r="CD1526" s="1060"/>
      <c r="CE1526" s="1286"/>
      <c r="CF1526" s="1060"/>
      <c r="CG1526" s="1060"/>
      <c r="CH1526" s="1060"/>
      <c r="CK1526" s="1645"/>
      <c r="CL1526" s="1645"/>
      <c r="CM1526" s="1645"/>
      <c r="CN1526"/>
      <c r="CO1526"/>
      <c r="CP1526"/>
      <c r="CQ1526"/>
      <c r="CR1526"/>
      <c r="CS1526" s="1060"/>
      <c r="CT1526" s="1060"/>
      <c r="CU1526" s="1060"/>
      <c r="CV1526" s="1060"/>
      <c r="CW1526" s="1060"/>
      <c r="CX1526" s="1060"/>
    </row>
    <row r="1527" spans="35:102" ht="15" customHeight="1" x14ac:dyDescent="0.3">
      <c r="AI1527" s="1774">
        <v>48221160301</v>
      </c>
      <c r="AJ1527" s="1993" t="s">
        <v>1840</v>
      </c>
      <c r="AK1527" s="1993">
        <v>50964</v>
      </c>
      <c r="AL1527" s="1994" t="s">
        <v>1728</v>
      </c>
      <c r="AM1527" s="1994">
        <v>6.9</v>
      </c>
      <c r="AN1527" s="1993" t="s">
        <v>192</v>
      </c>
      <c r="BX1527"/>
      <c r="BY1527"/>
      <c r="BZ1527"/>
      <c r="CA1527"/>
      <c r="CB1527"/>
      <c r="CD1527" s="1060"/>
      <c r="CE1527" s="1286"/>
      <c r="CF1527" s="1060"/>
      <c r="CG1527" s="1060"/>
      <c r="CH1527" s="1060"/>
      <c r="CK1527" s="1645"/>
      <c r="CL1527" s="1645"/>
      <c r="CM1527" s="1645"/>
      <c r="CN1527"/>
      <c r="CO1527"/>
      <c r="CP1527"/>
      <c r="CQ1527"/>
      <c r="CR1527"/>
      <c r="CS1527" s="1060"/>
      <c r="CT1527" s="1060"/>
      <c r="CU1527" s="1060"/>
      <c r="CV1527" s="1060"/>
      <c r="CW1527" s="1060"/>
      <c r="CX1527" s="1060"/>
    </row>
    <row r="1528" spans="35:102" ht="15" customHeight="1" x14ac:dyDescent="0.3">
      <c r="AI1528" s="1996">
        <v>48221160302</v>
      </c>
      <c r="AJ1528" s="1997" t="s">
        <v>1840</v>
      </c>
      <c r="AK1528" s="1997">
        <v>56360</v>
      </c>
      <c r="AL1528" s="1998" t="s">
        <v>1728</v>
      </c>
      <c r="AM1528" s="1998">
        <v>9.6999999999999993</v>
      </c>
      <c r="AN1528" s="1997" t="s">
        <v>192</v>
      </c>
      <c r="BX1528"/>
      <c r="BY1528"/>
      <c r="BZ1528"/>
      <c r="CA1528"/>
      <c r="CB1528"/>
      <c r="CD1528" s="1060"/>
      <c r="CE1528" s="1286"/>
      <c r="CF1528" s="1060"/>
      <c r="CG1528" s="1060"/>
      <c r="CH1528" s="1060"/>
      <c r="CK1528" s="1645"/>
      <c r="CL1528" s="1645"/>
      <c r="CM1528" s="1645"/>
      <c r="CN1528"/>
      <c r="CO1528"/>
      <c r="CP1528"/>
      <c r="CQ1528"/>
      <c r="CR1528"/>
      <c r="CS1528" s="1060"/>
      <c r="CT1528" s="1060"/>
      <c r="CU1528" s="1060"/>
      <c r="CV1528" s="1060"/>
      <c r="CW1528" s="1060"/>
      <c r="CX1528" s="1060"/>
    </row>
    <row r="1529" spans="35:102" ht="15" customHeight="1" x14ac:dyDescent="0.3">
      <c r="AI1529" s="1774">
        <v>48231960100</v>
      </c>
      <c r="AJ1529" s="1993" t="s">
        <v>1845</v>
      </c>
      <c r="AK1529" s="1993">
        <v>48276</v>
      </c>
      <c r="AL1529" s="1994" t="s">
        <v>1728</v>
      </c>
      <c r="AM1529" s="1994">
        <v>22.9</v>
      </c>
      <c r="AN1529" s="1993" t="s">
        <v>193</v>
      </c>
      <c r="BX1529"/>
      <c r="BY1529"/>
      <c r="BZ1529"/>
      <c r="CA1529"/>
      <c r="CB1529"/>
      <c r="CD1529" s="1060"/>
      <c r="CE1529" s="1286"/>
      <c r="CF1529" s="1060"/>
      <c r="CG1529" s="1060"/>
      <c r="CH1529" s="1060"/>
      <c r="CK1529" s="1645"/>
      <c r="CL1529" s="1645"/>
      <c r="CM1529" s="1645"/>
      <c r="CN1529"/>
      <c r="CO1529"/>
      <c r="CP1529"/>
      <c r="CQ1529"/>
      <c r="CR1529"/>
      <c r="CS1529" s="1060"/>
      <c r="CT1529" s="1060"/>
      <c r="CU1529" s="1060"/>
      <c r="CV1529" s="1060"/>
      <c r="CW1529" s="1060"/>
      <c r="CX1529" s="1060"/>
    </row>
    <row r="1530" spans="35:102" ht="15" customHeight="1" x14ac:dyDescent="0.3">
      <c r="AI1530" s="1996">
        <v>48231960200</v>
      </c>
      <c r="AJ1530" s="1997" t="s">
        <v>1845</v>
      </c>
      <c r="AK1530" s="1997">
        <v>58036</v>
      </c>
      <c r="AL1530" s="1998" t="s">
        <v>1728</v>
      </c>
      <c r="AM1530" s="1998">
        <v>15.8</v>
      </c>
      <c r="AN1530" s="1997" t="s">
        <v>192</v>
      </c>
      <c r="BX1530"/>
      <c r="BY1530"/>
      <c r="BZ1530"/>
      <c r="CA1530"/>
      <c r="CB1530"/>
      <c r="CD1530" s="1060"/>
      <c r="CE1530" s="1286"/>
      <c r="CF1530" s="1060"/>
      <c r="CG1530" s="1060"/>
      <c r="CH1530" s="1060"/>
      <c r="CK1530" s="1645"/>
      <c r="CL1530" s="1645"/>
      <c r="CM1530" s="1645"/>
      <c r="CN1530"/>
      <c r="CO1530"/>
      <c r="CP1530"/>
      <c r="CQ1530"/>
      <c r="CR1530"/>
      <c r="CS1530" s="1060"/>
      <c r="CT1530" s="1060"/>
      <c r="CU1530" s="1060"/>
      <c r="CV1530" s="1060"/>
      <c r="CW1530" s="1060"/>
      <c r="CX1530" s="1060"/>
    </row>
    <row r="1531" spans="35:102" ht="15" customHeight="1" x14ac:dyDescent="0.3">
      <c r="AI1531" s="1774">
        <v>48231960300</v>
      </c>
      <c r="AJ1531" s="1993" t="s">
        <v>1845</v>
      </c>
      <c r="AK1531" s="1993">
        <v>59808</v>
      </c>
      <c r="AL1531" s="1994" t="s">
        <v>1728</v>
      </c>
      <c r="AM1531" s="1994">
        <v>14.1</v>
      </c>
      <c r="AN1531" s="1993" t="s">
        <v>192</v>
      </c>
      <c r="BX1531"/>
      <c r="BY1531"/>
      <c r="BZ1531"/>
      <c r="CA1531"/>
      <c r="CB1531"/>
      <c r="CD1531" s="1060"/>
      <c r="CE1531" s="1286"/>
      <c r="CF1531" s="1060"/>
      <c r="CG1531" s="1060"/>
      <c r="CH1531" s="1060"/>
      <c r="CK1531" s="1645"/>
      <c r="CL1531" s="1645"/>
      <c r="CM1531" s="1645"/>
      <c r="CN1531"/>
      <c r="CO1531"/>
      <c r="CP1531"/>
      <c r="CQ1531"/>
      <c r="CR1531"/>
      <c r="CS1531" s="1060"/>
      <c r="CT1531" s="1060"/>
      <c r="CU1531" s="1060"/>
      <c r="CV1531" s="1060"/>
      <c r="CW1531" s="1060"/>
      <c r="CX1531" s="1060"/>
    </row>
    <row r="1532" spans="35:102" ht="15" customHeight="1" x14ac:dyDescent="0.3">
      <c r="AI1532" s="1996">
        <v>48231960400</v>
      </c>
      <c r="AJ1532" s="1997" t="s">
        <v>1845</v>
      </c>
      <c r="AK1532" s="1997">
        <v>57683</v>
      </c>
      <c r="AL1532" s="1998" t="s">
        <v>1728</v>
      </c>
      <c r="AM1532" s="1998">
        <v>9.3000000000000007</v>
      </c>
      <c r="AN1532" s="1997" t="s">
        <v>192</v>
      </c>
      <c r="BX1532"/>
      <c r="BY1532"/>
      <c r="BZ1532"/>
      <c r="CA1532"/>
      <c r="CB1532"/>
      <c r="CD1532" s="1060"/>
      <c r="CE1532" s="1286"/>
      <c r="CF1532" s="1060"/>
      <c r="CG1532" s="1060"/>
      <c r="CH1532" s="1060"/>
      <c r="CK1532" s="1645"/>
      <c r="CL1532" s="1645"/>
      <c r="CM1532" s="1645"/>
      <c r="CN1532"/>
      <c r="CO1532"/>
      <c r="CP1532"/>
      <c r="CQ1532"/>
      <c r="CR1532"/>
      <c r="CS1532" s="1060"/>
      <c r="CT1532" s="1060"/>
      <c r="CU1532" s="1060"/>
      <c r="CV1532" s="1060"/>
      <c r="CW1532" s="1060"/>
      <c r="CX1532" s="1060"/>
    </row>
    <row r="1533" spans="35:102" ht="15" customHeight="1" x14ac:dyDescent="0.3">
      <c r="AI1533" s="1774">
        <v>48231960500</v>
      </c>
      <c r="AJ1533" s="1993" t="s">
        <v>1845</v>
      </c>
      <c r="AK1533" s="1993">
        <v>25701</v>
      </c>
      <c r="AL1533" s="1994" t="s">
        <v>1730</v>
      </c>
      <c r="AM1533" s="1994">
        <v>40.4</v>
      </c>
      <c r="AN1533" s="1993" t="s">
        <v>193</v>
      </c>
      <c r="BX1533"/>
      <c r="BY1533"/>
      <c r="BZ1533"/>
      <c r="CA1533"/>
      <c r="CB1533"/>
      <c r="CD1533" s="1060"/>
      <c r="CE1533" s="1286"/>
      <c r="CF1533" s="1060"/>
      <c r="CG1533" s="1060"/>
      <c r="CH1533" s="1060"/>
      <c r="CK1533" s="1645"/>
      <c r="CL1533" s="1645"/>
      <c r="CM1533" s="1645"/>
      <c r="CN1533"/>
      <c r="CO1533"/>
      <c r="CP1533"/>
      <c r="CQ1533"/>
      <c r="CR1533"/>
      <c r="CS1533" s="1060"/>
      <c r="CT1533" s="1060"/>
      <c r="CU1533" s="1060"/>
      <c r="CV1533" s="1060"/>
      <c r="CW1533" s="1060"/>
      <c r="CX1533" s="1060"/>
    </row>
    <row r="1534" spans="35:102" ht="15" customHeight="1" x14ac:dyDescent="0.3">
      <c r="AI1534" s="1996">
        <v>48231960600</v>
      </c>
      <c r="AJ1534" s="1997" t="s">
        <v>1845</v>
      </c>
      <c r="AK1534" s="1997">
        <v>24602</v>
      </c>
      <c r="AL1534" s="1998" t="s">
        <v>1730</v>
      </c>
      <c r="AM1534" s="1998">
        <v>41</v>
      </c>
      <c r="AN1534" s="1997" t="s">
        <v>193</v>
      </c>
      <c r="BX1534"/>
      <c r="BY1534"/>
      <c r="BZ1534"/>
      <c r="CA1534"/>
      <c r="CB1534"/>
      <c r="CD1534" s="1060"/>
      <c r="CE1534" s="1286"/>
      <c r="CF1534" s="1060"/>
      <c r="CG1534" s="1060"/>
      <c r="CH1534" s="1060"/>
      <c r="CK1534" s="1645"/>
      <c r="CL1534" s="1645"/>
      <c r="CM1534" s="1645"/>
      <c r="CN1534"/>
      <c r="CO1534"/>
      <c r="CP1534"/>
      <c r="CQ1534"/>
      <c r="CR1534"/>
      <c r="CS1534" s="1060"/>
      <c r="CT1534" s="1060"/>
      <c r="CU1534" s="1060"/>
      <c r="CV1534" s="1060"/>
      <c r="CW1534" s="1060"/>
      <c r="CX1534" s="1060"/>
    </row>
    <row r="1535" spans="35:102" ht="15" customHeight="1" x14ac:dyDescent="0.3">
      <c r="AI1535" s="1774">
        <v>48231960700</v>
      </c>
      <c r="AJ1535" s="1993" t="s">
        <v>1845</v>
      </c>
      <c r="AK1535" s="1993">
        <v>52021</v>
      </c>
      <c r="AL1535" s="1994" t="s">
        <v>1728</v>
      </c>
      <c r="AM1535" s="1994">
        <v>10</v>
      </c>
      <c r="AN1535" s="1993" t="s">
        <v>192</v>
      </c>
      <c r="BX1535"/>
      <c r="BY1535"/>
      <c r="BZ1535"/>
      <c r="CA1535"/>
      <c r="CB1535"/>
      <c r="CD1535" s="1060"/>
      <c r="CE1535" s="1286"/>
      <c r="CF1535" s="1060"/>
      <c r="CG1535" s="1060"/>
      <c r="CH1535" s="1060"/>
      <c r="CK1535" s="1645"/>
      <c r="CL1535" s="1645"/>
      <c r="CM1535" s="1645"/>
      <c r="CN1535"/>
      <c r="CO1535"/>
      <c r="CP1535"/>
      <c r="CQ1535"/>
      <c r="CR1535"/>
      <c r="CS1535" s="1060"/>
      <c r="CT1535" s="1060"/>
      <c r="CU1535" s="1060"/>
      <c r="CV1535" s="1060"/>
      <c r="CW1535" s="1060"/>
      <c r="CX1535" s="1060"/>
    </row>
    <row r="1536" spans="35:102" ht="15" customHeight="1" x14ac:dyDescent="0.3">
      <c r="AI1536" s="1996">
        <v>48231960800</v>
      </c>
      <c r="AJ1536" s="1997" t="s">
        <v>1845</v>
      </c>
      <c r="AK1536" s="1997">
        <v>26725</v>
      </c>
      <c r="AL1536" s="1998" t="s">
        <v>1730</v>
      </c>
      <c r="AM1536" s="1998">
        <v>46.6</v>
      </c>
      <c r="AN1536" s="1997" t="s">
        <v>193</v>
      </c>
      <c r="BX1536"/>
      <c r="BY1536"/>
      <c r="BZ1536"/>
      <c r="CA1536"/>
      <c r="CB1536"/>
      <c r="CD1536" s="1060"/>
      <c r="CE1536" s="1286"/>
      <c r="CF1536" s="1060"/>
      <c r="CG1536" s="1060"/>
      <c r="CH1536" s="1060"/>
      <c r="CK1536" s="1645"/>
      <c r="CL1536" s="1645"/>
      <c r="CM1536" s="1645"/>
      <c r="CN1536"/>
      <c r="CO1536"/>
      <c r="CP1536"/>
      <c r="CQ1536"/>
      <c r="CR1536"/>
      <c r="CS1536" s="1060"/>
      <c r="CT1536" s="1060"/>
      <c r="CU1536" s="1060"/>
      <c r="CV1536" s="1060"/>
      <c r="CW1536" s="1060"/>
      <c r="CX1536" s="1060"/>
    </row>
    <row r="1537" spans="35:102" ht="15" customHeight="1" x14ac:dyDescent="0.3">
      <c r="AI1537" s="1774">
        <v>48231960900</v>
      </c>
      <c r="AJ1537" s="1993" t="s">
        <v>1845</v>
      </c>
      <c r="AK1537" s="1993">
        <v>30162</v>
      </c>
      <c r="AL1537" s="1994" t="s">
        <v>1730</v>
      </c>
      <c r="AM1537" s="1994">
        <v>31.1</v>
      </c>
      <c r="AN1537" s="1993" t="s">
        <v>193</v>
      </c>
      <c r="BX1537"/>
      <c r="BY1537"/>
      <c r="BZ1537"/>
      <c r="CA1537"/>
      <c r="CB1537"/>
      <c r="CD1537" s="1060"/>
      <c r="CE1537" s="1286"/>
      <c r="CF1537" s="1060"/>
      <c r="CG1537" s="1060"/>
      <c r="CH1537" s="1060"/>
      <c r="CK1537" s="1645"/>
      <c r="CL1537" s="1645"/>
      <c r="CM1537" s="1645"/>
      <c r="CN1537"/>
      <c r="CO1537"/>
      <c r="CP1537"/>
      <c r="CQ1537"/>
      <c r="CR1537"/>
      <c r="CS1537" s="1060"/>
      <c r="CT1537" s="1060"/>
      <c r="CU1537" s="1060"/>
      <c r="CV1537" s="1060"/>
      <c r="CW1537" s="1060"/>
      <c r="CX1537" s="1060"/>
    </row>
    <row r="1538" spans="35:102" ht="15" customHeight="1" x14ac:dyDescent="0.3">
      <c r="AI1538" s="1996">
        <v>48231961000</v>
      </c>
      <c r="AJ1538" s="1997" t="s">
        <v>1845</v>
      </c>
      <c r="AK1538" s="1997">
        <v>36455</v>
      </c>
      <c r="AL1538" s="1998" t="s">
        <v>1730</v>
      </c>
      <c r="AM1538" s="1998">
        <v>27</v>
      </c>
      <c r="AN1538" s="1997" t="s">
        <v>193</v>
      </c>
      <c r="BX1538"/>
      <c r="BY1538"/>
      <c r="BZ1538"/>
      <c r="CA1538"/>
      <c r="CB1538"/>
      <c r="CD1538" s="1060"/>
      <c r="CE1538" s="1286"/>
      <c r="CF1538" s="1060"/>
      <c r="CG1538" s="1060"/>
      <c r="CH1538" s="1060"/>
      <c r="CK1538" s="1645"/>
      <c r="CL1538" s="1645"/>
      <c r="CM1538" s="1645"/>
      <c r="CN1538"/>
      <c r="CO1538"/>
      <c r="CP1538"/>
      <c r="CQ1538"/>
      <c r="CR1538"/>
      <c r="CS1538" s="1060"/>
      <c r="CT1538" s="1060"/>
      <c r="CU1538" s="1060"/>
      <c r="CV1538" s="1060"/>
      <c r="CW1538" s="1060"/>
      <c r="CX1538" s="1060"/>
    </row>
    <row r="1539" spans="35:102" ht="15" customHeight="1" x14ac:dyDescent="0.3">
      <c r="AI1539" s="1774">
        <v>48231961100</v>
      </c>
      <c r="AJ1539" s="1993" t="s">
        <v>1845</v>
      </c>
      <c r="AK1539" s="1993">
        <v>69808</v>
      </c>
      <c r="AL1539" s="1994" t="s">
        <v>1727</v>
      </c>
      <c r="AM1539" s="1994">
        <v>11</v>
      </c>
      <c r="AN1539" s="1993" t="s">
        <v>192</v>
      </c>
      <c r="BX1539"/>
      <c r="BY1539"/>
      <c r="BZ1539"/>
      <c r="CA1539"/>
      <c r="CB1539"/>
      <c r="CD1539" s="1060"/>
      <c r="CE1539" s="1286"/>
      <c r="CF1539" s="1060"/>
      <c r="CG1539" s="1060"/>
      <c r="CH1539" s="1060"/>
      <c r="CK1539" s="1645"/>
      <c r="CL1539" s="1645"/>
      <c r="CM1539" s="1645"/>
      <c r="CN1539"/>
      <c r="CO1539"/>
      <c r="CP1539"/>
      <c r="CQ1539"/>
      <c r="CR1539"/>
      <c r="CS1539" s="1060"/>
      <c r="CT1539" s="1060"/>
      <c r="CU1539" s="1060"/>
      <c r="CV1539" s="1060"/>
      <c r="CW1539" s="1060"/>
      <c r="CX1539" s="1060"/>
    </row>
    <row r="1540" spans="35:102" ht="15" customHeight="1" x14ac:dyDescent="0.3">
      <c r="AI1540" s="1996">
        <v>48231961200</v>
      </c>
      <c r="AJ1540" s="1997" t="s">
        <v>1845</v>
      </c>
      <c r="AK1540" s="1997">
        <v>79104</v>
      </c>
      <c r="AL1540" s="1998" t="s">
        <v>1727</v>
      </c>
      <c r="AM1540" s="1998">
        <v>10</v>
      </c>
      <c r="AN1540" s="1997" t="s">
        <v>192</v>
      </c>
      <c r="BX1540"/>
      <c r="BY1540"/>
      <c r="BZ1540"/>
      <c r="CA1540"/>
      <c r="CB1540"/>
      <c r="CD1540" s="1060"/>
      <c r="CE1540" s="1286"/>
      <c r="CF1540" s="1060"/>
      <c r="CG1540" s="1060"/>
      <c r="CH1540" s="1060"/>
      <c r="CK1540" s="1645"/>
      <c r="CL1540" s="1645"/>
      <c r="CM1540" s="1645"/>
      <c r="CN1540"/>
      <c r="CO1540"/>
      <c r="CP1540"/>
      <c r="CQ1540"/>
      <c r="CR1540"/>
      <c r="CS1540" s="1060"/>
      <c r="CT1540" s="1060"/>
      <c r="CU1540" s="1060"/>
      <c r="CV1540" s="1060"/>
      <c r="CW1540" s="1060"/>
      <c r="CX1540" s="1060"/>
    </row>
    <row r="1541" spans="35:102" ht="15" customHeight="1" x14ac:dyDescent="0.3">
      <c r="AI1541" s="1774">
        <v>48231961300</v>
      </c>
      <c r="AJ1541" s="1993" t="s">
        <v>1845</v>
      </c>
      <c r="AK1541" s="1993">
        <v>45333</v>
      </c>
      <c r="AL1541" s="1994" t="s">
        <v>1728</v>
      </c>
      <c r="AM1541" s="1994">
        <v>18.899999999999999</v>
      </c>
      <c r="AN1541" s="1993" t="s">
        <v>192</v>
      </c>
      <c r="BX1541"/>
      <c r="BY1541"/>
      <c r="BZ1541"/>
      <c r="CA1541"/>
      <c r="CB1541"/>
      <c r="CD1541" s="1060"/>
      <c r="CE1541" s="1286"/>
      <c r="CF1541" s="1060"/>
      <c r="CG1541" s="1060"/>
      <c r="CH1541" s="1060"/>
      <c r="CK1541" s="1645"/>
      <c r="CL1541" s="1645"/>
      <c r="CM1541" s="1645"/>
      <c r="CN1541"/>
      <c r="CO1541"/>
      <c r="CP1541"/>
      <c r="CQ1541"/>
      <c r="CR1541"/>
      <c r="CS1541" s="1060"/>
      <c r="CT1541" s="1060"/>
      <c r="CU1541" s="1060"/>
      <c r="CV1541" s="1060"/>
      <c r="CW1541" s="1060"/>
      <c r="CX1541" s="1060"/>
    </row>
    <row r="1542" spans="35:102" ht="15" customHeight="1" x14ac:dyDescent="0.3">
      <c r="AI1542" s="1996">
        <v>48231961400</v>
      </c>
      <c r="AJ1542" s="1997" t="s">
        <v>1845</v>
      </c>
      <c r="AK1542" s="1997">
        <v>77065</v>
      </c>
      <c r="AL1542" s="1998" t="s">
        <v>1727</v>
      </c>
      <c r="AM1542" s="1998">
        <v>12.2</v>
      </c>
      <c r="AN1542" s="1997" t="s">
        <v>192</v>
      </c>
      <c r="BX1542"/>
      <c r="BY1542"/>
      <c r="BZ1542"/>
      <c r="CA1542"/>
      <c r="CB1542"/>
      <c r="CD1542" s="1060"/>
      <c r="CE1542" s="1286"/>
      <c r="CF1542" s="1060"/>
      <c r="CG1542" s="1060"/>
      <c r="CH1542" s="1060"/>
      <c r="CK1542" s="1645"/>
      <c r="CL1542" s="1645"/>
      <c r="CM1542" s="1645"/>
      <c r="CN1542"/>
      <c r="CO1542"/>
      <c r="CP1542"/>
      <c r="CQ1542"/>
      <c r="CR1542"/>
      <c r="CS1542" s="1060"/>
      <c r="CT1542" s="1060"/>
      <c r="CU1542" s="1060"/>
      <c r="CV1542" s="1060"/>
      <c r="CW1542" s="1060"/>
      <c r="CX1542" s="1060"/>
    </row>
    <row r="1543" spans="35:102" ht="15" customHeight="1" x14ac:dyDescent="0.3">
      <c r="AI1543" s="1774">
        <v>48231961501</v>
      </c>
      <c r="AJ1543" s="1993" t="s">
        <v>1845</v>
      </c>
      <c r="AK1543" s="1993">
        <v>86848</v>
      </c>
      <c r="AL1543" s="1994" t="s">
        <v>1729</v>
      </c>
      <c r="AM1543" s="1994">
        <v>5.6</v>
      </c>
      <c r="AN1543" s="1993" t="s">
        <v>192</v>
      </c>
      <c r="BX1543"/>
      <c r="BY1543"/>
      <c r="BZ1543"/>
      <c r="CA1543"/>
      <c r="CB1543"/>
      <c r="CD1543" s="1060"/>
      <c r="CE1543" s="1286"/>
      <c r="CF1543" s="1060"/>
      <c r="CG1543" s="1060"/>
      <c r="CH1543" s="1060"/>
      <c r="CK1543" s="1645"/>
      <c r="CL1543" s="1645"/>
      <c r="CM1543" s="1645"/>
      <c r="CN1543"/>
      <c r="CO1543"/>
      <c r="CP1543"/>
      <c r="CQ1543"/>
      <c r="CR1543"/>
      <c r="CS1543" s="1060"/>
      <c r="CT1543" s="1060"/>
      <c r="CU1543" s="1060"/>
      <c r="CV1543" s="1060"/>
      <c r="CW1543" s="1060"/>
      <c r="CX1543" s="1060"/>
    </row>
    <row r="1544" spans="35:102" ht="15" customHeight="1" x14ac:dyDescent="0.3">
      <c r="AI1544" s="1996">
        <v>48231961502</v>
      </c>
      <c r="AJ1544" s="1997" t="s">
        <v>1845</v>
      </c>
      <c r="AK1544" s="1997">
        <v>75781</v>
      </c>
      <c r="AL1544" s="1998" t="s">
        <v>1727</v>
      </c>
      <c r="AM1544" s="1998">
        <v>10.4</v>
      </c>
      <c r="AN1544" s="1997" t="s">
        <v>192</v>
      </c>
      <c r="BX1544"/>
      <c r="BY1544"/>
      <c r="BZ1544"/>
      <c r="CA1544"/>
      <c r="CB1544"/>
      <c r="CD1544" s="1060"/>
      <c r="CE1544" s="1286"/>
      <c r="CF1544" s="1060"/>
      <c r="CG1544" s="1060"/>
      <c r="CH1544" s="1060"/>
      <c r="CK1544" s="1645"/>
      <c r="CL1544" s="1645"/>
      <c r="CM1544" s="1645"/>
      <c r="CN1544"/>
      <c r="CO1544"/>
      <c r="CP1544"/>
      <c r="CQ1544"/>
      <c r="CR1544"/>
      <c r="CS1544" s="1060"/>
      <c r="CT1544" s="1060"/>
      <c r="CU1544" s="1060"/>
      <c r="CV1544" s="1060"/>
      <c r="CW1544" s="1060"/>
      <c r="CX1544" s="1060"/>
    </row>
    <row r="1545" spans="35:102" ht="15" customHeight="1" x14ac:dyDescent="0.3">
      <c r="AI1545" s="1774">
        <v>48231961503</v>
      </c>
      <c r="AJ1545" s="1993" t="s">
        <v>1845</v>
      </c>
      <c r="AK1545" s="1993">
        <v>43944</v>
      </c>
      <c r="AL1545" s="1994" t="s">
        <v>1728</v>
      </c>
      <c r="AM1545" s="1994">
        <v>19.100000000000001</v>
      </c>
      <c r="AN1545" s="1993" t="s">
        <v>192</v>
      </c>
      <c r="BX1545"/>
      <c r="BY1545"/>
      <c r="BZ1545"/>
      <c r="CA1545"/>
      <c r="CB1545"/>
      <c r="CD1545" s="1060"/>
      <c r="CE1545" s="1286"/>
      <c r="CF1545" s="1060"/>
      <c r="CG1545" s="1060"/>
      <c r="CH1545" s="1060"/>
      <c r="CK1545" s="1645"/>
      <c r="CL1545" s="1645"/>
      <c r="CM1545" s="1645"/>
      <c r="CN1545"/>
      <c r="CO1545"/>
      <c r="CP1545"/>
      <c r="CQ1545"/>
      <c r="CR1545"/>
      <c r="CS1545" s="1060"/>
      <c r="CT1545" s="1060"/>
      <c r="CU1545" s="1060"/>
      <c r="CV1545" s="1060"/>
      <c r="CW1545" s="1060"/>
      <c r="CX1545" s="1060"/>
    </row>
    <row r="1546" spans="35:102" ht="15" customHeight="1" x14ac:dyDescent="0.3">
      <c r="AI1546" s="1996">
        <v>48231961600</v>
      </c>
      <c r="AJ1546" s="1997" t="s">
        <v>1845</v>
      </c>
      <c r="AK1546" s="1997">
        <v>31262</v>
      </c>
      <c r="AL1546" s="1998" t="s">
        <v>1730</v>
      </c>
      <c r="AM1546" s="1998">
        <v>26.8</v>
      </c>
      <c r="AN1546" s="1997" t="s">
        <v>193</v>
      </c>
      <c r="BX1546"/>
      <c r="BY1546"/>
      <c r="BZ1546"/>
      <c r="CA1546"/>
      <c r="CB1546"/>
      <c r="CD1546" s="1060"/>
      <c r="CE1546" s="1286"/>
      <c r="CF1546" s="1060"/>
      <c r="CG1546" s="1060"/>
      <c r="CH1546" s="1060"/>
      <c r="CK1546" s="1645"/>
      <c r="CL1546" s="1645"/>
      <c r="CM1546" s="1645"/>
      <c r="CN1546"/>
      <c r="CO1546"/>
      <c r="CP1546"/>
      <c r="CQ1546"/>
      <c r="CR1546"/>
      <c r="CS1546" s="1060"/>
      <c r="CT1546" s="1060"/>
      <c r="CU1546" s="1060"/>
      <c r="CV1546" s="1060"/>
      <c r="CW1546" s="1060"/>
      <c r="CX1546" s="1060"/>
    </row>
    <row r="1547" spans="35:102" ht="15" customHeight="1" x14ac:dyDescent="0.3">
      <c r="AI1547" s="1774">
        <v>48231961700</v>
      </c>
      <c r="AJ1547" s="1993" t="s">
        <v>1845</v>
      </c>
      <c r="AK1547" s="1993">
        <v>45921</v>
      </c>
      <c r="AL1547" s="1994" t="s">
        <v>1728</v>
      </c>
      <c r="AM1547" s="1994">
        <v>10</v>
      </c>
      <c r="AN1547" s="1993" t="s">
        <v>192</v>
      </c>
      <c r="BX1547"/>
      <c r="BY1547"/>
      <c r="BZ1547"/>
      <c r="CA1547"/>
      <c r="CB1547"/>
      <c r="CD1547" s="1060"/>
      <c r="CE1547" s="1286"/>
      <c r="CF1547" s="1060"/>
      <c r="CG1547" s="1060"/>
      <c r="CH1547" s="1060"/>
      <c r="CK1547" s="1645"/>
      <c r="CL1547" s="1645"/>
      <c r="CM1547" s="1645"/>
      <c r="CN1547"/>
      <c r="CO1547"/>
      <c r="CP1547"/>
      <c r="CQ1547"/>
      <c r="CR1547"/>
      <c r="CS1547" s="1060"/>
      <c r="CT1547" s="1060"/>
      <c r="CU1547" s="1060"/>
      <c r="CV1547" s="1060"/>
      <c r="CW1547" s="1060"/>
      <c r="CX1547" s="1060"/>
    </row>
    <row r="1548" spans="35:102" ht="15" customHeight="1" x14ac:dyDescent="0.3">
      <c r="AI1548" s="1996">
        <v>48251130100</v>
      </c>
      <c r="AJ1548" s="1997" t="s">
        <v>1855</v>
      </c>
      <c r="AK1548" s="1997">
        <v>67984</v>
      </c>
      <c r="AL1548" s="1998" t="s">
        <v>1727</v>
      </c>
      <c r="AM1548" s="1998">
        <v>9.6</v>
      </c>
      <c r="AN1548" s="1997" t="s">
        <v>192</v>
      </c>
      <c r="BX1548"/>
      <c r="BY1548"/>
      <c r="BZ1548"/>
      <c r="CA1548"/>
      <c r="CB1548"/>
      <c r="CD1548" s="1060"/>
      <c r="CE1548" s="1286"/>
      <c r="CF1548" s="1060"/>
      <c r="CG1548" s="1060"/>
      <c r="CH1548" s="1060"/>
      <c r="CK1548" s="1645"/>
      <c r="CL1548" s="1645"/>
      <c r="CM1548" s="1645"/>
      <c r="CN1548"/>
      <c r="CO1548"/>
      <c r="CP1548"/>
      <c r="CQ1548"/>
      <c r="CR1548"/>
      <c r="CS1548" s="1060"/>
      <c r="CT1548" s="1060"/>
      <c r="CU1548" s="1060"/>
      <c r="CV1548" s="1060"/>
      <c r="CW1548" s="1060"/>
      <c r="CX1548" s="1060"/>
    </row>
    <row r="1549" spans="35:102" ht="15" customHeight="1" x14ac:dyDescent="0.3">
      <c r="AI1549" s="1774">
        <v>48251130204</v>
      </c>
      <c r="AJ1549" s="1993" t="s">
        <v>1855</v>
      </c>
      <c r="AK1549" s="1993">
        <v>66961</v>
      </c>
      <c r="AL1549" s="1994" t="s">
        <v>1727</v>
      </c>
      <c r="AM1549" s="1994">
        <v>8.3000000000000007</v>
      </c>
      <c r="AN1549" s="1993" t="s">
        <v>192</v>
      </c>
      <c r="BX1549"/>
      <c r="BY1549"/>
      <c r="BZ1549"/>
      <c r="CA1549"/>
      <c r="CB1549"/>
      <c r="CD1549" s="1060"/>
      <c r="CE1549" s="1286"/>
      <c r="CF1549" s="1060"/>
      <c r="CG1549" s="1060"/>
      <c r="CH1549" s="1060"/>
      <c r="CK1549" s="1645"/>
      <c r="CL1549" s="1645"/>
      <c r="CM1549" s="1645"/>
      <c r="CN1549"/>
      <c r="CO1549"/>
      <c r="CP1549"/>
      <c r="CQ1549"/>
      <c r="CR1549"/>
      <c r="CS1549" s="1060"/>
      <c r="CT1549" s="1060"/>
      <c r="CU1549" s="1060"/>
      <c r="CV1549" s="1060"/>
      <c r="CW1549" s="1060"/>
      <c r="CX1549" s="1060"/>
    </row>
    <row r="1550" spans="35:102" ht="15" customHeight="1" x14ac:dyDescent="0.3">
      <c r="AI1550" s="1996">
        <v>48251130205</v>
      </c>
      <c r="AJ1550" s="1997" t="s">
        <v>1855</v>
      </c>
      <c r="AK1550" s="1997">
        <v>61458</v>
      </c>
      <c r="AL1550" s="1998" t="s">
        <v>1727</v>
      </c>
      <c r="AM1550" s="1998">
        <v>16.8</v>
      </c>
      <c r="AN1550" s="1997" t="s">
        <v>192</v>
      </c>
      <c r="BX1550"/>
      <c r="BY1550"/>
      <c r="BZ1550"/>
      <c r="CA1550"/>
      <c r="CB1550"/>
      <c r="CD1550" s="1060"/>
      <c r="CE1550" s="1286"/>
      <c r="CF1550" s="1060"/>
      <c r="CG1550" s="1060"/>
      <c r="CH1550" s="1060"/>
      <c r="CK1550" s="1645"/>
      <c r="CL1550" s="1645"/>
      <c r="CM1550" s="1645"/>
      <c r="CN1550"/>
      <c r="CO1550"/>
      <c r="CP1550"/>
      <c r="CQ1550"/>
      <c r="CR1550"/>
      <c r="CS1550" s="1060"/>
      <c r="CT1550" s="1060"/>
      <c r="CU1550" s="1060"/>
      <c r="CV1550" s="1060"/>
      <c r="CW1550" s="1060"/>
      <c r="CX1550" s="1060"/>
    </row>
    <row r="1551" spans="35:102" ht="15" customHeight="1" x14ac:dyDescent="0.3">
      <c r="AI1551" s="1774">
        <v>48251130207</v>
      </c>
      <c r="AJ1551" s="1993" t="s">
        <v>1855</v>
      </c>
      <c r="AK1551" s="1993">
        <v>83813</v>
      </c>
      <c r="AL1551" s="1994" t="s">
        <v>1727</v>
      </c>
      <c r="AM1551" s="1994">
        <v>4.3</v>
      </c>
      <c r="AN1551" s="1993" t="s">
        <v>192</v>
      </c>
      <c r="BX1551"/>
      <c r="BY1551"/>
      <c r="BZ1551"/>
      <c r="CA1551"/>
      <c r="CB1551"/>
      <c r="CD1551" s="1060"/>
      <c r="CE1551" s="1286"/>
      <c r="CF1551" s="1060"/>
      <c r="CG1551" s="1060"/>
      <c r="CH1551" s="1060"/>
      <c r="CK1551" s="1645"/>
      <c r="CL1551" s="1645"/>
      <c r="CM1551" s="1645"/>
      <c r="CN1551"/>
      <c r="CO1551"/>
      <c r="CP1551"/>
      <c r="CQ1551"/>
      <c r="CR1551"/>
      <c r="CS1551" s="1060"/>
      <c r="CT1551" s="1060"/>
      <c r="CU1551" s="1060"/>
      <c r="CV1551" s="1060"/>
      <c r="CW1551" s="1060"/>
      <c r="CX1551" s="1060"/>
    </row>
    <row r="1552" spans="35:102" ht="15" customHeight="1" x14ac:dyDescent="0.3">
      <c r="AI1552" s="1996">
        <v>48251130208</v>
      </c>
      <c r="AJ1552" s="1997" t="s">
        <v>1855</v>
      </c>
      <c r="AK1552" s="1997">
        <v>64275</v>
      </c>
      <c r="AL1552" s="1998" t="s">
        <v>1727</v>
      </c>
      <c r="AM1552" s="1998">
        <v>6</v>
      </c>
      <c r="AN1552" s="1997" t="s">
        <v>192</v>
      </c>
      <c r="BX1552"/>
      <c r="BY1552"/>
      <c r="BZ1552"/>
      <c r="CA1552"/>
      <c r="CB1552"/>
      <c r="CD1552" s="1060"/>
      <c r="CE1552" s="1286"/>
      <c r="CF1552" s="1060"/>
      <c r="CG1552" s="1060"/>
      <c r="CH1552" s="1060"/>
      <c r="CK1552" s="1645"/>
      <c r="CL1552" s="1645"/>
      <c r="CM1552" s="1645"/>
      <c r="CN1552"/>
      <c r="CO1552"/>
      <c r="CP1552"/>
      <c r="CQ1552"/>
      <c r="CR1552"/>
      <c r="CS1552" s="1060"/>
      <c r="CT1552" s="1060"/>
      <c r="CU1552" s="1060"/>
      <c r="CV1552" s="1060"/>
      <c r="CW1552" s="1060"/>
      <c r="CX1552" s="1060"/>
    </row>
    <row r="1553" spans="35:102" ht="15" customHeight="1" x14ac:dyDescent="0.3">
      <c r="AI1553" s="1774">
        <v>48251130210</v>
      </c>
      <c r="AJ1553" s="1993" t="s">
        <v>1855</v>
      </c>
      <c r="AK1553" s="1993">
        <v>70221</v>
      </c>
      <c r="AL1553" s="1994" t="s">
        <v>1727</v>
      </c>
      <c r="AM1553" s="1994">
        <v>6.7</v>
      </c>
      <c r="AN1553" s="1993" t="s">
        <v>192</v>
      </c>
      <c r="BX1553"/>
      <c r="BY1553"/>
      <c r="BZ1553"/>
      <c r="CA1553"/>
      <c r="CB1553"/>
      <c r="CD1553" s="1060"/>
      <c r="CE1553" s="1286"/>
      <c r="CF1553" s="1060"/>
      <c r="CG1553" s="1060"/>
      <c r="CH1553" s="1060"/>
      <c r="CK1553" s="1645"/>
      <c r="CL1553" s="1645"/>
      <c r="CM1553" s="1645"/>
      <c r="CN1553"/>
      <c r="CO1553"/>
      <c r="CP1553"/>
      <c r="CQ1553"/>
      <c r="CR1553"/>
      <c r="CS1553" s="1060"/>
      <c r="CT1553" s="1060"/>
      <c r="CU1553" s="1060"/>
      <c r="CV1553" s="1060"/>
      <c r="CW1553" s="1060"/>
      <c r="CX1553" s="1060"/>
    </row>
    <row r="1554" spans="35:102" ht="15" customHeight="1" x14ac:dyDescent="0.3">
      <c r="AI1554" s="1996">
        <v>48251130211</v>
      </c>
      <c r="AJ1554" s="1997" t="s">
        <v>1855</v>
      </c>
      <c r="AK1554" s="1997">
        <v>69678</v>
      </c>
      <c r="AL1554" s="1998" t="s">
        <v>1727</v>
      </c>
      <c r="AM1554" s="1998">
        <v>7.6</v>
      </c>
      <c r="AN1554" s="1997" t="s">
        <v>192</v>
      </c>
      <c r="BX1554"/>
      <c r="BY1554"/>
      <c r="BZ1554"/>
      <c r="CA1554"/>
      <c r="CB1554"/>
      <c r="CD1554" s="1060"/>
      <c r="CE1554" s="1286"/>
      <c r="CF1554" s="1060"/>
      <c r="CG1554" s="1060"/>
      <c r="CH1554" s="1060"/>
      <c r="CK1554" s="1645"/>
      <c r="CL1554" s="1645"/>
      <c r="CM1554" s="1645"/>
      <c r="CN1554"/>
      <c r="CO1554"/>
      <c r="CP1554"/>
      <c r="CQ1554"/>
      <c r="CR1554"/>
      <c r="CS1554" s="1060"/>
      <c r="CT1554" s="1060"/>
      <c r="CU1554" s="1060"/>
      <c r="CV1554" s="1060"/>
      <c r="CW1554" s="1060"/>
      <c r="CX1554" s="1060"/>
    </row>
    <row r="1555" spans="35:102" ht="15" customHeight="1" x14ac:dyDescent="0.3">
      <c r="AI1555" s="1774">
        <v>48251130212</v>
      </c>
      <c r="AJ1555" s="1993" t="s">
        <v>1855</v>
      </c>
      <c r="AK1555" s="1993">
        <v>52697</v>
      </c>
      <c r="AL1555" s="1994" t="s">
        <v>1728</v>
      </c>
      <c r="AM1555" s="1994">
        <v>10.8</v>
      </c>
      <c r="AN1555" s="1993" t="s">
        <v>192</v>
      </c>
      <c r="BX1555"/>
      <c r="BY1555"/>
      <c r="BZ1555"/>
      <c r="CA1555"/>
      <c r="CB1555"/>
      <c r="CD1555" s="1060"/>
      <c r="CE1555" s="1286"/>
      <c r="CF1555" s="1060"/>
      <c r="CG1555" s="1060"/>
      <c r="CH1555" s="1060"/>
      <c r="CK1555" s="1645"/>
      <c r="CL1555" s="1645"/>
      <c r="CM1555" s="1645"/>
      <c r="CN1555"/>
      <c r="CO1555"/>
      <c r="CP1555"/>
      <c r="CQ1555"/>
      <c r="CR1555"/>
      <c r="CS1555" s="1060"/>
      <c r="CT1555" s="1060"/>
      <c r="CU1555" s="1060"/>
      <c r="CV1555" s="1060"/>
      <c r="CW1555" s="1060"/>
      <c r="CX1555" s="1060"/>
    </row>
    <row r="1556" spans="35:102" ht="15" customHeight="1" x14ac:dyDescent="0.3">
      <c r="AI1556" s="1996">
        <v>48251130213</v>
      </c>
      <c r="AJ1556" s="1997" t="s">
        <v>1855</v>
      </c>
      <c r="AK1556" s="1997">
        <v>61006</v>
      </c>
      <c r="AL1556" s="1998" t="s">
        <v>1727</v>
      </c>
      <c r="AM1556" s="1998">
        <v>14.6</v>
      </c>
      <c r="AN1556" s="1997" t="s">
        <v>192</v>
      </c>
      <c r="BX1556"/>
      <c r="BY1556"/>
      <c r="BZ1556"/>
      <c r="CA1556"/>
      <c r="CB1556"/>
      <c r="CD1556" s="1060"/>
      <c r="CE1556" s="1286"/>
      <c r="CF1556" s="1060"/>
      <c r="CG1556" s="1060"/>
      <c r="CH1556" s="1060"/>
      <c r="CK1556" s="1645"/>
      <c r="CL1556" s="1645"/>
      <c r="CM1556" s="1645"/>
      <c r="CN1556"/>
      <c r="CO1556"/>
      <c r="CP1556"/>
      <c r="CQ1556"/>
      <c r="CR1556"/>
      <c r="CS1556" s="1060"/>
      <c r="CT1556" s="1060"/>
      <c r="CU1556" s="1060"/>
      <c r="CV1556" s="1060"/>
      <c r="CW1556" s="1060"/>
      <c r="CX1556" s="1060"/>
    </row>
    <row r="1557" spans="35:102" ht="15" customHeight="1" x14ac:dyDescent="0.3">
      <c r="AI1557" s="1774">
        <v>48251130214</v>
      </c>
      <c r="AJ1557" s="1993" t="s">
        <v>1855</v>
      </c>
      <c r="AK1557" s="1993">
        <v>67895</v>
      </c>
      <c r="AL1557" s="1994" t="s">
        <v>1727</v>
      </c>
      <c r="AM1557" s="1994">
        <v>7</v>
      </c>
      <c r="AN1557" s="1993" t="s">
        <v>192</v>
      </c>
      <c r="BX1557"/>
      <c r="BY1557"/>
      <c r="BZ1557"/>
      <c r="CA1557"/>
      <c r="CB1557"/>
      <c r="CD1557" s="1060"/>
      <c r="CE1557" s="1286"/>
      <c r="CF1557" s="1060"/>
      <c r="CG1557" s="1060"/>
      <c r="CH1557" s="1060"/>
      <c r="CK1557" s="1645"/>
      <c r="CL1557" s="1645"/>
      <c r="CM1557" s="1645"/>
      <c r="CN1557"/>
      <c r="CO1557"/>
      <c r="CP1557"/>
      <c r="CQ1557"/>
      <c r="CR1557"/>
      <c r="CS1557" s="1060"/>
      <c r="CT1557" s="1060"/>
      <c r="CU1557" s="1060"/>
      <c r="CV1557" s="1060"/>
      <c r="CW1557" s="1060"/>
      <c r="CX1557" s="1060"/>
    </row>
    <row r="1558" spans="35:102" ht="15" customHeight="1" x14ac:dyDescent="0.3">
      <c r="AI1558" s="1996">
        <v>48251130215</v>
      </c>
      <c r="AJ1558" s="1997" t="s">
        <v>1855</v>
      </c>
      <c r="AK1558" s="1997">
        <v>76406</v>
      </c>
      <c r="AL1558" s="1998" t="s">
        <v>1727</v>
      </c>
      <c r="AM1558" s="1998">
        <v>4.9000000000000004</v>
      </c>
      <c r="AN1558" s="1997" t="s">
        <v>192</v>
      </c>
      <c r="BX1558"/>
      <c r="BY1558"/>
      <c r="BZ1558"/>
      <c r="CA1558"/>
      <c r="CB1558"/>
      <c r="CD1558" s="1060"/>
      <c r="CE1558" s="1286"/>
      <c r="CF1558" s="1060"/>
      <c r="CG1558" s="1060"/>
      <c r="CH1558" s="1060"/>
      <c r="CK1558" s="1645"/>
      <c r="CL1558" s="1645"/>
      <c r="CM1558" s="1645"/>
      <c r="CN1558"/>
      <c r="CO1558"/>
      <c r="CP1558"/>
      <c r="CQ1558"/>
      <c r="CR1558"/>
      <c r="CS1558" s="1060"/>
      <c r="CT1558" s="1060"/>
      <c r="CU1558" s="1060"/>
      <c r="CV1558" s="1060"/>
      <c r="CW1558" s="1060"/>
      <c r="CX1558" s="1060"/>
    </row>
    <row r="1559" spans="35:102" ht="15" customHeight="1" x14ac:dyDescent="0.3">
      <c r="AI1559" s="1774">
        <v>48251130302</v>
      </c>
      <c r="AJ1559" s="1993" t="s">
        <v>1855</v>
      </c>
      <c r="AK1559" s="1993">
        <v>45242</v>
      </c>
      <c r="AL1559" s="1994" t="s">
        <v>1728</v>
      </c>
      <c r="AM1559" s="1994">
        <v>17.600000000000001</v>
      </c>
      <c r="AN1559" s="1993" t="s">
        <v>192</v>
      </c>
      <c r="BX1559"/>
      <c r="BY1559"/>
      <c r="BZ1559"/>
      <c r="CA1559"/>
      <c r="CB1559"/>
      <c r="CD1559" s="1060"/>
      <c r="CE1559" s="1286"/>
      <c r="CF1559" s="1060"/>
      <c r="CG1559" s="1060"/>
      <c r="CH1559" s="1060"/>
      <c r="CK1559" s="1645"/>
      <c r="CL1559" s="1645"/>
      <c r="CM1559" s="1645"/>
      <c r="CN1559"/>
      <c r="CO1559"/>
      <c r="CP1559"/>
      <c r="CQ1559"/>
      <c r="CR1559"/>
      <c r="CS1559" s="1060"/>
      <c r="CT1559" s="1060"/>
      <c r="CU1559" s="1060"/>
      <c r="CV1559" s="1060"/>
      <c r="CW1559" s="1060"/>
      <c r="CX1559" s="1060"/>
    </row>
    <row r="1560" spans="35:102" ht="15" customHeight="1" x14ac:dyDescent="0.3">
      <c r="AI1560" s="1996">
        <v>48251130303</v>
      </c>
      <c r="AJ1560" s="1997" t="s">
        <v>1855</v>
      </c>
      <c r="AK1560" s="1997">
        <v>42450</v>
      </c>
      <c r="AL1560" s="1998" t="s">
        <v>1730</v>
      </c>
      <c r="AM1560" s="1998">
        <v>14.7</v>
      </c>
      <c r="AN1560" s="1997" t="s">
        <v>192</v>
      </c>
      <c r="BX1560"/>
      <c r="BY1560"/>
      <c r="BZ1560"/>
      <c r="CA1560"/>
      <c r="CB1560"/>
      <c r="CD1560" s="1060"/>
      <c r="CE1560" s="1286"/>
      <c r="CF1560" s="1060"/>
      <c r="CG1560" s="1060"/>
      <c r="CH1560" s="1060"/>
      <c r="CK1560" s="1645"/>
      <c r="CL1560" s="1645"/>
      <c r="CM1560" s="1645"/>
      <c r="CN1560"/>
      <c r="CO1560"/>
      <c r="CP1560"/>
      <c r="CQ1560"/>
      <c r="CR1560"/>
      <c r="CS1560" s="1060"/>
      <c r="CT1560" s="1060"/>
      <c r="CU1560" s="1060"/>
      <c r="CV1560" s="1060"/>
      <c r="CW1560" s="1060"/>
      <c r="CX1560" s="1060"/>
    </row>
    <row r="1561" spans="35:102" ht="15" customHeight="1" x14ac:dyDescent="0.3">
      <c r="AI1561" s="1774">
        <v>48251130304</v>
      </c>
      <c r="AJ1561" s="1993" t="s">
        <v>1855</v>
      </c>
      <c r="AK1561" s="1993">
        <v>52153</v>
      </c>
      <c r="AL1561" s="1994" t="s">
        <v>1728</v>
      </c>
      <c r="AM1561" s="1994">
        <v>15.4</v>
      </c>
      <c r="AN1561" s="1993" t="s">
        <v>192</v>
      </c>
      <c r="BX1561"/>
      <c r="BY1561"/>
      <c r="BZ1561"/>
      <c r="CA1561"/>
      <c r="CB1561"/>
      <c r="CD1561" s="1060"/>
      <c r="CE1561" s="1286"/>
      <c r="CF1561" s="1060"/>
      <c r="CG1561" s="1060"/>
      <c r="CH1561" s="1060"/>
      <c r="CK1561" s="1645"/>
      <c r="CL1561" s="1645"/>
      <c r="CM1561" s="1645"/>
      <c r="CN1561"/>
      <c r="CO1561"/>
      <c r="CP1561"/>
      <c r="CQ1561"/>
      <c r="CR1561"/>
      <c r="CS1561" s="1060"/>
      <c r="CT1561" s="1060"/>
      <c r="CU1561" s="1060"/>
      <c r="CV1561" s="1060"/>
      <c r="CW1561" s="1060"/>
      <c r="CX1561" s="1060"/>
    </row>
    <row r="1562" spans="35:102" ht="15" customHeight="1" x14ac:dyDescent="0.3">
      <c r="AI1562" s="1996">
        <v>48251130405</v>
      </c>
      <c r="AJ1562" s="1997" t="s">
        <v>1855</v>
      </c>
      <c r="AK1562" s="1997">
        <v>69750</v>
      </c>
      <c r="AL1562" s="1998" t="s">
        <v>1727</v>
      </c>
      <c r="AM1562" s="1998">
        <v>4.5</v>
      </c>
      <c r="AN1562" s="1997" t="s">
        <v>192</v>
      </c>
      <c r="BX1562"/>
      <c r="BY1562"/>
      <c r="BZ1562"/>
      <c r="CA1562"/>
      <c r="CB1562"/>
      <c r="CD1562" s="1060"/>
      <c r="CE1562" s="1286"/>
      <c r="CF1562" s="1060"/>
      <c r="CG1562" s="1060"/>
      <c r="CH1562" s="1060"/>
      <c r="CK1562" s="1645"/>
      <c r="CL1562" s="1645"/>
      <c r="CM1562" s="1645"/>
      <c r="CN1562"/>
      <c r="CO1562"/>
      <c r="CP1562"/>
      <c r="CQ1562"/>
      <c r="CR1562"/>
      <c r="CS1562" s="1060"/>
      <c r="CT1562" s="1060"/>
      <c r="CU1562" s="1060"/>
      <c r="CV1562" s="1060"/>
      <c r="CW1562" s="1060"/>
      <c r="CX1562" s="1060"/>
    </row>
    <row r="1563" spans="35:102" ht="15" customHeight="1" x14ac:dyDescent="0.3">
      <c r="AI1563" s="1774">
        <v>48251130406</v>
      </c>
      <c r="AJ1563" s="1993" t="s">
        <v>1855</v>
      </c>
      <c r="AK1563" s="1993">
        <v>86167</v>
      </c>
      <c r="AL1563" s="1994" t="s">
        <v>1729</v>
      </c>
      <c r="AM1563" s="1994">
        <v>5.5</v>
      </c>
      <c r="AN1563" s="1993" t="s">
        <v>192</v>
      </c>
      <c r="BX1563"/>
      <c r="BY1563"/>
      <c r="BZ1563"/>
      <c r="CA1563"/>
      <c r="CB1563"/>
      <c r="CD1563" s="1060"/>
      <c r="CE1563" s="1286"/>
      <c r="CF1563" s="1060"/>
      <c r="CG1563" s="1060"/>
      <c r="CH1563" s="1060"/>
      <c r="CK1563" s="1645"/>
      <c r="CL1563" s="1645"/>
      <c r="CM1563" s="1645"/>
      <c r="CN1563"/>
      <c r="CO1563"/>
      <c r="CP1563"/>
      <c r="CQ1563"/>
      <c r="CR1563"/>
      <c r="CS1563" s="1060"/>
      <c r="CT1563" s="1060"/>
      <c r="CU1563" s="1060"/>
      <c r="CV1563" s="1060"/>
      <c r="CW1563" s="1060"/>
      <c r="CX1563" s="1060"/>
    </row>
    <row r="1564" spans="35:102" ht="15" customHeight="1" x14ac:dyDescent="0.3">
      <c r="AI1564" s="1996">
        <v>48251130407</v>
      </c>
      <c r="AJ1564" s="1997" t="s">
        <v>1855</v>
      </c>
      <c r="AK1564" s="1997">
        <v>56294</v>
      </c>
      <c r="AL1564" s="1998" t="s">
        <v>1728</v>
      </c>
      <c r="AM1564" s="1998">
        <v>14.6</v>
      </c>
      <c r="AN1564" s="1997" t="s">
        <v>192</v>
      </c>
      <c r="BX1564"/>
      <c r="BY1564"/>
      <c r="BZ1564"/>
      <c r="CA1564"/>
      <c r="CB1564"/>
      <c r="CD1564" s="1060"/>
      <c r="CE1564" s="1286"/>
      <c r="CF1564" s="1060"/>
      <c r="CG1564" s="1060"/>
      <c r="CH1564" s="1060"/>
      <c r="CK1564" s="1645"/>
      <c r="CL1564" s="1645"/>
      <c r="CM1564" s="1645"/>
      <c r="CN1564"/>
      <c r="CO1564"/>
      <c r="CP1564"/>
      <c r="CQ1564"/>
      <c r="CR1564"/>
      <c r="CS1564" s="1060"/>
      <c r="CT1564" s="1060"/>
      <c r="CU1564" s="1060"/>
      <c r="CV1564" s="1060"/>
      <c r="CW1564" s="1060"/>
      <c r="CX1564" s="1060"/>
    </row>
    <row r="1565" spans="35:102" ht="15" customHeight="1" x14ac:dyDescent="0.3">
      <c r="AI1565" s="1774">
        <v>48251130408</v>
      </c>
      <c r="AJ1565" s="1993" t="s">
        <v>1855</v>
      </c>
      <c r="AK1565" s="1993">
        <v>58095</v>
      </c>
      <c r="AL1565" s="1994" t="s">
        <v>1728</v>
      </c>
      <c r="AM1565" s="1994">
        <v>7.9</v>
      </c>
      <c r="AN1565" s="1993" t="s">
        <v>192</v>
      </c>
      <c r="BX1565"/>
      <c r="BY1565"/>
      <c r="BZ1565"/>
      <c r="CA1565"/>
      <c r="CB1565"/>
      <c r="CD1565" s="1060"/>
      <c r="CE1565" s="1286"/>
      <c r="CF1565" s="1060"/>
      <c r="CG1565" s="1060"/>
      <c r="CH1565" s="1060"/>
      <c r="CK1565" s="1645"/>
      <c r="CL1565" s="1645"/>
      <c r="CM1565" s="1645"/>
      <c r="CN1565"/>
      <c r="CO1565"/>
      <c r="CP1565"/>
      <c r="CQ1565"/>
      <c r="CR1565"/>
      <c r="CS1565" s="1060"/>
      <c r="CT1565" s="1060"/>
      <c r="CU1565" s="1060"/>
      <c r="CV1565" s="1060"/>
      <c r="CW1565" s="1060"/>
      <c r="CX1565" s="1060"/>
    </row>
    <row r="1566" spans="35:102" ht="15" customHeight="1" x14ac:dyDescent="0.3">
      <c r="AI1566" s="1996">
        <v>48251130409</v>
      </c>
      <c r="AJ1566" s="1997" t="s">
        <v>1855</v>
      </c>
      <c r="AK1566" s="1997">
        <v>53333</v>
      </c>
      <c r="AL1566" s="1998" t="s">
        <v>1728</v>
      </c>
      <c r="AM1566" s="1998">
        <v>16.7</v>
      </c>
      <c r="AN1566" s="1997" t="s">
        <v>192</v>
      </c>
      <c r="BX1566"/>
      <c r="BY1566"/>
      <c r="BZ1566"/>
      <c r="CA1566"/>
      <c r="CB1566"/>
      <c r="CD1566" s="1060"/>
      <c r="CE1566" s="1286"/>
      <c r="CF1566" s="1060"/>
      <c r="CG1566" s="1060"/>
      <c r="CH1566" s="1060"/>
      <c r="CK1566" s="1645"/>
      <c r="CL1566" s="1645"/>
      <c r="CM1566" s="1645"/>
      <c r="CN1566"/>
      <c r="CO1566"/>
      <c r="CP1566"/>
      <c r="CQ1566"/>
      <c r="CR1566"/>
      <c r="CS1566" s="1060"/>
      <c r="CT1566" s="1060"/>
      <c r="CU1566" s="1060"/>
      <c r="CV1566" s="1060"/>
      <c r="CW1566" s="1060"/>
      <c r="CX1566" s="1060"/>
    </row>
    <row r="1567" spans="35:102" ht="15" customHeight="1" x14ac:dyDescent="0.3">
      <c r="AI1567" s="1774">
        <v>48251130410</v>
      </c>
      <c r="AJ1567" s="1993" t="s">
        <v>1855</v>
      </c>
      <c r="AK1567" s="1993">
        <v>55976</v>
      </c>
      <c r="AL1567" s="1994" t="s">
        <v>1728</v>
      </c>
      <c r="AM1567" s="1994">
        <v>9.5</v>
      </c>
      <c r="AN1567" s="1993" t="s">
        <v>192</v>
      </c>
      <c r="BX1567"/>
      <c r="BY1567"/>
      <c r="BZ1567"/>
      <c r="CA1567"/>
      <c r="CB1567"/>
      <c r="CD1567" s="1060"/>
      <c r="CE1567" s="1286"/>
      <c r="CF1567" s="1060"/>
      <c r="CG1567" s="1060"/>
      <c r="CH1567" s="1060"/>
      <c r="CK1567" s="1645"/>
      <c r="CL1567" s="1645"/>
      <c r="CM1567" s="1645"/>
      <c r="CN1567"/>
      <c r="CO1567"/>
      <c r="CP1567"/>
      <c r="CQ1567"/>
      <c r="CR1567"/>
      <c r="CS1567" s="1060"/>
      <c r="CT1567" s="1060"/>
      <c r="CU1567" s="1060"/>
      <c r="CV1567" s="1060"/>
      <c r="CW1567" s="1060"/>
      <c r="CX1567" s="1060"/>
    </row>
    <row r="1568" spans="35:102" ht="15" customHeight="1" x14ac:dyDescent="0.3">
      <c r="AI1568" s="1996">
        <v>48251130500</v>
      </c>
      <c r="AJ1568" s="1997" t="s">
        <v>1855</v>
      </c>
      <c r="AK1568" s="1997">
        <v>67010</v>
      </c>
      <c r="AL1568" s="1998" t="s">
        <v>1727</v>
      </c>
      <c r="AM1568" s="1998">
        <v>9.1999999999999993</v>
      </c>
      <c r="AN1568" s="1997" t="s">
        <v>192</v>
      </c>
      <c r="BX1568"/>
      <c r="BY1568"/>
      <c r="BZ1568"/>
      <c r="CA1568"/>
      <c r="CB1568"/>
      <c r="CD1568" s="1060"/>
      <c r="CE1568" s="1286"/>
      <c r="CF1568" s="1060"/>
      <c r="CG1568" s="1060"/>
      <c r="CH1568" s="1060"/>
      <c r="CK1568" s="1645"/>
      <c r="CL1568" s="1645"/>
      <c r="CM1568" s="1645"/>
      <c r="CN1568"/>
      <c r="CO1568"/>
      <c r="CP1568"/>
      <c r="CQ1568"/>
      <c r="CR1568"/>
      <c r="CS1568" s="1060"/>
      <c r="CT1568" s="1060"/>
      <c r="CU1568" s="1060"/>
      <c r="CV1568" s="1060"/>
      <c r="CW1568" s="1060"/>
      <c r="CX1568" s="1060"/>
    </row>
    <row r="1569" spans="35:102" ht="15" customHeight="1" x14ac:dyDescent="0.3">
      <c r="AI1569" s="1774">
        <v>48251130601</v>
      </c>
      <c r="AJ1569" s="1993" t="s">
        <v>1855</v>
      </c>
      <c r="AK1569" s="1993">
        <v>60152</v>
      </c>
      <c r="AL1569" s="1994" t="s">
        <v>1728</v>
      </c>
      <c r="AM1569" s="1994">
        <v>14.1</v>
      </c>
      <c r="AN1569" s="1993" t="s">
        <v>192</v>
      </c>
      <c r="BX1569"/>
      <c r="BY1569"/>
      <c r="BZ1569"/>
      <c r="CA1569"/>
      <c r="CB1569"/>
      <c r="CD1569" s="1060"/>
      <c r="CE1569" s="1286"/>
      <c r="CF1569" s="1060"/>
      <c r="CG1569" s="1060"/>
      <c r="CH1569" s="1060"/>
      <c r="CK1569" s="1645"/>
      <c r="CL1569" s="1645"/>
      <c r="CM1569" s="1645"/>
      <c r="CN1569"/>
      <c r="CO1569"/>
      <c r="CP1569"/>
      <c r="CQ1569"/>
      <c r="CR1569"/>
      <c r="CS1569" s="1060"/>
      <c r="CT1569" s="1060"/>
      <c r="CU1569" s="1060"/>
      <c r="CV1569" s="1060"/>
      <c r="CW1569" s="1060"/>
      <c r="CX1569" s="1060"/>
    </row>
    <row r="1570" spans="35:102" ht="15" customHeight="1" x14ac:dyDescent="0.3">
      <c r="AI1570" s="1996">
        <v>48251130602</v>
      </c>
      <c r="AJ1570" s="1997" t="s">
        <v>1855</v>
      </c>
      <c r="AK1570" s="1997">
        <v>62039</v>
      </c>
      <c r="AL1570" s="1998" t="s">
        <v>1727</v>
      </c>
      <c r="AM1570" s="1998">
        <v>10</v>
      </c>
      <c r="AN1570" s="1997" t="s">
        <v>192</v>
      </c>
      <c r="BX1570"/>
      <c r="BY1570"/>
      <c r="BZ1570"/>
      <c r="CA1570"/>
      <c r="CB1570"/>
      <c r="CD1570" s="1060"/>
      <c r="CE1570" s="1286"/>
      <c r="CF1570" s="1060"/>
      <c r="CG1570" s="1060"/>
      <c r="CH1570" s="1060"/>
      <c r="CK1570" s="1645"/>
      <c r="CL1570" s="1645"/>
      <c r="CM1570" s="1645"/>
      <c r="CN1570"/>
      <c r="CO1570"/>
      <c r="CP1570"/>
      <c r="CQ1570"/>
      <c r="CR1570"/>
      <c r="CS1570" s="1060"/>
      <c r="CT1570" s="1060"/>
      <c r="CU1570" s="1060"/>
      <c r="CV1570" s="1060"/>
      <c r="CW1570" s="1060"/>
      <c r="CX1570" s="1060"/>
    </row>
    <row r="1571" spans="35:102" ht="15" customHeight="1" x14ac:dyDescent="0.3">
      <c r="AI1571" s="1774">
        <v>48251130700</v>
      </c>
      <c r="AJ1571" s="1993" t="s">
        <v>1855</v>
      </c>
      <c r="AK1571" s="1993">
        <v>50117</v>
      </c>
      <c r="AL1571" s="1994" t="s">
        <v>1728</v>
      </c>
      <c r="AM1571" s="1994">
        <v>11.3</v>
      </c>
      <c r="AN1571" s="1993" t="s">
        <v>192</v>
      </c>
      <c r="BX1571"/>
      <c r="BY1571"/>
      <c r="BZ1571"/>
      <c r="CA1571"/>
      <c r="CB1571"/>
      <c r="CD1571" s="1060"/>
      <c r="CE1571" s="1286"/>
      <c r="CF1571" s="1060"/>
      <c r="CG1571" s="1060"/>
      <c r="CH1571" s="1060"/>
      <c r="CK1571" s="1645"/>
      <c r="CL1571" s="1645"/>
      <c r="CM1571" s="1645"/>
      <c r="CN1571"/>
      <c r="CO1571"/>
      <c r="CP1571"/>
      <c r="CQ1571"/>
      <c r="CR1571"/>
      <c r="CS1571" s="1060"/>
      <c r="CT1571" s="1060"/>
      <c r="CU1571" s="1060"/>
      <c r="CV1571" s="1060"/>
      <c r="CW1571" s="1060"/>
      <c r="CX1571" s="1060"/>
    </row>
    <row r="1572" spans="35:102" ht="15" customHeight="1" x14ac:dyDescent="0.3">
      <c r="AI1572" s="1996">
        <v>48251130800</v>
      </c>
      <c r="AJ1572" s="1997" t="s">
        <v>1855</v>
      </c>
      <c r="AK1572" s="1997">
        <v>24988</v>
      </c>
      <c r="AL1572" s="1998" t="s">
        <v>1730</v>
      </c>
      <c r="AM1572" s="1998">
        <v>40.9</v>
      </c>
      <c r="AN1572" s="1997" t="s">
        <v>193</v>
      </c>
      <c r="BX1572"/>
      <c r="BY1572"/>
      <c r="BZ1572"/>
      <c r="CA1572"/>
      <c r="CB1572"/>
      <c r="CD1572" s="1060"/>
      <c r="CE1572" s="1286"/>
      <c r="CF1572" s="1060"/>
      <c r="CG1572" s="1060"/>
      <c r="CH1572" s="1060"/>
      <c r="CK1572" s="1645"/>
      <c r="CL1572" s="1645"/>
      <c r="CM1572" s="1645"/>
      <c r="CN1572"/>
      <c r="CO1572"/>
      <c r="CP1572"/>
      <c r="CQ1572"/>
      <c r="CR1572"/>
      <c r="CS1572" s="1060"/>
      <c r="CT1572" s="1060"/>
      <c r="CU1572" s="1060"/>
      <c r="CV1572" s="1060"/>
      <c r="CW1572" s="1060"/>
      <c r="CX1572" s="1060"/>
    </row>
    <row r="1573" spans="35:102" ht="15" customHeight="1" x14ac:dyDescent="0.3">
      <c r="AI1573" s="1774">
        <v>48251130900</v>
      </c>
      <c r="AJ1573" s="1993" t="s">
        <v>1855</v>
      </c>
      <c r="AK1573" s="1993">
        <v>38472</v>
      </c>
      <c r="AL1573" s="1994" t="s">
        <v>1730</v>
      </c>
      <c r="AM1573" s="1994">
        <v>24.1</v>
      </c>
      <c r="AN1573" s="1993" t="s">
        <v>193</v>
      </c>
      <c r="BX1573"/>
      <c r="BY1573"/>
      <c r="BZ1573"/>
      <c r="CA1573"/>
      <c r="CB1573"/>
      <c r="CD1573" s="1060"/>
      <c r="CE1573" s="1286"/>
      <c r="CF1573" s="1060"/>
      <c r="CG1573" s="1060"/>
      <c r="CH1573" s="1060"/>
      <c r="CK1573" s="1645"/>
      <c r="CL1573" s="1645"/>
      <c r="CM1573" s="1645"/>
      <c r="CN1573"/>
      <c r="CO1573"/>
      <c r="CP1573"/>
      <c r="CQ1573"/>
      <c r="CR1573"/>
      <c r="CS1573" s="1060"/>
      <c r="CT1573" s="1060"/>
      <c r="CU1573" s="1060"/>
      <c r="CV1573" s="1060"/>
      <c r="CW1573" s="1060"/>
      <c r="CX1573" s="1060"/>
    </row>
    <row r="1574" spans="35:102" ht="15" customHeight="1" x14ac:dyDescent="0.3">
      <c r="AI1574" s="1996">
        <v>48251131000</v>
      </c>
      <c r="AJ1574" s="1997" t="s">
        <v>1855</v>
      </c>
      <c r="AK1574" s="1997">
        <v>83446</v>
      </c>
      <c r="AL1574" s="1998" t="s">
        <v>1727</v>
      </c>
      <c r="AM1574" s="1998">
        <v>13.1</v>
      </c>
      <c r="AN1574" s="1997" t="s">
        <v>192</v>
      </c>
      <c r="BX1574"/>
      <c r="BY1574"/>
      <c r="BZ1574"/>
      <c r="CA1574"/>
      <c r="CB1574"/>
      <c r="CD1574" s="1060"/>
      <c r="CE1574" s="1286"/>
      <c r="CF1574" s="1060"/>
      <c r="CG1574" s="1060"/>
      <c r="CH1574" s="1060"/>
      <c r="CK1574" s="1645"/>
      <c r="CL1574" s="1645"/>
      <c r="CM1574" s="1645"/>
      <c r="CN1574"/>
      <c r="CO1574"/>
      <c r="CP1574"/>
      <c r="CQ1574"/>
      <c r="CR1574"/>
      <c r="CS1574" s="1060"/>
      <c r="CT1574" s="1060"/>
      <c r="CU1574" s="1060"/>
      <c r="CV1574" s="1060"/>
      <c r="CW1574" s="1060"/>
      <c r="CX1574" s="1060"/>
    </row>
    <row r="1575" spans="35:102" ht="15" customHeight="1" x14ac:dyDescent="0.3">
      <c r="AI1575" s="1774">
        <v>48251131100</v>
      </c>
      <c r="AJ1575" s="1993" t="s">
        <v>1855</v>
      </c>
      <c r="AK1575" s="1993">
        <v>50236</v>
      </c>
      <c r="AL1575" s="1994" t="s">
        <v>1728</v>
      </c>
      <c r="AM1575" s="1994">
        <v>6.5</v>
      </c>
      <c r="AN1575" s="1993" t="s">
        <v>192</v>
      </c>
      <c r="BX1575"/>
      <c r="BY1575"/>
      <c r="BZ1575"/>
      <c r="CA1575"/>
      <c r="CB1575"/>
      <c r="CD1575" s="1060"/>
      <c r="CE1575" s="1286"/>
      <c r="CF1575" s="1060"/>
      <c r="CG1575" s="1060"/>
      <c r="CH1575" s="1060"/>
      <c r="CK1575" s="1645"/>
      <c r="CL1575" s="1645"/>
      <c r="CM1575" s="1645"/>
      <c r="CN1575"/>
      <c r="CO1575"/>
      <c r="CP1575"/>
      <c r="CQ1575"/>
      <c r="CR1575"/>
      <c r="CS1575" s="1060"/>
      <c r="CT1575" s="1060"/>
      <c r="CU1575" s="1060"/>
      <c r="CV1575" s="1060"/>
      <c r="CW1575" s="1060"/>
      <c r="CX1575" s="1060"/>
    </row>
    <row r="1576" spans="35:102" ht="15" customHeight="1" x14ac:dyDescent="0.3">
      <c r="AI1576" s="1996">
        <v>48257050201</v>
      </c>
      <c r="AJ1576" s="1997" t="s">
        <v>1858</v>
      </c>
      <c r="AK1576" s="1997">
        <v>78542</v>
      </c>
      <c r="AL1576" s="1998" t="s">
        <v>1727</v>
      </c>
      <c r="AM1576" s="1998">
        <v>4.9000000000000004</v>
      </c>
      <c r="AN1576" s="1997" t="s">
        <v>192</v>
      </c>
      <c r="BX1576"/>
      <c r="BY1576"/>
      <c r="BZ1576"/>
      <c r="CA1576"/>
      <c r="CB1576"/>
      <c r="CD1576" s="1060"/>
      <c r="CE1576" s="1286"/>
      <c r="CF1576" s="1060"/>
      <c r="CG1576" s="1060"/>
      <c r="CH1576" s="1060"/>
      <c r="CK1576" s="1645"/>
      <c r="CL1576" s="1645"/>
      <c r="CM1576" s="1645"/>
      <c r="CN1576"/>
      <c r="CO1576"/>
      <c r="CP1576"/>
      <c r="CQ1576"/>
      <c r="CR1576"/>
      <c r="CS1576" s="1060"/>
      <c r="CT1576" s="1060"/>
      <c r="CU1576" s="1060"/>
      <c r="CV1576" s="1060"/>
      <c r="CW1576" s="1060"/>
      <c r="CX1576" s="1060"/>
    </row>
    <row r="1577" spans="35:102" ht="15" customHeight="1" x14ac:dyDescent="0.3">
      <c r="AI1577" s="1774">
        <v>48257050203</v>
      </c>
      <c r="AJ1577" s="1993" t="s">
        <v>1858</v>
      </c>
      <c r="AK1577" s="1993">
        <v>81852</v>
      </c>
      <c r="AL1577" s="1994" t="s">
        <v>1727</v>
      </c>
      <c r="AM1577" s="1994">
        <v>3.7</v>
      </c>
      <c r="AN1577" s="1993" t="s">
        <v>192</v>
      </c>
      <c r="BX1577"/>
      <c r="BY1577"/>
      <c r="BZ1577"/>
      <c r="CA1577"/>
      <c r="CB1577"/>
      <c r="CD1577" s="1060"/>
      <c r="CE1577" s="1286"/>
      <c r="CF1577" s="1060"/>
      <c r="CG1577" s="1060"/>
      <c r="CH1577" s="1060"/>
      <c r="CK1577" s="1645"/>
      <c r="CL1577" s="1645"/>
      <c r="CM1577" s="1645"/>
      <c r="CN1577"/>
      <c r="CO1577"/>
      <c r="CP1577"/>
      <c r="CQ1577"/>
      <c r="CR1577"/>
      <c r="CS1577" s="1060"/>
      <c r="CT1577" s="1060"/>
      <c r="CU1577" s="1060"/>
      <c r="CV1577" s="1060"/>
      <c r="CW1577" s="1060"/>
      <c r="CX1577" s="1060"/>
    </row>
    <row r="1578" spans="35:102" ht="15" customHeight="1" x14ac:dyDescent="0.3">
      <c r="AI1578" s="1996">
        <v>48257050204</v>
      </c>
      <c r="AJ1578" s="1997" t="s">
        <v>1858</v>
      </c>
      <c r="AK1578" s="1997">
        <v>81250</v>
      </c>
      <c r="AL1578" s="1998" t="s">
        <v>1727</v>
      </c>
      <c r="AM1578" s="1998">
        <v>7.8</v>
      </c>
      <c r="AN1578" s="1997" t="s">
        <v>192</v>
      </c>
      <c r="BX1578"/>
      <c r="BY1578"/>
      <c r="BZ1578"/>
      <c r="CA1578"/>
      <c r="CB1578"/>
      <c r="CD1578" s="1060"/>
      <c r="CE1578" s="1286"/>
      <c r="CF1578" s="1060"/>
      <c r="CG1578" s="1060"/>
      <c r="CH1578" s="1060"/>
      <c r="CK1578" s="1645"/>
      <c r="CL1578" s="1645"/>
      <c r="CM1578" s="1645"/>
      <c r="CN1578"/>
      <c r="CO1578"/>
      <c r="CP1578"/>
      <c r="CQ1578"/>
      <c r="CR1578"/>
      <c r="CS1578" s="1060"/>
      <c r="CT1578" s="1060"/>
      <c r="CU1578" s="1060"/>
      <c r="CV1578" s="1060"/>
      <c r="CW1578" s="1060"/>
      <c r="CX1578" s="1060"/>
    </row>
    <row r="1579" spans="35:102" ht="15" customHeight="1" x14ac:dyDescent="0.3">
      <c r="AI1579" s="1774">
        <v>48257050205</v>
      </c>
      <c r="AJ1579" s="1993" t="s">
        <v>1858</v>
      </c>
      <c r="AK1579" s="1993">
        <v>97917</v>
      </c>
      <c r="AL1579" s="1994" t="s">
        <v>1729</v>
      </c>
      <c r="AM1579" s="1994">
        <v>6.3</v>
      </c>
      <c r="AN1579" s="1993" t="s">
        <v>192</v>
      </c>
      <c r="BX1579"/>
      <c r="BY1579"/>
      <c r="BZ1579"/>
      <c r="CA1579"/>
      <c r="CB1579"/>
      <c r="CD1579" s="1060"/>
      <c r="CE1579" s="1286"/>
      <c r="CF1579" s="1060"/>
      <c r="CG1579" s="1060"/>
      <c r="CH1579" s="1060"/>
      <c r="CK1579" s="1645"/>
      <c r="CL1579" s="1645"/>
      <c r="CM1579" s="1645"/>
      <c r="CN1579"/>
      <c r="CO1579"/>
      <c r="CP1579"/>
      <c r="CQ1579"/>
      <c r="CR1579"/>
      <c r="CS1579" s="1060"/>
      <c r="CT1579" s="1060"/>
      <c r="CU1579" s="1060"/>
      <c r="CV1579" s="1060"/>
      <c r="CW1579" s="1060"/>
      <c r="CX1579" s="1060"/>
    </row>
    <row r="1580" spans="35:102" ht="15" customHeight="1" x14ac:dyDescent="0.3">
      <c r="AI1580" s="1996">
        <v>48257050206</v>
      </c>
      <c r="AJ1580" s="1997" t="s">
        <v>1858</v>
      </c>
      <c r="AK1580" s="1997">
        <v>101423</v>
      </c>
      <c r="AL1580" s="1998" t="s">
        <v>1729</v>
      </c>
      <c r="AM1580" s="1998">
        <v>5.3</v>
      </c>
      <c r="AN1580" s="1997" t="s">
        <v>192</v>
      </c>
      <c r="BX1580"/>
      <c r="BY1580"/>
      <c r="BZ1580"/>
      <c r="CA1580"/>
      <c r="CB1580"/>
      <c r="CD1580" s="1060"/>
      <c r="CE1580" s="1286"/>
      <c r="CF1580" s="1060"/>
      <c r="CG1580" s="1060"/>
      <c r="CH1580" s="1060"/>
      <c r="CK1580" s="1645"/>
      <c r="CL1580" s="1645"/>
      <c r="CM1580" s="1645"/>
      <c r="CN1580"/>
      <c r="CO1580"/>
      <c r="CP1580"/>
      <c r="CQ1580"/>
      <c r="CR1580"/>
      <c r="CS1580" s="1060"/>
      <c r="CT1580" s="1060"/>
      <c r="CU1580" s="1060"/>
      <c r="CV1580" s="1060"/>
      <c r="CW1580" s="1060"/>
      <c r="CX1580" s="1060"/>
    </row>
    <row r="1581" spans="35:102" ht="15" customHeight="1" x14ac:dyDescent="0.3">
      <c r="AI1581" s="1774">
        <v>48257050300</v>
      </c>
      <c r="AJ1581" s="1993" t="s">
        <v>1858</v>
      </c>
      <c r="AK1581" s="1993">
        <v>45352</v>
      </c>
      <c r="AL1581" s="1994" t="s">
        <v>1728</v>
      </c>
      <c r="AM1581" s="1994">
        <v>25.2</v>
      </c>
      <c r="AN1581" s="1993" t="s">
        <v>193</v>
      </c>
      <c r="BX1581"/>
      <c r="BY1581"/>
      <c r="BZ1581"/>
      <c r="CA1581"/>
      <c r="CB1581"/>
      <c r="CD1581" s="1060"/>
      <c r="CE1581" s="1286"/>
      <c r="CF1581" s="1060"/>
      <c r="CG1581" s="1060"/>
      <c r="CH1581" s="1060"/>
      <c r="CK1581" s="1645"/>
      <c r="CL1581" s="1645"/>
      <c r="CM1581" s="1645"/>
      <c r="CN1581"/>
      <c r="CO1581"/>
      <c r="CP1581"/>
      <c r="CQ1581"/>
      <c r="CR1581"/>
      <c r="CS1581" s="1060"/>
      <c r="CT1581" s="1060"/>
      <c r="CU1581" s="1060"/>
      <c r="CV1581" s="1060"/>
      <c r="CW1581" s="1060"/>
      <c r="CX1581" s="1060"/>
    </row>
    <row r="1582" spans="35:102" ht="15" customHeight="1" x14ac:dyDescent="0.3">
      <c r="AI1582" s="1996">
        <v>48257050400</v>
      </c>
      <c r="AJ1582" s="1997" t="s">
        <v>1858</v>
      </c>
      <c r="AK1582" s="1997">
        <v>58623</v>
      </c>
      <c r="AL1582" s="1998" t="s">
        <v>1728</v>
      </c>
      <c r="AM1582" s="1998">
        <v>23.4</v>
      </c>
      <c r="AN1582" s="1997" t="s">
        <v>193</v>
      </c>
      <c r="BX1582"/>
      <c r="BY1582"/>
      <c r="BZ1582"/>
      <c r="CA1582"/>
      <c r="CB1582"/>
      <c r="CD1582" s="1060"/>
      <c r="CE1582" s="1286"/>
      <c r="CF1582" s="1060"/>
      <c r="CG1582" s="1060"/>
      <c r="CH1582" s="1060"/>
      <c r="CK1582" s="1645"/>
      <c r="CL1582" s="1645"/>
      <c r="CM1582" s="1645"/>
      <c r="CN1582"/>
      <c r="CO1582"/>
      <c r="CP1582"/>
      <c r="CQ1582"/>
      <c r="CR1582"/>
      <c r="CS1582" s="1060"/>
      <c r="CT1582" s="1060"/>
      <c r="CU1582" s="1060"/>
      <c r="CV1582" s="1060"/>
      <c r="CW1582" s="1060"/>
      <c r="CX1582" s="1060"/>
    </row>
    <row r="1583" spans="35:102" ht="15" customHeight="1" x14ac:dyDescent="0.3">
      <c r="AI1583" s="1774">
        <v>48257050500</v>
      </c>
      <c r="AJ1583" s="1993" t="s">
        <v>1858</v>
      </c>
      <c r="AK1583" s="1993">
        <v>31238</v>
      </c>
      <c r="AL1583" s="1994" t="s">
        <v>1730</v>
      </c>
      <c r="AM1583" s="1994">
        <v>18.5</v>
      </c>
      <c r="AN1583" s="1993" t="s">
        <v>192</v>
      </c>
      <c r="BX1583"/>
      <c r="BY1583"/>
      <c r="BZ1583"/>
      <c r="CA1583"/>
      <c r="CB1583"/>
      <c r="CD1583" s="1060"/>
      <c r="CE1583" s="1286"/>
      <c r="CF1583" s="1060"/>
      <c r="CG1583" s="1060"/>
      <c r="CH1583" s="1060"/>
      <c r="CK1583" s="1645"/>
      <c r="CL1583" s="1645"/>
      <c r="CM1583" s="1645"/>
      <c r="CN1583"/>
      <c r="CO1583"/>
      <c r="CP1583"/>
      <c r="CQ1583"/>
      <c r="CR1583"/>
      <c r="CS1583" s="1060"/>
      <c r="CT1583" s="1060"/>
      <c r="CU1583" s="1060"/>
      <c r="CV1583" s="1060"/>
      <c r="CW1583" s="1060"/>
      <c r="CX1583" s="1060"/>
    </row>
    <row r="1584" spans="35:102" ht="15" customHeight="1" x14ac:dyDescent="0.3">
      <c r="AI1584" s="1996">
        <v>48257050600</v>
      </c>
      <c r="AJ1584" s="1997" t="s">
        <v>1858</v>
      </c>
      <c r="AK1584" s="1997">
        <v>52363</v>
      </c>
      <c r="AL1584" s="1998" t="s">
        <v>1728</v>
      </c>
      <c r="AM1584" s="1998">
        <v>10.1</v>
      </c>
      <c r="AN1584" s="1997" t="s">
        <v>192</v>
      </c>
      <c r="BX1584"/>
      <c r="BY1584"/>
      <c r="BZ1584"/>
      <c r="CA1584"/>
      <c r="CB1584"/>
      <c r="CD1584" s="1060"/>
      <c r="CE1584" s="1286"/>
      <c r="CF1584" s="1060"/>
      <c r="CG1584" s="1060"/>
      <c r="CH1584" s="1060"/>
      <c r="CK1584" s="1645"/>
      <c r="CL1584" s="1645"/>
      <c r="CM1584" s="1645"/>
      <c r="CN1584"/>
      <c r="CO1584"/>
      <c r="CP1584"/>
      <c r="CQ1584"/>
      <c r="CR1584"/>
      <c r="CS1584" s="1060"/>
      <c r="CT1584" s="1060"/>
      <c r="CU1584" s="1060"/>
      <c r="CV1584" s="1060"/>
      <c r="CW1584" s="1060"/>
      <c r="CX1584" s="1060"/>
    </row>
    <row r="1585" spans="35:102" ht="15" customHeight="1" x14ac:dyDescent="0.3">
      <c r="AI1585" s="1774">
        <v>48257050701</v>
      </c>
      <c r="AJ1585" s="1993" t="s">
        <v>1858</v>
      </c>
      <c r="AK1585" s="1993">
        <v>75400</v>
      </c>
      <c r="AL1585" s="1994" t="s">
        <v>1727</v>
      </c>
      <c r="AM1585" s="1994">
        <v>15.6</v>
      </c>
      <c r="AN1585" s="1993" t="s">
        <v>192</v>
      </c>
      <c r="BX1585"/>
      <c r="BY1585"/>
      <c r="BZ1585"/>
      <c r="CA1585"/>
      <c r="CB1585"/>
      <c r="CD1585" s="1060"/>
      <c r="CE1585" s="1286"/>
      <c r="CF1585" s="1060"/>
      <c r="CG1585" s="1060"/>
      <c r="CH1585" s="1060"/>
      <c r="CK1585" s="1645"/>
      <c r="CL1585" s="1645"/>
      <c r="CM1585" s="1645"/>
      <c r="CN1585"/>
      <c r="CO1585"/>
      <c r="CP1585"/>
      <c r="CQ1585"/>
      <c r="CR1585"/>
      <c r="CS1585" s="1060"/>
      <c r="CT1585" s="1060"/>
      <c r="CU1585" s="1060"/>
      <c r="CV1585" s="1060"/>
      <c r="CW1585" s="1060"/>
      <c r="CX1585" s="1060"/>
    </row>
    <row r="1586" spans="35:102" ht="15" customHeight="1" x14ac:dyDescent="0.3">
      <c r="AI1586" s="1996">
        <v>48257050703</v>
      </c>
      <c r="AJ1586" s="1997" t="s">
        <v>1858</v>
      </c>
      <c r="AK1586" s="1997">
        <v>57292</v>
      </c>
      <c r="AL1586" s="1998" t="s">
        <v>1728</v>
      </c>
      <c r="AM1586" s="1998">
        <v>12.6</v>
      </c>
      <c r="AN1586" s="1997" t="s">
        <v>192</v>
      </c>
      <c r="BX1586"/>
      <c r="BY1586"/>
      <c r="BZ1586"/>
      <c r="CA1586"/>
      <c r="CB1586"/>
      <c r="CD1586" s="1060"/>
      <c r="CE1586" s="1286"/>
      <c r="CF1586" s="1060"/>
      <c r="CG1586" s="1060"/>
      <c r="CH1586" s="1060"/>
      <c r="CK1586" s="1645"/>
      <c r="CL1586" s="1645"/>
      <c r="CM1586" s="1645"/>
      <c r="CN1586"/>
      <c r="CO1586"/>
      <c r="CP1586"/>
      <c r="CQ1586"/>
      <c r="CR1586"/>
      <c r="CS1586" s="1060"/>
      <c r="CT1586" s="1060"/>
      <c r="CU1586" s="1060"/>
      <c r="CV1586" s="1060"/>
      <c r="CW1586" s="1060"/>
      <c r="CX1586" s="1060"/>
    </row>
    <row r="1587" spans="35:102" ht="15" customHeight="1" x14ac:dyDescent="0.3">
      <c r="AI1587" s="1774">
        <v>48257050704</v>
      </c>
      <c r="AJ1587" s="1993" t="s">
        <v>1858</v>
      </c>
      <c r="AK1587" s="1993">
        <v>49512</v>
      </c>
      <c r="AL1587" s="1994" t="s">
        <v>1728</v>
      </c>
      <c r="AM1587" s="1994">
        <v>18.8</v>
      </c>
      <c r="AN1587" s="1993" t="s">
        <v>192</v>
      </c>
      <c r="BX1587"/>
      <c r="BY1587"/>
      <c r="BZ1587"/>
      <c r="CA1587"/>
      <c r="CB1587"/>
      <c r="CD1587" s="1060"/>
      <c r="CE1587" s="1286"/>
      <c r="CF1587" s="1060"/>
      <c r="CG1587" s="1060"/>
      <c r="CH1587" s="1060"/>
      <c r="CK1587" s="1645"/>
      <c r="CL1587" s="1645"/>
      <c r="CM1587" s="1645"/>
      <c r="CN1587"/>
      <c r="CO1587"/>
      <c r="CP1587"/>
      <c r="CQ1587"/>
      <c r="CR1587"/>
      <c r="CS1587" s="1060"/>
      <c r="CT1587" s="1060"/>
      <c r="CU1587" s="1060"/>
      <c r="CV1587" s="1060"/>
      <c r="CW1587" s="1060"/>
      <c r="CX1587" s="1060"/>
    </row>
    <row r="1588" spans="35:102" ht="15" customHeight="1" x14ac:dyDescent="0.3">
      <c r="AI1588" s="1996">
        <v>48257050800</v>
      </c>
      <c r="AJ1588" s="1997" t="s">
        <v>1858</v>
      </c>
      <c r="AK1588" s="1997">
        <v>73117</v>
      </c>
      <c r="AL1588" s="1998" t="s">
        <v>1727</v>
      </c>
      <c r="AM1588" s="1998">
        <v>11.4</v>
      </c>
      <c r="AN1588" s="1997" t="s">
        <v>192</v>
      </c>
      <c r="BX1588"/>
      <c r="BY1588"/>
      <c r="BZ1588"/>
      <c r="CA1588"/>
      <c r="CB1588"/>
      <c r="CD1588" s="1060"/>
      <c r="CE1588" s="1286"/>
      <c r="CF1588" s="1060"/>
      <c r="CG1588" s="1060"/>
      <c r="CH1588" s="1060"/>
      <c r="CK1588" s="1645"/>
      <c r="CL1588" s="1645"/>
      <c r="CM1588" s="1645"/>
      <c r="CN1588"/>
      <c r="CO1588"/>
      <c r="CP1588"/>
      <c r="CQ1588"/>
      <c r="CR1588"/>
      <c r="CS1588" s="1060"/>
      <c r="CT1588" s="1060"/>
      <c r="CU1588" s="1060"/>
      <c r="CV1588" s="1060"/>
      <c r="CW1588" s="1060"/>
      <c r="CX1588" s="1060"/>
    </row>
    <row r="1589" spans="35:102" ht="15" customHeight="1" x14ac:dyDescent="0.3">
      <c r="AI1589" s="1774">
        <v>48257051000</v>
      </c>
      <c r="AJ1589" s="1993" t="s">
        <v>1858</v>
      </c>
      <c r="AK1589" s="1993">
        <v>34828</v>
      </c>
      <c r="AL1589" s="1994" t="s">
        <v>1730</v>
      </c>
      <c r="AM1589" s="1994">
        <v>34</v>
      </c>
      <c r="AN1589" s="1993" t="s">
        <v>193</v>
      </c>
      <c r="BX1589"/>
      <c r="BY1589"/>
      <c r="BZ1589"/>
      <c r="CA1589"/>
      <c r="CB1589"/>
      <c r="CD1589" s="1060"/>
      <c r="CE1589" s="1286"/>
      <c r="CF1589" s="1060"/>
      <c r="CG1589" s="1060"/>
      <c r="CH1589" s="1060"/>
      <c r="CK1589" s="1645"/>
      <c r="CL1589" s="1645"/>
      <c r="CM1589" s="1645"/>
      <c r="CN1589"/>
      <c r="CO1589"/>
      <c r="CP1589"/>
      <c r="CQ1589"/>
      <c r="CR1589"/>
      <c r="CS1589" s="1060"/>
      <c r="CT1589" s="1060"/>
      <c r="CU1589" s="1060"/>
      <c r="CV1589" s="1060"/>
      <c r="CW1589" s="1060"/>
      <c r="CX1589" s="1060"/>
    </row>
    <row r="1590" spans="35:102" ht="15" customHeight="1" x14ac:dyDescent="0.3">
      <c r="AI1590" s="1996">
        <v>48257051100</v>
      </c>
      <c r="AJ1590" s="1997" t="s">
        <v>1858</v>
      </c>
      <c r="AK1590" s="1997">
        <v>42262</v>
      </c>
      <c r="AL1590" s="1998" t="s">
        <v>1730</v>
      </c>
      <c r="AM1590" s="1998">
        <v>25.7</v>
      </c>
      <c r="AN1590" s="1997" t="s">
        <v>193</v>
      </c>
      <c r="BX1590"/>
      <c r="BY1590"/>
      <c r="BZ1590"/>
      <c r="CA1590"/>
      <c r="CB1590"/>
      <c r="CD1590" s="1060"/>
      <c r="CE1590" s="1286"/>
      <c r="CF1590" s="1060"/>
      <c r="CG1590" s="1060"/>
      <c r="CH1590" s="1060"/>
      <c r="CK1590" s="1645"/>
      <c r="CL1590" s="1645"/>
      <c r="CM1590" s="1645"/>
      <c r="CN1590"/>
      <c r="CO1590"/>
      <c r="CP1590"/>
      <c r="CQ1590"/>
      <c r="CR1590"/>
      <c r="CS1590" s="1060"/>
      <c r="CT1590" s="1060"/>
      <c r="CU1590" s="1060"/>
      <c r="CV1590" s="1060"/>
      <c r="CW1590" s="1060"/>
      <c r="CX1590" s="1060"/>
    </row>
    <row r="1591" spans="35:102" ht="15" customHeight="1" x14ac:dyDescent="0.3">
      <c r="AI1591" s="1774">
        <v>48257051201</v>
      </c>
      <c r="AJ1591" s="1993" t="s">
        <v>1858</v>
      </c>
      <c r="AK1591" s="1993">
        <v>52355</v>
      </c>
      <c r="AL1591" s="1994" t="s">
        <v>1728</v>
      </c>
      <c r="AM1591" s="1994">
        <v>13.3</v>
      </c>
      <c r="AN1591" s="1993" t="s">
        <v>192</v>
      </c>
      <c r="BX1591"/>
      <c r="BY1591"/>
      <c r="BZ1591"/>
      <c r="CA1591"/>
      <c r="CB1591"/>
      <c r="CD1591" s="1060"/>
      <c r="CE1591" s="1286"/>
      <c r="CF1591" s="1060"/>
      <c r="CG1591" s="1060"/>
      <c r="CH1591" s="1060"/>
      <c r="CK1591" s="1645"/>
      <c r="CL1591" s="1645"/>
      <c r="CM1591" s="1645"/>
      <c r="CN1591"/>
      <c r="CO1591"/>
      <c r="CP1591"/>
      <c r="CQ1591"/>
      <c r="CR1591"/>
      <c r="CS1591" s="1060"/>
      <c r="CT1591" s="1060"/>
      <c r="CU1591" s="1060"/>
      <c r="CV1591" s="1060"/>
      <c r="CW1591" s="1060"/>
      <c r="CX1591" s="1060"/>
    </row>
    <row r="1592" spans="35:102" ht="15" customHeight="1" x14ac:dyDescent="0.3">
      <c r="AI1592" s="1996">
        <v>48257051202</v>
      </c>
      <c r="AJ1592" s="1997" t="s">
        <v>1858</v>
      </c>
      <c r="AK1592" s="1997">
        <v>63500</v>
      </c>
      <c r="AL1592" s="1998" t="s">
        <v>1727</v>
      </c>
      <c r="AM1592" s="1998">
        <v>10.4</v>
      </c>
      <c r="AN1592" s="1997" t="s">
        <v>192</v>
      </c>
      <c r="BX1592"/>
      <c r="BY1592"/>
      <c r="BZ1592"/>
      <c r="CA1592"/>
      <c r="CB1592"/>
      <c r="CD1592" s="1060"/>
      <c r="CE1592" s="1286"/>
      <c r="CF1592" s="1060"/>
      <c r="CG1592" s="1060"/>
      <c r="CH1592" s="1060"/>
      <c r="CK1592" s="1645"/>
      <c r="CL1592" s="1645"/>
      <c r="CM1592" s="1645"/>
      <c r="CN1592"/>
      <c r="CO1592"/>
      <c r="CP1592"/>
      <c r="CQ1592"/>
      <c r="CR1592"/>
      <c r="CS1592" s="1060"/>
      <c r="CT1592" s="1060"/>
      <c r="CU1592" s="1060"/>
      <c r="CV1592" s="1060"/>
      <c r="CW1592" s="1060"/>
      <c r="CX1592" s="1060"/>
    </row>
    <row r="1593" spans="35:102" ht="15" customHeight="1" x14ac:dyDescent="0.3">
      <c r="AI1593" s="1774">
        <v>48257051300</v>
      </c>
      <c r="AJ1593" s="1993" t="s">
        <v>1858</v>
      </c>
      <c r="AK1593" s="1993">
        <v>44360</v>
      </c>
      <c r="AL1593" s="1994" t="s">
        <v>1728</v>
      </c>
      <c r="AM1593" s="1994">
        <v>16.600000000000001</v>
      </c>
      <c r="AN1593" s="1993" t="s">
        <v>192</v>
      </c>
      <c r="BX1593"/>
      <c r="BY1593"/>
      <c r="BZ1593"/>
      <c r="CA1593"/>
      <c r="CB1593"/>
      <c r="CD1593" s="1060"/>
      <c r="CE1593" s="1286"/>
      <c r="CF1593" s="1060"/>
      <c r="CG1593" s="1060"/>
      <c r="CH1593" s="1060"/>
      <c r="CK1593" s="1645"/>
      <c r="CL1593" s="1645"/>
      <c r="CM1593" s="1645"/>
      <c r="CN1593"/>
      <c r="CO1593"/>
      <c r="CP1593"/>
      <c r="CQ1593"/>
      <c r="CR1593"/>
      <c r="CS1593" s="1060"/>
      <c r="CT1593" s="1060"/>
      <c r="CU1593" s="1060"/>
      <c r="CV1593" s="1060"/>
      <c r="CW1593" s="1060"/>
      <c r="CX1593" s="1060"/>
    </row>
    <row r="1594" spans="35:102" ht="15" customHeight="1" x14ac:dyDescent="0.3">
      <c r="AI1594" s="1996">
        <v>48349970100</v>
      </c>
      <c r="AJ1594" s="1997" t="s">
        <v>1904</v>
      </c>
      <c r="AK1594" s="1997">
        <v>46344</v>
      </c>
      <c r="AL1594" s="1998" t="s">
        <v>1728</v>
      </c>
      <c r="AM1594" s="1998">
        <v>18.600000000000001</v>
      </c>
      <c r="AN1594" s="1997" t="s">
        <v>192</v>
      </c>
      <c r="BX1594"/>
      <c r="BY1594"/>
      <c r="BZ1594"/>
      <c r="CA1594"/>
      <c r="CB1594"/>
      <c r="CD1594" s="1060"/>
      <c r="CE1594" s="1286"/>
      <c r="CF1594" s="1060"/>
      <c r="CG1594" s="1060"/>
      <c r="CH1594" s="1060"/>
      <c r="CK1594" s="1645"/>
      <c r="CL1594" s="1645"/>
      <c r="CM1594" s="1645"/>
      <c r="CN1594"/>
      <c r="CO1594"/>
      <c r="CP1594"/>
      <c r="CQ1594"/>
      <c r="CR1594"/>
      <c r="CS1594" s="1060"/>
      <c r="CT1594" s="1060"/>
      <c r="CU1594" s="1060"/>
      <c r="CV1594" s="1060"/>
      <c r="CW1594" s="1060"/>
      <c r="CX1594" s="1060"/>
    </row>
    <row r="1595" spans="35:102" ht="15" customHeight="1" x14ac:dyDescent="0.3">
      <c r="AI1595" s="1774">
        <v>48349970200</v>
      </c>
      <c r="AJ1595" s="1993" t="s">
        <v>1904</v>
      </c>
      <c r="AK1595" s="1993">
        <v>47544</v>
      </c>
      <c r="AL1595" s="1994" t="s">
        <v>1728</v>
      </c>
      <c r="AM1595" s="1994">
        <v>18.399999999999999</v>
      </c>
      <c r="AN1595" s="1993" t="s">
        <v>192</v>
      </c>
      <c r="BX1595"/>
      <c r="BY1595"/>
      <c r="BZ1595"/>
      <c r="CA1595"/>
      <c r="CB1595"/>
      <c r="CD1595" s="1060"/>
      <c r="CE1595" s="1286"/>
      <c r="CF1595" s="1060"/>
      <c r="CG1595" s="1060"/>
      <c r="CH1595" s="1060"/>
      <c r="CK1595" s="1645"/>
      <c r="CL1595" s="1645"/>
      <c r="CM1595" s="1645"/>
      <c r="CN1595"/>
      <c r="CO1595"/>
      <c r="CP1595"/>
      <c r="CQ1595"/>
      <c r="CR1595"/>
      <c r="CS1595" s="1060"/>
      <c r="CT1595" s="1060"/>
      <c r="CU1595" s="1060"/>
      <c r="CV1595" s="1060"/>
      <c r="CW1595" s="1060"/>
      <c r="CX1595" s="1060"/>
    </row>
    <row r="1596" spans="35:102" ht="15" customHeight="1" x14ac:dyDescent="0.3">
      <c r="AI1596" s="1996">
        <v>48349970300</v>
      </c>
      <c r="AJ1596" s="1997" t="s">
        <v>1904</v>
      </c>
      <c r="AK1596" s="1997">
        <v>44337</v>
      </c>
      <c r="AL1596" s="1998" t="s">
        <v>1728</v>
      </c>
      <c r="AM1596" s="1998">
        <v>17.899999999999999</v>
      </c>
      <c r="AN1596" s="1997" t="s">
        <v>192</v>
      </c>
      <c r="BX1596"/>
      <c r="BY1596"/>
      <c r="BZ1596"/>
      <c r="CA1596"/>
      <c r="CB1596"/>
      <c r="CD1596" s="1060"/>
      <c r="CE1596" s="1286"/>
      <c r="CF1596" s="1060"/>
      <c r="CG1596" s="1060"/>
      <c r="CH1596" s="1060"/>
      <c r="CK1596" s="1645"/>
      <c r="CL1596" s="1645"/>
      <c r="CM1596" s="1645"/>
      <c r="CN1596"/>
      <c r="CO1596"/>
      <c r="CP1596"/>
      <c r="CQ1596"/>
      <c r="CR1596"/>
      <c r="CS1596" s="1060"/>
      <c r="CT1596" s="1060"/>
      <c r="CU1596" s="1060"/>
      <c r="CV1596" s="1060"/>
      <c r="CW1596" s="1060"/>
      <c r="CX1596" s="1060"/>
    </row>
    <row r="1597" spans="35:102" ht="15" customHeight="1" x14ac:dyDescent="0.3">
      <c r="AI1597" s="1774">
        <v>48349970400</v>
      </c>
      <c r="AJ1597" s="1993" t="s">
        <v>1904</v>
      </c>
      <c r="AK1597" s="1993">
        <v>47045</v>
      </c>
      <c r="AL1597" s="1994" t="s">
        <v>1728</v>
      </c>
      <c r="AM1597" s="1994">
        <v>20.100000000000001</v>
      </c>
      <c r="AN1597" s="1993" t="s">
        <v>193</v>
      </c>
      <c r="BX1597"/>
      <c r="BY1597"/>
      <c r="BZ1597"/>
      <c r="CA1597"/>
      <c r="CB1597"/>
      <c r="CD1597" s="1060"/>
      <c r="CE1597" s="1286"/>
      <c r="CF1597" s="1060"/>
      <c r="CG1597" s="1060"/>
      <c r="CH1597" s="1060"/>
      <c r="CK1597" s="1645"/>
      <c r="CL1597" s="1645"/>
      <c r="CM1597" s="1645"/>
      <c r="CN1597"/>
      <c r="CO1597"/>
      <c r="CP1597"/>
      <c r="CQ1597"/>
      <c r="CR1597"/>
      <c r="CS1597" s="1060"/>
      <c r="CT1597" s="1060"/>
      <c r="CU1597" s="1060"/>
      <c r="CV1597" s="1060"/>
      <c r="CW1597" s="1060"/>
      <c r="CX1597" s="1060"/>
    </row>
    <row r="1598" spans="35:102" ht="15" customHeight="1" x14ac:dyDescent="0.3">
      <c r="AI1598" s="1996">
        <v>48349970500</v>
      </c>
      <c r="AJ1598" s="1997" t="s">
        <v>1904</v>
      </c>
      <c r="AK1598" s="1997">
        <v>36050</v>
      </c>
      <c r="AL1598" s="1998" t="s">
        <v>1730</v>
      </c>
      <c r="AM1598" s="1998">
        <v>25.5</v>
      </c>
      <c r="AN1598" s="1997" t="s">
        <v>193</v>
      </c>
      <c r="BX1598"/>
      <c r="BY1598"/>
      <c r="BZ1598"/>
      <c r="CA1598"/>
      <c r="CB1598"/>
      <c r="CD1598" s="1060"/>
      <c r="CE1598" s="1286"/>
      <c r="CF1598" s="1060"/>
      <c r="CG1598" s="1060"/>
      <c r="CH1598" s="1060"/>
      <c r="CK1598" s="1645"/>
      <c r="CL1598" s="1645"/>
      <c r="CM1598" s="1645"/>
      <c r="CN1598"/>
      <c r="CO1598"/>
      <c r="CP1598"/>
      <c r="CQ1598"/>
      <c r="CR1598"/>
      <c r="CS1598" s="1060"/>
      <c r="CT1598" s="1060"/>
      <c r="CU1598" s="1060"/>
      <c r="CV1598" s="1060"/>
      <c r="CW1598" s="1060"/>
      <c r="CX1598" s="1060"/>
    </row>
    <row r="1599" spans="35:102" ht="15" customHeight="1" x14ac:dyDescent="0.3">
      <c r="AI1599" s="1774">
        <v>48349970600</v>
      </c>
      <c r="AJ1599" s="1993" t="s">
        <v>1904</v>
      </c>
      <c r="AK1599" s="1993">
        <v>42949</v>
      </c>
      <c r="AL1599" s="1994" t="s">
        <v>1730</v>
      </c>
      <c r="AM1599" s="1994">
        <v>22.6</v>
      </c>
      <c r="AN1599" s="1993" t="s">
        <v>193</v>
      </c>
      <c r="BX1599"/>
      <c r="BY1599"/>
      <c r="BZ1599"/>
      <c r="CA1599"/>
      <c r="CB1599"/>
      <c r="CD1599" s="1060"/>
      <c r="CE1599" s="1286"/>
      <c r="CF1599" s="1060"/>
      <c r="CG1599" s="1060"/>
      <c r="CH1599" s="1060"/>
      <c r="CK1599" s="1645"/>
      <c r="CL1599" s="1645"/>
      <c r="CM1599" s="1645"/>
      <c r="CN1599"/>
      <c r="CO1599"/>
      <c r="CP1599"/>
      <c r="CQ1599"/>
      <c r="CR1599"/>
      <c r="CS1599" s="1060"/>
      <c r="CT1599" s="1060"/>
      <c r="CU1599" s="1060"/>
      <c r="CV1599" s="1060"/>
      <c r="CW1599" s="1060"/>
      <c r="CX1599" s="1060"/>
    </row>
    <row r="1600" spans="35:102" ht="15" customHeight="1" x14ac:dyDescent="0.3">
      <c r="AI1600" s="1996">
        <v>48349970700</v>
      </c>
      <c r="AJ1600" s="1997" t="s">
        <v>1904</v>
      </c>
      <c r="AK1600" s="1997">
        <v>48764</v>
      </c>
      <c r="AL1600" s="1998" t="s">
        <v>1728</v>
      </c>
      <c r="AM1600" s="1998">
        <v>19.2</v>
      </c>
      <c r="AN1600" s="1997" t="s">
        <v>192</v>
      </c>
      <c r="BX1600"/>
      <c r="BY1600"/>
      <c r="BZ1600"/>
      <c r="CA1600"/>
      <c r="CB1600"/>
      <c r="CD1600" s="1060"/>
      <c r="CE1600" s="1286"/>
      <c r="CF1600" s="1060"/>
      <c r="CG1600" s="1060"/>
      <c r="CH1600" s="1060"/>
      <c r="CK1600" s="1645"/>
      <c r="CL1600" s="1645"/>
      <c r="CM1600" s="1645"/>
      <c r="CN1600"/>
      <c r="CO1600"/>
      <c r="CP1600"/>
      <c r="CQ1600"/>
      <c r="CR1600"/>
      <c r="CS1600" s="1060"/>
      <c r="CT1600" s="1060"/>
      <c r="CU1600" s="1060"/>
      <c r="CV1600" s="1060"/>
      <c r="CW1600" s="1060"/>
      <c r="CX1600" s="1060"/>
    </row>
    <row r="1601" spans="35:102" ht="15" customHeight="1" x14ac:dyDescent="0.3">
      <c r="AI1601" s="1774">
        <v>48349970800</v>
      </c>
      <c r="AJ1601" s="1993" t="s">
        <v>1904</v>
      </c>
      <c r="AK1601" s="1993">
        <v>30482</v>
      </c>
      <c r="AL1601" s="1994" t="s">
        <v>1730</v>
      </c>
      <c r="AM1601" s="1994">
        <v>26</v>
      </c>
      <c r="AN1601" s="1993" t="s">
        <v>193</v>
      </c>
      <c r="BX1601"/>
      <c r="BY1601"/>
      <c r="BZ1601"/>
      <c r="CA1601"/>
      <c r="CB1601"/>
      <c r="CD1601" s="1060"/>
      <c r="CE1601" s="1286"/>
      <c r="CF1601" s="1060"/>
      <c r="CG1601" s="1060"/>
      <c r="CH1601" s="1060"/>
      <c r="CK1601" s="1645"/>
      <c r="CL1601" s="1645"/>
      <c r="CM1601" s="1645"/>
      <c r="CN1601"/>
      <c r="CO1601"/>
      <c r="CP1601"/>
      <c r="CQ1601"/>
      <c r="CR1601"/>
      <c r="CS1601" s="1060"/>
      <c r="CT1601" s="1060"/>
      <c r="CU1601" s="1060"/>
      <c r="CV1601" s="1060"/>
      <c r="CW1601" s="1060"/>
      <c r="CX1601" s="1060"/>
    </row>
    <row r="1602" spans="35:102" ht="15" customHeight="1" x14ac:dyDescent="0.3">
      <c r="AI1602" s="1996">
        <v>48349970900</v>
      </c>
      <c r="AJ1602" s="1997" t="s">
        <v>1904</v>
      </c>
      <c r="AK1602" s="1997">
        <v>51045</v>
      </c>
      <c r="AL1602" s="1998" t="s">
        <v>1728</v>
      </c>
      <c r="AM1602" s="1998">
        <v>12.7</v>
      </c>
      <c r="AN1602" s="1997" t="s">
        <v>192</v>
      </c>
      <c r="BX1602"/>
      <c r="BY1602"/>
      <c r="BZ1602"/>
      <c r="CA1602"/>
      <c r="CB1602"/>
      <c r="CD1602" s="1060"/>
      <c r="CE1602" s="1286"/>
      <c r="CF1602" s="1060"/>
      <c r="CG1602" s="1060"/>
      <c r="CH1602" s="1060"/>
      <c r="CK1602" s="1645"/>
      <c r="CL1602" s="1645"/>
      <c r="CM1602" s="1645"/>
      <c r="CN1602"/>
      <c r="CO1602"/>
      <c r="CP1602"/>
      <c r="CQ1602"/>
      <c r="CR1602"/>
      <c r="CS1602" s="1060"/>
      <c r="CT1602" s="1060"/>
      <c r="CU1602" s="1060"/>
      <c r="CV1602" s="1060"/>
      <c r="CW1602" s="1060"/>
      <c r="CX1602" s="1060"/>
    </row>
    <row r="1603" spans="35:102" ht="15" customHeight="1" x14ac:dyDescent="0.3">
      <c r="AI1603" s="1774">
        <v>48349971000</v>
      </c>
      <c r="AJ1603" s="1993" t="s">
        <v>1904</v>
      </c>
      <c r="AK1603" s="1993">
        <v>43482</v>
      </c>
      <c r="AL1603" s="1994" t="s">
        <v>1728</v>
      </c>
      <c r="AM1603" s="1994">
        <v>20.399999999999999</v>
      </c>
      <c r="AN1603" s="1993" t="s">
        <v>193</v>
      </c>
      <c r="BX1603"/>
      <c r="BY1603"/>
      <c r="BZ1603"/>
      <c r="CA1603"/>
      <c r="CB1603"/>
      <c r="CD1603" s="1060"/>
      <c r="CE1603" s="1286"/>
      <c r="CF1603" s="1060"/>
      <c r="CG1603" s="1060"/>
      <c r="CH1603" s="1060"/>
      <c r="CK1603" s="1645"/>
      <c r="CL1603" s="1645"/>
      <c r="CM1603" s="1645"/>
      <c r="CN1603"/>
      <c r="CO1603"/>
      <c r="CP1603"/>
      <c r="CQ1603"/>
      <c r="CR1603"/>
      <c r="CS1603" s="1060"/>
      <c r="CT1603" s="1060"/>
      <c r="CU1603" s="1060"/>
      <c r="CV1603" s="1060"/>
      <c r="CW1603" s="1060"/>
      <c r="CX1603" s="1060"/>
    </row>
    <row r="1604" spans="35:102" ht="15" customHeight="1" x14ac:dyDescent="0.3">
      <c r="AI1604" s="1996">
        <v>48363000100</v>
      </c>
      <c r="AJ1604" s="1997" t="s">
        <v>1911</v>
      </c>
      <c r="AK1604" s="1997">
        <v>55757</v>
      </c>
      <c r="AL1604" s="1998" t="s">
        <v>1728</v>
      </c>
      <c r="AM1604" s="1998">
        <v>9.8000000000000007</v>
      </c>
      <c r="AN1604" s="1997" t="s">
        <v>192</v>
      </c>
      <c r="BX1604"/>
      <c r="BY1604"/>
      <c r="BZ1604"/>
      <c r="CA1604"/>
      <c r="CB1604"/>
      <c r="CD1604" s="1060"/>
      <c r="CE1604" s="1286"/>
      <c r="CF1604" s="1060"/>
      <c r="CG1604" s="1060"/>
      <c r="CH1604" s="1060"/>
      <c r="CK1604" s="1645"/>
      <c r="CL1604" s="1645"/>
      <c r="CM1604" s="1645"/>
      <c r="CN1604"/>
      <c r="CO1604"/>
      <c r="CP1604"/>
      <c r="CQ1604"/>
      <c r="CR1604"/>
      <c r="CS1604" s="1060"/>
      <c r="CT1604" s="1060"/>
      <c r="CU1604" s="1060"/>
      <c r="CV1604" s="1060"/>
      <c r="CW1604" s="1060"/>
      <c r="CX1604" s="1060"/>
    </row>
    <row r="1605" spans="35:102" ht="15" customHeight="1" x14ac:dyDescent="0.3">
      <c r="AI1605" s="1774">
        <v>48363000200</v>
      </c>
      <c r="AJ1605" s="1993" t="s">
        <v>1911</v>
      </c>
      <c r="AK1605" s="1993">
        <v>39297</v>
      </c>
      <c r="AL1605" s="1994" t="s">
        <v>1730</v>
      </c>
      <c r="AM1605" s="1994">
        <v>9</v>
      </c>
      <c r="AN1605" s="1993" t="s">
        <v>192</v>
      </c>
      <c r="BX1605"/>
      <c r="BY1605"/>
      <c r="BZ1605"/>
      <c r="CA1605"/>
      <c r="CB1605"/>
      <c r="CD1605" s="1060"/>
      <c r="CE1605" s="1286"/>
      <c r="CF1605" s="1060"/>
      <c r="CG1605" s="1060"/>
      <c r="CH1605" s="1060"/>
      <c r="CK1605" s="1645"/>
      <c r="CL1605" s="1645"/>
      <c r="CM1605" s="1645"/>
      <c r="CN1605"/>
      <c r="CO1605"/>
      <c r="CP1605"/>
      <c r="CQ1605"/>
      <c r="CR1605"/>
      <c r="CS1605" s="1060"/>
      <c r="CT1605" s="1060"/>
      <c r="CU1605" s="1060"/>
      <c r="CV1605" s="1060"/>
      <c r="CW1605" s="1060"/>
      <c r="CX1605" s="1060"/>
    </row>
    <row r="1606" spans="35:102" ht="15" customHeight="1" x14ac:dyDescent="0.3">
      <c r="AI1606" s="1996">
        <v>48363000300</v>
      </c>
      <c r="AJ1606" s="1997" t="s">
        <v>1911</v>
      </c>
      <c r="AK1606" s="1997">
        <v>52163</v>
      </c>
      <c r="AL1606" s="1998" t="s">
        <v>1728</v>
      </c>
      <c r="AM1606" s="1998">
        <v>14.2</v>
      </c>
      <c r="AN1606" s="1997" t="s">
        <v>192</v>
      </c>
      <c r="BX1606"/>
      <c r="BY1606"/>
      <c r="BZ1606"/>
      <c r="CA1606"/>
      <c r="CB1606"/>
      <c r="CD1606" s="1060"/>
      <c r="CE1606" s="1286"/>
      <c r="CF1606" s="1060"/>
      <c r="CG1606" s="1060"/>
      <c r="CH1606" s="1060"/>
      <c r="CK1606" s="1645"/>
      <c r="CL1606" s="1645"/>
      <c r="CM1606" s="1645"/>
      <c r="CN1606"/>
      <c r="CO1606"/>
      <c r="CP1606"/>
      <c r="CQ1606"/>
      <c r="CR1606"/>
      <c r="CS1606" s="1060"/>
      <c r="CT1606" s="1060"/>
      <c r="CU1606" s="1060"/>
      <c r="CV1606" s="1060"/>
      <c r="CW1606" s="1060"/>
      <c r="CX1606" s="1060"/>
    </row>
    <row r="1607" spans="35:102" ht="15" customHeight="1" x14ac:dyDescent="0.3">
      <c r="AI1607" s="1774">
        <v>48363000400</v>
      </c>
      <c r="AJ1607" s="1993" t="s">
        <v>1911</v>
      </c>
      <c r="AK1607" s="1993">
        <v>62050</v>
      </c>
      <c r="AL1607" s="1994" t="s">
        <v>1727</v>
      </c>
      <c r="AM1607" s="1994">
        <v>13.3</v>
      </c>
      <c r="AN1607" s="1993" t="s">
        <v>192</v>
      </c>
      <c r="BX1607"/>
      <c r="BY1607"/>
      <c r="BZ1607"/>
      <c r="CA1607"/>
      <c r="CB1607"/>
      <c r="CD1607" s="1060"/>
      <c r="CE1607" s="1286"/>
      <c r="CF1607" s="1060"/>
      <c r="CG1607" s="1060"/>
      <c r="CH1607" s="1060"/>
      <c r="CK1607" s="1645"/>
      <c r="CL1607" s="1645"/>
      <c r="CM1607" s="1645"/>
      <c r="CN1607"/>
      <c r="CO1607"/>
      <c r="CP1607"/>
      <c r="CQ1607"/>
      <c r="CR1607"/>
      <c r="CS1607" s="1060"/>
      <c r="CT1607" s="1060"/>
      <c r="CU1607" s="1060"/>
      <c r="CV1607" s="1060"/>
      <c r="CW1607" s="1060"/>
      <c r="CX1607" s="1060"/>
    </row>
    <row r="1608" spans="35:102" ht="15" customHeight="1" x14ac:dyDescent="0.3">
      <c r="AI1608" s="1996">
        <v>48363000500</v>
      </c>
      <c r="AJ1608" s="1997" t="s">
        <v>1911</v>
      </c>
      <c r="AK1608" s="1997">
        <v>49028</v>
      </c>
      <c r="AL1608" s="1998" t="s">
        <v>1728</v>
      </c>
      <c r="AM1608" s="1998">
        <v>20.2</v>
      </c>
      <c r="AN1608" s="1997" t="s">
        <v>193</v>
      </c>
      <c r="BX1608"/>
      <c r="BY1608"/>
      <c r="BZ1608"/>
      <c r="CA1608"/>
      <c r="CB1608"/>
      <c r="CD1608" s="1060"/>
      <c r="CE1608" s="1286"/>
      <c r="CF1608" s="1060"/>
      <c r="CG1608" s="1060"/>
      <c r="CH1608" s="1060"/>
      <c r="CK1608" s="1645"/>
      <c r="CL1608" s="1645"/>
      <c r="CM1608" s="1645"/>
      <c r="CN1608"/>
      <c r="CO1608"/>
      <c r="CP1608"/>
      <c r="CQ1608"/>
      <c r="CR1608"/>
      <c r="CS1608" s="1060"/>
      <c r="CT1608" s="1060"/>
      <c r="CU1608" s="1060"/>
      <c r="CV1608" s="1060"/>
      <c r="CW1608" s="1060"/>
      <c r="CX1608" s="1060"/>
    </row>
    <row r="1609" spans="35:102" ht="15" customHeight="1" x14ac:dyDescent="0.3">
      <c r="AI1609" s="1774">
        <v>48363000600</v>
      </c>
      <c r="AJ1609" s="1993" t="s">
        <v>1911</v>
      </c>
      <c r="AK1609" s="1993">
        <v>44190</v>
      </c>
      <c r="AL1609" s="1994" t="s">
        <v>1728</v>
      </c>
      <c r="AM1609" s="1994">
        <v>20.2</v>
      </c>
      <c r="AN1609" s="1993" t="s">
        <v>193</v>
      </c>
      <c r="BX1609"/>
      <c r="BY1609"/>
      <c r="BZ1609"/>
      <c r="CA1609"/>
      <c r="CB1609"/>
      <c r="CD1609" s="1060"/>
      <c r="CE1609" s="1286"/>
      <c r="CF1609" s="1060"/>
      <c r="CG1609" s="1060"/>
      <c r="CH1609" s="1060"/>
      <c r="CK1609" s="1645"/>
      <c r="CL1609" s="1645"/>
      <c r="CM1609" s="1645"/>
      <c r="CN1609"/>
      <c r="CO1609"/>
      <c r="CP1609"/>
      <c r="CQ1609"/>
      <c r="CR1609"/>
      <c r="CS1609" s="1060"/>
      <c r="CT1609" s="1060"/>
      <c r="CU1609" s="1060"/>
      <c r="CV1609" s="1060"/>
      <c r="CW1609" s="1060"/>
      <c r="CX1609" s="1060"/>
    </row>
    <row r="1610" spans="35:102" ht="15" customHeight="1" x14ac:dyDescent="0.3">
      <c r="AI1610" s="1996">
        <v>48363000700</v>
      </c>
      <c r="AJ1610" s="1997" t="s">
        <v>1911</v>
      </c>
      <c r="AK1610" s="1997">
        <v>42193</v>
      </c>
      <c r="AL1610" s="1998" t="s">
        <v>1730</v>
      </c>
      <c r="AM1610" s="1998">
        <v>14.6</v>
      </c>
      <c r="AN1610" s="1997" t="s">
        <v>192</v>
      </c>
      <c r="BX1610"/>
      <c r="BY1610"/>
      <c r="BZ1610"/>
      <c r="CA1610"/>
      <c r="CB1610"/>
      <c r="CD1610" s="1060"/>
      <c r="CE1610" s="1286"/>
      <c r="CF1610" s="1060"/>
      <c r="CG1610" s="1060"/>
      <c r="CH1610" s="1060"/>
      <c r="CK1610" s="1645"/>
      <c r="CL1610" s="1645"/>
      <c r="CM1610" s="1645"/>
      <c r="CN1610"/>
      <c r="CO1610"/>
      <c r="CP1610"/>
      <c r="CQ1610"/>
      <c r="CR1610"/>
      <c r="CS1610" s="1060"/>
      <c r="CT1610" s="1060"/>
      <c r="CU1610" s="1060"/>
      <c r="CV1610" s="1060"/>
      <c r="CW1610" s="1060"/>
      <c r="CX1610" s="1060"/>
    </row>
    <row r="1611" spans="35:102" ht="15" customHeight="1" x14ac:dyDescent="0.3">
      <c r="AI1611" s="1774">
        <v>48363000800</v>
      </c>
      <c r="AJ1611" s="1993" t="s">
        <v>1911</v>
      </c>
      <c r="AK1611" s="1993">
        <v>26898</v>
      </c>
      <c r="AL1611" s="1994" t="s">
        <v>1730</v>
      </c>
      <c r="AM1611" s="1994">
        <v>31.3</v>
      </c>
      <c r="AN1611" s="1993" t="s">
        <v>193</v>
      </c>
      <c r="BX1611"/>
      <c r="BY1611"/>
      <c r="BZ1611"/>
      <c r="CA1611"/>
      <c r="CB1611"/>
      <c r="CD1611" s="1060"/>
      <c r="CE1611" s="1286"/>
      <c r="CF1611" s="1060"/>
      <c r="CG1611" s="1060"/>
      <c r="CH1611" s="1060"/>
      <c r="CK1611" s="1645"/>
      <c r="CL1611" s="1645"/>
      <c r="CM1611" s="1645"/>
      <c r="CN1611"/>
      <c r="CO1611"/>
      <c r="CP1611"/>
      <c r="CQ1611"/>
      <c r="CR1611"/>
      <c r="CS1611" s="1060"/>
      <c r="CT1611" s="1060"/>
      <c r="CU1611" s="1060"/>
      <c r="CV1611" s="1060"/>
      <c r="CW1611" s="1060"/>
      <c r="CX1611" s="1060"/>
    </row>
    <row r="1612" spans="35:102" ht="15" customHeight="1" x14ac:dyDescent="0.3">
      <c r="AI1612" s="1996">
        <v>48363000900</v>
      </c>
      <c r="AJ1612" s="1997" t="s">
        <v>1911</v>
      </c>
      <c r="AK1612" s="1997">
        <v>23226</v>
      </c>
      <c r="AL1612" s="1998" t="s">
        <v>1730</v>
      </c>
      <c r="AM1612" s="1998">
        <v>36.6</v>
      </c>
      <c r="AN1612" s="1997" t="s">
        <v>193</v>
      </c>
      <c r="BX1612"/>
      <c r="BY1612"/>
      <c r="BZ1612"/>
      <c r="CA1612"/>
      <c r="CB1612"/>
      <c r="CD1612" s="1060"/>
      <c r="CE1612" s="1286"/>
      <c r="CF1612" s="1060"/>
      <c r="CG1612" s="1060"/>
      <c r="CH1612" s="1060"/>
      <c r="CK1612" s="1645"/>
      <c r="CL1612" s="1645"/>
      <c r="CM1612" s="1645"/>
      <c r="CN1612"/>
      <c r="CO1612"/>
      <c r="CP1612"/>
      <c r="CQ1612"/>
      <c r="CR1612"/>
      <c r="CS1612" s="1060"/>
      <c r="CT1612" s="1060"/>
      <c r="CU1612" s="1060"/>
      <c r="CV1612" s="1060"/>
      <c r="CW1612" s="1060"/>
      <c r="CX1612" s="1060"/>
    </row>
    <row r="1613" spans="35:102" ht="15" customHeight="1" x14ac:dyDescent="0.3">
      <c r="AI1613" s="1774">
        <v>48367140101</v>
      </c>
      <c r="AJ1613" s="1993" t="s">
        <v>1913</v>
      </c>
      <c r="AK1613" s="1993">
        <v>63401</v>
      </c>
      <c r="AL1613" s="1994" t="s">
        <v>1727</v>
      </c>
      <c r="AM1613" s="1994">
        <v>15.4</v>
      </c>
      <c r="AN1613" s="1993" t="s">
        <v>192</v>
      </c>
      <c r="BX1613"/>
      <c r="BY1613"/>
      <c r="BZ1613"/>
      <c r="CA1613"/>
      <c r="CB1613"/>
      <c r="CD1613" s="1060"/>
      <c r="CE1613" s="1286"/>
      <c r="CF1613" s="1060"/>
      <c r="CG1613" s="1060"/>
      <c r="CH1613" s="1060"/>
      <c r="CK1613" s="1645"/>
      <c r="CL1613" s="1645"/>
      <c r="CM1613" s="1645"/>
      <c r="CN1613"/>
      <c r="CO1613"/>
      <c r="CP1613"/>
      <c r="CQ1613"/>
      <c r="CR1613"/>
      <c r="CS1613" s="1060"/>
      <c r="CT1613" s="1060"/>
      <c r="CU1613" s="1060"/>
      <c r="CV1613" s="1060"/>
      <c r="CW1613" s="1060"/>
      <c r="CX1613" s="1060"/>
    </row>
    <row r="1614" spans="35:102" ht="15" customHeight="1" x14ac:dyDescent="0.3">
      <c r="AI1614" s="1996">
        <v>48367140102</v>
      </c>
      <c r="AJ1614" s="1997" t="s">
        <v>1913</v>
      </c>
      <c r="AK1614" s="1997">
        <v>50459</v>
      </c>
      <c r="AL1614" s="1998" t="s">
        <v>1728</v>
      </c>
      <c r="AM1614" s="1998">
        <v>9.4</v>
      </c>
      <c r="AN1614" s="1997" t="s">
        <v>192</v>
      </c>
      <c r="BX1614"/>
      <c r="BY1614"/>
      <c r="BZ1614"/>
      <c r="CA1614"/>
      <c r="CB1614"/>
      <c r="CD1614" s="1060"/>
      <c r="CE1614" s="1286"/>
      <c r="CF1614" s="1060"/>
      <c r="CG1614" s="1060"/>
      <c r="CH1614" s="1060"/>
      <c r="CK1614" s="1645"/>
      <c r="CL1614" s="1645"/>
      <c r="CM1614" s="1645"/>
      <c r="CN1614"/>
      <c r="CO1614"/>
      <c r="CP1614"/>
      <c r="CQ1614"/>
      <c r="CR1614"/>
      <c r="CS1614" s="1060"/>
      <c r="CT1614" s="1060"/>
      <c r="CU1614" s="1060"/>
      <c r="CV1614" s="1060"/>
      <c r="CW1614" s="1060"/>
      <c r="CX1614" s="1060"/>
    </row>
    <row r="1615" spans="35:102" ht="15" customHeight="1" x14ac:dyDescent="0.3">
      <c r="AI1615" s="1774">
        <v>48367140200</v>
      </c>
      <c r="AJ1615" s="1993" t="s">
        <v>1913</v>
      </c>
      <c r="AK1615" s="1993">
        <v>51166</v>
      </c>
      <c r="AL1615" s="1994" t="s">
        <v>1728</v>
      </c>
      <c r="AM1615" s="1994">
        <v>9.1999999999999993</v>
      </c>
      <c r="AN1615" s="1993" t="s">
        <v>192</v>
      </c>
      <c r="BX1615"/>
      <c r="BY1615"/>
      <c r="BZ1615"/>
      <c r="CA1615"/>
      <c r="CB1615"/>
      <c r="CD1615" s="1060"/>
      <c r="CE1615" s="1286"/>
      <c r="CF1615" s="1060"/>
      <c r="CG1615" s="1060"/>
      <c r="CH1615" s="1060"/>
      <c r="CK1615" s="1645"/>
      <c r="CL1615" s="1645"/>
      <c r="CM1615" s="1645"/>
      <c r="CN1615"/>
      <c r="CO1615"/>
      <c r="CP1615"/>
      <c r="CQ1615"/>
      <c r="CR1615"/>
      <c r="CS1615" s="1060"/>
      <c r="CT1615" s="1060"/>
      <c r="CU1615" s="1060"/>
      <c r="CV1615" s="1060"/>
      <c r="CW1615" s="1060"/>
      <c r="CX1615" s="1060"/>
    </row>
    <row r="1616" spans="35:102" ht="15" customHeight="1" x14ac:dyDescent="0.3">
      <c r="AI1616" s="1996">
        <v>48367140300</v>
      </c>
      <c r="AJ1616" s="1997" t="s">
        <v>1913</v>
      </c>
      <c r="AK1616" s="1997">
        <v>63406</v>
      </c>
      <c r="AL1616" s="1998" t="s">
        <v>1727</v>
      </c>
      <c r="AM1616" s="1998">
        <v>7.2</v>
      </c>
      <c r="AN1616" s="1997" t="s">
        <v>192</v>
      </c>
      <c r="BX1616"/>
      <c r="BY1616"/>
      <c r="BZ1616"/>
      <c r="CA1616"/>
      <c r="CB1616"/>
      <c r="CD1616" s="1060"/>
      <c r="CE1616" s="1286"/>
      <c r="CF1616" s="1060"/>
      <c r="CG1616" s="1060"/>
      <c r="CH1616" s="1060"/>
      <c r="CK1616" s="1645"/>
      <c r="CL1616" s="1645"/>
      <c r="CM1616" s="1645"/>
      <c r="CN1616"/>
      <c r="CO1616"/>
      <c r="CP1616"/>
      <c r="CQ1616"/>
      <c r="CR1616"/>
      <c r="CS1616" s="1060"/>
      <c r="CT1616" s="1060"/>
      <c r="CU1616" s="1060"/>
      <c r="CV1616" s="1060"/>
      <c r="CW1616" s="1060"/>
      <c r="CX1616" s="1060"/>
    </row>
    <row r="1617" spans="35:102" ht="15" customHeight="1" x14ac:dyDescent="0.3">
      <c r="AI1617" s="1774">
        <v>48367140403</v>
      </c>
      <c r="AJ1617" s="1993" t="s">
        <v>1913</v>
      </c>
      <c r="AK1617" s="1993">
        <v>59348</v>
      </c>
      <c r="AL1617" s="1994" t="s">
        <v>1728</v>
      </c>
      <c r="AM1617" s="1994">
        <v>13.4</v>
      </c>
      <c r="AN1617" s="1993" t="s">
        <v>192</v>
      </c>
      <c r="BX1617"/>
      <c r="BY1617"/>
      <c r="BZ1617"/>
      <c r="CA1617"/>
      <c r="CB1617"/>
      <c r="CD1617" s="1060"/>
      <c r="CE1617" s="1286"/>
      <c r="CF1617" s="1060"/>
      <c r="CG1617" s="1060"/>
      <c r="CH1617" s="1060"/>
      <c r="CK1617" s="1645"/>
      <c r="CL1617" s="1645"/>
      <c r="CM1617" s="1645"/>
      <c r="CN1617"/>
      <c r="CO1617"/>
      <c r="CP1617"/>
      <c r="CQ1617"/>
      <c r="CR1617"/>
      <c r="CS1617" s="1060"/>
      <c r="CT1617" s="1060"/>
      <c r="CU1617" s="1060"/>
      <c r="CV1617" s="1060"/>
      <c r="CW1617" s="1060"/>
      <c r="CX1617" s="1060"/>
    </row>
    <row r="1618" spans="35:102" ht="15" customHeight="1" x14ac:dyDescent="0.3">
      <c r="AI1618" s="1996">
        <v>48367140405</v>
      </c>
      <c r="AJ1618" s="1997" t="s">
        <v>1913</v>
      </c>
      <c r="AK1618" s="1997">
        <v>54776</v>
      </c>
      <c r="AL1618" s="1998" t="s">
        <v>1728</v>
      </c>
      <c r="AM1618" s="1998">
        <v>11.8</v>
      </c>
      <c r="AN1618" s="1997" t="s">
        <v>192</v>
      </c>
      <c r="BX1618"/>
      <c r="BY1618"/>
      <c r="BZ1618"/>
      <c r="CA1618"/>
      <c r="CB1618"/>
      <c r="CD1618" s="1060"/>
      <c r="CE1618" s="1286"/>
      <c r="CF1618" s="1060"/>
      <c r="CG1618" s="1060"/>
      <c r="CH1618" s="1060"/>
      <c r="CK1618" s="1645"/>
      <c r="CL1618" s="1645"/>
      <c r="CM1618" s="1645"/>
      <c r="CN1618"/>
      <c r="CO1618"/>
      <c r="CP1618"/>
      <c r="CQ1618"/>
      <c r="CR1618"/>
      <c r="CS1618" s="1060"/>
      <c r="CT1618" s="1060"/>
      <c r="CU1618" s="1060"/>
      <c r="CV1618" s="1060"/>
      <c r="CW1618" s="1060"/>
      <c r="CX1618" s="1060"/>
    </row>
    <row r="1619" spans="35:102" ht="15" customHeight="1" x14ac:dyDescent="0.3">
      <c r="AI1619" s="1774">
        <v>48367140407</v>
      </c>
      <c r="AJ1619" s="1993" t="s">
        <v>1913</v>
      </c>
      <c r="AK1619" s="1993">
        <v>84630</v>
      </c>
      <c r="AL1619" s="1994" t="s">
        <v>1729</v>
      </c>
      <c r="AM1619" s="1994">
        <v>6.6</v>
      </c>
      <c r="AN1619" s="1993" t="s">
        <v>192</v>
      </c>
      <c r="BX1619"/>
      <c r="BY1619"/>
      <c r="BZ1619"/>
      <c r="CA1619"/>
      <c r="CB1619"/>
      <c r="CD1619" s="1060"/>
      <c r="CE1619" s="1286"/>
      <c r="CF1619" s="1060"/>
      <c r="CG1619" s="1060"/>
      <c r="CH1619" s="1060"/>
      <c r="CK1619" s="1645"/>
      <c r="CL1619" s="1645"/>
      <c r="CM1619" s="1645"/>
      <c r="CN1619"/>
      <c r="CO1619"/>
      <c r="CP1619"/>
      <c r="CQ1619"/>
      <c r="CR1619"/>
      <c r="CS1619" s="1060"/>
      <c r="CT1619" s="1060"/>
      <c r="CU1619" s="1060"/>
      <c r="CV1619" s="1060"/>
      <c r="CW1619" s="1060"/>
      <c r="CX1619" s="1060"/>
    </row>
    <row r="1620" spans="35:102" ht="15" customHeight="1" x14ac:dyDescent="0.3">
      <c r="AI1620" s="1996">
        <v>48367140408</v>
      </c>
      <c r="AJ1620" s="1997" t="s">
        <v>1913</v>
      </c>
      <c r="AK1620" s="1997">
        <v>74310</v>
      </c>
      <c r="AL1620" s="1998" t="s">
        <v>1727</v>
      </c>
      <c r="AM1620" s="1998">
        <v>9.6999999999999993</v>
      </c>
      <c r="AN1620" s="1997" t="s">
        <v>192</v>
      </c>
      <c r="BX1620"/>
      <c r="BY1620"/>
      <c r="BZ1620"/>
      <c r="CA1620"/>
      <c r="CB1620"/>
      <c r="CD1620" s="1060"/>
      <c r="CE1620" s="1286"/>
      <c r="CF1620" s="1060"/>
      <c r="CG1620" s="1060"/>
      <c r="CH1620" s="1060"/>
      <c r="CK1620" s="1645"/>
      <c r="CL1620" s="1645"/>
      <c r="CM1620" s="1645"/>
      <c r="CN1620"/>
      <c r="CO1620"/>
      <c r="CP1620"/>
      <c r="CQ1620"/>
      <c r="CR1620"/>
      <c r="CS1620" s="1060"/>
      <c r="CT1620" s="1060"/>
      <c r="CU1620" s="1060"/>
      <c r="CV1620" s="1060"/>
      <c r="CW1620" s="1060"/>
      <c r="CX1620" s="1060"/>
    </row>
    <row r="1621" spans="35:102" ht="15" customHeight="1" x14ac:dyDescent="0.3">
      <c r="AI1621" s="1774">
        <v>48367140409</v>
      </c>
      <c r="AJ1621" s="1993" t="s">
        <v>1913</v>
      </c>
      <c r="AK1621" s="1993">
        <v>48500</v>
      </c>
      <c r="AL1621" s="1994" t="s">
        <v>1728</v>
      </c>
      <c r="AM1621" s="1994">
        <v>24.7</v>
      </c>
      <c r="AN1621" s="1993" t="s">
        <v>193</v>
      </c>
      <c r="BX1621"/>
      <c r="BY1621"/>
      <c r="BZ1621"/>
      <c r="CA1621"/>
      <c r="CB1621"/>
      <c r="CD1621" s="1060"/>
      <c r="CE1621" s="1286"/>
      <c r="CF1621" s="1060"/>
      <c r="CG1621" s="1060"/>
      <c r="CH1621" s="1060"/>
      <c r="CK1621" s="1645"/>
      <c r="CL1621" s="1645"/>
      <c r="CM1621" s="1645"/>
      <c r="CN1621"/>
      <c r="CO1621"/>
      <c r="CP1621"/>
      <c r="CQ1621"/>
      <c r="CR1621"/>
      <c r="CS1621" s="1060"/>
      <c r="CT1621" s="1060"/>
      <c r="CU1621" s="1060"/>
      <c r="CV1621" s="1060"/>
      <c r="CW1621" s="1060"/>
      <c r="CX1621" s="1060"/>
    </row>
    <row r="1622" spans="35:102" ht="15" customHeight="1" x14ac:dyDescent="0.3">
      <c r="AI1622" s="1996">
        <v>48367140410</v>
      </c>
      <c r="AJ1622" s="1997" t="s">
        <v>1913</v>
      </c>
      <c r="AK1622" s="1997">
        <v>50321</v>
      </c>
      <c r="AL1622" s="1998" t="s">
        <v>1728</v>
      </c>
      <c r="AM1622" s="1998">
        <v>16.100000000000001</v>
      </c>
      <c r="AN1622" s="1997" t="s">
        <v>192</v>
      </c>
      <c r="BX1622"/>
      <c r="BY1622"/>
      <c r="BZ1622"/>
      <c r="CA1622"/>
      <c r="CB1622"/>
      <c r="CD1622" s="1060"/>
      <c r="CE1622" s="1286"/>
      <c r="CF1622" s="1060"/>
      <c r="CG1622" s="1060"/>
      <c r="CH1622" s="1060"/>
      <c r="CK1622" s="1645"/>
      <c r="CL1622" s="1645"/>
      <c r="CM1622" s="1645"/>
      <c r="CN1622"/>
      <c r="CO1622"/>
      <c r="CP1622"/>
      <c r="CQ1622"/>
      <c r="CR1622"/>
      <c r="CS1622" s="1060"/>
      <c r="CT1622" s="1060"/>
      <c r="CU1622" s="1060"/>
      <c r="CV1622" s="1060"/>
      <c r="CW1622" s="1060"/>
      <c r="CX1622" s="1060"/>
    </row>
    <row r="1623" spans="35:102" ht="15" customHeight="1" x14ac:dyDescent="0.3">
      <c r="AI1623" s="1774">
        <v>48367140411</v>
      </c>
      <c r="AJ1623" s="1993" t="s">
        <v>1913</v>
      </c>
      <c r="AK1623" s="1993">
        <v>70319</v>
      </c>
      <c r="AL1623" s="1994" t="s">
        <v>1727</v>
      </c>
      <c r="AM1623" s="1994">
        <v>12.5</v>
      </c>
      <c r="AN1623" s="1993" t="s">
        <v>192</v>
      </c>
      <c r="BX1623"/>
      <c r="BY1623"/>
      <c r="BZ1623"/>
      <c r="CA1623"/>
      <c r="CB1623"/>
      <c r="CD1623" s="1060"/>
      <c r="CE1623" s="1286"/>
      <c r="CF1623" s="1060"/>
      <c r="CG1623" s="1060"/>
      <c r="CH1623" s="1060"/>
      <c r="CK1623" s="1645"/>
      <c r="CL1623" s="1645"/>
      <c r="CM1623" s="1645"/>
      <c r="CN1623"/>
      <c r="CO1623"/>
      <c r="CP1623"/>
      <c r="CQ1623"/>
      <c r="CR1623"/>
      <c r="CS1623" s="1060"/>
      <c r="CT1623" s="1060"/>
      <c r="CU1623" s="1060"/>
      <c r="CV1623" s="1060"/>
      <c r="CW1623" s="1060"/>
      <c r="CX1623" s="1060"/>
    </row>
    <row r="1624" spans="35:102" ht="15" customHeight="1" x14ac:dyDescent="0.3">
      <c r="AI1624" s="1996">
        <v>48367140501</v>
      </c>
      <c r="AJ1624" s="1997" t="s">
        <v>1913</v>
      </c>
      <c r="AK1624" s="1997">
        <v>65670</v>
      </c>
      <c r="AL1624" s="1998" t="s">
        <v>1727</v>
      </c>
      <c r="AM1624" s="1998">
        <v>10</v>
      </c>
      <c r="AN1624" s="1997" t="s">
        <v>192</v>
      </c>
      <c r="BX1624"/>
      <c r="BY1624"/>
      <c r="BZ1624"/>
      <c r="CA1624"/>
      <c r="CB1624"/>
      <c r="CD1624" s="1060"/>
      <c r="CE1624" s="1286"/>
      <c r="CF1624" s="1060"/>
      <c r="CG1624" s="1060"/>
      <c r="CH1624" s="1060"/>
      <c r="CK1624" s="1645"/>
      <c r="CL1624" s="1645"/>
      <c r="CM1624" s="1645"/>
      <c r="CN1624"/>
      <c r="CO1624"/>
      <c r="CP1624"/>
      <c r="CQ1624"/>
      <c r="CR1624"/>
      <c r="CS1624" s="1060"/>
      <c r="CT1624" s="1060"/>
      <c r="CU1624" s="1060"/>
      <c r="CV1624" s="1060"/>
      <c r="CW1624" s="1060"/>
      <c r="CX1624" s="1060"/>
    </row>
    <row r="1625" spans="35:102" ht="15" customHeight="1" x14ac:dyDescent="0.3">
      <c r="AI1625" s="1774">
        <v>48367140502</v>
      </c>
      <c r="AJ1625" s="1993" t="s">
        <v>1913</v>
      </c>
      <c r="AK1625" s="1993">
        <v>68780</v>
      </c>
      <c r="AL1625" s="1994" t="s">
        <v>1727</v>
      </c>
      <c r="AM1625" s="1994">
        <v>7.5</v>
      </c>
      <c r="AN1625" s="1993" t="s">
        <v>192</v>
      </c>
      <c r="BX1625"/>
      <c r="BY1625"/>
      <c r="BZ1625"/>
      <c r="CA1625"/>
      <c r="CB1625"/>
      <c r="CD1625" s="1060"/>
      <c r="CE1625" s="1286"/>
      <c r="CF1625" s="1060"/>
      <c r="CG1625" s="1060"/>
      <c r="CH1625" s="1060"/>
      <c r="CK1625" s="1645"/>
      <c r="CL1625" s="1645"/>
      <c r="CM1625" s="1645"/>
      <c r="CN1625"/>
      <c r="CO1625"/>
      <c r="CP1625"/>
      <c r="CQ1625"/>
      <c r="CR1625"/>
      <c r="CS1625" s="1060"/>
      <c r="CT1625" s="1060"/>
      <c r="CU1625" s="1060"/>
      <c r="CV1625" s="1060"/>
      <c r="CW1625" s="1060"/>
      <c r="CX1625" s="1060"/>
    </row>
    <row r="1626" spans="35:102" ht="15" customHeight="1" x14ac:dyDescent="0.3">
      <c r="AI1626" s="1996">
        <v>48367140601</v>
      </c>
      <c r="AJ1626" s="1997" t="s">
        <v>1913</v>
      </c>
      <c r="AK1626" s="1997">
        <v>76667</v>
      </c>
      <c r="AL1626" s="1998" t="s">
        <v>1727</v>
      </c>
      <c r="AM1626" s="1998">
        <v>8.1999999999999993</v>
      </c>
      <c r="AN1626" s="1997" t="s">
        <v>192</v>
      </c>
      <c r="BX1626"/>
      <c r="BY1626"/>
      <c r="BZ1626"/>
      <c r="CA1626"/>
      <c r="CB1626"/>
      <c r="CD1626" s="1060"/>
      <c r="CE1626" s="1286"/>
      <c r="CF1626" s="1060"/>
      <c r="CG1626" s="1060"/>
      <c r="CH1626" s="1060"/>
      <c r="CK1626" s="1645"/>
      <c r="CL1626" s="1645"/>
      <c r="CM1626" s="1645"/>
      <c r="CN1626"/>
      <c r="CO1626"/>
      <c r="CP1626"/>
      <c r="CQ1626"/>
      <c r="CR1626"/>
      <c r="CS1626" s="1060"/>
      <c r="CT1626" s="1060"/>
      <c r="CU1626" s="1060"/>
      <c r="CV1626" s="1060"/>
      <c r="CW1626" s="1060"/>
      <c r="CX1626" s="1060"/>
    </row>
    <row r="1627" spans="35:102" ht="15" customHeight="1" x14ac:dyDescent="0.3">
      <c r="AI1627" s="1774">
        <v>48367140602</v>
      </c>
      <c r="AJ1627" s="1993" t="s">
        <v>1913</v>
      </c>
      <c r="AK1627" s="1993">
        <v>66538</v>
      </c>
      <c r="AL1627" s="1994" t="s">
        <v>1727</v>
      </c>
      <c r="AM1627" s="1994">
        <v>5.8</v>
      </c>
      <c r="AN1627" s="1993" t="s">
        <v>192</v>
      </c>
      <c r="BX1627"/>
      <c r="BY1627"/>
      <c r="BZ1627"/>
      <c r="CA1627"/>
      <c r="CB1627"/>
      <c r="CD1627" s="1060"/>
      <c r="CE1627" s="1286"/>
      <c r="CF1627" s="1060"/>
      <c r="CG1627" s="1060"/>
      <c r="CH1627" s="1060"/>
      <c r="CK1627" s="1645"/>
      <c r="CL1627" s="1645"/>
      <c r="CM1627" s="1645"/>
      <c r="CN1627"/>
      <c r="CO1627"/>
      <c r="CP1627"/>
      <c r="CQ1627"/>
      <c r="CR1627"/>
      <c r="CS1627" s="1060"/>
      <c r="CT1627" s="1060"/>
      <c r="CU1627" s="1060"/>
      <c r="CV1627" s="1060"/>
      <c r="CW1627" s="1060"/>
      <c r="CX1627" s="1060"/>
    </row>
    <row r="1628" spans="35:102" ht="15" customHeight="1" x14ac:dyDescent="0.3">
      <c r="AI1628" s="1996">
        <v>48367140703</v>
      </c>
      <c r="AJ1628" s="1997" t="s">
        <v>1913</v>
      </c>
      <c r="AK1628" s="1997">
        <v>98278</v>
      </c>
      <c r="AL1628" s="1998" t="s">
        <v>1729</v>
      </c>
      <c r="AM1628" s="1998">
        <v>8.8000000000000007</v>
      </c>
      <c r="AN1628" s="1997" t="s">
        <v>192</v>
      </c>
      <c r="BX1628"/>
      <c r="BY1628"/>
      <c r="BZ1628"/>
      <c r="CA1628"/>
      <c r="CB1628"/>
      <c r="CD1628" s="1060"/>
      <c r="CE1628" s="1286"/>
      <c r="CF1628" s="1060"/>
      <c r="CG1628" s="1060"/>
      <c r="CH1628" s="1060"/>
      <c r="CK1628" s="1645"/>
      <c r="CL1628" s="1645"/>
      <c r="CM1628" s="1645"/>
      <c r="CN1628"/>
      <c r="CO1628"/>
      <c r="CP1628"/>
      <c r="CQ1628"/>
      <c r="CR1628"/>
      <c r="CS1628" s="1060"/>
      <c r="CT1628" s="1060"/>
      <c r="CU1628" s="1060"/>
      <c r="CV1628" s="1060"/>
      <c r="CW1628" s="1060"/>
      <c r="CX1628" s="1060"/>
    </row>
    <row r="1629" spans="35:102" ht="15" customHeight="1" x14ac:dyDescent="0.3">
      <c r="AI1629" s="1774">
        <v>48367140704</v>
      </c>
      <c r="AJ1629" s="1993" t="s">
        <v>1913</v>
      </c>
      <c r="AK1629" s="1993">
        <v>132664</v>
      </c>
      <c r="AL1629" s="1994" t="s">
        <v>1729</v>
      </c>
      <c r="AM1629" s="1994">
        <v>3.3</v>
      </c>
      <c r="AN1629" s="1993" t="s">
        <v>192</v>
      </c>
      <c r="BX1629"/>
      <c r="BY1629"/>
      <c r="BZ1629"/>
      <c r="CA1629"/>
      <c r="CB1629"/>
      <c r="CD1629" s="1060"/>
      <c r="CE1629" s="1286"/>
      <c r="CF1629" s="1060"/>
      <c r="CG1629" s="1060"/>
      <c r="CH1629" s="1060"/>
      <c r="CK1629" s="1645"/>
      <c r="CL1629" s="1645"/>
      <c r="CM1629" s="1645"/>
      <c r="CN1629"/>
      <c r="CO1629"/>
      <c r="CP1629"/>
      <c r="CQ1629"/>
      <c r="CR1629"/>
      <c r="CS1629" s="1060"/>
      <c r="CT1629" s="1060"/>
      <c r="CU1629" s="1060"/>
      <c r="CV1629" s="1060"/>
      <c r="CW1629" s="1060"/>
      <c r="CX1629" s="1060"/>
    </row>
    <row r="1630" spans="35:102" ht="15" customHeight="1" x14ac:dyDescent="0.3">
      <c r="AI1630" s="1996">
        <v>48367140705</v>
      </c>
      <c r="AJ1630" s="1997" t="s">
        <v>1913</v>
      </c>
      <c r="AK1630" s="1997">
        <v>81384</v>
      </c>
      <c r="AL1630" s="1998" t="s">
        <v>1727</v>
      </c>
      <c r="AM1630" s="1998">
        <v>11.3</v>
      </c>
      <c r="AN1630" s="1997" t="s">
        <v>192</v>
      </c>
      <c r="BX1630"/>
      <c r="BY1630"/>
      <c r="BZ1630"/>
      <c r="CA1630"/>
      <c r="CB1630"/>
      <c r="CD1630" s="1060"/>
      <c r="CE1630" s="1286"/>
      <c r="CF1630" s="1060"/>
      <c r="CG1630" s="1060"/>
      <c r="CH1630" s="1060"/>
      <c r="CK1630" s="1645"/>
      <c r="CL1630" s="1645"/>
      <c r="CM1630" s="1645"/>
      <c r="CN1630"/>
      <c r="CO1630"/>
      <c r="CP1630"/>
      <c r="CQ1630"/>
      <c r="CR1630"/>
      <c r="CS1630" s="1060"/>
      <c r="CT1630" s="1060"/>
      <c r="CU1630" s="1060"/>
      <c r="CV1630" s="1060"/>
      <c r="CW1630" s="1060"/>
      <c r="CX1630" s="1060"/>
    </row>
    <row r="1631" spans="35:102" ht="15" customHeight="1" x14ac:dyDescent="0.3">
      <c r="AI1631" s="1774">
        <v>48367140706</v>
      </c>
      <c r="AJ1631" s="1993" t="s">
        <v>1913</v>
      </c>
      <c r="AK1631" s="1993">
        <v>97943</v>
      </c>
      <c r="AL1631" s="1994" t="s">
        <v>1729</v>
      </c>
      <c r="AM1631" s="1994">
        <v>2.4</v>
      </c>
      <c r="AN1631" s="1993" t="s">
        <v>192</v>
      </c>
      <c r="BX1631"/>
      <c r="BY1631"/>
      <c r="BZ1631"/>
      <c r="CA1631"/>
      <c r="CB1631"/>
      <c r="CD1631" s="1060"/>
      <c r="CE1631" s="1286"/>
      <c r="CF1631" s="1060"/>
      <c r="CG1631" s="1060"/>
      <c r="CH1631" s="1060"/>
      <c r="CK1631" s="1645"/>
      <c r="CL1631" s="1645"/>
      <c r="CM1631" s="1645"/>
      <c r="CN1631"/>
      <c r="CO1631"/>
      <c r="CP1631"/>
      <c r="CQ1631"/>
      <c r="CR1631"/>
      <c r="CS1631" s="1060"/>
      <c r="CT1631" s="1060"/>
      <c r="CU1631" s="1060"/>
      <c r="CV1631" s="1060"/>
      <c r="CW1631" s="1060"/>
      <c r="CX1631" s="1060"/>
    </row>
    <row r="1632" spans="35:102" ht="15" customHeight="1" x14ac:dyDescent="0.3">
      <c r="AI1632" s="1996">
        <v>48397040101</v>
      </c>
      <c r="AJ1632" s="1997" t="s">
        <v>1928</v>
      </c>
      <c r="AK1632" s="1997">
        <v>107148</v>
      </c>
      <c r="AL1632" s="1998" t="s">
        <v>1729</v>
      </c>
      <c r="AM1632" s="1998">
        <v>1</v>
      </c>
      <c r="AN1632" s="1997" t="s">
        <v>192</v>
      </c>
      <c r="BX1632"/>
      <c r="BY1632"/>
      <c r="BZ1632"/>
      <c r="CA1632"/>
      <c r="CB1632"/>
      <c r="CD1632" s="1060"/>
      <c r="CE1632" s="1286"/>
      <c r="CF1632" s="1060"/>
      <c r="CG1632" s="1060"/>
      <c r="CH1632" s="1060"/>
      <c r="CK1632" s="1645"/>
      <c r="CL1632" s="1645"/>
      <c r="CM1632" s="1645"/>
      <c r="CN1632"/>
      <c r="CO1632"/>
      <c r="CP1632"/>
      <c r="CQ1632"/>
      <c r="CR1632"/>
      <c r="CS1632" s="1060"/>
      <c r="CT1632" s="1060"/>
      <c r="CU1632" s="1060"/>
      <c r="CV1632" s="1060"/>
      <c r="CW1632" s="1060"/>
      <c r="CX1632" s="1060"/>
    </row>
    <row r="1633" spans="35:102" ht="15" customHeight="1" x14ac:dyDescent="0.3">
      <c r="AI1633" s="1774">
        <v>48397040102</v>
      </c>
      <c r="AJ1633" s="1993" t="s">
        <v>1928</v>
      </c>
      <c r="AK1633" s="1993">
        <v>111484</v>
      </c>
      <c r="AL1633" s="1994" t="s">
        <v>1729</v>
      </c>
      <c r="AM1633" s="1994">
        <v>6.3</v>
      </c>
      <c r="AN1633" s="1993" t="s">
        <v>192</v>
      </c>
      <c r="BX1633"/>
      <c r="BY1633"/>
      <c r="BZ1633"/>
      <c r="CA1633"/>
      <c r="CB1633"/>
      <c r="CD1633" s="1060"/>
      <c r="CE1633" s="1286"/>
      <c r="CF1633" s="1060"/>
      <c r="CG1633" s="1060"/>
      <c r="CH1633" s="1060"/>
      <c r="CK1633" s="1645"/>
      <c r="CL1633" s="1645"/>
      <c r="CM1633" s="1645"/>
      <c r="CN1633"/>
      <c r="CO1633"/>
      <c r="CP1633"/>
      <c r="CQ1633"/>
      <c r="CR1633"/>
      <c r="CS1633" s="1060"/>
      <c r="CT1633" s="1060"/>
      <c r="CU1633" s="1060"/>
      <c r="CV1633" s="1060"/>
      <c r="CW1633" s="1060"/>
      <c r="CX1633" s="1060"/>
    </row>
    <row r="1634" spans="35:102" ht="15" customHeight="1" x14ac:dyDescent="0.3">
      <c r="AI1634" s="1996">
        <v>48397040200</v>
      </c>
      <c r="AJ1634" s="1997" t="s">
        <v>1928</v>
      </c>
      <c r="AK1634" s="1997">
        <v>109709</v>
      </c>
      <c r="AL1634" s="1998" t="s">
        <v>1729</v>
      </c>
      <c r="AM1634" s="1998">
        <v>3.4</v>
      </c>
      <c r="AN1634" s="1997" t="s">
        <v>192</v>
      </c>
      <c r="BX1634"/>
      <c r="BY1634"/>
      <c r="BZ1634"/>
      <c r="CA1634"/>
      <c r="CB1634"/>
      <c r="CD1634" s="1060"/>
      <c r="CE1634" s="1286"/>
      <c r="CF1634" s="1060"/>
      <c r="CG1634" s="1060"/>
      <c r="CH1634" s="1060"/>
      <c r="CK1634" s="1645"/>
      <c r="CL1634" s="1645"/>
      <c r="CM1634" s="1645"/>
      <c r="CN1634"/>
      <c r="CO1634"/>
      <c r="CP1634"/>
      <c r="CQ1634"/>
      <c r="CR1634"/>
      <c r="CS1634" s="1060"/>
      <c r="CT1634" s="1060"/>
      <c r="CU1634" s="1060"/>
      <c r="CV1634" s="1060"/>
      <c r="CW1634" s="1060"/>
      <c r="CX1634" s="1060"/>
    </row>
    <row r="1635" spans="35:102" ht="15" customHeight="1" x14ac:dyDescent="0.3">
      <c r="AI1635" s="1774">
        <v>48397040301</v>
      </c>
      <c r="AJ1635" s="1993" t="s">
        <v>1928</v>
      </c>
      <c r="AK1635" s="1993">
        <v>80739</v>
      </c>
      <c r="AL1635" s="1994" t="s">
        <v>1727</v>
      </c>
      <c r="AM1635" s="1994">
        <v>8.6999999999999993</v>
      </c>
      <c r="AN1635" s="1993" t="s">
        <v>192</v>
      </c>
      <c r="BX1635"/>
      <c r="BY1635"/>
      <c r="BZ1635"/>
      <c r="CA1635"/>
      <c r="CB1635"/>
      <c r="CD1635" s="1060"/>
      <c r="CE1635" s="1286"/>
      <c r="CF1635" s="1060"/>
      <c r="CG1635" s="1060"/>
      <c r="CH1635" s="1060"/>
      <c r="CK1635" s="1645"/>
      <c r="CL1635" s="1645"/>
      <c r="CM1635" s="1645"/>
      <c r="CN1635"/>
      <c r="CO1635"/>
      <c r="CP1635"/>
      <c r="CQ1635"/>
      <c r="CR1635"/>
      <c r="CS1635" s="1060"/>
      <c r="CT1635" s="1060"/>
      <c r="CU1635" s="1060"/>
      <c r="CV1635" s="1060"/>
      <c r="CW1635" s="1060"/>
      <c r="CX1635" s="1060"/>
    </row>
    <row r="1636" spans="35:102" ht="15" customHeight="1" x14ac:dyDescent="0.3">
      <c r="AI1636" s="1996">
        <v>48397040302</v>
      </c>
      <c r="AJ1636" s="1997" t="s">
        <v>1928</v>
      </c>
      <c r="AK1636" s="1997">
        <v>55024</v>
      </c>
      <c r="AL1636" s="1998" t="s">
        <v>1728</v>
      </c>
      <c r="AM1636" s="1998">
        <v>9.4</v>
      </c>
      <c r="AN1636" s="1997" t="s">
        <v>192</v>
      </c>
      <c r="BX1636"/>
      <c r="BY1636"/>
      <c r="BZ1636"/>
      <c r="CA1636"/>
      <c r="CB1636"/>
      <c r="CD1636" s="1060"/>
      <c r="CE1636" s="1286"/>
      <c r="CF1636" s="1060"/>
      <c r="CG1636" s="1060"/>
      <c r="CH1636" s="1060"/>
      <c r="CK1636" s="1645"/>
      <c r="CL1636" s="1645"/>
      <c r="CM1636" s="1645"/>
      <c r="CN1636"/>
      <c r="CO1636"/>
      <c r="CP1636"/>
      <c r="CQ1636"/>
      <c r="CR1636"/>
      <c r="CS1636" s="1060"/>
      <c r="CT1636" s="1060"/>
      <c r="CU1636" s="1060"/>
      <c r="CV1636" s="1060"/>
      <c r="CW1636" s="1060"/>
      <c r="CX1636" s="1060"/>
    </row>
    <row r="1637" spans="35:102" ht="15" customHeight="1" x14ac:dyDescent="0.3">
      <c r="AI1637" s="1774">
        <v>48397040401</v>
      </c>
      <c r="AJ1637" s="1993" t="s">
        <v>1928</v>
      </c>
      <c r="AK1637" s="1993">
        <v>87733</v>
      </c>
      <c r="AL1637" s="1994" t="s">
        <v>1729</v>
      </c>
      <c r="AM1637" s="1994">
        <v>8.5</v>
      </c>
      <c r="AN1637" s="1993" t="s">
        <v>192</v>
      </c>
      <c r="BX1637"/>
      <c r="BY1637"/>
      <c r="BZ1637"/>
      <c r="CA1637"/>
      <c r="CB1637"/>
      <c r="CD1637" s="1060"/>
      <c r="CE1637" s="1286"/>
      <c r="CF1637" s="1060"/>
      <c r="CG1637" s="1060"/>
      <c r="CH1637" s="1060"/>
      <c r="CK1637" s="1645"/>
      <c r="CL1637" s="1645"/>
      <c r="CM1637" s="1645"/>
      <c r="CN1637"/>
      <c r="CO1637"/>
      <c r="CP1637"/>
      <c r="CQ1637"/>
      <c r="CR1637"/>
      <c r="CS1637" s="1060"/>
      <c r="CT1637" s="1060"/>
      <c r="CU1637" s="1060"/>
      <c r="CV1637" s="1060"/>
      <c r="CW1637" s="1060"/>
      <c r="CX1637" s="1060"/>
    </row>
    <row r="1638" spans="35:102" ht="15" customHeight="1" x14ac:dyDescent="0.3">
      <c r="AI1638" s="1996">
        <v>48397040402</v>
      </c>
      <c r="AJ1638" s="1997" t="s">
        <v>1928</v>
      </c>
      <c r="AK1638" s="1997">
        <v>83347</v>
      </c>
      <c r="AL1638" s="1998" t="s">
        <v>1727</v>
      </c>
      <c r="AM1638" s="1998">
        <v>1.8</v>
      </c>
      <c r="AN1638" s="1997" t="s">
        <v>192</v>
      </c>
      <c r="BX1638"/>
      <c r="BY1638"/>
      <c r="BZ1638"/>
      <c r="CA1638"/>
      <c r="CB1638"/>
      <c r="CD1638" s="1060"/>
      <c r="CE1638" s="1286"/>
      <c r="CF1638" s="1060"/>
      <c r="CG1638" s="1060"/>
      <c r="CH1638" s="1060"/>
      <c r="CK1638" s="1645"/>
      <c r="CL1638" s="1645"/>
      <c r="CM1638" s="1645"/>
      <c r="CN1638"/>
      <c r="CO1638"/>
      <c r="CP1638"/>
      <c r="CQ1638"/>
      <c r="CR1638"/>
      <c r="CS1638" s="1060"/>
      <c r="CT1638" s="1060"/>
      <c r="CU1638" s="1060"/>
      <c r="CV1638" s="1060"/>
      <c r="CW1638" s="1060"/>
      <c r="CX1638" s="1060"/>
    </row>
    <row r="1639" spans="35:102" ht="15" customHeight="1" x14ac:dyDescent="0.3">
      <c r="AI1639" s="1774">
        <v>48397040503</v>
      </c>
      <c r="AJ1639" s="1993" t="s">
        <v>1928</v>
      </c>
      <c r="AK1639" s="1993">
        <v>67872</v>
      </c>
      <c r="AL1639" s="1994" t="s">
        <v>1727</v>
      </c>
      <c r="AM1639" s="1994">
        <v>17.2</v>
      </c>
      <c r="AN1639" s="1993" t="s">
        <v>192</v>
      </c>
      <c r="BX1639"/>
      <c r="BY1639"/>
      <c r="BZ1639"/>
      <c r="CA1639"/>
      <c r="CB1639"/>
      <c r="CD1639" s="1060"/>
      <c r="CE1639" s="1286"/>
      <c r="CF1639" s="1060"/>
      <c r="CG1639" s="1060"/>
      <c r="CH1639" s="1060"/>
      <c r="CK1639" s="1645"/>
      <c r="CL1639" s="1645"/>
      <c r="CM1639" s="1645"/>
      <c r="CN1639"/>
      <c r="CO1639"/>
      <c r="CP1639"/>
      <c r="CQ1639"/>
      <c r="CR1639"/>
      <c r="CS1639" s="1060"/>
      <c r="CT1639" s="1060"/>
      <c r="CU1639" s="1060"/>
      <c r="CV1639" s="1060"/>
      <c r="CW1639" s="1060"/>
      <c r="CX1639" s="1060"/>
    </row>
    <row r="1640" spans="35:102" ht="15" customHeight="1" x14ac:dyDescent="0.3">
      <c r="AI1640" s="1996">
        <v>48397040504</v>
      </c>
      <c r="AJ1640" s="1997" t="s">
        <v>1928</v>
      </c>
      <c r="AK1640" s="1997">
        <v>109519</v>
      </c>
      <c r="AL1640" s="1998" t="s">
        <v>1729</v>
      </c>
      <c r="AM1640" s="1998">
        <v>2.5</v>
      </c>
      <c r="AN1640" s="1997" t="s">
        <v>192</v>
      </c>
      <c r="BX1640"/>
      <c r="BY1640"/>
      <c r="BZ1640"/>
      <c r="CA1640"/>
      <c r="CB1640"/>
      <c r="CD1640" s="1060"/>
      <c r="CE1640" s="1286"/>
      <c r="CF1640" s="1060"/>
      <c r="CG1640" s="1060"/>
      <c r="CH1640" s="1060"/>
      <c r="CK1640" s="1645"/>
      <c r="CL1640" s="1645"/>
      <c r="CM1640" s="1645"/>
      <c r="CN1640"/>
      <c r="CO1640"/>
      <c r="CP1640"/>
      <c r="CQ1640"/>
      <c r="CR1640"/>
      <c r="CS1640" s="1060"/>
      <c r="CT1640" s="1060"/>
      <c r="CU1640" s="1060"/>
      <c r="CV1640" s="1060"/>
      <c r="CW1640" s="1060"/>
      <c r="CX1640" s="1060"/>
    </row>
    <row r="1641" spans="35:102" ht="15" customHeight="1" x14ac:dyDescent="0.3">
      <c r="AI1641" s="1774">
        <v>48397040505</v>
      </c>
      <c r="AJ1641" s="1993" t="s">
        <v>1928</v>
      </c>
      <c r="AK1641" s="1993">
        <v>102018</v>
      </c>
      <c r="AL1641" s="1994" t="s">
        <v>1729</v>
      </c>
      <c r="AM1641" s="1994">
        <v>4.5999999999999996</v>
      </c>
      <c r="AN1641" s="1993" t="s">
        <v>192</v>
      </c>
      <c r="BX1641"/>
      <c r="BY1641"/>
      <c r="BZ1641"/>
      <c r="CA1641"/>
      <c r="CB1641"/>
      <c r="CD1641" s="1060"/>
      <c r="CE1641" s="1286"/>
      <c r="CF1641" s="1060"/>
      <c r="CG1641" s="1060"/>
      <c r="CH1641" s="1060"/>
      <c r="CK1641" s="1645"/>
      <c r="CL1641" s="1645"/>
      <c r="CM1641" s="1645"/>
      <c r="CN1641"/>
      <c r="CO1641"/>
      <c r="CP1641"/>
      <c r="CQ1641"/>
      <c r="CR1641"/>
      <c r="CS1641" s="1060"/>
      <c r="CT1641" s="1060"/>
      <c r="CU1641" s="1060"/>
      <c r="CV1641" s="1060"/>
      <c r="CW1641" s="1060"/>
      <c r="CX1641" s="1060"/>
    </row>
    <row r="1642" spans="35:102" ht="15" customHeight="1" x14ac:dyDescent="0.3">
      <c r="AI1642" s="1996">
        <v>48397040506</v>
      </c>
      <c r="AJ1642" s="1997" t="s">
        <v>1928</v>
      </c>
      <c r="AK1642" s="1997">
        <v>144358</v>
      </c>
      <c r="AL1642" s="1998" t="s">
        <v>1729</v>
      </c>
      <c r="AM1642" s="1998">
        <v>3</v>
      </c>
      <c r="AN1642" s="1997" t="s">
        <v>192</v>
      </c>
      <c r="BX1642"/>
      <c r="BY1642"/>
      <c r="BZ1642"/>
      <c r="CA1642"/>
      <c r="CB1642"/>
      <c r="CD1642" s="1060"/>
      <c r="CE1642" s="1286"/>
      <c r="CF1642" s="1060"/>
      <c r="CG1642" s="1060"/>
      <c r="CH1642" s="1060"/>
      <c r="CK1642" s="1645"/>
      <c r="CL1642" s="1645"/>
      <c r="CM1642" s="1645"/>
      <c r="CN1642"/>
      <c r="CO1642"/>
      <c r="CP1642"/>
      <c r="CQ1642"/>
      <c r="CR1642"/>
      <c r="CS1642" s="1060"/>
      <c r="CT1642" s="1060"/>
      <c r="CU1642" s="1060"/>
      <c r="CV1642" s="1060"/>
      <c r="CW1642" s="1060"/>
      <c r="CX1642" s="1060"/>
    </row>
    <row r="1643" spans="35:102" ht="15" customHeight="1" x14ac:dyDescent="0.3">
      <c r="AI1643" s="1774">
        <v>48425000100</v>
      </c>
      <c r="AJ1643" s="1993" t="s">
        <v>1942</v>
      </c>
      <c r="AK1643" s="1993">
        <v>55726</v>
      </c>
      <c r="AL1643" s="1994" t="s">
        <v>1728</v>
      </c>
      <c r="AM1643" s="1994">
        <v>24</v>
      </c>
      <c r="AN1643" s="1993" t="s">
        <v>193</v>
      </c>
      <c r="BX1643"/>
      <c r="BY1643"/>
      <c r="BZ1643"/>
      <c r="CA1643"/>
      <c r="CB1643"/>
      <c r="CD1643" s="1060"/>
      <c r="CE1643" s="1286"/>
      <c r="CF1643" s="1060"/>
      <c r="CG1643" s="1060"/>
      <c r="CH1643" s="1060"/>
      <c r="CK1643" s="1645"/>
      <c r="CL1643" s="1645"/>
      <c r="CM1643" s="1645"/>
      <c r="CN1643"/>
      <c r="CO1643"/>
      <c r="CP1643"/>
      <c r="CQ1643"/>
      <c r="CR1643"/>
      <c r="CS1643" s="1060"/>
      <c r="CT1643" s="1060"/>
      <c r="CU1643" s="1060"/>
      <c r="CV1643" s="1060"/>
      <c r="CW1643" s="1060"/>
      <c r="CX1643" s="1060"/>
    </row>
    <row r="1644" spans="35:102" ht="15" customHeight="1" x14ac:dyDescent="0.3">
      <c r="AI1644" s="1996">
        <v>48425000200</v>
      </c>
      <c r="AJ1644" s="1997" t="s">
        <v>1942</v>
      </c>
      <c r="AK1644" s="1997">
        <v>44643</v>
      </c>
      <c r="AL1644" s="1998" t="s">
        <v>1728</v>
      </c>
      <c r="AM1644" s="1998">
        <v>12.5</v>
      </c>
      <c r="AN1644" s="1997" t="s">
        <v>192</v>
      </c>
      <c r="BX1644"/>
      <c r="BY1644"/>
      <c r="BZ1644"/>
      <c r="CA1644"/>
      <c r="CB1644"/>
      <c r="CD1644" s="1060"/>
      <c r="CE1644" s="1286"/>
      <c r="CF1644" s="1060"/>
      <c r="CG1644" s="1060"/>
      <c r="CH1644" s="1060"/>
      <c r="CK1644" s="1645"/>
      <c r="CL1644" s="1645"/>
      <c r="CM1644" s="1645"/>
      <c r="CN1644"/>
      <c r="CO1644"/>
      <c r="CP1644"/>
      <c r="CQ1644"/>
      <c r="CR1644"/>
      <c r="CS1644" s="1060"/>
      <c r="CT1644" s="1060"/>
      <c r="CU1644" s="1060"/>
      <c r="CV1644" s="1060"/>
      <c r="CW1644" s="1060"/>
      <c r="CX1644" s="1060"/>
    </row>
    <row r="1645" spans="35:102" ht="15" customHeight="1" x14ac:dyDescent="0.3">
      <c r="AI1645" s="1774">
        <v>48439100101</v>
      </c>
      <c r="AJ1645" s="1993" t="s">
        <v>1949</v>
      </c>
      <c r="AK1645" s="1993">
        <v>45789</v>
      </c>
      <c r="AL1645" s="1994" t="s">
        <v>1728</v>
      </c>
      <c r="AM1645" s="1994">
        <v>19.3</v>
      </c>
      <c r="AN1645" s="1993" t="s">
        <v>192</v>
      </c>
      <c r="BX1645"/>
      <c r="BY1645"/>
      <c r="BZ1645"/>
      <c r="CA1645"/>
      <c r="CB1645"/>
      <c r="CD1645" s="1060"/>
      <c r="CE1645" s="1286"/>
      <c r="CF1645" s="1060"/>
      <c r="CG1645" s="1060"/>
      <c r="CH1645" s="1060"/>
      <c r="CK1645" s="1645"/>
      <c r="CL1645" s="1645"/>
      <c r="CM1645" s="1645"/>
      <c r="CN1645"/>
      <c r="CO1645"/>
      <c r="CP1645"/>
      <c r="CQ1645"/>
      <c r="CR1645"/>
      <c r="CS1645" s="1060"/>
      <c r="CT1645" s="1060"/>
      <c r="CU1645" s="1060"/>
      <c r="CV1645" s="1060"/>
      <c r="CW1645" s="1060"/>
      <c r="CX1645" s="1060"/>
    </row>
    <row r="1646" spans="35:102" ht="15" customHeight="1" x14ac:dyDescent="0.3">
      <c r="AI1646" s="1996">
        <v>48439100102</v>
      </c>
      <c r="AJ1646" s="1997" t="s">
        <v>1949</v>
      </c>
      <c r="AK1646" s="1997">
        <v>53583</v>
      </c>
      <c r="AL1646" s="1998" t="s">
        <v>1728</v>
      </c>
      <c r="AM1646" s="1998">
        <v>21.3</v>
      </c>
      <c r="AN1646" s="1997" t="s">
        <v>193</v>
      </c>
      <c r="BX1646"/>
      <c r="BY1646"/>
      <c r="BZ1646"/>
      <c r="CA1646"/>
      <c r="CB1646"/>
      <c r="CD1646" s="1060"/>
      <c r="CE1646" s="1286"/>
      <c r="CF1646" s="1060"/>
      <c r="CG1646" s="1060"/>
      <c r="CH1646" s="1060"/>
      <c r="CK1646" s="1645"/>
      <c r="CL1646" s="1645"/>
      <c r="CM1646" s="1645"/>
      <c r="CN1646"/>
      <c r="CO1646"/>
      <c r="CP1646"/>
      <c r="CQ1646"/>
      <c r="CR1646"/>
      <c r="CS1646" s="1060"/>
      <c r="CT1646" s="1060"/>
      <c r="CU1646" s="1060"/>
      <c r="CV1646" s="1060"/>
      <c r="CW1646" s="1060"/>
      <c r="CX1646" s="1060"/>
    </row>
    <row r="1647" spans="35:102" ht="15" customHeight="1" x14ac:dyDescent="0.3">
      <c r="AI1647" s="1774">
        <v>48439100201</v>
      </c>
      <c r="AJ1647" s="1993" t="s">
        <v>1949</v>
      </c>
      <c r="AK1647" s="1993">
        <v>36977</v>
      </c>
      <c r="AL1647" s="1994" t="s">
        <v>1730</v>
      </c>
      <c r="AM1647" s="1994">
        <v>28.4</v>
      </c>
      <c r="AN1647" s="1993" t="s">
        <v>193</v>
      </c>
      <c r="BX1647"/>
      <c r="BY1647"/>
      <c r="BZ1647"/>
      <c r="CA1647"/>
      <c r="CB1647"/>
      <c r="CD1647" s="1060"/>
      <c r="CE1647" s="1286"/>
      <c r="CF1647" s="1060"/>
      <c r="CG1647" s="1060"/>
      <c r="CH1647" s="1060"/>
      <c r="CK1647" s="1645"/>
      <c r="CL1647" s="1645"/>
      <c r="CM1647" s="1645"/>
      <c r="CN1647"/>
      <c r="CO1647"/>
      <c r="CP1647"/>
      <c r="CQ1647"/>
      <c r="CR1647"/>
      <c r="CS1647" s="1060"/>
      <c r="CT1647" s="1060"/>
      <c r="CU1647" s="1060"/>
      <c r="CV1647" s="1060"/>
      <c r="CW1647" s="1060"/>
      <c r="CX1647" s="1060"/>
    </row>
    <row r="1648" spans="35:102" ht="15" customHeight="1" x14ac:dyDescent="0.3">
      <c r="AI1648" s="1996">
        <v>48439100202</v>
      </c>
      <c r="AJ1648" s="1997" t="s">
        <v>1949</v>
      </c>
      <c r="AK1648" s="1997">
        <v>44356</v>
      </c>
      <c r="AL1648" s="1998" t="s">
        <v>1728</v>
      </c>
      <c r="AM1648" s="1998">
        <v>25.2</v>
      </c>
      <c r="AN1648" s="1997" t="s">
        <v>193</v>
      </c>
      <c r="BX1648"/>
      <c r="BY1648"/>
      <c r="BZ1648"/>
      <c r="CA1648"/>
      <c r="CB1648"/>
      <c r="CD1648" s="1060"/>
      <c r="CE1648" s="1286"/>
      <c r="CF1648" s="1060"/>
      <c r="CG1648" s="1060"/>
      <c r="CH1648" s="1060"/>
      <c r="CK1648" s="1645"/>
      <c r="CL1648" s="1645"/>
      <c r="CM1648" s="1645"/>
      <c r="CN1648"/>
      <c r="CO1648"/>
      <c r="CP1648"/>
      <c r="CQ1648"/>
      <c r="CR1648"/>
      <c r="CS1648" s="1060"/>
      <c r="CT1648" s="1060"/>
      <c r="CU1648" s="1060"/>
      <c r="CV1648" s="1060"/>
      <c r="CW1648" s="1060"/>
      <c r="CX1648" s="1060"/>
    </row>
    <row r="1649" spans="35:102" ht="15" customHeight="1" x14ac:dyDescent="0.3">
      <c r="AI1649" s="1774">
        <v>48439100300</v>
      </c>
      <c r="AJ1649" s="1993" t="s">
        <v>1949</v>
      </c>
      <c r="AK1649" s="1993">
        <v>34470</v>
      </c>
      <c r="AL1649" s="1994" t="s">
        <v>1730</v>
      </c>
      <c r="AM1649" s="1994">
        <v>22.5</v>
      </c>
      <c r="AN1649" s="1993" t="s">
        <v>193</v>
      </c>
      <c r="BX1649"/>
      <c r="BY1649"/>
      <c r="BZ1649"/>
      <c r="CA1649"/>
      <c r="CB1649"/>
      <c r="CD1649" s="1060"/>
      <c r="CE1649" s="1286"/>
      <c r="CF1649" s="1060"/>
      <c r="CG1649" s="1060"/>
      <c r="CH1649" s="1060"/>
      <c r="CK1649" s="1645"/>
      <c r="CL1649" s="1645"/>
      <c r="CM1649" s="1645"/>
      <c r="CN1649"/>
      <c r="CO1649"/>
      <c r="CP1649"/>
      <c r="CQ1649"/>
      <c r="CR1649"/>
      <c r="CS1649" s="1060"/>
      <c r="CT1649" s="1060"/>
      <c r="CU1649" s="1060"/>
      <c r="CV1649" s="1060"/>
      <c r="CW1649" s="1060"/>
      <c r="CX1649" s="1060"/>
    </row>
    <row r="1650" spans="35:102" ht="15" customHeight="1" x14ac:dyDescent="0.3">
      <c r="AI1650" s="1996">
        <v>48439100400</v>
      </c>
      <c r="AJ1650" s="1997" t="s">
        <v>1949</v>
      </c>
      <c r="AK1650" s="1997">
        <v>31974</v>
      </c>
      <c r="AL1650" s="1998" t="s">
        <v>1730</v>
      </c>
      <c r="AM1650" s="1998">
        <v>35.4</v>
      </c>
      <c r="AN1650" s="1997" t="s">
        <v>193</v>
      </c>
      <c r="BX1650"/>
      <c r="BY1650"/>
      <c r="BZ1650"/>
      <c r="CA1650"/>
      <c r="CB1650"/>
      <c r="CD1650" s="1060"/>
      <c r="CE1650" s="1286"/>
      <c r="CF1650" s="1060"/>
      <c r="CG1650" s="1060"/>
      <c r="CH1650" s="1060"/>
      <c r="CK1650" s="1645"/>
      <c r="CL1650" s="1645"/>
      <c r="CM1650" s="1645"/>
      <c r="CN1650"/>
      <c r="CO1650"/>
      <c r="CP1650"/>
      <c r="CQ1650"/>
      <c r="CR1650"/>
      <c r="CS1650" s="1060"/>
      <c r="CT1650" s="1060"/>
      <c r="CU1650" s="1060"/>
      <c r="CV1650" s="1060"/>
      <c r="CW1650" s="1060"/>
      <c r="CX1650" s="1060"/>
    </row>
    <row r="1651" spans="35:102" ht="15" customHeight="1" x14ac:dyDescent="0.3">
      <c r="AI1651" s="1774">
        <v>48439100501</v>
      </c>
      <c r="AJ1651" s="1993" t="s">
        <v>1949</v>
      </c>
      <c r="AK1651" s="1993">
        <v>36296</v>
      </c>
      <c r="AL1651" s="1994" t="s">
        <v>1730</v>
      </c>
      <c r="AM1651" s="1994">
        <v>17.5</v>
      </c>
      <c r="AN1651" s="1993" t="s">
        <v>192</v>
      </c>
      <c r="BX1651"/>
      <c r="BY1651"/>
      <c r="BZ1651"/>
      <c r="CA1651"/>
      <c r="CB1651"/>
      <c r="CD1651" s="1060"/>
      <c r="CE1651" s="1286"/>
      <c r="CF1651" s="1060"/>
      <c r="CG1651" s="1060"/>
      <c r="CH1651" s="1060"/>
      <c r="CK1651" s="1645"/>
      <c r="CL1651" s="1645"/>
      <c r="CM1651" s="1645"/>
      <c r="CN1651"/>
      <c r="CO1651"/>
      <c r="CP1651"/>
      <c r="CQ1651"/>
      <c r="CR1651"/>
      <c r="CS1651" s="1060"/>
      <c r="CT1651" s="1060"/>
      <c r="CU1651" s="1060"/>
      <c r="CV1651" s="1060"/>
      <c r="CW1651" s="1060"/>
      <c r="CX1651" s="1060"/>
    </row>
    <row r="1652" spans="35:102" ht="15" customHeight="1" x14ac:dyDescent="0.3">
      <c r="AI1652" s="1996">
        <v>48439100502</v>
      </c>
      <c r="AJ1652" s="1997" t="s">
        <v>1949</v>
      </c>
      <c r="AK1652" s="1997">
        <v>44767</v>
      </c>
      <c r="AL1652" s="1998" t="s">
        <v>1728</v>
      </c>
      <c r="AM1652" s="1998">
        <v>23</v>
      </c>
      <c r="AN1652" s="1997" t="s">
        <v>193</v>
      </c>
      <c r="BX1652"/>
      <c r="BY1652"/>
      <c r="BZ1652"/>
      <c r="CA1652"/>
      <c r="CB1652"/>
      <c r="CD1652" s="1060"/>
      <c r="CE1652" s="1286"/>
      <c r="CF1652" s="1060"/>
      <c r="CG1652" s="1060"/>
      <c r="CH1652" s="1060"/>
      <c r="CK1652" s="1645"/>
      <c r="CL1652" s="1645"/>
      <c r="CM1652" s="1645"/>
      <c r="CN1652"/>
      <c r="CO1652"/>
      <c r="CP1652"/>
      <c r="CQ1652"/>
      <c r="CR1652"/>
      <c r="CS1652" s="1060"/>
      <c r="CT1652" s="1060"/>
      <c r="CU1652" s="1060"/>
      <c r="CV1652" s="1060"/>
      <c r="CW1652" s="1060"/>
      <c r="CX1652" s="1060"/>
    </row>
    <row r="1653" spans="35:102" ht="15" customHeight="1" x14ac:dyDescent="0.3">
      <c r="AI1653" s="1774">
        <v>48439100601</v>
      </c>
      <c r="AJ1653" s="1993" t="s">
        <v>1949</v>
      </c>
      <c r="AK1653" s="1993">
        <v>66811</v>
      </c>
      <c r="AL1653" s="1994" t="s">
        <v>1727</v>
      </c>
      <c r="AM1653" s="1994">
        <v>13.4</v>
      </c>
      <c r="AN1653" s="1993" t="s">
        <v>192</v>
      </c>
      <c r="BX1653"/>
      <c r="BY1653"/>
      <c r="BZ1653"/>
      <c r="CA1653"/>
      <c r="CB1653"/>
      <c r="CD1653" s="1060"/>
      <c r="CE1653" s="1286"/>
      <c r="CF1653" s="1060"/>
      <c r="CG1653" s="1060"/>
      <c r="CH1653" s="1060"/>
      <c r="CK1653" s="1645"/>
      <c r="CL1653" s="1645"/>
      <c r="CM1653" s="1645"/>
      <c r="CN1653"/>
      <c r="CO1653"/>
      <c r="CP1653"/>
      <c r="CQ1653"/>
      <c r="CR1653"/>
      <c r="CS1653" s="1060"/>
      <c r="CT1653" s="1060"/>
      <c r="CU1653" s="1060"/>
      <c r="CV1653" s="1060"/>
      <c r="CW1653" s="1060"/>
      <c r="CX1653" s="1060"/>
    </row>
    <row r="1654" spans="35:102" ht="15" customHeight="1" x14ac:dyDescent="0.3">
      <c r="AI1654" s="1996">
        <v>48439100602</v>
      </c>
      <c r="AJ1654" s="1997" t="s">
        <v>1949</v>
      </c>
      <c r="AK1654" s="1997">
        <v>52639</v>
      </c>
      <c r="AL1654" s="1998" t="s">
        <v>1728</v>
      </c>
      <c r="AM1654" s="1998">
        <v>7.7</v>
      </c>
      <c r="AN1654" s="1997" t="s">
        <v>192</v>
      </c>
      <c r="BX1654"/>
      <c r="BY1654"/>
      <c r="BZ1654"/>
      <c r="CA1654"/>
      <c r="CB1654"/>
      <c r="CD1654" s="1060"/>
      <c r="CE1654" s="1286"/>
      <c r="CF1654" s="1060"/>
      <c r="CG1654" s="1060"/>
      <c r="CH1654" s="1060"/>
      <c r="CK1654" s="1645"/>
      <c r="CL1654" s="1645"/>
      <c r="CM1654" s="1645"/>
      <c r="CN1654"/>
      <c r="CO1654"/>
      <c r="CP1654"/>
      <c r="CQ1654"/>
      <c r="CR1654"/>
      <c r="CS1654" s="1060"/>
      <c r="CT1654" s="1060"/>
      <c r="CU1654" s="1060"/>
      <c r="CV1654" s="1060"/>
      <c r="CW1654" s="1060"/>
      <c r="CX1654" s="1060"/>
    </row>
    <row r="1655" spans="35:102" ht="15" customHeight="1" x14ac:dyDescent="0.3">
      <c r="AI1655" s="1774">
        <v>48439100700</v>
      </c>
      <c r="AJ1655" s="1993" t="s">
        <v>1949</v>
      </c>
      <c r="AK1655" s="1993">
        <v>39375</v>
      </c>
      <c r="AL1655" s="1994" t="s">
        <v>1730</v>
      </c>
      <c r="AM1655" s="1994">
        <v>28.9</v>
      </c>
      <c r="AN1655" s="1993" t="s">
        <v>193</v>
      </c>
      <c r="BX1655"/>
      <c r="BY1655"/>
      <c r="BZ1655"/>
      <c r="CA1655"/>
      <c r="CB1655"/>
      <c r="CD1655" s="1060"/>
      <c r="CE1655" s="1286"/>
      <c r="CF1655" s="1060"/>
      <c r="CG1655" s="1060"/>
      <c r="CH1655" s="1060"/>
      <c r="CK1655" s="1645"/>
      <c r="CL1655" s="1645"/>
      <c r="CM1655" s="1645"/>
      <c r="CN1655"/>
      <c r="CO1655"/>
      <c r="CP1655"/>
      <c r="CQ1655"/>
      <c r="CR1655"/>
      <c r="CS1655" s="1060"/>
      <c r="CT1655" s="1060"/>
      <c r="CU1655" s="1060"/>
      <c r="CV1655" s="1060"/>
      <c r="CW1655" s="1060"/>
      <c r="CX1655" s="1060"/>
    </row>
    <row r="1656" spans="35:102" ht="15" customHeight="1" x14ac:dyDescent="0.3">
      <c r="AI1656" s="1996">
        <v>48439100800</v>
      </c>
      <c r="AJ1656" s="1997" t="s">
        <v>1949</v>
      </c>
      <c r="AK1656" s="1997">
        <v>40769</v>
      </c>
      <c r="AL1656" s="1998" t="s">
        <v>1730</v>
      </c>
      <c r="AM1656" s="1998">
        <v>26.7</v>
      </c>
      <c r="AN1656" s="1997" t="s">
        <v>193</v>
      </c>
      <c r="BX1656"/>
      <c r="BY1656"/>
      <c r="BZ1656"/>
      <c r="CA1656"/>
      <c r="CB1656"/>
      <c r="CD1656" s="1060"/>
      <c r="CE1656" s="1286"/>
      <c r="CF1656" s="1060"/>
      <c r="CG1656" s="1060"/>
      <c r="CH1656" s="1060"/>
      <c r="CK1656" s="1645"/>
      <c r="CL1656" s="1645"/>
      <c r="CM1656" s="1645"/>
      <c r="CN1656"/>
      <c r="CO1656"/>
      <c r="CP1656"/>
      <c r="CQ1656"/>
      <c r="CR1656"/>
      <c r="CS1656" s="1060"/>
      <c r="CT1656" s="1060"/>
      <c r="CU1656" s="1060"/>
      <c r="CV1656" s="1060"/>
      <c r="CW1656" s="1060"/>
      <c r="CX1656" s="1060"/>
    </row>
    <row r="1657" spans="35:102" ht="15" customHeight="1" x14ac:dyDescent="0.3">
      <c r="AI1657" s="1774">
        <v>48439100900</v>
      </c>
      <c r="AJ1657" s="1993" t="s">
        <v>1949</v>
      </c>
      <c r="AK1657" s="1993">
        <v>33750</v>
      </c>
      <c r="AL1657" s="1994" t="s">
        <v>1730</v>
      </c>
      <c r="AM1657" s="1994">
        <v>22</v>
      </c>
      <c r="AN1657" s="1993" t="s">
        <v>193</v>
      </c>
      <c r="BX1657"/>
      <c r="BY1657"/>
      <c r="BZ1657"/>
      <c r="CA1657"/>
      <c r="CB1657"/>
      <c r="CD1657" s="1060"/>
      <c r="CE1657" s="1286"/>
      <c r="CF1657" s="1060"/>
      <c r="CG1657" s="1060"/>
      <c r="CH1657" s="1060"/>
      <c r="CK1657" s="1645"/>
      <c r="CL1657" s="1645"/>
      <c r="CM1657" s="1645"/>
      <c r="CN1657"/>
      <c r="CO1657"/>
      <c r="CP1657"/>
      <c r="CQ1657"/>
      <c r="CR1657"/>
      <c r="CS1657" s="1060"/>
      <c r="CT1657" s="1060"/>
      <c r="CU1657" s="1060"/>
      <c r="CV1657" s="1060"/>
      <c r="CW1657" s="1060"/>
      <c r="CX1657" s="1060"/>
    </row>
    <row r="1658" spans="35:102" ht="15" customHeight="1" x14ac:dyDescent="0.3">
      <c r="AI1658" s="1996">
        <v>48439101201</v>
      </c>
      <c r="AJ1658" s="1997" t="s">
        <v>1949</v>
      </c>
      <c r="AK1658" s="1997">
        <v>56941</v>
      </c>
      <c r="AL1658" s="1998" t="s">
        <v>1728</v>
      </c>
      <c r="AM1658" s="1998">
        <v>26.7</v>
      </c>
      <c r="AN1658" s="1997" t="s">
        <v>193</v>
      </c>
      <c r="BX1658"/>
      <c r="BY1658"/>
      <c r="BZ1658"/>
      <c r="CA1658"/>
      <c r="CB1658"/>
      <c r="CD1658" s="1060"/>
      <c r="CE1658" s="1286"/>
      <c r="CF1658" s="1060"/>
      <c r="CG1658" s="1060"/>
      <c r="CH1658" s="1060"/>
      <c r="CK1658" s="1645"/>
      <c r="CL1658" s="1645"/>
      <c r="CM1658" s="1645"/>
      <c r="CN1658"/>
      <c r="CO1658"/>
      <c r="CP1658"/>
      <c r="CQ1658"/>
      <c r="CR1658"/>
      <c r="CS1658" s="1060"/>
      <c r="CT1658" s="1060"/>
      <c r="CU1658" s="1060"/>
      <c r="CV1658" s="1060"/>
      <c r="CW1658" s="1060"/>
      <c r="CX1658" s="1060"/>
    </row>
    <row r="1659" spans="35:102" ht="15" customHeight="1" x14ac:dyDescent="0.3">
      <c r="AI1659" s="1774">
        <v>48439101202</v>
      </c>
      <c r="AJ1659" s="1993" t="s">
        <v>1949</v>
      </c>
      <c r="AK1659" s="1993">
        <v>42450</v>
      </c>
      <c r="AL1659" s="1994" t="s">
        <v>1730</v>
      </c>
      <c r="AM1659" s="1994">
        <v>29.8</v>
      </c>
      <c r="AN1659" s="1993" t="s">
        <v>193</v>
      </c>
      <c r="BX1659"/>
      <c r="BY1659"/>
      <c r="BZ1659"/>
      <c r="CA1659"/>
      <c r="CB1659"/>
      <c r="CD1659" s="1060"/>
      <c r="CE1659" s="1286"/>
      <c r="CF1659" s="1060"/>
      <c r="CG1659" s="1060"/>
      <c r="CH1659" s="1060"/>
      <c r="CK1659" s="1645"/>
      <c r="CL1659" s="1645"/>
      <c r="CM1659" s="1645"/>
      <c r="CN1659"/>
      <c r="CO1659"/>
      <c r="CP1659"/>
      <c r="CQ1659"/>
      <c r="CR1659"/>
      <c r="CS1659" s="1060"/>
      <c r="CT1659" s="1060"/>
      <c r="CU1659" s="1060"/>
      <c r="CV1659" s="1060"/>
      <c r="CW1659" s="1060"/>
      <c r="CX1659" s="1060"/>
    </row>
    <row r="1660" spans="35:102" ht="15" customHeight="1" x14ac:dyDescent="0.3">
      <c r="AI1660" s="1996">
        <v>48439101301</v>
      </c>
      <c r="AJ1660" s="1997" t="s">
        <v>1949</v>
      </c>
      <c r="AK1660" s="1997">
        <v>42255</v>
      </c>
      <c r="AL1660" s="1998" t="s">
        <v>1730</v>
      </c>
      <c r="AM1660" s="1998">
        <v>21.5</v>
      </c>
      <c r="AN1660" s="1997" t="s">
        <v>193</v>
      </c>
      <c r="BX1660"/>
      <c r="BY1660"/>
      <c r="BZ1660"/>
      <c r="CA1660"/>
      <c r="CB1660"/>
      <c r="CD1660" s="1060"/>
      <c r="CE1660" s="1286"/>
      <c r="CF1660" s="1060"/>
      <c r="CG1660" s="1060"/>
      <c r="CH1660" s="1060"/>
      <c r="CK1660" s="1645"/>
      <c r="CL1660" s="1645"/>
      <c r="CM1660" s="1645"/>
      <c r="CN1660"/>
      <c r="CO1660"/>
      <c r="CP1660"/>
      <c r="CQ1660"/>
      <c r="CR1660"/>
      <c r="CS1660" s="1060"/>
      <c r="CT1660" s="1060"/>
      <c r="CU1660" s="1060"/>
      <c r="CV1660" s="1060"/>
      <c r="CW1660" s="1060"/>
      <c r="CX1660" s="1060"/>
    </row>
    <row r="1661" spans="35:102" ht="15" customHeight="1" x14ac:dyDescent="0.3">
      <c r="AI1661" s="1774">
        <v>48439101302</v>
      </c>
      <c r="AJ1661" s="1993" t="s">
        <v>1949</v>
      </c>
      <c r="AK1661" s="1993">
        <v>39243</v>
      </c>
      <c r="AL1661" s="1994" t="s">
        <v>1730</v>
      </c>
      <c r="AM1661" s="1994">
        <v>32.700000000000003</v>
      </c>
      <c r="AN1661" s="1993" t="s">
        <v>193</v>
      </c>
      <c r="BX1661"/>
      <c r="BY1661"/>
      <c r="BZ1661"/>
      <c r="CA1661"/>
      <c r="CB1661"/>
      <c r="CD1661" s="1060"/>
      <c r="CE1661" s="1286"/>
      <c r="CF1661" s="1060"/>
      <c r="CG1661" s="1060"/>
      <c r="CH1661" s="1060"/>
      <c r="CK1661" s="1645"/>
      <c r="CL1661" s="1645"/>
      <c r="CM1661" s="1645"/>
      <c r="CN1661"/>
      <c r="CO1661"/>
      <c r="CP1661"/>
      <c r="CQ1661"/>
      <c r="CR1661"/>
      <c r="CS1661" s="1060"/>
      <c r="CT1661" s="1060"/>
      <c r="CU1661" s="1060"/>
      <c r="CV1661" s="1060"/>
      <c r="CW1661" s="1060"/>
      <c r="CX1661" s="1060"/>
    </row>
    <row r="1662" spans="35:102" ht="15" customHeight="1" x14ac:dyDescent="0.3">
      <c r="AI1662" s="1996">
        <v>48439101401</v>
      </c>
      <c r="AJ1662" s="1997" t="s">
        <v>1949</v>
      </c>
      <c r="AK1662" s="1997">
        <v>60200</v>
      </c>
      <c r="AL1662" s="1998" t="s">
        <v>1728</v>
      </c>
      <c r="AM1662" s="1998">
        <v>9.9</v>
      </c>
      <c r="AN1662" s="1997" t="s">
        <v>192</v>
      </c>
      <c r="BX1662"/>
      <c r="BY1662"/>
      <c r="BZ1662"/>
      <c r="CA1662"/>
      <c r="CB1662"/>
      <c r="CD1662" s="1060"/>
      <c r="CE1662" s="1286"/>
      <c r="CF1662" s="1060"/>
      <c r="CG1662" s="1060"/>
      <c r="CH1662" s="1060"/>
      <c r="CK1662" s="1645"/>
      <c r="CL1662" s="1645"/>
      <c r="CM1662" s="1645"/>
      <c r="CN1662"/>
      <c r="CO1662"/>
      <c r="CP1662"/>
      <c r="CQ1662"/>
      <c r="CR1662"/>
      <c r="CS1662" s="1060"/>
      <c r="CT1662" s="1060"/>
      <c r="CU1662" s="1060"/>
      <c r="CV1662" s="1060"/>
      <c r="CW1662" s="1060"/>
      <c r="CX1662" s="1060"/>
    </row>
    <row r="1663" spans="35:102" ht="15" customHeight="1" x14ac:dyDescent="0.3">
      <c r="AI1663" s="1774">
        <v>48439101402</v>
      </c>
      <c r="AJ1663" s="1993" t="s">
        <v>1949</v>
      </c>
      <c r="AK1663" s="1993">
        <v>33871</v>
      </c>
      <c r="AL1663" s="1994" t="s">
        <v>1730</v>
      </c>
      <c r="AM1663" s="1994">
        <v>35.200000000000003</v>
      </c>
      <c r="AN1663" s="1993" t="s">
        <v>193</v>
      </c>
      <c r="BX1663"/>
      <c r="BY1663"/>
      <c r="BZ1663"/>
      <c r="CA1663"/>
      <c r="CB1663"/>
      <c r="CD1663" s="1060"/>
      <c r="CE1663" s="1286"/>
      <c r="CF1663" s="1060"/>
      <c r="CG1663" s="1060"/>
      <c r="CH1663" s="1060"/>
      <c r="CK1663" s="1645"/>
      <c r="CL1663" s="1645"/>
      <c r="CM1663" s="1645"/>
      <c r="CN1663"/>
      <c r="CO1663"/>
      <c r="CP1663"/>
      <c r="CQ1663"/>
      <c r="CR1663"/>
      <c r="CS1663" s="1060"/>
      <c r="CT1663" s="1060"/>
      <c r="CU1663" s="1060"/>
      <c r="CV1663" s="1060"/>
      <c r="CW1663" s="1060"/>
      <c r="CX1663" s="1060"/>
    </row>
    <row r="1664" spans="35:102" ht="15" customHeight="1" x14ac:dyDescent="0.3">
      <c r="AI1664" s="1996">
        <v>48439101403</v>
      </c>
      <c r="AJ1664" s="1997" t="s">
        <v>1949</v>
      </c>
      <c r="AK1664" s="1997">
        <v>32278</v>
      </c>
      <c r="AL1664" s="1998" t="s">
        <v>1730</v>
      </c>
      <c r="AM1664" s="1998">
        <v>33.5</v>
      </c>
      <c r="AN1664" s="1997" t="s">
        <v>193</v>
      </c>
      <c r="BX1664"/>
      <c r="BY1664"/>
      <c r="BZ1664"/>
      <c r="CA1664"/>
      <c r="CB1664"/>
      <c r="CD1664" s="1060"/>
      <c r="CE1664" s="1286"/>
      <c r="CF1664" s="1060"/>
      <c r="CG1664" s="1060"/>
      <c r="CH1664" s="1060"/>
      <c r="CK1664" s="1645"/>
      <c r="CL1664" s="1645"/>
      <c r="CM1664" s="1645"/>
      <c r="CN1664"/>
      <c r="CO1664"/>
      <c r="CP1664"/>
      <c r="CQ1664"/>
      <c r="CR1664"/>
      <c r="CS1664" s="1060"/>
      <c r="CT1664" s="1060"/>
      <c r="CU1664" s="1060"/>
      <c r="CV1664" s="1060"/>
      <c r="CW1664" s="1060"/>
      <c r="CX1664" s="1060"/>
    </row>
    <row r="1665" spans="35:102" ht="15" customHeight="1" x14ac:dyDescent="0.3">
      <c r="AI1665" s="1774">
        <v>48439101500</v>
      </c>
      <c r="AJ1665" s="1993" t="s">
        <v>1949</v>
      </c>
      <c r="AK1665" s="1993">
        <v>31503</v>
      </c>
      <c r="AL1665" s="1994" t="s">
        <v>1730</v>
      </c>
      <c r="AM1665" s="1994">
        <v>25.6</v>
      </c>
      <c r="AN1665" s="1993" t="s">
        <v>193</v>
      </c>
      <c r="BX1665"/>
      <c r="BY1665"/>
      <c r="BZ1665"/>
      <c r="CA1665"/>
      <c r="CB1665"/>
      <c r="CD1665" s="1060"/>
      <c r="CE1665" s="1286"/>
      <c r="CF1665" s="1060"/>
      <c r="CG1665" s="1060"/>
      <c r="CH1665" s="1060"/>
      <c r="CK1665" s="1645"/>
      <c r="CL1665" s="1645"/>
      <c r="CM1665" s="1645"/>
      <c r="CN1665"/>
      <c r="CO1665"/>
      <c r="CP1665"/>
      <c r="CQ1665"/>
      <c r="CR1665"/>
      <c r="CS1665" s="1060"/>
      <c r="CT1665" s="1060"/>
      <c r="CU1665" s="1060"/>
      <c r="CV1665" s="1060"/>
      <c r="CW1665" s="1060"/>
      <c r="CX1665" s="1060"/>
    </row>
    <row r="1666" spans="35:102" ht="15" customHeight="1" x14ac:dyDescent="0.3">
      <c r="AI1666" s="1996">
        <v>48439101700</v>
      </c>
      <c r="AJ1666" s="1997" t="s">
        <v>1949</v>
      </c>
      <c r="AK1666" s="1997">
        <v>13947</v>
      </c>
      <c r="AL1666" s="1998" t="s">
        <v>1730</v>
      </c>
      <c r="AM1666" s="1998">
        <v>74.400000000000006</v>
      </c>
      <c r="AN1666" s="1997" t="s">
        <v>193</v>
      </c>
      <c r="BX1666"/>
      <c r="BY1666"/>
      <c r="BZ1666"/>
      <c r="CA1666"/>
      <c r="CB1666"/>
      <c r="CD1666" s="1060"/>
      <c r="CE1666" s="1286"/>
      <c r="CF1666" s="1060"/>
      <c r="CG1666" s="1060"/>
      <c r="CH1666" s="1060"/>
      <c r="CK1666" s="1645"/>
      <c r="CL1666" s="1645"/>
      <c r="CM1666" s="1645"/>
      <c r="CN1666"/>
      <c r="CO1666"/>
      <c r="CP1666"/>
      <c r="CQ1666"/>
      <c r="CR1666"/>
      <c r="CS1666" s="1060"/>
      <c r="CT1666" s="1060"/>
      <c r="CU1666" s="1060"/>
      <c r="CV1666" s="1060"/>
      <c r="CW1666" s="1060"/>
      <c r="CX1666" s="1060"/>
    </row>
    <row r="1667" spans="35:102" ht="15" customHeight="1" x14ac:dyDescent="0.3">
      <c r="AI1667" s="1774">
        <v>48439102000</v>
      </c>
      <c r="AJ1667" s="1993" t="s">
        <v>1949</v>
      </c>
      <c r="AK1667" s="1993">
        <v>85000</v>
      </c>
      <c r="AL1667" s="1994" t="s">
        <v>1729</v>
      </c>
      <c r="AM1667" s="1994">
        <v>16.3</v>
      </c>
      <c r="AN1667" s="1993" t="s">
        <v>192</v>
      </c>
      <c r="BX1667"/>
      <c r="BY1667"/>
      <c r="BZ1667"/>
      <c r="CA1667"/>
      <c r="CB1667"/>
      <c r="CD1667" s="1060"/>
      <c r="CE1667" s="1286"/>
      <c r="CF1667" s="1060"/>
      <c r="CG1667" s="1060"/>
      <c r="CH1667" s="1060"/>
      <c r="CK1667" s="1645"/>
      <c r="CL1667" s="1645"/>
      <c r="CM1667" s="1645"/>
      <c r="CN1667"/>
      <c r="CO1667"/>
      <c r="CP1667"/>
      <c r="CQ1667"/>
      <c r="CR1667"/>
      <c r="CS1667" s="1060"/>
      <c r="CT1667" s="1060"/>
      <c r="CU1667" s="1060"/>
      <c r="CV1667" s="1060"/>
      <c r="CW1667" s="1060"/>
      <c r="CX1667" s="1060"/>
    </row>
    <row r="1668" spans="35:102" ht="15" customHeight="1" x14ac:dyDescent="0.3">
      <c r="AI1668" s="1996">
        <v>48439102100</v>
      </c>
      <c r="AJ1668" s="1997" t="s">
        <v>1949</v>
      </c>
      <c r="AK1668" s="1997">
        <v>61912</v>
      </c>
      <c r="AL1668" s="1998" t="s">
        <v>1727</v>
      </c>
      <c r="AM1668" s="1998">
        <v>20</v>
      </c>
      <c r="AN1668" s="1997" t="s">
        <v>193</v>
      </c>
      <c r="BX1668"/>
      <c r="BY1668"/>
      <c r="BZ1668"/>
      <c r="CA1668"/>
      <c r="CB1668"/>
      <c r="CD1668" s="1060"/>
      <c r="CE1668" s="1286"/>
      <c r="CF1668" s="1060"/>
      <c r="CG1668" s="1060"/>
      <c r="CH1668" s="1060"/>
      <c r="CK1668" s="1645"/>
      <c r="CL1668" s="1645"/>
      <c r="CM1668" s="1645"/>
      <c r="CN1668"/>
      <c r="CO1668"/>
      <c r="CP1668"/>
      <c r="CQ1668"/>
      <c r="CR1668"/>
      <c r="CS1668" s="1060"/>
      <c r="CT1668" s="1060"/>
      <c r="CU1668" s="1060"/>
      <c r="CV1668" s="1060"/>
      <c r="CW1668" s="1060"/>
      <c r="CX1668" s="1060"/>
    </row>
    <row r="1669" spans="35:102" ht="15" customHeight="1" x14ac:dyDescent="0.3">
      <c r="AI1669" s="1774">
        <v>48439102201</v>
      </c>
      <c r="AJ1669" s="1993" t="s">
        <v>1949</v>
      </c>
      <c r="AK1669" s="1993">
        <v>65083</v>
      </c>
      <c r="AL1669" s="1994" t="s">
        <v>1727</v>
      </c>
      <c r="AM1669" s="1994">
        <v>15.1</v>
      </c>
      <c r="AN1669" s="1993" t="s">
        <v>192</v>
      </c>
      <c r="BX1669"/>
      <c r="BY1669"/>
      <c r="BZ1669"/>
      <c r="CA1669"/>
      <c r="CB1669"/>
      <c r="CD1669" s="1060"/>
      <c r="CE1669" s="1286"/>
      <c r="CF1669" s="1060"/>
      <c r="CG1669" s="1060"/>
      <c r="CH1669" s="1060"/>
      <c r="CK1669" s="1645"/>
      <c r="CL1669" s="1645"/>
      <c r="CM1669" s="1645"/>
      <c r="CN1669"/>
      <c r="CO1669"/>
      <c r="CP1669"/>
      <c r="CQ1669"/>
      <c r="CR1669"/>
      <c r="CS1669" s="1060"/>
      <c r="CT1669" s="1060"/>
      <c r="CU1669" s="1060"/>
      <c r="CV1669" s="1060"/>
      <c r="CW1669" s="1060"/>
      <c r="CX1669" s="1060"/>
    </row>
    <row r="1670" spans="35:102" ht="15" customHeight="1" x14ac:dyDescent="0.3">
      <c r="AI1670" s="1996">
        <v>48439102202</v>
      </c>
      <c r="AJ1670" s="1997" t="s">
        <v>1949</v>
      </c>
      <c r="AK1670" s="1997">
        <v>95000</v>
      </c>
      <c r="AL1670" s="1998" t="s">
        <v>1729</v>
      </c>
      <c r="AM1670" s="1998">
        <v>7.1</v>
      </c>
      <c r="AN1670" s="1997" t="s">
        <v>192</v>
      </c>
      <c r="BX1670"/>
      <c r="BY1670"/>
      <c r="BZ1670"/>
      <c r="CA1670"/>
      <c r="CB1670"/>
      <c r="CD1670" s="1060"/>
      <c r="CE1670" s="1286"/>
      <c r="CF1670" s="1060"/>
      <c r="CG1670" s="1060"/>
      <c r="CH1670" s="1060"/>
      <c r="CK1670" s="1645"/>
      <c r="CL1670" s="1645"/>
      <c r="CM1670" s="1645"/>
      <c r="CN1670"/>
      <c r="CO1670"/>
      <c r="CP1670"/>
      <c r="CQ1670"/>
      <c r="CR1670"/>
      <c r="CS1670" s="1060"/>
      <c r="CT1670" s="1060"/>
      <c r="CU1670" s="1060"/>
      <c r="CV1670" s="1060"/>
      <c r="CW1670" s="1060"/>
      <c r="CX1670" s="1060"/>
    </row>
    <row r="1671" spans="35:102" ht="15" customHeight="1" x14ac:dyDescent="0.3">
      <c r="AI1671" s="1774">
        <v>48439102301</v>
      </c>
      <c r="AJ1671" s="1993" t="s">
        <v>1949</v>
      </c>
      <c r="AK1671" s="1993">
        <v>35702</v>
      </c>
      <c r="AL1671" s="1994" t="s">
        <v>1730</v>
      </c>
      <c r="AM1671" s="1994">
        <v>16.899999999999999</v>
      </c>
      <c r="AN1671" s="1993" t="s">
        <v>192</v>
      </c>
      <c r="BX1671"/>
      <c r="BY1671"/>
      <c r="BZ1671"/>
      <c r="CA1671"/>
      <c r="CB1671"/>
      <c r="CD1671" s="1060"/>
      <c r="CE1671" s="1286"/>
      <c r="CF1671" s="1060"/>
      <c r="CG1671" s="1060"/>
      <c r="CH1671" s="1060"/>
      <c r="CK1671" s="1645"/>
      <c r="CL1671" s="1645"/>
      <c r="CM1671" s="1645"/>
      <c r="CN1671"/>
      <c r="CO1671"/>
      <c r="CP1671"/>
      <c r="CQ1671"/>
      <c r="CR1671"/>
      <c r="CS1671" s="1060"/>
      <c r="CT1671" s="1060"/>
      <c r="CU1671" s="1060"/>
      <c r="CV1671" s="1060"/>
      <c r="CW1671" s="1060"/>
      <c r="CX1671" s="1060"/>
    </row>
    <row r="1672" spans="35:102" ht="15" customHeight="1" x14ac:dyDescent="0.3">
      <c r="AI1672" s="1996">
        <v>48439102302</v>
      </c>
      <c r="AJ1672" s="1997" t="s">
        <v>1949</v>
      </c>
      <c r="AK1672" s="1997">
        <v>43432</v>
      </c>
      <c r="AL1672" s="1998" t="s">
        <v>1728</v>
      </c>
      <c r="AM1672" s="1998">
        <v>20.9</v>
      </c>
      <c r="AN1672" s="1997" t="s">
        <v>193</v>
      </c>
      <c r="BX1672"/>
      <c r="BY1672"/>
      <c r="BZ1672"/>
      <c r="CA1672"/>
      <c r="CB1672"/>
      <c r="CD1672" s="1060"/>
      <c r="CE1672" s="1286"/>
      <c r="CF1672" s="1060"/>
      <c r="CG1672" s="1060"/>
      <c r="CH1672" s="1060"/>
      <c r="CK1672" s="1645"/>
      <c r="CL1672" s="1645"/>
      <c r="CM1672" s="1645"/>
      <c r="CN1672"/>
      <c r="CO1672"/>
      <c r="CP1672"/>
      <c r="CQ1672"/>
      <c r="CR1672"/>
      <c r="CS1672" s="1060"/>
      <c r="CT1672" s="1060"/>
      <c r="CU1672" s="1060"/>
      <c r="CV1672" s="1060"/>
      <c r="CW1672" s="1060"/>
      <c r="CX1672" s="1060"/>
    </row>
    <row r="1673" spans="35:102" ht="15" customHeight="1" x14ac:dyDescent="0.3">
      <c r="AI1673" s="1774">
        <v>48439102401</v>
      </c>
      <c r="AJ1673" s="1993" t="s">
        <v>1949</v>
      </c>
      <c r="AK1673" s="1993">
        <v>58958</v>
      </c>
      <c r="AL1673" s="1994" t="s">
        <v>1728</v>
      </c>
      <c r="AM1673" s="1994">
        <v>19.600000000000001</v>
      </c>
      <c r="AN1673" s="1993" t="s">
        <v>192</v>
      </c>
      <c r="BX1673"/>
      <c r="BY1673"/>
      <c r="BZ1673"/>
      <c r="CA1673"/>
      <c r="CB1673"/>
      <c r="CD1673" s="1060"/>
      <c r="CE1673" s="1286"/>
      <c r="CF1673" s="1060"/>
      <c r="CG1673" s="1060"/>
      <c r="CH1673" s="1060"/>
      <c r="CK1673" s="1645"/>
      <c r="CL1673" s="1645"/>
      <c r="CM1673" s="1645"/>
      <c r="CN1673"/>
      <c r="CO1673"/>
      <c r="CP1673"/>
      <c r="CQ1673"/>
      <c r="CR1673"/>
      <c r="CS1673" s="1060"/>
      <c r="CT1673" s="1060"/>
      <c r="CU1673" s="1060"/>
      <c r="CV1673" s="1060"/>
      <c r="CW1673" s="1060"/>
      <c r="CX1673" s="1060"/>
    </row>
    <row r="1674" spans="35:102" ht="15" customHeight="1" x14ac:dyDescent="0.3">
      <c r="AI1674" s="1996">
        <v>48439102402</v>
      </c>
      <c r="AJ1674" s="1997" t="s">
        <v>1949</v>
      </c>
      <c r="AK1674" s="1997">
        <v>97500</v>
      </c>
      <c r="AL1674" s="1998" t="s">
        <v>1729</v>
      </c>
      <c r="AM1674" s="1998">
        <v>4.5999999999999996</v>
      </c>
      <c r="AN1674" s="1997" t="s">
        <v>192</v>
      </c>
      <c r="BX1674"/>
      <c r="BY1674"/>
      <c r="BZ1674"/>
      <c r="CA1674"/>
      <c r="CB1674"/>
      <c r="CD1674" s="1060"/>
      <c r="CE1674" s="1286"/>
      <c r="CF1674" s="1060"/>
      <c r="CG1674" s="1060"/>
      <c r="CH1674" s="1060"/>
      <c r="CK1674" s="1645"/>
      <c r="CL1674" s="1645"/>
      <c r="CM1674" s="1645"/>
      <c r="CN1674"/>
      <c r="CO1674"/>
      <c r="CP1674"/>
      <c r="CQ1674"/>
      <c r="CR1674"/>
      <c r="CS1674" s="1060"/>
      <c r="CT1674" s="1060"/>
      <c r="CU1674" s="1060"/>
      <c r="CV1674" s="1060"/>
      <c r="CW1674" s="1060"/>
      <c r="CX1674" s="1060"/>
    </row>
    <row r="1675" spans="35:102" ht="15" customHeight="1" x14ac:dyDescent="0.3">
      <c r="AI1675" s="1774">
        <v>48439102500</v>
      </c>
      <c r="AJ1675" s="1993" t="s">
        <v>1949</v>
      </c>
      <c r="AK1675" s="1993">
        <v>21715</v>
      </c>
      <c r="AL1675" s="1994" t="s">
        <v>1730</v>
      </c>
      <c r="AM1675" s="1994">
        <v>44.1</v>
      </c>
      <c r="AN1675" s="1993" t="s">
        <v>193</v>
      </c>
      <c r="BX1675"/>
      <c r="BY1675"/>
      <c r="BZ1675"/>
      <c r="CA1675"/>
      <c r="CB1675"/>
      <c r="CD1675" s="1060"/>
      <c r="CE1675" s="1286"/>
      <c r="CF1675" s="1060"/>
      <c r="CG1675" s="1060"/>
      <c r="CH1675" s="1060"/>
      <c r="CK1675" s="1645"/>
      <c r="CL1675" s="1645"/>
      <c r="CM1675" s="1645"/>
      <c r="CN1675"/>
      <c r="CO1675"/>
      <c r="CP1675"/>
      <c r="CQ1675"/>
      <c r="CR1675"/>
      <c r="CS1675" s="1060"/>
      <c r="CT1675" s="1060"/>
      <c r="CU1675" s="1060"/>
      <c r="CV1675" s="1060"/>
      <c r="CW1675" s="1060"/>
      <c r="CX1675" s="1060"/>
    </row>
    <row r="1676" spans="35:102" ht="15" customHeight="1" x14ac:dyDescent="0.3">
      <c r="AI1676" s="1996">
        <v>48439102601</v>
      </c>
      <c r="AJ1676" s="1997" t="s">
        <v>1949</v>
      </c>
      <c r="AK1676" s="1997">
        <v>41250</v>
      </c>
      <c r="AL1676" s="1998" t="s">
        <v>1730</v>
      </c>
      <c r="AM1676" s="1998">
        <v>22.7</v>
      </c>
      <c r="AN1676" s="1997" t="s">
        <v>193</v>
      </c>
      <c r="BX1676"/>
      <c r="BY1676"/>
      <c r="BZ1676"/>
      <c r="CA1676"/>
      <c r="CB1676"/>
      <c r="CD1676" s="1060"/>
      <c r="CE1676" s="1286"/>
      <c r="CF1676" s="1060"/>
      <c r="CG1676" s="1060"/>
      <c r="CH1676" s="1060"/>
      <c r="CK1676" s="1645"/>
      <c r="CL1676" s="1645"/>
      <c r="CM1676" s="1645"/>
      <c r="CN1676"/>
      <c r="CO1676"/>
      <c r="CP1676"/>
      <c r="CQ1676"/>
      <c r="CR1676"/>
      <c r="CS1676" s="1060"/>
      <c r="CT1676" s="1060"/>
      <c r="CU1676" s="1060"/>
      <c r="CV1676" s="1060"/>
      <c r="CW1676" s="1060"/>
      <c r="CX1676" s="1060"/>
    </row>
    <row r="1677" spans="35:102" ht="15" customHeight="1" x14ac:dyDescent="0.3">
      <c r="AI1677" s="1774">
        <v>48439102602</v>
      </c>
      <c r="AJ1677" s="1993" t="s">
        <v>1949</v>
      </c>
      <c r="AK1677" s="1993">
        <v>63631</v>
      </c>
      <c r="AL1677" s="1994" t="s">
        <v>1727</v>
      </c>
      <c r="AM1677" s="1994">
        <v>9.1999999999999993</v>
      </c>
      <c r="AN1677" s="1993" t="s">
        <v>192</v>
      </c>
      <c r="BX1677"/>
      <c r="BY1677"/>
      <c r="BZ1677"/>
      <c r="CA1677"/>
      <c r="CB1677"/>
      <c r="CD1677" s="1060"/>
      <c r="CE1677" s="1286"/>
      <c r="CF1677" s="1060"/>
      <c r="CG1677" s="1060"/>
      <c r="CH1677" s="1060"/>
      <c r="CK1677" s="1645"/>
      <c r="CL1677" s="1645"/>
      <c r="CM1677" s="1645"/>
      <c r="CN1677"/>
      <c r="CO1677"/>
      <c r="CP1677"/>
      <c r="CQ1677"/>
      <c r="CR1677"/>
      <c r="CS1677" s="1060"/>
      <c r="CT1677" s="1060"/>
      <c r="CU1677" s="1060"/>
      <c r="CV1677" s="1060"/>
      <c r="CW1677" s="1060"/>
      <c r="CX1677" s="1060"/>
    </row>
    <row r="1678" spans="35:102" ht="15" customHeight="1" x14ac:dyDescent="0.3">
      <c r="AI1678" s="1996">
        <v>48439102700</v>
      </c>
      <c r="AJ1678" s="1997" t="s">
        <v>1949</v>
      </c>
      <c r="AK1678" s="1997">
        <v>77712</v>
      </c>
      <c r="AL1678" s="1998" t="s">
        <v>1727</v>
      </c>
      <c r="AM1678" s="1998">
        <v>8.1</v>
      </c>
      <c r="AN1678" s="1997" t="s">
        <v>192</v>
      </c>
      <c r="BX1678"/>
      <c r="BY1678"/>
      <c r="BZ1678"/>
      <c r="CA1678"/>
      <c r="CB1678"/>
      <c r="CD1678" s="1060"/>
      <c r="CE1678" s="1286"/>
      <c r="CF1678" s="1060"/>
      <c r="CG1678" s="1060"/>
      <c r="CH1678" s="1060"/>
      <c r="CK1678" s="1645"/>
      <c r="CL1678" s="1645"/>
      <c r="CM1678" s="1645"/>
      <c r="CN1678"/>
      <c r="CO1678"/>
      <c r="CP1678"/>
      <c r="CQ1678"/>
      <c r="CR1678"/>
      <c r="CS1678" s="1060"/>
      <c r="CT1678" s="1060"/>
      <c r="CU1678" s="1060"/>
      <c r="CV1678" s="1060"/>
      <c r="CW1678" s="1060"/>
      <c r="CX1678" s="1060"/>
    </row>
    <row r="1679" spans="35:102" ht="15" customHeight="1" x14ac:dyDescent="0.3">
      <c r="AI1679" s="1774">
        <v>48439102800</v>
      </c>
      <c r="AJ1679" s="1993" t="s">
        <v>1949</v>
      </c>
      <c r="AK1679" s="1993">
        <v>107813</v>
      </c>
      <c r="AL1679" s="1994" t="s">
        <v>1729</v>
      </c>
      <c r="AM1679" s="1994">
        <v>1.4</v>
      </c>
      <c r="AN1679" s="1993" t="s">
        <v>192</v>
      </c>
      <c r="BX1679"/>
      <c r="BY1679"/>
      <c r="BZ1679"/>
      <c r="CA1679"/>
      <c r="CB1679"/>
      <c r="CD1679" s="1060"/>
      <c r="CE1679" s="1286"/>
      <c r="CF1679" s="1060"/>
      <c r="CG1679" s="1060"/>
      <c r="CH1679" s="1060"/>
      <c r="CK1679" s="1645"/>
      <c r="CL1679" s="1645"/>
      <c r="CM1679" s="1645"/>
      <c r="CN1679"/>
      <c r="CO1679"/>
      <c r="CP1679"/>
      <c r="CQ1679"/>
      <c r="CR1679"/>
      <c r="CS1679" s="1060"/>
      <c r="CT1679" s="1060"/>
      <c r="CU1679" s="1060"/>
      <c r="CV1679" s="1060"/>
      <c r="CW1679" s="1060"/>
      <c r="CX1679" s="1060"/>
    </row>
    <row r="1680" spans="35:102" ht="15" customHeight="1" x14ac:dyDescent="0.3">
      <c r="AI1680" s="1996">
        <v>48439103500</v>
      </c>
      <c r="AJ1680" s="1997" t="s">
        <v>1949</v>
      </c>
      <c r="AK1680" s="1997">
        <v>31334</v>
      </c>
      <c r="AL1680" s="1998" t="s">
        <v>1730</v>
      </c>
      <c r="AM1680" s="1998">
        <v>31.1</v>
      </c>
      <c r="AN1680" s="1997" t="s">
        <v>193</v>
      </c>
      <c r="BX1680"/>
      <c r="BY1680"/>
      <c r="BZ1680"/>
      <c r="CA1680"/>
      <c r="CB1680"/>
      <c r="CD1680" s="1060"/>
      <c r="CE1680" s="1286"/>
      <c r="CF1680" s="1060"/>
      <c r="CG1680" s="1060"/>
      <c r="CH1680" s="1060"/>
      <c r="CK1680" s="1645"/>
      <c r="CL1680" s="1645"/>
      <c r="CM1680" s="1645"/>
      <c r="CN1680"/>
      <c r="CO1680"/>
      <c r="CP1680"/>
      <c r="CQ1680"/>
      <c r="CR1680"/>
      <c r="CS1680" s="1060"/>
      <c r="CT1680" s="1060"/>
      <c r="CU1680" s="1060"/>
      <c r="CV1680" s="1060"/>
      <c r="CW1680" s="1060"/>
      <c r="CX1680" s="1060"/>
    </row>
    <row r="1681" spans="35:102" ht="15" customHeight="1" x14ac:dyDescent="0.3">
      <c r="AI1681" s="1774">
        <v>48439103601</v>
      </c>
      <c r="AJ1681" s="1993" t="s">
        <v>1949</v>
      </c>
      <c r="AK1681" s="1993">
        <v>14531</v>
      </c>
      <c r="AL1681" s="1994" t="s">
        <v>1730</v>
      </c>
      <c r="AM1681" s="1994">
        <v>63.4</v>
      </c>
      <c r="AN1681" s="1993" t="s">
        <v>193</v>
      </c>
      <c r="BX1681"/>
      <c r="BY1681"/>
      <c r="BZ1681"/>
      <c r="CA1681"/>
      <c r="CB1681"/>
      <c r="CD1681" s="1060"/>
      <c r="CE1681" s="1286"/>
      <c r="CF1681" s="1060"/>
      <c r="CG1681" s="1060"/>
      <c r="CH1681" s="1060"/>
      <c r="CK1681" s="1645"/>
      <c r="CL1681" s="1645"/>
      <c r="CM1681" s="1645"/>
      <c r="CN1681"/>
      <c r="CO1681"/>
      <c r="CP1681"/>
      <c r="CQ1681"/>
      <c r="CR1681"/>
      <c r="CS1681" s="1060"/>
      <c r="CT1681" s="1060"/>
      <c r="CU1681" s="1060"/>
      <c r="CV1681" s="1060"/>
      <c r="CW1681" s="1060"/>
      <c r="CX1681" s="1060"/>
    </row>
    <row r="1682" spans="35:102" ht="15" customHeight="1" x14ac:dyDescent="0.3">
      <c r="AI1682" s="1996">
        <v>48439103602</v>
      </c>
      <c r="AJ1682" s="1997" t="s">
        <v>1949</v>
      </c>
      <c r="AK1682" s="1997">
        <v>30476</v>
      </c>
      <c r="AL1682" s="1998" t="s">
        <v>1730</v>
      </c>
      <c r="AM1682" s="1998">
        <v>30.6</v>
      </c>
      <c r="AN1682" s="1997" t="s">
        <v>193</v>
      </c>
      <c r="BX1682"/>
      <c r="BY1682"/>
      <c r="BZ1682"/>
      <c r="CA1682"/>
      <c r="CB1682"/>
      <c r="CD1682" s="1060"/>
      <c r="CE1682" s="1286"/>
      <c r="CF1682" s="1060"/>
      <c r="CG1682" s="1060"/>
      <c r="CH1682" s="1060"/>
      <c r="CK1682" s="1645"/>
      <c r="CL1682" s="1645"/>
      <c r="CM1682" s="1645"/>
      <c r="CN1682"/>
      <c r="CO1682"/>
      <c r="CP1682"/>
      <c r="CQ1682"/>
      <c r="CR1682"/>
      <c r="CS1682" s="1060"/>
      <c r="CT1682" s="1060"/>
      <c r="CU1682" s="1060"/>
      <c r="CV1682" s="1060"/>
      <c r="CW1682" s="1060"/>
      <c r="CX1682" s="1060"/>
    </row>
    <row r="1683" spans="35:102" ht="15" customHeight="1" x14ac:dyDescent="0.3">
      <c r="AI1683" s="1774">
        <v>48439103701</v>
      </c>
      <c r="AJ1683" s="1993" t="s">
        <v>1949</v>
      </c>
      <c r="AK1683" s="1993">
        <v>24079</v>
      </c>
      <c r="AL1683" s="1994" t="s">
        <v>1730</v>
      </c>
      <c r="AM1683" s="1994">
        <v>37.1</v>
      </c>
      <c r="AN1683" s="1993" t="s">
        <v>193</v>
      </c>
      <c r="BX1683"/>
      <c r="BY1683"/>
      <c r="BZ1683"/>
      <c r="CA1683"/>
      <c r="CB1683"/>
      <c r="CD1683" s="1060"/>
      <c r="CE1683" s="1286"/>
      <c r="CF1683" s="1060"/>
      <c r="CG1683" s="1060"/>
      <c r="CH1683" s="1060"/>
      <c r="CK1683" s="1645"/>
      <c r="CL1683" s="1645"/>
      <c r="CM1683" s="1645"/>
      <c r="CN1683"/>
      <c r="CO1683"/>
      <c r="CP1683"/>
      <c r="CQ1683"/>
      <c r="CR1683"/>
      <c r="CS1683" s="1060"/>
      <c r="CT1683" s="1060"/>
      <c r="CU1683" s="1060"/>
      <c r="CV1683" s="1060"/>
      <c r="CW1683" s="1060"/>
      <c r="CX1683" s="1060"/>
    </row>
    <row r="1684" spans="35:102" ht="15" customHeight="1" x14ac:dyDescent="0.3">
      <c r="AI1684" s="1996">
        <v>48439103702</v>
      </c>
      <c r="AJ1684" s="1997" t="s">
        <v>1949</v>
      </c>
      <c r="AK1684" s="1997">
        <v>29688</v>
      </c>
      <c r="AL1684" s="1998" t="s">
        <v>1730</v>
      </c>
      <c r="AM1684" s="1998">
        <v>31.7</v>
      </c>
      <c r="AN1684" s="1997" t="s">
        <v>193</v>
      </c>
      <c r="BX1684"/>
      <c r="BY1684"/>
      <c r="BZ1684"/>
      <c r="CA1684"/>
      <c r="CB1684"/>
      <c r="CD1684" s="1060"/>
      <c r="CE1684" s="1286"/>
      <c r="CF1684" s="1060"/>
      <c r="CG1684" s="1060"/>
      <c r="CH1684" s="1060"/>
      <c r="CK1684" s="1645"/>
      <c r="CL1684" s="1645"/>
      <c r="CM1684" s="1645"/>
      <c r="CN1684"/>
      <c r="CO1684"/>
      <c r="CP1684"/>
      <c r="CQ1684"/>
      <c r="CR1684"/>
      <c r="CS1684" s="1060"/>
      <c r="CT1684" s="1060"/>
      <c r="CU1684" s="1060"/>
      <c r="CV1684" s="1060"/>
      <c r="CW1684" s="1060"/>
      <c r="CX1684" s="1060"/>
    </row>
    <row r="1685" spans="35:102" ht="15" customHeight="1" x14ac:dyDescent="0.3">
      <c r="AI1685" s="1774">
        <v>48439103800</v>
      </c>
      <c r="AJ1685" s="1993" t="s">
        <v>1949</v>
      </c>
      <c r="AK1685" s="1993">
        <v>20457</v>
      </c>
      <c r="AL1685" s="1994" t="s">
        <v>1730</v>
      </c>
      <c r="AM1685" s="1994">
        <v>48.8</v>
      </c>
      <c r="AN1685" s="1993" t="s">
        <v>193</v>
      </c>
      <c r="BX1685"/>
      <c r="BY1685"/>
      <c r="BZ1685"/>
      <c r="CA1685"/>
      <c r="CB1685"/>
      <c r="CD1685" s="1060"/>
      <c r="CE1685" s="1286"/>
      <c r="CF1685" s="1060"/>
      <c r="CG1685" s="1060"/>
      <c r="CH1685" s="1060"/>
      <c r="CK1685" s="1645"/>
      <c r="CL1685" s="1645"/>
      <c r="CM1685" s="1645"/>
      <c r="CN1685"/>
      <c r="CO1685"/>
      <c r="CP1685"/>
      <c r="CQ1685"/>
      <c r="CR1685"/>
      <c r="CS1685" s="1060"/>
      <c r="CT1685" s="1060"/>
      <c r="CU1685" s="1060"/>
      <c r="CV1685" s="1060"/>
      <c r="CW1685" s="1060"/>
      <c r="CX1685" s="1060"/>
    </row>
    <row r="1686" spans="35:102" ht="15" customHeight="1" x14ac:dyDescent="0.3">
      <c r="AI1686" s="1996">
        <v>48439104100</v>
      </c>
      <c r="AJ1686" s="1997" t="s">
        <v>1949</v>
      </c>
      <c r="AK1686" s="1997">
        <v>71250</v>
      </c>
      <c r="AL1686" s="1998" t="s">
        <v>1727</v>
      </c>
      <c r="AM1686" s="1998">
        <v>14</v>
      </c>
      <c r="AN1686" s="1997" t="s">
        <v>192</v>
      </c>
      <c r="BX1686"/>
      <c r="BY1686"/>
      <c r="BZ1686"/>
      <c r="CA1686"/>
      <c r="CB1686"/>
      <c r="CD1686" s="1060"/>
      <c r="CE1686" s="1286"/>
      <c r="CF1686" s="1060"/>
      <c r="CG1686" s="1060"/>
      <c r="CH1686" s="1060"/>
      <c r="CK1686" s="1645"/>
      <c r="CL1686" s="1645"/>
      <c r="CM1686" s="1645"/>
      <c r="CN1686"/>
      <c r="CO1686"/>
      <c r="CP1686"/>
      <c r="CQ1686"/>
      <c r="CR1686"/>
      <c r="CS1686" s="1060"/>
      <c r="CT1686" s="1060"/>
      <c r="CU1686" s="1060"/>
      <c r="CV1686" s="1060"/>
      <c r="CW1686" s="1060"/>
      <c r="CX1686" s="1060"/>
    </row>
    <row r="1687" spans="35:102" ht="15" customHeight="1" x14ac:dyDescent="0.3">
      <c r="AI1687" s="1774">
        <v>48439104201</v>
      </c>
      <c r="AJ1687" s="1993" t="s">
        <v>1949</v>
      </c>
      <c r="AK1687" s="1993">
        <v>92396</v>
      </c>
      <c r="AL1687" s="1994" t="s">
        <v>1729</v>
      </c>
      <c r="AM1687" s="1994">
        <v>13.3</v>
      </c>
      <c r="AN1687" s="1993" t="s">
        <v>192</v>
      </c>
      <c r="BX1687"/>
      <c r="BY1687"/>
      <c r="BZ1687"/>
      <c r="CA1687"/>
      <c r="CB1687"/>
      <c r="CD1687" s="1060"/>
      <c r="CE1687" s="1286"/>
      <c r="CF1687" s="1060"/>
      <c r="CG1687" s="1060"/>
      <c r="CH1687" s="1060"/>
      <c r="CK1687" s="1645"/>
      <c r="CL1687" s="1645"/>
      <c r="CM1687" s="1645"/>
      <c r="CN1687"/>
      <c r="CO1687"/>
      <c r="CP1687"/>
      <c r="CQ1687"/>
      <c r="CR1687"/>
      <c r="CS1687" s="1060"/>
      <c r="CT1687" s="1060"/>
      <c r="CU1687" s="1060"/>
      <c r="CV1687" s="1060"/>
      <c r="CW1687" s="1060"/>
      <c r="CX1687" s="1060"/>
    </row>
    <row r="1688" spans="35:102" ht="15" customHeight="1" x14ac:dyDescent="0.3">
      <c r="AI1688" s="1996">
        <v>48439104202</v>
      </c>
      <c r="AJ1688" s="1997" t="s">
        <v>1949</v>
      </c>
      <c r="AK1688" s="1997">
        <v>60918</v>
      </c>
      <c r="AL1688" s="1998" t="s">
        <v>1727</v>
      </c>
      <c r="AM1688" s="1998">
        <v>25.1</v>
      </c>
      <c r="AN1688" s="1997" t="s">
        <v>193</v>
      </c>
      <c r="BX1688"/>
      <c r="BY1688"/>
      <c r="BZ1688"/>
      <c r="CA1688"/>
      <c r="CB1688"/>
      <c r="CD1688" s="1060"/>
      <c r="CE1688" s="1286"/>
      <c r="CF1688" s="1060"/>
      <c r="CG1688" s="1060"/>
      <c r="CH1688" s="1060"/>
      <c r="CK1688" s="1645"/>
      <c r="CL1688" s="1645"/>
      <c r="CM1688" s="1645"/>
      <c r="CN1688"/>
      <c r="CO1688"/>
      <c r="CP1688"/>
      <c r="CQ1688"/>
      <c r="CR1688"/>
      <c r="CS1688" s="1060"/>
      <c r="CT1688" s="1060"/>
      <c r="CU1688" s="1060"/>
      <c r="CV1688" s="1060"/>
      <c r="CW1688" s="1060"/>
      <c r="CX1688" s="1060"/>
    </row>
    <row r="1689" spans="35:102" ht="15" customHeight="1" x14ac:dyDescent="0.3">
      <c r="AI1689" s="1774">
        <v>48439104300</v>
      </c>
      <c r="AJ1689" s="1993" t="s">
        <v>1949</v>
      </c>
      <c r="AK1689" s="1993">
        <v>42734</v>
      </c>
      <c r="AL1689" s="1994" t="s">
        <v>1730</v>
      </c>
      <c r="AM1689" s="1994">
        <v>36.1</v>
      </c>
      <c r="AN1689" s="1993" t="s">
        <v>193</v>
      </c>
      <c r="BX1689"/>
      <c r="BY1689"/>
      <c r="BZ1689"/>
      <c r="CA1689"/>
      <c r="CB1689"/>
      <c r="CD1689" s="1060"/>
      <c r="CE1689" s="1286"/>
      <c r="CF1689" s="1060"/>
      <c r="CG1689" s="1060"/>
      <c r="CH1689" s="1060"/>
      <c r="CK1689" s="1645"/>
      <c r="CL1689" s="1645"/>
      <c r="CM1689" s="1645"/>
      <c r="CN1689"/>
      <c r="CO1689"/>
      <c r="CP1689"/>
      <c r="CQ1689"/>
      <c r="CR1689"/>
      <c r="CS1689" s="1060"/>
      <c r="CT1689" s="1060"/>
      <c r="CU1689" s="1060"/>
      <c r="CV1689" s="1060"/>
      <c r="CW1689" s="1060"/>
      <c r="CX1689" s="1060"/>
    </row>
    <row r="1690" spans="35:102" ht="15" customHeight="1" x14ac:dyDescent="0.3">
      <c r="AI1690" s="1996">
        <v>48439104400</v>
      </c>
      <c r="AJ1690" s="1997" t="s">
        <v>1949</v>
      </c>
      <c r="AK1690" s="1997">
        <v>56615</v>
      </c>
      <c r="AL1690" s="1998" t="s">
        <v>1728</v>
      </c>
      <c r="AM1690" s="1998">
        <v>25.1</v>
      </c>
      <c r="AN1690" s="1997" t="s">
        <v>193</v>
      </c>
      <c r="BX1690"/>
      <c r="BY1690"/>
      <c r="BZ1690"/>
      <c r="CA1690"/>
      <c r="CB1690"/>
      <c r="CD1690" s="1060"/>
      <c r="CE1690" s="1286"/>
      <c r="CF1690" s="1060"/>
      <c r="CG1690" s="1060"/>
      <c r="CH1690" s="1060"/>
      <c r="CK1690" s="1645"/>
      <c r="CL1690" s="1645"/>
      <c r="CM1690" s="1645"/>
      <c r="CN1690"/>
      <c r="CO1690"/>
      <c r="CP1690"/>
      <c r="CQ1690"/>
      <c r="CR1690"/>
      <c r="CS1690" s="1060"/>
      <c r="CT1690" s="1060"/>
      <c r="CU1690" s="1060"/>
      <c r="CV1690" s="1060"/>
      <c r="CW1690" s="1060"/>
      <c r="CX1690" s="1060"/>
    </row>
    <row r="1691" spans="35:102" ht="15" customHeight="1" x14ac:dyDescent="0.3">
      <c r="AI1691" s="1774">
        <v>48439104502</v>
      </c>
      <c r="AJ1691" s="1993" t="s">
        <v>1949</v>
      </c>
      <c r="AK1691" s="1993">
        <v>30938</v>
      </c>
      <c r="AL1691" s="1994" t="s">
        <v>1730</v>
      </c>
      <c r="AM1691" s="1994">
        <v>33.6</v>
      </c>
      <c r="AN1691" s="1993" t="s">
        <v>193</v>
      </c>
      <c r="BX1691"/>
      <c r="BY1691"/>
      <c r="BZ1691"/>
      <c r="CA1691"/>
      <c r="CB1691"/>
      <c r="CD1691" s="1060"/>
      <c r="CE1691" s="1286"/>
      <c r="CF1691" s="1060"/>
      <c r="CG1691" s="1060"/>
      <c r="CH1691" s="1060"/>
      <c r="CK1691" s="1645"/>
      <c r="CL1691" s="1645"/>
      <c r="CM1691" s="1645"/>
      <c r="CN1691"/>
      <c r="CO1691"/>
      <c r="CP1691"/>
      <c r="CQ1691"/>
      <c r="CR1691"/>
      <c r="CS1691" s="1060"/>
      <c r="CT1691" s="1060"/>
      <c r="CU1691" s="1060"/>
      <c r="CV1691" s="1060"/>
      <c r="CW1691" s="1060"/>
      <c r="CX1691" s="1060"/>
    </row>
    <row r="1692" spans="35:102" ht="15" customHeight="1" x14ac:dyDescent="0.3">
      <c r="AI1692" s="1996">
        <v>48439104503</v>
      </c>
      <c r="AJ1692" s="1997" t="s">
        <v>1949</v>
      </c>
      <c r="AK1692" s="1997">
        <v>40964</v>
      </c>
      <c r="AL1692" s="1998" t="s">
        <v>1730</v>
      </c>
      <c r="AM1692" s="1998">
        <v>21</v>
      </c>
      <c r="AN1692" s="1997" t="s">
        <v>193</v>
      </c>
      <c r="BX1692"/>
      <c r="BY1692"/>
      <c r="BZ1692"/>
      <c r="CA1692"/>
      <c r="CB1692"/>
      <c r="CD1692" s="1060"/>
      <c r="CE1692" s="1286"/>
      <c r="CF1692" s="1060"/>
      <c r="CG1692" s="1060"/>
      <c r="CH1692" s="1060"/>
      <c r="CK1692" s="1645"/>
      <c r="CL1692" s="1645"/>
      <c r="CM1692" s="1645"/>
      <c r="CN1692"/>
      <c r="CO1692"/>
      <c r="CP1692"/>
      <c r="CQ1692"/>
      <c r="CR1692"/>
      <c r="CS1692" s="1060"/>
      <c r="CT1692" s="1060"/>
      <c r="CU1692" s="1060"/>
      <c r="CV1692" s="1060"/>
      <c r="CW1692" s="1060"/>
      <c r="CX1692" s="1060"/>
    </row>
    <row r="1693" spans="35:102" ht="15" customHeight="1" x14ac:dyDescent="0.3">
      <c r="AI1693" s="1774">
        <v>48439104504</v>
      </c>
      <c r="AJ1693" s="1993" t="s">
        <v>1949</v>
      </c>
      <c r="AK1693" s="1993">
        <v>28102</v>
      </c>
      <c r="AL1693" s="1994" t="s">
        <v>1730</v>
      </c>
      <c r="AM1693" s="1994">
        <v>20.399999999999999</v>
      </c>
      <c r="AN1693" s="1993" t="s">
        <v>193</v>
      </c>
      <c r="BX1693"/>
      <c r="BY1693"/>
      <c r="BZ1693"/>
      <c r="CA1693"/>
      <c r="CB1693"/>
      <c r="CD1693" s="1060"/>
      <c r="CE1693" s="1286"/>
      <c r="CF1693" s="1060"/>
      <c r="CG1693" s="1060"/>
      <c r="CH1693" s="1060"/>
      <c r="CK1693" s="1645"/>
      <c r="CL1693" s="1645"/>
      <c r="CM1693" s="1645"/>
      <c r="CN1693"/>
      <c r="CO1693"/>
      <c r="CP1693"/>
      <c r="CQ1693"/>
      <c r="CR1693"/>
      <c r="CS1693" s="1060"/>
      <c r="CT1693" s="1060"/>
      <c r="CU1693" s="1060"/>
      <c r="CV1693" s="1060"/>
      <c r="CW1693" s="1060"/>
      <c r="CX1693" s="1060"/>
    </row>
    <row r="1694" spans="35:102" ht="15" customHeight="1" x14ac:dyDescent="0.3">
      <c r="AI1694" s="1996">
        <v>48439104505</v>
      </c>
      <c r="AJ1694" s="1997" t="s">
        <v>1949</v>
      </c>
      <c r="AK1694" s="1997">
        <v>26891</v>
      </c>
      <c r="AL1694" s="1998" t="s">
        <v>1730</v>
      </c>
      <c r="AM1694" s="1998">
        <v>32.700000000000003</v>
      </c>
      <c r="AN1694" s="1997" t="s">
        <v>193</v>
      </c>
      <c r="BX1694"/>
      <c r="BY1694"/>
      <c r="BZ1694"/>
      <c r="CA1694"/>
      <c r="CB1694"/>
      <c r="CD1694" s="1060"/>
      <c r="CE1694" s="1286"/>
      <c r="CF1694" s="1060"/>
      <c r="CG1694" s="1060"/>
      <c r="CH1694" s="1060"/>
      <c r="CK1694" s="1645"/>
      <c r="CL1694" s="1645"/>
      <c r="CM1694" s="1645"/>
      <c r="CN1694"/>
      <c r="CO1694"/>
      <c r="CP1694"/>
      <c r="CQ1694"/>
      <c r="CR1694"/>
      <c r="CS1694" s="1060"/>
      <c r="CT1694" s="1060"/>
      <c r="CU1694" s="1060"/>
      <c r="CV1694" s="1060"/>
      <c r="CW1694" s="1060"/>
      <c r="CX1694" s="1060"/>
    </row>
    <row r="1695" spans="35:102" ht="15" customHeight="1" x14ac:dyDescent="0.3">
      <c r="AI1695" s="1774">
        <v>48439104601</v>
      </c>
      <c r="AJ1695" s="1993" t="s">
        <v>1949</v>
      </c>
      <c r="AK1695" s="1993">
        <v>38942</v>
      </c>
      <c r="AL1695" s="1994" t="s">
        <v>1730</v>
      </c>
      <c r="AM1695" s="1994">
        <v>15.2</v>
      </c>
      <c r="AN1695" s="1993" t="s">
        <v>192</v>
      </c>
      <c r="BX1695"/>
      <c r="BY1695"/>
      <c r="BZ1695"/>
      <c r="CA1695"/>
      <c r="CB1695"/>
      <c r="CD1695" s="1060"/>
      <c r="CE1695" s="1286"/>
      <c r="CF1695" s="1060"/>
      <c r="CG1695" s="1060"/>
      <c r="CH1695" s="1060"/>
      <c r="CK1695" s="1645"/>
      <c r="CL1695" s="1645"/>
      <c r="CM1695" s="1645"/>
      <c r="CN1695"/>
      <c r="CO1695"/>
      <c r="CP1695"/>
      <c r="CQ1695"/>
      <c r="CR1695"/>
      <c r="CS1695" s="1060"/>
      <c r="CT1695" s="1060"/>
      <c r="CU1695" s="1060"/>
      <c r="CV1695" s="1060"/>
      <c r="CW1695" s="1060"/>
      <c r="CX1695" s="1060"/>
    </row>
    <row r="1696" spans="35:102" ht="15" customHeight="1" x14ac:dyDescent="0.3">
      <c r="AI1696" s="1996">
        <v>48439104602</v>
      </c>
      <c r="AJ1696" s="1997" t="s">
        <v>1949</v>
      </c>
      <c r="AK1696" s="1997">
        <v>37597</v>
      </c>
      <c r="AL1696" s="1998" t="s">
        <v>1730</v>
      </c>
      <c r="AM1696" s="1998">
        <v>49.7</v>
      </c>
      <c r="AN1696" s="1997" t="s">
        <v>193</v>
      </c>
      <c r="BX1696"/>
      <c r="BY1696"/>
      <c r="BZ1696"/>
      <c r="CA1696"/>
      <c r="CB1696"/>
      <c r="CD1696" s="1060"/>
      <c r="CE1696" s="1286"/>
      <c r="CF1696" s="1060"/>
      <c r="CG1696" s="1060"/>
      <c r="CH1696" s="1060"/>
      <c r="CK1696" s="1645"/>
      <c r="CL1696" s="1645"/>
      <c r="CM1696" s="1645"/>
      <c r="CN1696"/>
      <c r="CO1696"/>
      <c r="CP1696"/>
      <c r="CQ1696"/>
      <c r="CR1696"/>
      <c r="CS1696" s="1060"/>
      <c r="CT1696" s="1060"/>
      <c r="CU1696" s="1060"/>
      <c r="CV1696" s="1060"/>
      <c r="CW1696" s="1060"/>
      <c r="CX1696" s="1060"/>
    </row>
    <row r="1697" spans="35:102" ht="15" customHeight="1" x14ac:dyDescent="0.3">
      <c r="AI1697" s="1774">
        <v>48439104603</v>
      </c>
      <c r="AJ1697" s="1993" t="s">
        <v>1949</v>
      </c>
      <c r="AK1697" s="1993">
        <v>37500</v>
      </c>
      <c r="AL1697" s="1994" t="s">
        <v>1730</v>
      </c>
      <c r="AM1697" s="1994">
        <v>28.5</v>
      </c>
      <c r="AN1697" s="1993" t="s">
        <v>193</v>
      </c>
      <c r="BX1697"/>
      <c r="BY1697"/>
      <c r="BZ1697"/>
      <c r="CA1697"/>
      <c r="CB1697"/>
      <c r="CD1697" s="1060"/>
      <c r="CE1697" s="1286"/>
      <c r="CF1697" s="1060"/>
      <c r="CG1697" s="1060"/>
      <c r="CH1697" s="1060"/>
      <c r="CK1697" s="1645"/>
      <c r="CL1697" s="1645"/>
      <c r="CM1697" s="1645"/>
      <c r="CN1697"/>
      <c r="CO1697"/>
      <c r="CP1697"/>
      <c r="CQ1697"/>
      <c r="CR1697"/>
      <c r="CS1697" s="1060"/>
      <c r="CT1697" s="1060"/>
      <c r="CU1697" s="1060"/>
      <c r="CV1697" s="1060"/>
      <c r="CW1697" s="1060"/>
      <c r="CX1697" s="1060"/>
    </row>
    <row r="1698" spans="35:102" ht="15" customHeight="1" x14ac:dyDescent="0.3">
      <c r="AI1698" s="1996">
        <v>48439104604</v>
      </c>
      <c r="AJ1698" s="1997" t="s">
        <v>1949</v>
      </c>
      <c r="AK1698" s="1997">
        <v>34736</v>
      </c>
      <c r="AL1698" s="1998" t="s">
        <v>1730</v>
      </c>
      <c r="AM1698" s="1998">
        <v>30.1</v>
      </c>
      <c r="AN1698" s="1997" t="s">
        <v>193</v>
      </c>
      <c r="BX1698"/>
      <c r="BY1698"/>
      <c r="BZ1698"/>
      <c r="CA1698"/>
      <c r="CB1698"/>
      <c r="CD1698" s="1060"/>
      <c r="CE1698" s="1286"/>
      <c r="CF1698" s="1060"/>
      <c r="CG1698" s="1060"/>
      <c r="CH1698" s="1060"/>
      <c r="CK1698" s="1645"/>
      <c r="CL1698" s="1645"/>
      <c r="CM1698" s="1645"/>
      <c r="CN1698"/>
      <c r="CO1698"/>
      <c r="CP1698"/>
      <c r="CQ1698"/>
      <c r="CR1698"/>
      <c r="CS1698" s="1060"/>
      <c r="CT1698" s="1060"/>
      <c r="CU1698" s="1060"/>
      <c r="CV1698" s="1060"/>
      <c r="CW1698" s="1060"/>
      <c r="CX1698" s="1060"/>
    </row>
    <row r="1699" spans="35:102" ht="15" customHeight="1" x14ac:dyDescent="0.3">
      <c r="AI1699" s="1774">
        <v>48439104605</v>
      </c>
      <c r="AJ1699" s="1993" t="s">
        <v>1949</v>
      </c>
      <c r="AK1699" s="1993">
        <v>34870</v>
      </c>
      <c r="AL1699" s="1994" t="s">
        <v>1730</v>
      </c>
      <c r="AM1699" s="1994">
        <v>36.6</v>
      </c>
      <c r="AN1699" s="1993" t="s">
        <v>193</v>
      </c>
      <c r="BX1699"/>
      <c r="BY1699"/>
      <c r="BZ1699"/>
      <c r="CA1699"/>
      <c r="CB1699"/>
      <c r="CD1699" s="1060"/>
      <c r="CE1699" s="1286"/>
      <c r="CF1699" s="1060"/>
      <c r="CG1699" s="1060"/>
      <c r="CH1699" s="1060"/>
      <c r="CK1699" s="1645"/>
      <c r="CL1699" s="1645"/>
      <c r="CM1699" s="1645"/>
      <c r="CN1699"/>
      <c r="CO1699"/>
      <c r="CP1699"/>
      <c r="CQ1699"/>
      <c r="CR1699"/>
      <c r="CS1699" s="1060"/>
      <c r="CT1699" s="1060"/>
      <c r="CU1699" s="1060"/>
      <c r="CV1699" s="1060"/>
      <c r="CW1699" s="1060"/>
      <c r="CX1699" s="1060"/>
    </row>
    <row r="1700" spans="35:102" ht="15" customHeight="1" x14ac:dyDescent="0.3">
      <c r="AI1700" s="1996">
        <v>48439104701</v>
      </c>
      <c r="AJ1700" s="1997" t="s">
        <v>1949</v>
      </c>
      <c r="AK1700" s="1997">
        <v>37958</v>
      </c>
      <c r="AL1700" s="1998" t="s">
        <v>1730</v>
      </c>
      <c r="AM1700" s="1998">
        <v>25.4</v>
      </c>
      <c r="AN1700" s="1997" t="s">
        <v>193</v>
      </c>
      <c r="BX1700"/>
      <c r="BY1700"/>
      <c r="BZ1700"/>
      <c r="CA1700"/>
      <c r="CB1700"/>
      <c r="CD1700" s="1060"/>
      <c r="CE1700" s="1286"/>
      <c r="CF1700" s="1060"/>
      <c r="CG1700" s="1060"/>
      <c r="CH1700" s="1060"/>
      <c r="CK1700" s="1645"/>
      <c r="CL1700" s="1645"/>
      <c r="CM1700" s="1645"/>
      <c r="CN1700"/>
      <c r="CO1700"/>
      <c r="CP1700"/>
      <c r="CQ1700"/>
      <c r="CR1700"/>
      <c r="CS1700" s="1060"/>
      <c r="CT1700" s="1060"/>
      <c r="CU1700" s="1060"/>
      <c r="CV1700" s="1060"/>
      <c r="CW1700" s="1060"/>
      <c r="CX1700" s="1060"/>
    </row>
    <row r="1701" spans="35:102" ht="15" customHeight="1" x14ac:dyDescent="0.3">
      <c r="AI1701" s="1774">
        <v>48439104702</v>
      </c>
      <c r="AJ1701" s="1993" t="s">
        <v>1949</v>
      </c>
      <c r="AK1701" s="1993">
        <v>33438</v>
      </c>
      <c r="AL1701" s="1994" t="s">
        <v>1730</v>
      </c>
      <c r="AM1701" s="1994">
        <v>25.7</v>
      </c>
      <c r="AN1701" s="1993" t="s">
        <v>193</v>
      </c>
      <c r="BX1701"/>
      <c r="BY1701"/>
      <c r="BZ1701"/>
      <c r="CA1701"/>
      <c r="CB1701"/>
      <c r="CD1701" s="1060"/>
      <c r="CE1701" s="1286"/>
      <c r="CF1701" s="1060"/>
      <c r="CG1701" s="1060"/>
      <c r="CH1701" s="1060"/>
      <c r="CK1701" s="1645"/>
      <c r="CL1701" s="1645"/>
      <c r="CM1701" s="1645"/>
      <c r="CN1701"/>
      <c r="CO1701"/>
      <c r="CP1701"/>
      <c r="CQ1701"/>
      <c r="CR1701"/>
      <c r="CS1701" s="1060"/>
      <c r="CT1701" s="1060"/>
      <c r="CU1701" s="1060"/>
      <c r="CV1701" s="1060"/>
      <c r="CW1701" s="1060"/>
      <c r="CX1701" s="1060"/>
    </row>
    <row r="1702" spans="35:102" ht="15" customHeight="1" x14ac:dyDescent="0.3">
      <c r="AI1702" s="1996">
        <v>48439104802</v>
      </c>
      <c r="AJ1702" s="1997" t="s">
        <v>1949</v>
      </c>
      <c r="AK1702" s="1997">
        <v>45758</v>
      </c>
      <c r="AL1702" s="1998" t="s">
        <v>1728</v>
      </c>
      <c r="AM1702" s="1998">
        <v>25.9</v>
      </c>
      <c r="AN1702" s="1997" t="s">
        <v>193</v>
      </c>
      <c r="BX1702"/>
      <c r="BY1702"/>
      <c r="BZ1702"/>
      <c r="CA1702"/>
      <c r="CB1702"/>
      <c r="CD1702" s="1060"/>
      <c r="CE1702" s="1286"/>
      <c r="CF1702" s="1060"/>
      <c r="CG1702" s="1060"/>
      <c r="CH1702" s="1060"/>
      <c r="CK1702" s="1645"/>
      <c r="CL1702" s="1645"/>
      <c r="CM1702" s="1645"/>
      <c r="CN1702"/>
      <c r="CO1702"/>
      <c r="CP1702"/>
      <c r="CQ1702"/>
      <c r="CR1702"/>
      <c r="CS1702" s="1060"/>
      <c r="CT1702" s="1060"/>
      <c r="CU1702" s="1060"/>
      <c r="CV1702" s="1060"/>
      <c r="CW1702" s="1060"/>
      <c r="CX1702" s="1060"/>
    </row>
    <row r="1703" spans="35:102" ht="15" customHeight="1" x14ac:dyDescent="0.3">
      <c r="AI1703" s="1774">
        <v>48439104803</v>
      </c>
      <c r="AJ1703" s="1993" t="s">
        <v>1949</v>
      </c>
      <c r="AK1703" s="1993">
        <v>33810</v>
      </c>
      <c r="AL1703" s="1994" t="s">
        <v>1730</v>
      </c>
      <c r="AM1703" s="1994">
        <v>34.1</v>
      </c>
      <c r="AN1703" s="1993" t="s">
        <v>193</v>
      </c>
      <c r="BX1703"/>
      <c r="BY1703"/>
      <c r="BZ1703"/>
      <c r="CA1703"/>
      <c r="CB1703"/>
      <c r="CD1703" s="1060"/>
      <c r="CE1703" s="1286"/>
      <c r="CF1703" s="1060"/>
      <c r="CG1703" s="1060"/>
      <c r="CH1703" s="1060"/>
      <c r="CK1703" s="1645"/>
      <c r="CL1703" s="1645"/>
      <c r="CM1703" s="1645"/>
      <c r="CN1703"/>
      <c r="CO1703"/>
      <c r="CP1703"/>
      <c r="CQ1703"/>
      <c r="CR1703"/>
      <c r="CS1703" s="1060"/>
      <c r="CT1703" s="1060"/>
      <c r="CU1703" s="1060"/>
      <c r="CV1703" s="1060"/>
      <c r="CW1703" s="1060"/>
      <c r="CX1703" s="1060"/>
    </row>
    <row r="1704" spans="35:102" ht="15" customHeight="1" x14ac:dyDescent="0.3">
      <c r="AI1704" s="1996">
        <v>48439104804</v>
      </c>
      <c r="AJ1704" s="1997" t="s">
        <v>1949</v>
      </c>
      <c r="AK1704" s="1997">
        <v>37946</v>
      </c>
      <c r="AL1704" s="1998" t="s">
        <v>1730</v>
      </c>
      <c r="AM1704" s="1998">
        <v>31.1</v>
      </c>
      <c r="AN1704" s="1997" t="s">
        <v>193</v>
      </c>
      <c r="BX1704"/>
      <c r="BY1704"/>
      <c r="BZ1704"/>
      <c r="CA1704"/>
      <c r="CB1704"/>
      <c r="CD1704" s="1060"/>
      <c r="CE1704" s="1286"/>
      <c r="CF1704" s="1060"/>
      <c r="CG1704" s="1060"/>
      <c r="CH1704" s="1060"/>
      <c r="CK1704" s="1645"/>
      <c r="CL1704" s="1645"/>
      <c r="CM1704" s="1645"/>
      <c r="CN1704"/>
      <c r="CO1704"/>
      <c r="CP1704"/>
      <c r="CQ1704"/>
      <c r="CR1704"/>
      <c r="CS1704" s="1060"/>
      <c r="CT1704" s="1060"/>
      <c r="CU1704" s="1060"/>
      <c r="CV1704" s="1060"/>
      <c r="CW1704" s="1060"/>
      <c r="CX1704" s="1060"/>
    </row>
    <row r="1705" spans="35:102" ht="15" customHeight="1" x14ac:dyDescent="0.3">
      <c r="AI1705" s="1774">
        <v>48439104900</v>
      </c>
      <c r="AJ1705" s="1993" t="s">
        <v>1949</v>
      </c>
      <c r="AK1705" s="1993">
        <v>41400</v>
      </c>
      <c r="AL1705" s="1994" t="s">
        <v>1730</v>
      </c>
      <c r="AM1705" s="1994">
        <v>20.8</v>
      </c>
      <c r="AN1705" s="1993" t="s">
        <v>193</v>
      </c>
      <c r="BX1705"/>
      <c r="BY1705"/>
      <c r="BZ1705"/>
      <c r="CA1705"/>
      <c r="CB1705"/>
      <c r="CD1705" s="1060"/>
      <c r="CE1705" s="1286"/>
      <c r="CF1705" s="1060"/>
      <c r="CG1705" s="1060"/>
      <c r="CH1705" s="1060"/>
      <c r="CK1705" s="1645"/>
      <c r="CL1705" s="1645"/>
      <c r="CM1705" s="1645"/>
      <c r="CN1705"/>
      <c r="CO1705"/>
      <c r="CP1705"/>
      <c r="CQ1705"/>
      <c r="CR1705"/>
      <c r="CS1705" s="1060"/>
      <c r="CT1705" s="1060"/>
      <c r="CU1705" s="1060"/>
      <c r="CV1705" s="1060"/>
      <c r="CW1705" s="1060"/>
      <c r="CX1705" s="1060"/>
    </row>
    <row r="1706" spans="35:102" ht="15" customHeight="1" x14ac:dyDescent="0.3">
      <c r="AI1706" s="1996">
        <v>48439105001</v>
      </c>
      <c r="AJ1706" s="1997" t="s">
        <v>1949</v>
      </c>
      <c r="AK1706" s="1997">
        <v>39740</v>
      </c>
      <c r="AL1706" s="1998" t="s">
        <v>1730</v>
      </c>
      <c r="AM1706" s="1998">
        <v>32.1</v>
      </c>
      <c r="AN1706" s="1997" t="s">
        <v>193</v>
      </c>
      <c r="BX1706"/>
      <c r="BY1706"/>
      <c r="BZ1706"/>
      <c r="CA1706"/>
      <c r="CB1706"/>
      <c r="CD1706" s="1060"/>
      <c r="CE1706" s="1286"/>
      <c r="CF1706" s="1060"/>
      <c r="CG1706" s="1060"/>
      <c r="CH1706" s="1060"/>
      <c r="CK1706" s="1645"/>
      <c r="CL1706" s="1645"/>
      <c r="CM1706" s="1645"/>
      <c r="CN1706"/>
      <c r="CO1706"/>
      <c r="CP1706"/>
      <c r="CQ1706"/>
      <c r="CR1706"/>
      <c r="CS1706" s="1060"/>
      <c r="CT1706" s="1060"/>
      <c r="CU1706" s="1060"/>
      <c r="CV1706" s="1060"/>
      <c r="CW1706" s="1060"/>
      <c r="CX1706" s="1060"/>
    </row>
    <row r="1707" spans="35:102" ht="15" customHeight="1" x14ac:dyDescent="0.3">
      <c r="AI1707" s="1774">
        <v>48439105006</v>
      </c>
      <c r="AJ1707" s="1993" t="s">
        <v>1949</v>
      </c>
      <c r="AK1707" s="1993" t="s">
        <v>1734</v>
      </c>
      <c r="AL1707" s="1994" t="s">
        <v>2183</v>
      </c>
      <c r="AM1707" s="1994">
        <v>24.6</v>
      </c>
      <c r="AN1707" s="1993" t="s">
        <v>193</v>
      </c>
      <c r="BX1707"/>
      <c r="BY1707"/>
      <c r="BZ1707"/>
      <c r="CA1707"/>
      <c r="CB1707"/>
      <c r="CD1707" s="1060"/>
      <c r="CE1707" s="1286"/>
      <c r="CF1707" s="1060"/>
      <c r="CG1707" s="1060"/>
      <c r="CH1707" s="1060"/>
      <c r="CK1707" s="1645"/>
      <c r="CL1707" s="1645"/>
      <c r="CM1707" s="1645"/>
      <c r="CN1707"/>
      <c r="CO1707"/>
      <c r="CP1707"/>
      <c r="CQ1707"/>
      <c r="CR1707"/>
      <c r="CS1707" s="1060"/>
      <c r="CT1707" s="1060"/>
      <c r="CU1707" s="1060"/>
      <c r="CV1707" s="1060"/>
      <c r="CW1707" s="1060"/>
      <c r="CX1707" s="1060"/>
    </row>
    <row r="1708" spans="35:102" ht="15" customHeight="1" x14ac:dyDescent="0.3">
      <c r="AI1708" s="1996">
        <v>48439105007</v>
      </c>
      <c r="AJ1708" s="1997" t="s">
        <v>1949</v>
      </c>
      <c r="AK1708" s="1997">
        <v>54713</v>
      </c>
      <c r="AL1708" s="1998" t="s">
        <v>1728</v>
      </c>
      <c r="AM1708" s="1998">
        <v>8.3000000000000007</v>
      </c>
      <c r="AN1708" s="1997" t="s">
        <v>192</v>
      </c>
      <c r="BX1708"/>
      <c r="BY1708"/>
      <c r="BZ1708"/>
      <c r="CA1708"/>
      <c r="CB1708"/>
      <c r="CD1708" s="1060"/>
      <c r="CE1708" s="1286"/>
      <c r="CF1708" s="1060"/>
      <c r="CG1708" s="1060"/>
      <c r="CH1708" s="1060"/>
      <c r="CK1708" s="1645"/>
      <c r="CL1708" s="1645"/>
      <c r="CM1708" s="1645"/>
      <c r="CN1708"/>
      <c r="CO1708"/>
      <c r="CP1708"/>
      <c r="CQ1708"/>
      <c r="CR1708"/>
      <c r="CS1708" s="1060"/>
      <c r="CT1708" s="1060"/>
      <c r="CU1708" s="1060"/>
      <c r="CV1708" s="1060"/>
      <c r="CW1708" s="1060"/>
      <c r="CX1708" s="1060"/>
    </row>
    <row r="1709" spans="35:102" ht="15" customHeight="1" x14ac:dyDescent="0.3">
      <c r="AI1709" s="1774">
        <v>48439105008</v>
      </c>
      <c r="AJ1709" s="1993" t="s">
        <v>1949</v>
      </c>
      <c r="AK1709" s="1993">
        <v>60086</v>
      </c>
      <c r="AL1709" s="1994" t="s">
        <v>1728</v>
      </c>
      <c r="AM1709" s="1994">
        <v>11.8</v>
      </c>
      <c r="AN1709" s="1993" t="s">
        <v>192</v>
      </c>
      <c r="BX1709"/>
      <c r="BY1709"/>
      <c r="BZ1709"/>
      <c r="CA1709"/>
      <c r="CB1709"/>
      <c r="CD1709" s="1060"/>
      <c r="CE1709" s="1286"/>
      <c r="CF1709" s="1060"/>
      <c r="CG1709" s="1060"/>
      <c r="CH1709" s="1060"/>
      <c r="CK1709" s="1645"/>
      <c r="CL1709" s="1645"/>
      <c r="CM1709" s="1645"/>
      <c r="CN1709"/>
      <c r="CO1709"/>
      <c r="CP1709"/>
      <c r="CQ1709"/>
      <c r="CR1709"/>
      <c r="CS1709" s="1060"/>
      <c r="CT1709" s="1060"/>
      <c r="CU1709" s="1060"/>
      <c r="CV1709" s="1060"/>
      <c r="CW1709" s="1060"/>
      <c r="CX1709" s="1060"/>
    </row>
    <row r="1710" spans="35:102" ht="15" customHeight="1" x14ac:dyDescent="0.3">
      <c r="AI1710" s="1996">
        <v>48439105201</v>
      </c>
      <c r="AJ1710" s="1997" t="s">
        <v>1949</v>
      </c>
      <c r="AK1710" s="1997">
        <v>28136</v>
      </c>
      <c r="AL1710" s="1998" t="s">
        <v>1730</v>
      </c>
      <c r="AM1710" s="1998">
        <v>34.1</v>
      </c>
      <c r="AN1710" s="1997" t="s">
        <v>193</v>
      </c>
      <c r="BX1710"/>
      <c r="BY1710"/>
      <c r="BZ1710"/>
      <c r="CA1710"/>
      <c r="CB1710"/>
      <c r="CD1710" s="1060"/>
      <c r="CE1710" s="1286"/>
      <c r="CF1710" s="1060"/>
      <c r="CG1710" s="1060"/>
      <c r="CH1710" s="1060"/>
      <c r="CK1710" s="1645"/>
      <c r="CL1710" s="1645"/>
      <c r="CM1710" s="1645"/>
      <c r="CN1710"/>
      <c r="CO1710"/>
      <c r="CP1710"/>
      <c r="CQ1710"/>
      <c r="CR1710"/>
      <c r="CS1710" s="1060"/>
      <c r="CT1710" s="1060"/>
      <c r="CU1710" s="1060"/>
      <c r="CV1710" s="1060"/>
      <c r="CW1710" s="1060"/>
      <c r="CX1710" s="1060"/>
    </row>
    <row r="1711" spans="35:102" ht="15" customHeight="1" x14ac:dyDescent="0.3">
      <c r="AI1711" s="1774">
        <v>48439105203</v>
      </c>
      <c r="AJ1711" s="1993" t="s">
        <v>1949</v>
      </c>
      <c r="AK1711" s="1993">
        <v>45500</v>
      </c>
      <c r="AL1711" s="1994" t="s">
        <v>1728</v>
      </c>
      <c r="AM1711" s="1994">
        <v>14</v>
      </c>
      <c r="AN1711" s="1993" t="s">
        <v>192</v>
      </c>
      <c r="BX1711"/>
      <c r="BY1711"/>
      <c r="BZ1711"/>
      <c r="CA1711"/>
      <c r="CB1711"/>
      <c r="CD1711" s="1060"/>
      <c r="CE1711" s="1286"/>
      <c r="CF1711" s="1060"/>
      <c r="CG1711" s="1060"/>
      <c r="CH1711" s="1060"/>
      <c r="CK1711" s="1645"/>
      <c r="CL1711" s="1645"/>
      <c r="CM1711" s="1645"/>
      <c r="CN1711"/>
      <c r="CO1711"/>
      <c r="CP1711"/>
      <c r="CQ1711"/>
      <c r="CR1711"/>
      <c r="CS1711" s="1060"/>
      <c r="CT1711" s="1060"/>
      <c r="CU1711" s="1060"/>
      <c r="CV1711" s="1060"/>
      <c r="CW1711" s="1060"/>
      <c r="CX1711" s="1060"/>
    </row>
    <row r="1712" spans="35:102" ht="15" customHeight="1" x14ac:dyDescent="0.3">
      <c r="AI1712" s="1996">
        <v>48439105204</v>
      </c>
      <c r="AJ1712" s="1997" t="s">
        <v>1949</v>
      </c>
      <c r="AK1712" s="1997">
        <v>30843</v>
      </c>
      <c r="AL1712" s="1998" t="s">
        <v>1730</v>
      </c>
      <c r="AM1712" s="1998">
        <v>29.3</v>
      </c>
      <c r="AN1712" s="1997" t="s">
        <v>193</v>
      </c>
      <c r="BX1712"/>
      <c r="BY1712"/>
      <c r="BZ1712"/>
      <c r="CA1712"/>
      <c r="CB1712"/>
      <c r="CD1712" s="1060"/>
      <c r="CE1712" s="1286"/>
      <c r="CF1712" s="1060"/>
      <c r="CG1712" s="1060"/>
      <c r="CH1712" s="1060"/>
      <c r="CK1712" s="1645"/>
      <c r="CL1712" s="1645"/>
      <c r="CM1712" s="1645"/>
      <c r="CN1712"/>
      <c r="CO1712"/>
      <c r="CP1712"/>
      <c r="CQ1712"/>
      <c r="CR1712"/>
      <c r="CS1712" s="1060"/>
      <c r="CT1712" s="1060"/>
      <c r="CU1712" s="1060"/>
      <c r="CV1712" s="1060"/>
      <c r="CW1712" s="1060"/>
      <c r="CX1712" s="1060"/>
    </row>
    <row r="1713" spans="35:102" ht="15" customHeight="1" x14ac:dyDescent="0.3">
      <c r="AI1713" s="1774">
        <v>48439105205</v>
      </c>
      <c r="AJ1713" s="1993" t="s">
        <v>1949</v>
      </c>
      <c r="AK1713" s="1993">
        <v>30313</v>
      </c>
      <c r="AL1713" s="1994" t="s">
        <v>1730</v>
      </c>
      <c r="AM1713" s="1994">
        <v>29.6</v>
      </c>
      <c r="AN1713" s="1993" t="s">
        <v>193</v>
      </c>
      <c r="BX1713"/>
      <c r="BY1713"/>
      <c r="BZ1713"/>
      <c r="CA1713"/>
      <c r="CB1713"/>
      <c r="CD1713" s="1060"/>
      <c r="CE1713" s="1286"/>
      <c r="CF1713" s="1060"/>
      <c r="CG1713" s="1060"/>
      <c r="CH1713" s="1060"/>
      <c r="CK1713" s="1645"/>
      <c r="CL1713" s="1645"/>
      <c r="CM1713" s="1645"/>
      <c r="CN1713"/>
      <c r="CO1713"/>
      <c r="CP1713"/>
      <c r="CQ1713"/>
      <c r="CR1713"/>
      <c r="CS1713" s="1060"/>
      <c r="CT1713" s="1060"/>
      <c r="CU1713" s="1060"/>
      <c r="CV1713" s="1060"/>
      <c r="CW1713" s="1060"/>
      <c r="CX1713" s="1060"/>
    </row>
    <row r="1714" spans="35:102" ht="15" customHeight="1" x14ac:dyDescent="0.3">
      <c r="AI1714" s="1996">
        <v>48439105403</v>
      </c>
      <c r="AJ1714" s="1997" t="s">
        <v>1949</v>
      </c>
      <c r="AK1714" s="1997">
        <v>75964</v>
      </c>
      <c r="AL1714" s="1998" t="s">
        <v>1727</v>
      </c>
      <c r="AM1714" s="1998">
        <v>8.8000000000000007</v>
      </c>
      <c r="AN1714" s="1997" t="s">
        <v>192</v>
      </c>
      <c r="BX1714"/>
      <c r="BY1714"/>
      <c r="BZ1714"/>
      <c r="CA1714"/>
      <c r="CB1714"/>
      <c r="CD1714" s="1060"/>
      <c r="CE1714" s="1286"/>
      <c r="CF1714" s="1060"/>
      <c r="CG1714" s="1060"/>
      <c r="CH1714" s="1060"/>
      <c r="CK1714" s="1645"/>
      <c r="CL1714" s="1645"/>
      <c r="CM1714" s="1645"/>
      <c r="CN1714"/>
      <c r="CO1714"/>
      <c r="CP1714"/>
      <c r="CQ1714"/>
      <c r="CR1714"/>
      <c r="CS1714" s="1060"/>
      <c r="CT1714" s="1060"/>
      <c r="CU1714" s="1060"/>
      <c r="CV1714" s="1060"/>
      <c r="CW1714" s="1060"/>
      <c r="CX1714" s="1060"/>
    </row>
    <row r="1715" spans="35:102" ht="15" customHeight="1" x14ac:dyDescent="0.3">
      <c r="AI1715" s="1774">
        <v>48439105404</v>
      </c>
      <c r="AJ1715" s="1993" t="s">
        <v>1949</v>
      </c>
      <c r="AK1715" s="1993">
        <v>123719</v>
      </c>
      <c r="AL1715" s="1994" t="s">
        <v>1729</v>
      </c>
      <c r="AM1715" s="1994">
        <v>5.8</v>
      </c>
      <c r="AN1715" s="1993" t="s">
        <v>192</v>
      </c>
      <c r="BX1715"/>
      <c r="BY1715"/>
      <c r="BZ1715"/>
      <c r="CA1715"/>
      <c r="CB1715"/>
      <c r="CD1715" s="1060"/>
      <c r="CE1715" s="1286"/>
      <c r="CF1715" s="1060"/>
      <c r="CG1715" s="1060"/>
      <c r="CH1715" s="1060"/>
      <c r="CK1715" s="1645"/>
      <c r="CL1715" s="1645"/>
      <c r="CM1715" s="1645"/>
      <c r="CN1715"/>
      <c r="CO1715"/>
      <c r="CP1715"/>
      <c r="CQ1715"/>
      <c r="CR1715"/>
      <c r="CS1715" s="1060"/>
      <c r="CT1715" s="1060"/>
      <c r="CU1715" s="1060"/>
      <c r="CV1715" s="1060"/>
      <c r="CW1715" s="1060"/>
      <c r="CX1715" s="1060"/>
    </row>
    <row r="1716" spans="35:102" ht="15" customHeight="1" x14ac:dyDescent="0.3">
      <c r="AI1716" s="1996">
        <v>48439105405</v>
      </c>
      <c r="AJ1716" s="1997" t="s">
        <v>1949</v>
      </c>
      <c r="AK1716" s="1997">
        <v>49488</v>
      </c>
      <c r="AL1716" s="1998" t="s">
        <v>1728</v>
      </c>
      <c r="AM1716" s="1998">
        <v>13.2</v>
      </c>
      <c r="AN1716" s="1997" t="s">
        <v>192</v>
      </c>
      <c r="BX1716"/>
      <c r="BY1716"/>
      <c r="BZ1716"/>
      <c r="CA1716"/>
      <c r="CB1716"/>
      <c r="CD1716" s="1060"/>
      <c r="CE1716" s="1286"/>
      <c r="CF1716" s="1060"/>
      <c r="CG1716" s="1060"/>
      <c r="CH1716" s="1060"/>
      <c r="CK1716" s="1645"/>
      <c r="CL1716" s="1645"/>
      <c r="CM1716" s="1645"/>
      <c r="CN1716"/>
      <c r="CO1716"/>
      <c r="CP1716"/>
      <c r="CQ1716"/>
      <c r="CR1716"/>
      <c r="CS1716" s="1060"/>
      <c r="CT1716" s="1060"/>
      <c r="CU1716" s="1060"/>
      <c r="CV1716" s="1060"/>
      <c r="CW1716" s="1060"/>
      <c r="CX1716" s="1060"/>
    </row>
    <row r="1717" spans="35:102" ht="15" customHeight="1" x14ac:dyDescent="0.3">
      <c r="AI1717" s="1774">
        <v>48439105406</v>
      </c>
      <c r="AJ1717" s="1993" t="s">
        <v>1949</v>
      </c>
      <c r="AK1717" s="1993">
        <v>59367</v>
      </c>
      <c r="AL1717" s="1994" t="s">
        <v>1728</v>
      </c>
      <c r="AM1717" s="1994">
        <v>10.5</v>
      </c>
      <c r="AN1717" s="1993" t="s">
        <v>192</v>
      </c>
      <c r="BX1717"/>
      <c r="BY1717"/>
      <c r="BZ1717"/>
      <c r="CA1717"/>
      <c r="CB1717"/>
      <c r="CD1717" s="1060"/>
      <c r="CE1717" s="1286"/>
      <c r="CF1717" s="1060"/>
      <c r="CG1717" s="1060"/>
      <c r="CH1717" s="1060"/>
      <c r="CK1717" s="1645"/>
      <c r="CL1717" s="1645"/>
      <c r="CM1717" s="1645"/>
      <c r="CN1717"/>
      <c r="CO1717"/>
      <c r="CP1717"/>
      <c r="CQ1717"/>
      <c r="CR1717"/>
      <c r="CS1717" s="1060"/>
      <c r="CT1717" s="1060"/>
      <c r="CU1717" s="1060"/>
      <c r="CV1717" s="1060"/>
      <c r="CW1717" s="1060"/>
      <c r="CX1717" s="1060"/>
    </row>
    <row r="1718" spans="35:102" ht="15" customHeight="1" x14ac:dyDescent="0.3">
      <c r="AI1718" s="1996">
        <v>48439105502</v>
      </c>
      <c r="AJ1718" s="1997" t="s">
        <v>1949</v>
      </c>
      <c r="AK1718" s="1997">
        <v>46544</v>
      </c>
      <c r="AL1718" s="1998" t="s">
        <v>1728</v>
      </c>
      <c r="AM1718" s="1998">
        <v>22.7</v>
      </c>
      <c r="AN1718" s="1997" t="s">
        <v>193</v>
      </c>
      <c r="BX1718"/>
      <c r="BY1718"/>
      <c r="BZ1718"/>
      <c r="CA1718"/>
      <c r="CB1718"/>
      <c r="CD1718" s="1060"/>
      <c r="CE1718" s="1286"/>
      <c r="CF1718" s="1060"/>
      <c r="CG1718" s="1060"/>
      <c r="CH1718" s="1060"/>
      <c r="CK1718" s="1645"/>
      <c r="CL1718" s="1645"/>
      <c r="CM1718" s="1645"/>
      <c r="CN1718"/>
      <c r="CO1718"/>
      <c r="CP1718"/>
      <c r="CQ1718"/>
      <c r="CR1718"/>
      <c r="CS1718" s="1060"/>
      <c r="CT1718" s="1060"/>
      <c r="CU1718" s="1060"/>
      <c r="CV1718" s="1060"/>
      <c r="CW1718" s="1060"/>
      <c r="CX1718" s="1060"/>
    </row>
    <row r="1719" spans="35:102" ht="15" customHeight="1" x14ac:dyDescent="0.3">
      <c r="AI1719" s="1774">
        <v>48439105503</v>
      </c>
      <c r="AJ1719" s="1993" t="s">
        <v>1949</v>
      </c>
      <c r="AK1719" s="1993">
        <v>62500</v>
      </c>
      <c r="AL1719" s="1994" t="s">
        <v>1727</v>
      </c>
      <c r="AM1719" s="1994">
        <v>9.6</v>
      </c>
      <c r="AN1719" s="1993" t="s">
        <v>192</v>
      </c>
      <c r="BX1719"/>
      <c r="BY1719"/>
      <c r="BZ1719"/>
      <c r="CA1719"/>
      <c r="CB1719"/>
      <c r="CD1719" s="1060"/>
      <c r="CE1719" s="1286"/>
      <c r="CF1719" s="1060"/>
      <c r="CG1719" s="1060"/>
      <c r="CH1719" s="1060"/>
      <c r="CK1719" s="1645"/>
      <c r="CL1719" s="1645"/>
      <c r="CM1719" s="1645"/>
      <c r="CN1719"/>
      <c r="CO1719"/>
      <c r="CP1719"/>
      <c r="CQ1719"/>
      <c r="CR1719"/>
      <c r="CS1719" s="1060"/>
      <c r="CT1719" s="1060"/>
      <c r="CU1719" s="1060"/>
      <c r="CV1719" s="1060"/>
      <c r="CW1719" s="1060"/>
      <c r="CX1719" s="1060"/>
    </row>
    <row r="1720" spans="35:102" ht="15" customHeight="1" x14ac:dyDescent="0.3">
      <c r="AI1720" s="1996">
        <v>48439105505</v>
      </c>
      <c r="AJ1720" s="1997" t="s">
        <v>1949</v>
      </c>
      <c r="AK1720" s="1997">
        <v>52807</v>
      </c>
      <c r="AL1720" s="1998" t="s">
        <v>1728</v>
      </c>
      <c r="AM1720" s="1998">
        <v>25.5</v>
      </c>
      <c r="AN1720" s="1997" t="s">
        <v>193</v>
      </c>
      <c r="BX1720"/>
      <c r="BY1720"/>
      <c r="BZ1720"/>
      <c r="CA1720"/>
      <c r="CB1720"/>
      <c r="CD1720" s="1060"/>
      <c r="CE1720" s="1286"/>
      <c r="CF1720" s="1060"/>
      <c r="CG1720" s="1060"/>
      <c r="CH1720" s="1060"/>
      <c r="CK1720" s="1645"/>
      <c r="CL1720" s="1645"/>
      <c r="CM1720" s="1645"/>
      <c r="CN1720"/>
      <c r="CO1720"/>
      <c r="CP1720"/>
      <c r="CQ1720"/>
      <c r="CR1720"/>
      <c r="CS1720" s="1060"/>
      <c r="CT1720" s="1060"/>
      <c r="CU1720" s="1060"/>
      <c r="CV1720" s="1060"/>
      <c r="CW1720" s="1060"/>
      <c r="CX1720" s="1060"/>
    </row>
    <row r="1721" spans="35:102" ht="15" customHeight="1" x14ac:dyDescent="0.3">
      <c r="AI1721" s="1774">
        <v>48439105507</v>
      </c>
      <c r="AJ1721" s="1993" t="s">
        <v>1949</v>
      </c>
      <c r="AK1721" s="1993">
        <v>101189</v>
      </c>
      <c r="AL1721" s="1994" t="s">
        <v>1729</v>
      </c>
      <c r="AM1721" s="1994">
        <v>3</v>
      </c>
      <c r="AN1721" s="1993" t="s">
        <v>192</v>
      </c>
      <c r="BX1721"/>
      <c r="BY1721"/>
      <c r="BZ1721"/>
      <c r="CA1721"/>
      <c r="CB1721"/>
      <c r="CD1721" s="1060"/>
      <c r="CE1721" s="1286"/>
      <c r="CF1721" s="1060"/>
      <c r="CG1721" s="1060"/>
      <c r="CH1721" s="1060"/>
      <c r="CK1721" s="1645"/>
      <c r="CL1721" s="1645"/>
      <c r="CM1721" s="1645"/>
      <c r="CN1721"/>
      <c r="CO1721"/>
      <c r="CP1721"/>
      <c r="CQ1721"/>
      <c r="CR1721"/>
      <c r="CS1721" s="1060"/>
      <c r="CT1721" s="1060"/>
      <c r="CU1721" s="1060"/>
      <c r="CV1721" s="1060"/>
      <c r="CW1721" s="1060"/>
      <c r="CX1721" s="1060"/>
    </row>
    <row r="1722" spans="35:102" ht="15" customHeight="1" x14ac:dyDescent="0.3">
      <c r="AI1722" s="1996">
        <v>48439105508</v>
      </c>
      <c r="AJ1722" s="1997" t="s">
        <v>1949</v>
      </c>
      <c r="AK1722" s="1997">
        <v>51392</v>
      </c>
      <c r="AL1722" s="1998" t="s">
        <v>1728</v>
      </c>
      <c r="AM1722" s="1998">
        <v>6.5</v>
      </c>
      <c r="AN1722" s="1997" t="s">
        <v>192</v>
      </c>
      <c r="BX1722"/>
      <c r="BY1722"/>
      <c r="BZ1722"/>
      <c r="CA1722"/>
      <c r="CB1722"/>
      <c r="CD1722" s="1060"/>
      <c r="CE1722" s="1286"/>
      <c r="CF1722" s="1060"/>
      <c r="CG1722" s="1060"/>
      <c r="CH1722" s="1060"/>
      <c r="CK1722" s="1645"/>
      <c r="CL1722" s="1645"/>
      <c r="CM1722" s="1645"/>
      <c r="CN1722"/>
      <c r="CO1722"/>
      <c r="CP1722"/>
      <c r="CQ1722"/>
      <c r="CR1722"/>
      <c r="CS1722" s="1060"/>
      <c r="CT1722" s="1060"/>
      <c r="CU1722" s="1060"/>
      <c r="CV1722" s="1060"/>
      <c r="CW1722" s="1060"/>
      <c r="CX1722" s="1060"/>
    </row>
    <row r="1723" spans="35:102" ht="15" customHeight="1" x14ac:dyDescent="0.3">
      <c r="AI1723" s="1774">
        <v>48439105510</v>
      </c>
      <c r="AJ1723" s="1993" t="s">
        <v>1949</v>
      </c>
      <c r="AK1723" s="1993">
        <v>57137</v>
      </c>
      <c r="AL1723" s="1994" t="s">
        <v>1728</v>
      </c>
      <c r="AM1723" s="1994">
        <v>14.9</v>
      </c>
      <c r="AN1723" s="1993" t="s">
        <v>192</v>
      </c>
      <c r="BX1723"/>
      <c r="BY1723"/>
      <c r="BZ1723"/>
      <c r="CA1723"/>
      <c r="CB1723"/>
      <c r="CD1723" s="1060"/>
      <c r="CE1723" s="1286"/>
      <c r="CF1723" s="1060"/>
      <c r="CG1723" s="1060"/>
      <c r="CH1723" s="1060"/>
      <c r="CK1723" s="1645"/>
      <c r="CL1723" s="1645"/>
      <c r="CM1723" s="1645"/>
      <c r="CN1723"/>
      <c r="CO1723"/>
      <c r="CP1723"/>
      <c r="CQ1723"/>
      <c r="CR1723"/>
      <c r="CS1723" s="1060"/>
      <c r="CT1723" s="1060"/>
      <c r="CU1723" s="1060"/>
      <c r="CV1723" s="1060"/>
      <c r="CW1723" s="1060"/>
      <c r="CX1723" s="1060"/>
    </row>
    <row r="1724" spans="35:102" ht="15" customHeight="1" x14ac:dyDescent="0.3">
      <c r="AI1724" s="1996">
        <v>48439105511</v>
      </c>
      <c r="AJ1724" s="1997" t="s">
        <v>1949</v>
      </c>
      <c r="AK1724" s="1997">
        <v>42522</v>
      </c>
      <c r="AL1724" s="1998" t="s">
        <v>1730</v>
      </c>
      <c r="AM1724" s="1998">
        <v>30.2</v>
      </c>
      <c r="AN1724" s="1997" t="s">
        <v>193</v>
      </c>
      <c r="BX1724"/>
      <c r="BY1724"/>
      <c r="BZ1724"/>
      <c r="CA1724"/>
      <c r="CB1724"/>
      <c r="CD1724" s="1060"/>
      <c r="CE1724" s="1286"/>
      <c r="CF1724" s="1060"/>
      <c r="CG1724" s="1060"/>
      <c r="CH1724" s="1060"/>
      <c r="CK1724" s="1645"/>
      <c r="CL1724" s="1645"/>
      <c r="CM1724" s="1645"/>
      <c r="CN1724"/>
      <c r="CO1724"/>
      <c r="CP1724"/>
      <c r="CQ1724"/>
      <c r="CR1724"/>
      <c r="CS1724" s="1060"/>
      <c r="CT1724" s="1060"/>
      <c r="CU1724" s="1060"/>
      <c r="CV1724" s="1060"/>
      <c r="CW1724" s="1060"/>
      <c r="CX1724" s="1060"/>
    </row>
    <row r="1725" spans="35:102" ht="15" customHeight="1" x14ac:dyDescent="0.3">
      <c r="AI1725" s="1774">
        <v>48439105512</v>
      </c>
      <c r="AJ1725" s="1993" t="s">
        <v>1949</v>
      </c>
      <c r="AK1725" s="1993">
        <v>69142</v>
      </c>
      <c r="AL1725" s="1994" t="s">
        <v>1727</v>
      </c>
      <c r="AM1725" s="1994">
        <v>10.6</v>
      </c>
      <c r="AN1725" s="1993" t="s">
        <v>192</v>
      </c>
      <c r="BX1725"/>
      <c r="BY1725"/>
      <c r="BZ1725"/>
      <c r="CA1725"/>
      <c r="CB1725"/>
      <c r="CD1725" s="1060"/>
      <c r="CE1725" s="1286"/>
      <c r="CF1725" s="1060"/>
      <c r="CG1725" s="1060"/>
      <c r="CH1725" s="1060"/>
      <c r="CK1725" s="1645"/>
      <c r="CL1725" s="1645"/>
      <c r="CM1725" s="1645"/>
      <c r="CN1725"/>
      <c r="CO1725"/>
      <c r="CP1725"/>
      <c r="CQ1725"/>
      <c r="CR1725"/>
      <c r="CS1725" s="1060"/>
      <c r="CT1725" s="1060"/>
      <c r="CU1725" s="1060"/>
      <c r="CV1725" s="1060"/>
      <c r="CW1725" s="1060"/>
      <c r="CX1725" s="1060"/>
    </row>
    <row r="1726" spans="35:102" ht="15" customHeight="1" x14ac:dyDescent="0.3">
      <c r="AI1726" s="1996">
        <v>48439105513</v>
      </c>
      <c r="AJ1726" s="1997" t="s">
        <v>1949</v>
      </c>
      <c r="AK1726" s="1997">
        <v>27750</v>
      </c>
      <c r="AL1726" s="1998" t="s">
        <v>1730</v>
      </c>
      <c r="AM1726" s="1998">
        <v>25</v>
      </c>
      <c r="AN1726" s="1997" t="s">
        <v>193</v>
      </c>
      <c r="BX1726"/>
      <c r="BY1726"/>
      <c r="BZ1726"/>
      <c r="CA1726"/>
      <c r="CB1726"/>
      <c r="CD1726" s="1060"/>
      <c r="CE1726" s="1286"/>
      <c r="CF1726" s="1060"/>
      <c r="CG1726" s="1060"/>
      <c r="CH1726" s="1060"/>
      <c r="CK1726" s="1645"/>
      <c r="CL1726" s="1645"/>
      <c r="CM1726" s="1645"/>
      <c r="CN1726"/>
      <c r="CO1726"/>
      <c r="CP1726"/>
      <c r="CQ1726"/>
      <c r="CR1726"/>
      <c r="CS1726" s="1060"/>
      <c r="CT1726" s="1060"/>
      <c r="CU1726" s="1060"/>
      <c r="CV1726" s="1060"/>
      <c r="CW1726" s="1060"/>
      <c r="CX1726" s="1060"/>
    </row>
    <row r="1727" spans="35:102" ht="15" customHeight="1" x14ac:dyDescent="0.3">
      <c r="AI1727" s="1774">
        <v>48439105514</v>
      </c>
      <c r="AJ1727" s="1993" t="s">
        <v>1949</v>
      </c>
      <c r="AK1727" s="1993">
        <v>42240</v>
      </c>
      <c r="AL1727" s="1994" t="s">
        <v>1730</v>
      </c>
      <c r="AM1727" s="1994">
        <v>10.8</v>
      </c>
      <c r="AN1727" s="1993" t="s">
        <v>192</v>
      </c>
      <c r="BX1727"/>
      <c r="BY1727"/>
      <c r="BZ1727"/>
      <c r="CA1727"/>
      <c r="CB1727"/>
      <c r="CD1727" s="1060"/>
      <c r="CE1727" s="1286"/>
      <c r="CF1727" s="1060"/>
      <c r="CG1727" s="1060"/>
      <c r="CH1727" s="1060"/>
      <c r="CK1727" s="1645"/>
      <c r="CL1727" s="1645"/>
      <c r="CM1727" s="1645"/>
      <c r="CN1727"/>
      <c r="CO1727"/>
      <c r="CP1727"/>
      <c r="CQ1727"/>
      <c r="CR1727"/>
      <c r="CS1727" s="1060"/>
      <c r="CT1727" s="1060"/>
      <c r="CU1727" s="1060"/>
      <c r="CV1727" s="1060"/>
      <c r="CW1727" s="1060"/>
      <c r="CX1727" s="1060"/>
    </row>
    <row r="1728" spans="35:102" ht="15" customHeight="1" x14ac:dyDescent="0.3">
      <c r="AI1728" s="1996">
        <v>48439105600</v>
      </c>
      <c r="AJ1728" s="1997" t="s">
        <v>1949</v>
      </c>
      <c r="AK1728" s="1997">
        <v>55970</v>
      </c>
      <c r="AL1728" s="1998" t="s">
        <v>1728</v>
      </c>
      <c r="AM1728" s="1998">
        <v>16</v>
      </c>
      <c r="AN1728" s="1997" t="s">
        <v>192</v>
      </c>
      <c r="BX1728"/>
      <c r="BY1728"/>
      <c r="BZ1728"/>
      <c r="CA1728"/>
      <c r="CB1728"/>
      <c r="CD1728" s="1060"/>
      <c r="CE1728" s="1286"/>
      <c r="CF1728" s="1060"/>
      <c r="CG1728" s="1060"/>
      <c r="CH1728" s="1060"/>
      <c r="CK1728" s="1645"/>
      <c r="CL1728" s="1645"/>
      <c r="CM1728" s="1645"/>
      <c r="CN1728"/>
      <c r="CO1728"/>
      <c r="CP1728"/>
      <c r="CQ1728"/>
      <c r="CR1728"/>
      <c r="CS1728" s="1060"/>
      <c r="CT1728" s="1060"/>
      <c r="CU1728" s="1060"/>
      <c r="CV1728" s="1060"/>
      <c r="CW1728" s="1060"/>
      <c r="CX1728" s="1060"/>
    </row>
    <row r="1729" spans="35:102" ht="15" customHeight="1" x14ac:dyDescent="0.3">
      <c r="AI1729" s="1774">
        <v>48439105701</v>
      </c>
      <c r="AJ1729" s="1993" t="s">
        <v>1949</v>
      </c>
      <c r="AK1729" s="1993">
        <v>63702</v>
      </c>
      <c r="AL1729" s="1994" t="s">
        <v>1727</v>
      </c>
      <c r="AM1729" s="1994">
        <v>14.1</v>
      </c>
      <c r="AN1729" s="1993" t="s">
        <v>192</v>
      </c>
      <c r="BX1729"/>
      <c r="BY1729"/>
      <c r="BZ1729"/>
      <c r="CA1729"/>
      <c r="CB1729"/>
      <c r="CD1729" s="1060"/>
      <c r="CE1729" s="1286"/>
      <c r="CF1729" s="1060"/>
      <c r="CG1729" s="1060"/>
      <c r="CH1729" s="1060"/>
      <c r="CK1729" s="1645"/>
      <c r="CL1729" s="1645"/>
      <c r="CM1729" s="1645"/>
      <c r="CN1729"/>
      <c r="CO1729"/>
      <c r="CP1729"/>
      <c r="CQ1729"/>
      <c r="CR1729"/>
      <c r="CS1729" s="1060"/>
      <c r="CT1729" s="1060"/>
      <c r="CU1729" s="1060"/>
      <c r="CV1729" s="1060"/>
      <c r="CW1729" s="1060"/>
      <c r="CX1729" s="1060"/>
    </row>
    <row r="1730" spans="35:102" ht="15" customHeight="1" x14ac:dyDescent="0.3">
      <c r="AI1730" s="1996">
        <v>48439105703</v>
      </c>
      <c r="AJ1730" s="1997" t="s">
        <v>1949</v>
      </c>
      <c r="AK1730" s="1997">
        <v>56455</v>
      </c>
      <c r="AL1730" s="1998" t="s">
        <v>1728</v>
      </c>
      <c r="AM1730" s="1998">
        <v>11.7</v>
      </c>
      <c r="AN1730" s="1997" t="s">
        <v>192</v>
      </c>
      <c r="BX1730"/>
      <c r="BY1730"/>
      <c r="BZ1730"/>
      <c r="CA1730"/>
      <c r="CB1730"/>
      <c r="CD1730" s="1060"/>
      <c r="CE1730" s="1286"/>
      <c r="CF1730" s="1060"/>
      <c r="CG1730" s="1060"/>
      <c r="CH1730" s="1060"/>
      <c r="CK1730" s="1645"/>
      <c r="CL1730" s="1645"/>
      <c r="CM1730" s="1645"/>
      <c r="CN1730"/>
      <c r="CO1730"/>
      <c r="CP1730"/>
      <c r="CQ1730"/>
      <c r="CR1730"/>
      <c r="CS1730" s="1060"/>
      <c r="CT1730" s="1060"/>
      <c r="CU1730" s="1060"/>
      <c r="CV1730" s="1060"/>
      <c r="CW1730" s="1060"/>
      <c r="CX1730" s="1060"/>
    </row>
    <row r="1731" spans="35:102" ht="15" customHeight="1" x14ac:dyDescent="0.3">
      <c r="AI1731" s="1774">
        <v>48439105704</v>
      </c>
      <c r="AJ1731" s="1993" t="s">
        <v>1949</v>
      </c>
      <c r="AK1731" s="1993">
        <v>40895</v>
      </c>
      <c r="AL1731" s="1994" t="s">
        <v>1730</v>
      </c>
      <c r="AM1731" s="1994">
        <v>22.5</v>
      </c>
      <c r="AN1731" s="1993" t="s">
        <v>193</v>
      </c>
      <c r="BX1731"/>
      <c r="BY1731"/>
      <c r="BZ1731"/>
      <c r="CA1731"/>
      <c r="CB1731"/>
      <c r="CD1731" s="1060"/>
      <c r="CE1731" s="1286"/>
      <c r="CF1731" s="1060"/>
      <c r="CG1731" s="1060"/>
      <c r="CH1731" s="1060"/>
      <c r="CK1731" s="1645"/>
      <c r="CL1731" s="1645"/>
      <c r="CM1731" s="1645"/>
      <c r="CN1731"/>
      <c r="CO1731"/>
      <c r="CP1731"/>
      <c r="CQ1731"/>
      <c r="CR1731"/>
      <c r="CS1731" s="1060"/>
      <c r="CT1731" s="1060"/>
      <c r="CU1731" s="1060"/>
      <c r="CV1731" s="1060"/>
      <c r="CW1731" s="1060"/>
      <c r="CX1731" s="1060"/>
    </row>
    <row r="1732" spans="35:102" ht="15" customHeight="1" x14ac:dyDescent="0.3">
      <c r="AI1732" s="1996">
        <v>48439105800</v>
      </c>
      <c r="AJ1732" s="1997" t="s">
        <v>1949</v>
      </c>
      <c r="AK1732" s="1997">
        <v>38288</v>
      </c>
      <c r="AL1732" s="1998" t="s">
        <v>1730</v>
      </c>
      <c r="AM1732" s="1998">
        <v>15.2</v>
      </c>
      <c r="AN1732" s="1997" t="s">
        <v>192</v>
      </c>
      <c r="BX1732"/>
      <c r="BY1732"/>
      <c r="BZ1732"/>
      <c r="CA1732"/>
      <c r="CB1732"/>
      <c r="CD1732" s="1060"/>
      <c r="CE1732" s="1286"/>
      <c r="CF1732" s="1060"/>
      <c r="CG1732" s="1060"/>
      <c r="CH1732" s="1060"/>
      <c r="CK1732" s="1645"/>
      <c r="CL1732" s="1645"/>
      <c r="CM1732" s="1645"/>
      <c r="CN1732"/>
      <c r="CO1732"/>
      <c r="CP1732"/>
      <c r="CQ1732"/>
      <c r="CR1732"/>
      <c r="CS1732" s="1060"/>
      <c r="CT1732" s="1060"/>
      <c r="CU1732" s="1060"/>
      <c r="CV1732" s="1060"/>
      <c r="CW1732" s="1060"/>
      <c r="CX1732" s="1060"/>
    </row>
    <row r="1733" spans="35:102" ht="15" customHeight="1" x14ac:dyDescent="0.3">
      <c r="AI1733" s="1774">
        <v>48439105901</v>
      </c>
      <c r="AJ1733" s="1993" t="s">
        <v>1949</v>
      </c>
      <c r="AK1733" s="1993">
        <v>41694</v>
      </c>
      <c r="AL1733" s="1994" t="s">
        <v>1730</v>
      </c>
      <c r="AM1733" s="1994">
        <v>32.299999999999997</v>
      </c>
      <c r="AN1733" s="1993" t="s">
        <v>193</v>
      </c>
      <c r="BX1733"/>
      <c r="BY1733"/>
      <c r="BZ1733"/>
      <c r="CA1733"/>
      <c r="CB1733"/>
      <c r="CD1733" s="1060"/>
      <c r="CE1733" s="1286"/>
      <c r="CF1733" s="1060"/>
      <c r="CG1733" s="1060"/>
      <c r="CH1733" s="1060"/>
      <c r="CK1733" s="1645"/>
      <c r="CL1733" s="1645"/>
      <c r="CM1733" s="1645"/>
      <c r="CN1733"/>
      <c r="CO1733"/>
      <c r="CP1733"/>
      <c r="CQ1733"/>
      <c r="CR1733"/>
      <c r="CS1733" s="1060"/>
      <c r="CT1733" s="1060"/>
      <c r="CU1733" s="1060"/>
      <c r="CV1733" s="1060"/>
      <c r="CW1733" s="1060"/>
      <c r="CX1733" s="1060"/>
    </row>
    <row r="1734" spans="35:102" ht="15" customHeight="1" x14ac:dyDescent="0.3">
      <c r="AI1734" s="1996">
        <v>48439105902</v>
      </c>
      <c r="AJ1734" s="1997" t="s">
        <v>1949</v>
      </c>
      <c r="AK1734" s="1997">
        <v>27574</v>
      </c>
      <c r="AL1734" s="1998" t="s">
        <v>1730</v>
      </c>
      <c r="AM1734" s="1998">
        <v>42.7</v>
      </c>
      <c r="AN1734" s="1997" t="s">
        <v>193</v>
      </c>
      <c r="BX1734"/>
      <c r="BY1734"/>
      <c r="BZ1734"/>
      <c r="CA1734"/>
      <c r="CB1734"/>
      <c r="CD1734" s="1060"/>
      <c r="CE1734" s="1286"/>
      <c r="CF1734" s="1060"/>
      <c r="CG1734" s="1060"/>
      <c r="CH1734" s="1060"/>
      <c r="CK1734" s="1645"/>
      <c r="CL1734" s="1645"/>
      <c r="CM1734" s="1645"/>
      <c r="CN1734"/>
      <c r="CO1734"/>
      <c r="CP1734"/>
      <c r="CQ1734"/>
      <c r="CR1734"/>
      <c r="CS1734" s="1060"/>
      <c r="CT1734" s="1060"/>
      <c r="CU1734" s="1060"/>
      <c r="CV1734" s="1060"/>
      <c r="CW1734" s="1060"/>
      <c r="CX1734" s="1060"/>
    </row>
    <row r="1735" spans="35:102" ht="15" customHeight="1" x14ac:dyDescent="0.3">
      <c r="AI1735" s="1774">
        <v>48439106001</v>
      </c>
      <c r="AJ1735" s="1993" t="s">
        <v>1949</v>
      </c>
      <c r="AK1735" s="1993">
        <v>46359</v>
      </c>
      <c r="AL1735" s="1994" t="s">
        <v>1728</v>
      </c>
      <c r="AM1735" s="1994">
        <v>16.3</v>
      </c>
      <c r="AN1735" s="1993" t="s">
        <v>192</v>
      </c>
      <c r="BX1735"/>
      <c r="BY1735"/>
      <c r="BZ1735"/>
      <c r="CA1735"/>
      <c r="CB1735"/>
      <c r="CD1735" s="1060"/>
      <c r="CE1735" s="1286"/>
      <c r="CF1735" s="1060"/>
      <c r="CG1735" s="1060"/>
      <c r="CH1735" s="1060"/>
      <c r="CK1735" s="1645"/>
      <c r="CL1735" s="1645"/>
      <c r="CM1735" s="1645"/>
      <c r="CN1735"/>
      <c r="CO1735"/>
      <c r="CP1735"/>
      <c r="CQ1735"/>
      <c r="CR1735"/>
      <c r="CS1735" s="1060"/>
      <c r="CT1735" s="1060"/>
      <c r="CU1735" s="1060"/>
      <c r="CV1735" s="1060"/>
      <c r="CW1735" s="1060"/>
      <c r="CX1735" s="1060"/>
    </row>
    <row r="1736" spans="35:102" ht="15" customHeight="1" x14ac:dyDescent="0.3">
      <c r="AI1736" s="1996">
        <v>48439106002</v>
      </c>
      <c r="AJ1736" s="1997" t="s">
        <v>1949</v>
      </c>
      <c r="AK1736" s="1997">
        <v>40478</v>
      </c>
      <c r="AL1736" s="1998" t="s">
        <v>1730</v>
      </c>
      <c r="AM1736" s="1998">
        <v>22.6</v>
      </c>
      <c r="AN1736" s="1997" t="s">
        <v>193</v>
      </c>
      <c r="BX1736"/>
      <c r="BY1736"/>
      <c r="BZ1736"/>
      <c r="CA1736"/>
      <c r="CB1736"/>
      <c r="CD1736" s="1060"/>
      <c r="CE1736" s="1286"/>
      <c r="CF1736" s="1060"/>
      <c r="CG1736" s="1060"/>
      <c r="CH1736" s="1060"/>
      <c r="CK1736" s="1645"/>
      <c r="CL1736" s="1645"/>
      <c r="CM1736" s="1645"/>
      <c r="CN1736"/>
      <c r="CO1736"/>
      <c r="CP1736"/>
      <c r="CQ1736"/>
      <c r="CR1736"/>
      <c r="CS1736" s="1060"/>
      <c r="CT1736" s="1060"/>
      <c r="CU1736" s="1060"/>
      <c r="CV1736" s="1060"/>
      <c r="CW1736" s="1060"/>
      <c r="CX1736" s="1060"/>
    </row>
    <row r="1737" spans="35:102" ht="15" customHeight="1" x14ac:dyDescent="0.3">
      <c r="AI1737" s="1774">
        <v>48439106004</v>
      </c>
      <c r="AJ1737" s="1993" t="s">
        <v>1949</v>
      </c>
      <c r="AK1737" s="1993">
        <v>54066</v>
      </c>
      <c r="AL1737" s="1994" t="s">
        <v>1728</v>
      </c>
      <c r="AM1737" s="1994">
        <v>23.2</v>
      </c>
      <c r="AN1737" s="1993" t="s">
        <v>193</v>
      </c>
      <c r="BX1737"/>
      <c r="BY1737"/>
      <c r="BZ1737"/>
      <c r="CA1737"/>
      <c r="CB1737"/>
      <c r="CD1737" s="1060"/>
      <c r="CE1737" s="1286"/>
      <c r="CF1737" s="1060"/>
      <c r="CG1737" s="1060"/>
      <c r="CH1737" s="1060"/>
      <c r="CK1737" s="1645"/>
      <c r="CL1737" s="1645"/>
      <c r="CM1737" s="1645"/>
      <c r="CN1737"/>
      <c r="CO1737"/>
      <c r="CP1737"/>
      <c r="CQ1737"/>
      <c r="CR1737"/>
      <c r="CS1737" s="1060"/>
      <c r="CT1737" s="1060"/>
      <c r="CU1737" s="1060"/>
      <c r="CV1737" s="1060"/>
      <c r="CW1737" s="1060"/>
      <c r="CX1737" s="1060"/>
    </row>
    <row r="1738" spans="35:102" ht="15" customHeight="1" x14ac:dyDescent="0.3">
      <c r="AI1738" s="1996">
        <v>48439106101</v>
      </c>
      <c r="AJ1738" s="1997" t="s">
        <v>1949</v>
      </c>
      <c r="AK1738" s="1997">
        <v>41563</v>
      </c>
      <c r="AL1738" s="1998" t="s">
        <v>1730</v>
      </c>
      <c r="AM1738" s="1998">
        <v>27.8</v>
      </c>
      <c r="AN1738" s="1997" t="s">
        <v>193</v>
      </c>
      <c r="BX1738"/>
      <c r="BY1738"/>
      <c r="BZ1738"/>
      <c r="CA1738"/>
      <c r="CB1738"/>
      <c r="CD1738" s="1060"/>
      <c r="CE1738" s="1286"/>
      <c r="CF1738" s="1060"/>
      <c r="CG1738" s="1060"/>
      <c r="CH1738" s="1060"/>
      <c r="CK1738" s="1645"/>
      <c r="CL1738" s="1645"/>
      <c r="CM1738" s="1645"/>
      <c r="CN1738"/>
      <c r="CO1738"/>
      <c r="CP1738"/>
      <c r="CQ1738"/>
      <c r="CR1738"/>
      <c r="CS1738" s="1060"/>
      <c r="CT1738" s="1060"/>
      <c r="CU1738" s="1060"/>
      <c r="CV1738" s="1060"/>
      <c r="CW1738" s="1060"/>
      <c r="CX1738" s="1060"/>
    </row>
    <row r="1739" spans="35:102" ht="15" customHeight="1" x14ac:dyDescent="0.3">
      <c r="AI1739" s="1774">
        <v>48439106102</v>
      </c>
      <c r="AJ1739" s="1993" t="s">
        <v>1949</v>
      </c>
      <c r="AK1739" s="1993">
        <v>27289</v>
      </c>
      <c r="AL1739" s="1994" t="s">
        <v>1730</v>
      </c>
      <c r="AM1739" s="1994">
        <v>32.1</v>
      </c>
      <c r="AN1739" s="1993" t="s">
        <v>193</v>
      </c>
      <c r="BX1739"/>
      <c r="BY1739"/>
      <c r="BZ1739"/>
      <c r="CA1739"/>
      <c r="CB1739"/>
      <c r="CD1739" s="1060"/>
      <c r="CE1739" s="1286"/>
      <c r="CF1739" s="1060"/>
      <c r="CG1739" s="1060"/>
      <c r="CH1739" s="1060"/>
      <c r="CK1739" s="1645"/>
      <c r="CL1739" s="1645"/>
      <c r="CM1739" s="1645"/>
      <c r="CN1739"/>
      <c r="CO1739"/>
      <c r="CP1739"/>
      <c r="CQ1739"/>
      <c r="CR1739"/>
      <c r="CS1739" s="1060"/>
      <c r="CT1739" s="1060"/>
      <c r="CU1739" s="1060"/>
      <c r="CV1739" s="1060"/>
      <c r="CW1739" s="1060"/>
      <c r="CX1739" s="1060"/>
    </row>
    <row r="1740" spans="35:102" ht="15" customHeight="1" x14ac:dyDescent="0.3">
      <c r="AI1740" s="1996">
        <v>48439106201</v>
      </c>
      <c r="AJ1740" s="1997" t="s">
        <v>1949</v>
      </c>
      <c r="AK1740" s="1997">
        <v>42206</v>
      </c>
      <c r="AL1740" s="1998" t="s">
        <v>1730</v>
      </c>
      <c r="AM1740" s="1998">
        <v>21</v>
      </c>
      <c r="AN1740" s="1997" t="s">
        <v>193</v>
      </c>
      <c r="BX1740"/>
      <c r="BY1740"/>
      <c r="BZ1740"/>
      <c r="CA1740"/>
      <c r="CB1740"/>
      <c r="CD1740" s="1060"/>
      <c r="CE1740" s="1286"/>
      <c r="CF1740" s="1060"/>
      <c r="CG1740" s="1060"/>
      <c r="CH1740" s="1060"/>
      <c r="CK1740" s="1645"/>
      <c r="CL1740" s="1645"/>
      <c r="CM1740" s="1645"/>
      <c r="CN1740"/>
      <c r="CO1740"/>
      <c r="CP1740"/>
      <c r="CQ1740"/>
      <c r="CR1740"/>
      <c r="CS1740" s="1060"/>
      <c r="CT1740" s="1060"/>
      <c r="CU1740" s="1060"/>
      <c r="CV1740" s="1060"/>
      <c r="CW1740" s="1060"/>
      <c r="CX1740" s="1060"/>
    </row>
    <row r="1741" spans="35:102" ht="15" customHeight="1" x14ac:dyDescent="0.3">
      <c r="AI1741" s="1774">
        <v>48439106202</v>
      </c>
      <c r="AJ1741" s="1993" t="s">
        <v>1949</v>
      </c>
      <c r="AK1741" s="1993">
        <v>26700</v>
      </c>
      <c r="AL1741" s="1994" t="s">
        <v>1730</v>
      </c>
      <c r="AM1741" s="1994">
        <v>33.700000000000003</v>
      </c>
      <c r="AN1741" s="1993" t="s">
        <v>193</v>
      </c>
      <c r="BX1741"/>
      <c r="BY1741"/>
      <c r="BZ1741"/>
      <c r="CA1741"/>
      <c r="CB1741"/>
      <c r="CD1741" s="1060"/>
      <c r="CE1741" s="1286"/>
      <c r="CF1741" s="1060"/>
      <c r="CG1741" s="1060"/>
      <c r="CH1741" s="1060"/>
      <c r="CK1741" s="1645"/>
      <c r="CL1741" s="1645"/>
      <c r="CM1741" s="1645"/>
      <c r="CN1741"/>
      <c r="CO1741"/>
      <c r="CP1741"/>
      <c r="CQ1741"/>
      <c r="CR1741"/>
      <c r="CS1741" s="1060"/>
      <c r="CT1741" s="1060"/>
      <c r="CU1741" s="1060"/>
      <c r="CV1741" s="1060"/>
      <c r="CW1741" s="1060"/>
      <c r="CX1741" s="1060"/>
    </row>
    <row r="1742" spans="35:102" ht="15" customHeight="1" x14ac:dyDescent="0.3">
      <c r="AI1742" s="1996">
        <v>48439106300</v>
      </c>
      <c r="AJ1742" s="1997" t="s">
        <v>1949</v>
      </c>
      <c r="AK1742" s="1997">
        <v>35072</v>
      </c>
      <c r="AL1742" s="1998" t="s">
        <v>1730</v>
      </c>
      <c r="AM1742" s="1998">
        <v>33.200000000000003</v>
      </c>
      <c r="AN1742" s="1997" t="s">
        <v>193</v>
      </c>
      <c r="BX1742"/>
      <c r="BY1742"/>
      <c r="BZ1742"/>
      <c r="CA1742"/>
      <c r="CB1742"/>
      <c r="CD1742" s="1060"/>
      <c r="CE1742" s="1286"/>
      <c r="CF1742" s="1060"/>
      <c r="CG1742" s="1060"/>
      <c r="CH1742" s="1060"/>
      <c r="CK1742" s="1645"/>
      <c r="CL1742" s="1645"/>
      <c r="CM1742" s="1645"/>
      <c r="CN1742"/>
      <c r="CO1742"/>
      <c r="CP1742"/>
      <c r="CQ1742"/>
      <c r="CR1742"/>
      <c r="CS1742" s="1060"/>
      <c r="CT1742" s="1060"/>
      <c r="CU1742" s="1060"/>
      <c r="CV1742" s="1060"/>
      <c r="CW1742" s="1060"/>
      <c r="CX1742" s="1060"/>
    </row>
    <row r="1743" spans="35:102" ht="15" customHeight="1" x14ac:dyDescent="0.3">
      <c r="AI1743" s="1774">
        <v>48439106400</v>
      </c>
      <c r="AJ1743" s="1993" t="s">
        <v>1949</v>
      </c>
      <c r="AK1743" s="1993">
        <v>48782</v>
      </c>
      <c r="AL1743" s="1994" t="s">
        <v>1728</v>
      </c>
      <c r="AM1743" s="1994">
        <v>17.8</v>
      </c>
      <c r="AN1743" s="1993" t="s">
        <v>192</v>
      </c>
      <c r="BX1743"/>
      <c r="BY1743"/>
      <c r="BZ1743"/>
      <c r="CA1743"/>
      <c r="CB1743"/>
      <c r="CD1743" s="1060"/>
      <c r="CE1743" s="1286"/>
      <c r="CF1743" s="1060"/>
      <c r="CG1743" s="1060"/>
      <c r="CH1743" s="1060"/>
      <c r="CK1743" s="1645"/>
      <c r="CL1743" s="1645"/>
      <c r="CM1743" s="1645"/>
      <c r="CN1743"/>
      <c r="CO1743"/>
      <c r="CP1743"/>
      <c r="CQ1743"/>
      <c r="CR1743"/>
      <c r="CS1743" s="1060"/>
      <c r="CT1743" s="1060"/>
      <c r="CU1743" s="1060"/>
      <c r="CV1743" s="1060"/>
      <c r="CW1743" s="1060"/>
      <c r="CX1743" s="1060"/>
    </row>
    <row r="1744" spans="35:102" ht="15" customHeight="1" x14ac:dyDescent="0.3">
      <c r="AI1744" s="1996">
        <v>48439106502</v>
      </c>
      <c r="AJ1744" s="1997" t="s">
        <v>1949</v>
      </c>
      <c r="AK1744" s="1997">
        <v>62674</v>
      </c>
      <c r="AL1744" s="1998" t="s">
        <v>1727</v>
      </c>
      <c r="AM1744" s="1998">
        <v>6.5</v>
      </c>
      <c r="AN1744" s="1997" t="s">
        <v>192</v>
      </c>
      <c r="BX1744"/>
      <c r="BY1744"/>
      <c r="BZ1744"/>
      <c r="CA1744"/>
      <c r="CB1744"/>
      <c r="CD1744" s="1060"/>
      <c r="CE1744" s="1286"/>
      <c r="CF1744" s="1060"/>
      <c r="CG1744" s="1060"/>
      <c r="CH1744" s="1060"/>
      <c r="CK1744" s="1645"/>
      <c r="CL1744" s="1645"/>
      <c r="CM1744" s="1645"/>
      <c r="CN1744"/>
      <c r="CO1744"/>
      <c r="CP1744"/>
      <c r="CQ1744"/>
      <c r="CR1744"/>
      <c r="CS1744" s="1060"/>
      <c r="CT1744" s="1060"/>
      <c r="CU1744" s="1060"/>
      <c r="CV1744" s="1060"/>
      <c r="CW1744" s="1060"/>
      <c r="CX1744" s="1060"/>
    </row>
    <row r="1745" spans="35:102" ht="15" customHeight="1" x14ac:dyDescent="0.3">
      <c r="AI1745" s="1774">
        <v>48439106503</v>
      </c>
      <c r="AJ1745" s="1993" t="s">
        <v>1949</v>
      </c>
      <c r="AK1745" s="1993">
        <v>49701</v>
      </c>
      <c r="AL1745" s="1994" t="s">
        <v>1728</v>
      </c>
      <c r="AM1745" s="1994">
        <v>19.8</v>
      </c>
      <c r="AN1745" s="1993" t="s">
        <v>192</v>
      </c>
      <c r="BX1745"/>
      <c r="BY1745"/>
      <c r="BZ1745"/>
      <c r="CA1745"/>
      <c r="CB1745"/>
      <c r="CD1745" s="1060"/>
      <c r="CE1745" s="1286"/>
      <c r="CF1745" s="1060"/>
      <c r="CG1745" s="1060"/>
      <c r="CH1745" s="1060"/>
      <c r="CK1745" s="1645"/>
      <c r="CL1745" s="1645"/>
      <c r="CM1745" s="1645"/>
      <c r="CN1745"/>
      <c r="CO1745"/>
      <c r="CP1745"/>
      <c r="CQ1745"/>
      <c r="CR1745"/>
      <c r="CS1745" s="1060"/>
      <c r="CT1745" s="1060"/>
      <c r="CU1745" s="1060"/>
      <c r="CV1745" s="1060"/>
      <c r="CW1745" s="1060"/>
      <c r="CX1745" s="1060"/>
    </row>
    <row r="1746" spans="35:102" ht="15" customHeight="1" x14ac:dyDescent="0.3">
      <c r="AI1746" s="1996">
        <v>48439106507</v>
      </c>
      <c r="AJ1746" s="1997" t="s">
        <v>1949</v>
      </c>
      <c r="AK1746" s="1997">
        <v>47591</v>
      </c>
      <c r="AL1746" s="1998" t="s">
        <v>1728</v>
      </c>
      <c r="AM1746" s="1998">
        <v>14.2</v>
      </c>
      <c r="AN1746" s="1997" t="s">
        <v>192</v>
      </c>
      <c r="BX1746"/>
      <c r="BY1746"/>
      <c r="BZ1746"/>
      <c r="CA1746"/>
      <c r="CB1746"/>
      <c r="CD1746" s="1060"/>
      <c r="CE1746" s="1286"/>
      <c r="CF1746" s="1060"/>
      <c r="CG1746" s="1060"/>
      <c r="CH1746" s="1060"/>
      <c r="CK1746" s="1645"/>
      <c r="CL1746" s="1645"/>
      <c r="CM1746" s="1645"/>
      <c r="CN1746"/>
      <c r="CO1746"/>
      <c r="CP1746"/>
      <c r="CQ1746"/>
      <c r="CR1746"/>
      <c r="CS1746" s="1060"/>
      <c r="CT1746" s="1060"/>
      <c r="CU1746" s="1060"/>
      <c r="CV1746" s="1060"/>
      <c r="CW1746" s="1060"/>
      <c r="CX1746" s="1060"/>
    </row>
    <row r="1747" spans="35:102" ht="15" customHeight="1" x14ac:dyDescent="0.3">
      <c r="AI1747" s="1774">
        <v>48439106509</v>
      </c>
      <c r="AJ1747" s="1993" t="s">
        <v>1949</v>
      </c>
      <c r="AK1747" s="1993">
        <v>62781</v>
      </c>
      <c r="AL1747" s="1994" t="s">
        <v>1727</v>
      </c>
      <c r="AM1747" s="1994">
        <v>14.6</v>
      </c>
      <c r="AN1747" s="1993" t="s">
        <v>192</v>
      </c>
      <c r="BX1747"/>
      <c r="BY1747"/>
      <c r="BZ1747"/>
      <c r="CA1747"/>
      <c r="CB1747"/>
      <c r="CD1747" s="1060"/>
      <c r="CE1747" s="1286"/>
      <c r="CF1747" s="1060"/>
      <c r="CG1747" s="1060"/>
      <c r="CH1747" s="1060"/>
      <c r="CK1747" s="1645"/>
      <c r="CL1747" s="1645"/>
      <c r="CM1747" s="1645"/>
      <c r="CN1747"/>
      <c r="CO1747"/>
      <c r="CP1747"/>
      <c r="CQ1747"/>
      <c r="CR1747"/>
      <c r="CS1747" s="1060"/>
      <c r="CT1747" s="1060"/>
      <c r="CU1747" s="1060"/>
      <c r="CV1747" s="1060"/>
      <c r="CW1747" s="1060"/>
      <c r="CX1747" s="1060"/>
    </row>
    <row r="1748" spans="35:102" ht="15" customHeight="1" x14ac:dyDescent="0.3">
      <c r="AI1748" s="1996">
        <v>48439106510</v>
      </c>
      <c r="AJ1748" s="1997" t="s">
        <v>1949</v>
      </c>
      <c r="AK1748" s="1997">
        <v>79372</v>
      </c>
      <c r="AL1748" s="1998" t="s">
        <v>1727</v>
      </c>
      <c r="AM1748" s="1998">
        <v>4.5</v>
      </c>
      <c r="AN1748" s="1997" t="s">
        <v>192</v>
      </c>
      <c r="BX1748"/>
      <c r="BY1748"/>
      <c r="BZ1748"/>
      <c r="CA1748"/>
      <c r="CB1748"/>
      <c r="CD1748" s="1060"/>
      <c r="CE1748" s="1286"/>
      <c r="CF1748" s="1060"/>
      <c r="CG1748" s="1060"/>
      <c r="CH1748" s="1060"/>
      <c r="CK1748" s="1645"/>
      <c r="CL1748" s="1645"/>
      <c r="CM1748" s="1645"/>
      <c r="CN1748"/>
      <c r="CO1748"/>
      <c r="CP1748"/>
      <c r="CQ1748"/>
      <c r="CR1748"/>
      <c r="CS1748" s="1060"/>
      <c r="CT1748" s="1060"/>
      <c r="CU1748" s="1060"/>
      <c r="CV1748" s="1060"/>
      <c r="CW1748" s="1060"/>
      <c r="CX1748" s="1060"/>
    </row>
    <row r="1749" spans="35:102" ht="15" customHeight="1" x14ac:dyDescent="0.3">
      <c r="AI1749" s="1774">
        <v>48439106511</v>
      </c>
      <c r="AJ1749" s="1993" t="s">
        <v>1949</v>
      </c>
      <c r="AK1749" s="1993">
        <v>45863</v>
      </c>
      <c r="AL1749" s="1994" t="s">
        <v>1728</v>
      </c>
      <c r="AM1749" s="1994">
        <v>21.8</v>
      </c>
      <c r="AN1749" s="1993" t="s">
        <v>193</v>
      </c>
      <c r="BX1749"/>
      <c r="BY1749"/>
      <c r="BZ1749"/>
      <c r="CA1749"/>
      <c r="CB1749"/>
      <c r="CD1749" s="1060"/>
      <c r="CE1749" s="1286"/>
      <c r="CF1749" s="1060"/>
      <c r="CG1749" s="1060"/>
      <c r="CH1749" s="1060"/>
      <c r="CK1749" s="1645"/>
      <c r="CL1749" s="1645"/>
      <c r="CM1749" s="1645"/>
      <c r="CN1749"/>
      <c r="CO1749"/>
      <c r="CP1749"/>
      <c r="CQ1749"/>
      <c r="CR1749"/>
      <c r="CS1749" s="1060"/>
      <c r="CT1749" s="1060"/>
      <c r="CU1749" s="1060"/>
      <c r="CV1749" s="1060"/>
      <c r="CW1749" s="1060"/>
      <c r="CX1749" s="1060"/>
    </row>
    <row r="1750" spans="35:102" ht="15" customHeight="1" x14ac:dyDescent="0.3">
      <c r="AI1750" s="1996">
        <v>48439106512</v>
      </c>
      <c r="AJ1750" s="1997" t="s">
        <v>1949</v>
      </c>
      <c r="AK1750" s="1997">
        <v>37917</v>
      </c>
      <c r="AL1750" s="1998" t="s">
        <v>1730</v>
      </c>
      <c r="AM1750" s="1998">
        <v>26.3</v>
      </c>
      <c r="AN1750" s="1997" t="s">
        <v>193</v>
      </c>
      <c r="BX1750"/>
      <c r="BY1750"/>
      <c r="BZ1750"/>
      <c r="CA1750"/>
      <c r="CB1750"/>
      <c r="CD1750" s="1060"/>
      <c r="CE1750" s="1286"/>
      <c r="CF1750" s="1060"/>
      <c r="CG1750" s="1060"/>
      <c r="CH1750" s="1060"/>
      <c r="CK1750" s="1645"/>
      <c r="CL1750" s="1645"/>
      <c r="CM1750" s="1645"/>
      <c r="CN1750"/>
      <c r="CO1750"/>
      <c r="CP1750"/>
      <c r="CQ1750"/>
      <c r="CR1750"/>
      <c r="CS1750" s="1060"/>
      <c r="CT1750" s="1060"/>
      <c r="CU1750" s="1060"/>
      <c r="CV1750" s="1060"/>
      <c r="CW1750" s="1060"/>
      <c r="CX1750" s="1060"/>
    </row>
    <row r="1751" spans="35:102" ht="15" customHeight="1" x14ac:dyDescent="0.3">
      <c r="AI1751" s="1774">
        <v>48439106513</v>
      </c>
      <c r="AJ1751" s="1993" t="s">
        <v>1949</v>
      </c>
      <c r="AK1751" s="1993">
        <v>50575</v>
      </c>
      <c r="AL1751" s="1994" t="s">
        <v>1728</v>
      </c>
      <c r="AM1751" s="1994">
        <v>22.8</v>
      </c>
      <c r="AN1751" s="1993" t="s">
        <v>193</v>
      </c>
      <c r="BX1751"/>
      <c r="BY1751"/>
      <c r="BZ1751"/>
      <c r="CA1751"/>
      <c r="CB1751"/>
      <c r="CD1751" s="1060"/>
      <c r="CE1751" s="1286"/>
      <c r="CF1751" s="1060"/>
      <c r="CG1751" s="1060"/>
      <c r="CH1751" s="1060"/>
      <c r="CK1751" s="1645"/>
      <c r="CL1751" s="1645"/>
      <c r="CM1751" s="1645"/>
      <c r="CN1751"/>
      <c r="CO1751"/>
      <c r="CP1751"/>
      <c r="CQ1751"/>
      <c r="CR1751"/>
      <c r="CS1751" s="1060"/>
      <c r="CT1751" s="1060"/>
      <c r="CU1751" s="1060"/>
      <c r="CV1751" s="1060"/>
      <c r="CW1751" s="1060"/>
      <c r="CX1751" s="1060"/>
    </row>
    <row r="1752" spans="35:102" ht="15" customHeight="1" x14ac:dyDescent="0.3">
      <c r="AI1752" s="1996">
        <v>48439106514</v>
      </c>
      <c r="AJ1752" s="1997" t="s">
        <v>1949</v>
      </c>
      <c r="AK1752" s="1997">
        <v>45475</v>
      </c>
      <c r="AL1752" s="1998" t="s">
        <v>1728</v>
      </c>
      <c r="AM1752" s="1998">
        <v>27.4</v>
      </c>
      <c r="AN1752" s="1997" t="s">
        <v>193</v>
      </c>
      <c r="BX1752"/>
      <c r="BY1752"/>
      <c r="BZ1752"/>
      <c r="CA1752"/>
      <c r="CB1752"/>
      <c r="CD1752" s="1060"/>
      <c r="CE1752" s="1286"/>
      <c r="CF1752" s="1060"/>
      <c r="CG1752" s="1060"/>
      <c r="CH1752" s="1060"/>
      <c r="CK1752" s="1645"/>
      <c r="CL1752" s="1645"/>
      <c r="CM1752" s="1645"/>
      <c r="CN1752"/>
      <c r="CO1752"/>
      <c r="CP1752"/>
      <c r="CQ1752"/>
      <c r="CR1752"/>
      <c r="CS1752" s="1060"/>
      <c r="CT1752" s="1060"/>
      <c r="CU1752" s="1060"/>
      <c r="CV1752" s="1060"/>
      <c r="CW1752" s="1060"/>
      <c r="CX1752" s="1060"/>
    </row>
    <row r="1753" spans="35:102" ht="15" customHeight="1" x14ac:dyDescent="0.3">
      <c r="AI1753" s="1774">
        <v>48439106515</v>
      </c>
      <c r="AJ1753" s="1993" t="s">
        <v>1949</v>
      </c>
      <c r="AK1753" s="1993">
        <v>36343</v>
      </c>
      <c r="AL1753" s="1994" t="s">
        <v>1730</v>
      </c>
      <c r="AM1753" s="1994">
        <v>21</v>
      </c>
      <c r="AN1753" s="1993" t="s">
        <v>193</v>
      </c>
      <c r="BX1753"/>
      <c r="BY1753"/>
      <c r="BZ1753"/>
      <c r="CA1753"/>
      <c r="CB1753"/>
      <c r="CD1753" s="1060"/>
      <c r="CE1753" s="1286"/>
      <c r="CF1753" s="1060"/>
      <c r="CG1753" s="1060"/>
      <c r="CH1753" s="1060"/>
      <c r="CK1753" s="1645"/>
      <c r="CL1753" s="1645"/>
      <c r="CM1753" s="1645"/>
      <c r="CN1753"/>
      <c r="CO1753"/>
      <c r="CP1753"/>
      <c r="CQ1753"/>
      <c r="CR1753"/>
      <c r="CS1753" s="1060"/>
      <c r="CT1753" s="1060"/>
      <c r="CU1753" s="1060"/>
      <c r="CV1753" s="1060"/>
      <c r="CW1753" s="1060"/>
      <c r="CX1753" s="1060"/>
    </row>
    <row r="1754" spans="35:102" ht="15" customHeight="1" x14ac:dyDescent="0.3">
      <c r="AI1754" s="1996">
        <v>48439106516</v>
      </c>
      <c r="AJ1754" s="1997" t="s">
        <v>1949</v>
      </c>
      <c r="AK1754" s="1997">
        <v>24245</v>
      </c>
      <c r="AL1754" s="1998" t="s">
        <v>1730</v>
      </c>
      <c r="AM1754" s="1998">
        <v>39.6</v>
      </c>
      <c r="AN1754" s="1997" t="s">
        <v>193</v>
      </c>
      <c r="BX1754"/>
      <c r="BY1754"/>
      <c r="BZ1754"/>
      <c r="CA1754"/>
      <c r="CB1754"/>
      <c r="CD1754" s="1060"/>
      <c r="CE1754" s="1286"/>
      <c r="CF1754" s="1060"/>
      <c r="CG1754" s="1060"/>
      <c r="CH1754" s="1060"/>
      <c r="CK1754" s="1645"/>
      <c r="CL1754" s="1645"/>
      <c r="CM1754" s="1645"/>
      <c r="CN1754"/>
      <c r="CO1754"/>
      <c r="CP1754"/>
      <c r="CQ1754"/>
      <c r="CR1754"/>
      <c r="CS1754" s="1060"/>
      <c r="CT1754" s="1060"/>
      <c r="CU1754" s="1060"/>
      <c r="CV1754" s="1060"/>
      <c r="CW1754" s="1060"/>
      <c r="CX1754" s="1060"/>
    </row>
    <row r="1755" spans="35:102" ht="15" customHeight="1" x14ac:dyDescent="0.3">
      <c r="AI1755" s="1774">
        <v>48439106517</v>
      </c>
      <c r="AJ1755" s="1993" t="s">
        <v>1949</v>
      </c>
      <c r="AK1755" s="1993">
        <v>60037</v>
      </c>
      <c r="AL1755" s="1994" t="s">
        <v>1728</v>
      </c>
      <c r="AM1755" s="1994">
        <v>10.199999999999999</v>
      </c>
      <c r="AN1755" s="1993" t="s">
        <v>192</v>
      </c>
      <c r="BX1755"/>
      <c r="BY1755"/>
      <c r="BZ1755"/>
      <c r="CA1755"/>
      <c r="CB1755"/>
      <c r="CD1755" s="1060"/>
      <c r="CE1755" s="1286"/>
      <c r="CF1755" s="1060"/>
      <c r="CG1755" s="1060"/>
      <c r="CH1755" s="1060"/>
      <c r="CK1755" s="1645"/>
      <c r="CL1755" s="1645"/>
      <c r="CM1755" s="1645"/>
      <c r="CN1755"/>
      <c r="CO1755"/>
      <c r="CP1755"/>
      <c r="CQ1755"/>
      <c r="CR1755"/>
      <c r="CS1755" s="1060"/>
      <c r="CT1755" s="1060"/>
      <c r="CU1755" s="1060"/>
      <c r="CV1755" s="1060"/>
      <c r="CW1755" s="1060"/>
      <c r="CX1755" s="1060"/>
    </row>
    <row r="1756" spans="35:102" ht="15" customHeight="1" x14ac:dyDescent="0.3">
      <c r="AI1756" s="1996">
        <v>48439106518</v>
      </c>
      <c r="AJ1756" s="1997" t="s">
        <v>1949</v>
      </c>
      <c r="AK1756" s="1997">
        <v>51934</v>
      </c>
      <c r="AL1756" s="1998" t="s">
        <v>1728</v>
      </c>
      <c r="AM1756" s="1998">
        <v>12</v>
      </c>
      <c r="AN1756" s="1997" t="s">
        <v>192</v>
      </c>
      <c r="BX1756"/>
      <c r="BY1756"/>
      <c r="BZ1756"/>
      <c r="CA1756"/>
      <c r="CB1756"/>
      <c r="CD1756" s="1060"/>
      <c r="CE1756" s="1286"/>
      <c r="CF1756" s="1060"/>
      <c r="CG1756" s="1060"/>
      <c r="CH1756" s="1060"/>
      <c r="CK1756" s="1645"/>
      <c r="CL1756" s="1645"/>
      <c r="CM1756" s="1645"/>
      <c r="CN1756"/>
      <c r="CO1756"/>
      <c r="CP1756"/>
      <c r="CQ1756"/>
      <c r="CR1756"/>
      <c r="CS1756" s="1060"/>
      <c r="CT1756" s="1060"/>
      <c r="CU1756" s="1060"/>
      <c r="CV1756" s="1060"/>
      <c r="CW1756" s="1060"/>
      <c r="CX1756" s="1060"/>
    </row>
    <row r="1757" spans="35:102" ht="15" customHeight="1" x14ac:dyDescent="0.3">
      <c r="AI1757" s="1774">
        <v>48439106600</v>
      </c>
      <c r="AJ1757" s="1993" t="s">
        <v>1949</v>
      </c>
      <c r="AK1757" s="1993">
        <v>28606</v>
      </c>
      <c r="AL1757" s="1994" t="s">
        <v>1730</v>
      </c>
      <c r="AM1757" s="1994">
        <v>30.6</v>
      </c>
      <c r="AN1757" s="1993" t="s">
        <v>193</v>
      </c>
      <c r="BX1757"/>
      <c r="BY1757"/>
      <c r="BZ1757"/>
      <c r="CA1757"/>
      <c r="CB1757"/>
      <c r="CD1757" s="1060"/>
      <c r="CE1757" s="1286"/>
      <c r="CF1757" s="1060"/>
      <c r="CG1757" s="1060"/>
      <c r="CH1757" s="1060"/>
      <c r="CK1757" s="1645"/>
      <c r="CL1757" s="1645"/>
      <c r="CM1757" s="1645"/>
      <c r="CN1757"/>
      <c r="CO1757"/>
      <c r="CP1757"/>
      <c r="CQ1757"/>
      <c r="CR1757"/>
      <c r="CS1757" s="1060"/>
      <c r="CT1757" s="1060"/>
      <c r="CU1757" s="1060"/>
      <c r="CV1757" s="1060"/>
      <c r="CW1757" s="1060"/>
      <c r="CX1757" s="1060"/>
    </row>
    <row r="1758" spans="35:102" ht="15" customHeight="1" x14ac:dyDescent="0.3">
      <c r="AI1758" s="1996">
        <v>48439106700</v>
      </c>
      <c r="AJ1758" s="1997" t="s">
        <v>1949</v>
      </c>
      <c r="AK1758" s="1997">
        <v>51506</v>
      </c>
      <c r="AL1758" s="1998" t="s">
        <v>1728</v>
      </c>
      <c r="AM1758" s="1998">
        <v>14.7</v>
      </c>
      <c r="AN1758" s="1997" t="s">
        <v>192</v>
      </c>
      <c r="BX1758"/>
      <c r="BY1758"/>
      <c r="BZ1758"/>
      <c r="CA1758"/>
      <c r="CB1758"/>
      <c r="CD1758" s="1060"/>
      <c r="CE1758" s="1286"/>
      <c r="CF1758" s="1060"/>
      <c r="CG1758" s="1060"/>
      <c r="CH1758" s="1060"/>
      <c r="CK1758" s="1645"/>
      <c r="CL1758" s="1645"/>
      <c r="CM1758" s="1645"/>
      <c r="CN1758"/>
      <c r="CO1758"/>
      <c r="CP1758"/>
      <c r="CQ1758"/>
      <c r="CR1758"/>
      <c r="CS1758" s="1060"/>
      <c r="CT1758" s="1060"/>
      <c r="CU1758" s="1060"/>
      <c r="CV1758" s="1060"/>
      <c r="CW1758" s="1060"/>
      <c r="CX1758" s="1060"/>
    </row>
    <row r="1759" spans="35:102" ht="15" customHeight="1" x14ac:dyDescent="0.3">
      <c r="AI1759" s="1774">
        <v>48439110101</v>
      </c>
      <c r="AJ1759" s="1993" t="s">
        <v>1949</v>
      </c>
      <c r="AK1759" s="1993">
        <v>37995</v>
      </c>
      <c r="AL1759" s="1994" t="s">
        <v>1730</v>
      </c>
      <c r="AM1759" s="1994">
        <v>20.2</v>
      </c>
      <c r="AN1759" s="1993" t="s">
        <v>193</v>
      </c>
      <c r="BX1759"/>
      <c r="BY1759"/>
      <c r="BZ1759"/>
      <c r="CA1759"/>
      <c r="CB1759"/>
      <c r="CD1759" s="1060"/>
      <c r="CE1759" s="1286"/>
      <c r="CF1759" s="1060"/>
      <c r="CG1759" s="1060"/>
      <c r="CH1759" s="1060"/>
      <c r="CK1759" s="1645"/>
      <c r="CL1759" s="1645"/>
      <c r="CM1759" s="1645"/>
      <c r="CN1759"/>
      <c r="CO1759"/>
      <c r="CP1759"/>
      <c r="CQ1759"/>
      <c r="CR1759"/>
      <c r="CS1759" s="1060"/>
      <c r="CT1759" s="1060"/>
      <c r="CU1759" s="1060"/>
      <c r="CV1759" s="1060"/>
      <c r="CW1759" s="1060"/>
      <c r="CX1759" s="1060"/>
    </row>
    <row r="1760" spans="35:102" ht="15" customHeight="1" x14ac:dyDescent="0.3">
      <c r="AI1760" s="1996">
        <v>48439110102</v>
      </c>
      <c r="AJ1760" s="1997" t="s">
        <v>1949</v>
      </c>
      <c r="AK1760" s="1997">
        <v>46250</v>
      </c>
      <c r="AL1760" s="1998" t="s">
        <v>1728</v>
      </c>
      <c r="AM1760" s="1998">
        <v>17</v>
      </c>
      <c r="AN1760" s="1997" t="s">
        <v>192</v>
      </c>
      <c r="BX1760"/>
      <c r="BY1760"/>
      <c r="BZ1760"/>
      <c r="CA1760"/>
      <c r="CB1760"/>
      <c r="CD1760" s="1060"/>
      <c r="CE1760" s="1286"/>
      <c r="CF1760" s="1060"/>
      <c r="CG1760" s="1060"/>
      <c r="CH1760" s="1060"/>
      <c r="CK1760" s="1645"/>
      <c r="CL1760" s="1645"/>
      <c r="CM1760" s="1645"/>
      <c r="CN1760"/>
      <c r="CO1760"/>
      <c r="CP1760"/>
      <c r="CQ1760"/>
      <c r="CR1760"/>
      <c r="CS1760" s="1060"/>
      <c r="CT1760" s="1060"/>
      <c r="CU1760" s="1060"/>
      <c r="CV1760" s="1060"/>
      <c r="CW1760" s="1060"/>
      <c r="CX1760" s="1060"/>
    </row>
    <row r="1761" spans="35:102" ht="15" customHeight="1" x14ac:dyDescent="0.3">
      <c r="AI1761" s="1774">
        <v>48439110202</v>
      </c>
      <c r="AJ1761" s="1993" t="s">
        <v>1949</v>
      </c>
      <c r="AK1761" s="1993">
        <v>54955</v>
      </c>
      <c r="AL1761" s="1994" t="s">
        <v>1728</v>
      </c>
      <c r="AM1761" s="1994">
        <v>10.8</v>
      </c>
      <c r="AN1761" s="1993" t="s">
        <v>192</v>
      </c>
      <c r="BX1761"/>
      <c r="BY1761"/>
      <c r="BZ1761"/>
      <c r="CA1761"/>
      <c r="CB1761"/>
      <c r="CD1761" s="1060"/>
      <c r="CE1761" s="1286"/>
      <c r="CF1761" s="1060"/>
      <c r="CG1761" s="1060"/>
      <c r="CH1761" s="1060"/>
      <c r="CK1761" s="1645"/>
      <c r="CL1761" s="1645"/>
      <c r="CM1761" s="1645"/>
      <c r="CN1761"/>
      <c r="CO1761"/>
      <c r="CP1761"/>
      <c r="CQ1761"/>
      <c r="CR1761"/>
      <c r="CS1761" s="1060"/>
      <c r="CT1761" s="1060"/>
      <c r="CU1761" s="1060"/>
      <c r="CV1761" s="1060"/>
      <c r="CW1761" s="1060"/>
      <c r="CX1761" s="1060"/>
    </row>
    <row r="1762" spans="35:102" ht="15" customHeight="1" x14ac:dyDescent="0.3">
      <c r="AI1762" s="1996">
        <v>48439110203</v>
      </c>
      <c r="AJ1762" s="1997" t="s">
        <v>1949</v>
      </c>
      <c r="AK1762" s="1997">
        <v>61241</v>
      </c>
      <c r="AL1762" s="1998" t="s">
        <v>1727</v>
      </c>
      <c r="AM1762" s="1998">
        <v>13.5</v>
      </c>
      <c r="AN1762" s="1997" t="s">
        <v>192</v>
      </c>
      <c r="BX1762"/>
      <c r="BY1762"/>
      <c r="BZ1762"/>
      <c r="CA1762"/>
      <c r="CB1762"/>
      <c r="CD1762" s="1060"/>
      <c r="CE1762" s="1286"/>
      <c r="CF1762" s="1060"/>
      <c r="CG1762" s="1060"/>
      <c r="CH1762" s="1060"/>
      <c r="CK1762" s="1645"/>
      <c r="CL1762" s="1645"/>
      <c r="CM1762" s="1645"/>
      <c r="CN1762"/>
      <c r="CO1762"/>
      <c r="CP1762"/>
      <c r="CQ1762"/>
      <c r="CR1762"/>
      <c r="CS1762" s="1060"/>
      <c r="CT1762" s="1060"/>
      <c r="CU1762" s="1060"/>
      <c r="CV1762" s="1060"/>
      <c r="CW1762" s="1060"/>
      <c r="CX1762" s="1060"/>
    </row>
    <row r="1763" spans="35:102" ht="15" customHeight="1" x14ac:dyDescent="0.3">
      <c r="AI1763" s="1774">
        <v>48439110204</v>
      </c>
      <c r="AJ1763" s="1993" t="s">
        <v>1949</v>
      </c>
      <c r="AK1763" s="1993">
        <v>55933</v>
      </c>
      <c r="AL1763" s="1994" t="s">
        <v>1728</v>
      </c>
      <c r="AM1763" s="1994">
        <v>5.5</v>
      </c>
      <c r="AN1763" s="1993" t="s">
        <v>192</v>
      </c>
      <c r="BX1763"/>
      <c r="BY1763"/>
      <c r="BZ1763"/>
      <c r="CA1763"/>
      <c r="CB1763"/>
      <c r="CD1763" s="1060"/>
      <c r="CE1763" s="1286"/>
      <c r="CF1763" s="1060"/>
      <c r="CG1763" s="1060"/>
      <c r="CH1763" s="1060"/>
      <c r="CK1763" s="1645"/>
      <c r="CL1763" s="1645"/>
      <c r="CM1763" s="1645"/>
      <c r="CN1763"/>
      <c r="CO1763"/>
      <c r="CP1763"/>
      <c r="CQ1763"/>
      <c r="CR1763"/>
      <c r="CS1763" s="1060"/>
      <c r="CT1763" s="1060"/>
      <c r="CU1763" s="1060"/>
      <c r="CV1763" s="1060"/>
      <c r="CW1763" s="1060"/>
      <c r="CX1763" s="1060"/>
    </row>
    <row r="1764" spans="35:102" ht="15" customHeight="1" x14ac:dyDescent="0.3">
      <c r="AI1764" s="1996">
        <v>48439110301</v>
      </c>
      <c r="AJ1764" s="1997" t="s">
        <v>1949</v>
      </c>
      <c r="AK1764" s="1997">
        <v>39196</v>
      </c>
      <c r="AL1764" s="1998" t="s">
        <v>1730</v>
      </c>
      <c r="AM1764" s="1998">
        <v>28.1</v>
      </c>
      <c r="AN1764" s="1997" t="s">
        <v>193</v>
      </c>
      <c r="BX1764"/>
      <c r="BY1764"/>
      <c r="BZ1764"/>
      <c r="CA1764"/>
      <c r="CB1764"/>
      <c r="CD1764" s="1060"/>
      <c r="CE1764" s="1286"/>
      <c r="CF1764" s="1060"/>
      <c r="CG1764" s="1060"/>
      <c r="CH1764" s="1060"/>
      <c r="CK1764" s="1645"/>
      <c r="CL1764" s="1645"/>
      <c r="CM1764" s="1645"/>
      <c r="CN1764"/>
      <c r="CO1764"/>
      <c r="CP1764"/>
      <c r="CQ1764"/>
      <c r="CR1764"/>
      <c r="CS1764" s="1060"/>
      <c r="CT1764" s="1060"/>
      <c r="CU1764" s="1060"/>
      <c r="CV1764" s="1060"/>
      <c r="CW1764" s="1060"/>
      <c r="CX1764" s="1060"/>
    </row>
    <row r="1765" spans="35:102" ht="15" customHeight="1" x14ac:dyDescent="0.3">
      <c r="AI1765" s="1774">
        <v>48439110302</v>
      </c>
      <c r="AJ1765" s="1993" t="s">
        <v>1949</v>
      </c>
      <c r="AK1765" s="1993">
        <v>34030</v>
      </c>
      <c r="AL1765" s="1994" t="s">
        <v>1730</v>
      </c>
      <c r="AM1765" s="1994">
        <v>25.6</v>
      </c>
      <c r="AN1765" s="1993" t="s">
        <v>193</v>
      </c>
      <c r="BX1765"/>
      <c r="BY1765"/>
      <c r="BZ1765"/>
      <c r="CA1765"/>
      <c r="CB1765"/>
      <c r="CD1765" s="1060"/>
      <c r="CE1765" s="1286"/>
      <c r="CF1765" s="1060"/>
      <c r="CG1765" s="1060"/>
      <c r="CH1765" s="1060"/>
      <c r="CK1765" s="1645"/>
      <c r="CL1765" s="1645"/>
      <c r="CM1765" s="1645"/>
      <c r="CN1765"/>
      <c r="CO1765"/>
      <c r="CP1765"/>
      <c r="CQ1765"/>
      <c r="CR1765"/>
      <c r="CS1765" s="1060"/>
      <c r="CT1765" s="1060"/>
      <c r="CU1765" s="1060"/>
      <c r="CV1765" s="1060"/>
      <c r="CW1765" s="1060"/>
      <c r="CX1765" s="1060"/>
    </row>
    <row r="1766" spans="35:102" ht="15" customHeight="1" x14ac:dyDescent="0.3">
      <c r="AI1766" s="1996">
        <v>48439110401</v>
      </c>
      <c r="AJ1766" s="1997" t="s">
        <v>1949</v>
      </c>
      <c r="AK1766" s="1997">
        <v>58281</v>
      </c>
      <c r="AL1766" s="1998" t="s">
        <v>1728</v>
      </c>
      <c r="AM1766" s="1998">
        <v>9</v>
      </c>
      <c r="AN1766" s="1997" t="s">
        <v>192</v>
      </c>
      <c r="BX1766"/>
      <c r="BY1766"/>
      <c r="BZ1766"/>
      <c r="CA1766"/>
      <c r="CB1766"/>
      <c r="CD1766" s="1060"/>
      <c r="CE1766" s="1286"/>
      <c r="CF1766" s="1060"/>
      <c r="CG1766" s="1060"/>
      <c r="CH1766" s="1060"/>
      <c r="CK1766" s="1645"/>
      <c r="CL1766" s="1645"/>
      <c r="CM1766" s="1645"/>
      <c r="CN1766"/>
      <c r="CO1766"/>
      <c r="CP1766"/>
      <c r="CQ1766"/>
      <c r="CR1766"/>
      <c r="CS1766" s="1060"/>
      <c r="CT1766" s="1060"/>
      <c r="CU1766" s="1060"/>
      <c r="CV1766" s="1060"/>
      <c r="CW1766" s="1060"/>
      <c r="CX1766" s="1060"/>
    </row>
    <row r="1767" spans="35:102" ht="15" customHeight="1" x14ac:dyDescent="0.3">
      <c r="AI1767" s="1774">
        <v>48439110402</v>
      </c>
      <c r="AJ1767" s="1993" t="s">
        <v>1949</v>
      </c>
      <c r="AK1767" s="1993">
        <v>46875</v>
      </c>
      <c r="AL1767" s="1994" t="s">
        <v>1728</v>
      </c>
      <c r="AM1767" s="1994">
        <v>21</v>
      </c>
      <c r="AN1767" s="1993" t="s">
        <v>193</v>
      </c>
      <c r="BX1767"/>
      <c r="BY1767"/>
      <c r="BZ1767"/>
      <c r="CA1767"/>
      <c r="CB1767"/>
      <c r="CD1767" s="1060"/>
      <c r="CE1767" s="1286"/>
      <c r="CF1767" s="1060"/>
      <c r="CG1767" s="1060"/>
      <c r="CH1767" s="1060"/>
      <c r="CK1767" s="1645"/>
      <c r="CL1767" s="1645"/>
      <c r="CM1767" s="1645"/>
      <c r="CN1767"/>
      <c r="CO1767"/>
      <c r="CP1767"/>
      <c r="CQ1767"/>
      <c r="CR1767"/>
      <c r="CS1767" s="1060"/>
      <c r="CT1767" s="1060"/>
      <c r="CU1767" s="1060"/>
      <c r="CV1767" s="1060"/>
      <c r="CW1767" s="1060"/>
      <c r="CX1767" s="1060"/>
    </row>
    <row r="1768" spans="35:102" ht="15" customHeight="1" x14ac:dyDescent="0.3">
      <c r="AI1768" s="1996">
        <v>48439110500</v>
      </c>
      <c r="AJ1768" s="1997" t="s">
        <v>1949</v>
      </c>
      <c r="AK1768" s="1997">
        <v>39381</v>
      </c>
      <c r="AL1768" s="1998" t="s">
        <v>1730</v>
      </c>
      <c r="AM1768" s="1998">
        <v>17.399999999999999</v>
      </c>
      <c r="AN1768" s="1997" t="s">
        <v>192</v>
      </c>
      <c r="BX1768"/>
      <c r="BY1768"/>
      <c r="BZ1768"/>
      <c r="CA1768"/>
      <c r="CB1768"/>
      <c r="CD1768" s="1060"/>
      <c r="CE1768" s="1286"/>
      <c r="CF1768" s="1060"/>
      <c r="CG1768" s="1060"/>
      <c r="CH1768" s="1060"/>
      <c r="CK1768" s="1645"/>
      <c r="CL1768" s="1645"/>
      <c r="CM1768" s="1645"/>
      <c r="CN1768"/>
      <c r="CO1768"/>
      <c r="CP1768"/>
      <c r="CQ1768"/>
      <c r="CR1768"/>
      <c r="CS1768" s="1060"/>
      <c r="CT1768" s="1060"/>
      <c r="CU1768" s="1060"/>
      <c r="CV1768" s="1060"/>
      <c r="CW1768" s="1060"/>
      <c r="CX1768" s="1060"/>
    </row>
    <row r="1769" spans="35:102" ht="15" customHeight="1" x14ac:dyDescent="0.3">
      <c r="AI1769" s="1774">
        <v>48439110600</v>
      </c>
      <c r="AJ1769" s="1993" t="s">
        <v>1949</v>
      </c>
      <c r="AK1769" s="1993">
        <v>58094</v>
      </c>
      <c r="AL1769" s="1994" t="s">
        <v>1728</v>
      </c>
      <c r="AM1769" s="1994">
        <v>9.1999999999999993</v>
      </c>
      <c r="AN1769" s="1993" t="s">
        <v>192</v>
      </c>
      <c r="BX1769"/>
      <c r="BY1769"/>
      <c r="BZ1769"/>
      <c r="CA1769"/>
      <c r="CB1769"/>
      <c r="CD1769" s="1060"/>
      <c r="CE1769" s="1286"/>
      <c r="CF1769" s="1060"/>
      <c r="CG1769" s="1060"/>
      <c r="CH1769" s="1060"/>
      <c r="CK1769" s="1645"/>
      <c r="CL1769" s="1645"/>
      <c r="CM1769" s="1645"/>
      <c r="CN1769"/>
      <c r="CO1769"/>
      <c r="CP1769"/>
      <c r="CQ1769"/>
      <c r="CR1769"/>
      <c r="CS1769" s="1060"/>
      <c r="CT1769" s="1060"/>
      <c r="CU1769" s="1060"/>
      <c r="CV1769" s="1060"/>
      <c r="CW1769" s="1060"/>
      <c r="CX1769" s="1060"/>
    </row>
    <row r="1770" spans="35:102" ht="15" customHeight="1" x14ac:dyDescent="0.3">
      <c r="AI1770" s="1996">
        <v>48439110701</v>
      </c>
      <c r="AJ1770" s="1997" t="s">
        <v>1949</v>
      </c>
      <c r="AK1770" s="1997">
        <v>49529</v>
      </c>
      <c r="AL1770" s="1998" t="s">
        <v>1728</v>
      </c>
      <c r="AM1770" s="1998">
        <v>14.8</v>
      </c>
      <c r="AN1770" s="1997" t="s">
        <v>192</v>
      </c>
      <c r="BX1770"/>
      <c r="BY1770"/>
      <c r="BZ1770"/>
      <c r="CA1770"/>
      <c r="CB1770"/>
      <c r="CD1770" s="1060"/>
      <c r="CE1770" s="1286"/>
      <c r="CF1770" s="1060"/>
      <c r="CG1770" s="1060"/>
      <c r="CH1770" s="1060"/>
      <c r="CK1770" s="1645"/>
      <c r="CL1770" s="1645"/>
      <c r="CM1770" s="1645"/>
      <c r="CN1770"/>
      <c r="CO1770"/>
      <c r="CP1770"/>
      <c r="CQ1770"/>
      <c r="CR1770"/>
      <c r="CS1770" s="1060"/>
      <c r="CT1770" s="1060"/>
      <c r="CU1770" s="1060"/>
      <c r="CV1770" s="1060"/>
      <c r="CW1770" s="1060"/>
      <c r="CX1770" s="1060"/>
    </row>
    <row r="1771" spans="35:102" ht="15" customHeight="1" x14ac:dyDescent="0.3">
      <c r="AI1771" s="1774">
        <v>48439110703</v>
      </c>
      <c r="AJ1771" s="1993" t="s">
        <v>1949</v>
      </c>
      <c r="AK1771" s="1993">
        <v>55673</v>
      </c>
      <c r="AL1771" s="1994" t="s">
        <v>1728</v>
      </c>
      <c r="AM1771" s="1994">
        <v>11.8</v>
      </c>
      <c r="AN1771" s="1993" t="s">
        <v>192</v>
      </c>
      <c r="BX1771"/>
      <c r="BY1771"/>
      <c r="BZ1771"/>
      <c r="CA1771"/>
      <c r="CB1771"/>
      <c r="CD1771" s="1060"/>
      <c r="CE1771" s="1286"/>
      <c r="CF1771" s="1060"/>
      <c r="CG1771" s="1060"/>
      <c r="CH1771" s="1060"/>
      <c r="CK1771" s="1645"/>
      <c r="CL1771" s="1645"/>
      <c r="CM1771" s="1645"/>
      <c r="CN1771"/>
      <c r="CO1771"/>
      <c r="CP1771"/>
      <c r="CQ1771"/>
      <c r="CR1771"/>
      <c r="CS1771" s="1060"/>
      <c r="CT1771" s="1060"/>
      <c r="CU1771" s="1060"/>
      <c r="CV1771" s="1060"/>
      <c r="CW1771" s="1060"/>
      <c r="CX1771" s="1060"/>
    </row>
    <row r="1772" spans="35:102" ht="15" customHeight="1" x14ac:dyDescent="0.3">
      <c r="AI1772" s="1996">
        <v>48439110704</v>
      </c>
      <c r="AJ1772" s="1997" t="s">
        <v>1949</v>
      </c>
      <c r="AK1772" s="1997">
        <v>36750</v>
      </c>
      <c r="AL1772" s="1998" t="s">
        <v>1730</v>
      </c>
      <c r="AM1772" s="1998">
        <v>16.399999999999999</v>
      </c>
      <c r="AN1772" s="1997" t="s">
        <v>192</v>
      </c>
      <c r="BX1772"/>
      <c r="BY1772"/>
      <c r="BZ1772"/>
      <c r="CA1772"/>
      <c r="CB1772"/>
      <c r="CD1772" s="1060"/>
      <c r="CE1772" s="1286"/>
      <c r="CF1772" s="1060"/>
      <c r="CG1772" s="1060"/>
      <c r="CH1772" s="1060"/>
      <c r="CK1772" s="1645"/>
      <c r="CL1772" s="1645"/>
      <c r="CM1772" s="1645"/>
      <c r="CN1772"/>
      <c r="CO1772"/>
      <c r="CP1772"/>
      <c r="CQ1772"/>
      <c r="CR1772"/>
      <c r="CS1772" s="1060"/>
      <c r="CT1772" s="1060"/>
      <c r="CU1772" s="1060"/>
      <c r="CV1772" s="1060"/>
      <c r="CW1772" s="1060"/>
      <c r="CX1772" s="1060"/>
    </row>
    <row r="1773" spans="35:102" ht="15" customHeight="1" x14ac:dyDescent="0.3">
      <c r="AI1773" s="1774">
        <v>48439110805</v>
      </c>
      <c r="AJ1773" s="1993" t="s">
        <v>1949</v>
      </c>
      <c r="AK1773" s="1993">
        <v>70881</v>
      </c>
      <c r="AL1773" s="1994" t="s">
        <v>1727</v>
      </c>
      <c r="AM1773" s="1994">
        <v>10.5</v>
      </c>
      <c r="AN1773" s="1993" t="s">
        <v>192</v>
      </c>
      <c r="BX1773"/>
      <c r="BY1773"/>
      <c r="BZ1773"/>
      <c r="CA1773"/>
      <c r="CB1773"/>
      <c r="CD1773" s="1060"/>
      <c r="CE1773" s="1286"/>
      <c r="CF1773" s="1060"/>
      <c r="CG1773" s="1060"/>
      <c r="CH1773" s="1060"/>
      <c r="CK1773" s="1645"/>
      <c r="CL1773" s="1645"/>
      <c r="CM1773" s="1645"/>
      <c r="CN1773"/>
      <c r="CO1773"/>
      <c r="CP1773"/>
      <c r="CQ1773"/>
      <c r="CR1773"/>
      <c r="CS1773" s="1060"/>
      <c r="CT1773" s="1060"/>
      <c r="CU1773" s="1060"/>
      <c r="CV1773" s="1060"/>
      <c r="CW1773" s="1060"/>
      <c r="CX1773" s="1060"/>
    </row>
    <row r="1774" spans="35:102" ht="15" customHeight="1" x14ac:dyDescent="0.3">
      <c r="AI1774" s="1996">
        <v>48439110806</v>
      </c>
      <c r="AJ1774" s="1997" t="s">
        <v>1949</v>
      </c>
      <c r="AK1774" s="1997">
        <v>84886</v>
      </c>
      <c r="AL1774" s="1998" t="s">
        <v>1729</v>
      </c>
      <c r="AM1774" s="1998">
        <v>4.5999999999999996</v>
      </c>
      <c r="AN1774" s="1997" t="s">
        <v>192</v>
      </c>
      <c r="BX1774"/>
      <c r="BY1774"/>
      <c r="BZ1774"/>
      <c r="CA1774"/>
      <c r="CB1774"/>
      <c r="CD1774" s="1060"/>
      <c r="CE1774" s="1286"/>
      <c r="CF1774" s="1060"/>
      <c r="CG1774" s="1060"/>
      <c r="CH1774" s="1060"/>
      <c r="CK1774" s="1645"/>
      <c r="CL1774" s="1645"/>
      <c r="CM1774" s="1645"/>
      <c r="CN1774"/>
      <c r="CO1774"/>
      <c r="CP1774"/>
      <c r="CQ1774"/>
      <c r="CR1774"/>
      <c r="CS1774" s="1060"/>
      <c r="CT1774" s="1060"/>
      <c r="CU1774" s="1060"/>
      <c r="CV1774" s="1060"/>
      <c r="CW1774" s="1060"/>
      <c r="CX1774" s="1060"/>
    </row>
    <row r="1775" spans="35:102" ht="15" customHeight="1" x14ac:dyDescent="0.3">
      <c r="AI1775" s="1774">
        <v>48439110807</v>
      </c>
      <c r="AJ1775" s="1993" t="s">
        <v>1949</v>
      </c>
      <c r="AK1775" s="1993">
        <v>68194</v>
      </c>
      <c r="AL1775" s="1994" t="s">
        <v>1727</v>
      </c>
      <c r="AM1775" s="1994">
        <v>12.7</v>
      </c>
      <c r="AN1775" s="1993" t="s">
        <v>192</v>
      </c>
      <c r="BX1775"/>
      <c r="BY1775"/>
      <c r="BZ1775"/>
      <c r="CA1775"/>
      <c r="CB1775"/>
      <c r="CD1775" s="1060"/>
      <c r="CE1775" s="1286"/>
      <c r="CF1775" s="1060"/>
      <c r="CG1775" s="1060"/>
      <c r="CH1775" s="1060"/>
      <c r="CK1775" s="1645"/>
      <c r="CL1775" s="1645"/>
      <c r="CM1775" s="1645"/>
      <c r="CN1775"/>
      <c r="CO1775"/>
      <c r="CP1775"/>
      <c r="CQ1775"/>
      <c r="CR1775"/>
      <c r="CS1775" s="1060"/>
      <c r="CT1775" s="1060"/>
      <c r="CU1775" s="1060"/>
      <c r="CV1775" s="1060"/>
      <c r="CW1775" s="1060"/>
      <c r="CX1775" s="1060"/>
    </row>
    <row r="1776" spans="35:102" ht="15" customHeight="1" x14ac:dyDescent="0.3">
      <c r="AI1776" s="1996">
        <v>48439110808</v>
      </c>
      <c r="AJ1776" s="1997" t="s">
        <v>1949</v>
      </c>
      <c r="AK1776" s="1997">
        <v>151016</v>
      </c>
      <c r="AL1776" s="1998" t="s">
        <v>1729</v>
      </c>
      <c r="AM1776" s="1998">
        <v>4</v>
      </c>
      <c r="AN1776" s="1997" t="s">
        <v>192</v>
      </c>
      <c r="BX1776"/>
      <c r="BY1776"/>
      <c r="BZ1776"/>
      <c r="CA1776"/>
      <c r="CB1776"/>
      <c r="CD1776" s="1060"/>
      <c r="CE1776" s="1286"/>
      <c r="CF1776" s="1060"/>
      <c r="CG1776" s="1060"/>
      <c r="CH1776" s="1060"/>
      <c r="CK1776" s="1645"/>
      <c r="CL1776" s="1645"/>
      <c r="CM1776" s="1645"/>
      <c r="CN1776"/>
      <c r="CO1776"/>
      <c r="CP1776"/>
      <c r="CQ1776"/>
      <c r="CR1776"/>
      <c r="CS1776" s="1060"/>
      <c r="CT1776" s="1060"/>
      <c r="CU1776" s="1060"/>
      <c r="CV1776" s="1060"/>
      <c r="CW1776" s="1060"/>
      <c r="CX1776" s="1060"/>
    </row>
    <row r="1777" spans="35:102" ht="15" customHeight="1" x14ac:dyDescent="0.3">
      <c r="AI1777" s="1774">
        <v>48439110809</v>
      </c>
      <c r="AJ1777" s="1993" t="s">
        <v>1949</v>
      </c>
      <c r="AK1777" s="1993">
        <v>88833</v>
      </c>
      <c r="AL1777" s="1994" t="s">
        <v>1729</v>
      </c>
      <c r="AM1777" s="1994">
        <v>4.9000000000000004</v>
      </c>
      <c r="AN1777" s="1993" t="s">
        <v>192</v>
      </c>
      <c r="BX1777"/>
      <c r="BY1777"/>
      <c r="BZ1777"/>
      <c r="CA1777"/>
      <c r="CB1777"/>
      <c r="CD1777" s="1060"/>
      <c r="CE1777" s="1286"/>
      <c r="CF1777" s="1060"/>
      <c r="CG1777" s="1060"/>
      <c r="CH1777" s="1060"/>
      <c r="CK1777" s="1645"/>
      <c r="CL1777" s="1645"/>
      <c r="CM1777" s="1645"/>
      <c r="CN1777"/>
      <c r="CO1777"/>
      <c r="CP1777"/>
      <c r="CQ1777"/>
      <c r="CR1777"/>
      <c r="CS1777" s="1060"/>
      <c r="CT1777" s="1060"/>
      <c r="CU1777" s="1060"/>
      <c r="CV1777" s="1060"/>
      <c r="CW1777" s="1060"/>
      <c r="CX1777" s="1060"/>
    </row>
    <row r="1778" spans="35:102" ht="15" customHeight="1" x14ac:dyDescent="0.3">
      <c r="AI1778" s="1996">
        <v>48439110901</v>
      </c>
      <c r="AJ1778" s="1997" t="s">
        <v>1949</v>
      </c>
      <c r="AK1778" s="1997">
        <v>87950</v>
      </c>
      <c r="AL1778" s="1998" t="s">
        <v>1729</v>
      </c>
      <c r="AM1778" s="1998">
        <v>3.5</v>
      </c>
      <c r="AN1778" s="1997" t="s">
        <v>192</v>
      </c>
      <c r="BX1778"/>
      <c r="BY1778"/>
      <c r="BZ1778"/>
      <c r="CA1778"/>
      <c r="CB1778"/>
      <c r="CD1778" s="1060"/>
      <c r="CE1778" s="1286"/>
      <c r="CF1778" s="1060"/>
      <c r="CG1778" s="1060"/>
      <c r="CH1778" s="1060"/>
      <c r="CK1778" s="1645"/>
      <c r="CL1778" s="1645"/>
      <c r="CM1778" s="1645"/>
      <c r="CN1778"/>
      <c r="CO1778"/>
      <c r="CP1778"/>
      <c r="CQ1778"/>
      <c r="CR1778"/>
      <c r="CS1778" s="1060"/>
      <c r="CT1778" s="1060"/>
      <c r="CU1778" s="1060"/>
      <c r="CV1778" s="1060"/>
      <c r="CW1778" s="1060"/>
      <c r="CX1778" s="1060"/>
    </row>
    <row r="1779" spans="35:102" ht="15" customHeight="1" x14ac:dyDescent="0.3">
      <c r="AI1779" s="1774">
        <v>48439110903</v>
      </c>
      <c r="AJ1779" s="1993" t="s">
        <v>1949</v>
      </c>
      <c r="AK1779" s="1993">
        <v>77500</v>
      </c>
      <c r="AL1779" s="1994" t="s">
        <v>1727</v>
      </c>
      <c r="AM1779" s="1994">
        <v>4.2</v>
      </c>
      <c r="AN1779" s="1993" t="s">
        <v>192</v>
      </c>
      <c r="BX1779"/>
      <c r="BY1779"/>
      <c r="BZ1779"/>
      <c r="CA1779"/>
      <c r="CB1779"/>
      <c r="CD1779" s="1060"/>
      <c r="CE1779" s="1286"/>
      <c r="CF1779" s="1060"/>
      <c r="CG1779" s="1060"/>
      <c r="CH1779" s="1060"/>
      <c r="CK1779" s="1645"/>
      <c r="CL1779" s="1645"/>
      <c r="CM1779" s="1645"/>
      <c r="CN1779"/>
      <c r="CO1779"/>
      <c r="CP1779"/>
      <c r="CQ1779"/>
      <c r="CR1779"/>
      <c r="CS1779" s="1060"/>
      <c r="CT1779" s="1060"/>
      <c r="CU1779" s="1060"/>
      <c r="CV1779" s="1060"/>
      <c r="CW1779" s="1060"/>
      <c r="CX1779" s="1060"/>
    </row>
    <row r="1780" spans="35:102" ht="15" customHeight="1" x14ac:dyDescent="0.3">
      <c r="AI1780" s="1996">
        <v>48439110905</v>
      </c>
      <c r="AJ1780" s="1997" t="s">
        <v>1949</v>
      </c>
      <c r="AK1780" s="1997">
        <v>85688</v>
      </c>
      <c r="AL1780" s="1998" t="s">
        <v>1729</v>
      </c>
      <c r="AM1780" s="1998">
        <v>3.5</v>
      </c>
      <c r="AN1780" s="1997" t="s">
        <v>192</v>
      </c>
      <c r="BX1780"/>
      <c r="BY1780"/>
      <c r="BZ1780"/>
      <c r="CA1780"/>
      <c r="CB1780"/>
      <c r="CD1780" s="1060"/>
      <c r="CE1780" s="1286"/>
      <c r="CF1780" s="1060"/>
      <c r="CG1780" s="1060"/>
      <c r="CH1780" s="1060"/>
      <c r="CK1780" s="1645"/>
      <c r="CL1780" s="1645"/>
      <c r="CM1780" s="1645"/>
      <c r="CN1780"/>
      <c r="CO1780"/>
      <c r="CP1780"/>
      <c r="CQ1780"/>
      <c r="CR1780"/>
      <c r="CS1780" s="1060"/>
      <c r="CT1780" s="1060"/>
      <c r="CU1780" s="1060"/>
      <c r="CV1780" s="1060"/>
      <c r="CW1780" s="1060"/>
      <c r="CX1780" s="1060"/>
    </row>
    <row r="1781" spans="35:102" ht="15" customHeight="1" x14ac:dyDescent="0.3">
      <c r="AI1781" s="1774">
        <v>48439110906</v>
      </c>
      <c r="AJ1781" s="1993" t="s">
        <v>1949</v>
      </c>
      <c r="AK1781" s="1993">
        <v>66150</v>
      </c>
      <c r="AL1781" s="1994" t="s">
        <v>1727</v>
      </c>
      <c r="AM1781" s="1994">
        <v>6.8</v>
      </c>
      <c r="AN1781" s="1993" t="s">
        <v>192</v>
      </c>
      <c r="BX1781"/>
      <c r="BY1781"/>
      <c r="BZ1781"/>
      <c r="CA1781"/>
      <c r="CB1781"/>
      <c r="CD1781" s="1060"/>
      <c r="CE1781" s="1286"/>
      <c r="CF1781" s="1060"/>
      <c r="CG1781" s="1060"/>
      <c r="CH1781" s="1060"/>
      <c r="CK1781" s="1645"/>
      <c r="CL1781" s="1645"/>
      <c r="CM1781" s="1645"/>
      <c r="CN1781"/>
      <c r="CO1781"/>
      <c r="CP1781"/>
      <c r="CQ1781"/>
      <c r="CR1781"/>
      <c r="CS1781" s="1060"/>
      <c r="CT1781" s="1060"/>
      <c r="CU1781" s="1060"/>
      <c r="CV1781" s="1060"/>
      <c r="CW1781" s="1060"/>
      <c r="CX1781" s="1060"/>
    </row>
    <row r="1782" spans="35:102" ht="15" customHeight="1" x14ac:dyDescent="0.3">
      <c r="AI1782" s="1996">
        <v>48439110907</v>
      </c>
      <c r="AJ1782" s="1997" t="s">
        <v>1949</v>
      </c>
      <c r="AK1782" s="1997">
        <v>75192</v>
      </c>
      <c r="AL1782" s="1998" t="s">
        <v>1727</v>
      </c>
      <c r="AM1782" s="1998">
        <v>3.2</v>
      </c>
      <c r="AN1782" s="1997" t="s">
        <v>192</v>
      </c>
      <c r="BX1782"/>
      <c r="BY1782"/>
      <c r="BZ1782"/>
      <c r="CA1782"/>
      <c r="CB1782"/>
      <c r="CD1782" s="1060"/>
      <c r="CE1782" s="1286"/>
      <c r="CF1782" s="1060"/>
      <c r="CG1782" s="1060"/>
      <c r="CH1782" s="1060"/>
      <c r="CK1782" s="1645"/>
      <c r="CL1782" s="1645"/>
      <c r="CM1782" s="1645"/>
      <c r="CN1782"/>
      <c r="CO1782"/>
      <c r="CP1782"/>
      <c r="CQ1782"/>
      <c r="CR1782"/>
      <c r="CS1782" s="1060"/>
      <c r="CT1782" s="1060"/>
      <c r="CU1782" s="1060"/>
      <c r="CV1782" s="1060"/>
      <c r="CW1782" s="1060"/>
      <c r="CX1782" s="1060"/>
    </row>
    <row r="1783" spans="35:102" ht="15" customHeight="1" x14ac:dyDescent="0.3">
      <c r="AI1783" s="1774">
        <v>48439111003</v>
      </c>
      <c r="AJ1783" s="1993" t="s">
        <v>1949</v>
      </c>
      <c r="AK1783" s="1993">
        <v>74265</v>
      </c>
      <c r="AL1783" s="1994" t="s">
        <v>1727</v>
      </c>
      <c r="AM1783" s="1994">
        <v>8.8000000000000007</v>
      </c>
      <c r="AN1783" s="1993" t="s">
        <v>192</v>
      </c>
      <c r="BX1783"/>
      <c r="BY1783"/>
      <c r="BZ1783"/>
      <c r="CA1783"/>
      <c r="CB1783"/>
      <c r="CD1783" s="1060"/>
      <c r="CE1783" s="1286"/>
      <c r="CF1783" s="1060"/>
      <c r="CG1783" s="1060"/>
      <c r="CH1783" s="1060"/>
      <c r="CK1783" s="1645"/>
      <c r="CL1783" s="1645"/>
      <c r="CM1783" s="1645"/>
      <c r="CN1783"/>
      <c r="CO1783"/>
      <c r="CP1783"/>
      <c r="CQ1783"/>
      <c r="CR1783"/>
      <c r="CS1783" s="1060"/>
      <c r="CT1783" s="1060"/>
      <c r="CU1783" s="1060"/>
      <c r="CV1783" s="1060"/>
      <c r="CW1783" s="1060"/>
      <c r="CX1783" s="1060"/>
    </row>
    <row r="1784" spans="35:102" ht="15" customHeight="1" x14ac:dyDescent="0.3">
      <c r="AI1784" s="1996">
        <v>48439111005</v>
      </c>
      <c r="AJ1784" s="1997" t="s">
        <v>1949</v>
      </c>
      <c r="AK1784" s="1997">
        <v>43750</v>
      </c>
      <c r="AL1784" s="1998" t="s">
        <v>1728</v>
      </c>
      <c r="AM1784" s="1998">
        <v>27.6</v>
      </c>
      <c r="AN1784" s="1997" t="s">
        <v>193</v>
      </c>
      <c r="BX1784"/>
      <c r="BY1784"/>
      <c r="BZ1784"/>
      <c r="CA1784"/>
      <c r="CB1784"/>
      <c r="CD1784" s="1060"/>
      <c r="CE1784" s="1286"/>
      <c r="CF1784" s="1060"/>
      <c r="CG1784" s="1060"/>
      <c r="CH1784" s="1060"/>
      <c r="CK1784" s="1645"/>
      <c r="CL1784" s="1645"/>
      <c r="CM1784" s="1645"/>
      <c r="CN1784"/>
      <c r="CO1784"/>
      <c r="CP1784"/>
      <c r="CQ1784"/>
      <c r="CR1784"/>
      <c r="CS1784" s="1060"/>
      <c r="CT1784" s="1060"/>
      <c r="CU1784" s="1060"/>
      <c r="CV1784" s="1060"/>
      <c r="CW1784" s="1060"/>
      <c r="CX1784" s="1060"/>
    </row>
    <row r="1785" spans="35:102" ht="15" customHeight="1" x14ac:dyDescent="0.3">
      <c r="AI1785" s="1774">
        <v>48439111008</v>
      </c>
      <c r="AJ1785" s="1993" t="s">
        <v>1949</v>
      </c>
      <c r="AK1785" s="1993">
        <v>67768</v>
      </c>
      <c r="AL1785" s="1994" t="s">
        <v>1727</v>
      </c>
      <c r="AM1785" s="1994">
        <v>9.1999999999999993</v>
      </c>
      <c r="AN1785" s="1993" t="s">
        <v>192</v>
      </c>
      <c r="BX1785"/>
      <c r="BY1785"/>
      <c r="BZ1785"/>
      <c r="CA1785"/>
      <c r="CB1785"/>
      <c r="CD1785" s="1060"/>
      <c r="CE1785" s="1286"/>
      <c r="CF1785" s="1060"/>
      <c r="CG1785" s="1060"/>
      <c r="CH1785" s="1060"/>
      <c r="CK1785" s="1645"/>
      <c r="CL1785" s="1645"/>
      <c r="CM1785" s="1645"/>
      <c r="CN1785"/>
      <c r="CO1785"/>
      <c r="CP1785"/>
      <c r="CQ1785"/>
      <c r="CR1785"/>
      <c r="CS1785" s="1060"/>
      <c r="CT1785" s="1060"/>
      <c r="CU1785" s="1060"/>
      <c r="CV1785" s="1060"/>
      <c r="CW1785" s="1060"/>
      <c r="CX1785" s="1060"/>
    </row>
    <row r="1786" spans="35:102" ht="15" customHeight="1" x14ac:dyDescent="0.3">
      <c r="AI1786" s="1996">
        <v>48439111010</v>
      </c>
      <c r="AJ1786" s="1997" t="s">
        <v>1949</v>
      </c>
      <c r="AK1786" s="1997">
        <v>78125</v>
      </c>
      <c r="AL1786" s="1998" t="s">
        <v>1727</v>
      </c>
      <c r="AM1786" s="1998">
        <v>3.1</v>
      </c>
      <c r="AN1786" s="1997" t="s">
        <v>192</v>
      </c>
      <c r="BX1786"/>
      <c r="BY1786"/>
      <c r="BZ1786"/>
      <c r="CA1786"/>
      <c r="CB1786"/>
      <c r="CD1786" s="1060"/>
      <c r="CE1786" s="1286"/>
      <c r="CF1786" s="1060"/>
      <c r="CG1786" s="1060"/>
      <c r="CH1786" s="1060"/>
      <c r="CK1786" s="1645"/>
      <c r="CL1786" s="1645"/>
      <c r="CM1786" s="1645"/>
      <c r="CN1786"/>
      <c r="CO1786"/>
      <c r="CP1786"/>
      <c r="CQ1786"/>
      <c r="CR1786"/>
      <c r="CS1786" s="1060"/>
      <c r="CT1786" s="1060"/>
      <c r="CU1786" s="1060"/>
      <c r="CV1786" s="1060"/>
      <c r="CW1786" s="1060"/>
      <c r="CX1786" s="1060"/>
    </row>
    <row r="1787" spans="35:102" ht="15" customHeight="1" x14ac:dyDescent="0.3">
      <c r="AI1787" s="1774">
        <v>48439111011</v>
      </c>
      <c r="AJ1787" s="1993" t="s">
        <v>1949</v>
      </c>
      <c r="AK1787" s="1993">
        <v>76699</v>
      </c>
      <c r="AL1787" s="1994" t="s">
        <v>1727</v>
      </c>
      <c r="AM1787" s="1994">
        <v>6.6</v>
      </c>
      <c r="AN1787" s="1993" t="s">
        <v>192</v>
      </c>
      <c r="BX1787"/>
      <c r="BY1787"/>
      <c r="BZ1787"/>
      <c r="CA1787"/>
      <c r="CB1787"/>
      <c r="CD1787" s="1060"/>
      <c r="CE1787" s="1286"/>
      <c r="CF1787" s="1060"/>
      <c r="CG1787" s="1060"/>
      <c r="CH1787" s="1060"/>
      <c r="CK1787" s="1645"/>
      <c r="CL1787" s="1645"/>
      <c r="CM1787" s="1645"/>
      <c r="CN1787"/>
      <c r="CO1787"/>
      <c r="CP1787"/>
      <c r="CQ1787"/>
      <c r="CR1787"/>
      <c r="CS1787" s="1060"/>
      <c r="CT1787" s="1060"/>
      <c r="CU1787" s="1060"/>
      <c r="CV1787" s="1060"/>
      <c r="CW1787" s="1060"/>
      <c r="CX1787" s="1060"/>
    </row>
    <row r="1788" spans="35:102" ht="15" customHeight="1" x14ac:dyDescent="0.3">
      <c r="AI1788" s="1996">
        <v>48439111012</v>
      </c>
      <c r="AJ1788" s="1997" t="s">
        <v>1949</v>
      </c>
      <c r="AK1788" s="1997">
        <v>74000</v>
      </c>
      <c r="AL1788" s="1998" t="s">
        <v>1727</v>
      </c>
      <c r="AM1788" s="1998">
        <v>14.2</v>
      </c>
      <c r="AN1788" s="1997" t="s">
        <v>192</v>
      </c>
      <c r="BX1788"/>
      <c r="BY1788"/>
      <c r="BZ1788"/>
      <c r="CA1788"/>
      <c r="CB1788"/>
      <c r="CD1788" s="1060"/>
      <c r="CE1788" s="1286"/>
      <c r="CF1788" s="1060"/>
      <c r="CG1788" s="1060"/>
      <c r="CH1788" s="1060"/>
      <c r="CK1788" s="1645"/>
      <c r="CL1788" s="1645"/>
      <c r="CM1788" s="1645"/>
      <c r="CN1788"/>
      <c r="CO1788"/>
      <c r="CP1788"/>
      <c r="CQ1788"/>
      <c r="CR1788"/>
      <c r="CS1788" s="1060"/>
      <c r="CT1788" s="1060"/>
      <c r="CU1788" s="1060"/>
      <c r="CV1788" s="1060"/>
      <c r="CW1788" s="1060"/>
      <c r="CX1788" s="1060"/>
    </row>
    <row r="1789" spans="35:102" ht="15" customHeight="1" x14ac:dyDescent="0.3">
      <c r="AI1789" s="1774">
        <v>48439111013</v>
      </c>
      <c r="AJ1789" s="1993" t="s">
        <v>1949</v>
      </c>
      <c r="AK1789" s="1993">
        <v>63160</v>
      </c>
      <c r="AL1789" s="1994" t="s">
        <v>1727</v>
      </c>
      <c r="AM1789" s="1994">
        <v>12.7</v>
      </c>
      <c r="AN1789" s="1993" t="s">
        <v>192</v>
      </c>
      <c r="BX1789"/>
      <c r="BY1789"/>
      <c r="BZ1789"/>
      <c r="CA1789"/>
      <c r="CB1789"/>
      <c r="CD1789" s="1060"/>
      <c r="CE1789" s="1286"/>
      <c r="CF1789" s="1060"/>
      <c r="CG1789" s="1060"/>
      <c r="CH1789" s="1060"/>
      <c r="CK1789" s="1645"/>
      <c r="CL1789" s="1645"/>
      <c r="CM1789" s="1645"/>
      <c r="CN1789"/>
      <c r="CO1789"/>
      <c r="CP1789"/>
      <c r="CQ1789"/>
      <c r="CR1789"/>
      <c r="CS1789" s="1060"/>
      <c r="CT1789" s="1060"/>
      <c r="CU1789" s="1060"/>
      <c r="CV1789" s="1060"/>
      <c r="CW1789" s="1060"/>
      <c r="CX1789" s="1060"/>
    </row>
    <row r="1790" spans="35:102" ht="15" customHeight="1" x14ac:dyDescent="0.3">
      <c r="AI1790" s="1996">
        <v>48439111015</v>
      </c>
      <c r="AJ1790" s="1997" t="s">
        <v>1949</v>
      </c>
      <c r="AK1790" s="1997">
        <v>51806</v>
      </c>
      <c r="AL1790" s="1998" t="s">
        <v>1728</v>
      </c>
      <c r="AM1790" s="1998">
        <v>16.399999999999999</v>
      </c>
      <c r="AN1790" s="1997" t="s">
        <v>192</v>
      </c>
      <c r="BX1790"/>
      <c r="BY1790"/>
      <c r="BZ1790"/>
      <c r="CA1790"/>
      <c r="CB1790"/>
      <c r="CD1790" s="1060"/>
      <c r="CE1790" s="1286"/>
      <c r="CF1790" s="1060"/>
      <c r="CG1790" s="1060"/>
      <c r="CH1790" s="1060"/>
      <c r="CK1790" s="1645"/>
      <c r="CL1790" s="1645"/>
      <c r="CM1790" s="1645"/>
      <c r="CN1790"/>
      <c r="CO1790"/>
      <c r="CP1790"/>
      <c r="CQ1790"/>
      <c r="CR1790"/>
      <c r="CS1790" s="1060"/>
      <c r="CT1790" s="1060"/>
      <c r="CU1790" s="1060"/>
      <c r="CV1790" s="1060"/>
      <c r="CW1790" s="1060"/>
      <c r="CX1790" s="1060"/>
    </row>
    <row r="1791" spans="35:102" ht="15" customHeight="1" x14ac:dyDescent="0.3">
      <c r="AI1791" s="1774">
        <v>48439111016</v>
      </c>
      <c r="AJ1791" s="1993" t="s">
        <v>1949</v>
      </c>
      <c r="AK1791" s="1993">
        <v>89641</v>
      </c>
      <c r="AL1791" s="1994" t="s">
        <v>1729</v>
      </c>
      <c r="AM1791" s="1994">
        <v>4.5</v>
      </c>
      <c r="AN1791" s="1993" t="s">
        <v>192</v>
      </c>
      <c r="BX1791"/>
      <c r="BY1791"/>
      <c r="BZ1791"/>
      <c r="CA1791"/>
      <c r="CB1791"/>
      <c r="CD1791" s="1060"/>
      <c r="CE1791" s="1286"/>
      <c r="CF1791" s="1060"/>
      <c r="CG1791" s="1060"/>
      <c r="CH1791" s="1060"/>
      <c r="CK1791" s="1645"/>
      <c r="CL1791" s="1645"/>
      <c r="CM1791" s="1645"/>
      <c r="CN1791"/>
      <c r="CO1791"/>
      <c r="CP1791"/>
      <c r="CQ1791"/>
      <c r="CR1791"/>
      <c r="CS1791" s="1060"/>
      <c r="CT1791" s="1060"/>
      <c r="CU1791" s="1060"/>
      <c r="CV1791" s="1060"/>
      <c r="CW1791" s="1060"/>
      <c r="CX1791" s="1060"/>
    </row>
    <row r="1792" spans="35:102" ht="15" customHeight="1" x14ac:dyDescent="0.3">
      <c r="AI1792" s="1996">
        <v>48439111017</v>
      </c>
      <c r="AJ1792" s="1997" t="s">
        <v>1949</v>
      </c>
      <c r="AK1792" s="1997">
        <v>105761</v>
      </c>
      <c r="AL1792" s="1998" t="s">
        <v>1729</v>
      </c>
      <c r="AM1792" s="1998">
        <v>4.3</v>
      </c>
      <c r="AN1792" s="1997" t="s">
        <v>192</v>
      </c>
      <c r="BX1792"/>
      <c r="BY1792"/>
      <c r="BZ1792"/>
      <c r="CA1792"/>
      <c r="CB1792"/>
      <c r="CD1792" s="1060"/>
      <c r="CE1792" s="1286"/>
      <c r="CF1792" s="1060"/>
      <c r="CG1792" s="1060"/>
      <c r="CH1792" s="1060"/>
      <c r="CK1792" s="1645"/>
      <c r="CL1792" s="1645"/>
      <c r="CM1792" s="1645"/>
      <c r="CN1792"/>
      <c r="CO1792"/>
      <c r="CP1792"/>
      <c r="CQ1792"/>
      <c r="CR1792"/>
      <c r="CS1792" s="1060"/>
      <c r="CT1792" s="1060"/>
      <c r="CU1792" s="1060"/>
      <c r="CV1792" s="1060"/>
      <c r="CW1792" s="1060"/>
      <c r="CX1792" s="1060"/>
    </row>
    <row r="1793" spans="35:102" ht="15" customHeight="1" x14ac:dyDescent="0.3">
      <c r="AI1793" s="1774">
        <v>48439111018</v>
      </c>
      <c r="AJ1793" s="1993" t="s">
        <v>1949</v>
      </c>
      <c r="AK1793" s="1993">
        <v>93177</v>
      </c>
      <c r="AL1793" s="1994" t="s">
        <v>1729</v>
      </c>
      <c r="AM1793" s="1994">
        <v>4.5999999999999996</v>
      </c>
      <c r="AN1793" s="1993" t="s">
        <v>192</v>
      </c>
      <c r="BX1793"/>
      <c r="BY1793"/>
      <c r="BZ1793"/>
      <c r="CA1793"/>
      <c r="CB1793"/>
      <c r="CD1793" s="1060"/>
      <c r="CE1793" s="1286"/>
      <c r="CF1793" s="1060"/>
      <c r="CG1793" s="1060"/>
      <c r="CH1793" s="1060"/>
      <c r="CK1793" s="1645"/>
      <c r="CL1793" s="1645"/>
      <c r="CM1793" s="1645"/>
      <c r="CN1793"/>
      <c r="CO1793"/>
      <c r="CP1793"/>
      <c r="CQ1793"/>
      <c r="CR1793"/>
      <c r="CS1793" s="1060"/>
      <c r="CT1793" s="1060"/>
      <c r="CU1793" s="1060"/>
      <c r="CV1793" s="1060"/>
      <c r="CW1793" s="1060"/>
      <c r="CX1793" s="1060"/>
    </row>
    <row r="1794" spans="35:102" ht="15" customHeight="1" x14ac:dyDescent="0.3">
      <c r="AI1794" s="1996">
        <v>48439111102</v>
      </c>
      <c r="AJ1794" s="1997" t="s">
        <v>1949</v>
      </c>
      <c r="AK1794" s="1997">
        <v>40393</v>
      </c>
      <c r="AL1794" s="1998" t="s">
        <v>1730</v>
      </c>
      <c r="AM1794" s="1998">
        <v>29.3</v>
      </c>
      <c r="AN1794" s="1997" t="s">
        <v>193</v>
      </c>
      <c r="BX1794"/>
      <c r="BY1794"/>
      <c r="BZ1794"/>
      <c r="CA1794"/>
      <c r="CB1794"/>
      <c r="CD1794" s="1060"/>
      <c r="CE1794" s="1286"/>
      <c r="CF1794" s="1060"/>
      <c r="CG1794" s="1060"/>
      <c r="CH1794" s="1060"/>
      <c r="CK1794" s="1645"/>
      <c r="CL1794" s="1645"/>
      <c r="CM1794" s="1645"/>
      <c r="CN1794"/>
      <c r="CO1794"/>
      <c r="CP1794"/>
      <c r="CQ1794"/>
      <c r="CR1794"/>
      <c r="CS1794" s="1060"/>
      <c r="CT1794" s="1060"/>
      <c r="CU1794" s="1060"/>
      <c r="CV1794" s="1060"/>
      <c r="CW1794" s="1060"/>
      <c r="CX1794" s="1060"/>
    </row>
    <row r="1795" spans="35:102" ht="15" customHeight="1" x14ac:dyDescent="0.3">
      <c r="AI1795" s="1774">
        <v>48439111103</v>
      </c>
      <c r="AJ1795" s="1993" t="s">
        <v>1949</v>
      </c>
      <c r="AK1795" s="1993">
        <v>37813</v>
      </c>
      <c r="AL1795" s="1994" t="s">
        <v>1730</v>
      </c>
      <c r="AM1795" s="1994">
        <v>35.299999999999997</v>
      </c>
      <c r="AN1795" s="1993" t="s">
        <v>193</v>
      </c>
      <c r="BX1795"/>
      <c r="BY1795"/>
      <c r="BZ1795"/>
      <c r="CA1795"/>
      <c r="CB1795"/>
      <c r="CD1795" s="1060"/>
      <c r="CE1795" s="1286"/>
      <c r="CF1795" s="1060"/>
      <c r="CG1795" s="1060"/>
      <c r="CH1795" s="1060"/>
      <c r="CK1795" s="1645"/>
      <c r="CL1795" s="1645"/>
      <c r="CM1795" s="1645"/>
      <c r="CN1795"/>
      <c r="CO1795"/>
      <c r="CP1795"/>
      <c r="CQ1795"/>
      <c r="CR1795"/>
      <c r="CS1795" s="1060"/>
      <c r="CT1795" s="1060"/>
      <c r="CU1795" s="1060"/>
      <c r="CV1795" s="1060"/>
      <c r="CW1795" s="1060"/>
      <c r="CX1795" s="1060"/>
    </row>
    <row r="1796" spans="35:102" ht="15" customHeight="1" x14ac:dyDescent="0.3">
      <c r="AI1796" s="1996">
        <v>48439111104</v>
      </c>
      <c r="AJ1796" s="1997" t="s">
        <v>1949</v>
      </c>
      <c r="AK1796" s="1997">
        <v>43177</v>
      </c>
      <c r="AL1796" s="1998" t="s">
        <v>1730</v>
      </c>
      <c r="AM1796" s="1998">
        <v>19.8</v>
      </c>
      <c r="AN1796" s="1997" t="s">
        <v>192</v>
      </c>
      <c r="BX1796"/>
      <c r="BY1796"/>
      <c r="BZ1796"/>
      <c r="CA1796"/>
      <c r="CB1796"/>
      <c r="CD1796" s="1060"/>
      <c r="CE1796" s="1286"/>
      <c r="CF1796" s="1060"/>
      <c r="CG1796" s="1060"/>
      <c r="CH1796" s="1060"/>
      <c r="CK1796" s="1645"/>
      <c r="CL1796" s="1645"/>
      <c r="CM1796" s="1645"/>
      <c r="CN1796"/>
      <c r="CO1796"/>
      <c r="CP1796"/>
      <c r="CQ1796"/>
      <c r="CR1796"/>
      <c r="CS1796" s="1060"/>
      <c r="CT1796" s="1060"/>
      <c r="CU1796" s="1060"/>
      <c r="CV1796" s="1060"/>
      <c r="CW1796" s="1060"/>
      <c r="CX1796" s="1060"/>
    </row>
    <row r="1797" spans="35:102" ht="15" customHeight="1" x14ac:dyDescent="0.3">
      <c r="AI1797" s="1774">
        <v>48439111202</v>
      </c>
      <c r="AJ1797" s="1993" t="s">
        <v>1949</v>
      </c>
      <c r="AK1797" s="1993">
        <v>40014</v>
      </c>
      <c r="AL1797" s="1994" t="s">
        <v>1730</v>
      </c>
      <c r="AM1797" s="1994">
        <v>21.1</v>
      </c>
      <c r="AN1797" s="1993" t="s">
        <v>193</v>
      </c>
      <c r="BX1797"/>
      <c r="BY1797"/>
      <c r="BZ1797"/>
      <c r="CA1797"/>
      <c r="CB1797"/>
      <c r="CD1797" s="1060"/>
      <c r="CE1797" s="1286"/>
      <c r="CF1797" s="1060"/>
      <c r="CG1797" s="1060"/>
      <c r="CH1797" s="1060"/>
      <c r="CK1797" s="1645"/>
      <c r="CL1797" s="1645"/>
      <c r="CM1797" s="1645"/>
      <c r="CN1797"/>
      <c r="CO1797"/>
      <c r="CP1797"/>
      <c r="CQ1797"/>
      <c r="CR1797"/>
      <c r="CS1797" s="1060"/>
      <c r="CT1797" s="1060"/>
      <c r="CU1797" s="1060"/>
      <c r="CV1797" s="1060"/>
      <c r="CW1797" s="1060"/>
      <c r="CX1797" s="1060"/>
    </row>
    <row r="1798" spans="35:102" ht="15" customHeight="1" x14ac:dyDescent="0.3">
      <c r="AI1798" s="1996">
        <v>48439111203</v>
      </c>
      <c r="AJ1798" s="1997" t="s">
        <v>1949</v>
      </c>
      <c r="AK1798" s="1997">
        <v>76144</v>
      </c>
      <c r="AL1798" s="1998" t="s">
        <v>1727</v>
      </c>
      <c r="AM1798" s="1998">
        <v>14.3</v>
      </c>
      <c r="AN1798" s="1997" t="s">
        <v>192</v>
      </c>
      <c r="BX1798"/>
      <c r="BY1798"/>
      <c r="BZ1798"/>
      <c r="CA1798"/>
      <c r="CB1798"/>
      <c r="CD1798" s="1060"/>
      <c r="CE1798" s="1286"/>
      <c r="CF1798" s="1060"/>
      <c r="CG1798" s="1060"/>
      <c r="CH1798" s="1060"/>
      <c r="CK1798" s="1645"/>
      <c r="CL1798" s="1645"/>
      <c r="CM1798" s="1645"/>
      <c r="CN1798"/>
      <c r="CO1798"/>
      <c r="CP1798"/>
      <c r="CQ1798"/>
      <c r="CR1798"/>
      <c r="CS1798" s="1060"/>
      <c r="CT1798" s="1060"/>
      <c r="CU1798" s="1060"/>
      <c r="CV1798" s="1060"/>
      <c r="CW1798" s="1060"/>
      <c r="CX1798" s="1060"/>
    </row>
    <row r="1799" spans="35:102" ht="15" customHeight="1" x14ac:dyDescent="0.3">
      <c r="AI1799" s="1774">
        <v>48439111204</v>
      </c>
      <c r="AJ1799" s="1993" t="s">
        <v>1949</v>
      </c>
      <c r="AK1799" s="1993">
        <v>70376</v>
      </c>
      <c r="AL1799" s="1994" t="s">
        <v>1727</v>
      </c>
      <c r="AM1799" s="1994">
        <v>12.9</v>
      </c>
      <c r="AN1799" s="1993" t="s">
        <v>192</v>
      </c>
      <c r="BX1799"/>
      <c r="BY1799"/>
      <c r="BZ1799"/>
      <c r="CA1799"/>
      <c r="CB1799"/>
      <c r="CD1799" s="1060"/>
      <c r="CE1799" s="1286"/>
      <c r="CF1799" s="1060"/>
      <c r="CG1799" s="1060"/>
      <c r="CH1799" s="1060"/>
      <c r="CK1799" s="1645"/>
      <c r="CL1799" s="1645"/>
      <c r="CM1799" s="1645"/>
      <c r="CN1799"/>
      <c r="CO1799"/>
      <c r="CP1799"/>
      <c r="CQ1799"/>
      <c r="CR1799"/>
      <c r="CS1799" s="1060"/>
      <c r="CT1799" s="1060"/>
      <c r="CU1799" s="1060"/>
      <c r="CV1799" s="1060"/>
      <c r="CW1799" s="1060"/>
      <c r="CX1799" s="1060"/>
    </row>
    <row r="1800" spans="35:102" ht="15" customHeight="1" x14ac:dyDescent="0.3">
      <c r="AI1800" s="1996">
        <v>48439111301</v>
      </c>
      <c r="AJ1800" s="1997" t="s">
        <v>1949</v>
      </c>
      <c r="AK1800" s="1997">
        <v>83971</v>
      </c>
      <c r="AL1800" s="1998" t="s">
        <v>1729</v>
      </c>
      <c r="AM1800" s="1998">
        <v>6.3</v>
      </c>
      <c r="AN1800" s="1997" t="s">
        <v>192</v>
      </c>
      <c r="BX1800"/>
      <c r="BY1800"/>
      <c r="BZ1800"/>
      <c r="CA1800"/>
      <c r="CB1800"/>
      <c r="CD1800" s="1060"/>
      <c r="CE1800" s="1286"/>
      <c r="CF1800" s="1060"/>
      <c r="CG1800" s="1060"/>
      <c r="CH1800" s="1060"/>
      <c r="CK1800" s="1645"/>
      <c r="CL1800" s="1645"/>
      <c r="CM1800" s="1645"/>
      <c r="CN1800"/>
      <c r="CO1800"/>
      <c r="CP1800"/>
      <c r="CQ1800"/>
      <c r="CR1800"/>
      <c r="CS1800" s="1060"/>
      <c r="CT1800" s="1060"/>
      <c r="CU1800" s="1060"/>
      <c r="CV1800" s="1060"/>
      <c r="CW1800" s="1060"/>
      <c r="CX1800" s="1060"/>
    </row>
    <row r="1801" spans="35:102" ht="15" customHeight="1" x14ac:dyDescent="0.3">
      <c r="AI1801" s="1774">
        <v>48439111304</v>
      </c>
      <c r="AJ1801" s="1993" t="s">
        <v>1949</v>
      </c>
      <c r="AK1801" s="1993">
        <v>91268</v>
      </c>
      <c r="AL1801" s="1994" t="s">
        <v>1729</v>
      </c>
      <c r="AM1801" s="1994">
        <v>5</v>
      </c>
      <c r="AN1801" s="1993" t="s">
        <v>192</v>
      </c>
      <c r="BX1801"/>
      <c r="BY1801"/>
      <c r="BZ1801"/>
      <c r="CA1801"/>
      <c r="CB1801"/>
      <c r="CD1801" s="1060"/>
      <c r="CE1801" s="1286"/>
      <c r="CF1801" s="1060"/>
      <c r="CG1801" s="1060"/>
      <c r="CH1801" s="1060"/>
      <c r="CK1801" s="1645"/>
      <c r="CL1801" s="1645"/>
      <c r="CM1801" s="1645"/>
      <c r="CN1801"/>
      <c r="CO1801"/>
      <c r="CP1801"/>
      <c r="CQ1801"/>
      <c r="CR1801"/>
      <c r="CS1801" s="1060"/>
      <c r="CT1801" s="1060"/>
      <c r="CU1801" s="1060"/>
      <c r="CV1801" s="1060"/>
      <c r="CW1801" s="1060"/>
      <c r="CX1801" s="1060"/>
    </row>
    <row r="1802" spans="35:102" ht="15" customHeight="1" x14ac:dyDescent="0.3">
      <c r="AI1802" s="1996">
        <v>48439111306</v>
      </c>
      <c r="AJ1802" s="1997" t="s">
        <v>1949</v>
      </c>
      <c r="AK1802" s="1997">
        <v>75148</v>
      </c>
      <c r="AL1802" s="1998" t="s">
        <v>1727</v>
      </c>
      <c r="AM1802" s="1998">
        <v>16.7</v>
      </c>
      <c r="AN1802" s="1997" t="s">
        <v>192</v>
      </c>
      <c r="BX1802"/>
      <c r="BY1802"/>
      <c r="BZ1802"/>
      <c r="CA1802"/>
      <c r="CB1802"/>
      <c r="CD1802" s="1060"/>
      <c r="CE1802" s="1286"/>
      <c r="CF1802" s="1060"/>
      <c r="CG1802" s="1060"/>
      <c r="CH1802" s="1060"/>
      <c r="CK1802" s="1645"/>
      <c r="CL1802" s="1645"/>
      <c r="CM1802" s="1645"/>
      <c r="CN1802"/>
      <c r="CO1802"/>
      <c r="CP1802"/>
      <c r="CQ1802"/>
      <c r="CR1802"/>
      <c r="CS1802" s="1060"/>
      <c r="CT1802" s="1060"/>
      <c r="CU1802" s="1060"/>
      <c r="CV1802" s="1060"/>
      <c r="CW1802" s="1060"/>
      <c r="CX1802" s="1060"/>
    </row>
    <row r="1803" spans="35:102" ht="15" customHeight="1" x14ac:dyDescent="0.3">
      <c r="AI1803" s="1774">
        <v>48439111307</v>
      </c>
      <c r="AJ1803" s="1993" t="s">
        <v>1949</v>
      </c>
      <c r="AK1803" s="1993">
        <v>50984</v>
      </c>
      <c r="AL1803" s="1994" t="s">
        <v>1728</v>
      </c>
      <c r="AM1803" s="1994">
        <v>17.399999999999999</v>
      </c>
      <c r="AN1803" s="1993" t="s">
        <v>192</v>
      </c>
      <c r="BX1803"/>
      <c r="BY1803"/>
      <c r="BZ1803"/>
      <c r="CA1803"/>
      <c r="CB1803"/>
      <c r="CD1803" s="1060"/>
      <c r="CE1803" s="1286"/>
      <c r="CF1803" s="1060"/>
      <c r="CG1803" s="1060"/>
      <c r="CH1803" s="1060"/>
      <c r="CK1803" s="1645"/>
      <c r="CL1803" s="1645"/>
      <c r="CM1803" s="1645"/>
      <c r="CN1803"/>
      <c r="CO1803"/>
      <c r="CP1803"/>
      <c r="CQ1803"/>
      <c r="CR1803"/>
      <c r="CS1803" s="1060"/>
      <c r="CT1803" s="1060"/>
      <c r="CU1803" s="1060"/>
      <c r="CV1803" s="1060"/>
      <c r="CW1803" s="1060"/>
      <c r="CX1803" s="1060"/>
    </row>
    <row r="1804" spans="35:102" ht="15" customHeight="1" x14ac:dyDescent="0.3">
      <c r="AI1804" s="1996">
        <v>48439111308</v>
      </c>
      <c r="AJ1804" s="1997" t="s">
        <v>1949</v>
      </c>
      <c r="AK1804" s="1997">
        <v>57321</v>
      </c>
      <c r="AL1804" s="1998" t="s">
        <v>1728</v>
      </c>
      <c r="AM1804" s="1998">
        <v>10.8</v>
      </c>
      <c r="AN1804" s="1997" t="s">
        <v>192</v>
      </c>
      <c r="BX1804"/>
      <c r="BY1804"/>
      <c r="BZ1804"/>
      <c r="CA1804"/>
      <c r="CB1804"/>
      <c r="CD1804" s="1060"/>
      <c r="CE1804" s="1286"/>
      <c r="CF1804" s="1060"/>
      <c r="CG1804" s="1060"/>
      <c r="CH1804" s="1060"/>
      <c r="CK1804" s="1645"/>
      <c r="CL1804" s="1645"/>
      <c r="CM1804" s="1645"/>
      <c r="CN1804"/>
      <c r="CO1804"/>
      <c r="CP1804"/>
      <c r="CQ1804"/>
      <c r="CR1804"/>
      <c r="CS1804" s="1060"/>
      <c r="CT1804" s="1060"/>
      <c r="CU1804" s="1060"/>
      <c r="CV1804" s="1060"/>
      <c r="CW1804" s="1060"/>
      <c r="CX1804" s="1060"/>
    </row>
    <row r="1805" spans="35:102" ht="15" customHeight="1" x14ac:dyDescent="0.3">
      <c r="AI1805" s="1774">
        <v>48439111309</v>
      </c>
      <c r="AJ1805" s="1993" t="s">
        <v>1949</v>
      </c>
      <c r="AK1805" s="1993">
        <v>55817</v>
      </c>
      <c r="AL1805" s="1994" t="s">
        <v>1728</v>
      </c>
      <c r="AM1805" s="1994">
        <v>6.9</v>
      </c>
      <c r="AN1805" s="1993" t="s">
        <v>192</v>
      </c>
      <c r="BX1805"/>
      <c r="BY1805"/>
      <c r="BZ1805"/>
      <c r="CA1805"/>
      <c r="CB1805"/>
      <c r="CD1805" s="1060"/>
      <c r="CE1805" s="1286"/>
      <c r="CF1805" s="1060"/>
      <c r="CG1805" s="1060"/>
      <c r="CH1805" s="1060"/>
      <c r="CK1805" s="1645"/>
      <c r="CL1805" s="1645"/>
      <c r="CM1805" s="1645"/>
      <c r="CN1805"/>
      <c r="CO1805"/>
      <c r="CP1805"/>
      <c r="CQ1805"/>
      <c r="CR1805"/>
      <c r="CS1805" s="1060"/>
      <c r="CT1805" s="1060"/>
      <c r="CU1805" s="1060"/>
      <c r="CV1805" s="1060"/>
      <c r="CW1805" s="1060"/>
      <c r="CX1805" s="1060"/>
    </row>
    <row r="1806" spans="35:102" ht="15" customHeight="1" x14ac:dyDescent="0.3">
      <c r="AI1806" s="1996">
        <v>48439111310</v>
      </c>
      <c r="AJ1806" s="1997" t="s">
        <v>1949</v>
      </c>
      <c r="AK1806" s="1997">
        <v>87516</v>
      </c>
      <c r="AL1806" s="1998" t="s">
        <v>1729</v>
      </c>
      <c r="AM1806" s="1998">
        <v>13.3</v>
      </c>
      <c r="AN1806" s="1997" t="s">
        <v>192</v>
      </c>
      <c r="BX1806"/>
      <c r="BY1806"/>
      <c r="BZ1806"/>
      <c r="CA1806"/>
      <c r="CB1806"/>
      <c r="CD1806" s="1060"/>
      <c r="CE1806" s="1286"/>
      <c r="CF1806" s="1060"/>
      <c r="CG1806" s="1060"/>
      <c r="CH1806" s="1060"/>
      <c r="CK1806" s="1645"/>
      <c r="CL1806" s="1645"/>
      <c r="CM1806" s="1645"/>
      <c r="CN1806"/>
      <c r="CO1806"/>
      <c r="CP1806"/>
      <c r="CQ1806"/>
      <c r="CR1806"/>
      <c r="CS1806" s="1060"/>
      <c r="CT1806" s="1060"/>
      <c r="CU1806" s="1060"/>
      <c r="CV1806" s="1060"/>
      <c r="CW1806" s="1060"/>
      <c r="CX1806" s="1060"/>
    </row>
    <row r="1807" spans="35:102" ht="15" customHeight="1" x14ac:dyDescent="0.3">
      <c r="AI1807" s="1774">
        <v>48439111311</v>
      </c>
      <c r="AJ1807" s="1993" t="s">
        <v>1949</v>
      </c>
      <c r="AK1807" s="1993">
        <v>120048</v>
      </c>
      <c r="AL1807" s="1994" t="s">
        <v>1729</v>
      </c>
      <c r="AM1807" s="1994">
        <v>3.2</v>
      </c>
      <c r="AN1807" s="1993" t="s">
        <v>192</v>
      </c>
      <c r="BX1807"/>
      <c r="BY1807"/>
      <c r="BZ1807"/>
      <c r="CA1807"/>
      <c r="CB1807"/>
      <c r="CD1807" s="1060"/>
      <c r="CE1807" s="1286"/>
      <c r="CF1807" s="1060"/>
      <c r="CG1807" s="1060"/>
      <c r="CH1807" s="1060"/>
      <c r="CK1807" s="1645"/>
      <c r="CL1807" s="1645"/>
      <c r="CM1807" s="1645"/>
      <c r="CN1807"/>
      <c r="CO1807"/>
      <c r="CP1807"/>
      <c r="CQ1807"/>
      <c r="CR1807"/>
      <c r="CS1807" s="1060"/>
      <c r="CT1807" s="1060"/>
      <c r="CU1807" s="1060"/>
      <c r="CV1807" s="1060"/>
      <c r="CW1807" s="1060"/>
      <c r="CX1807" s="1060"/>
    </row>
    <row r="1808" spans="35:102" ht="15" customHeight="1" x14ac:dyDescent="0.3">
      <c r="AI1808" s="1996">
        <v>48439111312</v>
      </c>
      <c r="AJ1808" s="1997" t="s">
        <v>1949</v>
      </c>
      <c r="AK1808" s="1997">
        <v>145389</v>
      </c>
      <c r="AL1808" s="1998" t="s">
        <v>1729</v>
      </c>
      <c r="AM1808" s="1998">
        <v>4</v>
      </c>
      <c r="AN1808" s="1997" t="s">
        <v>192</v>
      </c>
      <c r="BX1808"/>
      <c r="BY1808"/>
      <c r="BZ1808"/>
      <c r="CA1808"/>
      <c r="CB1808"/>
      <c r="CD1808" s="1060"/>
      <c r="CE1808" s="1286"/>
      <c r="CF1808" s="1060"/>
      <c r="CG1808" s="1060"/>
      <c r="CH1808" s="1060"/>
      <c r="CK1808" s="1645"/>
      <c r="CL1808" s="1645"/>
      <c r="CM1808" s="1645"/>
      <c r="CN1808"/>
      <c r="CO1808"/>
      <c r="CP1808"/>
      <c r="CQ1808"/>
      <c r="CR1808"/>
      <c r="CS1808" s="1060"/>
      <c r="CT1808" s="1060"/>
      <c r="CU1808" s="1060"/>
      <c r="CV1808" s="1060"/>
      <c r="CW1808" s="1060"/>
      <c r="CX1808" s="1060"/>
    </row>
    <row r="1809" spans="35:102" ht="15" customHeight="1" x14ac:dyDescent="0.3">
      <c r="AI1809" s="1774">
        <v>48439111313</v>
      </c>
      <c r="AJ1809" s="1993" t="s">
        <v>1949</v>
      </c>
      <c r="AK1809" s="1993">
        <v>112616</v>
      </c>
      <c r="AL1809" s="1994" t="s">
        <v>1729</v>
      </c>
      <c r="AM1809" s="1994">
        <v>3.2</v>
      </c>
      <c r="AN1809" s="1993" t="s">
        <v>192</v>
      </c>
      <c r="BX1809"/>
      <c r="BY1809"/>
      <c r="BZ1809"/>
      <c r="CA1809"/>
      <c r="CB1809"/>
      <c r="CD1809" s="1060"/>
      <c r="CE1809" s="1286"/>
      <c r="CF1809" s="1060"/>
      <c r="CG1809" s="1060"/>
      <c r="CH1809" s="1060"/>
      <c r="CK1809" s="1645"/>
      <c r="CL1809" s="1645"/>
      <c r="CM1809" s="1645"/>
      <c r="CN1809"/>
      <c r="CO1809"/>
      <c r="CP1809"/>
      <c r="CQ1809"/>
      <c r="CR1809"/>
      <c r="CS1809" s="1060"/>
      <c r="CT1809" s="1060"/>
      <c r="CU1809" s="1060"/>
      <c r="CV1809" s="1060"/>
      <c r="CW1809" s="1060"/>
      <c r="CX1809" s="1060"/>
    </row>
    <row r="1810" spans="35:102" ht="15" customHeight="1" x14ac:dyDescent="0.3">
      <c r="AI1810" s="1996">
        <v>48439111314</v>
      </c>
      <c r="AJ1810" s="1997" t="s">
        <v>1949</v>
      </c>
      <c r="AK1810" s="1997">
        <v>116650</v>
      </c>
      <c r="AL1810" s="1998" t="s">
        <v>1729</v>
      </c>
      <c r="AM1810" s="1998">
        <v>0.4</v>
      </c>
      <c r="AN1810" s="1997" t="s">
        <v>192</v>
      </c>
      <c r="BX1810"/>
      <c r="BY1810"/>
      <c r="BZ1810"/>
      <c r="CA1810"/>
      <c r="CB1810"/>
      <c r="CD1810" s="1060"/>
      <c r="CE1810" s="1286"/>
      <c r="CF1810" s="1060"/>
      <c r="CG1810" s="1060"/>
      <c r="CH1810" s="1060"/>
      <c r="CK1810" s="1645"/>
      <c r="CL1810" s="1645"/>
      <c r="CM1810" s="1645"/>
      <c r="CN1810"/>
      <c r="CO1810"/>
      <c r="CP1810"/>
      <c r="CQ1810"/>
      <c r="CR1810"/>
      <c r="CS1810" s="1060"/>
      <c r="CT1810" s="1060"/>
      <c r="CU1810" s="1060"/>
      <c r="CV1810" s="1060"/>
      <c r="CW1810" s="1060"/>
      <c r="CX1810" s="1060"/>
    </row>
    <row r="1811" spans="35:102" ht="15" customHeight="1" x14ac:dyDescent="0.3">
      <c r="AI1811" s="1774">
        <v>48439111402</v>
      </c>
      <c r="AJ1811" s="1993" t="s">
        <v>1949</v>
      </c>
      <c r="AK1811" s="1993">
        <v>75194</v>
      </c>
      <c r="AL1811" s="1994" t="s">
        <v>1727</v>
      </c>
      <c r="AM1811" s="1994">
        <v>9.4</v>
      </c>
      <c r="AN1811" s="1993" t="s">
        <v>192</v>
      </c>
      <c r="BX1811"/>
      <c r="BY1811"/>
      <c r="BZ1811"/>
      <c r="CA1811"/>
      <c r="CB1811"/>
      <c r="CD1811" s="1060"/>
      <c r="CE1811" s="1286"/>
      <c r="CF1811" s="1060"/>
      <c r="CG1811" s="1060"/>
      <c r="CH1811" s="1060"/>
      <c r="CK1811" s="1645"/>
      <c r="CL1811" s="1645"/>
      <c r="CM1811" s="1645"/>
      <c r="CN1811"/>
      <c r="CO1811"/>
      <c r="CP1811"/>
      <c r="CQ1811"/>
      <c r="CR1811"/>
      <c r="CS1811" s="1060"/>
      <c r="CT1811" s="1060"/>
      <c r="CU1811" s="1060"/>
      <c r="CV1811" s="1060"/>
      <c r="CW1811" s="1060"/>
      <c r="CX1811" s="1060"/>
    </row>
    <row r="1812" spans="35:102" ht="15" customHeight="1" x14ac:dyDescent="0.3">
      <c r="AI1812" s="1996">
        <v>48439111404</v>
      </c>
      <c r="AJ1812" s="1997" t="s">
        <v>1949</v>
      </c>
      <c r="AK1812" s="1997">
        <v>55599</v>
      </c>
      <c r="AL1812" s="1998" t="s">
        <v>1728</v>
      </c>
      <c r="AM1812" s="1998">
        <v>11.9</v>
      </c>
      <c r="AN1812" s="1997" t="s">
        <v>192</v>
      </c>
      <c r="BX1812"/>
      <c r="BY1812"/>
      <c r="BZ1812"/>
      <c r="CA1812"/>
      <c r="CB1812"/>
      <c r="CD1812" s="1060"/>
      <c r="CE1812" s="1286"/>
      <c r="CF1812" s="1060"/>
      <c r="CG1812" s="1060"/>
      <c r="CH1812" s="1060"/>
      <c r="CK1812" s="1645"/>
      <c r="CL1812" s="1645"/>
      <c r="CM1812" s="1645"/>
      <c r="CN1812"/>
      <c r="CO1812"/>
      <c r="CP1812"/>
      <c r="CQ1812"/>
      <c r="CR1812"/>
      <c r="CS1812" s="1060"/>
      <c r="CT1812" s="1060"/>
      <c r="CU1812" s="1060"/>
      <c r="CV1812" s="1060"/>
      <c r="CW1812" s="1060"/>
      <c r="CX1812" s="1060"/>
    </row>
    <row r="1813" spans="35:102" ht="15" customHeight="1" x14ac:dyDescent="0.3">
      <c r="AI1813" s="1774">
        <v>48439111405</v>
      </c>
      <c r="AJ1813" s="1993" t="s">
        <v>1949</v>
      </c>
      <c r="AK1813" s="1993">
        <v>53072</v>
      </c>
      <c r="AL1813" s="1994" t="s">
        <v>1728</v>
      </c>
      <c r="AM1813" s="1994">
        <v>14</v>
      </c>
      <c r="AN1813" s="1993" t="s">
        <v>192</v>
      </c>
      <c r="BX1813"/>
      <c r="BY1813"/>
      <c r="BZ1813"/>
      <c r="CA1813"/>
      <c r="CB1813"/>
      <c r="CD1813" s="1060"/>
      <c r="CE1813" s="1286"/>
      <c r="CF1813" s="1060"/>
      <c r="CG1813" s="1060"/>
      <c r="CH1813" s="1060"/>
      <c r="CK1813" s="1645"/>
      <c r="CL1813" s="1645"/>
      <c r="CM1813" s="1645"/>
      <c r="CN1813"/>
      <c r="CO1813"/>
      <c r="CP1813"/>
      <c r="CQ1813"/>
      <c r="CR1813"/>
      <c r="CS1813" s="1060"/>
      <c r="CT1813" s="1060"/>
      <c r="CU1813" s="1060"/>
      <c r="CV1813" s="1060"/>
      <c r="CW1813" s="1060"/>
      <c r="CX1813" s="1060"/>
    </row>
    <row r="1814" spans="35:102" ht="15" customHeight="1" x14ac:dyDescent="0.3">
      <c r="AI1814" s="1996">
        <v>48439111406</v>
      </c>
      <c r="AJ1814" s="1997" t="s">
        <v>1949</v>
      </c>
      <c r="AK1814" s="1997">
        <v>107865</v>
      </c>
      <c r="AL1814" s="1998" t="s">
        <v>1729</v>
      </c>
      <c r="AM1814" s="1998">
        <v>0.5</v>
      </c>
      <c r="AN1814" s="1997" t="s">
        <v>192</v>
      </c>
      <c r="BX1814"/>
      <c r="BY1814"/>
      <c r="BZ1814"/>
      <c r="CA1814"/>
      <c r="CB1814"/>
      <c r="CD1814" s="1060"/>
      <c r="CE1814" s="1286"/>
      <c r="CF1814" s="1060"/>
      <c r="CG1814" s="1060"/>
      <c r="CH1814" s="1060"/>
      <c r="CK1814" s="1645"/>
      <c r="CL1814" s="1645"/>
      <c r="CM1814" s="1645"/>
      <c r="CN1814"/>
      <c r="CO1814"/>
      <c r="CP1814"/>
      <c r="CQ1814"/>
      <c r="CR1814"/>
      <c r="CS1814" s="1060"/>
      <c r="CT1814" s="1060"/>
      <c r="CU1814" s="1060"/>
      <c r="CV1814" s="1060"/>
      <c r="CW1814" s="1060"/>
      <c r="CX1814" s="1060"/>
    </row>
    <row r="1815" spans="35:102" ht="15" customHeight="1" x14ac:dyDescent="0.3">
      <c r="AI1815" s="1774">
        <v>48439111407</v>
      </c>
      <c r="AJ1815" s="1993" t="s">
        <v>1949</v>
      </c>
      <c r="AK1815" s="1993">
        <v>98649</v>
      </c>
      <c r="AL1815" s="1994" t="s">
        <v>1729</v>
      </c>
      <c r="AM1815" s="1994">
        <v>5.4</v>
      </c>
      <c r="AN1815" s="1993" t="s">
        <v>192</v>
      </c>
      <c r="BX1815"/>
      <c r="BY1815"/>
      <c r="BZ1815"/>
      <c r="CA1815"/>
      <c r="CB1815"/>
      <c r="CD1815" s="1060"/>
      <c r="CE1815" s="1286"/>
      <c r="CF1815" s="1060"/>
      <c r="CG1815" s="1060"/>
      <c r="CH1815" s="1060"/>
      <c r="CK1815" s="1645"/>
      <c r="CL1815" s="1645"/>
      <c r="CM1815" s="1645"/>
      <c r="CN1815"/>
      <c r="CO1815"/>
      <c r="CP1815"/>
      <c r="CQ1815"/>
      <c r="CR1815"/>
      <c r="CS1815" s="1060"/>
      <c r="CT1815" s="1060"/>
      <c r="CU1815" s="1060"/>
      <c r="CV1815" s="1060"/>
      <c r="CW1815" s="1060"/>
      <c r="CX1815" s="1060"/>
    </row>
    <row r="1816" spans="35:102" ht="15" customHeight="1" x14ac:dyDescent="0.3">
      <c r="AI1816" s="1996">
        <v>48439111408</v>
      </c>
      <c r="AJ1816" s="1997" t="s">
        <v>1949</v>
      </c>
      <c r="AK1816" s="1997">
        <v>94205</v>
      </c>
      <c r="AL1816" s="1998" t="s">
        <v>1729</v>
      </c>
      <c r="AM1816" s="1998">
        <v>7.3</v>
      </c>
      <c r="AN1816" s="1997" t="s">
        <v>192</v>
      </c>
      <c r="BX1816"/>
      <c r="BY1816"/>
      <c r="BZ1816"/>
      <c r="CA1816"/>
      <c r="CB1816"/>
      <c r="CD1816" s="1060"/>
      <c r="CE1816" s="1286"/>
      <c r="CF1816" s="1060"/>
      <c r="CG1816" s="1060"/>
      <c r="CH1816" s="1060"/>
      <c r="CK1816" s="1645"/>
      <c r="CL1816" s="1645"/>
      <c r="CM1816" s="1645"/>
      <c r="CN1816"/>
      <c r="CO1816"/>
      <c r="CP1816"/>
      <c r="CQ1816"/>
      <c r="CR1816"/>
      <c r="CS1816" s="1060"/>
      <c r="CT1816" s="1060"/>
      <c r="CU1816" s="1060"/>
      <c r="CV1816" s="1060"/>
      <c r="CW1816" s="1060"/>
      <c r="CX1816" s="1060"/>
    </row>
    <row r="1817" spans="35:102" ht="15" customHeight="1" x14ac:dyDescent="0.3">
      <c r="AI1817" s="1774">
        <v>48439111409</v>
      </c>
      <c r="AJ1817" s="1993" t="s">
        <v>1949</v>
      </c>
      <c r="AK1817" s="1993">
        <v>125833</v>
      </c>
      <c r="AL1817" s="1994" t="s">
        <v>1729</v>
      </c>
      <c r="AM1817" s="1994">
        <v>2.1</v>
      </c>
      <c r="AN1817" s="1993" t="s">
        <v>192</v>
      </c>
      <c r="BX1817"/>
      <c r="BY1817"/>
      <c r="BZ1817"/>
      <c r="CA1817"/>
      <c r="CB1817"/>
      <c r="CD1817" s="1060"/>
      <c r="CE1817" s="1286"/>
      <c r="CF1817" s="1060"/>
      <c r="CG1817" s="1060"/>
      <c r="CH1817" s="1060"/>
      <c r="CK1817" s="1645"/>
      <c r="CL1817" s="1645"/>
      <c r="CM1817" s="1645"/>
      <c r="CN1817"/>
      <c r="CO1817"/>
      <c r="CP1817"/>
      <c r="CQ1817"/>
      <c r="CR1817"/>
      <c r="CS1817" s="1060"/>
      <c r="CT1817" s="1060"/>
      <c r="CU1817" s="1060"/>
      <c r="CV1817" s="1060"/>
      <c r="CW1817" s="1060"/>
      <c r="CX1817" s="1060"/>
    </row>
    <row r="1818" spans="35:102" ht="15" customHeight="1" x14ac:dyDescent="0.3">
      <c r="AI1818" s="1996">
        <v>48439111505</v>
      </c>
      <c r="AJ1818" s="1997" t="s">
        <v>1949</v>
      </c>
      <c r="AK1818" s="1997">
        <v>58723</v>
      </c>
      <c r="AL1818" s="1998" t="s">
        <v>1728</v>
      </c>
      <c r="AM1818" s="1998">
        <v>19.5</v>
      </c>
      <c r="AN1818" s="1997" t="s">
        <v>192</v>
      </c>
      <c r="BX1818"/>
      <c r="BY1818"/>
      <c r="BZ1818"/>
      <c r="CA1818"/>
      <c r="CB1818"/>
      <c r="CD1818" s="1060"/>
      <c r="CE1818" s="1286"/>
      <c r="CF1818" s="1060"/>
      <c r="CG1818" s="1060"/>
      <c r="CH1818" s="1060"/>
      <c r="CK1818" s="1645"/>
      <c r="CL1818" s="1645"/>
      <c r="CM1818" s="1645"/>
      <c r="CN1818"/>
      <c r="CO1818"/>
      <c r="CP1818"/>
      <c r="CQ1818"/>
      <c r="CR1818"/>
      <c r="CS1818" s="1060"/>
      <c r="CT1818" s="1060"/>
      <c r="CU1818" s="1060"/>
      <c r="CV1818" s="1060"/>
      <c r="CW1818" s="1060"/>
      <c r="CX1818" s="1060"/>
    </row>
    <row r="1819" spans="35:102" ht="15" customHeight="1" x14ac:dyDescent="0.3">
      <c r="AI1819" s="1774">
        <v>48439111506</v>
      </c>
      <c r="AJ1819" s="1993" t="s">
        <v>1949</v>
      </c>
      <c r="AK1819" s="1993">
        <v>47171</v>
      </c>
      <c r="AL1819" s="1994" t="s">
        <v>1728</v>
      </c>
      <c r="AM1819" s="1994">
        <v>14.8</v>
      </c>
      <c r="AN1819" s="1993" t="s">
        <v>192</v>
      </c>
      <c r="BX1819"/>
      <c r="BY1819"/>
      <c r="BZ1819"/>
      <c r="CA1819"/>
      <c r="CB1819"/>
      <c r="CD1819" s="1060"/>
      <c r="CE1819" s="1286"/>
      <c r="CF1819" s="1060"/>
      <c r="CG1819" s="1060"/>
      <c r="CH1819" s="1060"/>
      <c r="CK1819" s="1645"/>
      <c r="CL1819" s="1645"/>
      <c r="CM1819" s="1645"/>
      <c r="CN1819"/>
      <c r="CO1819"/>
      <c r="CP1819"/>
      <c r="CQ1819"/>
      <c r="CR1819"/>
      <c r="CS1819" s="1060"/>
      <c r="CT1819" s="1060"/>
      <c r="CU1819" s="1060"/>
      <c r="CV1819" s="1060"/>
      <c r="CW1819" s="1060"/>
      <c r="CX1819" s="1060"/>
    </row>
    <row r="1820" spans="35:102" ht="15" customHeight="1" x14ac:dyDescent="0.3">
      <c r="AI1820" s="1996">
        <v>48439111513</v>
      </c>
      <c r="AJ1820" s="1997" t="s">
        <v>1949</v>
      </c>
      <c r="AK1820" s="1997">
        <v>77670</v>
      </c>
      <c r="AL1820" s="1998" t="s">
        <v>1727</v>
      </c>
      <c r="AM1820" s="1998">
        <v>4.3</v>
      </c>
      <c r="AN1820" s="1997" t="s">
        <v>192</v>
      </c>
      <c r="BX1820"/>
      <c r="BY1820"/>
      <c r="BZ1820"/>
      <c r="CA1820"/>
      <c r="CB1820"/>
      <c r="CD1820" s="1060"/>
      <c r="CE1820" s="1286"/>
      <c r="CF1820" s="1060"/>
      <c r="CG1820" s="1060"/>
      <c r="CH1820" s="1060"/>
      <c r="CK1820" s="1645"/>
      <c r="CL1820" s="1645"/>
      <c r="CM1820" s="1645"/>
      <c r="CN1820"/>
      <c r="CO1820"/>
      <c r="CP1820"/>
      <c r="CQ1820"/>
      <c r="CR1820"/>
      <c r="CS1820" s="1060"/>
      <c r="CT1820" s="1060"/>
      <c r="CU1820" s="1060"/>
      <c r="CV1820" s="1060"/>
      <c r="CW1820" s="1060"/>
      <c r="CX1820" s="1060"/>
    </row>
    <row r="1821" spans="35:102" ht="15" customHeight="1" x14ac:dyDescent="0.3">
      <c r="AI1821" s="1774">
        <v>48439111514</v>
      </c>
      <c r="AJ1821" s="1993" t="s">
        <v>1949</v>
      </c>
      <c r="AK1821" s="1993">
        <v>72000</v>
      </c>
      <c r="AL1821" s="1994" t="s">
        <v>1727</v>
      </c>
      <c r="AM1821" s="1994">
        <v>8.8000000000000007</v>
      </c>
      <c r="AN1821" s="1993" t="s">
        <v>192</v>
      </c>
      <c r="BX1821"/>
      <c r="BY1821"/>
      <c r="BZ1821"/>
      <c r="CA1821"/>
      <c r="CB1821"/>
      <c r="CD1821" s="1060"/>
      <c r="CE1821" s="1286"/>
      <c r="CF1821" s="1060"/>
      <c r="CG1821" s="1060"/>
      <c r="CH1821" s="1060"/>
      <c r="CK1821" s="1645"/>
      <c r="CL1821" s="1645"/>
      <c r="CM1821" s="1645"/>
      <c r="CN1821"/>
      <c r="CO1821"/>
      <c r="CP1821"/>
      <c r="CQ1821"/>
      <c r="CR1821"/>
      <c r="CS1821" s="1060"/>
      <c r="CT1821" s="1060"/>
      <c r="CU1821" s="1060"/>
      <c r="CV1821" s="1060"/>
      <c r="CW1821" s="1060"/>
      <c r="CX1821" s="1060"/>
    </row>
    <row r="1822" spans="35:102" ht="15" customHeight="1" x14ac:dyDescent="0.3">
      <c r="AI1822" s="1996">
        <v>48439111516</v>
      </c>
      <c r="AJ1822" s="1997" t="s">
        <v>1949</v>
      </c>
      <c r="AK1822" s="1997">
        <v>60246</v>
      </c>
      <c r="AL1822" s="1998" t="s">
        <v>1727</v>
      </c>
      <c r="AM1822" s="1998">
        <v>6.1</v>
      </c>
      <c r="AN1822" s="1997" t="s">
        <v>192</v>
      </c>
      <c r="BX1822"/>
      <c r="BY1822"/>
      <c r="BZ1822"/>
      <c r="CA1822"/>
      <c r="CB1822"/>
      <c r="CD1822" s="1060"/>
      <c r="CE1822" s="1286"/>
      <c r="CF1822" s="1060"/>
      <c r="CG1822" s="1060"/>
      <c r="CH1822" s="1060"/>
      <c r="CK1822" s="1645"/>
      <c r="CL1822" s="1645"/>
      <c r="CM1822" s="1645"/>
      <c r="CN1822"/>
      <c r="CO1822"/>
      <c r="CP1822"/>
      <c r="CQ1822"/>
      <c r="CR1822"/>
      <c r="CS1822" s="1060"/>
      <c r="CT1822" s="1060"/>
      <c r="CU1822" s="1060"/>
      <c r="CV1822" s="1060"/>
      <c r="CW1822" s="1060"/>
      <c r="CX1822" s="1060"/>
    </row>
    <row r="1823" spans="35:102" ht="15" customHeight="1" x14ac:dyDescent="0.3">
      <c r="AI1823" s="1774">
        <v>48439111521</v>
      </c>
      <c r="AJ1823" s="1993" t="s">
        <v>1949</v>
      </c>
      <c r="AK1823" s="1993">
        <v>55616</v>
      </c>
      <c r="AL1823" s="1994" t="s">
        <v>1728</v>
      </c>
      <c r="AM1823" s="1994">
        <v>13.3</v>
      </c>
      <c r="AN1823" s="1993" t="s">
        <v>192</v>
      </c>
      <c r="BX1823"/>
      <c r="BY1823"/>
      <c r="BZ1823"/>
      <c r="CA1823"/>
      <c r="CB1823"/>
      <c r="CD1823" s="1060"/>
      <c r="CE1823" s="1286"/>
      <c r="CF1823" s="1060"/>
      <c r="CG1823" s="1060"/>
      <c r="CH1823" s="1060"/>
      <c r="CK1823" s="1645"/>
      <c r="CL1823" s="1645"/>
      <c r="CM1823" s="1645"/>
      <c r="CN1823"/>
      <c r="CO1823"/>
      <c r="CP1823"/>
      <c r="CQ1823"/>
      <c r="CR1823"/>
      <c r="CS1823" s="1060"/>
      <c r="CT1823" s="1060"/>
      <c r="CU1823" s="1060"/>
      <c r="CV1823" s="1060"/>
      <c r="CW1823" s="1060"/>
      <c r="CX1823" s="1060"/>
    </row>
    <row r="1824" spans="35:102" ht="15" customHeight="1" x14ac:dyDescent="0.3">
      <c r="AI1824" s="1996">
        <v>48439111522</v>
      </c>
      <c r="AJ1824" s="1997" t="s">
        <v>1949</v>
      </c>
      <c r="AK1824" s="1997">
        <v>50146</v>
      </c>
      <c r="AL1824" s="1998" t="s">
        <v>1728</v>
      </c>
      <c r="AM1824" s="1998">
        <v>19</v>
      </c>
      <c r="AN1824" s="1997" t="s">
        <v>192</v>
      </c>
      <c r="BX1824"/>
      <c r="BY1824"/>
      <c r="BZ1824"/>
      <c r="CA1824"/>
      <c r="CB1824"/>
      <c r="CD1824" s="1060"/>
      <c r="CE1824" s="1286"/>
      <c r="CF1824" s="1060"/>
      <c r="CG1824" s="1060"/>
      <c r="CH1824" s="1060"/>
      <c r="CK1824" s="1645"/>
      <c r="CL1824" s="1645"/>
      <c r="CM1824" s="1645"/>
      <c r="CN1824"/>
      <c r="CO1824"/>
      <c r="CP1824"/>
      <c r="CQ1824"/>
      <c r="CR1824"/>
      <c r="CS1824" s="1060"/>
      <c r="CT1824" s="1060"/>
      <c r="CU1824" s="1060"/>
      <c r="CV1824" s="1060"/>
      <c r="CW1824" s="1060"/>
      <c r="CX1824" s="1060"/>
    </row>
    <row r="1825" spans="35:102" ht="15" customHeight="1" x14ac:dyDescent="0.3">
      <c r="AI1825" s="1774">
        <v>48439111523</v>
      </c>
      <c r="AJ1825" s="1993" t="s">
        <v>1949</v>
      </c>
      <c r="AK1825" s="1993">
        <v>51038</v>
      </c>
      <c r="AL1825" s="1994" t="s">
        <v>1728</v>
      </c>
      <c r="AM1825" s="1994">
        <v>24.8</v>
      </c>
      <c r="AN1825" s="1993" t="s">
        <v>193</v>
      </c>
      <c r="BX1825"/>
      <c r="BY1825"/>
      <c r="BZ1825"/>
      <c r="CA1825"/>
      <c r="CB1825"/>
      <c r="CD1825" s="1060"/>
      <c r="CE1825" s="1286"/>
      <c r="CF1825" s="1060"/>
      <c r="CG1825" s="1060"/>
      <c r="CH1825" s="1060"/>
      <c r="CK1825" s="1645"/>
      <c r="CL1825" s="1645"/>
      <c r="CM1825" s="1645"/>
      <c r="CN1825"/>
      <c r="CO1825"/>
      <c r="CP1825"/>
      <c r="CQ1825"/>
      <c r="CR1825"/>
      <c r="CS1825" s="1060"/>
      <c r="CT1825" s="1060"/>
      <c r="CU1825" s="1060"/>
      <c r="CV1825" s="1060"/>
      <c r="CW1825" s="1060"/>
      <c r="CX1825" s="1060"/>
    </row>
    <row r="1826" spans="35:102" ht="15" customHeight="1" x14ac:dyDescent="0.3">
      <c r="AI1826" s="1996">
        <v>48439111524</v>
      </c>
      <c r="AJ1826" s="1997" t="s">
        <v>1949</v>
      </c>
      <c r="AK1826" s="1997">
        <v>46548</v>
      </c>
      <c r="AL1826" s="1998" t="s">
        <v>1728</v>
      </c>
      <c r="AM1826" s="1998">
        <v>16.2</v>
      </c>
      <c r="AN1826" s="1997" t="s">
        <v>192</v>
      </c>
      <c r="BX1826"/>
      <c r="BY1826"/>
      <c r="BZ1826"/>
      <c r="CA1826"/>
      <c r="CB1826"/>
      <c r="CD1826" s="1060"/>
      <c r="CE1826" s="1286"/>
      <c r="CF1826" s="1060"/>
      <c r="CG1826" s="1060"/>
      <c r="CH1826" s="1060"/>
      <c r="CK1826" s="1645"/>
      <c r="CL1826" s="1645"/>
      <c r="CM1826" s="1645"/>
      <c r="CN1826"/>
      <c r="CO1826"/>
      <c r="CP1826"/>
      <c r="CQ1826"/>
      <c r="CR1826"/>
      <c r="CS1826" s="1060"/>
      <c r="CT1826" s="1060"/>
      <c r="CU1826" s="1060"/>
      <c r="CV1826" s="1060"/>
      <c r="CW1826" s="1060"/>
      <c r="CX1826" s="1060"/>
    </row>
    <row r="1827" spans="35:102" ht="15" customHeight="1" x14ac:dyDescent="0.3">
      <c r="AI1827" s="1774">
        <v>48439111525</v>
      </c>
      <c r="AJ1827" s="1993" t="s">
        <v>1949</v>
      </c>
      <c r="AK1827" s="1993">
        <v>47705</v>
      </c>
      <c r="AL1827" s="1994" t="s">
        <v>1728</v>
      </c>
      <c r="AM1827" s="1994">
        <v>24</v>
      </c>
      <c r="AN1827" s="1993" t="s">
        <v>193</v>
      </c>
      <c r="BX1827"/>
      <c r="BY1827"/>
      <c r="BZ1827"/>
      <c r="CA1827"/>
      <c r="CB1827"/>
      <c r="CD1827" s="1060"/>
      <c r="CE1827" s="1286"/>
      <c r="CF1827" s="1060"/>
      <c r="CG1827" s="1060"/>
      <c r="CH1827" s="1060"/>
      <c r="CK1827" s="1645"/>
      <c r="CL1827" s="1645"/>
      <c r="CM1827" s="1645"/>
      <c r="CN1827"/>
      <c r="CO1827"/>
      <c r="CP1827"/>
      <c r="CQ1827"/>
      <c r="CR1827"/>
      <c r="CS1827" s="1060"/>
      <c r="CT1827" s="1060"/>
      <c r="CU1827" s="1060"/>
      <c r="CV1827" s="1060"/>
      <c r="CW1827" s="1060"/>
      <c r="CX1827" s="1060"/>
    </row>
    <row r="1828" spans="35:102" ht="15" customHeight="1" x14ac:dyDescent="0.3">
      <c r="AI1828" s="1996">
        <v>48439111526</v>
      </c>
      <c r="AJ1828" s="1997" t="s">
        <v>1949</v>
      </c>
      <c r="AK1828" s="1997">
        <v>53066</v>
      </c>
      <c r="AL1828" s="1998" t="s">
        <v>1728</v>
      </c>
      <c r="AM1828" s="1998">
        <v>13.2</v>
      </c>
      <c r="AN1828" s="1997" t="s">
        <v>192</v>
      </c>
      <c r="BX1828"/>
      <c r="BY1828"/>
      <c r="BZ1828"/>
      <c r="CA1828"/>
      <c r="CB1828"/>
      <c r="CD1828" s="1060"/>
      <c r="CE1828" s="1286"/>
      <c r="CF1828" s="1060"/>
      <c r="CG1828" s="1060"/>
      <c r="CH1828" s="1060"/>
      <c r="CK1828" s="1645"/>
      <c r="CL1828" s="1645"/>
      <c r="CM1828" s="1645"/>
      <c r="CN1828"/>
      <c r="CO1828"/>
      <c r="CP1828"/>
      <c r="CQ1828"/>
      <c r="CR1828"/>
      <c r="CS1828" s="1060"/>
      <c r="CT1828" s="1060"/>
      <c r="CU1828" s="1060"/>
      <c r="CV1828" s="1060"/>
      <c r="CW1828" s="1060"/>
      <c r="CX1828" s="1060"/>
    </row>
    <row r="1829" spans="35:102" ht="15" customHeight="1" x14ac:dyDescent="0.3">
      <c r="AI1829" s="1774">
        <v>48439111529</v>
      </c>
      <c r="AJ1829" s="1993" t="s">
        <v>1949</v>
      </c>
      <c r="AK1829" s="1993">
        <v>75192</v>
      </c>
      <c r="AL1829" s="1994" t="s">
        <v>1727</v>
      </c>
      <c r="AM1829" s="1994">
        <v>2.6</v>
      </c>
      <c r="AN1829" s="1993" t="s">
        <v>192</v>
      </c>
      <c r="BX1829"/>
      <c r="BY1829"/>
      <c r="BZ1829"/>
      <c r="CA1829"/>
      <c r="CB1829"/>
      <c r="CD1829" s="1060"/>
      <c r="CE1829" s="1286"/>
      <c r="CF1829" s="1060"/>
      <c r="CG1829" s="1060"/>
      <c r="CH1829" s="1060"/>
      <c r="CK1829" s="1645"/>
      <c r="CL1829" s="1645"/>
      <c r="CM1829" s="1645"/>
      <c r="CN1829"/>
      <c r="CO1829"/>
      <c r="CP1829"/>
      <c r="CQ1829"/>
      <c r="CR1829"/>
      <c r="CS1829" s="1060"/>
      <c r="CT1829" s="1060"/>
      <c r="CU1829" s="1060"/>
      <c r="CV1829" s="1060"/>
      <c r="CW1829" s="1060"/>
      <c r="CX1829" s="1060"/>
    </row>
    <row r="1830" spans="35:102" ht="15" customHeight="1" x14ac:dyDescent="0.3">
      <c r="AI1830" s="1996">
        <v>48439111530</v>
      </c>
      <c r="AJ1830" s="1997" t="s">
        <v>1949</v>
      </c>
      <c r="AK1830" s="1997">
        <v>92536</v>
      </c>
      <c r="AL1830" s="1998" t="s">
        <v>1729</v>
      </c>
      <c r="AM1830" s="1998">
        <v>5</v>
      </c>
      <c r="AN1830" s="1997" t="s">
        <v>192</v>
      </c>
      <c r="BX1830"/>
      <c r="BY1830"/>
      <c r="BZ1830"/>
      <c r="CA1830"/>
      <c r="CB1830"/>
      <c r="CD1830" s="1060"/>
      <c r="CE1830" s="1286"/>
      <c r="CF1830" s="1060"/>
      <c r="CG1830" s="1060"/>
      <c r="CH1830" s="1060"/>
      <c r="CK1830" s="1645"/>
      <c r="CL1830" s="1645"/>
      <c r="CM1830" s="1645"/>
      <c r="CN1830"/>
      <c r="CO1830"/>
      <c r="CP1830"/>
      <c r="CQ1830"/>
      <c r="CR1830"/>
      <c r="CS1830" s="1060"/>
      <c r="CT1830" s="1060"/>
      <c r="CU1830" s="1060"/>
      <c r="CV1830" s="1060"/>
      <c r="CW1830" s="1060"/>
      <c r="CX1830" s="1060"/>
    </row>
    <row r="1831" spans="35:102" ht="15" customHeight="1" x14ac:dyDescent="0.3">
      <c r="AI1831" s="1774">
        <v>48439111531</v>
      </c>
      <c r="AJ1831" s="1993" t="s">
        <v>1949</v>
      </c>
      <c r="AK1831" s="1993">
        <v>77472</v>
      </c>
      <c r="AL1831" s="1994" t="s">
        <v>1727</v>
      </c>
      <c r="AM1831" s="1994">
        <v>7</v>
      </c>
      <c r="AN1831" s="1993" t="s">
        <v>192</v>
      </c>
      <c r="BX1831"/>
      <c r="BY1831"/>
      <c r="BZ1831"/>
      <c r="CA1831"/>
      <c r="CB1831"/>
      <c r="CD1831" s="1060"/>
      <c r="CE1831" s="1286"/>
      <c r="CF1831" s="1060"/>
      <c r="CG1831" s="1060"/>
      <c r="CH1831" s="1060"/>
      <c r="CK1831" s="1645"/>
      <c r="CL1831" s="1645"/>
      <c r="CM1831" s="1645"/>
      <c r="CN1831"/>
      <c r="CO1831"/>
      <c r="CP1831"/>
      <c r="CQ1831"/>
      <c r="CR1831"/>
      <c r="CS1831" s="1060"/>
      <c r="CT1831" s="1060"/>
      <c r="CU1831" s="1060"/>
      <c r="CV1831" s="1060"/>
      <c r="CW1831" s="1060"/>
      <c r="CX1831" s="1060"/>
    </row>
    <row r="1832" spans="35:102" ht="15" customHeight="1" x14ac:dyDescent="0.3">
      <c r="AI1832" s="1996">
        <v>48439111532</v>
      </c>
      <c r="AJ1832" s="1997" t="s">
        <v>1949</v>
      </c>
      <c r="AK1832" s="1997">
        <v>84644</v>
      </c>
      <c r="AL1832" s="1998" t="s">
        <v>1729</v>
      </c>
      <c r="AM1832" s="1998">
        <v>4.5999999999999996</v>
      </c>
      <c r="AN1832" s="1997" t="s">
        <v>192</v>
      </c>
      <c r="BX1832"/>
      <c r="BY1832"/>
      <c r="BZ1832"/>
      <c r="CA1832"/>
      <c r="CB1832"/>
      <c r="CD1832" s="1060"/>
      <c r="CE1832" s="1286"/>
      <c r="CF1832" s="1060"/>
      <c r="CG1832" s="1060"/>
      <c r="CH1832" s="1060"/>
      <c r="CK1832" s="1645"/>
      <c r="CL1832" s="1645"/>
      <c r="CM1832" s="1645"/>
      <c r="CN1832"/>
      <c r="CO1832"/>
      <c r="CP1832"/>
      <c r="CQ1832"/>
      <c r="CR1832"/>
      <c r="CS1832" s="1060"/>
      <c r="CT1832" s="1060"/>
      <c r="CU1832" s="1060"/>
      <c r="CV1832" s="1060"/>
      <c r="CW1832" s="1060"/>
      <c r="CX1832" s="1060"/>
    </row>
    <row r="1833" spans="35:102" ht="15" customHeight="1" x14ac:dyDescent="0.3">
      <c r="AI1833" s="1774">
        <v>48439111533</v>
      </c>
      <c r="AJ1833" s="1993" t="s">
        <v>1949</v>
      </c>
      <c r="AK1833" s="1993">
        <v>72188</v>
      </c>
      <c r="AL1833" s="1994" t="s">
        <v>1727</v>
      </c>
      <c r="AM1833" s="1994">
        <v>5.0999999999999996</v>
      </c>
      <c r="AN1833" s="1993" t="s">
        <v>192</v>
      </c>
      <c r="BX1833"/>
      <c r="BY1833"/>
      <c r="BZ1833"/>
      <c r="CA1833"/>
      <c r="CB1833"/>
      <c r="CD1833" s="1060"/>
      <c r="CE1833" s="1286"/>
      <c r="CF1833" s="1060"/>
      <c r="CG1833" s="1060"/>
      <c r="CH1833" s="1060"/>
      <c r="CK1833" s="1645"/>
      <c r="CL1833" s="1645"/>
      <c r="CM1833" s="1645"/>
      <c r="CN1833"/>
      <c r="CO1833"/>
      <c r="CP1833"/>
      <c r="CQ1833"/>
      <c r="CR1833"/>
      <c r="CS1833" s="1060"/>
      <c r="CT1833" s="1060"/>
      <c r="CU1833" s="1060"/>
      <c r="CV1833" s="1060"/>
      <c r="CW1833" s="1060"/>
      <c r="CX1833" s="1060"/>
    </row>
    <row r="1834" spans="35:102" ht="15" customHeight="1" x14ac:dyDescent="0.3">
      <c r="AI1834" s="1996">
        <v>48439111534</v>
      </c>
      <c r="AJ1834" s="1997" t="s">
        <v>1949</v>
      </c>
      <c r="AK1834" s="1997">
        <v>78138</v>
      </c>
      <c r="AL1834" s="1998" t="s">
        <v>1727</v>
      </c>
      <c r="AM1834" s="1998">
        <v>6.2</v>
      </c>
      <c r="AN1834" s="1997" t="s">
        <v>192</v>
      </c>
      <c r="BX1834"/>
      <c r="BY1834"/>
      <c r="BZ1834"/>
      <c r="CA1834"/>
      <c r="CB1834"/>
      <c r="CD1834" s="1060"/>
      <c r="CE1834" s="1286"/>
      <c r="CF1834" s="1060"/>
      <c r="CG1834" s="1060"/>
      <c r="CH1834" s="1060"/>
      <c r="CK1834" s="1645"/>
      <c r="CL1834" s="1645"/>
      <c r="CM1834" s="1645"/>
      <c r="CN1834"/>
      <c r="CO1834"/>
      <c r="CP1834"/>
      <c r="CQ1834"/>
      <c r="CR1834"/>
      <c r="CS1834" s="1060"/>
      <c r="CT1834" s="1060"/>
      <c r="CU1834" s="1060"/>
      <c r="CV1834" s="1060"/>
      <c r="CW1834" s="1060"/>
      <c r="CX1834" s="1060"/>
    </row>
    <row r="1835" spans="35:102" ht="15" customHeight="1" x14ac:dyDescent="0.3">
      <c r="AI1835" s="1774">
        <v>48439111536</v>
      </c>
      <c r="AJ1835" s="1993" t="s">
        <v>1949</v>
      </c>
      <c r="AK1835" s="1993">
        <v>47875</v>
      </c>
      <c r="AL1835" s="1994" t="s">
        <v>1728</v>
      </c>
      <c r="AM1835" s="1994">
        <v>17.3</v>
      </c>
      <c r="AN1835" s="1993" t="s">
        <v>192</v>
      </c>
      <c r="BX1835"/>
      <c r="BY1835"/>
      <c r="BZ1835"/>
      <c r="CA1835"/>
      <c r="CB1835"/>
      <c r="CD1835" s="1060"/>
      <c r="CE1835" s="1286"/>
      <c r="CF1835" s="1060"/>
      <c r="CG1835" s="1060"/>
      <c r="CH1835" s="1060"/>
      <c r="CK1835" s="1645"/>
      <c r="CL1835" s="1645"/>
      <c r="CM1835" s="1645"/>
      <c r="CN1835"/>
      <c r="CO1835"/>
      <c r="CP1835"/>
      <c r="CQ1835"/>
      <c r="CR1835"/>
      <c r="CS1835" s="1060"/>
      <c r="CT1835" s="1060"/>
      <c r="CU1835" s="1060"/>
      <c r="CV1835" s="1060"/>
      <c r="CW1835" s="1060"/>
      <c r="CX1835" s="1060"/>
    </row>
    <row r="1836" spans="35:102" ht="15" customHeight="1" x14ac:dyDescent="0.3">
      <c r="AI1836" s="1996">
        <v>48439111537</v>
      </c>
      <c r="AJ1836" s="1997" t="s">
        <v>1949</v>
      </c>
      <c r="AK1836" s="1997">
        <v>61386</v>
      </c>
      <c r="AL1836" s="1998" t="s">
        <v>1727</v>
      </c>
      <c r="AM1836" s="1998">
        <v>5.4</v>
      </c>
      <c r="AN1836" s="1997" t="s">
        <v>192</v>
      </c>
      <c r="BX1836"/>
      <c r="BY1836"/>
      <c r="BZ1836"/>
      <c r="CA1836"/>
      <c r="CB1836"/>
      <c r="CD1836" s="1060"/>
      <c r="CE1836" s="1286"/>
      <c r="CF1836" s="1060"/>
      <c r="CG1836" s="1060"/>
      <c r="CH1836" s="1060"/>
      <c r="CK1836" s="1645"/>
      <c r="CL1836" s="1645"/>
      <c r="CM1836" s="1645"/>
      <c r="CN1836"/>
      <c r="CO1836"/>
      <c r="CP1836"/>
      <c r="CQ1836"/>
      <c r="CR1836"/>
      <c r="CS1836" s="1060"/>
      <c r="CT1836" s="1060"/>
      <c r="CU1836" s="1060"/>
      <c r="CV1836" s="1060"/>
      <c r="CW1836" s="1060"/>
      <c r="CX1836" s="1060"/>
    </row>
    <row r="1837" spans="35:102" ht="15" customHeight="1" x14ac:dyDescent="0.3">
      <c r="AI1837" s="1774">
        <v>48439111538</v>
      </c>
      <c r="AJ1837" s="1993" t="s">
        <v>1949</v>
      </c>
      <c r="AK1837" s="1993">
        <v>70599</v>
      </c>
      <c r="AL1837" s="1994" t="s">
        <v>1727</v>
      </c>
      <c r="AM1837" s="1994">
        <v>5.4</v>
      </c>
      <c r="AN1837" s="1993" t="s">
        <v>192</v>
      </c>
      <c r="BX1837"/>
      <c r="BY1837"/>
      <c r="BZ1837"/>
      <c r="CA1837"/>
      <c r="CB1837"/>
      <c r="CD1837" s="1060"/>
      <c r="CE1837" s="1286"/>
      <c r="CF1837" s="1060"/>
      <c r="CG1837" s="1060"/>
      <c r="CH1837" s="1060"/>
      <c r="CK1837" s="1645"/>
      <c r="CL1837" s="1645"/>
      <c r="CM1837" s="1645"/>
      <c r="CN1837"/>
      <c r="CO1837"/>
      <c r="CP1837"/>
      <c r="CQ1837"/>
      <c r="CR1837"/>
      <c r="CS1837" s="1060"/>
      <c r="CT1837" s="1060"/>
      <c r="CU1837" s="1060"/>
      <c r="CV1837" s="1060"/>
      <c r="CW1837" s="1060"/>
      <c r="CX1837" s="1060"/>
    </row>
    <row r="1838" spans="35:102" ht="15" customHeight="1" x14ac:dyDescent="0.3">
      <c r="AI1838" s="1996">
        <v>48439111539</v>
      </c>
      <c r="AJ1838" s="1997" t="s">
        <v>1949</v>
      </c>
      <c r="AK1838" s="1997">
        <v>89592</v>
      </c>
      <c r="AL1838" s="1998" t="s">
        <v>1729</v>
      </c>
      <c r="AM1838" s="1998">
        <v>7.9</v>
      </c>
      <c r="AN1838" s="1997" t="s">
        <v>192</v>
      </c>
      <c r="BX1838"/>
      <c r="BY1838"/>
      <c r="BZ1838"/>
      <c r="CA1838"/>
      <c r="CB1838"/>
      <c r="CD1838" s="1060"/>
      <c r="CE1838" s="1286"/>
      <c r="CF1838" s="1060"/>
      <c r="CG1838" s="1060"/>
      <c r="CH1838" s="1060"/>
      <c r="CK1838" s="1645"/>
      <c r="CL1838" s="1645"/>
      <c r="CM1838" s="1645"/>
      <c r="CN1838"/>
      <c r="CO1838"/>
      <c r="CP1838"/>
      <c r="CQ1838"/>
      <c r="CR1838"/>
      <c r="CS1838" s="1060"/>
      <c r="CT1838" s="1060"/>
      <c r="CU1838" s="1060"/>
      <c r="CV1838" s="1060"/>
      <c r="CW1838" s="1060"/>
      <c r="CX1838" s="1060"/>
    </row>
    <row r="1839" spans="35:102" ht="15" customHeight="1" x14ac:dyDescent="0.3">
      <c r="AI1839" s="1774">
        <v>48439111540</v>
      </c>
      <c r="AJ1839" s="1993" t="s">
        <v>1949</v>
      </c>
      <c r="AK1839" s="1993">
        <v>56991</v>
      </c>
      <c r="AL1839" s="1994" t="s">
        <v>1728</v>
      </c>
      <c r="AM1839" s="1994">
        <v>5.3</v>
      </c>
      <c r="AN1839" s="1993" t="s">
        <v>192</v>
      </c>
      <c r="BX1839"/>
      <c r="BY1839"/>
      <c r="BZ1839"/>
      <c r="CA1839"/>
      <c r="CB1839"/>
      <c r="CD1839" s="1060"/>
      <c r="CE1839" s="1286"/>
      <c r="CF1839" s="1060"/>
      <c r="CG1839" s="1060"/>
      <c r="CH1839" s="1060"/>
      <c r="CK1839" s="1645"/>
      <c r="CL1839" s="1645"/>
      <c r="CM1839" s="1645"/>
      <c r="CN1839"/>
      <c r="CO1839"/>
      <c r="CP1839"/>
      <c r="CQ1839"/>
      <c r="CR1839"/>
      <c r="CS1839" s="1060"/>
      <c r="CT1839" s="1060"/>
      <c r="CU1839" s="1060"/>
      <c r="CV1839" s="1060"/>
      <c r="CW1839" s="1060"/>
      <c r="CX1839" s="1060"/>
    </row>
    <row r="1840" spans="35:102" ht="15" customHeight="1" x14ac:dyDescent="0.3">
      <c r="AI1840" s="1996">
        <v>48439111541</v>
      </c>
      <c r="AJ1840" s="1997" t="s">
        <v>1949</v>
      </c>
      <c r="AK1840" s="1997">
        <v>64583</v>
      </c>
      <c r="AL1840" s="1998" t="s">
        <v>1727</v>
      </c>
      <c r="AM1840" s="1998">
        <v>13.6</v>
      </c>
      <c r="AN1840" s="1997" t="s">
        <v>192</v>
      </c>
      <c r="BX1840"/>
      <c r="BY1840"/>
      <c r="BZ1840"/>
      <c r="CA1840"/>
      <c r="CB1840"/>
      <c r="CD1840" s="1060"/>
      <c r="CE1840" s="1286"/>
      <c r="CF1840" s="1060"/>
      <c r="CG1840" s="1060"/>
      <c r="CH1840" s="1060"/>
      <c r="CK1840" s="1645"/>
      <c r="CL1840" s="1645"/>
      <c r="CM1840" s="1645"/>
      <c r="CN1840"/>
      <c r="CO1840"/>
      <c r="CP1840"/>
      <c r="CQ1840"/>
      <c r="CR1840"/>
      <c r="CS1840" s="1060"/>
      <c r="CT1840" s="1060"/>
      <c r="CU1840" s="1060"/>
      <c r="CV1840" s="1060"/>
      <c r="CW1840" s="1060"/>
      <c r="CX1840" s="1060"/>
    </row>
    <row r="1841" spans="35:102" ht="15" customHeight="1" x14ac:dyDescent="0.3">
      <c r="AI1841" s="1774">
        <v>48439111542</v>
      </c>
      <c r="AJ1841" s="1993" t="s">
        <v>1949</v>
      </c>
      <c r="AK1841" s="1993">
        <v>90500</v>
      </c>
      <c r="AL1841" s="1994" t="s">
        <v>1729</v>
      </c>
      <c r="AM1841" s="1994">
        <v>1.6</v>
      </c>
      <c r="AN1841" s="1993" t="s">
        <v>192</v>
      </c>
      <c r="BX1841"/>
      <c r="BY1841"/>
      <c r="BZ1841"/>
      <c r="CA1841"/>
      <c r="CB1841"/>
      <c r="CD1841" s="1060"/>
      <c r="CE1841" s="1286"/>
      <c r="CF1841" s="1060"/>
      <c r="CG1841" s="1060"/>
      <c r="CH1841" s="1060"/>
      <c r="CK1841" s="1645"/>
      <c r="CL1841" s="1645"/>
      <c r="CM1841" s="1645"/>
      <c r="CN1841"/>
      <c r="CO1841"/>
      <c r="CP1841"/>
      <c r="CQ1841"/>
      <c r="CR1841"/>
      <c r="CS1841" s="1060"/>
      <c r="CT1841" s="1060"/>
      <c r="CU1841" s="1060"/>
      <c r="CV1841" s="1060"/>
      <c r="CW1841" s="1060"/>
      <c r="CX1841" s="1060"/>
    </row>
    <row r="1842" spans="35:102" ht="15" customHeight="1" x14ac:dyDescent="0.3">
      <c r="AI1842" s="1996">
        <v>48439111543</v>
      </c>
      <c r="AJ1842" s="1997" t="s">
        <v>1949</v>
      </c>
      <c r="AK1842" s="1997">
        <v>40036</v>
      </c>
      <c r="AL1842" s="1998" t="s">
        <v>1730</v>
      </c>
      <c r="AM1842" s="1998">
        <v>36</v>
      </c>
      <c r="AN1842" s="1997" t="s">
        <v>193</v>
      </c>
      <c r="BX1842"/>
      <c r="BY1842"/>
      <c r="BZ1842"/>
      <c r="CA1842"/>
      <c r="CB1842"/>
      <c r="CD1842" s="1060"/>
      <c r="CE1842" s="1286"/>
      <c r="CF1842" s="1060"/>
      <c r="CG1842" s="1060"/>
      <c r="CH1842" s="1060"/>
      <c r="CK1842" s="1645"/>
      <c r="CL1842" s="1645"/>
      <c r="CM1842" s="1645"/>
      <c r="CN1842"/>
      <c r="CO1842"/>
      <c r="CP1842"/>
      <c r="CQ1842"/>
      <c r="CR1842"/>
      <c r="CS1842" s="1060"/>
      <c r="CT1842" s="1060"/>
      <c r="CU1842" s="1060"/>
      <c r="CV1842" s="1060"/>
      <c r="CW1842" s="1060"/>
      <c r="CX1842" s="1060"/>
    </row>
    <row r="1843" spans="35:102" ht="15" customHeight="1" x14ac:dyDescent="0.3">
      <c r="AI1843" s="1774">
        <v>48439111544</v>
      </c>
      <c r="AJ1843" s="1993" t="s">
        <v>1949</v>
      </c>
      <c r="AK1843" s="1993">
        <v>75172</v>
      </c>
      <c r="AL1843" s="1994" t="s">
        <v>1727</v>
      </c>
      <c r="AM1843" s="1994">
        <v>6.9</v>
      </c>
      <c r="AN1843" s="1993" t="s">
        <v>192</v>
      </c>
      <c r="BX1843"/>
      <c r="BY1843"/>
      <c r="BZ1843"/>
      <c r="CA1843"/>
      <c r="CB1843"/>
      <c r="CD1843" s="1060"/>
      <c r="CE1843" s="1286"/>
      <c r="CF1843" s="1060"/>
      <c r="CG1843" s="1060"/>
      <c r="CH1843" s="1060"/>
      <c r="CK1843" s="1645"/>
      <c r="CL1843" s="1645"/>
      <c r="CM1843" s="1645"/>
      <c r="CN1843"/>
      <c r="CO1843"/>
      <c r="CP1843"/>
      <c r="CQ1843"/>
      <c r="CR1843"/>
      <c r="CS1843" s="1060"/>
      <c r="CT1843" s="1060"/>
      <c r="CU1843" s="1060"/>
      <c r="CV1843" s="1060"/>
      <c r="CW1843" s="1060"/>
      <c r="CX1843" s="1060"/>
    </row>
    <row r="1844" spans="35:102" ht="15" customHeight="1" x14ac:dyDescent="0.3">
      <c r="AI1844" s="1996">
        <v>48439111545</v>
      </c>
      <c r="AJ1844" s="1997" t="s">
        <v>1949</v>
      </c>
      <c r="AK1844" s="1997">
        <v>121544</v>
      </c>
      <c r="AL1844" s="1998" t="s">
        <v>1729</v>
      </c>
      <c r="AM1844" s="1998">
        <v>11.3</v>
      </c>
      <c r="AN1844" s="1997" t="s">
        <v>192</v>
      </c>
      <c r="BX1844"/>
      <c r="BY1844"/>
      <c r="BZ1844"/>
      <c r="CA1844"/>
      <c r="CB1844"/>
      <c r="CD1844" s="1060"/>
      <c r="CE1844" s="1286"/>
      <c r="CF1844" s="1060"/>
      <c r="CG1844" s="1060"/>
      <c r="CH1844" s="1060"/>
      <c r="CK1844" s="1645"/>
      <c r="CL1844" s="1645"/>
      <c r="CM1844" s="1645"/>
      <c r="CN1844"/>
      <c r="CO1844"/>
      <c r="CP1844"/>
      <c r="CQ1844"/>
      <c r="CR1844"/>
      <c r="CS1844" s="1060"/>
      <c r="CT1844" s="1060"/>
      <c r="CU1844" s="1060"/>
      <c r="CV1844" s="1060"/>
      <c r="CW1844" s="1060"/>
      <c r="CX1844" s="1060"/>
    </row>
    <row r="1845" spans="35:102" ht="15" customHeight="1" x14ac:dyDescent="0.3">
      <c r="AI1845" s="1774">
        <v>48439111546</v>
      </c>
      <c r="AJ1845" s="1993" t="s">
        <v>1949</v>
      </c>
      <c r="AK1845" s="1993">
        <v>91647</v>
      </c>
      <c r="AL1845" s="1994" t="s">
        <v>1729</v>
      </c>
      <c r="AM1845" s="1994">
        <v>2.1</v>
      </c>
      <c r="AN1845" s="1993" t="s">
        <v>192</v>
      </c>
      <c r="BX1845"/>
      <c r="BY1845"/>
      <c r="BZ1845"/>
      <c r="CA1845"/>
      <c r="CB1845"/>
      <c r="CD1845" s="1060"/>
      <c r="CE1845" s="1286"/>
      <c r="CF1845" s="1060"/>
      <c r="CG1845" s="1060"/>
      <c r="CH1845" s="1060"/>
      <c r="CK1845" s="1645"/>
      <c r="CL1845" s="1645"/>
      <c r="CM1845" s="1645"/>
      <c r="CN1845"/>
      <c r="CO1845"/>
      <c r="CP1845"/>
      <c r="CQ1845"/>
      <c r="CR1845"/>
      <c r="CS1845" s="1060"/>
      <c r="CT1845" s="1060"/>
      <c r="CU1845" s="1060"/>
      <c r="CV1845" s="1060"/>
      <c r="CW1845" s="1060"/>
      <c r="CX1845" s="1060"/>
    </row>
    <row r="1846" spans="35:102" ht="15" customHeight="1" x14ac:dyDescent="0.3">
      <c r="AI1846" s="1996">
        <v>48439111547</v>
      </c>
      <c r="AJ1846" s="1997" t="s">
        <v>1949</v>
      </c>
      <c r="AK1846" s="1997">
        <v>64005</v>
      </c>
      <c r="AL1846" s="1998" t="s">
        <v>1727</v>
      </c>
      <c r="AM1846" s="1998">
        <v>6.9</v>
      </c>
      <c r="AN1846" s="1997" t="s">
        <v>192</v>
      </c>
      <c r="BX1846"/>
      <c r="BY1846"/>
      <c r="BZ1846"/>
      <c r="CA1846"/>
      <c r="CB1846"/>
      <c r="CD1846" s="1060"/>
      <c r="CE1846" s="1286"/>
      <c r="CF1846" s="1060"/>
      <c r="CG1846" s="1060"/>
      <c r="CH1846" s="1060"/>
      <c r="CK1846" s="1645"/>
      <c r="CL1846" s="1645"/>
      <c r="CM1846" s="1645"/>
      <c r="CN1846"/>
      <c r="CO1846"/>
      <c r="CP1846"/>
      <c r="CQ1846"/>
      <c r="CR1846"/>
      <c r="CS1846" s="1060"/>
      <c r="CT1846" s="1060"/>
      <c r="CU1846" s="1060"/>
      <c r="CV1846" s="1060"/>
      <c r="CW1846" s="1060"/>
      <c r="CX1846" s="1060"/>
    </row>
    <row r="1847" spans="35:102" ht="15" customHeight="1" x14ac:dyDescent="0.3">
      <c r="AI1847" s="1774">
        <v>48439111548</v>
      </c>
      <c r="AJ1847" s="1993" t="s">
        <v>1949</v>
      </c>
      <c r="AK1847" s="1993">
        <v>115316</v>
      </c>
      <c r="AL1847" s="1994" t="s">
        <v>1729</v>
      </c>
      <c r="AM1847" s="1994">
        <v>2.2999999999999998</v>
      </c>
      <c r="AN1847" s="1993" t="s">
        <v>192</v>
      </c>
      <c r="BX1847"/>
      <c r="BY1847"/>
      <c r="BZ1847"/>
      <c r="CA1847"/>
      <c r="CB1847"/>
      <c r="CD1847" s="1060"/>
      <c r="CE1847" s="1286"/>
      <c r="CF1847" s="1060"/>
      <c r="CG1847" s="1060"/>
      <c r="CH1847" s="1060"/>
      <c r="CK1847" s="1645"/>
      <c r="CL1847" s="1645"/>
      <c r="CM1847" s="1645"/>
      <c r="CN1847"/>
      <c r="CO1847"/>
      <c r="CP1847"/>
      <c r="CQ1847"/>
      <c r="CR1847"/>
      <c r="CS1847" s="1060"/>
      <c r="CT1847" s="1060"/>
      <c r="CU1847" s="1060"/>
      <c r="CV1847" s="1060"/>
      <c r="CW1847" s="1060"/>
      <c r="CX1847" s="1060"/>
    </row>
    <row r="1848" spans="35:102" ht="15" customHeight="1" x14ac:dyDescent="0.3">
      <c r="AI1848" s="1996">
        <v>48439111549</v>
      </c>
      <c r="AJ1848" s="1997" t="s">
        <v>1949</v>
      </c>
      <c r="AK1848" s="1997">
        <v>109423</v>
      </c>
      <c r="AL1848" s="1998" t="s">
        <v>1729</v>
      </c>
      <c r="AM1848" s="1998">
        <v>3.6</v>
      </c>
      <c r="AN1848" s="1997" t="s">
        <v>192</v>
      </c>
      <c r="BX1848"/>
      <c r="BY1848"/>
      <c r="BZ1848"/>
      <c r="CA1848"/>
      <c r="CB1848"/>
      <c r="CD1848" s="1060"/>
      <c r="CE1848" s="1286"/>
      <c r="CF1848" s="1060"/>
      <c r="CG1848" s="1060"/>
      <c r="CH1848" s="1060"/>
      <c r="CK1848" s="1645"/>
      <c r="CL1848" s="1645"/>
      <c r="CM1848" s="1645"/>
      <c r="CN1848"/>
      <c r="CO1848"/>
      <c r="CP1848"/>
      <c r="CQ1848"/>
      <c r="CR1848"/>
      <c r="CS1848" s="1060"/>
      <c r="CT1848" s="1060"/>
      <c r="CU1848" s="1060"/>
      <c r="CV1848" s="1060"/>
      <c r="CW1848" s="1060"/>
      <c r="CX1848" s="1060"/>
    </row>
    <row r="1849" spans="35:102" ht="15" customHeight="1" x14ac:dyDescent="0.3">
      <c r="AI1849" s="1774">
        <v>48439111550</v>
      </c>
      <c r="AJ1849" s="1993" t="s">
        <v>1949</v>
      </c>
      <c r="AK1849" s="1993">
        <v>84387</v>
      </c>
      <c r="AL1849" s="1994" t="s">
        <v>1729</v>
      </c>
      <c r="AM1849" s="1994">
        <v>8.3000000000000007</v>
      </c>
      <c r="AN1849" s="1993" t="s">
        <v>192</v>
      </c>
      <c r="BX1849"/>
      <c r="BY1849"/>
      <c r="BZ1849"/>
      <c r="CA1849"/>
      <c r="CB1849"/>
      <c r="CD1849" s="1060"/>
      <c r="CE1849" s="1286"/>
      <c r="CF1849" s="1060"/>
      <c r="CG1849" s="1060"/>
      <c r="CH1849" s="1060"/>
      <c r="CK1849" s="1645"/>
      <c r="CL1849" s="1645"/>
      <c r="CM1849" s="1645"/>
      <c r="CN1849"/>
      <c r="CO1849"/>
      <c r="CP1849"/>
      <c r="CQ1849"/>
      <c r="CR1849"/>
      <c r="CS1849" s="1060"/>
      <c r="CT1849" s="1060"/>
      <c r="CU1849" s="1060"/>
      <c r="CV1849" s="1060"/>
      <c r="CW1849" s="1060"/>
      <c r="CX1849" s="1060"/>
    </row>
    <row r="1850" spans="35:102" ht="15" customHeight="1" x14ac:dyDescent="0.3">
      <c r="AI1850" s="1996">
        <v>48439111551</v>
      </c>
      <c r="AJ1850" s="1997" t="s">
        <v>1949</v>
      </c>
      <c r="AK1850" s="1997">
        <v>106612</v>
      </c>
      <c r="AL1850" s="1998" t="s">
        <v>1729</v>
      </c>
      <c r="AM1850" s="1998">
        <v>1.3</v>
      </c>
      <c r="AN1850" s="1997" t="s">
        <v>192</v>
      </c>
      <c r="BX1850"/>
      <c r="BY1850"/>
      <c r="BZ1850"/>
      <c r="CA1850"/>
      <c r="CB1850"/>
      <c r="CD1850" s="1060"/>
      <c r="CE1850" s="1286"/>
      <c r="CF1850" s="1060"/>
      <c r="CG1850" s="1060"/>
      <c r="CH1850" s="1060"/>
      <c r="CK1850" s="1645"/>
      <c r="CL1850" s="1645"/>
      <c r="CM1850" s="1645"/>
      <c r="CN1850"/>
      <c r="CO1850"/>
      <c r="CP1850"/>
      <c r="CQ1850"/>
      <c r="CR1850"/>
      <c r="CS1850" s="1060"/>
      <c r="CT1850" s="1060"/>
      <c r="CU1850" s="1060"/>
      <c r="CV1850" s="1060"/>
      <c r="CW1850" s="1060"/>
      <c r="CX1850" s="1060"/>
    </row>
    <row r="1851" spans="35:102" ht="15" customHeight="1" x14ac:dyDescent="0.3">
      <c r="AI1851" s="1774">
        <v>48439111552</v>
      </c>
      <c r="AJ1851" s="1993" t="s">
        <v>1949</v>
      </c>
      <c r="AK1851" s="1993">
        <v>62831</v>
      </c>
      <c r="AL1851" s="1994" t="s">
        <v>1727</v>
      </c>
      <c r="AM1851" s="1994">
        <v>8.8000000000000007</v>
      </c>
      <c r="AN1851" s="1993" t="s">
        <v>192</v>
      </c>
      <c r="BX1851"/>
      <c r="BY1851"/>
      <c r="BZ1851"/>
      <c r="CA1851"/>
      <c r="CB1851"/>
      <c r="CD1851" s="1060"/>
      <c r="CE1851" s="1286"/>
      <c r="CF1851" s="1060"/>
      <c r="CG1851" s="1060"/>
      <c r="CH1851" s="1060"/>
      <c r="CK1851" s="1645"/>
      <c r="CL1851" s="1645"/>
      <c r="CM1851" s="1645"/>
      <c r="CN1851"/>
      <c r="CO1851"/>
      <c r="CP1851"/>
      <c r="CQ1851"/>
      <c r="CR1851"/>
      <c r="CS1851" s="1060"/>
      <c r="CT1851" s="1060"/>
      <c r="CU1851" s="1060"/>
      <c r="CV1851" s="1060"/>
      <c r="CW1851" s="1060"/>
      <c r="CX1851" s="1060"/>
    </row>
    <row r="1852" spans="35:102" ht="15" customHeight="1" x14ac:dyDescent="0.3">
      <c r="AI1852" s="1996">
        <v>48439111553</v>
      </c>
      <c r="AJ1852" s="1997" t="s">
        <v>1949</v>
      </c>
      <c r="AK1852" s="1997">
        <v>47986</v>
      </c>
      <c r="AL1852" s="1998" t="s">
        <v>1728</v>
      </c>
      <c r="AM1852" s="1998">
        <v>11.2</v>
      </c>
      <c r="AN1852" s="1997" t="s">
        <v>192</v>
      </c>
      <c r="BX1852"/>
      <c r="BY1852"/>
      <c r="BZ1852"/>
      <c r="CA1852"/>
      <c r="CB1852"/>
      <c r="CD1852" s="1060"/>
      <c r="CE1852" s="1286"/>
      <c r="CF1852" s="1060"/>
      <c r="CG1852" s="1060"/>
      <c r="CH1852" s="1060"/>
      <c r="CK1852" s="1645"/>
      <c r="CL1852" s="1645"/>
      <c r="CM1852" s="1645"/>
      <c r="CN1852"/>
      <c r="CO1852"/>
      <c r="CP1852"/>
      <c r="CQ1852"/>
      <c r="CR1852"/>
      <c r="CS1852" s="1060"/>
      <c r="CT1852" s="1060"/>
      <c r="CU1852" s="1060"/>
      <c r="CV1852" s="1060"/>
      <c r="CW1852" s="1060"/>
      <c r="CX1852" s="1060"/>
    </row>
    <row r="1853" spans="35:102" ht="15" customHeight="1" x14ac:dyDescent="0.3">
      <c r="AI1853" s="1774">
        <v>48439113001</v>
      </c>
      <c r="AJ1853" s="1993" t="s">
        <v>1949</v>
      </c>
      <c r="AK1853" s="1993">
        <v>71827</v>
      </c>
      <c r="AL1853" s="1994" t="s">
        <v>1727</v>
      </c>
      <c r="AM1853" s="1994">
        <v>1.5</v>
      </c>
      <c r="AN1853" s="1993" t="s">
        <v>192</v>
      </c>
      <c r="BX1853"/>
      <c r="BY1853"/>
      <c r="BZ1853"/>
      <c r="CA1853"/>
      <c r="CB1853"/>
      <c r="CD1853" s="1060"/>
      <c r="CE1853" s="1286"/>
      <c r="CF1853" s="1060"/>
      <c r="CG1853" s="1060"/>
      <c r="CH1853" s="1060"/>
      <c r="CK1853" s="1645"/>
      <c r="CL1853" s="1645"/>
      <c r="CM1853" s="1645"/>
      <c r="CN1853"/>
      <c r="CO1853"/>
      <c r="CP1853"/>
      <c r="CQ1853"/>
      <c r="CR1853"/>
      <c r="CS1853" s="1060"/>
      <c r="CT1853" s="1060"/>
      <c r="CU1853" s="1060"/>
      <c r="CV1853" s="1060"/>
      <c r="CW1853" s="1060"/>
      <c r="CX1853" s="1060"/>
    </row>
    <row r="1854" spans="35:102" ht="15" customHeight="1" x14ac:dyDescent="0.3">
      <c r="AI1854" s="1996">
        <v>48439113002</v>
      </c>
      <c r="AJ1854" s="1997" t="s">
        <v>1949</v>
      </c>
      <c r="AK1854" s="1997">
        <v>41622</v>
      </c>
      <c r="AL1854" s="1998" t="s">
        <v>1730</v>
      </c>
      <c r="AM1854" s="1998">
        <v>15.5</v>
      </c>
      <c r="AN1854" s="1997" t="s">
        <v>192</v>
      </c>
      <c r="BX1854"/>
      <c r="BY1854"/>
      <c r="BZ1854"/>
      <c r="CA1854"/>
      <c r="CB1854"/>
      <c r="CD1854" s="1060"/>
      <c r="CE1854" s="1286"/>
      <c r="CF1854" s="1060"/>
      <c r="CG1854" s="1060"/>
      <c r="CH1854" s="1060"/>
      <c r="CK1854" s="1645"/>
      <c r="CL1854" s="1645"/>
      <c r="CM1854" s="1645"/>
      <c r="CN1854"/>
      <c r="CO1854"/>
      <c r="CP1854"/>
      <c r="CQ1854"/>
      <c r="CR1854"/>
      <c r="CS1854" s="1060"/>
      <c r="CT1854" s="1060"/>
      <c r="CU1854" s="1060"/>
      <c r="CV1854" s="1060"/>
      <c r="CW1854" s="1060"/>
      <c r="CX1854" s="1060"/>
    </row>
    <row r="1855" spans="35:102" ht="15" customHeight="1" x14ac:dyDescent="0.3">
      <c r="AI1855" s="1774">
        <v>48439113102</v>
      </c>
      <c r="AJ1855" s="1993" t="s">
        <v>1949</v>
      </c>
      <c r="AK1855" s="1993">
        <v>41783</v>
      </c>
      <c r="AL1855" s="1994" t="s">
        <v>1730</v>
      </c>
      <c r="AM1855" s="1994">
        <v>16.5</v>
      </c>
      <c r="AN1855" s="1993" t="s">
        <v>192</v>
      </c>
      <c r="BX1855"/>
      <c r="BY1855"/>
      <c r="BZ1855"/>
      <c r="CA1855"/>
      <c r="CB1855"/>
      <c r="CD1855" s="1060"/>
      <c r="CE1855" s="1286"/>
      <c r="CF1855" s="1060"/>
      <c r="CG1855" s="1060"/>
      <c r="CH1855" s="1060"/>
      <c r="CK1855" s="1645"/>
      <c r="CL1855" s="1645"/>
      <c r="CM1855" s="1645"/>
      <c r="CN1855"/>
      <c r="CO1855"/>
      <c r="CP1855"/>
      <c r="CQ1855"/>
      <c r="CR1855"/>
      <c r="CS1855" s="1060"/>
      <c r="CT1855" s="1060"/>
      <c r="CU1855" s="1060"/>
      <c r="CV1855" s="1060"/>
      <c r="CW1855" s="1060"/>
      <c r="CX1855" s="1060"/>
    </row>
    <row r="1856" spans="35:102" ht="15" customHeight="1" x14ac:dyDescent="0.3">
      <c r="AI1856" s="1996">
        <v>48439113104</v>
      </c>
      <c r="AJ1856" s="1997" t="s">
        <v>1949</v>
      </c>
      <c r="AK1856" s="1997">
        <v>41434</v>
      </c>
      <c r="AL1856" s="1998" t="s">
        <v>1730</v>
      </c>
      <c r="AM1856" s="1998">
        <v>13.4</v>
      </c>
      <c r="AN1856" s="1997" t="s">
        <v>192</v>
      </c>
      <c r="BX1856"/>
      <c r="BY1856"/>
      <c r="BZ1856"/>
      <c r="CA1856"/>
      <c r="CB1856"/>
      <c r="CD1856" s="1060"/>
      <c r="CE1856" s="1286"/>
      <c r="CF1856" s="1060"/>
      <c r="CG1856" s="1060"/>
      <c r="CH1856" s="1060"/>
      <c r="CK1856" s="1645"/>
      <c r="CL1856" s="1645"/>
      <c r="CM1856" s="1645"/>
      <c r="CN1856"/>
      <c r="CO1856"/>
      <c r="CP1856"/>
      <c r="CQ1856"/>
      <c r="CR1856"/>
      <c r="CS1856" s="1060"/>
      <c r="CT1856" s="1060"/>
      <c r="CU1856" s="1060"/>
      <c r="CV1856" s="1060"/>
      <c r="CW1856" s="1060"/>
      <c r="CX1856" s="1060"/>
    </row>
    <row r="1857" spans="35:102" ht="15" customHeight="1" x14ac:dyDescent="0.3">
      <c r="AI1857" s="1774">
        <v>48439113107</v>
      </c>
      <c r="AJ1857" s="1993" t="s">
        <v>1949</v>
      </c>
      <c r="AK1857" s="1993">
        <v>88235</v>
      </c>
      <c r="AL1857" s="1994" t="s">
        <v>1729</v>
      </c>
      <c r="AM1857" s="1994">
        <v>7.9</v>
      </c>
      <c r="AN1857" s="1993" t="s">
        <v>192</v>
      </c>
      <c r="BX1857"/>
      <c r="BY1857"/>
      <c r="BZ1857"/>
      <c r="CA1857"/>
      <c r="CB1857"/>
      <c r="CD1857" s="1060"/>
      <c r="CE1857" s="1286"/>
      <c r="CF1857" s="1060"/>
      <c r="CG1857" s="1060"/>
      <c r="CH1857" s="1060"/>
      <c r="CK1857" s="1645"/>
      <c r="CL1857" s="1645"/>
      <c r="CM1857" s="1645"/>
      <c r="CN1857"/>
      <c r="CO1857"/>
      <c r="CP1857"/>
      <c r="CQ1857"/>
      <c r="CR1857"/>
      <c r="CS1857" s="1060"/>
      <c r="CT1857" s="1060"/>
      <c r="CU1857" s="1060"/>
      <c r="CV1857" s="1060"/>
      <c r="CW1857" s="1060"/>
      <c r="CX1857" s="1060"/>
    </row>
    <row r="1858" spans="35:102" ht="15" customHeight="1" x14ac:dyDescent="0.3">
      <c r="AI1858" s="1996">
        <v>48439113108</v>
      </c>
      <c r="AJ1858" s="1997" t="s">
        <v>1949</v>
      </c>
      <c r="AK1858" s="1997">
        <v>109091</v>
      </c>
      <c r="AL1858" s="1998" t="s">
        <v>1729</v>
      </c>
      <c r="AM1858" s="1998">
        <v>9.6</v>
      </c>
      <c r="AN1858" s="1997" t="s">
        <v>192</v>
      </c>
      <c r="BX1858"/>
      <c r="BY1858"/>
      <c r="BZ1858"/>
      <c r="CA1858"/>
      <c r="CB1858"/>
      <c r="CD1858" s="1060"/>
      <c r="CE1858" s="1286"/>
      <c r="CF1858" s="1060"/>
      <c r="CG1858" s="1060"/>
      <c r="CH1858" s="1060"/>
      <c r="CK1858" s="1645"/>
      <c r="CL1858" s="1645"/>
      <c r="CM1858" s="1645"/>
      <c r="CN1858"/>
      <c r="CO1858"/>
      <c r="CP1858"/>
      <c r="CQ1858"/>
      <c r="CR1858"/>
      <c r="CS1858" s="1060"/>
      <c r="CT1858" s="1060"/>
      <c r="CU1858" s="1060"/>
      <c r="CV1858" s="1060"/>
      <c r="CW1858" s="1060"/>
      <c r="CX1858" s="1060"/>
    </row>
    <row r="1859" spans="35:102" ht="15" customHeight="1" x14ac:dyDescent="0.3">
      <c r="AI1859" s="1774">
        <v>48439113109</v>
      </c>
      <c r="AJ1859" s="1993" t="s">
        <v>1949</v>
      </c>
      <c r="AK1859" s="1993">
        <v>56809</v>
      </c>
      <c r="AL1859" s="1994" t="s">
        <v>1728</v>
      </c>
      <c r="AM1859" s="1994">
        <v>16.5</v>
      </c>
      <c r="AN1859" s="1993" t="s">
        <v>192</v>
      </c>
      <c r="BX1859"/>
      <c r="BY1859"/>
      <c r="BZ1859"/>
      <c r="CA1859"/>
      <c r="CB1859"/>
      <c r="CD1859" s="1060"/>
      <c r="CE1859" s="1286"/>
      <c r="CF1859" s="1060"/>
      <c r="CG1859" s="1060"/>
      <c r="CH1859" s="1060"/>
      <c r="CK1859" s="1645"/>
      <c r="CL1859" s="1645"/>
      <c r="CM1859" s="1645"/>
      <c r="CN1859"/>
      <c r="CO1859"/>
      <c r="CP1859"/>
      <c r="CQ1859"/>
      <c r="CR1859"/>
      <c r="CS1859" s="1060"/>
      <c r="CT1859" s="1060"/>
      <c r="CU1859" s="1060"/>
      <c r="CV1859" s="1060"/>
      <c r="CW1859" s="1060"/>
      <c r="CX1859" s="1060"/>
    </row>
    <row r="1860" spans="35:102" ht="15" customHeight="1" x14ac:dyDescent="0.3">
      <c r="AI1860" s="1996">
        <v>48439113110</v>
      </c>
      <c r="AJ1860" s="1997" t="s">
        <v>1949</v>
      </c>
      <c r="AK1860" s="1997">
        <v>51092</v>
      </c>
      <c r="AL1860" s="1998" t="s">
        <v>1728</v>
      </c>
      <c r="AM1860" s="1998">
        <v>9.6</v>
      </c>
      <c r="AN1860" s="1997" t="s">
        <v>192</v>
      </c>
      <c r="BX1860"/>
      <c r="BY1860"/>
      <c r="BZ1860"/>
      <c r="CA1860"/>
      <c r="CB1860"/>
      <c r="CD1860" s="1060"/>
      <c r="CE1860" s="1286"/>
      <c r="CF1860" s="1060"/>
      <c r="CG1860" s="1060"/>
      <c r="CH1860" s="1060"/>
      <c r="CK1860" s="1645"/>
      <c r="CL1860" s="1645"/>
      <c r="CM1860" s="1645"/>
      <c r="CN1860"/>
      <c r="CO1860"/>
      <c r="CP1860"/>
      <c r="CQ1860"/>
      <c r="CR1860"/>
      <c r="CS1860" s="1060"/>
      <c r="CT1860" s="1060"/>
      <c r="CU1860" s="1060"/>
      <c r="CV1860" s="1060"/>
      <c r="CW1860" s="1060"/>
      <c r="CX1860" s="1060"/>
    </row>
    <row r="1861" spans="35:102" ht="15" customHeight="1" x14ac:dyDescent="0.3">
      <c r="AI1861" s="1774">
        <v>48439113111</v>
      </c>
      <c r="AJ1861" s="1993" t="s">
        <v>1949</v>
      </c>
      <c r="AK1861" s="1993">
        <v>30663</v>
      </c>
      <c r="AL1861" s="1994" t="s">
        <v>1730</v>
      </c>
      <c r="AM1861" s="1994">
        <v>37.700000000000003</v>
      </c>
      <c r="AN1861" s="1993" t="s">
        <v>193</v>
      </c>
      <c r="BX1861"/>
      <c r="BY1861"/>
      <c r="BZ1861"/>
      <c r="CA1861"/>
      <c r="CB1861"/>
      <c r="CD1861" s="1060"/>
      <c r="CE1861" s="1286"/>
      <c r="CF1861" s="1060"/>
      <c r="CG1861" s="1060"/>
      <c r="CH1861" s="1060"/>
      <c r="CK1861" s="1645"/>
      <c r="CL1861" s="1645"/>
      <c r="CM1861" s="1645"/>
      <c r="CN1861"/>
      <c r="CO1861"/>
      <c r="CP1861"/>
      <c r="CQ1861"/>
      <c r="CR1861"/>
      <c r="CS1861" s="1060"/>
      <c r="CT1861" s="1060"/>
      <c r="CU1861" s="1060"/>
      <c r="CV1861" s="1060"/>
      <c r="CW1861" s="1060"/>
      <c r="CX1861" s="1060"/>
    </row>
    <row r="1862" spans="35:102" ht="15" customHeight="1" x14ac:dyDescent="0.3">
      <c r="AI1862" s="1996">
        <v>48439113112</v>
      </c>
      <c r="AJ1862" s="1997" t="s">
        <v>1949</v>
      </c>
      <c r="AK1862" s="1997">
        <v>42171</v>
      </c>
      <c r="AL1862" s="1998" t="s">
        <v>1730</v>
      </c>
      <c r="AM1862" s="1998">
        <v>24.7</v>
      </c>
      <c r="AN1862" s="1997" t="s">
        <v>193</v>
      </c>
      <c r="BX1862"/>
      <c r="BY1862"/>
      <c r="BZ1862"/>
      <c r="CA1862"/>
      <c r="CB1862"/>
      <c r="CD1862" s="1060"/>
      <c r="CE1862" s="1286"/>
      <c r="CF1862" s="1060"/>
      <c r="CG1862" s="1060"/>
      <c r="CH1862" s="1060"/>
      <c r="CK1862" s="1645"/>
      <c r="CL1862" s="1645"/>
      <c r="CM1862" s="1645"/>
      <c r="CN1862"/>
      <c r="CO1862"/>
      <c r="CP1862"/>
      <c r="CQ1862"/>
      <c r="CR1862"/>
      <c r="CS1862" s="1060"/>
      <c r="CT1862" s="1060"/>
      <c r="CU1862" s="1060"/>
      <c r="CV1862" s="1060"/>
      <c r="CW1862" s="1060"/>
      <c r="CX1862" s="1060"/>
    </row>
    <row r="1863" spans="35:102" ht="15" customHeight="1" x14ac:dyDescent="0.3">
      <c r="AI1863" s="1774">
        <v>48439113113</v>
      </c>
      <c r="AJ1863" s="1993" t="s">
        <v>1949</v>
      </c>
      <c r="AK1863" s="1993">
        <v>59111</v>
      </c>
      <c r="AL1863" s="1994" t="s">
        <v>1728</v>
      </c>
      <c r="AM1863" s="1994">
        <v>6.9</v>
      </c>
      <c r="AN1863" s="1993" t="s">
        <v>192</v>
      </c>
      <c r="BX1863"/>
      <c r="BY1863"/>
      <c r="BZ1863"/>
      <c r="CA1863"/>
      <c r="CB1863"/>
      <c r="CD1863" s="1060"/>
      <c r="CE1863" s="1286"/>
      <c r="CF1863" s="1060"/>
      <c r="CG1863" s="1060"/>
      <c r="CH1863" s="1060"/>
      <c r="CK1863" s="1645"/>
      <c r="CL1863" s="1645"/>
      <c r="CM1863" s="1645"/>
      <c r="CN1863"/>
      <c r="CO1863"/>
      <c r="CP1863"/>
      <c r="CQ1863"/>
      <c r="CR1863"/>
      <c r="CS1863" s="1060"/>
      <c r="CT1863" s="1060"/>
      <c r="CU1863" s="1060"/>
      <c r="CV1863" s="1060"/>
      <c r="CW1863" s="1060"/>
      <c r="CX1863" s="1060"/>
    </row>
    <row r="1864" spans="35:102" ht="15" customHeight="1" x14ac:dyDescent="0.3">
      <c r="AI1864" s="1996">
        <v>48439113114</v>
      </c>
      <c r="AJ1864" s="1997" t="s">
        <v>1949</v>
      </c>
      <c r="AK1864" s="1997">
        <v>48275</v>
      </c>
      <c r="AL1864" s="1998" t="s">
        <v>1728</v>
      </c>
      <c r="AM1864" s="1998">
        <v>10.199999999999999</v>
      </c>
      <c r="AN1864" s="1997" t="s">
        <v>192</v>
      </c>
      <c r="BX1864"/>
      <c r="BY1864"/>
      <c r="BZ1864"/>
      <c r="CA1864"/>
      <c r="CB1864"/>
      <c r="CD1864" s="1060"/>
      <c r="CE1864" s="1286"/>
      <c r="CF1864" s="1060"/>
      <c r="CG1864" s="1060"/>
      <c r="CH1864" s="1060"/>
      <c r="CK1864" s="1645"/>
      <c r="CL1864" s="1645"/>
      <c r="CM1864" s="1645"/>
      <c r="CN1864"/>
      <c r="CO1864"/>
      <c r="CP1864"/>
      <c r="CQ1864"/>
      <c r="CR1864"/>
      <c r="CS1864" s="1060"/>
      <c r="CT1864" s="1060"/>
      <c r="CU1864" s="1060"/>
      <c r="CV1864" s="1060"/>
      <c r="CW1864" s="1060"/>
      <c r="CX1864" s="1060"/>
    </row>
    <row r="1865" spans="35:102" ht="15" customHeight="1" x14ac:dyDescent="0.3">
      <c r="AI1865" s="1774">
        <v>48439113115</v>
      </c>
      <c r="AJ1865" s="1993" t="s">
        <v>1949</v>
      </c>
      <c r="AK1865" s="1993">
        <v>39032</v>
      </c>
      <c r="AL1865" s="1994" t="s">
        <v>1730</v>
      </c>
      <c r="AM1865" s="1994">
        <v>13.6</v>
      </c>
      <c r="AN1865" s="1993" t="s">
        <v>192</v>
      </c>
      <c r="BX1865"/>
      <c r="BY1865"/>
      <c r="BZ1865"/>
      <c r="CA1865"/>
      <c r="CB1865"/>
      <c r="CD1865" s="1060"/>
      <c r="CE1865" s="1286"/>
      <c r="CF1865" s="1060"/>
      <c r="CG1865" s="1060"/>
      <c r="CH1865" s="1060"/>
      <c r="CK1865" s="1645"/>
      <c r="CL1865" s="1645"/>
      <c r="CM1865" s="1645"/>
      <c r="CN1865"/>
      <c r="CO1865"/>
      <c r="CP1865"/>
      <c r="CQ1865"/>
      <c r="CR1865"/>
      <c r="CS1865" s="1060"/>
      <c r="CT1865" s="1060"/>
      <c r="CU1865" s="1060"/>
      <c r="CV1865" s="1060"/>
      <c r="CW1865" s="1060"/>
      <c r="CX1865" s="1060"/>
    </row>
    <row r="1866" spans="35:102" ht="15" customHeight="1" x14ac:dyDescent="0.3">
      <c r="AI1866" s="1996">
        <v>48439113116</v>
      </c>
      <c r="AJ1866" s="1997" t="s">
        <v>1949</v>
      </c>
      <c r="AK1866" s="1997">
        <v>43776</v>
      </c>
      <c r="AL1866" s="1998" t="s">
        <v>1728</v>
      </c>
      <c r="AM1866" s="1998">
        <v>11.5</v>
      </c>
      <c r="AN1866" s="1997" t="s">
        <v>192</v>
      </c>
      <c r="BX1866"/>
      <c r="BY1866"/>
      <c r="BZ1866"/>
      <c r="CA1866"/>
      <c r="CB1866"/>
      <c r="CD1866" s="1060"/>
      <c r="CE1866" s="1286"/>
      <c r="CF1866" s="1060"/>
      <c r="CG1866" s="1060"/>
      <c r="CH1866" s="1060"/>
      <c r="CK1866" s="1645"/>
      <c r="CL1866" s="1645"/>
      <c r="CM1866" s="1645"/>
      <c r="CN1866"/>
      <c r="CO1866"/>
      <c r="CP1866"/>
      <c r="CQ1866"/>
      <c r="CR1866"/>
      <c r="CS1866" s="1060"/>
      <c r="CT1866" s="1060"/>
      <c r="CU1866" s="1060"/>
      <c r="CV1866" s="1060"/>
      <c r="CW1866" s="1060"/>
      <c r="CX1866" s="1060"/>
    </row>
    <row r="1867" spans="35:102" ht="15" customHeight="1" x14ac:dyDescent="0.3">
      <c r="AI1867" s="1774">
        <v>48439113206</v>
      </c>
      <c r="AJ1867" s="1993" t="s">
        <v>1949</v>
      </c>
      <c r="AK1867" s="1993">
        <v>57933</v>
      </c>
      <c r="AL1867" s="1994" t="s">
        <v>1728</v>
      </c>
      <c r="AM1867" s="1994">
        <v>13.7</v>
      </c>
      <c r="AN1867" s="1993" t="s">
        <v>192</v>
      </c>
      <c r="BX1867"/>
      <c r="BY1867"/>
      <c r="BZ1867"/>
      <c r="CA1867"/>
      <c r="CB1867"/>
      <c r="CD1867" s="1060"/>
      <c r="CE1867" s="1286"/>
      <c r="CF1867" s="1060"/>
      <c r="CG1867" s="1060"/>
      <c r="CH1867" s="1060"/>
      <c r="CK1867" s="1645"/>
      <c r="CL1867" s="1645"/>
      <c r="CM1867" s="1645"/>
      <c r="CN1867"/>
      <c r="CO1867"/>
      <c r="CP1867"/>
      <c r="CQ1867"/>
      <c r="CR1867"/>
      <c r="CS1867" s="1060"/>
      <c r="CT1867" s="1060"/>
      <c r="CU1867" s="1060"/>
      <c r="CV1867" s="1060"/>
      <c r="CW1867" s="1060"/>
      <c r="CX1867" s="1060"/>
    </row>
    <row r="1868" spans="35:102" ht="15" customHeight="1" x14ac:dyDescent="0.3">
      <c r="AI1868" s="1996">
        <v>48439113207</v>
      </c>
      <c r="AJ1868" s="1997" t="s">
        <v>1949</v>
      </c>
      <c r="AK1868" s="1997">
        <v>89932</v>
      </c>
      <c r="AL1868" s="1998" t="s">
        <v>1729</v>
      </c>
      <c r="AM1868" s="1998">
        <v>2.2000000000000002</v>
      </c>
      <c r="AN1868" s="1997" t="s">
        <v>192</v>
      </c>
      <c r="BX1868"/>
      <c r="BY1868"/>
      <c r="BZ1868"/>
      <c r="CA1868"/>
      <c r="CB1868"/>
      <c r="CD1868" s="1060"/>
      <c r="CE1868" s="1286"/>
      <c r="CF1868" s="1060"/>
      <c r="CG1868" s="1060"/>
      <c r="CH1868" s="1060"/>
      <c r="CK1868" s="1645"/>
      <c r="CL1868" s="1645"/>
      <c r="CM1868" s="1645"/>
      <c r="CN1868"/>
      <c r="CO1868"/>
      <c r="CP1868"/>
      <c r="CQ1868"/>
      <c r="CR1868"/>
      <c r="CS1868" s="1060"/>
      <c r="CT1868" s="1060"/>
      <c r="CU1868" s="1060"/>
      <c r="CV1868" s="1060"/>
      <c r="CW1868" s="1060"/>
      <c r="CX1868" s="1060"/>
    </row>
    <row r="1869" spans="35:102" ht="15" customHeight="1" x14ac:dyDescent="0.3">
      <c r="AI1869" s="1774">
        <v>48439113210</v>
      </c>
      <c r="AJ1869" s="1993" t="s">
        <v>1949</v>
      </c>
      <c r="AK1869" s="1993">
        <v>82239</v>
      </c>
      <c r="AL1869" s="1994" t="s">
        <v>1727</v>
      </c>
      <c r="AM1869" s="1994">
        <v>4.2</v>
      </c>
      <c r="AN1869" s="1993" t="s">
        <v>192</v>
      </c>
      <c r="BX1869"/>
      <c r="BY1869"/>
      <c r="BZ1869"/>
      <c r="CA1869"/>
      <c r="CB1869"/>
      <c r="CD1869" s="1060"/>
      <c r="CE1869" s="1286"/>
      <c r="CF1869" s="1060"/>
      <c r="CG1869" s="1060"/>
      <c r="CH1869" s="1060"/>
      <c r="CK1869" s="1645"/>
      <c r="CL1869" s="1645"/>
      <c r="CM1869" s="1645"/>
      <c r="CN1869"/>
      <c r="CO1869"/>
      <c r="CP1869"/>
      <c r="CQ1869"/>
      <c r="CR1869"/>
      <c r="CS1869" s="1060"/>
      <c r="CT1869" s="1060"/>
      <c r="CU1869" s="1060"/>
      <c r="CV1869" s="1060"/>
      <c r="CW1869" s="1060"/>
      <c r="CX1869" s="1060"/>
    </row>
    <row r="1870" spans="35:102" ht="15" customHeight="1" x14ac:dyDescent="0.3">
      <c r="AI1870" s="1996">
        <v>48439113212</v>
      </c>
      <c r="AJ1870" s="1997" t="s">
        <v>1949</v>
      </c>
      <c r="AK1870" s="1997">
        <v>68429</v>
      </c>
      <c r="AL1870" s="1998" t="s">
        <v>1727</v>
      </c>
      <c r="AM1870" s="1998">
        <v>7.9</v>
      </c>
      <c r="AN1870" s="1997" t="s">
        <v>192</v>
      </c>
      <c r="BX1870"/>
      <c r="BY1870"/>
      <c r="BZ1870"/>
      <c r="CA1870"/>
      <c r="CB1870"/>
      <c r="CD1870" s="1060"/>
      <c r="CE1870" s="1286"/>
      <c r="CF1870" s="1060"/>
      <c r="CG1870" s="1060"/>
      <c r="CH1870" s="1060"/>
      <c r="CK1870" s="1645"/>
      <c r="CL1870" s="1645"/>
      <c r="CM1870" s="1645"/>
      <c r="CN1870"/>
      <c r="CO1870"/>
      <c r="CP1870"/>
      <c r="CQ1870"/>
      <c r="CR1870"/>
      <c r="CS1870" s="1060"/>
      <c r="CT1870" s="1060"/>
      <c r="CU1870" s="1060"/>
      <c r="CV1870" s="1060"/>
      <c r="CW1870" s="1060"/>
      <c r="CX1870" s="1060"/>
    </row>
    <row r="1871" spans="35:102" ht="15" customHeight="1" x14ac:dyDescent="0.3">
      <c r="AI1871" s="1774">
        <v>48439113213</v>
      </c>
      <c r="AJ1871" s="1993" t="s">
        <v>1949</v>
      </c>
      <c r="AK1871" s="1993">
        <v>54932</v>
      </c>
      <c r="AL1871" s="1994" t="s">
        <v>1728</v>
      </c>
      <c r="AM1871" s="1994">
        <v>7.1</v>
      </c>
      <c r="AN1871" s="1993" t="s">
        <v>192</v>
      </c>
      <c r="BX1871"/>
      <c r="BY1871"/>
      <c r="BZ1871"/>
      <c r="CA1871"/>
      <c r="CB1871"/>
      <c r="CD1871" s="1060"/>
      <c r="CE1871" s="1286"/>
      <c r="CF1871" s="1060"/>
      <c r="CG1871" s="1060"/>
      <c r="CH1871" s="1060"/>
      <c r="CK1871" s="1645"/>
      <c r="CL1871" s="1645"/>
      <c r="CM1871" s="1645"/>
      <c r="CN1871"/>
      <c r="CO1871"/>
      <c r="CP1871"/>
      <c r="CQ1871"/>
      <c r="CR1871"/>
      <c r="CS1871" s="1060"/>
      <c r="CT1871" s="1060"/>
      <c r="CU1871" s="1060"/>
      <c r="CV1871" s="1060"/>
      <c r="CW1871" s="1060"/>
      <c r="CX1871" s="1060"/>
    </row>
    <row r="1872" spans="35:102" ht="15" customHeight="1" x14ac:dyDescent="0.3">
      <c r="AI1872" s="1996">
        <v>48439113214</v>
      </c>
      <c r="AJ1872" s="1997" t="s">
        <v>1949</v>
      </c>
      <c r="AK1872" s="1997">
        <v>69000</v>
      </c>
      <c r="AL1872" s="1998" t="s">
        <v>1727</v>
      </c>
      <c r="AM1872" s="1998">
        <v>7</v>
      </c>
      <c r="AN1872" s="1997" t="s">
        <v>192</v>
      </c>
      <c r="BX1872"/>
      <c r="BY1872"/>
      <c r="BZ1872"/>
      <c r="CA1872"/>
      <c r="CB1872"/>
      <c r="CD1872" s="1060"/>
      <c r="CE1872" s="1286"/>
      <c r="CF1872" s="1060"/>
      <c r="CG1872" s="1060"/>
      <c r="CH1872" s="1060"/>
      <c r="CK1872" s="1645"/>
      <c r="CL1872" s="1645"/>
      <c r="CM1872" s="1645"/>
      <c r="CN1872"/>
      <c r="CO1872"/>
      <c r="CP1872"/>
      <c r="CQ1872"/>
      <c r="CR1872"/>
      <c r="CS1872" s="1060"/>
      <c r="CT1872" s="1060"/>
      <c r="CU1872" s="1060"/>
      <c r="CV1872" s="1060"/>
      <c r="CW1872" s="1060"/>
      <c r="CX1872" s="1060"/>
    </row>
    <row r="1873" spans="35:102" ht="15" customHeight="1" x14ac:dyDescent="0.3">
      <c r="AI1873" s="1774">
        <v>48439113215</v>
      </c>
      <c r="AJ1873" s="1993" t="s">
        <v>1949</v>
      </c>
      <c r="AK1873" s="1993">
        <v>64935</v>
      </c>
      <c r="AL1873" s="1994" t="s">
        <v>1727</v>
      </c>
      <c r="AM1873" s="1994">
        <v>7.5</v>
      </c>
      <c r="AN1873" s="1993" t="s">
        <v>192</v>
      </c>
      <c r="BX1873"/>
      <c r="BY1873"/>
      <c r="BZ1873"/>
      <c r="CA1873"/>
      <c r="CB1873"/>
      <c r="CD1873" s="1060"/>
      <c r="CE1873" s="1286"/>
      <c r="CF1873" s="1060"/>
      <c r="CG1873" s="1060"/>
      <c r="CH1873" s="1060"/>
      <c r="CK1873" s="1645"/>
      <c r="CL1873" s="1645"/>
      <c r="CM1873" s="1645"/>
      <c r="CN1873"/>
      <c r="CO1873"/>
      <c r="CP1873"/>
      <c r="CQ1873"/>
      <c r="CR1873"/>
      <c r="CS1873" s="1060"/>
      <c r="CT1873" s="1060"/>
      <c r="CU1873" s="1060"/>
      <c r="CV1873" s="1060"/>
      <c r="CW1873" s="1060"/>
      <c r="CX1873" s="1060"/>
    </row>
    <row r="1874" spans="35:102" ht="15" customHeight="1" x14ac:dyDescent="0.3">
      <c r="AI1874" s="1996">
        <v>48439113216</v>
      </c>
      <c r="AJ1874" s="1997" t="s">
        <v>1949</v>
      </c>
      <c r="AK1874" s="1997">
        <v>53000</v>
      </c>
      <c r="AL1874" s="1998" t="s">
        <v>1728</v>
      </c>
      <c r="AM1874" s="1998">
        <v>12.4</v>
      </c>
      <c r="AN1874" s="1997" t="s">
        <v>192</v>
      </c>
      <c r="BX1874"/>
      <c r="BY1874"/>
      <c r="BZ1874"/>
      <c r="CA1874"/>
      <c r="CB1874"/>
      <c r="CD1874" s="1060"/>
      <c r="CE1874" s="1286"/>
      <c r="CF1874" s="1060"/>
      <c r="CG1874" s="1060"/>
      <c r="CH1874" s="1060"/>
      <c r="CK1874" s="1645"/>
      <c r="CL1874" s="1645"/>
      <c r="CM1874" s="1645"/>
      <c r="CN1874"/>
      <c r="CO1874"/>
      <c r="CP1874"/>
      <c r="CQ1874"/>
      <c r="CR1874"/>
      <c r="CS1874" s="1060"/>
      <c r="CT1874" s="1060"/>
      <c r="CU1874" s="1060"/>
      <c r="CV1874" s="1060"/>
      <c r="CW1874" s="1060"/>
      <c r="CX1874" s="1060"/>
    </row>
    <row r="1875" spans="35:102" ht="15" customHeight="1" x14ac:dyDescent="0.3">
      <c r="AI1875" s="1774">
        <v>48439113217</v>
      </c>
      <c r="AJ1875" s="1993" t="s">
        <v>1949</v>
      </c>
      <c r="AK1875" s="1993">
        <v>53621</v>
      </c>
      <c r="AL1875" s="1994" t="s">
        <v>1728</v>
      </c>
      <c r="AM1875" s="1994">
        <v>7.9</v>
      </c>
      <c r="AN1875" s="1993" t="s">
        <v>192</v>
      </c>
      <c r="BX1875"/>
      <c r="BY1875"/>
      <c r="BZ1875"/>
      <c r="CA1875"/>
      <c r="CB1875"/>
      <c r="CD1875" s="1060"/>
      <c r="CE1875" s="1286"/>
      <c r="CF1875" s="1060"/>
      <c r="CG1875" s="1060"/>
      <c r="CH1875" s="1060"/>
      <c r="CK1875" s="1645"/>
      <c r="CL1875" s="1645"/>
      <c r="CM1875" s="1645"/>
      <c r="CN1875"/>
      <c r="CO1875"/>
      <c r="CP1875"/>
      <c r="CQ1875"/>
      <c r="CR1875"/>
      <c r="CS1875" s="1060"/>
      <c r="CT1875" s="1060"/>
      <c r="CU1875" s="1060"/>
      <c r="CV1875" s="1060"/>
      <c r="CW1875" s="1060"/>
      <c r="CX1875" s="1060"/>
    </row>
    <row r="1876" spans="35:102" ht="15" customHeight="1" x14ac:dyDescent="0.3">
      <c r="AI1876" s="1996">
        <v>48439113218</v>
      </c>
      <c r="AJ1876" s="1997" t="s">
        <v>1949</v>
      </c>
      <c r="AK1876" s="1997">
        <v>96830</v>
      </c>
      <c r="AL1876" s="1998" t="s">
        <v>1729</v>
      </c>
      <c r="AM1876" s="1998">
        <v>3.9</v>
      </c>
      <c r="AN1876" s="1997" t="s">
        <v>192</v>
      </c>
      <c r="BX1876"/>
      <c r="BY1876"/>
      <c r="BZ1876"/>
      <c r="CA1876"/>
      <c r="CB1876"/>
      <c r="CD1876" s="1060"/>
      <c r="CE1876" s="1286"/>
      <c r="CF1876" s="1060"/>
      <c r="CG1876" s="1060"/>
      <c r="CH1876" s="1060"/>
      <c r="CK1876" s="1645"/>
      <c r="CL1876" s="1645"/>
      <c r="CM1876" s="1645"/>
      <c r="CN1876"/>
      <c r="CO1876"/>
      <c r="CP1876"/>
      <c r="CQ1876"/>
      <c r="CR1876"/>
      <c r="CS1876" s="1060"/>
      <c r="CT1876" s="1060"/>
      <c r="CU1876" s="1060"/>
      <c r="CV1876" s="1060"/>
      <c r="CW1876" s="1060"/>
      <c r="CX1876" s="1060"/>
    </row>
    <row r="1877" spans="35:102" ht="15" customHeight="1" x14ac:dyDescent="0.3">
      <c r="AI1877" s="1774">
        <v>48439113220</v>
      </c>
      <c r="AJ1877" s="1993" t="s">
        <v>1949</v>
      </c>
      <c r="AK1877" s="1993">
        <v>44490</v>
      </c>
      <c r="AL1877" s="1994" t="s">
        <v>1728</v>
      </c>
      <c r="AM1877" s="1994">
        <v>14.8</v>
      </c>
      <c r="AN1877" s="1993" t="s">
        <v>192</v>
      </c>
      <c r="BX1877"/>
      <c r="BY1877"/>
      <c r="BZ1877"/>
      <c r="CA1877"/>
      <c r="CB1877"/>
      <c r="CD1877" s="1060"/>
      <c r="CE1877" s="1286"/>
      <c r="CF1877" s="1060"/>
      <c r="CG1877" s="1060"/>
      <c r="CH1877" s="1060"/>
      <c r="CK1877" s="1645"/>
      <c r="CL1877" s="1645"/>
      <c r="CM1877" s="1645"/>
      <c r="CN1877"/>
      <c r="CO1877"/>
      <c r="CP1877"/>
      <c r="CQ1877"/>
      <c r="CR1877"/>
      <c r="CS1877" s="1060"/>
      <c r="CT1877" s="1060"/>
      <c r="CU1877" s="1060"/>
      <c r="CV1877" s="1060"/>
      <c r="CW1877" s="1060"/>
      <c r="CX1877" s="1060"/>
    </row>
    <row r="1878" spans="35:102" ht="15" customHeight="1" x14ac:dyDescent="0.3">
      <c r="AI1878" s="1996">
        <v>48439113221</v>
      </c>
      <c r="AJ1878" s="1997" t="s">
        <v>1949</v>
      </c>
      <c r="AK1878" s="1997">
        <v>60891</v>
      </c>
      <c r="AL1878" s="1998" t="s">
        <v>1727</v>
      </c>
      <c r="AM1878" s="1998">
        <v>5.5</v>
      </c>
      <c r="AN1878" s="1997" t="s">
        <v>192</v>
      </c>
      <c r="BX1878"/>
      <c r="BY1878"/>
      <c r="BZ1878"/>
      <c r="CA1878"/>
      <c r="CB1878"/>
      <c r="CD1878" s="1060"/>
      <c r="CE1878" s="1286"/>
      <c r="CF1878" s="1060"/>
      <c r="CG1878" s="1060"/>
      <c r="CH1878" s="1060"/>
      <c r="CK1878" s="1645"/>
      <c r="CL1878" s="1645"/>
      <c r="CM1878" s="1645"/>
      <c r="CN1878"/>
      <c r="CO1878"/>
      <c r="CP1878"/>
      <c r="CQ1878"/>
      <c r="CR1878"/>
      <c r="CS1878" s="1060"/>
      <c r="CT1878" s="1060"/>
      <c r="CU1878" s="1060"/>
      <c r="CV1878" s="1060"/>
      <c r="CW1878" s="1060"/>
      <c r="CX1878" s="1060"/>
    </row>
    <row r="1879" spans="35:102" ht="15" customHeight="1" x14ac:dyDescent="0.3">
      <c r="AI1879" s="1774">
        <v>48439113301</v>
      </c>
      <c r="AJ1879" s="1993" t="s">
        <v>1949</v>
      </c>
      <c r="AK1879" s="1993">
        <v>65236</v>
      </c>
      <c r="AL1879" s="1994" t="s">
        <v>1727</v>
      </c>
      <c r="AM1879" s="1994">
        <v>7</v>
      </c>
      <c r="AN1879" s="1993" t="s">
        <v>192</v>
      </c>
      <c r="BX1879"/>
      <c r="BY1879"/>
      <c r="BZ1879"/>
      <c r="CA1879"/>
      <c r="CB1879"/>
      <c r="CD1879" s="1060"/>
      <c r="CE1879" s="1286"/>
      <c r="CF1879" s="1060"/>
      <c r="CG1879" s="1060"/>
      <c r="CH1879" s="1060"/>
      <c r="CK1879" s="1645"/>
      <c r="CL1879" s="1645"/>
      <c r="CM1879" s="1645"/>
      <c r="CN1879"/>
      <c r="CO1879"/>
      <c r="CP1879"/>
      <c r="CQ1879"/>
      <c r="CR1879"/>
      <c r="CS1879" s="1060"/>
      <c r="CT1879" s="1060"/>
      <c r="CU1879" s="1060"/>
      <c r="CV1879" s="1060"/>
      <c r="CW1879" s="1060"/>
      <c r="CX1879" s="1060"/>
    </row>
    <row r="1880" spans="35:102" ht="15" customHeight="1" x14ac:dyDescent="0.3">
      <c r="AI1880" s="1996">
        <v>48439113302</v>
      </c>
      <c r="AJ1880" s="1997" t="s">
        <v>1949</v>
      </c>
      <c r="AK1880" s="1997">
        <v>41979</v>
      </c>
      <c r="AL1880" s="1998" t="s">
        <v>1730</v>
      </c>
      <c r="AM1880" s="1998">
        <v>15.6</v>
      </c>
      <c r="AN1880" s="1997" t="s">
        <v>192</v>
      </c>
      <c r="BX1880"/>
      <c r="BY1880"/>
      <c r="BZ1880"/>
      <c r="CA1880"/>
      <c r="CB1880"/>
      <c r="CD1880" s="1060"/>
      <c r="CE1880" s="1286"/>
      <c r="CF1880" s="1060"/>
      <c r="CG1880" s="1060"/>
      <c r="CH1880" s="1060"/>
      <c r="CK1880" s="1645"/>
      <c r="CL1880" s="1645"/>
      <c r="CM1880" s="1645"/>
      <c r="CN1880"/>
      <c r="CO1880"/>
      <c r="CP1880"/>
      <c r="CQ1880"/>
      <c r="CR1880"/>
      <c r="CS1880" s="1060"/>
      <c r="CT1880" s="1060"/>
      <c r="CU1880" s="1060"/>
      <c r="CV1880" s="1060"/>
      <c r="CW1880" s="1060"/>
      <c r="CX1880" s="1060"/>
    </row>
    <row r="1881" spans="35:102" ht="15" customHeight="1" x14ac:dyDescent="0.3">
      <c r="AI1881" s="1774">
        <v>48439113403</v>
      </c>
      <c r="AJ1881" s="1993" t="s">
        <v>1949</v>
      </c>
      <c r="AK1881" s="1993">
        <v>65169</v>
      </c>
      <c r="AL1881" s="1994" t="s">
        <v>1727</v>
      </c>
      <c r="AM1881" s="1994">
        <v>4.8</v>
      </c>
      <c r="AN1881" s="1993" t="s">
        <v>192</v>
      </c>
      <c r="BX1881"/>
      <c r="BY1881"/>
      <c r="BZ1881"/>
      <c r="CA1881"/>
      <c r="CB1881"/>
      <c r="CD1881" s="1060"/>
      <c r="CE1881" s="1286"/>
      <c r="CF1881" s="1060"/>
      <c r="CG1881" s="1060"/>
      <c r="CH1881" s="1060"/>
      <c r="CK1881" s="1645"/>
      <c r="CL1881" s="1645"/>
      <c r="CM1881" s="1645"/>
      <c r="CN1881"/>
      <c r="CO1881"/>
      <c r="CP1881"/>
      <c r="CQ1881"/>
      <c r="CR1881"/>
      <c r="CS1881" s="1060"/>
      <c r="CT1881" s="1060"/>
      <c r="CU1881" s="1060"/>
      <c r="CV1881" s="1060"/>
      <c r="CW1881" s="1060"/>
      <c r="CX1881" s="1060"/>
    </row>
    <row r="1882" spans="35:102" ht="15" customHeight="1" x14ac:dyDescent="0.3">
      <c r="AI1882" s="1996">
        <v>48439113404</v>
      </c>
      <c r="AJ1882" s="1997" t="s">
        <v>1949</v>
      </c>
      <c r="AK1882" s="1997">
        <v>53869</v>
      </c>
      <c r="AL1882" s="1998" t="s">
        <v>1728</v>
      </c>
      <c r="AM1882" s="1998">
        <v>5</v>
      </c>
      <c r="AN1882" s="1997" t="s">
        <v>192</v>
      </c>
      <c r="BX1882"/>
      <c r="BY1882"/>
      <c r="BZ1882"/>
      <c r="CA1882"/>
      <c r="CB1882"/>
      <c r="CD1882" s="1060"/>
      <c r="CE1882" s="1286"/>
      <c r="CF1882" s="1060"/>
      <c r="CG1882" s="1060"/>
      <c r="CH1882" s="1060"/>
      <c r="CK1882" s="1645"/>
      <c r="CL1882" s="1645"/>
      <c r="CM1882" s="1645"/>
      <c r="CN1882"/>
      <c r="CO1882"/>
      <c r="CP1882"/>
      <c r="CQ1882"/>
      <c r="CR1882"/>
      <c r="CS1882" s="1060"/>
      <c r="CT1882" s="1060"/>
      <c r="CU1882" s="1060"/>
      <c r="CV1882" s="1060"/>
      <c r="CW1882" s="1060"/>
      <c r="CX1882" s="1060"/>
    </row>
    <row r="1883" spans="35:102" ht="15" customHeight="1" x14ac:dyDescent="0.3">
      <c r="AI1883" s="1774">
        <v>48439113405</v>
      </c>
      <c r="AJ1883" s="1993" t="s">
        <v>1949</v>
      </c>
      <c r="AK1883" s="1993">
        <v>53474</v>
      </c>
      <c r="AL1883" s="1994" t="s">
        <v>1728</v>
      </c>
      <c r="AM1883" s="1994">
        <v>11.8</v>
      </c>
      <c r="AN1883" s="1993" t="s">
        <v>192</v>
      </c>
      <c r="BX1883"/>
      <c r="BY1883"/>
      <c r="BZ1883"/>
      <c r="CA1883"/>
      <c r="CB1883"/>
      <c r="CD1883" s="1060"/>
      <c r="CE1883" s="1286"/>
      <c r="CF1883" s="1060"/>
      <c r="CG1883" s="1060"/>
      <c r="CH1883" s="1060"/>
      <c r="CK1883" s="1645"/>
      <c r="CL1883" s="1645"/>
      <c r="CM1883" s="1645"/>
      <c r="CN1883"/>
      <c r="CO1883"/>
      <c r="CP1883"/>
      <c r="CQ1883"/>
      <c r="CR1883"/>
      <c r="CS1883" s="1060"/>
      <c r="CT1883" s="1060"/>
      <c r="CU1883" s="1060"/>
      <c r="CV1883" s="1060"/>
      <c r="CW1883" s="1060"/>
      <c r="CX1883" s="1060"/>
    </row>
    <row r="1884" spans="35:102" ht="15" customHeight="1" x14ac:dyDescent="0.3">
      <c r="AI1884" s="1996">
        <v>48439113407</v>
      </c>
      <c r="AJ1884" s="1997" t="s">
        <v>1949</v>
      </c>
      <c r="AK1884" s="1997">
        <v>43373</v>
      </c>
      <c r="AL1884" s="1998" t="s">
        <v>1728</v>
      </c>
      <c r="AM1884" s="1998">
        <v>31.2</v>
      </c>
      <c r="AN1884" s="1997" t="s">
        <v>193</v>
      </c>
      <c r="BX1884"/>
      <c r="BY1884"/>
      <c r="BZ1884"/>
      <c r="CA1884"/>
      <c r="CB1884"/>
      <c r="CD1884" s="1060"/>
      <c r="CE1884" s="1286"/>
      <c r="CF1884" s="1060"/>
      <c r="CG1884" s="1060"/>
      <c r="CH1884" s="1060"/>
      <c r="CK1884" s="1645"/>
      <c r="CL1884" s="1645"/>
      <c r="CM1884" s="1645"/>
      <c r="CN1884"/>
      <c r="CO1884"/>
      <c r="CP1884"/>
      <c r="CQ1884"/>
      <c r="CR1884"/>
      <c r="CS1884" s="1060"/>
      <c r="CT1884" s="1060"/>
      <c r="CU1884" s="1060"/>
      <c r="CV1884" s="1060"/>
      <c r="CW1884" s="1060"/>
      <c r="CX1884" s="1060"/>
    </row>
    <row r="1885" spans="35:102" ht="15" customHeight="1" x14ac:dyDescent="0.3">
      <c r="AI1885" s="1774">
        <v>48439113408</v>
      </c>
      <c r="AJ1885" s="1993" t="s">
        <v>1949</v>
      </c>
      <c r="AK1885" s="1993">
        <v>46266</v>
      </c>
      <c r="AL1885" s="1994" t="s">
        <v>1728</v>
      </c>
      <c r="AM1885" s="1994">
        <v>10</v>
      </c>
      <c r="AN1885" s="1993" t="s">
        <v>192</v>
      </c>
      <c r="BX1885"/>
      <c r="BY1885"/>
      <c r="BZ1885"/>
      <c r="CA1885"/>
      <c r="CB1885"/>
      <c r="CD1885" s="1060"/>
      <c r="CE1885" s="1286"/>
      <c r="CF1885" s="1060"/>
      <c r="CG1885" s="1060"/>
      <c r="CH1885" s="1060"/>
      <c r="CK1885" s="1645"/>
      <c r="CL1885" s="1645"/>
      <c r="CM1885" s="1645"/>
      <c r="CN1885"/>
      <c r="CO1885"/>
      <c r="CP1885"/>
      <c r="CQ1885"/>
      <c r="CR1885"/>
      <c r="CS1885" s="1060"/>
      <c r="CT1885" s="1060"/>
      <c r="CU1885" s="1060"/>
      <c r="CV1885" s="1060"/>
      <c r="CW1885" s="1060"/>
      <c r="CX1885" s="1060"/>
    </row>
    <row r="1886" spans="35:102" ht="15" customHeight="1" x14ac:dyDescent="0.3">
      <c r="AI1886" s="1996">
        <v>48439113509</v>
      </c>
      <c r="AJ1886" s="1997" t="s">
        <v>1949</v>
      </c>
      <c r="AK1886" s="1997">
        <v>49300</v>
      </c>
      <c r="AL1886" s="1998" t="s">
        <v>1728</v>
      </c>
      <c r="AM1886" s="1998">
        <v>13.6</v>
      </c>
      <c r="AN1886" s="1997" t="s">
        <v>192</v>
      </c>
      <c r="BX1886"/>
      <c r="BY1886"/>
      <c r="BZ1886"/>
      <c r="CA1886"/>
      <c r="CB1886"/>
      <c r="CD1886" s="1060"/>
      <c r="CE1886" s="1286"/>
      <c r="CF1886" s="1060"/>
      <c r="CG1886" s="1060"/>
      <c r="CH1886" s="1060"/>
      <c r="CK1886" s="1645"/>
      <c r="CL1886" s="1645"/>
      <c r="CM1886" s="1645"/>
      <c r="CN1886"/>
      <c r="CO1886"/>
      <c r="CP1886"/>
      <c r="CQ1886"/>
      <c r="CR1886"/>
      <c r="CS1886" s="1060"/>
      <c r="CT1886" s="1060"/>
      <c r="CU1886" s="1060"/>
      <c r="CV1886" s="1060"/>
      <c r="CW1886" s="1060"/>
      <c r="CX1886" s="1060"/>
    </row>
    <row r="1887" spans="35:102" ht="15" customHeight="1" x14ac:dyDescent="0.3">
      <c r="AI1887" s="1774">
        <v>48439113510</v>
      </c>
      <c r="AJ1887" s="1993" t="s">
        <v>1949</v>
      </c>
      <c r="AK1887" s="1993">
        <v>49366</v>
      </c>
      <c r="AL1887" s="1994" t="s">
        <v>1728</v>
      </c>
      <c r="AM1887" s="1994">
        <v>6.2</v>
      </c>
      <c r="AN1887" s="1993" t="s">
        <v>192</v>
      </c>
      <c r="BX1887"/>
      <c r="BY1887"/>
      <c r="BZ1887"/>
      <c r="CA1887"/>
      <c r="CB1887"/>
      <c r="CD1887" s="1060"/>
      <c r="CE1887" s="1286"/>
      <c r="CF1887" s="1060"/>
      <c r="CG1887" s="1060"/>
      <c r="CH1887" s="1060"/>
      <c r="CK1887" s="1645"/>
      <c r="CL1887" s="1645"/>
      <c r="CM1887" s="1645"/>
      <c r="CN1887"/>
      <c r="CO1887"/>
      <c r="CP1887"/>
      <c r="CQ1887"/>
      <c r="CR1887"/>
      <c r="CS1887" s="1060"/>
      <c r="CT1887" s="1060"/>
      <c r="CU1887" s="1060"/>
      <c r="CV1887" s="1060"/>
      <c r="CW1887" s="1060"/>
      <c r="CX1887" s="1060"/>
    </row>
    <row r="1888" spans="35:102" ht="15" customHeight="1" x14ac:dyDescent="0.3">
      <c r="AI1888" s="1996">
        <v>48439113511</v>
      </c>
      <c r="AJ1888" s="1997" t="s">
        <v>1949</v>
      </c>
      <c r="AK1888" s="1997">
        <v>58787</v>
      </c>
      <c r="AL1888" s="1998" t="s">
        <v>1728</v>
      </c>
      <c r="AM1888" s="1998">
        <v>8.1</v>
      </c>
      <c r="AN1888" s="1997" t="s">
        <v>192</v>
      </c>
      <c r="BX1888"/>
      <c r="BY1888"/>
      <c r="BZ1888"/>
      <c r="CA1888"/>
      <c r="CB1888"/>
      <c r="CD1888" s="1060"/>
      <c r="CE1888" s="1286"/>
      <c r="CF1888" s="1060"/>
      <c r="CG1888" s="1060"/>
      <c r="CH1888" s="1060"/>
      <c r="CK1888" s="1645"/>
      <c r="CL1888" s="1645"/>
      <c r="CM1888" s="1645"/>
      <c r="CN1888"/>
      <c r="CO1888"/>
      <c r="CP1888"/>
      <c r="CQ1888"/>
      <c r="CR1888"/>
      <c r="CS1888" s="1060"/>
      <c r="CT1888" s="1060"/>
      <c r="CU1888" s="1060"/>
      <c r="CV1888" s="1060"/>
      <c r="CW1888" s="1060"/>
      <c r="CX1888" s="1060"/>
    </row>
    <row r="1889" spans="35:102" ht="15" customHeight="1" x14ac:dyDescent="0.3">
      <c r="AI1889" s="1774">
        <v>48439113512</v>
      </c>
      <c r="AJ1889" s="1993" t="s">
        <v>1949</v>
      </c>
      <c r="AK1889" s="1993">
        <v>54464</v>
      </c>
      <c r="AL1889" s="1994" t="s">
        <v>1728</v>
      </c>
      <c r="AM1889" s="1994">
        <v>3.1</v>
      </c>
      <c r="AN1889" s="1993" t="s">
        <v>192</v>
      </c>
      <c r="BX1889"/>
      <c r="BY1889"/>
      <c r="BZ1889"/>
      <c r="CA1889"/>
      <c r="CB1889"/>
      <c r="CD1889" s="1060"/>
      <c r="CE1889" s="1286"/>
      <c r="CF1889" s="1060"/>
      <c r="CG1889" s="1060"/>
      <c r="CH1889" s="1060"/>
      <c r="CK1889" s="1645"/>
      <c r="CL1889" s="1645"/>
      <c r="CM1889" s="1645"/>
      <c r="CN1889"/>
      <c r="CO1889"/>
      <c r="CP1889"/>
      <c r="CQ1889"/>
      <c r="CR1889"/>
      <c r="CS1889" s="1060"/>
      <c r="CT1889" s="1060"/>
      <c r="CU1889" s="1060"/>
      <c r="CV1889" s="1060"/>
      <c r="CW1889" s="1060"/>
      <c r="CX1889" s="1060"/>
    </row>
    <row r="1890" spans="35:102" ht="15" customHeight="1" x14ac:dyDescent="0.3">
      <c r="AI1890" s="1996">
        <v>48439113513</v>
      </c>
      <c r="AJ1890" s="1997" t="s">
        <v>1949</v>
      </c>
      <c r="AK1890" s="1997">
        <v>57525</v>
      </c>
      <c r="AL1890" s="1998" t="s">
        <v>1728</v>
      </c>
      <c r="AM1890" s="1998">
        <v>8.1</v>
      </c>
      <c r="AN1890" s="1997" t="s">
        <v>192</v>
      </c>
      <c r="BX1890"/>
      <c r="BY1890"/>
      <c r="BZ1890"/>
      <c r="CA1890"/>
      <c r="CB1890"/>
      <c r="CD1890" s="1060"/>
      <c r="CE1890" s="1286"/>
      <c r="CF1890" s="1060"/>
      <c r="CG1890" s="1060"/>
      <c r="CH1890" s="1060"/>
      <c r="CK1890" s="1645"/>
      <c r="CL1890" s="1645"/>
      <c r="CM1890" s="1645"/>
      <c r="CN1890"/>
      <c r="CO1890"/>
      <c r="CP1890"/>
      <c r="CQ1890"/>
      <c r="CR1890"/>
      <c r="CS1890" s="1060"/>
      <c r="CT1890" s="1060"/>
      <c r="CU1890" s="1060"/>
      <c r="CV1890" s="1060"/>
      <c r="CW1890" s="1060"/>
      <c r="CX1890" s="1060"/>
    </row>
    <row r="1891" spans="35:102" ht="15" customHeight="1" x14ac:dyDescent="0.3">
      <c r="AI1891" s="1774">
        <v>48439113514</v>
      </c>
      <c r="AJ1891" s="1993" t="s">
        <v>1949</v>
      </c>
      <c r="AK1891" s="1993">
        <v>37786</v>
      </c>
      <c r="AL1891" s="1994" t="s">
        <v>1730</v>
      </c>
      <c r="AM1891" s="1994">
        <v>26.1</v>
      </c>
      <c r="AN1891" s="1993" t="s">
        <v>193</v>
      </c>
      <c r="BX1891"/>
      <c r="BY1891"/>
      <c r="BZ1891"/>
      <c r="CA1891"/>
      <c r="CB1891"/>
      <c r="CD1891" s="1060"/>
      <c r="CE1891" s="1286"/>
      <c r="CF1891" s="1060"/>
      <c r="CG1891" s="1060"/>
      <c r="CH1891" s="1060"/>
      <c r="CK1891" s="1645"/>
      <c r="CL1891" s="1645"/>
      <c r="CM1891" s="1645"/>
      <c r="CN1891"/>
      <c r="CO1891"/>
      <c r="CP1891"/>
      <c r="CQ1891"/>
      <c r="CR1891"/>
      <c r="CS1891" s="1060"/>
      <c r="CT1891" s="1060"/>
      <c r="CU1891" s="1060"/>
      <c r="CV1891" s="1060"/>
      <c r="CW1891" s="1060"/>
      <c r="CX1891" s="1060"/>
    </row>
    <row r="1892" spans="35:102" ht="15" customHeight="1" x14ac:dyDescent="0.3">
      <c r="AI1892" s="1996">
        <v>48439113516</v>
      </c>
      <c r="AJ1892" s="1997" t="s">
        <v>1949</v>
      </c>
      <c r="AK1892" s="1997">
        <v>71055</v>
      </c>
      <c r="AL1892" s="1998" t="s">
        <v>1727</v>
      </c>
      <c r="AM1892" s="1998">
        <v>16.7</v>
      </c>
      <c r="AN1892" s="1997" t="s">
        <v>192</v>
      </c>
      <c r="BX1892"/>
      <c r="BY1892"/>
      <c r="BZ1892"/>
      <c r="CA1892"/>
      <c r="CB1892"/>
      <c r="CD1892" s="1060"/>
      <c r="CE1892" s="1286"/>
      <c r="CF1892" s="1060"/>
      <c r="CG1892" s="1060"/>
      <c r="CH1892" s="1060"/>
      <c r="CK1892" s="1645"/>
      <c r="CL1892" s="1645"/>
      <c r="CM1892" s="1645"/>
      <c r="CN1892"/>
      <c r="CO1892"/>
      <c r="CP1892"/>
      <c r="CQ1892"/>
      <c r="CR1892"/>
      <c r="CS1892" s="1060"/>
      <c r="CT1892" s="1060"/>
      <c r="CU1892" s="1060"/>
      <c r="CV1892" s="1060"/>
      <c r="CW1892" s="1060"/>
      <c r="CX1892" s="1060"/>
    </row>
    <row r="1893" spans="35:102" ht="15" customHeight="1" x14ac:dyDescent="0.3">
      <c r="AI1893" s="1774">
        <v>48439113517</v>
      </c>
      <c r="AJ1893" s="1993" t="s">
        <v>1949</v>
      </c>
      <c r="AK1893" s="1993">
        <v>68790</v>
      </c>
      <c r="AL1893" s="1994" t="s">
        <v>1727</v>
      </c>
      <c r="AM1893" s="1994">
        <v>9</v>
      </c>
      <c r="AN1893" s="1993" t="s">
        <v>192</v>
      </c>
      <c r="BX1893"/>
      <c r="BY1893"/>
      <c r="BZ1893"/>
      <c r="CA1893"/>
      <c r="CB1893"/>
      <c r="CD1893" s="1060"/>
      <c r="CE1893" s="1286"/>
      <c r="CF1893" s="1060"/>
      <c r="CG1893" s="1060"/>
      <c r="CH1893" s="1060"/>
      <c r="CK1893" s="1645"/>
      <c r="CL1893" s="1645"/>
      <c r="CM1893" s="1645"/>
      <c r="CN1893"/>
      <c r="CO1893"/>
      <c r="CP1893"/>
      <c r="CQ1893"/>
      <c r="CR1893"/>
      <c r="CS1893" s="1060"/>
      <c r="CT1893" s="1060"/>
      <c r="CU1893" s="1060"/>
      <c r="CV1893" s="1060"/>
      <c r="CW1893" s="1060"/>
      <c r="CX1893" s="1060"/>
    </row>
    <row r="1894" spans="35:102" ht="15" customHeight="1" x14ac:dyDescent="0.3">
      <c r="AI1894" s="1996">
        <v>48439113518</v>
      </c>
      <c r="AJ1894" s="1997" t="s">
        <v>1949</v>
      </c>
      <c r="AK1894" s="1997">
        <v>60047</v>
      </c>
      <c r="AL1894" s="1998" t="s">
        <v>1728</v>
      </c>
      <c r="AM1894" s="1998">
        <v>11.9</v>
      </c>
      <c r="AN1894" s="1997" t="s">
        <v>192</v>
      </c>
      <c r="BX1894"/>
      <c r="BY1894"/>
      <c r="BZ1894"/>
      <c r="CA1894"/>
      <c r="CB1894"/>
      <c r="CD1894" s="1060"/>
      <c r="CE1894" s="1286"/>
      <c r="CF1894" s="1060"/>
      <c r="CG1894" s="1060"/>
      <c r="CH1894" s="1060"/>
      <c r="CK1894" s="1645"/>
      <c r="CL1894" s="1645"/>
      <c r="CM1894" s="1645"/>
      <c r="CN1894"/>
      <c r="CO1894"/>
      <c r="CP1894"/>
      <c r="CQ1894"/>
      <c r="CR1894"/>
      <c r="CS1894" s="1060"/>
      <c r="CT1894" s="1060"/>
      <c r="CU1894" s="1060"/>
      <c r="CV1894" s="1060"/>
      <c r="CW1894" s="1060"/>
      <c r="CX1894" s="1060"/>
    </row>
    <row r="1895" spans="35:102" ht="15" customHeight="1" x14ac:dyDescent="0.3">
      <c r="AI1895" s="1774">
        <v>48439113519</v>
      </c>
      <c r="AJ1895" s="1993" t="s">
        <v>1949</v>
      </c>
      <c r="AK1895" s="1993">
        <v>81402</v>
      </c>
      <c r="AL1895" s="1994" t="s">
        <v>1727</v>
      </c>
      <c r="AM1895" s="1994">
        <v>3.1</v>
      </c>
      <c r="AN1895" s="1993" t="s">
        <v>192</v>
      </c>
      <c r="BX1895"/>
      <c r="BY1895"/>
      <c r="BZ1895"/>
      <c r="CA1895"/>
      <c r="CB1895"/>
      <c r="CD1895" s="1060"/>
      <c r="CE1895" s="1286"/>
      <c r="CF1895" s="1060"/>
      <c r="CG1895" s="1060"/>
      <c r="CH1895" s="1060"/>
      <c r="CK1895" s="1645"/>
      <c r="CL1895" s="1645"/>
      <c r="CM1895" s="1645"/>
      <c r="CN1895"/>
      <c r="CO1895"/>
      <c r="CP1895"/>
      <c r="CQ1895"/>
      <c r="CR1895"/>
      <c r="CS1895" s="1060"/>
      <c r="CT1895" s="1060"/>
      <c r="CU1895" s="1060"/>
      <c r="CV1895" s="1060"/>
      <c r="CW1895" s="1060"/>
      <c r="CX1895" s="1060"/>
    </row>
    <row r="1896" spans="35:102" ht="15" customHeight="1" x14ac:dyDescent="0.3">
      <c r="AI1896" s="1996">
        <v>48439113520</v>
      </c>
      <c r="AJ1896" s="1997" t="s">
        <v>1949</v>
      </c>
      <c r="AK1896" s="1997">
        <v>66109</v>
      </c>
      <c r="AL1896" s="1998" t="s">
        <v>1727</v>
      </c>
      <c r="AM1896" s="1998">
        <v>5.0999999999999996</v>
      </c>
      <c r="AN1896" s="1997" t="s">
        <v>192</v>
      </c>
      <c r="BX1896"/>
      <c r="BY1896"/>
      <c r="BZ1896"/>
      <c r="CA1896"/>
      <c r="CB1896"/>
      <c r="CD1896" s="1060"/>
      <c r="CE1896" s="1286"/>
      <c r="CF1896" s="1060"/>
      <c r="CG1896" s="1060"/>
      <c r="CH1896" s="1060"/>
      <c r="CK1896" s="1645"/>
      <c r="CL1896" s="1645"/>
      <c r="CM1896" s="1645"/>
      <c r="CN1896"/>
      <c r="CO1896"/>
      <c r="CP1896"/>
      <c r="CQ1896"/>
      <c r="CR1896"/>
      <c r="CS1896" s="1060"/>
      <c r="CT1896" s="1060"/>
      <c r="CU1896" s="1060"/>
      <c r="CV1896" s="1060"/>
      <c r="CW1896" s="1060"/>
      <c r="CX1896" s="1060"/>
    </row>
    <row r="1897" spans="35:102" ht="15" customHeight="1" x14ac:dyDescent="0.3">
      <c r="AI1897" s="1774">
        <v>48439113607</v>
      </c>
      <c r="AJ1897" s="1993" t="s">
        <v>1949</v>
      </c>
      <c r="AK1897" s="1993">
        <v>49239</v>
      </c>
      <c r="AL1897" s="1994" t="s">
        <v>1728</v>
      </c>
      <c r="AM1897" s="1994">
        <v>11.9</v>
      </c>
      <c r="AN1897" s="1993" t="s">
        <v>192</v>
      </c>
      <c r="BX1897"/>
      <c r="BY1897"/>
      <c r="BZ1897"/>
      <c r="CA1897"/>
      <c r="CB1897"/>
      <c r="CD1897" s="1060"/>
      <c r="CE1897" s="1286"/>
      <c r="CF1897" s="1060"/>
      <c r="CG1897" s="1060"/>
      <c r="CH1897" s="1060"/>
      <c r="CK1897" s="1645"/>
      <c r="CL1897" s="1645"/>
      <c r="CM1897" s="1645"/>
      <c r="CN1897"/>
      <c r="CO1897"/>
      <c r="CP1897"/>
      <c r="CQ1897"/>
      <c r="CR1897"/>
      <c r="CS1897" s="1060"/>
      <c r="CT1897" s="1060"/>
      <c r="CU1897" s="1060"/>
      <c r="CV1897" s="1060"/>
      <c r="CW1897" s="1060"/>
      <c r="CX1897" s="1060"/>
    </row>
    <row r="1898" spans="35:102" ht="15" customHeight="1" x14ac:dyDescent="0.3">
      <c r="AI1898" s="1996">
        <v>48439113610</v>
      </c>
      <c r="AJ1898" s="1997" t="s">
        <v>1949</v>
      </c>
      <c r="AK1898" s="1997">
        <v>158063</v>
      </c>
      <c r="AL1898" s="1998" t="s">
        <v>1729</v>
      </c>
      <c r="AM1898" s="1998">
        <v>2.1</v>
      </c>
      <c r="AN1898" s="1997" t="s">
        <v>192</v>
      </c>
      <c r="BX1898"/>
      <c r="BY1898"/>
      <c r="BZ1898"/>
      <c r="CA1898"/>
      <c r="CB1898"/>
      <c r="CD1898" s="1060"/>
      <c r="CE1898" s="1286"/>
      <c r="CF1898" s="1060"/>
      <c r="CG1898" s="1060"/>
      <c r="CH1898" s="1060"/>
      <c r="CK1898" s="1645"/>
      <c r="CL1898" s="1645"/>
      <c r="CM1898" s="1645"/>
      <c r="CN1898"/>
      <c r="CO1898"/>
      <c r="CP1898"/>
      <c r="CQ1898"/>
      <c r="CR1898"/>
      <c r="CS1898" s="1060"/>
      <c r="CT1898" s="1060"/>
      <c r="CU1898" s="1060"/>
      <c r="CV1898" s="1060"/>
      <c r="CW1898" s="1060"/>
      <c r="CX1898" s="1060"/>
    </row>
    <row r="1899" spans="35:102" ht="15" customHeight="1" x14ac:dyDescent="0.3">
      <c r="AI1899" s="1774">
        <v>48439113611</v>
      </c>
      <c r="AJ1899" s="1993" t="s">
        <v>1949</v>
      </c>
      <c r="AK1899" s="1993">
        <v>108472</v>
      </c>
      <c r="AL1899" s="1994" t="s">
        <v>1729</v>
      </c>
      <c r="AM1899" s="1994">
        <v>4.4000000000000004</v>
      </c>
      <c r="AN1899" s="1993" t="s">
        <v>192</v>
      </c>
      <c r="BX1899"/>
      <c r="BY1899"/>
      <c r="BZ1899"/>
      <c r="CA1899"/>
      <c r="CB1899"/>
      <c r="CD1899" s="1060"/>
      <c r="CE1899" s="1286"/>
      <c r="CF1899" s="1060"/>
      <c r="CG1899" s="1060"/>
      <c r="CH1899" s="1060"/>
      <c r="CK1899" s="1645"/>
      <c r="CL1899" s="1645"/>
      <c r="CM1899" s="1645"/>
      <c r="CN1899"/>
      <c r="CO1899"/>
      <c r="CP1899"/>
      <c r="CQ1899"/>
      <c r="CR1899"/>
      <c r="CS1899" s="1060"/>
      <c r="CT1899" s="1060"/>
      <c r="CU1899" s="1060"/>
      <c r="CV1899" s="1060"/>
      <c r="CW1899" s="1060"/>
      <c r="CX1899" s="1060"/>
    </row>
    <row r="1900" spans="35:102" ht="15" customHeight="1" x14ac:dyDescent="0.3">
      <c r="AI1900" s="1996">
        <v>48439113612</v>
      </c>
      <c r="AJ1900" s="1997" t="s">
        <v>1949</v>
      </c>
      <c r="AK1900" s="1997">
        <v>99612</v>
      </c>
      <c r="AL1900" s="1998" t="s">
        <v>1729</v>
      </c>
      <c r="AM1900" s="1998">
        <v>3.5</v>
      </c>
      <c r="AN1900" s="1997" t="s">
        <v>192</v>
      </c>
      <c r="BX1900"/>
      <c r="BY1900"/>
      <c r="BZ1900"/>
      <c r="CA1900"/>
      <c r="CB1900"/>
      <c r="CD1900" s="1060"/>
      <c r="CE1900" s="1286"/>
      <c r="CF1900" s="1060"/>
      <c r="CG1900" s="1060"/>
      <c r="CH1900" s="1060"/>
      <c r="CK1900" s="1645"/>
      <c r="CL1900" s="1645"/>
      <c r="CM1900" s="1645"/>
      <c r="CN1900"/>
      <c r="CO1900"/>
      <c r="CP1900"/>
      <c r="CQ1900"/>
      <c r="CR1900"/>
      <c r="CS1900" s="1060"/>
      <c r="CT1900" s="1060"/>
      <c r="CU1900" s="1060"/>
      <c r="CV1900" s="1060"/>
      <c r="CW1900" s="1060"/>
      <c r="CX1900" s="1060"/>
    </row>
    <row r="1901" spans="35:102" ht="15" customHeight="1" x14ac:dyDescent="0.3">
      <c r="AI1901" s="1774">
        <v>48439113613</v>
      </c>
      <c r="AJ1901" s="1993" t="s">
        <v>1949</v>
      </c>
      <c r="AK1901" s="1993">
        <v>79868</v>
      </c>
      <c r="AL1901" s="1994" t="s">
        <v>1727</v>
      </c>
      <c r="AM1901" s="1994">
        <v>4.0999999999999996</v>
      </c>
      <c r="AN1901" s="1993" t="s">
        <v>192</v>
      </c>
      <c r="BX1901"/>
      <c r="BY1901"/>
      <c r="BZ1901"/>
      <c r="CA1901"/>
      <c r="CB1901"/>
      <c r="CD1901" s="1060"/>
      <c r="CE1901" s="1286"/>
      <c r="CF1901" s="1060"/>
      <c r="CG1901" s="1060"/>
      <c r="CH1901" s="1060"/>
      <c r="CK1901" s="1645"/>
      <c r="CL1901" s="1645"/>
      <c r="CM1901" s="1645"/>
      <c r="CN1901"/>
      <c r="CO1901"/>
      <c r="CP1901"/>
      <c r="CQ1901"/>
      <c r="CR1901"/>
      <c r="CS1901" s="1060"/>
      <c r="CT1901" s="1060"/>
      <c r="CU1901" s="1060"/>
      <c r="CV1901" s="1060"/>
      <c r="CW1901" s="1060"/>
      <c r="CX1901" s="1060"/>
    </row>
    <row r="1902" spans="35:102" ht="15" customHeight="1" x14ac:dyDescent="0.3">
      <c r="AI1902" s="1996">
        <v>48439113618</v>
      </c>
      <c r="AJ1902" s="1997" t="s">
        <v>1949</v>
      </c>
      <c r="AK1902" s="1997">
        <v>66250</v>
      </c>
      <c r="AL1902" s="1998" t="s">
        <v>1727</v>
      </c>
      <c r="AM1902" s="1998">
        <v>7</v>
      </c>
      <c r="AN1902" s="1997" t="s">
        <v>192</v>
      </c>
      <c r="BX1902"/>
      <c r="BY1902"/>
      <c r="BZ1902"/>
      <c r="CA1902"/>
      <c r="CB1902"/>
      <c r="CD1902" s="1060"/>
      <c r="CE1902" s="1286"/>
      <c r="CF1902" s="1060"/>
      <c r="CG1902" s="1060"/>
      <c r="CH1902" s="1060"/>
      <c r="CK1902" s="1645"/>
      <c r="CL1902" s="1645"/>
      <c r="CM1902" s="1645"/>
      <c r="CN1902"/>
      <c r="CO1902"/>
      <c r="CP1902"/>
      <c r="CQ1902"/>
      <c r="CR1902"/>
      <c r="CS1902" s="1060"/>
      <c r="CT1902" s="1060"/>
      <c r="CU1902" s="1060"/>
      <c r="CV1902" s="1060"/>
      <c r="CW1902" s="1060"/>
      <c r="CX1902" s="1060"/>
    </row>
    <row r="1903" spans="35:102" ht="15" customHeight="1" x14ac:dyDescent="0.3">
      <c r="AI1903" s="1774">
        <v>48439113619</v>
      </c>
      <c r="AJ1903" s="1993" t="s">
        <v>1949</v>
      </c>
      <c r="AK1903" s="1993">
        <v>38843</v>
      </c>
      <c r="AL1903" s="1994" t="s">
        <v>1730</v>
      </c>
      <c r="AM1903" s="1994">
        <v>20.6</v>
      </c>
      <c r="AN1903" s="1993" t="s">
        <v>193</v>
      </c>
      <c r="BX1903"/>
      <c r="BY1903"/>
      <c r="BZ1903"/>
      <c r="CA1903"/>
      <c r="CB1903"/>
      <c r="CD1903" s="1060"/>
      <c r="CE1903" s="1286"/>
      <c r="CF1903" s="1060"/>
      <c r="CG1903" s="1060"/>
      <c r="CH1903" s="1060"/>
      <c r="CK1903" s="1645"/>
      <c r="CL1903" s="1645"/>
      <c r="CM1903" s="1645"/>
      <c r="CN1903"/>
      <c r="CO1903"/>
      <c r="CP1903"/>
      <c r="CQ1903"/>
      <c r="CR1903"/>
      <c r="CS1903" s="1060"/>
      <c r="CT1903" s="1060"/>
      <c r="CU1903" s="1060"/>
      <c r="CV1903" s="1060"/>
      <c r="CW1903" s="1060"/>
      <c r="CX1903" s="1060"/>
    </row>
    <row r="1904" spans="35:102" ht="15" customHeight="1" x14ac:dyDescent="0.3">
      <c r="AI1904" s="1996">
        <v>48439113622</v>
      </c>
      <c r="AJ1904" s="1997" t="s">
        <v>1949</v>
      </c>
      <c r="AK1904" s="1997">
        <v>148516</v>
      </c>
      <c r="AL1904" s="1998" t="s">
        <v>1729</v>
      </c>
      <c r="AM1904" s="1998">
        <v>2</v>
      </c>
      <c r="AN1904" s="1997" t="s">
        <v>192</v>
      </c>
      <c r="BX1904"/>
      <c r="BY1904"/>
      <c r="BZ1904"/>
      <c r="CA1904"/>
      <c r="CB1904"/>
      <c r="CD1904" s="1060"/>
      <c r="CE1904" s="1286"/>
      <c r="CF1904" s="1060"/>
      <c r="CG1904" s="1060"/>
      <c r="CH1904" s="1060"/>
      <c r="CK1904" s="1645"/>
      <c r="CL1904" s="1645"/>
      <c r="CM1904" s="1645"/>
      <c r="CN1904"/>
      <c r="CO1904"/>
      <c r="CP1904"/>
      <c r="CQ1904"/>
      <c r="CR1904"/>
      <c r="CS1904" s="1060"/>
      <c r="CT1904" s="1060"/>
      <c r="CU1904" s="1060"/>
      <c r="CV1904" s="1060"/>
      <c r="CW1904" s="1060"/>
      <c r="CX1904" s="1060"/>
    </row>
    <row r="1905" spans="35:102" ht="15" customHeight="1" x14ac:dyDescent="0.3">
      <c r="AI1905" s="1774">
        <v>48439113623</v>
      </c>
      <c r="AJ1905" s="1993" t="s">
        <v>1949</v>
      </c>
      <c r="AK1905" s="1993">
        <v>85789</v>
      </c>
      <c r="AL1905" s="1994" t="s">
        <v>1729</v>
      </c>
      <c r="AM1905" s="1994">
        <v>2.1</v>
      </c>
      <c r="AN1905" s="1993" t="s">
        <v>192</v>
      </c>
      <c r="BX1905"/>
      <c r="BY1905"/>
      <c r="BZ1905"/>
      <c r="CA1905"/>
      <c r="CB1905"/>
      <c r="CD1905" s="1060"/>
      <c r="CE1905" s="1286"/>
      <c r="CF1905" s="1060"/>
      <c r="CG1905" s="1060"/>
      <c r="CH1905" s="1060"/>
      <c r="CK1905" s="1645"/>
      <c r="CL1905" s="1645"/>
      <c r="CM1905" s="1645"/>
      <c r="CN1905"/>
      <c r="CO1905"/>
      <c r="CP1905"/>
      <c r="CQ1905"/>
      <c r="CR1905"/>
      <c r="CS1905" s="1060"/>
      <c r="CT1905" s="1060"/>
      <c r="CU1905" s="1060"/>
      <c r="CV1905" s="1060"/>
      <c r="CW1905" s="1060"/>
      <c r="CX1905" s="1060"/>
    </row>
    <row r="1906" spans="35:102" ht="15" customHeight="1" x14ac:dyDescent="0.3">
      <c r="AI1906" s="1996">
        <v>48439113624</v>
      </c>
      <c r="AJ1906" s="1997" t="s">
        <v>1949</v>
      </c>
      <c r="AK1906" s="1997">
        <v>93285</v>
      </c>
      <c r="AL1906" s="1998" t="s">
        <v>1729</v>
      </c>
      <c r="AM1906" s="1998">
        <v>2.7</v>
      </c>
      <c r="AN1906" s="1997" t="s">
        <v>192</v>
      </c>
      <c r="BX1906"/>
      <c r="BY1906"/>
      <c r="BZ1906"/>
      <c r="CA1906"/>
      <c r="CB1906"/>
      <c r="CD1906" s="1060"/>
      <c r="CE1906" s="1286"/>
      <c r="CF1906" s="1060"/>
      <c r="CG1906" s="1060"/>
      <c r="CH1906" s="1060"/>
      <c r="CK1906" s="1645"/>
      <c r="CL1906" s="1645"/>
      <c r="CM1906" s="1645"/>
      <c r="CN1906"/>
      <c r="CO1906"/>
      <c r="CP1906"/>
      <c r="CQ1906"/>
      <c r="CR1906"/>
      <c r="CS1906" s="1060"/>
      <c r="CT1906" s="1060"/>
      <c r="CU1906" s="1060"/>
      <c r="CV1906" s="1060"/>
      <c r="CW1906" s="1060"/>
      <c r="CX1906" s="1060"/>
    </row>
    <row r="1907" spans="35:102" ht="15" customHeight="1" x14ac:dyDescent="0.3">
      <c r="AI1907" s="1774">
        <v>48439113625</v>
      </c>
      <c r="AJ1907" s="1993" t="s">
        <v>1949</v>
      </c>
      <c r="AK1907" s="1993">
        <v>106151</v>
      </c>
      <c r="AL1907" s="1994" t="s">
        <v>1729</v>
      </c>
      <c r="AM1907" s="1994">
        <v>1.6</v>
      </c>
      <c r="AN1907" s="1993" t="s">
        <v>192</v>
      </c>
      <c r="BX1907"/>
      <c r="BY1907"/>
      <c r="BZ1907"/>
      <c r="CA1907"/>
      <c r="CB1907"/>
      <c r="CD1907" s="1060"/>
      <c r="CE1907" s="1286"/>
      <c r="CF1907" s="1060"/>
      <c r="CG1907" s="1060"/>
      <c r="CH1907" s="1060"/>
      <c r="CK1907" s="1645"/>
      <c r="CL1907" s="1645"/>
      <c r="CM1907" s="1645"/>
      <c r="CN1907"/>
      <c r="CO1907"/>
      <c r="CP1907"/>
      <c r="CQ1907"/>
      <c r="CR1907"/>
      <c r="CS1907" s="1060"/>
      <c r="CT1907" s="1060"/>
      <c r="CU1907" s="1060"/>
      <c r="CV1907" s="1060"/>
      <c r="CW1907" s="1060"/>
      <c r="CX1907" s="1060"/>
    </row>
    <row r="1908" spans="35:102" ht="15" customHeight="1" x14ac:dyDescent="0.3">
      <c r="AI1908" s="1996">
        <v>48439113626</v>
      </c>
      <c r="AJ1908" s="1997" t="s">
        <v>1949</v>
      </c>
      <c r="AK1908" s="1997">
        <v>83940</v>
      </c>
      <c r="AL1908" s="1998" t="s">
        <v>1729</v>
      </c>
      <c r="AM1908" s="1998">
        <v>3.6</v>
      </c>
      <c r="AN1908" s="1997" t="s">
        <v>192</v>
      </c>
      <c r="BX1908"/>
      <c r="BY1908"/>
      <c r="BZ1908"/>
      <c r="CA1908"/>
      <c r="CB1908"/>
      <c r="CD1908" s="1060"/>
      <c r="CE1908" s="1286"/>
      <c r="CF1908" s="1060"/>
      <c r="CG1908" s="1060"/>
      <c r="CH1908" s="1060"/>
      <c r="CK1908" s="1645"/>
      <c r="CL1908" s="1645"/>
      <c r="CM1908" s="1645"/>
      <c r="CN1908"/>
      <c r="CO1908"/>
      <c r="CP1908"/>
      <c r="CQ1908"/>
      <c r="CR1908"/>
      <c r="CS1908" s="1060"/>
      <c r="CT1908" s="1060"/>
      <c r="CU1908" s="1060"/>
      <c r="CV1908" s="1060"/>
      <c r="CW1908" s="1060"/>
      <c r="CX1908" s="1060"/>
    </row>
    <row r="1909" spans="35:102" ht="15" customHeight="1" x14ac:dyDescent="0.3">
      <c r="AI1909" s="1774">
        <v>48439113627</v>
      </c>
      <c r="AJ1909" s="1993" t="s">
        <v>1949</v>
      </c>
      <c r="AK1909" s="1993">
        <v>47487</v>
      </c>
      <c r="AL1909" s="1994" t="s">
        <v>1728</v>
      </c>
      <c r="AM1909" s="1994">
        <v>8.8000000000000007</v>
      </c>
      <c r="AN1909" s="1993" t="s">
        <v>192</v>
      </c>
      <c r="BX1909"/>
      <c r="BY1909"/>
      <c r="BZ1909"/>
      <c r="CA1909"/>
      <c r="CB1909"/>
      <c r="CD1909" s="1060"/>
      <c r="CE1909" s="1286"/>
      <c r="CF1909" s="1060"/>
      <c r="CG1909" s="1060"/>
      <c r="CH1909" s="1060"/>
      <c r="CK1909" s="1645"/>
      <c r="CL1909" s="1645"/>
      <c r="CM1909" s="1645"/>
      <c r="CN1909"/>
      <c r="CO1909"/>
      <c r="CP1909"/>
      <c r="CQ1909"/>
      <c r="CR1909"/>
      <c r="CS1909" s="1060"/>
      <c r="CT1909" s="1060"/>
      <c r="CU1909" s="1060"/>
      <c r="CV1909" s="1060"/>
      <c r="CW1909" s="1060"/>
      <c r="CX1909" s="1060"/>
    </row>
    <row r="1910" spans="35:102" ht="15" customHeight="1" x14ac:dyDescent="0.3">
      <c r="AI1910" s="1996">
        <v>48439113628</v>
      </c>
      <c r="AJ1910" s="1997" t="s">
        <v>1949</v>
      </c>
      <c r="AK1910" s="1997">
        <v>57610</v>
      </c>
      <c r="AL1910" s="1998" t="s">
        <v>1728</v>
      </c>
      <c r="AM1910" s="1998">
        <v>6.7</v>
      </c>
      <c r="AN1910" s="1997" t="s">
        <v>192</v>
      </c>
      <c r="BX1910"/>
      <c r="BY1910"/>
      <c r="BZ1910"/>
      <c r="CA1910"/>
      <c r="CB1910"/>
      <c r="CD1910" s="1060"/>
      <c r="CE1910" s="1286"/>
      <c r="CF1910" s="1060"/>
      <c r="CG1910" s="1060"/>
      <c r="CH1910" s="1060"/>
      <c r="CK1910" s="1645"/>
      <c r="CL1910" s="1645"/>
      <c r="CM1910" s="1645"/>
      <c r="CN1910"/>
      <c r="CO1910"/>
      <c r="CP1910"/>
      <c r="CQ1910"/>
      <c r="CR1910"/>
      <c r="CS1910" s="1060"/>
      <c r="CT1910" s="1060"/>
      <c r="CU1910" s="1060"/>
      <c r="CV1910" s="1060"/>
      <c r="CW1910" s="1060"/>
      <c r="CX1910" s="1060"/>
    </row>
    <row r="1911" spans="35:102" ht="15" customHeight="1" x14ac:dyDescent="0.3">
      <c r="AI1911" s="1774">
        <v>48439113629</v>
      </c>
      <c r="AJ1911" s="1993" t="s">
        <v>1949</v>
      </c>
      <c r="AK1911" s="1993">
        <v>69063</v>
      </c>
      <c r="AL1911" s="1994" t="s">
        <v>1727</v>
      </c>
      <c r="AM1911" s="1994">
        <v>8.6</v>
      </c>
      <c r="AN1911" s="1993" t="s">
        <v>192</v>
      </c>
      <c r="BX1911"/>
      <c r="BY1911"/>
      <c r="BZ1911"/>
      <c r="CA1911"/>
      <c r="CB1911"/>
      <c r="CD1911" s="1060"/>
      <c r="CE1911" s="1286"/>
      <c r="CF1911" s="1060"/>
      <c r="CG1911" s="1060"/>
      <c r="CH1911" s="1060"/>
      <c r="CK1911" s="1645"/>
      <c r="CL1911" s="1645"/>
      <c r="CM1911" s="1645"/>
      <c r="CN1911"/>
      <c r="CO1911"/>
      <c r="CP1911"/>
      <c r="CQ1911"/>
      <c r="CR1911"/>
      <c r="CS1911" s="1060"/>
      <c r="CT1911" s="1060"/>
      <c r="CU1911" s="1060"/>
      <c r="CV1911" s="1060"/>
      <c r="CW1911" s="1060"/>
      <c r="CX1911" s="1060"/>
    </row>
    <row r="1912" spans="35:102" ht="15" customHeight="1" x14ac:dyDescent="0.3">
      <c r="AI1912" s="1996">
        <v>48439113630</v>
      </c>
      <c r="AJ1912" s="1997" t="s">
        <v>1949</v>
      </c>
      <c r="AK1912" s="1997">
        <v>55686</v>
      </c>
      <c r="AL1912" s="1998" t="s">
        <v>1728</v>
      </c>
      <c r="AM1912" s="1998">
        <v>11.3</v>
      </c>
      <c r="AN1912" s="1997" t="s">
        <v>192</v>
      </c>
      <c r="BX1912"/>
      <c r="BY1912"/>
      <c r="BZ1912"/>
      <c r="CA1912"/>
      <c r="CB1912"/>
      <c r="CD1912" s="1060"/>
      <c r="CE1912" s="1286"/>
      <c r="CF1912" s="1060"/>
      <c r="CG1912" s="1060"/>
      <c r="CH1912" s="1060"/>
      <c r="CK1912" s="1645"/>
      <c r="CL1912" s="1645"/>
      <c r="CM1912" s="1645"/>
      <c r="CN1912"/>
      <c r="CO1912"/>
      <c r="CP1912"/>
      <c r="CQ1912"/>
      <c r="CR1912"/>
      <c r="CS1912" s="1060"/>
      <c r="CT1912" s="1060"/>
      <c r="CU1912" s="1060"/>
      <c r="CV1912" s="1060"/>
      <c r="CW1912" s="1060"/>
      <c r="CX1912" s="1060"/>
    </row>
    <row r="1913" spans="35:102" ht="15" customHeight="1" x14ac:dyDescent="0.3">
      <c r="AI1913" s="1774">
        <v>48439113631</v>
      </c>
      <c r="AJ1913" s="1993" t="s">
        <v>1949</v>
      </c>
      <c r="AK1913" s="1993">
        <v>57595</v>
      </c>
      <c r="AL1913" s="1994" t="s">
        <v>1728</v>
      </c>
      <c r="AM1913" s="1994">
        <v>19.399999999999999</v>
      </c>
      <c r="AN1913" s="1993" t="s">
        <v>192</v>
      </c>
      <c r="BX1913"/>
      <c r="BY1913"/>
      <c r="BZ1913"/>
      <c r="CA1913"/>
      <c r="CB1913"/>
      <c r="CD1913" s="1060"/>
      <c r="CE1913" s="1286"/>
      <c r="CF1913" s="1060"/>
      <c r="CG1913" s="1060"/>
      <c r="CH1913" s="1060"/>
      <c r="CK1913" s="1645"/>
      <c r="CL1913" s="1645"/>
      <c r="CM1913" s="1645"/>
      <c r="CN1913"/>
      <c r="CO1913"/>
      <c r="CP1913"/>
      <c r="CQ1913"/>
      <c r="CR1913"/>
      <c r="CS1913" s="1060"/>
      <c r="CT1913" s="1060"/>
      <c r="CU1913" s="1060"/>
      <c r="CV1913" s="1060"/>
      <c r="CW1913" s="1060"/>
      <c r="CX1913" s="1060"/>
    </row>
    <row r="1914" spans="35:102" ht="15" customHeight="1" x14ac:dyDescent="0.3">
      <c r="AI1914" s="1996">
        <v>48439113632</v>
      </c>
      <c r="AJ1914" s="1997" t="s">
        <v>1949</v>
      </c>
      <c r="AK1914" s="1997">
        <v>160057</v>
      </c>
      <c r="AL1914" s="1998" t="s">
        <v>1729</v>
      </c>
      <c r="AM1914" s="1998">
        <v>3.7</v>
      </c>
      <c r="AN1914" s="1997" t="s">
        <v>192</v>
      </c>
      <c r="BX1914"/>
      <c r="BY1914"/>
      <c r="BZ1914"/>
      <c r="CA1914"/>
      <c r="CB1914"/>
      <c r="CD1914" s="1060"/>
      <c r="CE1914" s="1286"/>
      <c r="CF1914" s="1060"/>
      <c r="CG1914" s="1060"/>
      <c r="CH1914" s="1060"/>
      <c r="CK1914" s="1645"/>
      <c r="CL1914" s="1645"/>
      <c r="CM1914" s="1645"/>
      <c r="CN1914"/>
      <c r="CO1914"/>
      <c r="CP1914"/>
      <c r="CQ1914"/>
      <c r="CR1914"/>
      <c r="CS1914" s="1060"/>
      <c r="CT1914" s="1060"/>
      <c r="CU1914" s="1060"/>
      <c r="CV1914" s="1060"/>
      <c r="CW1914" s="1060"/>
      <c r="CX1914" s="1060"/>
    </row>
    <row r="1915" spans="35:102" ht="15" customHeight="1" x14ac:dyDescent="0.3">
      <c r="AI1915" s="1774">
        <v>48439113633</v>
      </c>
      <c r="AJ1915" s="1993" t="s">
        <v>1949</v>
      </c>
      <c r="AK1915" s="1993">
        <v>133676</v>
      </c>
      <c r="AL1915" s="1994" t="s">
        <v>1729</v>
      </c>
      <c r="AM1915" s="1994">
        <v>1.9</v>
      </c>
      <c r="AN1915" s="1993" t="s">
        <v>192</v>
      </c>
      <c r="BX1915"/>
      <c r="BY1915"/>
      <c r="BZ1915"/>
      <c r="CA1915"/>
      <c r="CB1915"/>
      <c r="CD1915" s="1060"/>
      <c r="CE1915" s="1286"/>
      <c r="CF1915" s="1060"/>
      <c r="CG1915" s="1060"/>
      <c r="CH1915" s="1060"/>
      <c r="CK1915" s="1645"/>
      <c r="CL1915" s="1645"/>
      <c r="CM1915" s="1645"/>
      <c r="CN1915"/>
      <c r="CO1915"/>
      <c r="CP1915"/>
      <c r="CQ1915"/>
      <c r="CR1915"/>
      <c r="CS1915" s="1060"/>
      <c r="CT1915" s="1060"/>
      <c r="CU1915" s="1060"/>
      <c r="CV1915" s="1060"/>
      <c r="CW1915" s="1060"/>
      <c r="CX1915" s="1060"/>
    </row>
    <row r="1916" spans="35:102" ht="15" customHeight="1" x14ac:dyDescent="0.3">
      <c r="AI1916" s="1996">
        <v>48439113634</v>
      </c>
      <c r="AJ1916" s="1997" t="s">
        <v>1949</v>
      </c>
      <c r="AK1916" s="1997">
        <v>179118</v>
      </c>
      <c r="AL1916" s="1998" t="s">
        <v>1729</v>
      </c>
      <c r="AM1916" s="1998">
        <v>2.4</v>
      </c>
      <c r="AN1916" s="1997" t="s">
        <v>192</v>
      </c>
      <c r="BX1916"/>
      <c r="BY1916"/>
      <c r="BZ1916"/>
      <c r="CA1916"/>
      <c r="CB1916"/>
      <c r="CD1916" s="1060"/>
      <c r="CE1916" s="1286"/>
      <c r="CF1916" s="1060"/>
      <c r="CG1916" s="1060"/>
      <c r="CH1916" s="1060"/>
      <c r="CK1916" s="1645"/>
      <c r="CL1916" s="1645"/>
      <c r="CM1916" s="1645"/>
      <c r="CN1916"/>
      <c r="CO1916"/>
      <c r="CP1916"/>
      <c r="CQ1916"/>
      <c r="CR1916"/>
      <c r="CS1916" s="1060"/>
      <c r="CT1916" s="1060"/>
      <c r="CU1916" s="1060"/>
      <c r="CV1916" s="1060"/>
      <c r="CW1916" s="1060"/>
      <c r="CX1916" s="1060"/>
    </row>
    <row r="1917" spans="35:102" ht="15" customHeight="1" x14ac:dyDescent="0.3">
      <c r="AI1917" s="1774">
        <v>48439113703</v>
      </c>
      <c r="AJ1917" s="1993" t="s">
        <v>1949</v>
      </c>
      <c r="AK1917" s="1993">
        <v>83592</v>
      </c>
      <c r="AL1917" s="1994" t="s">
        <v>1727</v>
      </c>
      <c r="AM1917" s="1994">
        <v>4.5999999999999996</v>
      </c>
      <c r="AN1917" s="1993" t="s">
        <v>192</v>
      </c>
      <c r="BX1917"/>
      <c r="BY1917"/>
      <c r="BZ1917"/>
      <c r="CA1917"/>
      <c r="CB1917"/>
      <c r="CD1917" s="1060"/>
      <c r="CE1917" s="1286"/>
      <c r="CF1917" s="1060"/>
      <c r="CG1917" s="1060"/>
      <c r="CH1917" s="1060"/>
      <c r="CK1917" s="1645"/>
      <c r="CL1917" s="1645"/>
      <c r="CM1917" s="1645"/>
      <c r="CN1917"/>
      <c r="CO1917"/>
      <c r="CP1917"/>
      <c r="CQ1917"/>
      <c r="CR1917"/>
      <c r="CS1917" s="1060"/>
      <c r="CT1917" s="1060"/>
      <c r="CU1917" s="1060"/>
      <c r="CV1917" s="1060"/>
      <c r="CW1917" s="1060"/>
      <c r="CX1917" s="1060"/>
    </row>
    <row r="1918" spans="35:102" ht="15" customHeight="1" x14ac:dyDescent="0.3">
      <c r="AI1918" s="1996">
        <v>48439113705</v>
      </c>
      <c r="AJ1918" s="1997" t="s">
        <v>1949</v>
      </c>
      <c r="AK1918" s="1997">
        <v>47825</v>
      </c>
      <c r="AL1918" s="1998" t="s">
        <v>1728</v>
      </c>
      <c r="AM1918" s="1998">
        <v>16.8</v>
      </c>
      <c r="AN1918" s="1997" t="s">
        <v>192</v>
      </c>
      <c r="BX1918"/>
      <c r="BY1918"/>
      <c r="BZ1918"/>
      <c r="CA1918"/>
      <c r="CB1918"/>
      <c r="CD1918" s="1060"/>
      <c r="CE1918" s="1286"/>
      <c r="CF1918" s="1060"/>
      <c r="CG1918" s="1060"/>
      <c r="CH1918" s="1060"/>
      <c r="CK1918" s="1645"/>
      <c r="CL1918" s="1645"/>
      <c r="CM1918" s="1645"/>
      <c r="CN1918"/>
      <c r="CO1918"/>
      <c r="CP1918"/>
      <c r="CQ1918"/>
      <c r="CR1918"/>
      <c r="CS1918" s="1060"/>
      <c r="CT1918" s="1060"/>
      <c r="CU1918" s="1060"/>
      <c r="CV1918" s="1060"/>
      <c r="CW1918" s="1060"/>
      <c r="CX1918" s="1060"/>
    </row>
    <row r="1919" spans="35:102" ht="15" customHeight="1" x14ac:dyDescent="0.3">
      <c r="AI1919" s="1774">
        <v>48439113707</v>
      </c>
      <c r="AJ1919" s="1993" t="s">
        <v>1949</v>
      </c>
      <c r="AK1919" s="1993">
        <v>130444</v>
      </c>
      <c r="AL1919" s="1994" t="s">
        <v>1729</v>
      </c>
      <c r="AM1919" s="1994">
        <v>5.7</v>
      </c>
      <c r="AN1919" s="1993" t="s">
        <v>192</v>
      </c>
      <c r="BX1919"/>
      <c r="BY1919"/>
      <c r="BZ1919"/>
      <c r="CA1919"/>
      <c r="CB1919"/>
      <c r="CD1919" s="1060"/>
      <c r="CE1919" s="1286"/>
      <c r="CF1919" s="1060"/>
      <c r="CG1919" s="1060"/>
      <c r="CH1919" s="1060"/>
      <c r="CK1919" s="1645"/>
      <c r="CL1919" s="1645"/>
      <c r="CM1919" s="1645"/>
      <c r="CN1919"/>
      <c r="CO1919"/>
      <c r="CP1919"/>
      <c r="CQ1919"/>
      <c r="CR1919"/>
      <c r="CS1919" s="1060"/>
      <c r="CT1919" s="1060"/>
      <c r="CU1919" s="1060"/>
      <c r="CV1919" s="1060"/>
      <c r="CW1919" s="1060"/>
      <c r="CX1919" s="1060"/>
    </row>
    <row r="1920" spans="35:102" ht="15" customHeight="1" x14ac:dyDescent="0.3">
      <c r="AI1920" s="1996">
        <v>48439113709</v>
      </c>
      <c r="AJ1920" s="1997" t="s">
        <v>1949</v>
      </c>
      <c r="AK1920" s="1997">
        <v>120714</v>
      </c>
      <c r="AL1920" s="1998" t="s">
        <v>1729</v>
      </c>
      <c r="AM1920" s="1998">
        <v>1.4</v>
      </c>
      <c r="AN1920" s="1997" t="s">
        <v>192</v>
      </c>
      <c r="BX1920"/>
      <c r="BY1920"/>
      <c r="BZ1920"/>
      <c r="CA1920"/>
      <c r="CB1920"/>
      <c r="CD1920" s="1060"/>
      <c r="CE1920" s="1286"/>
      <c r="CF1920" s="1060"/>
      <c r="CG1920" s="1060"/>
      <c r="CH1920" s="1060"/>
      <c r="CK1920" s="1645"/>
      <c r="CL1920" s="1645"/>
      <c r="CM1920" s="1645"/>
      <c r="CN1920"/>
      <c r="CO1920"/>
      <c r="CP1920"/>
      <c r="CQ1920"/>
      <c r="CR1920"/>
      <c r="CS1920" s="1060"/>
      <c r="CT1920" s="1060"/>
      <c r="CU1920" s="1060"/>
      <c r="CV1920" s="1060"/>
      <c r="CW1920" s="1060"/>
      <c r="CX1920" s="1060"/>
    </row>
    <row r="1921" spans="35:102" ht="15" customHeight="1" x14ac:dyDescent="0.3">
      <c r="AI1921" s="1774">
        <v>48439113710</v>
      </c>
      <c r="AJ1921" s="1993" t="s">
        <v>1949</v>
      </c>
      <c r="AK1921" s="1993">
        <v>62361</v>
      </c>
      <c r="AL1921" s="1994" t="s">
        <v>1727</v>
      </c>
      <c r="AM1921" s="1994">
        <v>8</v>
      </c>
      <c r="AN1921" s="1993" t="s">
        <v>192</v>
      </c>
      <c r="BX1921"/>
      <c r="BY1921"/>
      <c r="BZ1921"/>
      <c r="CA1921"/>
      <c r="CB1921"/>
      <c r="CD1921" s="1060"/>
      <c r="CE1921" s="1286"/>
      <c r="CF1921" s="1060"/>
      <c r="CG1921" s="1060"/>
      <c r="CH1921" s="1060"/>
      <c r="CK1921" s="1645"/>
      <c r="CL1921" s="1645"/>
      <c r="CM1921" s="1645"/>
      <c r="CN1921"/>
      <c r="CO1921"/>
      <c r="CP1921"/>
      <c r="CQ1921"/>
      <c r="CR1921"/>
      <c r="CS1921" s="1060"/>
      <c r="CT1921" s="1060"/>
      <c r="CU1921" s="1060"/>
      <c r="CV1921" s="1060"/>
      <c r="CW1921" s="1060"/>
      <c r="CX1921" s="1060"/>
    </row>
    <row r="1922" spans="35:102" ht="15" customHeight="1" x14ac:dyDescent="0.3">
      <c r="AI1922" s="1996">
        <v>48439113711</v>
      </c>
      <c r="AJ1922" s="1997" t="s">
        <v>1949</v>
      </c>
      <c r="AK1922" s="1997">
        <v>87917</v>
      </c>
      <c r="AL1922" s="1998" t="s">
        <v>1729</v>
      </c>
      <c r="AM1922" s="1998">
        <v>6.7</v>
      </c>
      <c r="AN1922" s="1997" t="s">
        <v>192</v>
      </c>
      <c r="BX1922"/>
      <c r="BY1922"/>
      <c r="BZ1922"/>
      <c r="CA1922"/>
      <c r="CB1922"/>
      <c r="CD1922" s="1060"/>
      <c r="CE1922" s="1286"/>
      <c r="CF1922" s="1060"/>
      <c r="CG1922" s="1060"/>
      <c r="CH1922" s="1060"/>
      <c r="CK1922" s="1645"/>
      <c r="CL1922" s="1645"/>
      <c r="CM1922" s="1645"/>
      <c r="CN1922"/>
      <c r="CO1922"/>
      <c r="CP1922"/>
      <c r="CQ1922"/>
      <c r="CR1922"/>
      <c r="CS1922" s="1060"/>
      <c r="CT1922" s="1060"/>
      <c r="CU1922" s="1060"/>
      <c r="CV1922" s="1060"/>
      <c r="CW1922" s="1060"/>
      <c r="CX1922" s="1060"/>
    </row>
    <row r="1923" spans="35:102" ht="15" customHeight="1" x14ac:dyDescent="0.3">
      <c r="AI1923" s="1774">
        <v>48439113803</v>
      </c>
      <c r="AJ1923" s="1993" t="s">
        <v>1949</v>
      </c>
      <c r="AK1923" s="1993">
        <v>73311</v>
      </c>
      <c r="AL1923" s="1994" t="s">
        <v>1727</v>
      </c>
      <c r="AM1923" s="1994">
        <v>3.6</v>
      </c>
      <c r="AN1923" s="1993" t="s">
        <v>192</v>
      </c>
      <c r="BX1923"/>
      <c r="BY1923"/>
      <c r="BZ1923"/>
      <c r="CA1923"/>
      <c r="CB1923"/>
      <c r="CD1923" s="1060"/>
      <c r="CE1923" s="1286"/>
      <c r="CF1923" s="1060"/>
      <c r="CG1923" s="1060"/>
      <c r="CH1923" s="1060"/>
      <c r="CK1923" s="1645"/>
      <c r="CL1923" s="1645"/>
      <c r="CM1923" s="1645"/>
      <c r="CN1923"/>
      <c r="CO1923"/>
      <c r="CP1923"/>
      <c r="CQ1923"/>
      <c r="CR1923"/>
      <c r="CS1923" s="1060"/>
      <c r="CT1923" s="1060"/>
      <c r="CU1923" s="1060"/>
      <c r="CV1923" s="1060"/>
      <c r="CW1923" s="1060"/>
      <c r="CX1923" s="1060"/>
    </row>
    <row r="1924" spans="35:102" ht="15" customHeight="1" x14ac:dyDescent="0.3">
      <c r="AI1924" s="1996">
        <v>48439113808</v>
      </c>
      <c r="AJ1924" s="1997" t="s">
        <v>1949</v>
      </c>
      <c r="AK1924" s="1997">
        <v>69737</v>
      </c>
      <c r="AL1924" s="1998" t="s">
        <v>1727</v>
      </c>
      <c r="AM1924" s="1998">
        <v>4.5</v>
      </c>
      <c r="AN1924" s="1997" t="s">
        <v>192</v>
      </c>
      <c r="BX1924"/>
      <c r="BY1924"/>
      <c r="BZ1924"/>
      <c r="CA1924"/>
      <c r="CB1924"/>
      <c r="CD1924" s="1060"/>
      <c r="CE1924" s="1286"/>
      <c r="CF1924" s="1060"/>
      <c r="CG1924" s="1060"/>
      <c r="CH1924" s="1060"/>
      <c r="CK1924" s="1645"/>
      <c r="CL1924" s="1645"/>
      <c r="CM1924" s="1645"/>
      <c r="CN1924"/>
      <c r="CO1924"/>
      <c r="CP1924"/>
      <c r="CQ1924"/>
      <c r="CR1924"/>
      <c r="CS1924" s="1060"/>
      <c r="CT1924" s="1060"/>
      <c r="CU1924" s="1060"/>
      <c r="CV1924" s="1060"/>
      <c r="CW1924" s="1060"/>
      <c r="CX1924" s="1060"/>
    </row>
    <row r="1925" spans="35:102" ht="15" customHeight="1" x14ac:dyDescent="0.3">
      <c r="AI1925" s="1774">
        <v>48439113809</v>
      </c>
      <c r="AJ1925" s="1993" t="s">
        <v>1949</v>
      </c>
      <c r="AK1925" s="1993">
        <v>60833</v>
      </c>
      <c r="AL1925" s="1994" t="s">
        <v>1727</v>
      </c>
      <c r="AM1925" s="1994">
        <v>9.5</v>
      </c>
      <c r="AN1925" s="1993" t="s">
        <v>192</v>
      </c>
      <c r="BX1925"/>
      <c r="BY1925"/>
      <c r="BZ1925"/>
      <c r="CA1925"/>
      <c r="CB1925"/>
      <c r="CD1925" s="1060"/>
      <c r="CE1925" s="1286"/>
      <c r="CF1925" s="1060"/>
      <c r="CG1925" s="1060"/>
      <c r="CH1925" s="1060"/>
      <c r="CK1925" s="1645"/>
      <c r="CL1925" s="1645"/>
      <c r="CM1925" s="1645"/>
      <c r="CN1925"/>
      <c r="CO1925"/>
      <c r="CP1925"/>
      <c r="CQ1925"/>
      <c r="CR1925"/>
      <c r="CS1925" s="1060"/>
      <c r="CT1925" s="1060"/>
      <c r="CU1925" s="1060"/>
      <c r="CV1925" s="1060"/>
      <c r="CW1925" s="1060"/>
      <c r="CX1925" s="1060"/>
    </row>
    <row r="1926" spans="35:102" ht="15" customHeight="1" x14ac:dyDescent="0.3">
      <c r="AI1926" s="1996">
        <v>48439113810</v>
      </c>
      <c r="AJ1926" s="1997" t="s">
        <v>1949</v>
      </c>
      <c r="AK1926" s="1997">
        <v>65647</v>
      </c>
      <c r="AL1926" s="1998" t="s">
        <v>1727</v>
      </c>
      <c r="AM1926" s="1998">
        <v>11.6</v>
      </c>
      <c r="AN1926" s="1997" t="s">
        <v>192</v>
      </c>
      <c r="BX1926"/>
      <c r="BY1926"/>
      <c r="BZ1926"/>
      <c r="CA1926"/>
      <c r="CB1926"/>
      <c r="CD1926" s="1060"/>
      <c r="CE1926" s="1286"/>
      <c r="CF1926" s="1060"/>
      <c r="CG1926" s="1060"/>
      <c r="CH1926" s="1060"/>
      <c r="CK1926" s="1645"/>
      <c r="CL1926" s="1645"/>
      <c r="CM1926" s="1645"/>
      <c r="CN1926"/>
      <c r="CO1926"/>
      <c r="CP1926"/>
      <c r="CQ1926"/>
      <c r="CR1926"/>
      <c r="CS1926" s="1060"/>
      <c r="CT1926" s="1060"/>
      <c r="CU1926" s="1060"/>
      <c r="CV1926" s="1060"/>
      <c r="CW1926" s="1060"/>
      <c r="CX1926" s="1060"/>
    </row>
    <row r="1927" spans="35:102" ht="15" customHeight="1" x14ac:dyDescent="0.3">
      <c r="AI1927" s="1774">
        <v>48439113811</v>
      </c>
      <c r="AJ1927" s="1993" t="s">
        <v>1949</v>
      </c>
      <c r="AK1927" s="1993">
        <v>52452</v>
      </c>
      <c r="AL1927" s="1994" t="s">
        <v>1728</v>
      </c>
      <c r="AM1927" s="1994">
        <v>15.3</v>
      </c>
      <c r="AN1927" s="1993" t="s">
        <v>192</v>
      </c>
      <c r="BX1927"/>
      <c r="BY1927"/>
      <c r="BZ1927"/>
      <c r="CA1927"/>
      <c r="CB1927"/>
      <c r="CD1927" s="1060"/>
      <c r="CE1927" s="1286"/>
      <c r="CF1927" s="1060"/>
      <c r="CG1927" s="1060"/>
      <c r="CH1927" s="1060"/>
      <c r="CK1927" s="1645"/>
      <c r="CL1927" s="1645"/>
      <c r="CM1927" s="1645"/>
      <c r="CN1927"/>
      <c r="CO1927"/>
      <c r="CP1927"/>
      <c r="CQ1927"/>
      <c r="CR1927"/>
      <c r="CS1927" s="1060"/>
      <c r="CT1927" s="1060"/>
      <c r="CU1927" s="1060"/>
      <c r="CV1927" s="1060"/>
      <c r="CW1927" s="1060"/>
      <c r="CX1927" s="1060"/>
    </row>
    <row r="1928" spans="35:102" ht="15" customHeight="1" x14ac:dyDescent="0.3">
      <c r="AI1928" s="1996">
        <v>48439113812</v>
      </c>
      <c r="AJ1928" s="1997" t="s">
        <v>1949</v>
      </c>
      <c r="AK1928" s="1997">
        <v>93750</v>
      </c>
      <c r="AL1928" s="1998" t="s">
        <v>1729</v>
      </c>
      <c r="AM1928" s="1998">
        <v>2</v>
      </c>
      <c r="AN1928" s="1997" t="s">
        <v>192</v>
      </c>
      <c r="BX1928"/>
      <c r="BY1928"/>
      <c r="BZ1928"/>
      <c r="CA1928"/>
      <c r="CB1928"/>
      <c r="CD1928" s="1060"/>
      <c r="CE1928" s="1286"/>
      <c r="CF1928" s="1060"/>
      <c r="CG1928" s="1060"/>
      <c r="CH1928" s="1060"/>
      <c r="CK1928" s="1645"/>
      <c r="CL1928" s="1645"/>
      <c r="CM1928" s="1645"/>
      <c r="CN1928"/>
      <c r="CO1928"/>
      <c r="CP1928"/>
      <c r="CQ1928"/>
      <c r="CR1928"/>
      <c r="CS1928" s="1060"/>
      <c r="CT1928" s="1060"/>
      <c r="CU1928" s="1060"/>
      <c r="CV1928" s="1060"/>
      <c r="CW1928" s="1060"/>
      <c r="CX1928" s="1060"/>
    </row>
    <row r="1929" spans="35:102" ht="15" customHeight="1" x14ac:dyDescent="0.3">
      <c r="AI1929" s="1774">
        <v>48439113813</v>
      </c>
      <c r="AJ1929" s="1993" t="s">
        <v>1949</v>
      </c>
      <c r="AK1929" s="1993">
        <v>123879</v>
      </c>
      <c r="AL1929" s="1994" t="s">
        <v>1729</v>
      </c>
      <c r="AM1929" s="1994">
        <v>1.4</v>
      </c>
      <c r="AN1929" s="1993" t="s">
        <v>192</v>
      </c>
      <c r="BX1929"/>
      <c r="BY1929"/>
      <c r="BZ1929"/>
      <c r="CA1929"/>
      <c r="CB1929"/>
      <c r="CD1929" s="1060"/>
      <c r="CE1929" s="1286"/>
      <c r="CF1929" s="1060"/>
      <c r="CG1929" s="1060"/>
      <c r="CH1929" s="1060"/>
      <c r="CK1929" s="1645"/>
      <c r="CL1929" s="1645"/>
      <c r="CM1929" s="1645"/>
      <c r="CN1929"/>
      <c r="CO1929"/>
      <c r="CP1929"/>
      <c r="CQ1929"/>
      <c r="CR1929"/>
      <c r="CS1929" s="1060"/>
      <c r="CT1929" s="1060"/>
      <c r="CU1929" s="1060"/>
      <c r="CV1929" s="1060"/>
      <c r="CW1929" s="1060"/>
      <c r="CX1929" s="1060"/>
    </row>
    <row r="1930" spans="35:102" ht="15" customHeight="1" x14ac:dyDescent="0.3">
      <c r="AI1930" s="1996">
        <v>48439113814</v>
      </c>
      <c r="AJ1930" s="1997" t="s">
        <v>1949</v>
      </c>
      <c r="AK1930" s="1997">
        <v>156726</v>
      </c>
      <c r="AL1930" s="1998" t="s">
        <v>1729</v>
      </c>
      <c r="AM1930" s="1998">
        <v>0.3</v>
      </c>
      <c r="AN1930" s="1997" t="s">
        <v>192</v>
      </c>
      <c r="BX1930"/>
      <c r="BY1930"/>
      <c r="BZ1930"/>
      <c r="CA1930"/>
      <c r="CB1930"/>
      <c r="CD1930" s="1060"/>
      <c r="CE1930" s="1286"/>
      <c r="CF1930" s="1060"/>
      <c r="CG1930" s="1060"/>
      <c r="CH1930" s="1060"/>
      <c r="CK1930" s="1645"/>
      <c r="CL1930" s="1645"/>
      <c r="CM1930" s="1645"/>
      <c r="CN1930"/>
      <c r="CO1930"/>
      <c r="CP1930"/>
      <c r="CQ1930"/>
      <c r="CR1930"/>
      <c r="CS1930" s="1060"/>
      <c r="CT1930" s="1060"/>
      <c r="CU1930" s="1060"/>
      <c r="CV1930" s="1060"/>
      <c r="CW1930" s="1060"/>
      <c r="CX1930" s="1060"/>
    </row>
    <row r="1931" spans="35:102" ht="15" customHeight="1" x14ac:dyDescent="0.3">
      <c r="AI1931" s="1774">
        <v>48439113815</v>
      </c>
      <c r="AJ1931" s="1993" t="s">
        <v>1949</v>
      </c>
      <c r="AK1931" s="1993">
        <v>185810</v>
      </c>
      <c r="AL1931" s="1994" t="s">
        <v>1729</v>
      </c>
      <c r="AM1931" s="1994">
        <v>2.1</v>
      </c>
      <c r="AN1931" s="1993" t="s">
        <v>192</v>
      </c>
      <c r="BX1931"/>
      <c r="BY1931"/>
      <c r="BZ1931"/>
      <c r="CA1931"/>
      <c r="CB1931"/>
      <c r="CD1931" s="1060"/>
      <c r="CE1931" s="1286"/>
      <c r="CF1931" s="1060"/>
      <c r="CG1931" s="1060"/>
      <c r="CH1931" s="1060"/>
      <c r="CK1931" s="1645"/>
      <c r="CL1931" s="1645"/>
      <c r="CM1931" s="1645"/>
      <c r="CN1931"/>
      <c r="CO1931"/>
      <c r="CP1931"/>
      <c r="CQ1931"/>
      <c r="CR1931"/>
      <c r="CS1931" s="1060"/>
      <c r="CT1931" s="1060"/>
      <c r="CU1931" s="1060"/>
      <c r="CV1931" s="1060"/>
      <c r="CW1931" s="1060"/>
      <c r="CX1931" s="1060"/>
    </row>
    <row r="1932" spans="35:102" ht="15" customHeight="1" x14ac:dyDescent="0.3">
      <c r="AI1932" s="1996">
        <v>48439113816</v>
      </c>
      <c r="AJ1932" s="1997" t="s">
        <v>1949</v>
      </c>
      <c r="AK1932" s="1997">
        <v>151447</v>
      </c>
      <c r="AL1932" s="1998" t="s">
        <v>1729</v>
      </c>
      <c r="AM1932" s="1998">
        <v>1</v>
      </c>
      <c r="AN1932" s="1997" t="s">
        <v>192</v>
      </c>
      <c r="BX1932"/>
      <c r="BY1932"/>
      <c r="BZ1932"/>
      <c r="CA1932"/>
      <c r="CB1932"/>
      <c r="CD1932" s="1060"/>
      <c r="CE1932" s="1286"/>
      <c r="CF1932" s="1060"/>
      <c r="CG1932" s="1060"/>
      <c r="CH1932" s="1060"/>
      <c r="CK1932" s="1645"/>
      <c r="CL1932" s="1645"/>
      <c r="CM1932" s="1645"/>
      <c r="CN1932"/>
      <c r="CO1932"/>
      <c r="CP1932"/>
      <c r="CQ1932"/>
      <c r="CR1932"/>
      <c r="CS1932" s="1060"/>
      <c r="CT1932" s="1060"/>
      <c r="CU1932" s="1060"/>
      <c r="CV1932" s="1060"/>
      <c r="CW1932" s="1060"/>
      <c r="CX1932" s="1060"/>
    </row>
    <row r="1933" spans="35:102" ht="15" customHeight="1" x14ac:dyDescent="0.3">
      <c r="AI1933" s="1774">
        <v>48439113906</v>
      </c>
      <c r="AJ1933" s="1993" t="s">
        <v>1949</v>
      </c>
      <c r="AK1933" s="1993">
        <v>226250</v>
      </c>
      <c r="AL1933" s="1994" t="s">
        <v>1729</v>
      </c>
      <c r="AM1933" s="1994">
        <v>1.2</v>
      </c>
      <c r="AN1933" s="1993" t="s">
        <v>192</v>
      </c>
      <c r="BX1933"/>
      <c r="BY1933"/>
      <c r="BZ1933"/>
      <c r="CA1933"/>
      <c r="CB1933"/>
      <c r="CD1933" s="1060"/>
      <c r="CE1933" s="1286"/>
      <c r="CF1933" s="1060"/>
      <c r="CG1933" s="1060"/>
      <c r="CH1933" s="1060"/>
      <c r="CK1933" s="1645"/>
      <c r="CL1933" s="1645"/>
      <c r="CM1933" s="1645"/>
      <c r="CN1933"/>
      <c r="CO1933"/>
      <c r="CP1933"/>
      <c r="CQ1933"/>
      <c r="CR1933"/>
      <c r="CS1933" s="1060"/>
      <c r="CT1933" s="1060"/>
      <c r="CU1933" s="1060"/>
      <c r="CV1933" s="1060"/>
      <c r="CW1933" s="1060"/>
      <c r="CX1933" s="1060"/>
    </row>
    <row r="1934" spans="35:102" ht="15" customHeight="1" x14ac:dyDescent="0.3">
      <c r="AI1934" s="1996">
        <v>48439113907</v>
      </c>
      <c r="AJ1934" s="1997" t="s">
        <v>1949</v>
      </c>
      <c r="AK1934" s="1997">
        <v>232555</v>
      </c>
      <c r="AL1934" s="1998" t="s">
        <v>1729</v>
      </c>
      <c r="AM1934" s="1998">
        <v>1</v>
      </c>
      <c r="AN1934" s="1997" t="s">
        <v>192</v>
      </c>
      <c r="BX1934"/>
      <c r="BY1934"/>
      <c r="BZ1934"/>
      <c r="CA1934"/>
      <c r="CB1934"/>
      <c r="CD1934" s="1060"/>
      <c r="CE1934" s="1286"/>
      <c r="CF1934" s="1060"/>
      <c r="CG1934" s="1060"/>
      <c r="CH1934" s="1060"/>
      <c r="CK1934" s="1645"/>
      <c r="CL1934" s="1645"/>
      <c r="CM1934" s="1645"/>
      <c r="CN1934"/>
      <c r="CO1934"/>
      <c r="CP1934"/>
      <c r="CQ1934"/>
      <c r="CR1934"/>
      <c r="CS1934" s="1060"/>
      <c r="CT1934" s="1060"/>
      <c r="CU1934" s="1060"/>
      <c r="CV1934" s="1060"/>
      <c r="CW1934" s="1060"/>
      <c r="CX1934" s="1060"/>
    </row>
    <row r="1935" spans="35:102" ht="15" customHeight="1" x14ac:dyDescent="0.3">
      <c r="AI1935" s="1774">
        <v>48439113908</v>
      </c>
      <c r="AJ1935" s="1993" t="s">
        <v>1949</v>
      </c>
      <c r="AK1935" s="1993">
        <v>221719</v>
      </c>
      <c r="AL1935" s="1994" t="s">
        <v>1729</v>
      </c>
      <c r="AM1935" s="1994">
        <v>0.5</v>
      </c>
      <c r="AN1935" s="1993" t="s">
        <v>192</v>
      </c>
      <c r="BX1935"/>
      <c r="BY1935"/>
      <c r="BZ1935"/>
      <c r="CA1935"/>
      <c r="CB1935"/>
      <c r="CD1935" s="1060"/>
      <c r="CE1935" s="1286"/>
      <c r="CF1935" s="1060"/>
      <c r="CG1935" s="1060"/>
      <c r="CH1935" s="1060"/>
      <c r="CK1935" s="1645"/>
      <c r="CL1935" s="1645"/>
      <c r="CM1935" s="1645"/>
      <c r="CN1935"/>
      <c r="CO1935"/>
      <c r="CP1935"/>
      <c r="CQ1935"/>
      <c r="CR1935"/>
      <c r="CS1935" s="1060"/>
      <c r="CT1935" s="1060"/>
      <c r="CU1935" s="1060"/>
      <c r="CV1935" s="1060"/>
      <c r="CW1935" s="1060"/>
      <c r="CX1935" s="1060"/>
    </row>
    <row r="1936" spans="35:102" ht="15" customHeight="1" x14ac:dyDescent="0.3">
      <c r="AI1936" s="1996">
        <v>48439113909</v>
      </c>
      <c r="AJ1936" s="1997" t="s">
        <v>1949</v>
      </c>
      <c r="AK1936" s="1997">
        <v>209740</v>
      </c>
      <c r="AL1936" s="1998" t="s">
        <v>1729</v>
      </c>
      <c r="AM1936" s="1998">
        <v>3.3</v>
      </c>
      <c r="AN1936" s="1997" t="s">
        <v>192</v>
      </c>
      <c r="BX1936"/>
      <c r="BY1936"/>
      <c r="BZ1936"/>
      <c r="CA1936"/>
      <c r="CB1936"/>
      <c r="CD1936" s="1060"/>
      <c r="CE1936" s="1286"/>
      <c r="CF1936" s="1060"/>
      <c r="CG1936" s="1060"/>
      <c r="CH1936" s="1060"/>
      <c r="CK1936" s="1645"/>
      <c r="CL1936" s="1645"/>
      <c r="CM1936" s="1645"/>
      <c r="CN1936"/>
      <c r="CO1936"/>
      <c r="CP1936"/>
      <c r="CQ1936"/>
      <c r="CR1936"/>
      <c r="CS1936" s="1060"/>
      <c r="CT1936" s="1060"/>
      <c r="CU1936" s="1060"/>
      <c r="CV1936" s="1060"/>
      <c r="CW1936" s="1060"/>
      <c r="CX1936" s="1060"/>
    </row>
    <row r="1937" spans="35:102" ht="15" customHeight="1" x14ac:dyDescent="0.3">
      <c r="AI1937" s="1774">
        <v>48439113910</v>
      </c>
      <c r="AJ1937" s="1993" t="s">
        <v>1949</v>
      </c>
      <c r="AK1937" s="1993">
        <v>179975</v>
      </c>
      <c r="AL1937" s="1994" t="s">
        <v>1729</v>
      </c>
      <c r="AM1937" s="1994">
        <v>1.8</v>
      </c>
      <c r="AN1937" s="1993" t="s">
        <v>192</v>
      </c>
      <c r="BX1937"/>
      <c r="BY1937"/>
      <c r="BZ1937"/>
      <c r="CA1937"/>
      <c r="CB1937"/>
      <c r="CD1937" s="1060"/>
      <c r="CE1937" s="1286"/>
      <c r="CF1937" s="1060"/>
      <c r="CG1937" s="1060"/>
      <c r="CH1937" s="1060"/>
      <c r="CK1937" s="1645"/>
      <c r="CL1937" s="1645"/>
      <c r="CM1937" s="1645"/>
      <c r="CN1937"/>
      <c r="CO1937"/>
      <c r="CP1937"/>
      <c r="CQ1937"/>
      <c r="CR1937"/>
      <c r="CS1937" s="1060"/>
      <c r="CT1937" s="1060"/>
      <c r="CU1937" s="1060"/>
      <c r="CV1937" s="1060"/>
      <c r="CW1937" s="1060"/>
      <c r="CX1937" s="1060"/>
    </row>
    <row r="1938" spans="35:102" ht="15" customHeight="1" x14ac:dyDescent="0.3">
      <c r="AI1938" s="1996">
        <v>48439113911</v>
      </c>
      <c r="AJ1938" s="1997" t="s">
        <v>1949</v>
      </c>
      <c r="AK1938" s="1997">
        <v>67439</v>
      </c>
      <c r="AL1938" s="1998" t="s">
        <v>1727</v>
      </c>
      <c r="AM1938" s="1998">
        <v>10.5</v>
      </c>
      <c r="AN1938" s="1997" t="s">
        <v>192</v>
      </c>
      <c r="BX1938"/>
      <c r="BY1938"/>
      <c r="BZ1938"/>
      <c r="CA1938"/>
      <c r="CB1938"/>
      <c r="CD1938" s="1060"/>
      <c r="CE1938" s="1286"/>
      <c r="CF1938" s="1060"/>
      <c r="CG1938" s="1060"/>
      <c r="CH1938" s="1060"/>
      <c r="CK1938" s="1645"/>
      <c r="CL1938" s="1645"/>
      <c r="CM1938" s="1645"/>
      <c r="CN1938"/>
      <c r="CO1938"/>
      <c r="CP1938"/>
      <c r="CQ1938"/>
      <c r="CR1938"/>
      <c r="CS1938" s="1060"/>
      <c r="CT1938" s="1060"/>
      <c r="CU1938" s="1060"/>
      <c r="CV1938" s="1060"/>
      <c r="CW1938" s="1060"/>
      <c r="CX1938" s="1060"/>
    </row>
    <row r="1939" spans="35:102" ht="15" customHeight="1" x14ac:dyDescent="0.3">
      <c r="AI1939" s="1774">
        <v>48439113912</v>
      </c>
      <c r="AJ1939" s="1993" t="s">
        <v>1949</v>
      </c>
      <c r="AK1939" s="1993">
        <v>142794</v>
      </c>
      <c r="AL1939" s="1994" t="s">
        <v>1729</v>
      </c>
      <c r="AM1939" s="1994">
        <v>1.5</v>
      </c>
      <c r="AN1939" s="1993" t="s">
        <v>192</v>
      </c>
      <c r="BX1939"/>
      <c r="BY1939"/>
      <c r="BZ1939"/>
      <c r="CA1939"/>
      <c r="CB1939"/>
      <c r="CD1939" s="1060"/>
      <c r="CE1939" s="1286"/>
      <c r="CF1939" s="1060"/>
      <c r="CG1939" s="1060"/>
      <c r="CH1939" s="1060"/>
      <c r="CK1939" s="1645"/>
      <c r="CL1939" s="1645"/>
      <c r="CM1939" s="1645"/>
      <c r="CN1939"/>
      <c r="CO1939"/>
      <c r="CP1939"/>
      <c r="CQ1939"/>
      <c r="CR1939"/>
      <c r="CS1939" s="1060"/>
      <c r="CT1939" s="1060"/>
      <c r="CU1939" s="1060"/>
      <c r="CV1939" s="1060"/>
      <c r="CW1939" s="1060"/>
      <c r="CX1939" s="1060"/>
    </row>
    <row r="1940" spans="35:102" ht="15" customHeight="1" x14ac:dyDescent="0.3">
      <c r="AI1940" s="1996">
        <v>48439113916</v>
      </c>
      <c r="AJ1940" s="1997" t="s">
        <v>1949</v>
      </c>
      <c r="AK1940" s="1997">
        <v>61962</v>
      </c>
      <c r="AL1940" s="1998" t="s">
        <v>1727</v>
      </c>
      <c r="AM1940" s="1998">
        <v>9.5</v>
      </c>
      <c r="AN1940" s="1997" t="s">
        <v>192</v>
      </c>
      <c r="BX1940"/>
      <c r="BY1940"/>
      <c r="BZ1940"/>
      <c r="CA1940"/>
      <c r="CB1940"/>
      <c r="CD1940" s="1060"/>
      <c r="CE1940" s="1286"/>
      <c r="CF1940" s="1060"/>
      <c r="CG1940" s="1060"/>
      <c r="CH1940" s="1060"/>
      <c r="CK1940" s="1645"/>
      <c r="CL1940" s="1645"/>
      <c r="CM1940" s="1645"/>
      <c r="CN1940"/>
      <c r="CO1940"/>
      <c r="CP1940"/>
      <c r="CQ1940"/>
      <c r="CR1940"/>
      <c r="CS1940" s="1060"/>
      <c r="CT1940" s="1060"/>
      <c r="CU1940" s="1060"/>
      <c r="CV1940" s="1060"/>
      <c r="CW1940" s="1060"/>
      <c r="CX1940" s="1060"/>
    </row>
    <row r="1941" spans="35:102" ht="15" customHeight="1" x14ac:dyDescent="0.3">
      <c r="AI1941" s="1774">
        <v>48439113917</v>
      </c>
      <c r="AJ1941" s="1993" t="s">
        <v>1949</v>
      </c>
      <c r="AK1941" s="1993">
        <v>73573</v>
      </c>
      <c r="AL1941" s="1994" t="s">
        <v>1727</v>
      </c>
      <c r="AM1941" s="1994">
        <v>14.5</v>
      </c>
      <c r="AN1941" s="1993" t="s">
        <v>192</v>
      </c>
      <c r="BX1941"/>
      <c r="BY1941"/>
      <c r="BZ1941"/>
      <c r="CA1941"/>
      <c r="CB1941"/>
      <c r="CD1941" s="1060"/>
      <c r="CE1941" s="1286"/>
      <c r="CF1941" s="1060"/>
      <c r="CG1941" s="1060"/>
      <c r="CH1941" s="1060"/>
      <c r="CK1941" s="1645"/>
      <c r="CL1941" s="1645"/>
      <c r="CM1941" s="1645"/>
      <c r="CN1941"/>
      <c r="CO1941"/>
      <c r="CP1941"/>
      <c r="CQ1941"/>
      <c r="CR1941"/>
      <c r="CS1941" s="1060"/>
      <c r="CT1941" s="1060"/>
      <c r="CU1941" s="1060"/>
      <c r="CV1941" s="1060"/>
      <c r="CW1941" s="1060"/>
      <c r="CX1941" s="1060"/>
    </row>
    <row r="1942" spans="35:102" ht="15" customHeight="1" x14ac:dyDescent="0.3">
      <c r="AI1942" s="1996">
        <v>48439113918</v>
      </c>
      <c r="AJ1942" s="1997" t="s">
        <v>1949</v>
      </c>
      <c r="AK1942" s="1997">
        <v>64730</v>
      </c>
      <c r="AL1942" s="1998" t="s">
        <v>1727</v>
      </c>
      <c r="AM1942" s="1998">
        <v>5.6</v>
      </c>
      <c r="AN1942" s="1997" t="s">
        <v>192</v>
      </c>
      <c r="BX1942"/>
      <c r="BY1942"/>
      <c r="BZ1942"/>
      <c r="CA1942"/>
      <c r="CB1942"/>
      <c r="CD1942" s="1060"/>
      <c r="CE1942" s="1286"/>
      <c r="CF1942" s="1060"/>
      <c r="CG1942" s="1060"/>
      <c r="CH1942" s="1060"/>
      <c r="CK1942" s="1645"/>
      <c r="CL1942" s="1645"/>
      <c r="CM1942" s="1645"/>
      <c r="CN1942"/>
      <c r="CO1942"/>
      <c r="CP1942"/>
      <c r="CQ1942"/>
      <c r="CR1942"/>
      <c r="CS1942" s="1060"/>
      <c r="CT1942" s="1060"/>
      <c r="CU1942" s="1060"/>
      <c r="CV1942" s="1060"/>
      <c r="CW1942" s="1060"/>
      <c r="CX1942" s="1060"/>
    </row>
    <row r="1943" spans="35:102" ht="15" customHeight="1" x14ac:dyDescent="0.3">
      <c r="AI1943" s="1774">
        <v>48439113919</v>
      </c>
      <c r="AJ1943" s="1993" t="s">
        <v>1949</v>
      </c>
      <c r="AK1943" s="1993">
        <v>100588</v>
      </c>
      <c r="AL1943" s="1994" t="s">
        <v>1729</v>
      </c>
      <c r="AM1943" s="1994">
        <v>3.2</v>
      </c>
      <c r="AN1943" s="1993" t="s">
        <v>192</v>
      </c>
      <c r="BX1943"/>
      <c r="BY1943"/>
      <c r="BZ1943"/>
      <c r="CA1943"/>
      <c r="CB1943"/>
      <c r="CD1943" s="1060"/>
      <c r="CE1943" s="1286"/>
      <c r="CF1943" s="1060"/>
      <c r="CG1943" s="1060"/>
      <c r="CH1943" s="1060"/>
      <c r="CK1943" s="1645"/>
      <c r="CL1943" s="1645"/>
      <c r="CM1943" s="1645"/>
      <c r="CN1943"/>
      <c r="CO1943"/>
      <c r="CP1943"/>
      <c r="CQ1943"/>
      <c r="CR1943"/>
      <c r="CS1943" s="1060"/>
      <c r="CT1943" s="1060"/>
      <c r="CU1943" s="1060"/>
      <c r="CV1943" s="1060"/>
      <c r="CW1943" s="1060"/>
      <c r="CX1943" s="1060"/>
    </row>
    <row r="1944" spans="35:102" ht="15" customHeight="1" x14ac:dyDescent="0.3">
      <c r="AI1944" s="1996">
        <v>48439113920</v>
      </c>
      <c r="AJ1944" s="1997" t="s">
        <v>1949</v>
      </c>
      <c r="AK1944" s="1997">
        <v>93523</v>
      </c>
      <c r="AL1944" s="1998" t="s">
        <v>1729</v>
      </c>
      <c r="AM1944" s="1998">
        <v>1.2</v>
      </c>
      <c r="AN1944" s="1997" t="s">
        <v>192</v>
      </c>
      <c r="BX1944"/>
      <c r="BY1944"/>
      <c r="BZ1944"/>
      <c r="CA1944"/>
      <c r="CB1944"/>
      <c r="CD1944" s="1060"/>
      <c r="CE1944" s="1286"/>
      <c r="CF1944" s="1060"/>
      <c r="CG1944" s="1060"/>
      <c r="CH1944" s="1060"/>
      <c r="CK1944" s="1645"/>
      <c r="CL1944" s="1645"/>
      <c r="CM1944" s="1645"/>
      <c r="CN1944"/>
      <c r="CO1944"/>
      <c r="CP1944"/>
      <c r="CQ1944"/>
      <c r="CR1944"/>
      <c r="CS1944" s="1060"/>
      <c r="CT1944" s="1060"/>
      <c r="CU1944" s="1060"/>
      <c r="CV1944" s="1060"/>
      <c r="CW1944" s="1060"/>
      <c r="CX1944" s="1060"/>
    </row>
    <row r="1945" spans="35:102" ht="15" customHeight="1" x14ac:dyDescent="0.3">
      <c r="AI1945" s="1774">
        <v>48439113921</v>
      </c>
      <c r="AJ1945" s="1993" t="s">
        <v>1949</v>
      </c>
      <c r="AK1945" s="1993">
        <v>107797</v>
      </c>
      <c r="AL1945" s="1994" t="s">
        <v>1729</v>
      </c>
      <c r="AM1945" s="1994">
        <v>1.2</v>
      </c>
      <c r="AN1945" s="1993" t="s">
        <v>192</v>
      </c>
      <c r="BX1945"/>
      <c r="BY1945"/>
      <c r="BZ1945"/>
      <c r="CA1945"/>
      <c r="CB1945"/>
      <c r="CD1945" s="1060"/>
      <c r="CE1945" s="1286"/>
      <c r="CF1945" s="1060"/>
      <c r="CG1945" s="1060"/>
      <c r="CH1945" s="1060"/>
      <c r="CK1945" s="1645"/>
      <c r="CL1945" s="1645"/>
      <c r="CM1945" s="1645"/>
      <c r="CN1945"/>
      <c r="CO1945"/>
      <c r="CP1945"/>
      <c r="CQ1945"/>
      <c r="CR1945"/>
      <c r="CS1945" s="1060"/>
      <c r="CT1945" s="1060"/>
      <c r="CU1945" s="1060"/>
      <c r="CV1945" s="1060"/>
      <c r="CW1945" s="1060"/>
      <c r="CX1945" s="1060"/>
    </row>
    <row r="1946" spans="35:102" ht="15" customHeight="1" x14ac:dyDescent="0.3">
      <c r="AI1946" s="1996">
        <v>48439113922</v>
      </c>
      <c r="AJ1946" s="1997" t="s">
        <v>1949</v>
      </c>
      <c r="AK1946" s="1997">
        <v>96451</v>
      </c>
      <c r="AL1946" s="1998" t="s">
        <v>1729</v>
      </c>
      <c r="AM1946" s="1998">
        <v>2.6</v>
      </c>
      <c r="AN1946" s="1997" t="s">
        <v>192</v>
      </c>
      <c r="BX1946"/>
      <c r="BY1946"/>
      <c r="BZ1946"/>
      <c r="CA1946"/>
      <c r="CB1946"/>
      <c r="CD1946" s="1060"/>
      <c r="CE1946" s="1286"/>
      <c r="CF1946" s="1060"/>
      <c r="CG1946" s="1060"/>
      <c r="CH1946" s="1060"/>
      <c r="CK1946" s="1645"/>
      <c r="CL1946" s="1645"/>
      <c r="CM1946" s="1645"/>
      <c r="CN1946"/>
      <c r="CO1946"/>
      <c r="CP1946"/>
      <c r="CQ1946"/>
      <c r="CR1946"/>
      <c r="CS1946" s="1060"/>
      <c r="CT1946" s="1060"/>
      <c r="CU1946" s="1060"/>
      <c r="CV1946" s="1060"/>
      <c r="CW1946" s="1060"/>
      <c r="CX1946" s="1060"/>
    </row>
    <row r="1947" spans="35:102" ht="15" customHeight="1" x14ac:dyDescent="0.3">
      <c r="AI1947" s="1774">
        <v>48439113923</v>
      </c>
      <c r="AJ1947" s="1993" t="s">
        <v>1949</v>
      </c>
      <c r="AK1947" s="1993">
        <v>74977</v>
      </c>
      <c r="AL1947" s="1994" t="s">
        <v>1727</v>
      </c>
      <c r="AM1947" s="1994">
        <v>5.2</v>
      </c>
      <c r="AN1947" s="1993" t="s">
        <v>192</v>
      </c>
      <c r="BX1947"/>
      <c r="BY1947"/>
      <c r="BZ1947"/>
      <c r="CA1947"/>
      <c r="CB1947"/>
      <c r="CD1947" s="1060"/>
      <c r="CE1947" s="1286"/>
      <c r="CF1947" s="1060"/>
      <c r="CG1947" s="1060"/>
      <c r="CH1947" s="1060"/>
      <c r="CK1947" s="1645"/>
      <c r="CL1947" s="1645"/>
      <c r="CM1947" s="1645"/>
      <c r="CN1947"/>
      <c r="CO1947"/>
      <c r="CP1947"/>
      <c r="CQ1947"/>
      <c r="CR1947"/>
      <c r="CS1947" s="1060"/>
      <c r="CT1947" s="1060"/>
      <c r="CU1947" s="1060"/>
      <c r="CV1947" s="1060"/>
      <c r="CW1947" s="1060"/>
      <c r="CX1947" s="1060"/>
    </row>
    <row r="1948" spans="35:102" ht="15" customHeight="1" x14ac:dyDescent="0.3">
      <c r="AI1948" s="1996">
        <v>48439113924</v>
      </c>
      <c r="AJ1948" s="1997" t="s">
        <v>1949</v>
      </c>
      <c r="AK1948" s="1997">
        <v>66908</v>
      </c>
      <c r="AL1948" s="1998" t="s">
        <v>1727</v>
      </c>
      <c r="AM1948" s="1998">
        <v>13.8</v>
      </c>
      <c r="AN1948" s="1997" t="s">
        <v>192</v>
      </c>
      <c r="BX1948"/>
      <c r="BY1948"/>
      <c r="BZ1948"/>
      <c r="CA1948"/>
      <c r="CB1948"/>
      <c r="CD1948" s="1060"/>
      <c r="CE1948" s="1286"/>
      <c r="CF1948" s="1060"/>
      <c r="CG1948" s="1060"/>
      <c r="CH1948" s="1060"/>
      <c r="CK1948" s="1645"/>
      <c r="CL1948" s="1645"/>
      <c r="CM1948" s="1645"/>
      <c r="CN1948"/>
      <c r="CO1948"/>
      <c r="CP1948"/>
      <c r="CQ1948"/>
      <c r="CR1948"/>
      <c r="CS1948" s="1060"/>
      <c r="CT1948" s="1060"/>
      <c r="CU1948" s="1060"/>
      <c r="CV1948" s="1060"/>
      <c r="CW1948" s="1060"/>
      <c r="CX1948" s="1060"/>
    </row>
    <row r="1949" spans="35:102" ht="15" customHeight="1" x14ac:dyDescent="0.3">
      <c r="AI1949" s="1774">
        <v>48439113925</v>
      </c>
      <c r="AJ1949" s="1993" t="s">
        <v>1949</v>
      </c>
      <c r="AK1949" s="1993">
        <v>71641</v>
      </c>
      <c r="AL1949" s="1994" t="s">
        <v>1727</v>
      </c>
      <c r="AM1949" s="1994">
        <v>7.3</v>
      </c>
      <c r="AN1949" s="1993" t="s">
        <v>192</v>
      </c>
      <c r="BX1949"/>
      <c r="BY1949"/>
      <c r="BZ1949"/>
      <c r="CA1949"/>
      <c r="CB1949"/>
      <c r="CD1949" s="1060"/>
      <c r="CE1949" s="1286"/>
      <c r="CF1949" s="1060"/>
      <c r="CG1949" s="1060"/>
      <c r="CH1949" s="1060"/>
      <c r="CK1949" s="1645"/>
      <c r="CL1949" s="1645"/>
      <c r="CM1949" s="1645"/>
      <c r="CN1949"/>
      <c r="CO1949"/>
      <c r="CP1949"/>
      <c r="CQ1949"/>
      <c r="CR1949"/>
      <c r="CS1949" s="1060"/>
      <c r="CT1949" s="1060"/>
      <c r="CU1949" s="1060"/>
      <c r="CV1949" s="1060"/>
      <c r="CW1949" s="1060"/>
      <c r="CX1949" s="1060"/>
    </row>
    <row r="1950" spans="35:102" ht="15" customHeight="1" x14ac:dyDescent="0.3">
      <c r="AI1950" s="1996">
        <v>48439113926</v>
      </c>
      <c r="AJ1950" s="1997" t="s">
        <v>1949</v>
      </c>
      <c r="AK1950" s="1997">
        <v>91934</v>
      </c>
      <c r="AL1950" s="1998" t="s">
        <v>1729</v>
      </c>
      <c r="AM1950" s="1998">
        <v>1.8</v>
      </c>
      <c r="AN1950" s="1997" t="s">
        <v>192</v>
      </c>
      <c r="BX1950"/>
      <c r="BY1950"/>
      <c r="BZ1950"/>
      <c r="CA1950"/>
      <c r="CB1950"/>
      <c r="CD1950" s="1060"/>
      <c r="CE1950" s="1286"/>
      <c r="CF1950" s="1060"/>
      <c r="CG1950" s="1060"/>
      <c r="CH1950" s="1060"/>
      <c r="CK1950" s="1645"/>
      <c r="CL1950" s="1645"/>
      <c r="CM1950" s="1645"/>
      <c r="CN1950"/>
      <c r="CO1950"/>
      <c r="CP1950"/>
      <c r="CQ1950"/>
      <c r="CR1950"/>
      <c r="CS1950" s="1060"/>
      <c r="CT1950" s="1060"/>
      <c r="CU1950" s="1060"/>
      <c r="CV1950" s="1060"/>
      <c r="CW1950" s="1060"/>
      <c r="CX1950" s="1060"/>
    </row>
    <row r="1951" spans="35:102" ht="15" customHeight="1" x14ac:dyDescent="0.3">
      <c r="AI1951" s="1774">
        <v>48439113927</v>
      </c>
      <c r="AJ1951" s="1993" t="s">
        <v>1949</v>
      </c>
      <c r="AK1951" s="1993">
        <v>97383</v>
      </c>
      <c r="AL1951" s="1994" t="s">
        <v>1729</v>
      </c>
      <c r="AM1951" s="1994">
        <v>6.1</v>
      </c>
      <c r="AN1951" s="1993" t="s">
        <v>192</v>
      </c>
      <c r="BX1951"/>
      <c r="BY1951"/>
      <c r="BZ1951"/>
      <c r="CA1951"/>
      <c r="CB1951"/>
      <c r="CD1951" s="1060"/>
      <c r="CE1951" s="1286"/>
      <c r="CF1951" s="1060"/>
      <c r="CG1951" s="1060"/>
      <c r="CH1951" s="1060"/>
      <c r="CK1951" s="1645"/>
      <c r="CL1951" s="1645"/>
      <c r="CM1951" s="1645"/>
      <c r="CN1951"/>
      <c r="CO1951"/>
      <c r="CP1951"/>
      <c r="CQ1951"/>
      <c r="CR1951"/>
      <c r="CS1951" s="1060"/>
      <c r="CT1951" s="1060"/>
      <c r="CU1951" s="1060"/>
      <c r="CV1951" s="1060"/>
      <c r="CW1951" s="1060"/>
      <c r="CX1951" s="1060"/>
    </row>
    <row r="1952" spans="35:102" ht="15" customHeight="1" x14ac:dyDescent="0.3">
      <c r="AI1952" s="1996">
        <v>48439113928</v>
      </c>
      <c r="AJ1952" s="1997" t="s">
        <v>1949</v>
      </c>
      <c r="AK1952" s="1997">
        <v>88769</v>
      </c>
      <c r="AL1952" s="1998" t="s">
        <v>1729</v>
      </c>
      <c r="AM1952" s="1998">
        <v>2</v>
      </c>
      <c r="AN1952" s="1997" t="s">
        <v>192</v>
      </c>
      <c r="BX1952"/>
      <c r="BY1952"/>
      <c r="BZ1952"/>
      <c r="CA1952"/>
      <c r="CB1952"/>
      <c r="CD1952" s="1060"/>
      <c r="CE1952" s="1286"/>
      <c r="CF1952" s="1060"/>
      <c r="CG1952" s="1060"/>
      <c r="CH1952" s="1060"/>
      <c r="CK1952" s="1645"/>
      <c r="CL1952" s="1645"/>
      <c r="CM1952" s="1645"/>
      <c r="CN1952"/>
      <c r="CO1952"/>
      <c r="CP1952"/>
      <c r="CQ1952"/>
      <c r="CR1952"/>
      <c r="CS1952" s="1060"/>
      <c r="CT1952" s="1060"/>
      <c r="CU1952" s="1060"/>
      <c r="CV1952" s="1060"/>
      <c r="CW1952" s="1060"/>
      <c r="CX1952" s="1060"/>
    </row>
    <row r="1953" spans="35:102" ht="15" customHeight="1" x14ac:dyDescent="0.3">
      <c r="AI1953" s="1774">
        <v>48439113929</v>
      </c>
      <c r="AJ1953" s="1993" t="s">
        <v>1949</v>
      </c>
      <c r="AK1953" s="1993">
        <v>111087</v>
      </c>
      <c r="AL1953" s="1994" t="s">
        <v>1729</v>
      </c>
      <c r="AM1953" s="1994">
        <v>1.4</v>
      </c>
      <c r="AN1953" s="1993" t="s">
        <v>192</v>
      </c>
      <c r="BX1953"/>
      <c r="BY1953"/>
      <c r="BZ1953"/>
      <c r="CA1953"/>
      <c r="CB1953"/>
      <c r="CD1953" s="1060"/>
      <c r="CE1953" s="1286"/>
      <c r="CF1953" s="1060"/>
      <c r="CG1953" s="1060"/>
      <c r="CH1953" s="1060"/>
      <c r="CK1953" s="1645"/>
      <c r="CL1953" s="1645"/>
      <c r="CM1953" s="1645"/>
      <c r="CN1953"/>
      <c r="CO1953"/>
      <c r="CP1953"/>
      <c r="CQ1953"/>
      <c r="CR1953"/>
      <c r="CS1953" s="1060"/>
      <c r="CT1953" s="1060"/>
      <c r="CU1953" s="1060"/>
      <c r="CV1953" s="1060"/>
      <c r="CW1953" s="1060"/>
      <c r="CX1953" s="1060"/>
    </row>
    <row r="1954" spans="35:102" ht="15" customHeight="1" x14ac:dyDescent="0.3">
      <c r="AI1954" s="1996">
        <v>48439114003</v>
      </c>
      <c r="AJ1954" s="1997" t="s">
        <v>1949</v>
      </c>
      <c r="AK1954" s="1997">
        <v>78778</v>
      </c>
      <c r="AL1954" s="1998" t="s">
        <v>1727</v>
      </c>
      <c r="AM1954" s="1998">
        <v>6</v>
      </c>
      <c r="AN1954" s="1997" t="s">
        <v>192</v>
      </c>
      <c r="BX1954"/>
      <c r="BY1954"/>
      <c r="BZ1954"/>
      <c r="CA1954"/>
      <c r="CB1954"/>
      <c r="CD1954" s="1060"/>
      <c r="CE1954" s="1286"/>
      <c r="CF1954" s="1060"/>
      <c r="CG1954" s="1060"/>
      <c r="CH1954" s="1060"/>
      <c r="CK1954" s="1645"/>
      <c r="CL1954" s="1645"/>
      <c r="CM1954" s="1645"/>
      <c r="CN1954"/>
      <c r="CO1954"/>
      <c r="CP1954"/>
      <c r="CQ1954"/>
      <c r="CR1954"/>
      <c r="CS1954" s="1060"/>
      <c r="CT1954" s="1060"/>
      <c r="CU1954" s="1060"/>
      <c r="CV1954" s="1060"/>
      <c r="CW1954" s="1060"/>
      <c r="CX1954" s="1060"/>
    </row>
    <row r="1955" spans="35:102" ht="15" customHeight="1" x14ac:dyDescent="0.3">
      <c r="AI1955" s="1774">
        <v>48439114005</v>
      </c>
      <c r="AJ1955" s="1993" t="s">
        <v>1949</v>
      </c>
      <c r="AK1955" s="1993">
        <v>77077</v>
      </c>
      <c r="AL1955" s="1994" t="s">
        <v>1727</v>
      </c>
      <c r="AM1955" s="1994">
        <v>10.6</v>
      </c>
      <c r="AN1955" s="1993" t="s">
        <v>192</v>
      </c>
      <c r="BX1955"/>
      <c r="BY1955"/>
      <c r="BZ1955"/>
      <c r="CA1955"/>
      <c r="CB1955"/>
      <c r="CD1955" s="1060"/>
      <c r="CE1955" s="1286"/>
      <c r="CF1955" s="1060"/>
      <c r="CG1955" s="1060"/>
      <c r="CH1955" s="1060"/>
      <c r="CK1955" s="1645"/>
      <c r="CL1955" s="1645"/>
      <c r="CM1955" s="1645"/>
      <c r="CN1955"/>
      <c r="CO1955"/>
      <c r="CP1955"/>
      <c r="CQ1955"/>
      <c r="CR1955"/>
      <c r="CS1955" s="1060"/>
      <c r="CT1955" s="1060"/>
      <c r="CU1955" s="1060"/>
      <c r="CV1955" s="1060"/>
      <c r="CW1955" s="1060"/>
      <c r="CX1955" s="1060"/>
    </row>
    <row r="1956" spans="35:102" ht="15" customHeight="1" x14ac:dyDescent="0.3">
      <c r="AI1956" s="1996">
        <v>48439114006</v>
      </c>
      <c r="AJ1956" s="1997" t="s">
        <v>1949</v>
      </c>
      <c r="AK1956" s="1997">
        <v>73750</v>
      </c>
      <c r="AL1956" s="1998" t="s">
        <v>1727</v>
      </c>
      <c r="AM1956" s="1998">
        <v>7.7</v>
      </c>
      <c r="AN1956" s="1997" t="s">
        <v>192</v>
      </c>
      <c r="BX1956"/>
      <c r="BY1956"/>
      <c r="BZ1956"/>
      <c r="CA1956"/>
      <c r="CB1956"/>
      <c r="CD1956" s="1060"/>
      <c r="CE1956" s="1286"/>
      <c r="CF1956" s="1060"/>
      <c r="CG1956" s="1060"/>
      <c r="CH1956" s="1060"/>
      <c r="CK1956" s="1645"/>
      <c r="CL1956" s="1645"/>
      <c r="CM1956" s="1645"/>
      <c r="CN1956"/>
      <c r="CO1956"/>
      <c r="CP1956"/>
      <c r="CQ1956"/>
      <c r="CR1956"/>
      <c r="CS1956" s="1060"/>
      <c r="CT1956" s="1060"/>
      <c r="CU1956" s="1060"/>
      <c r="CV1956" s="1060"/>
      <c r="CW1956" s="1060"/>
      <c r="CX1956" s="1060"/>
    </row>
    <row r="1957" spans="35:102" ht="15" customHeight="1" x14ac:dyDescent="0.3">
      <c r="AI1957" s="1774">
        <v>48439114007</v>
      </c>
      <c r="AJ1957" s="1993" t="s">
        <v>1949</v>
      </c>
      <c r="AK1957" s="1993">
        <v>87622</v>
      </c>
      <c r="AL1957" s="1994" t="s">
        <v>1729</v>
      </c>
      <c r="AM1957" s="1994">
        <v>4.4000000000000004</v>
      </c>
      <c r="AN1957" s="1993" t="s">
        <v>192</v>
      </c>
      <c r="BX1957"/>
      <c r="BY1957"/>
      <c r="BZ1957"/>
      <c r="CA1957"/>
      <c r="CB1957"/>
      <c r="CD1957" s="1060"/>
      <c r="CE1957" s="1286"/>
      <c r="CF1957" s="1060"/>
      <c r="CG1957" s="1060"/>
      <c r="CH1957" s="1060"/>
      <c r="CK1957" s="1645"/>
      <c r="CL1957" s="1645"/>
      <c r="CM1957" s="1645"/>
      <c r="CN1957"/>
      <c r="CO1957"/>
      <c r="CP1957"/>
      <c r="CQ1957"/>
      <c r="CR1957"/>
      <c r="CS1957" s="1060"/>
      <c r="CT1957" s="1060"/>
      <c r="CU1957" s="1060"/>
      <c r="CV1957" s="1060"/>
      <c r="CW1957" s="1060"/>
      <c r="CX1957" s="1060"/>
    </row>
    <row r="1958" spans="35:102" ht="15" customHeight="1" x14ac:dyDescent="0.3">
      <c r="AI1958" s="1996">
        <v>48439114008</v>
      </c>
      <c r="AJ1958" s="1997" t="s">
        <v>1949</v>
      </c>
      <c r="AK1958" s="1997">
        <v>76571</v>
      </c>
      <c r="AL1958" s="1998" t="s">
        <v>1727</v>
      </c>
      <c r="AM1958" s="1998">
        <v>9.3000000000000007</v>
      </c>
      <c r="AN1958" s="1997" t="s">
        <v>192</v>
      </c>
      <c r="BX1958"/>
      <c r="BY1958"/>
      <c r="BZ1958"/>
      <c r="CA1958"/>
      <c r="CB1958"/>
      <c r="CD1958" s="1060"/>
      <c r="CE1958" s="1286"/>
      <c r="CF1958" s="1060"/>
      <c r="CG1958" s="1060"/>
      <c r="CH1958" s="1060"/>
      <c r="CK1958" s="1645"/>
      <c r="CL1958" s="1645"/>
      <c r="CM1958" s="1645"/>
      <c r="CN1958"/>
      <c r="CO1958"/>
      <c r="CP1958"/>
      <c r="CQ1958"/>
      <c r="CR1958"/>
      <c r="CS1958" s="1060"/>
      <c r="CT1958" s="1060"/>
      <c r="CU1958" s="1060"/>
      <c r="CV1958" s="1060"/>
      <c r="CW1958" s="1060"/>
      <c r="CX1958" s="1060"/>
    </row>
    <row r="1959" spans="35:102" ht="15" customHeight="1" x14ac:dyDescent="0.3">
      <c r="AI1959" s="1774">
        <v>48439114102</v>
      </c>
      <c r="AJ1959" s="1993" t="s">
        <v>1949</v>
      </c>
      <c r="AK1959" s="1993">
        <v>100164</v>
      </c>
      <c r="AL1959" s="1994" t="s">
        <v>1729</v>
      </c>
      <c r="AM1959" s="1994">
        <v>2.4</v>
      </c>
      <c r="AN1959" s="1993" t="s">
        <v>192</v>
      </c>
      <c r="BX1959"/>
      <c r="BY1959"/>
      <c r="BZ1959"/>
      <c r="CA1959"/>
      <c r="CB1959"/>
      <c r="CD1959" s="1060"/>
      <c r="CE1959" s="1286"/>
      <c r="CF1959" s="1060"/>
      <c r="CG1959" s="1060"/>
      <c r="CH1959" s="1060"/>
      <c r="CK1959" s="1645"/>
      <c r="CL1959" s="1645"/>
      <c r="CM1959" s="1645"/>
      <c r="CN1959"/>
      <c r="CO1959"/>
      <c r="CP1959"/>
      <c r="CQ1959"/>
      <c r="CR1959"/>
      <c r="CS1959" s="1060"/>
      <c r="CT1959" s="1060"/>
      <c r="CU1959" s="1060"/>
      <c r="CV1959" s="1060"/>
      <c r="CW1959" s="1060"/>
      <c r="CX1959" s="1060"/>
    </row>
    <row r="1960" spans="35:102" ht="15" customHeight="1" x14ac:dyDescent="0.3">
      <c r="AI1960" s="1996">
        <v>48439114103</v>
      </c>
      <c r="AJ1960" s="1997" t="s">
        <v>1949</v>
      </c>
      <c r="AK1960" s="1997">
        <v>100674</v>
      </c>
      <c r="AL1960" s="1998" t="s">
        <v>1729</v>
      </c>
      <c r="AM1960" s="1998">
        <v>5.2</v>
      </c>
      <c r="AN1960" s="1997" t="s">
        <v>192</v>
      </c>
      <c r="BX1960"/>
      <c r="BY1960"/>
      <c r="BZ1960"/>
      <c r="CA1960"/>
      <c r="CB1960"/>
      <c r="CD1960" s="1060"/>
      <c r="CE1960" s="1286"/>
      <c r="CF1960" s="1060"/>
      <c r="CG1960" s="1060"/>
      <c r="CH1960" s="1060"/>
      <c r="CK1960" s="1645"/>
      <c r="CL1960" s="1645"/>
      <c r="CM1960" s="1645"/>
      <c r="CN1960"/>
      <c r="CO1960"/>
      <c r="CP1960"/>
      <c r="CQ1960"/>
      <c r="CR1960"/>
      <c r="CS1960" s="1060"/>
      <c r="CT1960" s="1060"/>
      <c r="CU1960" s="1060"/>
      <c r="CV1960" s="1060"/>
      <c r="CW1960" s="1060"/>
      <c r="CX1960" s="1060"/>
    </row>
    <row r="1961" spans="35:102" ht="15" customHeight="1" x14ac:dyDescent="0.3">
      <c r="AI1961" s="1774">
        <v>48439114104</v>
      </c>
      <c r="AJ1961" s="1993" t="s">
        <v>1949</v>
      </c>
      <c r="AK1961" s="1993">
        <v>119306</v>
      </c>
      <c r="AL1961" s="1994" t="s">
        <v>1729</v>
      </c>
      <c r="AM1961" s="1994">
        <v>3.9</v>
      </c>
      <c r="AN1961" s="1993" t="s">
        <v>192</v>
      </c>
      <c r="BX1961"/>
      <c r="BY1961"/>
      <c r="BZ1961"/>
      <c r="CA1961"/>
      <c r="CB1961"/>
      <c r="CD1961" s="1060"/>
      <c r="CE1961" s="1286"/>
      <c r="CF1961" s="1060"/>
      <c r="CG1961" s="1060"/>
      <c r="CH1961" s="1060"/>
      <c r="CK1961" s="1645"/>
      <c r="CL1961" s="1645"/>
      <c r="CM1961" s="1645"/>
      <c r="CN1961"/>
      <c r="CO1961"/>
      <c r="CP1961"/>
      <c r="CQ1961"/>
      <c r="CR1961"/>
      <c r="CS1961" s="1060"/>
      <c r="CT1961" s="1060"/>
      <c r="CU1961" s="1060"/>
      <c r="CV1961" s="1060"/>
      <c r="CW1961" s="1060"/>
      <c r="CX1961" s="1060"/>
    </row>
    <row r="1962" spans="35:102" ht="15" customHeight="1" x14ac:dyDescent="0.3">
      <c r="AI1962" s="1996">
        <v>48439114203</v>
      </c>
      <c r="AJ1962" s="1997" t="s">
        <v>1949</v>
      </c>
      <c r="AK1962" s="1997">
        <v>48712</v>
      </c>
      <c r="AL1962" s="1998" t="s">
        <v>1728</v>
      </c>
      <c r="AM1962" s="1998">
        <v>13.4</v>
      </c>
      <c r="AN1962" s="1997" t="s">
        <v>192</v>
      </c>
      <c r="BX1962"/>
      <c r="BY1962"/>
      <c r="BZ1962"/>
      <c r="CA1962"/>
      <c r="CB1962"/>
      <c r="CD1962" s="1060"/>
      <c r="CE1962" s="1286"/>
      <c r="CF1962" s="1060"/>
      <c r="CG1962" s="1060"/>
      <c r="CH1962" s="1060"/>
      <c r="CK1962" s="1645"/>
      <c r="CL1962" s="1645"/>
      <c r="CM1962" s="1645"/>
      <c r="CN1962"/>
      <c r="CO1962"/>
      <c r="CP1962"/>
      <c r="CQ1962"/>
      <c r="CR1962"/>
      <c r="CS1962" s="1060"/>
      <c r="CT1962" s="1060"/>
      <c r="CU1962" s="1060"/>
      <c r="CV1962" s="1060"/>
      <c r="CW1962" s="1060"/>
      <c r="CX1962" s="1060"/>
    </row>
    <row r="1963" spans="35:102" ht="15" customHeight="1" x14ac:dyDescent="0.3">
      <c r="AI1963" s="1774">
        <v>48439114204</v>
      </c>
      <c r="AJ1963" s="1993" t="s">
        <v>1949</v>
      </c>
      <c r="AK1963" s="1993">
        <v>61424</v>
      </c>
      <c r="AL1963" s="1994" t="s">
        <v>1727</v>
      </c>
      <c r="AM1963" s="1994">
        <v>7.4</v>
      </c>
      <c r="AN1963" s="1993" t="s">
        <v>192</v>
      </c>
      <c r="BX1963"/>
      <c r="BY1963"/>
      <c r="BZ1963"/>
      <c r="CA1963"/>
      <c r="CB1963"/>
      <c r="CD1963" s="1060"/>
      <c r="CE1963" s="1286"/>
      <c r="CF1963" s="1060"/>
      <c r="CG1963" s="1060"/>
      <c r="CH1963" s="1060"/>
      <c r="CK1963" s="1645"/>
      <c r="CL1963" s="1645"/>
      <c r="CM1963" s="1645"/>
      <c r="CN1963"/>
      <c r="CO1963"/>
      <c r="CP1963"/>
      <c r="CQ1963"/>
      <c r="CR1963"/>
      <c r="CS1963" s="1060"/>
      <c r="CT1963" s="1060"/>
      <c r="CU1963" s="1060"/>
      <c r="CV1963" s="1060"/>
      <c r="CW1963" s="1060"/>
      <c r="CX1963" s="1060"/>
    </row>
    <row r="1964" spans="35:102" ht="15" customHeight="1" x14ac:dyDescent="0.3">
      <c r="AI1964" s="1996">
        <v>48439114205</v>
      </c>
      <c r="AJ1964" s="1997" t="s">
        <v>1949</v>
      </c>
      <c r="AK1964" s="1997">
        <v>56369</v>
      </c>
      <c r="AL1964" s="1998" t="s">
        <v>1728</v>
      </c>
      <c r="AM1964" s="1998">
        <v>17.399999999999999</v>
      </c>
      <c r="AN1964" s="1997" t="s">
        <v>192</v>
      </c>
      <c r="BX1964"/>
      <c r="BY1964"/>
      <c r="BZ1964"/>
      <c r="CA1964"/>
      <c r="CB1964"/>
      <c r="CD1964" s="1060"/>
      <c r="CE1964" s="1286"/>
      <c r="CF1964" s="1060"/>
      <c r="CG1964" s="1060"/>
      <c r="CH1964" s="1060"/>
      <c r="CK1964" s="1645"/>
      <c r="CL1964" s="1645"/>
      <c r="CM1964" s="1645"/>
      <c r="CN1964"/>
      <c r="CO1964"/>
      <c r="CP1964"/>
      <c r="CQ1964"/>
      <c r="CR1964"/>
      <c r="CS1964" s="1060"/>
      <c r="CT1964" s="1060"/>
      <c r="CU1964" s="1060"/>
      <c r="CV1964" s="1060"/>
      <c r="CW1964" s="1060"/>
      <c r="CX1964" s="1060"/>
    </row>
    <row r="1965" spans="35:102" ht="15" customHeight="1" x14ac:dyDescent="0.3">
      <c r="AI1965" s="1774">
        <v>48439114206</v>
      </c>
      <c r="AJ1965" s="1993" t="s">
        <v>1949</v>
      </c>
      <c r="AK1965" s="1993">
        <v>94018</v>
      </c>
      <c r="AL1965" s="1994" t="s">
        <v>1729</v>
      </c>
      <c r="AM1965" s="1994">
        <v>10.6</v>
      </c>
      <c r="AN1965" s="1993" t="s">
        <v>192</v>
      </c>
      <c r="BX1965"/>
      <c r="BY1965"/>
      <c r="BZ1965"/>
      <c r="CA1965"/>
      <c r="CB1965"/>
      <c r="CD1965" s="1060"/>
      <c r="CE1965" s="1286"/>
      <c r="CF1965" s="1060"/>
      <c r="CG1965" s="1060"/>
      <c r="CH1965" s="1060"/>
      <c r="CK1965" s="1645"/>
      <c r="CL1965" s="1645"/>
      <c r="CM1965" s="1645"/>
      <c r="CN1965"/>
      <c r="CO1965"/>
      <c r="CP1965"/>
      <c r="CQ1965"/>
      <c r="CR1965"/>
      <c r="CS1965" s="1060"/>
      <c r="CT1965" s="1060"/>
      <c r="CU1965" s="1060"/>
      <c r="CV1965" s="1060"/>
      <c r="CW1965" s="1060"/>
      <c r="CX1965" s="1060"/>
    </row>
    <row r="1966" spans="35:102" ht="15" customHeight="1" x14ac:dyDescent="0.3">
      <c r="AI1966" s="1996">
        <v>48439114207</v>
      </c>
      <c r="AJ1966" s="1997" t="s">
        <v>1949</v>
      </c>
      <c r="AK1966" s="1997">
        <v>87406</v>
      </c>
      <c r="AL1966" s="1998" t="s">
        <v>1729</v>
      </c>
      <c r="AM1966" s="1998">
        <v>3.9</v>
      </c>
      <c r="AN1966" s="1997" t="s">
        <v>192</v>
      </c>
      <c r="BX1966"/>
      <c r="BY1966"/>
      <c r="BZ1966"/>
      <c r="CA1966"/>
      <c r="CB1966"/>
      <c r="CD1966" s="1060"/>
      <c r="CE1966" s="1286"/>
      <c r="CF1966" s="1060"/>
      <c r="CG1966" s="1060"/>
      <c r="CH1966" s="1060"/>
      <c r="CK1966" s="1645"/>
      <c r="CL1966" s="1645"/>
      <c r="CM1966" s="1645"/>
      <c r="CN1966"/>
      <c r="CO1966"/>
      <c r="CP1966"/>
      <c r="CQ1966"/>
      <c r="CR1966"/>
      <c r="CS1966" s="1060"/>
      <c r="CT1966" s="1060"/>
      <c r="CU1966" s="1060"/>
      <c r="CV1966" s="1060"/>
      <c r="CW1966" s="1060"/>
      <c r="CX1966" s="1060"/>
    </row>
    <row r="1967" spans="35:102" ht="15" customHeight="1" x14ac:dyDescent="0.3">
      <c r="AI1967" s="1774">
        <v>48439121601</v>
      </c>
      <c r="AJ1967" s="1993" t="s">
        <v>1949</v>
      </c>
      <c r="AK1967" s="1993">
        <v>53787</v>
      </c>
      <c r="AL1967" s="1994" t="s">
        <v>1728</v>
      </c>
      <c r="AM1967" s="1994">
        <v>27.4</v>
      </c>
      <c r="AN1967" s="1993" t="s">
        <v>193</v>
      </c>
      <c r="BX1967"/>
      <c r="BY1967"/>
      <c r="BZ1967"/>
      <c r="CA1967"/>
      <c r="CB1967"/>
      <c r="CD1967" s="1060"/>
      <c r="CE1967" s="1286"/>
      <c r="CF1967" s="1060"/>
      <c r="CG1967" s="1060"/>
      <c r="CH1967" s="1060"/>
      <c r="CK1967" s="1645"/>
      <c r="CL1967" s="1645"/>
      <c r="CM1967" s="1645"/>
      <c r="CN1967"/>
      <c r="CO1967"/>
      <c r="CP1967"/>
      <c r="CQ1967"/>
      <c r="CR1967"/>
      <c r="CS1967" s="1060"/>
      <c r="CT1967" s="1060"/>
      <c r="CU1967" s="1060"/>
      <c r="CV1967" s="1060"/>
      <c r="CW1967" s="1060"/>
      <c r="CX1967" s="1060"/>
    </row>
    <row r="1968" spans="35:102" ht="15" customHeight="1" x14ac:dyDescent="0.3">
      <c r="AI1968" s="1996">
        <v>48439121604</v>
      </c>
      <c r="AJ1968" s="1997" t="s">
        <v>1949</v>
      </c>
      <c r="AK1968" s="1997">
        <v>47130</v>
      </c>
      <c r="AL1968" s="1998" t="s">
        <v>1728</v>
      </c>
      <c r="AM1968" s="1998">
        <v>14.9</v>
      </c>
      <c r="AN1968" s="1997" t="s">
        <v>192</v>
      </c>
      <c r="BX1968"/>
      <c r="BY1968"/>
      <c r="BZ1968"/>
      <c r="CA1968"/>
      <c r="CB1968"/>
      <c r="CD1968" s="1060"/>
      <c r="CE1968" s="1286"/>
      <c r="CF1968" s="1060"/>
      <c r="CG1968" s="1060"/>
      <c r="CH1968" s="1060"/>
      <c r="CK1968" s="1645"/>
      <c r="CL1968" s="1645"/>
      <c r="CM1968" s="1645"/>
      <c r="CN1968"/>
      <c r="CO1968"/>
      <c r="CP1968"/>
      <c r="CQ1968"/>
      <c r="CR1968"/>
      <c r="CS1968" s="1060"/>
      <c r="CT1968" s="1060"/>
      <c r="CU1968" s="1060"/>
      <c r="CV1968" s="1060"/>
      <c r="CW1968" s="1060"/>
      <c r="CX1968" s="1060"/>
    </row>
    <row r="1969" spans="35:102" ht="15" customHeight="1" x14ac:dyDescent="0.3">
      <c r="AI1969" s="1774">
        <v>48439121605</v>
      </c>
      <c r="AJ1969" s="1993" t="s">
        <v>1949</v>
      </c>
      <c r="AK1969" s="1993">
        <v>51488</v>
      </c>
      <c r="AL1969" s="1994" t="s">
        <v>1728</v>
      </c>
      <c r="AM1969" s="1994">
        <v>12.8</v>
      </c>
      <c r="AN1969" s="1993" t="s">
        <v>192</v>
      </c>
      <c r="BX1969"/>
      <c r="BY1969"/>
      <c r="BZ1969"/>
      <c r="CA1969"/>
      <c r="CB1969"/>
      <c r="CD1969" s="1060"/>
      <c r="CE1969" s="1286"/>
      <c r="CF1969" s="1060"/>
      <c r="CG1969" s="1060"/>
      <c r="CH1969" s="1060"/>
      <c r="CK1969" s="1645"/>
      <c r="CL1969" s="1645"/>
      <c r="CM1969" s="1645"/>
      <c r="CN1969"/>
      <c r="CO1969"/>
      <c r="CP1969"/>
      <c r="CQ1969"/>
      <c r="CR1969"/>
      <c r="CS1969" s="1060"/>
      <c r="CT1969" s="1060"/>
      <c r="CU1969" s="1060"/>
      <c r="CV1969" s="1060"/>
      <c r="CW1969" s="1060"/>
      <c r="CX1969" s="1060"/>
    </row>
    <row r="1970" spans="35:102" ht="15" customHeight="1" x14ac:dyDescent="0.3">
      <c r="AI1970" s="1996">
        <v>48439121606</v>
      </c>
      <c r="AJ1970" s="1997" t="s">
        <v>1949</v>
      </c>
      <c r="AK1970" s="1997">
        <v>90000</v>
      </c>
      <c r="AL1970" s="1998" t="s">
        <v>1729</v>
      </c>
      <c r="AM1970" s="1998">
        <v>3.6</v>
      </c>
      <c r="AN1970" s="1997" t="s">
        <v>192</v>
      </c>
      <c r="BX1970"/>
      <c r="BY1970"/>
      <c r="BZ1970"/>
      <c r="CA1970"/>
      <c r="CB1970"/>
      <c r="CD1970" s="1060"/>
      <c r="CE1970" s="1286"/>
      <c r="CF1970" s="1060"/>
      <c r="CG1970" s="1060"/>
      <c r="CH1970" s="1060"/>
      <c r="CK1970" s="1645"/>
      <c r="CL1970" s="1645"/>
      <c r="CM1970" s="1645"/>
      <c r="CN1970"/>
      <c r="CO1970"/>
      <c r="CP1970"/>
      <c r="CQ1970"/>
      <c r="CR1970"/>
      <c r="CS1970" s="1060"/>
      <c r="CT1970" s="1060"/>
      <c r="CU1970" s="1060"/>
      <c r="CV1970" s="1060"/>
      <c r="CW1970" s="1060"/>
      <c r="CX1970" s="1060"/>
    </row>
    <row r="1971" spans="35:102" ht="15" customHeight="1" x14ac:dyDescent="0.3">
      <c r="AI1971" s="1774">
        <v>48439121608</v>
      </c>
      <c r="AJ1971" s="1993" t="s">
        <v>1949</v>
      </c>
      <c r="AK1971" s="1993">
        <v>72247</v>
      </c>
      <c r="AL1971" s="1994" t="s">
        <v>1727</v>
      </c>
      <c r="AM1971" s="1994">
        <v>8.6</v>
      </c>
      <c r="AN1971" s="1993" t="s">
        <v>192</v>
      </c>
      <c r="BX1971"/>
      <c r="BY1971"/>
      <c r="BZ1971"/>
      <c r="CA1971"/>
      <c r="CB1971"/>
      <c r="CD1971" s="1060"/>
      <c r="CE1971" s="1286"/>
      <c r="CF1971" s="1060"/>
      <c r="CG1971" s="1060"/>
      <c r="CH1971" s="1060"/>
      <c r="CK1971" s="1645"/>
      <c r="CL1971" s="1645"/>
      <c r="CM1971" s="1645"/>
      <c r="CN1971"/>
      <c r="CO1971"/>
      <c r="CP1971"/>
      <c r="CQ1971"/>
      <c r="CR1971"/>
      <c r="CS1971" s="1060"/>
      <c r="CT1971" s="1060"/>
      <c r="CU1971" s="1060"/>
      <c r="CV1971" s="1060"/>
      <c r="CW1971" s="1060"/>
      <c r="CX1971" s="1060"/>
    </row>
    <row r="1972" spans="35:102" ht="15" customHeight="1" x14ac:dyDescent="0.3">
      <c r="AI1972" s="1996">
        <v>48439121609</v>
      </c>
      <c r="AJ1972" s="1997" t="s">
        <v>1949</v>
      </c>
      <c r="AK1972" s="1997">
        <v>119946</v>
      </c>
      <c r="AL1972" s="1998" t="s">
        <v>1729</v>
      </c>
      <c r="AM1972" s="1998">
        <v>0.8</v>
      </c>
      <c r="AN1972" s="1997" t="s">
        <v>192</v>
      </c>
      <c r="BX1972"/>
      <c r="BY1972"/>
      <c r="BZ1972"/>
      <c r="CA1972"/>
      <c r="CB1972"/>
      <c r="CD1972" s="1060"/>
      <c r="CE1972" s="1286"/>
      <c r="CF1972" s="1060"/>
      <c r="CG1972" s="1060"/>
      <c r="CH1972" s="1060"/>
      <c r="CK1972" s="1645"/>
      <c r="CL1972" s="1645"/>
      <c r="CM1972" s="1645"/>
      <c r="CN1972"/>
      <c r="CO1972"/>
      <c r="CP1972"/>
      <c r="CQ1972"/>
      <c r="CR1972"/>
      <c r="CS1972" s="1060"/>
      <c r="CT1972" s="1060"/>
      <c r="CU1972" s="1060"/>
      <c r="CV1972" s="1060"/>
      <c r="CW1972" s="1060"/>
      <c r="CX1972" s="1060"/>
    </row>
    <row r="1973" spans="35:102" ht="15" customHeight="1" x14ac:dyDescent="0.3">
      <c r="AI1973" s="1774">
        <v>48439121610</v>
      </c>
      <c r="AJ1973" s="1993" t="s">
        <v>1949</v>
      </c>
      <c r="AK1973" s="1993">
        <v>71786</v>
      </c>
      <c r="AL1973" s="1994" t="s">
        <v>1727</v>
      </c>
      <c r="AM1973" s="1994">
        <v>11.5</v>
      </c>
      <c r="AN1973" s="1993" t="s">
        <v>192</v>
      </c>
      <c r="BX1973"/>
      <c r="BY1973"/>
      <c r="BZ1973"/>
      <c r="CA1973"/>
      <c r="CB1973"/>
      <c r="CD1973" s="1060"/>
      <c r="CE1973" s="1286"/>
      <c r="CF1973" s="1060"/>
      <c r="CG1973" s="1060"/>
      <c r="CH1973" s="1060"/>
      <c r="CK1973" s="1645"/>
      <c r="CL1973" s="1645"/>
      <c r="CM1973" s="1645"/>
      <c r="CN1973"/>
      <c r="CO1973"/>
      <c r="CP1973"/>
      <c r="CQ1973"/>
      <c r="CR1973"/>
      <c r="CS1973" s="1060"/>
      <c r="CT1973" s="1060"/>
      <c r="CU1973" s="1060"/>
      <c r="CV1973" s="1060"/>
      <c r="CW1973" s="1060"/>
      <c r="CX1973" s="1060"/>
    </row>
    <row r="1974" spans="35:102" ht="15" customHeight="1" x14ac:dyDescent="0.3">
      <c r="AI1974" s="1996">
        <v>48439121611</v>
      </c>
      <c r="AJ1974" s="1997" t="s">
        <v>1949</v>
      </c>
      <c r="AK1974" s="1997">
        <v>67420</v>
      </c>
      <c r="AL1974" s="1998" t="s">
        <v>1727</v>
      </c>
      <c r="AM1974" s="1998">
        <v>9.8000000000000007</v>
      </c>
      <c r="AN1974" s="1997" t="s">
        <v>192</v>
      </c>
      <c r="BX1974"/>
      <c r="BY1974"/>
      <c r="BZ1974"/>
      <c r="CA1974"/>
      <c r="CB1974"/>
      <c r="CD1974" s="1060"/>
      <c r="CE1974" s="1286"/>
      <c r="CF1974" s="1060"/>
      <c r="CG1974" s="1060"/>
      <c r="CH1974" s="1060"/>
      <c r="CK1974" s="1645"/>
      <c r="CL1974" s="1645"/>
      <c r="CM1974" s="1645"/>
      <c r="CN1974"/>
      <c r="CO1974"/>
      <c r="CP1974"/>
      <c r="CQ1974"/>
      <c r="CR1974"/>
      <c r="CS1974" s="1060"/>
      <c r="CT1974" s="1060"/>
      <c r="CU1974" s="1060"/>
      <c r="CV1974" s="1060"/>
      <c r="CW1974" s="1060"/>
      <c r="CX1974" s="1060"/>
    </row>
    <row r="1975" spans="35:102" ht="15" customHeight="1" x14ac:dyDescent="0.3">
      <c r="AI1975" s="1774">
        <v>48439121702</v>
      </c>
      <c r="AJ1975" s="1993" t="s">
        <v>1949</v>
      </c>
      <c r="AK1975" s="1993">
        <v>34955</v>
      </c>
      <c r="AL1975" s="1994" t="s">
        <v>1730</v>
      </c>
      <c r="AM1975" s="1994">
        <v>21.7</v>
      </c>
      <c r="AN1975" s="1993" t="s">
        <v>193</v>
      </c>
      <c r="BX1975"/>
      <c r="BY1975"/>
      <c r="BZ1975"/>
      <c r="CA1975"/>
      <c r="CB1975"/>
      <c r="CD1975" s="1060"/>
      <c r="CE1975" s="1286"/>
      <c r="CF1975" s="1060"/>
      <c r="CG1975" s="1060"/>
      <c r="CH1975" s="1060"/>
      <c r="CK1975" s="1645"/>
      <c r="CL1975" s="1645"/>
      <c r="CM1975" s="1645"/>
      <c r="CN1975"/>
      <c r="CO1975"/>
      <c r="CP1975"/>
      <c r="CQ1975"/>
      <c r="CR1975"/>
      <c r="CS1975" s="1060"/>
      <c r="CT1975" s="1060"/>
      <c r="CU1975" s="1060"/>
      <c r="CV1975" s="1060"/>
      <c r="CW1975" s="1060"/>
      <c r="CX1975" s="1060"/>
    </row>
    <row r="1976" spans="35:102" ht="15" customHeight="1" x14ac:dyDescent="0.3">
      <c r="AI1976" s="1996">
        <v>48439121703</v>
      </c>
      <c r="AJ1976" s="1997" t="s">
        <v>1949</v>
      </c>
      <c r="AK1976" s="1997">
        <v>31951</v>
      </c>
      <c r="AL1976" s="1998" t="s">
        <v>1730</v>
      </c>
      <c r="AM1976" s="1998">
        <v>38.200000000000003</v>
      </c>
      <c r="AN1976" s="1997" t="s">
        <v>193</v>
      </c>
      <c r="BX1976"/>
      <c r="BY1976"/>
      <c r="BZ1976"/>
      <c r="CA1976"/>
      <c r="CB1976"/>
      <c r="CD1976" s="1060"/>
      <c r="CE1976" s="1286"/>
      <c r="CF1976" s="1060"/>
      <c r="CG1976" s="1060"/>
      <c r="CH1976" s="1060"/>
      <c r="CK1976" s="1645"/>
      <c r="CL1976" s="1645"/>
      <c r="CM1976" s="1645"/>
      <c r="CN1976"/>
      <c r="CO1976"/>
      <c r="CP1976"/>
      <c r="CQ1976"/>
      <c r="CR1976"/>
      <c r="CS1976" s="1060"/>
      <c r="CT1976" s="1060"/>
      <c r="CU1976" s="1060"/>
      <c r="CV1976" s="1060"/>
      <c r="CW1976" s="1060"/>
      <c r="CX1976" s="1060"/>
    </row>
    <row r="1977" spans="35:102" ht="15" customHeight="1" x14ac:dyDescent="0.3">
      <c r="AI1977" s="1774">
        <v>48439121704</v>
      </c>
      <c r="AJ1977" s="1993" t="s">
        <v>1949</v>
      </c>
      <c r="AK1977" s="1993">
        <v>32419</v>
      </c>
      <c r="AL1977" s="1994" t="s">
        <v>1730</v>
      </c>
      <c r="AM1977" s="1994">
        <v>20.399999999999999</v>
      </c>
      <c r="AN1977" s="1993" t="s">
        <v>193</v>
      </c>
      <c r="BX1977"/>
      <c r="BY1977"/>
      <c r="BZ1977"/>
      <c r="CA1977"/>
      <c r="CB1977"/>
      <c r="CD1977" s="1060"/>
      <c r="CE1977" s="1286"/>
      <c r="CF1977" s="1060"/>
      <c r="CG1977" s="1060"/>
      <c r="CH1977" s="1060"/>
      <c r="CK1977" s="1645"/>
      <c r="CL1977" s="1645"/>
      <c r="CM1977" s="1645"/>
      <c r="CN1977"/>
      <c r="CO1977"/>
      <c r="CP1977"/>
      <c r="CQ1977"/>
      <c r="CR1977"/>
      <c r="CS1977" s="1060"/>
      <c r="CT1977" s="1060"/>
      <c r="CU1977" s="1060"/>
      <c r="CV1977" s="1060"/>
      <c r="CW1977" s="1060"/>
      <c r="CX1977" s="1060"/>
    </row>
    <row r="1978" spans="35:102" ht="15" customHeight="1" x14ac:dyDescent="0.3">
      <c r="AI1978" s="1996">
        <v>48439121903</v>
      </c>
      <c r="AJ1978" s="1997" t="s">
        <v>1949</v>
      </c>
      <c r="AK1978" s="1997">
        <v>26163</v>
      </c>
      <c r="AL1978" s="1998" t="s">
        <v>1730</v>
      </c>
      <c r="AM1978" s="1998">
        <v>45.2</v>
      </c>
      <c r="AN1978" s="1997" t="s">
        <v>193</v>
      </c>
      <c r="BX1978"/>
      <c r="BY1978"/>
      <c r="BZ1978"/>
      <c r="CA1978"/>
      <c r="CB1978"/>
      <c r="CD1978" s="1060"/>
      <c r="CE1978" s="1286"/>
      <c r="CF1978" s="1060"/>
      <c r="CG1978" s="1060"/>
      <c r="CH1978" s="1060"/>
      <c r="CK1978" s="1645"/>
      <c r="CL1978" s="1645"/>
      <c r="CM1978" s="1645"/>
      <c r="CN1978"/>
      <c r="CO1978"/>
      <c r="CP1978"/>
      <c r="CQ1978"/>
      <c r="CR1978"/>
      <c r="CS1978" s="1060"/>
      <c r="CT1978" s="1060"/>
      <c r="CU1978" s="1060"/>
      <c r="CV1978" s="1060"/>
      <c r="CW1978" s="1060"/>
      <c r="CX1978" s="1060"/>
    </row>
    <row r="1979" spans="35:102" ht="15" customHeight="1" x14ac:dyDescent="0.3">
      <c r="AI1979" s="1774">
        <v>48439121904</v>
      </c>
      <c r="AJ1979" s="1993" t="s">
        <v>1949</v>
      </c>
      <c r="AK1979" s="1993">
        <v>35385</v>
      </c>
      <c r="AL1979" s="1994" t="s">
        <v>1730</v>
      </c>
      <c r="AM1979" s="1994">
        <v>23.9</v>
      </c>
      <c r="AN1979" s="1993" t="s">
        <v>193</v>
      </c>
      <c r="BX1979"/>
      <c r="BY1979"/>
      <c r="BZ1979"/>
      <c r="CA1979"/>
      <c r="CB1979"/>
      <c r="CD1979" s="1060"/>
      <c r="CE1979" s="1286"/>
      <c r="CF1979" s="1060"/>
      <c r="CG1979" s="1060"/>
      <c r="CH1979" s="1060"/>
      <c r="CK1979" s="1645"/>
      <c r="CL1979" s="1645"/>
      <c r="CM1979" s="1645"/>
      <c r="CN1979"/>
      <c r="CO1979"/>
      <c r="CP1979"/>
      <c r="CQ1979"/>
      <c r="CR1979"/>
      <c r="CS1979" s="1060"/>
      <c r="CT1979" s="1060"/>
      <c r="CU1979" s="1060"/>
      <c r="CV1979" s="1060"/>
      <c r="CW1979" s="1060"/>
      <c r="CX1979" s="1060"/>
    </row>
    <row r="1980" spans="35:102" ht="15" customHeight="1" x14ac:dyDescent="0.3">
      <c r="AI1980" s="1996">
        <v>48439121905</v>
      </c>
      <c r="AJ1980" s="1997" t="s">
        <v>1949</v>
      </c>
      <c r="AK1980" s="1997">
        <v>24517</v>
      </c>
      <c r="AL1980" s="1998" t="s">
        <v>1730</v>
      </c>
      <c r="AM1980" s="1998">
        <v>45.6</v>
      </c>
      <c r="AN1980" s="1997" t="s">
        <v>193</v>
      </c>
      <c r="BX1980"/>
      <c r="BY1980"/>
      <c r="BZ1980"/>
      <c r="CA1980"/>
      <c r="CB1980"/>
      <c r="CD1980" s="1060"/>
      <c r="CE1980" s="1286"/>
      <c r="CF1980" s="1060"/>
      <c r="CG1980" s="1060"/>
      <c r="CH1980" s="1060"/>
      <c r="CK1980" s="1645"/>
      <c r="CL1980" s="1645"/>
      <c r="CM1980" s="1645"/>
      <c r="CN1980"/>
      <c r="CO1980"/>
      <c r="CP1980"/>
      <c r="CQ1980"/>
      <c r="CR1980"/>
      <c r="CS1980" s="1060"/>
      <c r="CT1980" s="1060"/>
      <c r="CU1980" s="1060"/>
      <c r="CV1980" s="1060"/>
      <c r="CW1980" s="1060"/>
      <c r="CX1980" s="1060"/>
    </row>
    <row r="1981" spans="35:102" ht="15" customHeight="1" x14ac:dyDescent="0.3">
      <c r="AI1981" s="1774">
        <v>48439121906</v>
      </c>
      <c r="AJ1981" s="1993" t="s">
        <v>1949</v>
      </c>
      <c r="AK1981" s="1993">
        <v>34338</v>
      </c>
      <c r="AL1981" s="1994" t="s">
        <v>1730</v>
      </c>
      <c r="AM1981" s="1994">
        <v>27.7</v>
      </c>
      <c r="AN1981" s="1993" t="s">
        <v>193</v>
      </c>
      <c r="BX1981"/>
      <c r="BY1981"/>
      <c r="BZ1981"/>
      <c r="CA1981"/>
      <c r="CB1981"/>
      <c r="CD1981" s="1060"/>
      <c r="CE1981" s="1286"/>
      <c r="CF1981" s="1060"/>
      <c r="CG1981" s="1060"/>
      <c r="CH1981" s="1060"/>
      <c r="CK1981" s="1645"/>
      <c r="CL1981" s="1645"/>
      <c r="CM1981" s="1645"/>
      <c r="CN1981"/>
      <c r="CO1981"/>
      <c r="CP1981"/>
      <c r="CQ1981"/>
      <c r="CR1981"/>
      <c r="CS1981" s="1060"/>
      <c r="CT1981" s="1060"/>
      <c r="CU1981" s="1060"/>
      <c r="CV1981" s="1060"/>
      <c r="CW1981" s="1060"/>
      <c r="CX1981" s="1060"/>
    </row>
    <row r="1982" spans="35:102" ht="15" customHeight="1" x14ac:dyDescent="0.3">
      <c r="AI1982" s="1996">
        <v>48439122001</v>
      </c>
      <c r="AJ1982" s="1997" t="s">
        <v>1949</v>
      </c>
      <c r="AK1982" s="1997">
        <v>49159</v>
      </c>
      <c r="AL1982" s="1998" t="s">
        <v>1728</v>
      </c>
      <c r="AM1982" s="1998">
        <v>28.2</v>
      </c>
      <c r="AN1982" s="1997" t="s">
        <v>193</v>
      </c>
      <c r="BX1982"/>
      <c r="BY1982"/>
      <c r="BZ1982"/>
      <c r="CA1982"/>
      <c r="CB1982"/>
      <c r="CD1982" s="1060"/>
      <c r="CE1982" s="1286"/>
      <c r="CF1982" s="1060"/>
      <c r="CG1982" s="1060"/>
      <c r="CH1982" s="1060"/>
      <c r="CK1982" s="1645"/>
      <c r="CL1982" s="1645"/>
      <c r="CM1982" s="1645"/>
      <c r="CN1982"/>
      <c r="CO1982"/>
      <c r="CP1982"/>
      <c r="CQ1982"/>
      <c r="CR1982"/>
      <c r="CS1982" s="1060"/>
      <c r="CT1982" s="1060"/>
      <c r="CU1982" s="1060"/>
      <c r="CV1982" s="1060"/>
      <c r="CW1982" s="1060"/>
      <c r="CX1982" s="1060"/>
    </row>
    <row r="1983" spans="35:102" ht="15" customHeight="1" x14ac:dyDescent="0.3">
      <c r="AI1983" s="1774">
        <v>48439122002</v>
      </c>
      <c r="AJ1983" s="1993" t="s">
        <v>1949</v>
      </c>
      <c r="AK1983" s="1993">
        <v>38779</v>
      </c>
      <c r="AL1983" s="1994" t="s">
        <v>1730</v>
      </c>
      <c r="AM1983" s="1994">
        <v>21.4</v>
      </c>
      <c r="AN1983" s="1993" t="s">
        <v>193</v>
      </c>
      <c r="BX1983"/>
      <c r="BY1983"/>
      <c r="BZ1983"/>
      <c r="CA1983"/>
      <c r="CB1983"/>
      <c r="CD1983" s="1060"/>
      <c r="CE1983" s="1286"/>
      <c r="CF1983" s="1060"/>
      <c r="CG1983" s="1060"/>
      <c r="CH1983" s="1060"/>
      <c r="CK1983" s="1645"/>
      <c r="CL1983" s="1645"/>
      <c r="CM1983" s="1645"/>
      <c r="CN1983"/>
      <c r="CO1983"/>
      <c r="CP1983"/>
      <c r="CQ1983"/>
      <c r="CR1983"/>
      <c r="CS1983" s="1060"/>
      <c r="CT1983" s="1060"/>
      <c r="CU1983" s="1060"/>
      <c r="CV1983" s="1060"/>
      <c r="CW1983" s="1060"/>
      <c r="CX1983" s="1060"/>
    </row>
    <row r="1984" spans="35:102" ht="15" customHeight="1" x14ac:dyDescent="0.3">
      <c r="AI1984" s="1996">
        <v>48439122100</v>
      </c>
      <c r="AJ1984" s="1997" t="s">
        <v>1949</v>
      </c>
      <c r="AK1984" s="1997">
        <v>40296</v>
      </c>
      <c r="AL1984" s="1998" t="s">
        <v>1730</v>
      </c>
      <c r="AM1984" s="1998">
        <v>29.2</v>
      </c>
      <c r="AN1984" s="1997" t="s">
        <v>193</v>
      </c>
      <c r="BX1984"/>
      <c r="BY1984"/>
      <c r="BZ1984"/>
      <c r="CA1984"/>
      <c r="CB1984"/>
      <c r="CD1984" s="1060"/>
      <c r="CE1984" s="1286"/>
      <c r="CF1984" s="1060"/>
      <c r="CG1984" s="1060"/>
      <c r="CH1984" s="1060"/>
      <c r="CK1984" s="1645"/>
      <c r="CL1984" s="1645"/>
      <c r="CM1984" s="1645"/>
      <c r="CN1984"/>
      <c r="CO1984"/>
      <c r="CP1984"/>
      <c r="CQ1984"/>
      <c r="CR1984"/>
      <c r="CS1984" s="1060"/>
      <c r="CT1984" s="1060"/>
      <c r="CU1984" s="1060"/>
      <c r="CV1984" s="1060"/>
      <c r="CW1984" s="1060"/>
      <c r="CX1984" s="1060"/>
    </row>
    <row r="1985" spans="35:102" ht="15" customHeight="1" x14ac:dyDescent="0.3">
      <c r="AI1985" s="1774">
        <v>48439122200</v>
      </c>
      <c r="AJ1985" s="1993" t="s">
        <v>1949</v>
      </c>
      <c r="AK1985" s="1993">
        <v>26827</v>
      </c>
      <c r="AL1985" s="1994" t="s">
        <v>1730</v>
      </c>
      <c r="AM1985" s="1994">
        <v>39.1</v>
      </c>
      <c r="AN1985" s="1993" t="s">
        <v>193</v>
      </c>
      <c r="BX1985"/>
      <c r="BY1985"/>
      <c r="BZ1985"/>
      <c r="CA1985"/>
      <c r="CB1985"/>
      <c r="CD1985" s="1060"/>
      <c r="CE1985" s="1286"/>
      <c r="CF1985" s="1060"/>
      <c r="CG1985" s="1060"/>
      <c r="CH1985" s="1060"/>
      <c r="CK1985" s="1645"/>
      <c r="CL1985" s="1645"/>
      <c r="CM1985" s="1645"/>
      <c r="CN1985"/>
      <c r="CO1985"/>
      <c r="CP1985"/>
      <c r="CQ1985"/>
      <c r="CR1985"/>
      <c r="CS1985" s="1060"/>
      <c r="CT1985" s="1060"/>
      <c r="CU1985" s="1060"/>
      <c r="CV1985" s="1060"/>
      <c r="CW1985" s="1060"/>
      <c r="CX1985" s="1060"/>
    </row>
    <row r="1986" spans="35:102" ht="15" customHeight="1" x14ac:dyDescent="0.3">
      <c r="AI1986" s="1996">
        <v>48439122300</v>
      </c>
      <c r="AJ1986" s="1997" t="s">
        <v>1949</v>
      </c>
      <c r="AK1986" s="1997">
        <v>21262</v>
      </c>
      <c r="AL1986" s="1998" t="s">
        <v>1730</v>
      </c>
      <c r="AM1986" s="1998">
        <v>48.1</v>
      </c>
      <c r="AN1986" s="1997" t="s">
        <v>193</v>
      </c>
      <c r="BX1986"/>
      <c r="BY1986"/>
      <c r="BZ1986"/>
      <c r="CA1986"/>
      <c r="CB1986"/>
      <c r="CD1986" s="1060"/>
      <c r="CE1986" s="1286"/>
      <c r="CF1986" s="1060"/>
      <c r="CG1986" s="1060"/>
      <c r="CH1986" s="1060"/>
      <c r="CK1986" s="1645"/>
      <c r="CL1986" s="1645"/>
      <c r="CM1986" s="1645"/>
      <c r="CN1986"/>
      <c r="CO1986"/>
      <c r="CP1986"/>
      <c r="CQ1986"/>
      <c r="CR1986"/>
      <c r="CS1986" s="1060"/>
      <c r="CT1986" s="1060"/>
      <c r="CU1986" s="1060"/>
      <c r="CV1986" s="1060"/>
      <c r="CW1986" s="1060"/>
      <c r="CX1986" s="1060"/>
    </row>
    <row r="1987" spans="35:102" ht="15" customHeight="1" x14ac:dyDescent="0.3">
      <c r="AI1987" s="1774">
        <v>48439122400</v>
      </c>
      <c r="AJ1987" s="1993" t="s">
        <v>1949</v>
      </c>
      <c r="AK1987" s="1993">
        <v>32809</v>
      </c>
      <c r="AL1987" s="1994" t="s">
        <v>1730</v>
      </c>
      <c r="AM1987" s="1994">
        <v>34.700000000000003</v>
      </c>
      <c r="AN1987" s="1993" t="s">
        <v>193</v>
      </c>
      <c r="BX1987"/>
      <c r="BY1987"/>
      <c r="BZ1987"/>
      <c r="CA1987"/>
      <c r="CB1987"/>
      <c r="CD1987" s="1060"/>
      <c r="CE1987" s="1286"/>
      <c r="CF1987" s="1060"/>
      <c r="CG1987" s="1060"/>
      <c r="CH1987" s="1060"/>
      <c r="CK1987" s="1645"/>
      <c r="CL1987" s="1645"/>
      <c r="CM1987" s="1645"/>
      <c r="CN1987"/>
      <c r="CO1987"/>
      <c r="CP1987"/>
      <c r="CQ1987"/>
      <c r="CR1987"/>
      <c r="CS1987" s="1060"/>
      <c r="CT1987" s="1060"/>
      <c r="CU1987" s="1060"/>
      <c r="CV1987" s="1060"/>
      <c r="CW1987" s="1060"/>
      <c r="CX1987" s="1060"/>
    </row>
    <row r="1988" spans="35:102" ht="15" customHeight="1" x14ac:dyDescent="0.3">
      <c r="AI1988" s="1996">
        <v>48439122500</v>
      </c>
      <c r="AJ1988" s="1997" t="s">
        <v>1949</v>
      </c>
      <c r="AK1988" s="1997">
        <v>53638</v>
      </c>
      <c r="AL1988" s="1998" t="s">
        <v>1728</v>
      </c>
      <c r="AM1988" s="1998">
        <v>8.8000000000000007</v>
      </c>
      <c r="AN1988" s="1997" t="s">
        <v>192</v>
      </c>
      <c r="BX1988"/>
      <c r="BY1988"/>
      <c r="BZ1988"/>
      <c r="CA1988"/>
      <c r="CB1988"/>
      <c r="CD1988" s="1060"/>
      <c r="CE1988" s="1286"/>
      <c r="CF1988" s="1060"/>
      <c r="CG1988" s="1060"/>
      <c r="CH1988" s="1060"/>
      <c r="CK1988" s="1645"/>
      <c r="CL1988" s="1645"/>
      <c r="CM1988" s="1645"/>
      <c r="CN1988"/>
      <c r="CO1988"/>
      <c r="CP1988"/>
      <c r="CQ1988"/>
      <c r="CR1988"/>
      <c r="CS1988" s="1060"/>
      <c r="CT1988" s="1060"/>
      <c r="CU1988" s="1060"/>
      <c r="CV1988" s="1060"/>
      <c r="CW1988" s="1060"/>
      <c r="CX1988" s="1060"/>
    </row>
    <row r="1989" spans="35:102" ht="15" customHeight="1" x14ac:dyDescent="0.3">
      <c r="AI1989" s="1774">
        <v>48439122600</v>
      </c>
      <c r="AJ1989" s="1993" t="s">
        <v>1949</v>
      </c>
      <c r="AK1989" s="1993">
        <v>62697</v>
      </c>
      <c r="AL1989" s="1994" t="s">
        <v>1727</v>
      </c>
      <c r="AM1989" s="1994">
        <v>21.5</v>
      </c>
      <c r="AN1989" s="1993" t="s">
        <v>193</v>
      </c>
      <c r="BX1989"/>
      <c r="BY1989"/>
      <c r="BZ1989"/>
      <c r="CA1989"/>
      <c r="CB1989"/>
      <c r="CD1989" s="1060"/>
      <c r="CE1989" s="1286"/>
      <c r="CF1989" s="1060"/>
      <c r="CG1989" s="1060"/>
      <c r="CH1989" s="1060"/>
      <c r="CK1989" s="1645"/>
      <c r="CL1989" s="1645"/>
      <c r="CM1989" s="1645"/>
      <c r="CN1989"/>
      <c r="CO1989"/>
      <c r="CP1989"/>
      <c r="CQ1989"/>
      <c r="CR1989"/>
      <c r="CS1989" s="1060"/>
      <c r="CT1989" s="1060"/>
      <c r="CU1989" s="1060"/>
      <c r="CV1989" s="1060"/>
      <c r="CW1989" s="1060"/>
      <c r="CX1989" s="1060"/>
    </row>
    <row r="1990" spans="35:102" ht="15" customHeight="1" x14ac:dyDescent="0.3">
      <c r="AI1990" s="1996">
        <v>48439122700</v>
      </c>
      <c r="AJ1990" s="1997" t="s">
        <v>1949</v>
      </c>
      <c r="AK1990" s="1997">
        <v>40634</v>
      </c>
      <c r="AL1990" s="1998" t="s">
        <v>1730</v>
      </c>
      <c r="AM1990" s="1998">
        <v>20.100000000000001</v>
      </c>
      <c r="AN1990" s="1997" t="s">
        <v>193</v>
      </c>
      <c r="BX1990"/>
      <c r="BY1990"/>
      <c r="BZ1990"/>
      <c r="CA1990"/>
      <c r="CB1990"/>
      <c r="CD1990" s="1060"/>
      <c r="CE1990" s="1286"/>
      <c r="CF1990" s="1060"/>
      <c r="CG1990" s="1060"/>
      <c r="CH1990" s="1060"/>
      <c r="CK1990" s="1645"/>
      <c r="CL1990" s="1645"/>
      <c r="CM1990" s="1645"/>
      <c r="CN1990"/>
      <c r="CO1990"/>
      <c r="CP1990"/>
      <c r="CQ1990"/>
      <c r="CR1990"/>
      <c r="CS1990" s="1060"/>
      <c r="CT1990" s="1060"/>
      <c r="CU1990" s="1060"/>
      <c r="CV1990" s="1060"/>
      <c r="CW1990" s="1060"/>
      <c r="CX1990" s="1060"/>
    </row>
    <row r="1991" spans="35:102" ht="15" customHeight="1" x14ac:dyDescent="0.3">
      <c r="AI1991" s="1774">
        <v>48439122801</v>
      </c>
      <c r="AJ1991" s="1993" t="s">
        <v>1949</v>
      </c>
      <c r="AK1991" s="1993">
        <v>32500</v>
      </c>
      <c r="AL1991" s="1994" t="s">
        <v>1730</v>
      </c>
      <c r="AM1991" s="1994">
        <v>35.299999999999997</v>
      </c>
      <c r="AN1991" s="1993" t="s">
        <v>193</v>
      </c>
      <c r="BX1991"/>
      <c r="BY1991"/>
      <c r="BZ1991"/>
      <c r="CA1991"/>
      <c r="CB1991"/>
      <c r="CD1991" s="1060"/>
      <c r="CE1991" s="1286"/>
      <c r="CF1991" s="1060"/>
      <c r="CG1991" s="1060"/>
      <c r="CH1991" s="1060"/>
      <c r="CK1991" s="1645"/>
      <c r="CL1991" s="1645"/>
      <c r="CM1991" s="1645"/>
      <c r="CN1991"/>
      <c r="CO1991"/>
      <c r="CP1991"/>
      <c r="CQ1991"/>
      <c r="CR1991"/>
      <c r="CS1991" s="1060"/>
      <c r="CT1991" s="1060"/>
      <c r="CU1991" s="1060"/>
      <c r="CV1991" s="1060"/>
      <c r="CW1991" s="1060"/>
      <c r="CX1991" s="1060"/>
    </row>
    <row r="1992" spans="35:102" ht="15" customHeight="1" x14ac:dyDescent="0.3">
      <c r="AI1992" s="1996">
        <v>48439122802</v>
      </c>
      <c r="AJ1992" s="1997" t="s">
        <v>1949</v>
      </c>
      <c r="AK1992" s="1997">
        <v>37744</v>
      </c>
      <c r="AL1992" s="1998" t="s">
        <v>1730</v>
      </c>
      <c r="AM1992" s="1998">
        <v>29.8</v>
      </c>
      <c r="AN1992" s="1997" t="s">
        <v>193</v>
      </c>
      <c r="BX1992"/>
      <c r="BY1992"/>
      <c r="BZ1992"/>
      <c r="CA1992"/>
      <c r="CB1992"/>
      <c r="CD1992" s="1060"/>
      <c r="CE1992" s="1286"/>
      <c r="CF1992" s="1060"/>
      <c r="CG1992" s="1060"/>
      <c r="CH1992" s="1060"/>
      <c r="CK1992" s="1645"/>
      <c r="CL1992" s="1645"/>
      <c r="CM1992" s="1645"/>
      <c r="CN1992"/>
      <c r="CO1992"/>
      <c r="CP1992"/>
      <c r="CQ1992"/>
      <c r="CR1992"/>
      <c r="CS1992" s="1060"/>
      <c r="CT1992" s="1060"/>
      <c r="CU1992" s="1060"/>
      <c r="CV1992" s="1060"/>
      <c r="CW1992" s="1060"/>
      <c r="CX1992" s="1060"/>
    </row>
    <row r="1993" spans="35:102" ht="15" customHeight="1" x14ac:dyDescent="0.3">
      <c r="AI1993" s="1774">
        <v>48439122900</v>
      </c>
      <c r="AJ1993" s="1993" t="s">
        <v>1949</v>
      </c>
      <c r="AK1993" s="1993">
        <v>41726</v>
      </c>
      <c r="AL1993" s="1994" t="s">
        <v>1730</v>
      </c>
      <c r="AM1993" s="1994">
        <v>33.1</v>
      </c>
      <c r="AN1993" s="1993" t="s">
        <v>193</v>
      </c>
      <c r="BX1993"/>
      <c r="BY1993"/>
      <c r="BZ1993"/>
      <c r="CA1993"/>
      <c r="CB1993"/>
      <c r="CD1993" s="1060"/>
      <c r="CE1993" s="1286"/>
      <c r="CF1993" s="1060"/>
      <c r="CG1993" s="1060"/>
      <c r="CH1993" s="1060"/>
      <c r="CK1993" s="1645"/>
      <c r="CL1993" s="1645"/>
      <c r="CM1993" s="1645"/>
      <c r="CN1993"/>
      <c r="CO1993"/>
      <c r="CP1993"/>
      <c r="CQ1993"/>
      <c r="CR1993"/>
      <c r="CS1993" s="1060"/>
      <c r="CT1993" s="1060"/>
      <c r="CU1993" s="1060"/>
      <c r="CV1993" s="1060"/>
      <c r="CW1993" s="1060"/>
      <c r="CX1993" s="1060"/>
    </row>
    <row r="1994" spans="35:102" ht="15" customHeight="1" x14ac:dyDescent="0.3">
      <c r="AI1994" s="1996">
        <v>48439123000</v>
      </c>
      <c r="AJ1994" s="1997" t="s">
        <v>1949</v>
      </c>
      <c r="AK1994" s="1997">
        <v>51939</v>
      </c>
      <c r="AL1994" s="1998" t="s">
        <v>1728</v>
      </c>
      <c r="AM1994" s="1998">
        <v>15.1</v>
      </c>
      <c r="AN1994" s="1997" t="s">
        <v>192</v>
      </c>
      <c r="BX1994"/>
      <c r="BY1994"/>
      <c r="BZ1994"/>
      <c r="CA1994"/>
      <c r="CB1994"/>
      <c r="CD1994" s="1060"/>
      <c r="CE1994" s="1286"/>
      <c r="CF1994" s="1060"/>
      <c r="CG1994" s="1060"/>
      <c r="CH1994" s="1060"/>
      <c r="CK1994" s="1645"/>
      <c r="CL1994" s="1645"/>
      <c r="CM1994" s="1645"/>
      <c r="CN1994"/>
      <c r="CO1994"/>
      <c r="CP1994"/>
      <c r="CQ1994"/>
      <c r="CR1994"/>
      <c r="CS1994" s="1060"/>
      <c r="CT1994" s="1060"/>
      <c r="CU1994" s="1060"/>
      <c r="CV1994" s="1060"/>
      <c r="CW1994" s="1060"/>
      <c r="CX1994" s="1060"/>
    </row>
    <row r="1995" spans="35:102" ht="15" customHeight="1" x14ac:dyDescent="0.3">
      <c r="AI1995" s="1774">
        <v>48439123100</v>
      </c>
      <c r="AJ1995" s="1993" t="s">
        <v>1949</v>
      </c>
      <c r="AK1995" s="1993">
        <v>22935</v>
      </c>
      <c r="AL1995" s="1994" t="s">
        <v>1730</v>
      </c>
      <c r="AM1995" s="1994">
        <v>47.1</v>
      </c>
      <c r="AN1995" s="1993" t="s">
        <v>193</v>
      </c>
      <c r="BX1995"/>
      <c r="BY1995"/>
      <c r="BZ1995"/>
      <c r="CA1995"/>
      <c r="CB1995"/>
      <c r="CD1995" s="1060"/>
      <c r="CE1995" s="1286"/>
      <c r="CF1995" s="1060"/>
      <c r="CG1995" s="1060"/>
      <c r="CH1995" s="1060"/>
      <c r="CK1995" s="1645"/>
      <c r="CL1995" s="1645"/>
      <c r="CM1995" s="1645"/>
      <c r="CN1995"/>
      <c r="CO1995"/>
      <c r="CP1995"/>
      <c r="CQ1995"/>
      <c r="CR1995"/>
      <c r="CS1995" s="1060"/>
      <c r="CT1995" s="1060"/>
      <c r="CU1995" s="1060"/>
      <c r="CV1995" s="1060"/>
      <c r="CW1995" s="1060"/>
      <c r="CX1995" s="1060"/>
    </row>
    <row r="1996" spans="35:102" ht="15" customHeight="1" x14ac:dyDescent="0.3">
      <c r="AI1996" s="1996">
        <v>48439123200</v>
      </c>
      <c r="AJ1996" s="1997" t="s">
        <v>1949</v>
      </c>
      <c r="AK1996" s="1997">
        <v>70486</v>
      </c>
      <c r="AL1996" s="1998" t="s">
        <v>1727</v>
      </c>
      <c r="AM1996" s="1998">
        <v>22.6</v>
      </c>
      <c r="AN1996" s="1997" t="s">
        <v>193</v>
      </c>
      <c r="BX1996"/>
      <c r="BY1996"/>
      <c r="BZ1996"/>
      <c r="CA1996"/>
      <c r="CB1996"/>
      <c r="CD1996" s="1060"/>
      <c r="CE1996" s="1286"/>
      <c r="CF1996" s="1060"/>
      <c r="CG1996" s="1060"/>
      <c r="CH1996" s="1060"/>
      <c r="CK1996" s="1645"/>
      <c r="CL1996" s="1645"/>
      <c r="CM1996" s="1645"/>
      <c r="CN1996"/>
      <c r="CO1996"/>
      <c r="CP1996"/>
      <c r="CQ1996"/>
      <c r="CR1996"/>
      <c r="CS1996" s="1060"/>
      <c r="CT1996" s="1060"/>
      <c r="CU1996" s="1060"/>
      <c r="CV1996" s="1060"/>
      <c r="CW1996" s="1060"/>
      <c r="CX1996" s="1060"/>
    </row>
    <row r="1997" spans="35:102" ht="15" customHeight="1" x14ac:dyDescent="0.3">
      <c r="AI1997" s="1774">
        <v>48439123300</v>
      </c>
      <c r="AJ1997" s="1993" t="s">
        <v>1949</v>
      </c>
      <c r="AK1997" s="1993">
        <v>71532</v>
      </c>
      <c r="AL1997" s="1994" t="s">
        <v>1727</v>
      </c>
      <c r="AM1997" s="1994">
        <v>8.3000000000000007</v>
      </c>
      <c r="AN1997" s="1993" t="s">
        <v>192</v>
      </c>
      <c r="BX1997"/>
      <c r="BY1997"/>
      <c r="BZ1997"/>
      <c r="CA1997"/>
      <c r="CB1997"/>
      <c r="CD1997" s="1060"/>
      <c r="CE1997" s="1286"/>
      <c r="CF1997" s="1060"/>
      <c r="CG1997" s="1060"/>
      <c r="CH1997" s="1060"/>
      <c r="CK1997" s="1645"/>
      <c r="CL1997" s="1645"/>
      <c r="CM1997" s="1645"/>
      <c r="CN1997"/>
      <c r="CO1997"/>
      <c r="CP1997"/>
      <c r="CQ1997"/>
      <c r="CR1997"/>
      <c r="CS1997" s="1060"/>
      <c r="CT1997" s="1060"/>
      <c r="CU1997" s="1060"/>
      <c r="CV1997" s="1060"/>
      <c r="CW1997" s="1060"/>
      <c r="CX1997" s="1060"/>
    </row>
    <row r="1998" spans="35:102" ht="15" customHeight="1" x14ac:dyDescent="0.3">
      <c r="AI1998" s="1996">
        <v>48439123400</v>
      </c>
      <c r="AJ1998" s="1997" t="s">
        <v>1949</v>
      </c>
      <c r="AK1998" s="1997">
        <v>41125</v>
      </c>
      <c r="AL1998" s="1998" t="s">
        <v>1730</v>
      </c>
      <c r="AM1998" s="1998">
        <v>18.600000000000001</v>
      </c>
      <c r="AN1998" s="1997" t="s">
        <v>192</v>
      </c>
      <c r="BX1998"/>
      <c r="BY1998"/>
      <c r="BZ1998"/>
      <c r="CA1998"/>
      <c r="CB1998"/>
      <c r="CD1998" s="1060"/>
      <c r="CE1998" s="1286"/>
      <c r="CF1998" s="1060"/>
      <c r="CG1998" s="1060"/>
      <c r="CH1998" s="1060"/>
      <c r="CK1998" s="1645"/>
      <c r="CL1998" s="1645"/>
      <c r="CM1998" s="1645"/>
      <c r="CN1998"/>
      <c r="CO1998"/>
      <c r="CP1998"/>
      <c r="CQ1998"/>
      <c r="CR1998"/>
      <c r="CS1998" s="1060"/>
      <c r="CT1998" s="1060"/>
      <c r="CU1998" s="1060"/>
      <c r="CV1998" s="1060"/>
      <c r="CW1998" s="1060"/>
      <c r="CX1998" s="1060"/>
    </row>
    <row r="1999" spans="35:102" ht="15" customHeight="1" x14ac:dyDescent="0.3">
      <c r="AI1999" s="1774">
        <v>48439123500</v>
      </c>
      <c r="AJ1999" s="1993" t="s">
        <v>1949</v>
      </c>
      <c r="AK1999" s="1993">
        <v>31121</v>
      </c>
      <c r="AL1999" s="1994" t="s">
        <v>1730</v>
      </c>
      <c r="AM1999" s="1994">
        <v>38.799999999999997</v>
      </c>
      <c r="AN1999" s="1993" t="s">
        <v>193</v>
      </c>
      <c r="BX1999"/>
      <c r="BY1999"/>
      <c r="BZ1999"/>
      <c r="CA1999"/>
      <c r="CB1999"/>
      <c r="CD1999" s="1060"/>
      <c r="CE1999" s="1286"/>
      <c r="CF1999" s="1060"/>
      <c r="CG1999" s="1060"/>
      <c r="CH1999" s="1060"/>
      <c r="CK1999" s="1645"/>
      <c r="CL1999" s="1645"/>
      <c r="CM1999" s="1645"/>
      <c r="CN1999"/>
      <c r="CO1999"/>
      <c r="CP1999"/>
      <c r="CQ1999"/>
      <c r="CR1999"/>
      <c r="CS1999" s="1060"/>
      <c r="CT1999" s="1060"/>
      <c r="CU1999" s="1060"/>
      <c r="CV1999" s="1060"/>
      <c r="CW1999" s="1060"/>
      <c r="CX1999" s="1060"/>
    </row>
    <row r="2000" spans="35:102" ht="15" customHeight="1" x14ac:dyDescent="0.3">
      <c r="AI2000" s="1996">
        <v>48439123600</v>
      </c>
      <c r="AJ2000" s="1997" t="s">
        <v>1949</v>
      </c>
      <c r="AK2000" s="1997">
        <v>27688</v>
      </c>
      <c r="AL2000" s="1998" t="s">
        <v>1730</v>
      </c>
      <c r="AM2000" s="1998">
        <v>36.4</v>
      </c>
      <c r="AN2000" s="1997" t="s">
        <v>193</v>
      </c>
      <c r="BX2000"/>
      <c r="BY2000"/>
      <c r="BZ2000"/>
      <c r="CA2000"/>
      <c r="CB2000"/>
      <c r="CD2000" s="1060"/>
      <c r="CE2000" s="1286"/>
      <c r="CF2000" s="1060"/>
      <c r="CG2000" s="1060"/>
      <c r="CH2000" s="1060"/>
      <c r="CK2000" s="1645"/>
      <c r="CL2000" s="1645"/>
      <c r="CM2000" s="1645"/>
      <c r="CN2000"/>
      <c r="CO2000"/>
      <c r="CP2000"/>
      <c r="CQ2000"/>
      <c r="CR2000"/>
      <c r="CS2000" s="1060"/>
      <c r="CT2000" s="1060"/>
      <c r="CU2000" s="1060"/>
      <c r="CV2000" s="1060"/>
      <c r="CW2000" s="1060"/>
      <c r="CX2000" s="1060"/>
    </row>
    <row r="2001" spans="35:102" ht="15" customHeight="1" x14ac:dyDescent="0.3">
      <c r="AI2001" s="1774">
        <v>48439980000</v>
      </c>
      <c r="AJ2001" s="1993" t="s">
        <v>1949</v>
      </c>
      <c r="AK2001" s="1993" t="s">
        <v>1734</v>
      </c>
      <c r="AL2001" s="1994" t="s">
        <v>2183</v>
      </c>
      <c r="AM2001" s="1994" t="s">
        <v>1734</v>
      </c>
      <c r="AN2001" s="1993" t="s">
        <v>193</v>
      </c>
      <c r="BX2001"/>
      <c r="BY2001"/>
      <c r="BZ2001"/>
      <c r="CA2001"/>
      <c r="CB2001"/>
      <c r="CD2001" s="1060"/>
      <c r="CE2001" s="1286"/>
      <c r="CF2001" s="1060"/>
      <c r="CG2001" s="1060"/>
      <c r="CH2001" s="1060"/>
      <c r="CK2001" s="1645"/>
      <c r="CL2001" s="1645"/>
      <c r="CM2001" s="1645"/>
      <c r="CN2001"/>
      <c r="CO2001"/>
      <c r="CP2001"/>
      <c r="CQ2001"/>
      <c r="CR2001"/>
      <c r="CS2001" s="1060"/>
      <c r="CT2001" s="1060"/>
      <c r="CU2001" s="1060"/>
      <c r="CV2001" s="1060"/>
      <c r="CW2001" s="1060"/>
      <c r="CX2001" s="1060"/>
    </row>
    <row r="2002" spans="35:102" ht="15" customHeight="1" x14ac:dyDescent="0.3">
      <c r="AI2002" s="1996">
        <v>48497150101</v>
      </c>
      <c r="AJ2002" s="1997" t="s">
        <v>1978</v>
      </c>
      <c r="AK2002" s="1997">
        <v>68979</v>
      </c>
      <c r="AL2002" s="1998" t="s">
        <v>1727</v>
      </c>
      <c r="AM2002" s="1998">
        <v>7.2</v>
      </c>
      <c r="AN2002" s="1997" t="s">
        <v>192</v>
      </c>
      <c r="BX2002"/>
      <c r="BY2002"/>
      <c r="BZ2002"/>
      <c r="CA2002"/>
      <c r="CB2002"/>
      <c r="CD2002" s="1060"/>
      <c r="CE2002" s="1286"/>
      <c r="CF2002" s="1060"/>
      <c r="CG2002" s="1060"/>
      <c r="CH2002" s="1060"/>
      <c r="CK2002" s="1645"/>
      <c r="CL2002" s="1645"/>
      <c r="CM2002" s="1645"/>
      <c r="CN2002"/>
      <c r="CO2002"/>
      <c r="CP2002"/>
      <c r="CQ2002"/>
      <c r="CR2002"/>
      <c r="CS2002" s="1060"/>
      <c r="CT2002" s="1060"/>
      <c r="CU2002" s="1060"/>
      <c r="CV2002" s="1060"/>
      <c r="CW2002" s="1060"/>
      <c r="CX2002" s="1060"/>
    </row>
    <row r="2003" spans="35:102" ht="15" customHeight="1" x14ac:dyDescent="0.3">
      <c r="AI2003" s="1774">
        <v>48497150102</v>
      </c>
      <c r="AJ2003" s="1993" t="s">
        <v>1978</v>
      </c>
      <c r="AK2003" s="1993">
        <v>89444</v>
      </c>
      <c r="AL2003" s="1994" t="s">
        <v>1729</v>
      </c>
      <c r="AM2003" s="1994">
        <v>10.7</v>
      </c>
      <c r="AN2003" s="1993" t="s">
        <v>192</v>
      </c>
      <c r="BX2003"/>
      <c r="BY2003"/>
      <c r="BZ2003"/>
      <c r="CA2003"/>
      <c r="CB2003"/>
      <c r="CD2003" s="1060"/>
      <c r="CE2003" s="1286"/>
      <c r="CF2003" s="1060"/>
      <c r="CG2003" s="1060"/>
      <c r="CH2003" s="1060"/>
      <c r="CK2003" s="1645"/>
      <c r="CL2003" s="1645"/>
      <c r="CM2003" s="1645"/>
      <c r="CN2003"/>
      <c r="CO2003"/>
      <c r="CP2003"/>
      <c r="CQ2003"/>
      <c r="CR2003"/>
      <c r="CS2003" s="1060"/>
      <c r="CT2003" s="1060"/>
      <c r="CU2003" s="1060"/>
      <c r="CV2003" s="1060"/>
      <c r="CW2003" s="1060"/>
      <c r="CX2003" s="1060"/>
    </row>
    <row r="2004" spans="35:102" ht="15" customHeight="1" x14ac:dyDescent="0.3">
      <c r="AI2004" s="1996">
        <v>48497150200</v>
      </c>
      <c r="AJ2004" s="1997" t="s">
        <v>1978</v>
      </c>
      <c r="AK2004" s="1997">
        <v>41941</v>
      </c>
      <c r="AL2004" s="1998" t="s">
        <v>1730</v>
      </c>
      <c r="AM2004" s="1998">
        <v>24.6</v>
      </c>
      <c r="AN2004" s="1997" t="s">
        <v>193</v>
      </c>
      <c r="BX2004"/>
      <c r="BY2004"/>
      <c r="BZ2004"/>
      <c r="CA2004"/>
      <c r="CB2004"/>
      <c r="CD2004" s="1060"/>
      <c r="CE2004" s="1286"/>
      <c r="CF2004" s="1060"/>
      <c r="CG2004" s="1060"/>
      <c r="CH2004" s="1060"/>
      <c r="CK2004" s="1645"/>
      <c r="CL2004" s="1645"/>
      <c r="CM2004" s="1645"/>
      <c r="CN2004"/>
      <c r="CO2004"/>
      <c r="CP2004"/>
      <c r="CQ2004"/>
      <c r="CR2004"/>
      <c r="CS2004" s="1060"/>
      <c r="CT2004" s="1060"/>
      <c r="CU2004" s="1060"/>
      <c r="CV2004" s="1060"/>
      <c r="CW2004" s="1060"/>
      <c r="CX2004" s="1060"/>
    </row>
    <row r="2005" spans="35:102" ht="15" customHeight="1" x14ac:dyDescent="0.3">
      <c r="AI2005" s="1774">
        <v>48497150300</v>
      </c>
      <c r="AJ2005" s="1993" t="s">
        <v>1978</v>
      </c>
      <c r="AK2005" s="1993">
        <v>58350</v>
      </c>
      <c r="AL2005" s="1994" t="s">
        <v>1728</v>
      </c>
      <c r="AM2005" s="1994">
        <v>10.3</v>
      </c>
      <c r="AN2005" s="1993" t="s">
        <v>192</v>
      </c>
      <c r="BX2005"/>
      <c r="BY2005"/>
      <c r="BZ2005"/>
      <c r="CA2005"/>
      <c r="CB2005"/>
      <c r="CD2005" s="1060"/>
      <c r="CE2005" s="1286"/>
      <c r="CF2005" s="1060"/>
      <c r="CG2005" s="1060"/>
      <c r="CH2005" s="1060"/>
      <c r="CK2005" s="1645"/>
      <c r="CL2005" s="1645"/>
      <c r="CM2005" s="1645"/>
      <c r="CN2005"/>
      <c r="CO2005"/>
      <c r="CP2005"/>
      <c r="CQ2005"/>
      <c r="CR2005"/>
      <c r="CS2005" s="1060"/>
      <c r="CT2005" s="1060"/>
      <c r="CU2005" s="1060"/>
      <c r="CV2005" s="1060"/>
      <c r="CW2005" s="1060"/>
      <c r="CX2005" s="1060"/>
    </row>
    <row r="2006" spans="35:102" ht="15" customHeight="1" x14ac:dyDescent="0.3">
      <c r="AI2006" s="1996">
        <v>48497150401</v>
      </c>
      <c r="AJ2006" s="1997" t="s">
        <v>1978</v>
      </c>
      <c r="AK2006" s="1997">
        <v>54025</v>
      </c>
      <c r="AL2006" s="1998" t="s">
        <v>1728</v>
      </c>
      <c r="AM2006" s="1998">
        <v>11.9</v>
      </c>
      <c r="AN2006" s="1997" t="s">
        <v>192</v>
      </c>
      <c r="BX2006"/>
      <c r="BY2006"/>
      <c r="BZ2006"/>
      <c r="CA2006"/>
      <c r="CB2006"/>
      <c r="CD2006" s="1060"/>
      <c r="CE2006" s="1286"/>
      <c r="CF2006" s="1060"/>
      <c r="CG2006" s="1060"/>
      <c r="CH2006" s="1060"/>
      <c r="CK2006" s="1645"/>
      <c r="CL2006" s="1645"/>
      <c r="CM2006" s="1645"/>
      <c r="CN2006"/>
      <c r="CO2006"/>
      <c r="CP2006"/>
      <c r="CQ2006"/>
      <c r="CR2006"/>
      <c r="CS2006" s="1060"/>
      <c r="CT2006" s="1060"/>
      <c r="CU2006" s="1060"/>
      <c r="CV2006" s="1060"/>
      <c r="CW2006" s="1060"/>
      <c r="CX2006" s="1060"/>
    </row>
    <row r="2007" spans="35:102" ht="15" customHeight="1" x14ac:dyDescent="0.3">
      <c r="AI2007" s="1774">
        <v>48497150402</v>
      </c>
      <c r="AJ2007" s="1993" t="s">
        <v>1978</v>
      </c>
      <c r="AK2007" s="1993">
        <v>70743</v>
      </c>
      <c r="AL2007" s="1994" t="s">
        <v>1727</v>
      </c>
      <c r="AM2007" s="1994">
        <v>9.3000000000000007</v>
      </c>
      <c r="AN2007" s="1993" t="s">
        <v>192</v>
      </c>
      <c r="BX2007"/>
      <c r="BY2007"/>
      <c r="BZ2007"/>
      <c r="CA2007"/>
      <c r="CB2007"/>
      <c r="CD2007" s="1060"/>
      <c r="CE2007" s="1286"/>
      <c r="CF2007" s="1060"/>
      <c r="CG2007" s="1060"/>
      <c r="CH2007" s="1060"/>
      <c r="CK2007" s="1645"/>
      <c r="CL2007" s="1645"/>
      <c r="CM2007" s="1645"/>
      <c r="CN2007"/>
      <c r="CO2007"/>
      <c r="CP2007"/>
      <c r="CQ2007"/>
      <c r="CR2007"/>
      <c r="CS2007" s="1060"/>
      <c r="CT2007" s="1060"/>
      <c r="CU2007" s="1060"/>
      <c r="CV2007" s="1060"/>
      <c r="CW2007" s="1060"/>
      <c r="CX2007" s="1060"/>
    </row>
    <row r="2008" spans="35:102" ht="15" customHeight="1" x14ac:dyDescent="0.3">
      <c r="AI2008" s="1996">
        <v>48497150403</v>
      </c>
      <c r="AJ2008" s="1997" t="s">
        <v>1978</v>
      </c>
      <c r="AK2008" s="1997">
        <v>69342</v>
      </c>
      <c r="AL2008" s="1998" t="s">
        <v>1727</v>
      </c>
      <c r="AM2008" s="1998">
        <v>7.3</v>
      </c>
      <c r="AN2008" s="1997" t="s">
        <v>192</v>
      </c>
      <c r="BX2008"/>
      <c r="BY2008"/>
      <c r="BZ2008"/>
      <c r="CA2008"/>
      <c r="CB2008"/>
      <c r="CD2008" s="1060"/>
      <c r="CE2008" s="1286"/>
      <c r="CF2008" s="1060"/>
      <c r="CG2008" s="1060"/>
      <c r="CH2008" s="1060"/>
      <c r="CK2008" s="1645"/>
      <c r="CL2008" s="1645"/>
      <c r="CM2008" s="1645"/>
      <c r="CN2008"/>
      <c r="CO2008"/>
      <c r="CP2008"/>
      <c r="CQ2008"/>
      <c r="CR2008"/>
      <c r="CS2008" s="1060"/>
      <c r="CT2008" s="1060"/>
      <c r="CU2008" s="1060"/>
      <c r="CV2008" s="1060"/>
      <c r="CW2008" s="1060"/>
      <c r="CX2008" s="1060"/>
    </row>
    <row r="2009" spans="35:102" ht="15" customHeight="1" x14ac:dyDescent="0.3">
      <c r="AI2009" s="1774">
        <v>48497150500</v>
      </c>
      <c r="AJ2009" s="1993" t="s">
        <v>1978</v>
      </c>
      <c r="AK2009" s="1993">
        <v>40697</v>
      </c>
      <c r="AL2009" s="1994" t="s">
        <v>1730</v>
      </c>
      <c r="AM2009" s="1994">
        <v>21.3</v>
      </c>
      <c r="AN2009" s="1993" t="s">
        <v>193</v>
      </c>
      <c r="BX2009"/>
      <c r="BY2009"/>
      <c r="BZ2009"/>
      <c r="CA2009"/>
      <c r="CB2009"/>
      <c r="CD2009" s="1060"/>
      <c r="CE2009" s="1286"/>
      <c r="CF2009" s="1060"/>
      <c r="CG2009" s="1060"/>
      <c r="CH2009" s="1060"/>
      <c r="CK2009" s="1645"/>
      <c r="CL2009" s="1645"/>
      <c r="CM2009" s="1645"/>
      <c r="CN2009"/>
      <c r="CO2009"/>
      <c r="CP2009"/>
      <c r="CQ2009"/>
      <c r="CR2009"/>
      <c r="CS2009" s="1060"/>
      <c r="CT2009" s="1060"/>
      <c r="CU2009" s="1060"/>
      <c r="CV2009" s="1060"/>
      <c r="CW2009" s="1060"/>
      <c r="CX2009" s="1060"/>
    </row>
    <row r="2010" spans="35:102" ht="15" customHeight="1" x14ac:dyDescent="0.3">
      <c r="AI2010" s="1996">
        <v>48497150601</v>
      </c>
      <c r="AJ2010" s="1997" t="s">
        <v>1978</v>
      </c>
      <c r="AK2010" s="1997">
        <v>53646</v>
      </c>
      <c r="AL2010" s="1998" t="s">
        <v>1728</v>
      </c>
      <c r="AM2010" s="1998">
        <v>13.4</v>
      </c>
      <c r="AN2010" s="1997" t="s">
        <v>192</v>
      </c>
      <c r="BX2010"/>
      <c r="BY2010"/>
      <c r="BZ2010"/>
      <c r="CA2010"/>
      <c r="CB2010"/>
      <c r="CD2010" s="1060"/>
      <c r="CE2010" s="1286"/>
      <c r="CF2010" s="1060"/>
      <c r="CG2010" s="1060"/>
      <c r="CH2010" s="1060"/>
      <c r="CK2010" s="1645"/>
      <c r="CL2010" s="1645"/>
      <c r="CM2010" s="1645"/>
      <c r="CN2010"/>
      <c r="CO2010"/>
      <c r="CP2010"/>
      <c r="CQ2010"/>
      <c r="CR2010"/>
      <c r="CS2010" s="1060"/>
      <c r="CT2010" s="1060"/>
      <c r="CU2010" s="1060"/>
      <c r="CV2010" s="1060"/>
      <c r="CW2010" s="1060"/>
      <c r="CX2010" s="1060"/>
    </row>
    <row r="2011" spans="35:102" ht="15" customHeight="1" x14ac:dyDescent="0.3">
      <c r="AI2011" s="1774">
        <v>48497150602</v>
      </c>
      <c r="AJ2011" s="1993" t="s">
        <v>1978</v>
      </c>
      <c r="AK2011" s="1993">
        <v>66486</v>
      </c>
      <c r="AL2011" s="1994" t="s">
        <v>1727</v>
      </c>
      <c r="AM2011" s="1994">
        <v>11.2</v>
      </c>
      <c r="AN2011" s="1993" t="s">
        <v>192</v>
      </c>
      <c r="BX2011"/>
      <c r="BY2011"/>
      <c r="BZ2011"/>
      <c r="CA2011"/>
      <c r="CB2011"/>
      <c r="CD2011" s="1060"/>
      <c r="CE2011" s="1286"/>
      <c r="CF2011" s="1060"/>
      <c r="CG2011" s="1060"/>
      <c r="CH2011" s="1060"/>
      <c r="CK2011" s="1645"/>
      <c r="CL2011" s="1645"/>
      <c r="CM2011" s="1645"/>
      <c r="CN2011"/>
      <c r="CO2011"/>
      <c r="CP2011"/>
      <c r="CQ2011"/>
      <c r="CR2011"/>
      <c r="CS2011" s="1060"/>
      <c r="CT2011" s="1060"/>
      <c r="CU2011" s="1060"/>
      <c r="CV2011" s="1060"/>
      <c r="CW2011" s="1060"/>
      <c r="CX2011" s="1060"/>
    </row>
    <row r="2012" spans="35:102" ht="15" customHeight="1" x14ac:dyDescent="0.3">
      <c r="AI2012" s="1996">
        <v>48497150603</v>
      </c>
      <c r="AJ2012" s="1997" t="s">
        <v>1978</v>
      </c>
      <c r="AK2012" s="1997">
        <v>60036</v>
      </c>
      <c r="AL2012" s="1998" t="s">
        <v>1728</v>
      </c>
      <c r="AM2012" s="1998">
        <v>10.3</v>
      </c>
      <c r="AN2012" s="1997" t="s">
        <v>192</v>
      </c>
      <c r="BX2012"/>
      <c r="BY2012"/>
      <c r="BZ2012"/>
      <c r="CA2012"/>
      <c r="CB2012"/>
      <c r="CD2012" s="1060"/>
      <c r="CE2012" s="1286"/>
      <c r="CF2012" s="1060"/>
      <c r="CG2012" s="1060"/>
      <c r="CH2012" s="1060"/>
      <c r="CK2012" s="1645"/>
      <c r="CL2012" s="1645"/>
      <c r="CM2012" s="1645"/>
      <c r="CN2012"/>
      <c r="CO2012"/>
      <c r="CP2012"/>
      <c r="CQ2012"/>
      <c r="CR2012"/>
      <c r="CS2012" s="1060"/>
      <c r="CT2012" s="1060"/>
      <c r="CU2012" s="1060"/>
      <c r="CV2012" s="1060"/>
      <c r="CW2012" s="1060"/>
      <c r="CX2012" s="1060"/>
    </row>
    <row r="2013" spans="35:102" ht="15" customHeight="1" x14ac:dyDescent="0.3">
      <c r="AI2013" s="1774">
        <v>48001950100</v>
      </c>
      <c r="AJ2013" s="1993" t="s">
        <v>1726</v>
      </c>
      <c r="AK2013" s="1993">
        <v>52119</v>
      </c>
      <c r="AL2013" s="1994" t="s">
        <v>1727</v>
      </c>
      <c r="AM2013" s="1994">
        <v>16.899999999999999</v>
      </c>
      <c r="AN2013" s="1993" t="s">
        <v>192</v>
      </c>
      <c r="BX2013"/>
      <c r="BY2013"/>
      <c r="BZ2013"/>
      <c r="CA2013"/>
      <c r="CB2013"/>
      <c r="CD2013" s="1060"/>
      <c r="CE2013" s="1286"/>
      <c r="CF2013" s="1060"/>
      <c r="CG2013" s="1060"/>
      <c r="CH2013" s="1060"/>
      <c r="CK2013" s="1645"/>
      <c r="CL2013" s="1645"/>
      <c r="CM2013" s="1645"/>
      <c r="CN2013"/>
      <c r="CO2013"/>
      <c r="CP2013"/>
      <c r="CQ2013"/>
      <c r="CR2013"/>
      <c r="CS2013" s="1060"/>
      <c r="CT2013" s="1060"/>
      <c r="CU2013" s="1060"/>
      <c r="CV2013" s="1060"/>
      <c r="CW2013" s="1060"/>
      <c r="CX2013" s="1060"/>
    </row>
    <row r="2014" spans="35:102" ht="15" customHeight="1" x14ac:dyDescent="0.3">
      <c r="AI2014" s="1996">
        <v>48001950401</v>
      </c>
      <c r="AJ2014" s="1997" t="s">
        <v>1726</v>
      </c>
      <c r="AK2014" s="1997">
        <v>43971</v>
      </c>
      <c r="AL2014" s="1998" t="s">
        <v>1728</v>
      </c>
      <c r="AM2014" s="1998">
        <v>27</v>
      </c>
      <c r="AN2014" s="1997" t="s">
        <v>193</v>
      </c>
      <c r="BX2014"/>
      <c r="BY2014"/>
      <c r="BZ2014"/>
      <c r="CA2014"/>
      <c r="CB2014"/>
      <c r="CD2014" s="1060"/>
      <c r="CE2014" s="1286"/>
      <c r="CF2014" s="1060"/>
      <c r="CG2014" s="1060"/>
      <c r="CH2014" s="1060"/>
      <c r="CK2014" s="1645"/>
      <c r="CL2014" s="1645"/>
      <c r="CM2014" s="1645"/>
      <c r="CN2014"/>
      <c r="CO2014"/>
      <c r="CP2014"/>
      <c r="CQ2014"/>
      <c r="CR2014"/>
      <c r="CS2014" s="1060"/>
      <c r="CT2014" s="1060"/>
      <c r="CU2014" s="1060"/>
      <c r="CV2014" s="1060"/>
      <c r="CW2014" s="1060"/>
      <c r="CX2014" s="1060"/>
    </row>
    <row r="2015" spans="35:102" ht="15" customHeight="1" x14ac:dyDescent="0.3">
      <c r="AI2015" s="1774">
        <v>48001950402</v>
      </c>
      <c r="AJ2015" s="1993" t="s">
        <v>1726</v>
      </c>
      <c r="AK2015" s="1993">
        <v>82938</v>
      </c>
      <c r="AL2015" s="1994" t="s">
        <v>1729</v>
      </c>
      <c r="AM2015" s="1994">
        <v>22.9</v>
      </c>
      <c r="AN2015" s="1993" t="s">
        <v>193</v>
      </c>
      <c r="BX2015"/>
      <c r="BY2015"/>
      <c r="BZ2015"/>
      <c r="CA2015"/>
      <c r="CB2015"/>
      <c r="CD2015" s="1060"/>
      <c r="CE2015" s="1286"/>
      <c r="CF2015" s="1060"/>
      <c r="CG2015" s="1060"/>
      <c r="CH2015" s="1060"/>
      <c r="CK2015" s="1645"/>
      <c r="CL2015" s="1645"/>
      <c r="CM2015" s="1645"/>
      <c r="CN2015"/>
      <c r="CO2015"/>
      <c r="CP2015"/>
      <c r="CQ2015"/>
      <c r="CR2015"/>
      <c r="CS2015" s="1060"/>
      <c r="CT2015" s="1060"/>
      <c r="CU2015" s="1060"/>
      <c r="CV2015" s="1060"/>
      <c r="CW2015" s="1060"/>
      <c r="CX2015" s="1060"/>
    </row>
    <row r="2016" spans="35:102" ht="15" customHeight="1" x14ac:dyDescent="0.3">
      <c r="AI2016" s="1996">
        <v>48001950500</v>
      </c>
      <c r="AJ2016" s="1997" t="s">
        <v>1726</v>
      </c>
      <c r="AK2016" s="1997">
        <v>32189</v>
      </c>
      <c r="AL2016" s="1998" t="s">
        <v>1730</v>
      </c>
      <c r="AM2016" s="1998">
        <v>25.1</v>
      </c>
      <c r="AN2016" s="1997" t="s">
        <v>193</v>
      </c>
      <c r="BX2016"/>
      <c r="BY2016"/>
      <c r="BZ2016"/>
      <c r="CA2016"/>
      <c r="CB2016"/>
      <c r="CD2016" s="1060"/>
      <c r="CE2016" s="1286"/>
      <c r="CF2016" s="1060"/>
      <c r="CG2016" s="1060"/>
      <c r="CH2016" s="1060"/>
      <c r="CK2016" s="1645"/>
      <c r="CL2016" s="1645"/>
      <c r="CM2016" s="1645"/>
      <c r="CN2016"/>
      <c r="CO2016"/>
      <c r="CP2016"/>
      <c r="CQ2016"/>
      <c r="CR2016"/>
      <c r="CS2016" s="1060"/>
      <c r="CT2016" s="1060"/>
      <c r="CU2016" s="1060"/>
      <c r="CV2016" s="1060"/>
      <c r="CW2016" s="1060"/>
      <c r="CX2016" s="1060"/>
    </row>
    <row r="2017" spans="35:102" ht="15" customHeight="1" x14ac:dyDescent="0.3">
      <c r="AI2017" s="1774">
        <v>48001950600</v>
      </c>
      <c r="AJ2017" s="1993" t="s">
        <v>1726</v>
      </c>
      <c r="AK2017" s="1993">
        <v>40025</v>
      </c>
      <c r="AL2017" s="1994" t="s">
        <v>1728</v>
      </c>
      <c r="AM2017" s="1994">
        <v>11.2</v>
      </c>
      <c r="AN2017" s="1993" t="s">
        <v>192</v>
      </c>
      <c r="BX2017"/>
      <c r="BY2017"/>
      <c r="BZ2017"/>
      <c r="CA2017"/>
      <c r="CB2017"/>
      <c r="CD2017" s="1060"/>
      <c r="CE2017" s="1286"/>
      <c r="CF2017" s="1060"/>
      <c r="CG2017" s="1060"/>
      <c r="CH2017" s="1060"/>
      <c r="CK2017" s="1645"/>
      <c r="CL2017" s="1645"/>
      <c r="CM2017" s="1645"/>
      <c r="CN2017"/>
      <c r="CO2017"/>
      <c r="CP2017"/>
      <c r="CQ2017"/>
      <c r="CR2017"/>
      <c r="CS2017" s="1060"/>
      <c r="CT2017" s="1060"/>
      <c r="CU2017" s="1060"/>
      <c r="CV2017" s="1060"/>
      <c r="CW2017" s="1060"/>
      <c r="CX2017" s="1060"/>
    </row>
    <row r="2018" spans="35:102" ht="15" customHeight="1" x14ac:dyDescent="0.3">
      <c r="AI2018" s="1996">
        <v>48001950700</v>
      </c>
      <c r="AJ2018" s="1997" t="s">
        <v>1726</v>
      </c>
      <c r="AK2018" s="1997">
        <v>29194</v>
      </c>
      <c r="AL2018" s="1998" t="s">
        <v>1730</v>
      </c>
      <c r="AM2018" s="1998">
        <v>28.7</v>
      </c>
      <c r="AN2018" s="1997" t="s">
        <v>193</v>
      </c>
      <c r="BX2018"/>
      <c r="BY2018"/>
      <c r="BZ2018"/>
      <c r="CA2018"/>
      <c r="CB2018"/>
      <c r="CD2018" s="1060"/>
      <c r="CE2018" s="1286"/>
      <c r="CF2018" s="1060"/>
      <c r="CG2018" s="1060"/>
      <c r="CH2018" s="1060"/>
      <c r="CK2018" s="1645"/>
      <c r="CL2018" s="1645"/>
      <c r="CM2018" s="1645"/>
      <c r="CN2018"/>
      <c r="CO2018"/>
      <c r="CP2018"/>
      <c r="CQ2018"/>
      <c r="CR2018"/>
      <c r="CS2018" s="1060"/>
      <c r="CT2018" s="1060"/>
      <c r="CU2018" s="1060"/>
      <c r="CV2018" s="1060"/>
      <c r="CW2018" s="1060"/>
      <c r="CX2018" s="1060"/>
    </row>
    <row r="2019" spans="35:102" ht="15" customHeight="1" x14ac:dyDescent="0.3">
      <c r="AI2019" s="1774">
        <v>48001950800</v>
      </c>
      <c r="AJ2019" s="1993" t="s">
        <v>1726</v>
      </c>
      <c r="AK2019" s="1993">
        <v>57125</v>
      </c>
      <c r="AL2019" s="1994" t="s">
        <v>1729</v>
      </c>
      <c r="AM2019" s="1994">
        <v>23</v>
      </c>
      <c r="AN2019" s="1993" t="s">
        <v>193</v>
      </c>
      <c r="BX2019"/>
      <c r="BY2019"/>
      <c r="BZ2019"/>
      <c r="CA2019"/>
      <c r="CB2019"/>
      <c r="CD2019" s="1060"/>
      <c r="CE2019" s="1286"/>
      <c r="CF2019" s="1060"/>
      <c r="CG2019" s="1060"/>
      <c r="CH2019" s="1060"/>
      <c r="CK2019" s="1645"/>
      <c r="CL2019" s="1645"/>
      <c r="CM2019" s="1645"/>
      <c r="CN2019"/>
      <c r="CO2019"/>
      <c r="CP2019"/>
      <c r="CQ2019"/>
      <c r="CR2019"/>
      <c r="CS2019" s="1060"/>
      <c r="CT2019" s="1060"/>
      <c r="CU2019" s="1060"/>
      <c r="CV2019" s="1060"/>
      <c r="CW2019" s="1060"/>
      <c r="CX2019" s="1060"/>
    </row>
    <row r="2020" spans="35:102" ht="15" customHeight="1" x14ac:dyDescent="0.3">
      <c r="AI2020" s="1996">
        <v>48001950901</v>
      </c>
      <c r="AJ2020" s="1997" t="s">
        <v>1726</v>
      </c>
      <c r="AK2020" s="1997">
        <v>41894</v>
      </c>
      <c r="AL2020" s="1998" t="s">
        <v>1728</v>
      </c>
      <c r="AM2020" s="1998">
        <v>11.4</v>
      </c>
      <c r="AN2020" s="1997" t="s">
        <v>192</v>
      </c>
      <c r="BX2020"/>
      <c r="BY2020"/>
      <c r="BZ2020"/>
      <c r="CA2020"/>
      <c r="CB2020"/>
      <c r="CD2020" s="1060"/>
      <c r="CE2020" s="1286"/>
      <c r="CF2020" s="1060"/>
      <c r="CG2020" s="1060"/>
      <c r="CH2020" s="1060"/>
      <c r="CK2020" s="1645"/>
      <c r="CL2020" s="1645"/>
      <c r="CM2020" s="1645"/>
      <c r="CN2020"/>
      <c r="CO2020"/>
      <c r="CP2020"/>
      <c r="CQ2020"/>
      <c r="CR2020"/>
      <c r="CS2020" s="1060"/>
      <c r="CT2020" s="1060"/>
      <c r="CU2020" s="1060"/>
      <c r="CV2020" s="1060"/>
      <c r="CW2020" s="1060"/>
      <c r="CX2020" s="1060"/>
    </row>
    <row r="2021" spans="35:102" ht="15" customHeight="1" x14ac:dyDescent="0.3">
      <c r="AI2021" s="1774">
        <v>48001950902</v>
      </c>
      <c r="AJ2021" s="1993" t="s">
        <v>1726</v>
      </c>
      <c r="AK2021" s="1993">
        <v>37768</v>
      </c>
      <c r="AL2021" s="1994" t="s">
        <v>1728</v>
      </c>
      <c r="AM2021" s="1994">
        <v>12</v>
      </c>
      <c r="AN2021" s="1993" t="s">
        <v>192</v>
      </c>
      <c r="BX2021"/>
      <c r="BY2021"/>
      <c r="BZ2021"/>
      <c r="CA2021"/>
      <c r="CB2021"/>
      <c r="CD2021" s="1060"/>
      <c r="CE2021" s="1286"/>
      <c r="CF2021" s="1060"/>
      <c r="CG2021" s="1060"/>
      <c r="CH2021" s="1060"/>
      <c r="CK2021" s="1645"/>
      <c r="CL2021" s="1645"/>
      <c r="CM2021" s="1645"/>
      <c r="CN2021"/>
      <c r="CO2021"/>
      <c r="CP2021"/>
      <c r="CQ2021"/>
      <c r="CR2021"/>
      <c r="CS2021" s="1060"/>
      <c r="CT2021" s="1060"/>
      <c r="CU2021" s="1060"/>
      <c r="CV2021" s="1060"/>
      <c r="CW2021" s="1060"/>
      <c r="CX2021" s="1060"/>
    </row>
    <row r="2022" spans="35:102" ht="15" customHeight="1" x14ac:dyDescent="0.3">
      <c r="AI2022" s="1996">
        <v>48001951000</v>
      </c>
      <c r="AJ2022" s="1997" t="s">
        <v>1726</v>
      </c>
      <c r="AK2022" s="1997">
        <v>43604</v>
      </c>
      <c r="AL2022" s="1998" t="s">
        <v>1728</v>
      </c>
      <c r="AM2022" s="1998">
        <v>11.8</v>
      </c>
      <c r="AN2022" s="1997" t="s">
        <v>192</v>
      </c>
      <c r="BX2022"/>
      <c r="BY2022"/>
      <c r="BZ2022"/>
      <c r="CA2022"/>
      <c r="CB2022"/>
      <c r="CD2022" s="1060"/>
      <c r="CE2022" s="1286"/>
      <c r="CF2022" s="1060"/>
      <c r="CG2022" s="1060"/>
      <c r="CH2022" s="1060"/>
      <c r="CK2022" s="1645"/>
      <c r="CL2022" s="1645"/>
      <c r="CM2022" s="1645"/>
      <c r="CN2022"/>
      <c r="CO2022"/>
      <c r="CP2022"/>
      <c r="CQ2022"/>
      <c r="CR2022"/>
      <c r="CS2022" s="1060"/>
      <c r="CT2022" s="1060"/>
      <c r="CU2022" s="1060"/>
      <c r="CV2022" s="1060"/>
      <c r="CW2022" s="1060"/>
      <c r="CX2022" s="1060"/>
    </row>
    <row r="2023" spans="35:102" ht="15" customHeight="1" x14ac:dyDescent="0.3">
      <c r="AI2023" s="1774">
        <v>48001951100</v>
      </c>
      <c r="AJ2023" s="1993" t="s">
        <v>1726</v>
      </c>
      <c r="AK2023" s="1993">
        <v>49292</v>
      </c>
      <c r="AL2023" s="1994" t="s">
        <v>1727</v>
      </c>
      <c r="AM2023" s="1994">
        <v>9.5</v>
      </c>
      <c r="AN2023" s="1993" t="s">
        <v>192</v>
      </c>
      <c r="BX2023"/>
      <c r="BY2023"/>
      <c r="BZ2023"/>
      <c r="CA2023"/>
      <c r="CB2023"/>
      <c r="CD2023" s="1060"/>
      <c r="CE2023" s="1286"/>
      <c r="CF2023" s="1060"/>
      <c r="CG2023" s="1060"/>
      <c r="CH2023" s="1060"/>
      <c r="CK2023" s="1645"/>
      <c r="CL2023" s="1645"/>
      <c r="CM2023" s="1645"/>
      <c r="CN2023"/>
      <c r="CO2023"/>
      <c r="CP2023"/>
      <c r="CQ2023"/>
      <c r="CR2023"/>
      <c r="CS2023" s="1060"/>
      <c r="CT2023" s="1060"/>
      <c r="CU2023" s="1060"/>
      <c r="CV2023" s="1060"/>
      <c r="CW2023" s="1060"/>
      <c r="CX2023" s="1060"/>
    </row>
    <row r="2024" spans="35:102" ht="15" customHeight="1" x14ac:dyDescent="0.3">
      <c r="AI2024" s="1996">
        <v>48037010100</v>
      </c>
      <c r="AJ2024" s="1997" t="s">
        <v>1748</v>
      </c>
      <c r="AK2024" s="1997">
        <v>35560</v>
      </c>
      <c r="AL2024" s="1998" t="s">
        <v>1730</v>
      </c>
      <c r="AM2024" s="1998">
        <v>32</v>
      </c>
      <c r="AN2024" s="1997" t="s">
        <v>193</v>
      </c>
      <c r="BX2024"/>
      <c r="BY2024"/>
      <c r="BZ2024"/>
      <c r="CA2024"/>
      <c r="CB2024"/>
      <c r="CD2024" s="1060"/>
      <c r="CE2024" s="1286"/>
      <c r="CF2024" s="1060"/>
      <c r="CG2024" s="1060"/>
      <c r="CH2024" s="1060"/>
      <c r="CK2024" s="1645"/>
      <c r="CL2024" s="1645"/>
      <c r="CM2024" s="1645"/>
      <c r="CN2024"/>
      <c r="CO2024"/>
      <c r="CP2024"/>
      <c r="CQ2024"/>
      <c r="CR2024"/>
      <c r="CS2024" s="1060"/>
      <c r="CT2024" s="1060"/>
      <c r="CU2024" s="1060"/>
      <c r="CV2024" s="1060"/>
      <c r="CW2024" s="1060"/>
      <c r="CX2024" s="1060"/>
    </row>
    <row r="2025" spans="35:102" ht="15" customHeight="1" x14ac:dyDescent="0.3">
      <c r="AI2025" s="1774">
        <v>48037010400</v>
      </c>
      <c r="AJ2025" s="1993" t="s">
        <v>1748</v>
      </c>
      <c r="AK2025" s="1993">
        <v>21345</v>
      </c>
      <c r="AL2025" s="1994" t="s">
        <v>1730</v>
      </c>
      <c r="AM2025" s="1994">
        <v>46.3</v>
      </c>
      <c r="AN2025" s="1993" t="s">
        <v>193</v>
      </c>
      <c r="BX2025"/>
      <c r="BY2025"/>
      <c r="BZ2025"/>
      <c r="CA2025"/>
      <c r="CB2025"/>
      <c r="CD2025" s="1060"/>
      <c r="CE2025" s="1286"/>
      <c r="CF2025" s="1060"/>
      <c r="CG2025" s="1060"/>
      <c r="CH2025" s="1060"/>
      <c r="CK2025" s="1645"/>
      <c r="CL2025" s="1645"/>
      <c r="CM2025" s="1645"/>
      <c r="CN2025"/>
      <c r="CO2025"/>
      <c r="CP2025"/>
      <c r="CQ2025"/>
      <c r="CR2025"/>
      <c r="CS2025" s="1060"/>
      <c r="CT2025" s="1060"/>
      <c r="CU2025" s="1060"/>
      <c r="CV2025" s="1060"/>
      <c r="CW2025" s="1060"/>
      <c r="CX2025" s="1060"/>
    </row>
    <row r="2026" spans="35:102" ht="15" customHeight="1" x14ac:dyDescent="0.3">
      <c r="AI2026" s="1996">
        <v>48037010500</v>
      </c>
      <c r="AJ2026" s="1997" t="s">
        <v>1748</v>
      </c>
      <c r="AK2026" s="1997">
        <v>17353</v>
      </c>
      <c r="AL2026" s="1998" t="s">
        <v>1730</v>
      </c>
      <c r="AM2026" s="1998">
        <v>49.8</v>
      </c>
      <c r="AN2026" s="1997" t="s">
        <v>193</v>
      </c>
      <c r="BX2026"/>
      <c r="BY2026"/>
      <c r="BZ2026"/>
      <c r="CA2026"/>
      <c r="CB2026"/>
      <c r="CD2026" s="1060"/>
      <c r="CE2026" s="1286"/>
      <c r="CF2026" s="1060"/>
      <c r="CG2026" s="1060"/>
      <c r="CH2026" s="1060"/>
      <c r="CK2026" s="1645"/>
      <c r="CL2026" s="1645"/>
      <c r="CM2026" s="1645"/>
      <c r="CN2026"/>
      <c r="CO2026"/>
      <c r="CP2026"/>
      <c r="CQ2026"/>
      <c r="CR2026"/>
      <c r="CS2026" s="1060"/>
      <c r="CT2026" s="1060"/>
      <c r="CU2026" s="1060"/>
      <c r="CV2026" s="1060"/>
      <c r="CW2026" s="1060"/>
      <c r="CX2026" s="1060"/>
    </row>
    <row r="2027" spans="35:102" ht="15" customHeight="1" x14ac:dyDescent="0.3">
      <c r="AI2027" s="1774">
        <v>48037010600</v>
      </c>
      <c r="AJ2027" s="1993" t="s">
        <v>1748</v>
      </c>
      <c r="AK2027" s="1993">
        <v>23971</v>
      </c>
      <c r="AL2027" s="1994" t="s">
        <v>1730</v>
      </c>
      <c r="AM2027" s="1994">
        <v>30.5</v>
      </c>
      <c r="AN2027" s="1993" t="s">
        <v>193</v>
      </c>
      <c r="BX2027"/>
      <c r="BY2027"/>
      <c r="BZ2027"/>
      <c r="CA2027"/>
      <c r="CB2027"/>
      <c r="CD2027" s="1060"/>
      <c r="CE2027" s="1286"/>
      <c r="CF2027" s="1060"/>
      <c r="CG2027" s="1060"/>
      <c r="CH2027" s="1060"/>
      <c r="CK2027" s="1645"/>
      <c r="CL2027" s="1645"/>
      <c r="CM2027" s="1645"/>
      <c r="CN2027"/>
      <c r="CO2027"/>
      <c r="CP2027"/>
      <c r="CQ2027"/>
      <c r="CR2027"/>
      <c r="CS2027" s="1060"/>
      <c r="CT2027" s="1060"/>
      <c r="CU2027" s="1060"/>
      <c r="CV2027" s="1060"/>
      <c r="CW2027" s="1060"/>
      <c r="CX2027" s="1060"/>
    </row>
    <row r="2028" spans="35:102" ht="15" customHeight="1" x14ac:dyDescent="0.3">
      <c r="AI2028" s="1996">
        <v>48037010700</v>
      </c>
      <c r="AJ2028" s="1997" t="s">
        <v>1748</v>
      </c>
      <c r="AK2028" s="1997">
        <v>40787</v>
      </c>
      <c r="AL2028" s="1998" t="s">
        <v>1728</v>
      </c>
      <c r="AM2028" s="1998">
        <v>29.3</v>
      </c>
      <c r="AN2028" s="1997" t="s">
        <v>193</v>
      </c>
      <c r="BX2028"/>
      <c r="BY2028"/>
      <c r="BZ2028"/>
      <c r="CA2028"/>
      <c r="CB2028"/>
      <c r="CD2028" s="1060"/>
      <c r="CE2028" s="1286"/>
      <c r="CF2028" s="1060"/>
      <c r="CG2028" s="1060"/>
      <c r="CH2028" s="1060"/>
      <c r="CK2028" s="1645"/>
      <c r="CL2028" s="1645"/>
      <c r="CM2028" s="1645"/>
      <c r="CN2028"/>
      <c r="CO2028"/>
      <c r="CP2028"/>
      <c r="CQ2028"/>
      <c r="CR2028"/>
      <c r="CS2028" s="1060"/>
      <c r="CT2028" s="1060"/>
      <c r="CU2028" s="1060"/>
      <c r="CV2028" s="1060"/>
      <c r="CW2028" s="1060"/>
      <c r="CX2028" s="1060"/>
    </row>
    <row r="2029" spans="35:102" ht="15" customHeight="1" x14ac:dyDescent="0.3">
      <c r="AI2029" s="1774">
        <v>48037010800</v>
      </c>
      <c r="AJ2029" s="1993" t="s">
        <v>1748</v>
      </c>
      <c r="AK2029" s="1993">
        <v>26818</v>
      </c>
      <c r="AL2029" s="1994" t="s">
        <v>1730</v>
      </c>
      <c r="AM2029" s="1994">
        <v>28.7</v>
      </c>
      <c r="AN2029" s="1993" t="s">
        <v>193</v>
      </c>
      <c r="BX2029"/>
      <c r="BY2029"/>
      <c r="BZ2029"/>
      <c r="CA2029"/>
      <c r="CB2029"/>
      <c r="CD2029" s="1060"/>
      <c r="CE2029" s="1286"/>
      <c r="CF2029" s="1060"/>
      <c r="CG2029" s="1060"/>
      <c r="CH2029" s="1060"/>
      <c r="CK2029" s="1645"/>
      <c r="CL2029" s="1645"/>
      <c r="CM2029" s="1645"/>
      <c r="CN2029"/>
      <c r="CO2029"/>
      <c r="CP2029"/>
      <c r="CQ2029"/>
      <c r="CR2029"/>
      <c r="CS2029" s="1060"/>
      <c r="CT2029" s="1060"/>
      <c r="CU2029" s="1060"/>
      <c r="CV2029" s="1060"/>
      <c r="CW2029" s="1060"/>
      <c r="CX2029" s="1060"/>
    </row>
    <row r="2030" spans="35:102" ht="15" customHeight="1" x14ac:dyDescent="0.3">
      <c r="AI2030" s="1996">
        <v>48037010901</v>
      </c>
      <c r="AJ2030" s="1997" t="s">
        <v>1748</v>
      </c>
      <c r="AK2030" s="1997">
        <v>75539</v>
      </c>
      <c r="AL2030" s="1998" t="s">
        <v>1729</v>
      </c>
      <c r="AM2030" s="1998">
        <v>5</v>
      </c>
      <c r="AN2030" s="1997" t="s">
        <v>192</v>
      </c>
      <c r="BX2030"/>
      <c r="BY2030"/>
      <c r="BZ2030"/>
      <c r="CA2030"/>
      <c r="CB2030"/>
      <c r="CD2030" s="1060"/>
      <c r="CE2030" s="1286"/>
      <c r="CF2030" s="1060"/>
      <c r="CG2030" s="1060"/>
      <c r="CH2030" s="1060"/>
      <c r="CK2030" s="1645"/>
      <c r="CL2030" s="1645"/>
      <c r="CM2030" s="1645"/>
      <c r="CN2030"/>
      <c r="CO2030"/>
      <c r="CP2030"/>
      <c r="CQ2030"/>
      <c r="CR2030"/>
      <c r="CS2030" s="1060"/>
      <c r="CT2030" s="1060"/>
      <c r="CU2030" s="1060"/>
      <c r="CV2030" s="1060"/>
      <c r="CW2030" s="1060"/>
      <c r="CX2030" s="1060"/>
    </row>
    <row r="2031" spans="35:102" ht="15" customHeight="1" x14ac:dyDescent="0.3">
      <c r="AI2031" s="1774">
        <v>48037010902</v>
      </c>
      <c r="AJ2031" s="1993" t="s">
        <v>1748</v>
      </c>
      <c r="AK2031" s="1993">
        <v>46090</v>
      </c>
      <c r="AL2031" s="1994" t="s">
        <v>1727</v>
      </c>
      <c r="AM2031" s="1994">
        <v>13.6</v>
      </c>
      <c r="AN2031" s="1993" t="s">
        <v>192</v>
      </c>
      <c r="BX2031"/>
      <c r="BY2031"/>
      <c r="BZ2031"/>
      <c r="CA2031"/>
      <c r="CB2031"/>
      <c r="CD2031" s="1060"/>
      <c r="CE2031" s="1286"/>
      <c r="CF2031" s="1060"/>
      <c r="CG2031" s="1060"/>
      <c r="CH2031" s="1060"/>
      <c r="CK2031" s="1645"/>
      <c r="CL2031" s="1645"/>
      <c r="CM2031" s="1645"/>
      <c r="CN2031"/>
      <c r="CO2031"/>
      <c r="CP2031"/>
      <c r="CQ2031"/>
      <c r="CR2031"/>
      <c r="CS2031" s="1060"/>
      <c r="CT2031" s="1060"/>
      <c r="CU2031" s="1060"/>
      <c r="CV2031" s="1060"/>
      <c r="CW2031" s="1060"/>
      <c r="CX2031" s="1060"/>
    </row>
    <row r="2032" spans="35:102" ht="15" customHeight="1" x14ac:dyDescent="0.3">
      <c r="AI2032" s="1996">
        <v>48037011000</v>
      </c>
      <c r="AJ2032" s="1997" t="s">
        <v>1748</v>
      </c>
      <c r="AK2032" s="1997">
        <v>48117</v>
      </c>
      <c r="AL2032" s="1998" t="s">
        <v>1727</v>
      </c>
      <c r="AM2032" s="1998">
        <v>21.3</v>
      </c>
      <c r="AN2032" s="1997" t="s">
        <v>193</v>
      </c>
      <c r="BX2032"/>
      <c r="BY2032"/>
      <c r="BZ2032"/>
      <c r="CA2032"/>
      <c r="CB2032"/>
      <c r="CD2032" s="1060"/>
      <c r="CE2032" s="1286"/>
      <c r="CF2032" s="1060"/>
      <c r="CG2032" s="1060"/>
      <c r="CH2032" s="1060"/>
      <c r="CK2032" s="1645"/>
      <c r="CL2032" s="1645"/>
      <c r="CM2032" s="1645"/>
      <c r="CN2032"/>
      <c r="CO2032"/>
      <c r="CP2032"/>
      <c r="CQ2032"/>
      <c r="CR2032"/>
      <c r="CS2032" s="1060"/>
      <c r="CT2032" s="1060"/>
      <c r="CU2032" s="1060"/>
      <c r="CV2032" s="1060"/>
      <c r="CW2032" s="1060"/>
      <c r="CX2032" s="1060"/>
    </row>
    <row r="2033" spans="35:102" ht="15" customHeight="1" x14ac:dyDescent="0.3">
      <c r="AI2033" s="1774">
        <v>48037011100</v>
      </c>
      <c r="AJ2033" s="1993" t="s">
        <v>1748</v>
      </c>
      <c r="AK2033" s="1993">
        <v>60280</v>
      </c>
      <c r="AL2033" s="1994" t="s">
        <v>1729</v>
      </c>
      <c r="AM2033" s="1994">
        <v>7.4</v>
      </c>
      <c r="AN2033" s="1993" t="s">
        <v>192</v>
      </c>
      <c r="BX2033"/>
      <c r="BY2033"/>
      <c r="BZ2033"/>
      <c r="CA2033"/>
      <c r="CB2033"/>
      <c r="CD2033" s="1060"/>
      <c r="CE2033" s="1286"/>
      <c r="CF2033" s="1060"/>
      <c r="CG2033" s="1060"/>
      <c r="CH2033" s="1060"/>
      <c r="CK2033" s="1645"/>
      <c r="CL2033" s="1645"/>
      <c r="CM2033" s="1645"/>
      <c r="CN2033"/>
      <c r="CO2033"/>
      <c r="CP2033"/>
      <c r="CQ2033"/>
      <c r="CR2033"/>
      <c r="CS2033" s="1060"/>
      <c r="CT2033" s="1060"/>
      <c r="CU2033" s="1060"/>
      <c r="CV2033" s="1060"/>
      <c r="CW2033" s="1060"/>
      <c r="CX2033" s="1060"/>
    </row>
    <row r="2034" spans="35:102" ht="15" customHeight="1" x14ac:dyDescent="0.3">
      <c r="AI2034" s="1996">
        <v>48037011200</v>
      </c>
      <c r="AJ2034" s="1997" t="s">
        <v>1748</v>
      </c>
      <c r="AK2034" s="1997">
        <v>91118</v>
      </c>
      <c r="AL2034" s="1998" t="s">
        <v>1729</v>
      </c>
      <c r="AM2034" s="1998">
        <v>7.3</v>
      </c>
      <c r="AN2034" s="1997" t="s">
        <v>192</v>
      </c>
      <c r="BX2034"/>
      <c r="BY2034"/>
      <c r="BZ2034"/>
      <c r="CA2034"/>
      <c r="CB2034"/>
      <c r="CD2034" s="1060"/>
      <c r="CE2034" s="1286"/>
      <c r="CF2034" s="1060"/>
      <c r="CG2034" s="1060"/>
      <c r="CH2034" s="1060"/>
      <c r="CK2034" s="1645"/>
      <c r="CL2034" s="1645"/>
      <c r="CM2034" s="1645"/>
      <c r="CN2034"/>
      <c r="CO2034"/>
      <c r="CP2034"/>
      <c r="CQ2034"/>
      <c r="CR2034"/>
      <c r="CS2034" s="1060"/>
      <c r="CT2034" s="1060"/>
      <c r="CU2034" s="1060"/>
      <c r="CV2034" s="1060"/>
      <c r="CW2034" s="1060"/>
      <c r="CX2034" s="1060"/>
    </row>
    <row r="2035" spans="35:102" ht="15" customHeight="1" x14ac:dyDescent="0.3">
      <c r="AI2035" s="1774">
        <v>48037011300</v>
      </c>
      <c r="AJ2035" s="1993" t="s">
        <v>1748</v>
      </c>
      <c r="AK2035" s="1993">
        <v>44915</v>
      </c>
      <c r="AL2035" s="1994" t="s">
        <v>1728</v>
      </c>
      <c r="AM2035" s="1994">
        <v>17.3</v>
      </c>
      <c r="AN2035" s="1993" t="s">
        <v>192</v>
      </c>
      <c r="BX2035"/>
      <c r="BY2035"/>
      <c r="BZ2035"/>
      <c r="CA2035"/>
      <c r="CB2035"/>
      <c r="CD2035" s="1060"/>
      <c r="CE2035" s="1286"/>
      <c r="CF2035" s="1060"/>
      <c r="CG2035" s="1060"/>
      <c r="CH2035" s="1060"/>
      <c r="CK2035" s="1645"/>
      <c r="CL2035" s="1645"/>
      <c r="CM2035" s="1645"/>
      <c r="CN2035"/>
      <c r="CO2035"/>
      <c r="CP2035"/>
      <c r="CQ2035"/>
      <c r="CR2035"/>
      <c r="CS2035" s="1060"/>
      <c r="CT2035" s="1060"/>
      <c r="CU2035" s="1060"/>
      <c r="CV2035" s="1060"/>
      <c r="CW2035" s="1060"/>
      <c r="CX2035" s="1060"/>
    </row>
    <row r="2036" spans="35:102" ht="15" customHeight="1" x14ac:dyDescent="0.3">
      <c r="AI2036" s="1996">
        <v>48037011401</v>
      </c>
      <c r="AJ2036" s="1997" t="s">
        <v>1748</v>
      </c>
      <c r="AK2036" s="1997">
        <v>47077</v>
      </c>
      <c r="AL2036" s="1998" t="s">
        <v>1727</v>
      </c>
      <c r="AM2036" s="1998">
        <v>9.4</v>
      </c>
      <c r="AN2036" s="1997" t="s">
        <v>192</v>
      </c>
      <c r="BX2036"/>
      <c r="BY2036"/>
      <c r="BZ2036"/>
      <c r="CA2036"/>
      <c r="CB2036"/>
      <c r="CD2036" s="1060"/>
      <c r="CE2036" s="1286"/>
      <c r="CF2036" s="1060"/>
      <c r="CG2036" s="1060"/>
      <c r="CH2036" s="1060"/>
      <c r="CK2036" s="1645"/>
      <c r="CL2036" s="1645"/>
      <c r="CM2036" s="1645"/>
      <c r="CN2036"/>
      <c r="CO2036"/>
      <c r="CP2036"/>
      <c r="CQ2036"/>
      <c r="CR2036"/>
      <c r="CS2036" s="1060"/>
      <c r="CT2036" s="1060"/>
      <c r="CU2036" s="1060"/>
      <c r="CV2036" s="1060"/>
      <c r="CW2036" s="1060"/>
      <c r="CX2036" s="1060"/>
    </row>
    <row r="2037" spans="35:102" ht="15" customHeight="1" x14ac:dyDescent="0.3">
      <c r="AI2037" s="1774">
        <v>48037011402</v>
      </c>
      <c r="AJ2037" s="1993" t="s">
        <v>1748</v>
      </c>
      <c r="AK2037" s="1993">
        <v>39818</v>
      </c>
      <c r="AL2037" s="1994" t="s">
        <v>1728</v>
      </c>
      <c r="AM2037" s="1994">
        <v>14.2</v>
      </c>
      <c r="AN2037" s="1993" t="s">
        <v>192</v>
      </c>
      <c r="BX2037"/>
      <c r="BY2037"/>
      <c r="BZ2037"/>
      <c r="CA2037"/>
      <c r="CB2037"/>
      <c r="CD2037" s="1060"/>
      <c r="CE2037" s="1286"/>
      <c r="CF2037" s="1060"/>
      <c r="CG2037" s="1060"/>
      <c r="CH2037" s="1060"/>
      <c r="CK2037" s="1645"/>
      <c r="CL2037" s="1645"/>
      <c r="CM2037" s="1645"/>
      <c r="CN2037"/>
      <c r="CO2037"/>
      <c r="CP2037"/>
      <c r="CQ2037"/>
      <c r="CR2037"/>
      <c r="CS2037" s="1060"/>
      <c r="CT2037" s="1060"/>
      <c r="CU2037" s="1060"/>
      <c r="CV2037" s="1060"/>
      <c r="CW2037" s="1060"/>
      <c r="CX2037" s="1060"/>
    </row>
    <row r="2038" spans="35:102" ht="15" customHeight="1" x14ac:dyDescent="0.3">
      <c r="AI2038" s="1996">
        <v>48037011501</v>
      </c>
      <c r="AJ2038" s="1997" t="s">
        <v>1748</v>
      </c>
      <c r="AK2038" s="1997">
        <v>62000</v>
      </c>
      <c r="AL2038" s="1998" t="s">
        <v>1729</v>
      </c>
      <c r="AM2038" s="1998">
        <v>7.8</v>
      </c>
      <c r="AN2038" s="1997" t="s">
        <v>192</v>
      </c>
      <c r="BX2038"/>
      <c r="BY2038"/>
      <c r="BZ2038"/>
      <c r="CA2038"/>
      <c r="CB2038"/>
      <c r="CD2038" s="1060"/>
      <c r="CE2038" s="1286"/>
      <c r="CF2038" s="1060"/>
      <c r="CG2038" s="1060"/>
      <c r="CH2038" s="1060"/>
      <c r="CK2038" s="1645"/>
      <c r="CL2038" s="1645"/>
      <c r="CM2038" s="1645"/>
      <c r="CN2038"/>
      <c r="CO2038"/>
      <c r="CP2038"/>
      <c r="CQ2038"/>
      <c r="CR2038"/>
      <c r="CS2038" s="1060"/>
      <c r="CT2038" s="1060"/>
      <c r="CU2038" s="1060"/>
      <c r="CV2038" s="1060"/>
      <c r="CW2038" s="1060"/>
      <c r="CX2038" s="1060"/>
    </row>
    <row r="2039" spans="35:102" ht="15" customHeight="1" x14ac:dyDescent="0.3">
      <c r="AI2039" s="1774">
        <v>48037011502</v>
      </c>
      <c r="AJ2039" s="1993" t="s">
        <v>1748</v>
      </c>
      <c r="AK2039" s="1993">
        <v>28349</v>
      </c>
      <c r="AL2039" s="1994" t="s">
        <v>1730</v>
      </c>
      <c r="AM2039" s="1994">
        <v>29.4</v>
      </c>
      <c r="AN2039" s="1993" t="s">
        <v>193</v>
      </c>
      <c r="BX2039"/>
      <c r="BY2039"/>
      <c r="BZ2039"/>
      <c r="CA2039"/>
      <c r="CB2039"/>
      <c r="CD2039" s="1060"/>
      <c r="CE2039" s="1286"/>
      <c r="CF2039" s="1060"/>
      <c r="CG2039" s="1060"/>
      <c r="CH2039" s="1060"/>
      <c r="CK2039" s="1645"/>
      <c r="CL2039" s="1645"/>
      <c r="CM2039" s="1645"/>
      <c r="CN2039"/>
      <c r="CO2039"/>
      <c r="CP2039"/>
      <c r="CQ2039"/>
      <c r="CR2039"/>
      <c r="CS2039" s="1060"/>
      <c r="CT2039" s="1060"/>
      <c r="CU2039" s="1060"/>
      <c r="CV2039" s="1060"/>
      <c r="CW2039" s="1060"/>
      <c r="CX2039" s="1060"/>
    </row>
    <row r="2040" spans="35:102" ht="15" customHeight="1" x14ac:dyDescent="0.3">
      <c r="AI2040" s="1996">
        <v>48037011600</v>
      </c>
      <c r="AJ2040" s="1997" t="s">
        <v>1748</v>
      </c>
      <c r="AK2040" s="1997">
        <v>47188</v>
      </c>
      <c r="AL2040" s="1998" t="s">
        <v>1727</v>
      </c>
      <c r="AM2040" s="1998">
        <v>8.3000000000000007</v>
      </c>
      <c r="AN2040" s="1997" t="s">
        <v>192</v>
      </c>
      <c r="BX2040"/>
      <c r="BY2040"/>
      <c r="BZ2040"/>
      <c r="CA2040"/>
      <c r="CB2040"/>
      <c r="CD2040" s="1060"/>
      <c r="CE2040" s="1286"/>
      <c r="CF2040" s="1060"/>
      <c r="CG2040" s="1060"/>
      <c r="CH2040" s="1060"/>
      <c r="CK2040" s="1645"/>
      <c r="CL2040" s="1645"/>
      <c r="CM2040" s="1645"/>
      <c r="CN2040"/>
      <c r="CO2040"/>
      <c r="CP2040"/>
      <c r="CQ2040"/>
      <c r="CR2040"/>
      <c r="CS2040" s="1060"/>
      <c r="CT2040" s="1060"/>
      <c r="CU2040" s="1060"/>
      <c r="CV2040" s="1060"/>
      <c r="CW2040" s="1060"/>
      <c r="CX2040" s="1060"/>
    </row>
    <row r="2041" spans="35:102" ht="15" customHeight="1" x14ac:dyDescent="0.3">
      <c r="AI2041" s="1774">
        <v>48037011700</v>
      </c>
      <c r="AJ2041" s="1993" t="s">
        <v>1748</v>
      </c>
      <c r="AK2041" s="1993">
        <v>48098</v>
      </c>
      <c r="AL2041" s="1994" t="s">
        <v>1727</v>
      </c>
      <c r="AM2041" s="1994">
        <v>12.4</v>
      </c>
      <c r="AN2041" s="1993" t="s">
        <v>192</v>
      </c>
      <c r="BX2041"/>
      <c r="BY2041"/>
      <c r="BZ2041"/>
      <c r="CA2041"/>
      <c r="CB2041"/>
      <c r="CD2041" s="1060"/>
      <c r="CE2041" s="1286"/>
      <c r="CF2041" s="1060"/>
      <c r="CG2041" s="1060"/>
      <c r="CH2041" s="1060"/>
      <c r="CK2041" s="1645"/>
      <c r="CL2041" s="1645"/>
      <c r="CM2041" s="1645"/>
      <c r="CN2041"/>
      <c r="CO2041"/>
      <c r="CP2041"/>
      <c r="CQ2041"/>
      <c r="CR2041"/>
      <c r="CS2041" s="1060"/>
      <c r="CT2041" s="1060"/>
      <c r="CU2041" s="1060"/>
      <c r="CV2041" s="1060"/>
      <c r="CW2041" s="1060"/>
      <c r="CX2041" s="1060"/>
    </row>
    <row r="2042" spans="35:102" ht="15" customHeight="1" x14ac:dyDescent="0.3">
      <c r="AI2042" s="1996">
        <v>48063950101</v>
      </c>
      <c r="AJ2042" s="1997" t="s">
        <v>1761</v>
      </c>
      <c r="AK2042" s="1997">
        <v>45061</v>
      </c>
      <c r="AL2042" s="1998" t="s">
        <v>1728</v>
      </c>
      <c r="AM2042" s="1998">
        <v>18.7</v>
      </c>
      <c r="AN2042" s="1997" t="s">
        <v>192</v>
      </c>
      <c r="BX2042"/>
      <c r="BY2042"/>
      <c r="BZ2042"/>
      <c r="CA2042"/>
      <c r="CB2042"/>
      <c r="CD2042" s="1060"/>
      <c r="CE2042" s="1286"/>
      <c r="CF2042" s="1060"/>
      <c r="CG2042" s="1060"/>
      <c r="CH2042" s="1060"/>
      <c r="CK2042" s="1645"/>
      <c r="CL2042" s="1645"/>
      <c r="CM2042" s="1645"/>
      <c r="CN2042"/>
      <c r="CO2042"/>
      <c r="CP2042"/>
      <c r="CQ2042"/>
      <c r="CR2042"/>
      <c r="CS2042" s="1060"/>
      <c r="CT2042" s="1060"/>
      <c r="CU2042" s="1060"/>
      <c r="CV2042" s="1060"/>
      <c r="CW2042" s="1060"/>
      <c r="CX2042" s="1060"/>
    </row>
    <row r="2043" spans="35:102" ht="15" customHeight="1" x14ac:dyDescent="0.3">
      <c r="AI2043" s="1774">
        <v>48063950102</v>
      </c>
      <c r="AJ2043" s="1993" t="s">
        <v>1761</v>
      </c>
      <c r="AK2043" s="1993">
        <v>43438</v>
      </c>
      <c r="AL2043" s="1994" t="s">
        <v>1728</v>
      </c>
      <c r="AM2043" s="1994">
        <v>13</v>
      </c>
      <c r="AN2043" s="1993" t="s">
        <v>192</v>
      </c>
      <c r="BX2043"/>
      <c r="BY2043"/>
      <c r="BZ2043"/>
      <c r="CA2043"/>
      <c r="CB2043"/>
      <c r="CD2043" s="1060"/>
      <c r="CE2043" s="1286"/>
      <c r="CF2043" s="1060"/>
      <c r="CG2043" s="1060"/>
      <c r="CH2043" s="1060"/>
      <c r="CK2043" s="1645"/>
      <c r="CL2043" s="1645"/>
      <c r="CM2043" s="1645"/>
      <c r="CN2043"/>
      <c r="CO2043"/>
      <c r="CP2043"/>
      <c r="CQ2043"/>
      <c r="CR2043"/>
      <c r="CS2043" s="1060"/>
      <c r="CT2043" s="1060"/>
      <c r="CU2043" s="1060"/>
      <c r="CV2043" s="1060"/>
      <c r="CW2043" s="1060"/>
      <c r="CX2043" s="1060"/>
    </row>
    <row r="2044" spans="35:102" ht="15" customHeight="1" x14ac:dyDescent="0.3">
      <c r="AI2044" s="1996">
        <v>48063950200</v>
      </c>
      <c r="AJ2044" s="1997" t="s">
        <v>1761</v>
      </c>
      <c r="AK2044" s="1997">
        <v>32878</v>
      </c>
      <c r="AL2044" s="1998" t="s">
        <v>1730</v>
      </c>
      <c r="AM2044" s="1998">
        <v>20.8</v>
      </c>
      <c r="AN2044" s="1997" t="s">
        <v>193</v>
      </c>
      <c r="BX2044"/>
      <c r="BY2044"/>
      <c r="BZ2044"/>
      <c r="CA2044"/>
      <c r="CB2044"/>
      <c r="CD2044" s="1060"/>
      <c r="CE2044" s="1286"/>
      <c r="CF2044" s="1060"/>
      <c r="CG2044" s="1060"/>
      <c r="CH2044" s="1060"/>
      <c r="CK2044" s="1645"/>
      <c r="CL2044" s="1645"/>
      <c r="CM2044" s="1645"/>
      <c r="CN2044"/>
      <c r="CO2044"/>
      <c r="CP2044"/>
      <c r="CQ2044"/>
      <c r="CR2044"/>
      <c r="CS2044" s="1060"/>
      <c r="CT2044" s="1060"/>
      <c r="CU2044" s="1060"/>
      <c r="CV2044" s="1060"/>
      <c r="CW2044" s="1060"/>
      <c r="CX2044" s="1060"/>
    </row>
    <row r="2045" spans="35:102" ht="15" customHeight="1" x14ac:dyDescent="0.3">
      <c r="AI2045" s="1774">
        <v>48067950100</v>
      </c>
      <c r="AJ2045" s="1993" t="s">
        <v>1763</v>
      </c>
      <c r="AK2045" s="1993">
        <v>50676</v>
      </c>
      <c r="AL2045" s="1994" t="s">
        <v>1727</v>
      </c>
      <c r="AM2045" s="1994">
        <v>15.8</v>
      </c>
      <c r="AN2045" s="1993" t="s">
        <v>192</v>
      </c>
      <c r="BX2045"/>
      <c r="BY2045"/>
      <c r="BZ2045"/>
      <c r="CA2045"/>
      <c r="CB2045"/>
      <c r="CD2045" s="1060"/>
      <c r="CE2045" s="1286"/>
      <c r="CF2045" s="1060"/>
      <c r="CG2045" s="1060"/>
      <c r="CH2045" s="1060"/>
      <c r="CK2045" s="1645"/>
      <c r="CL2045" s="1645"/>
      <c r="CM2045" s="1645"/>
      <c r="CN2045"/>
      <c r="CO2045"/>
      <c r="CP2045"/>
      <c r="CQ2045"/>
      <c r="CR2045"/>
      <c r="CS2045" s="1060"/>
      <c r="CT2045" s="1060"/>
      <c r="CU2045" s="1060"/>
      <c r="CV2045" s="1060"/>
      <c r="CW2045" s="1060"/>
      <c r="CX2045" s="1060"/>
    </row>
    <row r="2046" spans="35:102" ht="15" customHeight="1" x14ac:dyDescent="0.3">
      <c r="AI2046" s="1996">
        <v>48067950200</v>
      </c>
      <c r="AJ2046" s="1997" t="s">
        <v>1763</v>
      </c>
      <c r="AK2046" s="1997">
        <v>33125</v>
      </c>
      <c r="AL2046" s="1998" t="s">
        <v>1730</v>
      </c>
      <c r="AM2046" s="1998">
        <v>17.2</v>
      </c>
      <c r="AN2046" s="1997" t="s">
        <v>192</v>
      </c>
      <c r="BX2046"/>
      <c r="BY2046"/>
      <c r="BZ2046"/>
      <c r="CA2046"/>
      <c r="CB2046"/>
      <c r="CD2046" s="1060"/>
      <c r="CE2046" s="1286"/>
      <c r="CF2046" s="1060"/>
      <c r="CG2046" s="1060"/>
      <c r="CH2046" s="1060"/>
      <c r="CK2046" s="1645"/>
      <c r="CL2046" s="1645"/>
      <c r="CM2046" s="1645"/>
      <c r="CN2046"/>
      <c r="CO2046"/>
      <c r="CP2046"/>
      <c r="CQ2046"/>
      <c r="CR2046"/>
      <c r="CS2046" s="1060"/>
      <c r="CT2046" s="1060"/>
      <c r="CU2046" s="1060"/>
      <c r="CV2046" s="1060"/>
      <c r="CW2046" s="1060"/>
      <c r="CX2046" s="1060"/>
    </row>
    <row r="2047" spans="35:102" ht="15" customHeight="1" x14ac:dyDescent="0.3">
      <c r="AI2047" s="1774">
        <v>48067950300</v>
      </c>
      <c r="AJ2047" s="1993" t="s">
        <v>1763</v>
      </c>
      <c r="AK2047" s="1993">
        <v>44313</v>
      </c>
      <c r="AL2047" s="1994" t="s">
        <v>1728</v>
      </c>
      <c r="AM2047" s="1994">
        <v>15.7</v>
      </c>
      <c r="AN2047" s="1993" t="s">
        <v>192</v>
      </c>
      <c r="BX2047"/>
      <c r="BY2047"/>
      <c r="BZ2047"/>
      <c r="CA2047"/>
      <c r="CB2047"/>
      <c r="CD2047" s="1060"/>
      <c r="CE2047" s="1286"/>
      <c r="CF2047" s="1060"/>
      <c r="CG2047" s="1060"/>
      <c r="CH2047" s="1060"/>
      <c r="CK2047" s="1645"/>
      <c r="CL2047" s="1645"/>
      <c r="CM2047" s="1645"/>
      <c r="CN2047"/>
      <c r="CO2047"/>
      <c r="CP2047"/>
      <c r="CQ2047"/>
      <c r="CR2047"/>
      <c r="CS2047" s="1060"/>
      <c r="CT2047" s="1060"/>
      <c r="CU2047" s="1060"/>
      <c r="CV2047" s="1060"/>
      <c r="CW2047" s="1060"/>
      <c r="CX2047" s="1060"/>
    </row>
    <row r="2048" spans="35:102" ht="15" customHeight="1" x14ac:dyDescent="0.3">
      <c r="AI2048" s="1996">
        <v>48067950400</v>
      </c>
      <c r="AJ2048" s="1997" t="s">
        <v>1763</v>
      </c>
      <c r="AK2048" s="1997">
        <v>35236</v>
      </c>
      <c r="AL2048" s="1998" t="s">
        <v>1730</v>
      </c>
      <c r="AM2048" s="1998">
        <v>24.7</v>
      </c>
      <c r="AN2048" s="1997" t="s">
        <v>193</v>
      </c>
      <c r="BX2048"/>
      <c r="BY2048"/>
      <c r="BZ2048"/>
      <c r="CA2048"/>
      <c r="CB2048"/>
      <c r="CD2048" s="1060"/>
      <c r="CE2048" s="1286"/>
      <c r="CF2048" s="1060"/>
      <c r="CG2048" s="1060"/>
      <c r="CH2048" s="1060"/>
      <c r="CK2048" s="1645"/>
      <c r="CL2048" s="1645"/>
      <c r="CM2048" s="1645"/>
      <c r="CN2048"/>
      <c r="CO2048"/>
      <c r="CP2048"/>
      <c r="CQ2048"/>
      <c r="CR2048"/>
      <c r="CS2048" s="1060"/>
      <c r="CT2048" s="1060"/>
      <c r="CU2048" s="1060"/>
      <c r="CV2048" s="1060"/>
      <c r="CW2048" s="1060"/>
      <c r="CX2048" s="1060"/>
    </row>
    <row r="2049" spans="35:102" ht="15" customHeight="1" x14ac:dyDescent="0.3">
      <c r="AI2049" s="1774">
        <v>48067950500</v>
      </c>
      <c r="AJ2049" s="1993" t="s">
        <v>1763</v>
      </c>
      <c r="AK2049" s="1993">
        <v>54612</v>
      </c>
      <c r="AL2049" s="1994" t="s">
        <v>1729</v>
      </c>
      <c r="AM2049" s="1994">
        <v>16.5</v>
      </c>
      <c r="AN2049" s="1993" t="s">
        <v>192</v>
      </c>
      <c r="BX2049"/>
      <c r="BY2049"/>
      <c r="BZ2049"/>
      <c r="CA2049"/>
      <c r="CB2049"/>
      <c r="CD2049" s="1060"/>
      <c r="CE2049" s="1286"/>
      <c r="CF2049" s="1060"/>
      <c r="CG2049" s="1060"/>
      <c r="CH2049" s="1060"/>
      <c r="CK2049" s="1645"/>
      <c r="CL2049" s="1645"/>
      <c r="CM2049" s="1645"/>
      <c r="CN2049"/>
      <c r="CO2049"/>
      <c r="CP2049"/>
      <c r="CQ2049"/>
      <c r="CR2049"/>
      <c r="CS2049" s="1060"/>
      <c r="CT2049" s="1060"/>
      <c r="CU2049" s="1060"/>
      <c r="CV2049" s="1060"/>
      <c r="CW2049" s="1060"/>
      <c r="CX2049" s="1060"/>
    </row>
    <row r="2050" spans="35:102" ht="15" customHeight="1" x14ac:dyDescent="0.3">
      <c r="AI2050" s="1996">
        <v>48067950600</v>
      </c>
      <c r="AJ2050" s="1997" t="s">
        <v>1763</v>
      </c>
      <c r="AK2050" s="1997">
        <v>40440</v>
      </c>
      <c r="AL2050" s="1998" t="s">
        <v>1728</v>
      </c>
      <c r="AM2050" s="1998">
        <v>18</v>
      </c>
      <c r="AN2050" s="1997" t="s">
        <v>192</v>
      </c>
      <c r="BX2050"/>
      <c r="BY2050"/>
      <c r="BZ2050"/>
      <c r="CA2050"/>
      <c r="CB2050"/>
      <c r="CD2050" s="1060"/>
      <c r="CE2050" s="1286"/>
      <c r="CF2050" s="1060"/>
      <c r="CG2050" s="1060"/>
      <c r="CH2050" s="1060"/>
      <c r="CK2050" s="1645"/>
      <c r="CL2050" s="1645"/>
      <c r="CM2050" s="1645"/>
      <c r="CN2050"/>
      <c r="CO2050"/>
      <c r="CP2050"/>
      <c r="CQ2050"/>
      <c r="CR2050"/>
      <c r="CS2050" s="1060"/>
      <c r="CT2050" s="1060"/>
      <c r="CU2050" s="1060"/>
      <c r="CV2050" s="1060"/>
      <c r="CW2050" s="1060"/>
      <c r="CX2050" s="1060"/>
    </row>
    <row r="2051" spans="35:102" ht="15" customHeight="1" x14ac:dyDescent="0.3">
      <c r="AI2051" s="1774">
        <v>48067950700</v>
      </c>
      <c r="AJ2051" s="1993" t="s">
        <v>1763</v>
      </c>
      <c r="AK2051" s="1993">
        <v>42446</v>
      </c>
      <c r="AL2051" s="1994" t="s">
        <v>1728</v>
      </c>
      <c r="AM2051" s="1994">
        <v>18.899999999999999</v>
      </c>
      <c r="AN2051" s="1993" t="s">
        <v>192</v>
      </c>
      <c r="BX2051"/>
      <c r="BY2051"/>
      <c r="BZ2051"/>
      <c r="CA2051"/>
      <c r="CB2051"/>
      <c r="CD2051" s="1060"/>
      <c r="CE2051" s="1286"/>
      <c r="CF2051" s="1060"/>
      <c r="CG2051" s="1060"/>
      <c r="CH2051" s="1060"/>
      <c r="CK2051" s="1645"/>
      <c r="CL2051" s="1645"/>
      <c r="CM2051" s="1645"/>
      <c r="CN2051"/>
      <c r="CO2051"/>
      <c r="CP2051"/>
      <c r="CQ2051"/>
      <c r="CR2051"/>
      <c r="CS2051" s="1060"/>
      <c r="CT2051" s="1060"/>
      <c r="CU2051" s="1060"/>
      <c r="CV2051" s="1060"/>
      <c r="CW2051" s="1060"/>
      <c r="CX2051" s="1060"/>
    </row>
    <row r="2052" spans="35:102" ht="15" customHeight="1" x14ac:dyDescent="0.3">
      <c r="AI2052" s="1996">
        <v>48073950100</v>
      </c>
      <c r="AJ2052" s="1997" t="s">
        <v>1766</v>
      </c>
      <c r="AK2052" s="1997">
        <v>44821</v>
      </c>
      <c r="AL2052" s="1998" t="s">
        <v>1728</v>
      </c>
      <c r="AM2052" s="1998">
        <v>10.3</v>
      </c>
      <c r="AN2052" s="1997" t="s">
        <v>192</v>
      </c>
      <c r="BX2052"/>
      <c r="BY2052"/>
      <c r="BZ2052"/>
      <c r="CA2052"/>
      <c r="CB2052"/>
      <c r="CD2052" s="1060"/>
      <c r="CE2052" s="1286"/>
      <c r="CF2052" s="1060"/>
      <c r="CG2052" s="1060"/>
      <c r="CH2052" s="1060"/>
      <c r="CK2052" s="1645"/>
      <c r="CL2052" s="1645"/>
      <c r="CM2052" s="1645"/>
      <c r="CN2052"/>
      <c r="CO2052"/>
      <c r="CP2052"/>
      <c r="CQ2052"/>
      <c r="CR2052"/>
      <c r="CS2052" s="1060"/>
      <c r="CT2052" s="1060"/>
      <c r="CU2052" s="1060"/>
      <c r="CV2052" s="1060"/>
      <c r="CW2052" s="1060"/>
      <c r="CX2052" s="1060"/>
    </row>
    <row r="2053" spans="35:102" ht="15" customHeight="1" x14ac:dyDescent="0.3">
      <c r="AI2053" s="1774">
        <v>48073950200</v>
      </c>
      <c r="AJ2053" s="1993" t="s">
        <v>1766</v>
      </c>
      <c r="AK2053" s="1993">
        <v>54063</v>
      </c>
      <c r="AL2053" s="1994" t="s">
        <v>1729</v>
      </c>
      <c r="AM2053" s="1994">
        <v>18.600000000000001</v>
      </c>
      <c r="AN2053" s="1993" t="s">
        <v>192</v>
      </c>
      <c r="BX2053"/>
      <c r="BY2053"/>
      <c r="BZ2053"/>
      <c r="CA2053"/>
      <c r="CB2053"/>
      <c r="CD2053" s="1060"/>
      <c r="CE2053" s="1286"/>
      <c r="CF2053" s="1060"/>
      <c r="CG2053" s="1060"/>
      <c r="CH2053" s="1060"/>
      <c r="CK2053" s="1645"/>
      <c r="CL2053" s="1645"/>
      <c r="CM2053" s="1645"/>
      <c r="CN2053"/>
      <c r="CO2053"/>
      <c r="CP2053"/>
      <c r="CQ2053"/>
      <c r="CR2053"/>
      <c r="CS2053" s="1060"/>
      <c r="CT2053" s="1060"/>
      <c r="CU2053" s="1060"/>
      <c r="CV2053" s="1060"/>
      <c r="CW2053" s="1060"/>
      <c r="CX2053" s="1060"/>
    </row>
    <row r="2054" spans="35:102" ht="15" customHeight="1" x14ac:dyDescent="0.3">
      <c r="AI2054" s="1996">
        <v>48073950300</v>
      </c>
      <c r="AJ2054" s="1997" t="s">
        <v>1766</v>
      </c>
      <c r="AK2054" s="1997">
        <v>51630</v>
      </c>
      <c r="AL2054" s="1998" t="s">
        <v>1727</v>
      </c>
      <c r="AM2054" s="1998">
        <v>8.6</v>
      </c>
      <c r="AN2054" s="1997" t="s">
        <v>192</v>
      </c>
      <c r="BX2054"/>
      <c r="BY2054"/>
      <c r="BZ2054"/>
      <c r="CA2054"/>
      <c r="CB2054"/>
      <c r="CD2054" s="1060"/>
      <c r="CE2054" s="1286"/>
      <c r="CF2054" s="1060"/>
      <c r="CG2054" s="1060"/>
      <c r="CH2054" s="1060"/>
      <c r="CK2054" s="1645"/>
      <c r="CL2054" s="1645"/>
      <c r="CM2054" s="1645"/>
      <c r="CN2054"/>
      <c r="CO2054"/>
      <c r="CP2054"/>
      <c r="CQ2054"/>
      <c r="CR2054"/>
      <c r="CS2054" s="1060"/>
      <c r="CT2054" s="1060"/>
      <c r="CU2054" s="1060"/>
      <c r="CV2054" s="1060"/>
      <c r="CW2054" s="1060"/>
      <c r="CX2054" s="1060"/>
    </row>
    <row r="2055" spans="35:102" ht="15" customHeight="1" x14ac:dyDescent="0.3">
      <c r="AI2055" s="1774">
        <v>48073950400</v>
      </c>
      <c r="AJ2055" s="1993" t="s">
        <v>1766</v>
      </c>
      <c r="AK2055" s="1993">
        <v>34526</v>
      </c>
      <c r="AL2055" s="1994" t="s">
        <v>1730</v>
      </c>
      <c r="AM2055" s="1994">
        <v>35.299999999999997</v>
      </c>
      <c r="AN2055" s="1993" t="s">
        <v>193</v>
      </c>
      <c r="BX2055"/>
      <c r="BY2055"/>
      <c r="BZ2055"/>
      <c r="CA2055"/>
      <c r="CB2055"/>
      <c r="CD2055" s="1060"/>
      <c r="CE2055" s="1286"/>
      <c r="CF2055" s="1060"/>
      <c r="CG2055" s="1060"/>
      <c r="CH2055" s="1060"/>
      <c r="CK2055" s="1645"/>
      <c r="CL2055" s="1645"/>
      <c r="CM2055" s="1645"/>
      <c r="CN2055"/>
      <c r="CO2055"/>
      <c r="CP2055"/>
      <c r="CQ2055"/>
      <c r="CR2055"/>
      <c r="CS2055" s="1060"/>
      <c r="CT2055" s="1060"/>
      <c r="CU2055" s="1060"/>
      <c r="CV2055" s="1060"/>
      <c r="CW2055" s="1060"/>
      <c r="CX2055" s="1060"/>
    </row>
    <row r="2056" spans="35:102" ht="15" customHeight="1" x14ac:dyDescent="0.3">
      <c r="AI2056" s="1996">
        <v>48073950500</v>
      </c>
      <c r="AJ2056" s="1997" t="s">
        <v>1766</v>
      </c>
      <c r="AK2056" s="1997">
        <v>35427</v>
      </c>
      <c r="AL2056" s="1998" t="s">
        <v>1730</v>
      </c>
      <c r="AM2056" s="1998">
        <v>35.299999999999997</v>
      </c>
      <c r="AN2056" s="1997" t="s">
        <v>193</v>
      </c>
      <c r="BX2056"/>
      <c r="BY2056"/>
      <c r="BZ2056"/>
      <c r="CA2056"/>
      <c r="CB2056"/>
      <c r="CD2056" s="1060"/>
      <c r="CE2056" s="1286"/>
      <c r="CF2056" s="1060"/>
      <c r="CG2056" s="1060"/>
      <c r="CH2056" s="1060"/>
      <c r="CK2056" s="1645"/>
      <c r="CL2056" s="1645"/>
      <c r="CM2056" s="1645"/>
      <c r="CN2056"/>
      <c r="CO2056"/>
      <c r="CP2056"/>
      <c r="CQ2056"/>
      <c r="CR2056"/>
      <c r="CS2056" s="1060"/>
      <c r="CT2056" s="1060"/>
      <c r="CU2056" s="1060"/>
      <c r="CV2056" s="1060"/>
      <c r="CW2056" s="1060"/>
      <c r="CX2056" s="1060"/>
    </row>
    <row r="2057" spans="35:102" ht="15" customHeight="1" x14ac:dyDescent="0.3">
      <c r="AI2057" s="1774">
        <v>48073950600</v>
      </c>
      <c r="AJ2057" s="1993" t="s">
        <v>1766</v>
      </c>
      <c r="AK2057" s="1993">
        <v>47640</v>
      </c>
      <c r="AL2057" s="1994" t="s">
        <v>1727</v>
      </c>
      <c r="AM2057" s="1994">
        <v>13</v>
      </c>
      <c r="AN2057" s="1993" t="s">
        <v>192</v>
      </c>
      <c r="BX2057"/>
      <c r="BY2057"/>
      <c r="BZ2057"/>
      <c r="CA2057"/>
      <c r="CB2057"/>
      <c r="CD2057" s="1060"/>
      <c r="CE2057" s="1286"/>
      <c r="CF2057" s="1060"/>
      <c r="CG2057" s="1060"/>
      <c r="CH2057" s="1060"/>
      <c r="CK2057" s="1645"/>
      <c r="CL2057" s="1645"/>
      <c r="CM2057" s="1645"/>
      <c r="CN2057"/>
      <c r="CO2057"/>
      <c r="CP2057"/>
      <c r="CQ2057"/>
      <c r="CR2057"/>
      <c r="CS2057" s="1060"/>
      <c r="CT2057" s="1060"/>
      <c r="CU2057" s="1060"/>
      <c r="CV2057" s="1060"/>
      <c r="CW2057" s="1060"/>
      <c r="CX2057" s="1060"/>
    </row>
    <row r="2058" spans="35:102" ht="15" customHeight="1" x14ac:dyDescent="0.3">
      <c r="AI2058" s="1996">
        <v>48073950700</v>
      </c>
      <c r="AJ2058" s="1997" t="s">
        <v>1766</v>
      </c>
      <c r="AK2058" s="1997">
        <v>29067</v>
      </c>
      <c r="AL2058" s="1998" t="s">
        <v>1730</v>
      </c>
      <c r="AM2058" s="1998">
        <v>29</v>
      </c>
      <c r="AN2058" s="1997" t="s">
        <v>193</v>
      </c>
      <c r="BX2058"/>
      <c r="BY2058"/>
      <c r="BZ2058"/>
      <c r="CA2058"/>
      <c r="CB2058"/>
      <c r="CD2058" s="1060"/>
      <c r="CE2058" s="1286"/>
      <c r="CF2058" s="1060"/>
      <c r="CG2058" s="1060"/>
      <c r="CH2058" s="1060"/>
      <c r="CK2058" s="1645"/>
      <c r="CL2058" s="1645"/>
      <c r="CM2058" s="1645"/>
      <c r="CN2058"/>
      <c r="CO2058"/>
      <c r="CP2058"/>
      <c r="CQ2058"/>
      <c r="CR2058"/>
      <c r="CS2058" s="1060"/>
      <c r="CT2058" s="1060"/>
      <c r="CU2058" s="1060"/>
      <c r="CV2058" s="1060"/>
      <c r="CW2058" s="1060"/>
      <c r="CX2058" s="1060"/>
    </row>
    <row r="2059" spans="35:102" ht="15" customHeight="1" x14ac:dyDescent="0.3">
      <c r="AI2059" s="1774">
        <v>48073950801</v>
      </c>
      <c r="AJ2059" s="1993" t="s">
        <v>1766</v>
      </c>
      <c r="AK2059" s="1993">
        <v>43416</v>
      </c>
      <c r="AL2059" s="1994" t="s">
        <v>1728</v>
      </c>
      <c r="AM2059" s="1994">
        <v>18.7</v>
      </c>
      <c r="AN2059" s="1993" t="s">
        <v>192</v>
      </c>
      <c r="BX2059"/>
      <c r="BY2059"/>
      <c r="BZ2059"/>
      <c r="CA2059"/>
      <c r="CB2059"/>
      <c r="CD2059" s="1060"/>
      <c r="CE2059" s="1286"/>
      <c r="CF2059" s="1060"/>
      <c r="CG2059" s="1060"/>
      <c r="CH2059" s="1060"/>
      <c r="CK2059" s="1645"/>
      <c r="CL2059" s="1645"/>
      <c r="CM2059" s="1645"/>
      <c r="CN2059"/>
      <c r="CO2059"/>
      <c r="CP2059"/>
      <c r="CQ2059"/>
      <c r="CR2059"/>
      <c r="CS2059" s="1060"/>
      <c r="CT2059" s="1060"/>
      <c r="CU2059" s="1060"/>
      <c r="CV2059" s="1060"/>
      <c r="CW2059" s="1060"/>
      <c r="CX2059" s="1060"/>
    </row>
    <row r="2060" spans="35:102" ht="15" customHeight="1" x14ac:dyDescent="0.3">
      <c r="AI2060" s="1996">
        <v>48073950802</v>
      </c>
      <c r="AJ2060" s="1997" t="s">
        <v>1766</v>
      </c>
      <c r="AK2060" s="1997">
        <v>45224</v>
      </c>
      <c r="AL2060" s="1998" t="s">
        <v>1728</v>
      </c>
      <c r="AM2060" s="1998">
        <v>10.6</v>
      </c>
      <c r="AN2060" s="1997" t="s">
        <v>192</v>
      </c>
      <c r="BX2060"/>
      <c r="BY2060"/>
      <c r="BZ2060"/>
      <c r="CA2060"/>
      <c r="CB2060"/>
      <c r="CD2060" s="1060"/>
      <c r="CE2060" s="1286"/>
      <c r="CF2060" s="1060"/>
      <c r="CG2060" s="1060"/>
      <c r="CH2060" s="1060"/>
      <c r="CK2060" s="1645"/>
      <c r="CL2060" s="1645"/>
      <c r="CM2060" s="1645"/>
      <c r="CN2060"/>
      <c r="CO2060"/>
      <c r="CP2060"/>
      <c r="CQ2060"/>
      <c r="CR2060"/>
      <c r="CS2060" s="1060"/>
      <c r="CT2060" s="1060"/>
      <c r="CU2060" s="1060"/>
      <c r="CV2060" s="1060"/>
      <c r="CW2060" s="1060"/>
      <c r="CX2060" s="1060"/>
    </row>
    <row r="2061" spans="35:102" ht="15" customHeight="1" x14ac:dyDescent="0.3">
      <c r="AI2061" s="1774">
        <v>48073950900</v>
      </c>
      <c r="AJ2061" s="1993" t="s">
        <v>1766</v>
      </c>
      <c r="AK2061" s="1993">
        <v>46223</v>
      </c>
      <c r="AL2061" s="1994" t="s">
        <v>1727</v>
      </c>
      <c r="AM2061" s="1994">
        <v>16.100000000000001</v>
      </c>
      <c r="AN2061" s="1993" t="s">
        <v>192</v>
      </c>
      <c r="BX2061"/>
      <c r="BY2061"/>
      <c r="BZ2061"/>
      <c r="CA2061"/>
      <c r="CB2061"/>
      <c r="CD2061" s="1060"/>
      <c r="CE2061" s="1286"/>
      <c r="CF2061" s="1060"/>
      <c r="CG2061" s="1060"/>
      <c r="CH2061" s="1060"/>
      <c r="CK2061" s="1645"/>
      <c r="CL2061" s="1645"/>
      <c r="CM2061" s="1645"/>
      <c r="CN2061"/>
      <c r="CO2061"/>
      <c r="CP2061"/>
      <c r="CQ2061"/>
      <c r="CR2061"/>
      <c r="CS2061" s="1060"/>
      <c r="CT2061" s="1060"/>
      <c r="CU2061" s="1060"/>
      <c r="CV2061" s="1060"/>
      <c r="CW2061" s="1060"/>
      <c r="CX2061" s="1060"/>
    </row>
    <row r="2062" spans="35:102" ht="15" customHeight="1" x14ac:dyDescent="0.3">
      <c r="AI2062" s="1996">
        <v>48073951000</v>
      </c>
      <c r="AJ2062" s="1997" t="s">
        <v>1766</v>
      </c>
      <c r="AK2062" s="1997">
        <v>34167</v>
      </c>
      <c r="AL2062" s="1998" t="s">
        <v>1730</v>
      </c>
      <c r="AM2062" s="1998">
        <v>28.7</v>
      </c>
      <c r="AN2062" s="1997" t="s">
        <v>193</v>
      </c>
      <c r="BX2062"/>
      <c r="BY2062"/>
      <c r="BZ2062"/>
      <c r="CA2062"/>
      <c r="CB2062"/>
      <c r="CD2062" s="1060"/>
      <c r="CE2062" s="1286"/>
      <c r="CF2062" s="1060"/>
      <c r="CG2062" s="1060"/>
      <c r="CH2062" s="1060"/>
      <c r="CK2062" s="1645"/>
      <c r="CL2062" s="1645"/>
      <c r="CM2062" s="1645"/>
      <c r="CN2062"/>
      <c r="CO2062"/>
      <c r="CP2062"/>
      <c r="CQ2062"/>
      <c r="CR2062"/>
      <c r="CS2062" s="1060"/>
      <c r="CT2062" s="1060"/>
      <c r="CU2062" s="1060"/>
      <c r="CV2062" s="1060"/>
      <c r="CW2062" s="1060"/>
      <c r="CX2062" s="1060"/>
    </row>
    <row r="2063" spans="35:102" ht="15" customHeight="1" x14ac:dyDescent="0.3">
      <c r="AI2063" s="1774">
        <v>48073951100</v>
      </c>
      <c r="AJ2063" s="1993" t="s">
        <v>1766</v>
      </c>
      <c r="AK2063" s="1993">
        <v>38068</v>
      </c>
      <c r="AL2063" s="1994" t="s">
        <v>1728</v>
      </c>
      <c r="AM2063" s="1994">
        <v>26.9</v>
      </c>
      <c r="AN2063" s="1993" t="s">
        <v>193</v>
      </c>
      <c r="BX2063"/>
      <c r="BY2063"/>
      <c r="BZ2063"/>
      <c r="CA2063"/>
      <c r="CB2063"/>
      <c r="CD2063" s="1060"/>
      <c r="CE2063" s="1286"/>
      <c r="CF2063" s="1060"/>
      <c r="CG2063" s="1060"/>
      <c r="CH2063" s="1060"/>
      <c r="CK2063" s="1645"/>
      <c r="CL2063" s="1645"/>
      <c r="CM2063" s="1645"/>
      <c r="CN2063"/>
      <c r="CO2063"/>
      <c r="CP2063"/>
      <c r="CQ2063"/>
      <c r="CR2063"/>
      <c r="CS2063" s="1060"/>
      <c r="CT2063" s="1060"/>
      <c r="CU2063" s="1060"/>
      <c r="CV2063" s="1060"/>
      <c r="CW2063" s="1060"/>
      <c r="CX2063" s="1060"/>
    </row>
    <row r="2064" spans="35:102" ht="15" customHeight="1" x14ac:dyDescent="0.3">
      <c r="AI2064" s="1996">
        <v>48119950100</v>
      </c>
      <c r="AJ2064" s="1997" t="s">
        <v>1789</v>
      </c>
      <c r="AK2064" s="1997">
        <v>53707</v>
      </c>
      <c r="AL2064" s="1998" t="s">
        <v>1727</v>
      </c>
      <c r="AM2064" s="1998">
        <v>9</v>
      </c>
      <c r="AN2064" s="1997" t="s">
        <v>192</v>
      </c>
      <c r="BX2064"/>
      <c r="BY2064"/>
      <c r="BZ2064"/>
      <c r="CA2064"/>
      <c r="CB2064"/>
      <c r="CD2064" s="1060"/>
      <c r="CE2064" s="1286"/>
      <c r="CF2064" s="1060"/>
      <c r="CG2064" s="1060"/>
      <c r="CH2064" s="1060"/>
      <c r="CK2064" s="1645"/>
      <c r="CL2064" s="1645"/>
      <c r="CM2064" s="1645"/>
      <c r="CN2064"/>
      <c r="CO2064"/>
      <c r="CP2064"/>
      <c r="CQ2064"/>
      <c r="CR2064"/>
      <c r="CS2064" s="1060"/>
      <c r="CT2064" s="1060"/>
      <c r="CU2064" s="1060"/>
      <c r="CV2064" s="1060"/>
      <c r="CW2064" s="1060"/>
      <c r="CX2064" s="1060"/>
    </row>
    <row r="2065" spans="35:102" ht="15" customHeight="1" x14ac:dyDescent="0.3">
      <c r="AI2065" s="1774">
        <v>48119950200</v>
      </c>
      <c r="AJ2065" s="1993" t="s">
        <v>1789</v>
      </c>
      <c r="AK2065" s="1993">
        <v>30792</v>
      </c>
      <c r="AL2065" s="1994" t="s">
        <v>1730</v>
      </c>
      <c r="AM2065" s="1994">
        <v>38.9</v>
      </c>
      <c r="AN2065" s="1993" t="s">
        <v>193</v>
      </c>
      <c r="BX2065"/>
      <c r="BY2065"/>
      <c r="BZ2065"/>
      <c r="CA2065"/>
      <c r="CB2065"/>
      <c r="CD2065" s="1060"/>
      <c r="CE2065" s="1286"/>
      <c r="CF2065" s="1060"/>
      <c r="CG2065" s="1060"/>
      <c r="CH2065" s="1060"/>
      <c r="CK2065" s="1645"/>
      <c r="CL2065" s="1645"/>
      <c r="CM2065" s="1645"/>
      <c r="CN2065"/>
      <c r="CO2065"/>
      <c r="CP2065"/>
      <c r="CQ2065"/>
      <c r="CR2065"/>
      <c r="CS2065" s="1060"/>
      <c r="CT2065" s="1060"/>
      <c r="CU2065" s="1060"/>
      <c r="CV2065" s="1060"/>
      <c r="CW2065" s="1060"/>
      <c r="CX2065" s="1060"/>
    </row>
    <row r="2066" spans="35:102" ht="15" customHeight="1" x14ac:dyDescent="0.3">
      <c r="AI2066" s="1996">
        <v>48159950100</v>
      </c>
      <c r="AJ2066" s="1997" t="s">
        <v>1809</v>
      </c>
      <c r="AK2066" s="1997">
        <v>55255</v>
      </c>
      <c r="AL2066" s="1998" t="s">
        <v>1729</v>
      </c>
      <c r="AM2066" s="1998">
        <v>6.9</v>
      </c>
      <c r="AN2066" s="1997" t="s">
        <v>192</v>
      </c>
      <c r="BX2066"/>
      <c r="BY2066"/>
      <c r="BZ2066"/>
      <c r="CA2066"/>
      <c r="CB2066"/>
      <c r="CD2066" s="1060"/>
      <c r="CE2066" s="1286"/>
      <c r="CF2066" s="1060"/>
      <c r="CG2066" s="1060"/>
      <c r="CH2066" s="1060"/>
      <c r="CK2066" s="1645"/>
      <c r="CL2066" s="1645"/>
      <c r="CM2066" s="1645"/>
      <c r="CN2066"/>
      <c r="CO2066"/>
      <c r="CP2066"/>
      <c r="CQ2066"/>
      <c r="CR2066"/>
      <c r="CS2066" s="1060"/>
      <c r="CT2066" s="1060"/>
      <c r="CU2066" s="1060"/>
      <c r="CV2066" s="1060"/>
      <c r="CW2066" s="1060"/>
      <c r="CX2066" s="1060"/>
    </row>
    <row r="2067" spans="35:102" ht="15" customHeight="1" x14ac:dyDescent="0.3">
      <c r="AI2067" s="1774">
        <v>48159950200</v>
      </c>
      <c r="AJ2067" s="1993" t="s">
        <v>1809</v>
      </c>
      <c r="AK2067" s="1993">
        <v>37583</v>
      </c>
      <c r="AL2067" s="1994" t="s">
        <v>1730</v>
      </c>
      <c r="AM2067" s="1994">
        <v>22.3</v>
      </c>
      <c r="AN2067" s="1993" t="s">
        <v>193</v>
      </c>
      <c r="BX2067"/>
      <c r="BY2067"/>
      <c r="BZ2067"/>
      <c r="CA2067"/>
      <c r="CB2067"/>
      <c r="CD2067" s="1060"/>
      <c r="CE2067" s="1286"/>
      <c r="CF2067" s="1060"/>
      <c r="CG2067" s="1060"/>
      <c r="CH2067" s="1060"/>
      <c r="CK2067" s="1645"/>
      <c r="CL2067" s="1645"/>
      <c r="CM2067" s="1645"/>
      <c r="CN2067"/>
      <c r="CO2067"/>
      <c r="CP2067"/>
      <c r="CQ2067"/>
      <c r="CR2067"/>
      <c r="CS2067" s="1060"/>
      <c r="CT2067" s="1060"/>
      <c r="CU2067" s="1060"/>
      <c r="CV2067" s="1060"/>
      <c r="CW2067" s="1060"/>
      <c r="CX2067" s="1060"/>
    </row>
    <row r="2068" spans="35:102" ht="15" customHeight="1" x14ac:dyDescent="0.3">
      <c r="AI2068" s="1996">
        <v>48159950300</v>
      </c>
      <c r="AJ2068" s="1997" t="s">
        <v>1809</v>
      </c>
      <c r="AK2068" s="1997">
        <v>33275</v>
      </c>
      <c r="AL2068" s="1998" t="s">
        <v>1730</v>
      </c>
      <c r="AM2068" s="1998">
        <v>21.8</v>
      </c>
      <c r="AN2068" s="1997" t="s">
        <v>193</v>
      </c>
      <c r="BX2068"/>
      <c r="BY2068"/>
      <c r="BZ2068"/>
      <c r="CA2068"/>
      <c r="CB2068"/>
      <c r="CD2068" s="1060"/>
      <c r="CE2068" s="1286"/>
      <c r="CF2068" s="1060"/>
      <c r="CG2068" s="1060"/>
      <c r="CH2068" s="1060"/>
      <c r="CK2068" s="1645"/>
      <c r="CL2068" s="1645"/>
      <c r="CM2068" s="1645"/>
      <c r="CN2068"/>
      <c r="CO2068"/>
      <c r="CP2068"/>
      <c r="CQ2068"/>
      <c r="CR2068"/>
      <c r="CS2068" s="1060"/>
      <c r="CT2068" s="1060"/>
      <c r="CU2068" s="1060"/>
      <c r="CV2068" s="1060"/>
      <c r="CW2068" s="1060"/>
      <c r="CX2068" s="1060"/>
    </row>
    <row r="2069" spans="35:102" ht="15" customHeight="1" x14ac:dyDescent="0.3">
      <c r="AI2069" s="1774">
        <v>48183000200</v>
      </c>
      <c r="AJ2069" s="1993" t="s">
        <v>1821</v>
      </c>
      <c r="AK2069" s="1993">
        <v>52135</v>
      </c>
      <c r="AL2069" s="1994" t="s">
        <v>1727</v>
      </c>
      <c r="AM2069" s="1994">
        <v>10.9</v>
      </c>
      <c r="AN2069" s="1993" t="s">
        <v>192</v>
      </c>
      <c r="BX2069"/>
      <c r="BY2069"/>
      <c r="BZ2069"/>
      <c r="CA2069"/>
      <c r="CB2069"/>
      <c r="CD2069" s="1060"/>
      <c r="CE2069" s="1286"/>
      <c r="CF2069" s="1060"/>
      <c r="CG2069" s="1060"/>
      <c r="CH2069" s="1060"/>
      <c r="CK2069" s="1645"/>
      <c r="CL2069" s="1645"/>
      <c r="CM2069" s="1645"/>
      <c r="CN2069"/>
      <c r="CO2069"/>
      <c r="CP2069"/>
      <c r="CQ2069"/>
      <c r="CR2069"/>
      <c r="CS2069" s="1060"/>
      <c r="CT2069" s="1060"/>
      <c r="CU2069" s="1060"/>
      <c r="CV2069" s="1060"/>
      <c r="CW2069" s="1060"/>
      <c r="CX2069" s="1060"/>
    </row>
    <row r="2070" spans="35:102" ht="15" customHeight="1" x14ac:dyDescent="0.3">
      <c r="AI2070" s="1996">
        <v>48183000300</v>
      </c>
      <c r="AJ2070" s="1997" t="s">
        <v>1821</v>
      </c>
      <c r="AK2070" s="1997">
        <v>47873</v>
      </c>
      <c r="AL2070" s="1998" t="s">
        <v>1727</v>
      </c>
      <c r="AM2070" s="1998">
        <v>7.5</v>
      </c>
      <c r="AN2070" s="1997" t="s">
        <v>192</v>
      </c>
      <c r="BX2070"/>
      <c r="BY2070"/>
      <c r="BZ2070"/>
      <c r="CA2070"/>
      <c r="CB2070"/>
      <c r="CD2070" s="1060"/>
      <c r="CE2070" s="1286"/>
      <c r="CF2070" s="1060"/>
      <c r="CG2070" s="1060"/>
      <c r="CH2070" s="1060"/>
      <c r="CK2070" s="1645"/>
      <c r="CL2070" s="1645"/>
      <c r="CM2070" s="1645"/>
      <c r="CN2070"/>
      <c r="CO2070"/>
      <c r="CP2070"/>
      <c r="CQ2070"/>
      <c r="CR2070"/>
      <c r="CS2070" s="1060"/>
      <c r="CT2070" s="1060"/>
      <c r="CU2070" s="1060"/>
      <c r="CV2070" s="1060"/>
      <c r="CW2070" s="1060"/>
      <c r="CX2070" s="1060"/>
    </row>
    <row r="2071" spans="35:102" ht="15" customHeight="1" x14ac:dyDescent="0.3">
      <c r="AI2071" s="1774">
        <v>48183000401</v>
      </c>
      <c r="AJ2071" s="1993" t="s">
        <v>1821</v>
      </c>
      <c r="AK2071" s="1993">
        <v>49284</v>
      </c>
      <c r="AL2071" s="1994" t="s">
        <v>1727</v>
      </c>
      <c r="AM2071" s="1994">
        <v>22.3</v>
      </c>
      <c r="AN2071" s="1993" t="s">
        <v>193</v>
      </c>
      <c r="BX2071"/>
      <c r="BY2071"/>
      <c r="BZ2071"/>
      <c r="CA2071"/>
      <c r="CB2071"/>
      <c r="CD2071" s="1060"/>
      <c r="CE2071" s="1286"/>
      <c r="CF2071" s="1060"/>
      <c r="CG2071" s="1060"/>
      <c r="CH2071" s="1060"/>
      <c r="CK2071" s="1645"/>
      <c r="CL2071" s="1645"/>
      <c r="CM2071" s="1645"/>
      <c r="CN2071"/>
      <c r="CO2071"/>
      <c r="CP2071"/>
      <c r="CQ2071"/>
      <c r="CR2071"/>
      <c r="CS2071" s="1060"/>
      <c r="CT2071" s="1060"/>
      <c r="CU2071" s="1060"/>
      <c r="CV2071" s="1060"/>
      <c r="CW2071" s="1060"/>
      <c r="CX2071" s="1060"/>
    </row>
    <row r="2072" spans="35:102" ht="15" customHeight="1" x14ac:dyDescent="0.3">
      <c r="AI2072" s="1996">
        <v>48183000402</v>
      </c>
      <c r="AJ2072" s="1997" t="s">
        <v>1821</v>
      </c>
      <c r="AK2072" s="1997">
        <v>47278</v>
      </c>
      <c r="AL2072" s="1998" t="s">
        <v>1727</v>
      </c>
      <c r="AM2072" s="1998">
        <v>13.1</v>
      </c>
      <c r="AN2072" s="1997" t="s">
        <v>192</v>
      </c>
      <c r="BX2072"/>
      <c r="BY2072"/>
      <c r="BZ2072"/>
      <c r="CA2072"/>
      <c r="CB2072"/>
      <c r="CD2072" s="1060"/>
      <c r="CE2072" s="1286"/>
      <c r="CF2072" s="1060"/>
      <c r="CG2072" s="1060"/>
      <c r="CH2072" s="1060"/>
      <c r="CK2072" s="1645"/>
      <c r="CL2072" s="1645"/>
      <c r="CM2072" s="1645"/>
      <c r="CN2072"/>
      <c r="CO2072"/>
      <c r="CP2072"/>
      <c r="CQ2072"/>
      <c r="CR2072"/>
      <c r="CS2072" s="1060"/>
      <c r="CT2072" s="1060"/>
      <c r="CU2072" s="1060"/>
      <c r="CV2072" s="1060"/>
      <c r="CW2072" s="1060"/>
      <c r="CX2072" s="1060"/>
    </row>
    <row r="2073" spans="35:102" ht="15" customHeight="1" x14ac:dyDescent="0.3">
      <c r="AI2073" s="1774">
        <v>48183000501</v>
      </c>
      <c r="AJ2073" s="1993" t="s">
        <v>1821</v>
      </c>
      <c r="AK2073" s="1993">
        <v>89226</v>
      </c>
      <c r="AL2073" s="1994" t="s">
        <v>1729</v>
      </c>
      <c r="AM2073" s="1994">
        <v>3.8</v>
      </c>
      <c r="AN2073" s="1993" t="s">
        <v>192</v>
      </c>
      <c r="BX2073"/>
      <c r="BY2073"/>
      <c r="BZ2073"/>
      <c r="CA2073"/>
      <c r="CB2073"/>
      <c r="CD2073" s="1060"/>
      <c r="CE2073" s="1286"/>
      <c r="CF2073" s="1060"/>
      <c r="CG2073" s="1060"/>
      <c r="CH2073" s="1060"/>
      <c r="CK2073" s="1645"/>
      <c r="CL2073" s="1645"/>
      <c r="CM2073" s="1645"/>
      <c r="CN2073"/>
      <c r="CO2073"/>
      <c r="CP2073"/>
      <c r="CQ2073"/>
      <c r="CR2073"/>
      <c r="CS2073" s="1060"/>
      <c r="CT2073" s="1060"/>
      <c r="CU2073" s="1060"/>
      <c r="CV2073" s="1060"/>
      <c r="CW2073" s="1060"/>
      <c r="CX2073" s="1060"/>
    </row>
    <row r="2074" spans="35:102" ht="15" customHeight="1" x14ac:dyDescent="0.3">
      <c r="AI2074" s="1996">
        <v>48183000502</v>
      </c>
      <c r="AJ2074" s="1997" t="s">
        <v>1821</v>
      </c>
      <c r="AK2074" s="1997">
        <v>41441</v>
      </c>
      <c r="AL2074" s="1998" t="s">
        <v>1728</v>
      </c>
      <c r="AM2074" s="1998">
        <v>17.2</v>
      </c>
      <c r="AN2074" s="1997" t="s">
        <v>192</v>
      </c>
      <c r="BX2074"/>
      <c r="BY2074"/>
      <c r="BZ2074"/>
      <c r="CA2074"/>
      <c r="CB2074"/>
      <c r="CD2074" s="1060"/>
      <c r="CE2074" s="1286"/>
      <c r="CF2074" s="1060"/>
      <c r="CG2074" s="1060"/>
      <c r="CH2074" s="1060"/>
      <c r="CK2074" s="1645"/>
      <c r="CL2074" s="1645"/>
      <c r="CM2074" s="1645"/>
      <c r="CN2074"/>
      <c r="CO2074"/>
      <c r="CP2074"/>
      <c r="CQ2074"/>
      <c r="CR2074"/>
      <c r="CS2074" s="1060"/>
      <c r="CT2074" s="1060"/>
      <c r="CU2074" s="1060"/>
      <c r="CV2074" s="1060"/>
      <c r="CW2074" s="1060"/>
      <c r="CX2074" s="1060"/>
    </row>
    <row r="2075" spans="35:102" ht="15" customHeight="1" x14ac:dyDescent="0.3">
      <c r="AI2075" s="1774">
        <v>48183000600</v>
      </c>
      <c r="AJ2075" s="1993" t="s">
        <v>1821</v>
      </c>
      <c r="AK2075" s="1993">
        <v>57684</v>
      </c>
      <c r="AL2075" s="1994" t="s">
        <v>1729</v>
      </c>
      <c r="AM2075" s="1994">
        <v>9.1</v>
      </c>
      <c r="AN2075" s="1993" t="s">
        <v>192</v>
      </c>
      <c r="BX2075"/>
      <c r="BY2075"/>
      <c r="BZ2075"/>
      <c r="CA2075"/>
      <c r="CB2075"/>
      <c r="CD2075" s="1060"/>
      <c r="CE2075" s="1286"/>
      <c r="CF2075" s="1060"/>
      <c r="CG2075" s="1060"/>
      <c r="CH2075" s="1060"/>
      <c r="CK2075" s="1645"/>
      <c r="CL2075" s="1645"/>
      <c r="CM2075" s="1645"/>
      <c r="CN2075"/>
      <c r="CO2075"/>
      <c r="CP2075"/>
      <c r="CQ2075"/>
      <c r="CR2075"/>
      <c r="CS2075" s="1060"/>
      <c r="CT2075" s="1060"/>
      <c r="CU2075" s="1060"/>
      <c r="CV2075" s="1060"/>
      <c r="CW2075" s="1060"/>
      <c r="CX2075" s="1060"/>
    </row>
    <row r="2076" spans="35:102" ht="15" customHeight="1" x14ac:dyDescent="0.3">
      <c r="AI2076" s="1996">
        <v>48183000700</v>
      </c>
      <c r="AJ2076" s="1997" t="s">
        <v>1821</v>
      </c>
      <c r="AK2076" s="1997">
        <v>48514</v>
      </c>
      <c r="AL2076" s="1998" t="s">
        <v>1727</v>
      </c>
      <c r="AM2076" s="1998">
        <v>10.9</v>
      </c>
      <c r="AN2076" s="1997" t="s">
        <v>192</v>
      </c>
      <c r="BX2076"/>
      <c r="BY2076"/>
      <c r="BZ2076"/>
      <c r="CA2076"/>
      <c r="CB2076"/>
      <c r="CD2076" s="1060"/>
      <c r="CE2076" s="1286"/>
      <c r="CF2076" s="1060"/>
      <c r="CG2076" s="1060"/>
      <c r="CH2076" s="1060"/>
      <c r="CK2076" s="1645"/>
      <c r="CL2076" s="1645"/>
      <c r="CM2076" s="1645"/>
      <c r="CN2076"/>
      <c r="CO2076"/>
      <c r="CP2076"/>
      <c r="CQ2076"/>
      <c r="CR2076"/>
      <c r="CS2076" s="1060"/>
      <c r="CT2076" s="1060"/>
      <c r="CU2076" s="1060"/>
      <c r="CV2076" s="1060"/>
      <c r="CW2076" s="1060"/>
      <c r="CX2076" s="1060"/>
    </row>
    <row r="2077" spans="35:102" ht="15" customHeight="1" x14ac:dyDescent="0.3">
      <c r="AI2077" s="1774">
        <v>48183000800</v>
      </c>
      <c r="AJ2077" s="1993" t="s">
        <v>1821</v>
      </c>
      <c r="AK2077" s="1993">
        <v>42907</v>
      </c>
      <c r="AL2077" s="1994" t="s">
        <v>1728</v>
      </c>
      <c r="AM2077" s="1994">
        <v>18.899999999999999</v>
      </c>
      <c r="AN2077" s="1993" t="s">
        <v>192</v>
      </c>
      <c r="BX2077"/>
      <c r="BY2077"/>
      <c r="BZ2077"/>
      <c r="CA2077"/>
      <c r="CB2077"/>
      <c r="CD2077" s="1060"/>
      <c r="CE2077" s="1286"/>
      <c r="CF2077" s="1060"/>
      <c r="CG2077" s="1060"/>
      <c r="CH2077" s="1060"/>
      <c r="CK2077" s="1645"/>
      <c r="CL2077" s="1645"/>
      <c r="CM2077" s="1645"/>
      <c r="CN2077"/>
      <c r="CO2077"/>
      <c r="CP2077"/>
      <c r="CQ2077"/>
      <c r="CR2077"/>
      <c r="CS2077" s="1060"/>
      <c r="CT2077" s="1060"/>
      <c r="CU2077" s="1060"/>
      <c r="CV2077" s="1060"/>
      <c r="CW2077" s="1060"/>
      <c r="CX2077" s="1060"/>
    </row>
    <row r="2078" spans="35:102" ht="15" customHeight="1" x14ac:dyDescent="0.3">
      <c r="AI2078" s="1996">
        <v>48183000900</v>
      </c>
      <c r="AJ2078" s="1997" t="s">
        <v>1821</v>
      </c>
      <c r="AK2078" s="1997">
        <v>33145</v>
      </c>
      <c r="AL2078" s="1998" t="s">
        <v>1730</v>
      </c>
      <c r="AM2078" s="1998">
        <v>23.9</v>
      </c>
      <c r="AN2078" s="1997" t="s">
        <v>193</v>
      </c>
      <c r="BX2078"/>
      <c r="BY2078"/>
      <c r="BZ2078"/>
      <c r="CA2078"/>
      <c r="CB2078"/>
      <c r="CD2078" s="1060"/>
      <c r="CE2078" s="1286"/>
      <c r="CF2078" s="1060"/>
      <c r="CG2078" s="1060"/>
      <c r="CH2078" s="1060"/>
      <c r="CK2078" s="1645"/>
      <c r="CL2078" s="1645"/>
      <c r="CM2078" s="1645"/>
      <c r="CN2078"/>
      <c r="CO2078"/>
      <c r="CP2078"/>
      <c r="CQ2078"/>
      <c r="CR2078"/>
      <c r="CS2078" s="1060"/>
      <c r="CT2078" s="1060"/>
      <c r="CU2078" s="1060"/>
      <c r="CV2078" s="1060"/>
      <c r="CW2078" s="1060"/>
      <c r="CX2078" s="1060"/>
    </row>
    <row r="2079" spans="35:102" ht="15" customHeight="1" x14ac:dyDescent="0.3">
      <c r="AI2079" s="1774">
        <v>48183001000</v>
      </c>
      <c r="AJ2079" s="1993" t="s">
        <v>1821</v>
      </c>
      <c r="AK2079" s="1993">
        <v>40304</v>
      </c>
      <c r="AL2079" s="1994" t="s">
        <v>1728</v>
      </c>
      <c r="AM2079" s="1994">
        <v>18.2</v>
      </c>
      <c r="AN2079" s="1993" t="s">
        <v>192</v>
      </c>
      <c r="BX2079"/>
      <c r="BY2079"/>
      <c r="BZ2079"/>
      <c r="CA2079"/>
      <c r="CB2079"/>
      <c r="CD2079" s="1060"/>
      <c r="CE2079" s="1286"/>
      <c r="CF2079" s="1060"/>
      <c r="CG2079" s="1060"/>
      <c r="CH2079" s="1060"/>
      <c r="CK2079" s="1645"/>
      <c r="CL2079" s="1645"/>
      <c r="CM2079" s="1645"/>
      <c r="CN2079"/>
      <c r="CO2079"/>
      <c r="CP2079"/>
      <c r="CQ2079"/>
      <c r="CR2079"/>
      <c r="CS2079" s="1060"/>
      <c r="CT2079" s="1060"/>
      <c r="CU2079" s="1060"/>
      <c r="CV2079" s="1060"/>
      <c r="CW2079" s="1060"/>
      <c r="CX2079" s="1060"/>
    </row>
    <row r="2080" spans="35:102" ht="15" customHeight="1" x14ac:dyDescent="0.3">
      <c r="AI2080" s="1996">
        <v>48183001100</v>
      </c>
      <c r="AJ2080" s="1997" t="s">
        <v>1821</v>
      </c>
      <c r="AK2080" s="1997">
        <v>26729</v>
      </c>
      <c r="AL2080" s="1998" t="s">
        <v>1730</v>
      </c>
      <c r="AM2080" s="1998">
        <v>38.5</v>
      </c>
      <c r="AN2080" s="1997" t="s">
        <v>193</v>
      </c>
      <c r="BX2080"/>
      <c r="BY2080"/>
      <c r="BZ2080"/>
      <c r="CA2080"/>
      <c r="CB2080"/>
      <c r="CD2080" s="1060"/>
      <c r="CE2080" s="1286"/>
      <c r="CF2080" s="1060"/>
      <c r="CG2080" s="1060"/>
      <c r="CH2080" s="1060"/>
      <c r="CK2080" s="1645"/>
      <c r="CL2080" s="1645"/>
      <c r="CM2080" s="1645"/>
      <c r="CN2080"/>
      <c r="CO2080"/>
      <c r="CP2080"/>
      <c r="CQ2080"/>
      <c r="CR2080"/>
      <c r="CS2080" s="1060"/>
      <c r="CT2080" s="1060"/>
      <c r="CU2080" s="1060"/>
      <c r="CV2080" s="1060"/>
      <c r="CW2080" s="1060"/>
      <c r="CX2080" s="1060"/>
    </row>
    <row r="2081" spans="35:102" ht="15" customHeight="1" x14ac:dyDescent="0.3">
      <c r="AI2081" s="1774">
        <v>48183001200</v>
      </c>
      <c r="AJ2081" s="1993" t="s">
        <v>1821</v>
      </c>
      <c r="AK2081" s="1993">
        <v>37609</v>
      </c>
      <c r="AL2081" s="1994" t="s">
        <v>1728</v>
      </c>
      <c r="AM2081" s="1994">
        <v>25.7</v>
      </c>
      <c r="AN2081" s="1993" t="s">
        <v>193</v>
      </c>
      <c r="BX2081"/>
      <c r="BY2081"/>
      <c r="BZ2081"/>
      <c r="CA2081"/>
      <c r="CB2081"/>
      <c r="CD2081" s="1060"/>
      <c r="CE2081" s="1286"/>
      <c r="CF2081" s="1060"/>
      <c r="CG2081" s="1060"/>
      <c r="CH2081" s="1060"/>
      <c r="CK2081" s="1645"/>
      <c r="CL2081" s="1645"/>
      <c r="CM2081" s="1645"/>
      <c r="CN2081"/>
      <c r="CO2081"/>
      <c r="CP2081"/>
      <c r="CQ2081"/>
      <c r="CR2081"/>
      <c r="CS2081" s="1060"/>
      <c r="CT2081" s="1060"/>
      <c r="CU2081" s="1060"/>
      <c r="CV2081" s="1060"/>
      <c r="CW2081" s="1060"/>
      <c r="CX2081" s="1060"/>
    </row>
    <row r="2082" spans="35:102" ht="15" customHeight="1" x14ac:dyDescent="0.3">
      <c r="AI2082" s="1996">
        <v>48183001300</v>
      </c>
      <c r="AJ2082" s="1997" t="s">
        <v>1821</v>
      </c>
      <c r="AK2082" s="1997">
        <v>24900</v>
      </c>
      <c r="AL2082" s="1998" t="s">
        <v>1730</v>
      </c>
      <c r="AM2082" s="1998">
        <v>39.5</v>
      </c>
      <c r="AN2082" s="1997" t="s">
        <v>193</v>
      </c>
      <c r="BX2082"/>
      <c r="BY2082"/>
      <c r="BZ2082"/>
      <c r="CA2082"/>
      <c r="CB2082"/>
      <c r="CD2082" s="1060"/>
      <c r="CE2082" s="1286"/>
      <c r="CF2082" s="1060"/>
      <c r="CG2082" s="1060"/>
      <c r="CH2082" s="1060"/>
      <c r="CK2082" s="1645"/>
      <c r="CL2082" s="1645"/>
      <c r="CM2082" s="1645"/>
      <c r="CN2082"/>
      <c r="CO2082"/>
      <c r="CP2082"/>
      <c r="CQ2082"/>
      <c r="CR2082"/>
      <c r="CS2082" s="1060"/>
      <c r="CT2082" s="1060"/>
      <c r="CU2082" s="1060"/>
      <c r="CV2082" s="1060"/>
      <c r="CW2082" s="1060"/>
      <c r="CX2082" s="1060"/>
    </row>
    <row r="2083" spans="35:102" ht="15" customHeight="1" x14ac:dyDescent="0.3">
      <c r="AI2083" s="1774">
        <v>48183001400</v>
      </c>
      <c r="AJ2083" s="1993" t="s">
        <v>1821</v>
      </c>
      <c r="AK2083" s="1993">
        <v>25272</v>
      </c>
      <c r="AL2083" s="1994" t="s">
        <v>1730</v>
      </c>
      <c r="AM2083" s="1994">
        <v>25.8</v>
      </c>
      <c r="AN2083" s="1993" t="s">
        <v>193</v>
      </c>
      <c r="BX2083"/>
      <c r="BY2083"/>
      <c r="BZ2083"/>
      <c r="CA2083"/>
      <c r="CB2083"/>
      <c r="CD2083" s="1060"/>
      <c r="CE2083" s="1286"/>
      <c r="CF2083" s="1060"/>
      <c r="CG2083" s="1060"/>
      <c r="CH2083" s="1060"/>
      <c r="CK2083" s="1645"/>
      <c r="CL2083" s="1645"/>
      <c r="CM2083" s="1645"/>
      <c r="CN2083"/>
      <c r="CO2083"/>
      <c r="CP2083"/>
      <c r="CQ2083"/>
      <c r="CR2083"/>
      <c r="CS2083" s="1060"/>
      <c r="CT2083" s="1060"/>
      <c r="CU2083" s="1060"/>
      <c r="CV2083" s="1060"/>
      <c r="CW2083" s="1060"/>
      <c r="CX2083" s="1060"/>
    </row>
    <row r="2084" spans="35:102" ht="15" customHeight="1" x14ac:dyDescent="0.3">
      <c r="AI2084" s="1996">
        <v>48183001500</v>
      </c>
      <c r="AJ2084" s="1997" t="s">
        <v>1821</v>
      </c>
      <c r="AK2084" s="1997">
        <v>29097</v>
      </c>
      <c r="AL2084" s="1998" t="s">
        <v>1730</v>
      </c>
      <c r="AM2084" s="1998">
        <v>35</v>
      </c>
      <c r="AN2084" s="1997" t="s">
        <v>193</v>
      </c>
      <c r="BX2084"/>
      <c r="BY2084"/>
      <c r="BZ2084"/>
      <c r="CA2084"/>
      <c r="CB2084"/>
      <c r="CD2084" s="1060"/>
      <c r="CE2084" s="1286"/>
      <c r="CF2084" s="1060"/>
      <c r="CG2084" s="1060"/>
      <c r="CH2084" s="1060"/>
      <c r="CK2084" s="1645"/>
      <c r="CL2084" s="1645"/>
      <c r="CM2084" s="1645"/>
      <c r="CN2084"/>
      <c r="CO2084"/>
      <c r="CP2084"/>
      <c r="CQ2084"/>
      <c r="CR2084"/>
      <c r="CS2084" s="1060"/>
      <c r="CT2084" s="1060"/>
      <c r="CU2084" s="1060"/>
      <c r="CV2084" s="1060"/>
      <c r="CW2084" s="1060"/>
      <c r="CX2084" s="1060"/>
    </row>
    <row r="2085" spans="35:102" ht="15" customHeight="1" x14ac:dyDescent="0.3">
      <c r="AI2085" s="1774">
        <v>48183010100</v>
      </c>
      <c r="AJ2085" s="1993" t="s">
        <v>1821</v>
      </c>
      <c r="AK2085" s="1993">
        <v>88194</v>
      </c>
      <c r="AL2085" s="1994" t="s">
        <v>1729</v>
      </c>
      <c r="AM2085" s="1994">
        <v>5</v>
      </c>
      <c r="AN2085" s="1993" t="s">
        <v>192</v>
      </c>
      <c r="BX2085"/>
      <c r="BY2085"/>
      <c r="BZ2085"/>
      <c r="CA2085"/>
      <c r="CB2085"/>
      <c r="CD2085" s="1060"/>
      <c r="CE2085" s="1286"/>
      <c r="CF2085" s="1060"/>
      <c r="CG2085" s="1060"/>
      <c r="CH2085" s="1060"/>
      <c r="CK2085" s="1645"/>
      <c r="CL2085" s="1645"/>
      <c r="CM2085" s="1645"/>
      <c r="CN2085"/>
      <c r="CO2085"/>
      <c r="CP2085"/>
      <c r="CQ2085"/>
      <c r="CR2085"/>
      <c r="CS2085" s="1060"/>
      <c r="CT2085" s="1060"/>
      <c r="CU2085" s="1060"/>
      <c r="CV2085" s="1060"/>
      <c r="CW2085" s="1060"/>
      <c r="CX2085" s="1060"/>
    </row>
    <row r="2086" spans="35:102" ht="15" customHeight="1" x14ac:dyDescent="0.3">
      <c r="AI2086" s="1996">
        <v>48183010200</v>
      </c>
      <c r="AJ2086" s="1997" t="s">
        <v>1821</v>
      </c>
      <c r="AK2086" s="1997">
        <v>39152</v>
      </c>
      <c r="AL2086" s="1998" t="s">
        <v>1728</v>
      </c>
      <c r="AM2086" s="1998">
        <v>23.5</v>
      </c>
      <c r="AN2086" s="1997" t="s">
        <v>193</v>
      </c>
      <c r="BX2086"/>
      <c r="BY2086"/>
      <c r="BZ2086"/>
      <c r="CA2086"/>
      <c r="CB2086"/>
      <c r="CD2086" s="1060"/>
      <c r="CE2086" s="1286"/>
      <c r="CF2086" s="1060"/>
      <c r="CG2086" s="1060"/>
      <c r="CH2086" s="1060"/>
      <c r="CK2086" s="1645"/>
      <c r="CL2086" s="1645"/>
      <c r="CM2086" s="1645"/>
      <c r="CN2086"/>
      <c r="CO2086"/>
      <c r="CP2086"/>
      <c r="CQ2086"/>
      <c r="CR2086"/>
      <c r="CS2086" s="1060"/>
      <c r="CT2086" s="1060"/>
      <c r="CU2086" s="1060"/>
      <c r="CV2086" s="1060"/>
      <c r="CW2086" s="1060"/>
      <c r="CX2086" s="1060"/>
    </row>
    <row r="2087" spans="35:102" ht="15" customHeight="1" x14ac:dyDescent="0.3">
      <c r="AI2087" s="1774">
        <v>48183010301</v>
      </c>
      <c r="AJ2087" s="1993" t="s">
        <v>1821</v>
      </c>
      <c r="AK2087" s="1993">
        <v>54043</v>
      </c>
      <c r="AL2087" s="1994" t="s">
        <v>1729</v>
      </c>
      <c r="AM2087" s="1994">
        <v>23.4</v>
      </c>
      <c r="AN2087" s="1993" t="s">
        <v>193</v>
      </c>
      <c r="BX2087"/>
      <c r="BY2087"/>
      <c r="BZ2087"/>
      <c r="CA2087"/>
      <c r="CB2087"/>
      <c r="CD2087" s="1060"/>
      <c r="CE2087" s="1286"/>
      <c r="CF2087" s="1060"/>
      <c r="CG2087" s="1060"/>
      <c r="CH2087" s="1060"/>
      <c r="CK2087" s="1645"/>
      <c r="CL2087" s="1645"/>
      <c r="CM2087" s="1645"/>
      <c r="CN2087"/>
      <c r="CO2087"/>
      <c r="CP2087"/>
      <c r="CQ2087"/>
      <c r="CR2087"/>
      <c r="CS2087" s="1060"/>
      <c r="CT2087" s="1060"/>
      <c r="CU2087" s="1060"/>
      <c r="CV2087" s="1060"/>
      <c r="CW2087" s="1060"/>
      <c r="CX2087" s="1060"/>
    </row>
    <row r="2088" spans="35:102" ht="15" customHeight="1" x14ac:dyDescent="0.3">
      <c r="AI2088" s="1996">
        <v>48183010302</v>
      </c>
      <c r="AJ2088" s="1997" t="s">
        <v>1821</v>
      </c>
      <c r="AK2088" s="1997">
        <v>57002</v>
      </c>
      <c r="AL2088" s="1998" t="s">
        <v>1729</v>
      </c>
      <c r="AM2088" s="1998">
        <v>26.6</v>
      </c>
      <c r="AN2088" s="1997" t="s">
        <v>193</v>
      </c>
      <c r="BX2088"/>
      <c r="BY2088"/>
      <c r="BZ2088"/>
      <c r="CA2088"/>
      <c r="CB2088"/>
      <c r="CD2088" s="1060"/>
      <c r="CE2088" s="1286"/>
      <c r="CF2088" s="1060"/>
      <c r="CG2088" s="1060"/>
      <c r="CH2088" s="1060"/>
      <c r="CK2088" s="1645"/>
      <c r="CL2088" s="1645"/>
      <c r="CM2088" s="1645"/>
      <c r="CN2088"/>
      <c r="CO2088"/>
      <c r="CP2088"/>
      <c r="CQ2088"/>
      <c r="CR2088"/>
      <c r="CS2088" s="1060"/>
      <c r="CT2088" s="1060"/>
      <c r="CU2088" s="1060"/>
      <c r="CV2088" s="1060"/>
      <c r="CW2088" s="1060"/>
      <c r="CX2088" s="1060"/>
    </row>
    <row r="2089" spans="35:102" ht="15" customHeight="1" x14ac:dyDescent="0.3">
      <c r="AI2089" s="1774">
        <v>48183010400</v>
      </c>
      <c r="AJ2089" s="1993" t="s">
        <v>1821</v>
      </c>
      <c r="AK2089" s="1993">
        <v>56912</v>
      </c>
      <c r="AL2089" s="1994" t="s">
        <v>1729</v>
      </c>
      <c r="AM2089" s="1994">
        <v>10</v>
      </c>
      <c r="AN2089" s="1993" t="s">
        <v>192</v>
      </c>
      <c r="BX2089"/>
      <c r="BY2089"/>
      <c r="BZ2089"/>
      <c r="CA2089"/>
      <c r="CB2089"/>
      <c r="CD2089" s="1060"/>
      <c r="CE2089" s="1286"/>
      <c r="CF2089" s="1060"/>
      <c r="CG2089" s="1060"/>
      <c r="CH2089" s="1060"/>
      <c r="CK2089" s="1645"/>
      <c r="CL2089" s="1645"/>
      <c r="CM2089" s="1645"/>
      <c r="CN2089"/>
      <c r="CO2089"/>
      <c r="CP2089"/>
      <c r="CQ2089"/>
      <c r="CR2089"/>
      <c r="CS2089" s="1060"/>
      <c r="CT2089" s="1060"/>
      <c r="CU2089" s="1060"/>
      <c r="CV2089" s="1060"/>
      <c r="CW2089" s="1060"/>
      <c r="CX2089" s="1060"/>
    </row>
    <row r="2090" spans="35:102" ht="15" customHeight="1" x14ac:dyDescent="0.3">
      <c r="AI2090" s="1996">
        <v>48183010500</v>
      </c>
      <c r="AJ2090" s="1997" t="s">
        <v>1821</v>
      </c>
      <c r="AK2090" s="1997">
        <v>52598</v>
      </c>
      <c r="AL2090" s="1998" t="s">
        <v>1727</v>
      </c>
      <c r="AM2090" s="1998">
        <v>11.4</v>
      </c>
      <c r="AN2090" s="1997" t="s">
        <v>192</v>
      </c>
      <c r="BX2090"/>
      <c r="BY2090"/>
      <c r="BZ2090"/>
      <c r="CA2090"/>
      <c r="CB2090"/>
      <c r="CD2090" s="1060"/>
      <c r="CE2090" s="1286"/>
      <c r="CF2090" s="1060"/>
      <c r="CG2090" s="1060"/>
      <c r="CH2090" s="1060"/>
      <c r="CK2090" s="1645"/>
      <c r="CL2090" s="1645"/>
      <c r="CM2090" s="1645"/>
      <c r="CN2090"/>
      <c r="CO2090"/>
      <c r="CP2090"/>
      <c r="CQ2090"/>
      <c r="CR2090"/>
      <c r="CS2090" s="1060"/>
      <c r="CT2090" s="1060"/>
      <c r="CU2090" s="1060"/>
      <c r="CV2090" s="1060"/>
      <c r="CW2090" s="1060"/>
      <c r="CX2090" s="1060"/>
    </row>
    <row r="2091" spans="35:102" ht="15" customHeight="1" x14ac:dyDescent="0.3">
      <c r="AI2091" s="1774">
        <v>48183010600</v>
      </c>
      <c r="AJ2091" s="1993" t="s">
        <v>1821</v>
      </c>
      <c r="AK2091" s="1993">
        <v>61574</v>
      </c>
      <c r="AL2091" s="1994" t="s">
        <v>1729</v>
      </c>
      <c r="AM2091" s="1994">
        <v>9.4</v>
      </c>
      <c r="AN2091" s="1993" t="s">
        <v>192</v>
      </c>
      <c r="BX2091"/>
      <c r="BY2091"/>
      <c r="BZ2091"/>
      <c r="CA2091"/>
      <c r="CB2091"/>
      <c r="CD2091" s="1060"/>
      <c r="CE2091" s="1286"/>
      <c r="CF2091" s="1060"/>
      <c r="CG2091" s="1060"/>
      <c r="CH2091" s="1060"/>
      <c r="CK2091" s="1645"/>
      <c r="CL2091" s="1645"/>
      <c r="CM2091" s="1645"/>
      <c r="CN2091"/>
      <c r="CO2091"/>
      <c r="CP2091"/>
      <c r="CQ2091"/>
      <c r="CR2091"/>
      <c r="CS2091" s="1060"/>
      <c r="CT2091" s="1060"/>
      <c r="CU2091" s="1060"/>
      <c r="CV2091" s="1060"/>
      <c r="CW2091" s="1060"/>
      <c r="CX2091" s="1060"/>
    </row>
    <row r="2092" spans="35:102" ht="15" customHeight="1" x14ac:dyDescent="0.3">
      <c r="AI2092" s="1996">
        <v>48183010700</v>
      </c>
      <c r="AJ2092" s="1997" t="s">
        <v>1821</v>
      </c>
      <c r="AK2092" s="1997">
        <v>34656</v>
      </c>
      <c r="AL2092" s="1998" t="s">
        <v>1730</v>
      </c>
      <c r="AM2092" s="1998">
        <v>28</v>
      </c>
      <c r="AN2092" s="1997" t="s">
        <v>193</v>
      </c>
      <c r="BX2092"/>
      <c r="BY2092"/>
      <c r="BZ2092"/>
      <c r="CA2092"/>
      <c r="CB2092"/>
      <c r="CD2092" s="1060"/>
      <c r="CE2092" s="1286"/>
      <c r="CF2092" s="1060"/>
      <c r="CG2092" s="1060"/>
      <c r="CH2092" s="1060"/>
      <c r="CK2092" s="1645"/>
      <c r="CL2092" s="1645"/>
      <c r="CM2092" s="1645"/>
      <c r="CN2092"/>
      <c r="CO2092"/>
      <c r="CP2092"/>
      <c r="CQ2092"/>
      <c r="CR2092"/>
      <c r="CS2092" s="1060"/>
      <c r="CT2092" s="1060"/>
      <c r="CU2092" s="1060"/>
      <c r="CV2092" s="1060"/>
      <c r="CW2092" s="1060"/>
      <c r="CX2092" s="1060"/>
    </row>
    <row r="2093" spans="35:102" ht="15" customHeight="1" x14ac:dyDescent="0.3">
      <c r="AI2093" s="1774">
        <v>48183980000</v>
      </c>
      <c r="AJ2093" s="1993" t="s">
        <v>1821</v>
      </c>
      <c r="AK2093" s="1993" t="s">
        <v>1734</v>
      </c>
      <c r="AL2093" s="1994" t="s">
        <v>2183</v>
      </c>
      <c r="AM2093" s="1994">
        <v>0</v>
      </c>
      <c r="AN2093" s="1993" t="s">
        <v>192</v>
      </c>
      <c r="BX2093"/>
      <c r="BY2093"/>
      <c r="BZ2093"/>
      <c r="CA2093"/>
      <c r="CB2093"/>
      <c r="CD2093" s="1060"/>
      <c r="CE2093" s="1286"/>
      <c r="CF2093" s="1060"/>
      <c r="CG2093" s="1060"/>
      <c r="CH2093" s="1060"/>
      <c r="CK2093" s="1645"/>
      <c r="CL2093" s="1645"/>
      <c r="CM2093" s="1645"/>
      <c r="CN2093"/>
      <c r="CO2093"/>
      <c r="CP2093"/>
      <c r="CQ2093"/>
      <c r="CR2093"/>
      <c r="CS2093" s="1060"/>
      <c r="CT2093" s="1060"/>
      <c r="CU2093" s="1060"/>
      <c r="CV2093" s="1060"/>
      <c r="CW2093" s="1060"/>
      <c r="CX2093" s="1060"/>
    </row>
    <row r="2094" spans="35:102" ht="15" customHeight="1" x14ac:dyDescent="0.3">
      <c r="AI2094" s="1996">
        <v>48203020102</v>
      </c>
      <c r="AJ2094" s="1997" t="s">
        <v>1831</v>
      </c>
      <c r="AK2094" s="1997">
        <v>49708</v>
      </c>
      <c r="AL2094" s="1998" t="s">
        <v>1727</v>
      </c>
      <c r="AM2094" s="1998">
        <v>15.8</v>
      </c>
      <c r="AN2094" s="1997" t="s">
        <v>192</v>
      </c>
      <c r="BX2094"/>
      <c r="BY2094"/>
      <c r="BZ2094"/>
      <c r="CA2094"/>
      <c r="CB2094"/>
      <c r="CD2094" s="1060"/>
      <c r="CE2094" s="1286"/>
      <c r="CF2094" s="1060"/>
      <c r="CG2094" s="1060"/>
      <c r="CH2094" s="1060"/>
      <c r="CK2094" s="1645"/>
      <c r="CL2094" s="1645"/>
      <c r="CM2094" s="1645"/>
      <c r="CN2094"/>
      <c r="CO2094"/>
      <c r="CP2094"/>
      <c r="CQ2094"/>
      <c r="CR2094"/>
      <c r="CS2094" s="1060"/>
      <c r="CT2094" s="1060"/>
      <c r="CU2094" s="1060"/>
      <c r="CV2094" s="1060"/>
      <c r="CW2094" s="1060"/>
      <c r="CX2094" s="1060"/>
    </row>
    <row r="2095" spans="35:102" ht="15" customHeight="1" x14ac:dyDescent="0.3">
      <c r="AI2095" s="1774">
        <v>48203020103</v>
      </c>
      <c r="AJ2095" s="1993" t="s">
        <v>1831</v>
      </c>
      <c r="AK2095" s="1993">
        <v>46293</v>
      </c>
      <c r="AL2095" s="1994" t="s">
        <v>1727</v>
      </c>
      <c r="AM2095" s="1994">
        <v>19.899999999999999</v>
      </c>
      <c r="AN2095" s="1993" t="s">
        <v>192</v>
      </c>
      <c r="BX2095"/>
      <c r="BY2095"/>
      <c r="BZ2095"/>
      <c r="CA2095"/>
      <c r="CB2095"/>
      <c r="CD2095" s="1060"/>
      <c r="CE2095" s="1286"/>
      <c r="CF2095" s="1060"/>
      <c r="CG2095" s="1060"/>
      <c r="CH2095" s="1060"/>
      <c r="CK2095" s="1645"/>
      <c r="CL2095" s="1645"/>
      <c r="CM2095" s="1645"/>
      <c r="CN2095"/>
      <c r="CO2095"/>
      <c r="CP2095"/>
      <c r="CQ2095"/>
      <c r="CR2095"/>
      <c r="CS2095" s="1060"/>
      <c r="CT2095" s="1060"/>
      <c r="CU2095" s="1060"/>
      <c r="CV2095" s="1060"/>
      <c r="CW2095" s="1060"/>
      <c r="CX2095" s="1060"/>
    </row>
    <row r="2096" spans="35:102" ht="15" customHeight="1" x14ac:dyDescent="0.3">
      <c r="AI2096" s="1996">
        <v>48203020104</v>
      </c>
      <c r="AJ2096" s="1997" t="s">
        <v>1831</v>
      </c>
      <c r="AK2096" s="1997">
        <v>56855</v>
      </c>
      <c r="AL2096" s="1998" t="s">
        <v>1729</v>
      </c>
      <c r="AM2096" s="1998">
        <v>19</v>
      </c>
      <c r="AN2096" s="1997" t="s">
        <v>192</v>
      </c>
      <c r="BX2096"/>
      <c r="BY2096"/>
      <c r="BZ2096"/>
      <c r="CA2096"/>
      <c r="CB2096"/>
      <c r="CD2096" s="1060"/>
      <c r="CE2096" s="1286"/>
      <c r="CF2096" s="1060"/>
      <c r="CG2096" s="1060"/>
      <c r="CH2096" s="1060"/>
      <c r="CK2096" s="1645"/>
      <c r="CL2096" s="1645"/>
      <c r="CM2096" s="1645"/>
      <c r="CN2096"/>
      <c r="CO2096"/>
      <c r="CP2096"/>
      <c r="CQ2096"/>
      <c r="CR2096"/>
      <c r="CS2096" s="1060"/>
      <c r="CT2096" s="1060"/>
      <c r="CU2096" s="1060"/>
      <c r="CV2096" s="1060"/>
      <c r="CW2096" s="1060"/>
      <c r="CX2096" s="1060"/>
    </row>
    <row r="2097" spans="35:102" ht="15" customHeight="1" x14ac:dyDescent="0.3">
      <c r="AI2097" s="1774">
        <v>48203020200</v>
      </c>
      <c r="AJ2097" s="1993" t="s">
        <v>1831</v>
      </c>
      <c r="AK2097" s="1993">
        <v>43368</v>
      </c>
      <c r="AL2097" s="1994" t="s">
        <v>1728</v>
      </c>
      <c r="AM2097" s="1994">
        <v>15.7</v>
      </c>
      <c r="AN2097" s="1993" t="s">
        <v>192</v>
      </c>
      <c r="BX2097"/>
      <c r="BY2097"/>
      <c r="BZ2097"/>
      <c r="CA2097"/>
      <c r="CB2097"/>
      <c r="CD2097" s="1060"/>
      <c r="CE2097" s="1286"/>
      <c r="CF2097" s="1060"/>
      <c r="CG2097" s="1060"/>
      <c r="CH2097" s="1060"/>
      <c r="CK2097" s="1645"/>
      <c r="CL2097" s="1645"/>
      <c r="CM2097" s="1645"/>
      <c r="CN2097"/>
      <c r="CO2097"/>
      <c r="CP2097"/>
      <c r="CQ2097"/>
      <c r="CR2097"/>
      <c r="CS2097" s="1060"/>
      <c r="CT2097" s="1060"/>
      <c r="CU2097" s="1060"/>
      <c r="CV2097" s="1060"/>
      <c r="CW2097" s="1060"/>
      <c r="CX2097" s="1060"/>
    </row>
    <row r="2098" spans="35:102" ht="15" customHeight="1" x14ac:dyDescent="0.3">
      <c r="AI2098" s="1996">
        <v>48203020301</v>
      </c>
      <c r="AJ2098" s="1997" t="s">
        <v>1831</v>
      </c>
      <c r="AK2098" s="1997">
        <v>53438</v>
      </c>
      <c r="AL2098" s="1998" t="s">
        <v>1727</v>
      </c>
      <c r="AM2098" s="1998">
        <v>6.8</v>
      </c>
      <c r="AN2098" s="1997" t="s">
        <v>192</v>
      </c>
      <c r="BX2098"/>
      <c r="BY2098"/>
      <c r="BZ2098"/>
      <c r="CA2098"/>
      <c r="CB2098"/>
      <c r="CD2098" s="1060"/>
      <c r="CE2098" s="1286"/>
      <c r="CF2098" s="1060"/>
      <c r="CG2098" s="1060"/>
      <c r="CH2098" s="1060"/>
      <c r="CK2098" s="1645"/>
      <c r="CL2098" s="1645"/>
      <c r="CM2098" s="1645"/>
      <c r="CN2098"/>
      <c r="CO2098"/>
      <c r="CP2098"/>
      <c r="CQ2098"/>
      <c r="CR2098"/>
      <c r="CS2098" s="1060"/>
      <c r="CT2098" s="1060"/>
      <c r="CU2098" s="1060"/>
      <c r="CV2098" s="1060"/>
      <c r="CW2098" s="1060"/>
      <c r="CX2098" s="1060"/>
    </row>
    <row r="2099" spans="35:102" ht="15" customHeight="1" x14ac:dyDescent="0.3">
      <c r="AI2099" s="1774">
        <v>48203020302</v>
      </c>
      <c r="AJ2099" s="1993" t="s">
        <v>1831</v>
      </c>
      <c r="AK2099" s="1993">
        <v>31395</v>
      </c>
      <c r="AL2099" s="1994" t="s">
        <v>1730</v>
      </c>
      <c r="AM2099" s="1994">
        <v>28.6</v>
      </c>
      <c r="AN2099" s="1993" t="s">
        <v>193</v>
      </c>
      <c r="BX2099"/>
      <c r="BY2099"/>
      <c r="BZ2099"/>
      <c r="CA2099"/>
      <c r="CB2099"/>
      <c r="CD2099" s="1060"/>
      <c r="CE2099" s="1286"/>
      <c r="CF2099" s="1060"/>
      <c r="CG2099" s="1060"/>
      <c r="CH2099" s="1060"/>
      <c r="CK2099" s="1645"/>
      <c r="CL2099" s="1645"/>
      <c r="CM2099" s="1645"/>
      <c r="CN2099"/>
      <c r="CO2099"/>
      <c r="CP2099"/>
      <c r="CQ2099"/>
      <c r="CR2099"/>
      <c r="CS2099" s="1060"/>
      <c r="CT2099" s="1060"/>
      <c r="CU2099" s="1060"/>
      <c r="CV2099" s="1060"/>
      <c r="CW2099" s="1060"/>
      <c r="CX2099" s="1060"/>
    </row>
    <row r="2100" spans="35:102" ht="15" customHeight="1" x14ac:dyDescent="0.3">
      <c r="AI2100" s="1996">
        <v>48203020401</v>
      </c>
      <c r="AJ2100" s="1997" t="s">
        <v>1831</v>
      </c>
      <c r="AK2100" s="1997">
        <v>23523</v>
      </c>
      <c r="AL2100" s="1998" t="s">
        <v>1730</v>
      </c>
      <c r="AM2100" s="1998">
        <v>41.4</v>
      </c>
      <c r="AN2100" s="1997" t="s">
        <v>193</v>
      </c>
      <c r="BX2100"/>
      <c r="BY2100"/>
      <c r="BZ2100"/>
      <c r="CA2100"/>
      <c r="CB2100"/>
      <c r="CD2100" s="1060"/>
      <c r="CE2100" s="1286"/>
      <c r="CF2100" s="1060"/>
      <c r="CG2100" s="1060"/>
      <c r="CH2100" s="1060"/>
      <c r="CK2100" s="1645"/>
      <c r="CL2100" s="1645"/>
      <c r="CM2100" s="1645"/>
      <c r="CN2100"/>
      <c r="CO2100"/>
      <c r="CP2100"/>
      <c r="CQ2100"/>
      <c r="CR2100"/>
      <c r="CS2100" s="1060"/>
      <c r="CT2100" s="1060"/>
      <c r="CU2100" s="1060"/>
      <c r="CV2100" s="1060"/>
      <c r="CW2100" s="1060"/>
      <c r="CX2100" s="1060"/>
    </row>
    <row r="2101" spans="35:102" ht="15" customHeight="1" x14ac:dyDescent="0.3">
      <c r="AI2101" s="1774">
        <v>48203020402</v>
      </c>
      <c r="AJ2101" s="1993" t="s">
        <v>1831</v>
      </c>
      <c r="AK2101" s="1993">
        <v>34063</v>
      </c>
      <c r="AL2101" s="1994" t="s">
        <v>1730</v>
      </c>
      <c r="AM2101" s="1994">
        <v>32.700000000000003</v>
      </c>
      <c r="AN2101" s="1993" t="s">
        <v>193</v>
      </c>
      <c r="BX2101"/>
      <c r="BY2101"/>
      <c r="BZ2101"/>
      <c r="CA2101"/>
      <c r="CB2101"/>
      <c r="CD2101" s="1060"/>
      <c r="CE2101" s="1286"/>
      <c r="CF2101" s="1060"/>
      <c r="CG2101" s="1060"/>
      <c r="CH2101" s="1060"/>
      <c r="CK2101" s="1645"/>
      <c r="CL2101" s="1645"/>
      <c r="CM2101" s="1645"/>
      <c r="CN2101"/>
      <c r="CO2101"/>
      <c r="CP2101"/>
      <c r="CQ2101"/>
      <c r="CR2101"/>
      <c r="CS2101" s="1060"/>
      <c r="CT2101" s="1060"/>
      <c r="CU2101" s="1060"/>
      <c r="CV2101" s="1060"/>
      <c r="CW2101" s="1060"/>
      <c r="CX2101" s="1060"/>
    </row>
    <row r="2102" spans="35:102" ht="15" customHeight="1" x14ac:dyDescent="0.3">
      <c r="AI2102" s="1996">
        <v>48203020501</v>
      </c>
      <c r="AJ2102" s="1997" t="s">
        <v>1831</v>
      </c>
      <c r="AK2102" s="1997">
        <v>46473</v>
      </c>
      <c r="AL2102" s="1998" t="s">
        <v>1727</v>
      </c>
      <c r="AM2102" s="1998">
        <v>15.8</v>
      </c>
      <c r="AN2102" s="1997" t="s">
        <v>192</v>
      </c>
      <c r="BX2102"/>
      <c r="BY2102"/>
      <c r="BZ2102"/>
      <c r="CA2102"/>
      <c r="CB2102"/>
      <c r="CD2102" s="1060"/>
      <c r="CE2102" s="1286"/>
      <c r="CF2102" s="1060"/>
      <c r="CG2102" s="1060"/>
      <c r="CH2102" s="1060"/>
      <c r="CK2102" s="1645"/>
      <c r="CL2102" s="1645"/>
      <c r="CM2102" s="1645"/>
      <c r="CN2102"/>
      <c r="CO2102"/>
      <c r="CP2102"/>
      <c r="CQ2102"/>
      <c r="CR2102"/>
      <c r="CS2102" s="1060"/>
      <c r="CT2102" s="1060"/>
      <c r="CU2102" s="1060"/>
      <c r="CV2102" s="1060"/>
      <c r="CW2102" s="1060"/>
      <c r="CX2102" s="1060"/>
    </row>
    <row r="2103" spans="35:102" ht="15" customHeight="1" x14ac:dyDescent="0.3">
      <c r="AI2103" s="1774">
        <v>48203020502</v>
      </c>
      <c r="AJ2103" s="1993" t="s">
        <v>1831</v>
      </c>
      <c r="AK2103" s="1993">
        <v>53788</v>
      </c>
      <c r="AL2103" s="1994" t="s">
        <v>1729</v>
      </c>
      <c r="AM2103" s="1994">
        <v>12.9</v>
      </c>
      <c r="AN2103" s="1993" t="s">
        <v>192</v>
      </c>
      <c r="BX2103"/>
      <c r="BY2103"/>
      <c r="BZ2103"/>
      <c r="CA2103"/>
      <c r="CB2103"/>
      <c r="CD2103" s="1060"/>
      <c r="CE2103" s="1286"/>
      <c r="CF2103" s="1060"/>
      <c r="CG2103" s="1060"/>
      <c r="CH2103" s="1060"/>
      <c r="CK2103" s="1645"/>
      <c r="CL2103" s="1645"/>
      <c r="CM2103" s="1645"/>
      <c r="CN2103"/>
      <c r="CO2103"/>
      <c r="CP2103"/>
      <c r="CQ2103"/>
      <c r="CR2103"/>
      <c r="CS2103" s="1060"/>
      <c r="CT2103" s="1060"/>
      <c r="CU2103" s="1060"/>
      <c r="CV2103" s="1060"/>
      <c r="CW2103" s="1060"/>
      <c r="CX2103" s="1060"/>
    </row>
    <row r="2104" spans="35:102" ht="15" customHeight="1" x14ac:dyDescent="0.3">
      <c r="AI2104" s="1996">
        <v>48203020603</v>
      </c>
      <c r="AJ2104" s="1997" t="s">
        <v>1831</v>
      </c>
      <c r="AK2104" s="1997">
        <v>80823</v>
      </c>
      <c r="AL2104" s="1998" t="s">
        <v>1729</v>
      </c>
      <c r="AM2104" s="1998">
        <v>9.8000000000000007</v>
      </c>
      <c r="AN2104" s="1997" t="s">
        <v>192</v>
      </c>
      <c r="BX2104"/>
      <c r="BY2104"/>
      <c r="BZ2104"/>
      <c r="CA2104"/>
      <c r="CB2104"/>
      <c r="CD2104" s="1060"/>
      <c r="CE2104" s="1286"/>
      <c r="CF2104" s="1060"/>
      <c r="CG2104" s="1060"/>
      <c r="CH2104" s="1060"/>
      <c r="CK2104" s="1645"/>
      <c r="CL2104" s="1645"/>
      <c r="CM2104" s="1645"/>
      <c r="CN2104"/>
      <c r="CO2104"/>
      <c r="CP2104"/>
      <c r="CQ2104"/>
      <c r="CR2104"/>
      <c r="CS2104" s="1060"/>
      <c r="CT2104" s="1060"/>
      <c r="CU2104" s="1060"/>
      <c r="CV2104" s="1060"/>
      <c r="CW2104" s="1060"/>
      <c r="CX2104" s="1060"/>
    </row>
    <row r="2105" spans="35:102" ht="15" customHeight="1" x14ac:dyDescent="0.3">
      <c r="AI2105" s="1774">
        <v>48203020604</v>
      </c>
      <c r="AJ2105" s="1993" t="s">
        <v>1831</v>
      </c>
      <c r="AK2105" s="1993">
        <v>51311</v>
      </c>
      <c r="AL2105" s="1994" t="s">
        <v>1727</v>
      </c>
      <c r="AM2105" s="1994">
        <v>17.2</v>
      </c>
      <c r="AN2105" s="1993" t="s">
        <v>192</v>
      </c>
      <c r="BX2105"/>
      <c r="BY2105"/>
      <c r="BZ2105"/>
      <c r="CA2105"/>
      <c r="CB2105"/>
      <c r="CD2105" s="1060"/>
      <c r="CE2105" s="1286"/>
      <c r="CF2105" s="1060"/>
      <c r="CG2105" s="1060"/>
      <c r="CH2105" s="1060"/>
      <c r="CK2105" s="1645"/>
      <c r="CL2105" s="1645"/>
      <c r="CM2105" s="1645"/>
      <c r="CN2105"/>
      <c r="CO2105"/>
      <c r="CP2105"/>
      <c r="CQ2105"/>
      <c r="CR2105"/>
      <c r="CS2105" s="1060"/>
      <c r="CT2105" s="1060"/>
      <c r="CU2105" s="1060"/>
      <c r="CV2105" s="1060"/>
      <c r="CW2105" s="1060"/>
      <c r="CX2105" s="1060"/>
    </row>
    <row r="2106" spans="35:102" ht="15" customHeight="1" x14ac:dyDescent="0.3">
      <c r="AI2106" s="1996">
        <v>48203020605</v>
      </c>
      <c r="AJ2106" s="1997" t="s">
        <v>1831</v>
      </c>
      <c r="AK2106" s="1997">
        <v>60335</v>
      </c>
      <c r="AL2106" s="1998" t="s">
        <v>1729</v>
      </c>
      <c r="AM2106" s="1998">
        <v>14.7</v>
      </c>
      <c r="AN2106" s="1997" t="s">
        <v>192</v>
      </c>
      <c r="BX2106"/>
      <c r="BY2106"/>
      <c r="BZ2106"/>
      <c r="CA2106"/>
      <c r="CB2106"/>
      <c r="CD2106" s="1060"/>
      <c r="CE2106" s="1286"/>
      <c r="CF2106" s="1060"/>
      <c r="CG2106" s="1060"/>
      <c r="CH2106" s="1060"/>
      <c r="CK2106" s="1645"/>
      <c r="CL2106" s="1645"/>
      <c r="CM2106" s="1645"/>
      <c r="CN2106"/>
      <c r="CO2106"/>
      <c r="CP2106"/>
      <c r="CQ2106"/>
      <c r="CR2106"/>
      <c r="CS2106" s="1060"/>
      <c r="CT2106" s="1060"/>
      <c r="CU2106" s="1060"/>
      <c r="CV2106" s="1060"/>
      <c r="CW2106" s="1060"/>
      <c r="CX2106" s="1060"/>
    </row>
    <row r="2107" spans="35:102" ht="15" customHeight="1" x14ac:dyDescent="0.3">
      <c r="AI2107" s="1774">
        <v>48203020606</v>
      </c>
      <c r="AJ2107" s="1993" t="s">
        <v>1831</v>
      </c>
      <c r="AK2107" s="1993">
        <v>66274</v>
      </c>
      <c r="AL2107" s="1994" t="s">
        <v>1729</v>
      </c>
      <c r="AM2107" s="1994">
        <v>13.7</v>
      </c>
      <c r="AN2107" s="1993" t="s">
        <v>192</v>
      </c>
      <c r="BX2107"/>
      <c r="BY2107"/>
      <c r="BZ2107"/>
      <c r="CA2107"/>
      <c r="CB2107"/>
      <c r="CD2107" s="1060"/>
      <c r="CE2107" s="1286"/>
      <c r="CF2107" s="1060"/>
      <c r="CG2107" s="1060"/>
      <c r="CH2107" s="1060"/>
      <c r="CK2107" s="1645"/>
      <c r="CL2107" s="1645"/>
      <c r="CM2107" s="1645"/>
      <c r="CN2107"/>
      <c r="CO2107"/>
      <c r="CP2107"/>
      <c r="CQ2107"/>
      <c r="CR2107"/>
      <c r="CS2107" s="1060"/>
      <c r="CT2107" s="1060"/>
      <c r="CU2107" s="1060"/>
      <c r="CV2107" s="1060"/>
      <c r="CW2107" s="1060"/>
      <c r="CX2107" s="1060"/>
    </row>
    <row r="2108" spans="35:102" ht="15" customHeight="1" x14ac:dyDescent="0.3">
      <c r="AI2108" s="1996">
        <v>48213950100</v>
      </c>
      <c r="AJ2108" s="1997" t="s">
        <v>1836</v>
      </c>
      <c r="AK2108" s="1997">
        <v>45211</v>
      </c>
      <c r="AL2108" s="1998" t="s">
        <v>1728</v>
      </c>
      <c r="AM2108" s="1998">
        <v>15.3</v>
      </c>
      <c r="AN2108" s="1997" t="s">
        <v>192</v>
      </c>
      <c r="BX2108"/>
      <c r="BY2108"/>
      <c r="BZ2108"/>
      <c r="CA2108"/>
      <c r="CB2108"/>
      <c r="CD2108" s="1060"/>
      <c r="CE2108" s="1286"/>
      <c r="CF2108" s="1060"/>
      <c r="CG2108" s="1060"/>
      <c r="CH2108" s="1060"/>
      <c r="CK2108" s="1645"/>
      <c r="CL2108" s="1645"/>
      <c r="CM2108" s="1645"/>
      <c r="CN2108"/>
      <c r="CO2108"/>
      <c r="CP2108"/>
      <c r="CQ2108"/>
      <c r="CR2108"/>
      <c r="CS2108" s="1060"/>
      <c r="CT2108" s="1060"/>
      <c r="CU2108" s="1060"/>
      <c r="CV2108" s="1060"/>
      <c r="CW2108" s="1060"/>
      <c r="CX2108" s="1060"/>
    </row>
    <row r="2109" spans="35:102" ht="15" customHeight="1" x14ac:dyDescent="0.3">
      <c r="AI2109" s="1774">
        <v>48213950200</v>
      </c>
      <c r="AJ2109" s="1993" t="s">
        <v>1836</v>
      </c>
      <c r="AK2109" s="1993">
        <v>55071</v>
      </c>
      <c r="AL2109" s="1994" t="s">
        <v>1729</v>
      </c>
      <c r="AM2109" s="1994">
        <v>13.1</v>
      </c>
      <c r="AN2109" s="1993" t="s">
        <v>192</v>
      </c>
      <c r="BX2109"/>
      <c r="BY2109"/>
      <c r="BZ2109"/>
      <c r="CA2109"/>
      <c r="CB2109"/>
      <c r="CD2109" s="1060"/>
      <c r="CE2109" s="1286"/>
      <c r="CF2109" s="1060"/>
      <c r="CG2109" s="1060"/>
      <c r="CH2109" s="1060"/>
      <c r="CK2109" s="1645"/>
      <c r="CL2109" s="1645"/>
      <c r="CM2109" s="1645"/>
      <c r="CN2109"/>
      <c r="CO2109"/>
      <c r="CP2109"/>
      <c r="CQ2109"/>
      <c r="CR2109"/>
      <c r="CS2109" s="1060"/>
      <c r="CT2109" s="1060"/>
      <c r="CU2109" s="1060"/>
      <c r="CV2109" s="1060"/>
      <c r="CW2109" s="1060"/>
      <c r="CX2109" s="1060"/>
    </row>
    <row r="2110" spans="35:102" ht="15" customHeight="1" x14ac:dyDescent="0.3">
      <c r="AI2110" s="1996">
        <v>48213950300</v>
      </c>
      <c r="AJ2110" s="1997" t="s">
        <v>1836</v>
      </c>
      <c r="AK2110" s="1997">
        <v>43996</v>
      </c>
      <c r="AL2110" s="1998" t="s">
        <v>1728</v>
      </c>
      <c r="AM2110" s="1998">
        <v>10</v>
      </c>
      <c r="AN2110" s="1997" t="s">
        <v>192</v>
      </c>
      <c r="BX2110"/>
      <c r="BY2110"/>
      <c r="BZ2110"/>
      <c r="CA2110"/>
      <c r="CB2110"/>
      <c r="CD2110" s="1060"/>
      <c r="CE2110" s="1286"/>
      <c r="CF2110" s="1060"/>
      <c r="CG2110" s="1060"/>
      <c r="CH2110" s="1060"/>
      <c r="CK2110" s="1645"/>
      <c r="CL2110" s="1645"/>
      <c r="CM2110" s="1645"/>
      <c r="CN2110"/>
      <c r="CO2110"/>
      <c r="CP2110"/>
      <c r="CQ2110"/>
      <c r="CR2110"/>
      <c r="CS2110" s="1060"/>
      <c r="CT2110" s="1060"/>
      <c r="CU2110" s="1060"/>
      <c r="CV2110" s="1060"/>
      <c r="CW2110" s="1060"/>
      <c r="CX2110" s="1060"/>
    </row>
    <row r="2111" spans="35:102" ht="15" customHeight="1" x14ac:dyDescent="0.3">
      <c r="AI2111" s="1774">
        <v>48213950400</v>
      </c>
      <c r="AJ2111" s="1993" t="s">
        <v>1836</v>
      </c>
      <c r="AK2111" s="1993">
        <v>53352</v>
      </c>
      <c r="AL2111" s="1994" t="s">
        <v>1727</v>
      </c>
      <c r="AM2111" s="1994">
        <v>9</v>
      </c>
      <c r="AN2111" s="1993" t="s">
        <v>192</v>
      </c>
      <c r="BX2111"/>
      <c r="BY2111"/>
      <c r="BZ2111"/>
      <c r="CA2111"/>
      <c r="CB2111"/>
      <c r="CD2111" s="1060"/>
      <c r="CE2111" s="1286"/>
      <c r="CF2111" s="1060"/>
      <c r="CG2111" s="1060"/>
      <c r="CH2111" s="1060"/>
      <c r="CK2111" s="1645"/>
      <c r="CL2111" s="1645"/>
      <c r="CM2111" s="1645"/>
      <c r="CN2111"/>
      <c r="CO2111"/>
      <c r="CP2111"/>
      <c r="CQ2111"/>
      <c r="CR2111"/>
      <c r="CS2111" s="1060"/>
      <c r="CT2111" s="1060"/>
      <c r="CU2111" s="1060"/>
      <c r="CV2111" s="1060"/>
      <c r="CW2111" s="1060"/>
      <c r="CX2111" s="1060"/>
    </row>
    <row r="2112" spans="35:102" ht="15" customHeight="1" x14ac:dyDescent="0.3">
      <c r="AI2112" s="1996">
        <v>48213950500</v>
      </c>
      <c r="AJ2112" s="1997" t="s">
        <v>1836</v>
      </c>
      <c r="AK2112" s="1997">
        <v>45238</v>
      </c>
      <c r="AL2112" s="1998" t="s">
        <v>1727</v>
      </c>
      <c r="AM2112" s="1998">
        <v>13.5</v>
      </c>
      <c r="AN2112" s="1997" t="s">
        <v>192</v>
      </c>
      <c r="BX2112"/>
      <c r="BY2112"/>
      <c r="BZ2112"/>
      <c r="CA2112"/>
      <c r="CB2112"/>
      <c r="CD2112" s="1060"/>
      <c r="CE2112" s="1286"/>
      <c r="CF2112" s="1060"/>
      <c r="CG2112" s="1060"/>
      <c r="CH2112" s="1060"/>
      <c r="CK2112" s="1645"/>
      <c r="CL2112" s="1645"/>
      <c r="CM2112" s="1645"/>
      <c r="CN2112"/>
      <c r="CO2112"/>
      <c r="CP2112"/>
      <c r="CQ2112"/>
      <c r="CR2112"/>
      <c r="CS2112" s="1060"/>
      <c r="CT2112" s="1060"/>
      <c r="CU2112" s="1060"/>
      <c r="CV2112" s="1060"/>
      <c r="CW2112" s="1060"/>
      <c r="CX2112" s="1060"/>
    </row>
    <row r="2113" spans="35:102" ht="15" customHeight="1" x14ac:dyDescent="0.3">
      <c r="AI2113" s="1774">
        <v>48213950601</v>
      </c>
      <c r="AJ2113" s="1993" t="s">
        <v>1836</v>
      </c>
      <c r="AK2113" s="1993">
        <v>34856</v>
      </c>
      <c r="AL2113" s="1994" t="s">
        <v>1730</v>
      </c>
      <c r="AM2113" s="1994">
        <v>23.7</v>
      </c>
      <c r="AN2113" s="1993" t="s">
        <v>193</v>
      </c>
      <c r="BX2113"/>
      <c r="BY2113"/>
      <c r="BZ2113"/>
      <c r="CA2113"/>
      <c r="CB2113"/>
      <c r="CD2113" s="1060"/>
      <c r="CE2113" s="1286"/>
      <c r="CF2113" s="1060"/>
      <c r="CG2113" s="1060"/>
      <c r="CH2113" s="1060"/>
      <c r="CK2113" s="1645"/>
      <c r="CL2113" s="1645"/>
      <c r="CM2113" s="1645"/>
      <c r="CN2113"/>
      <c r="CO2113"/>
      <c r="CP2113"/>
      <c r="CQ2113"/>
      <c r="CR2113"/>
      <c r="CS2113" s="1060"/>
      <c r="CT2113" s="1060"/>
      <c r="CU2113" s="1060"/>
      <c r="CV2113" s="1060"/>
      <c r="CW2113" s="1060"/>
      <c r="CX2113" s="1060"/>
    </row>
    <row r="2114" spans="35:102" ht="15" customHeight="1" x14ac:dyDescent="0.3">
      <c r="AI2114" s="1996">
        <v>48213950602</v>
      </c>
      <c r="AJ2114" s="1997" t="s">
        <v>1836</v>
      </c>
      <c r="AK2114" s="1997">
        <v>42817</v>
      </c>
      <c r="AL2114" s="1998" t="s">
        <v>1728</v>
      </c>
      <c r="AM2114" s="1998">
        <v>20.8</v>
      </c>
      <c r="AN2114" s="1997" t="s">
        <v>193</v>
      </c>
      <c r="BX2114"/>
      <c r="BY2114"/>
      <c r="BZ2114"/>
      <c r="CA2114"/>
      <c r="CB2114"/>
      <c r="CD2114" s="1060"/>
      <c r="CE2114" s="1286"/>
      <c r="CF2114" s="1060"/>
      <c r="CG2114" s="1060"/>
      <c r="CH2114" s="1060"/>
      <c r="CK2114" s="1645"/>
      <c r="CL2114" s="1645"/>
      <c r="CM2114" s="1645"/>
      <c r="CN2114"/>
      <c r="CO2114"/>
      <c r="CP2114"/>
      <c r="CQ2114"/>
      <c r="CR2114"/>
      <c r="CS2114" s="1060"/>
      <c r="CT2114" s="1060"/>
      <c r="CU2114" s="1060"/>
      <c r="CV2114" s="1060"/>
      <c r="CW2114" s="1060"/>
      <c r="CX2114" s="1060"/>
    </row>
    <row r="2115" spans="35:102" ht="15" customHeight="1" x14ac:dyDescent="0.3">
      <c r="AI2115" s="1774">
        <v>48213950700</v>
      </c>
      <c r="AJ2115" s="1993" t="s">
        <v>1836</v>
      </c>
      <c r="AK2115" s="1993">
        <v>39000</v>
      </c>
      <c r="AL2115" s="1994" t="s">
        <v>1728</v>
      </c>
      <c r="AM2115" s="1994">
        <v>23</v>
      </c>
      <c r="AN2115" s="1993" t="s">
        <v>193</v>
      </c>
      <c r="BX2115"/>
      <c r="BY2115"/>
      <c r="BZ2115"/>
      <c r="CA2115"/>
      <c r="CB2115"/>
      <c r="CD2115" s="1060"/>
      <c r="CE2115" s="1286"/>
      <c r="CF2115" s="1060"/>
      <c r="CG2115" s="1060"/>
      <c r="CH2115" s="1060"/>
      <c r="CK2115" s="1645"/>
      <c r="CL2115" s="1645"/>
      <c r="CM2115" s="1645"/>
      <c r="CN2115"/>
      <c r="CO2115"/>
      <c r="CP2115"/>
      <c r="CQ2115"/>
      <c r="CR2115"/>
      <c r="CS2115" s="1060"/>
      <c r="CT2115" s="1060"/>
      <c r="CU2115" s="1060"/>
      <c r="CV2115" s="1060"/>
      <c r="CW2115" s="1060"/>
      <c r="CX2115" s="1060"/>
    </row>
    <row r="2116" spans="35:102" ht="15" customHeight="1" x14ac:dyDescent="0.3">
      <c r="AI2116" s="1996">
        <v>48213950800</v>
      </c>
      <c r="AJ2116" s="1997" t="s">
        <v>1836</v>
      </c>
      <c r="AK2116" s="1997">
        <v>42219</v>
      </c>
      <c r="AL2116" s="1998" t="s">
        <v>1728</v>
      </c>
      <c r="AM2116" s="1998">
        <v>13.9</v>
      </c>
      <c r="AN2116" s="1997" t="s">
        <v>192</v>
      </c>
      <c r="BX2116"/>
      <c r="BY2116"/>
      <c r="BZ2116"/>
      <c r="CA2116"/>
      <c r="CB2116"/>
      <c r="CD2116" s="1060"/>
      <c r="CE2116" s="1286"/>
      <c r="CF2116" s="1060"/>
      <c r="CG2116" s="1060"/>
      <c r="CH2116" s="1060"/>
      <c r="CK2116" s="1645"/>
      <c r="CL2116" s="1645"/>
      <c r="CM2116" s="1645"/>
      <c r="CN2116"/>
      <c r="CO2116"/>
      <c r="CP2116"/>
      <c r="CQ2116"/>
      <c r="CR2116"/>
      <c r="CS2116" s="1060"/>
      <c r="CT2116" s="1060"/>
      <c r="CU2116" s="1060"/>
      <c r="CV2116" s="1060"/>
      <c r="CW2116" s="1060"/>
      <c r="CX2116" s="1060"/>
    </row>
    <row r="2117" spans="35:102" ht="15" customHeight="1" x14ac:dyDescent="0.3">
      <c r="AI2117" s="1774">
        <v>48213950901</v>
      </c>
      <c r="AJ2117" s="1993" t="s">
        <v>1836</v>
      </c>
      <c r="AK2117" s="1993">
        <v>51436</v>
      </c>
      <c r="AL2117" s="1994" t="s">
        <v>1727</v>
      </c>
      <c r="AM2117" s="1994">
        <v>14.4</v>
      </c>
      <c r="AN2117" s="1993" t="s">
        <v>192</v>
      </c>
      <c r="BX2117"/>
      <c r="BY2117"/>
      <c r="BZ2117"/>
      <c r="CA2117"/>
      <c r="CB2117"/>
      <c r="CD2117" s="1060"/>
      <c r="CE2117" s="1286"/>
      <c r="CF2117" s="1060"/>
      <c r="CG2117" s="1060"/>
      <c r="CH2117" s="1060"/>
      <c r="CK2117" s="1645"/>
      <c r="CL2117" s="1645"/>
      <c r="CM2117" s="1645"/>
      <c r="CN2117"/>
      <c r="CO2117"/>
      <c r="CP2117"/>
      <c r="CQ2117"/>
      <c r="CR2117"/>
      <c r="CS2117" s="1060"/>
      <c r="CT2117" s="1060"/>
      <c r="CU2117" s="1060"/>
      <c r="CV2117" s="1060"/>
      <c r="CW2117" s="1060"/>
      <c r="CX2117" s="1060"/>
    </row>
    <row r="2118" spans="35:102" ht="15" customHeight="1" x14ac:dyDescent="0.3">
      <c r="AI2118" s="1996">
        <v>48213950902</v>
      </c>
      <c r="AJ2118" s="1997" t="s">
        <v>1836</v>
      </c>
      <c r="AK2118" s="1997">
        <v>37396</v>
      </c>
      <c r="AL2118" s="1998" t="s">
        <v>1730</v>
      </c>
      <c r="AM2118" s="1998">
        <v>25.7</v>
      </c>
      <c r="AN2118" s="1997" t="s">
        <v>193</v>
      </c>
      <c r="BX2118"/>
      <c r="BY2118"/>
      <c r="BZ2118"/>
      <c r="CA2118"/>
      <c r="CB2118"/>
      <c r="CD2118" s="1060"/>
      <c r="CE2118" s="1286"/>
      <c r="CF2118" s="1060"/>
      <c r="CG2118" s="1060"/>
      <c r="CH2118" s="1060"/>
      <c r="CK2118" s="1645"/>
      <c r="CL2118" s="1645"/>
      <c r="CM2118" s="1645"/>
      <c r="CN2118"/>
      <c r="CO2118"/>
      <c r="CP2118"/>
      <c r="CQ2118"/>
      <c r="CR2118"/>
      <c r="CS2118" s="1060"/>
      <c r="CT2118" s="1060"/>
      <c r="CU2118" s="1060"/>
      <c r="CV2118" s="1060"/>
      <c r="CW2118" s="1060"/>
      <c r="CX2118" s="1060"/>
    </row>
    <row r="2119" spans="35:102" ht="15" customHeight="1" x14ac:dyDescent="0.3">
      <c r="AI2119" s="1774">
        <v>48213950903</v>
      </c>
      <c r="AJ2119" s="1993" t="s">
        <v>1836</v>
      </c>
      <c r="AK2119" s="1993">
        <v>59545</v>
      </c>
      <c r="AL2119" s="1994" t="s">
        <v>1729</v>
      </c>
      <c r="AM2119" s="1994">
        <v>11</v>
      </c>
      <c r="AN2119" s="1993" t="s">
        <v>192</v>
      </c>
      <c r="BX2119"/>
      <c r="BY2119"/>
      <c r="BZ2119"/>
      <c r="CA2119"/>
      <c r="CB2119"/>
      <c r="CD2119" s="1060"/>
      <c r="CE2119" s="1286"/>
      <c r="CF2119" s="1060"/>
      <c r="CG2119" s="1060"/>
      <c r="CH2119" s="1060"/>
      <c r="CK2119" s="1645"/>
      <c r="CL2119" s="1645"/>
      <c r="CM2119" s="1645"/>
      <c r="CN2119"/>
      <c r="CO2119"/>
      <c r="CP2119"/>
      <c r="CQ2119"/>
      <c r="CR2119"/>
      <c r="CS2119" s="1060"/>
      <c r="CT2119" s="1060"/>
      <c r="CU2119" s="1060"/>
      <c r="CV2119" s="1060"/>
      <c r="CW2119" s="1060"/>
      <c r="CX2119" s="1060"/>
    </row>
    <row r="2120" spans="35:102" ht="15" customHeight="1" x14ac:dyDescent="0.3">
      <c r="AI2120" s="1996">
        <v>48213951000</v>
      </c>
      <c r="AJ2120" s="1997" t="s">
        <v>1836</v>
      </c>
      <c r="AK2120" s="1997">
        <v>26462</v>
      </c>
      <c r="AL2120" s="1998" t="s">
        <v>1730</v>
      </c>
      <c r="AM2120" s="1998">
        <v>41.7</v>
      </c>
      <c r="AN2120" s="1997" t="s">
        <v>193</v>
      </c>
      <c r="BX2120"/>
      <c r="BY2120"/>
      <c r="BZ2120"/>
      <c r="CA2120"/>
      <c r="CB2120"/>
      <c r="CD2120" s="1060"/>
      <c r="CE2120" s="1286"/>
      <c r="CF2120" s="1060"/>
      <c r="CG2120" s="1060"/>
      <c r="CH2120" s="1060"/>
      <c r="CK2120" s="1645"/>
      <c r="CL2120" s="1645"/>
      <c r="CM2120" s="1645"/>
      <c r="CN2120"/>
      <c r="CO2120"/>
      <c r="CP2120"/>
      <c r="CQ2120"/>
      <c r="CR2120"/>
      <c r="CS2120" s="1060"/>
      <c r="CT2120" s="1060"/>
      <c r="CU2120" s="1060"/>
      <c r="CV2120" s="1060"/>
      <c r="CW2120" s="1060"/>
      <c r="CX2120" s="1060"/>
    </row>
    <row r="2121" spans="35:102" ht="15" customHeight="1" x14ac:dyDescent="0.3">
      <c r="AI2121" s="1774">
        <v>48213951100</v>
      </c>
      <c r="AJ2121" s="1993" t="s">
        <v>1836</v>
      </c>
      <c r="AK2121" s="1993">
        <v>37500</v>
      </c>
      <c r="AL2121" s="1994" t="s">
        <v>1730</v>
      </c>
      <c r="AM2121" s="1994">
        <v>19.399999999999999</v>
      </c>
      <c r="AN2121" s="1993" t="s">
        <v>192</v>
      </c>
      <c r="BX2121"/>
      <c r="BY2121"/>
      <c r="BZ2121"/>
      <c r="CA2121"/>
      <c r="CB2121"/>
      <c r="CD2121" s="1060"/>
      <c r="CE2121" s="1286"/>
      <c r="CF2121" s="1060"/>
      <c r="CG2121" s="1060"/>
      <c r="CH2121" s="1060"/>
      <c r="CK2121" s="1645"/>
      <c r="CL2121" s="1645"/>
      <c r="CM2121" s="1645"/>
      <c r="CN2121"/>
      <c r="CO2121"/>
      <c r="CP2121"/>
      <c r="CQ2121"/>
      <c r="CR2121"/>
      <c r="CS2121" s="1060"/>
      <c r="CT2121" s="1060"/>
      <c r="CU2121" s="1060"/>
      <c r="CV2121" s="1060"/>
      <c r="CW2121" s="1060"/>
      <c r="CX2121" s="1060"/>
    </row>
    <row r="2122" spans="35:102" ht="15" customHeight="1" x14ac:dyDescent="0.3">
      <c r="AI2122" s="1996">
        <v>48213951200</v>
      </c>
      <c r="AJ2122" s="1997" t="s">
        <v>1836</v>
      </c>
      <c r="AK2122" s="1997">
        <v>30788</v>
      </c>
      <c r="AL2122" s="1998" t="s">
        <v>1730</v>
      </c>
      <c r="AM2122" s="1998">
        <v>31.6</v>
      </c>
      <c r="AN2122" s="1997" t="s">
        <v>193</v>
      </c>
      <c r="BX2122"/>
      <c r="BY2122"/>
      <c r="BZ2122"/>
      <c r="CA2122"/>
      <c r="CB2122"/>
      <c r="CD2122" s="1060"/>
      <c r="CE2122" s="1286"/>
      <c r="CF2122" s="1060"/>
      <c r="CG2122" s="1060"/>
      <c r="CH2122" s="1060"/>
      <c r="CK2122" s="1645"/>
      <c r="CL2122" s="1645"/>
      <c r="CM2122" s="1645"/>
      <c r="CN2122"/>
      <c r="CO2122"/>
      <c r="CP2122"/>
      <c r="CQ2122"/>
      <c r="CR2122"/>
      <c r="CS2122" s="1060"/>
      <c r="CT2122" s="1060"/>
      <c r="CU2122" s="1060"/>
      <c r="CV2122" s="1060"/>
      <c r="CW2122" s="1060"/>
      <c r="CX2122" s="1060"/>
    </row>
    <row r="2123" spans="35:102" ht="15" customHeight="1" x14ac:dyDescent="0.3">
      <c r="AI2123" s="1774">
        <v>48213951300</v>
      </c>
      <c r="AJ2123" s="1993" t="s">
        <v>1836</v>
      </c>
      <c r="AK2123" s="1993">
        <v>42438</v>
      </c>
      <c r="AL2123" s="1994" t="s">
        <v>1728</v>
      </c>
      <c r="AM2123" s="1994">
        <v>22.1</v>
      </c>
      <c r="AN2123" s="1993" t="s">
        <v>193</v>
      </c>
      <c r="BX2123"/>
      <c r="BY2123"/>
      <c r="BZ2123"/>
      <c r="CA2123"/>
      <c r="CB2123"/>
      <c r="CD2123" s="1060"/>
      <c r="CE2123" s="1286"/>
      <c r="CF2123" s="1060"/>
      <c r="CG2123" s="1060"/>
      <c r="CH2123" s="1060"/>
      <c r="CK2123" s="1645"/>
      <c r="CL2123" s="1645"/>
      <c r="CM2123" s="1645"/>
      <c r="CN2123"/>
      <c r="CO2123"/>
      <c r="CP2123"/>
      <c r="CQ2123"/>
      <c r="CR2123"/>
      <c r="CS2123" s="1060"/>
      <c r="CT2123" s="1060"/>
      <c r="CU2123" s="1060"/>
      <c r="CV2123" s="1060"/>
      <c r="CW2123" s="1060"/>
      <c r="CX2123" s="1060"/>
    </row>
    <row r="2124" spans="35:102" ht="15" customHeight="1" x14ac:dyDescent="0.3">
      <c r="AI2124" s="1996">
        <v>48213951400</v>
      </c>
      <c r="AJ2124" s="1997" t="s">
        <v>1836</v>
      </c>
      <c r="AK2124" s="1997">
        <v>60111</v>
      </c>
      <c r="AL2124" s="1998" t="s">
        <v>1729</v>
      </c>
      <c r="AM2124" s="1998">
        <v>13.1</v>
      </c>
      <c r="AN2124" s="1997" t="s">
        <v>192</v>
      </c>
      <c r="BX2124"/>
      <c r="BY2124"/>
      <c r="BZ2124"/>
      <c r="CA2124"/>
      <c r="CB2124"/>
      <c r="CD2124" s="1060"/>
      <c r="CE2124" s="1286"/>
      <c r="CF2124" s="1060"/>
      <c r="CG2124" s="1060"/>
      <c r="CH2124" s="1060"/>
      <c r="CK2124" s="1645"/>
      <c r="CL2124" s="1645"/>
      <c r="CM2124" s="1645"/>
      <c r="CN2124"/>
      <c r="CO2124"/>
      <c r="CP2124"/>
      <c r="CQ2124"/>
      <c r="CR2124"/>
      <c r="CS2124" s="1060"/>
      <c r="CT2124" s="1060"/>
      <c r="CU2124" s="1060"/>
      <c r="CV2124" s="1060"/>
      <c r="CW2124" s="1060"/>
      <c r="CX2124" s="1060"/>
    </row>
    <row r="2125" spans="35:102" ht="15" customHeight="1" x14ac:dyDescent="0.3">
      <c r="AI2125" s="1774">
        <v>48223950100</v>
      </c>
      <c r="AJ2125" s="1993" t="s">
        <v>1841</v>
      </c>
      <c r="AK2125" s="1993">
        <v>55417</v>
      </c>
      <c r="AL2125" s="1994" t="s">
        <v>1729</v>
      </c>
      <c r="AM2125" s="1994">
        <v>13</v>
      </c>
      <c r="AN2125" s="1993" t="s">
        <v>192</v>
      </c>
      <c r="BX2125"/>
      <c r="BY2125"/>
      <c r="BZ2125"/>
      <c r="CA2125"/>
      <c r="CB2125"/>
      <c r="CD2125" s="1060"/>
      <c r="CE2125" s="1286"/>
      <c r="CF2125" s="1060"/>
      <c r="CG2125" s="1060"/>
      <c r="CH2125" s="1060"/>
      <c r="CK2125" s="1645"/>
      <c r="CL2125" s="1645"/>
      <c r="CM2125" s="1645"/>
      <c r="CN2125"/>
      <c r="CO2125"/>
      <c r="CP2125"/>
      <c r="CQ2125"/>
      <c r="CR2125"/>
      <c r="CS2125" s="1060"/>
      <c r="CT2125" s="1060"/>
      <c r="CU2125" s="1060"/>
      <c r="CV2125" s="1060"/>
      <c r="CW2125" s="1060"/>
      <c r="CX2125" s="1060"/>
    </row>
    <row r="2126" spans="35:102" ht="15" customHeight="1" x14ac:dyDescent="0.3">
      <c r="AI2126" s="1996">
        <v>48223950200</v>
      </c>
      <c r="AJ2126" s="1997" t="s">
        <v>1841</v>
      </c>
      <c r="AK2126" s="1997">
        <v>55784</v>
      </c>
      <c r="AL2126" s="1998" t="s">
        <v>1729</v>
      </c>
      <c r="AM2126" s="1998">
        <v>13.4</v>
      </c>
      <c r="AN2126" s="1997" t="s">
        <v>192</v>
      </c>
      <c r="BX2126"/>
      <c r="BY2126"/>
      <c r="BZ2126"/>
      <c r="CA2126"/>
      <c r="CB2126"/>
      <c r="CD2126" s="1060"/>
      <c r="CE2126" s="1286"/>
      <c r="CF2126" s="1060"/>
      <c r="CG2126" s="1060"/>
      <c r="CH2126" s="1060"/>
      <c r="CK2126" s="1645"/>
      <c r="CL2126" s="1645"/>
      <c r="CM2126" s="1645"/>
      <c r="CN2126"/>
      <c r="CO2126"/>
      <c r="CP2126"/>
      <c r="CQ2126"/>
      <c r="CR2126"/>
      <c r="CS2126" s="1060"/>
      <c r="CT2126" s="1060"/>
      <c r="CU2126" s="1060"/>
      <c r="CV2126" s="1060"/>
      <c r="CW2126" s="1060"/>
      <c r="CX2126" s="1060"/>
    </row>
    <row r="2127" spans="35:102" ht="15" customHeight="1" x14ac:dyDescent="0.3">
      <c r="AI2127" s="1774">
        <v>48223950300</v>
      </c>
      <c r="AJ2127" s="1993" t="s">
        <v>1841</v>
      </c>
      <c r="AK2127" s="1993">
        <v>62537</v>
      </c>
      <c r="AL2127" s="1994" t="s">
        <v>1729</v>
      </c>
      <c r="AM2127" s="1994">
        <v>14.5</v>
      </c>
      <c r="AN2127" s="1993" t="s">
        <v>192</v>
      </c>
      <c r="BX2127"/>
      <c r="BY2127"/>
      <c r="BZ2127"/>
      <c r="CA2127"/>
      <c r="CB2127"/>
      <c r="CD2127" s="1060"/>
      <c r="CE2127" s="1286"/>
      <c r="CF2127" s="1060"/>
      <c r="CG2127" s="1060"/>
      <c r="CH2127" s="1060"/>
      <c r="CK2127" s="1645"/>
      <c r="CL2127" s="1645"/>
      <c r="CM2127" s="1645"/>
      <c r="CN2127"/>
      <c r="CO2127"/>
      <c r="CP2127"/>
      <c r="CQ2127"/>
      <c r="CR2127"/>
      <c r="CS2127" s="1060"/>
      <c r="CT2127" s="1060"/>
      <c r="CU2127" s="1060"/>
      <c r="CV2127" s="1060"/>
      <c r="CW2127" s="1060"/>
      <c r="CX2127" s="1060"/>
    </row>
    <row r="2128" spans="35:102" ht="15" customHeight="1" x14ac:dyDescent="0.3">
      <c r="AI2128" s="1996">
        <v>48223950401</v>
      </c>
      <c r="AJ2128" s="1997" t="s">
        <v>1841</v>
      </c>
      <c r="AK2128" s="1997">
        <v>43507</v>
      </c>
      <c r="AL2128" s="1998" t="s">
        <v>1728</v>
      </c>
      <c r="AM2128" s="1998">
        <v>22.5</v>
      </c>
      <c r="AN2128" s="1997" t="s">
        <v>193</v>
      </c>
      <c r="BX2128"/>
      <c r="BY2128"/>
      <c r="BZ2128"/>
      <c r="CA2128"/>
      <c r="CB2128"/>
      <c r="CD2128" s="1060"/>
      <c r="CE2128" s="1286"/>
      <c r="CF2128" s="1060"/>
      <c r="CG2128" s="1060"/>
      <c r="CH2128" s="1060"/>
      <c r="CK2128" s="1645"/>
      <c r="CL2128" s="1645"/>
      <c r="CM2128" s="1645"/>
      <c r="CN2128"/>
      <c r="CO2128"/>
      <c r="CP2128"/>
      <c r="CQ2128"/>
      <c r="CR2128"/>
      <c r="CS2128" s="1060"/>
      <c r="CT2128" s="1060"/>
      <c r="CU2128" s="1060"/>
      <c r="CV2128" s="1060"/>
      <c r="CW2128" s="1060"/>
      <c r="CX2128" s="1060"/>
    </row>
    <row r="2129" spans="35:102" ht="15" customHeight="1" x14ac:dyDescent="0.3">
      <c r="AI2129" s="1774">
        <v>48223950402</v>
      </c>
      <c r="AJ2129" s="1993" t="s">
        <v>1841</v>
      </c>
      <c r="AK2129" s="1993">
        <v>38478</v>
      </c>
      <c r="AL2129" s="1994" t="s">
        <v>1728</v>
      </c>
      <c r="AM2129" s="1994">
        <v>16</v>
      </c>
      <c r="AN2129" s="1993" t="s">
        <v>192</v>
      </c>
      <c r="BX2129"/>
      <c r="BY2129"/>
      <c r="BZ2129"/>
      <c r="CA2129"/>
      <c r="CB2129"/>
      <c r="CD2129" s="1060"/>
      <c r="CE2129" s="1286"/>
      <c r="CF2129" s="1060"/>
      <c r="CG2129" s="1060"/>
      <c r="CH2129" s="1060"/>
      <c r="CK2129" s="1645"/>
      <c r="CL2129" s="1645"/>
      <c r="CM2129" s="1645"/>
      <c r="CN2129"/>
      <c r="CO2129"/>
      <c r="CP2129"/>
      <c r="CQ2129"/>
      <c r="CR2129"/>
      <c r="CS2129" s="1060"/>
      <c r="CT2129" s="1060"/>
      <c r="CU2129" s="1060"/>
      <c r="CV2129" s="1060"/>
      <c r="CW2129" s="1060"/>
      <c r="CX2129" s="1060"/>
    </row>
    <row r="2130" spans="35:102" ht="15" customHeight="1" x14ac:dyDescent="0.3">
      <c r="AI2130" s="1996">
        <v>48223950500</v>
      </c>
      <c r="AJ2130" s="1997" t="s">
        <v>1841</v>
      </c>
      <c r="AK2130" s="1997">
        <v>41518</v>
      </c>
      <c r="AL2130" s="1998" t="s">
        <v>1728</v>
      </c>
      <c r="AM2130" s="1998">
        <v>23.7</v>
      </c>
      <c r="AN2130" s="1997" t="s">
        <v>193</v>
      </c>
      <c r="BX2130"/>
      <c r="BY2130"/>
      <c r="BZ2130"/>
      <c r="CA2130"/>
      <c r="CB2130"/>
      <c r="CD2130" s="1060"/>
      <c r="CE2130" s="1286"/>
      <c r="CF2130" s="1060"/>
      <c r="CG2130" s="1060"/>
      <c r="CH2130" s="1060"/>
      <c r="CK2130" s="1645"/>
      <c r="CL2130" s="1645"/>
      <c r="CM2130" s="1645"/>
      <c r="CN2130"/>
      <c r="CO2130"/>
      <c r="CP2130"/>
      <c r="CQ2130"/>
      <c r="CR2130"/>
      <c r="CS2130" s="1060"/>
      <c r="CT2130" s="1060"/>
      <c r="CU2130" s="1060"/>
      <c r="CV2130" s="1060"/>
      <c r="CW2130" s="1060"/>
      <c r="CX2130" s="1060"/>
    </row>
    <row r="2131" spans="35:102" ht="15" customHeight="1" x14ac:dyDescent="0.3">
      <c r="AI2131" s="1774">
        <v>48223950600</v>
      </c>
      <c r="AJ2131" s="1993" t="s">
        <v>1841</v>
      </c>
      <c r="AK2131" s="1993">
        <v>35509</v>
      </c>
      <c r="AL2131" s="1994" t="s">
        <v>1730</v>
      </c>
      <c r="AM2131" s="1994">
        <v>25.8</v>
      </c>
      <c r="AN2131" s="1993" t="s">
        <v>193</v>
      </c>
      <c r="BX2131"/>
      <c r="BY2131"/>
      <c r="BZ2131"/>
      <c r="CA2131"/>
      <c r="CB2131"/>
      <c r="CD2131" s="1060"/>
      <c r="CE2131" s="1286"/>
      <c r="CF2131" s="1060"/>
      <c r="CG2131" s="1060"/>
      <c r="CH2131" s="1060"/>
      <c r="CK2131" s="1645"/>
      <c r="CL2131" s="1645"/>
      <c r="CM2131" s="1645"/>
      <c r="CN2131"/>
      <c r="CO2131"/>
      <c r="CP2131"/>
      <c r="CQ2131"/>
      <c r="CR2131"/>
      <c r="CS2131" s="1060"/>
      <c r="CT2131" s="1060"/>
      <c r="CU2131" s="1060"/>
      <c r="CV2131" s="1060"/>
      <c r="CW2131" s="1060"/>
      <c r="CX2131" s="1060"/>
    </row>
    <row r="2132" spans="35:102" ht="15" customHeight="1" x14ac:dyDescent="0.3">
      <c r="AI2132" s="1996">
        <v>48223950700</v>
      </c>
      <c r="AJ2132" s="1997" t="s">
        <v>1841</v>
      </c>
      <c r="AK2132" s="1997">
        <v>44040</v>
      </c>
      <c r="AL2132" s="1998" t="s">
        <v>1728</v>
      </c>
      <c r="AM2132" s="1998">
        <v>20.3</v>
      </c>
      <c r="AN2132" s="1997" t="s">
        <v>193</v>
      </c>
      <c r="BX2132"/>
      <c r="BY2132"/>
      <c r="BZ2132"/>
      <c r="CA2132"/>
      <c r="CB2132"/>
      <c r="CD2132" s="1060"/>
      <c r="CE2132" s="1286"/>
      <c r="CF2132" s="1060"/>
      <c r="CG2132" s="1060"/>
      <c r="CH2132" s="1060"/>
      <c r="CK2132" s="1645"/>
      <c r="CL2132" s="1645"/>
      <c r="CM2132" s="1645"/>
      <c r="CN2132"/>
      <c r="CO2132"/>
      <c r="CP2132"/>
      <c r="CQ2132"/>
      <c r="CR2132"/>
      <c r="CS2132" s="1060"/>
      <c r="CT2132" s="1060"/>
      <c r="CU2132" s="1060"/>
      <c r="CV2132" s="1060"/>
      <c r="CW2132" s="1060"/>
      <c r="CX2132" s="1060"/>
    </row>
    <row r="2133" spans="35:102" ht="15" customHeight="1" x14ac:dyDescent="0.3">
      <c r="AI2133" s="1774">
        <v>48223950800</v>
      </c>
      <c r="AJ2133" s="1993" t="s">
        <v>1841</v>
      </c>
      <c r="AK2133" s="1993">
        <v>57269</v>
      </c>
      <c r="AL2133" s="1994" t="s">
        <v>1729</v>
      </c>
      <c r="AM2133" s="1994">
        <v>13.2</v>
      </c>
      <c r="AN2133" s="1993" t="s">
        <v>192</v>
      </c>
      <c r="BX2133"/>
      <c r="BY2133"/>
      <c r="BZ2133"/>
      <c r="CA2133"/>
      <c r="CB2133"/>
      <c r="CD2133" s="1060"/>
      <c r="CE2133" s="1286"/>
      <c r="CF2133" s="1060"/>
      <c r="CG2133" s="1060"/>
      <c r="CH2133" s="1060"/>
      <c r="CK2133" s="1645"/>
      <c r="CL2133" s="1645"/>
      <c r="CM2133" s="1645"/>
      <c r="CN2133"/>
      <c r="CO2133"/>
      <c r="CP2133"/>
      <c r="CQ2133"/>
      <c r="CR2133"/>
      <c r="CS2133" s="1060"/>
      <c r="CT2133" s="1060"/>
      <c r="CU2133" s="1060"/>
      <c r="CV2133" s="1060"/>
      <c r="CW2133" s="1060"/>
      <c r="CX2133" s="1060"/>
    </row>
    <row r="2134" spans="35:102" ht="15" customHeight="1" x14ac:dyDescent="0.3">
      <c r="AI2134" s="1996">
        <v>48277000101</v>
      </c>
      <c r="AJ2134" s="1997" t="s">
        <v>1869</v>
      </c>
      <c r="AK2134" s="1997">
        <v>60192</v>
      </c>
      <c r="AL2134" s="1998" t="s">
        <v>1729</v>
      </c>
      <c r="AM2134" s="1998">
        <v>6.5</v>
      </c>
      <c r="AN2134" s="1997" t="s">
        <v>192</v>
      </c>
      <c r="BX2134"/>
      <c r="BY2134"/>
      <c r="BZ2134"/>
      <c r="CA2134"/>
      <c r="CB2134"/>
      <c r="CD2134" s="1060"/>
      <c r="CE2134" s="1286"/>
      <c r="CF2134" s="1060"/>
      <c r="CG2134" s="1060"/>
      <c r="CH2134" s="1060"/>
      <c r="CK2134" s="1645"/>
      <c r="CL2134" s="1645"/>
      <c r="CM2134" s="1645"/>
      <c r="CN2134"/>
      <c r="CO2134"/>
      <c r="CP2134"/>
      <c r="CQ2134"/>
      <c r="CR2134"/>
      <c r="CS2134" s="1060"/>
      <c r="CT2134" s="1060"/>
      <c r="CU2134" s="1060"/>
      <c r="CV2134" s="1060"/>
      <c r="CW2134" s="1060"/>
      <c r="CX2134" s="1060"/>
    </row>
    <row r="2135" spans="35:102" ht="15" customHeight="1" x14ac:dyDescent="0.3">
      <c r="AI2135" s="1774">
        <v>48277000102</v>
      </c>
      <c r="AJ2135" s="1993" t="s">
        <v>1869</v>
      </c>
      <c r="AK2135" s="1993">
        <v>57500</v>
      </c>
      <c r="AL2135" s="1994" t="s">
        <v>1729</v>
      </c>
      <c r="AM2135" s="1994">
        <v>13.9</v>
      </c>
      <c r="AN2135" s="1993" t="s">
        <v>192</v>
      </c>
      <c r="BX2135"/>
      <c r="BY2135"/>
      <c r="BZ2135"/>
      <c r="CA2135"/>
      <c r="CB2135"/>
      <c r="CD2135" s="1060"/>
      <c r="CE2135" s="1286"/>
      <c r="CF2135" s="1060"/>
      <c r="CG2135" s="1060"/>
      <c r="CH2135" s="1060"/>
      <c r="CK2135" s="1645"/>
      <c r="CL2135" s="1645"/>
      <c r="CM2135" s="1645"/>
      <c r="CN2135"/>
      <c r="CO2135"/>
      <c r="CP2135"/>
      <c r="CQ2135"/>
      <c r="CR2135"/>
      <c r="CS2135" s="1060"/>
      <c r="CT2135" s="1060"/>
      <c r="CU2135" s="1060"/>
      <c r="CV2135" s="1060"/>
      <c r="CW2135" s="1060"/>
      <c r="CX2135" s="1060"/>
    </row>
    <row r="2136" spans="35:102" ht="15" customHeight="1" x14ac:dyDescent="0.3">
      <c r="AI2136" s="1996">
        <v>48277000200</v>
      </c>
      <c r="AJ2136" s="1997" t="s">
        <v>1869</v>
      </c>
      <c r="AK2136" s="1997">
        <v>49148</v>
      </c>
      <c r="AL2136" s="1998" t="s">
        <v>1727</v>
      </c>
      <c r="AM2136" s="1998">
        <v>21.1</v>
      </c>
      <c r="AN2136" s="1997" t="s">
        <v>193</v>
      </c>
      <c r="BX2136"/>
      <c r="BY2136"/>
      <c r="BZ2136"/>
      <c r="CA2136"/>
      <c r="CB2136"/>
      <c r="CD2136" s="1060"/>
      <c r="CE2136" s="1286"/>
      <c r="CF2136" s="1060"/>
      <c r="CG2136" s="1060"/>
      <c r="CH2136" s="1060"/>
      <c r="CK2136" s="1645"/>
      <c r="CL2136" s="1645"/>
      <c r="CM2136" s="1645"/>
      <c r="CN2136"/>
      <c r="CO2136"/>
      <c r="CP2136"/>
      <c r="CQ2136"/>
      <c r="CR2136"/>
      <c r="CS2136" s="1060"/>
      <c r="CT2136" s="1060"/>
      <c r="CU2136" s="1060"/>
      <c r="CV2136" s="1060"/>
      <c r="CW2136" s="1060"/>
      <c r="CX2136" s="1060"/>
    </row>
    <row r="2137" spans="35:102" ht="15" customHeight="1" x14ac:dyDescent="0.3">
      <c r="AI2137" s="1774">
        <v>48277000300</v>
      </c>
      <c r="AJ2137" s="1993" t="s">
        <v>1869</v>
      </c>
      <c r="AK2137" s="1993">
        <v>47486</v>
      </c>
      <c r="AL2137" s="1994" t="s">
        <v>1727</v>
      </c>
      <c r="AM2137" s="1994">
        <v>11.3</v>
      </c>
      <c r="AN2137" s="1993" t="s">
        <v>192</v>
      </c>
      <c r="BX2137"/>
      <c r="BY2137"/>
      <c r="BZ2137"/>
      <c r="CA2137"/>
      <c r="CB2137"/>
      <c r="CD2137" s="1060"/>
      <c r="CE2137" s="1286"/>
      <c r="CF2137" s="1060"/>
      <c r="CG2137" s="1060"/>
      <c r="CH2137" s="1060"/>
      <c r="CK2137" s="1645"/>
      <c r="CL2137" s="1645"/>
      <c r="CM2137" s="1645"/>
      <c r="CN2137"/>
      <c r="CO2137"/>
      <c r="CP2137"/>
      <c r="CQ2137"/>
      <c r="CR2137"/>
      <c r="CS2137" s="1060"/>
      <c r="CT2137" s="1060"/>
      <c r="CU2137" s="1060"/>
      <c r="CV2137" s="1060"/>
      <c r="CW2137" s="1060"/>
      <c r="CX2137" s="1060"/>
    </row>
    <row r="2138" spans="35:102" ht="15" customHeight="1" x14ac:dyDescent="0.3">
      <c r="AI2138" s="1996">
        <v>48277000401</v>
      </c>
      <c r="AJ2138" s="1997" t="s">
        <v>1869</v>
      </c>
      <c r="AK2138" s="1997">
        <v>34352</v>
      </c>
      <c r="AL2138" s="1998" t="s">
        <v>1730</v>
      </c>
      <c r="AM2138" s="1998">
        <v>16.600000000000001</v>
      </c>
      <c r="AN2138" s="1997" t="s">
        <v>192</v>
      </c>
      <c r="BX2138"/>
      <c r="BY2138"/>
      <c r="BZ2138"/>
      <c r="CA2138"/>
      <c r="CB2138"/>
      <c r="CD2138" s="1060"/>
      <c r="CE2138" s="1286"/>
      <c r="CF2138" s="1060"/>
      <c r="CG2138" s="1060"/>
      <c r="CH2138" s="1060"/>
      <c r="CK2138" s="1645"/>
      <c r="CL2138" s="1645"/>
      <c r="CM2138" s="1645"/>
      <c r="CN2138"/>
      <c r="CO2138"/>
      <c r="CP2138"/>
      <c r="CQ2138"/>
      <c r="CR2138"/>
      <c r="CS2138" s="1060"/>
      <c r="CT2138" s="1060"/>
      <c r="CU2138" s="1060"/>
      <c r="CV2138" s="1060"/>
      <c r="CW2138" s="1060"/>
      <c r="CX2138" s="1060"/>
    </row>
    <row r="2139" spans="35:102" ht="15" customHeight="1" x14ac:dyDescent="0.3">
      <c r="AI2139" s="1774">
        <v>48277000402</v>
      </c>
      <c r="AJ2139" s="1993" t="s">
        <v>1869</v>
      </c>
      <c r="AK2139" s="1993">
        <v>64188</v>
      </c>
      <c r="AL2139" s="1994" t="s">
        <v>1729</v>
      </c>
      <c r="AM2139" s="1994">
        <v>6.7</v>
      </c>
      <c r="AN2139" s="1993" t="s">
        <v>192</v>
      </c>
      <c r="BX2139"/>
      <c r="BY2139"/>
      <c r="BZ2139"/>
      <c r="CA2139"/>
      <c r="CB2139"/>
      <c r="CD2139" s="1060"/>
      <c r="CE2139" s="1286"/>
      <c r="CF2139" s="1060"/>
      <c r="CG2139" s="1060"/>
      <c r="CH2139" s="1060"/>
      <c r="CK2139" s="1645"/>
      <c r="CL2139" s="1645"/>
      <c r="CM2139" s="1645"/>
      <c r="CN2139"/>
      <c r="CO2139"/>
      <c r="CP2139"/>
      <c r="CQ2139"/>
      <c r="CR2139"/>
      <c r="CS2139" s="1060"/>
      <c r="CT2139" s="1060"/>
      <c r="CU2139" s="1060"/>
      <c r="CV2139" s="1060"/>
      <c r="CW2139" s="1060"/>
      <c r="CX2139" s="1060"/>
    </row>
    <row r="2140" spans="35:102" ht="15" customHeight="1" x14ac:dyDescent="0.3">
      <c r="AI2140" s="1996">
        <v>48277000500</v>
      </c>
      <c r="AJ2140" s="1997" t="s">
        <v>1869</v>
      </c>
      <c r="AK2140" s="1997">
        <v>25640</v>
      </c>
      <c r="AL2140" s="1998" t="s">
        <v>1730</v>
      </c>
      <c r="AM2140" s="1998">
        <v>34.1</v>
      </c>
      <c r="AN2140" s="1997" t="s">
        <v>193</v>
      </c>
      <c r="BX2140"/>
      <c r="BY2140"/>
      <c r="BZ2140"/>
      <c r="CA2140"/>
      <c r="CB2140"/>
      <c r="CD2140" s="1060"/>
      <c r="CE2140" s="1286"/>
      <c r="CF2140" s="1060"/>
      <c r="CG2140" s="1060"/>
      <c r="CH2140" s="1060"/>
      <c r="CK2140" s="1645"/>
      <c r="CL2140" s="1645"/>
      <c r="CM2140" s="1645"/>
      <c r="CN2140"/>
      <c r="CO2140"/>
      <c r="CP2140"/>
      <c r="CQ2140"/>
      <c r="CR2140"/>
      <c r="CS2140" s="1060"/>
      <c r="CT2140" s="1060"/>
      <c r="CU2140" s="1060"/>
      <c r="CV2140" s="1060"/>
      <c r="CW2140" s="1060"/>
      <c r="CX2140" s="1060"/>
    </row>
    <row r="2141" spans="35:102" ht="15" customHeight="1" x14ac:dyDescent="0.3">
      <c r="AI2141" s="1774">
        <v>48277000600</v>
      </c>
      <c r="AJ2141" s="1993" t="s">
        <v>1869</v>
      </c>
      <c r="AK2141" s="1993">
        <v>26536</v>
      </c>
      <c r="AL2141" s="1994" t="s">
        <v>1730</v>
      </c>
      <c r="AM2141" s="1994">
        <v>23.7</v>
      </c>
      <c r="AN2141" s="1993" t="s">
        <v>193</v>
      </c>
      <c r="BX2141"/>
      <c r="BY2141"/>
      <c r="BZ2141"/>
      <c r="CA2141"/>
      <c r="CB2141"/>
      <c r="CD2141" s="1060"/>
      <c r="CE2141" s="1286"/>
      <c r="CF2141" s="1060"/>
      <c r="CG2141" s="1060"/>
      <c r="CH2141" s="1060"/>
      <c r="CK2141" s="1645"/>
      <c r="CL2141" s="1645"/>
      <c r="CM2141" s="1645"/>
      <c r="CN2141"/>
      <c r="CO2141"/>
      <c r="CP2141"/>
      <c r="CQ2141"/>
      <c r="CR2141"/>
      <c r="CS2141" s="1060"/>
      <c r="CT2141" s="1060"/>
      <c r="CU2141" s="1060"/>
      <c r="CV2141" s="1060"/>
      <c r="CW2141" s="1060"/>
      <c r="CX2141" s="1060"/>
    </row>
    <row r="2142" spans="35:102" ht="15" customHeight="1" x14ac:dyDescent="0.3">
      <c r="AI2142" s="1996">
        <v>48277000700</v>
      </c>
      <c r="AJ2142" s="1997" t="s">
        <v>1869</v>
      </c>
      <c r="AK2142" s="1997">
        <v>34361</v>
      </c>
      <c r="AL2142" s="1998" t="s">
        <v>1730</v>
      </c>
      <c r="AM2142" s="1998">
        <v>25.1</v>
      </c>
      <c r="AN2142" s="1997" t="s">
        <v>193</v>
      </c>
      <c r="BX2142"/>
      <c r="BY2142"/>
      <c r="BZ2142"/>
      <c r="CA2142"/>
      <c r="CB2142"/>
      <c r="CD2142" s="1060"/>
      <c r="CE2142" s="1286"/>
      <c r="CF2142" s="1060"/>
      <c r="CG2142" s="1060"/>
      <c r="CH2142" s="1060"/>
      <c r="CK2142" s="1645"/>
      <c r="CL2142" s="1645"/>
      <c r="CM2142" s="1645"/>
      <c r="CN2142"/>
      <c r="CO2142"/>
      <c r="CP2142"/>
      <c r="CQ2142"/>
      <c r="CR2142"/>
      <c r="CS2142" s="1060"/>
      <c r="CT2142" s="1060"/>
      <c r="CU2142" s="1060"/>
      <c r="CV2142" s="1060"/>
      <c r="CW2142" s="1060"/>
      <c r="CX2142" s="1060"/>
    </row>
    <row r="2143" spans="35:102" ht="15" customHeight="1" x14ac:dyDescent="0.3">
      <c r="AI2143" s="1774">
        <v>48277000800</v>
      </c>
      <c r="AJ2143" s="1993" t="s">
        <v>1869</v>
      </c>
      <c r="AK2143" s="1993">
        <v>25117</v>
      </c>
      <c r="AL2143" s="1994" t="s">
        <v>1730</v>
      </c>
      <c r="AM2143" s="1994">
        <v>32.1</v>
      </c>
      <c r="AN2143" s="1993" t="s">
        <v>193</v>
      </c>
      <c r="BX2143"/>
      <c r="BY2143"/>
      <c r="BZ2143"/>
      <c r="CA2143"/>
      <c r="CB2143"/>
      <c r="CD2143" s="1060"/>
      <c r="CE2143" s="1286"/>
      <c r="CF2143" s="1060"/>
      <c r="CG2143" s="1060"/>
      <c r="CH2143" s="1060"/>
      <c r="CK2143" s="1645"/>
      <c r="CL2143" s="1645"/>
      <c r="CM2143" s="1645"/>
      <c r="CN2143"/>
      <c r="CO2143"/>
      <c r="CP2143"/>
      <c r="CQ2143"/>
      <c r="CR2143"/>
      <c r="CS2143" s="1060"/>
      <c r="CT2143" s="1060"/>
      <c r="CU2143" s="1060"/>
      <c r="CV2143" s="1060"/>
      <c r="CW2143" s="1060"/>
      <c r="CX2143" s="1060"/>
    </row>
    <row r="2144" spans="35:102" ht="15" customHeight="1" x14ac:dyDescent="0.3">
      <c r="AI2144" s="1996">
        <v>48277000900</v>
      </c>
      <c r="AJ2144" s="1997" t="s">
        <v>1869</v>
      </c>
      <c r="AK2144" s="1997">
        <v>45259</v>
      </c>
      <c r="AL2144" s="1998" t="s">
        <v>1727</v>
      </c>
      <c r="AM2144" s="1998">
        <v>18.7</v>
      </c>
      <c r="AN2144" s="1997" t="s">
        <v>192</v>
      </c>
      <c r="BX2144"/>
      <c r="BY2144"/>
      <c r="BZ2144"/>
      <c r="CA2144"/>
      <c r="CB2144"/>
      <c r="CD2144" s="1060"/>
      <c r="CE2144" s="1286"/>
      <c r="CF2144" s="1060"/>
      <c r="CG2144" s="1060"/>
      <c r="CH2144" s="1060"/>
      <c r="CK2144" s="1645"/>
      <c r="CL2144" s="1645"/>
      <c r="CM2144" s="1645"/>
      <c r="CN2144"/>
      <c r="CO2144"/>
      <c r="CP2144"/>
      <c r="CQ2144"/>
      <c r="CR2144"/>
      <c r="CS2144" s="1060"/>
      <c r="CT2144" s="1060"/>
      <c r="CU2144" s="1060"/>
      <c r="CV2144" s="1060"/>
      <c r="CW2144" s="1060"/>
      <c r="CX2144" s="1060"/>
    </row>
    <row r="2145" spans="35:102" ht="15" customHeight="1" x14ac:dyDescent="0.3">
      <c r="AI2145" s="1774">
        <v>48277001000</v>
      </c>
      <c r="AJ2145" s="1993" t="s">
        <v>1869</v>
      </c>
      <c r="AK2145" s="1993">
        <v>35625</v>
      </c>
      <c r="AL2145" s="1994" t="s">
        <v>1730</v>
      </c>
      <c r="AM2145" s="1994">
        <v>25.3</v>
      </c>
      <c r="AN2145" s="1993" t="s">
        <v>193</v>
      </c>
      <c r="BX2145"/>
      <c r="BY2145"/>
      <c r="BZ2145"/>
      <c r="CA2145"/>
      <c r="CB2145"/>
      <c r="CD2145" s="1060"/>
      <c r="CE2145" s="1286"/>
      <c r="CF2145" s="1060"/>
      <c r="CG2145" s="1060"/>
      <c r="CH2145" s="1060"/>
      <c r="CK2145" s="1645"/>
      <c r="CL2145" s="1645"/>
      <c r="CM2145" s="1645"/>
      <c r="CN2145"/>
      <c r="CO2145"/>
      <c r="CP2145"/>
      <c r="CQ2145"/>
      <c r="CR2145"/>
      <c r="CS2145" s="1060"/>
      <c r="CT2145" s="1060"/>
      <c r="CU2145" s="1060"/>
      <c r="CV2145" s="1060"/>
      <c r="CW2145" s="1060"/>
      <c r="CX2145" s="1060"/>
    </row>
    <row r="2146" spans="35:102" ht="15" customHeight="1" x14ac:dyDescent="0.3">
      <c r="AI2146" s="1996">
        <v>48315950100</v>
      </c>
      <c r="AJ2146" s="1997" t="s">
        <v>1884</v>
      </c>
      <c r="AK2146" s="1997">
        <v>46338</v>
      </c>
      <c r="AL2146" s="1998" t="s">
        <v>1727</v>
      </c>
      <c r="AM2146" s="1998">
        <v>21.3</v>
      </c>
      <c r="AN2146" s="1997" t="s">
        <v>193</v>
      </c>
      <c r="BX2146"/>
      <c r="BY2146"/>
      <c r="BZ2146"/>
      <c r="CA2146"/>
      <c r="CB2146"/>
      <c r="CD2146" s="1060"/>
      <c r="CE2146" s="1286"/>
      <c r="CF2146" s="1060"/>
      <c r="CG2146" s="1060"/>
      <c r="CH2146" s="1060"/>
      <c r="CK2146" s="1645"/>
      <c r="CL2146" s="1645"/>
      <c r="CM2146" s="1645"/>
      <c r="CN2146"/>
      <c r="CO2146"/>
      <c r="CP2146"/>
      <c r="CQ2146"/>
      <c r="CR2146"/>
      <c r="CS2146" s="1060"/>
      <c r="CT2146" s="1060"/>
      <c r="CU2146" s="1060"/>
      <c r="CV2146" s="1060"/>
      <c r="CW2146" s="1060"/>
      <c r="CX2146" s="1060"/>
    </row>
    <row r="2147" spans="35:102" ht="15" customHeight="1" x14ac:dyDescent="0.3">
      <c r="AI2147" s="1774">
        <v>48315950200</v>
      </c>
      <c r="AJ2147" s="1993" t="s">
        <v>1884</v>
      </c>
      <c r="AK2147" s="1993">
        <v>36224</v>
      </c>
      <c r="AL2147" s="1994" t="s">
        <v>1730</v>
      </c>
      <c r="AM2147" s="1994">
        <v>17.5</v>
      </c>
      <c r="AN2147" s="1993" t="s">
        <v>192</v>
      </c>
      <c r="BX2147"/>
      <c r="BY2147"/>
      <c r="BZ2147"/>
      <c r="CA2147"/>
      <c r="CB2147"/>
      <c r="CD2147" s="1060"/>
      <c r="CE2147" s="1286"/>
      <c r="CF2147" s="1060"/>
      <c r="CG2147" s="1060"/>
      <c r="CH2147" s="1060"/>
      <c r="CK2147" s="1645"/>
      <c r="CL2147" s="1645"/>
      <c r="CM2147" s="1645"/>
      <c r="CN2147"/>
      <c r="CO2147"/>
      <c r="CP2147"/>
      <c r="CQ2147"/>
      <c r="CR2147"/>
      <c r="CS2147" s="1060"/>
      <c r="CT2147" s="1060"/>
      <c r="CU2147" s="1060"/>
      <c r="CV2147" s="1060"/>
      <c r="CW2147" s="1060"/>
      <c r="CX2147" s="1060"/>
    </row>
    <row r="2148" spans="35:102" ht="15" customHeight="1" x14ac:dyDescent="0.3">
      <c r="AI2148" s="1996">
        <v>48315950300</v>
      </c>
      <c r="AJ2148" s="1997" t="s">
        <v>1884</v>
      </c>
      <c r="AK2148" s="1997">
        <v>29984</v>
      </c>
      <c r="AL2148" s="1998" t="s">
        <v>1730</v>
      </c>
      <c r="AM2148" s="1998">
        <v>27.1</v>
      </c>
      <c r="AN2148" s="1997" t="s">
        <v>193</v>
      </c>
      <c r="BX2148"/>
      <c r="BY2148"/>
      <c r="BZ2148"/>
      <c r="CA2148"/>
      <c r="CB2148"/>
      <c r="CD2148" s="1060"/>
      <c r="CE2148" s="1286"/>
      <c r="CF2148" s="1060"/>
      <c r="CG2148" s="1060"/>
      <c r="CH2148" s="1060"/>
      <c r="CK2148" s="1645"/>
      <c r="CL2148" s="1645"/>
      <c r="CM2148" s="1645"/>
      <c r="CN2148"/>
      <c r="CO2148"/>
      <c r="CP2148"/>
      <c r="CQ2148"/>
      <c r="CR2148"/>
      <c r="CS2148" s="1060"/>
      <c r="CT2148" s="1060"/>
      <c r="CU2148" s="1060"/>
      <c r="CV2148" s="1060"/>
      <c r="CW2148" s="1060"/>
      <c r="CX2148" s="1060"/>
    </row>
    <row r="2149" spans="35:102" ht="15" customHeight="1" x14ac:dyDescent="0.3">
      <c r="AI2149" s="1774">
        <v>48315950400</v>
      </c>
      <c r="AJ2149" s="1993" t="s">
        <v>1884</v>
      </c>
      <c r="AK2149" s="1993">
        <v>37056</v>
      </c>
      <c r="AL2149" s="1994" t="s">
        <v>1730</v>
      </c>
      <c r="AM2149" s="1994">
        <v>22.9</v>
      </c>
      <c r="AN2149" s="1993" t="s">
        <v>193</v>
      </c>
      <c r="BX2149"/>
      <c r="BY2149"/>
      <c r="BZ2149"/>
      <c r="CA2149"/>
      <c r="CB2149"/>
      <c r="CD2149" s="1060"/>
      <c r="CE2149" s="1286"/>
      <c r="CF2149" s="1060"/>
      <c r="CG2149" s="1060"/>
      <c r="CH2149" s="1060"/>
      <c r="CK2149" s="1645"/>
      <c r="CL2149" s="1645"/>
      <c r="CM2149" s="1645"/>
      <c r="CN2149"/>
      <c r="CO2149"/>
      <c r="CP2149"/>
      <c r="CQ2149"/>
      <c r="CR2149"/>
      <c r="CS2149" s="1060"/>
      <c r="CT2149" s="1060"/>
      <c r="CU2149" s="1060"/>
      <c r="CV2149" s="1060"/>
      <c r="CW2149" s="1060"/>
      <c r="CX2149" s="1060"/>
    </row>
    <row r="2150" spans="35:102" ht="15" customHeight="1" x14ac:dyDescent="0.3">
      <c r="AI2150" s="1996">
        <v>48343950100</v>
      </c>
      <c r="AJ2150" s="1997" t="s">
        <v>1901</v>
      </c>
      <c r="AK2150" s="1997">
        <v>37333</v>
      </c>
      <c r="AL2150" s="1998" t="s">
        <v>1730</v>
      </c>
      <c r="AM2150" s="1998">
        <v>11.5</v>
      </c>
      <c r="AN2150" s="1997" t="s">
        <v>192</v>
      </c>
      <c r="BX2150"/>
      <c r="BY2150"/>
      <c r="BZ2150"/>
      <c r="CA2150"/>
      <c r="CB2150"/>
      <c r="CD2150" s="1060"/>
      <c r="CE2150" s="1286"/>
      <c r="CF2150" s="1060"/>
      <c r="CG2150" s="1060"/>
      <c r="CH2150" s="1060"/>
      <c r="CK2150" s="1645"/>
      <c r="CL2150" s="1645"/>
      <c r="CM2150" s="1645"/>
      <c r="CN2150"/>
      <c r="CO2150"/>
      <c r="CP2150"/>
      <c r="CQ2150"/>
      <c r="CR2150"/>
      <c r="CS2150" s="1060"/>
      <c r="CT2150" s="1060"/>
      <c r="CU2150" s="1060"/>
      <c r="CV2150" s="1060"/>
      <c r="CW2150" s="1060"/>
      <c r="CX2150" s="1060"/>
    </row>
    <row r="2151" spans="35:102" ht="15" customHeight="1" x14ac:dyDescent="0.3">
      <c r="AI2151" s="1774">
        <v>48343950200</v>
      </c>
      <c r="AJ2151" s="1993" t="s">
        <v>1901</v>
      </c>
      <c r="AK2151" s="1993">
        <v>41977</v>
      </c>
      <c r="AL2151" s="1994" t="s">
        <v>1728</v>
      </c>
      <c r="AM2151" s="1994">
        <v>15</v>
      </c>
      <c r="AN2151" s="1993" t="s">
        <v>192</v>
      </c>
      <c r="BX2151"/>
      <c r="BY2151"/>
      <c r="BZ2151"/>
      <c r="CA2151"/>
      <c r="CB2151"/>
      <c r="CD2151" s="1060"/>
      <c r="CE2151" s="1286"/>
      <c r="CF2151" s="1060"/>
      <c r="CG2151" s="1060"/>
      <c r="CH2151" s="1060"/>
      <c r="CK2151" s="1645"/>
      <c r="CL2151" s="1645"/>
      <c r="CM2151" s="1645"/>
      <c r="CN2151"/>
      <c r="CO2151"/>
      <c r="CP2151"/>
      <c r="CQ2151"/>
      <c r="CR2151"/>
      <c r="CS2151" s="1060"/>
      <c r="CT2151" s="1060"/>
      <c r="CU2151" s="1060"/>
      <c r="CV2151" s="1060"/>
      <c r="CW2151" s="1060"/>
      <c r="CX2151" s="1060"/>
    </row>
    <row r="2152" spans="35:102" ht="15" customHeight="1" x14ac:dyDescent="0.3">
      <c r="AI2152" s="1996">
        <v>48343950300</v>
      </c>
      <c r="AJ2152" s="1997" t="s">
        <v>1901</v>
      </c>
      <c r="AK2152" s="1997">
        <v>37981</v>
      </c>
      <c r="AL2152" s="1998" t="s">
        <v>1728</v>
      </c>
      <c r="AM2152" s="1998">
        <v>25.2</v>
      </c>
      <c r="AN2152" s="1997" t="s">
        <v>193</v>
      </c>
      <c r="BX2152"/>
      <c r="BY2152"/>
      <c r="BZ2152"/>
      <c r="CA2152"/>
      <c r="CB2152"/>
      <c r="CD2152" s="1060"/>
      <c r="CE2152" s="1286"/>
      <c r="CF2152" s="1060"/>
      <c r="CG2152" s="1060"/>
      <c r="CH2152" s="1060"/>
      <c r="CK2152" s="1645"/>
      <c r="CL2152" s="1645"/>
      <c r="CM2152" s="1645"/>
      <c r="CN2152"/>
      <c r="CO2152"/>
      <c r="CP2152"/>
      <c r="CQ2152"/>
      <c r="CR2152"/>
      <c r="CS2152" s="1060"/>
      <c r="CT2152" s="1060"/>
      <c r="CU2152" s="1060"/>
      <c r="CV2152" s="1060"/>
      <c r="CW2152" s="1060"/>
      <c r="CX2152" s="1060"/>
    </row>
    <row r="2153" spans="35:102" ht="15" customHeight="1" x14ac:dyDescent="0.3">
      <c r="AI2153" s="1774">
        <v>48365950100</v>
      </c>
      <c r="AJ2153" s="1993" t="s">
        <v>1912</v>
      </c>
      <c r="AK2153" s="1993">
        <v>44034</v>
      </c>
      <c r="AL2153" s="1994" t="s">
        <v>1728</v>
      </c>
      <c r="AM2153" s="1994">
        <v>15</v>
      </c>
      <c r="AN2153" s="1993" t="s">
        <v>192</v>
      </c>
      <c r="BX2153"/>
      <c r="BY2153"/>
      <c r="BZ2153"/>
      <c r="CA2153"/>
      <c r="CB2153"/>
      <c r="CD2153" s="1060"/>
      <c r="CE2153" s="1286"/>
      <c r="CF2153" s="1060"/>
      <c r="CG2153" s="1060"/>
      <c r="CH2153" s="1060"/>
      <c r="CK2153" s="1645"/>
      <c r="CL2153" s="1645"/>
      <c r="CM2153" s="1645"/>
      <c r="CN2153"/>
      <c r="CO2153"/>
      <c r="CP2153"/>
      <c r="CQ2153"/>
      <c r="CR2153"/>
      <c r="CS2153" s="1060"/>
      <c r="CT2153" s="1060"/>
      <c r="CU2153" s="1060"/>
      <c r="CV2153" s="1060"/>
      <c r="CW2153" s="1060"/>
      <c r="CX2153" s="1060"/>
    </row>
    <row r="2154" spans="35:102" ht="15" customHeight="1" x14ac:dyDescent="0.3">
      <c r="AI2154" s="1996">
        <v>48365950200</v>
      </c>
      <c r="AJ2154" s="1997" t="s">
        <v>1912</v>
      </c>
      <c r="AK2154" s="1997">
        <v>61354</v>
      </c>
      <c r="AL2154" s="1998" t="s">
        <v>1729</v>
      </c>
      <c r="AM2154" s="1998">
        <v>15.2</v>
      </c>
      <c r="AN2154" s="1997" t="s">
        <v>192</v>
      </c>
      <c r="BX2154"/>
      <c r="BY2154"/>
      <c r="BZ2154"/>
      <c r="CA2154"/>
      <c r="CB2154"/>
      <c r="CD2154" s="1060"/>
      <c r="CE2154" s="1286"/>
      <c r="CF2154" s="1060"/>
      <c r="CG2154" s="1060"/>
      <c r="CH2154" s="1060"/>
      <c r="CK2154" s="1645"/>
      <c r="CL2154" s="1645"/>
      <c r="CM2154" s="1645"/>
      <c r="CN2154"/>
      <c r="CO2154"/>
      <c r="CP2154"/>
      <c r="CQ2154"/>
      <c r="CR2154"/>
      <c r="CS2154" s="1060"/>
      <c r="CT2154" s="1060"/>
      <c r="CU2154" s="1060"/>
      <c r="CV2154" s="1060"/>
      <c r="CW2154" s="1060"/>
      <c r="CX2154" s="1060"/>
    </row>
    <row r="2155" spans="35:102" ht="15" customHeight="1" x14ac:dyDescent="0.3">
      <c r="AI2155" s="1774">
        <v>48365950300</v>
      </c>
      <c r="AJ2155" s="1993" t="s">
        <v>1912</v>
      </c>
      <c r="AK2155" s="1993">
        <v>47847</v>
      </c>
      <c r="AL2155" s="1994" t="s">
        <v>1727</v>
      </c>
      <c r="AM2155" s="1994">
        <v>16.399999999999999</v>
      </c>
      <c r="AN2155" s="1993" t="s">
        <v>192</v>
      </c>
      <c r="BX2155"/>
      <c r="BY2155"/>
      <c r="BZ2155"/>
      <c r="CA2155"/>
      <c r="CB2155"/>
      <c r="CD2155" s="1060"/>
      <c r="CE2155" s="1286"/>
      <c r="CF2155" s="1060"/>
      <c r="CG2155" s="1060"/>
      <c r="CH2155" s="1060"/>
      <c r="CK2155" s="1645"/>
      <c r="CL2155" s="1645"/>
      <c r="CM2155" s="1645"/>
      <c r="CN2155"/>
      <c r="CO2155"/>
      <c r="CP2155"/>
      <c r="CQ2155"/>
      <c r="CR2155"/>
      <c r="CS2155" s="1060"/>
      <c r="CT2155" s="1060"/>
      <c r="CU2155" s="1060"/>
      <c r="CV2155" s="1060"/>
      <c r="CW2155" s="1060"/>
      <c r="CX2155" s="1060"/>
    </row>
    <row r="2156" spans="35:102" ht="15" customHeight="1" x14ac:dyDescent="0.3">
      <c r="AI2156" s="1996">
        <v>48365950400</v>
      </c>
      <c r="AJ2156" s="1997" t="s">
        <v>1912</v>
      </c>
      <c r="AK2156" s="1997">
        <v>48564</v>
      </c>
      <c r="AL2156" s="1998" t="s">
        <v>1727</v>
      </c>
      <c r="AM2156" s="1998">
        <v>14.7</v>
      </c>
      <c r="AN2156" s="1997" t="s">
        <v>192</v>
      </c>
      <c r="BX2156"/>
      <c r="BY2156"/>
      <c r="BZ2156"/>
      <c r="CA2156"/>
      <c r="CB2156"/>
      <c r="CD2156" s="1060"/>
      <c r="CE2156" s="1286"/>
      <c r="CF2156" s="1060"/>
      <c r="CG2156" s="1060"/>
      <c r="CH2156" s="1060"/>
      <c r="CK2156" s="1645"/>
      <c r="CL2156" s="1645"/>
      <c r="CM2156" s="1645"/>
      <c r="CN2156"/>
      <c r="CO2156"/>
      <c r="CP2156"/>
      <c r="CQ2156"/>
      <c r="CR2156"/>
      <c r="CS2156" s="1060"/>
      <c r="CT2156" s="1060"/>
      <c r="CU2156" s="1060"/>
      <c r="CV2156" s="1060"/>
      <c r="CW2156" s="1060"/>
      <c r="CX2156" s="1060"/>
    </row>
    <row r="2157" spans="35:102" ht="15" customHeight="1" x14ac:dyDescent="0.3">
      <c r="AI2157" s="1774">
        <v>48365950500</v>
      </c>
      <c r="AJ2157" s="1993" t="s">
        <v>1912</v>
      </c>
      <c r="AK2157" s="1993">
        <v>53810</v>
      </c>
      <c r="AL2157" s="1994" t="s">
        <v>1729</v>
      </c>
      <c r="AM2157" s="1994">
        <v>10.1</v>
      </c>
      <c r="AN2157" s="1993" t="s">
        <v>192</v>
      </c>
      <c r="BX2157"/>
      <c r="BY2157"/>
      <c r="BZ2157"/>
      <c r="CA2157"/>
      <c r="CB2157"/>
      <c r="CD2157" s="1060"/>
      <c r="CE2157" s="1286"/>
      <c r="CF2157" s="1060"/>
      <c r="CG2157" s="1060"/>
      <c r="CH2157" s="1060"/>
      <c r="CK2157" s="1645"/>
      <c r="CL2157" s="1645"/>
      <c r="CM2157" s="1645"/>
      <c r="CN2157"/>
      <c r="CO2157"/>
      <c r="CP2157"/>
      <c r="CQ2157"/>
      <c r="CR2157"/>
      <c r="CS2157" s="1060"/>
      <c r="CT2157" s="1060"/>
      <c r="CU2157" s="1060"/>
      <c r="CV2157" s="1060"/>
      <c r="CW2157" s="1060"/>
      <c r="CX2157" s="1060"/>
    </row>
    <row r="2158" spans="35:102" ht="15" customHeight="1" x14ac:dyDescent="0.3">
      <c r="AI2158" s="1996">
        <v>48365950600</v>
      </c>
      <c r="AJ2158" s="1997" t="s">
        <v>1912</v>
      </c>
      <c r="AK2158" s="1997">
        <v>47984</v>
      </c>
      <c r="AL2158" s="1998" t="s">
        <v>1727</v>
      </c>
      <c r="AM2158" s="1998">
        <v>20.399999999999999</v>
      </c>
      <c r="AN2158" s="1997" t="s">
        <v>193</v>
      </c>
      <c r="BX2158"/>
      <c r="BY2158"/>
      <c r="BZ2158"/>
      <c r="CA2158"/>
      <c r="CB2158"/>
      <c r="CD2158" s="1060"/>
      <c r="CE2158" s="1286"/>
      <c r="CF2158" s="1060"/>
      <c r="CG2158" s="1060"/>
      <c r="CH2158" s="1060"/>
      <c r="CK2158" s="1645"/>
      <c r="CL2158" s="1645"/>
      <c r="CM2158" s="1645"/>
      <c r="CN2158"/>
      <c r="CO2158"/>
      <c r="CP2158"/>
      <c r="CQ2158"/>
      <c r="CR2158"/>
      <c r="CS2158" s="1060"/>
      <c r="CT2158" s="1060"/>
      <c r="CU2158" s="1060"/>
      <c r="CV2158" s="1060"/>
      <c r="CW2158" s="1060"/>
      <c r="CX2158" s="1060"/>
    </row>
    <row r="2159" spans="35:102" ht="15" customHeight="1" x14ac:dyDescent="0.3">
      <c r="AI2159" s="1774">
        <v>48379950100</v>
      </c>
      <c r="AJ2159" s="1993" t="s">
        <v>1919</v>
      </c>
      <c r="AK2159" s="1993">
        <v>53889</v>
      </c>
      <c r="AL2159" s="1994" t="s">
        <v>1729</v>
      </c>
      <c r="AM2159" s="1994">
        <v>7.8</v>
      </c>
      <c r="AN2159" s="1993" t="s">
        <v>192</v>
      </c>
      <c r="BX2159"/>
      <c r="BY2159"/>
      <c r="BZ2159"/>
      <c r="CA2159"/>
      <c r="CB2159"/>
      <c r="CD2159" s="1060"/>
      <c r="CE2159" s="1286"/>
      <c r="CF2159" s="1060"/>
      <c r="CG2159" s="1060"/>
      <c r="CH2159" s="1060"/>
      <c r="CK2159" s="1645"/>
      <c r="CL2159" s="1645"/>
      <c r="CM2159" s="1645"/>
      <c r="CN2159"/>
      <c r="CO2159"/>
      <c r="CP2159"/>
      <c r="CQ2159"/>
      <c r="CR2159"/>
      <c r="CS2159" s="1060"/>
      <c r="CT2159" s="1060"/>
      <c r="CU2159" s="1060"/>
      <c r="CV2159" s="1060"/>
      <c r="CW2159" s="1060"/>
      <c r="CX2159" s="1060"/>
    </row>
    <row r="2160" spans="35:102" ht="15" customHeight="1" x14ac:dyDescent="0.3">
      <c r="AI2160" s="1996">
        <v>48379950200</v>
      </c>
      <c r="AJ2160" s="1997" t="s">
        <v>1919</v>
      </c>
      <c r="AK2160" s="1997">
        <v>44764</v>
      </c>
      <c r="AL2160" s="1998" t="s">
        <v>1728</v>
      </c>
      <c r="AM2160" s="1998">
        <v>19.5</v>
      </c>
      <c r="AN2160" s="1997" t="s">
        <v>192</v>
      </c>
      <c r="BX2160"/>
      <c r="BY2160"/>
      <c r="BZ2160"/>
      <c r="CA2160"/>
      <c r="CB2160"/>
      <c r="CD2160" s="1060"/>
      <c r="CE2160" s="1286"/>
      <c r="CF2160" s="1060"/>
      <c r="CG2160" s="1060"/>
      <c r="CH2160" s="1060"/>
      <c r="CK2160" s="1645"/>
      <c r="CL2160" s="1645"/>
      <c r="CM2160" s="1645"/>
      <c r="CN2160"/>
      <c r="CO2160"/>
      <c r="CP2160"/>
      <c r="CQ2160"/>
      <c r="CR2160"/>
      <c r="CS2160" s="1060"/>
      <c r="CT2160" s="1060"/>
      <c r="CU2160" s="1060"/>
      <c r="CV2160" s="1060"/>
      <c r="CW2160" s="1060"/>
      <c r="CX2160" s="1060"/>
    </row>
    <row r="2161" spans="35:102" ht="15" customHeight="1" x14ac:dyDescent="0.3">
      <c r="AI2161" s="1774">
        <v>48387950100</v>
      </c>
      <c r="AJ2161" s="1993" t="s">
        <v>1923</v>
      </c>
      <c r="AK2161" s="1993">
        <v>35806</v>
      </c>
      <c r="AL2161" s="1994" t="s">
        <v>1730</v>
      </c>
      <c r="AM2161" s="1994">
        <v>16.8</v>
      </c>
      <c r="AN2161" s="1993" t="s">
        <v>192</v>
      </c>
      <c r="BX2161"/>
      <c r="BY2161"/>
      <c r="BZ2161"/>
      <c r="CA2161"/>
      <c r="CB2161"/>
      <c r="CD2161" s="1060"/>
      <c r="CE2161" s="1286"/>
      <c r="CF2161" s="1060"/>
      <c r="CG2161" s="1060"/>
      <c r="CH2161" s="1060"/>
      <c r="CK2161" s="1645"/>
      <c r="CL2161" s="1645"/>
      <c r="CM2161" s="1645"/>
      <c r="CN2161"/>
      <c r="CO2161"/>
      <c r="CP2161"/>
      <c r="CQ2161"/>
      <c r="CR2161"/>
      <c r="CS2161" s="1060"/>
      <c r="CT2161" s="1060"/>
      <c r="CU2161" s="1060"/>
      <c r="CV2161" s="1060"/>
      <c r="CW2161" s="1060"/>
      <c r="CX2161" s="1060"/>
    </row>
    <row r="2162" spans="35:102" ht="15" customHeight="1" x14ac:dyDescent="0.3">
      <c r="AI2162" s="1996">
        <v>48387950500</v>
      </c>
      <c r="AJ2162" s="1997" t="s">
        <v>1923</v>
      </c>
      <c r="AK2162" s="1997">
        <v>32384</v>
      </c>
      <c r="AL2162" s="1998" t="s">
        <v>1730</v>
      </c>
      <c r="AM2162" s="1998">
        <v>15.8</v>
      </c>
      <c r="AN2162" s="1997" t="s">
        <v>192</v>
      </c>
      <c r="BX2162"/>
      <c r="BY2162"/>
      <c r="BZ2162"/>
      <c r="CA2162"/>
      <c r="CB2162"/>
      <c r="CD2162" s="1060"/>
      <c r="CE2162" s="1286"/>
      <c r="CF2162" s="1060"/>
      <c r="CG2162" s="1060"/>
      <c r="CH2162" s="1060"/>
      <c r="CK2162" s="1645"/>
      <c r="CL2162" s="1645"/>
      <c r="CM2162" s="1645"/>
      <c r="CN2162"/>
      <c r="CO2162"/>
      <c r="CP2162"/>
      <c r="CQ2162"/>
      <c r="CR2162"/>
      <c r="CS2162" s="1060"/>
      <c r="CT2162" s="1060"/>
      <c r="CU2162" s="1060"/>
      <c r="CV2162" s="1060"/>
      <c r="CW2162" s="1060"/>
      <c r="CX2162" s="1060"/>
    </row>
    <row r="2163" spans="35:102" ht="15" customHeight="1" x14ac:dyDescent="0.3">
      <c r="AI2163" s="1774">
        <v>48387950600</v>
      </c>
      <c r="AJ2163" s="1993" t="s">
        <v>1923</v>
      </c>
      <c r="AK2163" s="1993">
        <v>35647</v>
      </c>
      <c r="AL2163" s="1994" t="s">
        <v>1730</v>
      </c>
      <c r="AM2163" s="1994">
        <v>20.100000000000001</v>
      </c>
      <c r="AN2163" s="1993" t="s">
        <v>193</v>
      </c>
      <c r="BX2163"/>
      <c r="BY2163"/>
      <c r="BZ2163"/>
      <c r="CA2163"/>
      <c r="CB2163"/>
      <c r="CD2163" s="1060"/>
      <c r="CE2163" s="1286"/>
      <c r="CF2163" s="1060"/>
      <c r="CG2163" s="1060"/>
      <c r="CH2163" s="1060"/>
      <c r="CK2163" s="1645"/>
      <c r="CL2163" s="1645"/>
      <c r="CM2163" s="1645"/>
      <c r="CN2163"/>
      <c r="CO2163"/>
      <c r="CP2163"/>
      <c r="CQ2163"/>
      <c r="CR2163"/>
      <c r="CS2163" s="1060"/>
      <c r="CT2163" s="1060"/>
      <c r="CU2163" s="1060"/>
      <c r="CV2163" s="1060"/>
      <c r="CW2163" s="1060"/>
      <c r="CX2163" s="1060"/>
    </row>
    <row r="2164" spans="35:102" ht="15" customHeight="1" x14ac:dyDescent="0.3">
      <c r="AI2164" s="1996">
        <v>48387950700</v>
      </c>
      <c r="AJ2164" s="1997" t="s">
        <v>1923</v>
      </c>
      <c r="AK2164" s="1997">
        <v>39489</v>
      </c>
      <c r="AL2164" s="1998" t="s">
        <v>1728</v>
      </c>
      <c r="AM2164" s="1998">
        <v>12.8</v>
      </c>
      <c r="AN2164" s="1997" t="s">
        <v>192</v>
      </c>
      <c r="BX2164"/>
      <c r="BY2164"/>
      <c r="BZ2164"/>
      <c r="CA2164"/>
      <c r="CB2164"/>
      <c r="CD2164" s="1060"/>
      <c r="CE2164" s="1286"/>
      <c r="CF2164" s="1060"/>
      <c r="CG2164" s="1060"/>
      <c r="CH2164" s="1060"/>
      <c r="CK2164" s="1645"/>
      <c r="CL2164" s="1645"/>
      <c r="CM2164" s="1645"/>
      <c r="CN2164"/>
      <c r="CO2164"/>
      <c r="CP2164"/>
      <c r="CQ2164"/>
      <c r="CR2164"/>
      <c r="CS2164" s="1060"/>
      <c r="CT2164" s="1060"/>
      <c r="CU2164" s="1060"/>
      <c r="CV2164" s="1060"/>
      <c r="CW2164" s="1060"/>
      <c r="CX2164" s="1060"/>
    </row>
    <row r="2165" spans="35:102" ht="15" customHeight="1" x14ac:dyDescent="0.3">
      <c r="AI2165" s="1774">
        <v>48401950100</v>
      </c>
      <c r="AJ2165" s="1993" t="s">
        <v>1930</v>
      </c>
      <c r="AK2165" s="1993">
        <v>51524</v>
      </c>
      <c r="AL2165" s="1994" t="s">
        <v>1727</v>
      </c>
      <c r="AM2165" s="1994">
        <v>11.1</v>
      </c>
      <c r="AN2165" s="1993" t="s">
        <v>192</v>
      </c>
      <c r="BX2165"/>
      <c r="BY2165"/>
      <c r="BZ2165"/>
      <c r="CA2165"/>
      <c r="CB2165"/>
      <c r="CD2165" s="1060"/>
      <c r="CE2165" s="1286"/>
      <c r="CF2165" s="1060"/>
      <c r="CG2165" s="1060"/>
      <c r="CH2165" s="1060"/>
      <c r="CK2165" s="1645"/>
      <c r="CL2165" s="1645"/>
      <c r="CM2165" s="1645"/>
      <c r="CN2165"/>
      <c r="CO2165"/>
      <c r="CP2165"/>
      <c r="CQ2165"/>
      <c r="CR2165"/>
      <c r="CS2165" s="1060"/>
      <c r="CT2165" s="1060"/>
      <c r="CU2165" s="1060"/>
      <c r="CV2165" s="1060"/>
      <c r="CW2165" s="1060"/>
      <c r="CX2165" s="1060"/>
    </row>
    <row r="2166" spans="35:102" ht="15" customHeight="1" x14ac:dyDescent="0.3">
      <c r="AI2166" s="1996">
        <v>48401950200</v>
      </c>
      <c r="AJ2166" s="1997" t="s">
        <v>1930</v>
      </c>
      <c r="AK2166" s="1997">
        <v>52098</v>
      </c>
      <c r="AL2166" s="1998" t="s">
        <v>1727</v>
      </c>
      <c r="AM2166" s="1998">
        <v>12.6</v>
      </c>
      <c r="AN2166" s="1997" t="s">
        <v>192</v>
      </c>
      <c r="BX2166"/>
      <c r="BY2166"/>
      <c r="BZ2166"/>
      <c r="CA2166"/>
      <c r="CB2166"/>
      <c r="CD2166" s="1060"/>
      <c r="CE2166" s="1286"/>
      <c r="CF2166" s="1060"/>
      <c r="CG2166" s="1060"/>
      <c r="CH2166" s="1060"/>
      <c r="CK2166" s="1645"/>
      <c r="CL2166" s="1645"/>
      <c r="CM2166" s="1645"/>
      <c r="CN2166"/>
      <c r="CO2166"/>
      <c r="CP2166"/>
      <c r="CQ2166"/>
      <c r="CR2166"/>
      <c r="CS2166" s="1060"/>
      <c r="CT2166" s="1060"/>
      <c r="CU2166" s="1060"/>
      <c r="CV2166" s="1060"/>
      <c r="CW2166" s="1060"/>
      <c r="CX2166" s="1060"/>
    </row>
    <row r="2167" spans="35:102" ht="15" customHeight="1" x14ac:dyDescent="0.3">
      <c r="AI2167" s="1774">
        <v>48401950300</v>
      </c>
      <c r="AJ2167" s="1993" t="s">
        <v>1930</v>
      </c>
      <c r="AK2167" s="1993">
        <v>66441</v>
      </c>
      <c r="AL2167" s="1994" t="s">
        <v>1729</v>
      </c>
      <c r="AM2167" s="1994">
        <v>16.3</v>
      </c>
      <c r="AN2167" s="1993" t="s">
        <v>192</v>
      </c>
      <c r="BX2167"/>
      <c r="BY2167"/>
      <c r="BZ2167"/>
      <c r="CA2167"/>
      <c r="CB2167"/>
      <c r="CD2167" s="1060"/>
      <c r="CE2167" s="1286"/>
      <c r="CF2167" s="1060"/>
      <c r="CG2167" s="1060"/>
      <c r="CH2167" s="1060"/>
      <c r="CK2167" s="1645"/>
      <c r="CL2167" s="1645"/>
      <c r="CM2167" s="1645"/>
      <c r="CN2167"/>
      <c r="CO2167"/>
      <c r="CP2167"/>
      <c r="CQ2167"/>
      <c r="CR2167"/>
      <c r="CS2167" s="1060"/>
      <c r="CT2167" s="1060"/>
      <c r="CU2167" s="1060"/>
      <c r="CV2167" s="1060"/>
      <c r="CW2167" s="1060"/>
      <c r="CX2167" s="1060"/>
    </row>
    <row r="2168" spans="35:102" ht="15" customHeight="1" x14ac:dyDescent="0.3">
      <c r="AI2168" s="1996">
        <v>48401950400</v>
      </c>
      <c r="AJ2168" s="1997" t="s">
        <v>1930</v>
      </c>
      <c r="AK2168" s="1997">
        <v>53173</v>
      </c>
      <c r="AL2168" s="1998" t="s">
        <v>1727</v>
      </c>
      <c r="AM2168" s="1998">
        <v>17.399999999999999</v>
      </c>
      <c r="AN2168" s="1997" t="s">
        <v>192</v>
      </c>
      <c r="BX2168"/>
      <c r="BY2168"/>
      <c r="BZ2168"/>
      <c r="CA2168"/>
      <c r="CB2168"/>
      <c r="CD2168" s="1060"/>
      <c r="CE2168" s="1286"/>
      <c r="CF2168" s="1060"/>
      <c r="CG2168" s="1060"/>
      <c r="CH2168" s="1060"/>
      <c r="CK2168" s="1645"/>
      <c r="CL2168" s="1645"/>
      <c r="CM2168" s="1645"/>
      <c r="CN2168"/>
      <c r="CO2168"/>
      <c r="CP2168"/>
      <c r="CQ2168"/>
      <c r="CR2168"/>
      <c r="CS2168" s="1060"/>
      <c r="CT2168" s="1060"/>
      <c r="CU2168" s="1060"/>
      <c r="CV2168" s="1060"/>
      <c r="CW2168" s="1060"/>
      <c r="CX2168" s="1060"/>
    </row>
    <row r="2169" spans="35:102" ht="15" customHeight="1" x14ac:dyDescent="0.3">
      <c r="AI2169" s="1774">
        <v>48401950501</v>
      </c>
      <c r="AJ2169" s="1993" t="s">
        <v>1930</v>
      </c>
      <c r="AK2169" s="1993">
        <v>50698</v>
      </c>
      <c r="AL2169" s="1994" t="s">
        <v>1727</v>
      </c>
      <c r="AM2169" s="1994">
        <v>24.2</v>
      </c>
      <c r="AN2169" s="1993" t="s">
        <v>193</v>
      </c>
      <c r="BX2169"/>
      <c r="BY2169"/>
      <c r="BZ2169"/>
      <c r="CA2169"/>
      <c r="CB2169"/>
      <c r="CD2169" s="1060"/>
      <c r="CE2169" s="1286"/>
      <c r="CF2169" s="1060"/>
      <c r="CG2169" s="1060"/>
      <c r="CH2169" s="1060"/>
      <c r="CK2169" s="1645"/>
      <c r="CL2169" s="1645"/>
      <c r="CM2169" s="1645"/>
      <c r="CN2169"/>
      <c r="CO2169"/>
      <c r="CP2169"/>
      <c r="CQ2169"/>
      <c r="CR2169"/>
      <c r="CS2169" s="1060"/>
      <c r="CT2169" s="1060"/>
      <c r="CU2169" s="1060"/>
      <c r="CV2169" s="1060"/>
      <c r="CW2169" s="1060"/>
      <c r="CX2169" s="1060"/>
    </row>
    <row r="2170" spans="35:102" ht="15" customHeight="1" x14ac:dyDescent="0.3">
      <c r="AI2170" s="1996">
        <v>48401950502</v>
      </c>
      <c r="AJ2170" s="1997" t="s">
        <v>1930</v>
      </c>
      <c r="AK2170" s="1997">
        <v>45234</v>
      </c>
      <c r="AL2170" s="1998" t="s">
        <v>1728</v>
      </c>
      <c r="AM2170" s="1998">
        <v>24.2</v>
      </c>
      <c r="AN2170" s="1997" t="s">
        <v>193</v>
      </c>
      <c r="BX2170"/>
      <c r="BY2170"/>
      <c r="BZ2170"/>
      <c r="CA2170"/>
      <c r="CB2170"/>
      <c r="CD2170" s="1060"/>
      <c r="CE2170" s="1286"/>
      <c r="CF2170" s="1060"/>
      <c r="CG2170" s="1060"/>
      <c r="CH2170" s="1060"/>
      <c r="CK2170" s="1645"/>
      <c r="CL2170" s="1645"/>
      <c r="CM2170" s="1645"/>
      <c r="CN2170"/>
      <c r="CO2170"/>
      <c r="CP2170"/>
      <c r="CQ2170"/>
      <c r="CR2170"/>
      <c r="CS2170" s="1060"/>
      <c r="CT2170" s="1060"/>
      <c r="CU2170" s="1060"/>
      <c r="CV2170" s="1060"/>
      <c r="CW2170" s="1060"/>
      <c r="CX2170" s="1060"/>
    </row>
    <row r="2171" spans="35:102" ht="15" customHeight="1" x14ac:dyDescent="0.3">
      <c r="AI2171" s="1774">
        <v>48401950600</v>
      </c>
      <c r="AJ2171" s="1993" t="s">
        <v>1930</v>
      </c>
      <c r="AK2171" s="1993">
        <v>71267</v>
      </c>
      <c r="AL2171" s="1994" t="s">
        <v>1729</v>
      </c>
      <c r="AM2171" s="1994">
        <v>8.6999999999999993</v>
      </c>
      <c r="AN2171" s="1993" t="s">
        <v>192</v>
      </c>
      <c r="BX2171"/>
      <c r="BY2171"/>
      <c r="BZ2171"/>
      <c r="CA2171"/>
      <c r="CB2171"/>
      <c r="CD2171" s="1060"/>
      <c r="CE2171" s="1286"/>
      <c r="CF2171" s="1060"/>
      <c r="CG2171" s="1060"/>
      <c r="CH2171" s="1060"/>
      <c r="CK2171" s="1645"/>
      <c r="CL2171" s="1645"/>
      <c r="CM2171" s="1645"/>
      <c r="CN2171"/>
      <c r="CO2171"/>
      <c r="CP2171"/>
      <c r="CQ2171"/>
      <c r="CR2171"/>
      <c r="CS2171" s="1060"/>
      <c r="CT2171" s="1060"/>
      <c r="CU2171" s="1060"/>
      <c r="CV2171" s="1060"/>
      <c r="CW2171" s="1060"/>
      <c r="CX2171" s="1060"/>
    </row>
    <row r="2172" spans="35:102" ht="15" customHeight="1" x14ac:dyDescent="0.3">
      <c r="AI2172" s="1996">
        <v>48401950700</v>
      </c>
      <c r="AJ2172" s="1997" t="s">
        <v>1930</v>
      </c>
      <c r="AK2172" s="1997">
        <v>38472</v>
      </c>
      <c r="AL2172" s="1998" t="s">
        <v>1728</v>
      </c>
      <c r="AM2172" s="1998">
        <v>10.6</v>
      </c>
      <c r="AN2172" s="1997" t="s">
        <v>192</v>
      </c>
      <c r="BX2172"/>
      <c r="BY2172"/>
      <c r="BZ2172"/>
      <c r="CA2172"/>
      <c r="CB2172"/>
      <c r="CD2172" s="1060"/>
      <c r="CE2172" s="1286"/>
      <c r="CF2172" s="1060"/>
      <c r="CG2172" s="1060"/>
      <c r="CH2172" s="1060"/>
      <c r="CK2172" s="1645"/>
      <c r="CL2172" s="1645"/>
      <c r="CM2172" s="1645"/>
      <c r="CN2172"/>
      <c r="CO2172"/>
      <c r="CP2172"/>
      <c r="CQ2172"/>
      <c r="CR2172"/>
      <c r="CS2172" s="1060"/>
      <c r="CT2172" s="1060"/>
      <c r="CU2172" s="1060"/>
      <c r="CV2172" s="1060"/>
      <c r="CW2172" s="1060"/>
      <c r="CX2172" s="1060"/>
    </row>
    <row r="2173" spans="35:102" ht="15" customHeight="1" x14ac:dyDescent="0.3">
      <c r="AI2173" s="1774">
        <v>48401950800</v>
      </c>
      <c r="AJ2173" s="1993" t="s">
        <v>1930</v>
      </c>
      <c r="AK2173" s="1993">
        <v>41948</v>
      </c>
      <c r="AL2173" s="1994" t="s">
        <v>1728</v>
      </c>
      <c r="AM2173" s="1994">
        <v>6.4</v>
      </c>
      <c r="AN2173" s="1993" t="s">
        <v>192</v>
      </c>
      <c r="BX2173"/>
      <c r="BY2173"/>
      <c r="BZ2173"/>
      <c r="CA2173"/>
      <c r="CB2173"/>
      <c r="CD2173" s="1060"/>
      <c r="CE2173" s="1286"/>
      <c r="CF2173" s="1060"/>
      <c r="CG2173" s="1060"/>
      <c r="CH2173" s="1060"/>
      <c r="CK2173" s="1645"/>
      <c r="CL2173" s="1645"/>
      <c r="CM2173" s="1645"/>
      <c r="CN2173"/>
      <c r="CO2173"/>
      <c r="CP2173"/>
      <c r="CQ2173"/>
      <c r="CR2173"/>
      <c r="CS2173" s="1060"/>
      <c r="CT2173" s="1060"/>
      <c r="CU2173" s="1060"/>
      <c r="CV2173" s="1060"/>
      <c r="CW2173" s="1060"/>
      <c r="CX2173" s="1060"/>
    </row>
    <row r="2174" spans="35:102" ht="15" customHeight="1" x14ac:dyDescent="0.3">
      <c r="AI2174" s="1996">
        <v>48401950900</v>
      </c>
      <c r="AJ2174" s="1997" t="s">
        <v>1930</v>
      </c>
      <c r="AK2174" s="1997">
        <v>47056</v>
      </c>
      <c r="AL2174" s="1998" t="s">
        <v>1727</v>
      </c>
      <c r="AM2174" s="1998">
        <v>16.899999999999999</v>
      </c>
      <c r="AN2174" s="1997" t="s">
        <v>192</v>
      </c>
      <c r="BX2174"/>
      <c r="BY2174"/>
      <c r="BZ2174"/>
      <c r="CA2174"/>
      <c r="CB2174"/>
      <c r="CD2174" s="1060"/>
      <c r="CE2174" s="1286"/>
      <c r="CF2174" s="1060"/>
      <c r="CG2174" s="1060"/>
      <c r="CH2174" s="1060"/>
      <c r="CK2174" s="1645"/>
      <c r="CL2174" s="1645"/>
      <c r="CM2174" s="1645"/>
      <c r="CN2174"/>
      <c r="CO2174"/>
      <c r="CP2174"/>
      <c r="CQ2174"/>
      <c r="CR2174"/>
      <c r="CS2174" s="1060"/>
      <c r="CT2174" s="1060"/>
      <c r="CU2174" s="1060"/>
      <c r="CV2174" s="1060"/>
      <c r="CW2174" s="1060"/>
      <c r="CX2174" s="1060"/>
    </row>
    <row r="2175" spans="35:102" ht="15" customHeight="1" x14ac:dyDescent="0.3">
      <c r="AI2175" s="1774">
        <v>48401951000</v>
      </c>
      <c r="AJ2175" s="1993" t="s">
        <v>1930</v>
      </c>
      <c r="AK2175" s="1993">
        <v>40083</v>
      </c>
      <c r="AL2175" s="1994" t="s">
        <v>1728</v>
      </c>
      <c r="AM2175" s="1994">
        <v>13.9</v>
      </c>
      <c r="AN2175" s="1993" t="s">
        <v>192</v>
      </c>
      <c r="BX2175"/>
      <c r="BY2175"/>
      <c r="BZ2175"/>
      <c r="CA2175"/>
      <c r="CB2175"/>
      <c r="CD2175" s="1060"/>
      <c r="CE2175" s="1286"/>
      <c r="CF2175" s="1060"/>
      <c r="CG2175" s="1060"/>
      <c r="CH2175" s="1060"/>
      <c r="CK2175" s="1645"/>
      <c r="CL2175" s="1645"/>
      <c r="CM2175" s="1645"/>
      <c r="CN2175"/>
      <c r="CO2175"/>
      <c r="CP2175"/>
      <c r="CQ2175"/>
      <c r="CR2175"/>
      <c r="CS2175" s="1060"/>
      <c r="CT2175" s="1060"/>
      <c r="CU2175" s="1060"/>
      <c r="CV2175" s="1060"/>
      <c r="CW2175" s="1060"/>
      <c r="CX2175" s="1060"/>
    </row>
    <row r="2176" spans="35:102" ht="15" customHeight="1" x14ac:dyDescent="0.3">
      <c r="AI2176" s="1996">
        <v>48401951100</v>
      </c>
      <c r="AJ2176" s="1997" t="s">
        <v>1930</v>
      </c>
      <c r="AK2176" s="1997">
        <v>34784</v>
      </c>
      <c r="AL2176" s="1998" t="s">
        <v>1730</v>
      </c>
      <c r="AM2176" s="1998">
        <v>16.899999999999999</v>
      </c>
      <c r="AN2176" s="1997" t="s">
        <v>192</v>
      </c>
      <c r="BX2176"/>
      <c r="BY2176"/>
      <c r="BZ2176"/>
      <c r="CA2176"/>
      <c r="CB2176"/>
      <c r="CD2176" s="1060"/>
      <c r="CE2176" s="1286"/>
      <c r="CF2176" s="1060"/>
      <c r="CG2176" s="1060"/>
      <c r="CH2176" s="1060"/>
      <c r="CK2176" s="1645"/>
      <c r="CL2176" s="1645"/>
      <c r="CM2176" s="1645"/>
      <c r="CN2176"/>
      <c r="CO2176"/>
      <c r="CP2176"/>
      <c r="CQ2176"/>
      <c r="CR2176"/>
      <c r="CS2176" s="1060"/>
      <c r="CT2176" s="1060"/>
      <c r="CU2176" s="1060"/>
      <c r="CV2176" s="1060"/>
      <c r="CW2176" s="1060"/>
      <c r="CX2176" s="1060"/>
    </row>
    <row r="2177" spans="35:102" ht="15" customHeight="1" x14ac:dyDescent="0.3">
      <c r="AI2177" s="1774">
        <v>48401951200</v>
      </c>
      <c r="AJ2177" s="1993" t="s">
        <v>1930</v>
      </c>
      <c r="AK2177" s="1993">
        <v>37443</v>
      </c>
      <c r="AL2177" s="1994" t="s">
        <v>1730</v>
      </c>
      <c r="AM2177" s="1994">
        <v>22.2</v>
      </c>
      <c r="AN2177" s="1993" t="s">
        <v>193</v>
      </c>
      <c r="BX2177"/>
      <c r="BY2177"/>
      <c r="BZ2177"/>
      <c r="CA2177"/>
      <c r="CB2177"/>
      <c r="CD2177" s="1060"/>
      <c r="CE2177" s="1286"/>
      <c r="CF2177" s="1060"/>
      <c r="CG2177" s="1060"/>
      <c r="CH2177" s="1060"/>
      <c r="CK2177" s="1645"/>
      <c r="CL2177" s="1645"/>
      <c r="CM2177" s="1645"/>
      <c r="CN2177"/>
      <c r="CO2177"/>
      <c r="CP2177"/>
      <c r="CQ2177"/>
      <c r="CR2177"/>
      <c r="CS2177" s="1060"/>
      <c r="CT2177" s="1060"/>
      <c r="CU2177" s="1060"/>
      <c r="CV2177" s="1060"/>
      <c r="CW2177" s="1060"/>
      <c r="CX2177" s="1060"/>
    </row>
    <row r="2178" spans="35:102" ht="15" customHeight="1" x14ac:dyDescent="0.3">
      <c r="AI2178" s="1996">
        <v>48423000100</v>
      </c>
      <c r="AJ2178" s="1997" t="s">
        <v>1941</v>
      </c>
      <c r="AK2178" s="1997">
        <v>33258</v>
      </c>
      <c r="AL2178" s="1998" t="s">
        <v>1730</v>
      </c>
      <c r="AM2178" s="1998">
        <v>27.5</v>
      </c>
      <c r="AN2178" s="1997" t="s">
        <v>193</v>
      </c>
      <c r="BX2178"/>
      <c r="BY2178"/>
      <c r="BZ2178"/>
      <c r="CA2178"/>
      <c r="CB2178"/>
      <c r="CD2178" s="1060"/>
      <c r="CE2178" s="1286"/>
      <c r="CF2178" s="1060"/>
      <c r="CG2178" s="1060"/>
      <c r="CH2178" s="1060"/>
      <c r="CK2178" s="1645"/>
      <c r="CL2178" s="1645"/>
      <c r="CM2178" s="1645"/>
      <c r="CN2178"/>
      <c r="CO2178"/>
      <c r="CP2178"/>
      <c r="CQ2178"/>
      <c r="CR2178"/>
      <c r="CS2178" s="1060"/>
      <c r="CT2178" s="1060"/>
      <c r="CU2178" s="1060"/>
      <c r="CV2178" s="1060"/>
      <c r="CW2178" s="1060"/>
      <c r="CX2178" s="1060"/>
    </row>
    <row r="2179" spans="35:102" ht="15" customHeight="1" x14ac:dyDescent="0.3">
      <c r="AI2179" s="1774">
        <v>48423000201</v>
      </c>
      <c r="AJ2179" s="1993" t="s">
        <v>1941</v>
      </c>
      <c r="AK2179" s="1993">
        <v>27159</v>
      </c>
      <c r="AL2179" s="1994" t="s">
        <v>1730</v>
      </c>
      <c r="AM2179" s="1994">
        <v>39</v>
      </c>
      <c r="AN2179" s="1993" t="s">
        <v>193</v>
      </c>
      <c r="BX2179"/>
      <c r="BY2179"/>
      <c r="BZ2179"/>
      <c r="CA2179"/>
      <c r="CB2179"/>
      <c r="CD2179" s="1060"/>
      <c r="CE2179" s="1286"/>
      <c r="CF2179" s="1060"/>
      <c r="CG2179" s="1060"/>
      <c r="CH2179" s="1060"/>
      <c r="CK2179" s="1645"/>
      <c r="CL2179" s="1645"/>
      <c r="CM2179" s="1645"/>
      <c r="CN2179"/>
      <c r="CO2179"/>
      <c r="CP2179"/>
      <c r="CQ2179"/>
      <c r="CR2179"/>
      <c r="CS2179" s="1060"/>
      <c r="CT2179" s="1060"/>
      <c r="CU2179" s="1060"/>
      <c r="CV2179" s="1060"/>
      <c r="CW2179" s="1060"/>
      <c r="CX2179" s="1060"/>
    </row>
    <row r="2180" spans="35:102" ht="15" customHeight="1" x14ac:dyDescent="0.3">
      <c r="AI2180" s="1996">
        <v>48423000202</v>
      </c>
      <c r="AJ2180" s="1997" t="s">
        <v>1941</v>
      </c>
      <c r="AK2180" s="1997">
        <v>25139</v>
      </c>
      <c r="AL2180" s="1998" t="s">
        <v>1730</v>
      </c>
      <c r="AM2180" s="1998">
        <v>41.7</v>
      </c>
      <c r="AN2180" s="1997" t="s">
        <v>193</v>
      </c>
      <c r="BX2180"/>
      <c r="BY2180"/>
      <c r="BZ2180"/>
      <c r="CA2180"/>
      <c r="CB2180"/>
      <c r="CD2180" s="1060"/>
      <c r="CE2180" s="1286"/>
      <c r="CF2180" s="1060"/>
      <c r="CG2180" s="1060"/>
      <c r="CH2180" s="1060"/>
      <c r="CK2180" s="1645"/>
      <c r="CL2180" s="1645"/>
      <c r="CM2180" s="1645"/>
      <c r="CN2180"/>
      <c r="CO2180"/>
      <c r="CP2180"/>
      <c r="CQ2180"/>
      <c r="CR2180"/>
      <c r="CS2180" s="1060"/>
      <c r="CT2180" s="1060"/>
      <c r="CU2180" s="1060"/>
      <c r="CV2180" s="1060"/>
      <c r="CW2180" s="1060"/>
      <c r="CX2180" s="1060"/>
    </row>
    <row r="2181" spans="35:102" ht="15" customHeight="1" x14ac:dyDescent="0.3">
      <c r="AI2181" s="1774">
        <v>48423000300</v>
      </c>
      <c r="AJ2181" s="1993" t="s">
        <v>1941</v>
      </c>
      <c r="AK2181" s="1993">
        <v>33684</v>
      </c>
      <c r="AL2181" s="1994" t="s">
        <v>1730</v>
      </c>
      <c r="AM2181" s="1994">
        <v>28.7</v>
      </c>
      <c r="AN2181" s="1993" t="s">
        <v>193</v>
      </c>
      <c r="BX2181"/>
      <c r="BY2181"/>
      <c r="BZ2181"/>
      <c r="CA2181"/>
      <c r="CB2181"/>
      <c r="CD2181" s="1060"/>
      <c r="CE2181" s="1286"/>
      <c r="CF2181" s="1060"/>
      <c r="CG2181" s="1060"/>
      <c r="CH2181" s="1060"/>
      <c r="CK2181" s="1645"/>
      <c r="CL2181" s="1645"/>
      <c r="CM2181" s="1645"/>
      <c r="CN2181"/>
      <c r="CO2181"/>
      <c r="CP2181"/>
      <c r="CQ2181"/>
      <c r="CR2181"/>
      <c r="CS2181" s="1060"/>
      <c r="CT2181" s="1060"/>
      <c r="CU2181" s="1060"/>
      <c r="CV2181" s="1060"/>
      <c r="CW2181" s="1060"/>
      <c r="CX2181" s="1060"/>
    </row>
    <row r="2182" spans="35:102" ht="15" customHeight="1" x14ac:dyDescent="0.3">
      <c r="AI2182" s="1996">
        <v>48423000400</v>
      </c>
      <c r="AJ2182" s="1997" t="s">
        <v>1941</v>
      </c>
      <c r="AK2182" s="1997">
        <v>31382</v>
      </c>
      <c r="AL2182" s="1998" t="s">
        <v>1730</v>
      </c>
      <c r="AM2182" s="1998">
        <v>27.7</v>
      </c>
      <c r="AN2182" s="1997" t="s">
        <v>193</v>
      </c>
      <c r="BX2182"/>
      <c r="BY2182"/>
      <c r="BZ2182"/>
      <c r="CA2182"/>
      <c r="CB2182"/>
      <c r="CD2182" s="1060"/>
      <c r="CE2182" s="1286"/>
      <c r="CF2182" s="1060"/>
      <c r="CG2182" s="1060"/>
      <c r="CH2182" s="1060"/>
      <c r="CK2182" s="1645"/>
      <c r="CL2182" s="1645"/>
      <c r="CM2182" s="1645"/>
      <c r="CN2182"/>
      <c r="CO2182"/>
      <c r="CP2182"/>
      <c r="CQ2182"/>
      <c r="CR2182"/>
      <c r="CS2182" s="1060"/>
      <c r="CT2182" s="1060"/>
      <c r="CU2182" s="1060"/>
      <c r="CV2182" s="1060"/>
      <c r="CW2182" s="1060"/>
      <c r="CX2182" s="1060"/>
    </row>
    <row r="2183" spans="35:102" ht="15" customHeight="1" x14ac:dyDescent="0.3">
      <c r="AI2183" s="1774">
        <v>48423000500</v>
      </c>
      <c r="AJ2183" s="1993" t="s">
        <v>1941</v>
      </c>
      <c r="AK2183" s="1993">
        <v>26791</v>
      </c>
      <c r="AL2183" s="1994" t="s">
        <v>1730</v>
      </c>
      <c r="AM2183" s="1994">
        <v>43.3</v>
      </c>
      <c r="AN2183" s="1993" t="s">
        <v>193</v>
      </c>
      <c r="BX2183"/>
      <c r="BY2183"/>
      <c r="BZ2183"/>
      <c r="CA2183"/>
      <c r="CB2183"/>
      <c r="CD2183" s="1060"/>
      <c r="CE2183" s="1286"/>
      <c r="CF2183" s="1060"/>
      <c r="CG2183" s="1060"/>
      <c r="CH2183" s="1060"/>
      <c r="CK2183" s="1645"/>
      <c r="CL2183" s="1645"/>
      <c r="CM2183" s="1645"/>
      <c r="CN2183"/>
      <c r="CO2183"/>
      <c r="CP2183"/>
      <c r="CQ2183"/>
      <c r="CR2183"/>
      <c r="CS2183" s="1060"/>
      <c r="CT2183" s="1060"/>
      <c r="CU2183" s="1060"/>
      <c r="CV2183" s="1060"/>
      <c r="CW2183" s="1060"/>
      <c r="CX2183" s="1060"/>
    </row>
    <row r="2184" spans="35:102" ht="15" customHeight="1" x14ac:dyDescent="0.3">
      <c r="AI2184" s="1996">
        <v>48423000600</v>
      </c>
      <c r="AJ2184" s="1997" t="s">
        <v>1941</v>
      </c>
      <c r="AK2184" s="1997">
        <v>33281</v>
      </c>
      <c r="AL2184" s="1998" t="s">
        <v>1730</v>
      </c>
      <c r="AM2184" s="1998">
        <v>29.7</v>
      </c>
      <c r="AN2184" s="1997" t="s">
        <v>193</v>
      </c>
      <c r="BX2184"/>
      <c r="BY2184"/>
      <c r="BZ2184"/>
      <c r="CA2184"/>
      <c r="CB2184"/>
      <c r="CD2184" s="1060"/>
      <c r="CE2184" s="1286"/>
      <c r="CF2184" s="1060"/>
      <c r="CG2184" s="1060"/>
      <c r="CH2184" s="1060"/>
      <c r="CK2184" s="1645"/>
      <c r="CL2184" s="1645"/>
      <c r="CM2184" s="1645"/>
      <c r="CN2184"/>
      <c r="CO2184"/>
      <c r="CP2184"/>
      <c r="CQ2184"/>
      <c r="CR2184"/>
      <c r="CS2184" s="1060"/>
      <c r="CT2184" s="1060"/>
      <c r="CU2184" s="1060"/>
      <c r="CV2184" s="1060"/>
      <c r="CW2184" s="1060"/>
      <c r="CX2184" s="1060"/>
    </row>
    <row r="2185" spans="35:102" ht="15" customHeight="1" x14ac:dyDescent="0.3">
      <c r="AI2185" s="1774">
        <v>48423000700</v>
      </c>
      <c r="AJ2185" s="1993" t="s">
        <v>1941</v>
      </c>
      <c r="AK2185" s="1993">
        <v>22318</v>
      </c>
      <c r="AL2185" s="1994" t="s">
        <v>1730</v>
      </c>
      <c r="AM2185" s="1994">
        <v>35.9</v>
      </c>
      <c r="AN2185" s="1993" t="s">
        <v>193</v>
      </c>
      <c r="BX2185"/>
      <c r="BY2185"/>
      <c r="BZ2185"/>
      <c r="CA2185"/>
      <c r="CB2185"/>
      <c r="CD2185" s="1060"/>
      <c r="CE2185" s="1286"/>
      <c r="CF2185" s="1060"/>
      <c r="CG2185" s="1060"/>
      <c r="CH2185" s="1060"/>
      <c r="CK2185" s="1645"/>
      <c r="CL2185" s="1645"/>
      <c r="CM2185" s="1645"/>
      <c r="CN2185"/>
      <c r="CO2185"/>
      <c r="CP2185"/>
      <c r="CQ2185"/>
      <c r="CR2185"/>
      <c r="CS2185" s="1060"/>
      <c r="CT2185" s="1060"/>
      <c r="CU2185" s="1060"/>
      <c r="CV2185" s="1060"/>
      <c r="CW2185" s="1060"/>
      <c r="CX2185" s="1060"/>
    </row>
    <row r="2186" spans="35:102" ht="15" customHeight="1" x14ac:dyDescent="0.3">
      <c r="AI2186" s="1996">
        <v>48423000800</v>
      </c>
      <c r="AJ2186" s="1997" t="s">
        <v>1941</v>
      </c>
      <c r="AK2186" s="1997">
        <v>47674</v>
      </c>
      <c r="AL2186" s="1998" t="s">
        <v>1727</v>
      </c>
      <c r="AM2186" s="1998">
        <v>23.8</v>
      </c>
      <c r="AN2186" s="1997" t="s">
        <v>193</v>
      </c>
      <c r="BX2186"/>
      <c r="BY2186"/>
      <c r="BZ2186"/>
      <c r="CA2186"/>
      <c r="CB2186"/>
      <c r="CD2186" s="1060"/>
      <c r="CE2186" s="1286"/>
      <c r="CF2186" s="1060"/>
      <c r="CG2186" s="1060"/>
      <c r="CH2186" s="1060"/>
      <c r="CK2186" s="1645"/>
      <c r="CL2186" s="1645"/>
      <c r="CM2186" s="1645"/>
      <c r="CN2186"/>
      <c r="CO2186"/>
      <c r="CP2186"/>
      <c r="CQ2186"/>
      <c r="CR2186"/>
      <c r="CS2186" s="1060"/>
      <c r="CT2186" s="1060"/>
      <c r="CU2186" s="1060"/>
      <c r="CV2186" s="1060"/>
      <c r="CW2186" s="1060"/>
      <c r="CX2186" s="1060"/>
    </row>
    <row r="2187" spans="35:102" ht="15" customHeight="1" x14ac:dyDescent="0.3">
      <c r="AI2187" s="1774">
        <v>48423000900</v>
      </c>
      <c r="AJ2187" s="1993" t="s">
        <v>1941</v>
      </c>
      <c r="AK2187" s="1993">
        <v>40524</v>
      </c>
      <c r="AL2187" s="1994" t="s">
        <v>1728</v>
      </c>
      <c r="AM2187" s="1994">
        <v>18.7</v>
      </c>
      <c r="AN2187" s="1993" t="s">
        <v>192</v>
      </c>
      <c r="BX2187"/>
      <c r="BY2187"/>
      <c r="BZ2187"/>
      <c r="CA2187"/>
      <c r="CB2187"/>
      <c r="CD2187" s="1060"/>
      <c r="CE2187" s="1286"/>
      <c r="CF2187" s="1060"/>
      <c r="CG2187" s="1060"/>
      <c r="CH2187" s="1060"/>
      <c r="CK2187" s="1645"/>
      <c r="CL2187" s="1645"/>
      <c r="CM2187" s="1645"/>
      <c r="CN2187"/>
      <c r="CO2187"/>
      <c r="CP2187"/>
      <c r="CQ2187"/>
      <c r="CR2187"/>
      <c r="CS2187" s="1060"/>
      <c r="CT2187" s="1060"/>
      <c r="CU2187" s="1060"/>
      <c r="CV2187" s="1060"/>
      <c r="CW2187" s="1060"/>
      <c r="CX2187" s="1060"/>
    </row>
    <row r="2188" spans="35:102" ht="15" customHeight="1" x14ac:dyDescent="0.3">
      <c r="AI2188" s="1996">
        <v>48423001000</v>
      </c>
      <c r="AJ2188" s="1997" t="s">
        <v>1941</v>
      </c>
      <c r="AK2188" s="1997">
        <v>55931</v>
      </c>
      <c r="AL2188" s="1998" t="s">
        <v>1729</v>
      </c>
      <c r="AM2188" s="1998">
        <v>17.7</v>
      </c>
      <c r="AN2188" s="1997" t="s">
        <v>192</v>
      </c>
      <c r="BX2188"/>
      <c r="BY2188"/>
      <c r="BZ2188"/>
      <c r="CA2188"/>
      <c r="CB2188"/>
      <c r="CD2188" s="1060"/>
      <c r="CE2188" s="1286"/>
      <c r="CF2188" s="1060"/>
      <c r="CG2188" s="1060"/>
      <c r="CH2188" s="1060"/>
      <c r="CK2188" s="1645"/>
      <c r="CL2188" s="1645"/>
      <c r="CM2188" s="1645"/>
      <c r="CN2188"/>
      <c r="CO2188"/>
      <c r="CP2188"/>
      <c r="CQ2188"/>
      <c r="CR2188"/>
      <c r="CS2188" s="1060"/>
      <c r="CT2188" s="1060"/>
      <c r="CU2188" s="1060"/>
      <c r="CV2188" s="1060"/>
      <c r="CW2188" s="1060"/>
      <c r="CX2188" s="1060"/>
    </row>
    <row r="2189" spans="35:102" ht="15" customHeight="1" x14ac:dyDescent="0.3">
      <c r="AI2189" s="1774">
        <v>48423001101</v>
      </c>
      <c r="AJ2189" s="1993" t="s">
        <v>1941</v>
      </c>
      <c r="AK2189" s="1993">
        <v>55947</v>
      </c>
      <c r="AL2189" s="1994" t="s">
        <v>1729</v>
      </c>
      <c r="AM2189" s="1994">
        <v>10.3</v>
      </c>
      <c r="AN2189" s="1993" t="s">
        <v>192</v>
      </c>
      <c r="BX2189"/>
      <c r="BY2189"/>
      <c r="BZ2189"/>
      <c r="CA2189"/>
      <c r="CB2189"/>
      <c r="CD2189" s="1060"/>
      <c r="CE2189" s="1286"/>
      <c r="CF2189" s="1060"/>
      <c r="CG2189" s="1060"/>
      <c r="CH2189" s="1060"/>
      <c r="CK2189" s="1645"/>
      <c r="CL2189" s="1645"/>
      <c r="CM2189" s="1645"/>
      <c r="CN2189"/>
      <c r="CO2189"/>
      <c r="CP2189"/>
      <c r="CQ2189"/>
      <c r="CR2189"/>
      <c r="CS2189" s="1060"/>
      <c r="CT2189" s="1060"/>
      <c r="CU2189" s="1060"/>
      <c r="CV2189" s="1060"/>
      <c r="CW2189" s="1060"/>
      <c r="CX2189" s="1060"/>
    </row>
    <row r="2190" spans="35:102" ht="15" customHeight="1" x14ac:dyDescent="0.3">
      <c r="AI2190" s="1996">
        <v>48423001102</v>
      </c>
      <c r="AJ2190" s="1997" t="s">
        <v>1941</v>
      </c>
      <c r="AK2190" s="1997">
        <v>72417</v>
      </c>
      <c r="AL2190" s="1998" t="s">
        <v>1729</v>
      </c>
      <c r="AM2190" s="1998">
        <v>10.9</v>
      </c>
      <c r="AN2190" s="1997" t="s">
        <v>192</v>
      </c>
      <c r="BX2190"/>
      <c r="BY2190"/>
      <c r="BZ2190"/>
      <c r="CA2190"/>
      <c r="CB2190"/>
      <c r="CD2190" s="1060"/>
      <c r="CE2190" s="1286"/>
      <c r="CF2190" s="1060"/>
      <c r="CG2190" s="1060"/>
      <c r="CH2190" s="1060"/>
      <c r="CK2190" s="1645"/>
      <c r="CL2190" s="1645"/>
      <c r="CM2190" s="1645"/>
      <c r="CN2190"/>
      <c r="CO2190"/>
      <c r="CP2190"/>
      <c r="CQ2190"/>
      <c r="CR2190"/>
      <c r="CS2190" s="1060"/>
      <c r="CT2190" s="1060"/>
      <c r="CU2190" s="1060"/>
      <c r="CV2190" s="1060"/>
      <c r="CW2190" s="1060"/>
      <c r="CX2190" s="1060"/>
    </row>
    <row r="2191" spans="35:102" ht="15" customHeight="1" x14ac:dyDescent="0.3">
      <c r="AI2191" s="1774">
        <v>48423001200</v>
      </c>
      <c r="AJ2191" s="1993" t="s">
        <v>1941</v>
      </c>
      <c r="AK2191" s="1993">
        <v>52266</v>
      </c>
      <c r="AL2191" s="1994" t="s">
        <v>1727</v>
      </c>
      <c r="AM2191" s="1994">
        <v>7.8</v>
      </c>
      <c r="AN2191" s="1993" t="s">
        <v>192</v>
      </c>
      <c r="BX2191"/>
      <c r="BY2191"/>
      <c r="BZ2191"/>
      <c r="CA2191"/>
      <c r="CB2191"/>
      <c r="CD2191" s="1060"/>
      <c r="CE2191" s="1286"/>
      <c r="CF2191" s="1060"/>
      <c r="CG2191" s="1060"/>
      <c r="CH2191" s="1060"/>
      <c r="CK2191" s="1645"/>
      <c r="CL2191" s="1645"/>
      <c r="CM2191" s="1645"/>
      <c r="CN2191"/>
      <c r="CO2191"/>
      <c r="CP2191"/>
      <c r="CQ2191"/>
      <c r="CR2191"/>
      <c r="CS2191" s="1060"/>
      <c r="CT2191" s="1060"/>
      <c r="CU2191" s="1060"/>
      <c r="CV2191" s="1060"/>
      <c r="CW2191" s="1060"/>
      <c r="CX2191" s="1060"/>
    </row>
    <row r="2192" spans="35:102" ht="15" customHeight="1" x14ac:dyDescent="0.3">
      <c r="AI2192" s="1996">
        <v>48423001300</v>
      </c>
      <c r="AJ2192" s="1997" t="s">
        <v>1941</v>
      </c>
      <c r="AK2192" s="1997">
        <v>51004</v>
      </c>
      <c r="AL2192" s="1998" t="s">
        <v>1727</v>
      </c>
      <c r="AM2192" s="1998">
        <v>15.7</v>
      </c>
      <c r="AN2192" s="1997" t="s">
        <v>192</v>
      </c>
      <c r="BX2192"/>
      <c r="BY2192"/>
      <c r="BZ2192"/>
      <c r="CA2192"/>
      <c r="CB2192"/>
      <c r="CD2192" s="1060"/>
      <c r="CE2192" s="1286"/>
      <c r="CF2192" s="1060"/>
      <c r="CG2192" s="1060"/>
      <c r="CH2192" s="1060"/>
      <c r="CK2192" s="1645"/>
      <c r="CL2192" s="1645"/>
      <c r="CM2192" s="1645"/>
      <c r="CN2192"/>
      <c r="CO2192"/>
      <c r="CP2192"/>
      <c r="CQ2192"/>
      <c r="CR2192"/>
      <c r="CS2192" s="1060"/>
      <c r="CT2192" s="1060"/>
      <c r="CU2192" s="1060"/>
      <c r="CV2192" s="1060"/>
      <c r="CW2192" s="1060"/>
      <c r="CX2192" s="1060"/>
    </row>
    <row r="2193" spans="35:102" ht="15" customHeight="1" x14ac:dyDescent="0.3">
      <c r="AI2193" s="1774">
        <v>48423001401</v>
      </c>
      <c r="AJ2193" s="1993" t="s">
        <v>1941</v>
      </c>
      <c r="AK2193" s="1993">
        <v>67899</v>
      </c>
      <c r="AL2193" s="1994" t="s">
        <v>1729</v>
      </c>
      <c r="AM2193" s="1994">
        <v>10.1</v>
      </c>
      <c r="AN2193" s="1993" t="s">
        <v>192</v>
      </c>
      <c r="BX2193"/>
      <c r="BY2193"/>
      <c r="BZ2193"/>
      <c r="CA2193"/>
      <c r="CB2193"/>
      <c r="CD2193" s="1060"/>
      <c r="CE2193" s="1286"/>
      <c r="CF2193" s="1060"/>
      <c r="CG2193" s="1060"/>
      <c r="CH2193" s="1060"/>
      <c r="CK2193" s="1645"/>
      <c r="CL2193" s="1645"/>
      <c r="CM2193" s="1645"/>
      <c r="CN2193"/>
      <c r="CO2193"/>
      <c r="CP2193"/>
      <c r="CQ2193"/>
      <c r="CR2193"/>
      <c r="CS2193" s="1060"/>
      <c r="CT2193" s="1060"/>
      <c r="CU2193" s="1060"/>
      <c r="CV2193" s="1060"/>
      <c r="CW2193" s="1060"/>
      <c r="CX2193" s="1060"/>
    </row>
    <row r="2194" spans="35:102" ht="15" customHeight="1" x14ac:dyDescent="0.3">
      <c r="AI2194" s="1996">
        <v>48423001403</v>
      </c>
      <c r="AJ2194" s="1997" t="s">
        <v>1941</v>
      </c>
      <c r="AK2194" s="1997">
        <v>62523</v>
      </c>
      <c r="AL2194" s="1998" t="s">
        <v>1729</v>
      </c>
      <c r="AM2194" s="1998">
        <v>11.1</v>
      </c>
      <c r="AN2194" s="1997" t="s">
        <v>192</v>
      </c>
      <c r="BX2194"/>
      <c r="BY2194"/>
      <c r="BZ2194"/>
      <c r="CA2194"/>
      <c r="CB2194"/>
      <c r="CD2194" s="1060"/>
      <c r="CE2194" s="1286"/>
      <c r="CF2194" s="1060"/>
      <c r="CG2194" s="1060"/>
      <c r="CH2194" s="1060"/>
      <c r="CK2194" s="1645"/>
      <c r="CL2194" s="1645"/>
      <c r="CM2194" s="1645"/>
      <c r="CN2194"/>
      <c r="CO2194"/>
      <c r="CP2194"/>
      <c r="CQ2194"/>
      <c r="CR2194"/>
      <c r="CS2194" s="1060"/>
      <c r="CT2194" s="1060"/>
      <c r="CU2194" s="1060"/>
      <c r="CV2194" s="1060"/>
      <c r="CW2194" s="1060"/>
      <c r="CX2194" s="1060"/>
    </row>
    <row r="2195" spans="35:102" ht="15" customHeight="1" x14ac:dyDescent="0.3">
      <c r="AI2195" s="1774">
        <v>48423001404</v>
      </c>
      <c r="AJ2195" s="1993" t="s">
        <v>1941</v>
      </c>
      <c r="AK2195" s="1993">
        <v>60625</v>
      </c>
      <c r="AL2195" s="1994" t="s">
        <v>1729</v>
      </c>
      <c r="AM2195" s="1994">
        <v>11.1</v>
      </c>
      <c r="AN2195" s="1993" t="s">
        <v>192</v>
      </c>
      <c r="BX2195"/>
      <c r="BY2195"/>
      <c r="BZ2195"/>
      <c r="CA2195"/>
      <c r="CB2195"/>
      <c r="CD2195" s="1060"/>
      <c r="CE2195" s="1286"/>
      <c r="CF2195" s="1060"/>
      <c r="CG2195" s="1060"/>
      <c r="CH2195" s="1060"/>
      <c r="CK2195" s="1645"/>
      <c r="CL2195" s="1645"/>
      <c r="CM2195" s="1645"/>
      <c r="CN2195"/>
      <c r="CO2195"/>
      <c r="CP2195"/>
      <c r="CQ2195"/>
      <c r="CR2195"/>
      <c r="CS2195" s="1060"/>
      <c r="CT2195" s="1060"/>
      <c r="CU2195" s="1060"/>
      <c r="CV2195" s="1060"/>
      <c r="CW2195" s="1060"/>
      <c r="CX2195" s="1060"/>
    </row>
    <row r="2196" spans="35:102" ht="15" customHeight="1" x14ac:dyDescent="0.3">
      <c r="AI2196" s="1996">
        <v>48423001500</v>
      </c>
      <c r="AJ2196" s="1997" t="s">
        <v>1941</v>
      </c>
      <c r="AK2196" s="1997">
        <v>48839</v>
      </c>
      <c r="AL2196" s="1998" t="s">
        <v>1727</v>
      </c>
      <c r="AM2196" s="1998">
        <v>17.7</v>
      </c>
      <c r="AN2196" s="1997" t="s">
        <v>192</v>
      </c>
      <c r="BX2196"/>
      <c r="BY2196"/>
      <c r="BZ2196"/>
      <c r="CA2196"/>
      <c r="CB2196"/>
      <c r="CD2196" s="1060"/>
      <c r="CE2196" s="1286"/>
      <c r="CF2196" s="1060"/>
      <c r="CG2196" s="1060"/>
      <c r="CH2196" s="1060"/>
      <c r="CK2196" s="1645"/>
      <c r="CL2196" s="1645"/>
      <c r="CM2196" s="1645"/>
      <c r="CN2196"/>
      <c r="CO2196"/>
      <c r="CP2196"/>
      <c r="CQ2196"/>
      <c r="CR2196"/>
      <c r="CS2196" s="1060"/>
      <c r="CT2196" s="1060"/>
      <c r="CU2196" s="1060"/>
      <c r="CV2196" s="1060"/>
      <c r="CW2196" s="1060"/>
      <c r="CX2196" s="1060"/>
    </row>
    <row r="2197" spans="35:102" ht="15" customHeight="1" x14ac:dyDescent="0.3">
      <c r="AI2197" s="1774">
        <v>48423001601</v>
      </c>
      <c r="AJ2197" s="1993" t="s">
        <v>1941</v>
      </c>
      <c r="AK2197" s="1993">
        <v>41512</v>
      </c>
      <c r="AL2197" s="1994" t="s">
        <v>1728</v>
      </c>
      <c r="AM2197" s="1994">
        <v>26.3</v>
      </c>
      <c r="AN2197" s="1993" t="s">
        <v>193</v>
      </c>
      <c r="BX2197"/>
      <c r="BY2197"/>
      <c r="BZ2197"/>
      <c r="CA2197"/>
      <c r="CB2197"/>
      <c r="CD2197" s="1060"/>
      <c r="CE2197" s="1286"/>
      <c r="CF2197" s="1060"/>
      <c r="CG2197" s="1060"/>
      <c r="CH2197" s="1060"/>
      <c r="CK2197" s="1645"/>
      <c r="CL2197" s="1645"/>
      <c r="CM2197" s="1645"/>
      <c r="CN2197"/>
      <c r="CO2197"/>
      <c r="CP2197"/>
      <c r="CQ2197"/>
      <c r="CR2197"/>
      <c r="CS2197" s="1060"/>
      <c r="CT2197" s="1060"/>
      <c r="CU2197" s="1060"/>
      <c r="CV2197" s="1060"/>
      <c r="CW2197" s="1060"/>
      <c r="CX2197" s="1060"/>
    </row>
    <row r="2198" spans="35:102" ht="15" customHeight="1" x14ac:dyDescent="0.3">
      <c r="AI2198" s="1996">
        <v>48423001602</v>
      </c>
      <c r="AJ2198" s="1997" t="s">
        <v>1941</v>
      </c>
      <c r="AK2198" s="1997">
        <v>60541</v>
      </c>
      <c r="AL2198" s="1998" t="s">
        <v>1729</v>
      </c>
      <c r="AM2198" s="1998">
        <v>10.6</v>
      </c>
      <c r="AN2198" s="1997" t="s">
        <v>192</v>
      </c>
      <c r="BX2198"/>
      <c r="BY2198"/>
      <c r="BZ2198"/>
      <c r="CA2198"/>
      <c r="CB2198"/>
      <c r="CD2198" s="1060"/>
      <c r="CE2198" s="1286"/>
      <c r="CF2198" s="1060"/>
      <c r="CG2198" s="1060"/>
      <c r="CH2198" s="1060"/>
      <c r="CK2198" s="1645"/>
      <c r="CL2198" s="1645"/>
      <c r="CM2198" s="1645"/>
      <c r="CN2198"/>
      <c r="CO2198"/>
      <c r="CP2198"/>
      <c r="CQ2198"/>
      <c r="CR2198"/>
      <c r="CS2198" s="1060"/>
      <c r="CT2198" s="1060"/>
      <c r="CU2198" s="1060"/>
      <c r="CV2198" s="1060"/>
      <c r="CW2198" s="1060"/>
      <c r="CX2198" s="1060"/>
    </row>
    <row r="2199" spans="35:102" ht="15" customHeight="1" x14ac:dyDescent="0.3">
      <c r="AI2199" s="1774">
        <v>48423001604</v>
      </c>
      <c r="AJ2199" s="1993" t="s">
        <v>1941</v>
      </c>
      <c r="AK2199" s="1993">
        <v>45014</v>
      </c>
      <c r="AL2199" s="1994" t="s">
        <v>1728</v>
      </c>
      <c r="AM2199" s="1994">
        <v>19.2</v>
      </c>
      <c r="AN2199" s="1993" t="s">
        <v>192</v>
      </c>
      <c r="BX2199"/>
      <c r="BY2199"/>
      <c r="BZ2199"/>
      <c r="CA2199"/>
      <c r="CB2199"/>
      <c r="CD2199" s="1060"/>
      <c r="CE2199" s="1286"/>
      <c r="CF2199" s="1060"/>
      <c r="CG2199" s="1060"/>
      <c r="CH2199" s="1060"/>
      <c r="CK2199" s="1645"/>
      <c r="CL2199" s="1645"/>
      <c r="CM2199" s="1645"/>
      <c r="CN2199"/>
      <c r="CO2199"/>
      <c r="CP2199"/>
      <c r="CQ2199"/>
      <c r="CR2199"/>
      <c r="CS2199" s="1060"/>
      <c r="CT2199" s="1060"/>
      <c r="CU2199" s="1060"/>
      <c r="CV2199" s="1060"/>
      <c r="CW2199" s="1060"/>
      <c r="CX2199" s="1060"/>
    </row>
    <row r="2200" spans="35:102" ht="15" customHeight="1" x14ac:dyDescent="0.3">
      <c r="AI2200" s="1996">
        <v>48423001700</v>
      </c>
      <c r="AJ2200" s="1997" t="s">
        <v>1941</v>
      </c>
      <c r="AK2200" s="1997">
        <v>36862</v>
      </c>
      <c r="AL2200" s="1998" t="s">
        <v>1730</v>
      </c>
      <c r="AM2200" s="1998">
        <v>14.1</v>
      </c>
      <c r="AN2200" s="1997" t="s">
        <v>192</v>
      </c>
      <c r="BX2200"/>
      <c r="BY2200"/>
      <c r="BZ2200"/>
      <c r="CA2200"/>
      <c r="CB2200"/>
      <c r="CD2200" s="1060"/>
      <c r="CE2200" s="1286"/>
      <c r="CF2200" s="1060"/>
      <c r="CG2200" s="1060"/>
      <c r="CH2200" s="1060"/>
      <c r="CK2200" s="1645"/>
      <c r="CL2200" s="1645"/>
      <c r="CM2200" s="1645"/>
      <c r="CN2200"/>
      <c r="CO2200"/>
      <c r="CP2200"/>
      <c r="CQ2200"/>
      <c r="CR2200"/>
      <c r="CS2200" s="1060"/>
      <c r="CT2200" s="1060"/>
      <c r="CU2200" s="1060"/>
      <c r="CV2200" s="1060"/>
      <c r="CW2200" s="1060"/>
      <c r="CX2200" s="1060"/>
    </row>
    <row r="2201" spans="35:102" ht="15" customHeight="1" x14ac:dyDescent="0.3">
      <c r="AI2201" s="1774">
        <v>48423001801</v>
      </c>
      <c r="AJ2201" s="1993" t="s">
        <v>1941</v>
      </c>
      <c r="AK2201" s="1993">
        <v>38380</v>
      </c>
      <c r="AL2201" s="1994" t="s">
        <v>1728</v>
      </c>
      <c r="AM2201" s="1994">
        <v>8.6999999999999993</v>
      </c>
      <c r="AN2201" s="1993" t="s">
        <v>192</v>
      </c>
      <c r="BX2201"/>
      <c r="BY2201"/>
      <c r="BZ2201"/>
      <c r="CA2201"/>
      <c r="CB2201"/>
      <c r="CD2201" s="1060"/>
      <c r="CE2201" s="1286"/>
      <c r="CF2201" s="1060"/>
      <c r="CG2201" s="1060"/>
      <c r="CH2201" s="1060"/>
      <c r="CK2201" s="1645"/>
      <c r="CL2201" s="1645"/>
      <c r="CM2201" s="1645"/>
      <c r="CN2201"/>
      <c r="CO2201"/>
      <c r="CP2201"/>
      <c r="CQ2201"/>
      <c r="CR2201"/>
      <c r="CS2201" s="1060"/>
      <c r="CT2201" s="1060"/>
      <c r="CU2201" s="1060"/>
      <c r="CV2201" s="1060"/>
      <c r="CW2201" s="1060"/>
      <c r="CX2201" s="1060"/>
    </row>
    <row r="2202" spans="35:102" ht="15" customHeight="1" x14ac:dyDescent="0.3">
      <c r="AI2202" s="1996">
        <v>48423001802</v>
      </c>
      <c r="AJ2202" s="1997" t="s">
        <v>1941</v>
      </c>
      <c r="AK2202" s="1997">
        <v>55225</v>
      </c>
      <c r="AL2202" s="1998" t="s">
        <v>1729</v>
      </c>
      <c r="AM2202" s="1998">
        <v>30.6</v>
      </c>
      <c r="AN2202" s="1997" t="s">
        <v>193</v>
      </c>
      <c r="BX2202"/>
      <c r="BY2202"/>
      <c r="BZ2202"/>
      <c r="CA2202"/>
      <c r="CB2202"/>
      <c r="CD2202" s="1060"/>
      <c r="CE2202" s="1286"/>
      <c r="CF2202" s="1060"/>
      <c r="CG2202" s="1060"/>
      <c r="CH2202" s="1060"/>
      <c r="CK2202" s="1645"/>
      <c r="CL2202" s="1645"/>
      <c r="CM2202" s="1645"/>
      <c r="CN2202"/>
      <c r="CO2202"/>
      <c r="CP2202"/>
      <c r="CQ2202"/>
      <c r="CR2202"/>
      <c r="CS2202" s="1060"/>
      <c r="CT2202" s="1060"/>
      <c r="CU2202" s="1060"/>
      <c r="CV2202" s="1060"/>
      <c r="CW2202" s="1060"/>
      <c r="CX2202" s="1060"/>
    </row>
    <row r="2203" spans="35:102" ht="15" customHeight="1" x14ac:dyDescent="0.3">
      <c r="AI2203" s="1774">
        <v>48423001803</v>
      </c>
      <c r="AJ2203" s="1993" t="s">
        <v>1941</v>
      </c>
      <c r="AK2203" s="1993">
        <v>70615</v>
      </c>
      <c r="AL2203" s="1994" t="s">
        <v>1729</v>
      </c>
      <c r="AM2203" s="1994">
        <v>18.100000000000001</v>
      </c>
      <c r="AN2203" s="1993" t="s">
        <v>192</v>
      </c>
      <c r="BX2203"/>
      <c r="BY2203"/>
      <c r="BZ2203"/>
      <c r="CA2203"/>
      <c r="CB2203"/>
      <c r="CD2203" s="1060"/>
      <c r="CE2203" s="1286"/>
      <c r="CF2203" s="1060"/>
      <c r="CG2203" s="1060"/>
      <c r="CH2203" s="1060"/>
      <c r="CK2203" s="1645"/>
      <c r="CL2203" s="1645"/>
      <c r="CM2203" s="1645"/>
      <c r="CN2203"/>
      <c r="CO2203"/>
      <c r="CP2203"/>
      <c r="CQ2203"/>
      <c r="CR2203"/>
      <c r="CS2203" s="1060"/>
      <c r="CT2203" s="1060"/>
      <c r="CU2203" s="1060"/>
      <c r="CV2203" s="1060"/>
      <c r="CW2203" s="1060"/>
      <c r="CX2203" s="1060"/>
    </row>
    <row r="2204" spans="35:102" ht="15" customHeight="1" x14ac:dyDescent="0.3">
      <c r="AI2204" s="1996">
        <v>48423001901</v>
      </c>
      <c r="AJ2204" s="1997" t="s">
        <v>1941</v>
      </c>
      <c r="AK2204" s="1997">
        <v>42656</v>
      </c>
      <c r="AL2204" s="1998" t="s">
        <v>1728</v>
      </c>
      <c r="AM2204" s="1998">
        <v>21.6</v>
      </c>
      <c r="AN2204" s="1997" t="s">
        <v>193</v>
      </c>
      <c r="BX2204"/>
      <c r="BY2204"/>
      <c r="BZ2204"/>
      <c r="CA2204"/>
      <c r="CB2204"/>
      <c r="CD2204" s="1060"/>
      <c r="CE2204" s="1286"/>
      <c r="CF2204" s="1060"/>
      <c r="CG2204" s="1060"/>
      <c r="CH2204" s="1060"/>
      <c r="CK2204" s="1645"/>
      <c r="CL2204" s="1645"/>
      <c r="CM2204" s="1645"/>
      <c r="CN2204"/>
      <c r="CO2204"/>
      <c r="CP2204"/>
      <c r="CQ2204"/>
      <c r="CR2204"/>
      <c r="CS2204" s="1060"/>
      <c r="CT2204" s="1060"/>
      <c r="CU2204" s="1060"/>
      <c r="CV2204" s="1060"/>
      <c r="CW2204" s="1060"/>
      <c r="CX2204" s="1060"/>
    </row>
    <row r="2205" spans="35:102" ht="15" customHeight="1" x14ac:dyDescent="0.3">
      <c r="AI2205" s="1774">
        <v>48423001905</v>
      </c>
      <c r="AJ2205" s="1993" t="s">
        <v>1941</v>
      </c>
      <c r="AK2205" s="1993">
        <v>67974</v>
      </c>
      <c r="AL2205" s="1994" t="s">
        <v>1729</v>
      </c>
      <c r="AM2205" s="1994">
        <v>3.9</v>
      </c>
      <c r="AN2205" s="1993" t="s">
        <v>192</v>
      </c>
      <c r="BX2205"/>
      <c r="BY2205"/>
      <c r="BZ2205"/>
      <c r="CA2205"/>
      <c r="CB2205"/>
      <c r="CD2205" s="1060"/>
      <c r="CE2205" s="1286"/>
      <c r="CF2205" s="1060"/>
      <c r="CG2205" s="1060"/>
      <c r="CH2205" s="1060"/>
      <c r="CK2205" s="1645"/>
      <c r="CL2205" s="1645"/>
      <c r="CM2205" s="1645"/>
      <c r="CN2205"/>
      <c r="CO2205"/>
      <c r="CP2205"/>
      <c r="CQ2205"/>
      <c r="CR2205"/>
      <c r="CS2205" s="1060"/>
      <c r="CT2205" s="1060"/>
      <c r="CU2205" s="1060"/>
      <c r="CV2205" s="1060"/>
      <c r="CW2205" s="1060"/>
      <c r="CX2205" s="1060"/>
    </row>
    <row r="2206" spans="35:102" ht="15" customHeight="1" x14ac:dyDescent="0.3">
      <c r="AI2206" s="1996">
        <v>48423001906</v>
      </c>
      <c r="AJ2206" s="1997" t="s">
        <v>1941</v>
      </c>
      <c r="AK2206" s="1997">
        <v>89500</v>
      </c>
      <c r="AL2206" s="1998" t="s">
        <v>1729</v>
      </c>
      <c r="AM2206" s="1998">
        <v>4.5</v>
      </c>
      <c r="AN2206" s="1997" t="s">
        <v>192</v>
      </c>
      <c r="BX2206"/>
      <c r="BY2206"/>
      <c r="BZ2206"/>
      <c r="CA2206"/>
      <c r="CB2206"/>
      <c r="CD2206" s="1060"/>
      <c r="CE2206" s="1286"/>
      <c r="CF2206" s="1060"/>
      <c r="CG2206" s="1060"/>
      <c r="CH2206" s="1060"/>
      <c r="CK2206" s="1645"/>
      <c r="CL2206" s="1645"/>
      <c r="CM2206" s="1645"/>
      <c r="CN2206"/>
      <c r="CO2206"/>
      <c r="CP2206"/>
      <c r="CQ2206"/>
      <c r="CR2206"/>
      <c r="CS2206" s="1060"/>
      <c r="CT2206" s="1060"/>
      <c r="CU2206" s="1060"/>
      <c r="CV2206" s="1060"/>
      <c r="CW2206" s="1060"/>
      <c r="CX2206" s="1060"/>
    </row>
    <row r="2207" spans="35:102" ht="15" customHeight="1" x14ac:dyDescent="0.3">
      <c r="AI2207" s="1774">
        <v>48423001907</v>
      </c>
      <c r="AJ2207" s="1993" t="s">
        <v>1941</v>
      </c>
      <c r="AK2207" s="1993">
        <v>63166</v>
      </c>
      <c r="AL2207" s="1994" t="s">
        <v>1729</v>
      </c>
      <c r="AM2207" s="1994">
        <v>8.5</v>
      </c>
      <c r="AN2207" s="1993" t="s">
        <v>192</v>
      </c>
      <c r="BX2207"/>
      <c r="BY2207"/>
      <c r="BZ2207"/>
      <c r="CA2207"/>
      <c r="CB2207"/>
      <c r="CD2207" s="1060"/>
      <c r="CE2207" s="1286"/>
      <c r="CF2207" s="1060"/>
      <c r="CG2207" s="1060"/>
      <c r="CH2207" s="1060"/>
      <c r="CK2207" s="1645"/>
      <c r="CL2207" s="1645"/>
      <c r="CM2207" s="1645"/>
      <c r="CN2207"/>
      <c r="CO2207"/>
      <c r="CP2207"/>
      <c r="CQ2207"/>
      <c r="CR2207"/>
      <c r="CS2207" s="1060"/>
      <c r="CT2207" s="1060"/>
      <c r="CU2207" s="1060"/>
      <c r="CV2207" s="1060"/>
      <c r="CW2207" s="1060"/>
      <c r="CX2207" s="1060"/>
    </row>
    <row r="2208" spans="35:102" ht="15" customHeight="1" x14ac:dyDescent="0.3">
      <c r="AI2208" s="1996">
        <v>48423001908</v>
      </c>
      <c r="AJ2208" s="1997" t="s">
        <v>1941</v>
      </c>
      <c r="AK2208" s="1997">
        <v>70331</v>
      </c>
      <c r="AL2208" s="1998" t="s">
        <v>1729</v>
      </c>
      <c r="AM2208" s="1998">
        <v>7.5</v>
      </c>
      <c r="AN2208" s="1997" t="s">
        <v>192</v>
      </c>
      <c r="BX2208"/>
      <c r="BY2208"/>
      <c r="BZ2208"/>
      <c r="CA2208"/>
      <c r="CB2208"/>
      <c r="CD2208" s="1060"/>
      <c r="CE2208" s="1286"/>
      <c r="CF2208" s="1060"/>
      <c r="CG2208" s="1060"/>
      <c r="CH2208" s="1060"/>
      <c r="CK2208" s="1645"/>
      <c r="CL2208" s="1645"/>
      <c r="CM2208" s="1645"/>
      <c r="CN2208"/>
      <c r="CO2208"/>
      <c r="CP2208"/>
      <c r="CQ2208"/>
      <c r="CR2208"/>
      <c r="CS2208" s="1060"/>
      <c r="CT2208" s="1060"/>
      <c r="CU2208" s="1060"/>
      <c r="CV2208" s="1060"/>
      <c r="CW2208" s="1060"/>
      <c r="CX2208" s="1060"/>
    </row>
    <row r="2209" spans="35:102" ht="15" customHeight="1" x14ac:dyDescent="0.3">
      <c r="AI2209" s="1774">
        <v>48423002003</v>
      </c>
      <c r="AJ2209" s="1993" t="s">
        <v>1941</v>
      </c>
      <c r="AK2209" s="1993">
        <v>32500</v>
      </c>
      <c r="AL2209" s="1994" t="s">
        <v>1730</v>
      </c>
      <c r="AM2209" s="1994">
        <v>23.5</v>
      </c>
      <c r="AN2209" s="1993" t="s">
        <v>193</v>
      </c>
      <c r="BX2209"/>
      <c r="BY2209"/>
      <c r="BZ2209"/>
      <c r="CA2209"/>
      <c r="CB2209"/>
      <c r="CD2209" s="1060"/>
      <c r="CE2209" s="1286"/>
      <c r="CF2209" s="1060"/>
      <c r="CG2209" s="1060"/>
      <c r="CH2209" s="1060"/>
      <c r="CK2209" s="1645"/>
      <c r="CL2209" s="1645"/>
      <c r="CM2209" s="1645"/>
      <c r="CN2209"/>
      <c r="CO2209"/>
      <c r="CP2209"/>
      <c r="CQ2209"/>
      <c r="CR2209"/>
      <c r="CS2209" s="1060"/>
      <c r="CT2209" s="1060"/>
      <c r="CU2209" s="1060"/>
      <c r="CV2209" s="1060"/>
      <c r="CW2209" s="1060"/>
      <c r="CX2209" s="1060"/>
    </row>
    <row r="2210" spans="35:102" ht="15" customHeight="1" x14ac:dyDescent="0.3">
      <c r="AI2210" s="1996">
        <v>48423002004</v>
      </c>
      <c r="AJ2210" s="1997" t="s">
        <v>1941</v>
      </c>
      <c r="AK2210" s="1997">
        <v>58447</v>
      </c>
      <c r="AL2210" s="1998" t="s">
        <v>1729</v>
      </c>
      <c r="AM2210" s="1998">
        <v>5.6</v>
      </c>
      <c r="AN2210" s="1997" t="s">
        <v>192</v>
      </c>
      <c r="BX2210"/>
      <c r="BY2210"/>
      <c r="BZ2210"/>
      <c r="CA2210"/>
      <c r="CB2210"/>
      <c r="CD2210" s="1060"/>
      <c r="CE2210" s="1286"/>
      <c r="CF2210" s="1060"/>
      <c r="CG2210" s="1060"/>
      <c r="CH2210" s="1060"/>
      <c r="CK2210" s="1645"/>
      <c r="CL2210" s="1645"/>
      <c r="CM2210" s="1645"/>
      <c r="CN2210"/>
      <c r="CO2210"/>
      <c r="CP2210"/>
      <c r="CQ2210"/>
      <c r="CR2210"/>
      <c r="CS2210" s="1060"/>
      <c r="CT2210" s="1060"/>
      <c r="CU2210" s="1060"/>
      <c r="CV2210" s="1060"/>
      <c r="CW2210" s="1060"/>
      <c r="CX2210" s="1060"/>
    </row>
    <row r="2211" spans="35:102" ht="15" customHeight="1" x14ac:dyDescent="0.3">
      <c r="AI2211" s="1774">
        <v>48423002006</v>
      </c>
      <c r="AJ2211" s="1993" t="s">
        <v>1941</v>
      </c>
      <c r="AK2211" s="1993">
        <v>77669</v>
      </c>
      <c r="AL2211" s="1994" t="s">
        <v>1729</v>
      </c>
      <c r="AM2211" s="1994">
        <v>9.5</v>
      </c>
      <c r="AN2211" s="1993" t="s">
        <v>192</v>
      </c>
      <c r="BX2211"/>
      <c r="BY2211"/>
      <c r="BZ2211"/>
      <c r="CA2211"/>
      <c r="CB2211"/>
      <c r="CD2211" s="1060"/>
      <c r="CE2211" s="1286"/>
      <c r="CF2211" s="1060"/>
      <c r="CG2211" s="1060"/>
      <c r="CH2211" s="1060"/>
      <c r="CK2211" s="1645"/>
      <c r="CL2211" s="1645"/>
      <c r="CM2211" s="1645"/>
      <c r="CN2211"/>
      <c r="CO2211"/>
      <c r="CP2211"/>
      <c r="CQ2211"/>
      <c r="CR2211"/>
      <c r="CS2211" s="1060"/>
      <c r="CT2211" s="1060"/>
      <c r="CU2211" s="1060"/>
      <c r="CV2211" s="1060"/>
      <c r="CW2211" s="1060"/>
      <c r="CX2211" s="1060"/>
    </row>
    <row r="2212" spans="35:102" ht="15" customHeight="1" x14ac:dyDescent="0.3">
      <c r="AI2212" s="1996">
        <v>48423002007</v>
      </c>
      <c r="AJ2212" s="1997" t="s">
        <v>1941</v>
      </c>
      <c r="AK2212" s="1997">
        <v>52154</v>
      </c>
      <c r="AL2212" s="1998" t="s">
        <v>1727</v>
      </c>
      <c r="AM2212" s="1998">
        <v>16.899999999999999</v>
      </c>
      <c r="AN2212" s="1997" t="s">
        <v>192</v>
      </c>
      <c r="BX2212"/>
      <c r="BY2212"/>
      <c r="BZ2212"/>
      <c r="CA2212"/>
      <c r="CB2212"/>
      <c r="CD2212" s="1060"/>
      <c r="CE2212" s="1286"/>
      <c r="CF2212" s="1060"/>
      <c r="CG2212" s="1060"/>
      <c r="CH2212" s="1060"/>
      <c r="CK2212" s="1645"/>
      <c r="CL2212" s="1645"/>
      <c r="CM2212" s="1645"/>
      <c r="CN2212"/>
      <c r="CO2212"/>
      <c r="CP2212"/>
      <c r="CQ2212"/>
      <c r="CR2212"/>
      <c r="CS2212" s="1060"/>
      <c r="CT2212" s="1060"/>
      <c r="CU2212" s="1060"/>
      <c r="CV2212" s="1060"/>
      <c r="CW2212" s="1060"/>
      <c r="CX2212" s="1060"/>
    </row>
    <row r="2213" spans="35:102" ht="15" customHeight="1" x14ac:dyDescent="0.3">
      <c r="AI2213" s="1774">
        <v>48423002008</v>
      </c>
      <c r="AJ2213" s="1993" t="s">
        <v>1941</v>
      </c>
      <c r="AK2213" s="1993">
        <v>80090</v>
      </c>
      <c r="AL2213" s="1994" t="s">
        <v>1729</v>
      </c>
      <c r="AM2213" s="1994">
        <v>5</v>
      </c>
      <c r="AN2213" s="1993" t="s">
        <v>192</v>
      </c>
      <c r="BX2213"/>
      <c r="BY2213"/>
      <c r="BZ2213"/>
      <c r="CA2213"/>
      <c r="CB2213"/>
      <c r="CD2213" s="1060"/>
      <c r="CE2213" s="1286"/>
      <c r="CF2213" s="1060"/>
      <c r="CG2213" s="1060"/>
      <c r="CH2213" s="1060"/>
      <c r="CK2213" s="1645"/>
      <c r="CL2213" s="1645"/>
      <c r="CM2213" s="1645"/>
      <c r="CN2213"/>
      <c r="CO2213"/>
      <c r="CP2213"/>
      <c r="CQ2213"/>
      <c r="CR2213"/>
      <c r="CS2213" s="1060"/>
      <c r="CT2213" s="1060"/>
      <c r="CU2213" s="1060"/>
      <c r="CV2213" s="1060"/>
      <c r="CW2213" s="1060"/>
      <c r="CX2213" s="1060"/>
    </row>
    <row r="2214" spans="35:102" ht="15" customHeight="1" x14ac:dyDescent="0.3">
      <c r="AI2214" s="1996">
        <v>48423002009</v>
      </c>
      <c r="AJ2214" s="1997" t="s">
        <v>1941</v>
      </c>
      <c r="AK2214" s="1997">
        <v>65903</v>
      </c>
      <c r="AL2214" s="1998" t="s">
        <v>1729</v>
      </c>
      <c r="AM2214" s="1998">
        <v>14.8</v>
      </c>
      <c r="AN2214" s="1997" t="s">
        <v>192</v>
      </c>
      <c r="BX2214"/>
      <c r="BY2214"/>
      <c r="BZ2214"/>
      <c r="CA2214"/>
      <c r="CB2214"/>
      <c r="CD2214" s="1060"/>
      <c r="CE2214" s="1286"/>
      <c r="CF2214" s="1060"/>
      <c r="CG2214" s="1060"/>
      <c r="CH2214" s="1060"/>
      <c r="CK2214" s="1645"/>
      <c r="CL2214" s="1645"/>
      <c r="CM2214" s="1645"/>
      <c r="CN2214"/>
      <c r="CO2214"/>
      <c r="CP2214"/>
      <c r="CQ2214"/>
      <c r="CR2214"/>
      <c r="CS2214" s="1060"/>
      <c r="CT2214" s="1060"/>
      <c r="CU2214" s="1060"/>
      <c r="CV2214" s="1060"/>
      <c r="CW2214" s="1060"/>
      <c r="CX2214" s="1060"/>
    </row>
    <row r="2215" spans="35:102" ht="15" customHeight="1" x14ac:dyDescent="0.3">
      <c r="AI2215" s="1774">
        <v>48423002101</v>
      </c>
      <c r="AJ2215" s="1993" t="s">
        <v>1941</v>
      </c>
      <c r="AK2215" s="1993">
        <v>40451</v>
      </c>
      <c r="AL2215" s="1994" t="s">
        <v>1728</v>
      </c>
      <c r="AM2215" s="1994">
        <v>17.7</v>
      </c>
      <c r="AN2215" s="1993" t="s">
        <v>192</v>
      </c>
      <c r="BX2215"/>
      <c r="BY2215"/>
      <c r="BZ2215"/>
      <c r="CA2215"/>
      <c r="CB2215"/>
      <c r="CD2215" s="1060"/>
      <c r="CE2215" s="1286"/>
      <c r="CF2215" s="1060"/>
      <c r="CG2215" s="1060"/>
      <c r="CH2215" s="1060"/>
      <c r="CK2215" s="1645"/>
      <c r="CL2215" s="1645"/>
      <c r="CM2215" s="1645"/>
      <c r="CN2215"/>
      <c r="CO2215"/>
      <c r="CP2215"/>
      <c r="CQ2215"/>
      <c r="CR2215"/>
      <c r="CS2215" s="1060"/>
      <c r="CT2215" s="1060"/>
      <c r="CU2215" s="1060"/>
      <c r="CV2215" s="1060"/>
      <c r="CW2215" s="1060"/>
      <c r="CX2215" s="1060"/>
    </row>
    <row r="2216" spans="35:102" ht="15" customHeight="1" x14ac:dyDescent="0.3">
      <c r="AI2216" s="1996">
        <v>48423002102</v>
      </c>
      <c r="AJ2216" s="1997" t="s">
        <v>1941</v>
      </c>
      <c r="AK2216" s="1997">
        <v>60963</v>
      </c>
      <c r="AL2216" s="1998" t="s">
        <v>1729</v>
      </c>
      <c r="AM2216" s="1998">
        <v>7.6</v>
      </c>
      <c r="AN2216" s="1997" t="s">
        <v>192</v>
      </c>
      <c r="BX2216"/>
      <c r="BY2216"/>
      <c r="BZ2216"/>
      <c r="CA2216"/>
      <c r="CB2216"/>
      <c r="CD2216" s="1060"/>
      <c r="CE2216" s="1286"/>
      <c r="CF2216" s="1060"/>
      <c r="CG2216" s="1060"/>
      <c r="CH2216" s="1060"/>
      <c r="CK2216" s="1645"/>
      <c r="CL2216" s="1645"/>
      <c r="CM2216" s="1645"/>
      <c r="CN2216"/>
      <c r="CO2216"/>
      <c r="CP2216"/>
      <c r="CQ2216"/>
      <c r="CR2216"/>
      <c r="CS2216" s="1060"/>
      <c r="CT2216" s="1060"/>
      <c r="CU2216" s="1060"/>
      <c r="CV2216" s="1060"/>
      <c r="CW2216" s="1060"/>
      <c r="CX2216" s="1060"/>
    </row>
    <row r="2217" spans="35:102" ht="15" customHeight="1" x14ac:dyDescent="0.3">
      <c r="AI2217" s="1774">
        <v>48423002200</v>
      </c>
      <c r="AJ2217" s="1993" t="s">
        <v>1941</v>
      </c>
      <c r="AK2217" s="1993">
        <v>62589</v>
      </c>
      <c r="AL2217" s="1994" t="s">
        <v>1729</v>
      </c>
      <c r="AM2217" s="1994">
        <v>9</v>
      </c>
      <c r="AN2217" s="1993" t="s">
        <v>192</v>
      </c>
      <c r="BX2217"/>
      <c r="BY2217"/>
      <c r="BZ2217"/>
      <c r="CA2217"/>
      <c r="CB2217"/>
      <c r="CD2217" s="1060"/>
      <c r="CE2217" s="1286"/>
      <c r="CF2217" s="1060"/>
      <c r="CG2217" s="1060"/>
      <c r="CH2217" s="1060"/>
      <c r="CK2217" s="1645"/>
      <c r="CL2217" s="1645"/>
      <c r="CM2217" s="1645"/>
      <c r="CN2217"/>
      <c r="CO2217"/>
      <c r="CP2217"/>
      <c r="CQ2217"/>
      <c r="CR2217"/>
      <c r="CS2217" s="1060"/>
      <c r="CT2217" s="1060"/>
      <c r="CU2217" s="1060"/>
      <c r="CV2217" s="1060"/>
      <c r="CW2217" s="1060"/>
      <c r="CX2217" s="1060"/>
    </row>
    <row r="2218" spans="35:102" ht="15" customHeight="1" x14ac:dyDescent="0.3">
      <c r="AI2218" s="1996">
        <v>48423980000</v>
      </c>
      <c r="AJ2218" s="1997" t="s">
        <v>1941</v>
      </c>
      <c r="AK2218" s="1997" t="s">
        <v>1734</v>
      </c>
      <c r="AL2218" s="1998" t="s">
        <v>2183</v>
      </c>
      <c r="AM2218" s="1998" t="s">
        <v>1734</v>
      </c>
      <c r="AN2218" s="1997" t="s">
        <v>193</v>
      </c>
      <c r="BX2218"/>
      <c r="BY2218"/>
      <c r="BZ2218"/>
      <c r="CA2218"/>
      <c r="CB2218"/>
      <c r="CD2218" s="1060"/>
      <c r="CE2218" s="1286"/>
      <c r="CF2218" s="1060"/>
      <c r="CG2218" s="1060"/>
      <c r="CH2218" s="1060"/>
      <c r="CK2218" s="1645"/>
      <c r="CL2218" s="1645"/>
      <c r="CM2218" s="1645"/>
      <c r="CN2218"/>
      <c r="CO2218"/>
      <c r="CP2218"/>
      <c r="CQ2218"/>
      <c r="CR2218"/>
      <c r="CS2218" s="1060"/>
      <c r="CT2218" s="1060"/>
      <c r="CU2218" s="1060"/>
      <c r="CV2218" s="1060"/>
      <c r="CW2218" s="1060"/>
      <c r="CX2218" s="1060"/>
    </row>
    <row r="2219" spans="35:102" ht="15" customHeight="1" x14ac:dyDescent="0.3">
      <c r="AI2219" s="1774">
        <v>48449950100</v>
      </c>
      <c r="AJ2219" s="1993" t="s">
        <v>1954</v>
      </c>
      <c r="AK2219" s="1993">
        <v>45074</v>
      </c>
      <c r="AL2219" s="1994" t="s">
        <v>1728</v>
      </c>
      <c r="AM2219" s="1994">
        <v>17.399999999999999</v>
      </c>
      <c r="AN2219" s="1993" t="s">
        <v>192</v>
      </c>
      <c r="BX2219"/>
      <c r="BY2219"/>
      <c r="BZ2219"/>
      <c r="CA2219"/>
      <c r="CB2219"/>
      <c r="CD2219" s="1060"/>
      <c r="CE2219" s="1286"/>
      <c r="CF2219" s="1060"/>
      <c r="CG2219" s="1060"/>
      <c r="CH2219" s="1060"/>
      <c r="CK2219" s="1645"/>
      <c r="CL2219" s="1645"/>
      <c r="CM2219" s="1645"/>
      <c r="CN2219"/>
      <c r="CO2219"/>
      <c r="CP2219"/>
      <c r="CQ2219"/>
      <c r="CR2219"/>
      <c r="CS2219" s="1060"/>
      <c r="CT2219" s="1060"/>
      <c r="CU2219" s="1060"/>
      <c r="CV2219" s="1060"/>
      <c r="CW2219" s="1060"/>
      <c r="CX2219" s="1060"/>
    </row>
    <row r="2220" spans="35:102" ht="15" customHeight="1" x14ac:dyDescent="0.3">
      <c r="AI2220" s="1996">
        <v>48449950200</v>
      </c>
      <c r="AJ2220" s="1997" t="s">
        <v>1954</v>
      </c>
      <c r="AK2220" s="1997">
        <v>51597</v>
      </c>
      <c r="AL2220" s="1998" t="s">
        <v>1727</v>
      </c>
      <c r="AM2220" s="1998">
        <v>17.600000000000001</v>
      </c>
      <c r="AN2220" s="1997" t="s">
        <v>192</v>
      </c>
      <c r="BX2220"/>
      <c r="BY2220"/>
      <c r="BZ2220"/>
      <c r="CA2220"/>
      <c r="CB2220"/>
      <c r="CD2220" s="1060"/>
      <c r="CE2220" s="1286"/>
      <c r="CF2220" s="1060"/>
      <c r="CG2220" s="1060"/>
      <c r="CH2220" s="1060"/>
      <c r="CK2220" s="1645"/>
      <c r="CL2220" s="1645"/>
      <c r="CM2220" s="1645"/>
      <c r="CN2220"/>
      <c r="CO2220"/>
      <c r="CP2220"/>
      <c r="CQ2220"/>
      <c r="CR2220"/>
      <c r="CS2220" s="1060"/>
      <c r="CT2220" s="1060"/>
      <c r="CU2220" s="1060"/>
      <c r="CV2220" s="1060"/>
      <c r="CW2220" s="1060"/>
      <c r="CX2220" s="1060"/>
    </row>
    <row r="2221" spans="35:102" ht="15" customHeight="1" x14ac:dyDescent="0.3">
      <c r="AI2221" s="1774">
        <v>48449950300</v>
      </c>
      <c r="AJ2221" s="1993" t="s">
        <v>1954</v>
      </c>
      <c r="AK2221" s="1993">
        <v>51971</v>
      </c>
      <c r="AL2221" s="1994" t="s">
        <v>1727</v>
      </c>
      <c r="AM2221" s="1994">
        <v>24.3</v>
      </c>
      <c r="AN2221" s="1993" t="s">
        <v>193</v>
      </c>
      <c r="BX2221"/>
      <c r="BY2221"/>
      <c r="BZ2221"/>
      <c r="CA2221"/>
      <c r="CB2221"/>
      <c r="CD2221" s="1060"/>
      <c r="CE2221" s="1286"/>
      <c r="CF2221" s="1060"/>
      <c r="CG2221" s="1060"/>
      <c r="CH2221" s="1060"/>
      <c r="CK2221" s="1645"/>
      <c r="CL2221" s="1645"/>
      <c r="CM2221" s="1645"/>
      <c r="CN2221"/>
      <c r="CO2221"/>
      <c r="CP2221"/>
      <c r="CQ2221"/>
      <c r="CR2221"/>
      <c r="CS2221" s="1060"/>
      <c r="CT2221" s="1060"/>
      <c r="CU2221" s="1060"/>
      <c r="CV2221" s="1060"/>
      <c r="CW2221" s="1060"/>
      <c r="CX2221" s="1060"/>
    </row>
    <row r="2222" spans="35:102" ht="15" customHeight="1" x14ac:dyDescent="0.3">
      <c r="AI2222" s="1996">
        <v>48449950400</v>
      </c>
      <c r="AJ2222" s="1997" t="s">
        <v>1954</v>
      </c>
      <c r="AK2222" s="1997">
        <v>60417</v>
      </c>
      <c r="AL2222" s="1998" t="s">
        <v>1729</v>
      </c>
      <c r="AM2222" s="1998">
        <v>15.2</v>
      </c>
      <c r="AN2222" s="1997" t="s">
        <v>192</v>
      </c>
      <c r="BX2222"/>
      <c r="BY2222"/>
      <c r="BZ2222"/>
      <c r="CA2222"/>
      <c r="CB2222"/>
      <c r="CD2222" s="1060"/>
      <c r="CE2222" s="1286"/>
      <c r="CF2222" s="1060"/>
      <c r="CG2222" s="1060"/>
      <c r="CH2222" s="1060"/>
      <c r="CK2222" s="1645"/>
      <c r="CL2222" s="1645"/>
      <c r="CM2222" s="1645"/>
      <c r="CN2222"/>
      <c r="CO2222"/>
      <c r="CP2222"/>
      <c r="CQ2222"/>
      <c r="CR2222"/>
      <c r="CS2222" s="1060"/>
      <c r="CT2222" s="1060"/>
      <c r="CU2222" s="1060"/>
      <c r="CV2222" s="1060"/>
      <c r="CW2222" s="1060"/>
      <c r="CX2222" s="1060"/>
    </row>
    <row r="2223" spans="35:102" ht="15" customHeight="1" x14ac:dyDescent="0.3">
      <c r="AI2223" s="1774">
        <v>48449950500</v>
      </c>
      <c r="AJ2223" s="1993" t="s">
        <v>1954</v>
      </c>
      <c r="AK2223" s="1993">
        <v>44667</v>
      </c>
      <c r="AL2223" s="1994" t="s">
        <v>1728</v>
      </c>
      <c r="AM2223" s="1994">
        <v>14.4</v>
      </c>
      <c r="AN2223" s="1993" t="s">
        <v>192</v>
      </c>
      <c r="BX2223"/>
      <c r="BY2223"/>
      <c r="BZ2223"/>
      <c r="CA2223"/>
      <c r="CB2223"/>
      <c r="CD2223" s="1060"/>
      <c r="CE2223" s="1286"/>
      <c r="CF2223" s="1060"/>
      <c r="CG2223" s="1060"/>
      <c r="CH2223" s="1060"/>
      <c r="CK2223" s="1645"/>
      <c r="CL2223" s="1645"/>
      <c r="CM2223" s="1645"/>
      <c r="CN2223"/>
      <c r="CO2223"/>
      <c r="CP2223"/>
      <c r="CQ2223"/>
      <c r="CR2223"/>
      <c r="CS2223" s="1060"/>
      <c r="CT2223" s="1060"/>
      <c r="CU2223" s="1060"/>
      <c r="CV2223" s="1060"/>
      <c r="CW2223" s="1060"/>
      <c r="CX2223" s="1060"/>
    </row>
    <row r="2224" spans="35:102" ht="15" customHeight="1" x14ac:dyDescent="0.3">
      <c r="AI2224" s="1996">
        <v>48449950600</v>
      </c>
      <c r="AJ2224" s="1997" t="s">
        <v>1954</v>
      </c>
      <c r="AK2224" s="1997">
        <v>38656</v>
      </c>
      <c r="AL2224" s="1998" t="s">
        <v>1728</v>
      </c>
      <c r="AM2224" s="1998">
        <v>18.2</v>
      </c>
      <c r="AN2224" s="1997" t="s">
        <v>192</v>
      </c>
      <c r="BX2224"/>
      <c r="BY2224"/>
      <c r="BZ2224"/>
      <c r="CA2224"/>
      <c r="CB2224"/>
      <c r="CD2224" s="1060"/>
      <c r="CE2224" s="1286"/>
      <c r="CF2224" s="1060"/>
      <c r="CG2224" s="1060"/>
      <c r="CH2224" s="1060"/>
      <c r="CK2224" s="1645"/>
      <c r="CL2224" s="1645"/>
      <c r="CM2224" s="1645"/>
      <c r="CN2224"/>
      <c r="CO2224"/>
      <c r="CP2224"/>
      <c r="CQ2224"/>
      <c r="CR2224"/>
      <c r="CS2224" s="1060"/>
      <c r="CT2224" s="1060"/>
      <c r="CU2224" s="1060"/>
      <c r="CV2224" s="1060"/>
      <c r="CW2224" s="1060"/>
      <c r="CX2224" s="1060"/>
    </row>
    <row r="2225" spans="35:102" ht="15" customHeight="1" x14ac:dyDescent="0.3">
      <c r="AI2225" s="1774">
        <v>48449950700</v>
      </c>
      <c r="AJ2225" s="1993" t="s">
        <v>1954</v>
      </c>
      <c r="AK2225" s="1993">
        <v>24598</v>
      </c>
      <c r="AL2225" s="1994" t="s">
        <v>1730</v>
      </c>
      <c r="AM2225" s="1994">
        <v>27.9</v>
      </c>
      <c r="AN2225" s="1993" t="s">
        <v>193</v>
      </c>
      <c r="BX2225"/>
      <c r="BY2225"/>
      <c r="BZ2225"/>
      <c r="CA2225"/>
      <c r="CB2225"/>
      <c r="CD2225" s="1060"/>
      <c r="CE2225" s="1286"/>
      <c r="CF2225" s="1060"/>
      <c r="CG2225" s="1060"/>
      <c r="CH2225" s="1060"/>
      <c r="CK2225" s="1645"/>
      <c r="CL2225" s="1645"/>
      <c r="CM2225" s="1645"/>
      <c r="CN2225"/>
      <c r="CO2225"/>
      <c r="CP2225"/>
      <c r="CQ2225"/>
      <c r="CR2225"/>
      <c r="CS2225" s="1060"/>
      <c r="CT2225" s="1060"/>
      <c r="CU2225" s="1060"/>
      <c r="CV2225" s="1060"/>
      <c r="CW2225" s="1060"/>
      <c r="CX2225" s="1060"/>
    </row>
    <row r="2226" spans="35:102" ht="15" customHeight="1" x14ac:dyDescent="0.3">
      <c r="AI2226" s="1996">
        <v>48449950800</v>
      </c>
      <c r="AJ2226" s="1997" t="s">
        <v>1954</v>
      </c>
      <c r="AK2226" s="1997">
        <v>47301</v>
      </c>
      <c r="AL2226" s="1998" t="s">
        <v>1727</v>
      </c>
      <c r="AM2226" s="1998">
        <v>17.7</v>
      </c>
      <c r="AN2226" s="1997" t="s">
        <v>192</v>
      </c>
      <c r="BX2226"/>
      <c r="BY2226"/>
      <c r="BZ2226"/>
      <c r="CA2226"/>
      <c r="CB2226"/>
      <c r="CD2226" s="1060"/>
      <c r="CE2226" s="1286"/>
      <c r="CF2226" s="1060"/>
      <c r="CG2226" s="1060"/>
      <c r="CH2226" s="1060"/>
      <c r="CK2226" s="1645"/>
      <c r="CL2226" s="1645"/>
      <c r="CM2226" s="1645"/>
      <c r="CN2226"/>
      <c r="CO2226"/>
      <c r="CP2226"/>
      <c r="CQ2226"/>
      <c r="CR2226"/>
      <c r="CS2226" s="1060"/>
      <c r="CT2226" s="1060"/>
      <c r="CU2226" s="1060"/>
      <c r="CV2226" s="1060"/>
      <c r="CW2226" s="1060"/>
      <c r="CX2226" s="1060"/>
    </row>
    <row r="2227" spans="35:102" ht="15" customHeight="1" x14ac:dyDescent="0.3">
      <c r="AI2227" s="1774">
        <v>48459950100</v>
      </c>
      <c r="AJ2227" s="1993" t="s">
        <v>1959</v>
      </c>
      <c r="AK2227" s="1993">
        <v>51865</v>
      </c>
      <c r="AL2227" s="1994" t="s">
        <v>1727</v>
      </c>
      <c r="AM2227" s="1994">
        <v>17.3</v>
      </c>
      <c r="AN2227" s="1993" t="s">
        <v>192</v>
      </c>
      <c r="BX2227"/>
      <c r="BY2227"/>
      <c r="BZ2227"/>
      <c r="CA2227"/>
      <c r="CB2227"/>
      <c r="CD2227" s="1060"/>
      <c r="CE2227" s="1286"/>
      <c r="CF2227" s="1060"/>
      <c r="CG2227" s="1060"/>
      <c r="CH2227" s="1060"/>
      <c r="CK2227" s="1645"/>
      <c r="CL2227" s="1645"/>
      <c r="CM2227" s="1645"/>
      <c r="CN2227"/>
      <c r="CO2227"/>
      <c r="CP2227"/>
      <c r="CQ2227"/>
      <c r="CR2227"/>
      <c r="CS2227" s="1060"/>
      <c r="CT2227" s="1060"/>
      <c r="CU2227" s="1060"/>
      <c r="CV2227" s="1060"/>
      <c r="CW2227" s="1060"/>
      <c r="CX2227" s="1060"/>
    </row>
    <row r="2228" spans="35:102" ht="15" customHeight="1" x14ac:dyDescent="0.3">
      <c r="AI2228" s="1996">
        <v>48459950200</v>
      </c>
      <c r="AJ2228" s="1997" t="s">
        <v>1959</v>
      </c>
      <c r="AK2228" s="1997">
        <v>48116</v>
      </c>
      <c r="AL2228" s="1998" t="s">
        <v>1727</v>
      </c>
      <c r="AM2228" s="1998">
        <v>13.3</v>
      </c>
      <c r="AN2228" s="1997" t="s">
        <v>192</v>
      </c>
      <c r="BX2228"/>
      <c r="BY2228"/>
      <c r="BZ2228"/>
      <c r="CA2228"/>
      <c r="CB2228"/>
      <c r="CD2228" s="1060"/>
      <c r="CE2228" s="1286"/>
      <c r="CF2228" s="1060"/>
      <c r="CG2228" s="1060"/>
      <c r="CH2228" s="1060"/>
      <c r="CK2228" s="1645"/>
      <c r="CL2228" s="1645"/>
      <c r="CM2228" s="1645"/>
      <c r="CN2228"/>
      <c r="CO2228"/>
      <c r="CP2228"/>
      <c r="CQ2228"/>
      <c r="CR2228"/>
      <c r="CS2228" s="1060"/>
      <c r="CT2228" s="1060"/>
      <c r="CU2228" s="1060"/>
      <c r="CV2228" s="1060"/>
      <c r="CW2228" s="1060"/>
      <c r="CX2228" s="1060"/>
    </row>
    <row r="2229" spans="35:102" ht="15" customHeight="1" x14ac:dyDescent="0.3">
      <c r="AI2229" s="1774">
        <v>48459950300</v>
      </c>
      <c r="AJ2229" s="1993" t="s">
        <v>1959</v>
      </c>
      <c r="AK2229" s="1993">
        <v>44304</v>
      </c>
      <c r="AL2229" s="1994" t="s">
        <v>1728</v>
      </c>
      <c r="AM2229" s="1994">
        <v>14.4</v>
      </c>
      <c r="AN2229" s="1993" t="s">
        <v>192</v>
      </c>
      <c r="BX2229"/>
      <c r="BY2229"/>
      <c r="BZ2229"/>
      <c r="CA2229"/>
      <c r="CB2229"/>
      <c r="CD2229" s="1060"/>
      <c r="CE2229" s="1286"/>
      <c r="CF2229" s="1060"/>
      <c r="CG2229" s="1060"/>
      <c r="CH2229" s="1060"/>
      <c r="CK2229" s="1645"/>
      <c r="CL2229" s="1645"/>
      <c r="CM2229" s="1645"/>
      <c r="CN2229"/>
      <c r="CO2229"/>
      <c r="CP2229"/>
      <c r="CQ2229"/>
      <c r="CR2229"/>
      <c r="CS2229" s="1060"/>
      <c r="CT2229" s="1060"/>
      <c r="CU2229" s="1060"/>
      <c r="CV2229" s="1060"/>
      <c r="CW2229" s="1060"/>
      <c r="CX2229" s="1060"/>
    </row>
    <row r="2230" spans="35:102" ht="15" customHeight="1" x14ac:dyDescent="0.3">
      <c r="AI2230" s="1996">
        <v>48459950400</v>
      </c>
      <c r="AJ2230" s="1997" t="s">
        <v>1959</v>
      </c>
      <c r="AK2230" s="1997">
        <v>37891</v>
      </c>
      <c r="AL2230" s="1998" t="s">
        <v>1728</v>
      </c>
      <c r="AM2230" s="1998">
        <v>15.6</v>
      </c>
      <c r="AN2230" s="1997" t="s">
        <v>192</v>
      </c>
      <c r="BX2230"/>
      <c r="BY2230"/>
      <c r="BZ2230"/>
      <c r="CA2230"/>
      <c r="CB2230"/>
      <c r="CD2230" s="1060"/>
      <c r="CE2230" s="1286"/>
      <c r="CF2230" s="1060"/>
      <c r="CG2230" s="1060"/>
      <c r="CH2230" s="1060"/>
      <c r="CK2230" s="1645"/>
      <c r="CL2230" s="1645"/>
      <c r="CM2230" s="1645"/>
      <c r="CN2230"/>
      <c r="CO2230"/>
      <c r="CP2230"/>
      <c r="CQ2230"/>
      <c r="CR2230"/>
      <c r="CS2230" s="1060"/>
      <c r="CT2230" s="1060"/>
      <c r="CU2230" s="1060"/>
      <c r="CV2230" s="1060"/>
      <c r="CW2230" s="1060"/>
      <c r="CX2230" s="1060"/>
    </row>
    <row r="2231" spans="35:102" ht="15" customHeight="1" x14ac:dyDescent="0.3">
      <c r="AI2231" s="1774">
        <v>48459950500</v>
      </c>
      <c r="AJ2231" s="1993" t="s">
        <v>1959</v>
      </c>
      <c r="AK2231" s="1993">
        <v>48385</v>
      </c>
      <c r="AL2231" s="1994" t="s">
        <v>1727</v>
      </c>
      <c r="AM2231" s="1994">
        <v>15.9</v>
      </c>
      <c r="AN2231" s="1993" t="s">
        <v>192</v>
      </c>
      <c r="BX2231"/>
      <c r="BY2231"/>
      <c r="BZ2231"/>
      <c r="CA2231"/>
      <c r="CB2231"/>
      <c r="CD2231" s="1060"/>
      <c r="CE2231" s="1286"/>
      <c r="CF2231" s="1060"/>
      <c r="CG2231" s="1060"/>
      <c r="CH2231" s="1060"/>
      <c r="CK2231" s="1645"/>
      <c r="CL2231" s="1645"/>
      <c r="CM2231" s="1645"/>
      <c r="CN2231"/>
      <c r="CO2231"/>
      <c r="CP2231"/>
      <c r="CQ2231"/>
      <c r="CR2231"/>
      <c r="CS2231" s="1060"/>
      <c r="CT2231" s="1060"/>
      <c r="CU2231" s="1060"/>
      <c r="CV2231" s="1060"/>
      <c r="CW2231" s="1060"/>
      <c r="CX2231" s="1060"/>
    </row>
    <row r="2232" spans="35:102" ht="15" customHeight="1" x14ac:dyDescent="0.3">
      <c r="AI2232" s="1996">
        <v>48459950600</v>
      </c>
      <c r="AJ2232" s="1997" t="s">
        <v>1959</v>
      </c>
      <c r="AK2232" s="1997">
        <v>58490</v>
      </c>
      <c r="AL2232" s="1998" t="s">
        <v>1729</v>
      </c>
      <c r="AM2232" s="1998">
        <v>11.3</v>
      </c>
      <c r="AN2232" s="1997" t="s">
        <v>192</v>
      </c>
      <c r="BX2232"/>
      <c r="BY2232"/>
      <c r="BZ2232"/>
      <c r="CA2232"/>
      <c r="CB2232"/>
      <c r="CD2232" s="1060"/>
      <c r="CE2232" s="1286"/>
      <c r="CF2232" s="1060"/>
      <c r="CG2232" s="1060"/>
      <c r="CH2232" s="1060"/>
      <c r="CK2232" s="1645"/>
      <c r="CL2232" s="1645"/>
      <c r="CM2232" s="1645"/>
      <c r="CN2232"/>
      <c r="CO2232"/>
      <c r="CP2232"/>
      <c r="CQ2232"/>
      <c r="CR2232"/>
      <c r="CS2232" s="1060"/>
      <c r="CT2232" s="1060"/>
      <c r="CU2232" s="1060"/>
      <c r="CV2232" s="1060"/>
      <c r="CW2232" s="1060"/>
      <c r="CX2232" s="1060"/>
    </row>
    <row r="2233" spans="35:102" ht="15" customHeight="1" x14ac:dyDescent="0.3">
      <c r="AI2233" s="1774">
        <v>48459950700</v>
      </c>
      <c r="AJ2233" s="1993" t="s">
        <v>1959</v>
      </c>
      <c r="AK2233" s="1993">
        <v>68264</v>
      </c>
      <c r="AL2233" s="1994" t="s">
        <v>1729</v>
      </c>
      <c r="AM2233" s="1994">
        <v>6.9</v>
      </c>
      <c r="AN2233" s="1993" t="s">
        <v>192</v>
      </c>
      <c r="BX2233"/>
      <c r="BY2233"/>
      <c r="BZ2233"/>
      <c r="CA2233"/>
      <c r="CB2233"/>
      <c r="CD2233" s="1060"/>
      <c r="CE2233" s="1286"/>
      <c r="CF2233" s="1060"/>
      <c r="CG2233" s="1060"/>
      <c r="CH2233" s="1060"/>
      <c r="CK2233" s="1645"/>
      <c r="CL2233" s="1645"/>
      <c r="CM2233" s="1645"/>
      <c r="CN2233"/>
      <c r="CO2233"/>
      <c r="CP2233"/>
      <c r="CQ2233"/>
      <c r="CR2233"/>
      <c r="CS2233" s="1060"/>
      <c r="CT2233" s="1060"/>
      <c r="CU2233" s="1060"/>
      <c r="CV2233" s="1060"/>
      <c r="CW2233" s="1060"/>
      <c r="CX2233" s="1060"/>
    </row>
    <row r="2234" spans="35:102" ht="15" customHeight="1" x14ac:dyDescent="0.3">
      <c r="AI2234" s="1996">
        <v>48467950100</v>
      </c>
      <c r="AJ2234" s="1997" t="s">
        <v>1963</v>
      </c>
      <c r="AK2234" s="1997">
        <v>46125</v>
      </c>
      <c r="AL2234" s="1998" t="s">
        <v>1727</v>
      </c>
      <c r="AM2234" s="1998">
        <v>14.1</v>
      </c>
      <c r="AN2234" s="1997" t="s">
        <v>192</v>
      </c>
      <c r="BX2234"/>
      <c r="BY2234"/>
      <c r="BZ2234"/>
      <c r="CA2234"/>
      <c r="CB2234"/>
      <c r="CD2234" s="1060"/>
      <c r="CE2234" s="1286"/>
      <c r="CF2234" s="1060"/>
      <c r="CG2234" s="1060"/>
      <c r="CH2234" s="1060"/>
      <c r="CK2234" s="1645"/>
      <c r="CL2234" s="1645"/>
      <c r="CM2234" s="1645"/>
      <c r="CN2234"/>
      <c r="CO2234"/>
      <c r="CP2234"/>
      <c r="CQ2234"/>
      <c r="CR2234"/>
      <c r="CS2234" s="1060"/>
      <c r="CT2234" s="1060"/>
      <c r="CU2234" s="1060"/>
      <c r="CV2234" s="1060"/>
      <c r="CW2234" s="1060"/>
      <c r="CX2234" s="1060"/>
    </row>
    <row r="2235" spans="35:102" ht="15" customHeight="1" x14ac:dyDescent="0.3">
      <c r="AI2235" s="1774">
        <v>48467950200</v>
      </c>
      <c r="AJ2235" s="1993" t="s">
        <v>1963</v>
      </c>
      <c r="AK2235" s="1993">
        <v>34554</v>
      </c>
      <c r="AL2235" s="1994" t="s">
        <v>1730</v>
      </c>
      <c r="AM2235" s="1994">
        <v>29.4</v>
      </c>
      <c r="AN2235" s="1993" t="s">
        <v>193</v>
      </c>
      <c r="BX2235"/>
      <c r="BY2235"/>
      <c r="BZ2235"/>
      <c r="CA2235"/>
      <c r="CB2235"/>
      <c r="CD2235" s="1060"/>
      <c r="CE2235" s="1286"/>
      <c r="CF2235" s="1060"/>
      <c r="CG2235" s="1060"/>
      <c r="CH2235" s="1060"/>
      <c r="CK2235" s="1645"/>
      <c r="CL2235" s="1645"/>
      <c r="CM2235" s="1645"/>
      <c r="CN2235"/>
      <c r="CO2235"/>
      <c r="CP2235"/>
      <c r="CQ2235"/>
      <c r="CR2235"/>
      <c r="CS2235" s="1060"/>
      <c r="CT2235" s="1060"/>
      <c r="CU2235" s="1060"/>
      <c r="CV2235" s="1060"/>
      <c r="CW2235" s="1060"/>
      <c r="CX2235" s="1060"/>
    </row>
    <row r="2236" spans="35:102" ht="15" customHeight="1" x14ac:dyDescent="0.3">
      <c r="AI2236" s="1996">
        <v>48467950300</v>
      </c>
      <c r="AJ2236" s="1997" t="s">
        <v>1963</v>
      </c>
      <c r="AK2236" s="1997">
        <v>49635</v>
      </c>
      <c r="AL2236" s="1998" t="s">
        <v>1727</v>
      </c>
      <c r="AM2236" s="1998">
        <v>12.4</v>
      </c>
      <c r="AN2236" s="1997" t="s">
        <v>192</v>
      </c>
      <c r="BX2236"/>
      <c r="BY2236"/>
      <c r="BZ2236"/>
      <c r="CA2236"/>
      <c r="CB2236"/>
      <c r="CD2236" s="1060"/>
      <c r="CE2236" s="1286"/>
      <c r="CF2236" s="1060"/>
      <c r="CG2236" s="1060"/>
      <c r="CH2236" s="1060"/>
      <c r="CK2236" s="1645"/>
      <c r="CL2236" s="1645"/>
      <c r="CM2236" s="1645"/>
      <c r="CN2236"/>
      <c r="CO2236"/>
      <c r="CP2236"/>
      <c r="CQ2236"/>
      <c r="CR2236"/>
      <c r="CS2236" s="1060"/>
      <c r="CT2236" s="1060"/>
      <c r="CU2236" s="1060"/>
      <c r="CV2236" s="1060"/>
      <c r="CW2236" s="1060"/>
      <c r="CX2236" s="1060"/>
    </row>
    <row r="2237" spans="35:102" ht="15" customHeight="1" x14ac:dyDescent="0.3">
      <c r="AI2237" s="1774">
        <v>48467950400</v>
      </c>
      <c r="AJ2237" s="1993" t="s">
        <v>1963</v>
      </c>
      <c r="AK2237" s="1993">
        <v>45867</v>
      </c>
      <c r="AL2237" s="1994" t="s">
        <v>1727</v>
      </c>
      <c r="AM2237" s="1994">
        <v>12.2</v>
      </c>
      <c r="AN2237" s="1993" t="s">
        <v>192</v>
      </c>
      <c r="BX2237"/>
      <c r="BY2237"/>
      <c r="BZ2237"/>
      <c r="CA2237"/>
      <c r="CB2237"/>
      <c r="CD2237" s="1060"/>
      <c r="CE2237" s="1286"/>
      <c r="CF2237" s="1060"/>
      <c r="CG2237" s="1060"/>
      <c r="CH2237" s="1060"/>
      <c r="CK2237" s="1645"/>
      <c r="CL2237" s="1645"/>
      <c r="CM2237" s="1645"/>
      <c r="CN2237"/>
      <c r="CO2237"/>
      <c r="CP2237"/>
      <c r="CQ2237"/>
      <c r="CR2237"/>
      <c r="CS2237" s="1060"/>
      <c r="CT2237" s="1060"/>
      <c r="CU2237" s="1060"/>
      <c r="CV2237" s="1060"/>
      <c r="CW2237" s="1060"/>
      <c r="CX2237" s="1060"/>
    </row>
    <row r="2238" spans="35:102" ht="15" customHeight="1" x14ac:dyDescent="0.3">
      <c r="AI2238" s="1996">
        <v>48467950500</v>
      </c>
      <c r="AJ2238" s="1997" t="s">
        <v>1963</v>
      </c>
      <c r="AK2238" s="1997">
        <v>42148</v>
      </c>
      <c r="AL2238" s="1998" t="s">
        <v>1728</v>
      </c>
      <c r="AM2238" s="1998">
        <v>21.7</v>
      </c>
      <c r="AN2238" s="1997" t="s">
        <v>193</v>
      </c>
      <c r="BX2238"/>
      <c r="BY2238"/>
      <c r="BZ2238"/>
      <c r="CA2238"/>
      <c r="CB2238"/>
      <c r="CD2238" s="1060"/>
      <c r="CE2238" s="1286"/>
      <c r="CF2238" s="1060"/>
      <c r="CG2238" s="1060"/>
      <c r="CH2238" s="1060"/>
      <c r="CK2238" s="1645"/>
      <c r="CL2238" s="1645"/>
      <c r="CM2238" s="1645"/>
      <c r="CN2238"/>
      <c r="CO2238"/>
      <c r="CP2238"/>
      <c r="CQ2238"/>
      <c r="CR2238"/>
      <c r="CS2238" s="1060"/>
      <c r="CT2238" s="1060"/>
      <c r="CU2238" s="1060"/>
      <c r="CV2238" s="1060"/>
      <c r="CW2238" s="1060"/>
      <c r="CX2238" s="1060"/>
    </row>
    <row r="2239" spans="35:102" ht="15" customHeight="1" x14ac:dyDescent="0.3">
      <c r="AI2239" s="1774">
        <v>48467950600</v>
      </c>
      <c r="AJ2239" s="1993" t="s">
        <v>1963</v>
      </c>
      <c r="AK2239" s="1993">
        <v>53214</v>
      </c>
      <c r="AL2239" s="1994" t="s">
        <v>1727</v>
      </c>
      <c r="AM2239" s="1994">
        <v>7.6</v>
      </c>
      <c r="AN2239" s="1993" t="s">
        <v>192</v>
      </c>
      <c r="BX2239"/>
      <c r="BY2239"/>
      <c r="BZ2239"/>
      <c r="CA2239"/>
      <c r="CB2239"/>
      <c r="CD2239" s="1060"/>
      <c r="CE2239" s="1286"/>
      <c r="CF2239" s="1060"/>
      <c r="CG2239" s="1060"/>
      <c r="CH2239" s="1060"/>
      <c r="CK2239" s="1645"/>
      <c r="CL2239" s="1645"/>
      <c r="CM2239" s="1645"/>
      <c r="CN2239"/>
      <c r="CO2239"/>
      <c r="CP2239"/>
      <c r="CQ2239"/>
      <c r="CR2239"/>
      <c r="CS2239" s="1060"/>
      <c r="CT2239" s="1060"/>
      <c r="CU2239" s="1060"/>
      <c r="CV2239" s="1060"/>
      <c r="CW2239" s="1060"/>
      <c r="CX2239" s="1060"/>
    </row>
    <row r="2240" spans="35:102" ht="15" customHeight="1" x14ac:dyDescent="0.3">
      <c r="AI2240" s="1996">
        <v>48467950700</v>
      </c>
      <c r="AJ2240" s="1997" t="s">
        <v>1963</v>
      </c>
      <c r="AK2240" s="1997">
        <v>45333</v>
      </c>
      <c r="AL2240" s="1998" t="s">
        <v>1727</v>
      </c>
      <c r="AM2240" s="1998">
        <v>12</v>
      </c>
      <c r="AN2240" s="1997" t="s">
        <v>192</v>
      </c>
      <c r="BX2240"/>
      <c r="BY2240"/>
      <c r="BZ2240"/>
      <c r="CA2240"/>
      <c r="CB2240"/>
      <c r="CD2240" s="1060"/>
      <c r="CE2240" s="1286"/>
      <c r="CF2240" s="1060"/>
      <c r="CG2240" s="1060"/>
      <c r="CH2240" s="1060"/>
      <c r="CK2240" s="1645"/>
      <c r="CL2240" s="1645"/>
      <c r="CM2240" s="1645"/>
      <c r="CN2240"/>
      <c r="CO2240"/>
      <c r="CP2240"/>
      <c r="CQ2240"/>
      <c r="CR2240"/>
      <c r="CS2240" s="1060"/>
      <c r="CT2240" s="1060"/>
      <c r="CU2240" s="1060"/>
      <c r="CV2240" s="1060"/>
      <c r="CW2240" s="1060"/>
      <c r="CX2240" s="1060"/>
    </row>
    <row r="2241" spans="35:102" ht="15" customHeight="1" x14ac:dyDescent="0.3">
      <c r="AI2241" s="1774">
        <v>48467950800</v>
      </c>
      <c r="AJ2241" s="1993" t="s">
        <v>1963</v>
      </c>
      <c r="AK2241" s="1993">
        <v>51750</v>
      </c>
      <c r="AL2241" s="1994" t="s">
        <v>1727</v>
      </c>
      <c r="AM2241" s="1994">
        <v>17.5</v>
      </c>
      <c r="AN2241" s="1993" t="s">
        <v>192</v>
      </c>
      <c r="BX2241"/>
      <c r="BY2241"/>
      <c r="BZ2241"/>
      <c r="CA2241"/>
      <c r="CB2241"/>
      <c r="CD2241" s="1060"/>
      <c r="CE2241" s="1286"/>
      <c r="CF2241" s="1060"/>
      <c r="CG2241" s="1060"/>
      <c r="CH2241" s="1060"/>
      <c r="CK2241" s="1645"/>
      <c r="CL2241" s="1645"/>
      <c r="CM2241" s="1645"/>
      <c r="CN2241"/>
      <c r="CO2241"/>
      <c r="CP2241"/>
      <c r="CQ2241"/>
      <c r="CR2241"/>
      <c r="CS2241" s="1060"/>
      <c r="CT2241" s="1060"/>
      <c r="CU2241" s="1060"/>
      <c r="CV2241" s="1060"/>
      <c r="CW2241" s="1060"/>
      <c r="CX2241" s="1060"/>
    </row>
    <row r="2242" spans="35:102" ht="15" customHeight="1" x14ac:dyDescent="0.3">
      <c r="AI2242" s="1996">
        <v>48467950900</v>
      </c>
      <c r="AJ2242" s="1997" t="s">
        <v>1963</v>
      </c>
      <c r="AK2242" s="1997">
        <v>52660</v>
      </c>
      <c r="AL2242" s="1998" t="s">
        <v>1727</v>
      </c>
      <c r="AM2242" s="1998">
        <v>12.7</v>
      </c>
      <c r="AN2242" s="1997" t="s">
        <v>192</v>
      </c>
      <c r="BX2242"/>
      <c r="BY2242"/>
      <c r="BZ2242"/>
      <c r="CA2242"/>
      <c r="CB2242"/>
      <c r="CD2242" s="1060"/>
      <c r="CE2242" s="1286"/>
      <c r="CF2242" s="1060"/>
      <c r="CG2242" s="1060"/>
      <c r="CH2242" s="1060"/>
      <c r="CK2242" s="1645"/>
      <c r="CL2242" s="1645"/>
      <c r="CM2242" s="1645"/>
      <c r="CN2242"/>
      <c r="CO2242"/>
      <c r="CP2242"/>
      <c r="CQ2242"/>
      <c r="CR2242"/>
      <c r="CS2242" s="1060"/>
      <c r="CT2242" s="1060"/>
      <c r="CU2242" s="1060"/>
      <c r="CV2242" s="1060"/>
      <c r="CW2242" s="1060"/>
      <c r="CX2242" s="1060"/>
    </row>
    <row r="2243" spans="35:102" ht="15" customHeight="1" x14ac:dyDescent="0.3">
      <c r="AI2243" s="1774">
        <v>48467951000</v>
      </c>
      <c r="AJ2243" s="1993" t="s">
        <v>1963</v>
      </c>
      <c r="AK2243" s="1993">
        <v>60208</v>
      </c>
      <c r="AL2243" s="1994" t="s">
        <v>1729</v>
      </c>
      <c r="AM2243" s="1994">
        <v>10.6</v>
      </c>
      <c r="AN2243" s="1993" t="s">
        <v>192</v>
      </c>
      <c r="BX2243"/>
      <c r="BY2243"/>
      <c r="BZ2243"/>
      <c r="CA2243"/>
      <c r="CB2243"/>
      <c r="CD2243" s="1060"/>
      <c r="CE2243" s="1286"/>
      <c r="CF2243" s="1060"/>
      <c r="CG2243" s="1060"/>
      <c r="CH2243" s="1060"/>
      <c r="CK2243" s="1645"/>
      <c r="CL2243" s="1645"/>
      <c r="CM2243" s="1645"/>
      <c r="CN2243"/>
      <c r="CO2243"/>
      <c r="CP2243"/>
      <c r="CQ2243"/>
      <c r="CR2243"/>
      <c r="CS2243" s="1060"/>
      <c r="CT2243" s="1060"/>
      <c r="CU2243" s="1060"/>
      <c r="CV2243" s="1060"/>
      <c r="CW2243" s="1060"/>
      <c r="CX2243" s="1060"/>
    </row>
    <row r="2244" spans="35:102" ht="15" customHeight="1" x14ac:dyDescent="0.3">
      <c r="AI2244" s="1996">
        <v>48499950100</v>
      </c>
      <c r="AJ2244" s="1997" t="s">
        <v>1979</v>
      </c>
      <c r="AK2244" s="1997">
        <v>38477</v>
      </c>
      <c r="AL2244" s="1998" t="s">
        <v>1728</v>
      </c>
      <c r="AM2244" s="1998">
        <v>19.5</v>
      </c>
      <c r="AN2244" s="1997" t="s">
        <v>192</v>
      </c>
      <c r="BX2244"/>
      <c r="BY2244"/>
      <c r="BZ2244"/>
      <c r="CA2244"/>
      <c r="CB2244"/>
      <c r="CD2244" s="1060"/>
      <c r="CE2244" s="1286"/>
      <c r="CF2244" s="1060"/>
      <c r="CG2244" s="1060"/>
      <c r="CH2244" s="1060"/>
      <c r="CK2244" s="1645"/>
      <c r="CL2244" s="1645"/>
      <c r="CM2244" s="1645"/>
      <c r="CN2244"/>
      <c r="CO2244"/>
      <c r="CP2244"/>
      <c r="CQ2244"/>
      <c r="CR2244"/>
      <c r="CS2244" s="1060"/>
      <c r="CT2244" s="1060"/>
      <c r="CU2244" s="1060"/>
      <c r="CV2244" s="1060"/>
      <c r="CW2244" s="1060"/>
      <c r="CX2244" s="1060"/>
    </row>
    <row r="2245" spans="35:102" ht="15" customHeight="1" x14ac:dyDescent="0.3">
      <c r="AI2245" s="1774">
        <v>48499950200</v>
      </c>
      <c r="AJ2245" s="1993" t="s">
        <v>1979</v>
      </c>
      <c r="AK2245" s="1993">
        <v>39415</v>
      </c>
      <c r="AL2245" s="1994" t="s">
        <v>1728</v>
      </c>
      <c r="AM2245" s="1994">
        <v>13.8</v>
      </c>
      <c r="AN2245" s="1993" t="s">
        <v>192</v>
      </c>
      <c r="BX2245"/>
      <c r="BY2245"/>
      <c r="BZ2245"/>
      <c r="CA2245"/>
      <c r="CB2245"/>
      <c r="CD2245" s="1060"/>
      <c r="CE2245" s="1286"/>
      <c r="CF2245" s="1060"/>
      <c r="CG2245" s="1060"/>
      <c r="CH2245" s="1060"/>
      <c r="CK2245" s="1645"/>
      <c r="CL2245" s="1645"/>
      <c r="CM2245" s="1645"/>
      <c r="CN2245"/>
      <c r="CO2245"/>
      <c r="CP2245"/>
      <c r="CQ2245"/>
      <c r="CR2245"/>
      <c r="CS2245" s="1060"/>
      <c r="CT2245" s="1060"/>
      <c r="CU2245" s="1060"/>
      <c r="CV2245" s="1060"/>
      <c r="CW2245" s="1060"/>
      <c r="CX2245" s="1060"/>
    </row>
    <row r="2246" spans="35:102" ht="15" customHeight="1" x14ac:dyDescent="0.3">
      <c r="AI2246" s="1996">
        <v>48499950301</v>
      </c>
      <c r="AJ2246" s="1997" t="s">
        <v>1979</v>
      </c>
      <c r="AK2246" s="1997">
        <v>48625</v>
      </c>
      <c r="AL2246" s="1998" t="s">
        <v>1727</v>
      </c>
      <c r="AM2246" s="1998">
        <v>10.7</v>
      </c>
      <c r="AN2246" s="1997" t="s">
        <v>192</v>
      </c>
      <c r="BX2246"/>
      <c r="BY2246"/>
      <c r="BZ2246"/>
      <c r="CA2246"/>
      <c r="CB2246"/>
      <c r="CD2246" s="1060"/>
      <c r="CE2246" s="1286"/>
      <c r="CF2246" s="1060"/>
      <c r="CG2246" s="1060"/>
      <c r="CH2246" s="1060"/>
      <c r="CK2246" s="1645"/>
      <c r="CL2246" s="1645"/>
      <c r="CM2246" s="1645"/>
      <c r="CN2246"/>
      <c r="CO2246"/>
      <c r="CP2246"/>
      <c r="CQ2246"/>
      <c r="CR2246"/>
      <c r="CS2246" s="1060"/>
      <c r="CT2246" s="1060"/>
      <c r="CU2246" s="1060"/>
      <c r="CV2246" s="1060"/>
      <c r="CW2246" s="1060"/>
      <c r="CX2246" s="1060"/>
    </row>
    <row r="2247" spans="35:102" ht="15" customHeight="1" x14ac:dyDescent="0.3">
      <c r="AI2247" s="1774">
        <v>48499950302</v>
      </c>
      <c r="AJ2247" s="1993" t="s">
        <v>1979</v>
      </c>
      <c r="AK2247" s="1993">
        <v>53564</v>
      </c>
      <c r="AL2247" s="1994" t="s">
        <v>1727</v>
      </c>
      <c r="AM2247" s="1994">
        <v>11.3</v>
      </c>
      <c r="AN2247" s="1993" t="s">
        <v>192</v>
      </c>
      <c r="BX2247"/>
      <c r="BY2247"/>
      <c r="BZ2247"/>
      <c r="CA2247"/>
      <c r="CB2247"/>
      <c r="CD2247" s="1060"/>
      <c r="CE2247" s="1286"/>
      <c r="CF2247" s="1060"/>
      <c r="CG2247" s="1060"/>
      <c r="CH2247" s="1060"/>
      <c r="CK2247" s="1645"/>
      <c r="CL2247" s="1645"/>
      <c r="CM2247" s="1645"/>
      <c r="CN2247"/>
      <c r="CO2247"/>
      <c r="CP2247"/>
      <c r="CQ2247"/>
      <c r="CR2247"/>
      <c r="CS2247" s="1060"/>
      <c r="CT2247" s="1060"/>
      <c r="CU2247" s="1060"/>
      <c r="CV2247" s="1060"/>
      <c r="CW2247" s="1060"/>
      <c r="CX2247" s="1060"/>
    </row>
    <row r="2248" spans="35:102" ht="15" customHeight="1" x14ac:dyDescent="0.3">
      <c r="AI2248" s="1996">
        <v>48499950400</v>
      </c>
      <c r="AJ2248" s="1997" t="s">
        <v>1979</v>
      </c>
      <c r="AK2248" s="1997">
        <v>51352</v>
      </c>
      <c r="AL2248" s="1998" t="s">
        <v>1727</v>
      </c>
      <c r="AM2248" s="1998">
        <v>13.7</v>
      </c>
      <c r="AN2248" s="1997" t="s">
        <v>192</v>
      </c>
      <c r="BX2248"/>
      <c r="BY2248"/>
      <c r="BZ2248"/>
      <c r="CA2248"/>
      <c r="CB2248"/>
      <c r="CD2248" s="1060"/>
      <c r="CE2248" s="1286"/>
      <c r="CF2248" s="1060"/>
      <c r="CG2248" s="1060"/>
      <c r="CH2248" s="1060"/>
      <c r="CK2248" s="1645"/>
      <c r="CL2248" s="1645"/>
      <c r="CM2248" s="1645"/>
      <c r="CN2248"/>
      <c r="CO2248"/>
      <c r="CP2248"/>
      <c r="CQ2248"/>
      <c r="CR2248"/>
      <c r="CS2248" s="1060"/>
      <c r="CT2248" s="1060"/>
      <c r="CU2248" s="1060"/>
      <c r="CV2248" s="1060"/>
      <c r="CW2248" s="1060"/>
      <c r="CX2248" s="1060"/>
    </row>
    <row r="2249" spans="35:102" ht="15" customHeight="1" x14ac:dyDescent="0.3">
      <c r="AI2249" s="1774">
        <v>48499950500</v>
      </c>
      <c r="AJ2249" s="1993" t="s">
        <v>1979</v>
      </c>
      <c r="AK2249" s="1993">
        <v>44635</v>
      </c>
      <c r="AL2249" s="1994" t="s">
        <v>1728</v>
      </c>
      <c r="AM2249" s="1994">
        <v>12.6</v>
      </c>
      <c r="AN2249" s="1993" t="s">
        <v>192</v>
      </c>
      <c r="BX2249"/>
      <c r="BY2249"/>
      <c r="BZ2249"/>
      <c r="CA2249"/>
      <c r="CB2249"/>
      <c r="CD2249" s="1060"/>
      <c r="CE2249" s="1286"/>
      <c r="CF2249" s="1060"/>
      <c r="CG2249" s="1060"/>
      <c r="CH2249" s="1060"/>
      <c r="CK2249" s="1645"/>
      <c r="CL2249" s="1645"/>
      <c r="CM2249" s="1645"/>
      <c r="CN2249"/>
      <c r="CO2249"/>
      <c r="CP2249"/>
      <c r="CQ2249"/>
      <c r="CR2249"/>
      <c r="CS2249" s="1060"/>
      <c r="CT2249" s="1060"/>
      <c r="CU2249" s="1060"/>
      <c r="CV2249" s="1060"/>
      <c r="CW2249" s="1060"/>
      <c r="CX2249" s="1060"/>
    </row>
    <row r="2250" spans="35:102" ht="15" customHeight="1" x14ac:dyDescent="0.3">
      <c r="AI2250" s="1996">
        <v>48499950601</v>
      </c>
      <c r="AJ2250" s="1997" t="s">
        <v>1979</v>
      </c>
      <c r="AK2250" s="1997">
        <v>44076</v>
      </c>
      <c r="AL2250" s="1998" t="s">
        <v>1728</v>
      </c>
      <c r="AM2250" s="1998">
        <v>20</v>
      </c>
      <c r="AN2250" s="1997" t="s">
        <v>193</v>
      </c>
      <c r="BX2250"/>
      <c r="BY2250"/>
      <c r="BZ2250"/>
      <c r="CA2250"/>
      <c r="CB2250"/>
      <c r="CD2250" s="1060"/>
      <c r="CE2250" s="1286"/>
      <c r="CF2250" s="1060"/>
      <c r="CG2250" s="1060"/>
      <c r="CH2250" s="1060"/>
      <c r="CK2250" s="1645"/>
      <c r="CL2250" s="1645"/>
      <c r="CM2250" s="1645"/>
      <c r="CN2250"/>
      <c r="CO2250"/>
      <c r="CP2250"/>
      <c r="CQ2250"/>
      <c r="CR2250"/>
      <c r="CS2250" s="1060"/>
      <c r="CT2250" s="1060"/>
      <c r="CU2250" s="1060"/>
      <c r="CV2250" s="1060"/>
      <c r="CW2250" s="1060"/>
      <c r="CX2250" s="1060"/>
    </row>
    <row r="2251" spans="35:102" ht="15" customHeight="1" x14ac:dyDescent="0.3">
      <c r="AI2251" s="1774">
        <v>48499950602</v>
      </c>
      <c r="AJ2251" s="1993" t="s">
        <v>1979</v>
      </c>
      <c r="AK2251" s="1993">
        <v>55321</v>
      </c>
      <c r="AL2251" s="1994" t="s">
        <v>1729</v>
      </c>
      <c r="AM2251" s="1994">
        <v>3.3</v>
      </c>
      <c r="AN2251" s="1993" t="s">
        <v>192</v>
      </c>
      <c r="BX2251"/>
      <c r="BY2251"/>
      <c r="BZ2251"/>
      <c r="CA2251"/>
      <c r="CB2251"/>
      <c r="CD2251" s="1060"/>
      <c r="CE2251" s="1286"/>
      <c r="CF2251" s="1060"/>
      <c r="CG2251" s="1060"/>
      <c r="CH2251" s="1060"/>
      <c r="CK2251" s="1645"/>
      <c r="CL2251" s="1645"/>
      <c r="CM2251" s="1645"/>
      <c r="CN2251"/>
      <c r="CO2251"/>
      <c r="CP2251"/>
      <c r="CQ2251"/>
      <c r="CR2251"/>
      <c r="CS2251" s="1060"/>
      <c r="CT2251" s="1060"/>
      <c r="CU2251" s="1060"/>
      <c r="CV2251" s="1060"/>
      <c r="CW2251" s="1060"/>
      <c r="CX2251" s="1060"/>
    </row>
    <row r="2252" spans="35:102" ht="15" customHeight="1" x14ac:dyDescent="0.3">
      <c r="AI2252" s="1996">
        <v>48499950700</v>
      </c>
      <c r="AJ2252" s="1997" t="s">
        <v>1979</v>
      </c>
      <c r="AK2252" s="1997">
        <v>53467</v>
      </c>
      <c r="AL2252" s="1998" t="s">
        <v>1727</v>
      </c>
      <c r="AM2252" s="1998">
        <v>13.4</v>
      </c>
      <c r="AN2252" s="1997" t="s">
        <v>192</v>
      </c>
      <c r="BX2252"/>
      <c r="BY2252"/>
      <c r="BZ2252"/>
      <c r="CA2252"/>
      <c r="CB2252"/>
      <c r="CD2252" s="1060"/>
      <c r="CE2252" s="1286"/>
      <c r="CF2252" s="1060"/>
      <c r="CG2252" s="1060"/>
      <c r="CH2252" s="1060"/>
      <c r="CK2252" s="1645"/>
      <c r="CL2252" s="1645"/>
      <c r="CM2252" s="1645"/>
      <c r="CN2252"/>
      <c r="CO2252"/>
      <c r="CP2252"/>
      <c r="CQ2252"/>
      <c r="CR2252"/>
      <c r="CS2252" s="1060"/>
      <c r="CT2252" s="1060"/>
      <c r="CU2252" s="1060"/>
      <c r="CV2252" s="1060"/>
      <c r="CW2252" s="1060"/>
      <c r="CX2252" s="1060"/>
    </row>
    <row r="2253" spans="35:102" ht="15" customHeight="1" x14ac:dyDescent="0.3">
      <c r="AI2253" s="1774">
        <v>48499950800</v>
      </c>
      <c r="AJ2253" s="1993" t="s">
        <v>1979</v>
      </c>
      <c r="AK2253" s="1993">
        <v>44176</v>
      </c>
      <c r="AL2253" s="1994" t="s">
        <v>1728</v>
      </c>
      <c r="AM2253" s="1994">
        <v>14.9</v>
      </c>
      <c r="AN2253" s="1993" t="s">
        <v>192</v>
      </c>
      <c r="BX2253"/>
      <c r="BY2253"/>
      <c r="BZ2253"/>
      <c r="CA2253"/>
      <c r="CB2253"/>
      <c r="CD2253" s="1060"/>
      <c r="CE2253" s="1286"/>
      <c r="CF2253" s="1060"/>
      <c r="CG2253" s="1060"/>
      <c r="CH2253" s="1060"/>
      <c r="CK2253" s="1645"/>
      <c r="CL2253" s="1645"/>
      <c r="CM2253" s="1645"/>
      <c r="CN2253"/>
      <c r="CO2253"/>
      <c r="CP2253"/>
      <c r="CQ2253"/>
      <c r="CR2253"/>
      <c r="CS2253" s="1060"/>
      <c r="CT2253" s="1060"/>
      <c r="CU2253" s="1060"/>
      <c r="CV2253" s="1060"/>
      <c r="CW2253" s="1060"/>
      <c r="CX2253" s="1060"/>
    </row>
    <row r="2254" spans="35:102" ht="15" customHeight="1" x14ac:dyDescent="0.3">
      <c r="AI2254" s="1996">
        <v>48005000101</v>
      </c>
      <c r="AJ2254" s="1997" t="s">
        <v>1732</v>
      </c>
      <c r="AK2254" s="1997">
        <v>52361</v>
      </c>
      <c r="AL2254" s="1998" t="s">
        <v>1727</v>
      </c>
      <c r="AM2254" s="1998">
        <v>25</v>
      </c>
      <c r="AN2254" s="1997" t="s">
        <v>193</v>
      </c>
      <c r="BX2254"/>
      <c r="BY2254"/>
      <c r="BZ2254"/>
      <c r="CA2254"/>
      <c r="CB2254"/>
      <c r="CD2254" s="1060"/>
      <c r="CE2254" s="1286"/>
      <c r="CF2254" s="1060"/>
      <c r="CG2254" s="1060"/>
      <c r="CH2254" s="1060"/>
      <c r="CK2254" s="1645"/>
      <c r="CL2254" s="1645"/>
      <c r="CM2254" s="1645"/>
      <c r="CN2254"/>
      <c r="CO2254"/>
      <c r="CP2254"/>
      <c r="CQ2254"/>
      <c r="CR2254"/>
      <c r="CS2254" s="1060"/>
      <c r="CT2254" s="1060"/>
      <c r="CU2254" s="1060"/>
      <c r="CV2254" s="1060"/>
      <c r="CW2254" s="1060"/>
      <c r="CX2254" s="1060"/>
    </row>
    <row r="2255" spans="35:102" ht="15" customHeight="1" x14ac:dyDescent="0.3">
      <c r="AI2255" s="1774">
        <v>48005000102</v>
      </c>
      <c r="AJ2255" s="1993" t="s">
        <v>1732</v>
      </c>
      <c r="AK2255" s="1993">
        <v>53997</v>
      </c>
      <c r="AL2255" s="1994" t="s">
        <v>1727</v>
      </c>
      <c r="AM2255" s="1994">
        <v>8.6</v>
      </c>
      <c r="AN2255" s="1993" t="s">
        <v>192</v>
      </c>
      <c r="BX2255"/>
      <c r="BY2255"/>
      <c r="BZ2255"/>
      <c r="CA2255"/>
      <c r="CB2255"/>
      <c r="CD2255" s="1060"/>
      <c r="CE2255" s="1286"/>
      <c r="CF2255" s="1060"/>
      <c r="CG2255" s="1060"/>
      <c r="CH2255" s="1060"/>
      <c r="CK2255" s="1645"/>
      <c r="CL2255" s="1645"/>
      <c r="CM2255" s="1645"/>
      <c r="CN2255"/>
      <c r="CO2255"/>
      <c r="CP2255"/>
      <c r="CQ2255"/>
      <c r="CR2255"/>
      <c r="CS2255" s="1060"/>
      <c r="CT2255" s="1060"/>
      <c r="CU2255" s="1060"/>
      <c r="CV2255" s="1060"/>
      <c r="CW2255" s="1060"/>
      <c r="CX2255" s="1060"/>
    </row>
    <row r="2256" spans="35:102" ht="15" customHeight="1" x14ac:dyDescent="0.3">
      <c r="AI2256" s="1996">
        <v>48005000200</v>
      </c>
      <c r="AJ2256" s="1997" t="s">
        <v>1732</v>
      </c>
      <c r="AK2256" s="1997">
        <v>45507</v>
      </c>
      <c r="AL2256" s="1998" t="s">
        <v>1727</v>
      </c>
      <c r="AM2256" s="1998">
        <v>21.8</v>
      </c>
      <c r="AN2256" s="1997" t="s">
        <v>193</v>
      </c>
      <c r="BX2256"/>
      <c r="BY2256"/>
      <c r="BZ2256"/>
      <c r="CA2256"/>
      <c r="CB2256"/>
      <c r="CD2256" s="1060"/>
      <c r="CE2256" s="1286"/>
      <c r="CF2256" s="1060"/>
      <c r="CG2256" s="1060"/>
      <c r="CH2256" s="1060"/>
      <c r="CK2256" s="1645"/>
      <c r="CL2256" s="1645"/>
      <c r="CM2256" s="1645"/>
      <c r="CN2256"/>
      <c r="CO2256"/>
      <c r="CP2256"/>
      <c r="CQ2256"/>
      <c r="CR2256"/>
      <c r="CS2256" s="1060"/>
      <c r="CT2256" s="1060"/>
      <c r="CU2256" s="1060"/>
      <c r="CV2256" s="1060"/>
      <c r="CW2256" s="1060"/>
      <c r="CX2256" s="1060"/>
    </row>
    <row r="2257" spans="35:102" ht="15" customHeight="1" x14ac:dyDescent="0.3">
      <c r="AI2257" s="1774">
        <v>48005000301</v>
      </c>
      <c r="AJ2257" s="1993" t="s">
        <v>1732</v>
      </c>
      <c r="AK2257" s="1993">
        <v>54613</v>
      </c>
      <c r="AL2257" s="1994" t="s">
        <v>1729</v>
      </c>
      <c r="AM2257" s="1994">
        <v>13.6</v>
      </c>
      <c r="AN2257" s="1993" t="s">
        <v>192</v>
      </c>
      <c r="BX2257"/>
      <c r="BY2257"/>
      <c r="BZ2257"/>
      <c r="CA2257"/>
      <c r="CB2257"/>
      <c r="CD2257" s="1060"/>
      <c r="CE2257" s="1286"/>
      <c r="CF2257" s="1060"/>
      <c r="CG2257" s="1060"/>
      <c r="CH2257" s="1060"/>
      <c r="CK2257" s="1645"/>
      <c r="CL2257" s="1645"/>
      <c r="CM2257" s="1645"/>
      <c r="CN2257"/>
      <c r="CO2257"/>
      <c r="CP2257"/>
      <c r="CQ2257"/>
      <c r="CR2257"/>
      <c r="CS2257" s="1060"/>
      <c r="CT2257" s="1060"/>
      <c r="CU2257" s="1060"/>
      <c r="CV2257" s="1060"/>
      <c r="CW2257" s="1060"/>
      <c r="CX2257" s="1060"/>
    </row>
    <row r="2258" spans="35:102" ht="15" customHeight="1" x14ac:dyDescent="0.3">
      <c r="AI2258" s="1996">
        <v>48005000302</v>
      </c>
      <c r="AJ2258" s="1997" t="s">
        <v>1732</v>
      </c>
      <c r="AK2258" s="1997">
        <v>53906</v>
      </c>
      <c r="AL2258" s="1998" t="s">
        <v>1727</v>
      </c>
      <c r="AM2258" s="1998">
        <v>17.8</v>
      </c>
      <c r="AN2258" s="1997" t="s">
        <v>192</v>
      </c>
      <c r="BX2258"/>
      <c r="BY2258"/>
      <c r="BZ2258"/>
      <c r="CA2258"/>
      <c r="CB2258"/>
      <c r="CD2258" s="1060"/>
      <c r="CE2258" s="1286"/>
      <c r="CF2258" s="1060"/>
      <c r="CG2258" s="1060"/>
      <c r="CH2258" s="1060"/>
      <c r="CK2258" s="1645"/>
      <c r="CL2258" s="1645"/>
      <c r="CM2258" s="1645"/>
      <c r="CN2258"/>
      <c r="CO2258"/>
      <c r="CP2258"/>
      <c r="CQ2258"/>
      <c r="CR2258"/>
      <c r="CS2258" s="1060"/>
      <c r="CT2258" s="1060"/>
      <c r="CU2258" s="1060"/>
      <c r="CV2258" s="1060"/>
      <c r="CW2258" s="1060"/>
      <c r="CX2258" s="1060"/>
    </row>
    <row r="2259" spans="35:102" ht="15" customHeight="1" x14ac:dyDescent="0.3">
      <c r="AI2259" s="1774">
        <v>48005000400</v>
      </c>
      <c r="AJ2259" s="1993" t="s">
        <v>1732</v>
      </c>
      <c r="AK2259" s="1993">
        <v>30521</v>
      </c>
      <c r="AL2259" s="1994" t="s">
        <v>1730</v>
      </c>
      <c r="AM2259" s="1994">
        <v>25.7</v>
      </c>
      <c r="AN2259" s="1993" t="s">
        <v>193</v>
      </c>
      <c r="BX2259"/>
      <c r="BY2259"/>
      <c r="BZ2259"/>
      <c r="CA2259"/>
      <c r="CB2259"/>
      <c r="CD2259" s="1060"/>
      <c r="CE2259" s="1286"/>
      <c r="CF2259" s="1060"/>
      <c r="CG2259" s="1060"/>
      <c r="CH2259" s="1060"/>
      <c r="CK2259" s="1645"/>
      <c r="CL2259" s="1645"/>
      <c r="CM2259" s="1645"/>
      <c r="CN2259"/>
      <c r="CO2259"/>
      <c r="CP2259"/>
      <c r="CQ2259"/>
      <c r="CR2259"/>
      <c r="CS2259" s="1060"/>
      <c r="CT2259" s="1060"/>
      <c r="CU2259" s="1060"/>
      <c r="CV2259" s="1060"/>
      <c r="CW2259" s="1060"/>
      <c r="CX2259" s="1060"/>
    </row>
    <row r="2260" spans="35:102" ht="15" customHeight="1" x14ac:dyDescent="0.3">
      <c r="AI2260" s="1996">
        <v>48005000500</v>
      </c>
      <c r="AJ2260" s="1997" t="s">
        <v>1732</v>
      </c>
      <c r="AK2260" s="1997">
        <v>23198</v>
      </c>
      <c r="AL2260" s="1998" t="s">
        <v>1730</v>
      </c>
      <c r="AM2260" s="1998">
        <v>33.700000000000003</v>
      </c>
      <c r="AN2260" s="1997" t="s">
        <v>193</v>
      </c>
      <c r="BX2260"/>
      <c r="BY2260"/>
      <c r="BZ2260"/>
      <c r="CA2260"/>
      <c r="CB2260"/>
      <c r="CD2260" s="1060"/>
      <c r="CE2260" s="1286"/>
      <c r="CF2260" s="1060"/>
      <c r="CG2260" s="1060"/>
      <c r="CH2260" s="1060"/>
      <c r="CK2260" s="1645"/>
      <c r="CL2260" s="1645"/>
      <c r="CM2260" s="1645"/>
      <c r="CN2260"/>
      <c r="CO2260"/>
      <c r="CP2260"/>
      <c r="CQ2260"/>
      <c r="CR2260"/>
      <c r="CS2260" s="1060"/>
      <c r="CT2260" s="1060"/>
      <c r="CU2260" s="1060"/>
      <c r="CV2260" s="1060"/>
      <c r="CW2260" s="1060"/>
      <c r="CX2260" s="1060"/>
    </row>
    <row r="2261" spans="35:102" ht="15" customHeight="1" x14ac:dyDescent="0.3">
      <c r="AI2261" s="1774">
        <v>48005000600</v>
      </c>
      <c r="AJ2261" s="1993" t="s">
        <v>1732</v>
      </c>
      <c r="AK2261" s="1993">
        <v>36536</v>
      </c>
      <c r="AL2261" s="1994" t="s">
        <v>1728</v>
      </c>
      <c r="AM2261" s="1994">
        <v>23.6</v>
      </c>
      <c r="AN2261" s="1993" t="s">
        <v>193</v>
      </c>
      <c r="BX2261"/>
      <c r="BY2261"/>
      <c r="BZ2261"/>
      <c r="CA2261"/>
      <c r="CB2261"/>
      <c r="CD2261" s="1060"/>
      <c r="CE2261" s="1286"/>
      <c r="CF2261" s="1060"/>
      <c r="CG2261" s="1060"/>
      <c r="CH2261" s="1060"/>
      <c r="CK2261" s="1645"/>
      <c r="CL2261" s="1645"/>
      <c r="CM2261" s="1645"/>
      <c r="CN2261"/>
      <c r="CO2261"/>
      <c r="CP2261"/>
      <c r="CQ2261"/>
      <c r="CR2261"/>
      <c r="CS2261" s="1060"/>
      <c r="CT2261" s="1060"/>
      <c r="CU2261" s="1060"/>
      <c r="CV2261" s="1060"/>
      <c r="CW2261" s="1060"/>
      <c r="CX2261" s="1060"/>
    </row>
    <row r="2262" spans="35:102" ht="15" customHeight="1" x14ac:dyDescent="0.3">
      <c r="AI2262" s="1996">
        <v>48005000700</v>
      </c>
      <c r="AJ2262" s="1997" t="s">
        <v>1732</v>
      </c>
      <c r="AK2262" s="1997">
        <v>32059</v>
      </c>
      <c r="AL2262" s="1998" t="s">
        <v>1730</v>
      </c>
      <c r="AM2262" s="1998">
        <v>49.3</v>
      </c>
      <c r="AN2262" s="1997" t="s">
        <v>193</v>
      </c>
      <c r="BX2262"/>
      <c r="BY2262"/>
      <c r="BZ2262"/>
      <c r="CA2262"/>
      <c r="CB2262"/>
      <c r="CD2262" s="1060"/>
      <c r="CE2262" s="1286"/>
      <c r="CF2262" s="1060"/>
      <c r="CG2262" s="1060"/>
      <c r="CH2262" s="1060"/>
      <c r="CK2262" s="1645"/>
      <c r="CL2262" s="1645"/>
      <c r="CM2262" s="1645"/>
      <c r="CN2262"/>
      <c r="CO2262"/>
      <c r="CP2262"/>
      <c r="CQ2262"/>
      <c r="CR2262"/>
      <c r="CS2262" s="1060"/>
      <c r="CT2262" s="1060"/>
      <c r="CU2262" s="1060"/>
      <c r="CV2262" s="1060"/>
      <c r="CW2262" s="1060"/>
      <c r="CX2262" s="1060"/>
    </row>
    <row r="2263" spans="35:102" ht="15" customHeight="1" x14ac:dyDescent="0.3">
      <c r="AI2263" s="1774">
        <v>48005000800</v>
      </c>
      <c r="AJ2263" s="1993" t="s">
        <v>1732</v>
      </c>
      <c r="AK2263" s="1993">
        <v>51775</v>
      </c>
      <c r="AL2263" s="1994" t="s">
        <v>1727</v>
      </c>
      <c r="AM2263" s="1994">
        <v>11.3</v>
      </c>
      <c r="AN2263" s="1993" t="s">
        <v>192</v>
      </c>
      <c r="BX2263"/>
      <c r="BY2263"/>
      <c r="BZ2263"/>
      <c r="CA2263"/>
      <c r="CB2263"/>
      <c r="CD2263" s="1060"/>
      <c r="CE2263" s="1286"/>
      <c r="CF2263" s="1060"/>
      <c r="CG2263" s="1060"/>
      <c r="CH2263" s="1060"/>
      <c r="CK2263" s="1645"/>
      <c r="CL2263" s="1645"/>
      <c r="CM2263" s="1645"/>
      <c r="CN2263"/>
      <c r="CO2263"/>
      <c r="CP2263"/>
      <c r="CQ2263"/>
      <c r="CR2263"/>
      <c r="CS2263" s="1060"/>
      <c r="CT2263" s="1060"/>
      <c r="CU2263" s="1060"/>
      <c r="CV2263" s="1060"/>
      <c r="CW2263" s="1060"/>
      <c r="CX2263" s="1060"/>
    </row>
    <row r="2264" spans="35:102" ht="15" customHeight="1" x14ac:dyDescent="0.3">
      <c r="AI2264" s="1996">
        <v>48005000901</v>
      </c>
      <c r="AJ2264" s="1997" t="s">
        <v>1732</v>
      </c>
      <c r="AK2264" s="1997">
        <v>55355</v>
      </c>
      <c r="AL2264" s="1998" t="s">
        <v>1729</v>
      </c>
      <c r="AM2264" s="1998">
        <v>7.8</v>
      </c>
      <c r="AN2264" s="1997" t="s">
        <v>192</v>
      </c>
      <c r="BX2264"/>
      <c r="BY2264"/>
      <c r="BZ2264"/>
      <c r="CA2264"/>
      <c r="CB2264"/>
      <c r="CD2264" s="1060"/>
      <c r="CE2264" s="1286"/>
      <c r="CF2264" s="1060"/>
      <c r="CG2264" s="1060"/>
      <c r="CH2264" s="1060"/>
      <c r="CK2264" s="1645"/>
      <c r="CL2264" s="1645"/>
      <c r="CM2264" s="1645"/>
      <c r="CN2264"/>
      <c r="CO2264"/>
      <c r="CP2264"/>
      <c r="CQ2264"/>
      <c r="CR2264"/>
      <c r="CS2264" s="1060"/>
      <c r="CT2264" s="1060"/>
      <c r="CU2264" s="1060"/>
      <c r="CV2264" s="1060"/>
      <c r="CW2264" s="1060"/>
      <c r="CX2264" s="1060"/>
    </row>
    <row r="2265" spans="35:102" ht="15" customHeight="1" x14ac:dyDescent="0.3">
      <c r="AI2265" s="1774">
        <v>48005000902</v>
      </c>
      <c r="AJ2265" s="1993" t="s">
        <v>1732</v>
      </c>
      <c r="AK2265" s="1993">
        <v>63526</v>
      </c>
      <c r="AL2265" s="1994" t="s">
        <v>1729</v>
      </c>
      <c r="AM2265" s="1994">
        <v>11</v>
      </c>
      <c r="AN2265" s="1993" t="s">
        <v>192</v>
      </c>
      <c r="BX2265"/>
      <c r="BY2265"/>
      <c r="BZ2265"/>
      <c r="CA2265"/>
      <c r="CB2265"/>
      <c r="CD2265" s="1060"/>
      <c r="CE2265" s="1286"/>
      <c r="CF2265" s="1060"/>
      <c r="CG2265" s="1060"/>
      <c r="CH2265" s="1060"/>
      <c r="CK2265" s="1645"/>
      <c r="CL2265" s="1645"/>
      <c r="CM2265" s="1645"/>
      <c r="CN2265"/>
      <c r="CO2265"/>
      <c r="CP2265"/>
      <c r="CQ2265"/>
      <c r="CR2265"/>
      <c r="CS2265" s="1060"/>
      <c r="CT2265" s="1060"/>
      <c r="CU2265" s="1060"/>
      <c r="CV2265" s="1060"/>
      <c r="CW2265" s="1060"/>
      <c r="CX2265" s="1060"/>
    </row>
    <row r="2266" spans="35:102" ht="15" customHeight="1" x14ac:dyDescent="0.3">
      <c r="AI2266" s="1996">
        <v>48005001001</v>
      </c>
      <c r="AJ2266" s="1997" t="s">
        <v>1732</v>
      </c>
      <c r="AK2266" s="1997">
        <v>37105</v>
      </c>
      <c r="AL2266" s="1998" t="s">
        <v>1728</v>
      </c>
      <c r="AM2266" s="1998">
        <v>28.9</v>
      </c>
      <c r="AN2266" s="1997" t="s">
        <v>193</v>
      </c>
      <c r="BX2266"/>
      <c r="BY2266"/>
      <c r="BZ2266"/>
      <c r="CA2266"/>
      <c r="CB2266"/>
      <c r="CD2266" s="1060"/>
      <c r="CE2266" s="1286"/>
      <c r="CF2266" s="1060"/>
      <c r="CG2266" s="1060"/>
      <c r="CH2266" s="1060"/>
      <c r="CK2266" s="1645"/>
      <c r="CL2266" s="1645"/>
      <c r="CM2266" s="1645"/>
      <c r="CN2266"/>
      <c r="CO2266"/>
      <c r="CP2266"/>
      <c r="CQ2266"/>
      <c r="CR2266"/>
      <c r="CS2266" s="1060"/>
      <c r="CT2266" s="1060"/>
      <c r="CU2266" s="1060"/>
      <c r="CV2266" s="1060"/>
      <c r="CW2266" s="1060"/>
      <c r="CX2266" s="1060"/>
    </row>
    <row r="2267" spans="35:102" ht="15" customHeight="1" x14ac:dyDescent="0.3">
      <c r="AI2267" s="1774">
        <v>48005001002</v>
      </c>
      <c r="AJ2267" s="1993" t="s">
        <v>1732</v>
      </c>
      <c r="AK2267" s="1993">
        <v>47875</v>
      </c>
      <c r="AL2267" s="1994" t="s">
        <v>1727</v>
      </c>
      <c r="AM2267" s="1994">
        <v>14.8</v>
      </c>
      <c r="AN2267" s="1993" t="s">
        <v>192</v>
      </c>
      <c r="BX2267"/>
      <c r="BY2267"/>
      <c r="BZ2267"/>
      <c r="CA2267"/>
      <c r="CB2267"/>
      <c r="CD2267" s="1060"/>
      <c r="CE2267" s="1286"/>
      <c r="CF2267" s="1060"/>
      <c r="CG2267" s="1060"/>
      <c r="CH2267" s="1060"/>
      <c r="CK2267" s="1645"/>
      <c r="CL2267" s="1645"/>
      <c r="CM2267" s="1645"/>
      <c r="CN2267"/>
      <c r="CO2267"/>
      <c r="CP2267"/>
      <c r="CQ2267"/>
      <c r="CR2267"/>
      <c r="CS2267" s="1060"/>
      <c r="CT2267" s="1060"/>
      <c r="CU2267" s="1060"/>
      <c r="CV2267" s="1060"/>
      <c r="CW2267" s="1060"/>
      <c r="CX2267" s="1060"/>
    </row>
    <row r="2268" spans="35:102" ht="15" customHeight="1" x14ac:dyDescent="0.3">
      <c r="AI2268" s="1996">
        <v>48005001100</v>
      </c>
      <c r="AJ2268" s="1997" t="s">
        <v>1732</v>
      </c>
      <c r="AK2268" s="1997">
        <v>65021</v>
      </c>
      <c r="AL2268" s="1998" t="s">
        <v>1729</v>
      </c>
      <c r="AM2268" s="1998">
        <v>12.4</v>
      </c>
      <c r="AN2268" s="1997" t="s">
        <v>192</v>
      </c>
      <c r="BX2268"/>
      <c r="BY2268"/>
      <c r="BZ2268"/>
      <c r="CA2268"/>
      <c r="CB2268"/>
      <c r="CD2268" s="1060"/>
      <c r="CE2268" s="1286"/>
      <c r="CF2268" s="1060"/>
      <c r="CG2268" s="1060"/>
      <c r="CH2268" s="1060"/>
      <c r="CK2268" s="1645"/>
      <c r="CL2268" s="1645"/>
      <c r="CM2268" s="1645"/>
      <c r="CN2268"/>
      <c r="CO2268"/>
      <c r="CP2268"/>
      <c r="CQ2268"/>
      <c r="CR2268"/>
      <c r="CS2268" s="1060"/>
      <c r="CT2268" s="1060"/>
      <c r="CU2268" s="1060"/>
      <c r="CV2268" s="1060"/>
      <c r="CW2268" s="1060"/>
      <c r="CX2268" s="1060"/>
    </row>
    <row r="2269" spans="35:102" ht="15" customHeight="1" x14ac:dyDescent="0.3">
      <c r="AI2269" s="1774">
        <v>48005001200</v>
      </c>
      <c r="AJ2269" s="1993" t="s">
        <v>1732</v>
      </c>
      <c r="AK2269" s="1993">
        <v>36875</v>
      </c>
      <c r="AL2269" s="1994" t="s">
        <v>1728</v>
      </c>
      <c r="AM2269" s="1994">
        <v>16.7</v>
      </c>
      <c r="AN2269" s="1993" t="s">
        <v>192</v>
      </c>
      <c r="BX2269"/>
      <c r="BY2269"/>
      <c r="BZ2269"/>
      <c r="CA2269"/>
      <c r="CB2269"/>
      <c r="CD2269" s="1060"/>
      <c r="CE2269" s="1286"/>
      <c r="CF2269" s="1060"/>
      <c r="CG2269" s="1060"/>
      <c r="CH2269" s="1060"/>
      <c r="CK2269" s="1645"/>
      <c r="CL2269" s="1645"/>
      <c r="CM2269" s="1645"/>
      <c r="CN2269"/>
      <c r="CO2269"/>
      <c r="CP2269"/>
      <c r="CQ2269"/>
      <c r="CR2269"/>
      <c r="CS2269" s="1060"/>
      <c r="CT2269" s="1060"/>
      <c r="CU2269" s="1060"/>
      <c r="CV2269" s="1060"/>
      <c r="CW2269" s="1060"/>
      <c r="CX2269" s="1060"/>
    </row>
    <row r="2270" spans="35:102" ht="15" customHeight="1" x14ac:dyDescent="0.3">
      <c r="AI2270" s="1996">
        <v>48005001300</v>
      </c>
      <c r="AJ2270" s="1997" t="s">
        <v>1732</v>
      </c>
      <c r="AK2270" s="1997">
        <v>42466</v>
      </c>
      <c r="AL2270" s="1998" t="s">
        <v>1728</v>
      </c>
      <c r="AM2270" s="1998">
        <v>14.3</v>
      </c>
      <c r="AN2270" s="1997" t="s">
        <v>192</v>
      </c>
      <c r="BX2270"/>
      <c r="BY2270"/>
      <c r="BZ2270"/>
      <c r="CA2270"/>
      <c r="CB2270"/>
      <c r="CD2270" s="1060"/>
      <c r="CE2270" s="1286"/>
      <c r="CF2270" s="1060"/>
      <c r="CG2270" s="1060"/>
      <c r="CH2270" s="1060"/>
      <c r="CK2270" s="1645"/>
      <c r="CL2270" s="1645"/>
      <c r="CM2270" s="1645"/>
      <c r="CN2270"/>
      <c r="CO2270"/>
      <c r="CP2270"/>
      <c r="CQ2270"/>
      <c r="CR2270"/>
      <c r="CS2270" s="1060"/>
      <c r="CT2270" s="1060"/>
      <c r="CU2270" s="1060"/>
      <c r="CV2270" s="1060"/>
      <c r="CW2270" s="1060"/>
      <c r="CX2270" s="1060"/>
    </row>
    <row r="2271" spans="35:102" ht="15" customHeight="1" x14ac:dyDescent="0.3">
      <c r="AI2271" s="1774">
        <v>48199030100</v>
      </c>
      <c r="AJ2271" s="1993" t="s">
        <v>1829</v>
      </c>
      <c r="AK2271" s="1993">
        <v>45349</v>
      </c>
      <c r="AL2271" s="1994" t="s">
        <v>1727</v>
      </c>
      <c r="AM2271" s="1994">
        <v>9.1999999999999993</v>
      </c>
      <c r="AN2271" s="1993" t="s">
        <v>192</v>
      </c>
      <c r="BX2271"/>
      <c r="BY2271"/>
      <c r="BZ2271"/>
      <c r="CA2271"/>
      <c r="CB2271"/>
      <c r="CD2271" s="1060"/>
      <c r="CE2271" s="1286"/>
      <c r="CF2271" s="1060"/>
      <c r="CG2271" s="1060"/>
      <c r="CH2271" s="1060"/>
      <c r="CK2271" s="1645"/>
      <c r="CL2271" s="1645"/>
      <c r="CM2271" s="1645"/>
      <c r="CN2271"/>
      <c r="CO2271"/>
      <c r="CP2271"/>
      <c r="CQ2271"/>
      <c r="CR2271"/>
      <c r="CS2271" s="1060"/>
      <c r="CT2271" s="1060"/>
      <c r="CU2271" s="1060"/>
      <c r="CV2271" s="1060"/>
      <c r="CW2271" s="1060"/>
      <c r="CX2271" s="1060"/>
    </row>
    <row r="2272" spans="35:102" ht="15" customHeight="1" x14ac:dyDescent="0.3">
      <c r="AI2272" s="1996">
        <v>48199030200</v>
      </c>
      <c r="AJ2272" s="1997" t="s">
        <v>1829</v>
      </c>
      <c r="AK2272" s="1997">
        <v>71106</v>
      </c>
      <c r="AL2272" s="1998" t="s">
        <v>1729</v>
      </c>
      <c r="AM2272" s="1998">
        <v>5.9</v>
      </c>
      <c r="AN2272" s="1997" t="s">
        <v>192</v>
      </c>
      <c r="BX2272"/>
      <c r="BY2272"/>
      <c r="BZ2272"/>
      <c r="CA2272"/>
      <c r="CB2272"/>
      <c r="CD2272" s="1060"/>
      <c r="CE2272" s="1286"/>
      <c r="CF2272" s="1060"/>
      <c r="CG2272" s="1060"/>
      <c r="CH2272" s="1060"/>
      <c r="CK2272" s="1645"/>
      <c r="CL2272" s="1645"/>
      <c r="CM2272" s="1645"/>
      <c r="CN2272"/>
      <c r="CO2272"/>
      <c r="CP2272"/>
      <c r="CQ2272"/>
      <c r="CR2272"/>
      <c r="CS2272" s="1060"/>
      <c r="CT2272" s="1060"/>
      <c r="CU2272" s="1060"/>
      <c r="CV2272" s="1060"/>
      <c r="CW2272" s="1060"/>
      <c r="CX2272" s="1060"/>
    </row>
    <row r="2273" spans="35:102" ht="15" customHeight="1" x14ac:dyDescent="0.3">
      <c r="AI2273" s="1774">
        <v>48199030300</v>
      </c>
      <c r="AJ2273" s="1993" t="s">
        <v>1829</v>
      </c>
      <c r="AK2273" s="1993">
        <v>62468</v>
      </c>
      <c r="AL2273" s="1994" t="s">
        <v>1729</v>
      </c>
      <c r="AM2273" s="1994">
        <v>12.2</v>
      </c>
      <c r="AN2273" s="1993" t="s">
        <v>192</v>
      </c>
      <c r="BX2273"/>
      <c r="BY2273"/>
      <c r="BZ2273"/>
      <c r="CA2273"/>
      <c r="CB2273"/>
      <c r="CD2273" s="1060"/>
      <c r="CE2273" s="1286"/>
      <c r="CF2273" s="1060"/>
      <c r="CG2273" s="1060"/>
      <c r="CH2273" s="1060"/>
      <c r="CK2273" s="1645"/>
      <c r="CL2273" s="1645"/>
      <c r="CM2273" s="1645"/>
      <c r="CN2273"/>
      <c r="CO2273"/>
      <c r="CP2273"/>
      <c r="CQ2273"/>
      <c r="CR2273"/>
      <c r="CS2273" s="1060"/>
      <c r="CT2273" s="1060"/>
      <c r="CU2273" s="1060"/>
      <c r="CV2273" s="1060"/>
      <c r="CW2273" s="1060"/>
      <c r="CX2273" s="1060"/>
    </row>
    <row r="2274" spans="35:102" ht="15" customHeight="1" x14ac:dyDescent="0.3">
      <c r="AI2274" s="1996">
        <v>48199030400</v>
      </c>
      <c r="AJ2274" s="1997" t="s">
        <v>1829</v>
      </c>
      <c r="AK2274" s="1997">
        <v>49044</v>
      </c>
      <c r="AL2274" s="1998" t="s">
        <v>1727</v>
      </c>
      <c r="AM2274" s="1998">
        <v>14.3</v>
      </c>
      <c r="AN2274" s="1997" t="s">
        <v>192</v>
      </c>
      <c r="BX2274"/>
      <c r="BY2274"/>
      <c r="BZ2274"/>
      <c r="CA2274"/>
      <c r="CB2274"/>
      <c r="CD2274" s="1060"/>
      <c r="CE2274" s="1286"/>
      <c r="CF2274" s="1060"/>
      <c r="CG2274" s="1060"/>
      <c r="CH2274" s="1060"/>
      <c r="CK2274" s="1645"/>
      <c r="CL2274" s="1645"/>
      <c r="CM2274" s="1645"/>
      <c r="CN2274"/>
      <c r="CO2274"/>
      <c r="CP2274"/>
      <c r="CQ2274"/>
      <c r="CR2274"/>
      <c r="CS2274" s="1060"/>
      <c r="CT2274" s="1060"/>
      <c r="CU2274" s="1060"/>
      <c r="CV2274" s="1060"/>
      <c r="CW2274" s="1060"/>
      <c r="CX2274" s="1060"/>
    </row>
    <row r="2275" spans="35:102" ht="15" customHeight="1" x14ac:dyDescent="0.3">
      <c r="AI2275" s="1774">
        <v>48199030501</v>
      </c>
      <c r="AJ2275" s="1993" t="s">
        <v>1829</v>
      </c>
      <c r="AK2275" s="1993">
        <v>71645</v>
      </c>
      <c r="AL2275" s="1994" t="s">
        <v>1729</v>
      </c>
      <c r="AM2275" s="1994">
        <v>9.8000000000000007</v>
      </c>
      <c r="AN2275" s="1993" t="s">
        <v>192</v>
      </c>
      <c r="BX2275"/>
      <c r="BY2275"/>
      <c r="BZ2275"/>
      <c r="CA2275"/>
      <c r="CB2275"/>
      <c r="CD2275" s="1060"/>
      <c r="CE2275" s="1286"/>
      <c r="CF2275" s="1060"/>
      <c r="CG2275" s="1060"/>
      <c r="CH2275" s="1060"/>
      <c r="CK2275" s="1645"/>
      <c r="CL2275" s="1645"/>
      <c r="CM2275" s="1645"/>
      <c r="CN2275"/>
      <c r="CO2275"/>
      <c r="CP2275"/>
      <c r="CQ2275"/>
      <c r="CR2275"/>
      <c r="CS2275" s="1060"/>
      <c r="CT2275" s="1060"/>
      <c r="CU2275" s="1060"/>
      <c r="CV2275" s="1060"/>
      <c r="CW2275" s="1060"/>
      <c r="CX2275" s="1060"/>
    </row>
    <row r="2276" spans="35:102" ht="15" customHeight="1" x14ac:dyDescent="0.3">
      <c r="AI2276" s="1996">
        <v>48199030502</v>
      </c>
      <c r="AJ2276" s="1997" t="s">
        <v>1829</v>
      </c>
      <c r="AK2276" s="1997">
        <v>65653</v>
      </c>
      <c r="AL2276" s="1998" t="s">
        <v>1729</v>
      </c>
      <c r="AM2276" s="1998">
        <v>6.6</v>
      </c>
      <c r="AN2276" s="1997" t="s">
        <v>192</v>
      </c>
      <c r="BX2276"/>
      <c r="BY2276"/>
      <c r="BZ2276"/>
      <c r="CA2276"/>
      <c r="CB2276"/>
      <c r="CD2276" s="1060"/>
      <c r="CE2276" s="1286"/>
      <c r="CF2276" s="1060"/>
      <c r="CG2276" s="1060"/>
      <c r="CH2276" s="1060"/>
      <c r="CK2276" s="1645"/>
      <c r="CL2276" s="1645"/>
      <c r="CM2276" s="1645"/>
      <c r="CN2276"/>
      <c r="CO2276"/>
      <c r="CP2276"/>
      <c r="CQ2276"/>
      <c r="CR2276"/>
      <c r="CS2276" s="1060"/>
      <c r="CT2276" s="1060"/>
      <c r="CU2276" s="1060"/>
      <c r="CV2276" s="1060"/>
      <c r="CW2276" s="1060"/>
      <c r="CX2276" s="1060"/>
    </row>
    <row r="2277" spans="35:102" ht="15" customHeight="1" x14ac:dyDescent="0.3">
      <c r="AI2277" s="1774">
        <v>48199030600</v>
      </c>
      <c r="AJ2277" s="1993" t="s">
        <v>1829</v>
      </c>
      <c r="AK2277" s="1993">
        <v>53654</v>
      </c>
      <c r="AL2277" s="1994" t="s">
        <v>1727</v>
      </c>
      <c r="AM2277" s="1994">
        <v>8.1999999999999993</v>
      </c>
      <c r="AN2277" s="1993" t="s">
        <v>192</v>
      </c>
      <c r="BX2277"/>
      <c r="BY2277"/>
      <c r="BZ2277"/>
      <c r="CA2277"/>
      <c r="CB2277"/>
      <c r="CD2277" s="1060"/>
      <c r="CE2277" s="1286"/>
      <c r="CF2277" s="1060"/>
      <c r="CG2277" s="1060"/>
      <c r="CH2277" s="1060"/>
      <c r="CK2277" s="1645"/>
      <c r="CL2277" s="1645"/>
      <c r="CM2277" s="1645"/>
      <c r="CN2277"/>
      <c r="CO2277"/>
      <c r="CP2277"/>
      <c r="CQ2277"/>
      <c r="CR2277"/>
      <c r="CS2277" s="1060"/>
      <c r="CT2277" s="1060"/>
      <c r="CU2277" s="1060"/>
      <c r="CV2277" s="1060"/>
      <c r="CW2277" s="1060"/>
      <c r="CX2277" s="1060"/>
    </row>
    <row r="2278" spans="35:102" ht="15" customHeight="1" x14ac:dyDescent="0.3">
      <c r="AI2278" s="1996">
        <v>48199030700</v>
      </c>
      <c r="AJ2278" s="1997" t="s">
        <v>1829</v>
      </c>
      <c r="AK2278" s="1997">
        <v>35297</v>
      </c>
      <c r="AL2278" s="1998" t="s">
        <v>1728</v>
      </c>
      <c r="AM2278" s="1998">
        <v>20.3</v>
      </c>
      <c r="AN2278" s="1997" t="s">
        <v>193</v>
      </c>
      <c r="BX2278"/>
      <c r="BY2278"/>
      <c r="BZ2278"/>
      <c r="CA2278"/>
      <c r="CB2278"/>
      <c r="CD2278" s="1060"/>
      <c r="CE2278" s="1286"/>
      <c r="CF2278" s="1060"/>
      <c r="CG2278" s="1060"/>
      <c r="CH2278" s="1060"/>
      <c r="CK2278" s="1645"/>
      <c r="CL2278" s="1645"/>
      <c r="CM2278" s="1645"/>
      <c r="CN2278"/>
      <c r="CO2278"/>
      <c r="CP2278"/>
      <c r="CQ2278"/>
      <c r="CR2278"/>
      <c r="CS2278" s="1060"/>
      <c r="CT2278" s="1060"/>
      <c r="CU2278" s="1060"/>
      <c r="CV2278" s="1060"/>
      <c r="CW2278" s="1060"/>
      <c r="CX2278" s="1060"/>
    </row>
    <row r="2279" spans="35:102" ht="15" customHeight="1" x14ac:dyDescent="0.3">
      <c r="AI2279" s="1774">
        <v>48199030800</v>
      </c>
      <c r="AJ2279" s="1993" t="s">
        <v>1829</v>
      </c>
      <c r="AK2279" s="1993">
        <v>33465</v>
      </c>
      <c r="AL2279" s="1994" t="s">
        <v>1730</v>
      </c>
      <c r="AM2279" s="1994">
        <v>35.5</v>
      </c>
      <c r="AN2279" s="1993" t="s">
        <v>193</v>
      </c>
      <c r="BX2279"/>
      <c r="BY2279"/>
      <c r="BZ2279"/>
      <c r="CA2279"/>
      <c r="CB2279"/>
      <c r="CD2279" s="1060"/>
      <c r="CE2279" s="1286"/>
      <c r="CF2279" s="1060"/>
      <c r="CG2279" s="1060"/>
      <c r="CH2279" s="1060"/>
      <c r="CK2279" s="1645"/>
      <c r="CL2279" s="1645"/>
      <c r="CM2279" s="1645"/>
      <c r="CN2279"/>
      <c r="CO2279"/>
      <c r="CP2279"/>
      <c r="CQ2279"/>
      <c r="CR2279"/>
      <c r="CS2279" s="1060"/>
      <c r="CT2279" s="1060"/>
      <c r="CU2279" s="1060"/>
      <c r="CV2279" s="1060"/>
      <c r="CW2279" s="1060"/>
      <c r="CX2279" s="1060"/>
    </row>
    <row r="2280" spans="35:102" ht="15" customHeight="1" x14ac:dyDescent="0.3">
      <c r="AI2280" s="1996">
        <v>48199030900</v>
      </c>
      <c r="AJ2280" s="1997" t="s">
        <v>1829</v>
      </c>
      <c r="AK2280" s="1997">
        <v>53598</v>
      </c>
      <c r="AL2280" s="1998" t="s">
        <v>1727</v>
      </c>
      <c r="AM2280" s="1998">
        <v>10.8</v>
      </c>
      <c r="AN2280" s="1997" t="s">
        <v>192</v>
      </c>
      <c r="BX2280"/>
      <c r="BY2280"/>
      <c r="BZ2280"/>
      <c r="CA2280"/>
      <c r="CB2280"/>
      <c r="CD2280" s="1060"/>
      <c r="CE2280" s="1286"/>
      <c r="CF2280" s="1060"/>
      <c r="CG2280" s="1060"/>
      <c r="CH2280" s="1060"/>
      <c r="CK2280" s="1645"/>
      <c r="CL2280" s="1645"/>
      <c r="CM2280" s="1645"/>
      <c r="CN2280"/>
      <c r="CO2280"/>
      <c r="CP2280"/>
      <c r="CQ2280"/>
      <c r="CR2280"/>
      <c r="CS2280" s="1060"/>
      <c r="CT2280" s="1060"/>
      <c r="CU2280" s="1060"/>
      <c r="CV2280" s="1060"/>
      <c r="CW2280" s="1060"/>
      <c r="CX2280" s="1060"/>
    </row>
    <row r="2281" spans="35:102" ht="15" customHeight="1" x14ac:dyDescent="0.3">
      <c r="AI2281" s="1774">
        <v>48199031000</v>
      </c>
      <c r="AJ2281" s="1993" t="s">
        <v>1829</v>
      </c>
      <c r="AK2281" s="1993">
        <v>59961</v>
      </c>
      <c r="AL2281" s="1994" t="s">
        <v>1729</v>
      </c>
      <c r="AM2281" s="1994">
        <v>9.3000000000000007</v>
      </c>
      <c r="AN2281" s="1993" t="s">
        <v>192</v>
      </c>
      <c r="BX2281"/>
      <c r="BY2281"/>
      <c r="BZ2281"/>
      <c r="CA2281"/>
      <c r="CB2281"/>
      <c r="CD2281" s="1060"/>
      <c r="CE2281" s="1286"/>
      <c r="CF2281" s="1060"/>
      <c r="CG2281" s="1060"/>
      <c r="CH2281" s="1060"/>
      <c r="CK2281" s="1645"/>
      <c r="CL2281" s="1645"/>
      <c r="CM2281" s="1645"/>
      <c r="CN2281"/>
      <c r="CO2281"/>
      <c r="CP2281"/>
      <c r="CQ2281"/>
      <c r="CR2281"/>
      <c r="CS2281" s="1060"/>
      <c r="CT2281" s="1060"/>
      <c r="CU2281" s="1060"/>
      <c r="CV2281" s="1060"/>
      <c r="CW2281" s="1060"/>
      <c r="CX2281" s="1060"/>
    </row>
    <row r="2282" spans="35:102" ht="15" customHeight="1" x14ac:dyDescent="0.3">
      <c r="AI2282" s="1996">
        <v>48225950100</v>
      </c>
      <c r="AJ2282" s="1997" t="s">
        <v>1842</v>
      </c>
      <c r="AK2282" s="1997">
        <v>38294</v>
      </c>
      <c r="AL2282" s="1998" t="s">
        <v>1728</v>
      </c>
      <c r="AM2282" s="1998">
        <v>21.1</v>
      </c>
      <c r="AN2282" s="1997" t="s">
        <v>193</v>
      </c>
      <c r="BX2282"/>
      <c r="BY2282"/>
      <c r="BZ2282"/>
      <c r="CA2282"/>
      <c r="CB2282"/>
      <c r="CD2282" s="1060"/>
      <c r="CE2282" s="1286"/>
      <c r="CF2282" s="1060"/>
      <c r="CG2282" s="1060"/>
      <c r="CH2282" s="1060"/>
      <c r="CK2282" s="1645"/>
      <c r="CL2282" s="1645"/>
      <c r="CM2282" s="1645"/>
      <c r="CN2282"/>
      <c r="CO2282"/>
      <c r="CP2282"/>
      <c r="CQ2282"/>
      <c r="CR2282"/>
      <c r="CS2282" s="1060"/>
      <c r="CT2282" s="1060"/>
      <c r="CU2282" s="1060"/>
      <c r="CV2282" s="1060"/>
      <c r="CW2282" s="1060"/>
      <c r="CX2282" s="1060"/>
    </row>
    <row r="2283" spans="35:102" ht="15" customHeight="1" x14ac:dyDescent="0.3">
      <c r="AI2283" s="1774">
        <v>48225950200</v>
      </c>
      <c r="AJ2283" s="1993" t="s">
        <v>1842</v>
      </c>
      <c r="AK2283" s="1993">
        <v>38380</v>
      </c>
      <c r="AL2283" s="1994" t="s">
        <v>1728</v>
      </c>
      <c r="AM2283" s="1994">
        <v>13.5</v>
      </c>
      <c r="AN2283" s="1993" t="s">
        <v>192</v>
      </c>
      <c r="BX2283"/>
      <c r="BY2283"/>
      <c r="BZ2283"/>
      <c r="CA2283"/>
      <c r="CB2283"/>
      <c r="CD2283" s="1060"/>
      <c r="CE2283" s="1286"/>
      <c r="CF2283" s="1060"/>
      <c r="CG2283" s="1060"/>
      <c r="CH2283" s="1060"/>
      <c r="CK2283" s="1645"/>
      <c r="CL2283" s="1645"/>
      <c r="CM2283" s="1645"/>
      <c r="CN2283"/>
      <c r="CO2283"/>
      <c r="CP2283"/>
      <c r="CQ2283"/>
      <c r="CR2283"/>
      <c r="CS2283" s="1060"/>
      <c r="CT2283" s="1060"/>
      <c r="CU2283" s="1060"/>
      <c r="CV2283" s="1060"/>
      <c r="CW2283" s="1060"/>
      <c r="CX2283" s="1060"/>
    </row>
    <row r="2284" spans="35:102" ht="15" customHeight="1" x14ac:dyDescent="0.3">
      <c r="AI2284" s="1996">
        <v>48225950300</v>
      </c>
      <c r="AJ2284" s="1997" t="s">
        <v>1842</v>
      </c>
      <c r="AK2284" s="1997">
        <v>25641</v>
      </c>
      <c r="AL2284" s="1998" t="s">
        <v>1730</v>
      </c>
      <c r="AM2284" s="1998">
        <v>42.3</v>
      </c>
      <c r="AN2284" s="1997" t="s">
        <v>193</v>
      </c>
      <c r="BX2284"/>
      <c r="BY2284"/>
      <c r="BZ2284"/>
      <c r="CA2284"/>
      <c r="CB2284"/>
      <c r="CD2284" s="1060"/>
      <c r="CE2284" s="1286"/>
      <c r="CF2284" s="1060"/>
      <c r="CG2284" s="1060"/>
      <c r="CH2284" s="1060"/>
      <c r="CK2284" s="1645"/>
      <c r="CL2284" s="1645"/>
      <c r="CM2284" s="1645"/>
      <c r="CN2284"/>
      <c r="CO2284"/>
      <c r="CP2284"/>
      <c r="CQ2284"/>
      <c r="CR2284"/>
      <c r="CS2284" s="1060"/>
      <c r="CT2284" s="1060"/>
      <c r="CU2284" s="1060"/>
      <c r="CV2284" s="1060"/>
      <c r="CW2284" s="1060"/>
      <c r="CX2284" s="1060"/>
    </row>
    <row r="2285" spans="35:102" ht="15" customHeight="1" x14ac:dyDescent="0.3">
      <c r="AI2285" s="1774">
        <v>48225950400</v>
      </c>
      <c r="AJ2285" s="1993" t="s">
        <v>1842</v>
      </c>
      <c r="AK2285" s="1993">
        <v>22729</v>
      </c>
      <c r="AL2285" s="1994" t="s">
        <v>1730</v>
      </c>
      <c r="AM2285" s="1994">
        <v>38.4</v>
      </c>
      <c r="AN2285" s="1993" t="s">
        <v>193</v>
      </c>
      <c r="BX2285"/>
      <c r="BY2285"/>
      <c r="BZ2285"/>
      <c r="CA2285"/>
      <c r="CB2285"/>
      <c r="CD2285" s="1060"/>
      <c r="CE2285" s="1286"/>
      <c r="CF2285" s="1060"/>
      <c r="CG2285" s="1060"/>
      <c r="CH2285" s="1060"/>
      <c r="CK2285" s="1645"/>
      <c r="CL2285" s="1645"/>
      <c r="CM2285" s="1645"/>
      <c r="CN2285"/>
      <c r="CO2285"/>
      <c r="CP2285"/>
      <c r="CQ2285"/>
      <c r="CR2285"/>
      <c r="CS2285" s="1060"/>
      <c r="CT2285" s="1060"/>
      <c r="CU2285" s="1060"/>
      <c r="CV2285" s="1060"/>
      <c r="CW2285" s="1060"/>
      <c r="CX2285" s="1060"/>
    </row>
    <row r="2286" spans="35:102" ht="15" customHeight="1" x14ac:dyDescent="0.3">
      <c r="AI2286" s="1996">
        <v>48225950500</v>
      </c>
      <c r="AJ2286" s="1997" t="s">
        <v>1842</v>
      </c>
      <c r="AK2286" s="1997">
        <v>34977</v>
      </c>
      <c r="AL2286" s="1998" t="s">
        <v>1728</v>
      </c>
      <c r="AM2286" s="1998">
        <v>17.3</v>
      </c>
      <c r="AN2286" s="1997" t="s">
        <v>192</v>
      </c>
      <c r="BX2286"/>
      <c r="BY2286"/>
      <c r="BZ2286"/>
      <c r="CA2286"/>
      <c r="CB2286"/>
      <c r="CD2286" s="1060"/>
      <c r="CE2286" s="1286"/>
      <c r="CF2286" s="1060"/>
      <c r="CG2286" s="1060"/>
      <c r="CH2286" s="1060"/>
      <c r="CK2286" s="1645"/>
      <c r="CL2286" s="1645"/>
      <c r="CM2286" s="1645"/>
      <c r="CN2286"/>
      <c r="CO2286"/>
      <c r="CP2286"/>
      <c r="CQ2286"/>
      <c r="CR2286"/>
      <c r="CS2286" s="1060"/>
      <c r="CT2286" s="1060"/>
      <c r="CU2286" s="1060"/>
      <c r="CV2286" s="1060"/>
      <c r="CW2286" s="1060"/>
      <c r="CX2286" s="1060"/>
    </row>
    <row r="2287" spans="35:102" ht="15" customHeight="1" x14ac:dyDescent="0.3">
      <c r="AI2287" s="1774">
        <v>48225950600</v>
      </c>
      <c r="AJ2287" s="1993" t="s">
        <v>1842</v>
      </c>
      <c r="AK2287" s="1993">
        <v>25767</v>
      </c>
      <c r="AL2287" s="1994" t="s">
        <v>1730</v>
      </c>
      <c r="AM2287" s="1994">
        <v>30.3</v>
      </c>
      <c r="AN2287" s="1993" t="s">
        <v>193</v>
      </c>
      <c r="BX2287"/>
      <c r="BY2287"/>
      <c r="BZ2287"/>
      <c r="CA2287"/>
      <c r="CB2287"/>
      <c r="CD2287" s="1060"/>
      <c r="CE2287" s="1286"/>
      <c r="CF2287" s="1060"/>
      <c r="CG2287" s="1060"/>
      <c r="CH2287" s="1060"/>
      <c r="CK2287" s="1645"/>
      <c r="CL2287" s="1645"/>
      <c r="CM2287" s="1645"/>
      <c r="CN2287"/>
      <c r="CO2287"/>
      <c r="CP2287"/>
      <c r="CQ2287"/>
      <c r="CR2287"/>
      <c r="CS2287" s="1060"/>
      <c r="CT2287" s="1060"/>
      <c r="CU2287" s="1060"/>
      <c r="CV2287" s="1060"/>
      <c r="CW2287" s="1060"/>
      <c r="CX2287" s="1060"/>
    </row>
    <row r="2288" spans="35:102" ht="15" customHeight="1" x14ac:dyDescent="0.3">
      <c r="AI2288" s="1996">
        <v>48225950700</v>
      </c>
      <c r="AJ2288" s="1997" t="s">
        <v>1842</v>
      </c>
      <c r="AK2288" s="1997">
        <v>54573</v>
      </c>
      <c r="AL2288" s="1998" t="s">
        <v>1729</v>
      </c>
      <c r="AM2288" s="1998">
        <v>11.9</v>
      </c>
      <c r="AN2288" s="1997" t="s">
        <v>192</v>
      </c>
      <c r="BX2288"/>
      <c r="BY2288"/>
      <c r="BZ2288"/>
      <c r="CA2288"/>
      <c r="CB2288"/>
      <c r="CD2288" s="1060"/>
      <c r="CE2288" s="1286"/>
      <c r="CF2288" s="1060"/>
      <c r="CG2288" s="1060"/>
      <c r="CH2288" s="1060"/>
      <c r="CK2288" s="1645"/>
      <c r="CL2288" s="1645"/>
      <c r="CM2288" s="1645"/>
      <c r="CN2288"/>
      <c r="CO2288"/>
      <c r="CP2288"/>
      <c r="CQ2288"/>
      <c r="CR2288"/>
      <c r="CS2288" s="1060"/>
      <c r="CT2288" s="1060"/>
      <c r="CU2288" s="1060"/>
      <c r="CV2288" s="1060"/>
      <c r="CW2288" s="1060"/>
      <c r="CX2288" s="1060"/>
    </row>
    <row r="2289" spans="35:102" ht="15" customHeight="1" x14ac:dyDescent="0.3">
      <c r="AI2289" s="1774">
        <v>48241950100</v>
      </c>
      <c r="AJ2289" s="1993" t="s">
        <v>1850</v>
      </c>
      <c r="AK2289" s="1993">
        <v>67692</v>
      </c>
      <c r="AL2289" s="1994" t="s">
        <v>1729</v>
      </c>
      <c r="AM2289" s="1994">
        <v>11.3</v>
      </c>
      <c r="AN2289" s="1993" t="s">
        <v>192</v>
      </c>
      <c r="BX2289"/>
      <c r="BY2289"/>
      <c r="BZ2289"/>
      <c r="CA2289"/>
      <c r="CB2289"/>
      <c r="CD2289" s="1060"/>
      <c r="CE2289" s="1286"/>
      <c r="CF2289" s="1060"/>
      <c r="CG2289" s="1060"/>
      <c r="CH2289" s="1060"/>
      <c r="CK2289" s="1645"/>
      <c r="CL2289" s="1645"/>
      <c r="CM2289" s="1645"/>
      <c r="CN2289"/>
      <c r="CO2289"/>
      <c r="CP2289"/>
      <c r="CQ2289"/>
      <c r="CR2289"/>
      <c r="CS2289" s="1060"/>
      <c r="CT2289" s="1060"/>
      <c r="CU2289" s="1060"/>
      <c r="CV2289" s="1060"/>
      <c r="CW2289" s="1060"/>
      <c r="CX2289" s="1060"/>
    </row>
    <row r="2290" spans="35:102" ht="15" customHeight="1" x14ac:dyDescent="0.3">
      <c r="AI2290" s="1996">
        <v>48241950200</v>
      </c>
      <c r="AJ2290" s="1997" t="s">
        <v>1850</v>
      </c>
      <c r="AK2290" s="1997">
        <v>35737</v>
      </c>
      <c r="AL2290" s="1998" t="s">
        <v>1728</v>
      </c>
      <c r="AM2290" s="1998">
        <v>15.8</v>
      </c>
      <c r="AN2290" s="1997" t="s">
        <v>192</v>
      </c>
      <c r="BX2290"/>
      <c r="BY2290"/>
      <c r="BZ2290"/>
      <c r="CA2290"/>
      <c r="CB2290"/>
      <c r="CD2290" s="1060"/>
      <c r="CE2290" s="1286"/>
      <c r="CF2290" s="1060"/>
      <c r="CG2290" s="1060"/>
      <c r="CH2290" s="1060"/>
      <c r="CK2290" s="1645"/>
      <c r="CL2290" s="1645"/>
      <c r="CM2290" s="1645"/>
      <c r="CN2290"/>
      <c r="CO2290"/>
      <c r="CP2290"/>
      <c r="CQ2290"/>
      <c r="CR2290"/>
      <c r="CS2290" s="1060"/>
      <c r="CT2290" s="1060"/>
      <c r="CU2290" s="1060"/>
      <c r="CV2290" s="1060"/>
      <c r="CW2290" s="1060"/>
      <c r="CX2290" s="1060"/>
    </row>
    <row r="2291" spans="35:102" ht="15" customHeight="1" x14ac:dyDescent="0.3">
      <c r="AI2291" s="1774">
        <v>48241950300</v>
      </c>
      <c r="AJ2291" s="1993" t="s">
        <v>1850</v>
      </c>
      <c r="AK2291" s="1993">
        <v>30404</v>
      </c>
      <c r="AL2291" s="1994" t="s">
        <v>1730</v>
      </c>
      <c r="AM2291" s="1994">
        <v>32.1</v>
      </c>
      <c r="AN2291" s="1993" t="s">
        <v>193</v>
      </c>
      <c r="BX2291"/>
      <c r="BY2291"/>
      <c r="BZ2291"/>
      <c r="CA2291"/>
      <c r="CB2291"/>
      <c r="CD2291" s="1060"/>
      <c r="CE2291" s="1286"/>
      <c r="CF2291" s="1060"/>
      <c r="CG2291" s="1060"/>
      <c r="CH2291" s="1060"/>
      <c r="CK2291" s="1645"/>
      <c r="CL2291" s="1645"/>
      <c r="CM2291" s="1645"/>
      <c r="CN2291"/>
      <c r="CO2291"/>
      <c r="CP2291"/>
      <c r="CQ2291"/>
      <c r="CR2291"/>
      <c r="CS2291" s="1060"/>
      <c r="CT2291" s="1060"/>
      <c r="CU2291" s="1060"/>
      <c r="CV2291" s="1060"/>
      <c r="CW2291" s="1060"/>
      <c r="CX2291" s="1060"/>
    </row>
    <row r="2292" spans="35:102" ht="15" customHeight="1" x14ac:dyDescent="0.3">
      <c r="AI2292" s="1996">
        <v>48241950400</v>
      </c>
      <c r="AJ2292" s="1997" t="s">
        <v>1850</v>
      </c>
      <c r="AK2292" s="1997">
        <v>40344</v>
      </c>
      <c r="AL2292" s="1998" t="s">
        <v>1728</v>
      </c>
      <c r="AM2292" s="1998">
        <v>16.600000000000001</v>
      </c>
      <c r="AN2292" s="1997" t="s">
        <v>192</v>
      </c>
      <c r="BX2292"/>
      <c r="BY2292"/>
      <c r="BZ2292"/>
      <c r="CA2292"/>
      <c r="CB2292"/>
      <c r="CD2292" s="1060"/>
      <c r="CE2292" s="1286"/>
      <c r="CF2292" s="1060"/>
      <c r="CG2292" s="1060"/>
      <c r="CH2292" s="1060"/>
      <c r="CK2292" s="1645"/>
      <c r="CL2292" s="1645"/>
      <c r="CM2292" s="1645"/>
      <c r="CN2292"/>
      <c r="CO2292"/>
      <c r="CP2292"/>
      <c r="CQ2292"/>
      <c r="CR2292"/>
      <c r="CS2292" s="1060"/>
      <c r="CT2292" s="1060"/>
      <c r="CU2292" s="1060"/>
      <c r="CV2292" s="1060"/>
      <c r="CW2292" s="1060"/>
      <c r="CX2292" s="1060"/>
    </row>
    <row r="2293" spans="35:102" ht="15" customHeight="1" x14ac:dyDescent="0.3">
      <c r="AI2293" s="1774">
        <v>48241950500</v>
      </c>
      <c r="AJ2293" s="1993" t="s">
        <v>1850</v>
      </c>
      <c r="AK2293" s="1993">
        <v>46863</v>
      </c>
      <c r="AL2293" s="1994" t="s">
        <v>1727</v>
      </c>
      <c r="AM2293" s="1994">
        <v>33.4</v>
      </c>
      <c r="AN2293" s="1993" t="s">
        <v>193</v>
      </c>
      <c r="BX2293"/>
      <c r="BY2293"/>
      <c r="BZ2293"/>
      <c r="CA2293"/>
      <c r="CB2293"/>
      <c r="CD2293" s="1060"/>
      <c r="CE2293" s="1286"/>
      <c r="CF2293" s="1060"/>
      <c r="CG2293" s="1060"/>
      <c r="CH2293" s="1060"/>
      <c r="CK2293" s="1645"/>
      <c r="CL2293" s="1645"/>
      <c r="CM2293" s="1645"/>
      <c r="CN2293"/>
      <c r="CO2293"/>
      <c r="CP2293"/>
      <c r="CQ2293"/>
      <c r="CR2293"/>
      <c r="CS2293" s="1060"/>
      <c r="CT2293" s="1060"/>
      <c r="CU2293" s="1060"/>
      <c r="CV2293" s="1060"/>
      <c r="CW2293" s="1060"/>
      <c r="CX2293" s="1060"/>
    </row>
    <row r="2294" spans="35:102" ht="15" customHeight="1" x14ac:dyDescent="0.3">
      <c r="AI2294" s="1996">
        <v>48241950600</v>
      </c>
      <c r="AJ2294" s="1997" t="s">
        <v>1850</v>
      </c>
      <c r="AK2294" s="1997">
        <v>23951</v>
      </c>
      <c r="AL2294" s="1998" t="s">
        <v>1730</v>
      </c>
      <c r="AM2294" s="1998">
        <v>20.399999999999999</v>
      </c>
      <c r="AN2294" s="1997" t="s">
        <v>193</v>
      </c>
      <c r="BX2294"/>
      <c r="BY2294"/>
      <c r="BZ2294"/>
      <c r="CA2294"/>
      <c r="CB2294"/>
      <c r="CD2294" s="1060"/>
      <c r="CE2294" s="1286"/>
      <c r="CF2294" s="1060"/>
      <c r="CG2294" s="1060"/>
      <c r="CH2294" s="1060"/>
      <c r="CK2294" s="1645"/>
      <c r="CL2294" s="1645"/>
      <c r="CM2294" s="1645"/>
      <c r="CN2294"/>
      <c r="CO2294"/>
      <c r="CP2294"/>
      <c r="CQ2294"/>
      <c r="CR2294"/>
      <c r="CS2294" s="1060"/>
      <c r="CT2294" s="1060"/>
      <c r="CU2294" s="1060"/>
      <c r="CV2294" s="1060"/>
      <c r="CW2294" s="1060"/>
      <c r="CX2294" s="1060"/>
    </row>
    <row r="2295" spans="35:102" ht="15" customHeight="1" x14ac:dyDescent="0.3">
      <c r="AI2295" s="1774">
        <v>48241950700</v>
      </c>
      <c r="AJ2295" s="1993" t="s">
        <v>1850</v>
      </c>
      <c r="AK2295" s="1993">
        <v>50863</v>
      </c>
      <c r="AL2295" s="1994" t="s">
        <v>1727</v>
      </c>
      <c r="AM2295" s="1994">
        <v>5.4</v>
      </c>
      <c r="AN2295" s="1993" t="s">
        <v>192</v>
      </c>
      <c r="BX2295"/>
      <c r="BY2295"/>
      <c r="BZ2295"/>
      <c r="CA2295"/>
      <c r="CB2295"/>
      <c r="CD2295" s="1060"/>
      <c r="CE2295" s="1286"/>
      <c r="CF2295" s="1060"/>
      <c r="CG2295" s="1060"/>
      <c r="CH2295" s="1060"/>
      <c r="CK2295" s="1645"/>
      <c r="CL2295" s="1645"/>
      <c r="CM2295" s="1645"/>
      <c r="CN2295"/>
      <c r="CO2295"/>
      <c r="CP2295"/>
      <c r="CQ2295"/>
      <c r="CR2295"/>
      <c r="CS2295" s="1060"/>
      <c r="CT2295" s="1060"/>
      <c r="CU2295" s="1060"/>
      <c r="CV2295" s="1060"/>
      <c r="CW2295" s="1060"/>
      <c r="CX2295" s="1060"/>
    </row>
    <row r="2296" spans="35:102" ht="15" customHeight="1" x14ac:dyDescent="0.3">
      <c r="AI2296" s="1996">
        <v>48241950800</v>
      </c>
      <c r="AJ2296" s="1997" t="s">
        <v>1850</v>
      </c>
      <c r="AK2296" s="1997">
        <v>53861</v>
      </c>
      <c r="AL2296" s="1998" t="s">
        <v>1727</v>
      </c>
      <c r="AM2296" s="1998">
        <v>12.9</v>
      </c>
      <c r="AN2296" s="1997" t="s">
        <v>192</v>
      </c>
      <c r="BX2296"/>
      <c r="BY2296"/>
      <c r="BZ2296"/>
      <c r="CA2296"/>
      <c r="CB2296"/>
      <c r="CD2296" s="1060"/>
      <c r="CE2296" s="1286"/>
      <c r="CF2296" s="1060"/>
      <c r="CG2296" s="1060"/>
      <c r="CH2296" s="1060"/>
      <c r="CK2296" s="1645"/>
      <c r="CL2296" s="1645"/>
      <c r="CM2296" s="1645"/>
      <c r="CN2296"/>
      <c r="CO2296"/>
      <c r="CP2296"/>
      <c r="CQ2296"/>
      <c r="CR2296"/>
      <c r="CS2296" s="1060"/>
      <c r="CT2296" s="1060"/>
      <c r="CU2296" s="1060"/>
      <c r="CV2296" s="1060"/>
      <c r="CW2296" s="1060"/>
      <c r="CX2296" s="1060"/>
    </row>
    <row r="2297" spans="35:102" ht="15" customHeight="1" x14ac:dyDescent="0.3">
      <c r="AI2297" s="1774">
        <v>48245000101</v>
      </c>
      <c r="AJ2297" s="1993" t="s">
        <v>1852</v>
      </c>
      <c r="AK2297" s="1993">
        <v>54261</v>
      </c>
      <c r="AL2297" s="1994" t="s">
        <v>1727</v>
      </c>
      <c r="AM2297" s="1994">
        <v>10.9</v>
      </c>
      <c r="AN2297" s="1993" t="s">
        <v>192</v>
      </c>
      <c r="BX2297"/>
      <c r="BY2297"/>
      <c r="BZ2297"/>
      <c r="CA2297"/>
      <c r="CB2297"/>
      <c r="CD2297" s="1060"/>
      <c r="CE2297" s="1286"/>
      <c r="CF2297" s="1060"/>
      <c r="CG2297" s="1060"/>
      <c r="CH2297" s="1060"/>
      <c r="CK2297" s="1645"/>
      <c r="CL2297" s="1645"/>
      <c r="CM2297" s="1645"/>
      <c r="CN2297"/>
      <c r="CO2297"/>
      <c r="CP2297"/>
      <c r="CQ2297"/>
      <c r="CR2297"/>
      <c r="CS2297" s="1060"/>
      <c r="CT2297" s="1060"/>
      <c r="CU2297" s="1060"/>
      <c r="CV2297" s="1060"/>
      <c r="CW2297" s="1060"/>
      <c r="CX2297" s="1060"/>
    </row>
    <row r="2298" spans="35:102" ht="15" customHeight="1" x14ac:dyDescent="0.3">
      <c r="AI2298" s="1996">
        <v>48245000102</v>
      </c>
      <c r="AJ2298" s="1997" t="s">
        <v>1852</v>
      </c>
      <c r="AK2298" s="1997">
        <v>49640</v>
      </c>
      <c r="AL2298" s="1998" t="s">
        <v>1727</v>
      </c>
      <c r="AM2298" s="1998">
        <v>6.8</v>
      </c>
      <c r="AN2298" s="1997" t="s">
        <v>192</v>
      </c>
      <c r="BX2298"/>
      <c r="BY2298"/>
      <c r="BZ2298"/>
      <c r="CA2298"/>
      <c r="CB2298"/>
      <c r="CD2298" s="1060"/>
      <c r="CE2298" s="1286"/>
      <c r="CF2298" s="1060"/>
      <c r="CG2298" s="1060"/>
      <c r="CH2298" s="1060"/>
      <c r="CK2298" s="1645"/>
      <c r="CL2298" s="1645"/>
      <c r="CM2298" s="1645"/>
      <c r="CN2298"/>
      <c r="CO2298"/>
      <c r="CP2298"/>
      <c r="CQ2298"/>
      <c r="CR2298"/>
      <c r="CS2298" s="1060"/>
      <c r="CT2298" s="1060"/>
      <c r="CU2298" s="1060"/>
      <c r="CV2298" s="1060"/>
      <c r="CW2298" s="1060"/>
      <c r="CX2298" s="1060"/>
    </row>
    <row r="2299" spans="35:102" ht="15" customHeight="1" x14ac:dyDescent="0.3">
      <c r="AI2299" s="1774">
        <v>48245000103</v>
      </c>
      <c r="AJ2299" s="1993" t="s">
        <v>1852</v>
      </c>
      <c r="AK2299" s="1993">
        <v>16918</v>
      </c>
      <c r="AL2299" s="1994" t="s">
        <v>1730</v>
      </c>
      <c r="AM2299" s="1994">
        <v>51.5</v>
      </c>
      <c r="AN2299" s="1993" t="s">
        <v>193</v>
      </c>
      <c r="BX2299"/>
      <c r="BY2299"/>
      <c r="BZ2299"/>
      <c r="CA2299"/>
      <c r="CB2299"/>
      <c r="CD2299" s="1060"/>
      <c r="CE2299" s="1286"/>
      <c r="CF2299" s="1060"/>
      <c r="CG2299" s="1060"/>
      <c r="CH2299" s="1060"/>
      <c r="CK2299" s="1645"/>
      <c r="CL2299" s="1645"/>
      <c r="CM2299" s="1645"/>
      <c r="CN2299"/>
      <c r="CO2299"/>
      <c r="CP2299"/>
      <c r="CQ2299"/>
      <c r="CR2299"/>
      <c r="CS2299" s="1060"/>
      <c r="CT2299" s="1060"/>
      <c r="CU2299" s="1060"/>
      <c r="CV2299" s="1060"/>
      <c r="CW2299" s="1060"/>
      <c r="CX2299" s="1060"/>
    </row>
    <row r="2300" spans="35:102" ht="15" customHeight="1" x14ac:dyDescent="0.3">
      <c r="AI2300" s="1996">
        <v>48245000200</v>
      </c>
      <c r="AJ2300" s="1997" t="s">
        <v>1852</v>
      </c>
      <c r="AK2300" s="1997">
        <v>51734</v>
      </c>
      <c r="AL2300" s="1998" t="s">
        <v>1727</v>
      </c>
      <c r="AM2300" s="1998">
        <v>10</v>
      </c>
      <c r="AN2300" s="1997" t="s">
        <v>192</v>
      </c>
      <c r="BX2300"/>
      <c r="BY2300"/>
      <c r="BZ2300"/>
      <c r="CA2300"/>
      <c r="CB2300"/>
      <c r="CD2300" s="1060"/>
      <c r="CE2300" s="1286"/>
      <c r="CF2300" s="1060"/>
      <c r="CG2300" s="1060"/>
      <c r="CH2300" s="1060"/>
      <c r="CK2300" s="1645"/>
      <c r="CL2300" s="1645"/>
      <c r="CM2300" s="1645"/>
      <c r="CN2300"/>
      <c r="CO2300"/>
      <c r="CP2300"/>
      <c r="CQ2300"/>
      <c r="CR2300"/>
      <c r="CS2300" s="1060"/>
      <c r="CT2300" s="1060"/>
      <c r="CU2300" s="1060"/>
      <c r="CV2300" s="1060"/>
      <c r="CW2300" s="1060"/>
      <c r="CX2300" s="1060"/>
    </row>
    <row r="2301" spans="35:102" ht="15" customHeight="1" x14ac:dyDescent="0.3">
      <c r="AI2301" s="1774">
        <v>48245000302</v>
      </c>
      <c r="AJ2301" s="1993" t="s">
        <v>1852</v>
      </c>
      <c r="AK2301" s="1993">
        <v>88349</v>
      </c>
      <c r="AL2301" s="1994" t="s">
        <v>1729</v>
      </c>
      <c r="AM2301" s="1994">
        <v>3.3</v>
      </c>
      <c r="AN2301" s="1993" t="s">
        <v>192</v>
      </c>
      <c r="BX2301"/>
      <c r="BY2301"/>
      <c r="BZ2301"/>
      <c r="CA2301"/>
      <c r="CB2301"/>
      <c r="CD2301" s="1060"/>
      <c r="CE2301" s="1286"/>
      <c r="CF2301" s="1060"/>
      <c r="CG2301" s="1060"/>
      <c r="CH2301" s="1060"/>
      <c r="CK2301" s="1645"/>
      <c r="CL2301" s="1645"/>
      <c r="CM2301" s="1645"/>
      <c r="CN2301"/>
      <c r="CO2301"/>
      <c r="CP2301"/>
      <c r="CQ2301"/>
      <c r="CR2301"/>
      <c r="CS2301" s="1060"/>
      <c r="CT2301" s="1060"/>
      <c r="CU2301" s="1060"/>
      <c r="CV2301" s="1060"/>
      <c r="CW2301" s="1060"/>
      <c r="CX2301" s="1060"/>
    </row>
    <row r="2302" spans="35:102" ht="15" customHeight="1" x14ac:dyDescent="0.3">
      <c r="AI2302" s="1996">
        <v>48245000304</v>
      </c>
      <c r="AJ2302" s="1997" t="s">
        <v>1852</v>
      </c>
      <c r="AK2302" s="1997">
        <v>49451</v>
      </c>
      <c r="AL2302" s="1998" t="s">
        <v>1727</v>
      </c>
      <c r="AM2302" s="1998">
        <v>15.5</v>
      </c>
      <c r="AN2302" s="1997" t="s">
        <v>192</v>
      </c>
      <c r="BX2302"/>
      <c r="BY2302"/>
      <c r="BZ2302"/>
      <c r="CA2302"/>
      <c r="CB2302"/>
      <c r="CD2302" s="1060"/>
      <c r="CE2302" s="1286"/>
      <c r="CF2302" s="1060"/>
      <c r="CG2302" s="1060"/>
      <c r="CH2302" s="1060"/>
      <c r="CK2302" s="1645"/>
      <c r="CL2302" s="1645"/>
      <c r="CM2302" s="1645"/>
      <c r="CN2302"/>
      <c r="CO2302"/>
      <c r="CP2302"/>
      <c r="CQ2302"/>
      <c r="CR2302"/>
      <c r="CS2302" s="1060"/>
      <c r="CT2302" s="1060"/>
      <c r="CU2302" s="1060"/>
      <c r="CV2302" s="1060"/>
      <c r="CW2302" s="1060"/>
      <c r="CX2302" s="1060"/>
    </row>
    <row r="2303" spans="35:102" ht="15" customHeight="1" x14ac:dyDescent="0.3">
      <c r="AI2303" s="1774">
        <v>48245000306</v>
      </c>
      <c r="AJ2303" s="1993" t="s">
        <v>1852</v>
      </c>
      <c r="AK2303" s="1993">
        <v>74983</v>
      </c>
      <c r="AL2303" s="1994" t="s">
        <v>1729</v>
      </c>
      <c r="AM2303" s="1994">
        <v>4.9000000000000004</v>
      </c>
      <c r="AN2303" s="1993" t="s">
        <v>192</v>
      </c>
      <c r="BX2303"/>
      <c r="BY2303"/>
      <c r="BZ2303"/>
      <c r="CA2303"/>
      <c r="CB2303"/>
      <c r="CD2303" s="1060"/>
      <c r="CE2303" s="1286"/>
      <c r="CF2303" s="1060"/>
      <c r="CG2303" s="1060"/>
      <c r="CH2303" s="1060"/>
      <c r="CK2303" s="1645"/>
      <c r="CL2303" s="1645"/>
      <c r="CM2303" s="1645"/>
      <c r="CN2303"/>
      <c r="CO2303"/>
      <c r="CP2303"/>
      <c r="CQ2303"/>
      <c r="CR2303"/>
      <c r="CS2303" s="1060"/>
      <c r="CT2303" s="1060"/>
      <c r="CU2303" s="1060"/>
      <c r="CV2303" s="1060"/>
      <c r="CW2303" s="1060"/>
      <c r="CX2303" s="1060"/>
    </row>
    <row r="2304" spans="35:102" ht="15" customHeight="1" x14ac:dyDescent="0.3">
      <c r="AI2304" s="1996">
        <v>48245000307</v>
      </c>
      <c r="AJ2304" s="1997" t="s">
        <v>1852</v>
      </c>
      <c r="AK2304" s="1997">
        <v>60000</v>
      </c>
      <c r="AL2304" s="1998" t="s">
        <v>1729</v>
      </c>
      <c r="AM2304" s="1998">
        <v>7.8</v>
      </c>
      <c r="AN2304" s="1997" t="s">
        <v>192</v>
      </c>
      <c r="BX2304"/>
      <c r="BY2304"/>
      <c r="BZ2304"/>
      <c r="CA2304"/>
      <c r="CB2304"/>
      <c r="CD2304" s="1060"/>
      <c r="CE2304" s="1286"/>
      <c r="CF2304" s="1060"/>
      <c r="CG2304" s="1060"/>
      <c r="CH2304" s="1060"/>
      <c r="CK2304" s="1645"/>
      <c r="CL2304" s="1645"/>
      <c r="CM2304" s="1645"/>
      <c r="CN2304"/>
      <c r="CO2304"/>
      <c r="CP2304"/>
      <c r="CQ2304"/>
      <c r="CR2304"/>
      <c r="CS2304" s="1060"/>
      <c r="CT2304" s="1060"/>
      <c r="CU2304" s="1060"/>
      <c r="CV2304" s="1060"/>
      <c r="CW2304" s="1060"/>
      <c r="CX2304" s="1060"/>
    </row>
    <row r="2305" spans="35:102" ht="15" customHeight="1" x14ac:dyDescent="0.3">
      <c r="AI2305" s="1774">
        <v>48245000308</v>
      </c>
      <c r="AJ2305" s="1993" t="s">
        <v>1852</v>
      </c>
      <c r="AK2305" s="1993">
        <v>50385</v>
      </c>
      <c r="AL2305" s="1994" t="s">
        <v>1727</v>
      </c>
      <c r="AM2305" s="1994">
        <v>14.2</v>
      </c>
      <c r="AN2305" s="1993" t="s">
        <v>192</v>
      </c>
      <c r="BX2305"/>
      <c r="BY2305"/>
      <c r="BZ2305"/>
      <c r="CA2305"/>
      <c r="CB2305"/>
      <c r="CD2305" s="1060"/>
      <c r="CE2305" s="1286"/>
      <c r="CF2305" s="1060"/>
      <c r="CG2305" s="1060"/>
      <c r="CH2305" s="1060"/>
      <c r="CK2305" s="1645"/>
      <c r="CL2305" s="1645"/>
      <c r="CM2305" s="1645"/>
      <c r="CN2305"/>
      <c r="CO2305"/>
      <c r="CP2305"/>
      <c r="CQ2305"/>
      <c r="CR2305"/>
      <c r="CS2305" s="1060"/>
      <c r="CT2305" s="1060"/>
      <c r="CU2305" s="1060"/>
      <c r="CV2305" s="1060"/>
      <c r="CW2305" s="1060"/>
      <c r="CX2305" s="1060"/>
    </row>
    <row r="2306" spans="35:102" ht="15" customHeight="1" x14ac:dyDescent="0.3">
      <c r="AI2306" s="1996">
        <v>48245000309</v>
      </c>
      <c r="AJ2306" s="1997" t="s">
        <v>1852</v>
      </c>
      <c r="AK2306" s="1997">
        <v>56845</v>
      </c>
      <c r="AL2306" s="1998" t="s">
        <v>1729</v>
      </c>
      <c r="AM2306" s="1998">
        <v>11.2</v>
      </c>
      <c r="AN2306" s="1997" t="s">
        <v>192</v>
      </c>
      <c r="BX2306"/>
      <c r="BY2306"/>
      <c r="BZ2306"/>
      <c r="CA2306"/>
      <c r="CB2306"/>
      <c r="CD2306" s="1060"/>
      <c r="CE2306" s="1286"/>
      <c r="CF2306" s="1060"/>
      <c r="CG2306" s="1060"/>
      <c r="CH2306" s="1060"/>
      <c r="CK2306" s="1645"/>
      <c r="CL2306" s="1645"/>
      <c r="CM2306" s="1645"/>
      <c r="CN2306"/>
      <c r="CO2306"/>
      <c r="CP2306"/>
      <c r="CQ2306"/>
      <c r="CR2306"/>
      <c r="CS2306" s="1060"/>
      <c r="CT2306" s="1060"/>
      <c r="CU2306" s="1060"/>
      <c r="CV2306" s="1060"/>
      <c r="CW2306" s="1060"/>
      <c r="CX2306" s="1060"/>
    </row>
    <row r="2307" spans="35:102" ht="15" customHeight="1" x14ac:dyDescent="0.3">
      <c r="AI2307" s="1774">
        <v>48245000310</v>
      </c>
      <c r="AJ2307" s="1993" t="s">
        <v>1852</v>
      </c>
      <c r="AK2307" s="1993">
        <v>64331</v>
      </c>
      <c r="AL2307" s="1994" t="s">
        <v>1729</v>
      </c>
      <c r="AM2307" s="1994">
        <v>4</v>
      </c>
      <c r="AN2307" s="1993" t="s">
        <v>192</v>
      </c>
      <c r="BX2307"/>
      <c r="BY2307"/>
      <c r="BZ2307"/>
      <c r="CA2307"/>
      <c r="CB2307"/>
      <c r="CD2307" s="1060"/>
      <c r="CE2307" s="1286"/>
      <c r="CF2307" s="1060"/>
      <c r="CG2307" s="1060"/>
      <c r="CH2307" s="1060"/>
      <c r="CK2307" s="1645"/>
      <c r="CL2307" s="1645"/>
      <c r="CM2307" s="1645"/>
      <c r="CN2307"/>
      <c r="CO2307"/>
      <c r="CP2307"/>
      <c r="CQ2307"/>
      <c r="CR2307"/>
      <c r="CS2307" s="1060"/>
      <c r="CT2307" s="1060"/>
      <c r="CU2307" s="1060"/>
      <c r="CV2307" s="1060"/>
      <c r="CW2307" s="1060"/>
      <c r="CX2307" s="1060"/>
    </row>
    <row r="2308" spans="35:102" ht="15" customHeight="1" x14ac:dyDescent="0.3">
      <c r="AI2308" s="1996">
        <v>48245000400</v>
      </c>
      <c r="AJ2308" s="1997" t="s">
        <v>1852</v>
      </c>
      <c r="AK2308" s="1997">
        <v>56813</v>
      </c>
      <c r="AL2308" s="1998" t="s">
        <v>1729</v>
      </c>
      <c r="AM2308" s="1998">
        <v>18.899999999999999</v>
      </c>
      <c r="AN2308" s="1997" t="s">
        <v>192</v>
      </c>
      <c r="BX2308"/>
      <c r="BY2308"/>
      <c r="BZ2308"/>
      <c r="CA2308"/>
      <c r="CB2308"/>
      <c r="CD2308" s="1060"/>
      <c r="CE2308" s="1286"/>
      <c r="CF2308" s="1060"/>
      <c r="CG2308" s="1060"/>
      <c r="CH2308" s="1060"/>
      <c r="CK2308" s="1645"/>
      <c r="CL2308" s="1645"/>
      <c r="CM2308" s="1645"/>
      <c r="CN2308"/>
      <c r="CO2308"/>
      <c r="CP2308"/>
      <c r="CQ2308"/>
      <c r="CR2308"/>
      <c r="CS2308" s="1060"/>
      <c r="CT2308" s="1060"/>
      <c r="CU2308" s="1060"/>
      <c r="CV2308" s="1060"/>
      <c r="CW2308" s="1060"/>
      <c r="CX2308" s="1060"/>
    </row>
    <row r="2309" spans="35:102" ht="15" customHeight="1" x14ac:dyDescent="0.3">
      <c r="AI2309" s="1774">
        <v>48245000500</v>
      </c>
      <c r="AJ2309" s="1993" t="s">
        <v>1852</v>
      </c>
      <c r="AK2309" s="1993">
        <v>36382</v>
      </c>
      <c r="AL2309" s="1994" t="s">
        <v>1728</v>
      </c>
      <c r="AM2309" s="1994">
        <v>26</v>
      </c>
      <c r="AN2309" s="1993" t="s">
        <v>193</v>
      </c>
      <c r="BX2309"/>
      <c r="BY2309"/>
      <c r="BZ2309"/>
      <c r="CA2309"/>
      <c r="CB2309"/>
      <c r="CD2309" s="1060"/>
      <c r="CE2309" s="1286"/>
      <c r="CF2309" s="1060"/>
      <c r="CG2309" s="1060"/>
      <c r="CH2309" s="1060"/>
      <c r="CK2309" s="1645"/>
      <c r="CL2309" s="1645"/>
      <c r="CM2309" s="1645"/>
      <c r="CN2309"/>
      <c r="CO2309"/>
      <c r="CP2309"/>
      <c r="CQ2309"/>
      <c r="CR2309"/>
      <c r="CS2309" s="1060"/>
      <c r="CT2309" s="1060"/>
      <c r="CU2309" s="1060"/>
      <c r="CV2309" s="1060"/>
      <c r="CW2309" s="1060"/>
      <c r="CX2309" s="1060"/>
    </row>
    <row r="2310" spans="35:102" ht="15" customHeight="1" x14ac:dyDescent="0.3">
      <c r="AI2310" s="1996">
        <v>48245000600</v>
      </c>
      <c r="AJ2310" s="1997" t="s">
        <v>1852</v>
      </c>
      <c r="AK2310" s="1997">
        <v>30363</v>
      </c>
      <c r="AL2310" s="1998" t="s">
        <v>1730</v>
      </c>
      <c r="AM2310" s="1998">
        <v>23.7</v>
      </c>
      <c r="AN2310" s="1997" t="s">
        <v>193</v>
      </c>
      <c r="BX2310"/>
      <c r="BY2310"/>
      <c r="BZ2310"/>
      <c r="CA2310"/>
      <c r="CB2310"/>
      <c r="CD2310" s="1060"/>
      <c r="CE2310" s="1286"/>
      <c r="CF2310" s="1060"/>
      <c r="CG2310" s="1060"/>
      <c r="CH2310" s="1060"/>
      <c r="CK2310" s="1645"/>
      <c r="CL2310" s="1645"/>
      <c r="CM2310" s="1645"/>
      <c r="CN2310"/>
      <c r="CO2310"/>
      <c r="CP2310"/>
      <c r="CQ2310"/>
      <c r="CR2310"/>
      <c r="CS2310" s="1060"/>
      <c r="CT2310" s="1060"/>
      <c r="CU2310" s="1060"/>
      <c r="CV2310" s="1060"/>
      <c r="CW2310" s="1060"/>
      <c r="CX2310" s="1060"/>
    </row>
    <row r="2311" spans="35:102" ht="15" customHeight="1" x14ac:dyDescent="0.3">
      <c r="AI2311" s="1774">
        <v>48245000700</v>
      </c>
      <c r="AJ2311" s="1993" t="s">
        <v>1852</v>
      </c>
      <c r="AK2311" s="1993">
        <v>24946</v>
      </c>
      <c r="AL2311" s="1994" t="s">
        <v>1730</v>
      </c>
      <c r="AM2311" s="1994">
        <v>29.6</v>
      </c>
      <c r="AN2311" s="1993" t="s">
        <v>193</v>
      </c>
      <c r="BX2311"/>
      <c r="BY2311"/>
      <c r="BZ2311"/>
      <c r="CA2311"/>
      <c r="CB2311"/>
      <c r="CD2311" s="1060"/>
      <c r="CE2311" s="1286"/>
      <c r="CF2311" s="1060"/>
      <c r="CG2311" s="1060"/>
      <c r="CH2311" s="1060"/>
      <c r="CK2311" s="1645"/>
      <c r="CL2311" s="1645"/>
      <c r="CM2311" s="1645"/>
      <c r="CN2311"/>
      <c r="CO2311"/>
      <c r="CP2311"/>
      <c r="CQ2311"/>
      <c r="CR2311"/>
      <c r="CS2311" s="1060"/>
      <c r="CT2311" s="1060"/>
      <c r="CU2311" s="1060"/>
      <c r="CV2311" s="1060"/>
      <c r="CW2311" s="1060"/>
      <c r="CX2311" s="1060"/>
    </row>
    <row r="2312" spans="35:102" ht="15" customHeight="1" x14ac:dyDescent="0.3">
      <c r="AI2312" s="1996">
        <v>48245000900</v>
      </c>
      <c r="AJ2312" s="1997" t="s">
        <v>1852</v>
      </c>
      <c r="AK2312" s="1997">
        <v>22902</v>
      </c>
      <c r="AL2312" s="1998" t="s">
        <v>1730</v>
      </c>
      <c r="AM2312" s="1998">
        <v>49.1</v>
      </c>
      <c r="AN2312" s="1997" t="s">
        <v>193</v>
      </c>
      <c r="BX2312"/>
      <c r="BY2312"/>
      <c r="BZ2312"/>
      <c r="CA2312"/>
      <c r="CB2312"/>
      <c r="CD2312" s="1060"/>
      <c r="CE2312" s="1286"/>
      <c r="CF2312" s="1060"/>
      <c r="CG2312" s="1060"/>
      <c r="CH2312" s="1060"/>
      <c r="CK2312" s="1645"/>
      <c r="CL2312" s="1645"/>
      <c r="CM2312" s="1645"/>
      <c r="CN2312"/>
      <c r="CO2312"/>
      <c r="CP2312"/>
      <c r="CQ2312"/>
      <c r="CR2312"/>
      <c r="CS2312" s="1060"/>
      <c r="CT2312" s="1060"/>
      <c r="CU2312" s="1060"/>
      <c r="CV2312" s="1060"/>
      <c r="CW2312" s="1060"/>
      <c r="CX2312" s="1060"/>
    </row>
    <row r="2313" spans="35:102" ht="15" customHeight="1" x14ac:dyDescent="0.3">
      <c r="AI2313" s="1774">
        <v>48245001100</v>
      </c>
      <c r="AJ2313" s="1993" t="s">
        <v>1852</v>
      </c>
      <c r="AK2313" s="1993">
        <v>43077</v>
      </c>
      <c r="AL2313" s="1994" t="s">
        <v>1727</v>
      </c>
      <c r="AM2313" s="1994">
        <v>20.5</v>
      </c>
      <c r="AN2313" s="1993" t="s">
        <v>193</v>
      </c>
      <c r="BX2313"/>
      <c r="BY2313"/>
      <c r="BZ2313"/>
      <c r="CA2313"/>
      <c r="CB2313"/>
      <c r="CD2313" s="1060"/>
      <c r="CE2313" s="1286"/>
      <c r="CF2313" s="1060"/>
      <c r="CG2313" s="1060"/>
      <c r="CH2313" s="1060"/>
      <c r="CK2313" s="1645"/>
      <c r="CL2313" s="1645"/>
      <c r="CM2313" s="1645"/>
      <c r="CN2313"/>
      <c r="CO2313"/>
      <c r="CP2313"/>
      <c r="CQ2313"/>
      <c r="CR2313"/>
      <c r="CS2313" s="1060"/>
      <c r="CT2313" s="1060"/>
      <c r="CU2313" s="1060"/>
      <c r="CV2313" s="1060"/>
      <c r="CW2313" s="1060"/>
      <c r="CX2313" s="1060"/>
    </row>
    <row r="2314" spans="35:102" ht="15" customHeight="1" x14ac:dyDescent="0.3">
      <c r="AI2314" s="1996">
        <v>48245001200</v>
      </c>
      <c r="AJ2314" s="1997" t="s">
        <v>1852</v>
      </c>
      <c r="AK2314" s="1997">
        <v>46098</v>
      </c>
      <c r="AL2314" s="1998" t="s">
        <v>1727</v>
      </c>
      <c r="AM2314" s="1998">
        <v>15.2</v>
      </c>
      <c r="AN2314" s="1997" t="s">
        <v>192</v>
      </c>
      <c r="BX2314"/>
      <c r="BY2314"/>
      <c r="BZ2314"/>
      <c r="CA2314"/>
      <c r="CB2314"/>
      <c r="CD2314" s="1060"/>
      <c r="CE2314" s="1286"/>
      <c r="CF2314" s="1060"/>
      <c r="CG2314" s="1060"/>
      <c r="CH2314" s="1060"/>
      <c r="CK2314" s="1645"/>
      <c r="CL2314" s="1645"/>
      <c r="CM2314" s="1645"/>
      <c r="CN2314"/>
      <c r="CO2314"/>
      <c r="CP2314"/>
      <c r="CQ2314"/>
      <c r="CR2314"/>
      <c r="CS2314" s="1060"/>
      <c r="CT2314" s="1060"/>
      <c r="CU2314" s="1060"/>
      <c r="CV2314" s="1060"/>
      <c r="CW2314" s="1060"/>
      <c r="CX2314" s="1060"/>
    </row>
    <row r="2315" spans="35:102" ht="15" customHeight="1" x14ac:dyDescent="0.3">
      <c r="AI2315" s="1774">
        <v>48245001301</v>
      </c>
      <c r="AJ2315" s="1993" t="s">
        <v>1852</v>
      </c>
      <c r="AK2315" s="1993">
        <v>39267</v>
      </c>
      <c r="AL2315" s="1994" t="s">
        <v>1728</v>
      </c>
      <c r="AM2315" s="1994">
        <v>18.7</v>
      </c>
      <c r="AN2315" s="1993" t="s">
        <v>192</v>
      </c>
      <c r="BX2315"/>
      <c r="BY2315"/>
      <c r="BZ2315"/>
      <c r="CA2315"/>
      <c r="CB2315"/>
      <c r="CD2315" s="1060"/>
      <c r="CE2315" s="1286"/>
      <c r="CF2315" s="1060"/>
      <c r="CG2315" s="1060"/>
      <c r="CH2315" s="1060"/>
      <c r="CK2315" s="1645"/>
      <c r="CL2315" s="1645"/>
      <c r="CM2315" s="1645"/>
      <c r="CN2315"/>
      <c r="CO2315"/>
      <c r="CP2315"/>
      <c r="CQ2315"/>
      <c r="CR2315"/>
      <c r="CS2315" s="1060"/>
      <c r="CT2315" s="1060"/>
      <c r="CU2315" s="1060"/>
      <c r="CV2315" s="1060"/>
      <c r="CW2315" s="1060"/>
      <c r="CX2315" s="1060"/>
    </row>
    <row r="2316" spans="35:102" ht="15" customHeight="1" x14ac:dyDescent="0.3">
      <c r="AI2316" s="1996">
        <v>48245001302</v>
      </c>
      <c r="AJ2316" s="1997" t="s">
        <v>1852</v>
      </c>
      <c r="AK2316" s="1997">
        <v>64211</v>
      </c>
      <c r="AL2316" s="1998" t="s">
        <v>1729</v>
      </c>
      <c r="AM2316" s="1998">
        <v>13.7</v>
      </c>
      <c r="AN2316" s="1997" t="s">
        <v>192</v>
      </c>
      <c r="BX2316"/>
      <c r="BY2316"/>
      <c r="BZ2316"/>
      <c r="CA2316"/>
      <c r="CB2316"/>
      <c r="CD2316" s="1060"/>
      <c r="CE2316" s="1286"/>
      <c r="CF2316" s="1060"/>
      <c r="CG2316" s="1060"/>
      <c r="CH2316" s="1060"/>
      <c r="CK2316" s="1645"/>
      <c r="CL2316" s="1645"/>
      <c r="CM2316" s="1645"/>
      <c r="CN2316"/>
      <c r="CO2316"/>
      <c r="CP2316"/>
      <c r="CQ2316"/>
      <c r="CR2316"/>
      <c r="CS2316" s="1060"/>
      <c r="CT2316" s="1060"/>
      <c r="CU2316" s="1060"/>
      <c r="CV2316" s="1060"/>
      <c r="CW2316" s="1060"/>
      <c r="CX2316" s="1060"/>
    </row>
    <row r="2317" spans="35:102" ht="15" customHeight="1" x14ac:dyDescent="0.3">
      <c r="AI2317" s="1774">
        <v>48245001303</v>
      </c>
      <c r="AJ2317" s="1993" t="s">
        <v>1852</v>
      </c>
      <c r="AK2317" s="1993">
        <v>80764</v>
      </c>
      <c r="AL2317" s="1994" t="s">
        <v>1729</v>
      </c>
      <c r="AM2317" s="1994">
        <v>12.7</v>
      </c>
      <c r="AN2317" s="1993" t="s">
        <v>192</v>
      </c>
      <c r="BX2317"/>
      <c r="BY2317"/>
      <c r="BZ2317"/>
      <c r="CA2317"/>
      <c r="CB2317"/>
      <c r="CD2317" s="1060"/>
      <c r="CE2317" s="1286"/>
      <c r="CF2317" s="1060"/>
      <c r="CG2317" s="1060"/>
      <c r="CH2317" s="1060"/>
      <c r="CK2317" s="1645"/>
      <c r="CL2317" s="1645"/>
      <c r="CM2317" s="1645"/>
      <c r="CN2317"/>
      <c r="CO2317"/>
      <c r="CP2317"/>
      <c r="CQ2317"/>
      <c r="CR2317"/>
      <c r="CS2317" s="1060"/>
      <c r="CT2317" s="1060"/>
      <c r="CU2317" s="1060"/>
      <c r="CV2317" s="1060"/>
      <c r="CW2317" s="1060"/>
      <c r="CX2317" s="1060"/>
    </row>
    <row r="2318" spans="35:102" ht="15" customHeight="1" x14ac:dyDescent="0.3">
      <c r="AI2318" s="1996">
        <v>48245001700</v>
      </c>
      <c r="AJ2318" s="1997" t="s">
        <v>1852</v>
      </c>
      <c r="AK2318" s="1997">
        <v>25744</v>
      </c>
      <c r="AL2318" s="1998" t="s">
        <v>1730</v>
      </c>
      <c r="AM2318" s="1998">
        <v>31</v>
      </c>
      <c r="AN2318" s="1997" t="s">
        <v>193</v>
      </c>
      <c r="BX2318"/>
      <c r="BY2318"/>
      <c r="BZ2318"/>
      <c r="CA2318"/>
      <c r="CB2318"/>
      <c r="CD2318" s="1060"/>
      <c r="CE2318" s="1286"/>
      <c r="CF2318" s="1060"/>
      <c r="CG2318" s="1060"/>
      <c r="CH2318" s="1060"/>
      <c r="CK2318" s="1645"/>
      <c r="CL2318" s="1645"/>
      <c r="CM2318" s="1645"/>
      <c r="CN2318"/>
      <c r="CO2318"/>
      <c r="CP2318"/>
      <c r="CQ2318"/>
      <c r="CR2318"/>
      <c r="CS2318" s="1060"/>
      <c r="CT2318" s="1060"/>
      <c r="CU2318" s="1060"/>
      <c r="CV2318" s="1060"/>
      <c r="CW2318" s="1060"/>
      <c r="CX2318" s="1060"/>
    </row>
    <row r="2319" spans="35:102" ht="15" customHeight="1" x14ac:dyDescent="0.3">
      <c r="AI2319" s="1774">
        <v>48245001900</v>
      </c>
      <c r="AJ2319" s="1993" t="s">
        <v>1852</v>
      </c>
      <c r="AK2319" s="1993">
        <v>30603</v>
      </c>
      <c r="AL2319" s="1994" t="s">
        <v>1730</v>
      </c>
      <c r="AM2319" s="1994">
        <v>31.7</v>
      </c>
      <c r="AN2319" s="1993" t="s">
        <v>193</v>
      </c>
      <c r="BX2319"/>
      <c r="BY2319"/>
      <c r="BZ2319"/>
      <c r="CA2319"/>
      <c r="CB2319"/>
      <c r="CD2319" s="1060"/>
      <c r="CE2319" s="1286"/>
      <c r="CF2319" s="1060"/>
      <c r="CG2319" s="1060"/>
      <c r="CH2319" s="1060"/>
      <c r="CK2319" s="1645"/>
      <c r="CL2319" s="1645"/>
      <c r="CM2319" s="1645"/>
      <c r="CN2319"/>
      <c r="CO2319"/>
      <c r="CP2319"/>
      <c r="CQ2319"/>
      <c r="CR2319"/>
      <c r="CS2319" s="1060"/>
      <c r="CT2319" s="1060"/>
      <c r="CU2319" s="1060"/>
      <c r="CV2319" s="1060"/>
      <c r="CW2319" s="1060"/>
      <c r="CX2319" s="1060"/>
    </row>
    <row r="2320" spans="35:102" ht="15" customHeight="1" x14ac:dyDescent="0.3">
      <c r="AI2320" s="1996">
        <v>48245002000</v>
      </c>
      <c r="AJ2320" s="1997" t="s">
        <v>1852</v>
      </c>
      <c r="AK2320" s="1997">
        <v>34643</v>
      </c>
      <c r="AL2320" s="1998" t="s">
        <v>1728</v>
      </c>
      <c r="AM2320" s="1998">
        <v>21.1</v>
      </c>
      <c r="AN2320" s="1997" t="s">
        <v>193</v>
      </c>
      <c r="BX2320"/>
      <c r="BY2320"/>
      <c r="BZ2320"/>
      <c r="CA2320"/>
      <c r="CB2320"/>
      <c r="CD2320" s="1060"/>
      <c r="CE2320" s="1286"/>
      <c r="CF2320" s="1060"/>
      <c r="CG2320" s="1060"/>
      <c r="CH2320" s="1060"/>
      <c r="CK2320" s="1645"/>
      <c r="CL2320" s="1645"/>
      <c r="CM2320" s="1645"/>
      <c r="CN2320"/>
      <c r="CO2320"/>
      <c r="CP2320"/>
      <c r="CQ2320"/>
      <c r="CR2320"/>
      <c r="CS2320" s="1060"/>
      <c r="CT2320" s="1060"/>
      <c r="CU2320" s="1060"/>
      <c r="CV2320" s="1060"/>
      <c r="CW2320" s="1060"/>
      <c r="CX2320" s="1060"/>
    </row>
    <row r="2321" spans="35:102" ht="15" customHeight="1" x14ac:dyDescent="0.3">
      <c r="AI2321" s="1774">
        <v>48245002100</v>
      </c>
      <c r="AJ2321" s="1993" t="s">
        <v>1852</v>
      </c>
      <c r="AK2321" s="1993">
        <v>22131</v>
      </c>
      <c r="AL2321" s="1994" t="s">
        <v>1730</v>
      </c>
      <c r="AM2321" s="1994">
        <v>35.299999999999997</v>
      </c>
      <c r="AN2321" s="1993" t="s">
        <v>193</v>
      </c>
      <c r="BX2321"/>
      <c r="BY2321"/>
      <c r="BZ2321"/>
      <c r="CA2321"/>
      <c r="CB2321"/>
      <c r="CD2321" s="1060"/>
      <c r="CE2321" s="1286"/>
      <c r="CF2321" s="1060"/>
      <c r="CG2321" s="1060"/>
      <c r="CH2321" s="1060"/>
      <c r="CK2321" s="1645"/>
      <c r="CL2321" s="1645"/>
      <c r="CM2321" s="1645"/>
      <c r="CN2321"/>
      <c r="CO2321"/>
      <c r="CP2321"/>
      <c r="CQ2321"/>
      <c r="CR2321"/>
      <c r="CS2321" s="1060"/>
      <c r="CT2321" s="1060"/>
      <c r="CU2321" s="1060"/>
      <c r="CV2321" s="1060"/>
      <c r="CW2321" s="1060"/>
      <c r="CX2321" s="1060"/>
    </row>
    <row r="2322" spans="35:102" ht="15" customHeight="1" x14ac:dyDescent="0.3">
      <c r="AI2322" s="1996">
        <v>48245002200</v>
      </c>
      <c r="AJ2322" s="1997" t="s">
        <v>1852</v>
      </c>
      <c r="AK2322" s="1997">
        <v>21763</v>
      </c>
      <c r="AL2322" s="1998" t="s">
        <v>1730</v>
      </c>
      <c r="AM2322" s="1998">
        <v>39.200000000000003</v>
      </c>
      <c r="AN2322" s="1997" t="s">
        <v>193</v>
      </c>
      <c r="BX2322"/>
      <c r="BY2322"/>
      <c r="BZ2322"/>
      <c r="CA2322"/>
      <c r="CB2322"/>
      <c r="CD2322" s="1060"/>
      <c r="CE2322" s="1286"/>
      <c r="CF2322" s="1060"/>
      <c r="CG2322" s="1060"/>
      <c r="CH2322" s="1060"/>
      <c r="CK2322" s="1645"/>
      <c r="CL2322" s="1645"/>
      <c r="CM2322" s="1645"/>
      <c r="CN2322"/>
      <c r="CO2322"/>
      <c r="CP2322"/>
      <c r="CQ2322"/>
      <c r="CR2322"/>
      <c r="CS2322" s="1060"/>
      <c r="CT2322" s="1060"/>
      <c r="CU2322" s="1060"/>
      <c r="CV2322" s="1060"/>
      <c r="CW2322" s="1060"/>
      <c r="CX2322" s="1060"/>
    </row>
    <row r="2323" spans="35:102" ht="15" customHeight="1" x14ac:dyDescent="0.3">
      <c r="AI2323" s="1774">
        <v>48245002300</v>
      </c>
      <c r="AJ2323" s="1993" t="s">
        <v>1852</v>
      </c>
      <c r="AK2323" s="1993">
        <v>26036</v>
      </c>
      <c r="AL2323" s="1994" t="s">
        <v>1730</v>
      </c>
      <c r="AM2323" s="1994">
        <v>23.7</v>
      </c>
      <c r="AN2323" s="1993" t="s">
        <v>193</v>
      </c>
      <c r="BX2323"/>
      <c r="BY2323"/>
      <c r="BZ2323"/>
      <c r="CA2323"/>
      <c r="CB2323"/>
      <c r="CD2323" s="1060"/>
      <c r="CE2323" s="1286"/>
      <c r="CF2323" s="1060"/>
      <c r="CG2323" s="1060"/>
      <c r="CH2323" s="1060"/>
      <c r="CK2323" s="1645"/>
      <c r="CL2323" s="1645"/>
      <c r="CM2323" s="1645"/>
      <c r="CN2323"/>
      <c r="CO2323"/>
      <c r="CP2323"/>
      <c r="CQ2323"/>
      <c r="CR2323"/>
      <c r="CS2323" s="1060"/>
      <c r="CT2323" s="1060"/>
      <c r="CU2323" s="1060"/>
      <c r="CV2323" s="1060"/>
      <c r="CW2323" s="1060"/>
      <c r="CX2323" s="1060"/>
    </row>
    <row r="2324" spans="35:102" ht="15" customHeight="1" x14ac:dyDescent="0.3">
      <c r="AI2324" s="1996">
        <v>48245002400</v>
      </c>
      <c r="AJ2324" s="1997" t="s">
        <v>1852</v>
      </c>
      <c r="AK2324" s="1997">
        <v>31853</v>
      </c>
      <c r="AL2324" s="1998" t="s">
        <v>1730</v>
      </c>
      <c r="AM2324" s="1998">
        <v>24.6</v>
      </c>
      <c r="AN2324" s="1997" t="s">
        <v>193</v>
      </c>
      <c r="BX2324"/>
      <c r="BY2324"/>
      <c r="BZ2324"/>
      <c r="CA2324"/>
      <c r="CB2324"/>
      <c r="CD2324" s="1060"/>
      <c r="CE2324" s="1286"/>
      <c r="CF2324" s="1060"/>
      <c r="CG2324" s="1060"/>
      <c r="CH2324" s="1060"/>
      <c r="CK2324" s="1645"/>
      <c r="CL2324" s="1645"/>
      <c r="CM2324" s="1645"/>
      <c r="CN2324"/>
      <c r="CO2324"/>
      <c r="CP2324"/>
      <c r="CQ2324"/>
      <c r="CR2324"/>
      <c r="CS2324" s="1060"/>
      <c r="CT2324" s="1060"/>
      <c r="CU2324" s="1060"/>
      <c r="CV2324" s="1060"/>
      <c r="CW2324" s="1060"/>
      <c r="CX2324" s="1060"/>
    </row>
    <row r="2325" spans="35:102" ht="15" customHeight="1" x14ac:dyDescent="0.3">
      <c r="AI2325" s="1774">
        <v>48245002500</v>
      </c>
      <c r="AJ2325" s="1993" t="s">
        <v>1852</v>
      </c>
      <c r="AK2325" s="1993">
        <v>35295</v>
      </c>
      <c r="AL2325" s="1994" t="s">
        <v>1728</v>
      </c>
      <c r="AM2325" s="1994">
        <v>28.6</v>
      </c>
      <c r="AN2325" s="1993" t="s">
        <v>193</v>
      </c>
      <c r="BX2325"/>
      <c r="BY2325"/>
      <c r="BZ2325"/>
      <c r="CA2325"/>
      <c r="CB2325"/>
      <c r="CD2325" s="1060"/>
      <c r="CE2325" s="1286"/>
      <c r="CF2325" s="1060"/>
      <c r="CG2325" s="1060"/>
      <c r="CH2325" s="1060"/>
      <c r="CK2325" s="1645"/>
      <c r="CL2325" s="1645"/>
      <c r="CM2325" s="1645"/>
      <c r="CN2325"/>
      <c r="CO2325"/>
      <c r="CP2325"/>
      <c r="CQ2325"/>
      <c r="CR2325"/>
      <c r="CS2325" s="1060"/>
      <c r="CT2325" s="1060"/>
      <c r="CU2325" s="1060"/>
      <c r="CV2325" s="1060"/>
      <c r="CW2325" s="1060"/>
      <c r="CX2325" s="1060"/>
    </row>
    <row r="2326" spans="35:102" ht="15" customHeight="1" x14ac:dyDescent="0.3">
      <c r="AI2326" s="1996">
        <v>48245002600</v>
      </c>
      <c r="AJ2326" s="1997" t="s">
        <v>1852</v>
      </c>
      <c r="AK2326" s="1997">
        <v>25826</v>
      </c>
      <c r="AL2326" s="1998" t="s">
        <v>1730</v>
      </c>
      <c r="AM2326" s="1998">
        <v>48.1</v>
      </c>
      <c r="AN2326" s="1997" t="s">
        <v>193</v>
      </c>
      <c r="BX2326"/>
      <c r="BY2326"/>
      <c r="BZ2326"/>
      <c r="CA2326"/>
      <c r="CB2326"/>
      <c r="CD2326" s="1060"/>
      <c r="CE2326" s="1286"/>
      <c r="CF2326" s="1060"/>
      <c r="CG2326" s="1060"/>
      <c r="CH2326" s="1060"/>
      <c r="CK2326" s="1645"/>
      <c r="CL2326" s="1645"/>
      <c r="CM2326" s="1645"/>
      <c r="CN2326"/>
      <c r="CO2326"/>
      <c r="CP2326"/>
      <c r="CQ2326"/>
      <c r="CR2326"/>
      <c r="CS2326" s="1060"/>
      <c r="CT2326" s="1060"/>
      <c r="CU2326" s="1060"/>
      <c r="CV2326" s="1060"/>
      <c r="CW2326" s="1060"/>
      <c r="CX2326" s="1060"/>
    </row>
    <row r="2327" spans="35:102" ht="15" customHeight="1" x14ac:dyDescent="0.3">
      <c r="AI2327" s="1774">
        <v>48245005100</v>
      </c>
      <c r="AJ2327" s="1993" t="s">
        <v>1852</v>
      </c>
      <c r="AK2327" s="1993">
        <v>36354</v>
      </c>
      <c r="AL2327" s="1994" t="s">
        <v>1728</v>
      </c>
      <c r="AM2327" s="1994">
        <v>26.5</v>
      </c>
      <c r="AN2327" s="1993" t="s">
        <v>193</v>
      </c>
      <c r="BX2327"/>
      <c r="BY2327"/>
      <c r="BZ2327"/>
      <c r="CA2327"/>
      <c r="CB2327"/>
      <c r="CD2327" s="1060"/>
      <c r="CE2327" s="1286"/>
      <c r="CF2327" s="1060"/>
      <c r="CG2327" s="1060"/>
      <c r="CH2327" s="1060"/>
      <c r="CK2327" s="1645"/>
      <c r="CL2327" s="1645"/>
      <c r="CM2327" s="1645"/>
      <c r="CN2327"/>
      <c r="CO2327"/>
      <c r="CP2327"/>
      <c r="CQ2327"/>
      <c r="CR2327"/>
      <c r="CS2327" s="1060"/>
      <c r="CT2327" s="1060"/>
      <c r="CU2327" s="1060"/>
      <c r="CV2327" s="1060"/>
      <c r="CW2327" s="1060"/>
      <c r="CX2327" s="1060"/>
    </row>
    <row r="2328" spans="35:102" ht="15" customHeight="1" x14ac:dyDescent="0.3">
      <c r="AI2328" s="1996">
        <v>48245005400</v>
      </c>
      <c r="AJ2328" s="1997" t="s">
        <v>1852</v>
      </c>
      <c r="AK2328" s="1997">
        <v>23871</v>
      </c>
      <c r="AL2328" s="1998" t="s">
        <v>1730</v>
      </c>
      <c r="AM2328" s="1998">
        <v>28.6</v>
      </c>
      <c r="AN2328" s="1997" t="s">
        <v>193</v>
      </c>
      <c r="BX2328"/>
      <c r="BY2328"/>
      <c r="BZ2328"/>
      <c r="CA2328"/>
      <c r="CB2328"/>
      <c r="CD2328" s="1060"/>
      <c r="CE2328" s="1286"/>
      <c r="CF2328" s="1060"/>
      <c r="CG2328" s="1060"/>
      <c r="CH2328" s="1060"/>
      <c r="CK2328" s="1645"/>
      <c r="CL2328" s="1645"/>
      <c r="CM2328" s="1645"/>
      <c r="CN2328"/>
      <c r="CO2328"/>
      <c r="CP2328"/>
      <c r="CQ2328"/>
      <c r="CR2328"/>
      <c r="CS2328" s="1060"/>
      <c r="CT2328" s="1060"/>
      <c r="CU2328" s="1060"/>
      <c r="CV2328" s="1060"/>
      <c r="CW2328" s="1060"/>
      <c r="CX2328" s="1060"/>
    </row>
    <row r="2329" spans="35:102" ht="15" customHeight="1" x14ac:dyDescent="0.3">
      <c r="AI2329" s="1774">
        <v>48245005500</v>
      </c>
      <c r="AJ2329" s="1993" t="s">
        <v>1852</v>
      </c>
      <c r="AK2329" s="1993">
        <v>36250</v>
      </c>
      <c r="AL2329" s="1994" t="s">
        <v>1728</v>
      </c>
      <c r="AM2329" s="1994">
        <v>24.8</v>
      </c>
      <c r="AN2329" s="1993" t="s">
        <v>193</v>
      </c>
      <c r="BX2329"/>
      <c r="BY2329"/>
      <c r="BZ2329"/>
      <c r="CA2329"/>
      <c r="CB2329"/>
      <c r="CD2329" s="1060"/>
      <c r="CE2329" s="1286"/>
      <c r="CF2329" s="1060"/>
      <c r="CG2329" s="1060"/>
      <c r="CH2329" s="1060"/>
      <c r="CK2329" s="1645"/>
      <c r="CL2329" s="1645"/>
      <c r="CM2329" s="1645"/>
      <c r="CN2329"/>
      <c r="CO2329"/>
      <c r="CP2329"/>
      <c r="CQ2329"/>
      <c r="CR2329"/>
      <c r="CS2329" s="1060"/>
      <c r="CT2329" s="1060"/>
      <c r="CU2329" s="1060"/>
      <c r="CV2329" s="1060"/>
      <c r="CW2329" s="1060"/>
      <c r="CX2329" s="1060"/>
    </row>
    <row r="2330" spans="35:102" ht="15" customHeight="1" x14ac:dyDescent="0.3">
      <c r="AI2330" s="1996">
        <v>48245005600</v>
      </c>
      <c r="AJ2330" s="1997" t="s">
        <v>1852</v>
      </c>
      <c r="AK2330" s="1997">
        <v>42266</v>
      </c>
      <c r="AL2330" s="1998" t="s">
        <v>1728</v>
      </c>
      <c r="AM2330" s="1998">
        <v>30.8</v>
      </c>
      <c r="AN2330" s="1997" t="s">
        <v>193</v>
      </c>
      <c r="BX2330"/>
      <c r="BY2330"/>
      <c r="BZ2330"/>
      <c r="CA2330"/>
      <c r="CB2330"/>
      <c r="CD2330" s="1060"/>
      <c r="CE2330" s="1286"/>
      <c r="CF2330" s="1060"/>
      <c r="CG2330" s="1060"/>
      <c r="CH2330" s="1060"/>
      <c r="CK2330" s="1645"/>
      <c r="CL2330" s="1645"/>
      <c r="CM2330" s="1645"/>
      <c r="CN2330"/>
      <c r="CO2330"/>
      <c r="CP2330"/>
      <c r="CQ2330"/>
      <c r="CR2330"/>
      <c r="CS2330" s="1060"/>
      <c r="CT2330" s="1060"/>
      <c r="CU2330" s="1060"/>
      <c r="CV2330" s="1060"/>
      <c r="CW2330" s="1060"/>
      <c r="CX2330" s="1060"/>
    </row>
    <row r="2331" spans="35:102" ht="15" customHeight="1" x14ac:dyDescent="0.3">
      <c r="AI2331" s="1774">
        <v>48245005900</v>
      </c>
      <c r="AJ2331" s="1993" t="s">
        <v>1852</v>
      </c>
      <c r="AK2331" s="1993">
        <v>20833</v>
      </c>
      <c r="AL2331" s="1994" t="s">
        <v>1730</v>
      </c>
      <c r="AM2331" s="1994">
        <v>44.3</v>
      </c>
      <c r="AN2331" s="1993" t="s">
        <v>193</v>
      </c>
      <c r="BX2331"/>
      <c r="BY2331"/>
      <c r="BZ2331"/>
      <c r="CA2331"/>
      <c r="CB2331"/>
      <c r="CD2331" s="1060"/>
      <c r="CE2331" s="1286"/>
      <c r="CF2331" s="1060"/>
      <c r="CG2331" s="1060"/>
      <c r="CH2331" s="1060"/>
      <c r="CK2331" s="1645"/>
      <c r="CL2331" s="1645"/>
      <c r="CM2331" s="1645"/>
      <c r="CN2331"/>
      <c r="CO2331"/>
      <c r="CP2331"/>
      <c r="CQ2331"/>
      <c r="CR2331"/>
      <c r="CS2331" s="1060"/>
      <c r="CT2331" s="1060"/>
      <c r="CU2331" s="1060"/>
      <c r="CV2331" s="1060"/>
      <c r="CW2331" s="1060"/>
      <c r="CX2331" s="1060"/>
    </row>
    <row r="2332" spans="35:102" ht="15" customHeight="1" x14ac:dyDescent="0.3">
      <c r="AI2332" s="1996">
        <v>48245006100</v>
      </c>
      <c r="AJ2332" s="1997" t="s">
        <v>1852</v>
      </c>
      <c r="AK2332" s="1997">
        <v>15718</v>
      </c>
      <c r="AL2332" s="1998" t="s">
        <v>1730</v>
      </c>
      <c r="AM2332" s="1998">
        <v>49.6</v>
      </c>
      <c r="AN2332" s="1997" t="s">
        <v>193</v>
      </c>
      <c r="BX2332"/>
      <c r="BY2332"/>
      <c r="BZ2332"/>
      <c r="CA2332"/>
      <c r="CB2332"/>
      <c r="CD2332" s="1060"/>
      <c r="CE2332" s="1286"/>
      <c r="CF2332" s="1060"/>
      <c r="CG2332" s="1060"/>
      <c r="CH2332" s="1060"/>
      <c r="CK2332" s="1645"/>
      <c r="CL2332" s="1645"/>
      <c r="CM2332" s="1645"/>
      <c r="CN2332"/>
      <c r="CO2332"/>
      <c r="CP2332"/>
      <c r="CQ2332"/>
      <c r="CR2332"/>
      <c r="CS2332" s="1060"/>
      <c r="CT2332" s="1060"/>
      <c r="CU2332" s="1060"/>
      <c r="CV2332" s="1060"/>
      <c r="CW2332" s="1060"/>
      <c r="CX2332" s="1060"/>
    </row>
    <row r="2333" spans="35:102" ht="15" customHeight="1" x14ac:dyDescent="0.3">
      <c r="AI2333" s="1774">
        <v>48245006300</v>
      </c>
      <c r="AJ2333" s="1993" t="s">
        <v>1852</v>
      </c>
      <c r="AK2333" s="1993">
        <v>35774</v>
      </c>
      <c r="AL2333" s="1994" t="s">
        <v>1728</v>
      </c>
      <c r="AM2333" s="1994">
        <v>27.3</v>
      </c>
      <c r="AN2333" s="1993" t="s">
        <v>193</v>
      </c>
      <c r="BX2333"/>
      <c r="BY2333"/>
      <c r="BZ2333"/>
      <c r="CA2333"/>
      <c r="CB2333"/>
      <c r="CD2333" s="1060"/>
      <c r="CE2333" s="1286"/>
      <c r="CF2333" s="1060"/>
      <c r="CG2333" s="1060"/>
      <c r="CH2333" s="1060"/>
      <c r="CK2333" s="1645"/>
      <c r="CL2333" s="1645"/>
      <c r="CM2333" s="1645"/>
      <c r="CN2333"/>
      <c r="CO2333"/>
      <c r="CP2333"/>
      <c r="CQ2333"/>
      <c r="CR2333"/>
      <c r="CS2333" s="1060"/>
      <c r="CT2333" s="1060"/>
      <c r="CU2333" s="1060"/>
      <c r="CV2333" s="1060"/>
      <c r="CW2333" s="1060"/>
      <c r="CX2333" s="1060"/>
    </row>
    <row r="2334" spans="35:102" ht="15" customHeight="1" x14ac:dyDescent="0.3">
      <c r="AI2334" s="1996">
        <v>48245006400</v>
      </c>
      <c r="AJ2334" s="1997" t="s">
        <v>1852</v>
      </c>
      <c r="AK2334" s="1997">
        <v>29097</v>
      </c>
      <c r="AL2334" s="1998" t="s">
        <v>1730</v>
      </c>
      <c r="AM2334" s="1998">
        <v>43.3</v>
      </c>
      <c r="AN2334" s="1997" t="s">
        <v>193</v>
      </c>
      <c r="BX2334"/>
      <c r="BY2334"/>
      <c r="BZ2334"/>
      <c r="CA2334"/>
      <c r="CB2334"/>
      <c r="CD2334" s="1060"/>
      <c r="CE2334" s="1286"/>
      <c r="CF2334" s="1060"/>
      <c r="CG2334" s="1060"/>
      <c r="CH2334" s="1060"/>
      <c r="CK2334" s="1645"/>
      <c r="CL2334" s="1645"/>
      <c r="CM2334" s="1645"/>
      <c r="CN2334"/>
      <c r="CO2334"/>
      <c r="CP2334"/>
      <c r="CQ2334"/>
      <c r="CR2334"/>
      <c r="CS2334" s="1060"/>
      <c r="CT2334" s="1060"/>
      <c r="CU2334" s="1060"/>
      <c r="CV2334" s="1060"/>
      <c r="CW2334" s="1060"/>
      <c r="CX2334" s="1060"/>
    </row>
    <row r="2335" spans="35:102" ht="15" customHeight="1" x14ac:dyDescent="0.3">
      <c r="AI2335" s="1774">
        <v>48245006500</v>
      </c>
      <c r="AJ2335" s="1993" t="s">
        <v>1852</v>
      </c>
      <c r="AK2335" s="1993">
        <v>33986</v>
      </c>
      <c r="AL2335" s="1994" t="s">
        <v>1730</v>
      </c>
      <c r="AM2335" s="1994">
        <v>25.8</v>
      </c>
      <c r="AN2335" s="1993" t="s">
        <v>193</v>
      </c>
      <c r="BX2335"/>
      <c r="BY2335"/>
      <c r="BZ2335"/>
      <c r="CA2335"/>
      <c r="CB2335"/>
      <c r="CD2335" s="1060"/>
      <c r="CE2335" s="1286"/>
      <c r="CF2335" s="1060"/>
      <c r="CG2335" s="1060"/>
      <c r="CH2335" s="1060"/>
      <c r="CK2335" s="1645"/>
      <c r="CL2335" s="1645"/>
      <c r="CM2335" s="1645"/>
      <c r="CN2335"/>
      <c r="CO2335"/>
      <c r="CP2335"/>
      <c r="CQ2335"/>
      <c r="CR2335"/>
      <c r="CS2335" s="1060"/>
      <c r="CT2335" s="1060"/>
      <c r="CU2335" s="1060"/>
      <c r="CV2335" s="1060"/>
      <c r="CW2335" s="1060"/>
      <c r="CX2335" s="1060"/>
    </row>
    <row r="2336" spans="35:102" ht="15" customHeight="1" x14ac:dyDescent="0.3">
      <c r="AI2336" s="1996">
        <v>48245006600</v>
      </c>
      <c r="AJ2336" s="1997" t="s">
        <v>1852</v>
      </c>
      <c r="AK2336" s="1997">
        <v>24222</v>
      </c>
      <c r="AL2336" s="1998" t="s">
        <v>1730</v>
      </c>
      <c r="AM2336" s="1998">
        <v>45</v>
      </c>
      <c r="AN2336" s="1997" t="s">
        <v>193</v>
      </c>
      <c r="BX2336"/>
      <c r="BY2336"/>
      <c r="BZ2336"/>
      <c r="CA2336"/>
      <c r="CB2336"/>
      <c r="CD2336" s="1060"/>
      <c r="CE2336" s="1286"/>
      <c r="CF2336" s="1060"/>
      <c r="CG2336" s="1060"/>
      <c r="CH2336" s="1060"/>
      <c r="CK2336" s="1645"/>
      <c r="CL2336" s="1645"/>
      <c r="CM2336" s="1645"/>
      <c r="CN2336"/>
      <c r="CO2336"/>
      <c r="CP2336"/>
      <c r="CQ2336"/>
      <c r="CR2336"/>
      <c r="CS2336" s="1060"/>
      <c r="CT2336" s="1060"/>
      <c r="CU2336" s="1060"/>
      <c r="CV2336" s="1060"/>
      <c r="CW2336" s="1060"/>
      <c r="CX2336" s="1060"/>
    </row>
    <row r="2337" spans="35:102" ht="15" customHeight="1" x14ac:dyDescent="0.3">
      <c r="AI2337" s="1774">
        <v>48245006700</v>
      </c>
      <c r="AJ2337" s="1993" t="s">
        <v>1852</v>
      </c>
      <c r="AK2337" s="1993">
        <v>33713</v>
      </c>
      <c r="AL2337" s="1994" t="s">
        <v>1730</v>
      </c>
      <c r="AM2337" s="1994">
        <v>21.1</v>
      </c>
      <c r="AN2337" s="1993" t="s">
        <v>193</v>
      </c>
      <c r="BX2337"/>
      <c r="BY2337"/>
      <c r="BZ2337"/>
      <c r="CA2337"/>
      <c r="CB2337"/>
      <c r="CD2337" s="1060"/>
      <c r="CE2337" s="1286"/>
      <c r="CF2337" s="1060"/>
      <c r="CG2337" s="1060"/>
      <c r="CH2337" s="1060"/>
      <c r="CK2337" s="1645"/>
      <c r="CL2337" s="1645"/>
      <c r="CM2337" s="1645"/>
      <c r="CN2337"/>
      <c r="CO2337"/>
      <c r="CP2337"/>
      <c r="CQ2337"/>
      <c r="CR2337"/>
      <c r="CS2337" s="1060"/>
      <c r="CT2337" s="1060"/>
      <c r="CU2337" s="1060"/>
      <c r="CV2337" s="1060"/>
      <c r="CW2337" s="1060"/>
      <c r="CX2337" s="1060"/>
    </row>
    <row r="2338" spans="35:102" ht="15" customHeight="1" x14ac:dyDescent="0.3">
      <c r="AI2338" s="1996">
        <v>48245006800</v>
      </c>
      <c r="AJ2338" s="1997" t="s">
        <v>1852</v>
      </c>
      <c r="AK2338" s="1997">
        <v>39292</v>
      </c>
      <c r="AL2338" s="1998" t="s">
        <v>1728</v>
      </c>
      <c r="AM2338" s="1998">
        <v>20.6</v>
      </c>
      <c r="AN2338" s="1997" t="s">
        <v>193</v>
      </c>
      <c r="BX2338"/>
      <c r="BY2338"/>
      <c r="BZ2338"/>
      <c r="CA2338"/>
      <c r="CB2338"/>
      <c r="CD2338" s="1060"/>
      <c r="CE2338" s="1286"/>
      <c r="CF2338" s="1060"/>
      <c r="CG2338" s="1060"/>
      <c r="CH2338" s="1060"/>
      <c r="CK2338" s="1645"/>
      <c r="CL2338" s="1645"/>
      <c r="CM2338" s="1645"/>
      <c r="CN2338"/>
      <c r="CO2338"/>
      <c r="CP2338"/>
      <c r="CQ2338"/>
      <c r="CR2338"/>
      <c r="CS2338" s="1060"/>
      <c r="CT2338" s="1060"/>
      <c r="CU2338" s="1060"/>
      <c r="CV2338" s="1060"/>
      <c r="CW2338" s="1060"/>
      <c r="CX2338" s="1060"/>
    </row>
    <row r="2339" spans="35:102" ht="15" customHeight="1" x14ac:dyDescent="0.3">
      <c r="AI2339" s="1774">
        <v>48245006900</v>
      </c>
      <c r="AJ2339" s="1993" t="s">
        <v>1852</v>
      </c>
      <c r="AK2339" s="1993">
        <v>32724</v>
      </c>
      <c r="AL2339" s="1994" t="s">
        <v>1730</v>
      </c>
      <c r="AM2339" s="1994">
        <v>23.7</v>
      </c>
      <c r="AN2339" s="1993" t="s">
        <v>193</v>
      </c>
      <c r="BX2339"/>
      <c r="BY2339"/>
      <c r="BZ2339"/>
      <c r="CA2339"/>
      <c r="CB2339"/>
      <c r="CD2339" s="1060"/>
      <c r="CE2339" s="1286"/>
      <c r="CF2339" s="1060"/>
      <c r="CG2339" s="1060"/>
      <c r="CH2339" s="1060"/>
      <c r="CK2339" s="1645"/>
      <c r="CL2339" s="1645"/>
      <c r="CM2339" s="1645"/>
      <c r="CN2339"/>
      <c r="CO2339"/>
      <c r="CP2339"/>
      <c r="CQ2339"/>
      <c r="CR2339"/>
      <c r="CS2339" s="1060"/>
      <c r="CT2339" s="1060"/>
      <c r="CU2339" s="1060"/>
      <c r="CV2339" s="1060"/>
      <c r="CW2339" s="1060"/>
      <c r="CX2339" s="1060"/>
    </row>
    <row r="2340" spans="35:102" ht="15" customHeight="1" x14ac:dyDescent="0.3">
      <c r="AI2340" s="1996">
        <v>48245007001</v>
      </c>
      <c r="AJ2340" s="1997" t="s">
        <v>1852</v>
      </c>
      <c r="AK2340" s="1997">
        <v>24298</v>
      </c>
      <c r="AL2340" s="1998" t="s">
        <v>1730</v>
      </c>
      <c r="AM2340" s="1998">
        <v>44.2</v>
      </c>
      <c r="AN2340" s="1997" t="s">
        <v>193</v>
      </c>
      <c r="BX2340"/>
      <c r="BY2340"/>
      <c r="BZ2340"/>
      <c r="CA2340"/>
      <c r="CB2340"/>
      <c r="CD2340" s="1060"/>
      <c r="CE2340" s="1286"/>
      <c r="CF2340" s="1060"/>
      <c r="CG2340" s="1060"/>
      <c r="CH2340" s="1060"/>
      <c r="CK2340" s="1645"/>
      <c r="CL2340" s="1645"/>
      <c r="CM2340" s="1645"/>
      <c r="CN2340"/>
      <c r="CO2340"/>
      <c r="CP2340"/>
      <c r="CQ2340"/>
      <c r="CR2340"/>
      <c r="CS2340" s="1060"/>
      <c r="CT2340" s="1060"/>
      <c r="CU2340" s="1060"/>
      <c r="CV2340" s="1060"/>
      <c r="CW2340" s="1060"/>
      <c r="CX2340" s="1060"/>
    </row>
    <row r="2341" spans="35:102" ht="15" customHeight="1" x14ac:dyDescent="0.3">
      <c r="AI2341" s="1774">
        <v>48245007002</v>
      </c>
      <c r="AJ2341" s="1993" t="s">
        <v>1852</v>
      </c>
      <c r="AK2341" s="1993">
        <v>36267</v>
      </c>
      <c r="AL2341" s="1994" t="s">
        <v>1728</v>
      </c>
      <c r="AM2341" s="1994">
        <v>18.2</v>
      </c>
      <c r="AN2341" s="1993" t="s">
        <v>192</v>
      </c>
      <c r="BX2341"/>
      <c r="BY2341"/>
      <c r="BZ2341"/>
      <c r="CA2341"/>
      <c r="CB2341"/>
      <c r="CD2341" s="1060"/>
      <c r="CE2341" s="1286"/>
      <c r="CF2341" s="1060"/>
      <c r="CG2341" s="1060"/>
      <c r="CH2341" s="1060"/>
      <c r="CK2341" s="1645"/>
      <c r="CL2341" s="1645"/>
      <c r="CM2341" s="1645"/>
      <c r="CN2341"/>
      <c r="CO2341"/>
      <c r="CP2341"/>
      <c r="CQ2341"/>
      <c r="CR2341"/>
      <c r="CS2341" s="1060"/>
      <c r="CT2341" s="1060"/>
      <c r="CU2341" s="1060"/>
      <c r="CV2341" s="1060"/>
      <c r="CW2341" s="1060"/>
      <c r="CX2341" s="1060"/>
    </row>
    <row r="2342" spans="35:102" ht="15" customHeight="1" x14ac:dyDescent="0.3">
      <c r="AI2342" s="1996">
        <v>48245007100</v>
      </c>
      <c r="AJ2342" s="1997" t="s">
        <v>1852</v>
      </c>
      <c r="AK2342" s="1997">
        <v>45505</v>
      </c>
      <c r="AL2342" s="1998" t="s">
        <v>1727</v>
      </c>
      <c r="AM2342" s="1998">
        <v>18.3</v>
      </c>
      <c r="AN2342" s="1997" t="s">
        <v>192</v>
      </c>
      <c r="BX2342"/>
      <c r="BY2342"/>
      <c r="BZ2342"/>
      <c r="CA2342"/>
      <c r="CB2342"/>
      <c r="CD2342" s="1060"/>
      <c r="CE2342" s="1286"/>
      <c r="CF2342" s="1060"/>
      <c r="CG2342" s="1060"/>
      <c r="CH2342" s="1060"/>
      <c r="CK2342" s="1645"/>
      <c r="CL2342" s="1645"/>
      <c r="CM2342" s="1645"/>
      <c r="CN2342"/>
      <c r="CO2342"/>
      <c r="CP2342"/>
      <c r="CQ2342"/>
      <c r="CR2342"/>
      <c r="CS2342" s="1060"/>
      <c r="CT2342" s="1060"/>
      <c r="CU2342" s="1060"/>
      <c r="CV2342" s="1060"/>
      <c r="CW2342" s="1060"/>
      <c r="CX2342" s="1060"/>
    </row>
    <row r="2343" spans="35:102" ht="15" customHeight="1" x14ac:dyDescent="0.3">
      <c r="AI2343" s="1774">
        <v>48245010100</v>
      </c>
      <c r="AJ2343" s="1993" t="s">
        <v>1852</v>
      </c>
      <c r="AK2343" s="1993">
        <v>26804</v>
      </c>
      <c r="AL2343" s="1994" t="s">
        <v>1730</v>
      </c>
      <c r="AM2343" s="1994">
        <v>35.700000000000003</v>
      </c>
      <c r="AN2343" s="1993" t="s">
        <v>193</v>
      </c>
      <c r="BX2343"/>
      <c r="BY2343"/>
      <c r="BZ2343"/>
      <c r="CA2343"/>
      <c r="CB2343"/>
      <c r="CD2343" s="1060"/>
      <c r="CE2343" s="1286"/>
      <c r="CF2343" s="1060"/>
      <c r="CG2343" s="1060"/>
      <c r="CH2343" s="1060"/>
      <c r="CK2343" s="1645"/>
      <c r="CL2343" s="1645"/>
      <c r="CM2343" s="1645"/>
      <c r="CN2343"/>
      <c r="CO2343"/>
      <c r="CP2343"/>
      <c r="CQ2343"/>
      <c r="CR2343"/>
      <c r="CS2343" s="1060"/>
      <c r="CT2343" s="1060"/>
      <c r="CU2343" s="1060"/>
      <c r="CV2343" s="1060"/>
      <c r="CW2343" s="1060"/>
      <c r="CX2343" s="1060"/>
    </row>
    <row r="2344" spans="35:102" ht="15" customHeight="1" x14ac:dyDescent="0.3">
      <c r="AI2344" s="1996">
        <v>48245010200</v>
      </c>
      <c r="AJ2344" s="1997" t="s">
        <v>1852</v>
      </c>
      <c r="AK2344" s="1997">
        <v>43417</v>
      </c>
      <c r="AL2344" s="1998" t="s">
        <v>1727</v>
      </c>
      <c r="AM2344" s="1998">
        <v>20.5</v>
      </c>
      <c r="AN2344" s="1997" t="s">
        <v>193</v>
      </c>
      <c r="BX2344"/>
      <c r="BY2344"/>
      <c r="BZ2344"/>
      <c r="CA2344"/>
      <c r="CB2344"/>
      <c r="CD2344" s="1060"/>
      <c r="CE2344" s="1286"/>
      <c r="CF2344" s="1060"/>
      <c r="CG2344" s="1060"/>
      <c r="CH2344" s="1060"/>
      <c r="CK2344" s="1645"/>
      <c r="CL2344" s="1645"/>
      <c r="CM2344" s="1645"/>
      <c r="CN2344"/>
      <c r="CO2344"/>
      <c r="CP2344"/>
      <c r="CQ2344"/>
      <c r="CR2344"/>
      <c r="CS2344" s="1060"/>
      <c r="CT2344" s="1060"/>
      <c r="CU2344" s="1060"/>
      <c r="CV2344" s="1060"/>
      <c r="CW2344" s="1060"/>
      <c r="CX2344" s="1060"/>
    </row>
    <row r="2345" spans="35:102" ht="15" customHeight="1" x14ac:dyDescent="0.3">
      <c r="AI2345" s="1774">
        <v>48245010300</v>
      </c>
      <c r="AJ2345" s="1993" t="s">
        <v>1852</v>
      </c>
      <c r="AK2345" s="1993">
        <v>34907</v>
      </c>
      <c r="AL2345" s="1994" t="s">
        <v>1728</v>
      </c>
      <c r="AM2345" s="1994">
        <v>29.6</v>
      </c>
      <c r="AN2345" s="1993" t="s">
        <v>193</v>
      </c>
      <c r="BX2345"/>
      <c r="BY2345"/>
      <c r="BZ2345"/>
      <c r="CA2345"/>
      <c r="CB2345"/>
      <c r="CD2345" s="1060"/>
      <c r="CE2345" s="1286"/>
      <c r="CF2345" s="1060"/>
      <c r="CG2345" s="1060"/>
      <c r="CH2345" s="1060"/>
      <c r="CK2345" s="1645"/>
      <c r="CL2345" s="1645"/>
      <c r="CM2345" s="1645"/>
      <c r="CN2345"/>
      <c r="CO2345"/>
      <c r="CP2345"/>
      <c r="CQ2345"/>
      <c r="CR2345"/>
      <c r="CS2345" s="1060"/>
      <c r="CT2345" s="1060"/>
      <c r="CU2345" s="1060"/>
      <c r="CV2345" s="1060"/>
      <c r="CW2345" s="1060"/>
      <c r="CX2345" s="1060"/>
    </row>
    <row r="2346" spans="35:102" ht="15" customHeight="1" x14ac:dyDescent="0.3">
      <c r="AI2346" s="1996">
        <v>48245010400</v>
      </c>
      <c r="AJ2346" s="1997" t="s">
        <v>1852</v>
      </c>
      <c r="AK2346" s="1997">
        <v>48365</v>
      </c>
      <c r="AL2346" s="1998" t="s">
        <v>1727</v>
      </c>
      <c r="AM2346" s="1998">
        <v>16.899999999999999</v>
      </c>
      <c r="AN2346" s="1997" t="s">
        <v>192</v>
      </c>
      <c r="BX2346"/>
      <c r="BY2346"/>
      <c r="BZ2346"/>
      <c r="CA2346"/>
      <c r="CB2346"/>
      <c r="CD2346" s="1060"/>
      <c r="CE2346" s="1286"/>
      <c r="CF2346" s="1060"/>
      <c r="CG2346" s="1060"/>
      <c r="CH2346" s="1060"/>
      <c r="CK2346" s="1645"/>
      <c r="CL2346" s="1645"/>
      <c r="CM2346" s="1645"/>
      <c r="CN2346"/>
      <c r="CO2346"/>
      <c r="CP2346"/>
      <c r="CQ2346"/>
      <c r="CR2346"/>
      <c r="CS2346" s="1060"/>
      <c r="CT2346" s="1060"/>
      <c r="CU2346" s="1060"/>
      <c r="CV2346" s="1060"/>
      <c r="CW2346" s="1060"/>
      <c r="CX2346" s="1060"/>
    </row>
    <row r="2347" spans="35:102" ht="15" customHeight="1" x14ac:dyDescent="0.3">
      <c r="AI2347" s="1774">
        <v>48245010500</v>
      </c>
      <c r="AJ2347" s="1993" t="s">
        <v>1852</v>
      </c>
      <c r="AK2347" s="1993">
        <v>50779</v>
      </c>
      <c r="AL2347" s="1994" t="s">
        <v>1727</v>
      </c>
      <c r="AM2347" s="1994">
        <v>17.399999999999999</v>
      </c>
      <c r="AN2347" s="1993" t="s">
        <v>192</v>
      </c>
      <c r="BX2347"/>
      <c r="BY2347"/>
      <c r="BZ2347"/>
      <c r="CA2347"/>
      <c r="CB2347"/>
      <c r="CD2347" s="1060"/>
      <c r="CE2347" s="1286"/>
      <c r="CF2347" s="1060"/>
      <c r="CG2347" s="1060"/>
      <c r="CH2347" s="1060"/>
      <c r="CK2347" s="1645"/>
      <c r="CL2347" s="1645"/>
      <c r="CM2347" s="1645"/>
      <c r="CN2347"/>
      <c r="CO2347"/>
      <c r="CP2347"/>
      <c r="CQ2347"/>
      <c r="CR2347"/>
      <c r="CS2347" s="1060"/>
      <c r="CT2347" s="1060"/>
      <c r="CU2347" s="1060"/>
      <c r="CV2347" s="1060"/>
      <c r="CW2347" s="1060"/>
      <c r="CX2347" s="1060"/>
    </row>
    <row r="2348" spans="35:102" ht="15" customHeight="1" x14ac:dyDescent="0.3">
      <c r="AI2348" s="1996">
        <v>48245010600</v>
      </c>
      <c r="AJ2348" s="1997" t="s">
        <v>1852</v>
      </c>
      <c r="AK2348" s="1997">
        <v>51009</v>
      </c>
      <c r="AL2348" s="1998" t="s">
        <v>1727</v>
      </c>
      <c r="AM2348" s="1998">
        <v>10.1</v>
      </c>
      <c r="AN2348" s="1997" t="s">
        <v>192</v>
      </c>
      <c r="BX2348"/>
      <c r="BY2348"/>
      <c r="BZ2348"/>
      <c r="CA2348"/>
      <c r="CB2348"/>
      <c r="CD2348" s="1060"/>
      <c r="CE2348" s="1286"/>
      <c r="CF2348" s="1060"/>
      <c r="CG2348" s="1060"/>
      <c r="CH2348" s="1060"/>
      <c r="CK2348" s="1645"/>
      <c r="CL2348" s="1645"/>
      <c r="CM2348" s="1645"/>
      <c r="CN2348"/>
      <c r="CO2348"/>
      <c r="CP2348"/>
      <c r="CQ2348"/>
      <c r="CR2348"/>
      <c r="CS2348" s="1060"/>
      <c r="CT2348" s="1060"/>
      <c r="CU2348" s="1060"/>
      <c r="CV2348" s="1060"/>
      <c r="CW2348" s="1060"/>
      <c r="CX2348" s="1060"/>
    </row>
    <row r="2349" spans="35:102" ht="15" customHeight="1" x14ac:dyDescent="0.3">
      <c r="AI2349" s="1774">
        <v>48245010700</v>
      </c>
      <c r="AJ2349" s="1993" t="s">
        <v>1852</v>
      </c>
      <c r="AK2349" s="1993">
        <v>61372</v>
      </c>
      <c r="AL2349" s="1994" t="s">
        <v>1729</v>
      </c>
      <c r="AM2349" s="1994">
        <v>7.6</v>
      </c>
      <c r="AN2349" s="1993" t="s">
        <v>192</v>
      </c>
      <c r="BX2349"/>
      <c r="BY2349"/>
      <c r="BZ2349"/>
      <c r="CA2349"/>
      <c r="CB2349"/>
      <c r="CD2349" s="1060"/>
      <c r="CE2349" s="1286"/>
      <c r="CF2349" s="1060"/>
      <c r="CG2349" s="1060"/>
      <c r="CH2349" s="1060"/>
      <c r="CK2349" s="1645"/>
      <c r="CL2349" s="1645"/>
      <c r="CM2349" s="1645"/>
      <c r="CN2349"/>
      <c r="CO2349"/>
      <c r="CP2349"/>
      <c r="CQ2349"/>
      <c r="CR2349"/>
      <c r="CS2349" s="1060"/>
      <c r="CT2349" s="1060"/>
      <c r="CU2349" s="1060"/>
      <c r="CV2349" s="1060"/>
      <c r="CW2349" s="1060"/>
      <c r="CX2349" s="1060"/>
    </row>
    <row r="2350" spans="35:102" ht="15" customHeight="1" x14ac:dyDescent="0.3">
      <c r="AI2350" s="1996">
        <v>48245010800</v>
      </c>
      <c r="AJ2350" s="1997" t="s">
        <v>1852</v>
      </c>
      <c r="AK2350" s="1997">
        <v>55780</v>
      </c>
      <c r="AL2350" s="1998" t="s">
        <v>1729</v>
      </c>
      <c r="AM2350" s="1998">
        <v>15.1</v>
      </c>
      <c r="AN2350" s="1997" t="s">
        <v>192</v>
      </c>
      <c r="BX2350"/>
      <c r="BY2350"/>
      <c r="BZ2350"/>
      <c r="CA2350"/>
      <c r="CB2350"/>
      <c r="CD2350" s="1060"/>
      <c r="CE2350" s="1286"/>
      <c r="CF2350" s="1060"/>
      <c r="CG2350" s="1060"/>
      <c r="CH2350" s="1060"/>
      <c r="CK2350" s="1645"/>
      <c r="CL2350" s="1645"/>
      <c r="CM2350" s="1645"/>
      <c r="CN2350"/>
      <c r="CO2350"/>
      <c r="CP2350"/>
      <c r="CQ2350"/>
      <c r="CR2350"/>
      <c r="CS2350" s="1060"/>
      <c r="CT2350" s="1060"/>
      <c r="CU2350" s="1060"/>
      <c r="CV2350" s="1060"/>
      <c r="CW2350" s="1060"/>
      <c r="CX2350" s="1060"/>
    </row>
    <row r="2351" spans="35:102" ht="15" customHeight="1" x14ac:dyDescent="0.3">
      <c r="AI2351" s="1774">
        <v>48245010901</v>
      </c>
      <c r="AJ2351" s="1993" t="s">
        <v>1852</v>
      </c>
      <c r="AK2351" s="1993">
        <v>57912</v>
      </c>
      <c r="AL2351" s="1994" t="s">
        <v>1729</v>
      </c>
      <c r="AM2351" s="1994">
        <v>7.6</v>
      </c>
      <c r="AN2351" s="1993" t="s">
        <v>192</v>
      </c>
      <c r="BX2351"/>
      <c r="BY2351"/>
      <c r="BZ2351"/>
      <c r="CA2351"/>
      <c r="CB2351"/>
      <c r="CD2351" s="1060"/>
      <c r="CE2351" s="1286"/>
      <c r="CF2351" s="1060"/>
      <c r="CG2351" s="1060"/>
      <c r="CH2351" s="1060"/>
      <c r="CK2351" s="1645"/>
      <c r="CL2351" s="1645"/>
      <c r="CM2351" s="1645"/>
      <c r="CN2351"/>
      <c r="CO2351"/>
      <c r="CP2351"/>
      <c r="CQ2351"/>
      <c r="CR2351"/>
      <c r="CS2351" s="1060"/>
      <c r="CT2351" s="1060"/>
      <c r="CU2351" s="1060"/>
      <c r="CV2351" s="1060"/>
      <c r="CW2351" s="1060"/>
      <c r="CX2351" s="1060"/>
    </row>
    <row r="2352" spans="35:102" ht="15" customHeight="1" x14ac:dyDescent="0.3">
      <c r="AI2352" s="1996">
        <v>48245010902</v>
      </c>
      <c r="AJ2352" s="1997" t="s">
        <v>1852</v>
      </c>
      <c r="AK2352" s="1997">
        <v>88264</v>
      </c>
      <c r="AL2352" s="1998" t="s">
        <v>1729</v>
      </c>
      <c r="AM2352" s="1998">
        <v>8.5</v>
      </c>
      <c r="AN2352" s="1997" t="s">
        <v>192</v>
      </c>
      <c r="BX2352"/>
      <c r="BY2352"/>
      <c r="BZ2352"/>
      <c r="CA2352"/>
      <c r="CB2352"/>
      <c r="CD2352" s="1060"/>
      <c r="CE2352" s="1286"/>
      <c r="CF2352" s="1060"/>
      <c r="CG2352" s="1060"/>
      <c r="CH2352" s="1060"/>
      <c r="CK2352" s="1645"/>
      <c r="CL2352" s="1645"/>
      <c r="CM2352" s="1645"/>
      <c r="CN2352"/>
      <c r="CO2352"/>
      <c r="CP2352"/>
      <c r="CQ2352"/>
      <c r="CR2352"/>
      <c r="CS2352" s="1060"/>
      <c r="CT2352" s="1060"/>
      <c r="CU2352" s="1060"/>
      <c r="CV2352" s="1060"/>
      <c r="CW2352" s="1060"/>
      <c r="CX2352" s="1060"/>
    </row>
    <row r="2353" spans="35:102" ht="15" customHeight="1" x14ac:dyDescent="0.3">
      <c r="AI2353" s="1774">
        <v>48245011001</v>
      </c>
      <c r="AJ2353" s="1993" t="s">
        <v>1852</v>
      </c>
      <c r="AK2353" s="1993">
        <v>68125</v>
      </c>
      <c r="AL2353" s="1994" t="s">
        <v>1729</v>
      </c>
      <c r="AM2353" s="1994">
        <v>2.9</v>
      </c>
      <c r="AN2353" s="1993" t="s">
        <v>192</v>
      </c>
      <c r="BX2353"/>
      <c r="BY2353"/>
      <c r="BZ2353"/>
      <c r="CA2353"/>
      <c r="CB2353"/>
      <c r="CD2353" s="1060"/>
      <c r="CE2353" s="1286"/>
      <c r="CF2353" s="1060"/>
      <c r="CG2353" s="1060"/>
      <c r="CH2353" s="1060"/>
      <c r="CK2353" s="1645"/>
      <c r="CL2353" s="1645"/>
      <c r="CM2353" s="1645"/>
      <c r="CN2353"/>
      <c r="CO2353"/>
      <c r="CP2353"/>
      <c r="CQ2353"/>
      <c r="CR2353"/>
      <c r="CS2353" s="1060"/>
      <c r="CT2353" s="1060"/>
      <c r="CU2353" s="1060"/>
      <c r="CV2353" s="1060"/>
      <c r="CW2353" s="1060"/>
      <c r="CX2353" s="1060"/>
    </row>
    <row r="2354" spans="35:102" ht="15" customHeight="1" x14ac:dyDescent="0.3">
      <c r="AI2354" s="1996">
        <v>48245011002</v>
      </c>
      <c r="AJ2354" s="1997" t="s">
        <v>1852</v>
      </c>
      <c r="AK2354" s="1997">
        <v>67813</v>
      </c>
      <c r="AL2354" s="1998" t="s">
        <v>1729</v>
      </c>
      <c r="AM2354" s="1998">
        <v>7.5</v>
      </c>
      <c r="AN2354" s="1997" t="s">
        <v>192</v>
      </c>
      <c r="BX2354"/>
      <c r="BY2354"/>
      <c r="BZ2354"/>
      <c r="CA2354"/>
      <c r="CB2354"/>
      <c r="CD2354" s="1060"/>
      <c r="CE2354" s="1286"/>
      <c r="CF2354" s="1060"/>
      <c r="CG2354" s="1060"/>
      <c r="CH2354" s="1060"/>
      <c r="CK2354" s="1645"/>
      <c r="CL2354" s="1645"/>
      <c r="CM2354" s="1645"/>
      <c r="CN2354"/>
      <c r="CO2354"/>
      <c r="CP2354"/>
      <c r="CQ2354"/>
      <c r="CR2354"/>
      <c r="CS2354" s="1060"/>
      <c r="CT2354" s="1060"/>
      <c r="CU2354" s="1060"/>
      <c r="CV2354" s="1060"/>
      <c r="CW2354" s="1060"/>
      <c r="CX2354" s="1060"/>
    </row>
    <row r="2355" spans="35:102" ht="15" customHeight="1" x14ac:dyDescent="0.3">
      <c r="AI2355" s="1774">
        <v>48245011101</v>
      </c>
      <c r="AJ2355" s="1993" t="s">
        <v>1852</v>
      </c>
      <c r="AK2355" s="1993">
        <v>70000</v>
      </c>
      <c r="AL2355" s="1994" t="s">
        <v>1729</v>
      </c>
      <c r="AM2355" s="1994">
        <v>10.6</v>
      </c>
      <c r="AN2355" s="1993" t="s">
        <v>192</v>
      </c>
      <c r="BX2355"/>
      <c r="BY2355"/>
      <c r="BZ2355"/>
      <c r="CA2355"/>
      <c r="CB2355"/>
      <c r="CD2355" s="1060"/>
      <c r="CE2355" s="1286"/>
      <c r="CF2355" s="1060"/>
      <c r="CG2355" s="1060"/>
      <c r="CH2355" s="1060"/>
      <c r="CK2355" s="1645"/>
      <c r="CL2355" s="1645"/>
      <c r="CM2355" s="1645"/>
      <c r="CN2355"/>
      <c r="CO2355"/>
      <c r="CP2355"/>
      <c r="CQ2355"/>
      <c r="CR2355"/>
      <c r="CS2355" s="1060"/>
      <c r="CT2355" s="1060"/>
      <c r="CU2355" s="1060"/>
      <c r="CV2355" s="1060"/>
      <c r="CW2355" s="1060"/>
      <c r="CX2355" s="1060"/>
    </row>
    <row r="2356" spans="35:102" ht="15" customHeight="1" x14ac:dyDescent="0.3">
      <c r="AI2356" s="1996">
        <v>48245011102</v>
      </c>
      <c r="AJ2356" s="1997" t="s">
        <v>1852</v>
      </c>
      <c r="AK2356" s="1997">
        <v>55809</v>
      </c>
      <c r="AL2356" s="1998" t="s">
        <v>1729</v>
      </c>
      <c r="AM2356" s="1998">
        <v>7.1</v>
      </c>
      <c r="AN2356" s="1997" t="s">
        <v>192</v>
      </c>
      <c r="BX2356"/>
      <c r="BY2356"/>
      <c r="BZ2356"/>
      <c r="CA2356"/>
      <c r="CB2356"/>
      <c r="CD2356" s="1060"/>
      <c r="CE2356" s="1286"/>
      <c r="CF2356" s="1060"/>
      <c r="CG2356" s="1060"/>
      <c r="CH2356" s="1060"/>
      <c r="CK2356" s="1645"/>
      <c r="CL2356" s="1645"/>
      <c r="CM2356" s="1645"/>
      <c r="CN2356"/>
      <c r="CO2356"/>
      <c r="CP2356"/>
      <c r="CQ2356"/>
      <c r="CR2356"/>
      <c r="CS2356" s="1060"/>
      <c r="CT2356" s="1060"/>
      <c r="CU2356" s="1060"/>
      <c r="CV2356" s="1060"/>
      <c r="CW2356" s="1060"/>
      <c r="CX2356" s="1060"/>
    </row>
    <row r="2357" spans="35:102" ht="15" customHeight="1" x14ac:dyDescent="0.3">
      <c r="AI2357" s="1774">
        <v>48245011201</v>
      </c>
      <c r="AJ2357" s="1993" t="s">
        <v>1852</v>
      </c>
      <c r="AK2357" s="1993">
        <v>67104</v>
      </c>
      <c r="AL2357" s="1994" t="s">
        <v>1729</v>
      </c>
      <c r="AM2357" s="1994">
        <v>6.4</v>
      </c>
      <c r="AN2357" s="1993" t="s">
        <v>192</v>
      </c>
      <c r="BX2357"/>
      <c r="BY2357"/>
      <c r="BZ2357"/>
      <c r="CA2357"/>
      <c r="CB2357"/>
      <c r="CD2357" s="1060"/>
      <c r="CE2357" s="1286"/>
      <c r="CF2357" s="1060"/>
      <c r="CG2357" s="1060"/>
      <c r="CH2357" s="1060"/>
      <c r="CK2357" s="1645"/>
      <c r="CL2357" s="1645"/>
      <c r="CM2357" s="1645"/>
      <c r="CN2357"/>
      <c r="CO2357"/>
      <c r="CP2357"/>
      <c r="CQ2357"/>
      <c r="CR2357"/>
      <c r="CS2357" s="1060"/>
      <c r="CT2357" s="1060"/>
      <c r="CU2357" s="1060"/>
      <c r="CV2357" s="1060"/>
      <c r="CW2357" s="1060"/>
      <c r="CX2357" s="1060"/>
    </row>
    <row r="2358" spans="35:102" ht="15" customHeight="1" x14ac:dyDescent="0.3">
      <c r="AI2358" s="1996">
        <v>48245011202</v>
      </c>
      <c r="AJ2358" s="1997" t="s">
        <v>1852</v>
      </c>
      <c r="AK2358" s="1997" t="s">
        <v>1734</v>
      </c>
      <c r="AL2358" s="1998" t="s">
        <v>2183</v>
      </c>
      <c r="AM2358" s="1998" t="s">
        <v>1734</v>
      </c>
      <c r="AN2358" s="1997" t="s">
        <v>193</v>
      </c>
      <c r="BX2358"/>
      <c r="BY2358"/>
      <c r="BZ2358"/>
      <c r="CA2358"/>
      <c r="CB2358"/>
      <c r="CD2358" s="1060"/>
      <c r="CE2358" s="1286"/>
      <c r="CF2358" s="1060"/>
      <c r="CG2358" s="1060"/>
      <c r="CH2358" s="1060"/>
      <c r="CK2358" s="1645"/>
      <c r="CL2358" s="1645"/>
      <c r="CM2358" s="1645"/>
      <c r="CN2358"/>
      <c r="CO2358"/>
      <c r="CP2358"/>
      <c r="CQ2358"/>
      <c r="CR2358"/>
      <c r="CS2358" s="1060"/>
      <c r="CT2358" s="1060"/>
      <c r="CU2358" s="1060"/>
      <c r="CV2358" s="1060"/>
      <c r="CW2358" s="1060"/>
      <c r="CX2358" s="1060"/>
    </row>
    <row r="2359" spans="35:102" ht="15" customHeight="1" x14ac:dyDescent="0.3">
      <c r="AI2359" s="1774">
        <v>48245011203</v>
      </c>
      <c r="AJ2359" s="1993" t="s">
        <v>1852</v>
      </c>
      <c r="AK2359" s="1993" t="s">
        <v>1734</v>
      </c>
      <c r="AL2359" s="1994" t="s">
        <v>2183</v>
      </c>
      <c r="AM2359" s="1994" t="s">
        <v>1734</v>
      </c>
      <c r="AN2359" s="1993" t="s">
        <v>193</v>
      </c>
      <c r="BX2359"/>
      <c r="BY2359"/>
      <c r="BZ2359"/>
      <c r="CA2359"/>
      <c r="CB2359"/>
      <c r="CD2359" s="1060"/>
      <c r="CE2359" s="1286"/>
      <c r="CF2359" s="1060"/>
      <c r="CG2359" s="1060"/>
      <c r="CH2359" s="1060"/>
      <c r="CK2359" s="1645"/>
      <c r="CL2359" s="1645"/>
      <c r="CM2359" s="1645"/>
      <c r="CN2359"/>
      <c r="CO2359"/>
      <c r="CP2359"/>
      <c r="CQ2359"/>
      <c r="CR2359"/>
      <c r="CS2359" s="1060"/>
      <c r="CT2359" s="1060"/>
      <c r="CU2359" s="1060"/>
      <c r="CV2359" s="1060"/>
      <c r="CW2359" s="1060"/>
      <c r="CX2359" s="1060"/>
    </row>
    <row r="2360" spans="35:102" ht="15" customHeight="1" x14ac:dyDescent="0.3">
      <c r="AI2360" s="1996">
        <v>48245011302</v>
      </c>
      <c r="AJ2360" s="1997" t="s">
        <v>1852</v>
      </c>
      <c r="AK2360" s="1997" t="s">
        <v>1734</v>
      </c>
      <c r="AL2360" s="1998" t="s">
        <v>2183</v>
      </c>
      <c r="AM2360" s="1998" t="s">
        <v>1734</v>
      </c>
      <c r="AN2360" s="1997" t="s">
        <v>193</v>
      </c>
      <c r="BX2360"/>
      <c r="BY2360"/>
      <c r="BZ2360"/>
      <c r="CA2360"/>
      <c r="CB2360"/>
      <c r="CD2360" s="1060"/>
      <c r="CE2360" s="1286"/>
      <c r="CF2360" s="1060"/>
      <c r="CG2360" s="1060"/>
      <c r="CH2360" s="1060"/>
      <c r="CK2360" s="1645"/>
      <c r="CL2360" s="1645"/>
      <c r="CM2360" s="1645"/>
      <c r="CN2360"/>
      <c r="CO2360"/>
      <c r="CP2360"/>
      <c r="CQ2360"/>
      <c r="CR2360"/>
      <c r="CS2360" s="1060"/>
      <c r="CT2360" s="1060"/>
      <c r="CU2360" s="1060"/>
      <c r="CV2360" s="1060"/>
      <c r="CW2360" s="1060"/>
      <c r="CX2360" s="1060"/>
    </row>
    <row r="2361" spans="35:102" ht="15" customHeight="1" x14ac:dyDescent="0.3">
      <c r="AI2361" s="1774">
        <v>48245011303</v>
      </c>
      <c r="AJ2361" s="1993" t="s">
        <v>1852</v>
      </c>
      <c r="AK2361" s="1993">
        <v>64850</v>
      </c>
      <c r="AL2361" s="1994" t="s">
        <v>1729</v>
      </c>
      <c r="AM2361" s="1994">
        <v>3.9</v>
      </c>
      <c r="AN2361" s="1993" t="s">
        <v>192</v>
      </c>
      <c r="BX2361"/>
      <c r="BY2361"/>
      <c r="BZ2361"/>
      <c r="CA2361"/>
      <c r="CB2361"/>
      <c r="CD2361" s="1060"/>
      <c r="CE2361" s="1286"/>
      <c r="CF2361" s="1060"/>
      <c r="CG2361" s="1060"/>
      <c r="CH2361" s="1060"/>
      <c r="CK2361" s="1645"/>
      <c r="CL2361" s="1645"/>
      <c r="CM2361" s="1645"/>
      <c r="CN2361"/>
      <c r="CO2361"/>
      <c r="CP2361"/>
      <c r="CQ2361"/>
      <c r="CR2361"/>
      <c r="CS2361" s="1060"/>
      <c r="CT2361" s="1060"/>
      <c r="CU2361" s="1060"/>
      <c r="CV2361" s="1060"/>
      <c r="CW2361" s="1060"/>
      <c r="CX2361" s="1060"/>
    </row>
    <row r="2362" spans="35:102" ht="15" customHeight="1" x14ac:dyDescent="0.3">
      <c r="AI2362" s="1996">
        <v>48245011304</v>
      </c>
      <c r="AJ2362" s="1997" t="s">
        <v>1852</v>
      </c>
      <c r="AK2362" s="1997">
        <v>60500</v>
      </c>
      <c r="AL2362" s="1998" t="s">
        <v>1729</v>
      </c>
      <c r="AM2362" s="1998">
        <v>14.5</v>
      </c>
      <c r="AN2362" s="1997" t="s">
        <v>192</v>
      </c>
      <c r="BX2362"/>
      <c r="BY2362"/>
      <c r="BZ2362"/>
      <c r="CA2362"/>
      <c r="CB2362"/>
      <c r="CD2362" s="1060"/>
      <c r="CE2362" s="1286"/>
      <c r="CF2362" s="1060"/>
      <c r="CG2362" s="1060"/>
      <c r="CH2362" s="1060"/>
      <c r="CK2362" s="1645"/>
      <c r="CL2362" s="1645"/>
      <c r="CM2362" s="1645"/>
      <c r="CN2362"/>
      <c r="CO2362"/>
      <c r="CP2362"/>
      <c r="CQ2362"/>
      <c r="CR2362"/>
      <c r="CS2362" s="1060"/>
      <c r="CT2362" s="1060"/>
      <c r="CU2362" s="1060"/>
      <c r="CV2362" s="1060"/>
      <c r="CW2362" s="1060"/>
      <c r="CX2362" s="1060"/>
    </row>
    <row r="2363" spans="35:102" ht="15" customHeight="1" x14ac:dyDescent="0.3">
      <c r="AI2363" s="1774">
        <v>48245011400</v>
      </c>
      <c r="AJ2363" s="1993" t="s">
        <v>1852</v>
      </c>
      <c r="AK2363" s="1993">
        <v>57766</v>
      </c>
      <c r="AL2363" s="1994" t="s">
        <v>1729</v>
      </c>
      <c r="AM2363" s="1994">
        <v>13.5</v>
      </c>
      <c r="AN2363" s="1993" t="s">
        <v>192</v>
      </c>
      <c r="BX2363"/>
      <c r="BY2363"/>
      <c r="BZ2363"/>
      <c r="CA2363"/>
      <c r="CB2363"/>
      <c r="CD2363" s="1060"/>
      <c r="CE2363" s="1286"/>
      <c r="CF2363" s="1060"/>
      <c r="CG2363" s="1060"/>
      <c r="CH2363" s="1060"/>
      <c r="CK2363" s="1645"/>
      <c r="CL2363" s="1645"/>
      <c r="CM2363" s="1645"/>
      <c r="CN2363"/>
      <c r="CO2363"/>
      <c r="CP2363"/>
      <c r="CQ2363"/>
      <c r="CR2363"/>
      <c r="CS2363" s="1060"/>
      <c r="CT2363" s="1060"/>
      <c r="CU2363" s="1060"/>
      <c r="CV2363" s="1060"/>
      <c r="CW2363" s="1060"/>
      <c r="CX2363" s="1060"/>
    </row>
    <row r="2364" spans="35:102" ht="15" customHeight="1" x14ac:dyDescent="0.3">
      <c r="AI2364" s="1996">
        <v>48245011500</v>
      </c>
      <c r="AJ2364" s="1997" t="s">
        <v>1852</v>
      </c>
      <c r="AK2364" s="1997">
        <v>71813</v>
      </c>
      <c r="AL2364" s="1998" t="s">
        <v>1729</v>
      </c>
      <c r="AM2364" s="1998">
        <v>9.9</v>
      </c>
      <c r="AN2364" s="1997" t="s">
        <v>192</v>
      </c>
      <c r="BX2364"/>
      <c r="BY2364"/>
      <c r="BZ2364"/>
      <c r="CA2364"/>
      <c r="CB2364"/>
      <c r="CD2364" s="1060"/>
      <c r="CE2364" s="1286"/>
      <c r="CF2364" s="1060"/>
      <c r="CG2364" s="1060"/>
      <c r="CH2364" s="1060"/>
      <c r="CK2364" s="1645"/>
      <c r="CL2364" s="1645"/>
      <c r="CM2364" s="1645"/>
      <c r="CN2364"/>
      <c r="CO2364"/>
      <c r="CP2364"/>
      <c r="CQ2364"/>
      <c r="CR2364"/>
      <c r="CS2364" s="1060"/>
      <c r="CT2364" s="1060"/>
      <c r="CU2364" s="1060"/>
      <c r="CV2364" s="1060"/>
      <c r="CW2364" s="1060"/>
      <c r="CX2364" s="1060"/>
    </row>
    <row r="2365" spans="35:102" ht="15" customHeight="1" x14ac:dyDescent="0.3">
      <c r="AI2365" s="1774">
        <v>48245011600</v>
      </c>
      <c r="AJ2365" s="1993" t="s">
        <v>1852</v>
      </c>
      <c r="AK2365" s="1993">
        <v>62471</v>
      </c>
      <c r="AL2365" s="1994" t="s">
        <v>1729</v>
      </c>
      <c r="AM2365" s="1994">
        <v>10.9</v>
      </c>
      <c r="AN2365" s="1993" t="s">
        <v>192</v>
      </c>
      <c r="BX2365"/>
      <c r="BY2365"/>
      <c r="BZ2365"/>
      <c r="CA2365"/>
      <c r="CB2365"/>
      <c r="CD2365" s="1060"/>
      <c r="CE2365" s="1286"/>
      <c r="CF2365" s="1060"/>
      <c r="CG2365" s="1060"/>
      <c r="CH2365" s="1060"/>
      <c r="CK2365" s="1645"/>
      <c r="CL2365" s="1645"/>
      <c r="CM2365" s="1645"/>
      <c r="CN2365"/>
      <c r="CO2365"/>
      <c r="CP2365"/>
      <c r="CQ2365"/>
      <c r="CR2365"/>
      <c r="CS2365" s="1060"/>
      <c r="CT2365" s="1060"/>
      <c r="CU2365" s="1060"/>
      <c r="CV2365" s="1060"/>
      <c r="CW2365" s="1060"/>
      <c r="CX2365" s="1060"/>
    </row>
    <row r="2366" spans="35:102" ht="15" customHeight="1" x14ac:dyDescent="0.3">
      <c r="AI2366" s="1996">
        <v>48245011700</v>
      </c>
      <c r="AJ2366" s="1997" t="s">
        <v>1852</v>
      </c>
      <c r="AK2366" s="1997">
        <v>23796</v>
      </c>
      <c r="AL2366" s="1998" t="s">
        <v>1730</v>
      </c>
      <c r="AM2366" s="1998">
        <v>21.8</v>
      </c>
      <c r="AN2366" s="1997" t="s">
        <v>193</v>
      </c>
      <c r="BX2366"/>
      <c r="BY2366"/>
      <c r="BZ2366"/>
      <c r="CA2366"/>
      <c r="CB2366"/>
      <c r="CD2366" s="1060"/>
      <c r="CE2366" s="1286"/>
      <c r="CF2366" s="1060"/>
      <c r="CG2366" s="1060"/>
      <c r="CH2366" s="1060"/>
      <c r="CK2366" s="1645"/>
      <c r="CL2366" s="1645"/>
      <c r="CM2366" s="1645"/>
      <c r="CN2366"/>
      <c r="CO2366"/>
      <c r="CP2366"/>
      <c r="CQ2366"/>
      <c r="CR2366"/>
      <c r="CS2366" s="1060"/>
      <c r="CT2366" s="1060"/>
      <c r="CU2366" s="1060"/>
      <c r="CV2366" s="1060"/>
      <c r="CW2366" s="1060"/>
      <c r="CX2366" s="1060"/>
    </row>
    <row r="2367" spans="35:102" ht="15" customHeight="1" x14ac:dyDescent="0.3">
      <c r="AI2367" s="1774">
        <v>48245011800</v>
      </c>
      <c r="AJ2367" s="1993" t="s">
        <v>1852</v>
      </c>
      <c r="AK2367" s="1993">
        <v>25402</v>
      </c>
      <c r="AL2367" s="1994" t="s">
        <v>1730</v>
      </c>
      <c r="AM2367" s="1994">
        <v>42.4</v>
      </c>
      <c r="AN2367" s="1993" t="s">
        <v>193</v>
      </c>
      <c r="BX2367"/>
      <c r="BY2367"/>
      <c r="BZ2367"/>
      <c r="CA2367"/>
      <c r="CB2367"/>
      <c r="CD2367" s="1060"/>
      <c r="CE2367" s="1286"/>
      <c r="CF2367" s="1060"/>
      <c r="CG2367" s="1060"/>
      <c r="CH2367" s="1060"/>
      <c r="CK2367" s="1645"/>
      <c r="CL2367" s="1645"/>
      <c r="CM2367" s="1645"/>
      <c r="CN2367"/>
      <c r="CO2367"/>
      <c r="CP2367"/>
      <c r="CQ2367"/>
      <c r="CR2367"/>
      <c r="CS2367" s="1060"/>
      <c r="CT2367" s="1060"/>
      <c r="CU2367" s="1060"/>
      <c r="CV2367" s="1060"/>
      <c r="CW2367" s="1060"/>
      <c r="CX2367" s="1060"/>
    </row>
    <row r="2368" spans="35:102" ht="15" customHeight="1" x14ac:dyDescent="0.3">
      <c r="AI2368" s="1996">
        <v>48245980000</v>
      </c>
      <c r="AJ2368" s="1997" t="s">
        <v>1852</v>
      </c>
      <c r="AK2368" s="1997">
        <v>156563</v>
      </c>
      <c r="AL2368" s="1998" t="s">
        <v>1729</v>
      </c>
      <c r="AM2368" s="1998">
        <v>13</v>
      </c>
      <c r="AN2368" s="1997" t="s">
        <v>192</v>
      </c>
      <c r="BX2368"/>
      <c r="BY2368"/>
      <c r="BZ2368"/>
      <c r="CA2368"/>
      <c r="CB2368"/>
      <c r="CD2368" s="1060"/>
      <c r="CE2368" s="1286"/>
      <c r="CF2368" s="1060"/>
      <c r="CG2368" s="1060"/>
      <c r="CH2368" s="1060"/>
      <c r="CK2368" s="1645"/>
      <c r="CL2368" s="1645"/>
      <c r="CM2368" s="1645"/>
      <c r="CN2368"/>
      <c r="CO2368"/>
      <c r="CP2368"/>
      <c r="CQ2368"/>
      <c r="CR2368"/>
      <c r="CS2368" s="1060"/>
      <c r="CT2368" s="1060"/>
      <c r="CU2368" s="1060"/>
      <c r="CV2368" s="1060"/>
      <c r="CW2368" s="1060"/>
      <c r="CX2368" s="1060"/>
    </row>
    <row r="2369" spans="35:102" ht="15" customHeight="1" x14ac:dyDescent="0.3">
      <c r="AI2369" s="1774">
        <v>48245990000</v>
      </c>
      <c r="AJ2369" s="1993" t="s">
        <v>1852</v>
      </c>
      <c r="AK2369" s="1993" t="s">
        <v>1734</v>
      </c>
      <c r="AL2369" s="1994" t="s">
        <v>2183</v>
      </c>
      <c r="AM2369" s="1994" t="s">
        <v>1734</v>
      </c>
      <c r="AN2369" s="1993" t="s">
        <v>193</v>
      </c>
      <c r="BX2369"/>
      <c r="BY2369"/>
      <c r="BZ2369"/>
      <c r="CA2369"/>
      <c r="CB2369"/>
      <c r="CD2369" s="1060"/>
      <c r="CE2369" s="1286"/>
      <c r="CF2369" s="1060"/>
      <c r="CG2369" s="1060"/>
      <c r="CH2369" s="1060"/>
      <c r="CK2369" s="1645"/>
      <c r="CL2369" s="1645"/>
      <c r="CM2369" s="1645"/>
      <c r="CN2369"/>
      <c r="CO2369"/>
      <c r="CP2369"/>
      <c r="CQ2369"/>
      <c r="CR2369"/>
      <c r="CS2369" s="1060"/>
      <c r="CT2369" s="1060"/>
      <c r="CU2369" s="1060"/>
      <c r="CV2369" s="1060"/>
      <c r="CW2369" s="1060"/>
      <c r="CX2369" s="1060"/>
    </row>
    <row r="2370" spans="35:102" ht="15" customHeight="1" x14ac:dyDescent="0.3">
      <c r="AI2370" s="1996">
        <v>48347950100</v>
      </c>
      <c r="AJ2370" s="1997" t="s">
        <v>1903</v>
      </c>
      <c r="AK2370" s="1997">
        <v>44964</v>
      </c>
      <c r="AL2370" s="1998" t="s">
        <v>1727</v>
      </c>
      <c r="AM2370" s="1998">
        <v>16.100000000000001</v>
      </c>
      <c r="AN2370" s="1997" t="s">
        <v>192</v>
      </c>
      <c r="BX2370"/>
      <c r="BY2370"/>
      <c r="BZ2370"/>
      <c r="CA2370"/>
      <c r="CB2370"/>
      <c r="CD2370" s="1060"/>
      <c r="CE2370" s="1286"/>
      <c r="CF2370" s="1060"/>
      <c r="CG2370" s="1060"/>
      <c r="CH2370" s="1060"/>
      <c r="CK2370" s="1645"/>
      <c r="CL2370" s="1645"/>
      <c r="CM2370" s="1645"/>
      <c r="CN2370"/>
      <c r="CO2370"/>
      <c r="CP2370"/>
      <c r="CQ2370"/>
      <c r="CR2370"/>
      <c r="CS2370" s="1060"/>
      <c r="CT2370" s="1060"/>
      <c r="CU2370" s="1060"/>
      <c r="CV2370" s="1060"/>
      <c r="CW2370" s="1060"/>
      <c r="CX2370" s="1060"/>
    </row>
    <row r="2371" spans="35:102" ht="15" customHeight="1" x14ac:dyDescent="0.3">
      <c r="AI2371" s="1774">
        <v>48347950200</v>
      </c>
      <c r="AJ2371" s="1993" t="s">
        <v>1903</v>
      </c>
      <c r="AK2371" s="1993">
        <v>51169</v>
      </c>
      <c r="AL2371" s="1994" t="s">
        <v>1727</v>
      </c>
      <c r="AM2371" s="1994">
        <v>15.1</v>
      </c>
      <c r="AN2371" s="1993" t="s">
        <v>192</v>
      </c>
      <c r="BX2371"/>
      <c r="BY2371"/>
      <c r="BZ2371"/>
      <c r="CA2371"/>
      <c r="CB2371"/>
      <c r="CD2371" s="1060"/>
      <c r="CE2371" s="1286"/>
      <c r="CF2371" s="1060"/>
      <c r="CG2371" s="1060"/>
      <c r="CH2371" s="1060"/>
      <c r="CK2371" s="1645"/>
      <c r="CL2371" s="1645"/>
      <c r="CM2371" s="1645"/>
      <c r="CN2371"/>
      <c r="CO2371"/>
      <c r="CP2371"/>
      <c r="CQ2371"/>
      <c r="CR2371"/>
      <c r="CS2371" s="1060"/>
      <c r="CT2371" s="1060"/>
      <c r="CU2371" s="1060"/>
      <c r="CV2371" s="1060"/>
      <c r="CW2371" s="1060"/>
      <c r="CX2371" s="1060"/>
    </row>
    <row r="2372" spans="35:102" ht="15" customHeight="1" x14ac:dyDescent="0.3">
      <c r="AI2372" s="1996">
        <v>48347950301</v>
      </c>
      <c r="AJ2372" s="1997" t="s">
        <v>1903</v>
      </c>
      <c r="AK2372" s="1997">
        <v>50034</v>
      </c>
      <c r="AL2372" s="1998" t="s">
        <v>1727</v>
      </c>
      <c r="AM2372" s="1998">
        <v>21.8</v>
      </c>
      <c r="AN2372" s="1997" t="s">
        <v>193</v>
      </c>
      <c r="BX2372"/>
      <c r="BY2372"/>
      <c r="BZ2372"/>
      <c r="CA2372"/>
      <c r="CB2372"/>
      <c r="CD2372" s="1060"/>
      <c r="CE2372" s="1286"/>
      <c r="CF2372" s="1060"/>
      <c r="CG2372" s="1060"/>
      <c r="CH2372" s="1060"/>
      <c r="CK2372" s="1645"/>
      <c r="CL2372" s="1645"/>
      <c r="CM2372" s="1645"/>
      <c r="CN2372"/>
      <c r="CO2372"/>
      <c r="CP2372"/>
      <c r="CQ2372"/>
      <c r="CR2372"/>
      <c r="CS2372" s="1060"/>
      <c r="CT2372" s="1060"/>
      <c r="CU2372" s="1060"/>
      <c r="CV2372" s="1060"/>
      <c r="CW2372" s="1060"/>
      <c r="CX2372" s="1060"/>
    </row>
    <row r="2373" spans="35:102" ht="15" customHeight="1" x14ac:dyDescent="0.3">
      <c r="AI2373" s="1774">
        <v>48347950302</v>
      </c>
      <c r="AJ2373" s="1993" t="s">
        <v>1903</v>
      </c>
      <c r="AK2373" s="1993">
        <v>42581</v>
      </c>
      <c r="AL2373" s="1994" t="s">
        <v>1728</v>
      </c>
      <c r="AM2373" s="1994">
        <v>30.3</v>
      </c>
      <c r="AN2373" s="1993" t="s">
        <v>193</v>
      </c>
      <c r="BX2373"/>
      <c r="BY2373"/>
      <c r="BZ2373"/>
      <c r="CA2373"/>
      <c r="CB2373"/>
      <c r="CD2373" s="1060"/>
      <c r="CE2373" s="1286"/>
      <c r="CF2373" s="1060"/>
      <c r="CG2373" s="1060"/>
      <c r="CH2373" s="1060"/>
      <c r="CK2373" s="1645"/>
      <c r="CL2373" s="1645"/>
      <c r="CM2373" s="1645"/>
      <c r="CN2373"/>
      <c r="CO2373"/>
      <c r="CP2373"/>
      <c r="CQ2373"/>
      <c r="CR2373"/>
      <c r="CS2373" s="1060"/>
      <c r="CT2373" s="1060"/>
      <c r="CU2373" s="1060"/>
      <c r="CV2373" s="1060"/>
      <c r="CW2373" s="1060"/>
      <c r="CX2373" s="1060"/>
    </row>
    <row r="2374" spans="35:102" ht="15" customHeight="1" x14ac:dyDescent="0.3">
      <c r="AI2374" s="1996">
        <v>48347950400</v>
      </c>
      <c r="AJ2374" s="1997" t="s">
        <v>1903</v>
      </c>
      <c r="AK2374" s="1997">
        <v>65052</v>
      </c>
      <c r="AL2374" s="1998" t="s">
        <v>1729</v>
      </c>
      <c r="AM2374" s="1998">
        <v>10.199999999999999</v>
      </c>
      <c r="AN2374" s="1997" t="s">
        <v>192</v>
      </c>
      <c r="BX2374"/>
      <c r="BY2374"/>
      <c r="BZ2374"/>
      <c r="CA2374"/>
      <c r="CB2374"/>
      <c r="CD2374" s="1060"/>
      <c r="CE2374" s="1286"/>
      <c r="CF2374" s="1060"/>
      <c r="CG2374" s="1060"/>
      <c r="CH2374" s="1060"/>
      <c r="CK2374" s="1645"/>
      <c r="CL2374" s="1645"/>
      <c r="CM2374" s="1645"/>
      <c r="CN2374"/>
      <c r="CO2374"/>
      <c r="CP2374"/>
      <c r="CQ2374"/>
      <c r="CR2374"/>
      <c r="CS2374" s="1060"/>
      <c r="CT2374" s="1060"/>
      <c r="CU2374" s="1060"/>
      <c r="CV2374" s="1060"/>
      <c r="CW2374" s="1060"/>
      <c r="CX2374" s="1060"/>
    </row>
    <row r="2375" spans="35:102" ht="15" customHeight="1" x14ac:dyDescent="0.3">
      <c r="AI2375" s="1774">
        <v>48347950501</v>
      </c>
      <c r="AJ2375" s="1993" t="s">
        <v>1903</v>
      </c>
      <c r="AK2375" s="1993">
        <v>38250</v>
      </c>
      <c r="AL2375" s="1994" t="s">
        <v>1728</v>
      </c>
      <c r="AM2375" s="1994">
        <v>26.8</v>
      </c>
      <c r="AN2375" s="1993" t="s">
        <v>193</v>
      </c>
      <c r="BX2375"/>
      <c r="BY2375"/>
      <c r="BZ2375"/>
      <c r="CA2375"/>
      <c r="CB2375"/>
      <c r="CD2375" s="1060"/>
      <c r="CE2375" s="1286"/>
      <c r="CF2375" s="1060"/>
      <c r="CG2375" s="1060"/>
      <c r="CH2375" s="1060"/>
      <c r="CK2375" s="1645"/>
      <c r="CL2375" s="1645"/>
      <c r="CM2375" s="1645"/>
      <c r="CN2375"/>
      <c r="CO2375"/>
      <c r="CP2375"/>
      <c r="CQ2375"/>
      <c r="CR2375"/>
      <c r="CS2375" s="1060"/>
      <c r="CT2375" s="1060"/>
      <c r="CU2375" s="1060"/>
      <c r="CV2375" s="1060"/>
      <c r="CW2375" s="1060"/>
      <c r="CX2375" s="1060"/>
    </row>
    <row r="2376" spans="35:102" ht="15" customHeight="1" x14ac:dyDescent="0.3">
      <c r="AI2376" s="1996">
        <v>48347950502</v>
      </c>
      <c r="AJ2376" s="1997" t="s">
        <v>1903</v>
      </c>
      <c r="AK2376" s="1997">
        <v>51409</v>
      </c>
      <c r="AL2376" s="1998" t="s">
        <v>1727</v>
      </c>
      <c r="AM2376" s="1998">
        <v>13.5</v>
      </c>
      <c r="AN2376" s="1997" t="s">
        <v>192</v>
      </c>
      <c r="BX2376"/>
      <c r="BY2376"/>
      <c r="BZ2376"/>
      <c r="CA2376"/>
      <c r="CB2376"/>
      <c r="CD2376" s="1060"/>
      <c r="CE2376" s="1286"/>
      <c r="CF2376" s="1060"/>
      <c r="CG2376" s="1060"/>
      <c r="CH2376" s="1060"/>
      <c r="CK2376" s="1645"/>
      <c r="CL2376" s="1645"/>
      <c r="CM2376" s="1645"/>
      <c r="CN2376"/>
      <c r="CO2376"/>
      <c r="CP2376"/>
      <c r="CQ2376"/>
      <c r="CR2376"/>
      <c r="CS2376" s="1060"/>
      <c r="CT2376" s="1060"/>
      <c r="CU2376" s="1060"/>
      <c r="CV2376" s="1060"/>
      <c r="CW2376" s="1060"/>
      <c r="CX2376" s="1060"/>
    </row>
    <row r="2377" spans="35:102" ht="15" customHeight="1" x14ac:dyDescent="0.3">
      <c r="AI2377" s="1774">
        <v>48347950600</v>
      </c>
      <c r="AJ2377" s="1993" t="s">
        <v>1903</v>
      </c>
      <c r="AK2377" s="1993">
        <v>23547</v>
      </c>
      <c r="AL2377" s="1994" t="s">
        <v>1730</v>
      </c>
      <c r="AM2377" s="1994">
        <v>44.6</v>
      </c>
      <c r="AN2377" s="1993" t="s">
        <v>193</v>
      </c>
      <c r="BX2377"/>
      <c r="BY2377"/>
      <c r="BZ2377"/>
      <c r="CA2377"/>
      <c r="CB2377"/>
      <c r="CD2377" s="1060"/>
      <c r="CE2377" s="1286"/>
      <c r="CF2377" s="1060"/>
      <c r="CG2377" s="1060"/>
      <c r="CH2377" s="1060"/>
      <c r="CK2377" s="1645"/>
      <c r="CL2377" s="1645"/>
      <c r="CM2377" s="1645"/>
      <c r="CN2377"/>
      <c r="CO2377"/>
      <c r="CP2377"/>
      <c r="CQ2377"/>
      <c r="CR2377"/>
      <c r="CS2377" s="1060"/>
      <c r="CT2377" s="1060"/>
      <c r="CU2377" s="1060"/>
      <c r="CV2377" s="1060"/>
      <c r="CW2377" s="1060"/>
      <c r="CX2377" s="1060"/>
    </row>
    <row r="2378" spans="35:102" ht="15" customHeight="1" x14ac:dyDescent="0.3">
      <c r="AI2378" s="1996">
        <v>48347950700</v>
      </c>
      <c r="AJ2378" s="1997" t="s">
        <v>1903</v>
      </c>
      <c r="AK2378" s="1997">
        <v>23782</v>
      </c>
      <c r="AL2378" s="1998" t="s">
        <v>1730</v>
      </c>
      <c r="AM2378" s="1998">
        <v>35.1</v>
      </c>
      <c r="AN2378" s="1997" t="s">
        <v>193</v>
      </c>
      <c r="BX2378"/>
      <c r="BY2378"/>
      <c r="BZ2378"/>
      <c r="CA2378"/>
      <c r="CB2378"/>
      <c r="CD2378" s="1060"/>
      <c r="CE2378" s="1286"/>
      <c r="CF2378" s="1060"/>
      <c r="CG2378" s="1060"/>
      <c r="CH2378" s="1060"/>
      <c r="CK2378" s="1645"/>
      <c r="CL2378" s="1645"/>
      <c r="CM2378" s="1645"/>
      <c r="CN2378"/>
      <c r="CO2378"/>
      <c r="CP2378"/>
      <c r="CQ2378"/>
      <c r="CR2378"/>
      <c r="CS2378" s="1060"/>
      <c r="CT2378" s="1060"/>
      <c r="CU2378" s="1060"/>
      <c r="CV2378" s="1060"/>
      <c r="CW2378" s="1060"/>
      <c r="CX2378" s="1060"/>
    </row>
    <row r="2379" spans="35:102" ht="15" customHeight="1" x14ac:dyDescent="0.3">
      <c r="AI2379" s="1774">
        <v>48347950800</v>
      </c>
      <c r="AJ2379" s="1993" t="s">
        <v>1903</v>
      </c>
      <c r="AK2379" s="1993">
        <v>34412</v>
      </c>
      <c r="AL2379" s="1994" t="s">
        <v>1730</v>
      </c>
      <c r="AM2379" s="1994">
        <v>34.4</v>
      </c>
      <c r="AN2379" s="1993" t="s">
        <v>193</v>
      </c>
      <c r="BX2379"/>
      <c r="BY2379"/>
      <c r="BZ2379"/>
      <c r="CA2379"/>
      <c r="CB2379"/>
      <c r="CD2379" s="1060"/>
      <c r="CE2379" s="1286"/>
      <c r="CF2379" s="1060"/>
      <c r="CG2379" s="1060"/>
      <c r="CH2379" s="1060"/>
      <c r="CK2379" s="1645"/>
      <c r="CL2379" s="1645"/>
      <c r="CM2379" s="1645"/>
      <c r="CN2379"/>
      <c r="CO2379"/>
      <c r="CP2379"/>
      <c r="CQ2379"/>
      <c r="CR2379"/>
      <c r="CS2379" s="1060"/>
      <c r="CT2379" s="1060"/>
      <c r="CU2379" s="1060"/>
      <c r="CV2379" s="1060"/>
      <c r="CW2379" s="1060"/>
      <c r="CX2379" s="1060"/>
    </row>
    <row r="2380" spans="35:102" ht="15" customHeight="1" x14ac:dyDescent="0.3">
      <c r="AI2380" s="1996">
        <v>48347950900</v>
      </c>
      <c r="AJ2380" s="1997" t="s">
        <v>1903</v>
      </c>
      <c r="AK2380" s="1997">
        <v>25547</v>
      </c>
      <c r="AL2380" s="1998" t="s">
        <v>1730</v>
      </c>
      <c r="AM2380" s="1998">
        <v>48.1</v>
      </c>
      <c r="AN2380" s="1997" t="s">
        <v>193</v>
      </c>
      <c r="BX2380"/>
      <c r="BY2380"/>
      <c r="BZ2380"/>
      <c r="CA2380"/>
      <c r="CB2380"/>
      <c r="CD2380" s="1060"/>
      <c r="CE2380" s="1286"/>
      <c r="CF2380" s="1060"/>
      <c r="CG2380" s="1060"/>
      <c r="CH2380" s="1060"/>
      <c r="CK2380" s="1645"/>
      <c r="CL2380" s="1645"/>
      <c r="CM2380" s="1645"/>
      <c r="CN2380"/>
      <c r="CO2380"/>
      <c r="CP2380"/>
      <c r="CQ2380"/>
      <c r="CR2380"/>
      <c r="CS2380" s="1060"/>
      <c r="CT2380" s="1060"/>
      <c r="CU2380" s="1060"/>
      <c r="CV2380" s="1060"/>
      <c r="CW2380" s="1060"/>
      <c r="CX2380" s="1060"/>
    </row>
    <row r="2381" spans="35:102" ht="15" customHeight="1" x14ac:dyDescent="0.3">
      <c r="AI2381" s="1774">
        <v>48347951000</v>
      </c>
      <c r="AJ2381" s="1993" t="s">
        <v>1903</v>
      </c>
      <c r="AK2381" s="1993">
        <v>24728</v>
      </c>
      <c r="AL2381" s="1994" t="s">
        <v>1730</v>
      </c>
      <c r="AM2381" s="1994">
        <v>40.5</v>
      </c>
      <c r="AN2381" s="1993" t="s">
        <v>193</v>
      </c>
      <c r="BX2381"/>
      <c r="BY2381"/>
      <c r="BZ2381"/>
      <c r="CA2381"/>
      <c r="CB2381"/>
      <c r="CD2381" s="1060"/>
      <c r="CE2381" s="1286"/>
      <c r="CF2381" s="1060"/>
      <c r="CG2381" s="1060"/>
      <c r="CH2381" s="1060"/>
      <c r="CK2381" s="1645"/>
      <c r="CL2381" s="1645"/>
      <c r="CM2381" s="1645"/>
      <c r="CN2381"/>
      <c r="CO2381"/>
      <c r="CP2381"/>
      <c r="CQ2381"/>
      <c r="CR2381"/>
      <c r="CS2381" s="1060"/>
      <c r="CT2381" s="1060"/>
      <c r="CU2381" s="1060"/>
      <c r="CV2381" s="1060"/>
      <c r="CW2381" s="1060"/>
      <c r="CX2381" s="1060"/>
    </row>
    <row r="2382" spans="35:102" ht="15" customHeight="1" x14ac:dyDescent="0.3">
      <c r="AI2382" s="1996">
        <v>48347951100</v>
      </c>
      <c r="AJ2382" s="1997" t="s">
        <v>1903</v>
      </c>
      <c r="AK2382" s="1997">
        <v>51792</v>
      </c>
      <c r="AL2382" s="1998" t="s">
        <v>1727</v>
      </c>
      <c r="AM2382" s="1998">
        <v>16</v>
      </c>
      <c r="AN2382" s="1997" t="s">
        <v>192</v>
      </c>
      <c r="BX2382"/>
      <c r="BY2382"/>
      <c r="BZ2382"/>
      <c r="CA2382"/>
      <c r="CB2382"/>
      <c r="CD2382" s="1060"/>
      <c r="CE2382" s="1286"/>
      <c r="CF2382" s="1060"/>
      <c r="CG2382" s="1060"/>
      <c r="CH2382" s="1060"/>
      <c r="CK2382" s="1645"/>
      <c r="CL2382" s="1645"/>
      <c r="CM2382" s="1645"/>
      <c r="CN2382"/>
      <c r="CO2382"/>
      <c r="CP2382"/>
      <c r="CQ2382"/>
      <c r="CR2382"/>
      <c r="CS2382" s="1060"/>
      <c r="CT2382" s="1060"/>
      <c r="CU2382" s="1060"/>
      <c r="CV2382" s="1060"/>
      <c r="CW2382" s="1060"/>
      <c r="CX2382" s="1060"/>
    </row>
    <row r="2383" spans="35:102" ht="15" customHeight="1" x14ac:dyDescent="0.3">
      <c r="AI2383" s="1774">
        <v>48351950100</v>
      </c>
      <c r="AJ2383" s="1993" t="s">
        <v>1905</v>
      </c>
      <c r="AK2383" s="1993">
        <v>38750</v>
      </c>
      <c r="AL2383" s="1994" t="s">
        <v>1728</v>
      </c>
      <c r="AM2383" s="1994">
        <v>8.6999999999999993</v>
      </c>
      <c r="AN2383" s="1993" t="s">
        <v>192</v>
      </c>
      <c r="BX2383"/>
      <c r="BY2383"/>
      <c r="BZ2383"/>
      <c r="CA2383"/>
      <c r="CB2383"/>
      <c r="CD2383" s="1060"/>
      <c r="CE2383" s="1286"/>
      <c r="CF2383" s="1060"/>
      <c r="CG2383" s="1060"/>
      <c r="CH2383" s="1060"/>
      <c r="CK2383" s="1645"/>
      <c r="CL2383" s="1645"/>
      <c r="CM2383" s="1645"/>
      <c r="CN2383"/>
      <c r="CO2383"/>
      <c r="CP2383"/>
      <c r="CQ2383"/>
      <c r="CR2383"/>
      <c r="CS2383" s="1060"/>
      <c r="CT2383" s="1060"/>
      <c r="CU2383" s="1060"/>
      <c r="CV2383" s="1060"/>
      <c r="CW2383" s="1060"/>
      <c r="CX2383" s="1060"/>
    </row>
    <row r="2384" spans="35:102" ht="15" customHeight="1" x14ac:dyDescent="0.3">
      <c r="AI2384" s="1996">
        <v>48351950200</v>
      </c>
      <c r="AJ2384" s="1997" t="s">
        <v>1905</v>
      </c>
      <c r="AK2384" s="1997">
        <v>37418</v>
      </c>
      <c r="AL2384" s="1998" t="s">
        <v>1728</v>
      </c>
      <c r="AM2384" s="1998">
        <v>17.2</v>
      </c>
      <c r="AN2384" s="1997" t="s">
        <v>192</v>
      </c>
      <c r="BX2384"/>
      <c r="BY2384"/>
      <c r="BZ2384"/>
      <c r="CA2384"/>
      <c r="CB2384"/>
      <c r="CD2384" s="1060"/>
      <c r="CE2384" s="1286"/>
      <c r="CF2384" s="1060"/>
      <c r="CG2384" s="1060"/>
      <c r="CH2384" s="1060"/>
      <c r="CK2384" s="1645"/>
      <c r="CL2384" s="1645"/>
      <c r="CM2384" s="1645"/>
      <c r="CN2384"/>
      <c r="CO2384"/>
      <c r="CP2384"/>
      <c r="CQ2384"/>
      <c r="CR2384"/>
      <c r="CS2384" s="1060"/>
      <c r="CT2384" s="1060"/>
      <c r="CU2384" s="1060"/>
      <c r="CV2384" s="1060"/>
      <c r="CW2384" s="1060"/>
      <c r="CX2384" s="1060"/>
    </row>
    <row r="2385" spans="35:102" ht="15" customHeight="1" x14ac:dyDescent="0.3">
      <c r="AI2385" s="1774">
        <v>48351950300</v>
      </c>
      <c r="AJ2385" s="1993" t="s">
        <v>1905</v>
      </c>
      <c r="AK2385" s="1993">
        <v>43785</v>
      </c>
      <c r="AL2385" s="1994" t="s">
        <v>1727</v>
      </c>
      <c r="AM2385" s="1994">
        <v>14.2</v>
      </c>
      <c r="AN2385" s="1993" t="s">
        <v>192</v>
      </c>
      <c r="BX2385"/>
      <c r="BY2385"/>
      <c r="BZ2385"/>
      <c r="CA2385"/>
      <c r="CB2385"/>
      <c r="CD2385" s="1060"/>
      <c r="CE2385" s="1286"/>
      <c r="CF2385" s="1060"/>
      <c r="CG2385" s="1060"/>
      <c r="CH2385" s="1060"/>
      <c r="CK2385" s="1645"/>
      <c r="CL2385" s="1645"/>
      <c r="CM2385" s="1645"/>
      <c r="CN2385"/>
      <c r="CO2385"/>
      <c r="CP2385"/>
      <c r="CQ2385"/>
      <c r="CR2385"/>
      <c r="CS2385" s="1060"/>
      <c r="CT2385" s="1060"/>
      <c r="CU2385" s="1060"/>
      <c r="CV2385" s="1060"/>
      <c r="CW2385" s="1060"/>
      <c r="CX2385" s="1060"/>
    </row>
    <row r="2386" spans="35:102" ht="15" customHeight="1" x14ac:dyDescent="0.3">
      <c r="AI2386" s="1996">
        <v>48351950400</v>
      </c>
      <c r="AJ2386" s="1997" t="s">
        <v>1905</v>
      </c>
      <c r="AK2386" s="1997">
        <v>41708</v>
      </c>
      <c r="AL2386" s="1998" t="s">
        <v>1728</v>
      </c>
      <c r="AM2386" s="1998">
        <v>18.399999999999999</v>
      </c>
      <c r="AN2386" s="1997" t="s">
        <v>192</v>
      </c>
      <c r="BX2386"/>
      <c r="BY2386"/>
      <c r="BZ2386"/>
      <c r="CA2386"/>
      <c r="CB2386"/>
      <c r="CD2386" s="1060"/>
      <c r="CE2386" s="1286"/>
      <c r="CF2386" s="1060"/>
      <c r="CG2386" s="1060"/>
      <c r="CH2386" s="1060"/>
      <c r="CK2386" s="1645"/>
      <c r="CL2386" s="1645"/>
      <c r="CM2386" s="1645"/>
      <c r="CN2386"/>
      <c r="CO2386"/>
      <c r="CP2386"/>
      <c r="CQ2386"/>
      <c r="CR2386"/>
      <c r="CS2386" s="1060"/>
      <c r="CT2386" s="1060"/>
      <c r="CU2386" s="1060"/>
      <c r="CV2386" s="1060"/>
      <c r="CW2386" s="1060"/>
      <c r="CX2386" s="1060"/>
    </row>
    <row r="2387" spans="35:102" ht="15" customHeight="1" x14ac:dyDescent="0.3">
      <c r="AI2387" s="1774">
        <v>48361020200</v>
      </c>
      <c r="AJ2387" s="1993" t="s">
        <v>1910</v>
      </c>
      <c r="AK2387" s="1993">
        <v>32500</v>
      </c>
      <c r="AL2387" s="1994" t="s">
        <v>1730</v>
      </c>
      <c r="AM2387" s="1994">
        <v>21</v>
      </c>
      <c r="AN2387" s="1993" t="s">
        <v>193</v>
      </c>
      <c r="BX2387"/>
      <c r="BY2387"/>
      <c r="BZ2387"/>
      <c r="CA2387"/>
      <c r="CB2387"/>
      <c r="CD2387" s="1060"/>
      <c r="CE2387" s="1286"/>
      <c r="CF2387" s="1060"/>
      <c r="CG2387" s="1060"/>
      <c r="CH2387" s="1060"/>
      <c r="CK2387" s="1645"/>
      <c r="CL2387" s="1645"/>
      <c r="CM2387" s="1645"/>
      <c r="CN2387"/>
      <c r="CO2387"/>
      <c r="CP2387"/>
      <c r="CQ2387"/>
      <c r="CR2387"/>
      <c r="CS2387" s="1060"/>
      <c r="CT2387" s="1060"/>
      <c r="CU2387" s="1060"/>
      <c r="CV2387" s="1060"/>
      <c r="CW2387" s="1060"/>
      <c r="CX2387" s="1060"/>
    </row>
    <row r="2388" spans="35:102" ht="15" customHeight="1" x14ac:dyDescent="0.3">
      <c r="AI2388" s="1996">
        <v>48361020300</v>
      </c>
      <c r="AJ2388" s="1997" t="s">
        <v>1910</v>
      </c>
      <c r="AK2388" s="1997">
        <v>28920</v>
      </c>
      <c r="AL2388" s="1998" t="s">
        <v>1730</v>
      </c>
      <c r="AM2388" s="1998">
        <v>32.5</v>
      </c>
      <c r="AN2388" s="1997" t="s">
        <v>193</v>
      </c>
      <c r="BX2388"/>
      <c r="BY2388"/>
      <c r="BZ2388"/>
      <c r="CA2388"/>
      <c r="CB2388"/>
      <c r="CD2388" s="1060"/>
      <c r="CE2388" s="1286"/>
      <c r="CF2388" s="1060"/>
      <c r="CG2388" s="1060"/>
      <c r="CH2388" s="1060"/>
      <c r="CK2388" s="1645"/>
      <c r="CL2388" s="1645"/>
      <c r="CM2388" s="1645"/>
      <c r="CN2388"/>
      <c r="CO2388"/>
      <c r="CP2388"/>
      <c r="CQ2388"/>
      <c r="CR2388"/>
      <c r="CS2388" s="1060"/>
      <c r="CT2388" s="1060"/>
      <c r="CU2388" s="1060"/>
      <c r="CV2388" s="1060"/>
      <c r="CW2388" s="1060"/>
      <c r="CX2388" s="1060"/>
    </row>
    <row r="2389" spans="35:102" ht="15" customHeight="1" x14ac:dyDescent="0.3">
      <c r="AI2389" s="1774">
        <v>48361020500</v>
      </c>
      <c r="AJ2389" s="1993" t="s">
        <v>1910</v>
      </c>
      <c r="AK2389" s="1993">
        <v>48929</v>
      </c>
      <c r="AL2389" s="1994" t="s">
        <v>1727</v>
      </c>
      <c r="AM2389" s="1994">
        <v>12.7</v>
      </c>
      <c r="AN2389" s="1993" t="s">
        <v>192</v>
      </c>
      <c r="BX2389"/>
      <c r="BY2389"/>
      <c r="BZ2389"/>
      <c r="CA2389"/>
      <c r="CB2389"/>
      <c r="CD2389" s="1060"/>
      <c r="CE2389" s="1286"/>
      <c r="CF2389" s="1060"/>
      <c r="CG2389" s="1060"/>
      <c r="CH2389" s="1060"/>
      <c r="CK2389" s="1645"/>
      <c r="CL2389" s="1645"/>
      <c r="CM2389" s="1645"/>
      <c r="CN2389"/>
      <c r="CO2389"/>
      <c r="CP2389"/>
      <c r="CQ2389"/>
      <c r="CR2389"/>
      <c r="CS2389" s="1060"/>
      <c r="CT2389" s="1060"/>
      <c r="CU2389" s="1060"/>
      <c r="CV2389" s="1060"/>
      <c r="CW2389" s="1060"/>
      <c r="CX2389" s="1060"/>
    </row>
    <row r="2390" spans="35:102" ht="15" customHeight="1" x14ac:dyDescent="0.3">
      <c r="AI2390" s="1996">
        <v>48361020700</v>
      </c>
      <c r="AJ2390" s="1997" t="s">
        <v>1910</v>
      </c>
      <c r="AK2390" s="1997">
        <v>45755</v>
      </c>
      <c r="AL2390" s="1998" t="s">
        <v>1727</v>
      </c>
      <c r="AM2390" s="1998">
        <v>22.8</v>
      </c>
      <c r="AN2390" s="1997" t="s">
        <v>193</v>
      </c>
      <c r="BX2390"/>
      <c r="BY2390"/>
      <c r="BZ2390"/>
      <c r="CA2390"/>
      <c r="CB2390"/>
      <c r="CD2390" s="1060"/>
      <c r="CE2390" s="1286"/>
      <c r="CF2390" s="1060"/>
      <c r="CG2390" s="1060"/>
      <c r="CH2390" s="1060"/>
      <c r="CK2390" s="1645"/>
      <c r="CL2390" s="1645"/>
      <c r="CM2390" s="1645"/>
      <c r="CN2390"/>
      <c r="CO2390"/>
      <c r="CP2390"/>
      <c r="CQ2390"/>
      <c r="CR2390"/>
      <c r="CS2390" s="1060"/>
      <c r="CT2390" s="1060"/>
      <c r="CU2390" s="1060"/>
      <c r="CV2390" s="1060"/>
      <c r="CW2390" s="1060"/>
      <c r="CX2390" s="1060"/>
    </row>
    <row r="2391" spans="35:102" ht="15" customHeight="1" x14ac:dyDescent="0.3">
      <c r="AI2391" s="1774">
        <v>48361020800</v>
      </c>
      <c r="AJ2391" s="1993" t="s">
        <v>1910</v>
      </c>
      <c r="AK2391" s="1993">
        <v>46451</v>
      </c>
      <c r="AL2391" s="1994" t="s">
        <v>1727</v>
      </c>
      <c r="AM2391" s="1994">
        <v>14.2</v>
      </c>
      <c r="AN2391" s="1993" t="s">
        <v>192</v>
      </c>
      <c r="BX2391"/>
      <c r="BY2391"/>
      <c r="BZ2391"/>
      <c r="CA2391"/>
      <c r="CB2391"/>
      <c r="CD2391" s="1060"/>
      <c r="CE2391" s="1286"/>
      <c r="CF2391" s="1060"/>
      <c r="CG2391" s="1060"/>
      <c r="CH2391" s="1060"/>
      <c r="CK2391" s="1645"/>
      <c r="CL2391" s="1645"/>
      <c r="CM2391" s="1645"/>
      <c r="CN2391"/>
      <c r="CO2391"/>
      <c r="CP2391"/>
      <c r="CQ2391"/>
      <c r="CR2391"/>
      <c r="CS2391" s="1060"/>
      <c r="CT2391" s="1060"/>
      <c r="CU2391" s="1060"/>
      <c r="CV2391" s="1060"/>
      <c r="CW2391" s="1060"/>
      <c r="CX2391" s="1060"/>
    </row>
    <row r="2392" spans="35:102" ht="15" customHeight="1" x14ac:dyDescent="0.3">
      <c r="AI2392" s="1996">
        <v>48361020900</v>
      </c>
      <c r="AJ2392" s="1997" t="s">
        <v>1910</v>
      </c>
      <c r="AK2392" s="1997">
        <v>39516</v>
      </c>
      <c r="AL2392" s="1998" t="s">
        <v>1728</v>
      </c>
      <c r="AM2392" s="1998">
        <v>22.8</v>
      </c>
      <c r="AN2392" s="1997" t="s">
        <v>193</v>
      </c>
      <c r="BX2392"/>
      <c r="BY2392"/>
      <c r="BZ2392"/>
      <c r="CA2392"/>
      <c r="CB2392"/>
      <c r="CD2392" s="1060"/>
      <c r="CE2392" s="1286"/>
      <c r="CF2392" s="1060"/>
      <c r="CG2392" s="1060"/>
      <c r="CH2392" s="1060"/>
      <c r="CK2392" s="1645"/>
      <c r="CL2392" s="1645"/>
      <c r="CM2392" s="1645"/>
      <c r="CN2392"/>
      <c r="CO2392"/>
      <c r="CP2392"/>
      <c r="CQ2392"/>
      <c r="CR2392"/>
      <c r="CS2392" s="1060"/>
      <c r="CT2392" s="1060"/>
      <c r="CU2392" s="1060"/>
      <c r="CV2392" s="1060"/>
      <c r="CW2392" s="1060"/>
      <c r="CX2392" s="1060"/>
    </row>
    <row r="2393" spans="35:102" ht="15" customHeight="1" x14ac:dyDescent="0.3">
      <c r="AI2393" s="1774">
        <v>48361021000</v>
      </c>
      <c r="AJ2393" s="1993" t="s">
        <v>1910</v>
      </c>
      <c r="AK2393" s="1993">
        <v>68286</v>
      </c>
      <c r="AL2393" s="1994" t="s">
        <v>1729</v>
      </c>
      <c r="AM2393" s="1994">
        <v>9.1</v>
      </c>
      <c r="AN2393" s="1993" t="s">
        <v>192</v>
      </c>
      <c r="BX2393"/>
      <c r="BY2393"/>
      <c r="BZ2393"/>
      <c r="CA2393"/>
      <c r="CB2393"/>
      <c r="CD2393" s="1060"/>
      <c r="CE2393" s="1286"/>
      <c r="CF2393" s="1060"/>
      <c r="CG2393" s="1060"/>
      <c r="CH2393" s="1060"/>
      <c r="CK2393" s="1645"/>
      <c r="CL2393" s="1645"/>
      <c r="CM2393" s="1645"/>
      <c r="CN2393"/>
      <c r="CO2393"/>
      <c r="CP2393"/>
      <c r="CQ2393"/>
      <c r="CR2393"/>
      <c r="CS2393" s="1060"/>
      <c r="CT2393" s="1060"/>
      <c r="CU2393" s="1060"/>
      <c r="CV2393" s="1060"/>
      <c r="CW2393" s="1060"/>
      <c r="CX2393" s="1060"/>
    </row>
    <row r="2394" spans="35:102" ht="15" customHeight="1" x14ac:dyDescent="0.3">
      <c r="AI2394" s="1996">
        <v>48361021100</v>
      </c>
      <c r="AJ2394" s="1997" t="s">
        <v>1910</v>
      </c>
      <c r="AK2394" s="1997">
        <v>60114</v>
      </c>
      <c r="AL2394" s="1998" t="s">
        <v>1729</v>
      </c>
      <c r="AM2394" s="1998">
        <v>21.6</v>
      </c>
      <c r="AN2394" s="1997" t="s">
        <v>193</v>
      </c>
      <c r="BX2394"/>
      <c r="BY2394"/>
      <c r="BZ2394"/>
      <c r="CA2394"/>
      <c r="CB2394"/>
      <c r="CD2394" s="1060"/>
      <c r="CE2394" s="1286"/>
      <c r="CF2394" s="1060"/>
      <c r="CG2394" s="1060"/>
      <c r="CH2394" s="1060"/>
      <c r="CK2394" s="1645"/>
      <c r="CL2394" s="1645"/>
      <c r="CM2394" s="1645"/>
      <c r="CN2394"/>
      <c r="CO2394"/>
      <c r="CP2394"/>
      <c r="CQ2394"/>
      <c r="CR2394"/>
      <c r="CS2394" s="1060"/>
      <c r="CT2394" s="1060"/>
      <c r="CU2394" s="1060"/>
      <c r="CV2394" s="1060"/>
      <c r="CW2394" s="1060"/>
      <c r="CX2394" s="1060"/>
    </row>
    <row r="2395" spans="35:102" ht="15" customHeight="1" x14ac:dyDescent="0.3">
      <c r="AI2395" s="1774">
        <v>48361021200</v>
      </c>
      <c r="AJ2395" s="1993" t="s">
        <v>1910</v>
      </c>
      <c r="AK2395" s="1993">
        <v>67575</v>
      </c>
      <c r="AL2395" s="1994" t="s">
        <v>1729</v>
      </c>
      <c r="AM2395" s="1994">
        <v>9</v>
      </c>
      <c r="AN2395" s="1993" t="s">
        <v>192</v>
      </c>
      <c r="BX2395"/>
      <c r="BY2395"/>
      <c r="BZ2395"/>
      <c r="CA2395"/>
      <c r="CB2395"/>
      <c r="CD2395" s="1060"/>
      <c r="CE2395" s="1286"/>
      <c r="CF2395" s="1060"/>
      <c r="CG2395" s="1060"/>
      <c r="CH2395" s="1060"/>
      <c r="CK2395" s="1645"/>
      <c r="CL2395" s="1645"/>
      <c r="CM2395" s="1645"/>
      <c r="CN2395"/>
      <c r="CO2395"/>
      <c r="CP2395"/>
      <c r="CQ2395"/>
      <c r="CR2395"/>
      <c r="CS2395" s="1060"/>
      <c r="CT2395" s="1060"/>
      <c r="CU2395" s="1060"/>
      <c r="CV2395" s="1060"/>
      <c r="CW2395" s="1060"/>
      <c r="CX2395" s="1060"/>
    </row>
    <row r="2396" spans="35:102" ht="15" customHeight="1" x14ac:dyDescent="0.3">
      <c r="AI2396" s="1996">
        <v>48361021300</v>
      </c>
      <c r="AJ2396" s="1997" t="s">
        <v>1910</v>
      </c>
      <c r="AK2396" s="1997">
        <v>59663</v>
      </c>
      <c r="AL2396" s="1998" t="s">
        <v>1729</v>
      </c>
      <c r="AM2396" s="1998">
        <v>13.7</v>
      </c>
      <c r="AN2396" s="1997" t="s">
        <v>192</v>
      </c>
      <c r="BX2396"/>
      <c r="BY2396"/>
      <c r="BZ2396"/>
      <c r="CA2396"/>
      <c r="CB2396"/>
      <c r="CD2396" s="1060"/>
      <c r="CE2396" s="1286"/>
      <c r="CF2396" s="1060"/>
      <c r="CG2396" s="1060"/>
      <c r="CH2396" s="1060"/>
      <c r="CK2396" s="1645"/>
      <c r="CL2396" s="1645"/>
      <c r="CM2396" s="1645"/>
      <c r="CN2396"/>
      <c r="CO2396"/>
      <c r="CP2396"/>
      <c r="CQ2396"/>
      <c r="CR2396"/>
      <c r="CS2396" s="1060"/>
      <c r="CT2396" s="1060"/>
      <c r="CU2396" s="1060"/>
      <c r="CV2396" s="1060"/>
      <c r="CW2396" s="1060"/>
      <c r="CX2396" s="1060"/>
    </row>
    <row r="2397" spans="35:102" ht="15" customHeight="1" x14ac:dyDescent="0.3">
      <c r="AI2397" s="1774">
        <v>48361021400</v>
      </c>
      <c r="AJ2397" s="1993" t="s">
        <v>1910</v>
      </c>
      <c r="AK2397" s="1993">
        <v>69814</v>
      </c>
      <c r="AL2397" s="1994" t="s">
        <v>1729</v>
      </c>
      <c r="AM2397" s="1994">
        <v>14.1</v>
      </c>
      <c r="AN2397" s="1993" t="s">
        <v>192</v>
      </c>
      <c r="BX2397"/>
      <c r="BY2397"/>
      <c r="BZ2397"/>
      <c r="CA2397"/>
      <c r="CB2397"/>
      <c r="CD2397" s="1060"/>
      <c r="CE2397" s="1286"/>
      <c r="CF2397" s="1060"/>
      <c r="CG2397" s="1060"/>
      <c r="CH2397" s="1060"/>
      <c r="CK2397" s="1645"/>
      <c r="CL2397" s="1645"/>
      <c r="CM2397" s="1645"/>
      <c r="CN2397"/>
      <c r="CO2397"/>
      <c r="CP2397"/>
      <c r="CQ2397"/>
      <c r="CR2397"/>
      <c r="CS2397" s="1060"/>
      <c r="CT2397" s="1060"/>
      <c r="CU2397" s="1060"/>
      <c r="CV2397" s="1060"/>
      <c r="CW2397" s="1060"/>
      <c r="CX2397" s="1060"/>
    </row>
    <row r="2398" spans="35:102" ht="15" customHeight="1" x14ac:dyDescent="0.3">
      <c r="AI2398" s="1996">
        <v>48361021501</v>
      </c>
      <c r="AJ2398" s="1997" t="s">
        <v>1910</v>
      </c>
      <c r="AK2398" s="1997">
        <v>62692</v>
      </c>
      <c r="AL2398" s="1998" t="s">
        <v>1729</v>
      </c>
      <c r="AM2398" s="1998">
        <v>13.5</v>
      </c>
      <c r="AN2398" s="1997" t="s">
        <v>192</v>
      </c>
      <c r="BX2398"/>
      <c r="BY2398"/>
      <c r="BZ2398"/>
      <c r="CA2398"/>
      <c r="CB2398"/>
      <c r="CD2398" s="1060"/>
      <c r="CE2398" s="1286"/>
      <c r="CF2398" s="1060"/>
      <c r="CG2398" s="1060"/>
      <c r="CH2398" s="1060"/>
      <c r="CK2398" s="1645"/>
      <c r="CL2398" s="1645"/>
      <c r="CM2398" s="1645"/>
      <c r="CN2398"/>
      <c r="CO2398"/>
      <c r="CP2398"/>
      <c r="CQ2398"/>
      <c r="CR2398"/>
      <c r="CS2398" s="1060"/>
      <c r="CT2398" s="1060"/>
      <c r="CU2398" s="1060"/>
      <c r="CV2398" s="1060"/>
      <c r="CW2398" s="1060"/>
      <c r="CX2398" s="1060"/>
    </row>
    <row r="2399" spans="35:102" ht="15" customHeight="1" x14ac:dyDescent="0.3">
      <c r="AI2399" s="1774">
        <v>48361021502</v>
      </c>
      <c r="AJ2399" s="1993" t="s">
        <v>1910</v>
      </c>
      <c r="AK2399" s="1993">
        <v>53117</v>
      </c>
      <c r="AL2399" s="1994" t="s">
        <v>1727</v>
      </c>
      <c r="AM2399" s="1994">
        <v>12</v>
      </c>
      <c r="AN2399" s="1993" t="s">
        <v>192</v>
      </c>
      <c r="BX2399"/>
      <c r="BY2399"/>
      <c r="BZ2399"/>
      <c r="CA2399"/>
      <c r="CB2399"/>
      <c r="CD2399" s="1060"/>
      <c r="CE2399" s="1286"/>
      <c r="CF2399" s="1060"/>
      <c r="CG2399" s="1060"/>
      <c r="CH2399" s="1060"/>
      <c r="CK2399" s="1645"/>
      <c r="CL2399" s="1645"/>
      <c r="CM2399" s="1645"/>
      <c r="CN2399"/>
      <c r="CO2399"/>
      <c r="CP2399"/>
      <c r="CQ2399"/>
      <c r="CR2399"/>
      <c r="CS2399" s="1060"/>
      <c r="CT2399" s="1060"/>
      <c r="CU2399" s="1060"/>
      <c r="CV2399" s="1060"/>
      <c r="CW2399" s="1060"/>
      <c r="CX2399" s="1060"/>
    </row>
    <row r="2400" spans="35:102" ht="15" customHeight="1" x14ac:dyDescent="0.3">
      <c r="AI2400" s="1996">
        <v>48361021600</v>
      </c>
      <c r="AJ2400" s="1997" t="s">
        <v>1910</v>
      </c>
      <c r="AK2400" s="1997">
        <v>53438</v>
      </c>
      <c r="AL2400" s="1998" t="s">
        <v>1727</v>
      </c>
      <c r="AM2400" s="1998">
        <v>8.6999999999999993</v>
      </c>
      <c r="AN2400" s="1997" t="s">
        <v>192</v>
      </c>
      <c r="BX2400"/>
      <c r="BY2400"/>
      <c r="BZ2400"/>
      <c r="CA2400"/>
      <c r="CB2400"/>
      <c r="CD2400" s="1060"/>
      <c r="CE2400" s="1286"/>
      <c r="CF2400" s="1060"/>
      <c r="CG2400" s="1060"/>
      <c r="CH2400" s="1060"/>
      <c r="CK2400" s="1645"/>
      <c r="CL2400" s="1645"/>
      <c r="CM2400" s="1645"/>
      <c r="CN2400"/>
      <c r="CO2400"/>
      <c r="CP2400"/>
      <c r="CQ2400"/>
      <c r="CR2400"/>
      <c r="CS2400" s="1060"/>
      <c r="CT2400" s="1060"/>
      <c r="CU2400" s="1060"/>
      <c r="CV2400" s="1060"/>
      <c r="CW2400" s="1060"/>
      <c r="CX2400" s="1060"/>
    </row>
    <row r="2401" spans="35:102" ht="15" customHeight="1" x14ac:dyDescent="0.3">
      <c r="AI2401" s="1774">
        <v>48361021700</v>
      </c>
      <c r="AJ2401" s="1993" t="s">
        <v>1910</v>
      </c>
      <c r="AK2401" s="1993">
        <v>48958</v>
      </c>
      <c r="AL2401" s="1994" t="s">
        <v>1727</v>
      </c>
      <c r="AM2401" s="1994">
        <v>15.6</v>
      </c>
      <c r="AN2401" s="1993" t="s">
        <v>192</v>
      </c>
      <c r="BX2401"/>
      <c r="BY2401"/>
      <c r="BZ2401"/>
      <c r="CA2401"/>
      <c r="CB2401"/>
      <c r="CD2401" s="1060"/>
      <c r="CE2401" s="1286"/>
      <c r="CF2401" s="1060"/>
      <c r="CG2401" s="1060"/>
      <c r="CH2401" s="1060"/>
      <c r="CK2401" s="1645"/>
      <c r="CL2401" s="1645"/>
      <c r="CM2401" s="1645"/>
      <c r="CN2401"/>
      <c r="CO2401"/>
      <c r="CP2401"/>
      <c r="CQ2401"/>
      <c r="CR2401"/>
      <c r="CS2401" s="1060"/>
      <c r="CT2401" s="1060"/>
      <c r="CU2401" s="1060"/>
      <c r="CV2401" s="1060"/>
      <c r="CW2401" s="1060"/>
      <c r="CX2401" s="1060"/>
    </row>
    <row r="2402" spans="35:102" ht="15" customHeight="1" x14ac:dyDescent="0.3">
      <c r="AI2402" s="1996">
        <v>48361021800</v>
      </c>
      <c r="AJ2402" s="1997" t="s">
        <v>1910</v>
      </c>
      <c r="AK2402" s="1997">
        <v>73045</v>
      </c>
      <c r="AL2402" s="1998" t="s">
        <v>1729</v>
      </c>
      <c r="AM2402" s="1998">
        <v>13</v>
      </c>
      <c r="AN2402" s="1997" t="s">
        <v>192</v>
      </c>
      <c r="BX2402"/>
      <c r="BY2402"/>
      <c r="BZ2402"/>
      <c r="CA2402"/>
      <c r="CB2402"/>
      <c r="CD2402" s="1060"/>
      <c r="CE2402" s="1286"/>
      <c r="CF2402" s="1060"/>
      <c r="CG2402" s="1060"/>
      <c r="CH2402" s="1060"/>
      <c r="CK2402" s="1645"/>
      <c r="CL2402" s="1645"/>
      <c r="CM2402" s="1645"/>
      <c r="CN2402"/>
      <c r="CO2402"/>
      <c r="CP2402"/>
      <c r="CQ2402"/>
      <c r="CR2402"/>
      <c r="CS2402" s="1060"/>
      <c r="CT2402" s="1060"/>
      <c r="CU2402" s="1060"/>
      <c r="CV2402" s="1060"/>
      <c r="CW2402" s="1060"/>
      <c r="CX2402" s="1060"/>
    </row>
    <row r="2403" spans="35:102" ht="15" customHeight="1" x14ac:dyDescent="0.3">
      <c r="AI2403" s="1774">
        <v>48361021900</v>
      </c>
      <c r="AJ2403" s="1993" t="s">
        <v>1910</v>
      </c>
      <c r="AK2403" s="1993">
        <v>40511</v>
      </c>
      <c r="AL2403" s="1994" t="s">
        <v>1728</v>
      </c>
      <c r="AM2403" s="1994">
        <v>15.2</v>
      </c>
      <c r="AN2403" s="1993" t="s">
        <v>192</v>
      </c>
      <c r="BX2403"/>
      <c r="BY2403"/>
      <c r="BZ2403"/>
      <c r="CA2403"/>
      <c r="CB2403"/>
      <c r="CD2403" s="1060"/>
      <c r="CE2403" s="1286"/>
      <c r="CF2403" s="1060"/>
      <c r="CG2403" s="1060"/>
      <c r="CH2403" s="1060"/>
      <c r="CK2403" s="1645"/>
      <c r="CL2403" s="1645"/>
      <c r="CM2403" s="1645"/>
      <c r="CN2403"/>
      <c r="CO2403"/>
      <c r="CP2403"/>
      <c r="CQ2403"/>
      <c r="CR2403"/>
      <c r="CS2403" s="1060"/>
      <c r="CT2403" s="1060"/>
      <c r="CU2403" s="1060"/>
      <c r="CV2403" s="1060"/>
      <c r="CW2403" s="1060"/>
      <c r="CX2403" s="1060"/>
    </row>
    <row r="2404" spans="35:102" ht="15" customHeight="1" x14ac:dyDescent="0.3">
      <c r="AI2404" s="1996">
        <v>48361022000</v>
      </c>
      <c r="AJ2404" s="1997" t="s">
        <v>1910</v>
      </c>
      <c r="AK2404" s="1997">
        <v>42642</v>
      </c>
      <c r="AL2404" s="1998" t="s">
        <v>1728</v>
      </c>
      <c r="AM2404" s="1998">
        <v>21.1</v>
      </c>
      <c r="AN2404" s="1997" t="s">
        <v>193</v>
      </c>
      <c r="BX2404"/>
      <c r="BY2404"/>
      <c r="BZ2404"/>
      <c r="CA2404"/>
      <c r="CB2404"/>
      <c r="CD2404" s="1060"/>
      <c r="CE2404" s="1286"/>
      <c r="CF2404" s="1060"/>
      <c r="CG2404" s="1060"/>
      <c r="CH2404" s="1060"/>
      <c r="CK2404" s="1645"/>
      <c r="CL2404" s="1645"/>
      <c r="CM2404" s="1645"/>
      <c r="CN2404"/>
      <c r="CO2404"/>
      <c r="CP2404"/>
      <c r="CQ2404"/>
      <c r="CR2404"/>
      <c r="CS2404" s="1060"/>
      <c r="CT2404" s="1060"/>
      <c r="CU2404" s="1060"/>
      <c r="CV2404" s="1060"/>
      <c r="CW2404" s="1060"/>
      <c r="CX2404" s="1060"/>
    </row>
    <row r="2405" spans="35:102" ht="15" customHeight="1" x14ac:dyDescent="0.3">
      <c r="AI2405" s="1774">
        <v>48361022200</v>
      </c>
      <c r="AJ2405" s="1993" t="s">
        <v>1910</v>
      </c>
      <c r="AK2405" s="1993">
        <v>61771</v>
      </c>
      <c r="AL2405" s="1994" t="s">
        <v>1729</v>
      </c>
      <c r="AM2405" s="1994">
        <v>9.8000000000000007</v>
      </c>
      <c r="AN2405" s="1993" t="s">
        <v>192</v>
      </c>
      <c r="BX2405"/>
      <c r="BY2405"/>
      <c r="BZ2405"/>
      <c r="CA2405"/>
      <c r="CB2405"/>
      <c r="CD2405" s="1060"/>
      <c r="CE2405" s="1286"/>
      <c r="CF2405" s="1060"/>
      <c r="CG2405" s="1060"/>
      <c r="CH2405" s="1060"/>
      <c r="CK2405" s="1645"/>
      <c r="CL2405" s="1645"/>
      <c r="CM2405" s="1645"/>
      <c r="CN2405"/>
      <c r="CO2405"/>
      <c r="CP2405"/>
      <c r="CQ2405"/>
      <c r="CR2405"/>
      <c r="CS2405" s="1060"/>
      <c r="CT2405" s="1060"/>
      <c r="CU2405" s="1060"/>
      <c r="CV2405" s="1060"/>
      <c r="CW2405" s="1060"/>
      <c r="CX2405" s="1060"/>
    </row>
    <row r="2406" spans="35:102" ht="15" customHeight="1" x14ac:dyDescent="0.3">
      <c r="AI2406" s="1996">
        <v>48361022300</v>
      </c>
      <c r="AJ2406" s="1997" t="s">
        <v>1910</v>
      </c>
      <c r="AK2406" s="1997">
        <v>71530</v>
      </c>
      <c r="AL2406" s="1998" t="s">
        <v>1729</v>
      </c>
      <c r="AM2406" s="1998">
        <v>5.0999999999999996</v>
      </c>
      <c r="AN2406" s="1997" t="s">
        <v>192</v>
      </c>
      <c r="BX2406"/>
      <c r="BY2406"/>
      <c r="BZ2406"/>
      <c r="CA2406"/>
      <c r="CB2406"/>
      <c r="CD2406" s="1060"/>
      <c r="CE2406" s="1286"/>
      <c r="CF2406" s="1060"/>
      <c r="CG2406" s="1060"/>
      <c r="CH2406" s="1060"/>
      <c r="CK2406" s="1645"/>
      <c r="CL2406" s="1645"/>
      <c r="CM2406" s="1645"/>
      <c r="CN2406"/>
      <c r="CO2406"/>
      <c r="CP2406"/>
      <c r="CQ2406"/>
      <c r="CR2406"/>
      <c r="CS2406" s="1060"/>
      <c r="CT2406" s="1060"/>
      <c r="CU2406" s="1060"/>
      <c r="CV2406" s="1060"/>
      <c r="CW2406" s="1060"/>
      <c r="CX2406" s="1060"/>
    </row>
    <row r="2407" spans="35:102" ht="15" customHeight="1" x14ac:dyDescent="0.3">
      <c r="AI2407" s="1774">
        <v>48361022400</v>
      </c>
      <c r="AJ2407" s="1993" t="s">
        <v>1910</v>
      </c>
      <c r="AK2407" s="1993">
        <v>59980</v>
      </c>
      <c r="AL2407" s="1994" t="s">
        <v>1729</v>
      </c>
      <c r="AM2407" s="1994">
        <v>8.8000000000000007</v>
      </c>
      <c r="AN2407" s="1993" t="s">
        <v>192</v>
      </c>
      <c r="BX2407"/>
      <c r="BY2407"/>
      <c r="BZ2407"/>
      <c r="CA2407"/>
      <c r="CB2407"/>
      <c r="CD2407" s="1060"/>
      <c r="CE2407" s="1286"/>
      <c r="CF2407" s="1060"/>
      <c r="CG2407" s="1060"/>
      <c r="CH2407" s="1060"/>
      <c r="CK2407" s="1645"/>
      <c r="CL2407" s="1645"/>
      <c r="CM2407" s="1645"/>
      <c r="CN2407"/>
      <c r="CO2407"/>
      <c r="CP2407"/>
      <c r="CQ2407"/>
      <c r="CR2407"/>
      <c r="CS2407" s="1060"/>
      <c r="CT2407" s="1060"/>
      <c r="CU2407" s="1060"/>
      <c r="CV2407" s="1060"/>
      <c r="CW2407" s="1060"/>
      <c r="CX2407" s="1060"/>
    </row>
    <row r="2408" spans="35:102" ht="15" customHeight="1" x14ac:dyDescent="0.3">
      <c r="AI2408" s="1996">
        <v>48373210101</v>
      </c>
      <c r="AJ2408" s="1997" t="s">
        <v>1916</v>
      </c>
      <c r="AK2408" s="1997">
        <v>56736</v>
      </c>
      <c r="AL2408" s="1998" t="s">
        <v>1729</v>
      </c>
      <c r="AM2408" s="1998">
        <v>9.4</v>
      </c>
      <c r="AN2408" s="1997" t="s">
        <v>192</v>
      </c>
      <c r="BX2408"/>
      <c r="BY2408"/>
      <c r="BZ2408"/>
      <c r="CA2408"/>
      <c r="CB2408"/>
      <c r="CD2408" s="1060"/>
      <c r="CE2408" s="1286"/>
      <c r="CF2408" s="1060"/>
      <c r="CG2408" s="1060"/>
      <c r="CH2408" s="1060"/>
      <c r="CK2408" s="1645"/>
      <c r="CL2408" s="1645"/>
      <c r="CM2408" s="1645"/>
      <c r="CN2408"/>
      <c r="CO2408"/>
      <c r="CP2408"/>
      <c r="CQ2408"/>
      <c r="CR2408"/>
      <c r="CS2408" s="1060"/>
      <c r="CT2408" s="1060"/>
      <c r="CU2408" s="1060"/>
      <c r="CV2408" s="1060"/>
      <c r="CW2408" s="1060"/>
      <c r="CX2408" s="1060"/>
    </row>
    <row r="2409" spans="35:102" ht="15" customHeight="1" x14ac:dyDescent="0.3">
      <c r="AI2409" s="1774">
        <v>48373210102</v>
      </c>
      <c r="AJ2409" s="1993" t="s">
        <v>1916</v>
      </c>
      <c r="AK2409" s="1993">
        <v>45466</v>
      </c>
      <c r="AL2409" s="1994" t="s">
        <v>1727</v>
      </c>
      <c r="AM2409" s="1994">
        <v>18.899999999999999</v>
      </c>
      <c r="AN2409" s="1993" t="s">
        <v>192</v>
      </c>
      <c r="BX2409"/>
      <c r="BY2409"/>
      <c r="BZ2409"/>
      <c r="CA2409"/>
      <c r="CB2409"/>
      <c r="CD2409" s="1060"/>
      <c r="CE2409" s="1286"/>
      <c r="CF2409" s="1060"/>
      <c r="CG2409" s="1060"/>
      <c r="CH2409" s="1060"/>
      <c r="CK2409" s="1645"/>
      <c r="CL2409" s="1645"/>
      <c r="CM2409" s="1645"/>
      <c r="CN2409"/>
      <c r="CO2409"/>
      <c r="CP2409"/>
      <c r="CQ2409"/>
      <c r="CR2409"/>
      <c r="CS2409" s="1060"/>
      <c r="CT2409" s="1060"/>
      <c r="CU2409" s="1060"/>
      <c r="CV2409" s="1060"/>
      <c r="CW2409" s="1060"/>
      <c r="CX2409" s="1060"/>
    </row>
    <row r="2410" spans="35:102" ht="15" customHeight="1" x14ac:dyDescent="0.3">
      <c r="AI2410" s="1996">
        <v>48373210203</v>
      </c>
      <c r="AJ2410" s="1997" t="s">
        <v>1916</v>
      </c>
      <c r="AK2410" s="1997">
        <v>40332</v>
      </c>
      <c r="AL2410" s="1998" t="s">
        <v>1728</v>
      </c>
      <c r="AM2410" s="1998">
        <v>31</v>
      </c>
      <c r="AN2410" s="1997" t="s">
        <v>193</v>
      </c>
      <c r="BX2410"/>
      <c r="BY2410"/>
      <c r="BZ2410"/>
      <c r="CA2410"/>
      <c r="CB2410"/>
      <c r="CD2410" s="1060"/>
      <c r="CE2410" s="1286"/>
      <c r="CF2410" s="1060"/>
      <c r="CG2410" s="1060"/>
      <c r="CH2410" s="1060"/>
      <c r="CK2410" s="1645"/>
      <c r="CL2410" s="1645"/>
      <c r="CM2410" s="1645"/>
      <c r="CN2410"/>
      <c r="CO2410"/>
      <c r="CP2410"/>
      <c r="CQ2410"/>
      <c r="CR2410"/>
      <c r="CS2410" s="1060"/>
      <c r="CT2410" s="1060"/>
      <c r="CU2410" s="1060"/>
      <c r="CV2410" s="1060"/>
      <c r="CW2410" s="1060"/>
      <c r="CX2410" s="1060"/>
    </row>
    <row r="2411" spans="35:102" ht="15" customHeight="1" x14ac:dyDescent="0.3">
      <c r="AI2411" s="1774">
        <v>48373210204</v>
      </c>
      <c r="AJ2411" s="1993" t="s">
        <v>1916</v>
      </c>
      <c r="AK2411" s="1993">
        <v>40549</v>
      </c>
      <c r="AL2411" s="1994" t="s">
        <v>1728</v>
      </c>
      <c r="AM2411" s="1994">
        <v>20.9</v>
      </c>
      <c r="AN2411" s="1993" t="s">
        <v>193</v>
      </c>
      <c r="BX2411"/>
      <c r="BY2411"/>
      <c r="BZ2411"/>
      <c r="CA2411"/>
      <c r="CB2411"/>
      <c r="CD2411" s="1060"/>
      <c r="CE2411" s="1286"/>
      <c r="CF2411" s="1060"/>
      <c r="CG2411" s="1060"/>
      <c r="CH2411" s="1060"/>
      <c r="CK2411" s="1645"/>
      <c r="CL2411" s="1645"/>
      <c r="CM2411" s="1645"/>
      <c r="CN2411"/>
      <c r="CO2411"/>
      <c r="CP2411"/>
      <c r="CQ2411"/>
      <c r="CR2411"/>
      <c r="CS2411" s="1060"/>
      <c r="CT2411" s="1060"/>
      <c r="CU2411" s="1060"/>
      <c r="CV2411" s="1060"/>
      <c r="CW2411" s="1060"/>
      <c r="CX2411" s="1060"/>
    </row>
    <row r="2412" spans="35:102" ht="15" customHeight="1" x14ac:dyDescent="0.3">
      <c r="AI2412" s="1996">
        <v>48373210205</v>
      </c>
      <c r="AJ2412" s="1997" t="s">
        <v>1916</v>
      </c>
      <c r="AK2412" s="1997">
        <v>34146</v>
      </c>
      <c r="AL2412" s="1998" t="s">
        <v>1730</v>
      </c>
      <c r="AM2412" s="1998">
        <v>26.6</v>
      </c>
      <c r="AN2412" s="1997" t="s">
        <v>193</v>
      </c>
      <c r="BX2412"/>
      <c r="BY2412"/>
      <c r="BZ2412"/>
      <c r="CA2412"/>
      <c r="CB2412"/>
      <c r="CD2412" s="1060"/>
      <c r="CE2412" s="1286"/>
      <c r="CF2412" s="1060"/>
      <c r="CG2412" s="1060"/>
      <c r="CH2412" s="1060"/>
      <c r="CK2412" s="1645"/>
      <c r="CL2412" s="1645"/>
      <c r="CM2412" s="1645"/>
      <c r="CN2412"/>
      <c r="CO2412"/>
      <c r="CP2412"/>
      <c r="CQ2412"/>
      <c r="CR2412"/>
      <c r="CS2412" s="1060"/>
      <c r="CT2412" s="1060"/>
      <c r="CU2412" s="1060"/>
      <c r="CV2412" s="1060"/>
      <c r="CW2412" s="1060"/>
      <c r="CX2412" s="1060"/>
    </row>
    <row r="2413" spans="35:102" ht="15" customHeight="1" x14ac:dyDescent="0.3">
      <c r="AI2413" s="1774">
        <v>48373210206</v>
      </c>
      <c r="AJ2413" s="1993" t="s">
        <v>1916</v>
      </c>
      <c r="AK2413" s="1993">
        <v>50352</v>
      </c>
      <c r="AL2413" s="1994" t="s">
        <v>1727</v>
      </c>
      <c r="AM2413" s="1994">
        <v>12.6</v>
      </c>
      <c r="AN2413" s="1993" t="s">
        <v>192</v>
      </c>
      <c r="BX2413"/>
      <c r="BY2413"/>
      <c r="BZ2413"/>
      <c r="CA2413"/>
      <c r="CB2413"/>
      <c r="CD2413" s="1060"/>
      <c r="CE2413" s="1286"/>
      <c r="CF2413" s="1060"/>
      <c r="CG2413" s="1060"/>
      <c r="CH2413" s="1060"/>
      <c r="CK2413" s="1645"/>
      <c r="CL2413" s="1645"/>
      <c r="CM2413" s="1645"/>
      <c r="CN2413"/>
      <c r="CO2413"/>
      <c r="CP2413"/>
      <c r="CQ2413"/>
      <c r="CR2413"/>
      <c r="CS2413" s="1060"/>
      <c r="CT2413" s="1060"/>
      <c r="CU2413" s="1060"/>
      <c r="CV2413" s="1060"/>
      <c r="CW2413" s="1060"/>
      <c r="CX2413" s="1060"/>
    </row>
    <row r="2414" spans="35:102" ht="15" customHeight="1" x14ac:dyDescent="0.3">
      <c r="AI2414" s="1996">
        <v>48373210301</v>
      </c>
      <c r="AJ2414" s="1997" t="s">
        <v>1916</v>
      </c>
      <c r="AK2414" s="1997">
        <v>39806</v>
      </c>
      <c r="AL2414" s="1998" t="s">
        <v>1728</v>
      </c>
      <c r="AM2414" s="1998">
        <v>18.2</v>
      </c>
      <c r="AN2414" s="1997" t="s">
        <v>192</v>
      </c>
      <c r="BX2414"/>
      <c r="BY2414"/>
      <c r="BZ2414"/>
      <c r="CA2414"/>
      <c r="CB2414"/>
      <c r="CD2414" s="1060"/>
      <c r="CE2414" s="1286"/>
      <c r="CF2414" s="1060"/>
      <c r="CG2414" s="1060"/>
      <c r="CH2414" s="1060"/>
      <c r="CK2414" s="1645"/>
      <c r="CL2414" s="1645"/>
      <c r="CM2414" s="1645"/>
      <c r="CN2414"/>
      <c r="CO2414"/>
      <c r="CP2414"/>
      <c r="CQ2414"/>
      <c r="CR2414"/>
      <c r="CS2414" s="1060"/>
      <c r="CT2414" s="1060"/>
      <c r="CU2414" s="1060"/>
      <c r="CV2414" s="1060"/>
      <c r="CW2414" s="1060"/>
      <c r="CX2414" s="1060"/>
    </row>
    <row r="2415" spans="35:102" ht="15" customHeight="1" x14ac:dyDescent="0.3">
      <c r="AI2415" s="1774">
        <v>48373210302</v>
      </c>
      <c r="AJ2415" s="1993" t="s">
        <v>1916</v>
      </c>
      <c r="AK2415" s="1993">
        <v>42440</v>
      </c>
      <c r="AL2415" s="1994" t="s">
        <v>1728</v>
      </c>
      <c r="AM2415" s="1994">
        <v>18</v>
      </c>
      <c r="AN2415" s="1993" t="s">
        <v>192</v>
      </c>
      <c r="BX2415"/>
      <c r="BY2415"/>
      <c r="BZ2415"/>
      <c r="CA2415"/>
      <c r="CB2415"/>
      <c r="CD2415" s="1060"/>
      <c r="CE2415" s="1286"/>
      <c r="CF2415" s="1060"/>
      <c r="CG2415" s="1060"/>
      <c r="CH2415" s="1060"/>
      <c r="CK2415" s="1645"/>
      <c r="CL2415" s="1645"/>
      <c r="CM2415" s="1645"/>
      <c r="CN2415"/>
      <c r="CO2415"/>
      <c r="CP2415"/>
      <c r="CQ2415"/>
      <c r="CR2415"/>
      <c r="CS2415" s="1060"/>
      <c r="CT2415" s="1060"/>
      <c r="CU2415" s="1060"/>
      <c r="CV2415" s="1060"/>
      <c r="CW2415" s="1060"/>
      <c r="CX2415" s="1060"/>
    </row>
    <row r="2416" spans="35:102" ht="15" customHeight="1" x14ac:dyDescent="0.3">
      <c r="AI2416" s="1996">
        <v>48373210400</v>
      </c>
      <c r="AJ2416" s="1997" t="s">
        <v>1916</v>
      </c>
      <c r="AK2416" s="1997">
        <v>39688</v>
      </c>
      <c r="AL2416" s="1998" t="s">
        <v>1728</v>
      </c>
      <c r="AM2416" s="1998">
        <v>22.3</v>
      </c>
      <c r="AN2416" s="1997" t="s">
        <v>193</v>
      </c>
      <c r="BX2416"/>
      <c r="BY2416"/>
      <c r="BZ2416"/>
      <c r="CA2416"/>
      <c r="CB2416"/>
      <c r="CD2416" s="1060"/>
      <c r="CE2416" s="1286"/>
      <c r="CF2416" s="1060"/>
      <c r="CG2416" s="1060"/>
      <c r="CH2416" s="1060"/>
      <c r="CK2416" s="1645"/>
      <c r="CL2416" s="1645"/>
      <c r="CM2416" s="1645"/>
      <c r="CN2416"/>
      <c r="CO2416"/>
      <c r="CP2416"/>
      <c r="CQ2416"/>
      <c r="CR2416"/>
      <c r="CS2416" s="1060"/>
      <c r="CT2416" s="1060"/>
      <c r="CU2416" s="1060"/>
      <c r="CV2416" s="1060"/>
      <c r="CW2416" s="1060"/>
      <c r="CX2416" s="1060"/>
    </row>
    <row r="2417" spans="35:102" ht="15" customHeight="1" x14ac:dyDescent="0.3">
      <c r="AI2417" s="1774">
        <v>48373210500</v>
      </c>
      <c r="AJ2417" s="1993" t="s">
        <v>1916</v>
      </c>
      <c r="AK2417" s="1993">
        <v>42938</v>
      </c>
      <c r="AL2417" s="1994" t="s">
        <v>1728</v>
      </c>
      <c r="AM2417" s="1994">
        <v>15.3</v>
      </c>
      <c r="AN2417" s="1993" t="s">
        <v>192</v>
      </c>
      <c r="BX2417"/>
      <c r="BY2417"/>
      <c r="BZ2417"/>
      <c r="CA2417"/>
      <c r="CB2417"/>
      <c r="CD2417" s="1060"/>
      <c r="CE2417" s="1286"/>
      <c r="CF2417" s="1060"/>
      <c r="CG2417" s="1060"/>
      <c r="CH2417" s="1060"/>
      <c r="CK2417" s="1645"/>
      <c r="CL2417" s="1645"/>
      <c r="CM2417" s="1645"/>
      <c r="CN2417"/>
      <c r="CO2417"/>
      <c r="CP2417"/>
      <c r="CQ2417"/>
      <c r="CR2417"/>
      <c r="CS2417" s="1060"/>
      <c r="CT2417" s="1060"/>
      <c r="CU2417" s="1060"/>
      <c r="CV2417" s="1060"/>
      <c r="CW2417" s="1060"/>
      <c r="CX2417" s="1060"/>
    </row>
    <row r="2418" spans="35:102" ht="15" customHeight="1" x14ac:dyDescent="0.3">
      <c r="AI2418" s="1996">
        <v>48403950100</v>
      </c>
      <c r="AJ2418" s="1997" t="s">
        <v>1931</v>
      </c>
      <c r="AK2418" s="1997">
        <v>34978</v>
      </c>
      <c r="AL2418" s="1998" t="s">
        <v>1728</v>
      </c>
      <c r="AM2418" s="1998">
        <v>24.5</v>
      </c>
      <c r="AN2418" s="1997" t="s">
        <v>193</v>
      </c>
      <c r="BX2418"/>
      <c r="BY2418"/>
      <c r="BZ2418"/>
      <c r="CA2418"/>
      <c r="CB2418"/>
      <c r="CD2418" s="1060"/>
      <c r="CE2418" s="1286"/>
      <c r="CF2418" s="1060"/>
      <c r="CG2418" s="1060"/>
      <c r="CH2418" s="1060"/>
      <c r="CK2418" s="1645"/>
      <c r="CL2418" s="1645"/>
      <c r="CM2418" s="1645"/>
      <c r="CN2418"/>
      <c r="CO2418"/>
      <c r="CP2418"/>
      <c r="CQ2418"/>
      <c r="CR2418"/>
      <c r="CS2418" s="1060"/>
      <c r="CT2418" s="1060"/>
      <c r="CU2418" s="1060"/>
      <c r="CV2418" s="1060"/>
      <c r="CW2418" s="1060"/>
      <c r="CX2418" s="1060"/>
    </row>
    <row r="2419" spans="35:102" ht="15" customHeight="1" x14ac:dyDescent="0.3">
      <c r="AI2419" s="1774">
        <v>48403950200</v>
      </c>
      <c r="AJ2419" s="1993" t="s">
        <v>1931</v>
      </c>
      <c r="AK2419" s="1993">
        <v>34435</v>
      </c>
      <c r="AL2419" s="1994" t="s">
        <v>1730</v>
      </c>
      <c r="AM2419" s="1994">
        <v>19.600000000000001</v>
      </c>
      <c r="AN2419" s="1993" t="s">
        <v>192</v>
      </c>
      <c r="BX2419"/>
      <c r="BY2419"/>
      <c r="BZ2419"/>
      <c r="CA2419"/>
      <c r="CB2419"/>
      <c r="CD2419" s="1060"/>
      <c r="CE2419" s="1286"/>
      <c r="CF2419" s="1060"/>
      <c r="CG2419" s="1060"/>
      <c r="CH2419" s="1060"/>
      <c r="CK2419" s="1645"/>
      <c r="CL2419" s="1645"/>
      <c r="CM2419" s="1645"/>
      <c r="CN2419"/>
      <c r="CO2419"/>
      <c r="CP2419"/>
      <c r="CQ2419"/>
      <c r="CR2419"/>
      <c r="CS2419" s="1060"/>
      <c r="CT2419" s="1060"/>
      <c r="CU2419" s="1060"/>
      <c r="CV2419" s="1060"/>
      <c r="CW2419" s="1060"/>
      <c r="CX2419" s="1060"/>
    </row>
    <row r="2420" spans="35:102" ht="15" customHeight="1" x14ac:dyDescent="0.3">
      <c r="AI2420" s="1996">
        <v>48403950300</v>
      </c>
      <c r="AJ2420" s="1997" t="s">
        <v>1931</v>
      </c>
      <c r="AK2420" s="1997">
        <v>31075</v>
      </c>
      <c r="AL2420" s="1998" t="s">
        <v>1730</v>
      </c>
      <c r="AM2420" s="1998">
        <v>17.8</v>
      </c>
      <c r="AN2420" s="1997" t="s">
        <v>192</v>
      </c>
      <c r="BX2420"/>
      <c r="BY2420"/>
      <c r="BZ2420"/>
      <c r="CA2420"/>
      <c r="CB2420"/>
      <c r="CD2420" s="1060"/>
      <c r="CE2420" s="1286"/>
      <c r="CF2420" s="1060"/>
      <c r="CG2420" s="1060"/>
      <c r="CH2420" s="1060"/>
      <c r="CK2420" s="1645"/>
      <c r="CL2420" s="1645"/>
      <c r="CM2420" s="1645"/>
      <c r="CN2420"/>
      <c r="CO2420"/>
      <c r="CP2420"/>
      <c r="CQ2420"/>
      <c r="CR2420"/>
      <c r="CS2420" s="1060"/>
      <c r="CT2420" s="1060"/>
      <c r="CU2420" s="1060"/>
      <c r="CV2420" s="1060"/>
      <c r="CW2420" s="1060"/>
      <c r="CX2420" s="1060"/>
    </row>
    <row r="2421" spans="35:102" ht="15" customHeight="1" x14ac:dyDescent="0.3">
      <c r="AI2421" s="1774">
        <v>48405950100</v>
      </c>
      <c r="AJ2421" s="1993" t="s">
        <v>1932</v>
      </c>
      <c r="AK2421" s="1993">
        <v>39821</v>
      </c>
      <c r="AL2421" s="1994" t="s">
        <v>1728</v>
      </c>
      <c r="AM2421" s="1994">
        <v>21.4</v>
      </c>
      <c r="AN2421" s="1993" t="s">
        <v>193</v>
      </c>
      <c r="BX2421"/>
      <c r="BY2421"/>
      <c r="BZ2421"/>
      <c r="CA2421"/>
      <c r="CB2421"/>
      <c r="CD2421" s="1060"/>
      <c r="CE2421" s="1286"/>
      <c r="CF2421" s="1060"/>
      <c r="CG2421" s="1060"/>
      <c r="CH2421" s="1060"/>
      <c r="CK2421" s="1645"/>
      <c r="CL2421" s="1645"/>
      <c r="CM2421" s="1645"/>
      <c r="CN2421"/>
      <c r="CO2421"/>
      <c r="CP2421"/>
      <c r="CQ2421"/>
      <c r="CR2421"/>
      <c r="CS2421" s="1060"/>
      <c r="CT2421" s="1060"/>
      <c r="CU2421" s="1060"/>
      <c r="CV2421" s="1060"/>
      <c r="CW2421" s="1060"/>
      <c r="CX2421" s="1060"/>
    </row>
    <row r="2422" spans="35:102" ht="15" customHeight="1" x14ac:dyDescent="0.3">
      <c r="AI2422" s="1996">
        <v>48405950200</v>
      </c>
      <c r="AJ2422" s="1997" t="s">
        <v>1932</v>
      </c>
      <c r="AK2422" s="1997">
        <v>29400</v>
      </c>
      <c r="AL2422" s="1998" t="s">
        <v>1730</v>
      </c>
      <c r="AM2422" s="1998">
        <v>27.4</v>
      </c>
      <c r="AN2422" s="1997" t="s">
        <v>193</v>
      </c>
      <c r="BX2422"/>
      <c r="BY2422"/>
      <c r="BZ2422"/>
      <c r="CA2422"/>
      <c r="CB2422"/>
      <c r="CD2422" s="1060"/>
      <c r="CE2422" s="1286"/>
      <c r="CF2422" s="1060"/>
      <c r="CG2422" s="1060"/>
      <c r="CH2422" s="1060"/>
      <c r="CK2422" s="1645"/>
      <c r="CL2422" s="1645"/>
      <c r="CM2422" s="1645"/>
      <c r="CN2422"/>
      <c r="CO2422"/>
      <c r="CP2422"/>
      <c r="CQ2422"/>
      <c r="CR2422"/>
      <c r="CS2422" s="1060"/>
      <c r="CT2422" s="1060"/>
      <c r="CU2422" s="1060"/>
      <c r="CV2422" s="1060"/>
      <c r="CW2422" s="1060"/>
      <c r="CX2422" s="1060"/>
    </row>
    <row r="2423" spans="35:102" ht="15" customHeight="1" x14ac:dyDescent="0.3">
      <c r="AI2423" s="1774">
        <v>48405950300</v>
      </c>
      <c r="AJ2423" s="1993" t="s">
        <v>1932</v>
      </c>
      <c r="AK2423" s="1993">
        <v>30977</v>
      </c>
      <c r="AL2423" s="1994" t="s">
        <v>1730</v>
      </c>
      <c r="AM2423" s="1994">
        <v>25</v>
      </c>
      <c r="AN2423" s="1993" t="s">
        <v>193</v>
      </c>
      <c r="BX2423"/>
      <c r="BY2423"/>
      <c r="BZ2423"/>
      <c r="CA2423"/>
      <c r="CB2423"/>
      <c r="CD2423" s="1060"/>
      <c r="CE2423" s="1286"/>
      <c r="CF2423" s="1060"/>
      <c r="CG2423" s="1060"/>
      <c r="CH2423" s="1060"/>
      <c r="CK2423" s="1645"/>
      <c r="CL2423" s="1645"/>
      <c r="CM2423" s="1645"/>
      <c r="CN2423"/>
      <c r="CO2423"/>
      <c r="CP2423"/>
      <c r="CQ2423"/>
      <c r="CR2423"/>
      <c r="CS2423" s="1060"/>
      <c r="CT2423" s="1060"/>
      <c r="CU2423" s="1060"/>
      <c r="CV2423" s="1060"/>
      <c r="CW2423" s="1060"/>
      <c r="CX2423" s="1060"/>
    </row>
    <row r="2424" spans="35:102" ht="15" customHeight="1" x14ac:dyDescent="0.3">
      <c r="AI2424" s="1996">
        <v>48407200101</v>
      </c>
      <c r="AJ2424" s="1997" t="s">
        <v>1933</v>
      </c>
      <c r="AK2424" s="1997">
        <v>40303</v>
      </c>
      <c r="AL2424" s="1998" t="s">
        <v>1728</v>
      </c>
      <c r="AM2424" s="1998">
        <v>20.5</v>
      </c>
      <c r="AN2424" s="1997" t="s">
        <v>193</v>
      </c>
      <c r="BX2424"/>
      <c r="BY2424"/>
      <c r="BZ2424"/>
      <c r="CA2424"/>
      <c r="CB2424"/>
      <c r="CD2424" s="1060"/>
      <c r="CE2424" s="1286"/>
      <c r="CF2424" s="1060"/>
      <c r="CG2424" s="1060"/>
      <c r="CH2424" s="1060"/>
      <c r="CK2424" s="1645"/>
      <c r="CL2424" s="1645"/>
      <c r="CM2424" s="1645"/>
      <c r="CN2424"/>
      <c r="CO2424"/>
      <c r="CP2424"/>
      <c r="CQ2424"/>
      <c r="CR2424"/>
      <c r="CS2424" s="1060"/>
      <c r="CT2424" s="1060"/>
      <c r="CU2424" s="1060"/>
      <c r="CV2424" s="1060"/>
      <c r="CW2424" s="1060"/>
      <c r="CX2424" s="1060"/>
    </row>
    <row r="2425" spans="35:102" ht="15" customHeight="1" x14ac:dyDescent="0.3">
      <c r="AI2425" s="1774">
        <v>48407200102</v>
      </c>
      <c r="AJ2425" s="1993" t="s">
        <v>1933</v>
      </c>
      <c r="AK2425" s="1993">
        <v>51127</v>
      </c>
      <c r="AL2425" s="1994" t="s">
        <v>1727</v>
      </c>
      <c r="AM2425" s="1994">
        <v>15</v>
      </c>
      <c r="AN2425" s="1993" t="s">
        <v>192</v>
      </c>
      <c r="BX2425"/>
      <c r="BY2425"/>
      <c r="BZ2425"/>
      <c r="CA2425"/>
      <c r="CB2425"/>
      <c r="CD2425" s="1060"/>
      <c r="CE2425" s="1286"/>
      <c r="CF2425" s="1060"/>
      <c r="CG2425" s="1060"/>
      <c r="CH2425" s="1060"/>
      <c r="CK2425" s="1645"/>
      <c r="CL2425" s="1645"/>
      <c r="CM2425" s="1645"/>
      <c r="CN2425"/>
      <c r="CO2425"/>
      <c r="CP2425"/>
      <c r="CQ2425"/>
      <c r="CR2425"/>
      <c r="CS2425" s="1060"/>
      <c r="CT2425" s="1060"/>
      <c r="CU2425" s="1060"/>
      <c r="CV2425" s="1060"/>
      <c r="CW2425" s="1060"/>
      <c r="CX2425" s="1060"/>
    </row>
    <row r="2426" spans="35:102" ht="15" customHeight="1" x14ac:dyDescent="0.3">
      <c r="AI2426" s="1996">
        <v>48407200200</v>
      </c>
      <c r="AJ2426" s="1997" t="s">
        <v>1933</v>
      </c>
      <c r="AK2426" s="1997">
        <v>47834</v>
      </c>
      <c r="AL2426" s="1998" t="s">
        <v>1727</v>
      </c>
      <c r="AM2426" s="1998">
        <v>16.100000000000001</v>
      </c>
      <c r="AN2426" s="1997" t="s">
        <v>192</v>
      </c>
      <c r="BX2426"/>
      <c r="BY2426"/>
      <c r="BZ2426"/>
      <c r="CA2426"/>
      <c r="CB2426"/>
      <c r="CD2426" s="1060"/>
      <c r="CE2426" s="1286"/>
      <c r="CF2426" s="1060"/>
      <c r="CG2426" s="1060"/>
      <c r="CH2426" s="1060"/>
      <c r="CK2426" s="1645"/>
      <c r="CL2426" s="1645"/>
      <c r="CM2426" s="1645"/>
      <c r="CN2426"/>
      <c r="CO2426"/>
      <c r="CP2426"/>
      <c r="CQ2426"/>
      <c r="CR2426"/>
      <c r="CS2426" s="1060"/>
      <c r="CT2426" s="1060"/>
      <c r="CU2426" s="1060"/>
      <c r="CV2426" s="1060"/>
      <c r="CW2426" s="1060"/>
      <c r="CX2426" s="1060"/>
    </row>
    <row r="2427" spans="35:102" ht="15" customHeight="1" x14ac:dyDescent="0.3">
      <c r="AI2427" s="1774">
        <v>48407200300</v>
      </c>
      <c r="AJ2427" s="1993" t="s">
        <v>1933</v>
      </c>
      <c r="AK2427" s="1993">
        <v>36139</v>
      </c>
      <c r="AL2427" s="1994" t="s">
        <v>1728</v>
      </c>
      <c r="AM2427" s="1994">
        <v>19.2</v>
      </c>
      <c r="AN2427" s="1993" t="s">
        <v>192</v>
      </c>
      <c r="BX2427"/>
      <c r="BY2427"/>
      <c r="BZ2427"/>
      <c r="CA2427"/>
      <c r="CB2427"/>
      <c r="CD2427" s="1060"/>
      <c r="CE2427" s="1286"/>
      <c r="CF2427" s="1060"/>
      <c r="CG2427" s="1060"/>
      <c r="CH2427" s="1060"/>
      <c r="CK2427" s="1645"/>
      <c r="CL2427" s="1645"/>
      <c r="CM2427" s="1645"/>
      <c r="CN2427"/>
      <c r="CO2427"/>
      <c r="CP2427"/>
      <c r="CQ2427"/>
      <c r="CR2427"/>
      <c r="CS2427" s="1060"/>
      <c r="CT2427" s="1060"/>
      <c r="CU2427" s="1060"/>
      <c r="CV2427" s="1060"/>
      <c r="CW2427" s="1060"/>
      <c r="CX2427" s="1060"/>
    </row>
    <row r="2428" spans="35:102" ht="15" customHeight="1" x14ac:dyDescent="0.3">
      <c r="AI2428" s="1996">
        <v>48419950100</v>
      </c>
      <c r="AJ2428" s="1997" t="s">
        <v>1939</v>
      </c>
      <c r="AK2428" s="1997">
        <v>37196</v>
      </c>
      <c r="AL2428" s="1998" t="s">
        <v>1728</v>
      </c>
      <c r="AM2428" s="1998">
        <v>26</v>
      </c>
      <c r="AN2428" s="1997" t="s">
        <v>193</v>
      </c>
      <c r="BX2428"/>
      <c r="BY2428"/>
      <c r="BZ2428"/>
      <c r="CA2428"/>
      <c r="CB2428"/>
      <c r="CD2428" s="1060"/>
      <c r="CE2428" s="1286"/>
      <c r="CF2428" s="1060"/>
      <c r="CG2428" s="1060"/>
      <c r="CH2428" s="1060"/>
      <c r="CK2428" s="1645"/>
      <c r="CL2428" s="1645"/>
      <c r="CM2428" s="1645"/>
      <c r="CN2428"/>
      <c r="CO2428"/>
      <c r="CP2428"/>
      <c r="CQ2428"/>
      <c r="CR2428"/>
      <c r="CS2428" s="1060"/>
      <c r="CT2428" s="1060"/>
      <c r="CU2428" s="1060"/>
      <c r="CV2428" s="1060"/>
      <c r="CW2428" s="1060"/>
      <c r="CX2428" s="1060"/>
    </row>
    <row r="2429" spans="35:102" ht="15" customHeight="1" x14ac:dyDescent="0.3">
      <c r="AI2429" s="1774">
        <v>48419950200</v>
      </c>
      <c r="AJ2429" s="1993" t="s">
        <v>1939</v>
      </c>
      <c r="AK2429" s="1993">
        <v>35102</v>
      </c>
      <c r="AL2429" s="1994" t="s">
        <v>1728</v>
      </c>
      <c r="AM2429" s="1994">
        <v>27.3</v>
      </c>
      <c r="AN2429" s="1993" t="s">
        <v>193</v>
      </c>
      <c r="BX2429"/>
      <c r="BY2429"/>
      <c r="BZ2429"/>
      <c r="CA2429"/>
      <c r="CB2429"/>
      <c r="CD2429" s="1060"/>
      <c r="CE2429" s="1286"/>
      <c r="CF2429" s="1060"/>
      <c r="CG2429" s="1060"/>
      <c r="CH2429" s="1060"/>
      <c r="CK2429" s="1645"/>
      <c r="CL2429" s="1645"/>
      <c r="CM2429" s="1645"/>
      <c r="CN2429"/>
      <c r="CO2429"/>
      <c r="CP2429"/>
      <c r="CQ2429"/>
      <c r="CR2429"/>
      <c r="CS2429" s="1060"/>
      <c r="CT2429" s="1060"/>
      <c r="CU2429" s="1060"/>
      <c r="CV2429" s="1060"/>
      <c r="CW2429" s="1060"/>
      <c r="CX2429" s="1060"/>
    </row>
    <row r="2430" spans="35:102" ht="15" customHeight="1" x14ac:dyDescent="0.3">
      <c r="AI2430" s="1996">
        <v>48419950300</v>
      </c>
      <c r="AJ2430" s="1997" t="s">
        <v>1939</v>
      </c>
      <c r="AK2430" s="1997">
        <v>44693</v>
      </c>
      <c r="AL2430" s="1998" t="s">
        <v>1727</v>
      </c>
      <c r="AM2430" s="1998">
        <v>17.3</v>
      </c>
      <c r="AN2430" s="1997" t="s">
        <v>192</v>
      </c>
      <c r="BX2430"/>
      <c r="BY2430"/>
      <c r="BZ2430"/>
      <c r="CA2430"/>
      <c r="CB2430"/>
      <c r="CD2430" s="1060"/>
      <c r="CE2430" s="1286"/>
      <c r="CF2430" s="1060"/>
      <c r="CG2430" s="1060"/>
      <c r="CH2430" s="1060"/>
      <c r="CK2430" s="1645"/>
      <c r="CL2430" s="1645"/>
      <c r="CM2430" s="1645"/>
      <c r="CN2430"/>
      <c r="CO2430"/>
      <c r="CP2430"/>
      <c r="CQ2430"/>
      <c r="CR2430"/>
      <c r="CS2430" s="1060"/>
      <c r="CT2430" s="1060"/>
      <c r="CU2430" s="1060"/>
      <c r="CV2430" s="1060"/>
      <c r="CW2430" s="1060"/>
      <c r="CX2430" s="1060"/>
    </row>
    <row r="2431" spans="35:102" ht="15" customHeight="1" x14ac:dyDescent="0.3">
      <c r="AI2431" s="1774">
        <v>48419950400</v>
      </c>
      <c r="AJ2431" s="1993" t="s">
        <v>1939</v>
      </c>
      <c r="AK2431" s="1993">
        <v>24533</v>
      </c>
      <c r="AL2431" s="1994" t="s">
        <v>1730</v>
      </c>
      <c r="AM2431" s="1994">
        <v>30.5</v>
      </c>
      <c r="AN2431" s="1993" t="s">
        <v>193</v>
      </c>
      <c r="BX2431"/>
      <c r="BY2431"/>
      <c r="BZ2431"/>
      <c r="CA2431"/>
      <c r="CB2431"/>
      <c r="CD2431" s="1060"/>
      <c r="CE2431" s="1286"/>
      <c r="CF2431" s="1060"/>
      <c r="CG2431" s="1060"/>
      <c r="CH2431" s="1060"/>
      <c r="CK2431" s="1645"/>
      <c r="CL2431" s="1645"/>
      <c r="CM2431" s="1645"/>
      <c r="CN2431"/>
      <c r="CO2431"/>
      <c r="CP2431"/>
      <c r="CQ2431"/>
      <c r="CR2431"/>
      <c r="CS2431" s="1060"/>
      <c r="CT2431" s="1060"/>
      <c r="CU2431" s="1060"/>
      <c r="CV2431" s="1060"/>
      <c r="CW2431" s="1060"/>
      <c r="CX2431" s="1060"/>
    </row>
    <row r="2432" spans="35:102" ht="15" customHeight="1" x14ac:dyDescent="0.3">
      <c r="AI2432" s="1996">
        <v>48419950500</v>
      </c>
      <c r="AJ2432" s="1997" t="s">
        <v>1939</v>
      </c>
      <c r="AK2432" s="1997">
        <v>46887</v>
      </c>
      <c r="AL2432" s="1998" t="s">
        <v>1727</v>
      </c>
      <c r="AM2432" s="1998">
        <v>11.2</v>
      </c>
      <c r="AN2432" s="1997" t="s">
        <v>192</v>
      </c>
      <c r="BX2432"/>
      <c r="BY2432"/>
      <c r="BZ2432"/>
      <c r="CA2432"/>
      <c r="CB2432"/>
      <c r="CD2432" s="1060"/>
      <c r="CE2432" s="1286"/>
      <c r="CF2432" s="1060"/>
      <c r="CG2432" s="1060"/>
      <c r="CH2432" s="1060"/>
      <c r="CK2432" s="1645"/>
      <c r="CL2432" s="1645"/>
      <c r="CM2432" s="1645"/>
      <c r="CN2432"/>
      <c r="CO2432"/>
      <c r="CP2432"/>
      <c r="CQ2432"/>
      <c r="CR2432"/>
      <c r="CS2432" s="1060"/>
      <c r="CT2432" s="1060"/>
      <c r="CU2432" s="1060"/>
      <c r="CV2432" s="1060"/>
      <c r="CW2432" s="1060"/>
      <c r="CX2432" s="1060"/>
    </row>
    <row r="2433" spans="35:102" ht="15" customHeight="1" x14ac:dyDescent="0.3">
      <c r="AI2433" s="1774">
        <v>48419950600</v>
      </c>
      <c r="AJ2433" s="1993" t="s">
        <v>1939</v>
      </c>
      <c r="AK2433" s="1993">
        <v>44575</v>
      </c>
      <c r="AL2433" s="1994" t="s">
        <v>1727</v>
      </c>
      <c r="AM2433" s="1994">
        <v>22.1</v>
      </c>
      <c r="AN2433" s="1993" t="s">
        <v>193</v>
      </c>
      <c r="BX2433"/>
      <c r="BY2433"/>
      <c r="BZ2433"/>
      <c r="CA2433"/>
      <c r="CB2433"/>
      <c r="CD2433" s="1060"/>
      <c r="CE2433" s="1286"/>
      <c r="CF2433" s="1060"/>
      <c r="CG2433" s="1060"/>
      <c r="CH2433" s="1060"/>
      <c r="CK2433" s="1645"/>
      <c r="CL2433" s="1645"/>
      <c r="CM2433" s="1645"/>
      <c r="CN2433"/>
      <c r="CO2433"/>
      <c r="CP2433"/>
      <c r="CQ2433"/>
      <c r="CR2433"/>
      <c r="CS2433" s="1060"/>
      <c r="CT2433" s="1060"/>
      <c r="CU2433" s="1060"/>
      <c r="CV2433" s="1060"/>
      <c r="CW2433" s="1060"/>
      <c r="CX2433" s="1060"/>
    </row>
    <row r="2434" spans="35:102" ht="15" customHeight="1" x14ac:dyDescent="0.3">
      <c r="AI2434" s="1996">
        <v>48455950100</v>
      </c>
      <c r="AJ2434" s="1997" t="s">
        <v>1957</v>
      </c>
      <c r="AK2434" s="1997">
        <v>46000</v>
      </c>
      <c r="AL2434" s="1998" t="s">
        <v>1727</v>
      </c>
      <c r="AM2434" s="1998">
        <v>15.5</v>
      </c>
      <c r="AN2434" s="1997" t="s">
        <v>192</v>
      </c>
      <c r="BX2434"/>
      <c r="BY2434"/>
      <c r="BZ2434"/>
      <c r="CA2434"/>
      <c r="CB2434"/>
      <c r="CD2434" s="1060"/>
      <c r="CE2434" s="1286"/>
      <c r="CF2434" s="1060"/>
      <c r="CG2434" s="1060"/>
      <c r="CH2434" s="1060"/>
      <c r="CK2434" s="1645"/>
      <c r="CL2434" s="1645"/>
      <c r="CM2434" s="1645"/>
      <c r="CN2434"/>
      <c r="CO2434"/>
      <c r="CP2434"/>
      <c r="CQ2434"/>
      <c r="CR2434"/>
      <c r="CS2434" s="1060"/>
      <c r="CT2434" s="1060"/>
      <c r="CU2434" s="1060"/>
      <c r="CV2434" s="1060"/>
      <c r="CW2434" s="1060"/>
      <c r="CX2434" s="1060"/>
    </row>
    <row r="2435" spans="35:102" ht="15" customHeight="1" x14ac:dyDescent="0.3">
      <c r="AI2435" s="1774">
        <v>48455950200</v>
      </c>
      <c r="AJ2435" s="1993" t="s">
        <v>1957</v>
      </c>
      <c r="AK2435" s="1993">
        <v>33438</v>
      </c>
      <c r="AL2435" s="1994" t="s">
        <v>1730</v>
      </c>
      <c r="AM2435" s="1994">
        <v>21.3</v>
      </c>
      <c r="AN2435" s="1993" t="s">
        <v>193</v>
      </c>
      <c r="BX2435"/>
      <c r="BY2435"/>
      <c r="BZ2435"/>
      <c r="CA2435"/>
      <c r="CB2435"/>
      <c r="CD2435" s="1060"/>
      <c r="CE2435" s="1286"/>
      <c r="CF2435" s="1060"/>
      <c r="CG2435" s="1060"/>
      <c r="CH2435" s="1060"/>
      <c r="CK2435" s="1645"/>
      <c r="CL2435" s="1645"/>
      <c r="CM2435" s="1645"/>
      <c r="CN2435"/>
      <c r="CO2435"/>
      <c r="CP2435"/>
      <c r="CQ2435"/>
      <c r="CR2435"/>
      <c r="CS2435" s="1060"/>
      <c r="CT2435" s="1060"/>
      <c r="CU2435" s="1060"/>
      <c r="CV2435" s="1060"/>
      <c r="CW2435" s="1060"/>
      <c r="CX2435" s="1060"/>
    </row>
    <row r="2436" spans="35:102" ht="15" customHeight="1" x14ac:dyDescent="0.3">
      <c r="AI2436" s="1996">
        <v>48455950300</v>
      </c>
      <c r="AJ2436" s="1997" t="s">
        <v>1957</v>
      </c>
      <c r="AK2436" s="1997">
        <v>38585</v>
      </c>
      <c r="AL2436" s="1998" t="s">
        <v>1728</v>
      </c>
      <c r="AM2436" s="1998">
        <v>14</v>
      </c>
      <c r="AN2436" s="1997" t="s">
        <v>192</v>
      </c>
      <c r="BX2436"/>
      <c r="BY2436"/>
      <c r="BZ2436"/>
      <c r="CA2436"/>
      <c r="CB2436"/>
      <c r="CD2436" s="1060"/>
      <c r="CE2436" s="1286"/>
      <c r="CF2436" s="1060"/>
      <c r="CG2436" s="1060"/>
      <c r="CH2436" s="1060"/>
      <c r="CK2436" s="1645"/>
      <c r="CL2436" s="1645"/>
      <c r="CM2436" s="1645"/>
      <c r="CN2436"/>
      <c r="CO2436"/>
      <c r="CP2436"/>
      <c r="CQ2436"/>
      <c r="CR2436"/>
      <c r="CS2436" s="1060"/>
      <c r="CT2436" s="1060"/>
      <c r="CU2436" s="1060"/>
      <c r="CV2436" s="1060"/>
      <c r="CW2436" s="1060"/>
      <c r="CX2436" s="1060"/>
    </row>
    <row r="2437" spans="35:102" ht="15" customHeight="1" x14ac:dyDescent="0.3">
      <c r="AI2437" s="1774">
        <v>48455950400</v>
      </c>
      <c r="AJ2437" s="1993" t="s">
        <v>1957</v>
      </c>
      <c r="AK2437" s="1993">
        <v>43306</v>
      </c>
      <c r="AL2437" s="1994" t="s">
        <v>1727</v>
      </c>
      <c r="AM2437" s="1994">
        <v>12.9</v>
      </c>
      <c r="AN2437" s="1993" t="s">
        <v>192</v>
      </c>
      <c r="BX2437"/>
      <c r="BY2437"/>
      <c r="BZ2437"/>
      <c r="CA2437"/>
      <c r="CB2437"/>
      <c r="CD2437" s="1060"/>
      <c r="CE2437" s="1286"/>
      <c r="CF2437" s="1060"/>
      <c r="CG2437" s="1060"/>
      <c r="CH2437" s="1060"/>
      <c r="CK2437" s="1645"/>
      <c r="CL2437" s="1645"/>
      <c r="CM2437" s="1645"/>
      <c r="CN2437"/>
      <c r="CO2437"/>
      <c r="CP2437"/>
      <c r="CQ2437"/>
      <c r="CR2437"/>
      <c r="CS2437" s="1060"/>
      <c r="CT2437" s="1060"/>
      <c r="CU2437" s="1060"/>
      <c r="CV2437" s="1060"/>
      <c r="CW2437" s="1060"/>
      <c r="CX2437" s="1060"/>
    </row>
    <row r="2438" spans="35:102" ht="15" customHeight="1" x14ac:dyDescent="0.3">
      <c r="AI2438" s="1996">
        <v>48455950500</v>
      </c>
      <c r="AJ2438" s="1997" t="s">
        <v>1957</v>
      </c>
      <c r="AK2438" s="1997">
        <v>22917</v>
      </c>
      <c r="AL2438" s="1998" t="s">
        <v>1730</v>
      </c>
      <c r="AM2438" s="1998">
        <v>32.9</v>
      </c>
      <c r="AN2438" s="1997" t="s">
        <v>193</v>
      </c>
      <c r="BX2438"/>
      <c r="BY2438"/>
      <c r="BZ2438"/>
      <c r="CA2438"/>
      <c r="CB2438"/>
      <c r="CD2438" s="1060"/>
      <c r="CE2438" s="1286"/>
      <c r="CF2438" s="1060"/>
      <c r="CG2438" s="1060"/>
      <c r="CH2438" s="1060"/>
      <c r="CK2438" s="1645"/>
      <c r="CL2438" s="1645"/>
      <c r="CM2438" s="1645"/>
      <c r="CN2438"/>
      <c r="CO2438"/>
      <c r="CP2438"/>
      <c r="CQ2438"/>
      <c r="CR2438"/>
      <c r="CS2438" s="1060"/>
      <c r="CT2438" s="1060"/>
      <c r="CU2438" s="1060"/>
      <c r="CV2438" s="1060"/>
      <c r="CW2438" s="1060"/>
      <c r="CX2438" s="1060"/>
    </row>
    <row r="2439" spans="35:102" ht="15" customHeight="1" x14ac:dyDescent="0.3">
      <c r="AI2439" s="1774">
        <v>48457950100</v>
      </c>
      <c r="AJ2439" s="1993" t="s">
        <v>1958</v>
      </c>
      <c r="AK2439" s="1993">
        <v>42132</v>
      </c>
      <c r="AL2439" s="1994" t="s">
        <v>1728</v>
      </c>
      <c r="AM2439" s="1994">
        <v>12.3</v>
      </c>
      <c r="AN2439" s="1993" t="s">
        <v>192</v>
      </c>
      <c r="BX2439"/>
      <c r="BY2439"/>
      <c r="BZ2439"/>
      <c r="CA2439"/>
      <c r="CB2439"/>
      <c r="CD2439" s="1060"/>
      <c r="CE2439" s="1286"/>
      <c r="CF2439" s="1060"/>
      <c r="CG2439" s="1060"/>
      <c r="CH2439" s="1060"/>
      <c r="CK2439" s="1645"/>
      <c r="CL2439" s="1645"/>
      <c r="CM2439" s="1645"/>
      <c r="CN2439"/>
      <c r="CO2439"/>
      <c r="CP2439"/>
      <c r="CQ2439"/>
      <c r="CR2439"/>
      <c r="CS2439" s="1060"/>
      <c r="CT2439" s="1060"/>
      <c r="CU2439" s="1060"/>
      <c r="CV2439" s="1060"/>
      <c r="CW2439" s="1060"/>
      <c r="CX2439" s="1060"/>
    </row>
    <row r="2440" spans="35:102" ht="15" customHeight="1" x14ac:dyDescent="0.3">
      <c r="AI2440" s="1996">
        <v>48457950200</v>
      </c>
      <c r="AJ2440" s="1997" t="s">
        <v>1958</v>
      </c>
      <c r="AK2440" s="1997">
        <v>42500</v>
      </c>
      <c r="AL2440" s="1998" t="s">
        <v>1728</v>
      </c>
      <c r="AM2440" s="1998">
        <v>11.1</v>
      </c>
      <c r="AN2440" s="1997" t="s">
        <v>192</v>
      </c>
      <c r="BX2440"/>
      <c r="BY2440"/>
      <c r="BZ2440"/>
      <c r="CA2440"/>
      <c r="CB2440"/>
      <c r="CD2440" s="1060"/>
      <c r="CE2440" s="1286"/>
      <c r="CF2440" s="1060"/>
      <c r="CG2440" s="1060"/>
      <c r="CH2440" s="1060"/>
      <c r="CK2440" s="1645"/>
      <c r="CL2440" s="1645"/>
      <c r="CM2440" s="1645"/>
      <c r="CN2440"/>
      <c r="CO2440"/>
      <c r="CP2440"/>
      <c r="CQ2440"/>
      <c r="CR2440"/>
      <c r="CS2440" s="1060"/>
      <c r="CT2440" s="1060"/>
      <c r="CU2440" s="1060"/>
      <c r="CV2440" s="1060"/>
      <c r="CW2440" s="1060"/>
      <c r="CX2440" s="1060"/>
    </row>
    <row r="2441" spans="35:102" ht="15" customHeight="1" x14ac:dyDescent="0.3">
      <c r="AI2441" s="1774">
        <v>48457950300</v>
      </c>
      <c r="AJ2441" s="1993" t="s">
        <v>1958</v>
      </c>
      <c r="AK2441" s="1993">
        <v>40116</v>
      </c>
      <c r="AL2441" s="1994" t="s">
        <v>1728</v>
      </c>
      <c r="AM2441" s="1994">
        <v>24.5</v>
      </c>
      <c r="AN2441" s="1993" t="s">
        <v>193</v>
      </c>
      <c r="BX2441"/>
      <c r="BY2441"/>
      <c r="BZ2441"/>
      <c r="CA2441"/>
      <c r="CB2441"/>
      <c r="CD2441" s="1060"/>
      <c r="CE2441" s="1286"/>
      <c r="CF2441" s="1060"/>
      <c r="CG2441" s="1060"/>
      <c r="CH2441" s="1060"/>
      <c r="CK2441" s="1645"/>
      <c r="CL2441" s="1645"/>
      <c r="CM2441" s="1645"/>
      <c r="CN2441"/>
      <c r="CO2441"/>
      <c r="CP2441"/>
      <c r="CQ2441"/>
      <c r="CR2441"/>
      <c r="CS2441" s="1060"/>
      <c r="CT2441" s="1060"/>
      <c r="CU2441" s="1060"/>
      <c r="CV2441" s="1060"/>
      <c r="CW2441" s="1060"/>
      <c r="CX2441" s="1060"/>
    </row>
    <row r="2442" spans="35:102" ht="15" customHeight="1" x14ac:dyDescent="0.3">
      <c r="AI2442" s="1996">
        <v>48457950400</v>
      </c>
      <c r="AJ2442" s="1997" t="s">
        <v>1958</v>
      </c>
      <c r="AK2442" s="1997">
        <v>39593</v>
      </c>
      <c r="AL2442" s="1998" t="s">
        <v>1728</v>
      </c>
      <c r="AM2442" s="1998">
        <v>23.2</v>
      </c>
      <c r="AN2442" s="1997" t="s">
        <v>193</v>
      </c>
      <c r="BX2442"/>
      <c r="BY2442"/>
      <c r="BZ2442"/>
      <c r="CA2442"/>
      <c r="CB2442"/>
      <c r="CD2442" s="1060"/>
      <c r="CE2442" s="1286"/>
      <c r="CF2442" s="1060"/>
      <c r="CG2442" s="1060"/>
      <c r="CH2442" s="1060"/>
      <c r="CK2442" s="1645"/>
      <c r="CL2442" s="1645"/>
      <c r="CM2442" s="1645"/>
      <c r="CN2442"/>
      <c r="CO2442"/>
      <c r="CP2442"/>
      <c r="CQ2442"/>
      <c r="CR2442"/>
      <c r="CS2442" s="1060"/>
      <c r="CT2442" s="1060"/>
      <c r="CU2442" s="1060"/>
      <c r="CV2442" s="1060"/>
      <c r="CW2442" s="1060"/>
      <c r="CX2442" s="1060"/>
    </row>
    <row r="2443" spans="35:102" ht="15" customHeight="1" x14ac:dyDescent="0.3">
      <c r="AI2443" s="1774">
        <v>48457950500</v>
      </c>
      <c r="AJ2443" s="1993" t="s">
        <v>1958</v>
      </c>
      <c r="AK2443" s="1993">
        <v>64375</v>
      </c>
      <c r="AL2443" s="1994" t="s">
        <v>1729</v>
      </c>
      <c r="AM2443" s="1994">
        <v>8.3000000000000007</v>
      </c>
      <c r="AN2443" s="1993" t="s">
        <v>192</v>
      </c>
      <c r="BX2443"/>
      <c r="BY2443"/>
      <c r="BZ2443"/>
      <c r="CA2443"/>
      <c r="CB2443"/>
      <c r="CD2443" s="1060"/>
      <c r="CE2443" s="1286"/>
      <c r="CF2443" s="1060"/>
      <c r="CG2443" s="1060"/>
      <c r="CH2443" s="1060"/>
      <c r="CK2443" s="1645"/>
      <c r="CL2443" s="1645"/>
      <c r="CM2443" s="1645"/>
      <c r="CN2443"/>
      <c r="CO2443"/>
      <c r="CP2443"/>
      <c r="CQ2443"/>
      <c r="CR2443"/>
      <c r="CS2443" s="1060"/>
      <c r="CT2443" s="1060"/>
      <c r="CU2443" s="1060"/>
      <c r="CV2443" s="1060"/>
      <c r="CW2443" s="1060"/>
      <c r="CX2443" s="1060"/>
    </row>
    <row r="2444" spans="35:102" ht="15" customHeight="1" x14ac:dyDescent="0.3">
      <c r="AI2444" s="1996">
        <v>48015760100</v>
      </c>
      <c r="AJ2444" s="1997" t="s">
        <v>1738</v>
      </c>
      <c r="AK2444" s="1997">
        <v>51000</v>
      </c>
      <c r="AL2444" s="1998" t="s">
        <v>1728</v>
      </c>
      <c r="AM2444" s="1998">
        <v>9.5</v>
      </c>
      <c r="AN2444" s="1997" t="s">
        <v>192</v>
      </c>
      <c r="BX2444"/>
      <c r="BY2444"/>
      <c r="BZ2444"/>
      <c r="CA2444"/>
      <c r="CB2444"/>
      <c r="CD2444" s="1060"/>
      <c r="CE2444" s="1286"/>
      <c r="CF2444" s="1060"/>
      <c r="CG2444" s="1060"/>
      <c r="CH2444" s="1060"/>
      <c r="CK2444" s="1645"/>
      <c r="CL2444" s="1645"/>
      <c r="CM2444" s="1645"/>
      <c r="CN2444"/>
      <c r="CO2444"/>
      <c r="CP2444"/>
      <c r="CQ2444"/>
      <c r="CR2444"/>
      <c r="CS2444" s="1060"/>
      <c r="CT2444" s="1060"/>
      <c r="CU2444" s="1060"/>
      <c r="CV2444" s="1060"/>
      <c r="CW2444" s="1060"/>
      <c r="CX2444" s="1060"/>
    </row>
    <row r="2445" spans="35:102" ht="15" customHeight="1" x14ac:dyDescent="0.3">
      <c r="AI2445" s="1774">
        <v>48015760200</v>
      </c>
      <c r="AJ2445" s="1993" t="s">
        <v>1738</v>
      </c>
      <c r="AK2445" s="1993">
        <v>54167</v>
      </c>
      <c r="AL2445" s="1994" t="s">
        <v>1728</v>
      </c>
      <c r="AM2445" s="1994">
        <v>25</v>
      </c>
      <c r="AN2445" s="1993" t="s">
        <v>193</v>
      </c>
      <c r="BX2445"/>
      <c r="BY2445"/>
      <c r="BZ2445"/>
      <c r="CA2445"/>
      <c r="CB2445"/>
      <c r="CD2445" s="1060"/>
      <c r="CE2445" s="1286"/>
      <c r="CF2445" s="1060"/>
      <c r="CG2445" s="1060"/>
      <c r="CH2445" s="1060"/>
      <c r="CK2445" s="1645"/>
      <c r="CL2445" s="1645"/>
      <c r="CM2445" s="1645"/>
      <c r="CN2445"/>
      <c r="CO2445"/>
      <c r="CP2445"/>
      <c r="CQ2445"/>
      <c r="CR2445"/>
      <c r="CS2445" s="1060"/>
      <c r="CT2445" s="1060"/>
      <c r="CU2445" s="1060"/>
      <c r="CV2445" s="1060"/>
      <c r="CW2445" s="1060"/>
      <c r="CX2445" s="1060"/>
    </row>
    <row r="2446" spans="35:102" ht="15" customHeight="1" x14ac:dyDescent="0.3">
      <c r="AI2446" s="1996">
        <v>48015760300</v>
      </c>
      <c r="AJ2446" s="1997" t="s">
        <v>1738</v>
      </c>
      <c r="AK2446" s="1997">
        <v>71953</v>
      </c>
      <c r="AL2446" s="1998" t="s">
        <v>1727</v>
      </c>
      <c r="AM2446" s="1998">
        <v>6.1</v>
      </c>
      <c r="AN2446" s="1997" t="s">
        <v>192</v>
      </c>
      <c r="BX2446"/>
      <c r="BY2446"/>
      <c r="BZ2446"/>
      <c r="CA2446"/>
      <c r="CB2446"/>
      <c r="CD2446" s="1060"/>
      <c r="CE2446" s="1286"/>
      <c r="CF2446" s="1060"/>
      <c r="CG2446" s="1060"/>
      <c r="CH2446" s="1060"/>
      <c r="CK2446" s="1645"/>
      <c r="CL2446" s="1645"/>
      <c r="CM2446" s="1645"/>
      <c r="CN2446"/>
      <c r="CO2446"/>
      <c r="CP2446"/>
      <c r="CQ2446"/>
      <c r="CR2446"/>
      <c r="CS2446" s="1060"/>
      <c r="CT2446" s="1060"/>
      <c r="CU2446" s="1060"/>
      <c r="CV2446" s="1060"/>
      <c r="CW2446" s="1060"/>
      <c r="CX2446" s="1060"/>
    </row>
    <row r="2447" spans="35:102" ht="15" customHeight="1" x14ac:dyDescent="0.3">
      <c r="AI2447" s="1774">
        <v>48015760400</v>
      </c>
      <c r="AJ2447" s="1993" t="s">
        <v>1738</v>
      </c>
      <c r="AK2447" s="1993">
        <v>60602</v>
      </c>
      <c r="AL2447" s="1994" t="s">
        <v>1727</v>
      </c>
      <c r="AM2447" s="1994">
        <v>16.100000000000001</v>
      </c>
      <c r="AN2447" s="1993" t="s">
        <v>192</v>
      </c>
      <c r="BX2447"/>
      <c r="BY2447"/>
      <c r="BZ2447"/>
      <c r="CA2447"/>
      <c r="CB2447"/>
      <c r="CD2447" s="1060"/>
      <c r="CE2447" s="1286"/>
      <c r="CF2447" s="1060"/>
      <c r="CG2447" s="1060"/>
      <c r="CH2447" s="1060"/>
      <c r="CK2447" s="1645"/>
      <c r="CL2447" s="1645"/>
      <c r="CM2447" s="1645"/>
      <c r="CN2447"/>
      <c r="CO2447"/>
      <c r="CP2447"/>
      <c r="CQ2447"/>
      <c r="CR2447"/>
      <c r="CS2447" s="1060"/>
      <c r="CT2447" s="1060"/>
      <c r="CU2447" s="1060"/>
      <c r="CV2447" s="1060"/>
      <c r="CW2447" s="1060"/>
      <c r="CX2447" s="1060"/>
    </row>
    <row r="2448" spans="35:102" ht="15" customHeight="1" x14ac:dyDescent="0.3">
      <c r="AI2448" s="1996">
        <v>48015760501</v>
      </c>
      <c r="AJ2448" s="1997" t="s">
        <v>1738</v>
      </c>
      <c r="AK2448" s="1997">
        <v>94125</v>
      </c>
      <c r="AL2448" s="1998" t="s">
        <v>1729</v>
      </c>
      <c r="AM2448" s="1998">
        <v>7.6</v>
      </c>
      <c r="AN2448" s="1997" t="s">
        <v>192</v>
      </c>
      <c r="BX2448"/>
      <c r="BY2448"/>
      <c r="BZ2448"/>
      <c r="CA2448"/>
      <c r="CB2448"/>
      <c r="CD2448" s="1060"/>
      <c r="CE2448" s="1286"/>
      <c r="CF2448" s="1060"/>
      <c r="CG2448" s="1060"/>
      <c r="CH2448" s="1060"/>
      <c r="CK2448" s="1645"/>
      <c r="CL2448" s="1645"/>
      <c r="CM2448" s="1645"/>
      <c r="CN2448"/>
      <c r="CO2448"/>
      <c r="CP2448"/>
      <c r="CQ2448"/>
      <c r="CR2448"/>
      <c r="CS2448" s="1060"/>
      <c r="CT2448" s="1060"/>
      <c r="CU2448" s="1060"/>
      <c r="CV2448" s="1060"/>
      <c r="CW2448" s="1060"/>
      <c r="CX2448" s="1060"/>
    </row>
    <row r="2449" spans="35:102" ht="15" customHeight="1" x14ac:dyDescent="0.3">
      <c r="AI2449" s="1774">
        <v>48015760502</v>
      </c>
      <c r="AJ2449" s="1993" t="s">
        <v>1738</v>
      </c>
      <c r="AK2449" s="1993">
        <v>44824</v>
      </c>
      <c r="AL2449" s="1994" t="s">
        <v>1728</v>
      </c>
      <c r="AM2449" s="1994">
        <v>14.3</v>
      </c>
      <c r="AN2449" s="1993" t="s">
        <v>192</v>
      </c>
      <c r="BX2449"/>
      <c r="BY2449"/>
      <c r="BZ2449"/>
      <c r="CA2449"/>
      <c r="CB2449"/>
      <c r="CD2449" s="1060"/>
      <c r="CE2449" s="1286"/>
      <c r="CF2449" s="1060"/>
      <c r="CG2449" s="1060"/>
      <c r="CH2449" s="1060"/>
      <c r="CK2449" s="1645"/>
      <c r="CL2449" s="1645"/>
      <c r="CM2449" s="1645"/>
      <c r="CN2449"/>
      <c r="CO2449"/>
      <c r="CP2449"/>
      <c r="CQ2449"/>
      <c r="CR2449"/>
      <c r="CS2449" s="1060"/>
      <c r="CT2449" s="1060"/>
      <c r="CU2449" s="1060"/>
      <c r="CV2449" s="1060"/>
      <c r="CW2449" s="1060"/>
      <c r="CX2449" s="1060"/>
    </row>
    <row r="2450" spans="35:102" ht="15" customHeight="1" x14ac:dyDescent="0.3">
      <c r="AI2450" s="1996">
        <v>48039660100</v>
      </c>
      <c r="AJ2450" s="1997" t="s">
        <v>1749</v>
      </c>
      <c r="AK2450" s="1997">
        <v>101414</v>
      </c>
      <c r="AL2450" s="1998" t="s">
        <v>1729</v>
      </c>
      <c r="AM2450" s="1998">
        <v>2.2000000000000002</v>
      </c>
      <c r="AN2450" s="1997" t="s">
        <v>192</v>
      </c>
      <c r="BX2450"/>
      <c r="BY2450"/>
      <c r="BZ2450"/>
      <c r="CA2450"/>
      <c r="CB2450"/>
      <c r="CD2450" s="1060"/>
      <c r="CE2450" s="1286"/>
      <c r="CF2450" s="1060"/>
      <c r="CG2450" s="1060"/>
      <c r="CH2450" s="1060"/>
      <c r="CK2450" s="1645"/>
      <c r="CL2450" s="1645"/>
      <c r="CM2450" s="1645"/>
      <c r="CN2450"/>
      <c r="CO2450"/>
      <c r="CP2450"/>
      <c r="CQ2450"/>
      <c r="CR2450"/>
      <c r="CS2450" s="1060"/>
      <c r="CT2450" s="1060"/>
      <c r="CU2450" s="1060"/>
      <c r="CV2450" s="1060"/>
      <c r="CW2450" s="1060"/>
      <c r="CX2450" s="1060"/>
    </row>
    <row r="2451" spans="35:102" ht="15" customHeight="1" x14ac:dyDescent="0.3">
      <c r="AI2451" s="1774">
        <v>48039660200</v>
      </c>
      <c r="AJ2451" s="1993" t="s">
        <v>1749</v>
      </c>
      <c r="AK2451" s="1993">
        <v>90917</v>
      </c>
      <c r="AL2451" s="1994" t="s">
        <v>1729</v>
      </c>
      <c r="AM2451" s="1994">
        <v>7.6</v>
      </c>
      <c r="AN2451" s="1993" t="s">
        <v>192</v>
      </c>
      <c r="BX2451"/>
      <c r="BY2451"/>
      <c r="BZ2451"/>
      <c r="CA2451"/>
      <c r="CB2451"/>
      <c r="CD2451" s="1060"/>
      <c r="CE2451" s="1286"/>
      <c r="CF2451" s="1060"/>
      <c r="CG2451" s="1060"/>
      <c r="CH2451" s="1060"/>
      <c r="CK2451" s="1645"/>
      <c r="CL2451" s="1645"/>
      <c r="CM2451" s="1645"/>
      <c r="CN2451"/>
      <c r="CO2451"/>
      <c r="CP2451"/>
      <c r="CQ2451"/>
      <c r="CR2451"/>
      <c r="CS2451" s="1060"/>
      <c r="CT2451" s="1060"/>
      <c r="CU2451" s="1060"/>
      <c r="CV2451" s="1060"/>
      <c r="CW2451" s="1060"/>
      <c r="CX2451" s="1060"/>
    </row>
    <row r="2452" spans="35:102" ht="15" customHeight="1" x14ac:dyDescent="0.3">
      <c r="AI2452" s="1996">
        <v>48039660300</v>
      </c>
      <c r="AJ2452" s="1997" t="s">
        <v>1749</v>
      </c>
      <c r="AK2452" s="1997">
        <v>95946</v>
      </c>
      <c r="AL2452" s="1998" t="s">
        <v>1729</v>
      </c>
      <c r="AM2452" s="1998">
        <v>3.1</v>
      </c>
      <c r="AN2452" s="1997" t="s">
        <v>192</v>
      </c>
      <c r="BX2452"/>
      <c r="BY2452"/>
      <c r="BZ2452"/>
      <c r="CA2452"/>
      <c r="CB2452"/>
      <c r="CD2452" s="1060"/>
      <c r="CE2452" s="1286"/>
      <c r="CF2452" s="1060"/>
      <c r="CG2452" s="1060"/>
      <c r="CH2452" s="1060"/>
      <c r="CK2452" s="1645"/>
      <c r="CL2452" s="1645"/>
      <c r="CM2452" s="1645"/>
      <c r="CN2452"/>
      <c r="CO2452"/>
      <c r="CP2452"/>
      <c r="CQ2452"/>
      <c r="CR2452"/>
      <c r="CS2452" s="1060"/>
      <c r="CT2452" s="1060"/>
      <c r="CU2452" s="1060"/>
      <c r="CV2452" s="1060"/>
      <c r="CW2452" s="1060"/>
      <c r="CX2452" s="1060"/>
    </row>
    <row r="2453" spans="35:102" ht="15" customHeight="1" x14ac:dyDescent="0.3">
      <c r="AI2453" s="1774">
        <v>48039660400</v>
      </c>
      <c r="AJ2453" s="1993" t="s">
        <v>1749</v>
      </c>
      <c r="AK2453" s="1993">
        <v>83587</v>
      </c>
      <c r="AL2453" s="1994" t="s">
        <v>1729</v>
      </c>
      <c r="AM2453" s="1994">
        <v>13.2</v>
      </c>
      <c r="AN2453" s="1993" t="s">
        <v>192</v>
      </c>
      <c r="BX2453"/>
      <c r="BY2453"/>
      <c r="BZ2453"/>
      <c r="CA2453"/>
      <c r="CB2453"/>
      <c r="CD2453" s="1060"/>
      <c r="CE2453" s="1286"/>
      <c r="CF2453" s="1060"/>
      <c r="CG2453" s="1060"/>
      <c r="CH2453" s="1060"/>
      <c r="CK2453" s="1645"/>
      <c r="CL2453" s="1645"/>
      <c r="CM2453" s="1645"/>
      <c r="CN2453"/>
      <c r="CO2453"/>
      <c r="CP2453"/>
      <c r="CQ2453"/>
      <c r="CR2453"/>
      <c r="CS2453" s="1060"/>
      <c r="CT2453" s="1060"/>
      <c r="CU2453" s="1060"/>
      <c r="CV2453" s="1060"/>
      <c r="CW2453" s="1060"/>
      <c r="CX2453" s="1060"/>
    </row>
    <row r="2454" spans="35:102" ht="15" customHeight="1" x14ac:dyDescent="0.3">
      <c r="AI2454" s="1996">
        <v>48039660500</v>
      </c>
      <c r="AJ2454" s="1997" t="s">
        <v>1749</v>
      </c>
      <c r="AK2454" s="1997">
        <v>82724</v>
      </c>
      <c r="AL2454" s="1998" t="s">
        <v>1729</v>
      </c>
      <c r="AM2454" s="1998">
        <v>6</v>
      </c>
      <c r="AN2454" s="1997" t="s">
        <v>192</v>
      </c>
      <c r="BX2454"/>
      <c r="BY2454"/>
      <c r="BZ2454"/>
      <c r="CA2454"/>
      <c r="CB2454"/>
      <c r="CD2454" s="1060"/>
      <c r="CE2454" s="1286"/>
      <c r="CF2454" s="1060"/>
      <c r="CG2454" s="1060"/>
      <c r="CH2454" s="1060"/>
      <c r="CK2454" s="1645"/>
      <c r="CL2454" s="1645"/>
      <c r="CM2454" s="1645"/>
      <c r="CN2454"/>
      <c r="CO2454"/>
      <c r="CP2454"/>
      <c r="CQ2454"/>
      <c r="CR2454"/>
      <c r="CS2454" s="1060"/>
      <c r="CT2454" s="1060"/>
      <c r="CU2454" s="1060"/>
      <c r="CV2454" s="1060"/>
      <c r="CW2454" s="1060"/>
      <c r="CX2454" s="1060"/>
    </row>
    <row r="2455" spans="35:102" ht="15" customHeight="1" x14ac:dyDescent="0.3">
      <c r="AI2455" s="1774">
        <v>48039660601</v>
      </c>
      <c r="AJ2455" s="1993" t="s">
        <v>1749</v>
      </c>
      <c r="AK2455" s="1993">
        <v>102894</v>
      </c>
      <c r="AL2455" s="1994" t="s">
        <v>1729</v>
      </c>
      <c r="AM2455" s="1994">
        <v>4.0999999999999996</v>
      </c>
      <c r="AN2455" s="1993" t="s">
        <v>192</v>
      </c>
      <c r="BX2455"/>
      <c r="BY2455"/>
      <c r="BZ2455"/>
      <c r="CA2455"/>
      <c r="CB2455"/>
      <c r="CD2455" s="1060"/>
      <c r="CE2455" s="1286"/>
      <c r="CF2455" s="1060"/>
      <c r="CG2455" s="1060"/>
      <c r="CH2455" s="1060"/>
      <c r="CK2455" s="1645"/>
      <c r="CL2455" s="1645"/>
      <c r="CM2455" s="1645"/>
      <c r="CN2455"/>
      <c r="CO2455"/>
      <c r="CP2455"/>
      <c r="CQ2455"/>
      <c r="CR2455"/>
      <c r="CS2455" s="1060"/>
      <c r="CT2455" s="1060"/>
      <c r="CU2455" s="1060"/>
      <c r="CV2455" s="1060"/>
      <c r="CW2455" s="1060"/>
      <c r="CX2455" s="1060"/>
    </row>
    <row r="2456" spans="35:102" ht="15" customHeight="1" x14ac:dyDescent="0.3">
      <c r="AI2456" s="1996">
        <v>48039660602</v>
      </c>
      <c r="AJ2456" s="1997" t="s">
        <v>1749</v>
      </c>
      <c r="AK2456" s="1997">
        <v>107178</v>
      </c>
      <c r="AL2456" s="1998" t="s">
        <v>1729</v>
      </c>
      <c r="AM2456" s="1998">
        <v>3.9</v>
      </c>
      <c r="AN2456" s="1997" t="s">
        <v>192</v>
      </c>
      <c r="BX2456"/>
      <c r="BY2456"/>
      <c r="BZ2456"/>
      <c r="CA2456"/>
      <c r="CB2456"/>
      <c r="CD2456" s="1060"/>
      <c r="CE2456" s="1286"/>
      <c r="CF2456" s="1060"/>
      <c r="CG2456" s="1060"/>
      <c r="CH2456" s="1060"/>
      <c r="CK2456" s="1645"/>
      <c r="CL2456" s="1645"/>
      <c r="CM2456" s="1645"/>
      <c r="CN2456"/>
      <c r="CO2456"/>
      <c r="CP2456"/>
      <c r="CQ2456"/>
      <c r="CR2456"/>
      <c r="CS2456" s="1060"/>
      <c r="CT2456" s="1060"/>
      <c r="CU2456" s="1060"/>
      <c r="CV2456" s="1060"/>
      <c r="CW2456" s="1060"/>
      <c r="CX2456" s="1060"/>
    </row>
    <row r="2457" spans="35:102" ht="15" customHeight="1" x14ac:dyDescent="0.3">
      <c r="AI2457" s="1774">
        <v>48039660701</v>
      </c>
      <c r="AJ2457" s="1993" t="s">
        <v>1749</v>
      </c>
      <c r="AK2457" s="1993">
        <v>112116</v>
      </c>
      <c r="AL2457" s="1994" t="s">
        <v>1729</v>
      </c>
      <c r="AM2457" s="1994">
        <v>5</v>
      </c>
      <c r="AN2457" s="1993" t="s">
        <v>192</v>
      </c>
      <c r="BX2457"/>
      <c r="BY2457"/>
      <c r="BZ2457"/>
      <c r="CA2457"/>
      <c r="CB2457"/>
      <c r="CD2457" s="1060"/>
      <c r="CE2457" s="1286"/>
      <c r="CF2457" s="1060"/>
      <c r="CG2457" s="1060"/>
      <c r="CH2457" s="1060"/>
      <c r="CK2457" s="1645"/>
      <c r="CL2457" s="1645"/>
      <c r="CM2457" s="1645"/>
      <c r="CN2457"/>
      <c r="CO2457"/>
      <c r="CP2457"/>
      <c r="CQ2457"/>
      <c r="CR2457"/>
      <c r="CS2457" s="1060"/>
      <c r="CT2457" s="1060"/>
      <c r="CU2457" s="1060"/>
      <c r="CV2457" s="1060"/>
      <c r="CW2457" s="1060"/>
      <c r="CX2457" s="1060"/>
    </row>
    <row r="2458" spans="35:102" ht="15" customHeight="1" x14ac:dyDescent="0.3">
      <c r="AI2458" s="1996">
        <v>48039660702</v>
      </c>
      <c r="AJ2458" s="1997" t="s">
        <v>1749</v>
      </c>
      <c r="AK2458" s="1997">
        <v>87255</v>
      </c>
      <c r="AL2458" s="1998" t="s">
        <v>1729</v>
      </c>
      <c r="AM2458" s="1998">
        <v>8.8000000000000007</v>
      </c>
      <c r="AN2458" s="1997" t="s">
        <v>192</v>
      </c>
      <c r="BX2458"/>
      <c r="BY2458"/>
      <c r="BZ2458"/>
      <c r="CA2458"/>
      <c r="CB2458"/>
      <c r="CD2458" s="1060"/>
      <c r="CE2458" s="1286"/>
      <c r="CF2458" s="1060"/>
      <c r="CG2458" s="1060"/>
      <c r="CH2458" s="1060"/>
      <c r="CK2458" s="1645"/>
      <c r="CL2458" s="1645"/>
      <c r="CM2458" s="1645"/>
      <c r="CN2458"/>
      <c r="CO2458"/>
      <c r="CP2458"/>
      <c r="CQ2458"/>
      <c r="CR2458"/>
      <c r="CS2458" s="1060"/>
      <c r="CT2458" s="1060"/>
      <c r="CU2458" s="1060"/>
      <c r="CV2458" s="1060"/>
      <c r="CW2458" s="1060"/>
      <c r="CX2458" s="1060"/>
    </row>
    <row r="2459" spans="35:102" ht="15" customHeight="1" x14ac:dyDescent="0.3">
      <c r="AI2459" s="1774">
        <v>48039660801</v>
      </c>
      <c r="AJ2459" s="1993" t="s">
        <v>1749</v>
      </c>
      <c r="AK2459" s="1993">
        <v>98349</v>
      </c>
      <c r="AL2459" s="1994" t="s">
        <v>1729</v>
      </c>
      <c r="AM2459" s="1994">
        <v>2.7</v>
      </c>
      <c r="AN2459" s="1993" t="s">
        <v>192</v>
      </c>
      <c r="BX2459"/>
      <c r="BY2459"/>
      <c r="BZ2459"/>
      <c r="CA2459"/>
      <c r="CB2459"/>
      <c r="CD2459" s="1060"/>
      <c r="CE2459" s="1286"/>
      <c r="CF2459" s="1060"/>
      <c r="CG2459" s="1060"/>
      <c r="CH2459" s="1060"/>
      <c r="CK2459" s="1645"/>
      <c r="CL2459" s="1645"/>
      <c r="CM2459" s="1645"/>
      <c r="CN2459"/>
      <c r="CO2459"/>
      <c r="CP2459"/>
      <c r="CQ2459"/>
      <c r="CR2459"/>
      <c r="CS2459" s="1060"/>
      <c r="CT2459" s="1060"/>
      <c r="CU2459" s="1060"/>
      <c r="CV2459" s="1060"/>
      <c r="CW2459" s="1060"/>
      <c r="CX2459" s="1060"/>
    </row>
    <row r="2460" spans="35:102" ht="15" customHeight="1" x14ac:dyDescent="0.3">
      <c r="AI2460" s="1996">
        <v>48039660802</v>
      </c>
      <c r="AJ2460" s="1997" t="s">
        <v>1749</v>
      </c>
      <c r="AK2460" s="1997">
        <v>107143</v>
      </c>
      <c r="AL2460" s="1998" t="s">
        <v>1729</v>
      </c>
      <c r="AM2460" s="1998">
        <v>1</v>
      </c>
      <c r="AN2460" s="1997" t="s">
        <v>192</v>
      </c>
      <c r="BX2460"/>
      <c r="BY2460"/>
      <c r="BZ2460"/>
      <c r="CA2460"/>
      <c r="CB2460"/>
      <c r="CD2460" s="1060"/>
      <c r="CE2460" s="1286"/>
      <c r="CF2460" s="1060"/>
      <c r="CG2460" s="1060"/>
      <c r="CH2460" s="1060"/>
      <c r="CK2460" s="1645"/>
      <c r="CL2460" s="1645"/>
      <c r="CM2460" s="1645"/>
      <c r="CN2460"/>
      <c r="CO2460"/>
      <c r="CP2460"/>
      <c r="CQ2460"/>
      <c r="CR2460"/>
      <c r="CS2460" s="1060"/>
      <c r="CT2460" s="1060"/>
      <c r="CU2460" s="1060"/>
      <c r="CV2460" s="1060"/>
      <c r="CW2460" s="1060"/>
      <c r="CX2460" s="1060"/>
    </row>
    <row r="2461" spans="35:102" ht="15" customHeight="1" x14ac:dyDescent="0.3">
      <c r="AI2461" s="1774">
        <v>48039660900</v>
      </c>
      <c r="AJ2461" s="1993" t="s">
        <v>1749</v>
      </c>
      <c r="AK2461" s="1993">
        <v>50992</v>
      </c>
      <c r="AL2461" s="1994" t="s">
        <v>1728</v>
      </c>
      <c r="AM2461" s="1994">
        <v>18.100000000000001</v>
      </c>
      <c r="AN2461" s="1993" t="s">
        <v>192</v>
      </c>
      <c r="BX2461"/>
      <c r="BY2461"/>
      <c r="BZ2461"/>
      <c r="CA2461"/>
      <c r="CB2461"/>
      <c r="CD2461" s="1060"/>
      <c r="CE2461" s="1286"/>
      <c r="CF2461" s="1060"/>
      <c r="CG2461" s="1060"/>
      <c r="CH2461" s="1060"/>
      <c r="CK2461" s="1645"/>
      <c r="CL2461" s="1645"/>
      <c r="CM2461" s="1645"/>
      <c r="CN2461"/>
      <c r="CO2461"/>
      <c r="CP2461"/>
      <c r="CQ2461"/>
      <c r="CR2461"/>
      <c r="CS2461" s="1060"/>
      <c r="CT2461" s="1060"/>
      <c r="CU2461" s="1060"/>
      <c r="CV2461" s="1060"/>
      <c r="CW2461" s="1060"/>
      <c r="CX2461" s="1060"/>
    </row>
    <row r="2462" spans="35:102" ht="15" customHeight="1" x14ac:dyDescent="0.3">
      <c r="AI2462" s="1996">
        <v>48039661000</v>
      </c>
      <c r="AJ2462" s="1997" t="s">
        <v>1749</v>
      </c>
      <c r="AK2462" s="1997">
        <v>76667</v>
      </c>
      <c r="AL2462" s="1998" t="s">
        <v>1727</v>
      </c>
      <c r="AM2462" s="1998">
        <v>6.2</v>
      </c>
      <c r="AN2462" s="1997" t="s">
        <v>192</v>
      </c>
      <c r="BX2462"/>
      <c r="BY2462"/>
      <c r="BZ2462"/>
      <c r="CA2462"/>
      <c r="CB2462"/>
      <c r="CD2462" s="1060"/>
      <c r="CE2462" s="1286"/>
      <c r="CF2462" s="1060"/>
      <c r="CG2462" s="1060"/>
      <c r="CH2462" s="1060"/>
      <c r="CK2462" s="1645"/>
      <c r="CL2462" s="1645"/>
      <c r="CM2462" s="1645"/>
      <c r="CN2462"/>
      <c r="CO2462"/>
      <c r="CP2462"/>
      <c r="CQ2462"/>
      <c r="CR2462"/>
      <c r="CS2462" s="1060"/>
      <c r="CT2462" s="1060"/>
      <c r="CU2462" s="1060"/>
      <c r="CV2462" s="1060"/>
      <c r="CW2462" s="1060"/>
      <c r="CX2462" s="1060"/>
    </row>
    <row r="2463" spans="35:102" ht="15" customHeight="1" x14ac:dyDescent="0.3">
      <c r="AI2463" s="1774">
        <v>48039661100</v>
      </c>
      <c r="AJ2463" s="1993" t="s">
        <v>1749</v>
      </c>
      <c r="AK2463" s="1993">
        <v>51667</v>
      </c>
      <c r="AL2463" s="1994" t="s">
        <v>1728</v>
      </c>
      <c r="AM2463" s="1994">
        <v>11.7</v>
      </c>
      <c r="AN2463" s="1993" t="s">
        <v>192</v>
      </c>
      <c r="BX2463"/>
      <c r="BY2463"/>
      <c r="BZ2463"/>
      <c r="CA2463"/>
      <c r="CB2463"/>
      <c r="CD2463" s="1060"/>
      <c r="CE2463" s="1286"/>
      <c r="CF2463" s="1060"/>
      <c r="CG2463" s="1060"/>
      <c r="CH2463" s="1060"/>
      <c r="CK2463" s="1645"/>
      <c r="CL2463" s="1645"/>
      <c r="CM2463" s="1645"/>
      <c r="CN2463"/>
      <c r="CO2463"/>
      <c r="CP2463"/>
      <c r="CQ2463"/>
      <c r="CR2463"/>
      <c r="CS2463" s="1060"/>
      <c r="CT2463" s="1060"/>
      <c r="CU2463" s="1060"/>
      <c r="CV2463" s="1060"/>
      <c r="CW2463" s="1060"/>
      <c r="CX2463" s="1060"/>
    </row>
    <row r="2464" spans="35:102" ht="15" customHeight="1" x14ac:dyDescent="0.3">
      <c r="AI2464" s="1996">
        <v>48039661200</v>
      </c>
      <c r="AJ2464" s="1997" t="s">
        <v>1749</v>
      </c>
      <c r="AK2464" s="1997">
        <v>40856</v>
      </c>
      <c r="AL2464" s="1998" t="s">
        <v>1728</v>
      </c>
      <c r="AM2464" s="1998">
        <v>21.7</v>
      </c>
      <c r="AN2464" s="1997" t="s">
        <v>193</v>
      </c>
      <c r="BX2464"/>
      <c r="BY2464"/>
      <c r="BZ2464"/>
      <c r="CA2464"/>
      <c r="CB2464"/>
      <c r="CD2464" s="1060"/>
      <c r="CE2464" s="1286"/>
      <c r="CF2464" s="1060"/>
      <c r="CG2464" s="1060"/>
      <c r="CH2464" s="1060"/>
      <c r="CK2464" s="1645"/>
      <c r="CL2464" s="1645"/>
      <c r="CM2464" s="1645"/>
      <c r="CN2464"/>
      <c r="CO2464"/>
      <c r="CP2464"/>
      <c r="CQ2464"/>
      <c r="CR2464"/>
      <c r="CS2464" s="1060"/>
      <c r="CT2464" s="1060"/>
      <c r="CU2464" s="1060"/>
      <c r="CV2464" s="1060"/>
      <c r="CW2464" s="1060"/>
      <c r="CX2464" s="1060"/>
    </row>
    <row r="2465" spans="35:102" ht="15" customHeight="1" x14ac:dyDescent="0.3">
      <c r="AI2465" s="1774">
        <v>48039661300</v>
      </c>
      <c r="AJ2465" s="1993" t="s">
        <v>1749</v>
      </c>
      <c r="AK2465" s="1993">
        <v>37250</v>
      </c>
      <c r="AL2465" s="1994" t="s">
        <v>1730</v>
      </c>
      <c r="AM2465" s="1994">
        <v>21.1</v>
      </c>
      <c r="AN2465" s="1993" t="s">
        <v>193</v>
      </c>
      <c r="BX2465"/>
      <c r="BY2465"/>
      <c r="BZ2465"/>
      <c r="CA2465"/>
      <c r="CB2465"/>
      <c r="CD2465" s="1060"/>
      <c r="CE2465" s="1286"/>
      <c r="CF2465" s="1060"/>
      <c r="CG2465" s="1060"/>
      <c r="CH2465" s="1060"/>
      <c r="CK2465" s="1645"/>
      <c r="CL2465" s="1645"/>
      <c r="CM2465" s="1645"/>
      <c r="CN2465"/>
      <c r="CO2465"/>
      <c r="CP2465"/>
      <c r="CQ2465"/>
      <c r="CR2465"/>
      <c r="CS2465" s="1060"/>
      <c r="CT2465" s="1060"/>
      <c r="CU2465" s="1060"/>
      <c r="CV2465" s="1060"/>
      <c r="CW2465" s="1060"/>
      <c r="CX2465" s="1060"/>
    </row>
    <row r="2466" spans="35:102" ht="15" customHeight="1" x14ac:dyDescent="0.3">
      <c r="AI2466" s="1996">
        <v>48039661400</v>
      </c>
      <c r="AJ2466" s="1997" t="s">
        <v>1749</v>
      </c>
      <c r="AK2466" s="1997">
        <v>44921</v>
      </c>
      <c r="AL2466" s="1998" t="s">
        <v>1728</v>
      </c>
      <c r="AM2466" s="1998">
        <v>12.5</v>
      </c>
      <c r="AN2466" s="1997" t="s">
        <v>192</v>
      </c>
      <c r="BX2466"/>
      <c r="BY2466"/>
      <c r="BZ2466"/>
      <c r="CA2466"/>
      <c r="CB2466"/>
      <c r="CD2466" s="1060"/>
      <c r="CE2466" s="1286"/>
      <c r="CF2466" s="1060"/>
      <c r="CG2466" s="1060"/>
      <c r="CH2466" s="1060"/>
      <c r="CK2466" s="1645"/>
      <c r="CL2466" s="1645"/>
      <c r="CM2466" s="1645"/>
      <c r="CN2466"/>
      <c r="CO2466"/>
      <c r="CP2466"/>
      <c r="CQ2466"/>
      <c r="CR2466"/>
      <c r="CS2466" s="1060"/>
      <c r="CT2466" s="1060"/>
      <c r="CU2466" s="1060"/>
      <c r="CV2466" s="1060"/>
      <c r="CW2466" s="1060"/>
      <c r="CX2466" s="1060"/>
    </row>
    <row r="2467" spans="35:102" ht="15" customHeight="1" x14ac:dyDescent="0.3">
      <c r="AI2467" s="1774">
        <v>48039661501</v>
      </c>
      <c r="AJ2467" s="1993" t="s">
        <v>1749</v>
      </c>
      <c r="AK2467" s="1993">
        <v>61424</v>
      </c>
      <c r="AL2467" s="1994" t="s">
        <v>1727</v>
      </c>
      <c r="AM2467" s="1994">
        <v>10.6</v>
      </c>
      <c r="AN2467" s="1993" t="s">
        <v>192</v>
      </c>
      <c r="BX2467"/>
      <c r="BY2467"/>
      <c r="BZ2467"/>
      <c r="CA2467"/>
      <c r="CB2467"/>
      <c r="CD2467" s="1060"/>
      <c r="CE2467" s="1286"/>
      <c r="CF2467" s="1060"/>
      <c r="CG2467" s="1060"/>
      <c r="CH2467" s="1060"/>
      <c r="CK2467" s="1645"/>
      <c r="CL2467" s="1645"/>
      <c r="CM2467" s="1645"/>
      <c r="CN2467"/>
      <c r="CO2467"/>
      <c r="CP2467"/>
      <c r="CQ2467"/>
      <c r="CR2467"/>
      <c r="CS2467" s="1060"/>
      <c r="CT2467" s="1060"/>
      <c r="CU2467" s="1060"/>
      <c r="CV2467" s="1060"/>
      <c r="CW2467" s="1060"/>
      <c r="CX2467" s="1060"/>
    </row>
    <row r="2468" spans="35:102" ht="15" customHeight="1" x14ac:dyDescent="0.3">
      <c r="AI2468" s="1996">
        <v>48039661502</v>
      </c>
      <c r="AJ2468" s="1997" t="s">
        <v>1749</v>
      </c>
      <c r="AK2468" s="1997">
        <v>70329</v>
      </c>
      <c r="AL2468" s="1998" t="s">
        <v>1727</v>
      </c>
      <c r="AM2468" s="1998">
        <v>11.7</v>
      </c>
      <c r="AN2468" s="1997" t="s">
        <v>192</v>
      </c>
      <c r="BX2468"/>
      <c r="BY2468"/>
      <c r="BZ2468"/>
      <c r="CA2468"/>
      <c r="CB2468"/>
      <c r="CD2468" s="1060"/>
      <c r="CE2468" s="1286"/>
      <c r="CF2468" s="1060"/>
      <c r="CG2468" s="1060"/>
      <c r="CH2468" s="1060"/>
      <c r="CK2468" s="1645"/>
      <c r="CL2468" s="1645"/>
      <c r="CM2468" s="1645"/>
      <c r="CN2468"/>
      <c r="CO2468"/>
      <c r="CP2468"/>
      <c r="CQ2468"/>
      <c r="CR2468"/>
      <c r="CS2468" s="1060"/>
      <c r="CT2468" s="1060"/>
      <c r="CU2468" s="1060"/>
      <c r="CV2468" s="1060"/>
      <c r="CW2468" s="1060"/>
      <c r="CX2468" s="1060"/>
    </row>
    <row r="2469" spans="35:102" ht="15" customHeight="1" x14ac:dyDescent="0.3">
      <c r="AI2469" s="1774">
        <v>48039661601</v>
      </c>
      <c r="AJ2469" s="1993" t="s">
        <v>1749</v>
      </c>
      <c r="AK2469" s="1993">
        <v>64392</v>
      </c>
      <c r="AL2469" s="1994" t="s">
        <v>1727</v>
      </c>
      <c r="AM2469" s="1994">
        <v>11.9</v>
      </c>
      <c r="AN2469" s="1993" t="s">
        <v>192</v>
      </c>
      <c r="BX2469"/>
      <c r="BY2469"/>
      <c r="BZ2469"/>
      <c r="CA2469"/>
      <c r="CB2469"/>
      <c r="CD2469" s="1060"/>
      <c r="CE2469" s="1286"/>
      <c r="CF2469" s="1060"/>
      <c r="CG2469" s="1060"/>
      <c r="CH2469" s="1060"/>
      <c r="CK2469" s="1645"/>
      <c r="CL2469" s="1645"/>
      <c r="CM2469" s="1645"/>
      <c r="CN2469"/>
      <c r="CO2469"/>
      <c r="CP2469"/>
      <c r="CQ2469"/>
      <c r="CR2469"/>
      <c r="CS2469" s="1060"/>
      <c r="CT2469" s="1060"/>
      <c r="CU2469" s="1060"/>
      <c r="CV2469" s="1060"/>
      <c r="CW2469" s="1060"/>
      <c r="CX2469" s="1060"/>
    </row>
    <row r="2470" spans="35:102" ht="15" customHeight="1" x14ac:dyDescent="0.3">
      <c r="AI2470" s="1996">
        <v>48039661602</v>
      </c>
      <c r="AJ2470" s="1997" t="s">
        <v>1749</v>
      </c>
      <c r="AK2470" s="1997">
        <v>66420</v>
      </c>
      <c r="AL2470" s="1998" t="s">
        <v>1727</v>
      </c>
      <c r="AM2470" s="1998">
        <v>21.3</v>
      </c>
      <c r="AN2470" s="1997" t="s">
        <v>193</v>
      </c>
      <c r="BX2470"/>
      <c r="BY2470"/>
      <c r="BZ2470"/>
      <c r="CA2470"/>
      <c r="CB2470"/>
      <c r="CD2470" s="1060"/>
      <c r="CE2470" s="1286"/>
      <c r="CF2470" s="1060"/>
      <c r="CG2470" s="1060"/>
      <c r="CH2470" s="1060"/>
      <c r="CK2470" s="1645"/>
      <c r="CL2470" s="1645"/>
      <c r="CM2470" s="1645"/>
      <c r="CN2470"/>
      <c r="CO2470"/>
      <c r="CP2470"/>
      <c r="CQ2470"/>
      <c r="CR2470"/>
      <c r="CS2470" s="1060"/>
      <c r="CT2470" s="1060"/>
      <c r="CU2470" s="1060"/>
      <c r="CV2470" s="1060"/>
      <c r="CW2470" s="1060"/>
      <c r="CX2470" s="1060"/>
    </row>
    <row r="2471" spans="35:102" ht="15" customHeight="1" x14ac:dyDescent="0.3">
      <c r="AI2471" s="1774">
        <v>48039661700</v>
      </c>
      <c r="AJ2471" s="1993" t="s">
        <v>1749</v>
      </c>
      <c r="AK2471" s="1993">
        <v>71939</v>
      </c>
      <c r="AL2471" s="1994" t="s">
        <v>1727</v>
      </c>
      <c r="AM2471" s="1994">
        <v>11.6</v>
      </c>
      <c r="AN2471" s="1993" t="s">
        <v>192</v>
      </c>
      <c r="BX2471"/>
      <c r="BY2471"/>
      <c r="BZ2471"/>
      <c r="CA2471"/>
      <c r="CB2471"/>
      <c r="CD2471" s="1060"/>
      <c r="CE2471" s="1286"/>
      <c r="CF2471" s="1060"/>
      <c r="CG2471" s="1060"/>
      <c r="CH2471" s="1060"/>
      <c r="CK2471" s="1645"/>
      <c r="CL2471" s="1645"/>
      <c r="CM2471" s="1645"/>
      <c r="CN2471"/>
      <c r="CO2471"/>
      <c r="CP2471"/>
      <c r="CQ2471"/>
      <c r="CR2471"/>
      <c r="CS2471" s="1060"/>
      <c r="CT2471" s="1060"/>
      <c r="CU2471" s="1060"/>
      <c r="CV2471" s="1060"/>
      <c r="CW2471" s="1060"/>
      <c r="CX2471" s="1060"/>
    </row>
    <row r="2472" spans="35:102" ht="15" customHeight="1" x14ac:dyDescent="0.3">
      <c r="AI2472" s="1996">
        <v>48039661800</v>
      </c>
      <c r="AJ2472" s="1997" t="s">
        <v>1749</v>
      </c>
      <c r="AK2472" s="1997">
        <v>77198</v>
      </c>
      <c r="AL2472" s="1998" t="s">
        <v>1727</v>
      </c>
      <c r="AM2472" s="1998">
        <v>10.199999999999999</v>
      </c>
      <c r="AN2472" s="1997" t="s">
        <v>192</v>
      </c>
      <c r="BX2472"/>
      <c r="BY2472"/>
      <c r="BZ2472"/>
      <c r="CA2472"/>
      <c r="CB2472"/>
      <c r="CD2472" s="1060"/>
      <c r="CE2472" s="1286"/>
      <c r="CF2472" s="1060"/>
      <c r="CG2472" s="1060"/>
      <c r="CH2472" s="1060"/>
      <c r="CK2472" s="1645"/>
      <c r="CL2472" s="1645"/>
      <c r="CM2472" s="1645"/>
      <c r="CN2472"/>
      <c r="CO2472"/>
      <c r="CP2472"/>
      <c r="CQ2472"/>
      <c r="CR2472"/>
      <c r="CS2472" s="1060"/>
      <c r="CT2472" s="1060"/>
      <c r="CU2472" s="1060"/>
      <c r="CV2472" s="1060"/>
      <c r="CW2472" s="1060"/>
      <c r="CX2472" s="1060"/>
    </row>
    <row r="2473" spans="35:102" ht="15" customHeight="1" x14ac:dyDescent="0.3">
      <c r="AI2473" s="1774">
        <v>48039661900</v>
      </c>
      <c r="AJ2473" s="1993" t="s">
        <v>1749</v>
      </c>
      <c r="AK2473" s="1993">
        <v>75841</v>
      </c>
      <c r="AL2473" s="1994" t="s">
        <v>1727</v>
      </c>
      <c r="AM2473" s="1994">
        <v>10.8</v>
      </c>
      <c r="AN2473" s="1993" t="s">
        <v>192</v>
      </c>
      <c r="BX2473"/>
      <c r="BY2473"/>
      <c r="BZ2473"/>
      <c r="CA2473"/>
      <c r="CB2473"/>
      <c r="CD2473" s="1060"/>
      <c r="CE2473" s="1286"/>
      <c r="CF2473" s="1060"/>
      <c r="CG2473" s="1060"/>
      <c r="CH2473" s="1060"/>
      <c r="CK2473" s="1645"/>
      <c r="CL2473" s="1645"/>
      <c r="CM2473" s="1645"/>
      <c r="CN2473"/>
      <c r="CO2473"/>
      <c r="CP2473"/>
      <c r="CQ2473"/>
      <c r="CR2473"/>
      <c r="CS2473" s="1060"/>
      <c r="CT2473" s="1060"/>
      <c r="CU2473" s="1060"/>
      <c r="CV2473" s="1060"/>
      <c r="CW2473" s="1060"/>
      <c r="CX2473" s="1060"/>
    </row>
    <row r="2474" spans="35:102" ht="15" customHeight="1" x14ac:dyDescent="0.3">
      <c r="AI2474" s="1996">
        <v>48039662000</v>
      </c>
      <c r="AJ2474" s="1997" t="s">
        <v>1749</v>
      </c>
      <c r="AK2474" s="1997">
        <v>67825</v>
      </c>
      <c r="AL2474" s="1998" t="s">
        <v>1727</v>
      </c>
      <c r="AM2474" s="1998">
        <v>14.3</v>
      </c>
      <c r="AN2474" s="1997" t="s">
        <v>192</v>
      </c>
      <c r="BX2474"/>
      <c r="BY2474"/>
      <c r="BZ2474"/>
      <c r="CA2474"/>
      <c r="CB2474"/>
      <c r="CD2474" s="1060"/>
      <c r="CE2474" s="1286"/>
      <c r="CF2474" s="1060"/>
      <c r="CG2474" s="1060"/>
      <c r="CH2474" s="1060"/>
      <c r="CK2474" s="1645"/>
      <c r="CL2474" s="1645"/>
      <c r="CM2474" s="1645"/>
      <c r="CN2474"/>
      <c r="CO2474"/>
      <c r="CP2474"/>
      <c r="CQ2474"/>
      <c r="CR2474"/>
      <c r="CS2474" s="1060"/>
      <c r="CT2474" s="1060"/>
      <c r="CU2474" s="1060"/>
      <c r="CV2474" s="1060"/>
      <c r="CW2474" s="1060"/>
      <c r="CX2474" s="1060"/>
    </row>
    <row r="2475" spans="35:102" ht="15" customHeight="1" x14ac:dyDescent="0.3">
      <c r="AI2475" s="1774">
        <v>48039662100</v>
      </c>
      <c r="AJ2475" s="1993" t="s">
        <v>1749</v>
      </c>
      <c r="AK2475" s="1993">
        <v>65921</v>
      </c>
      <c r="AL2475" s="1994" t="s">
        <v>1727</v>
      </c>
      <c r="AM2475" s="1994">
        <v>12.3</v>
      </c>
      <c r="AN2475" s="1993" t="s">
        <v>192</v>
      </c>
      <c r="BX2475"/>
      <c r="BY2475"/>
      <c r="BZ2475"/>
      <c r="CA2475"/>
      <c r="CB2475"/>
      <c r="CD2475" s="1060"/>
      <c r="CE2475" s="1286"/>
      <c r="CF2475" s="1060"/>
      <c r="CG2475" s="1060"/>
      <c r="CH2475" s="1060"/>
      <c r="CK2475" s="1645"/>
      <c r="CL2475" s="1645"/>
      <c r="CM2475" s="1645"/>
      <c r="CN2475"/>
      <c r="CO2475"/>
      <c r="CP2475"/>
      <c r="CQ2475"/>
      <c r="CR2475"/>
      <c r="CS2475" s="1060"/>
      <c r="CT2475" s="1060"/>
      <c r="CU2475" s="1060"/>
      <c r="CV2475" s="1060"/>
      <c r="CW2475" s="1060"/>
      <c r="CX2475" s="1060"/>
    </row>
    <row r="2476" spans="35:102" ht="15" customHeight="1" x14ac:dyDescent="0.3">
      <c r="AI2476" s="1996">
        <v>48039662200</v>
      </c>
      <c r="AJ2476" s="1997" t="s">
        <v>1749</v>
      </c>
      <c r="AK2476" s="1997">
        <v>72867</v>
      </c>
      <c r="AL2476" s="1998" t="s">
        <v>1727</v>
      </c>
      <c r="AM2476" s="1998">
        <v>5.7</v>
      </c>
      <c r="AN2476" s="1997" t="s">
        <v>192</v>
      </c>
      <c r="BX2476"/>
      <c r="BY2476"/>
      <c r="BZ2476"/>
      <c r="CA2476"/>
      <c r="CB2476"/>
      <c r="CD2476" s="1060"/>
      <c r="CE2476" s="1286"/>
      <c r="CF2476" s="1060"/>
      <c r="CG2476" s="1060"/>
      <c r="CH2476" s="1060"/>
      <c r="CK2476" s="1645"/>
      <c r="CL2476" s="1645"/>
      <c r="CM2476" s="1645"/>
      <c r="CN2476"/>
      <c r="CO2476"/>
      <c r="CP2476"/>
      <c r="CQ2476"/>
      <c r="CR2476"/>
      <c r="CS2476" s="1060"/>
      <c r="CT2476" s="1060"/>
      <c r="CU2476" s="1060"/>
      <c r="CV2476" s="1060"/>
      <c r="CW2476" s="1060"/>
      <c r="CX2476" s="1060"/>
    </row>
    <row r="2477" spans="35:102" ht="15" customHeight="1" x14ac:dyDescent="0.3">
      <c r="AI2477" s="1774">
        <v>48039662300</v>
      </c>
      <c r="AJ2477" s="1993" t="s">
        <v>1749</v>
      </c>
      <c r="AK2477" s="1993">
        <v>57139</v>
      </c>
      <c r="AL2477" s="1994" t="s">
        <v>1727</v>
      </c>
      <c r="AM2477" s="1994">
        <v>21.7</v>
      </c>
      <c r="AN2477" s="1993" t="s">
        <v>193</v>
      </c>
      <c r="BX2477"/>
      <c r="BY2477"/>
      <c r="BZ2477"/>
      <c r="CA2477"/>
      <c r="CB2477"/>
      <c r="CD2477" s="1060"/>
      <c r="CE2477" s="1286"/>
      <c r="CF2477" s="1060"/>
      <c r="CG2477" s="1060"/>
      <c r="CH2477" s="1060"/>
      <c r="CK2477" s="1645"/>
      <c r="CL2477" s="1645"/>
      <c r="CM2477" s="1645"/>
      <c r="CN2477"/>
      <c r="CO2477"/>
      <c r="CP2477"/>
      <c r="CQ2477"/>
      <c r="CR2477"/>
      <c r="CS2477" s="1060"/>
      <c r="CT2477" s="1060"/>
      <c r="CU2477" s="1060"/>
      <c r="CV2477" s="1060"/>
      <c r="CW2477" s="1060"/>
      <c r="CX2477" s="1060"/>
    </row>
    <row r="2478" spans="35:102" ht="15" customHeight="1" x14ac:dyDescent="0.3">
      <c r="AI2478" s="1996">
        <v>48039662400</v>
      </c>
      <c r="AJ2478" s="1997" t="s">
        <v>1749</v>
      </c>
      <c r="AK2478" s="1997">
        <v>55774</v>
      </c>
      <c r="AL2478" s="1998" t="s">
        <v>1728</v>
      </c>
      <c r="AM2478" s="1998">
        <v>7.5</v>
      </c>
      <c r="AN2478" s="1997" t="s">
        <v>192</v>
      </c>
      <c r="BX2478"/>
      <c r="BY2478"/>
      <c r="BZ2478"/>
      <c r="CA2478"/>
      <c r="CB2478"/>
      <c r="CD2478" s="1060"/>
      <c r="CE2478" s="1286"/>
      <c r="CF2478" s="1060"/>
      <c r="CG2478" s="1060"/>
      <c r="CH2478" s="1060"/>
      <c r="CK2478" s="1645"/>
      <c r="CL2478" s="1645"/>
      <c r="CM2478" s="1645"/>
      <c r="CN2478"/>
      <c r="CO2478"/>
      <c r="CP2478"/>
      <c r="CQ2478"/>
      <c r="CR2478"/>
      <c r="CS2478" s="1060"/>
      <c r="CT2478" s="1060"/>
      <c r="CU2478" s="1060"/>
      <c r="CV2478" s="1060"/>
      <c r="CW2478" s="1060"/>
      <c r="CX2478" s="1060"/>
    </row>
    <row r="2479" spans="35:102" ht="15" customHeight="1" x14ac:dyDescent="0.3">
      <c r="AI2479" s="1774">
        <v>48039662500</v>
      </c>
      <c r="AJ2479" s="1993" t="s">
        <v>1749</v>
      </c>
      <c r="AK2479" s="1993">
        <v>82308</v>
      </c>
      <c r="AL2479" s="1994" t="s">
        <v>1729</v>
      </c>
      <c r="AM2479" s="1994">
        <v>9.1</v>
      </c>
      <c r="AN2479" s="1993" t="s">
        <v>192</v>
      </c>
      <c r="BX2479"/>
      <c r="BY2479"/>
      <c r="BZ2479"/>
      <c r="CA2479"/>
      <c r="CB2479"/>
      <c r="CD2479" s="1060"/>
      <c r="CE2479" s="1286"/>
      <c r="CF2479" s="1060"/>
      <c r="CG2479" s="1060"/>
      <c r="CH2479" s="1060"/>
      <c r="CK2479" s="1645"/>
      <c r="CL2479" s="1645"/>
      <c r="CM2479" s="1645"/>
      <c r="CN2479"/>
      <c r="CO2479"/>
      <c r="CP2479"/>
      <c r="CQ2479"/>
      <c r="CR2479"/>
      <c r="CS2479" s="1060"/>
      <c r="CT2479" s="1060"/>
      <c r="CU2479" s="1060"/>
      <c r="CV2479" s="1060"/>
      <c r="CW2479" s="1060"/>
      <c r="CX2479" s="1060"/>
    </row>
    <row r="2480" spans="35:102" ht="15" customHeight="1" x14ac:dyDescent="0.3">
      <c r="AI2480" s="1996">
        <v>48039662600</v>
      </c>
      <c r="AJ2480" s="1997" t="s">
        <v>1749</v>
      </c>
      <c r="AK2480" s="1997">
        <v>64948</v>
      </c>
      <c r="AL2480" s="1998" t="s">
        <v>1727</v>
      </c>
      <c r="AM2480" s="1998">
        <v>7.7</v>
      </c>
      <c r="AN2480" s="1997" t="s">
        <v>192</v>
      </c>
      <c r="BX2480"/>
      <c r="BY2480"/>
      <c r="BZ2480"/>
      <c r="CA2480"/>
      <c r="CB2480"/>
      <c r="CD2480" s="1060"/>
      <c r="CE2480" s="1286"/>
      <c r="CF2480" s="1060"/>
      <c r="CG2480" s="1060"/>
      <c r="CH2480" s="1060"/>
      <c r="CK2480" s="1645"/>
      <c r="CL2480" s="1645"/>
      <c r="CM2480" s="1645"/>
      <c r="CN2480"/>
      <c r="CO2480"/>
      <c r="CP2480"/>
      <c r="CQ2480"/>
      <c r="CR2480"/>
      <c r="CS2480" s="1060"/>
      <c r="CT2480" s="1060"/>
      <c r="CU2480" s="1060"/>
      <c r="CV2480" s="1060"/>
      <c r="CW2480" s="1060"/>
      <c r="CX2480" s="1060"/>
    </row>
    <row r="2481" spans="35:102" ht="15" customHeight="1" x14ac:dyDescent="0.3">
      <c r="AI2481" s="1774">
        <v>48039662700</v>
      </c>
      <c r="AJ2481" s="1993" t="s">
        <v>1749</v>
      </c>
      <c r="AK2481" s="1993">
        <v>51659</v>
      </c>
      <c r="AL2481" s="1994" t="s">
        <v>1728</v>
      </c>
      <c r="AM2481" s="1994">
        <v>17.3</v>
      </c>
      <c r="AN2481" s="1993" t="s">
        <v>192</v>
      </c>
      <c r="BX2481"/>
      <c r="BY2481"/>
      <c r="BZ2481"/>
      <c r="CA2481"/>
      <c r="CB2481"/>
      <c r="CD2481" s="1060"/>
      <c r="CE2481" s="1286"/>
      <c r="CF2481" s="1060"/>
      <c r="CG2481" s="1060"/>
      <c r="CH2481" s="1060"/>
      <c r="CK2481" s="1645"/>
      <c r="CL2481" s="1645"/>
      <c r="CM2481" s="1645"/>
      <c r="CN2481"/>
      <c r="CO2481"/>
      <c r="CP2481"/>
      <c r="CQ2481"/>
      <c r="CR2481"/>
      <c r="CS2481" s="1060"/>
      <c r="CT2481" s="1060"/>
      <c r="CU2481" s="1060"/>
      <c r="CV2481" s="1060"/>
      <c r="CW2481" s="1060"/>
      <c r="CX2481" s="1060"/>
    </row>
    <row r="2482" spans="35:102" ht="15" customHeight="1" x14ac:dyDescent="0.3">
      <c r="AI2482" s="1996">
        <v>48039662800</v>
      </c>
      <c r="AJ2482" s="1997" t="s">
        <v>1749</v>
      </c>
      <c r="AK2482" s="1997">
        <v>56869</v>
      </c>
      <c r="AL2482" s="1998" t="s">
        <v>1727</v>
      </c>
      <c r="AM2482" s="1998">
        <v>17.600000000000001</v>
      </c>
      <c r="AN2482" s="1997" t="s">
        <v>192</v>
      </c>
      <c r="BX2482"/>
      <c r="BY2482"/>
      <c r="BZ2482"/>
      <c r="CA2482"/>
      <c r="CB2482"/>
      <c r="CD2482" s="1060"/>
      <c r="CE2482" s="1286"/>
      <c r="CF2482" s="1060"/>
      <c r="CG2482" s="1060"/>
      <c r="CH2482" s="1060"/>
      <c r="CK2482" s="1645"/>
      <c r="CL2482" s="1645"/>
      <c r="CM2482" s="1645"/>
      <c r="CN2482"/>
      <c r="CO2482"/>
      <c r="CP2482"/>
      <c r="CQ2482"/>
      <c r="CR2482"/>
      <c r="CS2482" s="1060"/>
      <c r="CT2482" s="1060"/>
      <c r="CU2482" s="1060"/>
      <c r="CV2482" s="1060"/>
      <c r="CW2482" s="1060"/>
      <c r="CX2482" s="1060"/>
    </row>
    <row r="2483" spans="35:102" ht="15" customHeight="1" x14ac:dyDescent="0.3">
      <c r="AI2483" s="1774">
        <v>48039662900</v>
      </c>
      <c r="AJ2483" s="1993" t="s">
        <v>1749</v>
      </c>
      <c r="AK2483" s="1993">
        <v>59931</v>
      </c>
      <c r="AL2483" s="1994" t="s">
        <v>1727</v>
      </c>
      <c r="AM2483" s="1994">
        <v>9.1999999999999993</v>
      </c>
      <c r="AN2483" s="1993" t="s">
        <v>192</v>
      </c>
      <c r="BX2483"/>
      <c r="BY2483"/>
      <c r="BZ2483"/>
      <c r="CA2483"/>
      <c r="CB2483"/>
      <c r="CD2483" s="1060"/>
      <c r="CE2483" s="1286"/>
      <c r="CF2483" s="1060"/>
      <c r="CG2483" s="1060"/>
      <c r="CH2483" s="1060"/>
      <c r="CK2483" s="1645"/>
      <c r="CL2483" s="1645"/>
      <c r="CM2483" s="1645"/>
      <c r="CN2483"/>
      <c r="CO2483"/>
      <c r="CP2483"/>
      <c r="CQ2483"/>
      <c r="CR2483"/>
      <c r="CS2483" s="1060"/>
      <c r="CT2483" s="1060"/>
      <c r="CU2483" s="1060"/>
      <c r="CV2483" s="1060"/>
      <c r="CW2483" s="1060"/>
      <c r="CX2483" s="1060"/>
    </row>
    <row r="2484" spans="35:102" ht="15" customHeight="1" x14ac:dyDescent="0.3">
      <c r="AI2484" s="1996">
        <v>48039663000</v>
      </c>
      <c r="AJ2484" s="1997" t="s">
        <v>1749</v>
      </c>
      <c r="AK2484" s="1997">
        <v>50563</v>
      </c>
      <c r="AL2484" s="1998" t="s">
        <v>1728</v>
      </c>
      <c r="AM2484" s="1998">
        <v>18.399999999999999</v>
      </c>
      <c r="AN2484" s="1997" t="s">
        <v>192</v>
      </c>
      <c r="BX2484"/>
      <c r="BY2484"/>
      <c r="BZ2484"/>
      <c r="CA2484"/>
      <c r="CB2484"/>
      <c r="CD2484" s="1060"/>
      <c r="CE2484" s="1286"/>
      <c r="CF2484" s="1060"/>
      <c r="CG2484" s="1060"/>
      <c r="CH2484" s="1060"/>
      <c r="CK2484" s="1645"/>
      <c r="CL2484" s="1645"/>
      <c r="CM2484" s="1645"/>
      <c r="CN2484"/>
      <c r="CO2484"/>
      <c r="CP2484"/>
      <c r="CQ2484"/>
      <c r="CR2484"/>
      <c r="CS2484" s="1060"/>
      <c r="CT2484" s="1060"/>
      <c r="CU2484" s="1060"/>
      <c r="CV2484" s="1060"/>
      <c r="CW2484" s="1060"/>
      <c r="CX2484" s="1060"/>
    </row>
    <row r="2485" spans="35:102" ht="15" customHeight="1" x14ac:dyDescent="0.3">
      <c r="AI2485" s="1774">
        <v>48039663100</v>
      </c>
      <c r="AJ2485" s="1993" t="s">
        <v>1749</v>
      </c>
      <c r="AK2485" s="1993">
        <v>111250</v>
      </c>
      <c r="AL2485" s="1994" t="s">
        <v>1729</v>
      </c>
      <c r="AM2485" s="1994">
        <v>4.4000000000000004</v>
      </c>
      <c r="AN2485" s="1993" t="s">
        <v>192</v>
      </c>
      <c r="BX2485"/>
      <c r="BY2485"/>
      <c r="BZ2485"/>
      <c r="CA2485"/>
      <c r="CB2485"/>
      <c r="CD2485" s="1060"/>
      <c r="CE2485" s="1286"/>
      <c r="CF2485" s="1060"/>
      <c r="CG2485" s="1060"/>
      <c r="CH2485" s="1060"/>
      <c r="CK2485" s="1645"/>
      <c r="CL2485" s="1645"/>
      <c r="CM2485" s="1645"/>
      <c r="CN2485"/>
      <c r="CO2485"/>
      <c r="CP2485"/>
      <c r="CQ2485"/>
      <c r="CR2485"/>
      <c r="CS2485" s="1060"/>
      <c r="CT2485" s="1060"/>
      <c r="CU2485" s="1060"/>
      <c r="CV2485" s="1060"/>
      <c r="CW2485" s="1060"/>
      <c r="CX2485" s="1060"/>
    </row>
    <row r="2486" spans="35:102" ht="15" customHeight="1" x14ac:dyDescent="0.3">
      <c r="AI2486" s="1996">
        <v>48039663200</v>
      </c>
      <c r="AJ2486" s="1997" t="s">
        <v>1749</v>
      </c>
      <c r="AK2486" s="1997">
        <v>66318</v>
      </c>
      <c r="AL2486" s="1998" t="s">
        <v>1727</v>
      </c>
      <c r="AM2486" s="1998">
        <v>9.1999999999999993</v>
      </c>
      <c r="AN2486" s="1997" t="s">
        <v>192</v>
      </c>
      <c r="BX2486"/>
      <c r="BY2486"/>
      <c r="BZ2486"/>
      <c r="CA2486"/>
      <c r="CB2486"/>
      <c r="CD2486" s="1060"/>
      <c r="CE2486" s="1286"/>
      <c r="CF2486" s="1060"/>
      <c r="CG2486" s="1060"/>
      <c r="CH2486" s="1060"/>
      <c r="CK2486" s="1645"/>
      <c r="CL2486" s="1645"/>
      <c r="CM2486" s="1645"/>
      <c r="CN2486"/>
      <c r="CO2486"/>
      <c r="CP2486"/>
      <c r="CQ2486"/>
      <c r="CR2486"/>
      <c r="CS2486" s="1060"/>
      <c r="CT2486" s="1060"/>
      <c r="CU2486" s="1060"/>
      <c r="CV2486" s="1060"/>
      <c r="CW2486" s="1060"/>
      <c r="CX2486" s="1060"/>
    </row>
    <row r="2487" spans="35:102" ht="15" customHeight="1" x14ac:dyDescent="0.3">
      <c r="AI2487" s="1774">
        <v>48039663300</v>
      </c>
      <c r="AJ2487" s="1993" t="s">
        <v>1749</v>
      </c>
      <c r="AK2487" s="1993">
        <v>52188</v>
      </c>
      <c r="AL2487" s="1994" t="s">
        <v>1728</v>
      </c>
      <c r="AM2487" s="1994">
        <v>15.3</v>
      </c>
      <c r="AN2487" s="1993" t="s">
        <v>192</v>
      </c>
      <c r="BX2487"/>
      <c r="BY2487"/>
      <c r="BZ2487"/>
      <c r="CA2487"/>
      <c r="CB2487"/>
      <c r="CD2487" s="1060"/>
      <c r="CE2487" s="1286"/>
      <c r="CF2487" s="1060"/>
      <c r="CG2487" s="1060"/>
      <c r="CH2487" s="1060"/>
      <c r="CK2487" s="1645"/>
      <c r="CL2487" s="1645"/>
      <c r="CM2487" s="1645"/>
      <c r="CN2487"/>
      <c r="CO2487"/>
      <c r="CP2487"/>
      <c r="CQ2487"/>
      <c r="CR2487"/>
      <c r="CS2487" s="1060"/>
      <c r="CT2487" s="1060"/>
      <c r="CU2487" s="1060"/>
      <c r="CV2487" s="1060"/>
      <c r="CW2487" s="1060"/>
      <c r="CX2487" s="1060"/>
    </row>
    <row r="2488" spans="35:102" ht="15" customHeight="1" x14ac:dyDescent="0.3">
      <c r="AI2488" s="1996">
        <v>48039663400</v>
      </c>
      <c r="AJ2488" s="1997" t="s">
        <v>1749</v>
      </c>
      <c r="AK2488" s="1997">
        <v>72104</v>
      </c>
      <c r="AL2488" s="1998" t="s">
        <v>1727</v>
      </c>
      <c r="AM2488" s="1998">
        <v>11.9</v>
      </c>
      <c r="AN2488" s="1997" t="s">
        <v>192</v>
      </c>
      <c r="BX2488"/>
      <c r="BY2488"/>
      <c r="BZ2488"/>
      <c r="CA2488"/>
      <c r="CB2488"/>
      <c r="CD2488" s="1060"/>
      <c r="CE2488" s="1286"/>
      <c r="CF2488" s="1060"/>
      <c r="CG2488" s="1060"/>
      <c r="CH2488" s="1060"/>
      <c r="CK2488" s="1645"/>
      <c r="CL2488" s="1645"/>
      <c r="CM2488" s="1645"/>
      <c r="CN2488"/>
      <c r="CO2488"/>
      <c r="CP2488"/>
      <c r="CQ2488"/>
      <c r="CR2488"/>
      <c r="CS2488" s="1060"/>
      <c r="CT2488" s="1060"/>
      <c r="CU2488" s="1060"/>
      <c r="CV2488" s="1060"/>
      <c r="CW2488" s="1060"/>
      <c r="CX2488" s="1060"/>
    </row>
    <row r="2489" spans="35:102" ht="15" customHeight="1" x14ac:dyDescent="0.3">
      <c r="AI2489" s="1774">
        <v>48039663500</v>
      </c>
      <c r="AJ2489" s="1993" t="s">
        <v>1749</v>
      </c>
      <c r="AK2489" s="1993">
        <v>64951</v>
      </c>
      <c r="AL2489" s="1994" t="s">
        <v>1727</v>
      </c>
      <c r="AM2489" s="1994">
        <v>8.5</v>
      </c>
      <c r="AN2489" s="1993" t="s">
        <v>192</v>
      </c>
      <c r="BX2489"/>
      <c r="BY2489"/>
      <c r="BZ2489"/>
      <c r="CA2489"/>
      <c r="CB2489"/>
      <c r="CD2489" s="1060"/>
      <c r="CE2489" s="1286"/>
      <c r="CF2489" s="1060"/>
      <c r="CG2489" s="1060"/>
      <c r="CH2489" s="1060"/>
      <c r="CK2489" s="1645"/>
      <c r="CL2489" s="1645"/>
      <c r="CM2489" s="1645"/>
      <c r="CN2489"/>
      <c r="CO2489"/>
      <c r="CP2489"/>
      <c r="CQ2489"/>
      <c r="CR2489"/>
      <c r="CS2489" s="1060"/>
      <c r="CT2489" s="1060"/>
      <c r="CU2489" s="1060"/>
      <c r="CV2489" s="1060"/>
      <c r="CW2489" s="1060"/>
      <c r="CX2489" s="1060"/>
    </row>
    <row r="2490" spans="35:102" ht="15" customHeight="1" x14ac:dyDescent="0.3">
      <c r="AI2490" s="1996">
        <v>48039663600</v>
      </c>
      <c r="AJ2490" s="1997" t="s">
        <v>1749</v>
      </c>
      <c r="AK2490" s="1997">
        <v>109444</v>
      </c>
      <c r="AL2490" s="1998" t="s">
        <v>1729</v>
      </c>
      <c r="AM2490" s="1998">
        <v>2.7</v>
      </c>
      <c r="AN2490" s="1997" t="s">
        <v>192</v>
      </c>
      <c r="BX2490"/>
      <c r="BY2490"/>
      <c r="BZ2490"/>
      <c r="CA2490"/>
      <c r="CB2490"/>
      <c r="CD2490" s="1060"/>
      <c r="CE2490" s="1286"/>
      <c r="CF2490" s="1060"/>
      <c r="CG2490" s="1060"/>
      <c r="CH2490" s="1060"/>
      <c r="CK2490" s="1645"/>
      <c r="CL2490" s="1645"/>
      <c r="CM2490" s="1645"/>
      <c r="CN2490"/>
      <c r="CO2490"/>
      <c r="CP2490"/>
      <c r="CQ2490"/>
      <c r="CR2490"/>
      <c r="CS2490" s="1060"/>
      <c r="CT2490" s="1060"/>
      <c r="CU2490" s="1060"/>
      <c r="CV2490" s="1060"/>
      <c r="CW2490" s="1060"/>
      <c r="CX2490" s="1060"/>
    </row>
    <row r="2491" spans="35:102" ht="15" customHeight="1" x14ac:dyDescent="0.3">
      <c r="AI2491" s="1774">
        <v>48039663700</v>
      </c>
      <c r="AJ2491" s="1993" t="s">
        <v>1749</v>
      </c>
      <c r="AK2491" s="1993">
        <v>75385</v>
      </c>
      <c r="AL2491" s="1994" t="s">
        <v>1727</v>
      </c>
      <c r="AM2491" s="1994">
        <v>17</v>
      </c>
      <c r="AN2491" s="1993" t="s">
        <v>192</v>
      </c>
      <c r="BX2491"/>
      <c r="BY2491"/>
      <c r="BZ2491"/>
      <c r="CA2491"/>
      <c r="CB2491"/>
      <c r="CD2491" s="1060"/>
      <c r="CE2491" s="1286"/>
      <c r="CF2491" s="1060"/>
      <c r="CG2491" s="1060"/>
      <c r="CH2491" s="1060"/>
      <c r="CK2491" s="1645"/>
      <c r="CL2491" s="1645"/>
      <c r="CM2491" s="1645"/>
      <c r="CN2491"/>
      <c r="CO2491"/>
      <c r="CP2491"/>
      <c r="CQ2491"/>
      <c r="CR2491"/>
      <c r="CS2491" s="1060"/>
      <c r="CT2491" s="1060"/>
      <c r="CU2491" s="1060"/>
      <c r="CV2491" s="1060"/>
      <c r="CW2491" s="1060"/>
      <c r="CX2491" s="1060"/>
    </row>
    <row r="2492" spans="35:102" ht="15" customHeight="1" x14ac:dyDescent="0.3">
      <c r="AI2492" s="1996">
        <v>48039663800</v>
      </c>
      <c r="AJ2492" s="1997" t="s">
        <v>1749</v>
      </c>
      <c r="AK2492" s="1997">
        <v>53041</v>
      </c>
      <c r="AL2492" s="1998" t="s">
        <v>1728</v>
      </c>
      <c r="AM2492" s="1998">
        <v>19</v>
      </c>
      <c r="AN2492" s="1997" t="s">
        <v>192</v>
      </c>
      <c r="BX2492"/>
      <c r="BY2492"/>
      <c r="BZ2492"/>
      <c r="CA2492"/>
      <c r="CB2492"/>
      <c r="CD2492" s="1060"/>
      <c r="CE2492" s="1286"/>
      <c r="CF2492" s="1060"/>
      <c r="CG2492" s="1060"/>
      <c r="CH2492" s="1060"/>
      <c r="CK2492" s="1645"/>
      <c r="CL2492" s="1645"/>
      <c r="CM2492" s="1645"/>
      <c r="CN2492"/>
      <c r="CO2492"/>
      <c r="CP2492"/>
      <c r="CQ2492"/>
      <c r="CR2492"/>
      <c r="CS2492" s="1060"/>
      <c r="CT2492" s="1060"/>
      <c r="CU2492" s="1060"/>
      <c r="CV2492" s="1060"/>
      <c r="CW2492" s="1060"/>
      <c r="CX2492" s="1060"/>
    </row>
    <row r="2493" spans="35:102" ht="15" customHeight="1" x14ac:dyDescent="0.3">
      <c r="AI2493" s="1774">
        <v>48039663900</v>
      </c>
      <c r="AJ2493" s="1993" t="s">
        <v>1749</v>
      </c>
      <c r="AK2493" s="1993">
        <v>40575</v>
      </c>
      <c r="AL2493" s="1994" t="s">
        <v>1728</v>
      </c>
      <c r="AM2493" s="1994">
        <v>24.4</v>
      </c>
      <c r="AN2493" s="1993" t="s">
        <v>193</v>
      </c>
      <c r="BX2493"/>
      <c r="BY2493"/>
      <c r="BZ2493"/>
      <c r="CA2493"/>
      <c r="CB2493"/>
      <c r="CD2493" s="1060"/>
      <c r="CE2493" s="1286"/>
      <c r="CF2493" s="1060"/>
      <c r="CG2493" s="1060"/>
      <c r="CH2493" s="1060"/>
      <c r="CK2493" s="1645"/>
      <c r="CL2493" s="1645"/>
      <c r="CM2493" s="1645"/>
      <c r="CN2493"/>
      <c r="CO2493"/>
      <c r="CP2493"/>
      <c r="CQ2493"/>
      <c r="CR2493"/>
      <c r="CS2493" s="1060"/>
      <c r="CT2493" s="1060"/>
      <c r="CU2493" s="1060"/>
      <c r="CV2493" s="1060"/>
      <c r="CW2493" s="1060"/>
      <c r="CX2493" s="1060"/>
    </row>
    <row r="2494" spans="35:102" ht="15" customHeight="1" x14ac:dyDescent="0.3">
      <c r="AI2494" s="1996">
        <v>48039664000</v>
      </c>
      <c r="AJ2494" s="1997" t="s">
        <v>1749</v>
      </c>
      <c r="AK2494" s="1997">
        <v>64136</v>
      </c>
      <c r="AL2494" s="1998" t="s">
        <v>1727</v>
      </c>
      <c r="AM2494" s="1998">
        <v>16.399999999999999</v>
      </c>
      <c r="AN2494" s="1997" t="s">
        <v>192</v>
      </c>
      <c r="BX2494"/>
      <c r="BY2494"/>
      <c r="BZ2494"/>
      <c r="CA2494"/>
      <c r="CB2494"/>
      <c r="CD2494" s="1060"/>
      <c r="CE2494" s="1286"/>
      <c r="CF2494" s="1060"/>
      <c r="CG2494" s="1060"/>
      <c r="CH2494" s="1060"/>
      <c r="CK2494" s="1645"/>
      <c r="CL2494" s="1645"/>
      <c r="CM2494" s="1645"/>
      <c r="CN2494"/>
      <c r="CO2494"/>
      <c r="CP2494"/>
      <c r="CQ2494"/>
      <c r="CR2494"/>
      <c r="CS2494" s="1060"/>
      <c r="CT2494" s="1060"/>
      <c r="CU2494" s="1060"/>
      <c r="CV2494" s="1060"/>
      <c r="CW2494" s="1060"/>
      <c r="CX2494" s="1060"/>
    </row>
    <row r="2495" spans="35:102" ht="15" customHeight="1" x14ac:dyDescent="0.3">
      <c r="AI2495" s="1774">
        <v>48039664100</v>
      </c>
      <c r="AJ2495" s="1993" t="s">
        <v>1749</v>
      </c>
      <c r="AK2495" s="1993">
        <v>60407</v>
      </c>
      <c r="AL2495" s="1994" t="s">
        <v>1727</v>
      </c>
      <c r="AM2495" s="1994">
        <v>15.3</v>
      </c>
      <c r="AN2495" s="1993" t="s">
        <v>192</v>
      </c>
      <c r="BX2495"/>
      <c r="BY2495"/>
      <c r="BZ2495"/>
      <c r="CA2495"/>
      <c r="CB2495"/>
      <c r="CD2495" s="1060"/>
      <c r="CE2495" s="1286"/>
      <c r="CF2495" s="1060"/>
      <c r="CG2495" s="1060"/>
      <c r="CH2495" s="1060"/>
      <c r="CK2495" s="1645"/>
      <c r="CL2495" s="1645"/>
      <c r="CM2495" s="1645"/>
      <c r="CN2495"/>
      <c r="CO2495"/>
      <c r="CP2495"/>
      <c r="CQ2495"/>
      <c r="CR2495"/>
      <c r="CS2495" s="1060"/>
      <c r="CT2495" s="1060"/>
      <c r="CU2495" s="1060"/>
      <c r="CV2495" s="1060"/>
      <c r="CW2495" s="1060"/>
      <c r="CX2495" s="1060"/>
    </row>
    <row r="2496" spans="35:102" ht="15" customHeight="1" x14ac:dyDescent="0.3">
      <c r="AI2496" s="1996">
        <v>48039664200</v>
      </c>
      <c r="AJ2496" s="1997" t="s">
        <v>1749</v>
      </c>
      <c r="AK2496" s="1997">
        <v>44559</v>
      </c>
      <c r="AL2496" s="1998" t="s">
        <v>1728</v>
      </c>
      <c r="AM2496" s="1998">
        <v>20.3</v>
      </c>
      <c r="AN2496" s="1997" t="s">
        <v>193</v>
      </c>
      <c r="BX2496"/>
      <c r="BY2496"/>
      <c r="BZ2496"/>
      <c r="CA2496"/>
      <c r="CB2496"/>
      <c r="CD2496" s="1060"/>
      <c r="CE2496" s="1286"/>
      <c r="CF2496" s="1060"/>
      <c r="CG2496" s="1060"/>
      <c r="CH2496" s="1060"/>
      <c r="CK2496" s="1645"/>
      <c r="CL2496" s="1645"/>
      <c r="CM2496" s="1645"/>
      <c r="CN2496"/>
      <c r="CO2496"/>
      <c r="CP2496"/>
      <c r="CQ2496"/>
      <c r="CR2496"/>
      <c r="CS2496" s="1060"/>
      <c r="CT2496" s="1060"/>
      <c r="CU2496" s="1060"/>
      <c r="CV2496" s="1060"/>
      <c r="CW2496" s="1060"/>
      <c r="CX2496" s="1060"/>
    </row>
    <row r="2497" spans="35:102" ht="15" customHeight="1" x14ac:dyDescent="0.3">
      <c r="AI2497" s="1774">
        <v>48039664300</v>
      </c>
      <c r="AJ2497" s="1993" t="s">
        <v>1749</v>
      </c>
      <c r="AK2497" s="1993">
        <v>35188</v>
      </c>
      <c r="AL2497" s="1994" t="s">
        <v>1730</v>
      </c>
      <c r="AM2497" s="1994">
        <v>27.8</v>
      </c>
      <c r="AN2497" s="1993" t="s">
        <v>193</v>
      </c>
      <c r="BX2497"/>
      <c r="BY2497"/>
      <c r="BZ2497"/>
      <c r="CA2497"/>
      <c r="CB2497"/>
      <c r="CD2497" s="1060"/>
      <c r="CE2497" s="1286"/>
      <c r="CF2497" s="1060"/>
      <c r="CG2497" s="1060"/>
      <c r="CH2497" s="1060"/>
      <c r="CK2497" s="1645"/>
      <c r="CL2497" s="1645"/>
      <c r="CM2497" s="1645"/>
      <c r="CN2497"/>
      <c r="CO2497"/>
      <c r="CP2497"/>
      <c r="CQ2497"/>
      <c r="CR2497"/>
      <c r="CS2497" s="1060"/>
      <c r="CT2497" s="1060"/>
      <c r="CU2497" s="1060"/>
      <c r="CV2497" s="1060"/>
      <c r="CW2497" s="1060"/>
      <c r="CX2497" s="1060"/>
    </row>
    <row r="2498" spans="35:102" ht="15" customHeight="1" x14ac:dyDescent="0.3">
      <c r="AI2498" s="1996">
        <v>48039664400</v>
      </c>
      <c r="AJ2498" s="1997" t="s">
        <v>1749</v>
      </c>
      <c r="AK2498" s="1997">
        <v>48556</v>
      </c>
      <c r="AL2498" s="1998" t="s">
        <v>1728</v>
      </c>
      <c r="AM2498" s="1998">
        <v>20.2</v>
      </c>
      <c r="AN2498" s="1997" t="s">
        <v>193</v>
      </c>
      <c r="BX2498"/>
      <c r="BY2498"/>
      <c r="BZ2498"/>
      <c r="CA2498"/>
      <c r="CB2498"/>
      <c r="CD2498" s="1060"/>
      <c r="CE2498" s="1286"/>
      <c r="CF2498" s="1060"/>
      <c r="CG2498" s="1060"/>
      <c r="CH2498" s="1060"/>
      <c r="CK2498" s="1645"/>
      <c r="CL2498" s="1645"/>
      <c r="CM2498" s="1645"/>
      <c r="CN2498"/>
      <c r="CO2498"/>
      <c r="CP2498"/>
      <c r="CQ2498"/>
      <c r="CR2498"/>
      <c r="CS2498" s="1060"/>
      <c r="CT2498" s="1060"/>
      <c r="CU2498" s="1060"/>
      <c r="CV2498" s="1060"/>
      <c r="CW2498" s="1060"/>
      <c r="CX2498" s="1060"/>
    </row>
    <row r="2499" spans="35:102" ht="15" customHeight="1" x14ac:dyDescent="0.3">
      <c r="AI2499" s="1774">
        <v>48039664501</v>
      </c>
      <c r="AJ2499" s="1993" t="s">
        <v>1749</v>
      </c>
      <c r="AK2499" s="1993">
        <v>55846</v>
      </c>
      <c r="AL2499" s="1994" t="s">
        <v>1728</v>
      </c>
      <c r="AM2499" s="1994">
        <v>14.1</v>
      </c>
      <c r="AN2499" s="1993" t="s">
        <v>192</v>
      </c>
      <c r="BX2499"/>
      <c r="BY2499"/>
      <c r="BZ2499"/>
      <c r="CA2499"/>
      <c r="CB2499"/>
      <c r="CD2499" s="1060"/>
      <c r="CE2499" s="1286"/>
      <c r="CF2499" s="1060"/>
      <c r="CG2499" s="1060"/>
      <c r="CH2499" s="1060"/>
      <c r="CK2499" s="1645"/>
      <c r="CL2499" s="1645"/>
      <c r="CM2499" s="1645"/>
      <c r="CN2499"/>
      <c r="CO2499"/>
      <c r="CP2499"/>
      <c r="CQ2499"/>
      <c r="CR2499"/>
      <c r="CS2499" s="1060"/>
      <c r="CT2499" s="1060"/>
      <c r="CU2499" s="1060"/>
      <c r="CV2499" s="1060"/>
      <c r="CW2499" s="1060"/>
      <c r="CX2499" s="1060"/>
    </row>
    <row r="2500" spans="35:102" ht="15" customHeight="1" x14ac:dyDescent="0.3">
      <c r="AI2500" s="1996">
        <v>48039990000</v>
      </c>
      <c r="AJ2500" s="1997" t="s">
        <v>1749</v>
      </c>
      <c r="AK2500" s="1997" t="s">
        <v>1734</v>
      </c>
      <c r="AL2500" s="1998" t="s">
        <v>2183</v>
      </c>
      <c r="AM2500" s="1998" t="s">
        <v>1734</v>
      </c>
      <c r="AN2500" s="1997" t="s">
        <v>193</v>
      </c>
      <c r="BX2500"/>
      <c r="BY2500"/>
      <c r="BZ2500"/>
      <c r="CA2500"/>
      <c r="CB2500"/>
      <c r="CD2500" s="1060"/>
      <c r="CE2500" s="1286"/>
      <c r="CF2500" s="1060"/>
      <c r="CG2500" s="1060"/>
      <c r="CH2500" s="1060"/>
      <c r="CK2500" s="1645"/>
      <c r="CL2500" s="1645"/>
      <c r="CM2500" s="1645"/>
      <c r="CN2500"/>
      <c r="CO2500"/>
      <c r="CP2500"/>
      <c r="CQ2500"/>
      <c r="CR2500"/>
      <c r="CS2500" s="1060"/>
      <c r="CT2500" s="1060"/>
      <c r="CU2500" s="1060"/>
      <c r="CV2500" s="1060"/>
      <c r="CW2500" s="1060"/>
      <c r="CX2500" s="1060"/>
    </row>
    <row r="2501" spans="35:102" ht="15" customHeight="1" x14ac:dyDescent="0.3">
      <c r="AI2501" s="1774">
        <v>48071710100</v>
      </c>
      <c r="AJ2501" s="1993" t="s">
        <v>1765</v>
      </c>
      <c r="AK2501" s="1993">
        <v>86607</v>
      </c>
      <c r="AL2501" s="1994" t="s">
        <v>1729</v>
      </c>
      <c r="AM2501" s="1994">
        <v>9.6999999999999993</v>
      </c>
      <c r="AN2501" s="1993" t="s">
        <v>192</v>
      </c>
      <c r="BX2501"/>
      <c r="BY2501"/>
      <c r="BZ2501"/>
      <c r="CA2501"/>
      <c r="CB2501"/>
      <c r="CD2501" s="1060"/>
      <c r="CE2501" s="1286"/>
      <c r="CF2501" s="1060"/>
      <c r="CG2501" s="1060"/>
      <c r="CH2501" s="1060"/>
      <c r="CK2501" s="1645"/>
      <c r="CL2501" s="1645"/>
      <c r="CM2501" s="1645"/>
      <c r="CN2501"/>
      <c r="CO2501"/>
      <c r="CP2501"/>
      <c r="CQ2501"/>
      <c r="CR2501"/>
      <c r="CS2501" s="1060"/>
      <c r="CT2501" s="1060"/>
      <c r="CU2501" s="1060"/>
      <c r="CV2501" s="1060"/>
      <c r="CW2501" s="1060"/>
      <c r="CX2501" s="1060"/>
    </row>
    <row r="2502" spans="35:102" ht="15" customHeight="1" x14ac:dyDescent="0.3">
      <c r="AI2502" s="1996">
        <v>48071710200</v>
      </c>
      <c r="AJ2502" s="1997" t="s">
        <v>1765</v>
      </c>
      <c r="AK2502" s="1997">
        <v>94194</v>
      </c>
      <c r="AL2502" s="1998" t="s">
        <v>1729</v>
      </c>
      <c r="AM2502" s="1998">
        <v>11.7</v>
      </c>
      <c r="AN2502" s="1997" t="s">
        <v>192</v>
      </c>
      <c r="BX2502"/>
      <c r="BY2502"/>
      <c r="BZ2502"/>
      <c r="CA2502"/>
      <c r="CB2502"/>
      <c r="CD2502" s="1060"/>
      <c r="CE2502" s="1286"/>
      <c r="CF2502" s="1060"/>
      <c r="CG2502" s="1060"/>
      <c r="CH2502" s="1060"/>
      <c r="CK2502" s="1645"/>
      <c r="CL2502" s="1645"/>
      <c r="CM2502" s="1645"/>
      <c r="CN2502"/>
      <c r="CO2502"/>
      <c r="CP2502"/>
      <c r="CQ2502"/>
      <c r="CR2502"/>
      <c r="CS2502" s="1060"/>
      <c r="CT2502" s="1060"/>
      <c r="CU2502" s="1060"/>
      <c r="CV2502" s="1060"/>
      <c r="CW2502" s="1060"/>
      <c r="CX2502" s="1060"/>
    </row>
    <row r="2503" spans="35:102" ht="15" customHeight="1" x14ac:dyDescent="0.3">
      <c r="AI2503" s="1774">
        <v>48071710300</v>
      </c>
      <c r="AJ2503" s="1993" t="s">
        <v>1765</v>
      </c>
      <c r="AK2503" s="1993">
        <v>48929</v>
      </c>
      <c r="AL2503" s="1994" t="s">
        <v>1728</v>
      </c>
      <c r="AM2503" s="1994">
        <v>24</v>
      </c>
      <c r="AN2503" s="1993" t="s">
        <v>193</v>
      </c>
      <c r="BX2503"/>
      <c r="BY2503"/>
      <c r="BZ2503"/>
      <c r="CA2503"/>
      <c r="CB2503"/>
      <c r="CD2503" s="1060"/>
      <c r="CE2503" s="1286"/>
      <c r="CF2503" s="1060"/>
      <c r="CG2503" s="1060"/>
      <c r="CH2503" s="1060"/>
      <c r="CK2503" s="1645"/>
      <c r="CL2503" s="1645"/>
      <c r="CM2503" s="1645"/>
      <c r="CN2503"/>
      <c r="CO2503"/>
      <c r="CP2503"/>
      <c r="CQ2503"/>
      <c r="CR2503"/>
      <c r="CS2503" s="1060"/>
      <c r="CT2503" s="1060"/>
      <c r="CU2503" s="1060"/>
      <c r="CV2503" s="1060"/>
      <c r="CW2503" s="1060"/>
      <c r="CX2503" s="1060"/>
    </row>
    <row r="2504" spans="35:102" ht="15" customHeight="1" x14ac:dyDescent="0.3">
      <c r="AI2504" s="1996">
        <v>48071710401</v>
      </c>
      <c r="AJ2504" s="1997" t="s">
        <v>1765</v>
      </c>
      <c r="AK2504" s="1997">
        <v>45421</v>
      </c>
      <c r="AL2504" s="1998" t="s">
        <v>1728</v>
      </c>
      <c r="AM2504" s="1998">
        <v>13.1</v>
      </c>
      <c r="AN2504" s="1997" t="s">
        <v>192</v>
      </c>
      <c r="BX2504"/>
      <c r="BY2504"/>
      <c r="BZ2504"/>
      <c r="CA2504"/>
      <c r="CB2504"/>
      <c r="CD2504" s="1060"/>
      <c r="CE2504" s="1286"/>
      <c r="CF2504" s="1060"/>
      <c r="CG2504" s="1060"/>
      <c r="CH2504" s="1060"/>
      <c r="CK2504" s="1645"/>
      <c r="CL2504" s="1645"/>
      <c r="CM2504" s="1645"/>
      <c r="CN2504"/>
      <c r="CO2504"/>
      <c r="CP2504"/>
      <c r="CQ2504"/>
      <c r="CR2504"/>
      <c r="CS2504" s="1060"/>
      <c r="CT2504" s="1060"/>
      <c r="CU2504" s="1060"/>
      <c r="CV2504" s="1060"/>
      <c r="CW2504" s="1060"/>
      <c r="CX2504" s="1060"/>
    </row>
    <row r="2505" spans="35:102" ht="15" customHeight="1" x14ac:dyDescent="0.3">
      <c r="AI2505" s="1774">
        <v>48071710500</v>
      </c>
      <c r="AJ2505" s="1993" t="s">
        <v>1765</v>
      </c>
      <c r="AK2505" s="1993">
        <v>44583</v>
      </c>
      <c r="AL2505" s="1994" t="s">
        <v>1728</v>
      </c>
      <c r="AM2505" s="1994">
        <v>18</v>
      </c>
      <c r="AN2505" s="1993" t="s">
        <v>192</v>
      </c>
      <c r="BX2505"/>
      <c r="BY2505"/>
      <c r="BZ2505"/>
      <c r="CA2505"/>
      <c r="CB2505"/>
      <c r="CD2505" s="1060"/>
      <c r="CE2505" s="1286"/>
      <c r="CF2505" s="1060"/>
      <c r="CG2505" s="1060"/>
      <c r="CH2505" s="1060"/>
      <c r="CK2505" s="1645"/>
      <c r="CL2505" s="1645"/>
      <c r="CM2505" s="1645"/>
      <c r="CN2505"/>
      <c r="CO2505"/>
      <c r="CP2505"/>
      <c r="CQ2505"/>
      <c r="CR2505"/>
      <c r="CS2505" s="1060"/>
      <c r="CT2505" s="1060"/>
      <c r="CU2505" s="1060"/>
      <c r="CV2505" s="1060"/>
      <c r="CW2505" s="1060"/>
      <c r="CX2505" s="1060"/>
    </row>
    <row r="2506" spans="35:102" ht="15" customHeight="1" x14ac:dyDescent="0.3">
      <c r="AI2506" s="1996">
        <v>48071710600</v>
      </c>
      <c r="AJ2506" s="1997" t="s">
        <v>1765</v>
      </c>
      <c r="AK2506" s="1997" t="s">
        <v>1734</v>
      </c>
      <c r="AL2506" s="1998" t="s">
        <v>2183</v>
      </c>
      <c r="AM2506" s="1998" t="s">
        <v>1734</v>
      </c>
      <c r="AN2506" s="1997" t="s">
        <v>193</v>
      </c>
      <c r="BX2506"/>
      <c r="BY2506"/>
      <c r="BZ2506"/>
      <c r="CA2506"/>
      <c r="CB2506"/>
      <c r="CD2506" s="1060"/>
      <c r="CE2506" s="1286"/>
      <c r="CF2506" s="1060"/>
      <c r="CG2506" s="1060"/>
      <c r="CH2506" s="1060"/>
      <c r="CK2506" s="1645"/>
      <c r="CL2506" s="1645"/>
      <c r="CM2506" s="1645"/>
      <c r="CN2506"/>
      <c r="CO2506"/>
      <c r="CP2506"/>
      <c r="CQ2506"/>
      <c r="CR2506"/>
      <c r="CS2506" s="1060"/>
      <c r="CT2506" s="1060"/>
      <c r="CU2506" s="1060"/>
      <c r="CV2506" s="1060"/>
      <c r="CW2506" s="1060"/>
      <c r="CX2506" s="1060"/>
    </row>
    <row r="2507" spans="35:102" ht="15" customHeight="1" x14ac:dyDescent="0.3">
      <c r="AI2507" s="1774">
        <v>48071990000</v>
      </c>
      <c r="AJ2507" s="1993" t="s">
        <v>1765</v>
      </c>
      <c r="AK2507" s="1993" t="s">
        <v>1734</v>
      </c>
      <c r="AL2507" s="1994" t="s">
        <v>2183</v>
      </c>
      <c r="AM2507" s="1994" t="s">
        <v>1734</v>
      </c>
      <c r="AN2507" s="1993" t="s">
        <v>193</v>
      </c>
      <c r="BX2507"/>
      <c r="BY2507"/>
      <c r="BZ2507"/>
      <c r="CA2507"/>
      <c r="CB2507"/>
      <c r="CD2507" s="1060"/>
      <c r="CE2507" s="1286"/>
      <c r="CF2507" s="1060"/>
      <c r="CG2507" s="1060"/>
      <c r="CH2507" s="1060"/>
      <c r="CK2507" s="1645"/>
      <c r="CL2507" s="1645"/>
      <c r="CM2507" s="1645"/>
      <c r="CN2507"/>
      <c r="CO2507"/>
      <c r="CP2507"/>
      <c r="CQ2507"/>
      <c r="CR2507"/>
      <c r="CS2507" s="1060"/>
      <c r="CT2507" s="1060"/>
      <c r="CU2507" s="1060"/>
      <c r="CV2507" s="1060"/>
      <c r="CW2507" s="1060"/>
      <c r="CX2507" s="1060"/>
    </row>
    <row r="2508" spans="35:102" ht="15" customHeight="1" x14ac:dyDescent="0.3">
      <c r="AI2508" s="1996">
        <v>48089750100</v>
      </c>
      <c r="AJ2508" s="1997" t="s">
        <v>1774</v>
      </c>
      <c r="AK2508" s="1997">
        <v>45132</v>
      </c>
      <c r="AL2508" s="1998" t="s">
        <v>1728</v>
      </c>
      <c r="AM2508" s="1998">
        <v>17.899999999999999</v>
      </c>
      <c r="AN2508" s="1997" t="s">
        <v>192</v>
      </c>
      <c r="BX2508"/>
      <c r="BY2508"/>
      <c r="BZ2508"/>
      <c r="CA2508"/>
      <c r="CB2508"/>
      <c r="CD2508" s="1060"/>
      <c r="CE2508" s="1286"/>
      <c r="CF2508" s="1060"/>
      <c r="CG2508" s="1060"/>
      <c r="CH2508" s="1060"/>
      <c r="CK2508" s="1645"/>
      <c r="CL2508" s="1645"/>
      <c r="CM2508" s="1645"/>
      <c r="CN2508"/>
      <c r="CO2508"/>
      <c r="CP2508"/>
      <c r="CQ2508"/>
      <c r="CR2508"/>
      <c r="CS2508" s="1060"/>
      <c r="CT2508" s="1060"/>
      <c r="CU2508" s="1060"/>
      <c r="CV2508" s="1060"/>
      <c r="CW2508" s="1060"/>
      <c r="CX2508" s="1060"/>
    </row>
    <row r="2509" spans="35:102" ht="15" customHeight="1" x14ac:dyDescent="0.3">
      <c r="AI2509" s="1774">
        <v>48089750200</v>
      </c>
      <c r="AJ2509" s="1993" t="s">
        <v>1774</v>
      </c>
      <c r="AK2509" s="1993">
        <v>59083</v>
      </c>
      <c r="AL2509" s="1994" t="s">
        <v>1727</v>
      </c>
      <c r="AM2509" s="1994">
        <v>12.2</v>
      </c>
      <c r="AN2509" s="1993" t="s">
        <v>192</v>
      </c>
      <c r="BX2509"/>
      <c r="BY2509"/>
      <c r="BZ2509"/>
      <c r="CA2509"/>
      <c r="CB2509"/>
      <c r="CD2509" s="1060"/>
      <c r="CE2509" s="1286"/>
      <c r="CF2509" s="1060"/>
      <c r="CG2509" s="1060"/>
      <c r="CH2509" s="1060"/>
      <c r="CK2509" s="1645"/>
      <c r="CL2509" s="1645"/>
      <c r="CM2509" s="1645"/>
      <c r="CN2509"/>
      <c r="CO2509"/>
      <c r="CP2509"/>
      <c r="CQ2509"/>
      <c r="CR2509"/>
      <c r="CS2509" s="1060"/>
      <c r="CT2509" s="1060"/>
      <c r="CU2509" s="1060"/>
      <c r="CV2509" s="1060"/>
      <c r="CW2509" s="1060"/>
      <c r="CX2509" s="1060"/>
    </row>
    <row r="2510" spans="35:102" ht="15" customHeight="1" x14ac:dyDescent="0.3">
      <c r="AI2510" s="1996">
        <v>48089750300</v>
      </c>
      <c r="AJ2510" s="1997" t="s">
        <v>1774</v>
      </c>
      <c r="AK2510" s="1997">
        <v>58154</v>
      </c>
      <c r="AL2510" s="1998" t="s">
        <v>1727</v>
      </c>
      <c r="AM2510" s="1998">
        <v>11.5</v>
      </c>
      <c r="AN2510" s="1997" t="s">
        <v>192</v>
      </c>
      <c r="BX2510"/>
      <c r="BY2510"/>
      <c r="BZ2510"/>
      <c r="CA2510"/>
      <c r="CB2510"/>
      <c r="CD2510" s="1060"/>
      <c r="CE2510" s="1286"/>
      <c r="CF2510" s="1060"/>
      <c r="CG2510" s="1060"/>
      <c r="CH2510" s="1060"/>
      <c r="CK2510" s="1645"/>
      <c r="CL2510" s="1645"/>
      <c r="CM2510" s="1645"/>
      <c r="CN2510"/>
      <c r="CO2510"/>
      <c r="CP2510"/>
      <c r="CQ2510"/>
      <c r="CR2510"/>
      <c r="CS2510" s="1060"/>
      <c r="CT2510" s="1060"/>
      <c r="CU2510" s="1060"/>
      <c r="CV2510" s="1060"/>
      <c r="CW2510" s="1060"/>
      <c r="CX2510" s="1060"/>
    </row>
    <row r="2511" spans="35:102" ht="15" customHeight="1" x14ac:dyDescent="0.3">
      <c r="AI2511" s="1774">
        <v>48089750400</v>
      </c>
      <c r="AJ2511" s="1993" t="s">
        <v>1774</v>
      </c>
      <c r="AK2511" s="1993">
        <v>50527</v>
      </c>
      <c r="AL2511" s="1994" t="s">
        <v>1728</v>
      </c>
      <c r="AM2511" s="1994">
        <v>9.9</v>
      </c>
      <c r="AN2511" s="1993" t="s">
        <v>192</v>
      </c>
      <c r="BX2511"/>
      <c r="BY2511"/>
      <c r="BZ2511"/>
      <c r="CA2511"/>
      <c r="CB2511"/>
      <c r="CD2511" s="1060"/>
      <c r="CE2511" s="1286"/>
      <c r="CF2511" s="1060"/>
      <c r="CG2511" s="1060"/>
      <c r="CH2511" s="1060"/>
      <c r="CK2511" s="1645"/>
      <c r="CL2511" s="1645"/>
      <c r="CM2511" s="1645"/>
      <c r="CN2511"/>
      <c r="CO2511"/>
      <c r="CP2511"/>
      <c r="CQ2511"/>
      <c r="CR2511"/>
      <c r="CS2511" s="1060"/>
      <c r="CT2511" s="1060"/>
      <c r="CU2511" s="1060"/>
      <c r="CV2511" s="1060"/>
      <c r="CW2511" s="1060"/>
      <c r="CX2511" s="1060"/>
    </row>
    <row r="2512" spans="35:102" ht="15" customHeight="1" x14ac:dyDescent="0.3">
      <c r="AI2512" s="1996">
        <v>48089750500</v>
      </c>
      <c r="AJ2512" s="1997" t="s">
        <v>1774</v>
      </c>
      <c r="AK2512" s="1997">
        <v>48587</v>
      </c>
      <c r="AL2512" s="1998" t="s">
        <v>1728</v>
      </c>
      <c r="AM2512" s="1998">
        <v>7.5</v>
      </c>
      <c r="AN2512" s="1997" t="s">
        <v>192</v>
      </c>
      <c r="BX2512"/>
      <c r="BY2512"/>
      <c r="BZ2512"/>
      <c r="CA2512"/>
      <c r="CB2512"/>
      <c r="CD2512" s="1060"/>
      <c r="CE2512" s="1286"/>
      <c r="CF2512" s="1060"/>
      <c r="CG2512" s="1060"/>
      <c r="CH2512" s="1060"/>
      <c r="CK2512" s="1645"/>
      <c r="CL2512" s="1645"/>
      <c r="CM2512" s="1645"/>
      <c r="CN2512"/>
      <c r="CO2512"/>
      <c r="CP2512"/>
      <c r="CQ2512"/>
      <c r="CR2512"/>
      <c r="CS2512" s="1060"/>
      <c r="CT2512" s="1060"/>
      <c r="CU2512" s="1060"/>
      <c r="CV2512" s="1060"/>
      <c r="CW2512" s="1060"/>
      <c r="CX2512" s="1060"/>
    </row>
    <row r="2513" spans="35:102" ht="15" customHeight="1" x14ac:dyDescent="0.3">
      <c r="AI2513" s="1774">
        <v>48157670101</v>
      </c>
      <c r="AJ2513" s="1993" t="s">
        <v>1808</v>
      </c>
      <c r="AK2513" s="1993">
        <v>45794</v>
      </c>
      <c r="AL2513" s="1994" t="s">
        <v>1728</v>
      </c>
      <c r="AM2513" s="1994">
        <v>25.4</v>
      </c>
      <c r="AN2513" s="1993" t="s">
        <v>193</v>
      </c>
      <c r="BX2513"/>
      <c r="BY2513"/>
      <c r="BZ2513"/>
      <c r="CA2513"/>
      <c r="CB2513"/>
      <c r="CD2513" s="1060"/>
      <c r="CE2513" s="1286"/>
      <c r="CF2513" s="1060"/>
      <c r="CG2513" s="1060"/>
      <c r="CH2513" s="1060"/>
      <c r="CK2513" s="1645"/>
      <c r="CL2513" s="1645"/>
      <c r="CM2513" s="1645"/>
      <c r="CN2513"/>
      <c r="CO2513"/>
      <c r="CP2513"/>
      <c r="CQ2513"/>
      <c r="CR2513"/>
      <c r="CS2513" s="1060"/>
      <c r="CT2513" s="1060"/>
      <c r="CU2513" s="1060"/>
      <c r="CV2513" s="1060"/>
      <c r="CW2513" s="1060"/>
      <c r="CX2513" s="1060"/>
    </row>
    <row r="2514" spans="35:102" ht="15" customHeight="1" x14ac:dyDescent="0.3">
      <c r="AI2514" s="1996">
        <v>48157670102</v>
      </c>
      <c r="AJ2514" s="1997" t="s">
        <v>1808</v>
      </c>
      <c r="AK2514" s="1997">
        <v>51679</v>
      </c>
      <c r="AL2514" s="1998" t="s">
        <v>1728</v>
      </c>
      <c r="AM2514" s="1998">
        <v>25.1</v>
      </c>
      <c r="AN2514" s="1997" t="s">
        <v>193</v>
      </c>
      <c r="BX2514"/>
      <c r="BY2514"/>
      <c r="BZ2514"/>
      <c r="CA2514"/>
      <c r="CB2514"/>
      <c r="CD2514" s="1060"/>
      <c r="CE2514" s="1286"/>
      <c r="CF2514" s="1060"/>
      <c r="CG2514" s="1060"/>
      <c r="CH2514" s="1060"/>
      <c r="CK2514" s="1645"/>
      <c r="CL2514" s="1645"/>
      <c r="CM2514" s="1645"/>
      <c r="CN2514"/>
      <c r="CO2514"/>
      <c r="CP2514"/>
      <c r="CQ2514"/>
      <c r="CR2514"/>
      <c r="CS2514" s="1060"/>
      <c r="CT2514" s="1060"/>
      <c r="CU2514" s="1060"/>
      <c r="CV2514" s="1060"/>
      <c r="CW2514" s="1060"/>
      <c r="CX2514" s="1060"/>
    </row>
    <row r="2515" spans="35:102" ht="15" customHeight="1" x14ac:dyDescent="0.3">
      <c r="AI2515" s="1774">
        <v>48157670200</v>
      </c>
      <c r="AJ2515" s="1993" t="s">
        <v>1808</v>
      </c>
      <c r="AK2515" s="1993">
        <v>55181</v>
      </c>
      <c r="AL2515" s="1994" t="s">
        <v>1728</v>
      </c>
      <c r="AM2515" s="1994">
        <v>12.8</v>
      </c>
      <c r="AN2515" s="1993" t="s">
        <v>192</v>
      </c>
      <c r="BX2515"/>
      <c r="BY2515"/>
      <c r="BZ2515"/>
      <c r="CA2515"/>
      <c r="CB2515"/>
      <c r="CD2515" s="1060"/>
      <c r="CE2515" s="1286"/>
      <c r="CF2515" s="1060"/>
      <c r="CG2515" s="1060"/>
      <c r="CH2515" s="1060"/>
      <c r="CK2515" s="1645"/>
      <c r="CL2515" s="1645"/>
      <c r="CM2515" s="1645"/>
      <c r="CN2515"/>
      <c r="CO2515"/>
      <c r="CP2515"/>
      <c r="CQ2515"/>
      <c r="CR2515"/>
      <c r="CS2515" s="1060"/>
      <c r="CT2515" s="1060"/>
      <c r="CU2515" s="1060"/>
      <c r="CV2515" s="1060"/>
      <c r="CW2515" s="1060"/>
      <c r="CX2515" s="1060"/>
    </row>
    <row r="2516" spans="35:102" ht="15" customHeight="1" x14ac:dyDescent="0.3">
      <c r="AI2516" s="1996">
        <v>48157670300</v>
      </c>
      <c r="AJ2516" s="1997" t="s">
        <v>1808</v>
      </c>
      <c r="AK2516" s="1997">
        <v>56250</v>
      </c>
      <c r="AL2516" s="1998" t="s">
        <v>1727</v>
      </c>
      <c r="AM2516" s="1998">
        <v>17.8</v>
      </c>
      <c r="AN2516" s="1997" t="s">
        <v>192</v>
      </c>
      <c r="BX2516"/>
      <c r="BY2516"/>
      <c r="BZ2516"/>
      <c r="CA2516"/>
      <c r="CB2516"/>
      <c r="CD2516" s="1060"/>
      <c r="CE2516" s="1286"/>
      <c r="CF2516" s="1060"/>
      <c r="CG2516" s="1060"/>
      <c r="CH2516" s="1060"/>
      <c r="CK2516" s="1645"/>
      <c r="CL2516" s="1645"/>
      <c r="CM2516" s="1645"/>
      <c r="CN2516"/>
      <c r="CO2516"/>
      <c r="CP2516"/>
      <c r="CQ2516"/>
      <c r="CR2516"/>
      <c r="CS2516" s="1060"/>
      <c r="CT2516" s="1060"/>
      <c r="CU2516" s="1060"/>
      <c r="CV2516" s="1060"/>
      <c r="CW2516" s="1060"/>
      <c r="CX2516" s="1060"/>
    </row>
    <row r="2517" spans="35:102" ht="15" customHeight="1" x14ac:dyDescent="0.3">
      <c r="AI2517" s="1774">
        <v>48157670400</v>
      </c>
      <c r="AJ2517" s="1993" t="s">
        <v>1808</v>
      </c>
      <c r="AK2517" s="1993">
        <v>57500</v>
      </c>
      <c r="AL2517" s="1994" t="s">
        <v>1727</v>
      </c>
      <c r="AM2517" s="1994">
        <v>9.6999999999999993</v>
      </c>
      <c r="AN2517" s="1993" t="s">
        <v>192</v>
      </c>
      <c r="BX2517"/>
      <c r="BY2517"/>
      <c r="BZ2517"/>
      <c r="CA2517"/>
      <c r="CB2517"/>
      <c r="CD2517" s="1060"/>
      <c r="CE2517" s="1286"/>
      <c r="CF2517" s="1060"/>
      <c r="CG2517" s="1060"/>
      <c r="CH2517" s="1060"/>
      <c r="CK2517" s="1645"/>
      <c r="CL2517" s="1645"/>
      <c r="CM2517" s="1645"/>
      <c r="CN2517"/>
      <c r="CO2517"/>
      <c r="CP2517"/>
      <c r="CQ2517"/>
      <c r="CR2517"/>
      <c r="CS2517" s="1060"/>
      <c r="CT2517" s="1060"/>
      <c r="CU2517" s="1060"/>
      <c r="CV2517" s="1060"/>
      <c r="CW2517" s="1060"/>
      <c r="CX2517" s="1060"/>
    </row>
    <row r="2518" spans="35:102" ht="15" customHeight="1" x14ac:dyDescent="0.3">
      <c r="AI2518" s="1996">
        <v>48157670500</v>
      </c>
      <c r="AJ2518" s="1997" t="s">
        <v>1808</v>
      </c>
      <c r="AK2518" s="1997">
        <v>54137</v>
      </c>
      <c r="AL2518" s="1998" t="s">
        <v>1728</v>
      </c>
      <c r="AM2518" s="1998">
        <v>14.1</v>
      </c>
      <c r="AN2518" s="1997" t="s">
        <v>192</v>
      </c>
      <c r="BX2518"/>
      <c r="BY2518"/>
      <c r="BZ2518"/>
      <c r="CA2518"/>
      <c r="CB2518"/>
      <c r="CD2518" s="1060"/>
      <c r="CE2518" s="1286"/>
      <c r="CF2518" s="1060"/>
      <c r="CG2518" s="1060"/>
      <c r="CH2518" s="1060"/>
      <c r="CK2518" s="1645"/>
      <c r="CL2518" s="1645"/>
      <c r="CM2518" s="1645"/>
      <c r="CN2518"/>
      <c r="CO2518"/>
      <c r="CP2518"/>
      <c r="CQ2518"/>
      <c r="CR2518"/>
      <c r="CS2518" s="1060"/>
      <c r="CT2518" s="1060"/>
      <c r="CU2518" s="1060"/>
      <c r="CV2518" s="1060"/>
      <c r="CW2518" s="1060"/>
      <c r="CX2518" s="1060"/>
    </row>
    <row r="2519" spans="35:102" ht="15" customHeight="1" x14ac:dyDescent="0.3">
      <c r="AI2519" s="1774">
        <v>48157670601</v>
      </c>
      <c r="AJ2519" s="1993" t="s">
        <v>1808</v>
      </c>
      <c r="AK2519" s="1993">
        <v>74385</v>
      </c>
      <c r="AL2519" s="1994" t="s">
        <v>1727</v>
      </c>
      <c r="AM2519" s="1994">
        <v>6.1</v>
      </c>
      <c r="AN2519" s="1993" t="s">
        <v>192</v>
      </c>
      <c r="BX2519"/>
      <c r="BY2519"/>
      <c r="BZ2519"/>
      <c r="CA2519"/>
      <c r="CB2519"/>
      <c r="CD2519" s="1060"/>
      <c r="CE2519" s="1286"/>
      <c r="CF2519" s="1060"/>
      <c r="CG2519" s="1060"/>
      <c r="CH2519" s="1060"/>
      <c r="CK2519" s="1645"/>
      <c r="CL2519" s="1645"/>
      <c r="CM2519" s="1645"/>
      <c r="CN2519"/>
      <c r="CO2519"/>
      <c r="CP2519"/>
      <c r="CQ2519"/>
      <c r="CR2519"/>
      <c r="CS2519" s="1060"/>
      <c r="CT2519" s="1060"/>
      <c r="CU2519" s="1060"/>
      <c r="CV2519" s="1060"/>
      <c r="CW2519" s="1060"/>
      <c r="CX2519" s="1060"/>
    </row>
    <row r="2520" spans="35:102" ht="15" customHeight="1" x14ac:dyDescent="0.3">
      <c r="AI2520" s="1996">
        <v>48157670602</v>
      </c>
      <c r="AJ2520" s="1997" t="s">
        <v>1808</v>
      </c>
      <c r="AK2520" s="1997">
        <v>55263</v>
      </c>
      <c r="AL2520" s="1998" t="s">
        <v>1728</v>
      </c>
      <c r="AM2520" s="1998">
        <v>12.8</v>
      </c>
      <c r="AN2520" s="1997" t="s">
        <v>192</v>
      </c>
      <c r="BX2520"/>
      <c r="BY2520"/>
      <c r="BZ2520"/>
      <c r="CA2520"/>
      <c r="CB2520"/>
      <c r="CD2520" s="1060"/>
      <c r="CE2520" s="1286"/>
      <c r="CF2520" s="1060"/>
      <c r="CG2520" s="1060"/>
      <c r="CH2520" s="1060"/>
      <c r="CK2520" s="1645"/>
      <c r="CL2520" s="1645"/>
      <c r="CM2520" s="1645"/>
      <c r="CN2520"/>
      <c r="CO2520"/>
      <c r="CP2520"/>
      <c r="CQ2520"/>
      <c r="CR2520"/>
      <c r="CS2520" s="1060"/>
      <c r="CT2520" s="1060"/>
      <c r="CU2520" s="1060"/>
      <c r="CV2520" s="1060"/>
      <c r="CW2520" s="1060"/>
      <c r="CX2520" s="1060"/>
    </row>
    <row r="2521" spans="35:102" ht="15" customHeight="1" x14ac:dyDescent="0.3">
      <c r="AI2521" s="1774">
        <v>48157670700</v>
      </c>
      <c r="AJ2521" s="1993" t="s">
        <v>1808</v>
      </c>
      <c r="AK2521" s="1993">
        <v>105677</v>
      </c>
      <c r="AL2521" s="1994" t="s">
        <v>1729</v>
      </c>
      <c r="AM2521" s="1994">
        <v>6.5</v>
      </c>
      <c r="AN2521" s="1993" t="s">
        <v>192</v>
      </c>
      <c r="BX2521"/>
      <c r="BY2521"/>
      <c r="BZ2521"/>
      <c r="CA2521"/>
      <c r="CB2521"/>
      <c r="CD2521" s="1060"/>
      <c r="CE2521" s="1286"/>
      <c r="CF2521" s="1060"/>
      <c r="CG2521" s="1060"/>
      <c r="CH2521" s="1060"/>
      <c r="CK2521" s="1645"/>
      <c r="CL2521" s="1645"/>
      <c r="CM2521" s="1645"/>
      <c r="CN2521"/>
      <c r="CO2521"/>
      <c r="CP2521"/>
      <c r="CQ2521"/>
      <c r="CR2521"/>
      <c r="CS2521" s="1060"/>
      <c r="CT2521" s="1060"/>
      <c r="CU2521" s="1060"/>
      <c r="CV2521" s="1060"/>
      <c r="CW2521" s="1060"/>
      <c r="CX2521" s="1060"/>
    </row>
    <row r="2522" spans="35:102" ht="15" customHeight="1" x14ac:dyDescent="0.3">
      <c r="AI2522" s="1996">
        <v>48157670800</v>
      </c>
      <c r="AJ2522" s="1997" t="s">
        <v>1808</v>
      </c>
      <c r="AK2522" s="1997">
        <v>64605</v>
      </c>
      <c r="AL2522" s="1998" t="s">
        <v>1727</v>
      </c>
      <c r="AM2522" s="1998">
        <v>13.7</v>
      </c>
      <c r="AN2522" s="1997" t="s">
        <v>192</v>
      </c>
      <c r="BX2522"/>
      <c r="BY2522"/>
      <c r="BZ2522"/>
      <c r="CA2522"/>
      <c r="CB2522"/>
      <c r="CD2522" s="1060"/>
      <c r="CE2522" s="1286"/>
      <c r="CF2522" s="1060"/>
      <c r="CG2522" s="1060"/>
      <c r="CH2522" s="1060"/>
      <c r="CK2522" s="1645"/>
      <c r="CL2522" s="1645"/>
      <c r="CM2522" s="1645"/>
      <c r="CN2522"/>
      <c r="CO2522"/>
      <c r="CP2522"/>
      <c r="CQ2522"/>
      <c r="CR2522"/>
      <c r="CS2522" s="1060"/>
      <c r="CT2522" s="1060"/>
      <c r="CU2522" s="1060"/>
      <c r="CV2522" s="1060"/>
      <c r="CW2522" s="1060"/>
      <c r="CX2522" s="1060"/>
    </row>
    <row r="2523" spans="35:102" ht="15" customHeight="1" x14ac:dyDescent="0.3">
      <c r="AI2523" s="1774">
        <v>48157670901</v>
      </c>
      <c r="AJ2523" s="1993" t="s">
        <v>1808</v>
      </c>
      <c r="AK2523" s="1993">
        <v>112356</v>
      </c>
      <c r="AL2523" s="1994" t="s">
        <v>1729</v>
      </c>
      <c r="AM2523" s="1994">
        <v>0.9</v>
      </c>
      <c r="AN2523" s="1993" t="s">
        <v>192</v>
      </c>
      <c r="BX2523"/>
      <c r="BY2523"/>
      <c r="BZ2523"/>
      <c r="CA2523"/>
      <c r="CB2523"/>
      <c r="CD2523" s="1060"/>
      <c r="CE2523" s="1286"/>
      <c r="CF2523" s="1060"/>
      <c r="CG2523" s="1060"/>
      <c r="CH2523" s="1060"/>
      <c r="CK2523" s="1645"/>
      <c r="CL2523" s="1645"/>
      <c r="CM2523" s="1645"/>
      <c r="CN2523"/>
      <c r="CO2523"/>
      <c r="CP2523"/>
      <c r="CQ2523"/>
      <c r="CR2523"/>
      <c r="CS2523" s="1060"/>
      <c r="CT2523" s="1060"/>
      <c r="CU2523" s="1060"/>
      <c r="CV2523" s="1060"/>
      <c r="CW2523" s="1060"/>
      <c r="CX2523" s="1060"/>
    </row>
    <row r="2524" spans="35:102" ht="15" customHeight="1" x14ac:dyDescent="0.3">
      <c r="AI2524" s="1996">
        <v>48157670902</v>
      </c>
      <c r="AJ2524" s="1997" t="s">
        <v>1808</v>
      </c>
      <c r="AK2524" s="1997">
        <v>71319</v>
      </c>
      <c r="AL2524" s="1998" t="s">
        <v>1727</v>
      </c>
      <c r="AM2524" s="1998">
        <v>11.4</v>
      </c>
      <c r="AN2524" s="1997" t="s">
        <v>192</v>
      </c>
      <c r="BX2524"/>
      <c r="BY2524"/>
      <c r="BZ2524"/>
      <c r="CA2524"/>
      <c r="CB2524"/>
      <c r="CD2524" s="1060"/>
      <c r="CE2524" s="1286"/>
      <c r="CF2524" s="1060"/>
      <c r="CG2524" s="1060"/>
      <c r="CH2524" s="1060"/>
      <c r="CK2524" s="1645"/>
      <c r="CL2524" s="1645"/>
      <c r="CM2524" s="1645"/>
      <c r="CN2524"/>
      <c r="CO2524"/>
      <c r="CP2524"/>
      <c r="CQ2524"/>
      <c r="CR2524"/>
      <c r="CS2524" s="1060"/>
      <c r="CT2524" s="1060"/>
      <c r="CU2524" s="1060"/>
      <c r="CV2524" s="1060"/>
      <c r="CW2524" s="1060"/>
      <c r="CX2524" s="1060"/>
    </row>
    <row r="2525" spans="35:102" ht="15" customHeight="1" x14ac:dyDescent="0.3">
      <c r="AI2525" s="1774">
        <v>48157671001</v>
      </c>
      <c r="AJ2525" s="1993" t="s">
        <v>1808</v>
      </c>
      <c r="AK2525" s="1993">
        <v>88613</v>
      </c>
      <c r="AL2525" s="1994" t="s">
        <v>1729</v>
      </c>
      <c r="AM2525" s="1994">
        <v>3.9</v>
      </c>
      <c r="AN2525" s="1993" t="s">
        <v>192</v>
      </c>
      <c r="BX2525"/>
      <c r="BY2525"/>
      <c r="BZ2525"/>
      <c r="CA2525"/>
      <c r="CB2525"/>
      <c r="CD2525" s="1060"/>
      <c r="CE2525" s="1286"/>
      <c r="CF2525" s="1060"/>
      <c r="CG2525" s="1060"/>
      <c r="CH2525" s="1060"/>
      <c r="CK2525" s="1645"/>
      <c r="CL2525" s="1645"/>
      <c r="CM2525" s="1645"/>
      <c r="CN2525"/>
      <c r="CO2525"/>
      <c r="CP2525"/>
      <c r="CQ2525"/>
      <c r="CR2525"/>
      <c r="CS2525" s="1060"/>
      <c r="CT2525" s="1060"/>
      <c r="CU2525" s="1060"/>
      <c r="CV2525" s="1060"/>
      <c r="CW2525" s="1060"/>
      <c r="CX2525" s="1060"/>
    </row>
    <row r="2526" spans="35:102" ht="15" customHeight="1" x14ac:dyDescent="0.3">
      <c r="AI2526" s="1996">
        <v>48157671002</v>
      </c>
      <c r="AJ2526" s="1997" t="s">
        <v>1808</v>
      </c>
      <c r="AK2526" s="1997">
        <v>68625</v>
      </c>
      <c r="AL2526" s="1998" t="s">
        <v>1727</v>
      </c>
      <c r="AM2526" s="1998">
        <v>11.1</v>
      </c>
      <c r="AN2526" s="1997" t="s">
        <v>192</v>
      </c>
      <c r="BX2526"/>
      <c r="BY2526"/>
      <c r="BZ2526"/>
      <c r="CA2526"/>
      <c r="CB2526"/>
      <c r="CD2526" s="1060"/>
      <c r="CE2526" s="1286"/>
      <c r="CF2526" s="1060"/>
      <c r="CG2526" s="1060"/>
      <c r="CH2526" s="1060"/>
      <c r="CK2526" s="1645"/>
      <c r="CL2526" s="1645"/>
      <c r="CM2526" s="1645"/>
      <c r="CN2526"/>
      <c r="CO2526"/>
      <c r="CP2526"/>
      <c r="CQ2526"/>
      <c r="CR2526"/>
      <c r="CS2526" s="1060"/>
      <c r="CT2526" s="1060"/>
      <c r="CU2526" s="1060"/>
      <c r="CV2526" s="1060"/>
      <c r="CW2526" s="1060"/>
      <c r="CX2526" s="1060"/>
    </row>
    <row r="2527" spans="35:102" ht="15" customHeight="1" x14ac:dyDescent="0.3">
      <c r="AI2527" s="1774">
        <v>48157671100</v>
      </c>
      <c r="AJ2527" s="1993" t="s">
        <v>1808</v>
      </c>
      <c r="AK2527" s="1993">
        <v>63743</v>
      </c>
      <c r="AL2527" s="1994" t="s">
        <v>1727</v>
      </c>
      <c r="AM2527" s="1994">
        <v>19</v>
      </c>
      <c r="AN2527" s="1993" t="s">
        <v>192</v>
      </c>
      <c r="BX2527"/>
      <c r="BY2527"/>
      <c r="BZ2527"/>
      <c r="CA2527"/>
      <c r="CB2527"/>
      <c r="CD2527" s="1060"/>
      <c r="CE2527" s="1286"/>
      <c r="CF2527" s="1060"/>
      <c r="CG2527" s="1060"/>
      <c r="CH2527" s="1060"/>
      <c r="CK2527" s="1645"/>
      <c r="CL2527" s="1645"/>
      <c r="CM2527" s="1645"/>
      <c r="CN2527"/>
      <c r="CO2527"/>
      <c r="CP2527"/>
      <c r="CQ2527"/>
      <c r="CR2527"/>
      <c r="CS2527" s="1060"/>
      <c r="CT2527" s="1060"/>
      <c r="CU2527" s="1060"/>
      <c r="CV2527" s="1060"/>
      <c r="CW2527" s="1060"/>
      <c r="CX2527" s="1060"/>
    </row>
    <row r="2528" spans="35:102" ht="15" customHeight="1" x14ac:dyDescent="0.3">
      <c r="AI2528" s="1996">
        <v>48157671200</v>
      </c>
      <c r="AJ2528" s="1997" t="s">
        <v>1808</v>
      </c>
      <c r="AK2528" s="1997">
        <v>67031</v>
      </c>
      <c r="AL2528" s="1998" t="s">
        <v>1727</v>
      </c>
      <c r="AM2528" s="1998">
        <v>8.9</v>
      </c>
      <c r="AN2528" s="1997" t="s">
        <v>192</v>
      </c>
      <c r="BX2528"/>
      <c r="BY2528"/>
      <c r="BZ2528"/>
      <c r="CA2528"/>
      <c r="CB2528"/>
      <c r="CD2528" s="1060"/>
      <c r="CE2528" s="1286"/>
      <c r="CF2528" s="1060"/>
      <c r="CG2528" s="1060"/>
      <c r="CH2528" s="1060"/>
      <c r="CK2528" s="1645"/>
      <c r="CL2528" s="1645"/>
      <c r="CM2528" s="1645"/>
      <c r="CN2528"/>
      <c r="CO2528"/>
      <c r="CP2528"/>
      <c r="CQ2528"/>
      <c r="CR2528"/>
      <c r="CS2528" s="1060"/>
      <c r="CT2528" s="1060"/>
      <c r="CU2528" s="1060"/>
      <c r="CV2528" s="1060"/>
      <c r="CW2528" s="1060"/>
      <c r="CX2528" s="1060"/>
    </row>
    <row r="2529" spans="35:102" ht="15" customHeight="1" x14ac:dyDescent="0.3">
      <c r="AI2529" s="1774">
        <v>48157671300</v>
      </c>
      <c r="AJ2529" s="1993" t="s">
        <v>1808</v>
      </c>
      <c r="AK2529" s="1993">
        <v>59000</v>
      </c>
      <c r="AL2529" s="1994" t="s">
        <v>1727</v>
      </c>
      <c r="AM2529" s="1994">
        <v>17.8</v>
      </c>
      <c r="AN2529" s="1993" t="s">
        <v>192</v>
      </c>
      <c r="BX2529"/>
      <c r="BY2529"/>
      <c r="BZ2529"/>
      <c r="CA2529"/>
      <c r="CB2529"/>
      <c r="CD2529" s="1060"/>
      <c r="CE2529" s="1286"/>
      <c r="CF2529" s="1060"/>
      <c r="CG2529" s="1060"/>
      <c r="CH2529" s="1060"/>
      <c r="CK2529" s="1645"/>
      <c r="CL2529" s="1645"/>
      <c r="CM2529" s="1645"/>
      <c r="CN2529"/>
      <c r="CO2529"/>
      <c r="CP2529"/>
      <c r="CQ2529"/>
      <c r="CR2529"/>
      <c r="CS2529" s="1060"/>
      <c r="CT2529" s="1060"/>
      <c r="CU2529" s="1060"/>
      <c r="CV2529" s="1060"/>
      <c r="CW2529" s="1060"/>
      <c r="CX2529" s="1060"/>
    </row>
    <row r="2530" spans="35:102" ht="15" customHeight="1" x14ac:dyDescent="0.3">
      <c r="AI2530" s="1996">
        <v>48157671400</v>
      </c>
      <c r="AJ2530" s="1997" t="s">
        <v>1808</v>
      </c>
      <c r="AK2530" s="1997">
        <v>63067</v>
      </c>
      <c r="AL2530" s="1998" t="s">
        <v>1727</v>
      </c>
      <c r="AM2530" s="1998">
        <v>15.8</v>
      </c>
      <c r="AN2530" s="1997" t="s">
        <v>192</v>
      </c>
      <c r="BX2530"/>
      <c r="BY2530"/>
      <c r="BZ2530"/>
      <c r="CA2530"/>
      <c r="CB2530"/>
      <c r="CD2530" s="1060"/>
      <c r="CE2530" s="1286"/>
      <c r="CF2530" s="1060"/>
      <c r="CG2530" s="1060"/>
      <c r="CH2530" s="1060"/>
      <c r="CK2530" s="1645"/>
      <c r="CL2530" s="1645"/>
      <c r="CM2530" s="1645"/>
      <c r="CN2530"/>
      <c r="CO2530"/>
      <c r="CP2530"/>
      <c r="CQ2530"/>
      <c r="CR2530"/>
      <c r="CS2530" s="1060"/>
      <c r="CT2530" s="1060"/>
      <c r="CU2530" s="1060"/>
      <c r="CV2530" s="1060"/>
      <c r="CW2530" s="1060"/>
      <c r="CX2530" s="1060"/>
    </row>
    <row r="2531" spans="35:102" ht="15" customHeight="1" x14ac:dyDescent="0.3">
      <c r="AI2531" s="1774">
        <v>48157671501</v>
      </c>
      <c r="AJ2531" s="1993" t="s">
        <v>1808</v>
      </c>
      <c r="AK2531" s="1993">
        <v>114489</v>
      </c>
      <c r="AL2531" s="1994" t="s">
        <v>1729</v>
      </c>
      <c r="AM2531" s="1994">
        <v>4.5</v>
      </c>
      <c r="AN2531" s="1993" t="s">
        <v>192</v>
      </c>
      <c r="BX2531"/>
      <c r="BY2531"/>
      <c r="BZ2531"/>
      <c r="CA2531"/>
      <c r="CB2531"/>
      <c r="CD2531" s="1060"/>
      <c r="CE2531" s="1286"/>
      <c r="CF2531" s="1060"/>
      <c r="CG2531" s="1060"/>
      <c r="CH2531" s="1060"/>
      <c r="CK2531" s="1645"/>
      <c r="CL2531" s="1645"/>
      <c r="CM2531" s="1645"/>
      <c r="CN2531"/>
      <c r="CO2531"/>
      <c r="CP2531"/>
      <c r="CQ2531"/>
      <c r="CR2531"/>
      <c r="CS2531" s="1060"/>
      <c r="CT2531" s="1060"/>
      <c r="CU2531" s="1060"/>
      <c r="CV2531" s="1060"/>
      <c r="CW2531" s="1060"/>
      <c r="CX2531" s="1060"/>
    </row>
    <row r="2532" spans="35:102" ht="15" customHeight="1" x14ac:dyDescent="0.3">
      <c r="AI2532" s="1996">
        <v>48157671502</v>
      </c>
      <c r="AJ2532" s="1997" t="s">
        <v>1808</v>
      </c>
      <c r="AK2532" s="1997">
        <v>112875</v>
      </c>
      <c r="AL2532" s="1998" t="s">
        <v>1729</v>
      </c>
      <c r="AM2532" s="1998">
        <v>3.5</v>
      </c>
      <c r="AN2532" s="1997" t="s">
        <v>192</v>
      </c>
      <c r="BX2532"/>
      <c r="BY2532"/>
      <c r="BZ2532"/>
      <c r="CA2532"/>
      <c r="CB2532"/>
      <c r="CD2532" s="1060"/>
      <c r="CE2532" s="1286"/>
      <c r="CF2532" s="1060"/>
      <c r="CG2532" s="1060"/>
      <c r="CH2532" s="1060"/>
      <c r="CK2532" s="1645"/>
      <c r="CL2532" s="1645"/>
      <c r="CM2532" s="1645"/>
      <c r="CN2532"/>
      <c r="CO2532"/>
      <c r="CP2532"/>
      <c r="CQ2532"/>
      <c r="CR2532"/>
      <c r="CS2532" s="1060"/>
      <c r="CT2532" s="1060"/>
      <c r="CU2532" s="1060"/>
      <c r="CV2532" s="1060"/>
      <c r="CW2532" s="1060"/>
      <c r="CX2532" s="1060"/>
    </row>
    <row r="2533" spans="35:102" ht="15" customHeight="1" x14ac:dyDescent="0.3">
      <c r="AI2533" s="1774">
        <v>48157671601</v>
      </c>
      <c r="AJ2533" s="1993" t="s">
        <v>1808</v>
      </c>
      <c r="AK2533" s="1993">
        <v>81094</v>
      </c>
      <c r="AL2533" s="1994" t="s">
        <v>1729</v>
      </c>
      <c r="AM2533" s="1994">
        <v>2.8</v>
      </c>
      <c r="AN2533" s="1993" t="s">
        <v>192</v>
      </c>
      <c r="BX2533"/>
      <c r="BY2533"/>
      <c r="BZ2533"/>
      <c r="CA2533"/>
      <c r="CB2533"/>
      <c r="CD2533" s="1060"/>
      <c r="CE2533" s="1286"/>
      <c r="CF2533" s="1060"/>
      <c r="CG2533" s="1060"/>
      <c r="CH2533" s="1060"/>
      <c r="CK2533" s="1645"/>
      <c r="CL2533" s="1645"/>
      <c r="CM2533" s="1645"/>
      <c r="CN2533"/>
      <c r="CO2533"/>
      <c r="CP2533"/>
      <c r="CQ2533"/>
      <c r="CR2533"/>
      <c r="CS2533" s="1060"/>
      <c r="CT2533" s="1060"/>
      <c r="CU2533" s="1060"/>
      <c r="CV2533" s="1060"/>
      <c r="CW2533" s="1060"/>
      <c r="CX2533" s="1060"/>
    </row>
    <row r="2534" spans="35:102" ht="15" customHeight="1" x14ac:dyDescent="0.3">
      <c r="AI2534" s="1996">
        <v>48157671602</v>
      </c>
      <c r="AJ2534" s="1997" t="s">
        <v>1808</v>
      </c>
      <c r="AK2534" s="1997">
        <v>106442</v>
      </c>
      <c r="AL2534" s="1998" t="s">
        <v>1729</v>
      </c>
      <c r="AM2534" s="1998">
        <v>3.7</v>
      </c>
      <c r="AN2534" s="1997" t="s">
        <v>192</v>
      </c>
      <c r="BX2534"/>
      <c r="BY2534"/>
      <c r="BZ2534"/>
      <c r="CA2534"/>
      <c r="CB2534"/>
      <c r="CD2534" s="1060"/>
      <c r="CE2534" s="1286"/>
      <c r="CF2534" s="1060"/>
      <c r="CG2534" s="1060"/>
      <c r="CH2534" s="1060"/>
      <c r="CK2534" s="1645"/>
      <c r="CL2534" s="1645"/>
      <c r="CM2534" s="1645"/>
      <c r="CN2534"/>
      <c r="CO2534"/>
      <c r="CP2534"/>
      <c r="CQ2534"/>
      <c r="CR2534"/>
      <c r="CS2534" s="1060"/>
      <c r="CT2534" s="1060"/>
      <c r="CU2534" s="1060"/>
      <c r="CV2534" s="1060"/>
      <c r="CW2534" s="1060"/>
      <c r="CX2534" s="1060"/>
    </row>
    <row r="2535" spans="35:102" ht="15" customHeight="1" x14ac:dyDescent="0.3">
      <c r="AI2535" s="1774">
        <v>48157671700</v>
      </c>
      <c r="AJ2535" s="1993" t="s">
        <v>1808</v>
      </c>
      <c r="AK2535" s="1993">
        <v>129896</v>
      </c>
      <c r="AL2535" s="1994" t="s">
        <v>1729</v>
      </c>
      <c r="AM2535" s="1994">
        <v>10.9</v>
      </c>
      <c r="AN2535" s="1993" t="s">
        <v>192</v>
      </c>
      <c r="BX2535"/>
      <c r="BY2535"/>
      <c r="BZ2535"/>
      <c r="CA2535"/>
      <c r="CB2535"/>
      <c r="CD2535" s="1060"/>
      <c r="CE2535" s="1286"/>
      <c r="CF2535" s="1060"/>
      <c r="CG2535" s="1060"/>
      <c r="CH2535" s="1060"/>
      <c r="CK2535" s="1645"/>
      <c r="CL2535" s="1645"/>
      <c r="CM2535" s="1645"/>
      <c r="CN2535"/>
      <c r="CO2535"/>
      <c r="CP2535"/>
      <c r="CQ2535"/>
      <c r="CR2535"/>
      <c r="CS2535" s="1060"/>
      <c r="CT2535" s="1060"/>
      <c r="CU2535" s="1060"/>
      <c r="CV2535" s="1060"/>
      <c r="CW2535" s="1060"/>
      <c r="CX2535" s="1060"/>
    </row>
    <row r="2536" spans="35:102" ht="15" customHeight="1" x14ac:dyDescent="0.3">
      <c r="AI2536" s="1996">
        <v>48157671800</v>
      </c>
      <c r="AJ2536" s="1997" t="s">
        <v>1808</v>
      </c>
      <c r="AK2536" s="1997">
        <v>54167</v>
      </c>
      <c r="AL2536" s="1998" t="s">
        <v>1728</v>
      </c>
      <c r="AM2536" s="1998">
        <v>5.9</v>
      </c>
      <c r="AN2536" s="1997" t="s">
        <v>192</v>
      </c>
      <c r="BX2536"/>
      <c r="BY2536"/>
      <c r="BZ2536"/>
      <c r="CA2536"/>
      <c r="CB2536"/>
      <c r="CD2536" s="1060"/>
      <c r="CE2536" s="1286"/>
      <c r="CF2536" s="1060"/>
      <c r="CG2536" s="1060"/>
      <c r="CH2536" s="1060"/>
      <c r="CK2536" s="1645"/>
      <c r="CL2536" s="1645"/>
      <c r="CM2536" s="1645"/>
      <c r="CN2536"/>
      <c r="CO2536"/>
      <c r="CP2536"/>
      <c r="CQ2536"/>
      <c r="CR2536"/>
      <c r="CS2536" s="1060"/>
      <c r="CT2536" s="1060"/>
      <c r="CU2536" s="1060"/>
      <c r="CV2536" s="1060"/>
      <c r="CW2536" s="1060"/>
      <c r="CX2536" s="1060"/>
    </row>
    <row r="2537" spans="35:102" ht="15" customHeight="1" x14ac:dyDescent="0.3">
      <c r="AI2537" s="1774">
        <v>48157671900</v>
      </c>
      <c r="AJ2537" s="1993" t="s">
        <v>1808</v>
      </c>
      <c r="AK2537" s="1993">
        <v>85250</v>
      </c>
      <c r="AL2537" s="1994" t="s">
        <v>1729</v>
      </c>
      <c r="AM2537" s="1994">
        <v>5.2</v>
      </c>
      <c r="AN2537" s="1993" t="s">
        <v>192</v>
      </c>
      <c r="BX2537"/>
      <c r="BY2537"/>
      <c r="BZ2537"/>
      <c r="CA2537"/>
      <c r="CB2537"/>
      <c r="CD2537" s="1060"/>
      <c r="CE2537" s="1286"/>
      <c r="CF2537" s="1060"/>
      <c r="CG2537" s="1060"/>
      <c r="CH2537" s="1060"/>
      <c r="CK2537" s="1645"/>
      <c r="CL2537" s="1645"/>
      <c r="CM2537" s="1645"/>
      <c r="CN2537"/>
      <c r="CO2537"/>
      <c r="CP2537"/>
      <c r="CQ2537"/>
      <c r="CR2537"/>
      <c r="CS2537" s="1060"/>
      <c r="CT2537" s="1060"/>
      <c r="CU2537" s="1060"/>
      <c r="CV2537" s="1060"/>
      <c r="CW2537" s="1060"/>
      <c r="CX2537" s="1060"/>
    </row>
    <row r="2538" spans="35:102" ht="15" customHeight="1" x14ac:dyDescent="0.3">
      <c r="AI2538" s="1996">
        <v>48157672001</v>
      </c>
      <c r="AJ2538" s="1997" t="s">
        <v>1808</v>
      </c>
      <c r="AK2538" s="1997">
        <v>58189</v>
      </c>
      <c r="AL2538" s="1998" t="s">
        <v>1727</v>
      </c>
      <c r="AM2538" s="1998">
        <v>11.4</v>
      </c>
      <c r="AN2538" s="1997" t="s">
        <v>192</v>
      </c>
      <c r="BX2538"/>
      <c r="BY2538"/>
      <c r="BZ2538"/>
      <c r="CA2538"/>
      <c r="CB2538"/>
      <c r="CD2538" s="1060"/>
      <c r="CE2538" s="1286"/>
      <c r="CF2538" s="1060"/>
      <c r="CG2538" s="1060"/>
      <c r="CH2538" s="1060"/>
      <c r="CK2538" s="1645"/>
      <c r="CL2538" s="1645"/>
      <c r="CM2538" s="1645"/>
      <c r="CN2538"/>
      <c r="CO2538"/>
      <c r="CP2538"/>
      <c r="CQ2538"/>
      <c r="CR2538"/>
      <c r="CS2538" s="1060"/>
      <c r="CT2538" s="1060"/>
      <c r="CU2538" s="1060"/>
      <c r="CV2538" s="1060"/>
      <c r="CW2538" s="1060"/>
      <c r="CX2538" s="1060"/>
    </row>
    <row r="2539" spans="35:102" ht="15" customHeight="1" x14ac:dyDescent="0.3">
      <c r="AI2539" s="1774">
        <v>48157672002</v>
      </c>
      <c r="AJ2539" s="1993" t="s">
        <v>1808</v>
      </c>
      <c r="AK2539" s="1993">
        <v>55984</v>
      </c>
      <c r="AL2539" s="1994" t="s">
        <v>1728</v>
      </c>
      <c r="AM2539" s="1994">
        <v>13.3</v>
      </c>
      <c r="AN2539" s="1993" t="s">
        <v>192</v>
      </c>
      <c r="BX2539"/>
      <c r="BY2539"/>
      <c r="BZ2539"/>
      <c r="CA2539"/>
      <c r="CB2539"/>
      <c r="CD2539" s="1060"/>
      <c r="CE2539" s="1286"/>
      <c r="CF2539" s="1060"/>
      <c r="CG2539" s="1060"/>
      <c r="CH2539" s="1060"/>
      <c r="CK2539" s="1645"/>
      <c r="CL2539" s="1645"/>
      <c r="CM2539" s="1645"/>
      <c r="CN2539"/>
      <c r="CO2539"/>
      <c r="CP2539"/>
      <c r="CQ2539"/>
      <c r="CR2539"/>
      <c r="CS2539" s="1060"/>
      <c r="CT2539" s="1060"/>
      <c r="CU2539" s="1060"/>
      <c r="CV2539" s="1060"/>
      <c r="CW2539" s="1060"/>
      <c r="CX2539" s="1060"/>
    </row>
    <row r="2540" spans="35:102" ht="15" customHeight="1" x14ac:dyDescent="0.3">
      <c r="AI2540" s="1996">
        <v>48157672100</v>
      </c>
      <c r="AJ2540" s="1997" t="s">
        <v>1808</v>
      </c>
      <c r="AK2540" s="1997">
        <v>133618</v>
      </c>
      <c r="AL2540" s="1998" t="s">
        <v>1729</v>
      </c>
      <c r="AM2540" s="1998">
        <v>4.4000000000000004</v>
      </c>
      <c r="AN2540" s="1997" t="s">
        <v>192</v>
      </c>
      <c r="BX2540"/>
      <c r="BY2540"/>
      <c r="BZ2540"/>
      <c r="CA2540"/>
      <c r="CB2540"/>
      <c r="CD2540" s="1060"/>
      <c r="CE2540" s="1286"/>
      <c r="CF2540" s="1060"/>
      <c r="CG2540" s="1060"/>
      <c r="CH2540" s="1060"/>
      <c r="CK2540" s="1645"/>
      <c r="CL2540" s="1645"/>
      <c r="CM2540" s="1645"/>
      <c r="CN2540"/>
      <c r="CO2540"/>
      <c r="CP2540"/>
      <c r="CQ2540"/>
      <c r="CR2540"/>
      <c r="CS2540" s="1060"/>
      <c r="CT2540" s="1060"/>
      <c r="CU2540" s="1060"/>
      <c r="CV2540" s="1060"/>
      <c r="CW2540" s="1060"/>
      <c r="CX2540" s="1060"/>
    </row>
    <row r="2541" spans="35:102" ht="15" customHeight="1" x14ac:dyDescent="0.3">
      <c r="AI2541" s="1774">
        <v>48157672200</v>
      </c>
      <c r="AJ2541" s="1993" t="s">
        <v>1808</v>
      </c>
      <c r="AK2541" s="1993">
        <v>77500</v>
      </c>
      <c r="AL2541" s="1994" t="s">
        <v>1727</v>
      </c>
      <c r="AM2541" s="1994">
        <v>3.2</v>
      </c>
      <c r="AN2541" s="1993" t="s">
        <v>192</v>
      </c>
      <c r="BX2541"/>
      <c r="BY2541"/>
      <c r="BZ2541"/>
      <c r="CA2541"/>
      <c r="CB2541"/>
      <c r="CD2541" s="1060"/>
      <c r="CE2541" s="1286"/>
      <c r="CF2541" s="1060"/>
      <c r="CG2541" s="1060"/>
      <c r="CH2541" s="1060"/>
      <c r="CK2541" s="1645"/>
      <c r="CL2541" s="1645"/>
      <c r="CM2541" s="1645"/>
      <c r="CN2541"/>
      <c r="CO2541"/>
      <c r="CP2541"/>
      <c r="CQ2541"/>
      <c r="CR2541"/>
      <c r="CS2541" s="1060"/>
      <c r="CT2541" s="1060"/>
      <c r="CU2541" s="1060"/>
      <c r="CV2541" s="1060"/>
      <c r="CW2541" s="1060"/>
      <c r="CX2541" s="1060"/>
    </row>
    <row r="2542" spans="35:102" ht="15" customHeight="1" x14ac:dyDescent="0.3">
      <c r="AI2542" s="1996">
        <v>48157672301</v>
      </c>
      <c r="AJ2542" s="1997" t="s">
        <v>1808</v>
      </c>
      <c r="AK2542" s="1997">
        <v>70991</v>
      </c>
      <c r="AL2542" s="1998" t="s">
        <v>1727</v>
      </c>
      <c r="AM2542" s="1998">
        <v>8.1999999999999993</v>
      </c>
      <c r="AN2542" s="1997" t="s">
        <v>192</v>
      </c>
      <c r="BX2542"/>
      <c r="BY2542"/>
      <c r="BZ2542"/>
      <c r="CA2542"/>
      <c r="CB2542"/>
      <c r="CD2542" s="1060"/>
      <c r="CE2542" s="1286"/>
      <c r="CF2542" s="1060"/>
      <c r="CG2542" s="1060"/>
      <c r="CH2542" s="1060"/>
      <c r="CK2542" s="1645"/>
      <c r="CL2542" s="1645"/>
      <c r="CM2542" s="1645"/>
      <c r="CN2542"/>
      <c r="CO2542"/>
      <c r="CP2542"/>
      <c r="CQ2542"/>
      <c r="CR2542"/>
      <c r="CS2542" s="1060"/>
      <c r="CT2542" s="1060"/>
      <c r="CU2542" s="1060"/>
      <c r="CV2542" s="1060"/>
      <c r="CW2542" s="1060"/>
      <c r="CX2542" s="1060"/>
    </row>
    <row r="2543" spans="35:102" ht="15" customHeight="1" x14ac:dyDescent="0.3">
      <c r="AI2543" s="1774">
        <v>48157672302</v>
      </c>
      <c r="AJ2543" s="1993" t="s">
        <v>1808</v>
      </c>
      <c r="AK2543" s="1993">
        <v>80427</v>
      </c>
      <c r="AL2543" s="1994" t="s">
        <v>1727</v>
      </c>
      <c r="AM2543" s="1994">
        <v>5.4</v>
      </c>
      <c r="AN2543" s="1993" t="s">
        <v>192</v>
      </c>
      <c r="BX2543"/>
      <c r="BY2543"/>
      <c r="BZ2543"/>
      <c r="CA2543"/>
      <c r="CB2543"/>
      <c r="CD2543" s="1060"/>
      <c r="CE2543" s="1286"/>
      <c r="CF2543" s="1060"/>
      <c r="CG2543" s="1060"/>
      <c r="CH2543" s="1060"/>
      <c r="CK2543" s="1645"/>
      <c r="CL2543" s="1645"/>
      <c r="CM2543" s="1645"/>
      <c r="CN2543"/>
      <c r="CO2543"/>
      <c r="CP2543"/>
      <c r="CQ2543"/>
      <c r="CR2543"/>
      <c r="CS2543" s="1060"/>
      <c r="CT2543" s="1060"/>
      <c r="CU2543" s="1060"/>
      <c r="CV2543" s="1060"/>
      <c r="CW2543" s="1060"/>
      <c r="CX2543" s="1060"/>
    </row>
    <row r="2544" spans="35:102" ht="15" customHeight="1" x14ac:dyDescent="0.3">
      <c r="AI2544" s="1996">
        <v>48157672400</v>
      </c>
      <c r="AJ2544" s="1997" t="s">
        <v>1808</v>
      </c>
      <c r="AK2544" s="1997">
        <v>63164</v>
      </c>
      <c r="AL2544" s="1998" t="s">
        <v>1727</v>
      </c>
      <c r="AM2544" s="1998">
        <v>18.2</v>
      </c>
      <c r="AN2544" s="1997" t="s">
        <v>192</v>
      </c>
      <c r="BX2544"/>
      <c r="BY2544"/>
      <c r="BZ2544"/>
      <c r="CA2544"/>
      <c r="CB2544"/>
      <c r="CD2544" s="1060"/>
      <c r="CE2544" s="1286"/>
      <c r="CF2544" s="1060"/>
      <c r="CG2544" s="1060"/>
      <c r="CH2544" s="1060"/>
      <c r="CK2544" s="1645"/>
      <c r="CL2544" s="1645"/>
      <c r="CM2544" s="1645"/>
      <c r="CN2544"/>
      <c r="CO2544"/>
      <c r="CP2544"/>
      <c r="CQ2544"/>
      <c r="CR2544"/>
      <c r="CS2544" s="1060"/>
      <c r="CT2544" s="1060"/>
      <c r="CU2544" s="1060"/>
      <c r="CV2544" s="1060"/>
      <c r="CW2544" s="1060"/>
      <c r="CX2544" s="1060"/>
    </row>
    <row r="2545" spans="35:102" ht="15" customHeight="1" x14ac:dyDescent="0.3">
      <c r="AI2545" s="1774">
        <v>48157672500</v>
      </c>
      <c r="AJ2545" s="1993" t="s">
        <v>1808</v>
      </c>
      <c r="AK2545" s="1993">
        <v>78641</v>
      </c>
      <c r="AL2545" s="1994" t="s">
        <v>1727</v>
      </c>
      <c r="AM2545" s="1994">
        <v>11</v>
      </c>
      <c r="AN2545" s="1993" t="s">
        <v>192</v>
      </c>
      <c r="BX2545"/>
      <c r="BY2545"/>
      <c r="BZ2545"/>
      <c r="CA2545"/>
      <c r="CB2545"/>
      <c r="CD2545" s="1060"/>
      <c r="CE2545" s="1286"/>
      <c r="CF2545" s="1060"/>
      <c r="CG2545" s="1060"/>
      <c r="CH2545" s="1060"/>
      <c r="CK2545" s="1645"/>
      <c r="CL2545" s="1645"/>
      <c r="CM2545" s="1645"/>
      <c r="CN2545"/>
      <c r="CO2545"/>
      <c r="CP2545"/>
      <c r="CQ2545"/>
      <c r="CR2545"/>
      <c r="CS2545" s="1060"/>
      <c r="CT2545" s="1060"/>
      <c r="CU2545" s="1060"/>
      <c r="CV2545" s="1060"/>
      <c r="CW2545" s="1060"/>
      <c r="CX2545" s="1060"/>
    </row>
    <row r="2546" spans="35:102" ht="15" customHeight="1" x14ac:dyDescent="0.3">
      <c r="AI2546" s="1996">
        <v>48157672601</v>
      </c>
      <c r="AJ2546" s="1997" t="s">
        <v>1808</v>
      </c>
      <c r="AK2546" s="1997">
        <v>47417</v>
      </c>
      <c r="AL2546" s="1998" t="s">
        <v>1728</v>
      </c>
      <c r="AM2546" s="1998">
        <v>16.3</v>
      </c>
      <c r="AN2546" s="1997" t="s">
        <v>192</v>
      </c>
      <c r="BX2546"/>
      <c r="BY2546"/>
      <c r="BZ2546"/>
      <c r="CA2546"/>
      <c r="CB2546"/>
      <c r="CD2546" s="1060"/>
      <c r="CE2546" s="1286"/>
      <c r="CF2546" s="1060"/>
      <c r="CG2546" s="1060"/>
      <c r="CH2546" s="1060"/>
      <c r="CK2546" s="1645"/>
      <c r="CL2546" s="1645"/>
      <c r="CM2546" s="1645"/>
      <c r="CN2546"/>
      <c r="CO2546"/>
      <c r="CP2546"/>
      <c r="CQ2546"/>
      <c r="CR2546"/>
      <c r="CS2546" s="1060"/>
      <c r="CT2546" s="1060"/>
      <c r="CU2546" s="1060"/>
      <c r="CV2546" s="1060"/>
      <c r="CW2546" s="1060"/>
      <c r="CX2546" s="1060"/>
    </row>
    <row r="2547" spans="35:102" ht="15" customHeight="1" x14ac:dyDescent="0.3">
      <c r="AI2547" s="1774">
        <v>48157672602</v>
      </c>
      <c r="AJ2547" s="1993" t="s">
        <v>1808</v>
      </c>
      <c r="AK2547" s="1993">
        <v>64419</v>
      </c>
      <c r="AL2547" s="1994" t="s">
        <v>1727</v>
      </c>
      <c r="AM2547" s="1994">
        <v>8.6999999999999993</v>
      </c>
      <c r="AN2547" s="1993" t="s">
        <v>192</v>
      </c>
      <c r="BX2547"/>
      <c r="BY2547"/>
      <c r="BZ2547"/>
      <c r="CA2547"/>
      <c r="CB2547"/>
      <c r="CD2547" s="1060"/>
      <c r="CE2547" s="1286"/>
      <c r="CF2547" s="1060"/>
      <c r="CG2547" s="1060"/>
      <c r="CH2547" s="1060"/>
      <c r="CK2547" s="1645"/>
      <c r="CL2547" s="1645"/>
      <c r="CM2547" s="1645"/>
      <c r="CN2547"/>
      <c r="CO2547"/>
      <c r="CP2547"/>
      <c r="CQ2547"/>
      <c r="CR2547"/>
      <c r="CS2547" s="1060"/>
      <c r="CT2547" s="1060"/>
      <c r="CU2547" s="1060"/>
      <c r="CV2547" s="1060"/>
      <c r="CW2547" s="1060"/>
      <c r="CX2547" s="1060"/>
    </row>
    <row r="2548" spans="35:102" ht="15" customHeight="1" x14ac:dyDescent="0.3">
      <c r="AI2548" s="1996">
        <v>48157672701</v>
      </c>
      <c r="AJ2548" s="1997" t="s">
        <v>1808</v>
      </c>
      <c r="AK2548" s="1997">
        <v>72694</v>
      </c>
      <c r="AL2548" s="1998" t="s">
        <v>1727</v>
      </c>
      <c r="AM2548" s="1998">
        <v>13.5</v>
      </c>
      <c r="AN2548" s="1997" t="s">
        <v>192</v>
      </c>
      <c r="BX2548"/>
      <c r="BY2548"/>
      <c r="BZ2548"/>
      <c r="CA2548"/>
      <c r="CB2548"/>
      <c r="CD2548" s="1060"/>
      <c r="CE2548" s="1286"/>
      <c r="CF2548" s="1060"/>
      <c r="CG2548" s="1060"/>
      <c r="CH2548" s="1060"/>
      <c r="CK2548" s="1645"/>
      <c r="CL2548" s="1645"/>
      <c r="CM2548" s="1645"/>
      <c r="CN2548"/>
      <c r="CO2548"/>
      <c r="CP2548"/>
      <c r="CQ2548"/>
      <c r="CR2548"/>
      <c r="CS2548" s="1060"/>
      <c r="CT2548" s="1060"/>
      <c r="CU2548" s="1060"/>
      <c r="CV2548" s="1060"/>
      <c r="CW2548" s="1060"/>
      <c r="CX2548" s="1060"/>
    </row>
    <row r="2549" spans="35:102" ht="15" customHeight="1" x14ac:dyDescent="0.3">
      <c r="AI2549" s="1774">
        <v>48157672702</v>
      </c>
      <c r="AJ2549" s="1993" t="s">
        <v>1808</v>
      </c>
      <c r="AK2549" s="1993">
        <v>79049</v>
      </c>
      <c r="AL2549" s="1994" t="s">
        <v>1727</v>
      </c>
      <c r="AM2549" s="1994">
        <v>16.899999999999999</v>
      </c>
      <c r="AN2549" s="1993" t="s">
        <v>192</v>
      </c>
      <c r="BX2549"/>
      <c r="BY2549"/>
      <c r="BZ2549"/>
      <c r="CA2549"/>
      <c r="CB2549"/>
      <c r="CD2549" s="1060"/>
      <c r="CE2549" s="1286"/>
      <c r="CF2549" s="1060"/>
      <c r="CG2549" s="1060"/>
      <c r="CH2549" s="1060"/>
      <c r="CK2549" s="1645"/>
      <c r="CL2549" s="1645"/>
      <c r="CM2549" s="1645"/>
      <c r="CN2549"/>
      <c r="CO2549"/>
      <c r="CP2549"/>
      <c r="CQ2549"/>
      <c r="CR2549"/>
      <c r="CS2549" s="1060"/>
      <c r="CT2549" s="1060"/>
      <c r="CU2549" s="1060"/>
      <c r="CV2549" s="1060"/>
      <c r="CW2549" s="1060"/>
      <c r="CX2549" s="1060"/>
    </row>
    <row r="2550" spans="35:102" ht="15" customHeight="1" x14ac:dyDescent="0.3">
      <c r="AI2550" s="1996">
        <v>48157672800</v>
      </c>
      <c r="AJ2550" s="1997" t="s">
        <v>1808</v>
      </c>
      <c r="AK2550" s="1997">
        <v>98357</v>
      </c>
      <c r="AL2550" s="1998" t="s">
        <v>1729</v>
      </c>
      <c r="AM2550" s="1998">
        <v>4.9000000000000004</v>
      </c>
      <c r="AN2550" s="1997" t="s">
        <v>192</v>
      </c>
      <c r="BX2550"/>
      <c r="BY2550"/>
      <c r="BZ2550"/>
      <c r="CA2550"/>
      <c r="CB2550"/>
      <c r="CD2550" s="1060"/>
      <c r="CE2550" s="1286"/>
      <c r="CF2550" s="1060"/>
      <c r="CG2550" s="1060"/>
      <c r="CH2550" s="1060"/>
      <c r="CK2550" s="1645"/>
      <c r="CL2550" s="1645"/>
      <c r="CM2550" s="1645"/>
      <c r="CN2550"/>
      <c r="CO2550"/>
      <c r="CP2550"/>
      <c r="CQ2550"/>
      <c r="CR2550"/>
      <c r="CS2550" s="1060"/>
      <c r="CT2550" s="1060"/>
      <c r="CU2550" s="1060"/>
      <c r="CV2550" s="1060"/>
      <c r="CW2550" s="1060"/>
      <c r="CX2550" s="1060"/>
    </row>
    <row r="2551" spans="35:102" ht="15" customHeight="1" x14ac:dyDescent="0.3">
      <c r="AI2551" s="1774">
        <v>48157672900</v>
      </c>
      <c r="AJ2551" s="1993" t="s">
        <v>1808</v>
      </c>
      <c r="AK2551" s="1993">
        <v>100801</v>
      </c>
      <c r="AL2551" s="1994" t="s">
        <v>1729</v>
      </c>
      <c r="AM2551" s="1994">
        <v>6</v>
      </c>
      <c r="AN2551" s="1993" t="s">
        <v>192</v>
      </c>
      <c r="BX2551"/>
      <c r="BY2551"/>
      <c r="BZ2551"/>
      <c r="CA2551"/>
      <c r="CB2551"/>
      <c r="CD2551" s="1060"/>
      <c r="CE2551" s="1286"/>
      <c r="CF2551" s="1060"/>
      <c r="CG2551" s="1060"/>
      <c r="CH2551" s="1060"/>
      <c r="CK2551" s="1645"/>
      <c r="CL2551" s="1645"/>
      <c r="CM2551" s="1645"/>
      <c r="CN2551"/>
      <c r="CO2551"/>
      <c r="CP2551"/>
      <c r="CQ2551"/>
      <c r="CR2551"/>
      <c r="CS2551" s="1060"/>
      <c r="CT2551" s="1060"/>
      <c r="CU2551" s="1060"/>
      <c r="CV2551" s="1060"/>
      <c r="CW2551" s="1060"/>
      <c r="CX2551" s="1060"/>
    </row>
    <row r="2552" spans="35:102" ht="15" customHeight="1" x14ac:dyDescent="0.3">
      <c r="AI2552" s="1996">
        <v>48157673001</v>
      </c>
      <c r="AJ2552" s="1997" t="s">
        <v>1808</v>
      </c>
      <c r="AK2552" s="1997">
        <v>142241</v>
      </c>
      <c r="AL2552" s="1998" t="s">
        <v>1729</v>
      </c>
      <c r="AM2552" s="1998">
        <v>3.3</v>
      </c>
      <c r="AN2552" s="1997" t="s">
        <v>192</v>
      </c>
      <c r="BX2552"/>
      <c r="BY2552"/>
      <c r="BZ2552"/>
      <c r="CA2552"/>
      <c r="CB2552"/>
      <c r="CD2552" s="1060"/>
      <c r="CE2552" s="1286"/>
      <c r="CF2552" s="1060"/>
      <c r="CG2552" s="1060"/>
      <c r="CH2552" s="1060"/>
      <c r="CK2552" s="1645"/>
      <c r="CL2552" s="1645"/>
      <c r="CM2552" s="1645"/>
      <c r="CN2552"/>
      <c r="CO2552"/>
      <c r="CP2552"/>
      <c r="CQ2552"/>
      <c r="CR2552"/>
      <c r="CS2552" s="1060"/>
      <c r="CT2552" s="1060"/>
      <c r="CU2552" s="1060"/>
      <c r="CV2552" s="1060"/>
      <c r="CW2552" s="1060"/>
      <c r="CX2552" s="1060"/>
    </row>
    <row r="2553" spans="35:102" ht="15" customHeight="1" x14ac:dyDescent="0.3">
      <c r="AI2553" s="1774">
        <v>48157673002</v>
      </c>
      <c r="AJ2553" s="1993" t="s">
        <v>1808</v>
      </c>
      <c r="AK2553" s="1993">
        <v>112161</v>
      </c>
      <c r="AL2553" s="1994" t="s">
        <v>1729</v>
      </c>
      <c r="AM2553" s="1994">
        <v>10.8</v>
      </c>
      <c r="AN2553" s="1993" t="s">
        <v>192</v>
      </c>
      <c r="BX2553"/>
      <c r="BY2553"/>
      <c r="BZ2553"/>
      <c r="CA2553"/>
      <c r="CB2553"/>
      <c r="CD2553" s="1060"/>
      <c r="CE2553" s="1286"/>
      <c r="CF2553" s="1060"/>
      <c r="CG2553" s="1060"/>
      <c r="CH2553" s="1060"/>
      <c r="CK2553" s="1645"/>
      <c r="CL2553" s="1645"/>
      <c r="CM2553" s="1645"/>
      <c r="CN2553"/>
      <c r="CO2553"/>
      <c r="CP2553"/>
      <c r="CQ2553"/>
      <c r="CR2553"/>
      <c r="CS2553" s="1060"/>
      <c r="CT2553" s="1060"/>
      <c r="CU2553" s="1060"/>
      <c r="CV2553" s="1060"/>
      <c r="CW2553" s="1060"/>
      <c r="CX2553" s="1060"/>
    </row>
    <row r="2554" spans="35:102" ht="15" customHeight="1" x14ac:dyDescent="0.3">
      <c r="AI2554" s="1996">
        <v>48157673003</v>
      </c>
      <c r="AJ2554" s="1997" t="s">
        <v>1808</v>
      </c>
      <c r="AK2554" s="1997">
        <v>156310</v>
      </c>
      <c r="AL2554" s="1998" t="s">
        <v>1729</v>
      </c>
      <c r="AM2554" s="1998">
        <v>1.3</v>
      </c>
      <c r="AN2554" s="1997" t="s">
        <v>192</v>
      </c>
      <c r="BX2554"/>
      <c r="BY2554"/>
      <c r="BZ2554"/>
      <c r="CA2554"/>
      <c r="CB2554"/>
      <c r="CD2554" s="1060"/>
      <c r="CE2554" s="1286"/>
      <c r="CF2554" s="1060"/>
      <c r="CG2554" s="1060"/>
      <c r="CH2554" s="1060"/>
      <c r="CK2554" s="1645"/>
      <c r="CL2554" s="1645"/>
      <c r="CM2554" s="1645"/>
      <c r="CN2554"/>
      <c r="CO2554"/>
      <c r="CP2554"/>
      <c r="CQ2554"/>
      <c r="CR2554"/>
      <c r="CS2554" s="1060"/>
      <c r="CT2554" s="1060"/>
      <c r="CU2554" s="1060"/>
      <c r="CV2554" s="1060"/>
      <c r="CW2554" s="1060"/>
      <c r="CX2554" s="1060"/>
    </row>
    <row r="2555" spans="35:102" ht="15" customHeight="1" x14ac:dyDescent="0.3">
      <c r="AI2555" s="1774">
        <v>48157673101</v>
      </c>
      <c r="AJ2555" s="1993" t="s">
        <v>1808</v>
      </c>
      <c r="AK2555" s="1993">
        <v>148974</v>
      </c>
      <c r="AL2555" s="1994" t="s">
        <v>1729</v>
      </c>
      <c r="AM2555" s="1994">
        <v>3</v>
      </c>
      <c r="AN2555" s="1993" t="s">
        <v>192</v>
      </c>
      <c r="BX2555"/>
      <c r="BY2555"/>
      <c r="BZ2555"/>
      <c r="CA2555"/>
      <c r="CB2555"/>
      <c r="CD2555" s="1060"/>
      <c r="CE2555" s="1286"/>
      <c r="CF2555" s="1060"/>
      <c r="CG2555" s="1060"/>
      <c r="CH2555" s="1060"/>
      <c r="CK2555" s="1645"/>
      <c r="CL2555" s="1645"/>
      <c r="CM2555" s="1645"/>
      <c r="CN2555"/>
      <c r="CO2555"/>
      <c r="CP2555"/>
      <c r="CQ2555"/>
      <c r="CR2555"/>
      <c r="CS2555" s="1060"/>
      <c r="CT2555" s="1060"/>
      <c r="CU2555" s="1060"/>
      <c r="CV2555" s="1060"/>
      <c r="CW2555" s="1060"/>
      <c r="CX2555" s="1060"/>
    </row>
    <row r="2556" spans="35:102" ht="15" customHeight="1" x14ac:dyDescent="0.3">
      <c r="AI2556" s="1996">
        <v>48157673102</v>
      </c>
      <c r="AJ2556" s="1997" t="s">
        <v>1808</v>
      </c>
      <c r="AK2556" s="1997">
        <v>114846</v>
      </c>
      <c r="AL2556" s="1998" t="s">
        <v>1729</v>
      </c>
      <c r="AM2556" s="1998">
        <v>7.9</v>
      </c>
      <c r="AN2556" s="1997" t="s">
        <v>192</v>
      </c>
      <c r="BX2556"/>
      <c r="BY2556"/>
      <c r="BZ2556"/>
      <c r="CA2556"/>
      <c r="CB2556"/>
      <c r="CD2556" s="1060"/>
      <c r="CE2556" s="1286"/>
      <c r="CF2556" s="1060"/>
      <c r="CG2556" s="1060"/>
      <c r="CH2556" s="1060"/>
      <c r="CK2556" s="1645"/>
      <c r="CL2556" s="1645"/>
      <c r="CM2556" s="1645"/>
      <c r="CN2556"/>
      <c r="CO2556"/>
      <c r="CP2556"/>
      <c r="CQ2556"/>
      <c r="CR2556"/>
      <c r="CS2556" s="1060"/>
      <c r="CT2556" s="1060"/>
      <c r="CU2556" s="1060"/>
      <c r="CV2556" s="1060"/>
      <c r="CW2556" s="1060"/>
      <c r="CX2556" s="1060"/>
    </row>
    <row r="2557" spans="35:102" ht="15" customHeight="1" x14ac:dyDescent="0.3">
      <c r="AI2557" s="1774">
        <v>48157673200</v>
      </c>
      <c r="AJ2557" s="1993" t="s">
        <v>1808</v>
      </c>
      <c r="AK2557" s="1993">
        <v>145247</v>
      </c>
      <c r="AL2557" s="1994" t="s">
        <v>1729</v>
      </c>
      <c r="AM2557" s="1994">
        <v>3.1</v>
      </c>
      <c r="AN2557" s="1993" t="s">
        <v>192</v>
      </c>
      <c r="BX2557"/>
      <c r="BY2557"/>
      <c r="BZ2557"/>
      <c r="CA2557"/>
      <c r="CB2557"/>
      <c r="CD2557" s="1060"/>
      <c r="CE2557" s="1286"/>
      <c r="CF2557" s="1060"/>
      <c r="CG2557" s="1060"/>
      <c r="CH2557" s="1060"/>
      <c r="CK2557" s="1645"/>
      <c r="CL2557" s="1645"/>
      <c r="CM2557" s="1645"/>
      <c r="CN2557"/>
      <c r="CO2557"/>
      <c r="CP2557"/>
      <c r="CQ2557"/>
      <c r="CR2557"/>
      <c r="CS2557" s="1060"/>
      <c r="CT2557" s="1060"/>
      <c r="CU2557" s="1060"/>
      <c r="CV2557" s="1060"/>
      <c r="CW2557" s="1060"/>
      <c r="CX2557" s="1060"/>
    </row>
    <row r="2558" spans="35:102" ht="15" customHeight="1" x14ac:dyDescent="0.3">
      <c r="AI2558" s="1996">
        <v>48157673300</v>
      </c>
      <c r="AJ2558" s="1997" t="s">
        <v>1808</v>
      </c>
      <c r="AK2558" s="1997">
        <v>156157</v>
      </c>
      <c r="AL2558" s="1998" t="s">
        <v>1729</v>
      </c>
      <c r="AM2558" s="1998">
        <v>7.9</v>
      </c>
      <c r="AN2558" s="1997" t="s">
        <v>192</v>
      </c>
      <c r="BX2558"/>
      <c r="BY2558"/>
      <c r="BZ2558"/>
      <c r="CA2558"/>
      <c r="CB2558"/>
      <c r="CD2558" s="1060"/>
      <c r="CE2558" s="1286"/>
      <c r="CF2558" s="1060"/>
      <c r="CG2558" s="1060"/>
      <c r="CH2558" s="1060"/>
      <c r="CK2558" s="1645"/>
      <c r="CL2558" s="1645"/>
      <c r="CM2558" s="1645"/>
      <c r="CN2558"/>
      <c r="CO2558"/>
      <c r="CP2558"/>
      <c r="CQ2558"/>
      <c r="CR2558"/>
      <c r="CS2558" s="1060"/>
      <c r="CT2558" s="1060"/>
      <c r="CU2558" s="1060"/>
      <c r="CV2558" s="1060"/>
      <c r="CW2558" s="1060"/>
      <c r="CX2558" s="1060"/>
    </row>
    <row r="2559" spans="35:102" ht="15" customHeight="1" x14ac:dyDescent="0.3">
      <c r="AI2559" s="1774">
        <v>48157673400</v>
      </c>
      <c r="AJ2559" s="1993" t="s">
        <v>1808</v>
      </c>
      <c r="AK2559" s="1993">
        <v>116320</v>
      </c>
      <c r="AL2559" s="1994" t="s">
        <v>1729</v>
      </c>
      <c r="AM2559" s="1994">
        <v>1.9</v>
      </c>
      <c r="AN2559" s="1993" t="s">
        <v>192</v>
      </c>
      <c r="BX2559"/>
      <c r="BY2559"/>
      <c r="BZ2559"/>
      <c r="CA2559"/>
      <c r="CB2559"/>
      <c r="CD2559" s="1060"/>
      <c r="CE2559" s="1286"/>
      <c r="CF2559" s="1060"/>
      <c r="CG2559" s="1060"/>
      <c r="CH2559" s="1060"/>
      <c r="CK2559" s="1645"/>
      <c r="CL2559" s="1645"/>
      <c r="CM2559" s="1645"/>
      <c r="CN2559"/>
      <c r="CO2559"/>
      <c r="CP2559"/>
      <c r="CQ2559"/>
      <c r="CR2559"/>
      <c r="CS2559" s="1060"/>
      <c r="CT2559" s="1060"/>
      <c r="CU2559" s="1060"/>
      <c r="CV2559" s="1060"/>
      <c r="CW2559" s="1060"/>
      <c r="CX2559" s="1060"/>
    </row>
    <row r="2560" spans="35:102" ht="15" customHeight="1" x14ac:dyDescent="0.3">
      <c r="AI2560" s="1996">
        <v>48157673500</v>
      </c>
      <c r="AJ2560" s="1997" t="s">
        <v>1808</v>
      </c>
      <c r="AK2560" s="1997">
        <v>124136</v>
      </c>
      <c r="AL2560" s="1998" t="s">
        <v>1729</v>
      </c>
      <c r="AM2560" s="1998">
        <v>4.3</v>
      </c>
      <c r="AN2560" s="1997" t="s">
        <v>192</v>
      </c>
      <c r="BX2560"/>
      <c r="BY2560"/>
      <c r="BZ2560"/>
      <c r="CA2560"/>
      <c r="CB2560"/>
      <c r="CD2560" s="1060"/>
      <c r="CE2560" s="1286"/>
      <c r="CF2560" s="1060"/>
      <c r="CG2560" s="1060"/>
      <c r="CH2560" s="1060"/>
      <c r="CK2560" s="1645"/>
      <c r="CL2560" s="1645"/>
      <c r="CM2560" s="1645"/>
      <c r="CN2560"/>
      <c r="CO2560"/>
      <c r="CP2560"/>
      <c r="CQ2560"/>
      <c r="CR2560"/>
      <c r="CS2560" s="1060"/>
      <c r="CT2560" s="1060"/>
      <c r="CU2560" s="1060"/>
      <c r="CV2560" s="1060"/>
      <c r="CW2560" s="1060"/>
      <c r="CX2560" s="1060"/>
    </row>
    <row r="2561" spans="35:102" ht="15" customHeight="1" x14ac:dyDescent="0.3">
      <c r="AI2561" s="1774">
        <v>48157673600</v>
      </c>
      <c r="AJ2561" s="1993" t="s">
        <v>1808</v>
      </c>
      <c r="AK2561" s="1993">
        <v>94401</v>
      </c>
      <c r="AL2561" s="1994" t="s">
        <v>1729</v>
      </c>
      <c r="AM2561" s="1994">
        <v>6.6</v>
      </c>
      <c r="AN2561" s="1993" t="s">
        <v>192</v>
      </c>
      <c r="BX2561"/>
      <c r="BY2561"/>
      <c r="BZ2561"/>
      <c r="CA2561"/>
      <c r="CB2561"/>
      <c r="CD2561" s="1060"/>
      <c r="CE2561" s="1286"/>
      <c r="CF2561" s="1060"/>
      <c r="CG2561" s="1060"/>
      <c r="CH2561" s="1060"/>
      <c r="CK2561" s="1645"/>
      <c r="CL2561" s="1645"/>
      <c r="CM2561" s="1645"/>
      <c r="CN2561"/>
      <c r="CO2561"/>
      <c r="CP2561"/>
      <c r="CQ2561"/>
      <c r="CR2561"/>
      <c r="CS2561" s="1060"/>
      <c r="CT2561" s="1060"/>
      <c r="CU2561" s="1060"/>
      <c r="CV2561" s="1060"/>
      <c r="CW2561" s="1060"/>
      <c r="CX2561" s="1060"/>
    </row>
    <row r="2562" spans="35:102" ht="15" customHeight="1" x14ac:dyDescent="0.3">
      <c r="AI2562" s="1996">
        <v>48157673700</v>
      </c>
      <c r="AJ2562" s="1997" t="s">
        <v>1808</v>
      </c>
      <c r="AK2562" s="1997" t="s">
        <v>1734</v>
      </c>
      <c r="AL2562" s="1998" t="s">
        <v>2183</v>
      </c>
      <c r="AM2562" s="1998">
        <v>27.3</v>
      </c>
      <c r="AN2562" s="1997" t="s">
        <v>193</v>
      </c>
      <c r="BX2562"/>
      <c r="BY2562"/>
      <c r="BZ2562"/>
      <c r="CA2562"/>
      <c r="CB2562"/>
      <c r="CD2562" s="1060"/>
      <c r="CE2562" s="1286"/>
      <c r="CF2562" s="1060"/>
      <c r="CG2562" s="1060"/>
      <c r="CH2562" s="1060"/>
      <c r="CK2562" s="1645"/>
      <c r="CL2562" s="1645"/>
      <c r="CM2562" s="1645"/>
      <c r="CN2562"/>
      <c r="CO2562"/>
      <c r="CP2562"/>
      <c r="CQ2562"/>
      <c r="CR2562"/>
      <c r="CS2562" s="1060"/>
      <c r="CT2562" s="1060"/>
      <c r="CU2562" s="1060"/>
      <c r="CV2562" s="1060"/>
      <c r="CW2562" s="1060"/>
      <c r="CX2562" s="1060"/>
    </row>
    <row r="2563" spans="35:102" ht="15" customHeight="1" x14ac:dyDescent="0.3">
      <c r="AI2563" s="1774">
        <v>48157673800</v>
      </c>
      <c r="AJ2563" s="1993" t="s">
        <v>1808</v>
      </c>
      <c r="AK2563" s="1993">
        <v>106335</v>
      </c>
      <c r="AL2563" s="1994" t="s">
        <v>1729</v>
      </c>
      <c r="AM2563" s="1994">
        <v>5.8</v>
      </c>
      <c r="AN2563" s="1993" t="s">
        <v>192</v>
      </c>
      <c r="BX2563"/>
      <c r="BY2563"/>
      <c r="BZ2563"/>
      <c r="CA2563"/>
      <c r="CB2563"/>
      <c r="CD2563" s="1060"/>
      <c r="CE2563" s="1286"/>
      <c r="CF2563" s="1060"/>
      <c r="CG2563" s="1060"/>
      <c r="CH2563" s="1060"/>
      <c r="CK2563" s="1645"/>
      <c r="CL2563" s="1645"/>
      <c r="CM2563" s="1645"/>
      <c r="CN2563"/>
      <c r="CO2563"/>
      <c r="CP2563"/>
      <c r="CQ2563"/>
      <c r="CR2563"/>
      <c r="CS2563" s="1060"/>
      <c r="CT2563" s="1060"/>
      <c r="CU2563" s="1060"/>
      <c r="CV2563" s="1060"/>
      <c r="CW2563" s="1060"/>
      <c r="CX2563" s="1060"/>
    </row>
    <row r="2564" spans="35:102" ht="15" customHeight="1" x14ac:dyDescent="0.3">
      <c r="AI2564" s="1996">
        <v>48157673901</v>
      </c>
      <c r="AJ2564" s="1997" t="s">
        <v>1808</v>
      </c>
      <c r="AK2564" s="1997">
        <v>164079</v>
      </c>
      <c r="AL2564" s="1998" t="s">
        <v>1729</v>
      </c>
      <c r="AM2564" s="1998">
        <v>0.9</v>
      </c>
      <c r="AN2564" s="1997" t="s">
        <v>192</v>
      </c>
      <c r="BX2564"/>
      <c r="BY2564"/>
      <c r="BZ2564"/>
      <c r="CA2564"/>
      <c r="CB2564"/>
      <c r="CD2564" s="1060"/>
      <c r="CE2564" s="1286"/>
      <c r="CF2564" s="1060"/>
      <c r="CG2564" s="1060"/>
      <c r="CH2564" s="1060"/>
      <c r="CK2564" s="1645"/>
      <c r="CL2564" s="1645"/>
      <c r="CM2564" s="1645"/>
      <c r="CN2564"/>
      <c r="CO2564"/>
      <c r="CP2564"/>
      <c r="CQ2564"/>
      <c r="CR2564"/>
      <c r="CS2564" s="1060"/>
      <c r="CT2564" s="1060"/>
      <c r="CU2564" s="1060"/>
      <c r="CV2564" s="1060"/>
      <c r="CW2564" s="1060"/>
      <c r="CX2564" s="1060"/>
    </row>
    <row r="2565" spans="35:102" ht="15" customHeight="1" x14ac:dyDescent="0.3">
      <c r="AI2565" s="1774">
        <v>48157673902</v>
      </c>
      <c r="AJ2565" s="1993" t="s">
        <v>1808</v>
      </c>
      <c r="AK2565" s="1993">
        <v>167309</v>
      </c>
      <c r="AL2565" s="1994" t="s">
        <v>1729</v>
      </c>
      <c r="AM2565" s="1994">
        <v>4.5</v>
      </c>
      <c r="AN2565" s="1993" t="s">
        <v>192</v>
      </c>
      <c r="BX2565"/>
      <c r="BY2565"/>
      <c r="BZ2565"/>
      <c r="CA2565"/>
      <c r="CB2565"/>
      <c r="CD2565" s="1060"/>
      <c r="CE2565" s="1286"/>
      <c r="CF2565" s="1060"/>
      <c r="CG2565" s="1060"/>
      <c r="CH2565" s="1060"/>
      <c r="CK2565" s="1645"/>
      <c r="CL2565" s="1645"/>
      <c r="CM2565" s="1645"/>
      <c r="CN2565"/>
      <c r="CO2565"/>
      <c r="CP2565"/>
      <c r="CQ2565"/>
      <c r="CR2565"/>
      <c r="CS2565" s="1060"/>
      <c r="CT2565" s="1060"/>
      <c r="CU2565" s="1060"/>
      <c r="CV2565" s="1060"/>
      <c r="CW2565" s="1060"/>
      <c r="CX2565" s="1060"/>
    </row>
    <row r="2566" spans="35:102" ht="15" customHeight="1" x14ac:dyDescent="0.3">
      <c r="AI2566" s="1996">
        <v>48157674000</v>
      </c>
      <c r="AJ2566" s="1997" t="s">
        <v>1808</v>
      </c>
      <c r="AK2566" s="1997">
        <v>85659</v>
      </c>
      <c r="AL2566" s="1998" t="s">
        <v>1729</v>
      </c>
      <c r="AM2566" s="1998">
        <v>10</v>
      </c>
      <c r="AN2566" s="1997" t="s">
        <v>192</v>
      </c>
      <c r="BX2566"/>
      <c r="BY2566"/>
      <c r="BZ2566"/>
      <c r="CA2566"/>
      <c r="CB2566"/>
      <c r="CD2566" s="1060"/>
      <c r="CE2566" s="1286"/>
      <c r="CF2566" s="1060"/>
      <c r="CG2566" s="1060"/>
      <c r="CH2566" s="1060"/>
      <c r="CK2566" s="1645"/>
      <c r="CL2566" s="1645"/>
      <c r="CM2566" s="1645"/>
      <c r="CN2566"/>
      <c r="CO2566"/>
      <c r="CP2566"/>
      <c r="CQ2566"/>
      <c r="CR2566"/>
      <c r="CS2566" s="1060"/>
      <c r="CT2566" s="1060"/>
      <c r="CU2566" s="1060"/>
      <c r="CV2566" s="1060"/>
      <c r="CW2566" s="1060"/>
      <c r="CX2566" s="1060"/>
    </row>
    <row r="2567" spans="35:102" ht="15" customHeight="1" x14ac:dyDescent="0.3">
      <c r="AI2567" s="1774">
        <v>48157674100</v>
      </c>
      <c r="AJ2567" s="1993" t="s">
        <v>1808</v>
      </c>
      <c r="AK2567" s="1993">
        <v>97315</v>
      </c>
      <c r="AL2567" s="1994" t="s">
        <v>1729</v>
      </c>
      <c r="AM2567" s="1994">
        <v>5.8</v>
      </c>
      <c r="AN2567" s="1993" t="s">
        <v>192</v>
      </c>
      <c r="BX2567"/>
      <c r="BY2567"/>
      <c r="BZ2567"/>
      <c r="CA2567"/>
      <c r="CB2567"/>
      <c r="CD2567" s="1060"/>
      <c r="CE2567" s="1286"/>
      <c r="CF2567" s="1060"/>
      <c r="CG2567" s="1060"/>
      <c r="CH2567" s="1060"/>
      <c r="CK2567" s="1645"/>
      <c r="CL2567" s="1645"/>
      <c r="CM2567" s="1645"/>
      <c r="CN2567"/>
      <c r="CO2567"/>
      <c r="CP2567"/>
      <c r="CQ2567"/>
      <c r="CR2567"/>
      <c r="CS2567" s="1060"/>
      <c r="CT2567" s="1060"/>
      <c r="CU2567" s="1060"/>
      <c r="CV2567" s="1060"/>
      <c r="CW2567" s="1060"/>
      <c r="CX2567" s="1060"/>
    </row>
    <row r="2568" spans="35:102" ht="15" customHeight="1" x14ac:dyDescent="0.3">
      <c r="AI2568" s="1996">
        <v>48157674200</v>
      </c>
      <c r="AJ2568" s="1997" t="s">
        <v>1808</v>
      </c>
      <c r="AK2568" s="1997">
        <v>210191</v>
      </c>
      <c r="AL2568" s="1998" t="s">
        <v>1729</v>
      </c>
      <c r="AM2568" s="1998">
        <v>2</v>
      </c>
      <c r="AN2568" s="1997" t="s">
        <v>192</v>
      </c>
      <c r="BX2568"/>
      <c r="BY2568"/>
      <c r="BZ2568"/>
      <c r="CA2568"/>
      <c r="CB2568"/>
      <c r="CD2568" s="1060"/>
      <c r="CE2568" s="1286"/>
      <c r="CF2568" s="1060"/>
      <c r="CG2568" s="1060"/>
      <c r="CH2568" s="1060"/>
      <c r="CK2568" s="1645"/>
      <c r="CL2568" s="1645"/>
      <c r="CM2568" s="1645"/>
      <c r="CN2568"/>
      <c r="CO2568"/>
      <c r="CP2568"/>
      <c r="CQ2568"/>
      <c r="CR2568"/>
      <c r="CS2568" s="1060"/>
      <c r="CT2568" s="1060"/>
      <c r="CU2568" s="1060"/>
      <c r="CV2568" s="1060"/>
      <c r="CW2568" s="1060"/>
      <c r="CX2568" s="1060"/>
    </row>
    <row r="2569" spans="35:102" ht="15" customHeight="1" x14ac:dyDescent="0.3">
      <c r="AI2569" s="1774">
        <v>48157674300</v>
      </c>
      <c r="AJ2569" s="1993" t="s">
        <v>1808</v>
      </c>
      <c r="AK2569" s="1993">
        <v>139583</v>
      </c>
      <c r="AL2569" s="1994" t="s">
        <v>1729</v>
      </c>
      <c r="AM2569" s="1994">
        <v>1.6</v>
      </c>
      <c r="AN2569" s="1993" t="s">
        <v>192</v>
      </c>
      <c r="BX2569"/>
      <c r="BY2569"/>
      <c r="BZ2569"/>
      <c r="CA2569"/>
      <c r="CB2569"/>
      <c r="CD2569" s="1060"/>
      <c r="CE2569" s="1286"/>
      <c r="CF2569" s="1060"/>
      <c r="CG2569" s="1060"/>
      <c r="CH2569" s="1060"/>
      <c r="CK2569" s="1645"/>
      <c r="CL2569" s="1645"/>
      <c r="CM2569" s="1645"/>
      <c r="CN2569"/>
      <c r="CO2569"/>
      <c r="CP2569"/>
      <c r="CQ2569"/>
      <c r="CR2569"/>
      <c r="CS2569" s="1060"/>
      <c r="CT2569" s="1060"/>
      <c r="CU2569" s="1060"/>
      <c r="CV2569" s="1060"/>
      <c r="CW2569" s="1060"/>
      <c r="CX2569" s="1060"/>
    </row>
    <row r="2570" spans="35:102" ht="15" customHeight="1" x14ac:dyDescent="0.3">
      <c r="AI2570" s="1996">
        <v>48157674400</v>
      </c>
      <c r="AJ2570" s="1997" t="s">
        <v>1808</v>
      </c>
      <c r="AK2570" s="1997">
        <v>180063</v>
      </c>
      <c r="AL2570" s="1998" t="s">
        <v>1729</v>
      </c>
      <c r="AM2570" s="1998">
        <v>3.4</v>
      </c>
      <c r="AN2570" s="1997" t="s">
        <v>192</v>
      </c>
      <c r="BX2570"/>
      <c r="BY2570"/>
      <c r="BZ2570"/>
      <c r="CA2570"/>
      <c r="CB2570"/>
      <c r="CD2570" s="1060"/>
      <c r="CE2570" s="1286"/>
      <c r="CF2570" s="1060"/>
      <c r="CG2570" s="1060"/>
      <c r="CH2570" s="1060"/>
      <c r="CK2570" s="1645"/>
      <c r="CL2570" s="1645"/>
      <c r="CM2570" s="1645"/>
      <c r="CN2570"/>
      <c r="CO2570"/>
      <c r="CP2570"/>
      <c r="CQ2570"/>
      <c r="CR2570"/>
      <c r="CS2570" s="1060"/>
      <c r="CT2570" s="1060"/>
      <c r="CU2570" s="1060"/>
      <c r="CV2570" s="1060"/>
      <c r="CW2570" s="1060"/>
      <c r="CX2570" s="1060"/>
    </row>
    <row r="2571" spans="35:102" ht="15" customHeight="1" x14ac:dyDescent="0.3">
      <c r="AI2571" s="1774">
        <v>48157674501</v>
      </c>
      <c r="AJ2571" s="1993" t="s">
        <v>1808</v>
      </c>
      <c r="AK2571" s="1993">
        <v>119458</v>
      </c>
      <c r="AL2571" s="1994" t="s">
        <v>1729</v>
      </c>
      <c r="AM2571" s="1994">
        <v>0.6</v>
      </c>
      <c r="AN2571" s="1993" t="s">
        <v>192</v>
      </c>
      <c r="BX2571"/>
      <c r="BY2571"/>
      <c r="BZ2571"/>
      <c r="CA2571"/>
      <c r="CB2571"/>
      <c r="CD2571" s="1060"/>
      <c r="CE2571" s="1286"/>
      <c r="CF2571" s="1060"/>
      <c r="CG2571" s="1060"/>
      <c r="CH2571" s="1060"/>
      <c r="CK2571" s="1645"/>
      <c r="CL2571" s="1645"/>
      <c r="CM2571" s="1645"/>
      <c r="CN2571"/>
      <c r="CO2571"/>
      <c r="CP2571"/>
      <c r="CQ2571"/>
      <c r="CR2571"/>
      <c r="CS2571" s="1060"/>
      <c r="CT2571" s="1060"/>
      <c r="CU2571" s="1060"/>
      <c r="CV2571" s="1060"/>
      <c r="CW2571" s="1060"/>
      <c r="CX2571" s="1060"/>
    </row>
    <row r="2572" spans="35:102" ht="15" customHeight="1" x14ac:dyDescent="0.3">
      <c r="AI2572" s="1996">
        <v>48157674502</v>
      </c>
      <c r="AJ2572" s="1997" t="s">
        <v>1808</v>
      </c>
      <c r="AK2572" s="1997">
        <v>125862</v>
      </c>
      <c r="AL2572" s="1998" t="s">
        <v>1729</v>
      </c>
      <c r="AM2572" s="1998">
        <v>7.8</v>
      </c>
      <c r="AN2572" s="1997" t="s">
        <v>192</v>
      </c>
      <c r="BX2572"/>
      <c r="BY2572"/>
      <c r="BZ2572"/>
      <c r="CA2572"/>
      <c r="CB2572"/>
      <c r="CD2572" s="1060"/>
      <c r="CE2572" s="1286"/>
      <c r="CF2572" s="1060"/>
      <c r="CG2572" s="1060"/>
      <c r="CH2572" s="1060"/>
      <c r="CK2572" s="1645"/>
      <c r="CL2572" s="1645"/>
      <c r="CM2572" s="1645"/>
      <c r="CN2572"/>
      <c r="CO2572"/>
      <c r="CP2572"/>
      <c r="CQ2572"/>
      <c r="CR2572"/>
      <c r="CS2572" s="1060"/>
      <c r="CT2572" s="1060"/>
      <c r="CU2572" s="1060"/>
      <c r="CV2572" s="1060"/>
      <c r="CW2572" s="1060"/>
      <c r="CX2572" s="1060"/>
    </row>
    <row r="2573" spans="35:102" ht="15" customHeight="1" x14ac:dyDescent="0.3">
      <c r="AI2573" s="1774">
        <v>48157674601</v>
      </c>
      <c r="AJ2573" s="1993" t="s">
        <v>1808</v>
      </c>
      <c r="AK2573" s="1993">
        <v>146250</v>
      </c>
      <c r="AL2573" s="1994" t="s">
        <v>1729</v>
      </c>
      <c r="AM2573" s="1994">
        <v>3.1</v>
      </c>
      <c r="AN2573" s="1993" t="s">
        <v>192</v>
      </c>
      <c r="BX2573"/>
      <c r="BY2573"/>
      <c r="BZ2573"/>
      <c r="CA2573"/>
      <c r="CB2573"/>
      <c r="CD2573" s="1060"/>
      <c r="CE2573" s="1286"/>
      <c r="CF2573" s="1060"/>
      <c r="CG2573" s="1060"/>
      <c r="CH2573" s="1060"/>
      <c r="CK2573" s="1645"/>
      <c r="CL2573" s="1645"/>
      <c r="CM2573" s="1645"/>
      <c r="CN2573"/>
      <c r="CO2573"/>
      <c r="CP2573"/>
      <c r="CQ2573"/>
      <c r="CR2573"/>
      <c r="CS2573" s="1060"/>
      <c r="CT2573" s="1060"/>
      <c r="CU2573" s="1060"/>
      <c r="CV2573" s="1060"/>
      <c r="CW2573" s="1060"/>
      <c r="CX2573" s="1060"/>
    </row>
    <row r="2574" spans="35:102" ht="15" customHeight="1" x14ac:dyDescent="0.3">
      <c r="AI2574" s="1996">
        <v>48157674602</v>
      </c>
      <c r="AJ2574" s="1997" t="s">
        <v>1808</v>
      </c>
      <c r="AK2574" s="1997">
        <v>147454</v>
      </c>
      <c r="AL2574" s="1998" t="s">
        <v>1729</v>
      </c>
      <c r="AM2574" s="1998">
        <v>1.6</v>
      </c>
      <c r="AN2574" s="1997" t="s">
        <v>192</v>
      </c>
      <c r="BX2574"/>
      <c r="BY2574"/>
      <c r="BZ2574"/>
      <c r="CA2574"/>
      <c r="CB2574"/>
      <c r="CD2574" s="1060"/>
      <c r="CE2574" s="1286"/>
      <c r="CF2574" s="1060"/>
      <c r="CG2574" s="1060"/>
      <c r="CH2574" s="1060"/>
      <c r="CK2574" s="1645"/>
      <c r="CL2574" s="1645"/>
      <c r="CM2574" s="1645"/>
      <c r="CN2574"/>
      <c r="CO2574"/>
      <c r="CP2574"/>
      <c r="CQ2574"/>
      <c r="CR2574"/>
      <c r="CS2574" s="1060"/>
      <c r="CT2574" s="1060"/>
      <c r="CU2574" s="1060"/>
      <c r="CV2574" s="1060"/>
      <c r="CW2574" s="1060"/>
      <c r="CX2574" s="1060"/>
    </row>
    <row r="2575" spans="35:102" ht="15" customHeight="1" x14ac:dyDescent="0.3">
      <c r="AI2575" s="1774">
        <v>48157674603</v>
      </c>
      <c r="AJ2575" s="1993" t="s">
        <v>1808</v>
      </c>
      <c r="AK2575" s="1993">
        <v>80035</v>
      </c>
      <c r="AL2575" s="1994" t="s">
        <v>1727</v>
      </c>
      <c r="AM2575" s="1994">
        <v>8.1999999999999993</v>
      </c>
      <c r="AN2575" s="1993" t="s">
        <v>192</v>
      </c>
      <c r="BX2575"/>
      <c r="BY2575"/>
      <c r="BZ2575"/>
      <c r="CA2575"/>
      <c r="CB2575"/>
      <c r="CD2575" s="1060"/>
      <c r="CE2575" s="1286"/>
      <c r="CF2575" s="1060"/>
      <c r="CG2575" s="1060"/>
      <c r="CH2575" s="1060"/>
      <c r="CK2575" s="1645"/>
      <c r="CL2575" s="1645"/>
      <c r="CM2575" s="1645"/>
      <c r="CN2575"/>
      <c r="CO2575"/>
      <c r="CP2575"/>
      <c r="CQ2575"/>
      <c r="CR2575"/>
      <c r="CS2575" s="1060"/>
      <c r="CT2575" s="1060"/>
      <c r="CU2575" s="1060"/>
      <c r="CV2575" s="1060"/>
      <c r="CW2575" s="1060"/>
      <c r="CX2575" s="1060"/>
    </row>
    <row r="2576" spans="35:102" ht="15" customHeight="1" x14ac:dyDescent="0.3">
      <c r="AI2576" s="1996">
        <v>48157674604</v>
      </c>
      <c r="AJ2576" s="1997" t="s">
        <v>1808</v>
      </c>
      <c r="AK2576" s="1997">
        <v>103451</v>
      </c>
      <c r="AL2576" s="1998" t="s">
        <v>1729</v>
      </c>
      <c r="AM2576" s="1998">
        <v>1.9</v>
      </c>
      <c r="AN2576" s="1997" t="s">
        <v>192</v>
      </c>
      <c r="BX2576"/>
      <c r="BY2576"/>
      <c r="BZ2576"/>
      <c r="CA2576"/>
      <c r="CB2576"/>
      <c r="CD2576" s="1060"/>
      <c r="CE2576" s="1286"/>
      <c r="CF2576" s="1060"/>
      <c r="CG2576" s="1060"/>
      <c r="CH2576" s="1060"/>
      <c r="CK2576" s="1645"/>
      <c r="CL2576" s="1645"/>
      <c r="CM2576" s="1645"/>
      <c r="CN2576"/>
      <c r="CO2576"/>
      <c r="CP2576"/>
      <c r="CQ2576"/>
      <c r="CR2576"/>
      <c r="CS2576" s="1060"/>
      <c r="CT2576" s="1060"/>
      <c r="CU2576" s="1060"/>
      <c r="CV2576" s="1060"/>
      <c r="CW2576" s="1060"/>
      <c r="CX2576" s="1060"/>
    </row>
    <row r="2577" spans="35:102" ht="15" customHeight="1" x14ac:dyDescent="0.3">
      <c r="AI2577" s="1774">
        <v>48157674700</v>
      </c>
      <c r="AJ2577" s="1993" t="s">
        <v>1808</v>
      </c>
      <c r="AK2577" s="1993">
        <v>92224</v>
      </c>
      <c r="AL2577" s="1994" t="s">
        <v>1729</v>
      </c>
      <c r="AM2577" s="1994">
        <v>9.3000000000000007</v>
      </c>
      <c r="AN2577" s="1993" t="s">
        <v>192</v>
      </c>
      <c r="BX2577"/>
      <c r="BY2577"/>
      <c r="BZ2577"/>
      <c r="CA2577"/>
      <c r="CB2577"/>
      <c r="CD2577" s="1060"/>
      <c r="CE2577" s="1286"/>
      <c r="CF2577" s="1060"/>
      <c r="CG2577" s="1060"/>
      <c r="CH2577" s="1060"/>
      <c r="CK2577" s="1645"/>
      <c r="CL2577" s="1645"/>
      <c r="CM2577" s="1645"/>
      <c r="CN2577"/>
      <c r="CO2577"/>
      <c r="CP2577"/>
      <c r="CQ2577"/>
      <c r="CR2577"/>
      <c r="CS2577" s="1060"/>
      <c r="CT2577" s="1060"/>
      <c r="CU2577" s="1060"/>
      <c r="CV2577" s="1060"/>
      <c r="CW2577" s="1060"/>
      <c r="CX2577" s="1060"/>
    </row>
    <row r="2578" spans="35:102" ht="15" customHeight="1" x14ac:dyDescent="0.3">
      <c r="AI2578" s="1996">
        <v>48157674800</v>
      </c>
      <c r="AJ2578" s="1997" t="s">
        <v>1808</v>
      </c>
      <c r="AK2578" s="1997">
        <v>48023</v>
      </c>
      <c r="AL2578" s="1998" t="s">
        <v>1728</v>
      </c>
      <c r="AM2578" s="1998">
        <v>23</v>
      </c>
      <c r="AN2578" s="1997" t="s">
        <v>193</v>
      </c>
      <c r="BX2578"/>
      <c r="BY2578"/>
      <c r="BZ2578"/>
      <c r="CA2578"/>
      <c r="CB2578"/>
      <c r="CD2578" s="1060"/>
      <c r="CE2578" s="1286"/>
      <c r="CF2578" s="1060"/>
      <c r="CG2578" s="1060"/>
      <c r="CH2578" s="1060"/>
      <c r="CK2578" s="1645"/>
      <c r="CL2578" s="1645"/>
      <c r="CM2578" s="1645"/>
      <c r="CN2578"/>
      <c r="CO2578"/>
      <c r="CP2578"/>
      <c r="CQ2578"/>
      <c r="CR2578"/>
      <c r="CS2578" s="1060"/>
      <c r="CT2578" s="1060"/>
      <c r="CU2578" s="1060"/>
      <c r="CV2578" s="1060"/>
      <c r="CW2578" s="1060"/>
      <c r="CX2578" s="1060"/>
    </row>
    <row r="2579" spans="35:102" ht="15" customHeight="1" x14ac:dyDescent="0.3">
      <c r="AI2579" s="1774">
        <v>48157674900</v>
      </c>
      <c r="AJ2579" s="1993" t="s">
        <v>1808</v>
      </c>
      <c r="AK2579" s="1993">
        <v>40526</v>
      </c>
      <c r="AL2579" s="1994" t="s">
        <v>1728</v>
      </c>
      <c r="AM2579" s="1994">
        <v>32.6</v>
      </c>
      <c r="AN2579" s="1993" t="s">
        <v>193</v>
      </c>
      <c r="BX2579"/>
      <c r="BY2579"/>
      <c r="BZ2579"/>
      <c r="CA2579"/>
      <c r="CB2579"/>
      <c r="CD2579" s="1060"/>
      <c r="CE2579" s="1286"/>
      <c r="CF2579" s="1060"/>
      <c r="CG2579" s="1060"/>
      <c r="CH2579" s="1060"/>
      <c r="CK2579" s="1645"/>
      <c r="CL2579" s="1645"/>
      <c r="CM2579" s="1645"/>
      <c r="CN2579"/>
      <c r="CO2579"/>
      <c r="CP2579"/>
      <c r="CQ2579"/>
      <c r="CR2579"/>
      <c r="CS2579" s="1060"/>
      <c r="CT2579" s="1060"/>
      <c r="CU2579" s="1060"/>
      <c r="CV2579" s="1060"/>
      <c r="CW2579" s="1060"/>
      <c r="CX2579" s="1060"/>
    </row>
    <row r="2580" spans="35:102" ht="15" customHeight="1" x14ac:dyDescent="0.3">
      <c r="AI2580" s="1996">
        <v>48157675000</v>
      </c>
      <c r="AJ2580" s="1997" t="s">
        <v>1808</v>
      </c>
      <c r="AK2580" s="1997">
        <v>36621</v>
      </c>
      <c r="AL2580" s="1998" t="s">
        <v>1730</v>
      </c>
      <c r="AM2580" s="1998">
        <v>22.2</v>
      </c>
      <c r="AN2580" s="1997" t="s">
        <v>193</v>
      </c>
      <c r="BX2580"/>
      <c r="BY2580"/>
      <c r="BZ2580"/>
      <c r="CA2580"/>
      <c r="CB2580"/>
      <c r="CD2580" s="1060"/>
      <c r="CE2580" s="1286"/>
      <c r="CF2580" s="1060"/>
      <c r="CG2580" s="1060"/>
      <c r="CH2580" s="1060"/>
      <c r="CK2580" s="1645"/>
      <c r="CL2580" s="1645"/>
      <c r="CM2580" s="1645"/>
      <c r="CN2580"/>
      <c r="CO2580"/>
      <c r="CP2580"/>
      <c r="CQ2580"/>
      <c r="CR2580"/>
      <c r="CS2580" s="1060"/>
      <c r="CT2580" s="1060"/>
      <c r="CU2580" s="1060"/>
      <c r="CV2580" s="1060"/>
      <c r="CW2580" s="1060"/>
      <c r="CX2580" s="1060"/>
    </row>
    <row r="2581" spans="35:102" ht="15" customHeight="1" x14ac:dyDescent="0.3">
      <c r="AI2581" s="1774">
        <v>48157675100</v>
      </c>
      <c r="AJ2581" s="1993" t="s">
        <v>1808</v>
      </c>
      <c r="AK2581" s="1993">
        <v>54003</v>
      </c>
      <c r="AL2581" s="1994" t="s">
        <v>1728</v>
      </c>
      <c r="AM2581" s="1994">
        <v>12.4</v>
      </c>
      <c r="AN2581" s="1993" t="s">
        <v>192</v>
      </c>
      <c r="BX2581"/>
      <c r="BY2581"/>
      <c r="BZ2581"/>
      <c r="CA2581"/>
      <c r="CB2581"/>
      <c r="CD2581" s="1060"/>
      <c r="CE2581" s="1286"/>
      <c r="CF2581" s="1060"/>
      <c r="CG2581" s="1060"/>
      <c r="CH2581" s="1060"/>
      <c r="CK2581" s="1645"/>
      <c r="CL2581" s="1645"/>
      <c r="CM2581" s="1645"/>
      <c r="CN2581"/>
      <c r="CO2581"/>
      <c r="CP2581"/>
      <c r="CQ2581"/>
      <c r="CR2581"/>
      <c r="CS2581" s="1060"/>
      <c r="CT2581" s="1060"/>
      <c r="CU2581" s="1060"/>
      <c r="CV2581" s="1060"/>
      <c r="CW2581" s="1060"/>
      <c r="CX2581" s="1060"/>
    </row>
    <row r="2582" spans="35:102" ht="15" customHeight="1" x14ac:dyDescent="0.3">
      <c r="AI2582" s="1996">
        <v>48157675200</v>
      </c>
      <c r="AJ2582" s="1997" t="s">
        <v>1808</v>
      </c>
      <c r="AK2582" s="1997">
        <v>49722</v>
      </c>
      <c r="AL2582" s="1998" t="s">
        <v>1728</v>
      </c>
      <c r="AM2582" s="1998">
        <v>17.5</v>
      </c>
      <c r="AN2582" s="1997" t="s">
        <v>192</v>
      </c>
      <c r="BX2582"/>
      <c r="BY2582"/>
      <c r="BZ2582"/>
      <c r="CA2582"/>
      <c r="CB2582"/>
      <c r="CD2582" s="1060"/>
      <c r="CE2582" s="1286"/>
      <c r="CF2582" s="1060"/>
      <c r="CG2582" s="1060"/>
      <c r="CH2582" s="1060"/>
      <c r="CK2582" s="1645"/>
      <c r="CL2582" s="1645"/>
      <c r="CM2582" s="1645"/>
      <c r="CN2582"/>
      <c r="CO2582"/>
      <c r="CP2582"/>
      <c r="CQ2582"/>
      <c r="CR2582"/>
      <c r="CS2582" s="1060"/>
      <c r="CT2582" s="1060"/>
      <c r="CU2582" s="1060"/>
      <c r="CV2582" s="1060"/>
      <c r="CW2582" s="1060"/>
      <c r="CX2582" s="1060"/>
    </row>
    <row r="2583" spans="35:102" ht="15" customHeight="1" x14ac:dyDescent="0.3">
      <c r="AI2583" s="1774">
        <v>48157675300</v>
      </c>
      <c r="AJ2583" s="1993" t="s">
        <v>1808</v>
      </c>
      <c r="AK2583" s="1993">
        <v>43328</v>
      </c>
      <c r="AL2583" s="1994" t="s">
        <v>1728</v>
      </c>
      <c r="AM2583" s="1994">
        <v>22.9</v>
      </c>
      <c r="AN2583" s="1993" t="s">
        <v>193</v>
      </c>
      <c r="BX2583"/>
      <c r="BY2583"/>
      <c r="BZ2583"/>
      <c r="CA2583"/>
      <c r="CB2583"/>
      <c r="CD2583" s="1060"/>
      <c r="CE2583" s="1286"/>
      <c r="CF2583" s="1060"/>
      <c r="CG2583" s="1060"/>
      <c r="CH2583" s="1060"/>
      <c r="CK2583" s="1645"/>
      <c r="CL2583" s="1645"/>
      <c r="CM2583" s="1645"/>
      <c r="CN2583"/>
      <c r="CO2583"/>
      <c r="CP2583"/>
      <c r="CQ2583"/>
      <c r="CR2583"/>
      <c r="CS2583" s="1060"/>
      <c r="CT2583" s="1060"/>
      <c r="CU2583" s="1060"/>
      <c r="CV2583" s="1060"/>
      <c r="CW2583" s="1060"/>
      <c r="CX2583" s="1060"/>
    </row>
    <row r="2584" spans="35:102" ht="15" customHeight="1" x14ac:dyDescent="0.3">
      <c r="AI2584" s="1996">
        <v>48157675400</v>
      </c>
      <c r="AJ2584" s="1997" t="s">
        <v>1808</v>
      </c>
      <c r="AK2584" s="1997">
        <v>51643</v>
      </c>
      <c r="AL2584" s="1998" t="s">
        <v>1728</v>
      </c>
      <c r="AM2584" s="1998">
        <v>16.2</v>
      </c>
      <c r="AN2584" s="1997" t="s">
        <v>192</v>
      </c>
      <c r="BX2584"/>
      <c r="BY2584"/>
      <c r="BZ2584"/>
      <c r="CA2584"/>
      <c r="CB2584"/>
      <c r="CD2584" s="1060"/>
      <c r="CE2584" s="1286"/>
      <c r="CF2584" s="1060"/>
      <c r="CG2584" s="1060"/>
      <c r="CH2584" s="1060"/>
      <c r="CK2584" s="1645"/>
      <c r="CL2584" s="1645"/>
      <c r="CM2584" s="1645"/>
      <c r="CN2584"/>
      <c r="CO2584"/>
      <c r="CP2584"/>
      <c r="CQ2584"/>
      <c r="CR2584"/>
      <c r="CS2584" s="1060"/>
      <c r="CT2584" s="1060"/>
      <c r="CU2584" s="1060"/>
      <c r="CV2584" s="1060"/>
      <c r="CW2584" s="1060"/>
      <c r="CX2584" s="1060"/>
    </row>
    <row r="2585" spans="35:102" ht="15" customHeight="1" x14ac:dyDescent="0.3">
      <c r="AI2585" s="1774">
        <v>48157675500</v>
      </c>
      <c r="AJ2585" s="1993" t="s">
        <v>1808</v>
      </c>
      <c r="AK2585" s="1993">
        <v>95745</v>
      </c>
      <c r="AL2585" s="1994" t="s">
        <v>1729</v>
      </c>
      <c r="AM2585" s="1994">
        <v>4.7</v>
      </c>
      <c r="AN2585" s="1993" t="s">
        <v>192</v>
      </c>
      <c r="BX2585"/>
      <c r="BY2585"/>
      <c r="BZ2585"/>
      <c r="CA2585"/>
      <c r="CB2585"/>
      <c r="CD2585" s="1060"/>
      <c r="CE2585" s="1286"/>
      <c r="CF2585" s="1060"/>
      <c r="CG2585" s="1060"/>
      <c r="CH2585" s="1060"/>
      <c r="CK2585" s="1645"/>
      <c r="CL2585" s="1645"/>
      <c r="CM2585" s="1645"/>
      <c r="CN2585"/>
      <c r="CO2585"/>
      <c r="CP2585"/>
      <c r="CQ2585"/>
      <c r="CR2585"/>
      <c r="CS2585" s="1060"/>
      <c r="CT2585" s="1060"/>
      <c r="CU2585" s="1060"/>
      <c r="CV2585" s="1060"/>
      <c r="CW2585" s="1060"/>
      <c r="CX2585" s="1060"/>
    </row>
    <row r="2586" spans="35:102" ht="15" customHeight="1" x14ac:dyDescent="0.3">
      <c r="AI2586" s="1996">
        <v>48157675600</v>
      </c>
      <c r="AJ2586" s="1997" t="s">
        <v>1808</v>
      </c>
      <c r="AK2586" s="1997">
        <v>78995</v>
      </c>
      <c r="AL2586" s="1998" t="s">
        <v>1727</v>
      </c>
      <c r="AM2586" s="1998">
        <v>1.2</v>
      </c>
      <c r="AN2586" s="1997" t="s">
        <v>192</v>
      </c>
      <c r="BX2586"/>
      <c r="BY2586"/>
      <c r="BZ2586"/>
      <c r="CA2586"/>
      <c r="CB2586"/>
      <c r="CD2586" s="1060"/>
      <c r="CE2586" s="1286"/>
      <c r="CF2586" s="1060"/>
      <c r="CG2586" s="1060"/>
      <c r="CH2586" s="1060"/>
      <c r="CK2586" s="1645"/>
      <c r="CL2586" s="1645"/>
      <c r="CM2586" s="1645"/>
      <c r="CN2586"/>
      <c r="CO2586"/>
      <c r="CP2586"/>
      <c r="CQ2586"/>
      <c r="CR2586"/>
      <c r="CS2586" s="1060"/>
      <c r="CT2586" s="1060"/>
      <c r="CU2586" s="1060"/>
      <c r="CV2586" s="1060"/>
      <c r="CW2586" s="1060"/>
      <c r="CX2586" s="1060"/>
    </row>
    <row r="2587" spans="35:102" ht="15" customHeight="1" x14ac:dyDescent="0.3">
      <c r="AI2587" s="1774">
        <v>48157675700</v>
      </c>
      <c r="AJ2587" s="1993" t="s">
        <v>1808</v>
      </c>
      <c r="AK2587" s="1993">
        <v>61851</v>
      </c>
      <c r="AL2587" s="1994" t="s">
        <v>1727</v>
      </c>
      <c r="AM2587" s="1994">
        <v>10.3</v>
      </c>
      <c r="AN2587" s="1993" t="s">
        <v>192</v>
      </c>
      <c r="BX2587"/>
      <c r="BY2587"/>
      <c r="BZ2587"/>
      <c r="CA2587"/>
      <c r="CB2587"/>
      <c r="CD2587" s="1060"/>
      <c r="CE2587" s="1286"/>
      <c r="CF2587" s="1060"/>
      <c r="CG2587" s="1060"/>
      <c r="CH2587" s="1060"/>
      <c r="CK2587" s="1645"/>
      <c r="CL2587" s="1645"/>
      <c r="CM2587" s="1645"/>
      <c r="CN2587"/>
      <c r="CO2587"/>
      <c r="CP2587"/>
      <c r="CQ2587"/>
      <c r="CR2587"/>
      <c r="CS2587" s="1060"/>
      <c r="CT2587" s="1060"/>
      <c r="CU2587" s="1060"/>
      <c r="CV2587" s="1060"/>
      <c r="CW2587" s="1060"/>
      <c r="CX2587" s="1060"/>
    </row>
    <row r="2588" spans="35:102" ht="15" customHeight="1" x14ac:dyDescent="0.3">
      <c r="AI2588" s="1996">
        <v>48157675800</v>
      </c>
      <c r="AJ2588" s="1997" t="s">
        <v>1808</v>
      </c>
      <c r="AK2588" s="1997">
        <v>43635</v>
      </c>
      <c r="AL2588" s="1998" t="s">
        <v>1728</v>
      </c>
      <c r="AM2588" s="1998">
        <v>25.2</v>
      </c>
      <c r="AN2588" s="1997" t="s">
        <v>193</v>
      </c>
      <c r="BX2588"/>
      <c r="BY2588"/>
      <c r="BZ2588"/>
      <c r="CA2588"/>
      <c r="CB2588"/>
      <c r="CD2588" s="1060"/>
      <c r="CE2588" s="1286"/>
      <c r="CF2588" s="1060"/>
      <c r="CG2588" s="1060"/>
      <c r="CH2588" s="1060"/>
      <c r="CK2588" s="1645"/>
      <c r="CL2588" s="1645"/>
      <c r="CM2588" s="1645"/>
      <c r="CN2588"/>
      <c r="CO2588"/>
      <c r="CP2588"/>
      <c r="CQ2588"/>
      <c r="CR2588"/>
      <c r="CS2588" s="1060"/>
      <c r="CT2588" s="1060"/>
      <c r="CU2588" s="1060"/>
      <c r="CV2588" s="1060"/>
      <c r="CW2588" s="1060"/>
      <c r="CX2588" s="1060"/>
    </row>
    <row r="2589" spans="35:102" ht="15" customHeight="1" x14ac:dyDescent="0.3">
      <c r="AI2589" s="1774">
        <v>48167720100</v>
      </c>
      <c r="AJ2589" s="1993" t="s">
        <v>1813</v>
      </c>
      <c r="AK2589" s="1993">
        <v>80625</v>
      </c>
      <c r="AL2589" s="1994" t="s">
        <v>1727</v>
      </c>
      <c r="AM2589" s="1994">
        <v>10.4</v>
      </c>
      <c r="AN2589" s="1993" t="s">
        <v>192</v>
      </c>
      <c r="BX2589"/>
      <c r="BY2589"/>
      <c r="BZ2589"/>
      <c r="CA2589"/>
      <c r="CB2589"/>
      <c r="CD2589" s="1060"/>
      <c r="CE2589" s="1286"/>
      <c r="CF2589" s="1060"/>
      <c r="CG2589" s="1060"/>
      <c r="CH2589" s="1060"/>
      <c r="CK2589" s="1645"/>
      <c r="CL2589" s="1645"/>
      <c r="CM2589" s="1645"/>
      <c r="CN2589"/>
      <c r="CO2589"/>
      <c r="CP2589"/>
      <c r="CQ2589"/>
      <c r="CR2589"/>
      <c r="CS2589" s="1060"/>
      <c r="CT2589" s="1060"/>
      <c r="CU2589" s="1060"/>
      <c r="CV2589" s="1060"/>
      <c r="CW2589" s="1060"/>
      <c r="CX2589" s="1060"/>
    </row>
    <row r="2590" spans="35:102" ht="15" customHeight="1" x14ac:dyDescent="0.3">
      <c r="AI2590" s="1996">
        <v>48167720200</v>
      </c>
      <c r="AJ2590" s="1997" t="s">
        <v>1813</v>
      </c>
      <c r="AK2590" s="1997">
        <v>82841</v>
      </c>
      <c r="AL2590" s="1998" t="s">
        <v>1729</v>
      </c>
      <c r="AM2590" s="1998">
        <v>5</v>
      </c>
      <c r="AN2590" s="1997" t="s">
        <v>192</v>
      </c>
      <c r="BX2590"/>
      <c r="BY2590"/>
      <c r="BZ2590"/>
      <c r="CA2590"/>
      <c r="CB2590"/>
      <c r="CD2590" s="1060"/>
      <c r="CE2590" s="1286"/>
      <c r="CF2590" s="1060"/>
      <c r="CG2590" s="1060"/>
      <c r="CH2590" s="1060"/>
      <c r="CK2590" s="1645"/>
      <c r="CL2590" s="1645"/>
      <c r="CM2590" s="1645"/>
      <c r="CN2590"/>
      <c r="CO2590"/>
      <c r="CP2590"/>
      <c r="CQ2590"/>
      <c r="CR2590"/>
      <c r="CS2590" s="1060"/>
      <c r="CT2590" s="1060"/>
      <c r="CU2590" s="1060"/>
      <c r="CV2590" s="1060"/>
      <c r="CW2590" s="1060"/>
      <c r="CX2590" s="1060"/>
    </row>
    <row r="2591" spans="35:102" ht="15" customHeight="1" x14ac:dyDescent="0.3">
      <c r="AI2591" s="1774">
        <v>48167720301</v>
      </c>
      <c r="AJ2591" s="1993" t="s">
        <v>1813</v>
      </c>
      <c r="AK2591" s="1993">
        <v>64821</v>
      </c>
      <c r="AL2591" s="1994" t="s">
        <v>1727</v>
      </c>
      <c r="AM2591" s="1994">
        <v>7.8</v>
      </c>
      <c r="AN2591" s="1993" t="s">
        <v>192</v>
      </c>
      <c r="BX2591"/>
      <c r="BY2591"/>
      <c r="BZ2591"/>
      <c r="CA2591"/>
      <c r="CB2591"/>
      <c r="CD2591" s="1060"/>
      <c r="CE2591" s="1286"/>
      <c r="CF2591" s="1060"/>
      <c r="CG2591" s="1060"/>
      <c r="CH2591" s="1060"/>
      <c r="CK2591" s="1645"/>
      <c r="CL2591" s="1645"/>
      <c r="CM2591" s="1645"/>
      <c r="CN2591"/>
      <c r="CO2591"/>
      <c r="CP2591"/>
      <c r="CQ2591"/>
      <c r="CR2591"/>
      <c r="CS2591" s="1060"/>
      <c r="CT2591" s="1060"/>
      <c r="CU2591" s="1060"/>
      <c r="CV2591" s="1060"/>
      <c r="CW2591" s="1060"/>
      <c r="CX2591" s="1060"/>
    </row>
    <row r="2592" spans="35:102" ht="15" customHeight="1" x14ac:dyDescent="0.3">
      <c r="AI2592" s="1996">
        <v>48167720302</v>
      </c>
      <c r="AJ2592" s="1997" t="s">
        <v>1813</v>
      </c>
      <c r="AK2592" s="1997">
        <v>124315</v>
      </c>
      <c r="AL2592" s="1998" t="s">
        <v>1729</v>
      </c>
      <c r="AM2592" s="1998">
        <v>3.5</v>
      </c>
      <c r="AN2592" s="1997" t="s">
        <v>192</v>
      </c>
      <c r="BX2592"/>
      <c r="BY2592"/>
      <c r="BZ2592"/>
      <c r="CA2592"/>
      <c r="CB2592"/>
      <c r="CD2592" s="1060"/>
      <c r="CE2592" s="1286"/>
      <c r="CF2592" s="1060"/>
      <c r="CG2592" s="1060"/>
      <c r="CH2592" s="1060"/>
      <c r="CK2592" s="1645"/>
      <c r="CL2592" s="1645"/>
      <c r="CM2592" s="1645"/>
      <c r="CN2592"/>
      <c r="CO2592"/>
      <c r="CP2592"/>
      <c r="CQ2592"/>
      <c r="CR2592"/>
      <c r="CS2592" s="1060"/>
      <c r="CT2592" s="1060"/>
      <c r="CU2592" s="1060"/>
      <c r="CV2592" s="1060"/>
      <c r="CW2592" s="1060"/>
      <c r="CX2592" s="1060"/>
    </row>
    <row r="2593" spans="35:102" ht="15" customHeight="1" x14ac:dyDescent="0.3">
      <c r="AI2593" s="1774">
        <v>48167720400</v>
      </c>
      <c r="AJ2593" s="1993" t="s">
        <v>1813</v>
      </c>
      <c r="AK2593" s="1993">
        <v>183966</v>
      </c>
      <c r="AL2593" s="1994" t="s">
        <v>1729</v>
      </c>
      <c r="AM2593" s="1994">
        <v>1.3</v>
      </c>
      <c r="AN2593" s="1993" t="s">
        <v>192</v>
      </c>
      <c r="BX2593"/>
      <c r="BY2593"/>
      <c r="BZ2593"/>
      <c r="CA2593"/>
      <c r="CB2593"/>
      <c r="CD2593" s="1060"/>
      <c r="CE2593" s="1286"/>
      <c r="CF2593" s="1060"/>
      <c r="CG2593" s="1060"/>
      <c r="CH2593" s="1060"/>
      <c r="CK2593" s="1645"/>
      <c r="CL2593" s="1645"/>
      <c r="CM2593" s="1645"/>
      <c r="CN2593"/>
      <c r="CO2593"/>
      <c r="CP2593"/>
      <c r="CQ2593"/>
      <c r="CR2593"/>
      <c r="CS2593" s="1060"/>
      <c r="CT2593" s="1060"/>
      <c r="CU2593" s="1060"/>
      <c r="CV2593" s="1060"/>
      <c r="CW2593" s="1060"/>
      <c r="CX2593" s="1060"/>
    </row>
    <row r="2594" spans="35:102" ht="15" customHeight="1" x14ac:dyDescent="0.3">
      <c r="AI2594" s="1996">
        <v>48167720501</v>
      </c>
      <c r="AJ2594" s="1997" t="s">
        <v>1813</v>
      </c>
      <c r="AK2594" s="1997">
        <v>110486</v>
      </c>
      <c r="AL2594" s="1998" t="s">
        <v>1729</v>
      </c>
      <c r="AM2594" s="1998">
        <v>10.199999999999999</v>
      </c>
      <c r="AN2594" s="1997" t="s">
        <v>192</v>
      </c>
      <c r="BX2594"/>
      <c r="BY2594"/>
      <c r="BZ2594"/>
      <c r="CA2594"/>
      <c r="CB2594"/>
      <c r="CD2594" s="1060"/>
      <c r="CE2594" s="1286"/>
      <c r="CF2594" s="1060"/>
      <c r="CG2594" s="1060"/>
      <c r="CH2594" s="1060"/>
      <c r="CK2594" s="1645"/>
      <c r="CL2594" s="1645"/>
      <c r="CM2594" s="1645"/>
      <c r="CN2594"/>
      <c r="CO2594"/>
      <c r="CP2594"/>
      <c r="CQ2594"/>
      <c r="CR2594"/>
      <c r="CS2594" s="1060"/>
      <c r="CT2594" s="1060"/>
      <c r="CU2594" s="1060"/>
      <c r="CV2594" s="1060"/>
      <c r="CW2594" s="1060"/>
      <c r="CX2594" s="1060"/>
    </row>
    <row r="2595" spans="35:102" ht="15" customHeight="1" x14ac:dyDescent="0.3">
      <c r="AI2595" s="1774">
        <v>48167720502</v>
      </c>
      <c r="AJ2595" s="1993" t="s">
        <v>1813</v>
      </c>
      <c r="AK2595" s="1993">
        <v>104198</v>
      </c>
      <c r="AL2595" s="1994" t="s">
        <v>1729</v>
      </c>
      <c r="AM2595" s="1994">
        <v>8.9</v>
      </c>
      <c r="AN2595" s="1993" t="s">
        <v>192</v>
      </c>
      <c r="BX2595"/>
      <c r="BY2595"/>
      <c r="BZ2595"/>
      <c r="CA2595"/>
      <c r="CB2595"/>
      <c r="CD2595" s="1060"/>
      <c r="CE2595" s="1286"/>
      <c r="CF2595" s="1060"/>
      <c r="CG2595" s="1060"/>
      <c r="CH2595" s="1060"/>
      <c r="CK2595" s="1645"/>
      <c r="CL2595" s="1645"/>
      <c r="CM2595" s="1645"/>
      <c r="CN2595"/>
      <c r="CO2595"/>
      <c r="CP2595"/>
      <c r="CQ2595"/>
      <c r="CR2595"/>
      <c r="CS2595" s="1060"/>
      <c r="CT2595" s="1060"/>
      <c r="CU2595" s="1060"/>
      <c r="CV2595" s="1060"/>
      <c r="CW2595" s="1060"/>
      <c r="CX2595" s="1060"/>
    </row>
    <row r="2596" spans="35:102" ht="15" customHeight="1" x14ac:dyDescent="0.3">
      <c r="AI2596" s="1996">
        <v>48167720503</v>
      </c>
      <c r="AJ2596" s="1997" t="s">
        <v>1813</v>
      </c>
      <c r="AK2596" s="1997">
        <v>121635</v>
      </c>
      <c r="AL2596" s="1998" t="s">
        <v>1729</v>
      </c>
      <c r="AM2596" s="1998">
        <v>4.2</v>
      </c>
      <c r="AN2596" s="1997" t="s">
        <v>192</v>
      </c>
      <c r="BX2596"/>
      <c r="BY2596"/>
      <c r="BZ2596"/>
      <c r="CA2596"/>
      <c r="CB2596"/>
      <c r="CD2596" s="1060"/>
      <c r="CE2596" s="1286"/>
      <c r="CF2596" s="1060"/>
      <c r="CG2596" s="1060"/>
      <c r="CH2596" s="1060"/>
      <c r="CK2596" s="1645"/>
      <c r="CL2596" s="1645"/>
      <c r="CM2596" s="1645"/>
      <c r="CN2596"/>
      <c r="CO2596"/>
      <c r="CP2596"/>
      <c r="CQ2596"/>
      <c r="CR2596"/>
      <c r="CS2596" s="1060"/>
      <c r="CT2596" s="1060"/>
      <c r="CU2596" s="1060"/>
      <c r="CV2596" s="1060"/>
      <c r="CW2596" s="1060"/>
      <c r="CX2596" s="1060"/>
    </row>
    <row r="2597" spans="35:102" ht="15" customHeight="1" x14ac:dyDescent="0.3">
      <c r="AI2597" s="1774">
        <v>48167720600</v>
      </c>
      <c r="AJ2597" s="1993" t="s">
        <v>1813</v>
      </c>
      <c r="AK2597" s="1993">
        <v>96951</v>
      </c>
      <c r="AL2597" s="1994" t="s">
        <v>1729</v>
      </c>
      <c r="AM2597" s="1994">
        <v>4.9000000000000004</v>
      </c>
      <c r="AN2597" s="1993" t="s">
        <v>192</v>
      </c>
      <c r="BX2597"/>
      <c r="BY2597"/>
      <c r="BZ2597"/>
      <c r="CA2597"/>
      <c r="CB2597"/>
      <c r="CD2597" s="1060"/>
      <c r="CE2597" s="1286"/>
      <c r="CF2597" s="1060"/>
      <c r="CG2597" s="1060"/>
      <c r="CH2597" s="1060"/>
      <c r="CK2597" s="1645"/>
      <c r="CL2597" s="1645"/>
      <c r="CM2597" s="1645"/>
      <c r="CN2597"/>
      <c r="CO2597"/>
      <c r="CP2597"/>
      <c r="CQ2597"/>
      <c r="CR2597"/>
      <c r="CS2597" s="1060"/>
      <c r="CT2597" s="1060"/>
      <c r="CU2597" s="1060"/>
      <c r="CV2597" s="1060"/>
      <c r="CW2597" s="1060"/>
      <c r="CX2597" s="1060"/>
    </row>
    <row r="2598" spans="35:102" ht="15" customHeight="1" x14ac:dyDescent="0.3">
      <c r="AI2598" s="1996">
        <v>48167720700</v>
      </c>
      <c r="AJ2598" s="1997" t="s">
        <v>1813</v>
      </c>
      <c r="AK2598" s="1997">
        <v>95127</v>
      </c>
      <c r="AL2598" s="1998" t="s">
        <v>1729</v>
      </c>
      <c r="AM2598" s="1998">
        <v>5.2</v>
      </c>
      <c r="AN2598" s="1997" t="s">
        <v>192</v>
      </c>
      <c r="BX2598"/>
      <c r="BY2598"/>
      <c r="BZ2598"/>
      <c r="CA2598"/>
      <c r="CB2598"/>
      <c r="CD2598" s="1060"/>
      <c r="CE2598" s="1286"/>
      <c r="CF2598" s="1060"/>
      <c r="CG2598" s="1060"/>
      <c r="CH2598" s="1060"/>
      <c r="CK2598" s="1645"/>
      <c r="CL2598" s="1645"/>
      <c r="CM2598" s="1645"/>
      <c r="CN2598"/>
      <c r="CO2598"/>
      <c r="CP2598"/>
      <c r="CQ2598"/>
      <c r="CR2598"/>
      <c r="CS2598" s="1060"/>
      <c r="CT2598" s="1060"/>
      <c r="CU2598" s="1060"/>
      <c r="CV2598" s="1060"/>
      <c r="CW2598" s="1060"/>
      <c r="CX2598" s="1060"/>
    </row>
    <row r="2599" spans="35:102" ht="15" customHeight="1" x14ac:dyDescent="0.3">
      <c r="AI2599" s="1774">
        <v>48167720800</v>
      </c>
      <c r="AJ2599" s="1993" t="s">
        <v>1813</v>
      </c>
      <c r="AK2599" s="1993">
        <v>87891</v>
      </c>
      <c r="AL2599" s="1994" t="s">
        <v>1729</v>
      </c>
      <c r="AM2599" s="1994">
        <v>9.9</v>
      </c>
      <c r="AN2599" s="1993" t="s">
        <v>192</v>
      </c>
      <c r="BX2599"/>
      <c r="BY2599"/>
      <c r="BZ2599"/>
      <c r="CA2599"/>
      <c r="CB2599"/>
      <c r="CD2599" s="1060"/>
      <c r="CE2599" s="1286"/>
      <c r="CF2599" s="1060"/>
      <c r="CG2599" s="1060"/>
      <c r="CH2599" s="1060"/>
      <c r="CK2599" s="1645"/>
      <c r="CL2599" s="1645"/>
      <c r="CM2599" s="1645"/>
      <c r="CN2599"/>
      <c r="CO2599"/>
      <c r="CP2599"/>
      <c r="CQ2599"/>
      <c r="CR2599"/>
      <c r="CS2599" s="1060"/>
      <c r="CT2599" s="1060"/>
      <c r="CU2599" s="1060"/>
      <c r="CV2599" s="1060"/>
      <c r="CW2599" s="1060"/>
      <c r="CX2599" s="1060"/>
    </row>
    <row r="2600" spans="35:102" ht="15" customHeight="1" x14ac:dyDescent="0.3">
      <c r="AI2600" s="1996">
        <v>48167720900</v>
      </c>
      <c r="AJ2600" s="1997" t="s">
        <v>1813</v>
      </c>
      <c r="AK2600" s="1997">
        <v>50729</v>
      </c>
      <c r="AL2600" s="1998" t="s">
        <v>1728</v>
      </c>
      <c r="AM2600" s="1998">
        <v>20.5</v>
      </c>
      <c r="AN2600" s="1997" t="s">
        <v>193</v>
      </c>
      <c r="BX2600"/>
      <c r="BY2600"/>
      <c r="BZ2600"/>
      <c r="CA2600"/>
      <c r="CB2600"/>
      <c r="CD2600" s="1060"/>
      <c r="CE2600" s="1286"/>
      <c r="CF2600" s="1060"/>
      <c r="CG2600" s="1060"/>
      <c r="CH2600" s="1060"/>
      <c r="CK2600" s="1645"/>
      <c r="CL2600" s="1645"/>
      <c r="CM2600" s="1645"/>
      <c r="CN2600"/>
      <c r="CO2600"/>
      <c r="CP2600"/>
      <c r="CQ2600"/>
      <c r="CR2600"/>
      <c r="CS2600" s="1060"/>
      <c r="CT2600" s="1060"/>
      <c r="CU2600" s="1060"/>
      <c r="CV2600" s="1060"/>
      <c r="CW2600" s="1060"/>
      <c r="CX2600" s="1060"/>
    </row>
    <row r="2601" spans="35:102" ht="15" customHeight="1" x14ac:dyDescent="0.3">
      <c r="AI2601" s="1774">
        <v>48167721000</v>
      </c>
      <c r="AJ2601" s="1993" t="s">
        <v>1813</v>
      </c>
      <c r="AK2601" s="1993">
        <v>66771</v>
      </c>
      <c r="AL2601" s="1994" t="s">
        <v>1727</v>
      </c>
      <c r="AM2601" s="1994">
        <v>18.8</v>
      </c>
      <c r="AN2601" s="1993" t="s">
        <v>192</v>
      </c>
      <c r="BX2601"/>
      <c r="BY2601"/>
      <c r="BZ2601"/>
      <c r="CA2601"/>
      <c r="CB2601"/>
      <c r="CD2601" s="1060"/>
      <c r="CE2601" s="1286"/>
      <c r="CF2601" s="1060"/>
      <c r="CG2601" s="1060"/>
      <c r="CH2601" s="1060"/>
      <c r="CK2601" s="1645"/>
      <c r="CL2601" s="1645"/>
      <c r="CM2601" s="1645"/>
      <c r="CN2601"/>
      <c r="CO2601"/>
      <c r="CP2601"/>
      <c r="CQ2601"/>
      <c r="CR2601"/>
      <c r="CS2601" s="1060"/>
      <c r="CT2601" s="1060"/>
      <c r="CU2601" s="1060"/>
      <c r="CV2601" s="1060"/>
      <c r="CW2601" s="1060"/>
      <c r="CX2601" s="1060"/>
    </row>
    <row r="2602" spans="35:102" ht="15" customHeight="1" x14ac:dyDescent="0.3">
      <c r="AI2602" s="1996">
        <v>48167721100</v>
      </c>
      <c r="AJ2602" s="1997" t="s">
        <v>1813</v>
      </c>
      <c r="AK2602" s="1997">
        <v>50408</v>
      </c>
      <c r="AL2602" s="1998" t="s">
        <v>1728</v>
      </c>
      <c r="AM2602" s="1998">
        <v>20.2</v>
      </c>
      <c r="AN2602" s="1997" t="s">
        <v>193</v>
      </c>
      <c r="BX2602"/>
      <c r="BY2602"/>
      <c r="BZ2602"/>
      <c r="CA2602"/>
      <c r="CB2602"/>
      <c r="CD2602" s="1060"/>
      <c r="CE2602" s="1286"/>
      <c r="CF2602" s="1060"/>
      <c r="CG2602" s="1060"/>
      <c r="CH2602" s="1060"/>
      <c r="CK2602" s="1645"/>
      <c r="CL2602" s="1645"/>
      <c r="CM2602" s="1645"/>
      <c r="CN2602"/>
      <c r="CO2602"/>
      <c r="CP2602"/>
      <c r="CQ2602"/>
      <c r="CR2602"/>
      <c r="CS2602" s="1060"/>
      <c r="CT2602" s="1060"/>
      <c r="CU2602" s="1060"/>
      <c r="CV2602" s="1060"/>
      <c r="CW2602" s="1060"/>
      <c r="CX2602" s="1060"/>
    </row>
    <row r="2603" spans="35:102" ht="15" customHeight="1" x14ac:dyDescent="0.3">
      <c r="AI2603" s="1774">
        <v>48167721201</v>
      </c>
      <c r="AJ2603" s="1993" t="s">
        <v>1813</v>
      </c>
      <c r="AK2603" s="1993">
        <v>112248</v>
      </c>
      <c r="AL2603" s="1994" t="s">
        <v>1729</v>
      </c>
      <c r="AM2603" s="1994">
        <v>9.1</v>
      </c>
      <c r="AN2603" s="1993" t="s">
        <v>192</v>
      </c>
      <c r="BX2603"/>
      <c r="BY2603"/>
      <c r="BZ2603"/>
      <c r="CA2603"/>
      <c r="CB2603"/>
      <c r="CD2603" s="1060"/>
      <c r="CE2603" s="1286"/>
      <c r="CF2603" s="1060"/>
      <c r="CG2603" s="1060"/>
      <c r="CH2603" s="1060"/>
      <c r="CK2603" s="1645"/>
      <c r="CL2603" s="1645"/>
      <c r="CM2603" s="1645"/>
      <c r="CN2603"/>
      <c r="CO2603"/>
      <c r="CP2603"/>
      <c r="CQ2603"/>
      <c r="CR2603"/>
      <c r="CS2603" s="1060"/>
      <c r="CT2603" s="1060"/>
      <c r="CU2603" s="1060"/>
      <c r="CV2603" s="1060"/>
      <c r="CW2603" s="1060"/>
      <c r="CX2603" s="1060"/>
    </row>
    <row r="2604" spans="35:102" ht="15" customHeight="1" x14ac:dyDescent="0.3">
      <c r="AI2604" s="1996">
        <v>48167721202</v>
      </c>
      <c r="AJ2604" s="1997" t="s">
        <v>1813</v>
      </c>
      <c r="AK2604" s="1997">
        <v>111776</v>
      </c>
      <c r="AL2604" s="1998" t="s">
        <v>1729</v>
      </c>
      <c r="AM2604" s="1998">
        <v>5.0999999999999996</v>
      </c>
      <c r="AN2604" s="1997" t="s">
        <v>192</v>
      </c>
      <c r="BX2604"/>
      <c r="BY2604"/>
      <c r="BZ2604"/>
      <c r="CA2604"/>
      <c r="CB2604"/>
      <c r="CD2604" s="1060"/>
      <c r="CE2604" s="1286"/>
      <c r="CF2604" s="1060"/>
      <c r="CG2604" s="1060"/>
      <c r="CH2604" s="1060"/>
      <c r="CK2604" s="1645"/>
      <c r="CL2604" s="1645"/>
      <c r="CM2604" s="1645"/>
      <c r="CN2604"/>
      <c r="CO2604"/>
      <c r="CP2604"/>
      <c r="CQ2604"/>
      <c r="CR2604"/>
      <c r="CS2604" s="1060"/>
      <c r="CT2604" s="1060"/>
      <c r="CU2604" s="1060"/>
      <c r="CV2604" s="1060"/>
      <c r="CW2604" s="1060"/>
      <c r="CX2604" s="1060"/>
    </row>
    <row r="2605" spans="35:102" ht="15" customHeight="1" x14ac:dyDescent="0.3">
      <c r="AI2605" s="1774">
        <v>48167721300</v>
      </c>
      <c r="AJ2605" s="1993" t="s">
        <v>1813</v>
      </c>
      <c r="AK2605" s="1993">
        <v>66429</v>
      </c>
      <c r="AL2605" s="1994" t="s">
        <v>1727</v>
      </c>
      <c r="AM2605" s="1994">
        <v>10.8</v>
      </c>
      <c r="AN2605" s="1993" t="s">
        <v>192</v>
      </c>
      <c r="BX2605"/>
      <c r="BY2605"/>
      <c r="BZ2605"/>
      <c r="CA2605"/>
      <c r="CB2605"/>
      <c r="CD2605" s="1060"/>
      <c r="CE2605" s="1286"/>
      <c r="CF2605" s="1060"/>
      <c r="CG2605" s="1060"/>
      <c r="CH2605" s="1060"/>
      <c r="CK2605" s="1645"/>
      <c r="CL2605" s="1645"/>
      <c r="CM2605" s="1645"/>
      <c r="CN2605"/>
      <c r="CO2605"/>
      <c r="CP2605"/>
      <c r="CQ2605"/>
      <c r="CR2605"/>
      <c r="CS2605" s="1060"/>
      <c r="CT2605" s="1060"/>
      <c r="CU2605" s="1060"/>
      <c r="CV2605" s="1060"/>
      <c r="CW2605" s="1060"/>
      <c r="CX2605" s="1060"/>
    </row>
    <row r="2606" spans="35:102" ht="15" customHeight="1" x14ac:dyDescent="0.3">
      <c r="AI2606" s="1996">
        <v>48167721400</v>
      </c>
      <c r="AJ2606" s="1997" t="s">
        <v>1813</v>
      </c>
      <c r="AK2606" s="1997">
        <v>97796</v>
      </c>
      <c r="AL2606" s="1998" t="s">
        <v>1729</v>
      </c>
      <c r="AM2606" s="1998">
        <v>5.2</v>
      </c>
      <c r="AN2606" s="1997" t="s">
        <v>192</v>
      </c>
      <c r="BX2606"/>
      <c r="BY2606"/>
      <c r="BZ2606"/>
      <c r="CA2606"/>
      <c r="CB2606"/>
      <c r="CD2606" s="1060"/>
      <c r="CE2606" s="1286"/>
      <c r="CF2606" s="1060"/>
      <c r="CG2606" s="1060"/>
      <c r="CH2606" s="1060"/>
      <c r="CK2606" s="1645"/>
      <c r="CL2606" s="1645"/>
      <c r="CM2606" s="1645"/>
      <c r="CN2606"/>
      <c r="CO2606"/>
      <c r="CP2606"/>
      <c r="CQ2606"/>
      <c r="CR2606"/>
      <c r="CS2606" s="1060"/>
      <c r="CT2606" s="1060"/>
      <c r="CU2606" s="1060"/>
      <c r="CV2606" s="1060"/>
      <c r="CW2606" s="1060"/>
      <c r="CX2606" s="1060"/>
    </row>
    <row r="2607" spans="35:102" ht="15" customHeight="1" x14ac:dyDescent="0.3">
      <c r="AI2607" s="1774">
        <v>48167721500</v>
      </c>
      <c r="AJ2607" s="1993" t="s">
        <v>1813</v>
      </c>
      <c r="AK2607" s="1993">
        <v>75108</v>
      </c>
      <c r="AL2607" s="1994" t="s">
        <v>1727</v>
      </c>
      <c r="AM2607" s="1994">
        <v>2.9</v>
      </c>
      <c r="AN2607" s="1993" t="s">
        <v>192</v>
      </c>
      <c r="BX2607"/>
      <c r="BY2607"/>
      <c r="BZ2607"/>
      <c r="CA2607"/>
      <c r="CB2607"/>
      <c r="CD2607" s="1060"/>
      <c r="CE2607" s="1286"/>
      <c r="CF2607" s="1060"/>
      <c r="CG2607" s="1060"/>
      <c r="CH2607" s="1060"/>
      <c r="CK2607" s="1645"/>
      <c r="CL2607" s="1645"/>
      <c r="CM2607" s="1645"/>
      <c r="CN2607"/>
      <c r="CO2607"/>
      <c r="CP2607"/>
      <c r="CQ2607"/>
      <c r="CR2607"/>
      <c r="CS2607" s="1060"/>
      <c r="CT2607" s="1060"/>
      <c r="CU2607" s="1060"/>
      <c r="CV2607" s="1060"/>
      <c r="CW2607" s="1060"/>
      <c r="CX2607" s="1060"/>
    </row>
    <row r="2608" spans="35:102" ht="15" customHeight="1" x14ac:dyDescent="0.3">
      <c r="AI2608" s="1996">
        <v>48167721600</v>
      </c>
      <c r="AJ2608" s="1997" t="s">
        <v>1813</v>
      </c>
      <c r="AK2608" s="1997">
        <v>57171</v>
      </c>
      <c r="AL2608" s="1998" t="s">
        <v>1727</v>
      </c>
      <c r="AM2608" s="1998">
        <v>15.3</v>
      </c>
      <c r="AN2608" s="1997" t="s">
        <v>192</v>
      </c>
      <c r="BX2608"/>
      <c r="BY2608"/>
      <c r="BZ2608"/>
      <c r="CA2608"/>
      <c r="CB2608"/>
      <c r="CD2608" s="1060"/>
      <c r="CE2608" s="1286"/>
      <c r="CF2608" s="1060"/>
      <c r="CG2608" s="1060"/>
      <c r="CH2608" s="1060"/>
      <c r="CK2608" s="1645"/>
      <c r="CL2608" s="1645"/>
      <c r="CM2608" s="1645"/>
      <c r="CN2608"/>
      <c r="CO2608"/>
      <c r="CP2608"/>
      <c r="CQ2608"/>
      <c r="CR2608"/>
      <c r="CS2608" s="1060"/>
      <c r="CT2608" s="1060"/>
      <c r="CU2608" s="1060"/>
      <c r="CV2608" s="1060"/>
      <c r="CW2608" s="1060"/>
      <c r="CX2608" s="1060"/>
    </row>
    <row r="2609" spans="35:102" ht="15" customHeight="1" x14ac:dyDescent="0.3">
      <c r="AI2609" s="1774">
        <v>48167721700</v>
      </c>
      <c r="AJ2609" s="1993" t="s">
        <v>1813</v>
      </c>
      <c r="AK2609" s="1993">
        <v>38810</v>
      </c>
      <c r="AL2609" s="1994" t="s">
        <v>1730</v>
      </c>
      <c r="AM2609" s="1994">
        <v>25.6</v>
      </c>
      <c r="AN2609" s="1993" t="s">
        <v>193</v>
      </c>
      <c r="BX2609"/>
      <c r="BY2609"/>
      <c r="BZ2609"/>
      <c r="CA2609"/>
      <c r="CB2609"/>
      <c r="CD2609" s="1060"/>
      <c r="CE2609" s="1286"/>
      <c r="CF2609" s="1060"/>
      <c r="CG2609" s="1060"/>
      <c r="CH2609" s="1060"/>
      <c r="CK2609" s="1645"/>
      <c r="CL2609" s="1645"/>
      <c r="CM2609" s="1645"/>
      <c r="CN2609"/>
      <c r="CO2609"/>
      <c r="CP2609"/>
      <c r="CQ2609"/>
      <c r="CR2609"/>
      <c r="CS2609" s="1060"/>
      <c r="CT2609" s="1060"/>
      <c r="CU2609" s="1060"/>
      <c r="CV2609" s="1060"/>
      <c r="CW2609" s="1060"/>
      <c r="CX2609" s="1060"/>
    </row>
    <row r="2610" spans="35:102" ht="15" customHeight="1" x14ac:dyDescent="0.3">
      <c r="AI2610" s="1996">
        <v>48167721800</v>
      </c>
      <c r="AJ2610" s="1997" t="s">
        <v>1813</v>
      </c>
      <c r="AK2610" s="1997">
        <v>40682</v>
      </c>
      <c r="AL2610" s="1998" t="s">
        <v>1728</v>
      </c>
      <c r="AM2610" s="1998">
        <v>28.4</v>
      </c>
      <c r="AN2610" s="1997" t="s">
        <v>193</v>
      </c>
      <c r="BX2610"/>
      <c r="BY2610"/>
      <c r="BZ2610"/>
      <c r="CA2610"/>
      <c r="CB2610"/>
      <c r="CD2610" s="1060"/>
      <c r="CE2610" s="1286"/>
      <c r="CF2610" s="1060"/>
      <c r="CG2610" s="1060"/>
      <c r="CH2610" s="1060"/>
      <c r="CK2610" s="1645"/>
      <c r="CL2610" s="1645"/>
      <c r="CM2610" s="1645"/>
      <c r="CN2610"/>
      <c r="CO2610"/>
      <c r="CP2610"/>
      <c r="CQ2610"/>
      <c r="CR2610"/>
      <c r="CS2610" s="1060"/>
      <c r="CT2610" s="1060"/>
      <c r="CU2610" s="1060"/>
      <c r="CV2610" s="1060"/>
      <c r="CW2610" s="1060"/>
      <c r="CX2610" s="1060"/>
    </row>
    <row r="2611" spans="35:102" ht="15" customHeight="1" x14ac:dyDescent="0.3">
      <c r="AI2611" s="1774">
        <v>48167721900</v>
      </c>
      <c r="AJ2611" s="1993" t="s">
        <v>1813</v>
      </c>
      <c r="AK2611" s="1993">
        <v>43017</v>
      </c>
      <c r="AL2611" s="1994" t="s">
        <v>1728</v>
      </c>
      <c r="AM2611" s="1994">
        <v>29.1</v>
      </c>
      <c r="AN2611" s="1993" t="s">
        <v>193</v>
      </c>
      <c r="BX2611"/>
      <c r="BY2611"/>
      <c r="BZ2611"/>
      <c r="CA2611"/>
      <c r="CB2611"/>
      <c r="CD2611" s="1060"/>
      <c r="CE2611" s="1286"/>
      <c r="CF2611" s="1060"/>
      <c r="CG2611" s="1060"/>
      <c r="CH2611" s="1060"/>
      <c r="CK2611" s="1645"/>
      <c r="CL2611" s="1645"/>
      <c r="CM2611" s="1645"/>
      <c r="CN2611"/>
      <c r="CO2611"/>
      <c r="CP2611"/>
      <c r="CQ2611"/>
      <c r="CR2611"/>
      <c r="CS2611" s="1060"/>
      <c r="CT2611" s="1060"/>
      <c r="CU2611" s="1060"/>
      <c r="CV2611" s="1060"/>
      <c r="CW2611" s="1060"/>
      <c r="CX2611" s="1060"/>
    </row>
    <row r="2612" spans="35:102" ht="15" customHeight="1" x14ac:dyDescent="0.3">
      <c r="AI2612" s="1996">
        <v>48167722001</v>
      </c>
      <c r="AJ2612" s="1997" t="s">
        <v>1813</v>
      </c>
      <c r="AK2612" s="1997">
        <v>73946</v>
      </c>
      <c r="AL2612" s="1998" t="s">
        <v>1727</v>
      </c>
      <c r="AM2612" s="1998">
        <v>9.6999999999999993</v>
      </c>
      <c r="AN2612" s="1997" t="s">
        <v>192</v>
      </c>
      <c r="BX2612"/>
      <c r="BY2612"/>
      <c r="BZ2612"/>
      <c r="CA2612"/>
      <c r="CB2612"/>
      <c r="CD2612" s="1060"/>
      <c r="CE2612" s="1286"/>
      <c r="CF2612" s="1060"/>
      <c r="CG2612" s="1060"/>
      <c r="CH2612" s="1060"/>
      <c r="CK2612" s="1645"/>
      <c r="CL2612" s="1645"/>
      <c r="CM2612" s="1645"/>
      <c r="CN2612"/>
      <c r="CO2612"/>
      <c r="CP2612"/>
      <c r="CQ2612"/>
      <c r="CR2612"/>
      <c r="CS2612" s="1060"/>
      <c r="CT2612" s="1060"/>
      <c r="CU2612" s="1060"/>
      <c r="CV2612" s="1060"/>
      <c r="CW2612" s="1060"/>
      <c r="CX2612" s="1060"/>
    </row>
    <row r="2613" spans="35:102" ht="15" customHeight="1" x14ac:dyDescent="0.3">
      <c r="AI2613" s="1774">
        <v>48167722002</v>
      </c>
      <c r="AJ2613" s="1993" t="s">
        <v>1813</v>
      </c>
      <c r="AK2613" s="1993">
        <v>50993</v>
      </c>
      <c r="AL2613" s="1994" t="s">
        <v>1728</v>
      </c>
      <c r="AM2613" s="1994">
        <v>11.3</v>
      </c>
      <c r="AN2613" s="1993" t="s">
        <v>192</v>
      </c>
      <c r="BX2613"/>
      <c r="BY2613"/>
      <c r="BZ2613"/>
      <c r="CA2613"/>
      <c r="CB2613"/>
      <c r="CD2613" s="1060"/>
      <c r="CE2613" s="1286"/>
      <c r="CF2613" s="1060"/>
      <c r="CG2613" s="1060"/>
      <c r="CH2613" s="1060"/>
      <c r="CK2613" s="1645"/>
      <c r="CL2613" s="1645"/>
      <c r="CM2613" s="1645"/>
      <c r="CN2613"/>
      <c r="CO2613"/>
      <c r="CP2613"/>
      <c r="CQ2613"/>
      <c r="CR2613"/>
      <c r="CS2613" s="1060"/>
      <c r="CT2613" s="1060"/>
      <c r="CU2613" s="1060"/>
      <c r="CV2613" s="1060"/>
      <c r="CW2613" s="1060"/>
      <c r="CX2613" s="1060"/>
    </row>
    <row r="2614" spans="35:102" ht="15" customHeight="1" x14ac:dyDescent="0.3">
      <c r="AI2614" s="1996">
        <v>48167722100</v>
      </c>
      <c r="AJ2614" s="1997" t="s">
        <v>1813</v>
      </c>
      <c r="AK2614" s="1997">
        <v>59438</v>
      </c>
      <c r="AL2614" s="1998" t="s">
        <v>1727</v>
      </c>
      <c r="AM2614" s="1998">
        <v>14.4</v>
      </c>
      <c r="AN2614" s="1997" t="s">
        <v>192</v>
      </c>
      <c r="BX2614"/>
      <c r="BY2614"/>
      <c r="BZ2614"/>
      <c r="CA2614"/>
      <c r="CB2614"/>
      <c r="CD2614" s="1060"/>
      <c r="CE2614" s="1286"/>
      <c r="CF2614" s="1060"/>
      <c r="CG2614" s="1060"/>
      <c r="CH2614" s="1060"/>
      <c r="CK2614" s="1645"/>
      <c r="CL2614" s="1645"/>
      <c r="CM2614" s="1645"/>
      <c r="CN2614"/>
      <c r="CO2614"/>
      <c r="CP2614"/>
      <c r="CQ2614"/>
      <c r="CR2614"/>
      <c r="CS2614" s="1060"/>
      <c r="CT2614" s="1060"/>
      <c r="CU2614" s="1060"/>
      <c r="CV2614" s="1060"/>
      <c r="CW2614" s="1060"/>
      <c r="CX2614" s="1060"/>
    </row>
    <row r="2615" spans="35:102" ht="15" customHeight="1" x14ac:dyDescent="0.3">
      <c r="AI2615" s="1774">
        <v>48167722200</v>
      </c>
      <c r="AJ2615" s="1993" t="s">
        <v>1813</v>
      </c>
      <c r="AK2615" s="1993">
        <v>26285</v>
      </c>
      <c r="AL2615" s="1994" t="s">
        <v>1730</v>
      </c>
      <c r="AM2615" s="1994">
        <v>37.5</v>
      </c>
      <c r="AN2615" s="1993" t="s">
        <v>193</v>
      </c>
      <c r="BX2615"/>
      <c r="BY2615"/>
      <c r="BZ2615"/>
      <c r="CA2615"/>
      <c r="CB2615"/>
      <c r="CD2615" s="1060"/>
      <c r="CE2615" s="1286"/>
      <c r="CF2615" s="1060"/>
      <c r="CG2615" s="1060"/>
      <c r="CH2615" s="1060"/>
      <c r="CK2615" s="1645"/>
      <c r="CL2615" s="1645"/>
      <c r="CM2615" s="1645"/>
      <c r="CN2615"/>
      <c r="CO2615"/>
      <c r="CP2615"/>
      <c r="CQ2615"/>
      <c r="CR2615"/>
      <c r="CS2615" s="1060"/>
      <c r="CT2615" s="1060"/>
      <c r="CU2615" s="1060"/>
      <c r="CV2615" s="1060"/>
      <c r="CW2615" s="1060"/>
      <c r="CX2615" s="1060"/>
    </row>
    <row r="2616" spans="35:102" ht="15" customHeight="1" x14ac:dyDescent="0.3">
      <c r="AI2616" s="1996">
        <v>48167722300</v>
      </c>
      <c r="AJ2616" s="1997" t="s">
        <v>1813</v>
      </c>
      <c r="AK2616" s="1997">
        <v>33327</v>
      </c>
      <c r="AL2616" s="1998" t="s">
        <v>1730</v>
      </c>
      <c r="AM2616" s="1998">
        <v>31.1</v>
      </c>
      <c r="AN2616" s="1997" t="s">
        <v>193</v>
      </c>
      <c r="BX2616"/>
      <c r="BY2616"/>
      <c r="BZ2616"/>
      <c r="CA2616"/>
      <c r="CB2616"/>
      <c r="CD2616" s="1060"/>
      <c r="CE2616" s="1286"/>
      <c r="CF2616" s="1060"/>
      <c r="CG2616" s="1060"/>
      <c r="CH2616" s="1060"/>
      <c r="CK2616" s="1645"/>
      <c r="CL2616" s="1645"/>
      <c r="CM2616" s="1645"/>
      <c r="CN2616"/>
      <c r="CO2616"/>
      <c r="CP2616"/>
      <c r="CQ2616"/>
      <c r="CR2616"/>
      <c r="CS2616" s="1060"/>
      <c r="CT2616" s="1060"/>
      <c r="CU2616" s="1060"/>
      <c r="CV2616" s="1060"/>
      <c r="CW2616" s="1060"/>
      <c r="CX2616" s="1060"/>
    </row>
    <row r="2617" spans="35:102" ht="15" customHeight="1" x14ac:dyDescent="0.3">
      <c r="AI2617" s="1774">
        <v>48167722600</v>
      </c>
      <c r="AJ2617" s="1993" t="s">
        <v>1813</v>
      </c>
      <c r="AK2617" s="1993">
        <v>38772</v>
      </c>
      <c r="AL2617" s="1994" t="s">
        <v>1730</v>
      </c>
      <c r="AM2617" s="1994">
        <v>20.6</v>
      </c>
      <c r="AN2617" s="1993" t="s">
        <v>193</v>
      </c>
      <c r="BX2617"/>
      <c r="BY2617"/>
      <c r="BZ2617"/>
      <c r="CA2617"/>
      <c r="CB2617"/>
      <c r="CD2617" s="1060"/>
      <c r="CE2617" s="1286"/>
      <c r="CF2617" s="1060"/>
      <c r="CG2617" s="1060"/>
      <c r="CH2617" s="1060"/>
      <c r="CK2617" s="1645"/>
      <c r="CL2617" s="1645"/>
      <c r="CM2617" s="1645"/>
      <c r="CN2617"/>
      <c r="CO2617"/>
      <c r="CP2617"/>
      <c r="CQ2617"/>
      <c r="CR2617"/>
      <c r="CS2617" s="1060"/>
      <c r="CT2617" s="1060"/>
      <c r="CU2617" s="1060"/>
      <c r="CV2617" s="1060"/>
      <c r="CW2617" s="1060"/>
      <c r="CX2617" s="1060"/>
    </row>
    <row r="2618" spans="35:102" ht="15" customHeight="1" x14ac:dyDescent="0.3">
      <c r="AI2618" s="1996">
        <v>48167722700</v>
      </c>
      <c r="AJ2618" s="1997" t="s">
        <v>1813</v>
      </c>
      <c r="AK2618" s="1997">
        <v>40274</v>
      </c>
      <c r="AL2618" s="1998" t="s">
        <v>1730</v>
      </c>
      <c r="AM2618" s="1998">
        <v>22.3</v>
      </c>
      <c r="AN2618" s="1997" t="s">
        <v>193</v>
      </c>
      <c r="BX2618"/>
      <c r="BY2618"/>
      <c r="BZ2618"/>
      <c r="CA2618"/>
      <c r="CB2618"/>
      <c r="CD2618" s="1060"/>
      <c r="CE2618" s="1286"/>
      <c r="CF2618" s="1060"/>
      <c r="CG2618" s="1060"/>
      <c r="CH2618" s="1060"/>
      <c r="CK2618" s="1645"/>
      <c r="CL2618" s="1645"/>
      <c r="CM2618" s="1645"/>
      <c r="CN2618"/>
      <c r="CO2618"/>
      <c r="CP2618"/>
      <c r="CQ2618"/>
      <c r="CR2618"/>
      <c r="CS2618" s="1060"/>
      <c r="CT2618" s="1060"/>
      <c r="CU2618" s="1060"/>
      <c r="CV2618" s="1060"/>
      <c r="CW2618" s="1060"/>
      <c r="CX2618" s="1060"/>
    </row>
    <row r="2619" spans="35:102" ht="15" customHeight="1" x14ac:dyDescent="0.3">
      <c r="AI2619" s="1774">
        <v>48167722800</v>
      </c>
      <c r="AJ2619" s="1993" t="s">
        <v>1813</v>
      </c>
      <c r="AK2619" s="1993">
        <v>33994</v>
      </c>
      <c r="AL2619" s="1994" t="s">
        <v>1730</v>
      </c>
      <c r="AM2619" s="1994">
        <v>23.3</v>
      </c>
      <c r="AN2619" s="1993" t="s">
        <v>193</v>
      </c>
      <c r="BX2619"/>
      <c r="BY2619"/>
      <c r="BZ2619"/>
      <c r="CA2619"/>
      <c r="CB2619"/>
      <c r="CD2619" s="1060"/>
      <c r="CE2619" s="1286"/>
      <c r="CF2619" s="1060"/>
      <c r="CG2619" s="1060"/>
      <c r="CH2619" s="1060"/>
      <c r="CK2619" s="1645"/>
      <c r="CL2619" s="1645"/>
      <c r="CM2619" s="1645"/>
      <c r="CN2619"/>
      <c r="CO2619"/>
      <c r="CP2619"/>
      <c r="CQ2619"/>
      <c r="CR2619"/>
      <c r="CS2619" s="1060"/>
      <c r="CT2619" s="1060"/>
      <c r="CU2619" s="1060"/>
      <c r="CV2619" s="1060"/>
      <c r="CW2619" s="1060"/>
      <c r="CX2619" s="1060"/>
    </row>
    <row r="2620" spans="35:102" ht="15" customHeight="1" x14ac:dyDescent="0.3">
      <c r="AI2620" s="1996">
        <v>48167722900</v>
      </c>
      <c r="AJ2620" s="1997" t="s">
        <v>1813</v>
      </c>
      <c r="AK2620" s="1997">
        <v>41297</v>
      </c>
      <c r="AL2620" s="1998" t="s">
        <v>1728</v>
      </c>
      <c r="AM2620" s="1998">
        <v>19</v>
      </c>
      <c r="AN2620" s="1997" t="s">
        <v>192</v>
      </c>
      <c r="BX2620"/>
      <c r="BY2620"/>
      <c r="BZ2620"/>
      <c r="CA2620"/>
      <c r="CB2620"/>
      <c r="CD2620" s="1060"/>
      <c r="CE2620" s="1286"/>
      <c r="CF2620" s="1060"/>
      <c r="CG2620" s="1060"/>
      <c r="CH2620" s="1060"/>
      <c r="CK2620" s="1645"/>
      <c r="CL2620" s="1645"/>
      <c r="CM2620" s="1645"/>
      <c r="CN2620"/>
      <c r="CO2620"/>
      <c r="CP2620"/>
      <c r="CQ2620"/>
      <c r="CR2620"/>
      <c r="CS2620" s="1060"/>
      <c r="CT2620" s="1060"/>
      <c r="CU2620" s="1060"/>
      <c r="CV2620" s="1060"/>
      <c r="CW2620" s="1060"/>
      <c r="CX2620" s="1060"/>
    </row>
    <row r="2621" spans="35:102" ht="15" customHeight="1" x14ac:dyDescent="0.3">
      <c r="AI2621" s="1774">
        <v>48167723000</v>
      </c>
      <c r="AJ2621" s="1993" t="s">
        <v>1813</v>
      </c>
      <c r="AK2621" s="1993">
        <v>31620</v>
      </c>
      <c r="AL2621" s="1994" t="s">
        <v>1730</v>
      </c>
      <c r="AM2621" s="1994">
        <v>21.6</v>
      </c>
      <c r="AN2621" s="1993" t="s">
        <v>193</v>
      </c>
      <c r="BX2621"/>
      <c r="BY2621"/>
      <c r="BZ2621"/>
      <c r="CA2621"/>
      <c r="CB2621"/>
      <c r="CD2621" s="1060"/>
      <c r="CE2621" s="1286"/>
      <c r="CF2621" s="1060"/>
      <c r="CG2621" s="1060"/>
      <c r="CH2621" s="1060"/>
      <c r="CK2621" s="1645"/>
      <c r="CL2621" s="1645"/>
      <c r="CM2621" s="1645"/>
      <c r="CN2621"/>
      <c r="CO2621"/>
      <c r="CP2621"/>
      <c r="CQ2621"/>
      <c r="CR2621"/>
      <c r="CS2621" s="1060"/>
      <c r="CT2621" s="1060"/>
      <c r="CU2621" s="1060"/>
      <c r="CV2621" s="1060"/>
      <c r="CW2621" s="1060"/>
      <c r="CX2621" s="1060"/>
    </row>
    <row r="2622" spans="35:102" ht="15" customHeight="1" x14ac:dyDescent="0.3">
      <c r="AI2622" s="1996">
        <v>48167723100</v>
      </c>
      <c r="AJ2622" s="1997" t="s">
        <v>1813</v>
      </c>
      <c r="AK2622" s="1997">
        <v>38890</v>
      </c>
      <c r="AL2622" s="1998" t="s">
        <v>1730</v>
      </c>
      <c r="AM2622" s="1998">
        <v>14.8</v>
      </c>
      <c r="AN2622" s="1997" t="s">
        <v>192</v>
      </c>
      <c r="BX2622"/>
      <c r="BY2622"/>
      <c r="BZ2622"/>
      <c r="CA2622"/>
      <c r="CB2622"/>
      <c r="CD2622" s="1060"/>
      <c r="CE2622" s="1286"/>
      <c r="CF2622" s="1060"/>
      <c r="CG2622" s="1060"/>
      <c r="CH2622" s="1060"/>
      <c r="CK2622" s="1645"/>
      <c r="CL2622" s="1645"/>
      <c r="CM2622" s="1645"/>
      <c r="CN2622"/>
      <c r="CO2622"/>
      <c r="CP2622"/>
      <c r="CQ2622"/>
      <c r="CR2622"/>
      <c r="CS2622" s="1060"/>
      <c r="CT2622" s="1060"/>
      <c r="CU2622" s="1060"/>
      <c r="CV2622" s="1060"/>
      <c r="CW2622" s="1060"/>
      <c r="CX2622" s="1060"/>
    </row>
    <row r="2623" spans="35:102" ht="15" customHeight="1" x14ac:dyDescent="0.3">
      <c r="AI2623" s="1774">
        <v>48167723200</v>
      </c>
      <c r="AJ2623" s="1993" t="s">
        <v>1813</v>
      </c>
      <c r="AK2623" s="1993">
        <v>60886</v>
      </c>
      <c r="AL2623" s="1994" t="s">
        <v>1727</v>
      </c>
      <c r="AM2623" s="1994">
        <v>12.5</v>
      </c>
      <c r="AN2623" s="1993" t="s">
        <v>192</v>
      </c>
      <c r="BX2623"/>
      <c r="BY2623"/>
      <c r="BZ2623"/>
      <c r="CA2623"/>
      <c r="CB2623"/>
      <c r="CD2623" s="1060"/>
      <c r="CE2623" s="1286"/>
      <c r="CF2623" s="1060"/>
      <c r="CG2623" s="1060"/>
      <c r="CH2623" s="1060"/>
      <c r="CK2623" s="1645"/>
      <c r="CL2623" s="1645"/>
      <c r="CM2623" s="1645"/>
      <c r="CN2623"/>
      <c r="CO2623"/>
      <c r="CP2623"/>
      <c r="CQ2623"/>
      <c r="CR2623"/>
      <c r="CS2623" s="1060"/>
      <c r="CT2623" s="1060"/>
      <c r="CU2623" s="1060"/>
      <c r="CV2623" s="1060"/>
      <c r="CW2623" s="1060"/>
      <c r="CX2623" s="1060"/>
    </row>
    <row r="2624" spans="35:102" ht="15" customHeight="1" x14ac:dyDescent="0.3">
      <c r="AI2624" s="1996">
        <v>48167723300</v>
      </c>
      <c r="AJ2624" s="1997" t="s">
        <v>1813</v>
      </c>
      <c r="AK2624" s="1997">
        <v>82292</v>
      </c>
      <c r="AL2624" s="1998" t="s">
        <v>1729</v>
      </c>
      <c r="AM2624" s="1998">
        <v>9.6</v>
      </c>
      <c r="AN2624" s="1997" t="s">
        <v>192</v>
      </c>
      <c r="BX2624"/>
      <c r="BY2624"/>
      <c r="BZ2624"/>
      <c r="CA2624"/>
      <c r="CB2624"/>
      <c r="CD2624" s="1060"/>
      <c r="CE2624" s="1286"/>
      <c r="CF2624" s="1060"/>
      <c r="CG2624" s="1060"/>
      <c r="CH2624" s="1060"/>
      <c r="CK2624" s="1645"/>
      <c r="CL2624" s="1645"/>
      <c r="CM2624" s="1645"/>
      <c r="CN2624"/>
      <c r="CO2624"/>
      <c r="CP2624"/>
      <c r="CQ2624"/>
      <c r="CR2624"/>
      <c r="CS2624" s="1060"/>
      <c r="CT2624" s="1060"/>
      <c r="CU2624" s="1060"/>
      <c r="CV2624" s="1060"/>
      <c r="CW2624" s="1060"/>
      <c r="CX2624" s="1060"/>
    </row>
    <row r="2625" spans="35:102" ht="15" customHeight="1" x14ac:dyDescent="0.3">
      <c r="AI2625" s="1774">
        <v>48167723400</v>
      </c>
      <c r="AJ2625" s="1993" t="s">
        <v>1813</v>
      </c>
      <c r="AK2625" s="1993">
        <v>71342</v>
      </c>
      <c r="AL2625" s="1994" t="s">
        <v>1727</v>
      </c>
      <c r="AM2625" s="1994">
        <v>5.7</v>
      </c>
      <c r="AN2625" s="1993" t="s">
        <v>192</v>
      </c>
      <c r="BX2625"/>
      <c r="BY2625"/>
      <c r="BZ2625"/>
      <c r="CA2625"/>
      <c r="CB2625"/>
      <c r="CD2625" s="1060"/>
      <c r="CE2625" s="1286"/>
      <c r="CF2625" s="1060"/>
      <c r="CG2625" s="1060"/>
      <c r="CH2625" s="1060"/>
      <c r="CK2625" s="1645"/>
      <c r="CL2625" s="1645"/>
      <c r="CM2625" s="1645"/>
      <c r="CN2625"/>
      <c r="CO2625"/>
      <c r="CP2625"/>
      <c r="CQ2625"/>
      <c r="CR2625"/>
      <c r="CS2625" s="1060"/>
      <c r="CT2625" s="1060"/>
      <c r="CU2625" s="1060"/>
      <c r="CV2625" s="1060"/>
      <c r="CW2625" s="1060"/>
      <c r="CX2625" s="1060"/>
    </row>
    <row r="2626" spans="35:102" ht="15" customHeight="1" x14ac:dyDescent="0.3">
      <c r="AI2626" s="1996">
        <v>48167723501</v>
      </c>
      <c r="AJ2626" s="1997" t="s">
        <v>1813</v>
      </c>
      <c r="AK2626" s="1997">
        <v>77083</v>
      </c>
      <c r="AL2626" s="1998" t="s">
        <v>1727</v>
      </c>
      <c r="AM2626" s="1998">
        <v>4.0999999999999996</v>
      </c>
      <c r="AN2626" s="1997" t="s">
        <v>192</v>
      </c>
      <c r="BX2626"/>
      <c r="BY2626"/>
      <c r="BZ2626"/>
      <c r="CA2626"/>
      <c r="CB2626"/>
      <c r="CD2626" s="1060"/>
      <c r="CE2626" s="1286"/>
      <c r="CF2626" s="1060"/>
      <c r="CG2626" s="1060"/>
      <c r="CH2626" s="1060"/>
      <c r="CK2626" s="1645"/>
      <c r="CL2626" s="1645"/>
      <c r="CM2626" s="1645"/>
      <c r="CN2626"/>
      <c r="CO2626"/>
      <c r="CP2626"/>
      <c r="CQ2626"/>
      <c r="CR2626"/>
      <c r="CS2626" s="1060"/>
      <c r="CT2626" s="1060"/>
      <c r="CU2626" s="1060"/>
      <c r="CV2626" s="1060"/>
      <c r="CW2626" s="1060"/>
      <c r="CX2626" s="1060"/>
    </row>
    <row r="2627" spans="35:102" ht="15" customHeight="1" x14ac:dyDescent="0.3">
      <c r="AI2627" s="1774">
        <v>48167723502</v>
      </c>
      <c r="AJ2627" s="1993" t="s">
        <v>1813</v>
      </c>
      <c r="AK2627" s="1993">
        <v>67593</v>
      </c>
      <c r="AL2627" s="1994" t="s">
        <v>1727</v>
      </c>
      <c r="AM2627" s="1994">
        <v>6</v>
      </c>
      <c r="AN2627" s="1993" t="s">
        <v>192</v>
      </c>
      <c r="BX2627"/>
      <c r="BY2627"/>
      <c r="BZ2627"/>
      <c r="CA2627"/>
      <c r="CB2627"/>
      <c r="CD2627" s="1060"/>
      <c r="CE2627" s="1286"/>
      <c r="CF2627" s="1060"/>
      <c r="CG2627" s="1060"/>
      <c r="CH2627" s="1060"/>
      <c r="CK2627" s="1645"/>
      <c r="CL2627" s="1645"/>
      <c r="CM2627" s="1645"/>
      <c r="CN2627"/>
      <c r="CO2627"/>
      <c r="CP2627"/>
      <c r="CQ2627"/>
      <c r="CR2627"/>
      <c r="CS2627" s="1060"/>
      <c r="CT2627" s="1060"/>
      <c r="CU2627" s="1060"/>
      <c r="CV2627" s="1060"/>
      <c r="CW2627" s="1060"/>
      <c r="CX2627" s="1060"/>
    </row>
    <row r="2628" spans="35:102" ht="15" customHeight="1" x14ac:dyDescent="0.3">
      <c r="AI2628" s="1996">
        <v>48167723600</v>
      </c>
      <c r="AJ2628" s="1997" t="s">
        <v>1813</v>
      </c>
      <c r="AK2628" s="1997">
        <v>60106</v>
      </c>
      <c r="AL2628" s="1998" t="s">
        <v>1727</v>
      </c>
      <c r="AM2628" s="1998">
        <v>19.399999999999999</v>
      </c>
      <c r="AN2628" s="1997" t="s">
        <v>192</v>
      </c>
      <c r="BX2628"/>
      <c r="BY2628"/>
      <c r="BZ2628"/>
      <c r="CA2628"/>
      <c r="CB2628"/>
      <c r="CD2628" s="1060"/>
      <c r="CE2628" s="1286"/>
      <c r="CF2628" s="1060"/>
      <c r="CG2628" s="1060"/>
      <c r="CH2628" s="1060"/>
      <c r="CK2628" s="1645"/>
      <c r="CL2628" s="1645"/>
      <c r="CM2628" s="1645"/>
      <c r="CN2628"/>
      <c r="CO2628"/>
      <c r="CP2628"/>
      <c r="CQ2628"/>
      <c r="CR2628"/>
      <c r="CS2628" s="1060"/>
      <c r="CT2628" s="1060"/>
      <c r="CU2628" s="1060"/>
      <c r="CV2628" s="1060"/>
      <c r="CW2628" s="1060"/>
      <c r="CX2628" s="1060"/>
    </row>
    <row r="2629" spans="35:102" ht="15" customHeight="1" x14ac:dyDescent="0.3">
      <c r="AI2629" s="1774">
        <v>48167723700</v>
      </c>
      <c r="AJ2629" s="1993" t="s">
        <v>1813</v>
      </c>
      <c r="AK2629" s="1993">
        <v>32540</v>
      </c>
      <c r="AL2629" s="1994" t="s">
        <v>1730</v>
      </c>
      <c r="AM2629" s="1994">
        <v>29.7</v>
      </c>
      <c r="AN2629" s="1993" t="s">
        <v>193</v>
      </c>
      <c r="BX2629"/>
      <c r="BY2629"/>
      <c r="BZ2629"/>
      <c r="CA2629"/>
      <c r="CB2629"/>
      <c r="CD2629" s="1060"/>
      <c r="CE2629" s="1286"/>
      <c r="CF2629" s="1060"/>
      <c r="CG2629" s="1060"/>
      <c r="CH2629" s="1060"/>
      <c r="CK2629" s="1645"/>
      <c r="CL2629" s="1645"/>
      <c r="CM2629" s="1645"/>
      <c r="CN2629"/>
      <c r="CO2629"/>
      <c r="CP2629"/>
      <c r="CQ2629"/>
      <c r="CR2629"/>
      <c r="CS2629" s="1060"/>
      <c r="CT2629" s="1060"/>
      <c r="CU2629" s="1060"/>
      <c r="CV2629" s="1060"/>
      <c r="CW2629" s="1060"/>
      <c r="CX2629" s="1060"/>
    </row>
    <row r="2630" spans="35:102" ht="15" customHeight="1" x14ac:dyDescent="0.3">
      <c r="AI2630" s="1996">
        <v>48167723800</v>
      </c>
      <c r="AJ2630" s="1997" t="s">
        <v>1813</v>
      </c>
      <c r="AK2630" s="1997">
        <v>84583</v>
      </c>
      <c r="AL2630" s="1998" t="s">
        <v>1729</v>
      </c>
      <c r="AM2630" s="1998">
        <v>9.9</v>
      </c>
      <c r="AN2630" s="1997" t="s">
        <v>192</v>
      </c>
      <c r="BX2630"/>
      <c r="BY2630"/>
      <c r="BZ2630"/>
      <c r="CA2630"/>
      <c r="CB2630"/>
      <c r="CD2630" s="1060"/>
      <c r="CE2630" s="1286"/>
      <c r="CF2630" s="1060"/>
      <c r="CG2630" s="1060"/>
      <c r="CH2630" s="1060"/>
      <c r="CK2630" s="1645"/>
      <c r="CL2630" s="1645"/>
      <c r="CM2630" s="1645"/>
      <c r="CN2630"/>
      <c r="CO2630"/>
      <c r="CP2630"/>
      <c r="CQ2630"/>
      <c r="CR2630"/>
      <c r="CS2630" s="1060"/>
      <c r="CT2630" s="1060"/>
      <c r="CU2630" s="1060"/>
      <c r="CV2630" s="1060"/>
      <c r="CW2630" s="1060"/>
      <c r="CX2630" s="1060"/>
    </row>
    <row r="2631" spans="35:102" ht="15" customHeight="1" x14ac:dyDescent="0.3">
      <c r="AI2631" s="1774">
        <v>48167723900</v>
      </c>
      <c r="AJ2631" s="1993" t="s">
        <v>1813</v>
      </c>
      <c r="AK2631" s="1993">
        <v>49737</v>
      </c>
      <c r="AL2631" s="1994" t="s">
        <v>1728</v>
      </c>
      <c r="AM2631" s="1994">
        <v>15.5</v>
      </c>
      <c r="AN2631" s="1993" t="s">
        <v>192</v>
      </c>
      <c r="BX2631"/>
      <c r="BY2631"/>
      <c r="BZ2631"/>
      <c r="CA2631"/>
      <c r="CB2631"/>
      <c r="CD2631" s="1060"/>
      <c r="CE2631" s="1286"/>
      <c r="CF2631" s="1060"/>
      <c r="CG2631" s="1060"/>
      <c r="CH2631" s="1060"/>
      <c r="CK2631" s="1645"/>
      <c r="CL2631" s="1645"/>
      <c r="CM2631" s="1645"/>
      <c r="CN2631"/>
      <c r="CO2631"/>
      <c r="CP2631"/>
      <c r="CQ2631"/>
      <c r="CR2631"/>
      <c r="CS2631" s="1060"/>
      <c r="CT2631" s="1060"/>
      <c r="CU2631" s="1060"/>
      <c r="CV2631" s="1060"/>
      <c r="CW2631" s="1060"/>
      <c r="CX2631" s="1060"/>
    </row>
    <row r="2632" spans="35:102" ht="15" customHeight="1" x14ac:dyDescent="0.3">
      <c r="AI2632" s="1996">
        <v>48167724000</v>
      </c>
      <c r="AJ2632" s="1997" t="s">
        <v>1813</v>
      </c>
      <c r="AK2632" s="1997">
        <v>32143</v>
      </c>
      <c r="AL2632" s="1998" t="s">
        <v>1730</v>
      </c>
      <c r="AM2632" s="1998">
        <v>35.700000000000003</v>
      </c>
      <c r="AN2632" s="1997" t="s">
        <v>193</v>
      </c>
      <c r="BX2632"/>
      <c r="BY2632"/>
      <c r="BZ2632"/>
      <c r="CA2632"/>
      <c r="CB2632"/>
      <c r="CD2632" s="1060"/>
      <c r="CE2632" s="1286"/>
      <c r="CF2632" s="1060"/>
      <c r="CG2632" s="1060"/>
      <c r="CH2632" s="1060"/>
      <c r="CK2632" s="1645"/>
      <c r="CL2632" s="1645"/>
      <c r="CM2632" s="1645"/>
      <c r="CN2632"/>
      <c r="CO2632"/>
      <c r="CP2632"/>
      <c r="CQ2632"/>
      <c r="CR2632"/>
      <c r="CS2632" s="1060"/>
      <c r="CT2632" s="1060"/>
      <c r="CU2632" s="1060"/>
      <c r="CV2632" s="1060"/>
      <c r="CW2632" s="1060"/>
      <c r="CX2632" s="1060"/>
    </row>
    <row r="2633" spans="35:102" ht="15" customHeight="1" x14ac:dyDescent="0.3">
      <c r="AI2633" s="1774">
        <v>48167724101</v>
      </c>
      <c r="AJ2633" s="1993" t="s">
        <v>1813</v>
      </c>
      <c r="AK2633" s="1993">
        <v>30417</v>
      </c>
      <c r="AL2633" s="1994" t="s">
        <v>1730</v>
      </c>
      <c r="AM2633" s="1994">
        <v>29.8</v>
      </c>
      <c r="AN2633" s="1993" t="s">
        <v>193</v>
      </c>
      <c r="BX2633"/>
      <c r="BY2633"/>
      <c r="BZ2633"/>
      <c r="CA2633"/>
      <c r="CB2633"/>
      <c r="CD2633" s="1060"/>
      <c r="CE2633" s="1286"/>
      <c r="CF2633" s="1060"/>
      <c r="CG2633" s="1060"/>
      <c r="CH2633" s="1060"/>
      <c r="CK2633" s="1645"/>
      <c r="CL2633" s="1645"/>
      <c r="CM2633" s="1645"/>
      <c r="CN2633"/>
      <c r="CO2633"/>
      <c r="CP2633"/>
      <c r="CQ2633"/>
      <c r="CR2633"/>
      <c r="CS2633" s="1060"/>
      <c r="CT2633" s="1060"/>
      <c r="CU2633" s="1060"/>
      <c r="CV2633" s="1060"/>
      <c r="CW2633" s="1060"/>
      <c r="CX2633" s="1060"/>
    </row>
    <row r="2634" spans="35:102" ht="15" customHeight="1" x14ac:dyDescent="0.3">
      <c r="AI2634" s="1996">
        <v>48167724200</v>
      </c>
      <c r="AJ2634" s="1997" t="s">
        <v>1813</v>
      </c>
      <c r="AK2634" s="1997">
        <v>40217</v>
      </c>
      <c r="AL2634" s="1998" t="s">
        <v>1730</v>
      </c>
      <c r="AM2634" s="1998">
        <v>26.5</v>
      </c>
      <c r="AN2634" s="1997" t="s">
        <v>193</v>
      </c>
      <c r="BX2634"/>
      <c r="BY2634"/>
      <c r="BZ2634"/>
      <c r="CA2634"/>
      <c r="CB2634"/>
      <c r="CD2634" s="1060"/>
      <c r="CE2634" s="1286"/>
      <c r="CF2634" s="1060"/>
      <c r="CG2634" s="1060"/>
      <c r="CH2634" s="1060"/>
      <c r="CK2634" s="1645"/>
      <c r="CL2634" s="1645"/>
      <c r="CM2634" s="1645"/>
      <c r="CN2634"/>
      <c r="CO2634"/>
      <c r="CP2634"/>
      <c r="CQ2634"/>
      <c r="CR2634"/>
      <c r="CS2634" s="1060"/>
      <c r="CT2634" s="1060"/>
      <c r="CU2634" s="1060"/>
      <c r="CV2634" s="1060"/>
      <c r="CW2634" s="1060"/>
      <c r="CX2634" s="1060"/>
    </row>
    <row r="2635" spans="35:102" ht="15" customHeight="1" x14ac:dyDescent="0.3">
      <c r="AI2635" s="1774">
        <v>48167724300</v>
      </c>
      <c r="AJ2635" s="1993" t="s">
        <v>1813</v>
      </c>
      <c r="AK2635" s="1993">
        <v>36312</v>
      </c>
      <c r="AL2635" s="1994" t="s">
        <v>1730</v>
      </c>
      <c r="AM2635" s="1994">
        <v>36.1</v>
      </c>
      <c r="AN2635" s="1993" t="s">
        <v>193</v>
      </c>
      <c r="BX2635"/>
      <c r="BY2635"/>
      <c r="BZ2635"/>
      <c r="CA2635"/>
      <c r="CB2635"/>
      <c r="CD2635" s="1060"/>
      <c r="CE2635" s="1286"/>
      <c r="CF2635" s="1060"/>
      <c r="CG2635" s="1060"/>
      <c r="CH2635" s="1060"/>
      <c r="CK2635" s="1645"/>
      <c r="CL2635" s="1645"/>
      <c r="CM2635" s="1645"/>
      <c r="CN2635"/>
      <c r="CO2635"/>
      <c r="CP2635"/>
      <c r="CQ2635"/>
      <c r="CR2635"/>
      <c r="CS2635" s="1060"/>
      <c r="CT2635" s="1060"/>
      <c r="CU2635" s="1060"/>
      <c r="CV2635" s="1060"/>
      <c r="CW2635" s="1060"/>
      <c r="CX2635" s="1060"/>
    </row>
    <row r="2636" spans="35:102" ht="15" customHeight="1" x14ac:dyDescent="0.3">
      <c r="AI2636" s="1996">
        <v>48167724400</v>
      </c>
      <c r="AJ2636" s="1997" t="s">
        <v>1813</v>
      </c>
      <c r="AK2636" s="1997">
        <v>34213</v>
      </c>
      <c r="AL2636" s="1998" t="s">
        <v>1730</v>
      </c>
      <c r="AM2636" s="1998">
        <v>28</v>
      </c>
      <c r="AN2636" s="1997" t="s">
        <v>193</v>
      </c>
      <c r="BX2636"/>
      <c r="BY2636"/>
      <c r="BZ2636"/>
      <c r="CA2636"/>
      <c r="CB2636"/>
      <c r="CD2636" s="1060"/>
      <c r="CE2636" s="1286"/>
      <c r="CF2636" s="1060"/>
      <c r="CG2636" s="1060"/>
      <c r="CH2636" s="1060"/>
      <c r="CK2636" s="1645"/>
      <c r="CL2636" s="1645"/>
      <c r="CM2636" s="1645"/>
      <c r="CN2636"/>
      <c r="CO2636"/>
      <c r="CP2636"/>
      <c r="CQ2636"/>
      <c r="CR2636"/>
      <c r="CS2636" s="1060"/>
      <c r="CT2636" s="1060"/>
      <c r="CU2636" s="1060"/>
      <c r="CV2636" s="1060"/>
      <c r="CW2636" s="1060"/>
      <c r="CX2636" s="1060"/>
    </row>
    <row r="2637" spans="35:102" ht="15" customHeight="1" x14ac:dyDescent="0.3">
      <c r="AI2637" s="1774">
        <v>48167724500</v>
      </c>
      <c r="AJ2637" s="1993" t="s">
        <v>1813</v>
      </c>
      <c r="AK2637" s="1993">
        <v>42014</v>
      </c>
      <c r="AL2637" s="1994" t="s">
        <v>1728</v>
      </c>
      <c r="AM2637" s="1994">
        <v>29.6</v>
      </c>
      <c r="AN2637" s="1993" t="s">
        <v>193</v>
      </c>
      <c r="BX2637"/>
      <c r="BY2637"/>
      <c r="BZ2637"/>
      <c r="CA2637"/>
      <c r="CB2637"/>
      <c r="CD2637" s="1060"/>
      <c r="CE2637" s="1286"/>
      <c r="CF2637" s="1060"/>
      <c r="CG2637" s="1060"/>
      <c r="CH2637" s="1060"/>
      <c r="CK2637" s="1645"/>
      <c r="CL2637" s="1645"/>
      <c r="CM2637" s="1645"/>
      <c r="CN2637"/>
      <c r="CO2637"/>
      <c r="CP2637"/>
      <c r="CQ2637"/>
      <c r="CR2637"/>
      <c r="CS2637" s="1060"/>
      <c r="CT2637" s="1060"/>
      <c r="CU2637" s="1060"/>
      <c r="CV2637" s="1060"/>
      <c r="CW2637" s="1060"/>
      <c r="CX2637" s="1060"/>
    </row>
    <row r="2638" spans="35:102" ht="15" customHeight="1" x14ac:dyDescent="0.3">
      <c r="AI2638" s="1996">
        <v>48167724600</v>
      </c>
      <c r="AJ2638" s="1997" t="s">
        <v>1813</v>
      </c>
      <c r="AK2638" s="1997">
        <v>15603</v>
      </c>
      <c r="AL2638" s="1998" t="s">
        <v>1730</v>
      </c>
      <c r="AM2638" s="1998">
        <v>57.4</v>
      </c>
      <c r="AN2638" s="1997" t="s">
        <v>193</v>
      </c>
      <c r="BX2638"/>
      <c r="BY2638"/>
      <c r="BZ2638"/>
      <c r="CA2638"/>
      <c r="CB2638"/>
      <c r="CD2638" s="1060"/>
      <c r="CE2638" s="1286"/>
      <c r="CF2638" s="1060"/>
      <c r="CG2638" s="1060"/>
      <c r="CH2638" s="1060"/>
      <c r="CK2638" s="1645"/>
      <c r="CL2638" s="1645"/>
      <c r="CM2638" s="1645"/>
      <c r="CN2638"/>
      <c r="CO2638"/>
      <c r="CP2638"/>
      <c r="CQ2638"/>
      <c r="CR2638"/>
      <c r="CS2638" s="1060"/>
      <c r="CT2638" s="1060"/>
      <c r="CU2638" s="1060"/>
      <c r="CV2638" s="1060"/>
      <c r="CW2638" s="1060"/>
      <c r="CX2638" s="1060"/>
    </row>
    <row r="2639" spans="35:102" ht="15" customHeight="1" x14ac:dyDescent="0.3">
      <c r="AI2639" s="1774">
        <v>48167724700</v>
      </c>
      <c r="AJ2639" s="1993" t="s">
        <v>1813</v>
      </c>
      <c r="AK2639" s="1993">
        <v>26019</v>
      </c>
      <c r="AL2639" s="1994" t="s">
        <v>1730</v>
      </c>
      <c r="AM2639" s="1994">
        <v>42</v>
      </c>
      <c r="AN2639" s="1993" t="s">
        <v>193</v>
      </c>
      <c r="BX2639"/>
      <c r="BY2639"/>
      <c r="BZ2639"/>
      <c r="CA2639"/>
      <c r="CB2639"/>
      <c r="CD2639" s="1060"/>
      <c r="CE2639" s="1286"/>
      <c r="CF2639" s="1060"/>
      <c r="CG2639" s="1060"/>
      <c r="CH2639" s="1060"/>
      <c r="CK2639" s="1645"/>
      <c r="CL2639" s="1645"/>
      <c r="CM2639" s="1645"/>
      <c r="CN2639"/>
      <c r="CO2639"/>
      <c r="CP2639"/>
      <c r="CQ2639"/>
      <c r="CR2639"/>
      <c r="CS2639" s="1060"/>
      <c r="CT2639" s="1060"/>
      <c r="CU2639" s="1060"/>
      <c r="CV2639" s="1060"/>
      <c r="CW2639" s="1060"/>
      <c r="CX2639" s="1060"/>
    </row>
    <row r="2640" spans="35:102" ht="15" customHeight="1" x14ac:dyDescent="0.3">
      <c r="AI2640" s="1996">
        <v>48167724800</v>
      </c>
      <c r="AJ2640" s="1997" t="s">
        <v>1813</v>
      </c>
      <c r="AK2640" s="1997">
        <v>37589</v>
      </c>
      <c r="AL2640" s="1998" t="s">
        <v>1730</v>
      </c>
      <c r="AM2640" s="1998">
        <v>26.5</v>
      </c>
      <c r="AN2640" s="1997" t="s">
        <v>193</v>
      </c>
      <c r="BX2640"/>
      <c r="BY2640"/>
      <c r="BZ2640"/>
      <c r="CA2640"/>
      <c r="CB2640"/>
      <c r="CD2640" s="1060"/>
      <c r="CE2640" s="1286"/>
      <c r="CF2640" s="1060"/>
      <c r="CG2640" s="1060"/>
      <c r="CH2640" s="1060"/>
      <c r="CK2640" s="1645"/>
      <c r="CL2640" s="1645"/>
      <c r="CM2640" s="1645"/>
      <c r="CN2640"/>
      <c r="CO2640"/>
      <c r="CP2640"/>
      <c r="CQ2640"/>
      <c r="CR2640"/>
      <c r="CS2640" s="1060"/>
      <c r="CT2640" s="1060"/>
      <c r="CU2640" s="1060"/>
      <c r="CV2640" s="1060"/>
      <c r="CW2640" s="1060"/>
      <c r="CX2640" s="1060"/>
    </row>
    <row r="2641" spans="35:102" ht="15" customHeight="1" x14ac:dyDescent="0.3">
      <c r="AI2641" s="1774">
        <v>48167724900</v>
      </c>
      <c r="AJ2641" s="1993" t="s">
        <v>1813</v>
      </c>
      <c r="AK2641" s="1993">
        <v>47500</v>
      </c>
      <c r="AL2641" s="1994" t="s">
        <v>1728</v>
      </c>
      <c r="AM2641" s="1994">
        <v>14.6</v>
      </c>
      <c r="AN2641" s="1993" t="s">
        <v>192</v>
      </c>
      <c r="BX2641"/>
      <c r="BY2641"/>
      <c r="BZ2641"/>
      <c r="CA2641"/>
      <c r="CB2641"/>
      <c r="CD2641" s="1060"/>
      <c r="CE2641" s="1286"/>
      <c r="CF2641" s="1060"/>
      <c r="CG2641" s="1060"/>
      <c r="CH2641" s="1060"/>
      <c r="CK2641" s="1645"/>
      <c r="CL2641" s="1645"/>
      <c r="CM2641" s="1645"/>
      <c r="CN2641"/>
      <c r="CO2641"/>
      <c r="CP2641"/>
      <c r="CQ2641"/>
      <c r="CR2641"/>
      <c r="CS2641" s="1060"/>
      <c r="CT2641" s="1060"/>
      <c r="CU2641" s="1060"/>
      <c r="CV2641" s="1060"/>
      <c r="CW2641" s="1060"/>
      <c r="CX2641" s="1060"/>
    </row>
    <row r="2642" spans="35:102" ht="15" customHeight="1" x14ac:dyDescent="0.3">
      <c r="AI2642" s="1996">
        <v>48167725000</v>
      </c>
      <c r="AJ2642" s="1997" t="s">
        <v>1813</v>
      </c>
      <c r="AK2642" s="1997">
        <v>42935</v>
      </c>
      <c r="AL2642" s="1998" t="s">
        <v>1728</v>
      </c>
      <c r="AM2642" s="1998">
        <v>18.899999999999999</v>
      </c>
      <c r="AN2642" s="1997" t="s">
        <v>192</v>
      </c>
      <c r="BX2642"/>
      <c r="BY2642"/>
      <c r="BZ2642"/>
      <c r="CA2642"/>
      <c r="CB2642"/>
      <c r="CD2642" s="1060"/>
      <c r="CE2642" s="1286"/>
      <c r="CF2642" s="1060"/>
      <c r="CG2642" s="1060"/>
      <c r="CH2642" s="1060"/>
      <c r="CK2642" s="1645"/>
      <c r="CL2642" s="1645"/>
      <c r="CM2642" s="1645"/>
      <c r="CN2642"/>
      <c r="CO2642"/>
      <c r="CP2642"/>
      <c r="CQ2642"/>
      <c r="CR2642"/>
      <c r="CS2642" s="1060"/>
      <c r="CT2642" s="1060"/>
      <c r="CU2642" s="1060"/>
      <c r="CV2642" s="1060"/>
      <c r="CW2642" s="1060"/>
      <c r="CX2642" s="1060"/>
    </row>
    <row r="2643" spans="35:102" ht="15" customHeight="1" x14ac:dyDescent="0.3">
      <c r="AI2643" s="1774">
        <v>48167725100</v>
      </c>
      <c r="AJ2643" s="1993" t="s">
        <v>1813</v>
      </c>
      <c r="AK2643" s="1993">
        <v>34567</v>
      </c>
      <c r="AL2643" s="1994" t="s">
        <v>1730</v>
      </c>
      <c r="AM2643" s="1994">
        <v>29.5</v>
      </c>
      <c r="AN2643" s="1993" t="s">
        <v>193</v>
      </c>
      <c r="BX2643"/>
      <c r="BY2643"/>
      <c r="BZ2643"/>
      <c r="CA2643"/>
      <c r="CB2643"/>
      <c r="CD2643" s="1060"/>
      <c r="CE2643" s="1286"/>
      <c r="CF2643" s="1060"/>
      <c r="CG2643" s="1060"/>
      <c r="CH2643" s="1060"/>
      <c r="CK2643" s="1645"/>
      <c r="CL2643" s="1645"/>
      <c r="CM2643" s="1645"/>
      <c r="CN2643"/>
      <c r="CO2643"/>
      <c r="CP2643"/>
      <c r="CQ2643"/>
      <c r="CR2643"/>
      <c r="CS2643" s="1060"/>
      <c r="CT2643" s="1060"/>
      <c r="CU2643" s="1060"/>
      <c r="CV2643" s="1060"/>
      <c r="CW2643" s="1060"/>
      <c r="CX2643" s="1060"/>
    </row>
    <row r="2644" spans="35:102" ht="15" customHeight="1" x14ac:dyDescent="0.3">
      <c r="AI2644" s="1996">
        <v>48167725200</v>
      </c>
      <c r="AJ2644" s="1997" t="s">
        <v>1813</v>
      </c>
      <c r="AK2644" s="1997">
        <v>31295</v>
      </c>
      <c r="AL2644" s="1998" t="s">
        <v>1730</v>
      </c>
      <c r="AM2644" s="1998">
        <v>39.700000000000003</v>
      </c>
      <c r="AN2644" s="1997" t="s">
        <v>193</v>
      </c>
      <c r="BX2644"/>
      <c r="BY2644"/>
      <c r="BZ2644"/>
      <c r="CA2644"/>
      <c r="CB2644"/>
      <c r="CD2644" s="1060"/>
      <c r="CE2644" s="1286"/>
      <c r="CF2644" s="1060"/>
      <c r="CG2644" s="1060"/>
      <c r="CH2644" s="1060"/>
      <c r="CK2644" s="1645"/>
      <c r="CL2644" s="1645"/>
      <c r="CM2644" s="1645"/>
      <c r="CN2644"/>
      <c r="CO2644"/>
      <c r="CP2644"/>
      <c r="CQ2644"/>
      <c r="CR2644"/>
      <c r="CS2644" s="1060"/>
      <c r="CT2644" s="1060"/>
      <c r="CU2644" s="1060"/>
      <c r="CV2644" s="1060"/>
      <c r="CW2644" s="1060"/>
      <c r="CX2644" s="1060"/>
    </row>
    <row r="2645" spans="35:102" ht="15" customHeight="1" x14ac:dyDescent="0.3">
      <c r="AI2645" s="1774">
        <v>48167725300</v>
      </c>
      <c r="AJ2645" s="1993" t="s">
        <v>1813</v>
      </c>
      <c r="AK2645" s="1993">
        <v>49682</v>
      </c>
      <c r="AL2645" s="1994" t="s">
        <v>1728</v>
      </c>
      <c r="AM2645" s="1994">
        <v>12.8</v>
      </c>
      <c r="AN2645" s="1993" t="s">
        <v>192</v>
      </c>
      <c r="BX2645"/>
      <c r="BY2645"/>
      <c r="BZ2645"/>
      <c r="CA2645"/>
      <c r="CB2645"/>
      <c r="CD2645" s="1060"/>
      <c r="CE2645" s="1286"/>
      <c r="CF2645" s="1060"/>
      <c r="CG2645" s="1060"/>
      <c r="CH2645" s="1060"/>
      <c r="CK2645" s="1645"/>
      <c r="CL2645" s="1645"/>
      <c r="CM2645" s="1645"/>
      <c r="CN2645"/>
      <c r="CO2645"/>
      <c r="CP2645"/>
      <c r="CQ2645"/>
      <c r="CR2645"/>
      <c r="CS2645" s="1060"/>
      <c r="CT2645" s="1060"/>
      <c r="CU2645" s="1060"/>
      <c r="CV2645" s="1060"/>
      <c r="CW2645" s="1060"/>
      <c r="CX2645" s="1060"/>
    </row>
    <row r="2646" spans="35:102" ht="15" customHeight="1" x14ac:dyDescent="0.3">
      <c r="AI2646" s="1996">
        <v>48167725400</v>
      </c>
      <c r="AJ2646" s="1997" t="s">
        <v>1813</v>
      </c>
      <c r="AK2646" s="1997">
        <v>36506</v>
      </c>
      <c r="AL2646" s="1998" t="s">
        <v>1730</v>
      </c>
      <c r="AM2646" s="1998">
        <v>19</v>
      </c>
      <c r="AN2646" s="1997" t="s">
        <v>192</v>
      </c>
      <c r="BX2646"/>
      <c r="BY2646"/>
      <c r="BZ2646"/>
      <c r="CA2646"/>
      <c r="CB2646"/>
      <c r="CD2646" s="1060"/>
      <c r="CE2646" s="1286"/>
      <c r="CF2646" s="1060"/>
      <c r="CG2646" s="1060"/>
      <c r="CH2646" s="1060"/>
      <c r="CK2646" s="1645"/>
      <c r="CL2646" s="1645"/>
      <c r="CM2646" s="1645"/>
      <c r="CN2646"/>
      <c r="CO2646"/>
      <c r="CP2646"/>
      <c r="CQ2646"/>
      <c r="CR2646"/>
      <c r="CS2646" s="1060"/>
      <c r="CT2646" s="1060"/>
      <c r="CU2646" s="1060"/>
      <c r="CV2646" s="1060"/>
      <c r="CW2646" s="1060"/>
      <c r="CX2646" s="1060"/>
    </row>
    <row r="2647" spans="35:102" ht="15" customHeight="1" x14ac:dyDescent="0.3">
      <c r="AI2647" s="1774">
        <v>48167725500</v>
      </c>
      <c r="AJ2647" s="1993" t="s">
        <v>1813</v>
      </c>
      <c r="AK2647" s="1993">
        <v>81250</v>
      </c>
      <c r="AL2647" s="1994" t="s">
        <v>1729</v>
      </c>
      <c r="AM2647" s="1994">
        <v>11</v>
      </c>
      <c r="AN2647" s="1993" t="s">
        <v>192</v>
      </c>
      <c r="BX2647"/>
      <c r="BY2647"/>
      <c r="BZ2647"/>
      <c r="CA2647"/>
      <c r="CB2647"/>
      <c r="CD2647" s="1060"/>
      <c r="CE2647" s="1286"/>
      <c r="CF2647" s="1060"/>
      <c r="CG2647" s="1060"/>
      <c r="CH2647" s="1060"/>
      <c r="CK2647" s="1645"/>
      <c r="CL2647" s="1645"/>
      <c r="CM2647" s="1645"/>
      <c r="CN2647"/>
      <c r="CO2647"/>
      <c r="CP2647"/>
      <c r="CQ2647"/>
      <c r="CR2647"/>
      <c r="CS2647" s="1060"/>
      <c r="CT2647" s="1060"/>
      <c r="CU2647" s="1060"/>
      <c r="CV2647" s="1060"/>
      <c r="CW2647" s="1060"/>
      <c r="CX2647" s="1060"/>
    </row>
    <row r="2648" spans="35:102" ht="15" customHeight="1" x14ac:dyDescent="0.3">
      <c r="AI2648" s="1996">
        <v>48167725600</v>
      </c>
      <c r="AJ2648" s="1997" t="s">
        <v>1813</v>
      </c>
      <c r="AK2648" s="1997">
        <v>45160</v>
      </c>
      <c r="AL2648" s="1998" t="s">
        <v>1728</v>
      </c>
      <c r="AM2648" s="1998">
        <v>15.7</v>
      </c>
      <c r="AN2648" s="1997" t="s">
        <v>192</v>
      </c>
      <c r="BX2648"/>
      <c r="BY2648"/>
      <c r="BZ2648"/>
      <c r="CA2648"/>
      <c r="CB2648"/>
      <c r="CD2648" s="1060"/>
      <c r="CE2648" s="1286"/>
      <c r="CF2648" s="1060"/>
      <c r="CG2648" s="1060"/>
      <c r="CH2648" s="1060"/>
      <c r="CK2648" s="1645"/>
      <c r="CL2648" s="1645"/>
      <c r="CM2648" s="1645"/>
      <c r="CN2648"/>
      <c r="CO2648"/>
      <c r="CP2648"/>
      <c r="CQ2648"/>
      <c r="CR2648"/>
      <c r="CS2648" s="1060"/>
      <c r="CT2648" s="1060"/>
      <c r="CU2648" s="1060"/>
      <c r="CV2648" s="1060"/>
      <c r="CW2648" s="1060"/>
      <c r="CX2648" s="1060"/>
    </row>
    <row r="2649" spans="35:102" ht="15" customHeight="1" x14ac:dyDescent="0.3">
      <c r="AI2649" s="1774">
        <v>48167725700</v>
      </c>
      <c r="AJ2649" s="1993" t="s">
        <v>1813</v>
      </c>
      <c r="AK2649" s="1993">
        <v>98036</v>
      </c>
      <c r="AL2649" s="1994" t="s">
        <v>1729</v>
      </c>
      <c r="AM2649" s="1994">
        <v>2.9</v>
      </c>
      <c r="AN2649" s="1993" t="s">
        <v>192</v>
      </c>
      <c r="BX2649"/>
      <c r="BY2649"/>
      <c r="BZ2649"/>
      <c r="CA2649"/>
      <c r="CB2649"/>
      <c r="CD2649" s="1060"/>
      <c r="CE2649" s="1286"/>
      <c r="CF2649" s="1060"/>
      <c r="CG2649" s="1060"/>
      <c r="CH2649" s="1060"/>
      <c r="CK2649" s="1645"/>
      <c r="CL2649" s="1645"/>
      <c r="CM2649" s="1645"/>
      <c r="CN2649"/>
      <c r="CO2649"/>
      <c r="CP2649"/>
      <c r="CQ2649"/>
      <c r="CR2649"/>
      <c r="CS2649" s="1060"/>
      <c r="CT2649" s="1060"/>
      <c r="CU2649" s="1060"/>
      <c r="CV2649" s="1060"/>
      <c r="CW2649" s="1060"/>
      <c r="CX2649" s="1060"/>
    </row>
    <row r="2650" spans="35:102" ht="15" customHeight="1" x14ac:dyDescent="0.3">
      <c r="AI2650" s="1996">
        <v>48167725800</v>
      </c>
      <c r="AJ2650" s="1997" t="s">
        <v>1813</v>
      </c>
      <c r="AK2650" s="1997">
        <v>55550</v>
      </c>
      <c r="AL2650" s="1998" t="s">
        <v>1728</v>
      </c>
      <c r="AM2650" s="1998">
        <v>14.2</v>
      </c>
      <c r="AN2650" s="1997" t="s">
        <v>192</v>
      </c>
      <c r="BX2650"/>
      <c r="BY2650"/>
      <c r="BZ2650"/>
      <c r="CA2650"/>
      <c r="CB2650"/>
      <c r="CD2650" s="1060"/>
      <c r="CE2650" s="1286"/>
      <c r="CF2650" s="1060"/>
      <c r="CG2650" s="1060"/>
      <c r="CH2650" s="1060"/>
      <c r="CK2650" s="1645"/>
      <c r="CL2650" s="1645"/>
      <c r="CM2650" s="1645"/>
      <c r="CN2650"/>
      <c r="CO2650"/>
      <c r="CP2650"/>
      <c r="CQ2650"/>
      <c r="CR2650"/>
      <c r="CS2650" s="1060"/>
      <c r="CT2650" s="1060"/>
      <c r="CU2650" s="1060"/>
      <c r="CV2650" s="1060"/>
      <c r="CW2650" s="1060"/>
      <c r="CX2650" s="1060"/>
    </row>
    <row r="2651" spans="35:102" ht="15" customHeight="1" x14ac:dyDescent="0.3">
      <c r="AI2651" s="1774">
        <v>48167725900</v>
      </c>
      <c r="AJ2651" s="1993" t="s">
        <v>1813</v>
      </c>
      <c r="AK2651" s="1993">
        <v>36921</v>
      </c>
      <c r="AL2651" s="1994" t="s">
        <v>1730</v>
      </c>
      <c r="AM2651" s="1994">
        <v>16.399999999999999</v>
      </c>
      <c r="AN2651" s="1993" t="s">
        <v>192</v>
      </c>
      <c r="BX2651"/>
      <c r="BY2651"/>
      <c r="BZ2651"/>
      <c r="CA2651"/>
      <c r="CB2651"/>
      <c r="CD2651" s="1060"/>
      <c r="CE2651" s="1286"/>
      <c r="CF2651" s="1060"/>
      <c r="CG2651" s="1060"/>
      <c r="CH2651" s="1060"/>
      <c r="CK2651" s="1645"/>
      <c r="CL2651" s="1645"/>
      <c r="CM2651" s="1645"/>
      <c r="CN2651"/>
      <c r="CO2651"/>
      <c r="CP2651"/>
      <c r="CQ2651"/>
      <c r="CR2651"/>
      <c r="CS2651" s="1060"/>
      <c r="CT2651" s="1060"/>
      <c r="CU2651" s="1060"/>
      <c r="CV2651" s="1060"/>
      <c r="CW2651" s="1060"/>
      <c r="CX2651" s="1060"/>
    </row>
    <row r="2652" spans="35:102" ht="15" customHeight="1" x14ac:dyDescent="0.3">
      <c r="AI2652" s="1996">
        <v>48167726000</v>
      </c>
      <c r="AJ2652" s="1997" t="s">
        <v>1813</v>
      </c>
      <c r="AK2652" s="1997">
        <v>69013</v>
      </c>
      <c r="AL2652" s="1998" t="s">
        <v>1727</v>
      </c>
      <c r="AM2652" s="1998">
        <v>3.9</v>
      </c>
      <c r="AN2652" s="1997" t="s">
        <v>192</v>
      </c>
      <c r="BX2652"/>
      <c r="BY2652"/>
      <c r="BZ2652"/>
      <c r="CA2652"/>
      <c r="CB2652"/>
      <c r="CD2652" s="1060"/>
      <c r="CE2652" s="1286"/>
      <c r="CF2652" s="1060"/>
      <c r="CG2652" s="1060"/>
      <c r="CH2652" s="1060"/>
      <c r="CK2652" s="1645"/>
      <c r="CL2652" s="1645"/>
      <c r="CM2652" s="1645"/>
      <c r="CN2652"/>
      <c r="CO2652"/>
      <c r="CP2652"/>
      <c r="CQ2652"/>
      <c r="CR2652"/>
      <c r="CS2652" s="1060"/>
      <c r="CT2652" s="1060"/>
      <c r="CU2652" s="1060"/>
      <c r="CV2652" s="1060"/>
      <c r="CW2652" s="1060"/>
      <c r="CX2652" s="1060"/>
    </row>
    <row r="2653" spans="35:102" ht="15" customHeight="1" x14ac:dyDescent="0.3">
      <c r="AI2653" s="1774">
        <v>48167726100</v>
      </c>
      <c r="AJ2653" s="1993" t="s">
        <v>1813</v>
      </c>
      <c r="AK2653" s="1993">
        <v>84511</v>
      </c>
      <c r="AL2653" s="1994" t="s">
        <v>1729</v>
      </c>
      <c r="AM2653" s="1994">
        <v>1.8</v>
      </c>
      <c r="AN2653" s="1993" t="s">
        <v>192</v>
      </c>
      <c r="BX2653"/>
      <c r="BY2653"/>
      <c r="BZ2653"/>
      <c r="CA2653"/>
      <c r="CB2653"/>
      <c r="CD2653" s="1060"/>
      <c r="CE2653" s="1286"/>
      <c r="CF2653" s="1060"/>
      <c r="CG2653" s="1060"/>
      <c r="CH2653" s="1060"/>
      <c r="CK2653" s="1645"/>
      <c r="CL2653" s="1645"/>
      <c r="CM2653" s="1645"/>
      <c r="CN2653"/>
      <c r="CO2653"/>
      <c r="CP2653"/>
      <c r="CQ2653"/>
      <c r="CR2653"/>
      <c r="CS2653" s="1060"/>
      <c r="CT2653" s="1060"/>
      <c r="CU2653" s="1060"/>
      <c r="CV2653" s="1060"/>
      <c r="CW2653" s="1060"/>
      <c r="CX2653" s="1060"/>
    </row>
    <row r="2654" spans="35:102" ht="15" customHeight="1" x14ac:dyDescent="0.3">
      <c r="AI2654" s="1996">
        <v>48167726200</v>
      </c>
      <c r="AJ2654" s="1997" t="s">
        <v>1813</v>
      </c>
      <c r="AK2654" s="1997">
        <v>32380</v>
      </c>
      <c r="AL2654" s="1998" t="s">
        <v>1730</v>
      </c>
      <c r="AM2654" s="1998">
        <v>25.2</v>
      </c>
      <c r="AN2654" s="1997" t="s">
        <v>193</v>
      </c>
      <c r="BX2654"/>
      <c r="BY2654"/>
      <c r="BZ2654"/>
      <c r="CA2654"/>
      <c r="CB2654"/>
      <c r="CD2654" s="1060"/>
      <c r="CE2654" s="1286"/>
      <c r="CF2654" s="1060"/>
      <c r="CG2654" s="1060"/>
      <c r="CH2654" s="1060"/>
      <c r="CK2654" s="1645"/>
      <c r="CL2654" s="1645"/>
      <c r="CM2654" s="1645"/>
      <c r="CN2654"/>
      <c r="CO2654"/>
      <c r="CP2654"/>
      <c r="CQ2654"/>
      <c r="CR2654"/>
      <c r="CS2654" s="1060"/>
      <c r="CT2654" s="1060"/>
      <c r="CU2654" s="1060"/>
      <c r="CV2654" s="1060"/>
      <c r="CW2654" s="1060"/>
      <c r="CX2654" s="1060"/>
    </row>
    <row r="2655" spans="35:102" ht="15" customHeight="1" x14ac:dyDescent="0.3">
      <c r="AI2655" s="1774">
        <v>48167990000</v>
      </c>
      <c r="AJ2655" s="1993" t="s">
        <v>1813</v>
      </c>
      <c r="AK2655" s="1993" t="s">
        <v>1734</v>
      </c>
      <c r="AL2655" s="1994" t="s">
        <v>2183</v>
      </c>
      <c r="AM2655" s="1994" t="s">
        <v>1734</v>
      </c>
      <c r="AN2655" s="1993" t="s">
        <v>193</v>
      </c>
      <c r="BX2655"/>
      <c r="BY2655"/>
      <c r="BZ2655"/>
      <c r="CA2655"/>
      <c r="CB2655"/>
      <c r="CD2655" s="1060"/>
      <c r="CE2655" s="1286"/>
      <c r="CF2655" s="1060"/>
      <c r="CG2655" s="1060"/>
      <c r="CH2655" s="1060"/>
      <c r="CK2655" s="1645"/>
      <c r="CL2655" s="1645"/>
      <c r="CM2655" s="1645"/>
      <c r="CN2655"/>
      <c r="CO2655"/>
      <c r="CP2655"/>
      <c r="CQ2655"/>
      <c r="CR2655"/>
      <c r="CS2655" s="1060"/>
      <c r="CT2655" s="1060"/>
      <c r="CU2655" s="1060"/>
      <c r="CV2655" s="1060"/>
      <c r="CW2655" s="1060"/>
      <c r="CX2655" s="1060"/>
    </row>
    <row r="2656" spans="35:102" ht="15" customHeight="1" x14ac:dyDescent="0.3">
      <c r="AI2656" s="1996">
        <v>48201100000</v>
      </c>
      <c r="AJ2656" s="1997" t="s">
        <v>1830</v>
      </c>
      <c r="AK2656" s="1997">
        <v>98508</v>
      </c>
      <c r="AL2656" s="1998" t="s">
        <v>1729</v>
      </c>
      <c r="AM2656" s="1998">
        <v>16.3</v>
      </c>
      <c r="AN2656" s="1997" t="s">
        <v>192</v>
      </c>
      <c r="BX2656"/>
      <c r="BY2656"/>
      <c r="BZ2656"/>
      <c r="CA2656"/>
      <c r="CB2656"/>
      <c r="CD2656" s="1060"/>
      <c r="CE2656" s="1286"/>
      <c r="CF2656" s="1060"/>
      <c r="CG2656" s="1060"/>
      <c r="CH2656" s="1060"/>
      <c r="CK2656" s="1645"/>
      <c r="CL2656" s="1645"/>
      <c r="CM2656" s="1645"/>
      <c r="CN2656"/>
      <c r="CO2656"/>
      <c r="CP2656"/>
      <c r="CQ2656"/>
      <c r="CR2656"/>
      <c r="CS2656" s="1060"/>
      <c r="CT2656" s="1060"/>
      <c r="CU2656" s="1060"/>
      <c r="CV2656" s="1060"/>
      <c r="CW2656" s="1060"/>
      <c r="CX2656" s="1060"/>
    </row>
    <row r="2657" spans="35:102" ht="15" customHeight="1" x14ac:dyDescent="0.3">
      <c r="AI2657" s="1774">
        <v>48201210100</v>
      </c>
      <c r="AJ2657" s="1993" t="s">
        <v>1830</v>
      </c>
      <c r="AK2657" s="1993">
        <v>175714</v>
      </c>
      <c r="AL2657" s="1994" t="s">
        <v>1729</v>
      </c>
      <c r="AM2657" s="1994">
        <v>0</v>
      </c>
      <c r="AN2657" s="1993" t="s">
        <v>192</v>
      </c>
      <c r="BX2657"/>
      <c r="BY2657"/>
      <c r="BZ2657"/>
      <c r="CA2657"/>
      <c r="CB2657"/>
      <c r="CD2657" s="1060"/>
      <c r="CE2657" s="1286"/>
      <c r="CF2657" s="1060"/>
      <c r="CG2657" s="1060"/>
      <c r="CH2657" s="1060"/>
      <c r="CK2657" s="1645"/>
      <c r="CL2657" s="1645"/>
      <c r="CM2657" s="1645"/>
      <c r="CN2657"/>
      <c r="CO2657"/>
      <c r="CP2657"/>
      <c r="CQ2657"/>
      <c r="CR2657"/>
      <c r="CS2657" s="1060"/>
      <c r="CT2657" s="1060"/>
      <c r="CU2657" s="1060"/>
      <c r="CV2657" s="1060"/>
      <c r="CW2657" s="1060"/>
      <c r="CX2657" s="1060"/>
    </row>
    <row r="2658" spans="35:102" ht="15" customHeight="1" x14ac:dyDescent="0.3">
      <c r="AI2658" s="1996">
        <v>48201210400</v>
      </c>
      <c r="AJ2658" s="1997" t="s">
        <v>1830</v>
      </c>
      <c r="AK2658" s="1997">
        <v>24473</v>
      </c>
      <c r="AL2658" s="1998" t="s">
        <v>1730</v>
      </c>
      <c r="AM2658" s="1998">
        <v>37.5</v>
      </c>
      <c r="AN2658" s="1997" t="s">
        <v>193</v>
      </c>
      <c r="BX2658"/>
      <c r="BY2658"/>
      <c r="BZ2658"/>
      <c r="CA2658"/>
      <c r="CB2658"/>
      <c r="CD2658" s="1060"/>
      <c r="CE2658" s="1286"/>
      <c r="CF2658" s="1060"/>
      <c r="CG2658" s="1060"/>
      <c r="CH2658" s="1060"/>
      <c r="CK2658" s="1645"/>
      <c r="CL2658" s="1645"/>
      <c r="CM2658" s="1645"/>
      <c r="CN2658"/>
      <c r="CO2658"/>
      <c r="CP2658"/>
      <c r="CQ2658"/>
      <c r="CR2658"/>
      <c r="CS2658" s="1060"/>
      <c r="CT2658" s="1060"/>
      <c r="CU2658" s="1060"/>
      <c r="CV2658" s="1060"/>
      <c r="CW2658" s="1060"/>
      <c r="CX2658" s="1060"/>
    </row>
    <row r="2659" spans="35:102" ht="15" customHeight="1" x14ac:dyDescent="0.3">
      <c r="AI2659" s="1774">
        <v>48201210500</v>
      </c>
      <c r="AJ2659" s="1993" t="s">
        <v>1830</v>
      </c>
      <c r="AK2659" s="1993">
        <v>33426</v>
      </c>
      <c r="AL2659" s="1994" t="s">
        <v>1730</v>
      </c>
      <c r="AM2659" s="1994">
        <v>30.2</v>
      </c>
      <c r="AN2659" s="1993" t="s">
        <v>193</v>
      </c>
      <c r="BX2659"/>
      <c r="BY2659"/>
      <c r="BZ2659"/>
      <c r="CA2659"/>
      <c r="CB2659"/>
      <c r="CD2659" s="1060"/>
      <c r="CE2659" s="1286"/>
      <c r="CF2659" s="1060"/>
      <c r="CG2659" s="1060"/>
      <c r="CH2659" s="1060"/>
      <c r="CK2659" s="1645"/>
      <c r="CL2659" s="1645"/>
      <c r="CM2659" s="1645"/>
      <c r="CN2659"/>
      <c r="CO2659"/>
      <c r="CP2659"/>
      <c r="CQ2659"/>
      <c r="CR2659"/>
      <c r="CS2659" s="1060"/>
      <c r="CT2659" s="1060"/>
      <c r="CU2659" s="1060"/>
      <c r="CV2659" s="1060"/>
      <c r="CW2659" s="1060"/>
      <c r="CX2659" s="1060"/>
    </row>
    <row r="2660" spans="35:102" ht="15" customHeight="1" x14ac:dyDescent="0.3">
      <c r="AI2660" s="1996">
        <v>48201210600</v>
      </c>
      <c r="AJ2660" s="1997" t="s">
        <v>1830</v>
      </c>
      <c r="AK2660" s="1997">
        <v>51295</v>
      </c>
      <c r="AL2660" s="1998" t="s">
        <v>1728</v>
      </c>
      <c r="AM2660" s="1998">
        <v>20.399999999999999</v>
      </c>
      <c r="AN2660" s="1997" t="s">
        <v>193</v>
      </c>
      <c r="BX2660"/>
      <c r="BY2660"/>
      <c r="BZ2660"/>
      <c r="CA2660"/>
      <c r="CB2660"/>
      <c r="CD2660" s="1060"/>
      <c r="CE2660" s="1286"/>
      <c r="CF2660" s="1060"/>
      <c r="CG2660" s="1060"/>
      <c r="CH2660" s="1060"/>
      <c r="CK2660" s="1645"/>
      <c r="CL2660" s="1645"/>
      <c r="CM2660" s="1645"/>
      <c r="CN2660"/>
      <c r="CO2660"/>
      <c r="CP2660"/>
      <c r="CQ2660"/>
      <c r="CR2660"/>
      <c r="CS2660" s="1060"/>
      <c r="CT2660" s="1060"/>
      <c r="CU2660" s="1060"/>
      <c r="CV2660" s="1060"/>
      <c r="CW2660" s="1060"/>
      <c r="CX2660" s="1060"/>
    </row>
    <row r="2661" spans="35:102" ht="15" customHeight="1" x14ac:dyDescent="0.3">
      <c r="AI2661" s="1774">
        <v>48201210700</v>
      </c>
      <c r="AJ2661" s="1993" t="s">
        <v>1830</v>
      </c>
      <c r="AK2661" s="1993">
        <v>37076</v>
      </c>
      <c r="AL2661" s="1994" t="s">
        <v>1730</v>
      </c>
      <c r="AM2661" s="1994">
        <v>36.200000000000003</v>
      </c>
      <c r="AN2661" s="1993" t="s">
        <v>193</v>
      </c>
      <c r="BX2661"/>
      <c r="BY2661"/>
      <c r="BZ2661"/>
      <c r="CA2661"/>
      <c r="CB2661"/>
      <c r="CD2661" s="1060"/>
      <c r="CE2661" s="1286"/>
      <c r="CF2661" s="1060"/>
      <c r="CG2661" s="1060"/>
      <c r="CH2661" s="1060"/>
      <c r="CK2661" s="1645"/>
      <c r="CL2661" s="1645"/>
      <c r="CM2661" s="1645"/>
      <c r="CN2661"/>
      <c r="CO2661"/>
      <c r="CP2661"/>
      <c r="CQ2661"/>
      <c r="CR2661"/>
      <c r="CS2661" s="1060"/>
      <c r="CT2661" s="1060"/>
      <c r="CU2661" s="1060"/>
      <c r="CV2661" s="1060"/>
      <c r="CW2661" s="1060"/>
      <c r="CX2661" s="1060"/>
    </row>
    <row r="2662" spans="35:102" ht="15" customHeight="1" x14ac:dyDescent="0.3">
      <c r="AI2662" s="1996">
        <v>48201210800</v>
      </c>
      <c r="AJ2662" s="1997" t="s">
        <v>1830</v>
      </c>
      <c r="AK2662" s="1997">
        <v>30980</v>
      </c>
      <c r="AL2662" s="1998" t="s">
        <v>1730</v>
      </c>
      <c r="AM2662" s="1998">
        <v>32.6</v>
      </c>
      <c r="AN2662" s="1997" t="s">
        <v>193</v>
      </c>
      <c r="BX2662"/>
      <c r="BY2662"/>
      <c r="BZ2662"/>
      <c r="CA2662"/>
      <c r="CB2662"/>
      <c r="CD2662" s="1060"/>
      <c r="CE2662" s="1286"/>
      <c r="CF2662" s="1060"/>
      <c r="CG2662" s="1060"/>
      <c r="CH2662" s="1060"/>
      <c r="CK2662" s="1645"/>
      <c r="CL2662" s="1645"/>
      <c r="CM2662" s="1645"/>
      <c r="CN2662"/>
      <c r="CO2662"/>
      <c r="CP2662"/>
      <c r="CQ2662"/>
      <c r="CR2662"/>
      <c r="CS2662" s="1060"/>
      <c r="CT2662" s="1060"/>
      <c r="CU2662" s="1060"/>
      <c r="CV2662" s="1060"/>
      <c r="CW2662" s="1060"/>
      <c r="CX2662" s="1060"/>
    </row>
    <row r="2663" spans="35:102" ht="15" customHeight="1" x14ac:dyDescent="0.3">
      <c r="AI2663" s="1774">
        <v>48201210900</v>
      </c>
      <c r="AJ2663" s="1993" t="s">
        <v>1830</v>
      </c>
      <c r="AK2663" s="1993">
        <v>25625</v>
      </c>
      <c r="AL2663" s="1994" t="s">
        <v>1730</v>
      </c>
      <c r="AM2663" s="1994">
        <v>18.7</v>
      </c>
      <c r="AN2663" s="1993" t="s">
        <v>192</v>
      </c>
      <c r="BX2663"/>
      <c r="BY2663"/>
      <c r="BZ2663"/>
      <c r="CA2663"/>
      <c r="CB2663"/>
      <c r="CD2663" s="1060"/>
      <c r="CE2663" s="1286"/>
      <c r="CF2663" s="1060"/>
      <c r="CG2663" s="1060"/>
      <c r="CH2663" s="1060"/>
      <c r="CK2663" s="1645"/>
      <c r="CL2663" s="1645"/>
      <c r="CM2663" s="1645"/>
      <c r="CN2663"/>
      <c r="CO2663"/>
      <c r="CP2663"/>
      <c r="CQ2663"/>
      <c r="CR2663"/>
      <c r="CS2663" s="1060"/>
      <c r="CT2663" s="1060"/>
      <c r="CU2663" s="1060"/>
      <c r="CV2663" s="1060"/>
      <c r="CW2663" s="1060"/>
      <c r="CX2663" s="1060"/>
    </row>
    <row r="2664" spans="35:102" ht="15" customHeight="1" x14ac:dyDescent="0.3">
      <c r="AI2664" s="1996">
        <v>48201211000</v>
      </c>
      <c r="AJ2664" s="1997" t="s">
        <v>1830</v>
      </c>
      <c r="AK2664" s="1997">
        <v>30952</v>
      </c>
      <c r="AL2664" s="1998" t="s">
        <v>1730</v>
      </c>
      <c r="AM2664" s="1998">
        <v>29.2</v>
      </c>
      <c r="AN2664" s="1997" t="s">
        <v>193</v>
      </c>
      <c r="BX2664"/>
      <c r="BY2664"/>
      <c r="BZ2664"/>
      <c r="CA2664"/>
      <c r="CB2664"/>
      <c r="CD2664" s="1060"/>
      <c r="CE2664" s="1286"/>
      <c r="CF2664" s="1060"/>
      <c r="CG2664" s="1060"/>
      <c r="CH2664" s="1060"/>
      <c r="CK2664" s="1645"/>
      <c r="CL2664" s="1645"/>
      <c r="CM2664" s="1645"/>
      <c r="CN2664"/>
      <c r="CO2664"/>
      <c r="CP2664"/>
      <c r="CQ2664"/>
      <c r="CR2664"/>
      <c r="CS2664" s="1060"/>
      <c r="CT2664" s="1060"/>
      <c r="CU2664" s="1060"/>
      <c r="CV2664" s="1060"/>
      <c r="CW2664" s="1060"/>
      <c r="CX2664" s="1060"/>
    </row>
    <row r="2665" spans="35:102" ht="15" customHeight="1" x14ac:dyDescent="0.3">
      <c r="AI2665" s="1774">
        <v>48201211100</v>
      </c>
      <c r="AJ2665" s="1993" t="s">
        <v>1830</v>
      </c>
      <c r="AK2665" s="1993">
        <v>22907</v>
      </c>
      <c r="AL2665" s="1994" t="s">
        <v>1730</v>
      </c>
      <c r="AM2665" s="1994">
        <v>56.8</v>
      </c>
      <c r="AN2665" s="1993" t="s">
        <v>193</v>
      </c>
      <c r="BX2665"/>
      <c r="BY2665"/>
      <c r="BZ2665"/>
      <c r="CA2665"/>
      <c r="CB2665"/>
      <c r="CD2665" s="1060"/>
      <c r="CE2665" s="1286"/>
      <c r="CF2665" s="1060"/>
      <c r="CG2665" s="1060"/>
      <c r="CH2665" s="1060"/>
      <c r="CK2665" s="1645"/>
      <c r="CL2665" s="1645"/>
      <c r="CM2665" s="1645"/>
      <c r="CN2665"/>
      <c r="CO2665"/>
      <c r="CP2665"/>
      <c r="CQ2665"/>
      <c r="CR2665"/>
      <c r="CS2665" s="1060"/>
      <c r="CT2665" s="1060"/>
      <c r="CU2665" s="1060"/>
      <c r="CV2665" s="1060"/>
      <c r="CW2665" s="1060"/>
      <c r="CX2665" s="1060"/>
    </row>
    <row r="2666" spans="35:102" ht="15" customHeight="1" x14ac:dyDescent="0.3">
      <c r="AI2666" s="1996">
        <v>48201211200</v>
      </c>
      <c r="AJ2666" s="1997" t="s">
        <v>1830</v>
      </c>
      <c r="AK2666" s="1997">
        <v>26621</v>
      </c>
      <c r="AL2666" s="1998" t="s">
        <v>1730</v>
      </c>
      <c r="AM2666" s="1998">
        <v>36.200000000000003</v>
      </c>
      <c r="AN2666" s="1997" t="s">
        <v>193</v>
      </c>
      <c r="BX2666"/>
      <c r="BY2666"/>
      <c r="BZ2666"/>
      <c r="CA2666"/>
      <c r="CB2666"/>
      <c r="CD2666" s="1060"/>
      <c r="CE2666" s="1286"/>
      <c r="CF2666" s="1060"/>
      <c r="CG2666" s="1060"/>
      <c r="CH2666" s="1060"/>
      <c r="CK2666" s="1645"/>
      <c r="CL2666" s="1645"/>
      <c r="CM2666" s="1645"/>
      <c r="CN2666"/>
      <c r="CO2666"/>
      <c r="CP2666"/>
      <c r="CQ2666"/>
      <c r="CR2666"/>
      <c r="CS2666" s="1060"/>
      <c r="CT2666" s="1060"/>
      <c r="CU2666" s="1060"/>
      <c r="CV2666" s="1060"/>
      <c r="CW2666" s="1060"/>
      <c r="CX2666" s="1060"/>
    </row>
    <row r="2667" spans="35:102" ht="15" customHeight="1" x14ac:dyDescent="0.3">
      <c r="AI2667" s="1774">
        <v>48201211300</v>
      </c>
      <c r="AJ2667" s="1993" t="s">
        <v>1830</v>
      </c>
      <c r="AK2667" s="1993">
        <v>20662</v>
      </c>
      <c r="AL2667" s="1994" t="s">
        <v>1730</v>
      </c>
      <c r="AM2667" s="1994">
        <v>43.8</v>
      </c>
      <c r="AN2667" s="1993" t="s">
        <v>193</v>
      </c>
      <c r="BX2667"/>
      <c r="BY2667"/>
      <c r="BZ2667"/>
      <c r="CA2667"/>
      <c r="CB2667"/>
      <c r="CD2667" s="1060"/>
      <c r="CE2667" s="1286"/>
      <c r="CF2667" s="1060"/>
      <c r="CG2667" s="1060"/>
      <c r="CH2667" s="1060"/>
      <c r="CK2667" s="1645"/>
      <c r="CL2667" s="1645"/>
      <c r="CM2667" s="1645"/>
      <c r="CN2667"/>
      <c r="CO2667"/>
      <c r="CP2667"/>
      <c r="CQ2667"/>
      <c r="CR2667"/>
      <c r="CS2667" s="1060"/>
      <c r="CT2667" s="1060"/>
      <c r="CU2667" s="1060"/>
      <c r="CV2667" s="1060"/>
      <c r="CW2667" s="1060"/>
      <c r="CX2667" s="1060"/>
    </row>
    <row r="2668" spans="35:102" ht="15" customHeight="1" x14ac:dyDescent="0.3">
      <c r="AI2668" s="1996">
        <v>48201211400</v>
      </c>
      <c r="AJ2668" s="1997" t="s">
        <v>1830</v>
      </c>
      <c r="AK2668" s="1997">
        <v>23025</v>
      </c>
      <c r="AL2668" s="1998" t="s">
        <v>1730</v>
      </c>
      <c r="AM2668" s="1998">
        <v>41.2</v>
      </c>
      <c r="AN2668" s="1997" t="s">
        <v>193</v>
      </c>
      <c r="BX2668"/>
      <c r="BY2668"/>
      <c r="BZ2668"/>
      <c r="CA2668"/>
      <c r="CB2668"/>
      <c r="CD2668" s="1060"/>
      <c r="CE2668" s="1286"/>
      <c r="CF2668" s="1060"/>
      <c r="CG2668" s="1060"/>
      <c r="CH2668" s="1060"/>
      <c r="CK2668" s="1645"/>
      <c r="CL2668" s="1645"/>
      <c r="CM2668" s="1645"/>
      <c r="CN2668"/>
      <c r="CO2668"/>
      <c r="CP2668"/>
      <c r="CQ2668"/>
      <c r="CR2668"/>
      <c r="CS2668" s="1060"/>
      <c r="CT2668" s="1060"/>
      <c r="CU2668" s="1060"/>
      <c r="CV2668" s="1060"/>
      <c r="CW2668" s="1060"/>
      <c r="CX2668" s="1060"/>
    </row>
    <row r="2669" spans="35:102" ht="15" customHeight="1" x14ac:dyDescent="0.3">
      <c r="AI2669" s="1774">
        <v>48201211500</v>
      </c>
      <c r="AJ2669" s="1993" t="s">
        <v>1830</v>
      </c>
      <c r="AK2669" s="1993">
        <v>33083</v>
      </c>
      <c r="AL2669" s="1994" t="s">
        <v>1730</v>
      </c>
      <c r="AM2669" s="1994">
        <v>28.6</v>
      </c>
      <c r="AN2669" s="1993" t="s">
        <v>193</v>
      </c>
      <c r="BX2669"/>
      <c r="BY2669"/>
      <c r="BZ2669"/>
      <c r="CA2669"/>
      <c r="CB2669"/>
      <c r="CD2669" s="1060"/>
      <c r="CE2669" s="1286"/>
      <c r="CF2669" s="1060"/>
      <c r="CG2669" s="1060"/>
      <c r="CH2669" s="1060"/>
      <c r="CK2669" s="1645"/>
      <c r="CL2669" s="1645"/>
      <c r="CM2669" s="1645"/>
      <c r="CN2669"/>
      <c r="CO2669"/>
      <c r="CP2669"/>
      <c r="CQ2669"/>
      <c r="CR2669"/>
      <c r="CS2669" s="1060"/>
      <c r="CT2669" s="1060"/>
      <c r="CU2669" s="1060"/>
      <c r="CV2669" s="1060"/>
      <c r="CW2669" s="1060"/>
      <c r="CX2669" s="1060"/>
    </row>
    <row r="2670" spans="35:102" ht="15" customHeight="1" x14ac:dyDescent="0.3">
      <c r="AI2670" s="1996">
        <v>48201211600</v>
      </c>
      <c r="AJ2670" s="1997" t="s">
        <v>1830</v>
      </c>
      <c r="AK2670" s="1997">
        <v>23650</v>
      </c>
      <c r="AL2670" s="1998" t="s">
        <v>1730</v>
      </c>
      <c r="AM2670" s="1998">
        <v>20.8</v>
      </c>
      <c r="AN2670" s="1997" t="s">
        <v>193</v>
      </c>
      <c r="BX2670"/>
      <c r="BY2670"/>
      <c r="BZ2670"/>
      <c r="CA2670"/>
      <c r="CB2670"/>
      <c r="CD2670" s="1060"/>
      <c r="CE2670" s="1286"/>
      <c r="CF2670" s="1060"/>
      <c r="CG2670" s="1060"/>
      <c r="CH2670" s="1060"/>
      <c r="CK2670" s="1645"/>
      <c r="CL2670" s="1645"/>
      <c r="CM2670" s="1645"/>
      <c r="CN2670"/>
      <c r="CO2670"/>
      <c r="CP2670"/>
      <c r="CQ2670"/>
      <c r="CR2670"/>
      <c r="CS2670" s="1060"/>
      <c r="CT2670" s="1060"/>
      <c r="CU2670" s="1060"/>
      <c r="CV2670" s="1060"/>
      <c r="CW2670" s="1060"/>
      <c r="CX2670" s="1060"/>
    </row>
    <row r="2671" spans="35:102" ht="15" customHeight="1" x14ac:dyDescent="0.3">
      <c r="AI2671" s="1774">
        <v>48201211700</v>
      </c>
      <c r="AJ2671" s="1993" t="s">
        <v>1830</v>
      </c>
      <c r="AK2671" s="1993">
        <v>27756</v>
      </c>
      <c r="AL2671" s="1994" t="s">
        <v>1730</v>
      </c>
      <c r="AM2671" s="1994">
        <v>32.9</v>
      </c>
      <c r="AN2671" s="1993" t="s">
        <v>193</v>
      </c>
      <c r="BX2671"/>
      <c r="BY2671"/>
      <c r="BZ2671"/>
      <c r="CA2671"/>
      <c r="CB2671"/>
      <c r="CD2671" s="1060"/>
      <c r="CE2671" s="1286"/>
      <c r="CF2671" s="1060"/>
      <c r="CG2671" s="1060"/>
      <c r="CH2671" s="1060"/>
      <c r="CK2671" s="1645"/>
      <c r="CL2671" s="1645"/>
      <c r="CM2671" s="1645"/>
      <c r="CN2671"/>
      <c r="CO2671"/>
      <c r="CP2671"/>
      <c r="CQ2671"/>
      <c r="CR2671"/>
      <c r="CS2671" s="1060"/>
      <c r="CT2671" s="1060"/>
      <c r="CU2671" s="1060"/>
      <c r="CV2671" s="1060"/>
      <c r="CW2671" s="1060"/>
      <c r="CX2671" s="1060"/>
    </row>
    <row r="2672" spans="35:102" ht="15" customHeight="1" x14ac:dyDescent="0.3">
      <c r="AI2672" s="1996">
        <v>48201211900</v>
      </c>
      <c r="AJ2672" s="1997" t="s">
        <v>1830</v>
      </c>
      <c r="AK2672" s="1997">
        <v>33040</v>
      </c>
      <c r="AL2672" s="1998" t="s">
        <v>1730</v>
      </c>
      <c r="AM2672" s="1998">
        <v>27.9</v>
      </c>
      <c r="AN2672" s="1997" t="s">
        <v>193</v>
      </c>
      <c r="BX2672"/>
      <c r="BY2672"/>
      <c r="BZ2672"/>
      <c r="CA2672"/>
      <c r="CB2672"/>
      <c r="CD2672" s="1060"/>
      <c r="CE2672" s="1286"/>
      <c r="CF2672" s="1060"/>
      <c r="CG2672" s="1060"/>
      <c r="CH2672" s="1060"/>
      <c r="CK2672" s="1645"/>
      <c r="CL2672" s="1645"/>
      <c r="CM2672" s="1645"/>
      <c r="CN2672"/>
      <c r="CO2672"/>
      <c r="CP2672"/>
      <c r="CQ2672"/>
      <c r="CR2672"/>
      <c r="CS2672" s="1060"/>
      <c r="CT2672" s="1060"/>
      <c r="CU2672" s="1060"/>
      <c r="CV2672" s="1060"/>
      <c r="CW2672" s="1060"/>
      <c r="CX2672" s="1060"/>
    </row>
    <row r="2673" spans="35:102" ht="15" customHeight="1" x14ac:dyDescent="0.3">
      <c r="AI2673" s="1774">
        <v>48201212300</v>
      </c>
      <c r="AJ2673" s="1993" t="s">
        <v>1830</v>
      </c>
      <c r="AK2673" s="1993">
        <v>24295</v>
      </c>
      <c r="AL2673" s="1994" t="s">
        <v>1730</v>
      </c>
      <c r="AM2673" s="1994">
        <v>40.700000000000003</v>
      </c>
      <c r="AN2673" s="1993" t="s">
        <v>193</v>
      </c>
      <c r="BX2673"/>
      <c r="BY2673"/>
      <c r="BZ2673"/>
      <c r="CA2673"/>
      <c r="CB2673"/>
      <c r="CD2673" s="1060"/>
      <c r="CE2673" s="1286"/>
      <c r="CF2673" s="1060"/>
      <c r="CG2673" s="1060"/>
      <c r="CH2673" s="1060"/>
      <c r="CK2673" s="1645"/>
      <c r="CL2673" s="1645"/>
      <c r="CM2673" s="1645"/>
      <c r="CN2673"/>
      <c r="CO2673"/>
      <c r="CP2673"/>
      <c r="CQ2673"/>
      <c r="CR2673"/>
      <c r="CS2673" s="1060"/>
      <c r="CT2673" s="1060"/>
      <c r="CU2673" s="1060"/>
      <c r="CV2673" s="1060"/>
      <c r="CW2673" s="1060"/>
      <c r="CX2673" s="1060"/>
    </row>
    <row r="2674" spans="35:102" ht="15" customHeight="1" x14ac:dyDescent="0.3">
      <c r="AI2674" s="1996">
        <v>48201212400</v>
      </c>
      <c r="AJ2674" s="1997" t="s">
        <v>1830</v>
      </c>
      <c r="AK2674" s="1997">
        <v>34145</v>
      </c>
      <c r="AL2674" s="1998" t="s">
        <v>1730</v>
      </c>
      <c r="AM2674" s="1998">
        <v>19</v>
      </c>
      <c r="AN2674" s="1997" t="s">
        <v>192</v>
      </c>
      <c r="BX2674"/>
      <c r="BY2674"/>
      <c r="BZ2674"/>
      <c r="CA2674"/>
      <c r="CB2674"/>
      <c r="CD2674" s="1060"/>
      <c r="CE2674" s="1286"/>
      <c r="CF2674" s="1060"/>
      <c r="CG2674" s="1060"/>
      <c r="CH2674" s="1060"/>
      <c r="CK2674" s="1645"/>
      <c r="CL2674" s="1645"/>
      <c r="CM2674" s="1645"/>
      <c r="CN2674"/>
      <c r="CO2674"/>
      <c r="CP2674"/>
      <c r="CQ2674"/>
      <c r="CR2674"/>
      <c r="CS2674" s="1060"/>
      <c r="CT2674" s="1060"/>
      <c r="CU2674" s="1060"/>
      <c r="CV2674" s="1060"/>
      <c r="CW2674" s="1060"/>
      <c r="CX2674" s="1060"/>
    </row>
    <row r="2675" spans="35:102" ht="15" customHeight="1" x14ac:dyDescent="0.3">
      <c r="AI2675" s="1774">
        <v>48201212500</v>
      </c>
      <c r="AJ2675" s="1993" t="s">
        <v>1830</v>
      </c>
      <c r="AK2675" s="1993">
        <v>33125</v>
      </c>
      <c r="AL2675" s="1994" t="s">
        <v>1730</v>
      </c>
      <c r="AM2675" s="1994">
        <v>32.700000000000003</v>
      </c>
      <c r="AN2675" s="1993" t="s">
        <v>193</v>
      </c>
      <c r="BX2675"/>
      <c r="BY2675"/>
      <c r="BZ2675"/>
      <c r="CA2675"/>
      <c r="CB2675"/>
      <c r="CD2675" s="1060"/>
      <c r="CE2675" s="1286"/>
      <c r="CF2675" s="1060"/>
      <c r="CG2675" s="1060"/>
      <c r="CH2675" s="1060"/>
      <c r="CK2675" s="1645"/>
      <c r="CL2675" s="1645"/>
      <c r="CM2675" s="1645"/>
      <c r="CN2675"/>
      <c r="CO2675"/>
      <c r="CP2675"/>
      <c r="CQ2675"/>
      <c r="CR2675"/>
      <c r="CS2675" s="1060"/>
      <c r="CT2675" s="1060"/>
      <c r="CU2675" s="1060"/>
      <c r="CV2675" s="1060"/>
      <c r="CW2675" s="1060"/>
      <c r="CX2675" s="1060"/>
    </row>
    <row r="2676" spans="35:102" ht="15" customHeight="1" x14ac:dyDescent="0.3">
      <c r="AI2676" s="1996">
        <v>48201220100</v>
      </c>
      <c r="AJ2676" s="1997" t="s">
        <v>1830</v>
      </c>
      <c r="AK2676" s="1997">
        <v>34100</v>
      </c>
      <c r="AL2676" s="1998" t="s">
        <v>1730</v>
      </c>
      <c r="AM2676" s="1998">
        <v>28.5</v>
      </c>
      <c r="AN2676" s="1997" t="s">
        <v>193</v>
      </c>
      <c r="BX2676"/>
      <c r="BY2676"/>
      <c r="BZ2676"/>
      <c r="CA2676"/>
      <c r="CB2676"/>
      <c r="CD2676" s="1060"/>
      <c r="CE2676" s="1286"/>
      <c r="CF2676" s="1060"/>
      <c r="CG2676" s="1060"/>
      <c r="CH2676" s="1060"/>
      <c r="CK2676" s="1645"/>
      <c r="CL2676" s="1645"/>
      <c r="CM2676" s="1645"/>
      <c r="CN2676"/>
      <c r="CO2676"/>
      <c r="CP2676"/>
      <c r="CQ2676"/>
      <c r="CR2676"/>
      <c r="CS2676" s="1060"/>
      <c r="CT2676" s="1060"/>
      <c r="CU2676" s="1060"/>
      <c r="CV2676" s="1060"/>
      <c r="CW2676" s="1060"/>
      <c r="CX2676" s="1060"/>
    </row>
    <row r="2677" spans="35:102" ht="15" customHeight="1" x14ac:dyDescent="0.3">
      <c r="AI2677" s="1774">
        <v>48201220200</v>
      </c>
      <c r="AJ2677" s="1993" t="s">
        <v>1830</v>
      </c>
      <c r="AK2677" s="1993">
        <v>31972</v>
      </c>
      <c r="AL2677" s="1994" t="s">
        <v>1730</v>
      </c>
      <c r="AM2677" s="1994">
        <v>22.8</v>
      </c>
      <c r="AN2677" s="1993" t="s">
        <v>193</v>
      </c>
      <c r="BX2677"/>
      <c r="BY2677"/>
      <c r="BZ2677"/>
      <c r="CA2677"/>
      <c r="CB2677"/>
      <c r="CD2677" s="1060"/>
      <c r="CE2677" s="1286"/>
      <c r="CF2677" s="1060"/>
      <c r="CG2677" s="1060"/>
      <c r="CH2677" s="1060"/>
      <c r="CK2677" s="1645"/>
      <c r="CL2677" s="1645"/>
      <c r="CM2677" s="1645"/>
      <c r="CN2677"/>
      <c r="CO2677"/>
      <c r="CP2677"/>
      <c r="CQ2677"/>
      <c r="CR2677"/>
      <c r="CS2677" s="1060"/>
      <c r="CT2677" s="1060"/>
      <c r="CU2677" s="1060"/>
      <c r="CV2677" s="1060"/>
      <c r="CW2677" s="1060"/>
      <c r="CX2677" s="1060"/>
    </row>
    <row r="2678" spans="35:102" ht="15" customHeight="1" x14ac:dyDescent="0.3">
      <c r="AI2678" s="1996">
        <v>48201220300</v>
      </c>
      <c r="AJ2678" s="1997" t="s">
        <v>1830</v>
      </c>
      <c r="AK2678" s="1997">
        <v>42645</v>
      </c>
      <c r="AL2678" s="1998" t="s">
        <v>1728</v>
      </c>
      <c r="AM2678" s="1998">
        <v>21.7</v>
      </c>
      <c r="AN2678" s="1997" t="s">
        <v>193</v>
      </c>
      <c r="BX2678"/>
      <c r="BY2678"/>
      <c r="BZ2678"/>
      <c r="CA2678"/>
      <c r="CB2678"/>
      <c r="CD2678" s="1060"/>
      <c r="CE2678" s="1286"/>
      <c r="CF2678" s="1060"/>
      <c r="CG2678" s="1060"/>
      <c r="CH2678" s="1060"/>
      <c r="CK2678" s="1645"/>
      <c r="CL2678" s="1645"/>
      <c r="CM2678" s="1645"/>
      <c r="CN2678"/>
      <c r="CO2678"/>
      <c r="CP2678"/>
      <c r="CQ2678"/>
      <c r="CR2678"/>
      <c r="CS2678" s="1060"/>
      <c r="CT2678" s="1060"/>
      <c r="CU2678" s="1060"/>
      <c r="CV2678" s="1060"/>
      <c r="CW2678" s="1060"/>
      <c r="CX2678" s="1060"/>
    </row>
    <row r="2679" spans="35:102" ht="15" customHeight="1" x14ac:dyDescent="0.3">
      <c r="AI2679" s="1774">
        <v>48201220400</v>
      </c>
      <c r="AJ2679" s="1993" t="s">
        <v>1830</v>
      </c>
      <c r="AK2679" s="1993">
        <v>36172</v>
      </c>
      <c r="AL2679" s="1994" t="s">
        <v>1730</v>
      </c>
      <c r="AM2679" s="1994">
        <v>32.799999999999997</v>
      </c>
      <c r="AN2679" s="1993" t="s">
        <v>193</v>
      </c>
      <c r="BX2679"/>
      <c r="BY2679"/>
      <c r="BZ2679"/>
      <c r="CA2679"/>
      <c r="CB2679"/>
      <c r="CD2679" s="1060"/>
      <c r="CE2679" s="1286"/>
      <c r="CF2679" s="1060"/>
      <c r="CG2679" s="1060"/>
      <c r="CH2679" s="1060"/>
      <c r="CK2679" s="1645"/>
      <c r="CL2679" s="1645"/>
      <c r="CM2679" s="1645"/>
      <c r="CN2679"/>
      <c r="CO2679"/>
      <c r="CP2679"/>
      <c r="CQ2679"/>
      <c r="CR2679"/>
      <c r="CS2679" s="1060"/>
      <c r="CT2679" s="1060"/>
      <c r="CU2679" s="1060"/>
      <c r="CV2679" s="1060"/>
      <c r="CW2679" s="1060"/>
      <c r="CX2679" s="1060"/>
    </row>
    <row r="2680" spans="35:102" ht="15" customHeight="1" x14ac:dyDescent="0.3">
      <c r="AI2680" s="1996">
        <v>48201220500</v>
      </c>
      <c r="AJ2680" s="1997" t="s">
        <v>1830</v>
      </c>
      <c r="AK2680" s="1997">
        <v>16793</v>
      </c>
      <c r="AL2680" s="1998" t="s">
        <v>1730</v>
      </c>
      <c r="AM2680" s="1998">
        <v>40.299999999999997</v>
      </c>
      <c r="AN2680" s="1997" t="s">
        <v>193</v>
      </c>
      <c r="BX2680"/>
      <c r="BY2680"/>
      <c r="BZ2680"/>
      <c r="CA2680"/>
      <c r="CB2680"/>
      <c r="CD2680" s="1060"/>
      <c r="CE2680" s="1286"/>
      <c r="CF2680" s="1060"/>
      <c r="CG2680" s="1060"/>
      <c r="CH2680" s="1060"/>
      <c r="CK2680" s="1645"/>
      <c r="CL2680" s="1645"/>
      <c r="CM2680" s="1645"/>
      <c r="CN2680"/>
      <c r="CO2680"/>
      <c r="CP2680"/>
      <c r="CQ2680"/>
      <c r="CR2680"/>
      <c r="CS2680" s="1060"/>
      <c r="CT2680" s="1060"/>
      <c r="CU2680" s="1060"/>
      <c r="CV2680" s="1060"/>
      <c r="CW2680" s="1060"/>
      <c r="CX2680" s="1060"/>
    </row>
    <row r="2681" spans="35:102" ht="15" customHeight="1" x14ac:dyDescent="0.3">
      <c r="AI2681" s="1774">
        <v>48201220600</v>
      </c>
      <c r="AJ2681" s="1993" t="s">
        <v>1830</v>
      </c>
      <c r="AK2681" s="1993">
        <v>40096</v>
      </c>
      <c r="AL2681" s="1994" t="s">
        <v>1730</v>
      </c>
      <c r="AM2681" s="1994">
        <v>29</v>
      </c>
      <c r="AN2681" s="1993" t="s">
        <v>193</v>
      </c>
      <c r="BX2681"/>
      <c r="BY2681"/>
      <c r="BZ2681"/>
      <c r="CA2681"/>
      <c r="CB2681"/>
      <c r="CD2681" s="1060"/>
      <c r="CE2681" s="1286"/>
      <c r="CF2681" s="1060"/>
      <c r="CG2681" s="1060"/>
      <c r="CH2681" s="1060"/>
      <c r="CK2681" s="1645"/>
      <c r="CL2681" s="1645"/>
      <c r="CM2681" s="1645"/>
      <c r="CN2681"/>
      <c r="CO2681"/>
      <c r="CP2681"/>
      <c r="CQ2681"/>
      <c r="CR2681"/>
      <c r="CS2681" s="1060"/>
      <c r="CT2681" s="1060"/>
      <c r="CU2681" s="1060"/>
      <c r="CV2681" s="1060"/>
      <c r="CW2681" s="1060"/>
      <c r="CX2681" s="1060"/>
    </row>
    <row r="2682" spans="35:102" ht="15" customHeight="1" x14ac:dyDescent="0.3">
      <c r="AI2682" s="1996">
        <v>48201220700</v>
      </c>
      <c r="AJ2682" s="1997" t="s">
        <v>1830</v>
      </c>
      <c r="AK2682" s="1997">
        <v>23673</v>
      </c>
      <c r="AL2682" s="1998" t="s">
        <v>1730</v>
      </c>
      <c r="AM2682" s="1998">
        <v>45.6</v>
      </c>
      <c r="AN2682" s="1997" t="s">
        <v>193</v>
      </c>
      <c r="BX2682"/>
      <c r="BY2682"/>
      <c r="BZ2682"/>
      <c r="CA2682"/>
      <c r="CB2682"/>
      <c r="CD2682" s="1060"/>
      <c r="CE2682" s="1286"/>
      <c r="CF2682" s="1060"/>
      <c r="CG2682" s="1060"/>
      <c r="CH2682" s="1060"/>
      <c r="CK2682" s="1645"/>
      <c r="CL2682" s="1645"/>
      <c r="CM2682" s="1645"/>
      <c r="CN2682"/>
      <c r="CO2682"/>
      <c r="CP2682"/>
      <c r="CQ2682"/>
      <c r="CR2682"/>
      <c r="CS2682" s="1060"/>
      <c r="CT2682" s="1060"/>
      <c r="CU2682" s="1060"/>
      <c r="CV2682" s="1060"/>
      <c r="CW2682" s="1060"/>
      <c r="CX2682" s="1060"/>
    </row>
    <row r="2683" spans="35:102" ht="15" customHeight="1" x14ac:dyDescent="0.3">
      <c r="AI2683" s="1774">
        <v>48201220800</v>
      </c>
      <c r="AJ2683" s="1993" t="s">
        <v>1830</v>
      </c>
      <c r="AK2683" s="1993">
        <v>24474</v>
      </c>
      <c r="AL2683" s="1994" t="s">
        <v>1730</v>
      </c>
      <c r="AM2683" s="1994">
        <v>51.6</v>
      </c>
      <c r="AN2683" s="1993" t="s">
        <v>193</v>
      </c>
      <c r="BX2683"/>
      <c r="BY2683"/>
      <c r="BZ2683"/>
      <c r="CA2683"/>
      <c r="CB2683"/>
      <c r="CD2683" s="1060"/>
      <c r="CE2683" s="1286"/>
      <c r="CF2683" s="1060"/>
      <c r="CG2683" s="1060"/>
      <c r="CH2683" s="1060"/>
      <c r="CK2683" s="1645"/>
      <c r="CL2683" s="1645"/>
      <c r="CM2683" s="1645"/>
      <c r="CN2683"/>
      <c r="CO2683"/>
      <c r="CP2683"/>
      <c r="CQ2683"/>
      <c r="CR2683"/>
      <c r="CS2683" s="1060"/>
      <c r="CT2683" s="1060"/>
      <c r="CU2683" s="1060"/>
      <c r="CV2683" s="1060"/>
      <c r="CW2683" s="1060"/>
      <c r="CX2683" s="1060"/>
    </row>
    <row r="2684" spans="35:102" ht="15" customHeight="1" x14ac:dyDescent="0.3">
      <c r="AI2684" s="1996">
        <v>48201220900</v>
      </c>
      <c r="AJ2684" s="1997" t="s">
        <v>1830</v>
      </c>
      <c r="AK2684" s="1997">
        <v>38304</v>
      </c>
      <c r="AL2684" s="1998" t="s">
        <v>1730</v>
      </c>
      <c r="AM2684" s="1998">
        <v>26.6</v>
      </c>
      <c r="AN2684" s="1997" t="s">
        <v>193</v>
      </c>
      <c r="BX2684"/>
      <c r="BY2684"/>
      <c r="BZ2684"/>
      <c r="CA2684"/>
      <c r="CB2684"/>
      <c r="CD2684" s="1060"/>
      <c r="CE2684" s="1286"/>
      <c r="CF2684" s="1060"/>
      <c r="CG2684" s="1060"/>
      <c r="CH2684" s="1060"/>
      <c r="CK2684" s="1645"/>
      <c r="CL2684" s="1645"/>
      <c r="CM2684" s="1645"/>
      <c r="CN2684"/>
      <c r="CO2684"/>
      <c r="CP2684"/>
      <c r="CQ2684"/>
      <c r="CR2684"/>
      <c r="CS2684" s="1060"/>
      <c r="CT2684" s="1060"/>
      <c r="CU2684" s="1060"/>
      <c r="CV2684" s="1060"/>
      <c r="CW2684" s="1060"/>
      <c r="CX2684" s="1060"/>
    </row>
    <row r="2685" spans="35:102" ht="15" customHeight="1" x14ac:dyDescent="0.3">
      <c r="AI2685" s="1774">
        <v>48201221000</v>
      </c>
      <c r="AJ2685" s="1993" t="s">
        <v>1830</v>
      </c>
      <c r="AK2685" s="1993">
        <v>36835</v>
      </c>
      <c r="AL2685" s="1994" t="s">
        <v>1730</v>
      </c>
      <c r="AM2685" s="1994">
        <v>38.4</v>
      </c>
      <c r="AN2685" s="1993" t="s">
        <v>193</v>
      </c>
      <c r="BX2685"/>
      <c r="BY2685"/>
      <c r="BZ2685"/>
      <c r="CA2685"/>
      <c r="CB2685"/>
      <c r="CD2685" s="1060"/>
      <c r="CE2685" s="1286"/>
      <c r="CF2685" s="1060"/>
      <c r="CG2685" s="1060"/>
      <c r="CH2685" s="1060"/>
      <c r="CK2685" s="1645"/>
      <c r="CL2685" s="1645"/>
      <c r="CM2685" s="1645"/>
      <c r="CN2685"/>
      <c r="CO2685"/>
      <c r="CP2685"/>
      <c r="CQ2685"/>
      <c r="CR2685"/>
      <c r="CS2685" s="1060"/>
      <c r="CT2685" s="1060"/>
      <c r="CU2685" s="1060"/>
      <c r="CV2685" s="1060"/>
      <c r="CW2685" s="1060"/>
      <c r="CX2685" s="1060"/>
    </row>
    <row r="2686" spans="35:102" ht="15" customHeight="1" x14ac:dyDescent="0.3">
      <c r="AI2686" s="1996">
        <v>48201221100</v>
      </c>
      <c r="AJ2686" s="1997" t="s">
        <v>1830</v>
      </c>
      <c r="AK2686" s="1997">
        <v>28399</v>
      </c>
      <c r="AL2686" s="1998" t="s">
        <v>1730</v>
      </c>
      <c r="AM2686" s="1998">
        <v>41.6</v>
      </c>
      <c r="AN2686" s="1997" t="s">
        <v>193</v>
      </c>
      <c r="BX2686"/>
      <c r="BY2686"/>
      <c r="BZ2686"/>
      <c r="CA2686"/>
      <c r="CB2686"/>
      <c r="CD2686" s="1060"/>
      <c r="CE2686" s="1286"/>
      <c r="CF2686" s="1060"/>
      <c r="CG2686" s="1060"/>
      <c r="CH2686" s="1060"/>
      <c r="CK2686" s="1645"/>
      <c r="CL2686" s="1645"/>
      <c r="CM2686" s="1645"/>
      <c r="CN2686"/>
      <c r="CO2686"/>
      <c r="CP2686"/>
      <c r="CQ2686"/>
      <c r="CR2686"/>
      <c r="CS2686" s="1060"/>
      <c r="CT2686" s="1060"/>
      <c r="CU2686" s="1060"/>
      <c r="CV2686" s="1060"/>
      <c r="CW2686" s="1060"/>
      <c r="CX2686" s="1060"/>
    </row>
    <row r="2687" spans="35:102" ht="15" customHeight="1" x14ac:dyDescent="0.3">
      <c r="AI2687" s="1774">
        <v>48201221200</v>
      </c>
      <c r="AJ2687" s="1993" t="s">
        <v>1830</v>
      </c>
      <c r="AK2687" s="1993">
        <v>43287</v>
      </c>
      <c r="AL2687" s="1994" t="s">
        <v>1728</v>
      </c>
      <c r="AM2687" s="1994">
        <v>26.4</v>
      </c>
      <c r="AN2687" s="1993" t="s">
        <v>193</v>
      </c>
      <c r="BX2687"/>
      <c r="BY2687"/>
      <c r="BZ2687"/>
      <c r="CA2687"/>
      <c r="CB2687"/>
      <c r="CD2687" s="1060"/>
      <c r="CE2687" s="1286"/>
      <c r="CF2687" s="1060"/>
      <c r="CG2687" s="1060"/>
      <c r="CH2687" s="1060"/>
      <c r="CK2687" s="1645"/>
      <c r="CL2687" s="1645"/>
      <c r="CM2687" s="1645"/>
      <c r="CN2687"/>
      <c r="CO2687"/>
      <c r="CP2687"/>
      <c r="CQ2687"/>
      <c r="CR2687"/>
      <c r="CS2687" s="1060"/>
      <c r="CT2687" s="1060"/>
      <c r="CU2687" s="1060"/>
      <c r="CV2687" s="1060"/>
      <c r="CW2687" s="1060"/>
      <c r="CX2687" s="1060"/>
    </row>
    <row r="2688" spans="35:102" ht="15" customHeight="1" x14ac:dyDescent="0.3">
      <c r="AI2688" s="1996">
        <v>48201221300</v>
      </c>
      <c r="AJ2688" s="1997" t="s">
        <v>1830</v>
      </c>
      <c r="AK2688" s="1997">
        <v>39190</v>
      </c>
      <c r="AL2688" s="1998" t="s">
        <v>1730</v>
      </c>
      <c r="AM2688" s="1998">
        <v>27.9</v>
      </c>
      <c r="AN2688" s="1997" t="s">
        <v>193</v>
      </c>
      <c r="BX2688"/>
      <c r="BY2688"/>
      <c r="BZ2688"/>
      <c r="CA2688"/>
      <c r="CB2688"/>
      <c r="CD2688" s="1060"/>
      <c r="CE2688" s="1286"/>
      <c r="CF2688" s="1060"/>
      <c r="CG2688" s="1060"/>
      <c r="CH2688" s="1060"/>
      <c r="CK2688" s="1645"/>
      <c r="CL2688" s="1645"/>
      <c r="CM2688" s="1645"/>
      <c r="CN2688"/>
      <c r="CO2688"/>
      <c r="CP2688"/>
      <c r="CQ2688"/>
      <c r="CR2688"/>
      <c r="CS2688" s="1060"/>
      <c r="CT2688" s="1060"/>
      <c r="CU2688" s="1060"/>
      <c r="CV2688" s="1060"/>
      <c r="CW2688" s="1060"/>
      <c r="CX2688" s="1060"/>
    </row>
    <row r="2689" spans="35:102" ht="15" customHeight="1" x14ac:dyDescent="0.3">
      <c r="AI2689" s="1774">
        <v>48201221400</v>
      </c>
      <c r="AJ2689" s="1993" t="s">
        <v>1830</v>
      </c>
      <c r="AK2689" s="1993">
        <v>27269</v>
      </c>
      <c r="AL2689" s="1994" t="s">
        <v>1730</v>
      </c>
      <c r="AM2689" s="1994">
        <v>36</v>
      </c>
      <c r="AN2689" s="1993" t="s">
        <v>193</v>
      </c>
      <c r="BX2689"/>
      <c r="BY2689"/>
      <c r="BZ2689"/>
      <c r="CA2689"/>
      <c r="CB2689"/>
      <c r="CD2689" s="1060"/>
      <c r="CE2689" s="1286"/>
      <c r="CF2689" s="1060"/>
      <c r="CG2689" s="1060"/>
      <c r="CH2689" s="1060"/>
      <c r="CK2689" s="1645"/>
      <c r="CL2689" s="1645"/>
      <c r="CM2689" s="1645"/>
      <c r="CN2689"/>
      <c r="CO2689"/>
      <c r="CP2689"/>
      <c r="CQ2689"/>
      <c r="CR2689"/>
      <c r="CS2689" s="1060"/>
      <c r="CT2689" s="1060"/>
      <c r="CU2689" s="1060"/>
      <c r="CV2689" s="1060"/>
      <c r="CW2689" s="1060"/>
      <c r="CX2689" s="1060"/>
    </row>
    <row r="2690" spans="35:102" ht="15" customHeight="1" x14ac:dyDescent="0.3">
      <c r="AI2690" s="1996">
        <v>48201221500</v>
      </c>
      <c r="AJ2690" s="1997" t="s">
        <v>1830</v>
      </c>
      <c r="AK2690" s="1997">
        <v>28702</v>
      </c>
      <c r="AL2690" s="1998" t="s">
        <v>1730</v>
      </c>
      <c r="AM2690" s="1998">
        <v>47.6</v>
      </c>
      <c r="AN2690" s="1997" t="s">
        <v>193</v>
      </c>
      <c r="BX2690"/>
      <c r="BY2690"/>
      <c r="BZ2690"/>
      <c r="CA2690"/>
      <c r="CB2690"/>
      <c r="CD2690" s="1060"/>
      <c r="CE2690" s="1286"/>
      <c r="CF2690" s="1060"/>
      <c r="CG2690" s="1060"/>
      <c r="CH2690" s="1060"/>
      <c r="CK2690" s="1645"/>
      <c r="CL2690" s="1645"/>
      <c r="CM2690" s="1645"/>
      <c r="CN2690"/>
      <c r="CO2690"/>
      <c r="CP2690"/>
      <c r="CQ2690"/>
      <c r="CR2690"/>
      <c r="CS2690" s="1060"/>
      <c r="CT2690" s="1060"/>
      <c r="CU2690" s="1060"/>
      <c r="CV2690" s="1060"/>
      <c r="CW2690" s="1060"/>
      <c r="CX2690" s="1060"/>
    </row>
    <row r="2691" spans="35:102" ht="15" customHeight="1" x14ac:dyDescent="0.3">
      <c r="AI2691" s="1774">
        <v>48201221600</v>
      </c>
      <c r="AJ2691" s="1993" t="s">
        <v>1830</v>
      </c>
      <c r="AK2691" s="1993">
        <v>50566</v>
      </c>
      <c r="AL2691" s="1994" t="s">
        <v>1728</v>
      </c>
      <c r="AM2691" s="1994">
        <v>20.3</v>
      </c>
      <c r="AN2691" s="1993" t="s">
        <v>193</v>
      </c>
      <c r="BX2691"/>
      <c r="BY2691"/>
      <c r="BZ2691"/>
      <c r="CA2691"/>
      <c r="CB2691"/>
      <c r="CD2691" s="1060"/>
      <c r="CE2691" s="1286"/>
      <c r="CF2691" s="1060"/>
      <c r="CG2691" s="1060"/>
      <c r="CH2691" s="1060"/>
      <c r="CK2691" s="1645"/>
      <c r="CL2691" s="1645"/>
      <c r="CM2691" s="1645"/>
      <c r="CN2691"/>
      <c r="CO2691"/>
      <c r="CP2691"/>
      <c r="CQ2691"/>
      <c r="CR2691"/>
      <c r="CS2691" s="1060"/>
      <c r="CT2691" s="1060"/>
      <c r="CU2691" s="1060"/>
      <c r="CV2691" s="1060"/>
      <c r="CW2691" s="1060"/>
      <c r="CX2691" s="1060"/>
    </row>
    <row r="2692" spans="35:102" ht="15" customHeight="1" x14ac:dyDescent="0.3">
      <c r="AI2692" s="1996">
        <v>48201221700</v>
      </c>
      <c r="AJ2692" s="1997" t="s">
        <v>1830</v>
      </c>
      <c r="AK2692" s="1997">
        <v>39029</v>
      </c>
      <c r="AL2692" s="1998" t="s">
        <v>1730</v>
      </c>
      <c r="AM2692" s="1998">
        <v>25.3</v>
      </c>
      <c r="AN2692" s="1997" t="s">
        <v>193</v>
      </c>
      <c r="BX2692"/>
      <c r="BY2692"/>
      <c r="BZ2692"/>
      <c r="CA2692"/>
      <c r="CB2692"/>
      <c r="CD2692" s="1060"/>
      <c r="CE2692" s="1286"/>
      <c r="CF2692" s="1060"/>
      <c r="CG2692" s="1060"/>
      <c r="CH2692" s="1060"/>
      <c r="CK2692" s="1645"/>
      <c r="CL2692" s="1645"/>
      <c r="CM2692" s="1645"/>
      <c r="CN2692"/>
      <c r="CO2692"/>
      <c r="CP2692"/>
      <c r="CQ2692"/>
      <c r="CR2692"/>
      <c r="CS2692" s="1060"/>
      <c r="CT2692" s="1060"/>
      <c r="CU2692" s="1060"/>
      <c r="CV2692" s="1060"/>
      <c r="CW2692" s="1060"/>
      <c r="CX2692" s="1060"/>
    </row>
    <row r="2693" spans="35:102" ht="15" customHeight="1" x14ac:dyDescent="0.3">
      <c r="AI2693" s="1774">
        <v>48201221800</v>
      </c>
      <c r="AJ2693" s="1993" t="s">
        <v>1830</v>
      </c>
      <c r="AK2693" s="1993">
        <v>33548</v>
      </c>
      <c r="AL2693" s="1994" t="s">
        <v>1730</v>
      </c>
      <c r="AM2693" s="1994">
        <v>30.1</v>
      </c>
      <c r="AN2693" s="1993" t="s">
        <v>193</v>
      </c>
      <c r="BX2693"/>
      <c r="BY2693"/>
      <c r="BZ2693"/>
      <c r="CA2693"/>
      <c r="CB2693"/>
      <c r="CD2693" s="1060"/>
      <c r="CE2693" s="1286"/>
      <c r="CF2693" s="1060"/>
      <c r="CG2693" s="1060"/>
      <c r="CH2693" s="1060"/>
      <c r="CK2693" s="1645"/>
      <c r="CL2693" s="1645"/>
      <c r="CM2693" s="1645"/>
      <c r="CN2693"/>
      <c r="CO2693"/>
      <c r="CP2693"/>
      <c r="CQ2693"/>
      <c r="CR2693"/>
      <c r="CS2693" s="1060"/>
      <c r="CT2693" s="1060"/>
      <c r="CU2693" s="1060"/>
      <c r="CV2693" s="1060"/>
      <c r="CW2693" s="1060"/>
      <c r="CX2693" s="1060"/>
    </row>
    <row r="2694" spans="35:102" ht="15" customHeight="1" x14ac:dyDescent="0.3">
      <c r="AI2694" s="1996">
        <v>48201221900</v>
      </c>
      <c r="AJ2694" s="1997" t="s">
        <v>1830</v>
      </c>
      <c r="AK2694" s="1997">
        <v>43364</v>
      </c>
      <c r="AL2694" s="1998" t="s">
        <v>1728</v>
      </c>
      <c r="AM2694" s="1998">
        <v>23.8</v>
      </c>
      <c r="AN2694" s="1997" t="s">
        <v>193</v>
      </c>
      <c r="BX2694"/>
      <c r="BY2694"/>
      <c r="BZ2694"/>
      <c r="CA2694"/>
      <c r="CB2694"/>
      <c r="CD2694" s="1060"/>
      <c r="CE2694" s="1286"/>
      <c r="CF2694" s="1060"/>
      <c r="CG2694" s="1060"/>
      <c r="CH2694" s="1060"/>
      <c r="CK2694" s="1645"/>
      <c r="CL2694" s="1645"/>
      <c r="CM2694" s="1645"/>
      <c r="CN2694"/>
      <c r="CO2694"/>
      <c r="CP2694"/>
      <c r="CQ2694"/>
      <c r="CR2694"/>
      <c r="CS2694" s="1060"/>
      <c r="CT2694" s="1060"/>
      <c r="CU2694" s="1060"/>
      <c r="CV2694" s="1060"/>
      <c r="CW2694" s="1060"/>
      <c r="CX2694" s="1060"/>
    </row>
    <row r="2695" spans="35:102" ht="15" customHeight="1" x14ac:dyDescent="0.3">
      <c r="AI2695" s="1774">
        <v>48201222000</v>
      </c>
      <c r="AJ2695" s="1993" t="s">
        <v>1830</v>
      </c>
      <c r="AK2695" s="1993">
        <v>42107</v>
      </c>
      <c r="AL2695" s="1994" t="s">
        <v>1728</v>
      </c>
      <c r="AM2695" s="1994">
        <v>20.399999999999999</v>
      </c>
      <c r="AN2695" s="1993" t="s">
        <v>193</v>
      </c>
      <c r="BX2695"/>
      <c r="BY2695"/>
      <c r="BZ2695"/>
      <c r="CA2695"/>
      <c r="CB2695"/>
      <c r="CD2695" s="1060"/>
      <c r="CE2695" s="1286"/>
      <c r="CF2695" s="1060"/>
      <c r="CG2695" s="1060"/>
      <c r="CH2695" s="1060"/>
      <c r="CK2695" s="1645"/>
      <c r="CL2695" s="1645"/>
      <c r="CM2695" s="1645"/>
      <c r="CN2695"/>
      <c r="CO2695"/>
      <c r="CP2695"/>
      <c r="CQ2695"/>
      <c r="CR2695"/>
      <c r="CS2695" s="1060"/>
      <c r="CT2695" s="1060"/>
      <c r="CU2695" s="1060"/>
      <c r="CV2695" s="1060"/>
      <c r="CW2695" s="1060"/>
      <c r="CX2695" s="1060"/>
    </row>
    <row r="2696" spans="35:102" ht="15" customHeight="1" x14ac:dyDescent="0.3">
      <c r="AI2696" s="1996">
        <v>48201222100</v>
      </c>
      <c r="AJ2696" s="1997" t="s">
        <v>1830</v>
      </c>
      <c r="AK2696" s="1997">
        <v>29755</v>
      </c>
      <c r="AL2696" s="1998" t="s">
        <v>1730</v>
      </c>
      <c r="AM2696" s="1998">
        <v>41</v>
      </c>
      <c r="AN2696" s="1997" t="s">
        <v>193</v>
      </c>
      <c r="BX2696"/>
      <c r="BY2696"/>
      <c r="BZ2696"/>
      <c r="CA2696"/>
      <c r="CB2696"/>
      <c r="CD2696" s="1060"/>
      <c r="CE2696" s="1286"/>
      <c r="CF2696" s="1060"/>
      <c r="CG2696" s="1060"/>
      <c r="CH2696" s="1060"/>
      <c r="CK2696" s="1645"/>
      <c r="CL2696" s="1645"/>
      <c r="CM2696" s="1645"/>
      <c r="CN2696"/>
      <c r="CO2696"/>
      <c r="CP2696"/>
      <c r="CQ2696"/>
      <c r="CR2696"/>
      <c r="CS2696" s="1060"/>
      <c r="CT2696" s="1060"/>
      <c r="CU2696" s="1060"/>
      <c r="CV2696" s="1060"/>
      <c r="CW2696" s="1060"/>
      <c r="CX2696" s="1060"/>
    </row>
    <row r="2697" spans="35:102" ht="15" customHeight="1" x14ac:dyDescent="0.3">
      <c r="AI2697" s="1774">
        <v>48201222200</v>
      </c>
      <c r="AJ2697" s="1993" t="s">
        <v>1830</v>
      </c>
      <c r="AK2697" s="1993">
        <v>24497</v>
      </c>
      <c r="AL2697" s="1994" t="s">
        <v>1730</v>
      </c>
      <c r="AM2697" s="1994">
        <v>44</v>
      </c>
      <c r="AN2697" s="1993" t="s">
        <v>193</v>
      </c>
      <c r="BX2697"/>
      <c r="BY2697"/>
      <c r="BZ2697"/>
      <c r="CA2697"/>
      <c r="CB2697"/>
      <c r="CD2697" s="1060"/>
      <c r="CE2697" s="1286"/>
      <c r="CF2697" s="1060"/>
      <c r="CG2697" s="1060"/>
      <c r="CH2697" s="1060"/>
      <c r="CK2697" s="1645"/>
      <c r="CL2697" s="1645"/>
      <c r="CM2697" s="1645"/>
      <c r="CN2697"/>
      <c r="CO2697"/>
      <c r="CP2697"/>
      <c r="CQ2697"/>
      <c r="CR2697"/>
      <c r="CS2697" s="1060"/>
      <c r="CT2697" s="1060"/>
      <c r="CU2697" s="1060"/>
      <c r="CV2697" s="1060"/>
      <c r="CW2697" s="1060"/>
      <c r="CX2697" s="1060"/>
    </row>
    <row r="2698" spans="35:102" ht="15" customHeight="1" x14ac:dyDescent="0.3">
      <c r="AI2698" s="1996">
        <v>48201222300</v>
      </c>
      <c r="AJ2698" s="1997" t="s">
        <v>1830</v>
      </c>
      <c r="AK2698" s="1997">
        <v>41829</v>
      </c>
      <c r="AL2698" s="1998" t="s">
        <v>1728</v>
      </c>
      <c r="AM2698" s="1998">
        <v>29.6</v>
      </c>
      <c r="AN2698" s="1997" t="s">
        <v>193</v>
      </c>
      <c r="BX2698"/>
      <c r="BY2698"/>
      <c r="BZ2698"/>
      <c r="CA2698"/>
      <c r="CB2698"/>
      <c r="CD2698" s="1060"/>
      <c r="CE2698" s="1286"/>
      <c r="CF2698" s="1060"/>
      <c r="CG2698" s="1060"/>
      <c r="CH2698" s="1060"/>
      <c r="CK2698" s="1645"/>
      <c r="CL2698" s="1645"/>
      <c r="CM2698" s="1645"/>
      <c r="CN2698"/>
      <c r="CO2698"/>
      <c r="CP2698"/>
      <c r="CQ2698"/>
      <c r="CR2698"/>
      <c r="CS2698" s="1060"/>
      <c r="CT2698" s="1060"/>
      <c r="CU2698" s="1060"/>
      <c r="CV2698" s="1060"/>
      <c r="CW2698" s="1060"/>
      <c r="CX2698" s="1060"/>
    </row>
    <row r="2699" spans="35:102" ht="15" customHeight="1" x14ac:dyDescent="0.3">
      <c r="AI2699" s="1774">
        <v>48201222401</v>
      </c>
      <c r="AJ2699" s="1993" t="s">
        <v>1830</v>
      </c>
      <c r="AK2699" s="1993">
        <v>32096</v>
      </c>
      <c r="AL2699" s="1994" t="s">
        <v>1730</v>
      </c>
      <c r="AM2699" s="1994">
        <v>36.1</v>
      </c>
      <c r="AN2699" s="1993" t="s">
        <v>193</v>
      </c>
      <c r="BX2699"/>
      <c r="BY2699"/>
      <c r="BZ2699"/>
      <c r="CA2699"/>
      <c r="CB2699"/>
      <c r="CD2699" s="1060"/>
      <c r="CE2699" s="1286"/>
      <c r="CF2699" s="1060"/>
      <c r="CG2699" s="1060"/>
      <c r="CH2699" s="1060"/>
      <c r="CK2699" s="1645"/>
      <c r="CL2699" s="1645"/>
      <c r="CM2699" s="1645"/>
      <c r="CN2699"/>
      <c r="CO2699"/>
      <c r="CP2699"/>
      <c r="CQ2699"/>
      <c r="CR2699"/>
      <c r="CS2699" s="1060"/>
      <c r="CT2699" s="1060"/>
      <c r="CU2699" s="1060"/>
      <c r="CV2699" s="1060"/>
      <c r="CW2699" s="1060"/>
      <c r="CX2699" s="1060"/>
    </row>
    <row r="2700" spans="35:102" ht="15" customHeight="1" x14ac:dyDescent="0.3">
      <c r="AI2700" s="1996">
        <v>48201222402</v>
      </c>
      <c r="AJ2700" s="1997" t="s">
        <v>1830</v>
      </c>
      <c r="AK2700" s="1997">
        <v>39216</v>
      </c>
      <c r="AL2700" s="1998" t="s">
        <v>1730</v>
      </c>
      <c r="AM2700" s="1998">
        <v>33.6</v>
      </c>
      <c r="AN2700" s="1997" t="s">
        <v>193</v>
      </c>
      <c r="BX2700"/>
      <c r="BY2700"/>
      <c r="BZ2700"/>
      <c r="CA2700"/>
      <c r="CB2700"/>
      <c r="CD2700" s="1060"/>
      <c r="CE2700" s="1286"/>
      <c r="CF2700" s="1060"/>
      <c r="CG2700" s="1060"/>
      <c r="CH2700" s="1060"/>
      <c r="CK2700" s="1645"/>
      <c r="CL2700" s="1645"/>
      <c r="CM2700" s="1645"/>
      <c r="CN2700"/>
      <c r="CO2700"/>
      <c r="CP2700"/>
      <c r="CQ2700"/>
      <c r="CR2700"/>
      <c r="CS2700" s="1060"/>
      <c r="CT2700" s="1060"/>
      <c r="CU2700" s="1060"/>
      <c r="CV2700" s="1060"/>
      <c r="CW2700" s="1060"/>
      <c r="CX2700" s="1060"/>
    </row>
    <row r="2701" spans="35:102" ht="15" customHeight="1" x14ac:dyDescent="0.3">
      <c r="AI2701" s="1774">
        <v>48201222501</v>
      </c>
      <c r="AJ2701" s="1993" t="s">
        <v>1830</v>
      </c>
      <c r="AK2701" s="1993">
        <v>25909</v>
      </c>
      <c r="AL2701" s="1994" t="s">
        <v>1730</v>
      </c>
      <c r="AM2701" s="1994">
        <v>45.5</v>
      </c>
      <c r="AN2701" s="1993" t="s">
        <v>193</v>
      </c>
      <c r="BX2701"/>
      <c r="BY2701"/>
      <c r="BZ2701"/>
      <c r="CA2701"/>
      <c r="CB2701"/>
      <c r="CD2701" s="1060"/>
      <c r="CE2701" s="1286"/>
      <c r="CF2701" s="1060"/>
      <c r="CG2701" s="1060"/>
      <c r="CH2701" s="1060"/>
      <c r="CK2701" s="1645"/>
      <c r="CL2701" s="1645"/>
      <c r="CM2701" s="1645"/>
      <c r="CN2701"/>
      <c r="CO2701"/>
      <c r="CP2701"/>
      <c r="CQ2701"/>
      <c r="CR2701"/>
      <c r="CS2701" s="1060"/>
      <c r="CT2701" s="1060"/>
      <c r="CU2701" s="1060"/>
      <c r="CV2701" s="1060"/>
      <c r="CW2701" s="1060"/>
      <c r="CX2701" s="1060"/>
    </row>
    <row r="2702" spans="35:102" ht="15" customHeight="1" x14ac:dyDescent="0.3">
      <c r="AI2702" s="1996">
        <v>48201222502</v>
      </c>
      <c r="AJ2702" s="1997" t="s">
        <v>1830</v>
      </c>
      <c r="AK2702" s="1997">
        <v>38878</v>
      </c>
      <c r="AL2702" s="1998" t="s">
        <v>1730</v>
      </c>
      <c r="AM2702" s="1998">
        <v>23.5</v>
      </c>
      <c r="AN2702" s="1997" t="s">
        <v>193</v>
      </c>
      <c r="BX2702"/>
      <c r="BY2702"/>
      <c r="BZ2702"/>
      <c r="CA2702"/>
      <c r="CB2702"/>
      <c r="CD2702" s="1060"/>
      <c r="CE2702" s="1286"/>
      <c r="CF2702" s="1060"/>
      <c r="CG2702" s="1060"/>
      <c r="CH2702" s="1060"/>
      <c r="CK2702" s="1645"/>
      <c r="CL2702" s="1645"/>
      <c r="CM2702" s="1645"/>
      <c r="CN2702"/>
      <c r="CO2702"/>
      <c r="CP2702"/>
      <c r="CQ2702"/>
      <c r="CR2702"/>
      <c r="CS2702" s="1060"/>
      <c r="CT2702" s="1060"/>
      <c r="CU2702" s="1060"/>
      <c r="CV2702" s="1060"/>
      <c r="CW2702" s="1060"/>
      <c r="CX2702" s="1060"/>
    </row>
    <row r="2703" spans="35:102" ht="15" customHeight="1" x14ac:dyDescent="0.3">
      <c r="AI2703" s="1774">
        <v>48201222503</v>
      </c>
      <c r="AJ2703" s="1993" t="s">
        <v>1830</v>
      </c>
      <c r="AK2703" s="1993">
        <v>30011</v>
      </c>
      <c r="AL2703" s="1994" t="s">
        <v>1730</v>
      </c>
      <c r="AM2703" s="1994">
        <v>50</v>
      </c>
      <c r="AN2703" s="1993" t="s">
        <v>193</v>
      </c>
      <c r="BX2703"/>
      <c r="BY2703"/>
      <c r="BZ2703"/>
      <c r="CA2703"/>
      <c r="CB2703"/>
      <c r="CD2703" s="1060"/>
      <c r="CE2703" s="1286"/>
      <c r="CF2703" s="1060"/>
      <c r="CG2703" s="1060"/>
      <c r="CH2703" s="1060"/>
      <c r="CK2703" s="1645"/>
      <c r="CL2703" s="1645"/>
      <c r="CM2703" s="1645"/>
      <c r="CN2703"/>
      <c r="CO2703"/>
      <c r="CP2703"/>
      <c r="CQ2703"/>
      <c r="CR2703"/>
      <c r="CS2703" s="1060"/>
      <c r="CT2703" s="1060"/>
      <c r="CU2703" s="1060"/>
      <c r="CV2703" s="1060"/>
      <c r="CW2703" s="1060"/>
      <c r="CX2703" s="1060"/>
    </row>
    <row r="2704" spans="35:102" ht="15" customHeight="1" x14ac:dyDescent="0.3">
      <c r="AI2704" s="1996">
        <v>48201222600</v>
      </c>
      <c r="AJ2704" s="1997" t="s">
        <v>1830</v>
      </c>
      <c r="AK2704" s="1997">
        <v>25826</v>
      </c>
      <c r="AL2704" s="1998" t="s">
        <v>1730</v>
      </c>
      <c r="AM2704" s="1998">
        <v>39.299999999999997</v>
      </c>
      <c r="AN2704" s="1997" t="s">
        <v>193</v>
      </c>
      <c r="BX2704"/>
      <c r="BY2704"/>
      <c r="BZ2704"/>
      <c r="CA2704"/>
      <c r="CB2704"/>
      <c r="CD2704" s="1060"/>
      <c r="CE2704" s="1286"/>
      <c r="CF2704" s="1060"/>
      <c r="CG2704" s="1060"/>
      <c r="CH2704" s="1060"/>
      <c r="CK2704" s="1645"/>
      <c r="CL2704" s="1645"/>
      <c r="CM2704" s="1645"/>
      <c r="CN2704"/>
      <c r="CO2704"/>
      <c r="CP2704"/>
      <c r="CQ2704"/>
      <c r="CR2704"/>
      <c r="CS2704" s="1060"/>
      <c r="CT2704" s="1060"/>
      <c r="CU2704" s="1060"/>
      <c r="CV2704" s="1060"/>
      <c r="CW2704" s="1060"/>
      <c r="CX2704" s="1060"/>
    </row>
    <row r="2705" spans="35:102" ht="15" customHeight="1" x14ac:dyDescent="0.3">
      <c r="AI2705" s="1774">
        <v>48201222700</v>
      </c>
      <c r="AJ2705" s="1993" t="s">
        <v>1830</v>
      </c>
      <c r="AK2705" s="1993">
        <v>20794</v>
      </c>
      <c r="AL2705" s="1994" t="s">
        <v>1730</v>
      </c>
      <c r="AM2705" s="1994">
        <v>45.1</v>
      </c>
      <c r="AN2705" s="1993" t="s">
        <v>193</v>
      </c>
      <c r="BX2705"/>
      <c r="BY2705"/>
      <c r="BZ2705"/>
      <c r="CA2705"/>
      <c r="CB2705"/>
      <c r="CD2705" s="1060"/>
      <c r="CE2705" s="1286"/>
      <c r="CF2705" s="1060"/>
      <c r="CG2705" s="1060"/>
      <c r="CH2705" s="1060"/>
      <c r="CK2705" s="1645"/>
      <c r="CL2705" s="1645"/>
      <c r="CM2705" s="1645"/>
      <c r="CN2705"/>
      <c r="CO2705"/>
      <c r="CP2705"/>
      <c r="CQ2705"/>
      <c r="CR2705"/>
      <c r="CS2705" s="1060"/>
      <c r="CT2705" s="1060"/>
      <c r="CU2705" s="1060"/>
      <c r="CV2705" s="1060"/>
      <c r="CW2705" s="1060"/>
      <c r="CX2705" s="1060"/>
    </row>
    <row r="2706" spans="35:102" ht="15" customHeight="1" x14ac:dyDescent="0.3">
      <c r="AI2706" s="1996">
        <v>48201222800</v>
      </c>
      <c r="AJ2706" s="1997" t="s">
        <v>1830</v>
      </c>
      <c r="AK2706" s="1997">
        <v>35833</v>
      </c>
      <c r="AL2706" s="1998" t="s">
        <v>1730</v>
      </c>
      <c r="AM2706" s="1998">
        <v>28.2</v>
      </c>
      <c r="AN2706" s="1997" t="s">
        <v>193</v>
      </c>
      <c r="BX2706"/>
      <c r="BY2706"/>
      <c r="BZ2706"/>
      <c r="CA2706"/>
      <c r="CB2706"/>
      <c r="CD2706" s="1060"/>
      <c r="CE2706" s="1286"/>
      <c r="CF2706" s="1060"/>
      <c r="CG2706" s="1060"/>
      <c r="CH2706" s="1060"/>
      <c r="CK2706" s="1645"/>
      <c r="CL2706" s="1645"/>
      <c r="CM2706" s="1645"/>
      <c r="CN2706"/>
      <c r="CO2706"/>
      <c r="CP2706"/>
      <c r="CQ2706"/>
      <c r="CR2706"/>
      <c r="CS2706" s="1060"/>
      <c r="CT2706" s="1060"/>
      <c r="CU2706" s="1060"/>
      <c r="CV2706" s="1060"/>
      <c r="CW2706" s="1060"/>
      <c r="CX2706" s="1060"/>
    </row>
    <row r="2707" spans="35:102" ht="15" customHeight="1" x14ac:dyDescent="0.3">
      <c r="AI2707" s="1774">
        <v>48201222900</v>
      </c>
      <c r="AJ2707" s="1993" t="s">
        <v>1830</v>
      </c>
      <c r="AK2707" s="1993">
        <v>40651</v>
      </c>
      <c r="AL2707" s="1994" t="s">
        <v>1728</v>
      </c>
      <c r="AM2707" s="1994">
        <v>23</v>
      </c>
      <c r="AN2707" s="1993" t="s">
        <v>193</v>
      </c>
      <c r="BX2707"/>
      <c r="BY2707"/>
      <c r="BZ2707"/>
      <c r="CA2707"/>
      <c r="CB2707"/>
      <c r="CD2707" s="1060"/>
      <c r="CE2707" s="1286"/>
      <c r="CF2707" s="1060"/>
      <c r="CG2707" s="1060"/>
      <c r="CH2707" s="1060"/>
      <c r="CK2707" s="1645"/>
      <c r="CL2707" s="1645"/>
      <c r="CM2707" s="1645"/>
      <c r="CN2707"/>
      <c r="CO2707"/>
      <c r="CP2707"/>
      <c r="CQ2707"/>
      <c r="CR2707"/>
      <c r="CS2707" s="1060"/>
      <c r="CT2707" s="1060"/>
      <c r="CU2707" s="1060"/>
      <c r="CV2707" s="1060"/>
      <c r="CW2707" s="1060"/>
      <c r="CX2707" s="1060"/>
    </row>
    <row r="2708" spans="35:102" ht="15" customHeight="1" x14ac:dyDescent="0.3">
      <c r="AI2708" s="1996">
        <v>48201223001</v>
      </c>
      <c r="AJ2708" s="1997" t="s">
        <v>1830</v>
      </c>
      <c r="AK2708" s="1997">
        <v>36932</v>
      </c>
      <c r="AL2708" s="1998" t="s">
        <v>1730</v>
      </c>
      <c r="AM2708" s="1998">
        <v>38.799999999999997</v>
      </c>
      <c r="AN2708" s="1997" t="s">
        <v>193</v>
      </c>
      <c r="BX2708"/>
      <c r="BY2708"/>
      <c r="BZ2708"/>
      <c r="CA2708"/>
      <c r="CB2708"/>
      <c r="CD2708" s="1060"/>
      <c r="CE2708" s="1286"/>
      <c r="CF2708" s="1060"/>
      <c r="CG2708" s="1060"/>
      <c r="CH2708" s="1060"/>
      <c r="CK2708" s="1645"/>
      <c r="CL2708" s="1645"/>
      <c r="CM2708" s="1645"/>
      <c r="CN2708"/>
      <c r="CO2708"/>
      <c r="CP2708"/>
      <c r="CQ2708"/>
      <c r="CR2708"/>
      <c r="CS2708" s="1060"/>
      <c r="CT2708" s="1060"/>
      <c r="CU2708" s="1060"/>
      <c r="CV2708" s="1060"/>
      <c r="CW2708" s="1060"/>
      <c r="CX2708" s="1060"/>
    </row>
    <row r="2709" spans="35:102" ht="15" customHeight="1" x14ac:dyDescent="0.3">
      <c r="AI2709" s="1774">
        <v>48201223002</v>
      </c>
      <c r="AJ2709" s="1993" t="s">
        <v>1830</v>
      </c>
      <c r="AK2709" s="1993">
        <v>23563</v>
      </c>
      <c r="AL2709" s="1994" t="s">
        <v>1730</v>
      </c>
      <c r="AM2709" s="1994">
        <v>45.2</v>
      </c>
      <c r="AN2709" s="1993" t="s">
        <v>193</v>
      </c>
      <c r="BX2709"/>
      <c r="BY2709"/>
      <c r="BZ2709"/>
      <c r="CA2709"/>
      <c r="CB2709"/>
      <c r="CD2709" s="1060"/>
      <c r="CE2709" s="1286"/>
      <c r="CF2709" s="1060"/>
      <c r="CG2709" s="1060"/>
      <c r="CH2709" s="1060"/>
      <c r="CK2709" s="1645"/>
      <c r="CL2709" s="1645"/>
      <c r="CM2709" s="1645"/>
      <c r="CN2709"/>
      <c r="CO2709"/>
      <c r="CP2709"/>
      <c r="CQ2709"/>
      <c r="CR2709"/>
      <c r="CS2709" s="1060"/>
      <c r="CT2709" s="1060"/>
      <c r="CU2709" s="1060"/>
      <c r="CV2709" s="1060"/>
      <c r="CW2709" s="1060"/>
      <c r="CX2709" s="1060"/>
    </row>
    <row r="2710" spans="35:102" ht="15" customHeight="1" x14ac:dyDescent="0.3">
      <c r="AI2710" s="1996">
        <v>48201223100</v>
      </c>
      <c r="AJ2710" s="1997" t="s">
        <v>1830</v>
      </c>
      <c r="AK2710" s="1997">
        <v>39861</v>
      </c>
      <c r="AL2710" s="1998" t="s">
        <v>1730</v>
      </c>
      <c r="AM2710" s="1998">
        <v>24.1</v>
      </c>
      <c r="AN2710" s="1997" t="s">
        <v>193</v>
      </c>
      <c r="BX2710"/>
      <c r="BY2710"/>
      <c r="BZ2710"/>
      <c r="CA2710"/>
      <c r="CB2710"/>
      <c r="CD2710" s="1060"/>
      <c r="CE2710" s="1286"/>
      <c r="CF2710" s="1060"/>
      <c r="CG2710" s="1060"/>
      <c r="CH2710" s="1060"/>
      <c r="CK2710" s="1645"/>
      <c r="CL2710" s="1645"/>
      <c r="CM2710" s="1645"/>
      <c r="CN2710"/>
      <c r="CO2710"/>
      <c r="CP2710"/>
      <c r="CQ2710"/>
      <c r="CR2710"/>
      <c r="CS2710" s="1060"/>
      <c r="CT2710" s="1060"/>
      <c r="CU2710" s="1060"/>
      <c r="CV2710" s="1060"/>
      <c r="CW2710" s="1060"/>
      <c r="CX2710" s="1060"/>
    </row>
    <row r="2711" spans="35:102" ht="15" customHeight="1" x14ac:dyDescent="0.3">
      <c r="AI2711" s="1774">
        <v>48201230100</v>
      </c>
      <c r="AJ2711" s="1993" t="s">
        <v>1830</v>
      </c>
      <c r="AK2711" s="1993">
        <v>30714</v>
      </c>
      <c r="AL2711" s="1994" t="s">
        <v>1730</v>
      </c>
      <c r="AM2711" s="1994">
        <v>25.5</v>
      </c>
      <c r="AN2711" s="1993" t="s">
        <v>193</v>
      </c>
      <c r="BX2711"/>
      <c r="BY2711"/>
      <c r="BZ2711"/>
      <c r="CA2711"/>
      <c r="CB2711"/>
      <c r="CD2711" s="1060"/>
      <c r="CE2711" s="1286"/>
      <c r="CF2711" s="1060"/>
      <c r="CG2711" s="1060"/>
      <c r="CH2711" s="1060"/>
      <c r="CK2711" s="1645"/>
      <c r="CL2711" s="1645"/>
      <c r="CM2711" s="1645"/>
      <c r="CN2711"/>
      <c r="CO2711"/>
      <c r="CP2711"/>
      <c r="CQ2711"/>
      <c r="CR2711"/>
      <c r="CS2711" s="1060"/>
      <c r="CT2711" s="1060"/>
      <c r="CU2711" s="1060"/>
      <c r="CV2711" s="1060"/>
      <c r="CW2711" s="1060"/>
      <c r="CX2711" s="1060"/>
    </row>
    <row r="2712" spans="35:102" ht="15" customHeight="1" x14ac:dyDescent="0.3">
      <c r="AI2712" s="1996">
        <v>48201230200</v>
      </c>
      <c r="AJ2712" s="1997" t="s">
        <v>1830</v>
      </c>
      <c r="AK2712" s="1997">
        <v>29096</v>
      </c>
      <c r="AL2712" s="1998" t="s">
        <v>1730</v>
      </c>
      <c r="AM2712" s="1998">
        <v>26.2</v>
      </c>
      <c r="AN2712" s="1997" t="s">
        <v>193</v>
      </c>
      <c r="BX2712"/>
      <c r="BY2712"/>
      <c r="BZ2712"/>
      <c r="CA2712"/>
      <c r="CB2712"/>
      <c r="CD2712" s="1060"/>
      <c r="CE2712" s="1286"/>
      <c r="CF2712" s="1060"/>
      <c r="CG2712" s="1060"/>
      <c r="CH2712" s="1060"/>
      <c r="CK2712" s="1645"/>
      <c r="CL2712" s="1645"/>
      <c r="CM2712" s="1645"/>
      <c r="CN2712"/>
      <c r="CO2712"/>
      <c r="CP2712"/>
      <c r="CQ2712"/>
      <c r="CR2712"/>
      <c r="CS2712" s="1060"/>
      <c r="CT2712" s="1060"/>
      <c r="CU2712" s="1060"/>
      <c r="CV2712" s="1060"/>
      <c r="CW2712" s="1060"/>
      <c r="CX2712" s="1060"/>
    </row>
    <row r="2713" spans="35:102" ht="15" customHeight="1" x14ac:dyDescent="0.3">
      <c r="AI2713" s="1774">
        <v>48201230300</v>
      </c>
      <c r="AJ2713" s="1993" t="s">
        <v>1830</v>
      </c>
      <c r="AK2713" s="1993">
        <v>27424</v>
      </c>
      <c r="AL2713" s="1994" t="s">
        <v>1730</v>
      </c>
      <c r="AM2713" s="1994">
        <v>33.700000000000003</v>
      </c>
      <c r="AN2713" s="1993" t="s">
        <v>193</v>
      </c>
      <c r="BX2713"/>
      <c r="BY2713"/>
      <c r="BZ2713"/>
      <c r="CA2713"/>
      <c r="CB2713"/>
      <c r="CD2713" s="1060"/>
      <c r="CE2713" s="1286"/>
      <c r="CF2713" s="1060"/>
      <c r="CG2713" s="1060"/>
      <c r="CH2713" s="1060"/>
      <c r="CK2713" s="1645"/>
      <c r="CL2713" s="1645"/>
      <c r="CM2713" s="1645"/>
      <c r="CN2713"/>
      <c r="CO2713"/>
      <c r="CP2713"/>
      <c r="CQ2713"/>
      <c r="CR2713"/>
      <c r="CS2713" s="1060"/>
      <c r="CT2713" s="1060"/>
      <c r="CU2713" s="1060"/>
      <c r="CV2713" s="1060"/>
      <c r="CW2713" s="1060"/>
      <c r="CX2713" s="1060"/>
    </row>
    <row r="2714" spans="35:102" ht="15" customHeight="1" x14ac:dyDescent="0.3">
      <c r="AI2714" s="1996">
        <v>48201230400</v>
      </c>
      <c r="AJ2714" s="1997" t="s">
        <v>1830</v>
      </c>
      <c r="AK2714" s="1997">
        <v>32000</v>
      </c>
      <c r="AL2714" s="1998" t="s">
        <v>1730</v>
      </c>
      <c r="AM2714" s="1998">
        <v>22.5</v>
      </c>
      <c r="AN2714" s="1997" t="s">
        <v>193</v>
      </c>
      <c r="BX2714"/>
      <c r="BY2714"/>
      <c r="BZ2714"/>
      <c r="CA2714"/>
      <c r="CB2714"/>
      <c r="CD2714" s="1060"/>
      <c r="CE2714" s="1286"/>
      <c r="CF2714" s="1060"/>
      <c r="CG2714" s="1060"/>
      <c r="CH2714" s="1060"/>
      <c r="CK2714" s="1645"/>
      <c r="CL2714" s="1645"/>
      <c r="CM2714" s="1645"/>
      <c r="CN2714"/>
      <c r="CO2714"/>
      <c r="CP2714"/>
      <c r="CQ2714"/>
      <c r="CR2714"/>
      <c r="CS2714" s="1060"/>
      <c r="CT2714" s="1060"/>
      <c r="CU2714" s="1060"/>
      <c r="CV2714" s="1060"/>
      <c r="CW2714" s="1060"/>
      <c r="CX2714" s="1060"/>
    </row>
    <row r="2715" spans="35:102" ht="15" customHeight="1" x14ac:dyDescent="0.3">
      <c r="AI2715" s="1774">
        <v>48201230500</v>
      </c>
      <c r="AJ2715" s="1993" t="s">
        <v>1830</v>
      </c>
      <c r="AK2715" s="1993">
        <v>33139</v>
      </c>
      <c r="AL2715" s="1994" t="s">
        <v>1730</v>
      </c>
      <c r="AM2715" s="1994">
        <v>34.5</v>
      </c>
      <c r="AN2715" s="1993" t="s">
        <v>193</v>
      </c>
      <c r="BX2715"/>
      <c r="BY2715"/>
      <c r="BZ2715"/>
      <c r="CA2715"/>
      <c r="CB2715"/>
      <c r="CD2715" s="1060"/>
      <c r="CE2715" s="1286"/>
      <c r="CF2715" s="1060"/>
      <c r="CG2715" s="1060"/>
      <c r="CH2715" s="1060"/>
      <c r="CK2715" s="1645"/>
      <c r="CL2715" s="1645"/>
      <c r="CM2715" s="1645"/>
      <c r="CN2715"/>
      <c r="CO2715"/>
      <c r="CP2715"/>
      <c r="CQ2715"/>
      <c r="CR2715"/>
      <c r="CS2715" s="1060"/>
      <c r="CT2715" s="1060"/>
      <c r="CU2715" s="1060"/>
      <c r="CV2715" s="1060"/>
      <c r="CW2715" s="1060"/>
      <c r="CX2715" s="1060"/>
    </row>
    <row r="2716" spans="35:102" ht="15" customHeight="1" x14ac:dyDescent="0.3">
      <c r="AI2716" s="1996">
        <v>48201230600</v>
      </c>
      <c r="AJ2716" s="1997" t="s">
        <v>1830</v>
      </c>
      <c r="AK2716" s="1997">
        <v>28683</v>
      </c>
      <c r="AL2716" s="1998" t="s">
        <v>1730</v>
      </c>
      <c r="AM2716" s="1998">
        <v>31.7</v>
      </c>
      <c r="AN2716" s="1997" t="s">
        <v>193</v>
      </c>
      <c r="BX2716"/>
      <c r="BY2716"/>
      <c r="BZ2716"/>
      <c r="CA2716"/>
      <c r="CB2716"/>
      <c r="CD2716" s="1060"/>
      <c r="CE2716" s="1286"/>
      <c r="CF2716" s="1060"/>
      <c r="CG2716" s="1060"/>
      <c r="CH2716" s="1060"/>
      <c r="CK2716" s="1645"/>
      <c r="CL2716" s="1645"/>
      <c r="CM2716" s="1645"/>
      <c r="CN2716"/>
      <c r="CO2716"/>
      <c r="CP2716"/>
      <c r="CQ2716"/>
      <c r="CR2716"/>
      <c r="CS2716" s="1060"/>
      <c r="CT2716" s="1060"/>
      <c r="CU2716" s="1060"/>
      <c r="CV2716" s="1060"/>
      <c r="CW2716" s="1060"/>
      <c r="CX2716" s="1060"/>
    </row>
    <row r="2717" spans="35:102" ht="15" customHeight="1" x14ac:dyDescent="0.3">
      <c r="AI2717" s="1774">
        <v>48201230700</v>
      </c>
      <c r="AJ2717" s="1993" t="s">
        <v>1830</v>
      </c>
      <c r="AK2717" s="1993">
        <v>27688</v>
      </c>
      <c r="AL2717" s="1994" t="s">
        <v>1730</v>
      </c>
      <c r="AM2717" s="1994">
        <v>27</v>
      </c>
      <c r="AN2717" s="1993" t="s">
        <v>193</v>
      </c>
      <c r="BX2717"/>
      <c r="BY2717"/>
      <c r="BZ2717"/>
      <c r="CA2717"/>
      <c r="CB2717"/>
      <c r="CD2717" s="1060"/>
      <c r="CE2717" s="1286"/>
      <c r="CF2717" s="1060"/>
      <c r="CG2717" s="1060"/>
      <c r="CH2717" s="1060"/>
      <c r="CK2717" s="1645"/>
      <c r="CL2717" s="1645"/>
      <c r="CM2717" s="1645"/>
      <c r="CN2717"/>
      <c r="CO2717"/>
      <c r="CP2717"/>
      <c r="CQ2717"/>
      <c r="CR2717"/>
      <c r="CS2717" s="1060"/>
      <c r="CT2717" s="1060"/>
      <c r="CU2717" s="1060"/>
      <c r="CV2717" s="1060"/>
      <c r="CW2717" s="1060"/>
      <c r="CX2717" s="1060"/>
    </row>
    <row r="2718" spans="35:102" ht="15" customHeight="1" x14ac:dyDescent="0.3">
      <c r="AI2718" s="1996">
        <v>48201230800</v>
      </c>
      <c r="AJ2718" s="1997" t="s">
        <v>1830</v>
      </c>
      <c r="AK2718" s="1997">
        <v>32674</v>
      </c>
      <c r="AL2718" s="1998" t="s">
        <v>1730</v>
      </c>
      <c r="AM2718" s="1998">
        <v>21.8</v>
      </c>
      <c r="AN2718" s="1997" t="s">
        <v>193</v>
      </c>
      <c r="BX2718"/>
      <c r="BY2718"/>
      <c r="BZ2718"/>
      <c r="CA2718"/>
      <c r="CB2718"/>
      <c r="CD2718" s="1060"/>
      <c r="CE2718" s="1286"/>
      <c r="CF2718" s="1060"/>
      <c r="CG2718" s="1060"/>
      <c r="CH2718" s="1060"/>
      <c r="CK2718" s="1645"/>
      <c r="CL2718" s="1645"/>
      <c r="CM2718" s="1645"/>
      <c r="CN2718"/>
      <c r="CO2718"/>
      <c r="CP2718"/>
      <c r="CQ2718"/>
      <c r="CR2718"/>
      <c r="CS2718" s="1060"/>
      <c r="CT2718" s="1060"/>
      <c r="CU2718" s="1060"/>
      <c r="CV2718" s="1060"/>
      <c r="CW2718" s="1060"/>
      <c r="CX2718" s="1060"/>
    </row>
    <row r="2719" spans="35:102" ht="15" customHeight="1" x14ac:dyDescent="0.3">
      <c r="AI2719" s="1774">
        <v>48201230900</v>
      </c>
      <c r="AJ2719" s="1993" t="s">
        <v>1830</v>
      </c>
      <c r="AK2719" s="1993">
        <v>23453</v>
      </c>
      <c r="AL2719" s="1994" t="s">
        <v>1730</v>
      </c>
      <c r="AM2719" s="1994">
        <v>40.1</v>
      </c>
      <c r="AN2719" s="1993" t="s">
        <v>193</v>
      </c>
      <c r="BX2719"/>
      <c r="BY2719"/>
      <c r="BZ2719"/>
      <c r="CA2719"/>
      <c r="CB2719"/>
      <c r="CD2719" s="1060"/>
      <c r="CE2719" s="1286"/>
      <c r="CF2719" s="1060"/>
      <c r="CG2719" s="1060"/>
      <c r="CH2719" s="1060"/>
      <c r="CK2719" s="1645"/>
      <c r="CL2719" s="1645"/>
      <c r="CM2719" s="1645"/>
      <c r="CN2719"/>
      <c r="CO2719"/>
      <c r="CP2719"/>
      <c r="CQ2719"/>
      <c r="CR2719"/>
      <c r="CS2719" s="1060"/>
      <c r="CT2719" s="1060"/>
      <c r="CU2719" s="1060"/>
      <c r="CV2719" s="1060"/>
      <c r="CW2719" s="1060"/>
      <c r="CX2719" s="1060"/>
    </row>
    <row r="2720" spans="35:102" ht="15" customHeight="1" x14ac:dyDescent="0.3">
      <c r="AI2720" s="1996">
        <v>48201231000</v>
      </c>
      <c r="AJ2720" s="1997" t="s">
        <v>1830</v>
      </c>
      <c r="AK2720" s="1997">
        <v>37667</v>
      </c>
      <c r="AL2720" s="1998" t="s">
        <v>1730</v>
      </c>
      <c r="AM2720" s="1998">
        <v>14.7</v>
      </c>
      <c r="AN2720" s="1997" t="s">
        <v>192</v>
      </c>
      <c r="BX2720"/>
      <c r="BY2720"/>
      <c r="BZ2720"/>
      <c r="CA2720"/>
      <c r="CB2720"/>
      <c r="CD2720" s="1060"/>
      <c r="CE2720" s="1286"/>
      <c r="CF2720" s="1060"/>
      <c r="CG2720" s="1060"/>
      <c r="CH2720" s="1060"/>
      <c r="CK2720" s="1645"/>
      <c r="CL2720" s="1645"/>
      <c r="CM2720" s="1645"/>
      <c r="CN2720"/>
      <c r="CO2720"/>
      <c r="CP2720"/>
      <c r="CQ2720"/>
      <c r="CR2720"/>
      <c r="CS2720" s="1060"/>
      <c r="CT2720" s="1060"/>
      <c r="CU2720" s="1060"/>
      <c r="CV2720" s="1060"/>
      <c r="CW2720" s="1060"/>
      <c r="CX2720" s="1060"/>
    </row>
    <row r="2721" spans="35:102" ht="15" customHeight="1" x14ac:dyDescent="0.3">
      <c r="AI2721" s="1774">
        <v>48201231100</v>
      </c>
      <c r="AJ2721" s="1993" t="s">
        <v>1830</v>
      </c>
      <c r="AK2721" s="1993">
        <v>35014</v>
      </c>
      <c r="AL2721" s="1994" t="s">
        <v>1730</v>
      </c>
      <c r="AM2721" s="1994">
        <v>31</v>
      </c>
      <c r="AN2721" s="1993" t="s">
        <v>193</v>
      </c>
      <c r="BX2721"/>
      <c r="BY2721"/>
      <c r="BZ2721"/>
      <c r="CA2721"/>
      <c r="CB2721"/>
      <c r="CD2721" s="1060"/>
      <c r="CE2721" s="1286"/>
      <c r="CF2721" s="1060"/>
      <c r="CG2721" s="1060"/>
      <c r="CH2721" s="1060"/>
      <c r="CK2721" s="1645"/>
      <c r="CL2721" s="1645"/>
      <c r="CM2721" s="1645"/>
      <c r="CN2721"/>
      <c r="CO2721"/>
      <c r="CP2721"/>
      <c r="CQ2721"/>
      <c r="CR2721"/>
      <c r="CS2721" s="1060"/>
      <c r="CT2721" s="1060"/>
      <c r="CU2721" s="1060"/>
      <c r="CV2721" s="1060"/>
      <c r="CW2721" s="1060"/>
      <c r="CX2721" s="1060"/>
    </row>
    <row r="2722" spans="35:102" ht="15" customHeight="1" x14ac:dyDescent="0.3">
      <c r="AI2722" s="1996">
        <v>48201231200</v>
      </c>
      <c r="AJ2722" s="1997" t="s">
        <v>1830</v>
      </c>
      <c r="AK2722" s="1997">
        <v>34724</v>
      </c>
      <c r="AL2722" s="1998" t="s">
        <v>1730</v>
      </c>
      <c r="AM2722" s="1998">
        <v>18.5</v>
      </c>
      <c r="AN2722" s="1997" t="s">
        <v>192</v>
      </c>
      <c r="BX2722"/>
      <c r="BY2722"/>
      <c r="BZ2722"/>
      <c r="CA2722"/>
      <c r="CB2722"/>
      <c r="CD2722" s="1060"/>
      <c r="CE2722" s="1286"/>
      <c r="CF2722" s="1060"/>
      <c r="CG2722" s="1060"/>
      <c r="CH2722" s="1060"/>
      <c r="CK2722" s="1645"/>
      <c r="CL2722" s="1645"/>
      <c r="CM2722" s="1645"/>
      <c r="CN2722"/>
      <c r="CO2722"/>
      <c r="CP2722"/>
      <c r="CQ2722"/>
      <c r="CR2722"/>
      <c r="CS2722" s="1060"/>
      <c r="CT2722" s="1060"/>
      <c r="CU2722" s="1060"/>
      <c r="CV2722" s="1060"/>
      <c r="CW2722" s="1060"/>
      <c r="CX2722" s="1060"/>
    </row>
    <row r="2723" spans="35:102" ht="15" customHeight="1" x14ac:dyDescent="0.3">
      <c r="AI2723" s="1774">
        <v>48201231300</v>
      </c>
      <c r="AJ2723" s="1993" t="s">
        <v>1830</v>
      </c>
      <c r="AK2723" s="1993">
        <v>31279</v>
      </c>
      <c r="AL2723" s="1994" t="s">
        <v>1730</v>
      </c>
      <c r="AM2723" s="1994">
        <v>31.8</v>
      </c>
      <c r="AN2723" s="1993" t="s">
        <v>193</v>
      </c>
      <c r="BX2723"/>
      <c r="BY2723"/>
      <c r="BZ2723"/>
      <c r="CA2723"/>
      <c r="CB2723"/>
      <c r="CD2723" s="1060"/>
      <c r="CE2723" s="1286"/>
      <c r="CF2723" s="1060"/>
      <c r="CG2723" s="1060"/>
      <c r="CH2723" s="1060"/>
      <c r="CK2723" s="1645"/>
      <c r="CL2723" s="1645"/>
      <c r="CM2723" s="1645"/>
      <c r="CN2723"/>
      <c r="CO2723"/>
      <c r="CP2723"/>
      <c r="CQ2723"/>
      <c r="CR2723"/>
      <c r="CS2723" s="1060"/>
      <c r="CT2723" s="1060"/>
      <c r="CU2723" s="1060"/>
      <c r="CV2723" s="1060"/>
      <c r="CW2723" s="1060"/>
      <c r="CX2723" s="1060"/>
    </row>
    <row r="2724" spans="35:102" ht="15" customHeight="1" x14ac:dyDescent="0.3">
      <c r="AI2724" s="1996">
        <v>48201231400</v>
      </c>
      <c r="AJ2724" s="1997" t="s">
        <v>1830</v>
      </c>
      <c r="AK2724" s="1997">
        <v>40890</v>
      </c>
      <c r="AL2724" s="1998" t="s">
        <v>1728</v>
      </c>
      <c r="AM2724" s="1998">
        <v>17.7</v>
      </c>
      <c r="AN2724" s="1997" t="s">
        <v>192</v>
      </c>
      <c r="BX2724"/>
      <c r="BY2724"/>
      <c r="BZ2724"/>
      <c r="CA2724"/>
      <c r="CB2724"/>
      <c r="CD2724" s="1060"/>
      <c r="CE2724" s="1286"/>
      <c r="CF2724" s="1060"/>
      <c r="CG2724" s="1060"/>
      <c r="CH2724" s="1060"/>
      <c r="CK2724" s="1645"/>
      <c r="CL2724" s="1645"/>
      <c r="CM2724" s="1645"/>
      <c r="CN2724"/>
      <c r="CO2724"/>
      <c r="CP2724"/>
      <c r="CQ2724"/>
      <c r="CR2724"/>
      <c r="CS2724" s="1060"/>
      <c r="CT2724" s="1060"/>
      <c r="CU2724" s="1060"/>
      <c r="CV2724" s="1060"/>
      <c r="CW2724" s="1060"/>
      <c r="CX2724" s="1060"/>
    </row>
    <row r="2725" spans="35:102" ht="15" customHeight="1" x14ac:dyDescent="0.3">
      <c r="AI2725" s="1774">
        <v>48201231500</v>
      </c>
      <c r="AJ2725" s="1993" t="s">
        <v>1830</v>
      </c>
      <c r="AK2725" s="1993">
        <v>25500</v>
      </c>
      <c r="AL2725" s="1994" t="s">
        <v>1730</v>
      </c>
      <c r="AM2725" s="1994">
        <v>37.700000000000003</v>
      </c>
      <c r="AN2725" s="1993" t="s">
        <v>193</v>
      </c>
      <c r="BX2725"/>
      <c r="BY2725"/>
      <c r="BZ2725"/>
      <c r="CA2725"/>
      <c r="CB2725"/>
      <c r="CD2725" s="1060"/>
      <c r="CE2725" s="1286"/>
      <c r="CF2725" s="1060"/>
      <c r="CG2725" s="1060"/>
      <c r="CH2725" s="1060"/>
      <c r="CK2725" s="1645"/>
      <c r="CL2725" s="1645"/>
      <c r="CM2725" s="1645"/>
      <c r="CN2725"/>
      <c r="CO2725"/>
      <c r="CP2725"/>
      <c r="CQ2725"/>
      <c r="CR2725"/>
      <c r="CS2725" s="1060"/>
      <c r="CT2725" s="1060"/>
      <c r="CU2725" s="1060"/>
      <c r="CV2725" s="1060"/>
      <c r="CW2725" s="1060"/>
      <c r="CX2725" s="1060"/>
    </row>
    <row r="2726" spans="35:102" ht="15" customHeight="1" x14ac:dyDescent="0.3">
      <c r="AI2726" s="1996">
        <v>48201231600</v>
      </c>
      <c r="AJ2726" s="1997" t="s">
        <v>1830</v>
      </c>
      <c r="AK2726" s="1997">
        <v>43490</v>
      </c>
      <c r="AL2726" s="1998" t="s">
        <v>1728</v>
      </c>
      <c r="AM2726" s="1998">
        <v>15.8</v>
      </c>
      <c r="AN2726" s="1997" t="s">
        <v>192</v>
      </c>
      <c r="BX2726"/>
      <c r="BY2726"/>
      <c r="BZ2726"/>
      <c r="CA2726"/>
      <c r="CB2726"/>
      <c r="CD2726" s="1060"/>
      <c r="CE2726" s="1286"/>
      <c r="CF2726" s="1060"/>
      <c r="CG2726" s="1060"/>
      <c r="CH2726" s="1060"/>
      <c r="CK2726" s="1645"/>
      <c r="CL2726" s="1645"/>
      <c r="CM2726" s="1645"/>
      <c r="CN2726"/>
      <c r="CO2726"/>
      <c r="CP2726"/>
      <c r="CQ2726"/>
      <c r="CR2726"/>
      <c r="CS2726" s="1060"/>
      <c r="CT2726" s="1060"/>
      <c r="CU2726" s="1060"/>
      <c r="CV2726" s="1060"/>
      <c r="CW2726" s="1060"/>
      <c r="CX2726" s="1060"/>
    </row>
    <row r="2727" spans="35:102" ht="15" customHeight="1" x14ac:dyDescent="0.3">
      <c r="AI2727" s="1774">
        <v>48201231700</v>
      </c>
      <c r="AJ2727" s="1993" t="s">
        <v>1830</v>
      </c>
      <c r="AK2727" s="1993">
        <v>34688</v>
      </c>
      <c r="AL2727" s="1994" t="s">
        <v>1730</v>
      </c>
      <c r="AM2727" s="1994">
        <v>31</v>
      </c>
      <c r="AN2727" s="1993" t="s">
        <v>193</v>
      </c>
      <c r="BX2727"/>
      <c r="BY2727"/>
      <c r="BZ2727"/>
      <c r="CA2727"/>
      <c r="CB2727"/>
      <c r="CD2727" s="1060"/>
      <c r="CE2727" s="1286"/>
      <c r="CF2727" s="1060"/>
      <c r="CG2727" s="1060"/>
      <c r="CH2727" s="1060"/>
      <c r="CK2727" s="1645"/>
      <c r="CL2727" s="1645"/>
      <c r="CM2727" s="1645"/>
      <c r="CN2727"/>
      <c r="CO2727"/>
      <c r="CP2727"/>
      <c r="CQ2727"/>
      <c r="CR2727"/>
      <c r="CS2727" s="1060"/>
      <c r="CT2727" s="1060"/>
      <c r="CU2727" s="1060"/>
      <c r="CV2727" s="1060"/>
      <c r="CW2727" s="1060"/>
      <c r="CX2727" s="1060"/>
    </row>
    <row r="2728" spans="35:102" ht="15" customHeight="1" x14ac:dyDescent="0.3">
      <c r="AI2728" s="1996">
        <v>48201231800</v>
      </c>
      <c r="AJ2728" s="1997" t="s">
        <v>1830</v>
      </c>
      <c r="AK2728" s="1997">
        <v>47532</v>
      </c>
      <c r="AL2728" s="1998" t="s">
        <v>1728</v>
      </c>
      <c r="AM2728" s="1998">
        <v>21.6</v>
      </c>
      <c r="AN2728" s="1997" t="s">
        <v>193</v>
      </c>
      <c r="BX2728"/>
      <c r="BY2728"/>
      <c r="BZ2728"/>
      <c r="CA2728"/>
      <c r="CB2728"/>
      <c r="CD2728" s="1060"/>
      <c r="CE2728" s="1286"/>
      <c r="CF2728" s="1060"/>
      <c r="CG2728" s="1060"/>
      <c r="CH2728" s="1060"/>
      <c r="CK2728" s="1645"/>
      <c r="CL2728" s="1645"/>
      <c r="CM2728" s="1645"/>
      <c r="CN2728"/>
      <c r="CO2728"/>
      <c r="CP2728"/>
      <c r="CQ2728"/>
      <c r="CR2728"/>
      <c r="CS2728" s="1060"/>
      <c r="CT2728" s="1060"/>
      <c r="CU2728" s="1060"/>
      <c r="CV2728" s="1060"/>
      <c r="CW2728" s="1060"/>
      <c r="CX2728" s="1060"/>
    </row>
    <row r="2729" spans="35:102" ht="15" customHeight="1" x14ac:dyDescent="0.3">
      <c r="AI2729" s="1774">
        <v>48201231900</v>
      </c>
      <c r="AJ2729" s="1993" t="s">
        <v>1830</v>
      </c>
      <c r="AK2729" s="1993">
        <v>32009</v>
      </c>
      <c r="AL2729" s="1994" t="s">
        <v>1730</v>
      </c>
      <c r="AM2729" s="1994">
        <v>26.5</v>
      </c>
      <c r="AN2729" s="1993" t="s">
        <v>193</v>
      </c>
      <c r="BX2729"/>
      <c r="BY2729"/>
      <c r="BZ2729"/>
      <c r="CA2729"/>
      <c r="CB2729"/>
      <c r="CD2729" s="1060"/>
      <c r="CE2729" s="1286"/>
      <c r="CF2729" s="1060"/>
      <c r="CG2729" s="1060"/>
      <c r="CH2729" s="1060"/>
      <c r="CK2729" s="1645"/>
      <c r="CL2729" s="1645"/>
      <c r="CM2729" s="1645"/>
      <c r="CN2729"/>
      <c r="CO2729"/>
      <c r="CP2729"/>
      <c r="CQ2729"/>
      <c r="CR2729"/>
      <c r="CS2729" s="1060"/>
      <c r="CT2729" s="1060"/>
      <c r="CU2729" s="1060"/>
      <c r="CV2729" s="1060"/>
      <c r="CW2729" s="1060"/>
      <c r="CX2729" s="1060"/>
    </row>
    <row r="2730" spans="35:102" ht="15" customHeight="1" x14ac:dyDescent="0.3">
      <c r="AI2730" s="1996">
        <v>48201232000</v>
      </c>
      <c r="AJ2730" s="1997" t="s">
        <v>1830</v>
      </c>
      <c r="AK2730" s="1997">
        <v>56802</v>
      </c>
      <c r="AL2730" s="1998" t="s">
        <v>1727</v>
      </c>
      <c r="AM2730" s="1998">
        <v>13.8</v>
      </c>
      <c r="AN2730" s="1997" t="s">
        <v>192</v>
      </c>
      <c r="BX2730"/>
      <c r="BY2730"/>
      <c r="BZ2730"/>
      <c r="CA2730"/>
      <c r="CB2730"/>
      <c r="CD2730" s="1060"/>
      <c r="CE2730" s="1286"/>
      <c r="CF2730" s="1060"/>
      <c r="CG2730" s="1060"/>
      <c r="CH2730" s="1060"/>
      <c r="CK2730" s="1645"/>
      <c r="CL2730" s="1645"/>
      <c r="CM2730" s="1645"/>
      <c r="CN2730"/>
      <c r="CO2730"/>
      <c r="CP2730"/>
      <c r="CQ2730"/>
      <c r="CR2730"/>
      <c r="CS2730" s="1060"/>
      <c r="CT2730" s="1060"/>
      <c r="CU2730" s="1060"/>
      <c r="CV2730" s="1060"/>
      <c r="CW2730" s="1060"/>
      <c r="CX2730" s="1060"/>
    </row>
    <row r="2731" spans="35:102" ht="15" customHeight="1" x14ac:dyDescent="0.3">
      <c r="AI2731" s="1774">
        <v>48201232100</v>
      </c>
      <c r="AJ2731" s="1993" t="s">
        <v>1830</v>
      </c>
      <c r="AK2731" s="1993">
        <v>36397</v>
      </c>
      <c r="AL2731" s="1994" t="s">
        <v>1730</v>
      </c>
      <c r="AM2731" s="1994">
        <v>28.5</v>
      </c>
      <c r="AN2731" s="1993" t="s">
        <v>193</v>
      </c>
      <c r="BX2731"/>
      <c r="BY2731"/>
      <c r="BZ2731"/>
      <c r="CA2731"/>
      <c r="CB2731"/>
      <c r="CD2731" s="1060"/>
      <c r="CE2731" s="1286"/>
      <c r="CF2731" s="1060"/>
      <c r="CG2731" s="1060"/>
      <c r="CH2731" s="1060"/>
      <c r="CK2731" s="1645"/>
      <c r="CL2731" s="1645"/>
      <c r="CM2731" s="1645"/>
      <c r="CN2731"/>
      <c r="CO2731"/>
      <c r="CP2731"/>
      <c r="CQ2731"/>
      <c r="CR2731"/>
      <c r="CS2731" s="1060"/>
      <c r="CT2731" s="1060"/>
      <c r="CU2731" s="1060"/>
      <c r="CV2731" s="1060"/>
      <c r="CW2731" s="1060"/>
      <c r="CX2731" s="1060"/>
    </row>
    <row r="2732" spans="35:102" ht="15" customHeight="1" x14ac:dyDescent="0.3">
      <c r="AI2732" s="1996">
        <v>48201232200</v>
      </c>
      <c r="AJ2732" s="1997" t="s">
        <v>1830</v>
      </c>
      <c r="AK2732" s="1997">
        <v>63676</v>
      </c>
      <c r="AL2732" s="1998" t="s">
        <v>1727</v>
      </c>
      <c r="AM2732" s="1998">
        <v>16.2</v>
      </c>
      <c r="AN2732" s="1997" t="s">
        <v>192</v>
      </c>
      <c r="BX2732"/>
      <c r="BY2732"/>
      <c r="BZ2732"/>
      <c r="CA2732"/>
      <c r="CB2732"/>
      <c r="CD2732" s="1060"/>
      <c r="CE2732" s="1286"/>
      <c r="CF2732" s="1060"/>
      <c r="CG2732" s="1060"/>
      <c r="CH2732" s="1060"/>
      <c r="CK2732" s="1645"/>
      <c r="CL2732" s="1645"/>
      <c r="CM2732" s="1645"/>
      <c r="CN2732"/>
      <c r="CO2732"/>
      <c r="CP2732"/>
      <c r="CQ2732"/>
      <c r="CR2732"/>
      <c r="CS2732" s="1060"/>
      <c r="CT2732" s="1060"/>
      <c r="CU2732" s="1060"/>
      <c r="CV2732" s="1060"/>
      <c r="CW2732" s="1060"/>
      <c r="CX2732" s="1060"/>
    </row>
    <row r="2733" spans="35:102" ht="15" customHeight="1" x14ac:dyDescent="0.3">
      <c r="AI2733" s="1774">
        <v>48201232301</v>
      </c>
      <c r="AJ2733" s="1993" t="s">
        <v>1830</v>
      </c>
      <c r="AK2733" s="1993">
        <v>44814</v>
      </c>
      <c r="AL2733" s="1994" t="s">
        <v>1728</v>
      </c>
      <c r="AM2733" s="1994">
        <v>22.2</v>
      </c>
      <c r="AN2733" s="1993" t="s">
        <v>193</v>
      </c>
      <c r="BX2733"/>
      <c r="BY2733"/>
      <c r="BZ2733"/>
      <c r="CA2733"/>
      <c r="CB2733"/>
      <c r="CD2733" s="1060"/>
      <c r="CE2733" s="1286"/>
      <c r="CF2733" s="1060"/>
      <c r="CG2733" s="1060"/>
      <c r="CH2733" s="1060"/>
      <c r="CK2733" s="1645"/>
      <c r="CL2733" s="1645"/>
      <c r="CM2733" s="1645"/>
      <c r="CN2733"/>
      <c r="CO2733"/>
      <c r="CP2733"/>
      <c r="CQ2733"/>
      <c r="CR2733"/>
      <c r="CS2733" s="1060"/>
      <c r="CT2733" s="1060"/>
      <c r="CU2733" s="1060"/>
      <c r="CV2733" s="1060"/>
      <c r="CW2733" s="1060"/>
      <c r="CX2733" s="1060"/>
    </row>
    <row r="2734" spans="35:102" ht="15" customHeight="1" x14ac:dyDescent="0.3">
      <c r="AI2734" s="1996">
        <v>48201232302</v>
      </c>
      <c r="AJ2734" s="1997" t="s">
        <v>1830</v>
      </c>
      <c r="AK2734" s="1997">
        <v>57391</v>
      </c>
      <c r="AL2734" s="1998" t="s">
        <v>1727</v>
      </c>
      <c r="AM2734" s="1998">
        <v>14.4</v>
      </c>
      <c r="AN2734" s="1997" t="s">
        <v>192</v>
      </c>
      <c r="BX2734"/>
      <c r="BY2734"/>
      <c r="BZ2734"/>
      <c r="CA2734"/>
      <c r="CB2734"/>
      <c r="CD2734" s="1060"/>
      <c r="CE2734" s="1286"/>
      <c r="CF2734" s="1060"/>
      <c r="CG2734" s="1060"/>
      <c r="CH2734" s="1060"/>
      <c r="CK2734" s="1645"/>
      <c r="CL2734" s="1645"/>
      <c r="CM2734" s="1645"/>
      <c r="CN2734"/>
      <c r="CO2734"/>
      <c r="CP2734"/>
      <c r="CQ2734"/>
      <c r="CR2734"/>
      <c r="CS2734" s="1060"/>
      <c r="CT2734" s="1060"/>
      <c r="CU2734" s="1060"/>
      <c r="CV2734" s="1060"/>
      <c r="CW2734" s="1060"/>
      <c r="CX2734" s="1060"/>
    </row>
    <row r="2735" spans="35:102" ht="15" customHeight="1" x14ac:dyDescent="0.3">
      <c r="AI2735" s="1774">
        <v>48201232401</v>
      </c>
      <c r="AJ2735" s="1993" t="s">
        <v>1830</v>
      </c>
      <c r="AK2735" s="1993">
        <v>57204</v>
      </c>
      <c r="AL2735" s="1994" t="s">
        <v>1727</v>
      </c>
      <c r="AM2735" s="1994">
        <v>16</v>
      </c>
      <c r="AN2735" s="1993" t="s">
        <v>192</v>
      </c>
      <c r="BX2735"/>
      <c r="BY2735"/>
      <c r="BZ2735"/>
      <c r="CA2735"/>
      <c r="CB2735"/>
      <c r="CD2735" s="1060"/>
      <c r="CE2735" s="1286"/>
      <c r="CF2735" s="1060"/>
      <c r="CG2735" s="1060"/>
      <c r="CH2735" s="1060"/>
      <c r="CK2735" s="1645"/>
      <c r="CL2735" s="1645"/>
      <c r="CM2735" s="1645"/>
      <c r="CN2735"/>
      <c r="CO2735"/>
      <c r="CP2735"/>
      <c r="CQ2735"/>
      <c r="CR2735"/>
      <c r="CS2735" s="1060"/>
      <c r="CT2735" s="1060"/>
      <c r="CU2735" s="1060"/>
      <c r="CV2735" s="1060"/>
      <c r="CW2735" s="1060"/>
      <c r="CX2735" s="1060"/>
    </row>
    <row r="2736" spans="35:102" ht="15" customHeight="1" x14ac:dyDescent="0.3">
      <c r="AI2736" s="1996">
        <v>48201232402</v>
      </c>
      <c r="AJ2736" s="1997" t="s">
        <v>1830</v>
      </c>
      <c r="AK2736" s="1997">
        <v>51026</v>
      </c>
      <c r="AL2736" s="1998" t="s">
        <v>1728</v>
      </c>
      <c r="AM2736" s="1998">
        <v>13.6</v>
      </c>
      <c r="AN2736" s="1997" t="s">
        <v>192</v>
      </c>
      <c r="BX2736"/>
      <c r="BY2736"/>
      <c r="BZ2736"/>
      <c r="CA2736"/>
      <c r="CB2736"/>
      <c r="CD2736" s="1060"/>
      <c r="CE2736" s="1286"/>
      <c r="CF2736" s="1060"/>
      <c r="CG2736" s="1060"/>
      <c r="CH2736" s="1060"/>
      <c r="CK2736" s="1645"/>
      <c r="CL2736" s="1645"/>
      <c r="CM2736" s="1645"/>
      <c r="CN2736"/>
      <c r="CO2736"/>
      <c r="CP2736"/>
      <c r="CQ2736"/>
      <c r="CR2736"/>
      <c r="CS2736" s="1060"/>
      <c r="CT2736" s="1060"/>
      <c r="CU2736" s="1060"/>
      <c r="CV2736" s="1060"/>
      <c r="CW2736" s="1060"/>
      <c r="CX2736" s="1060"/>
    </row>
    <row r="2737" spans="35:102" ht="15" customHeight="1" x14ac:dyDescent="0.3">
      <c r="AI2737" s="1774">
        <v>48201232403</v>
      </c>
      <c r="AJ2737" s="1993" t="s">
        <v>1830</v>
      </c>
      <c r="AK2737" s="1993">
        <v>46250</v>
      </c>
      <c r="AL2737" s="1994" t="s">
        <v>1728</v>
      </c>
      <c r="AM2737" s="1994">
        <v>16.8</v>
      </c>
      <c r="AN2737" s="1993" t="s">
        <v>192</v>
      </c>
      <c r="BX2737"/>
      <c r="BY2737"/>
      <c r="BZ2737"/>
      <c r="CA2737"/>
      <c r="CB2737"/>
      <c r="CD2737" s="1060"/>
      <c r="CE2737" s="1286"/>
      <c r="CF2737" s="1060"/>
      <c r="CG2737" s="1060"/>
      <c r="CH2737" s="1060"/>
      <c r="CK2737" s="1645"/>
      <c r="CL2737" s="1645"/>
      <c r="CM2737" s="1645"/>
      <c r="CN2737"/>
      <c r="CO2737"/>
      <c r="CP2737"/>
      <c r="CQ2737"/>
      <c r="CR2737"/>
      <c r="CS2737" s="1060"/>
      <c r="CT2737" s="1060"/>
      <c r="CU2737" s="1060"/>
      <c r="CV2737" s="1060"/>
      <c r="CW2737" s="1060"/>
      <c r="CX2737" s="1060"/>
    </row>
    <row r="2738" spans="35:102" ht="15" customHeight="1" x14ac:dyDescent="0.3">
      <c r="AI2738" s="1996">
        <v>48201232500</v>
      </c>
      <c r="AJ2738" s="1997" t="s">
        <v>1830</v>
      </c>
      <c r="AK2738" s="1997">
        <v>43088</v>
      </c>
      <c r="AL2738" s="1998" t="s">
        <v>1728</v>
      </c>
      <c r="AM2738" s="1998">
        <v>20.100000000000001</v>
      </c>
      <c r="AN2738" s="1997" t="s">
        <v>193</v>
      </c>
      <c r="BX2738"/>
      <c r="BY2738"/>
      <c r="BZ2738"/>
      <c r="CA2738"/>
      <c r="CB2738"/>
      <c r="CD2738" s="1060"/>
      <c r="CE2738" s="1286"/>
      <c r="CF2738" s="1060"/>
      <c r="CG2738" s="1060"/>
      <c r="CH2738" s="1060"/>
      <c r="CK2738" s="1645"/>
      <c r="CL2738" s="1645"/>
      <c r="CM2738" s="1645"/>
      <c r="CN2738"/>
      <c r="CO2738"/>
      <c r="CP2738"/>
      <c r="CQ2738"/>
      <c r="CR2738"/>
      <c r="CS2738" s="1060"/>
      <c r="CT2738" s="1060"/>
      <c r="CU2738" s="1060"/>
      <c r="CV2738" s="1060"/>
      <c r="CW2738" s="1060"/>
      <c r="CX2738" s="1060"/>
    </row>
    <row r="2739" spans="35:102" ht="15" customHeight="1" x14ac:dyDescent="0.3">
      <c r="AI2739" s="1774">
        <v>48201232600</v>
      </c>
      <c r="AJ2739" s="1993" t="s">
        <v>1830</v>
      </c>
      <c r="AK2739" s="1993">
        <v>57450</v>
      </c>
      <c r="AL2739" s="1994" t="s">
        <v>1727</v>
      </c>
      <c r="AM2739" s="1994">
        <v>16.899999999999999</v>
      </c>
      <c r="AN2739" s="1993" t="s">
        <v>192</v>
      </c>
      <c r="BX2739"/>
      <c r="BY2739"/>
      <c r="BZ2739"/>
      <c r="CA2739"/>
      <c r="CB2739"/>
      <c r="CD2739" s="1060"/>
      <c r="CE2739" s="1286"/>
      <c r="CF2739" s="1060"/>
      <c r="CG2739" s="1060"/>
      <c r="CH2739" s="1060"/>
      <c r="CK2739" s="1645"/>
      <c r="CL2739" s="1645"/>
      <c r="CM2739" s="1645"/>
      <c r="CN2739"/>
      <c r="CO2739"/>
      <c r="CP2739"/>
      <c r="CQ2739"/>
      <c r="CR2739"/>
      <c r="CS2739" s="1060"/>
      <c r="CT2739" s="1060"/>
      <c r="CU2739" s="1060"/>
      <c r="CV2739" s="1060"/>
      <c r="CW2739" s="1060"/>
      <c r="CX2739" s="1060"/>
    </row>
    <row r="2740" spans="35:102" ht="15" customHeight="1" x14ac:dyDescent="0.3">
      <c r="AI2740" s="1996">
        <v>48201232701</v>
      </c>
      <c r="AJ2740" s="1997" t="s">
        <v>1830</v>
      </c>
      <c r="AK2740" s="1997">
        <v>38329</v>
      </c>
      <c r="AL2740" s="1998" t="s">
        <v>1730</v>
      </c>
      <c r="AM2740" s="1998">
        <v>29.2</v>
      </c>
      <c r="AN2740" s="1997" t="s">
        <v>193</v>
      </c>
      <c r="BX2740"/>
      <c r="BY2740"/>
      <c r="BZ2740"/>
      <c r="CA2740"/>
      <c r="CB2740"/>
      <c r="CD2740" s="1060"/>
      <c r="CE2740" s="1286"/>
      <c r="CF2740" s="1060"/>
      <c r="CG2740" s="1060"/>
      <c r="CH2740" s="1060"/>
      <c r="CK2740" s="1645"/>
      <c r="CL2740" s="1645"/>
      <c r="CM2740" s="1645"/>
      <c r="CN2740"/>
      <c r="CO2740"/>
      <c r="CP2740"/>
      <c r="CQ2740"/>
      <c r="CR2740"/>
      <c r="CS2740" s="1060"/>
      <c r="CT2740" s="1060"/>
      <c r="CU2740" s="1060"/>
      <c r="CV2740" s="1060"/>
      <c r="CW2740" s="1060"/>
      <c r="CX2740" s="1060"/>
    </row>
    <row r="2741" spans="35:102" ht="15" customHeight="1" x14ac:dyDescent="0.3">
      <c r="AI2741" s="1774">
        <v>48201232702</v>
      </c>
      <c r="AJ2741" s="1993" t="s">
        <v>1830</v>
      </c>
      <c r="AK2741" s="1993">
        <v>29943</v>
      </c>
      <c r="AL2741" s="1994" t="s">
        <v>1730</v>
      </c>
      <c r="AM2741" s="1994">
        <v>33.799999999999997</v>
      </c>
      <c r="AN2741" s="1993" t="s">
        <v>193</v>
      </c>
      <c r="BX2741"/>
      <c r="BY2741"/>
      <c r="BZ2741"/>
      <c r="CA2741"/>
      <c r="CB2741"/>
      <c r="CD2741" s="1060"/>
      <c r="CE2741" s="1286"/>
      <c r="CF2741" s="1060"/>
      <c r="CG2741" s="1060"/>
      <c r="CH2741" s="1060"/>
      <c r="CK2741" s="1645"/>
      <c r="CL2741" s="1645"/>
      <c r="CM2741" s="1645"/>
      <c r="CN2741"/>
      <c r="CO2741"/>
      <c r="CP2741"/>
      <c r="CQ2741"/>
      <c r="CR2741"/>
      <c r="CS2741" s="1060"/>
      <c r="CT2741" s="1060"/>
      <c r="CU2741" s="1060"/>
      <c r="CV2741" s="1060"/>
      <c r="CW2741" s="1060"/>
      <c r="CX2741" s="1060"/>
    </row>
    <row r="2742" spans="35:102" ht="15" customHeight="1" x14ac:dyDescent="0.3">
      <c r="AI2742" s="1996">
        <v>48201232800</v>
      </c>
      <c r="AJ2742" s="1997" t="s">
        <v>1830</v>
      </c>
      <c r="AK2742" s="1997">
        <v>47442</v>
      </c>
      <c r="AL2742" s="1998" t="s">
        <v>1728</v>
      </c>
      <c r="AM2742" s="1998">
        <v>12.4</v>
      </c>
      <c r="AN2742" s="1997" t="s">
        <v>192</v>
      </c>
      <c r="BX2742"/>
      <c r="BY2742"/>
      <c r="BZ2742"/>
      <c r="CA2742"/>
      <c r="CB2742"/>
      <c r="CD2742" s="1060"/>
      <c r="CE2742" s="1286"/>
      <c r="CF2742" s="1060"/>
      <c r="CG2742" s="1060"/>
      <c r="CH2742" s="1060"/>
      <c r="CK2742" s="1645"/>
      <c r="CL2742" s="1645"/>
      <c r="CM2742" s="1645"/>
      <c r="CN2742"/>
      <c r="CO2742"/>
      <c r="CP2742"/>
      <c r="CQ2742"/>
      <c r="CR2742"/>
      <c r="CS2742" s="1060"/>
      <c r="CT2742" s="1060"/>
      <c r="CU2742" s="1060"/>
      <c r="CV2742" s="1060"/>
      <c r="CW2742" s="1060"/>
      <c r="CX2742" s="1060"/>
    </row>
    <row r="2743" spans="35:102" ht="15" customHeight="1" x14ac:dyDescent="0.3">
      <c r="AI2743" s="1774">
        <v>48201232900</v>
      </c>
      <c r="AJ2743" s="1993" t="s">
        <v>1830</v>
      </c>
      <c r="AK2743" s="1993">
        <v>50863</v>
      </c>
      <c r="AL2743" s="1994" t="s">
        <v>1728</v>
      </c>
      <c r="AM2743" s="1994">
        <v>15.1</v>
      </c>
      <c r="AN2743" s="1993" t="s">
        <v>192</v>
      </c>
      <c r="BX2743"/>
      <c r="BY2743"/>
      <c r="BZ2743"/>
      <c r="CA2743"/>
      <c r="CB2743"/>
      <c r="CD2743" s="1060"/>
      <c r="CE2743" s="1286"/>
      <c r="CF2743" s="1060"/>
      <c r="CG2743" s="1060"/>
      <c r="CH2743" s="1060"/>
      <c r="CK2743" s="1645"/>
      <c r="CL2743" s="1645"/>
      <c r="CM2743" s="1645"/>
      <c r="CN2743"/>
      <c r="CO2743"/>
      <c r="CP2743"/>
      <c r="CQ2743"/>
      <c r="CR2743"/>
      <c r="CS2743" s="1060"/>
      <c r="CT2743" s="1060"/>
      <c r="CU2743" s="1060"/>
      <c r="CV2743" s="1060"/>
      <c r="CW2743" s="1060"/>
      <c r="CX2743" s="1060"/>
    </row>
    <row r="2744" spans="35:102" ht="15" customHeight="1" x14ac:dyDescent="0.3">
      <c r="AI2744" s="1996">
        <v>48201233001</v>
      </c>
      <c r="AJ2744" s="1997" t="s">
        <v>1830</v>
      </c>
      <c r="AK2744" s="1997">
        <v>41405</v>
      </c>
      <c r="AL2744" s="1998" t="s">
        <v>1728</v>
      </c>
      <c r="AM2744" s="1998">
        <v>25.9</v>
      </c>
      <c r="AN2744" s="1997" t="s">
        <v>193</v>
      </c>
      <c r="BX2744"/>
      <c r="BY2744"/>
      <c r="BZ2744"/>
      <c r="CA2744"/>
      <c r="CB2744"/>
      <c r="CD2744" s="1060"/>
      <c r="CE2744" s="1286"/>
      <c r="CF2744" s="1060"/>
      <c r="CG2744" s="1060"/>
      <c r="CH2744" s="1060"/>
      <c r="CK2744" s="1645"/>
      <c r="CL2744" s="1645"/>
      <c r="CM2744" s="1645"/>
      <c r="CN2744"/>
      <c r="CO2744"/>
      <c r="CP2744"/>
      <c r="CQ2744"/>
      <c r="CR2744"/>
      <c r="CS2744" s="1060"/>
      <c r="CT2744" s="1060"/>
      <c r="CU2744" s="1060"/>
      <c r="CV2744" s="1060"/>
      <c r="CW2744" s="1060"/>
      <c r="CX2744" s="1060"/>
    </row>
    <row r="2745" spans="35:102" ht="15" customHeight="1" x14ac:dyDescent="0.3">
      <c r="AI2745" s="1774">
        <v>48201233002</v>
      </c>
      <c r="AJ2745" s="1993" t="s">
        <v>1830</v>
      </c>
      <c r="AK2745" s="1993">
        <v>80806</v>
      </c>
      <c r="AL2745" s="1994" t="s">
        <v>1727</v>
      </c>
      <c r="AM2745" s="1994">
        <v>7.7</v>
      </c>
      <c r="AN2745" s="1993" t="s">
        <v>192</v>
      </c>
      <c r="BX2745"/>
      <c r="BY2745"/>
      <c r="BZ2745"/>
      <c r="CA2745"/>
      <c r="CB2745"/>
      <c r="CD2745" s="1060"/>
      <c r="CE2745" s="1286"/>
      <c r="CF2745" s="1060"/>
      <c r="CG2745" s="1060"/>
      <c r="CH2745" s="1060"/>
      <c r="CK2745" s="1645"/>
      <c r="CL2745" s="1645"/>
      <c r="CM2745" s="1645"/>
      <c r="CN2745"/>
      <c r="CO2745"/>
      <c r="CP2745"/>
      <c r="CQ2745"/>
      <c r="CR2745"/>
      <c r="CS2745" s="1060"/>
      <c r="CT2745" s="1060"/>
      <c r="CU2745" s="1060"/>
      <c r="CV2745" s="1060"/>
      <c r="CW2745" s="1060"/>
      <c r="CX2745" s="1060"/>
    </row>
    <row r="2746" spans="35:102" ht="15" customHeight="1" x14ac:dyDescent="0.3">
      <c r="AI2746" s="1996">
        <v>48201233003</v>
      </c>
      <c r="AJ2746" s="1997" t="s">
        <v>1830</v>
      </c>
      <c r="AK2746" s="1997">
        <v>76042</v>
      </c>
      <c r="AL2746" s="1998" t="s">
        <v>1727</v>
      </c>
      <c r="AM2746" s="1998">
        <v>6.2</v>
      </c>
      <c r="AN2746" s="1997" t="s">
        <v>192</v>
      </c>
      <c r="BX2746"/>
      <c r="BY2746"/>
      <c r="BZ2746"/>
      <c r="CA2746"/>
      <c r="CB2746"/>
      <c r="CD2746" s="1060"/>
      <c r="CE2746" s="1286"/>
      <c r="CF2746" s="1060"/>
      <c r="CG2746" s="1060"/>
      <c r="CH2746" s="1060"/>
      <c r="CK2746" s="1645"/>
      <c r="CL2746" s="1645"/>
      <c r="CM2746" s="1645"/>
      <c r="CN2746"/>
      <c r="CO2746"/>
      <c r="CP2746"/>
      <c r="CQ2746"/>
      <c r="CR2746"/>
      <c r="CS2746" s="1060"/>
      <c r="CT2746" s="1060"/>
      <c r="CU2746" s="1060"/>
      <c r="CV2746" s="1060"/>
      <c r="CW2746" s="1060"/>
      <c r="CX2746" s="1060"/>
    </row>
    <row r="2747" spans="35:102" ht="15" customHeight="1" x14ac:dyDescent="0.3">
      <c r="AI2747" s="1774">
        <v>48201233101</v>
      </c>
      <c r="AJ2747" s="1993" t="s">
        <v>1830</v>
      </c>
      <c r="AK2747" s="1993">
        <v>35753</v>
      </c>
      <c r="AL2747" s="1994" t="s">
        <v>1730</v>
      </c>
      <c r="AM2747" s="1994">
        <v>30.2</v>
      </c>
      <c r="AN2747" s="1993" t="s">
        <v>193</v>
      </c>
      <c r="BX2747"/>
      <c r="BY2747"/>
      <c r="BZ2747"/>
      <c r="CA2747"/>
      <c r="CB2747"/>
      <c r="CD2747" s="1060"/>
      <c r="CE2747" s="1286"/>
      <c r="CF2747" s="1060"/>
      <c r="CG2747" s="1060"/>
      <c r="CH2747" s="1060"/>
      <c r="CK2747" s="1645"/>
      <c r="CL2747" s="1645"/>
      <c r="CM2747" s="1645"/>
      <c r="CN2747"/>
      <c r="CO2747"/>
      <c r="CP2747"/>
      <c r="CQ2747"/>
      <c r="CR2747"/>
      <c r="CS2747" s="1060"/>
      <c r="CT2747" s="1060"/>
      <c r="CU2747" s="1060"/>
      <c r="CV2747" s="1060"/>
      <c r="CW2747" s="1060"/>
      <c r="CX2747" s="1060"/>
    </row>
    <row r="2748" spans="35:102" ht="15" customHeight="1" x14ac:dyDescent="0.3">
      <c r="AI2748" s="1996">
        <v>48201233102</v>
      </c>
      <c r="AJ2748" s="1997" t="s">
        <v>1830</v>
      </c>
      <c r="AK2748" s="1997">
        <v>37143</v>
      </c>
      <c r="AL2748" s="1998" t="s">
        <v>1730</v>
      </c>
      <c r="AM2748" s="1998">
        <v>35.6</v>
      </c>
      <c r="AN2748" s="1997" t="s">
        <v>193</v>
      </c>
      <c r="BX2748"/>
      <c r="BY2748"/>
      <c r="BZ2748"/>
      <c r="CA2748"/>
      <c r="CB2748"/>
      <c r="CD2748" s="1060"/>
      <c r="CE2748" s="1286"/>
      <c r="CF2748" s="1060"/>
      <c r="CG2748" s="1060"/>
      <c r="CH2748" s="1060"/>
      <c r="CK2748" s="1645"/>
      <c r="CL2748" s="1645"/>
      <c r="CM2748" s="1645"/>
      <c r="CN2748"/>
      <c r="CO2748"/>
      <c r="CP2748"/>
      <c r="CQ2748"/>
      <c r="CR2748"/>
      <c r="CS2748" s="1060"/>
      <c r="CT2748" s="1060"/>
      <c r="CU2748" s="1060"/>
      <c r="CV2748" s="1060"/>
      <c r="CW2748" s="1060"/>
      <c r="CX2748" s="1060"/>
    </row>
    <row r="2749" spans="35:102" ht="15" customHeight="1" x14ac:dyDescent="0.3">
      <c r="AI2749" s="1774">
        <v>48201233103</v>
      </c>
      <c r="AJ2749" s="1993" t="s">
        <v>1830</v>
      </c>
      <c r="AK2749" s="1993">
        <v>27857</v>
      </c>
      <c r="AL2749" s="1994" t="s">
        <v>1730</v>
      </c>
      <c r="AM2749" s="1994">
        <v>44.7</v>
      </c>
      <c r="AN2749" s="1993" t="s">
        <v>193</v>
      </c>
      <c r="BX2749"/>
      <c r="BY2749"/>
      <c r="BZ2749"/>
      <c r="CA2749"/>
      <c r="CB2749"/>
      <c r="CD2749" s="1060"/>
      <c r="CE2749" s="1286"/>
      <c r="CF2749" s="1060"/>
      <c r="CG2749" s="1060"/>
      <c r="CH2749" s="1060"/>
      <c r="CK2749" s="1645"/>
      <c r="CL2749" s="1645"/>
      <c r="CM2749" s="1645"/>
      <c r="CN2749"/>
      <c r="CO2749"/>
      <c r="CP2749"/>
      <c r="CQ2749"/>
      <c r="CR2749"/>
      <c r="CS2749" s="1060"/>
      <c r="CT2749" s="1060"/>
      <c r="CU2749" s="1060"/>
      <c r="CV2749" s="1060"/>
      <c r="CW2749" s="1060"/>
      <c r="CX2749" s="1060"/>
    </row>
    <row r="2750" spans="35:102" ht="15" customHeight="1" x14ac:dyDescent="0.3">
      <c r="AI2750" s="1996">
        <v>48201233200</v>
      </c>
      <c r="AJ2750" s="1997" t="s">
        <v>1830</v>
      </c>
      <c r="AK2750" s="1997">
        <v>49433</v>
      </c>
      <c r="AL2750" s="1998" t="s">
        <v>1728</v>
      </c>
      <c r="AM2750" s="1998">
        <v>9.1</v>
      </c>
      <c r="AN2750" s="1997" t="s">
        <v>192</v>
      </c>
      <c r="BX2750"/>
      <c r="BY2750"/>
      <c r="BZ2750"/>
      <c r="CA2750"/>
      <c r="CB2750"/>
      <c r="CD2750" s="1060"/>
      <c r="CE2750" s="1286"/>
      <c r="CF2750" s="1060"/>
      <c r="CG2750" s="1060"/>
      <c r="CH2750" s="1060"/>
      <c r="CK2750" s="1645"/>
      <c r="CL2750" s="1645"/>
      <c r="CM2750" s="1645"/>
      <c r="CN2750"/>
      <c r="CO2750"/>
      <c r="CP2750"/>
      <c r="CQ2750"/>
      <c r="CR2750"/>
      <c r="CS2750" s="1060"/>
      <c r="CT2750" s="1060"/>
      <c r="CU2750" s="1060"/>
      <c r="CV2750" s="1060"/>
      <c r="CW2750" s="1060"/>
      <c r="CX2750" s="1060"/>
    </row>
    <row r="2751" spans="35:102" ht="15" customHeight="1" x14ac:dyDescent="0.3">
      <c r="AI2751" s="1774">
        <v>48201233300</v>
      </c>
      <c r="AJ2751" s="1993" t="s">
        <v>1830</v>
      </c>
      <c r="AK2751" s="1993">
        <v>42283</v>
      </c>
      <c r="AL2751" s="1994" t="s">
        <v>1728</v>
      </c>
      <c r="AM2751" s="1994">
        <v>18.399999999999999</v>
      </c>
      <c r="AN2751" s="1993" t="s">
        <v>192</v>
      </c>
      <c r="BX2751"/>
      <c r="BY2751"/>
      <c r="BZ2751"/>
      <c r="CA2751"/>
      <c r="CB2751"/>
      <c r="CD2751" s="1060"/>
      <c r="CE2751" s="1286"/>
      <c r="CF2751" s="1060"/>
      <c r="CG2751" s="1060"/>
      <c r="CH2751" s="1060"/>
      <c r="CK2751" s="1645"/>
      <c r="CL2751" s="1645"/>
      <c r="CM2751" s="1645"/>
      <c r="CN2751"/>
      <c r="CO2751"/>
      <c r="CP2751"/>
      <c r="CQ2751"/>
      <c r="CR2751"/>
      <c r="CS2751" s="1060"/>
      <c r="CT2751" s="1060"/>
      <c r="CU2751" s="1060"/>
      <c r="CV2751" s="1060"/>
      <c r="CW2751" s="1060"/>
      <c r="CX2751" s="1060"/>
    </row>
    <row r="2752" spans="35:102" ht="15" customHeight="1" x14ac:dyDescent="0.3">
      <c r="AI2752" s="1996">
        <v>48201233400</v>
      </c>
      <c r="AJ2752" s="1997" t="s">
        <v>1830</v>
      </c>
      <c r="AK2752" s="1997">
        <v>29479</v>
      </c>
      <c r="AL2752" s="1998" t="s">
        <v>1730</v>
      </c>
      <c r="AM2752" s="1998">
        <v>35.200000000000003</v>
      </c>
      <c r="AN2752" s="1997" t="s">
        <v>193</v>
      </c>
      <c r="BX2752"/>
      <c r="BY2752"/>
      <c r="BZ2752"/>
      <c r="CA2752"/>
      <c r="CB2752"/>
      <c r="CD2752" s="1060"/>
      <c r="CE2752" s="1286"/>
      <c r="CF2752" s="1060"/>
      <c r="CG2752" s="1060"/>
      <c r="CH2752" s="1060"/>
      <c r="CK2752" s="1645"/>
      <c r="CL2752" s="1645"/>
      <c r="CM2752" s="1645"/>
      <c r="CN2752"/>
      <c r="CO2752"/>
      <c r="CP2752"/>
      <c r="CQ2752"/>
      <c r="CR2752"/>
      <c r="CS2752" s="1060"/>
      <c r="CT2752" s="1060"/>
      <c r="CU2752" s="1060"/>
      <c r="CV2752" s="1060"/>
      <c r="CW2752" s="1060"/>
      <c r="CX2752" s="1060"/>
    </row>
    <row r="2753" spans="35:102" ht="15" customHeight="1" x14ac:dyDescent="0.3">
      <c r="AI2753" s="1774">
        <v>48201233500</v>
      </c>
      <c r="AJ2753" s="1993" t="s">
        <v>1830</v>
      </c>
      <c r="AK2753" s="1993">
        <v>34225</v>
      </c>
      <c r="AL2753" s="1994" t="s">
        <v>1730</v>
      </c>
      <c r="AM2753" s="1994">
        <v>32.9</v>
      </c>
      <c r="AN2753" s="1993" t="s">
        <v>193</v>
      </c>
      <c r="BX2753"/>
      <c r="BY2753"/>
      <c r="BZ2753"/>
      <c r="CA2753"/>
      <c r="CB2753"/>
      <c r="CD2753" s="1060"/>
      <c r="CE2753" s="1286"/>
      <c r="CF2753" s="1060"/>
      <c r="CG2753" s="1060"/>
      <c r="CH2753" s="1060"/>
      <c r="CK2753" s="1645"/>
      <c r="CL2753" s="1645"/>
      <c r="CM2753" s="1645"/>
      <c r="CN2753"/>
      <c r="CO2753"/>
      <c r="CP2753"/>
      <c r="CQ2753"/>
      <c r="CR2753"/>
      <c r="CS2753" s="1060"/>
      <c r="CT2753" s="1060"/>
      <c r="CU2753" s="1060"/>
      <c r="CV2753" s="1060"/>
      <c r="CW2753" s="1060"/>
      <c r="CX2753" s="1060"/>
    </row>
    <row r="2754" spans="35:102" ht="15" customHeight="1" x14ac:dyDescent="0.3">
      <c r="AI2754" s="1996">
        <v>48201233600</v>
      </c>
      <c r="AJ2754" s="1997" t="s">
        <v>1830</v>
      </c>
      <c r="AK2754" s="1997">
        <v>31811</v>
      </c>
      <c r="AL2754" s="1998" t="s">
        <v>1730</v>
      </c>
      <c r="AM2754" s="1998">
        <v>47.3</v>
      </c>
      <c r="AN2754" s="1997" t="s">
        <v>193</v>
      </c>
      <c r="BX2754"/>
      <c r="BY2754"/>
      <c r="BZ2754"/>
      <c r="CA2754"/>
      <c r="CB2754"/>
      <c r="CD2754" s="1060"/>
      <c r="CE2754" s="1286"/>
      <c r="CF2754" s="1060"/>
      <c r="CG2754" s="1060"/>
      <c r="CH2754" s="1060"/>
      <c r="CK2754" s="1645"/>
      <c r="CL2754" s="1645"/>
      <c r="CM2754" s="1645"/>
      <c r="CN2754"/>
      <c r="CO2754"/>
      <c r="CP2754"/>
      <c r="CQ2754"/>
      <c r="CR2754"/>
      <c r="CS2754" s="1060"/>
      <c r="CT2754" s="1060"/>
      <c r="CU2754" s="1060"/>
      <c r="CV2754" s="1060"/>
      <c r="CW2754" s="1060"/>
      <c r="CX2754" s="1060"/>
    </row>
    <row r="2755" spans="35:102" ht="15" customHeight="1" x14ac:dyDescent="0.3">
      <c r="AI2755" s="1774">
        <v>48201233701</v>
      </c>
      <c r="AJ2755" s="1993" t="s">
        <v>1830</v>
      </c>
      <c r="AK2755" s="1993">
        <v>41045</v>
      </c>
      <c r="AL2755" s="1994" t="s">
        <v>1728</v>
      </c>
      <c r="AM2755" s="1994">
        <v>29.5</v>
      </c>
      <c r="AN2755" s="1993" t="s">
        <v>193</v>
      </c>
      <c r="BX2755"/>
      <c r="BY2755"/>
      <c r="BZ2755"/>
      <c r="CA2755"/>
      <c r="CB2755"/>
      <c r="CD2755" s="1060"/>
      <c r="CE2755" s="1286"/>
      <c r="CF2755" s="1060"/>
      <c r="CG2755" s="1060"/>
      <c r="CH2755" s="1060"/>
      <c r="CK2755" s="1645"/>
      <c r="CL2755" s="1645"/>
      <c r="CM2755" s="1645"/>
      <c r="CN2755"/>
      <c r="CO2755"/>
      <c r="CP2755"/>
      <c r="CQ2755"/>
      <c r="CR2755"/>
      <c r="CS2755" s="1060"/>
      <c r="CT2755" s="1060"/>
      <c r="CU2755" s="1060"/>
      <c r="CV2755" s="1060"/>
      <c r="CW2755" s="1060"/>
      <c r="CX2755" s="1060"/>
    </row>
    <row r="2756" spans="35:102" ht="15" customHeight="1" x14ac:dyDescent="0.3">
      <c r="AI2756" s="1996">
        <v>48201233702</v>
      </c>
      <c r="AJ2756" s="1997" t="s">
        <v>1830</v>
      </c>
      <c r="AK2756" s="1997">
        <v>46654</v>
      </c>
      <c r="AL2756" s="1998" t="s">
        <v>1728</v>
      </c>
      <c r="AM2756" s="1998">
        <v>15.3</v>
      </c>
      <c r="AN2756" s="1997" t="s">
        <v>192</v>
      </c>
      <c r="BX2756"/>
      <c r="BY2756"/>
      <c r="BZ2756"/>
      <c r="CA2756"/>
      <c r="CB2756"/>
      <c r="CD2756" s="1060"/>
      <c r="CE2756" s="1286"/>
      <c r="CF2756" s="1060"/>
      <c r="CG2756" s="1060"/>
      <c r="CH2756" s="1060"/>
      <c r="CK2756" s="1645"/>
      <c r="CL2756" s="1645"/>
      <c r="CM2756" s="1645"/>
      <c r="CN2756"/>
      <c r="CO2756"/>
      <c r="CP2756"/>
      <c r="CQ2756"/>
      <c r="CR2756"/>
      <c r="CS2756" s="1060"/>
      <c r="CT2756" s="1060"/>
      <c r="CU2756" s="1060"/>
      <c r="CV2756" s="1060"/>
      <c r="CW2756" s="1060"/>
      <c r="CX2756" s="1060"/>
    </row>
    <row r="2757" spans="35:102" ht="15" customHeight="1" x14ac:dyDescent="0.3">
      <c r="AI2757" s="1774">
        <v>48201233703</v>
      </c>
      <c r="AJ2757" s="1993" t="s">
        <v>1830</v>
      </c>
      <c r="AK2757" s="1993">
        <v>31893</v>
      </c>
      <c r="AL2757" s="1994" t="s">
        <v>1730</v>
      </c>
      <c r="AM2757" s="1994">
        <v>32.6</v>
      </c>
      <c r="AN2757" s="1993" t="s">
        <v>193</v>
      </c>
      <c r="BX2757"/>
      <c r="BY2757"/>
      <c r="BZ2757"/>
      <c r="CA2757"/>
      <c r="CB2757"/>
      <c r="CD2757" s="1060"/>
      <c r="CE2757" s="1286"/>
      <c r="CF2757" s="1060"/>
      <c r="CG2757" s="1060"/>
      <c r="CH2757" s="1060"/>
      <c r="CK2757" s="1645"/>
      <c r="CL2757" s="1645"/>
      <c r="CM2757" s="1645"/>
      <c r="CN2757"/>
      <c r="CO2757"/>
      <c r="CP2757"/>
      <c r="CQ2757"/>
      <c r="CR2757"/>
      <c r="CS2757" s="1060"/>
      <c r="CT2757" s="1060"/>
      <c r="CU2757" s="1060"/>
      <c r="CV2757" s="1060"/>
      <c r="CW2757" s="1060"/>
      <c r="CX2757" s="1060"/>
    </row>
    <row r="2758" spans="35:102" ht="15" customHeight="1" x14ac:dyDescent="0.3">
      <c r="AI2758" s="1996">
        <v>48201240100</v>
      </c>
      <c r="AJ2758" s="1997" t="s">
        <v>1830</v>
      </c>
      <c r="AK2758" s="1997">
        <v>32857</v>
      </c>
      <c r="AL2758" s="1998" t="s">
        <v>1730</v>
      </c>
      <c r="AM2758" s="1998">
        <v>23.5</v>
      </c>
      <c r="AN2758" s="1997" t="s">
        <v>193</v>
      </c>
      <c r="BX2758"/>
      <c r="BY2758"/>
      <c r="BZ2758"/>
      <c r="CA2758"/>
      <c r="CB2758"/>
      <c r="CD2758" s="1060"/>
      <c r="CE2758" s="1286"/>
      <c r="CF2758" s="1060"/>
      <c r="CG2758" s="1060"/>
      <c r="CH2758" s="1060"/>
      <c r="CK2758" s="1645"/>
      <c r="CL2758" s="1645"/>
      <c r="CM2758" s="1645"/>
      <c r="CN2758"/>
      <c r="CO2758"/>
      <c r="CP2758"/>
      <c r="CQ2758"/>
      <c r="CR2758"/>
      <c r="CS2758" s="1060"/>
      <c r="CT2758" s="1060"/>
      <c r="CU2758" s="1060"/>
      <c r="CV2758" s="1060"/>
      <c r="CW2758" s="1060"/>
      <c r="CX2758" s="1060"/>
    </row>
    <row r="2759" spans="35:102" ht="15" customHeight="1" x14ac:dyDescent="0.3">
      <c r="AI2759" s="1774">
        <v>48201240400</v>
      </c>
      <c r="AJ2759" s="1993" t="s">
        <v>1830</v>
      </c>
      <c r="AK2759" s="1993">
        <v>53061</v>
      </c>
      <c r="AL2759" s="1994" t="s">
        <v>1728</v>
      </c>
      <c r="AM2759" s="1994">
        <v>24.7</v>
      </c>
      <c r="AN2759" s="1993" t="s">
        <v>193</v>
      </c>
      <c r="BX2759"/>
      <c r="BY2759"/>
      <c r="BZ2759"/>
      <c r="CA2759"/>
      <c r="CB2759"/>
      <c r="CD2759" s="1060"/>
      <c r="CE2759" s="1286"/>
      <c r="CF2759" s="1060"/>
      <c r="CG2759" s="1060"/>
      <c r="CH2759" s="1060"/>
      <c r="CK2759" s="1645"/>
      <c r="CL2759" s="1645"/>
      <c r="CM2759" s="1645"/>
      <c r="CN2759"/>
      <c r="CO2759"/>
      <c r="CP2759"/>
      <c r="CQ2759"/>
      <c r="CR2759"/>
      <c r="CS2759" s="1060"/>
      <c r="CT2759" s="1060"/>
      <c r="CU2759" s="1060"/>
      <c r="CV2759" s="1060"/>
      <c r="CW2759" s="1060"/>
      <c r="CX2759" s="1060"/>
    </row>
    <row r="2760" spans="35:102" ht="15" customHeight="1" x14ac:dyDescent="0.3">
      <c r="AI2760" s="1996">
        <v>48201240501</v>
      </c>
      <c r="AJ2760" s="1997" t="s">
        <v>1830</v>
      </c>
      <c r="AK2760" s="1997">
        <v>27572</v>
      </c>
      <c r="AL2760" s="1998" t="s">
        <v>1730</v>
      </c>
      <c r="AM2760" s="1998">
        <v>27.8</v>
      </c>
      <c r="AN2760" s="1997" t="s">
        <v>193</v>
      </c>
      <c r="BX2760"/>
      <c r="BY2760"/>
      <c r="BZ2760"/>
      <c r="CA2760"/>
      <c r="CB2760"/>
      <c r="CD2760" s="1060"/>
      <c r="CE2760" s="1286"/>
      <c r="CF2760" s="1060"/>
      <c r="CG2760" s="1060"/>
      <c r="CH2760" s="1060"/>
      <c r="CK2760" s="1645"/>
      <c r="CL2760" s="1645"/>
      <c r="CM2760" s="1645"/>
      <c r="CN2760"/>
      <c r="CO2760"/>
      <c r="CP2760"/>
      <c r="CQ2760"/>
      <c r="CR2760"/>
      <c r="CS2760" s="1060"/>
      <c r="CT2760" s="1060"/>
      <c r="CU2760" s="1060"/>
      <c r="CV2760" s="1060"/>
      <c r="CW2760" s="1060"/>
      <c r="CX2760" s="1060"/>
    </row>
    <row r="2761" spans="35:102" ht="15" customHeight="1" x14ac:dyDescent="0.3">
      <c r="AI2761" s="1774">
        <v>48201240502</v>
      </c>
      <c r="AJ2761" s="1993" t="s">
        <v>1830</v>
      </c>
      <c r="AK2761" s="1993">
        <v>19849</v>
      </c>
      <c r="AL2761" s="1994" t="s">
        <v>1730</v>
      </c>
      <c r="AM2761" s="1994">
        <v>44.3</v>
      </c>
      <c r="AN2761" s="1993" t="s">
        <v>193</v>
      </c>
      <c r="BX2761"/>
      <c r="BY2761"/>
      <c r="BZ2761"/>
      <c r="CA2761"/>
      <c r="CB2761"/>
      <c r="CD2761" s="1060"/>
      <c r="CE2761" s="1286"/>
      <c r="CF2761" s="1060"/>
      <c r="CG2761" s="1060"/>
      <c r="CH2761" s="1060"/>
      <c r="CK2761" s="1645"/>
      <c r="CL2761" s="1645"/>
      <c r="CM2761" s="1645"/>
      <c r="CN2761"/>
      <c r="CO2761"/>
      <c r="CP2761"/>
      <c r="CQ2761"/>
      <c r="CR2761"/>
      <c r="CS2761" s="1060"/>
      <c r="CT2761" s="1060"/>
      <c r="CU2761" s="1060"/>
      <c r="CV2761" s="1060"/>
      <c r="CW2761" s="1060"/>
      <c r="CX2761" s="1060"/>
    </row>
    <row r="2762" spans="35:102" ht="15" customHeight="1" x14ac:dyDescent="0.3">
      <c r="AI2762" s="1996">
        <v>48201240600</v>
      </c>
      <c r="AJ2762" s="1997" t="s">
        <v>1830</v>
      </c>
      <c r="AK2762" s="1997">
        <v>27978</v>
      </c>
      <c r="AL2762" s="1998" t="s">
        <v>1730</v>
      </c>
      <c r="AM2762" s="1998">
        <v>40.1</v>
      </c>
      <c r="AN2762" s="1997" t="s">
        <v>193</v>
      </c>
      <c r="BX2762"/>
      <c r="BY2762"/>
      <c r="BZ2762"/>
      <c r="CA2762"/>
      <c r="CB2762"/>
      <c r="CD2762" s="1060"/>
      <c r="CE2762" s="1286"/>
      <c r="CF2762" s="1060"/>
      <c r="CG2762" s="1060"/>
      <c r="CH2762" s="1060"/>
      <c r="CK2762" s="1645"/>
      <c r="CL2762" s="1645"/>
      <c r="CM2762" s="1645"/>
      <c r="CN2762"/>
      <c r="CO2762"/>
      <c r="CP2762"/>
      <c r="CQ2762"/>
      <c r="CR2762"/>
      <c r="CS2762" s="1060"/>
      <c r="CT2762" s="1060"/>
      <c r="CU2762" s="1060"/>
      <c r="CV2762" s="1060"/>
      <c r="CW2762" s="1060"/>
      <c r="CX2762" s="1060"/>
    </row>
    <row r="2763" spans="35:102" ht="15" customHeight="1" x14ac:dyDescent="0.3">
      <c r="AI2763" s="1774">
        <v>48201240701</v>
      </c>
      <c r="AJ2763" s="1993" t="s">
        <v>1830</v>
      </c>
      <c r="AK2763" s="1993">
        <v>51951</v>
      </c>
      <c r="AL2763" s="1994" t="s">
        <v>1728</v>
      </c>
      <c r="AM2763" s="1994">
        <v>15.3</v>
      </c>
      <c r="AN2763" s="1993" t="s">
        <v>192</v>
      </c>
      <c r="BX2763"/>
      <c r="BY2763"/>
      <c r="BZ2763"/>
      <c r="CA2763"/>
      <c r="CB2763"/>
      <c r="CD2763" s="1060"/>
      <c r="CE2763" s="1286"/>
      <c r="CF2763" s="1060"/>
      <c r="CG2763" s="1060"/>
      <c r="CH2763" s="1060"/>
      <c r="CK2763" s="1645"/>
      <c r="CL2763" s="1645"/>
      <c r="CM2763" s="1645"/>
      <c r="CN2763"/>
      <c r="CO2763"/>
      <c r="CP2763"/>
      <c r="CQ2763"/>
      <c r="CR2763"/>
      <c r="CS2763" s="1060"/>
      <c r="CT2763" s="1060"/>
      <c r="CU2763" s="1060"/>
      <c r="CV2763" s="1060"/>
      <c r="CW2763" s="1060"/>
      <c r="CX2763" s="1060"/>
    </row>
    <row r="2764" spans="35:102" ht="15" customHeight="1" x14ac:dyDescent="0.3">
      <c r="AI2764" s="1996">
        <v>48201240702</v>
      </c>
      <c r="AJ2764" s="1997" t="s">
        <v>1830</v>
      </c>
      <c r="AK2764" s="1997">
        <v>61829</v>
      </c>
      <c r="AL2764" s="1998" t="s">
        <v>1727</v>
      </c>
      <c r="AM2764" s="1998">
        <v>12.7</v>
      </c>
      <c r="AN2764" s="1997" t="s">
        <v>192</v>
      </c>
      <c r="BX2764"/>
      <c r="BY2764"/>
      <c r="BZ2764"/>
      <c r="CA2764"/>
      <c r="CB2764"/>
      <c r="CD2764" s="1060"/>
      <c r="CE2764" s="1286"/>
      <c r="CF2764" s="1060"/>
      <c r="CG2764" s="1060"/>
      <c r="CH2764" s="1060"/>
      <c r="CK2764" s="1645"/>
      <c r="CL2764" s="1645"/>
      <c r="CM2764" s="1645"/>
      <c r="CN2764"/>
      <c r="CO2764"/>
      <c r="CP2764"/>
      <c r="CQ2764"/>
      <c r="CR2764"/>
      <c r="CS2764" s="1060"/>
      <c r="CT2764" s="1060"/>
      <c r="CU2764" s="1060"/>
      <c r="CV2764" s="1060"/>
      <c r="CW2764" s="1060"/>
      <c r="CX2764" s="1060"/>
    </row>
    <row r="2765" spans="35:102" ht="15" customHeight="1" x14ac:dyDescent="0.3">
      <c r="AI2765" s="1774">
        <v>48201240801</v>
      </c>
      <c r="AJ2765" s="1993" t="s">
        <v>1830</v>
      </c>
      <c r="AK2765" s="1993">
        <v>40095</v>
      </c>
      <c r="AL2765" s="1994" t="s">
        <v>1730</v>
      </c>
      <c r="AM2765" s="1994">
        <v>19.600000000000001</v>
      </c>
      <c r="AN2765" s="1993" t="s">
        <v>192</v>
      </c>
      <c r="BX2765"/>
      <c r="BY2765"/>
      <c r="BZ2765"/>
      <c r="CA2765"/>
      <c r="CB2765"/>
      <c r="CD2765" s="1060"/>
      <c r="CE2765" s="1286"/>
      <c r="CF2765" s="1060"/>
      <c r="CG2765" s="1060"/>
      <c r="CH2765" s="1060"/>
      <c r="CK2765" s="1645"/>
      <c r="CL2765" s="1645"/>
      <c r="CM2765" s="1645"/>
      <c r="CN2765"/>
      <c r="CO2765"/>
      <c r="CP2765"/>
      <c r="CQ2765"/>
      <c r="CR2765"/>
      <c r="CS2765" s="1060"/>
      <c r="CT2765" s="1060"/>
      <c r="CU2765" s="1060"/>
      <c r="CV2765" s="1060"/>
      <c r="CW2765" s="1060"/>
      <c r="CX2765" s="1060"/>
    </row>
    <row r="2766" spans="35:102" ht="15" customHeight="1" x14ac:dyDescent="0.3">
      <c r="AI2766" s="1996">
        <v>48201240802</v>
      </c>
      <c r="AJ2766" s="1997" t="s">
        <v>1830</v>
      </c>
      <c r="AK2766" s="1997">
        <v>47809</v>
      </c>
      <c r="AL2766" s="1998" t="s">
        <v>1728</v>
      </c>
      <c r="AM2766" s="1998">
        <v>19.2</v>
      </c>
      <c r="AN2766" s="1997" t="s">
        <v>192</v>
      </c>
      <c r="BX2766"/>
      <c r="BY2766"/>
      <c r="BZ2766"/>
      <c r="CA2766"/>
      <c r="CB2766"/>
      <c r="CD2766" s="1060"/>
      <c r="CE2766" s="1286"/>
      <c r="CF2766" s="1060"/>
      <c r="CG2766" s="1060"/>
      <c r="CH2766" s="1060"/>
      <c r="CK2766" s="1645"/>
      <c r="CL2766" s="1645"/>
      <c r="CM2766" s="1645"/>
      <c r="CN2766"/>
      <c r="CO2766"/>
      <c r="CP2766"/>
      <c r="CQ2766"/>
      <c r="CR2766"/>
      <c r="CS2766" s="1060"/>
      <c r="CT2766" s="1060"/>
      <c r="CU2766" s="1060"/>
      <c r="CV2766" s="1060"/>
      <c r="CW2766" s="1060"/>
      <c r="CX2766" s="1060"/>
    </row>
    <row r="2767" spans="35:102" ht="15" customHeight="1" x14ac:dyDescent="0.3">
      <c r="AI2767" s="1774">
        <v>48201240901</v>
      </c>
      <c r="AJ2767" s="1993" t="s">
        <v>1830</v>
      </c>
      <c r="AK2767" s="1993">
        <v>61950</v>
      </c>
      <c r="AL2767" s="1994" t="s">
        <v>1727</v>
      </c>
      <c r="AM2767" s="1994">
        <v>10.7</v>
      </c>
      <c r="AN2767" s="1993" t="s">
        <v>192</v>
      </c>
      <c r="BX2767"/>
      <c r="BY2767"/>
      <c r="BZ2767"/>
      <c r="CA2767"/>
      <c r="CB2767"/>
      <c r="CD2767" s="1060"/>
      <c r="CE2767" s="1286"/>
      <c r="CF2767" s="1060"/>
      <c r="CG2767" s="1060"/>
      <c r="CH2767" s="1060"/>
      <c r="CK2767" s="1645"/>
      <c r="CL2767" s="1645"/>
      <c r="CM2767" s="1645"/>
      <c r="CN2767"/>
      <c r="CO2767"/>
      <c r="CP2767"/>
      <c r="CQ2767"/>
      <c r="CR2767"/>
      <c r="CS2767" s="1060"/>
      <c r="CT2767" s="1060"/>
      <c r="CU2767" s="1060"/>
      <c r="CV2767" s="1060"/>
      <c r="CW2767" s="1060"/>
      <c r="CX2767" s="1060"/>
    </row>
    <row r="2768" spans="35:102" ht="15" customHeight="1" x14ac:dyDescent="0.3">
      <c r="AI2768" s="1996">
        <v>48201240902</v>
      </c>
      <c r="AJ2768" s="1997" t="s">
        <v>1830</v>
      </c>
      <c r="AK2768" s="1997">
        <v>58745</v>
      </c>
      <c r="AL2768" s="1998" t="s">
        <v>1727</v>
      </c>
      <c r="AM2768" s="1998">
        <v>12.7</v>
      </c>
      <c r="AN2768" s="1997" t="s">
        <v>192</v>
      </c>
      <c r="BX2768"/>
      <c r="BY2768"/>
      <c r="BZ2768"/>
      <c r="CA2768"/>
      <c r="CB2768"/>
      <c r="CD2768" s="1060"/>
      <c r="CE2768" s="1286"/>
      <c r="CF2768" s="1060"/>
      <c r="CG2768" s="1060"/>
      <c r="CH2768" s="1060"/>
      <c r="CK2768" s="1645"/>
      <c r="CL2768" s="1645"/>
      <c r="CM2768" s="1645"/>
      <c r="CN2768"/>
      <c r="CO2768"/>
      <c r="CP2768"/>
      <c r="CQ2768"/>
      <c r="CR2768"/>
      <c r="CS2768" s="1060"/>
      <c r="CT2768" s="1060"/>
      <c r="CU2768" s="1060"/>
      <c r="CV2768" s="1060"/>
      <c r="CW2768" s="1060"/>
      <c r="CX2768" s="1060"/>
    </row>
    <row r="2769" spans="35:102" ht="15" customHeight="1" x14ac:dyDescent="0.3">
      <c r="AI2769" s="1774">
        <v>48201241000</v>
      </c>
      <c r="AJ2769" s="1993" t="s">
        <v>1830</v>
      </c>
      <c r="AK2769" s="1993">
        <v>59815</v>
      </c>
      <c r="AL2769" s="1994" t="s">
        <v>1727</v>
      </c>
      <c r="AM2769" s="1994">
        <v>10.5</v>
      </c>
      <c r="AN2769" s="1993" t="s">
        <v>192</v>
      </c>
      <c r="BX2769"/>
      <c r="BY2769"/>
      <c r="BZ2769"/>
      <c r="CA2769"/>
      <c r="CB2769"/>
      <c r="CD2769" s="1060"/>
      <c r="CE2769" s="1286"/>
      <c r="CF2769" s="1060"/>
      <c r="CG2769" s="1060"/>
      <c r="CH2769" s="1060"/>
      <c r="CK2769" s="1645"/>
      <c r="CL2769" s="1645"/>
      <c r="CM2769" s="1645"/>
      <c r="CN2769"/>
      <c r="CO2769"/>
      <c r="CP2769"/>
      <c r="CQ2769"/>
      <c r="CR2769"/>
      <c r="CS2769" s="1060"/>
      <c r="CT2769" s="1060"/>
      <c r="CU2769" s="1060"/>
      <c r="CV2769" s="1060"/>
      <c r="CW2769" s="1060"/>
      <c r="CX2769" s="1060"/>
    </row>
    <row r="2770" spans="35:102" ht="15" customHeight="1" x14ac:dyDescent="0.3">
      <c r="AI2770" s="1996">
        <v>48201241101</v>
      </c>
      <c r="AJ2770" s="1997" t="s">
        <v>1830</v>
      </c>
      <c r="AK2770" s="1997">
        <v>72882</v>
      </c>
      <c r="AL2770" s="1998" t="s">
        <v>1727</v>
      </c>
      <c r="AM2770" s="1998">
        <v>9.8000000000000007</v>
      </c>
      <c r="AN2770" s="1997" t="s">
        <v>192</v>
      </c>
      <c r="BX2770"/>
      <c r="BY2770"/>
      <c r="BZ2770"/>
      <c r="CA2770"/>
      <c r="CB2770"/>
      <c r="CD2770" s="1060"/>
      <c r="CE2770" s="1286"/>
      <c r="CF2770" s="1060"/>
      <c r="CG2770" s="1060"/>
      <c r="CH2770" s="1060"/>
      <c r="CK2770" s="1645"/>
      <c r="CL2770" s="1645"/>
      <c r="CM2770" s="1645"/>
      <c r="CN2770"/>
      <c r="CO2770"/>
      <c r="CP2770"/>
      <c r="CQ2770"/>
      <c r="CR2770"/>
      <c r="CS2770" s="1060"/>
      <c r="CT2770" s="1060"/>
      <c r="CU2770" s="1060"/>
      <c r="CV2770" s="1060"/>
      <c r="CW2770" s="1060"/>
      <c r="CX2770" s="1060"/>
    </row>
    <row r="2771" spans="35:102" ht="15" customHeight="1" x14ac:dyDescent="0.3">
      <c r="AI2771" s="1774">
        <v>48201241102</v>
      </c>
      <c r="AJ2771" s="1993" t="s">
        <v>1830</v>
      </c>
      <c r="AK2771" s="1993">
        <v>63505</v>
      </c>
      <c r="AL2771" s="1994" t="s">
        <v>1727</v>
      </c>
      <c r="AM2771" s="1994">
        <v>15.9</v>
      </c>
      <c r="AN2771" s="1993" t="s">
        <v>192</v>
      </c>
      <c r="BX2771"/>
      <c r="BY2771"/>
      <c r="BZ2771"/>
      <c r="CA2771"/>
      <c r="CB2771"/>
      <c r="CD2771" s="1060"/>
      <c r="CE2771" s="1286"/>
      <c r="CF2771" s="1060"/>
      <c r="CG2771" s="1060"/>
      <c r="CH2771" s="1060"/>
      <c r="CK2771" s="1645"/>
      <c r="CL2771" s="1645"/>
      <c r="CM2771" s="1645"/>
      <c r="CN2771"/>
      <c r="CO2771"/>
      <c r="CP2771"/>
      <c r="CQ2771"/>
      <c r="CR2771"/>
      <c r="CS2771" s="1060"/>
      <c r="CT2771" s="1060"/>
      <c r="CU2771" s="1060"/>
      <c r="CV2771" s="1060"/>
      <c r="CW2771" s="1060"/>
      <c r="CX2771" s="1060"/>
    </row>
    <row r="2772" spans="35:102" ht="15" customHeight="1" x14ac:dyDescent="0.3">
      <c r="AI2772" s="1996">
        <v>48201241103</v>
      </c>
      <c r="AJ2772" s="1997" t="s">
        <v>1830</v>
      </c>
      <c r="AK2772" s="1997">
        <v>47869</v>
      </c>
      <c r="AL2772" s="1998" t="s">
        <v>1728</v>
      </c>
      <c r="AM2772" s="1998">
        <v>10.1</v>
      </c>
      <c r="AN2772" s="1997" t="s">
        <v>192</v>
      </c>
      <c r="BX2772"/>
      <c r="BY2772"/>
      <c r="BZ2772"/>
      <c r="CA2772"/>
      <c r="CB2772"/>
      <c r="CD2772" s="1060"/>
      <c r="CE2772" s="1286"/>
      <c r="CF2772" s="1060"/>
      <c r="CG2772" s="1060"/>
      <c r="CH2772" s="1060"/>
      <c r="CK2772" s="1645"/>
      <c r="CL2772" s="1645"/>
      <c r="CM2772" s="1645"/>
      <c r="CN2772"/>
      <c r="CO2772"/>
      <c r="CP2772"/>
      <c r="CQ2772"/>
      <c r="CR2772"/>
      <c r="CS2772" s="1060"/>
      <c r="CT2772" s="1060"/>
      <c r="CU2772" s="1060"/>
      <c r="CV2772" s="1060"/>
      <c r="CW2772" s="1060"/>
      <c r="CX2772" s="1060"/>
    </row>
    <row r="2773" spans="35:102" ht="15" customHeight="1" x14ac:dyDescent="0.3">
      <c r="AI2773" s="1774">
        <v>48201241200</v>
      </c>
      <c r="AJ2773" s="1993" t="s">
        <v>1830</v>
      </c>
      <c r="AK2773" s="1993">
        <v>52371</v>
      </c>
      <c r="AL2773" s="1994" t="s">
        <v>1728</v>
      </c>
      <c r="AM2773" s="1994">
        <v>8.1999999999999993</v>
      </c>
      <c r="AN2773" s="1993" t="s">
        <v>192</v>
      </c>
      <c r="BX2773"/>
      <c r="BY2773"/>
      <c r="BZ2773"/>
      <c r="CA2773"/>
      <c r="CB2773"/>
      <c r="CD2773" s="1060"/>
      <c r="CE2773" s="1286"/>
      <c r="CF2773" s="1060"/>
      <c r="CG2773" s="1060"/>
      <c r="CH2773" s="1060"/>
      <c r="CK2773" s="1645"/>
      <c r="CL2773" s="1645"/>
      <c r="CM2773" s="1645"/>
      <c r="CN2773"/>
      <c r="CO2773"/>
      <c r="CP2773"/>
      <c r="CQ2773"/>
      <c r="CR2773"/>
      <c r="CS2773" s="1060"/>
      <c r="CT2773" s="1060"/>
      <c r="CU2773" s="1060"/>
      <c r="CV2773" s="1060"/>
      <c r="CW2773" s="1060"/>
      <c r="CX2773" s="1060"/>
    </row>
    <row r="2774" spans="35:102" ht="15" customHeight="1" x14ac:dyDescent="0.3">
      <c r="AI2774" s="1996">
        <v>48201241300</v>
      </c>
      <c r="AJ2774" s="1997" t="s">
        <v>1830</v>
      </c>
      <c r="AK2774" s="1997">
        <v>91338</v>
      </c>
      <c r="AL2774" s="1998" t="s">
        <v>1729</v>
      </c>
      <c r="AM2774" s="1998">
        <v>7.1</v>
      </c>
      <c r="AN2774" s="1997" t="s">
        <v>192</v>
      </c>
      <c r="BX2774"/>
      <c r="BY2774"/>
      <c r="BZ2774"/>
      <c r="CA2774"/>
      <c r="CB2774"/>
      <c r="CD2774" s="1060"/>
      <c r="CE2774" s="1286"/>
      <c r="CF2774" s="1060"/>
      <c r="CG2774" s="1060"/>
      <c r="CH2774" s="1060"/>
      <c r="CK2774" s="1645"/>
      <c r="CL2774" s="1645"/>
      <c r="CM2774" s="1645"/>
      <c r="CN2774"/>
      <c r="CO2774"/>
      <c r="CP2774"/>
      <c r="CQ2774"/>
      <c r="CR2774"/>
      <c r="CS2774" s="1060"/>
      <c r="CT2774" s="1060"/>
      <c r="CU2774" s="1060"/>
      <c r="CV2774" s="1060"/>
      <c r="CW2774" s="1060"/>
      <c r="CX2774" s="1060"/>
    </row>
    <row r="2775" spans="35:102" ht="15" customHeight="1" x14ac:dyDescent="0.3">
      <c r="AI2775" s="1774">
        <v>48201241400</v>
      </c>
      <c r="AJ2775" s="1993" t="s">
        <v>1830</v>
      </c>
      <c r="AK2775" s="1993">
        <v>68385</v>
      </c>
      <c r="AL2775" s="1994" t="s">
        <v>1727</v>
      </c>
      <c r="AM2775" s="1994">
        <v>20</v>
      </c>
      <c r="AN2775" s="1993" t="s">
        <v>193</v>
      </c>
      <c r="BX2775"/>
      <c r="BY2775"/>
      <c r="BZ2775"/>
      <c r="CA2775"/>
      <c r="CB2775"/>
      <c r="CD2775" s="1060"/>
      <c r="CE2775" s="1286"/>
      <c r="CF2775" s="1060"/>
      <c r="CG2775" s="1060"/>
      <c r="CH2775" s="1060"/>
      <c r="CK2775" s="1645"/>
      <c r="CL2775" s="1645"/>
      <c r="CM2775" s="1645"/>
      <c r="CN2775"/>
      <c r="CO2775"/>
      <c r="CP2775"/>
      <c r="CQ2775"/>
      <c r="CR2775"/>
      <c r="CS2775" s="1060"/>
      <c r="CT2775" s="1060"/>
      <c r="CU2775" s="1060"/>
      <c r="CV2775" s="1060"/>
      <c r="CW2775" s="1060"/>
      <c r="CX2775" s="1060"/>
    </row>
    <row r="2776" spans="35:102" ht="15" customHeight="1" x14ac:dyDescent="0.3">
      <c r="AI2776" s="1996">
        <v>48201241500</v>
      </c>
      <c r="AJ2776" s="1997" t="s">
        <v>1830</v>
      </c>
      <c r="AK2776" s="1997">
        <v>35968</v>
      </c>
      <c r="AL2776" s="1998" t="s">
        <v>1730</v>
      </c>
      <c r="AM2776" s="1998">
        <v>21.5</v>
      </c>
      <c r="AN2776" s="1997" t="s">
        <v>193</v>
      </c>
      <c r="BX2776"/>
      <c r="BY2776"/>
      <c r="BZ2776"/>
      <c r="CA2776"/>
      <c r="CB2776"/>
      <c r="CD2776" s="1060"/>
      <c r="CE2776" s="1286"/>
      <c r="CF2776" s="1060"/>
      <c r="CG2776" s="1060"/>
      <c r="CH2776" s="1060"/>
      <c r="CK2776" s="1645"/>
      <c r="CL2776" s="1645"/>
      <c r="CM2776" s="1645"/>
      <c r="CN2776"/>
      <c r="CO2776"/>
      <c r="CP2776"/>
      <c r="CQ2776"/>
      <c r="CR2776"/>
      <c r="CS2776" s="1060"/>
      <c r="CT2776" s="1060"/>
      <c r="CU2776" s="1060"/>
      <c r="CV2776" s="1060"/>
      <c r="CW2776" s="1060"/>
      <c r="CX2776" s="1060"/>
    </row>
    <row r="2777" spans="35:102" ht="15" customHeight="1" x14ac:dyDescent="0.3">
      <c r="AI2777" s="1774">
        <v>48201250100</v>
      </c>
      <c r="AJ2777" s="1993" t="s">
        <v>1830</v>
      </c>
      <c r="AK2777" s="1993">
        <v>69417</v>
      </c>
      <c r="AL2777" s="1994" t="s">
        <v>1727</v>
      </c>
      <c r="AM2777" s="1994">
        <v>5.4</v>
      </c>
      <c r="AN2777" s="1993" t="s">
        <v>192</v>
      </c>
      <c r="BX2777"/>
      <c r="BY2777"/>
      <c r="BZ2777"/>
      <c r="CA2777"/>
      <c r="CB2777"/>
      <c r="CD2777" s="1060"/>
      <c r="CE2777" s="1286"/>
      <c r="CF2777" s="1060"/>
      <c r="CG2777" s="1060"/>
      <c r="CH2777" s="1060"/>
      <c r="CK2777" s="1645"/>
      <c r="CL2777" s="1645"/>
      <c r="CM2777" s="1645"/>
      <c r="CN2777"/>
      <c r="CO2777"/>
      <c r="CP2777"/>
      <c r="CQ2777"/>
      <c r="CR2777"/>
      <c r="CS2777" s="1060"/>
      <c r="CT2777" s="1060"/>
      <c r="CU2777" s="1060"/>
      <c r="CV2777" s="1060"/>
      <c r="CW2777" s="1060"/>
      <c r="CX2777" s="1060"/>
    </row>
    <row r="2778" spans="35:102" ht="15" customHeight="1" x14ac:dyDescent="0.3">
      <c r="AI2778" s="1996">
        <v>48201250200</v>
      </c>
      <c r="AJ2778" s="1997" t="s">
        <v>1830</v>
      </c>
      <c r="AK2778" s="1997">
        <v>66548</v>
      </c>
      <c r="AL2778" s="1998" t="s">
        <v>1727</v>
      </c>
      <c r="AM2778" s="1998">
        <v>16.399999999999999</v>
      </c>
      <c r="AN2778" s="1997" t="s">
        <v>192</v>
      </c>
      <c r="BX2778"/>
      <c r="BY2778"/>
      <c r="BZ2778"/>
      <c r="CA2778"/>
      <c r="CB2778"/>
      <c r="CD2778" s="1060"/>
      <c r="CE2778" s="1286"/>
      <c r="CF2778" s="1060"/>
      <c r="CG2778" s="1060"/>
      <c r="CH2778" s="1060"/>
      <c r="CK2778" s="1645"/>
      <c r="CL2778" s="1645"/>
      <c r="CM2778" s="1645"/>
      <c r="CN2778"/>
      <c r="CO2778"/>
      <c r="CP2778"/>
      <c r="CQ2778"/>
      <c r="CR2778"/>
      <c r="CS2778" s="1060"/>
      <c r="CT2778" s="1060"/>
      <c r="CU2778" s="1060"/>
      <c r="CV2778" s="1060"/>
      <c r="CW2778" s="1060"/>
      <c r="CX2778" s="1060"/>
    </row>
    <row r="2779" spans="35:102" ht="15" customHeight="1" x14ac:dyDescent="0.3">
      <c r="AI2779" s="1774">
        <v>48201250301</v>
      </c>
      <c r="AJ2779" s="1993" t="s">
        <v>1830</v>
      </c>
      <c r="AK2779" s="1993">
        <v>64984</v>
      </c>
      <c r="AL2779" s="1994" t="s">
        <v>1727</v>
      </c>
      <c r="AM2779" s="1994">
        <v>8.6999999999999993</v>
      </c>
      <c r="AN2779" s="1993" t="s">
        <v>192</v>
      </c>
      <c r="BX2779"/>
      <c r="BY2779"/>
      <c r="BZ2779"/>
      <c r="CA2779"/>
      <c r="CB2779"/>
      <c r="CD2779" s="1060"/>
      <c r="CE2779" s="1286"/>
      <c r="CF2779" s="1060"/>
      <c r="CG2779" s="1060"/>
      <c r="CH2779" s="1060"/>
      <c r="CK2779" s="1645"/>
      <c r="CL2779" s="1645"/>
      <c r="CM2779" s="1645"/>
      <c r="CN2779"/>
      <c r="CO2779"/>
      <c r="CP2779"/>
      <c r="CQ2779"/>
      <c r="CR2779"/>
      <c r="CS2779" s="1060"/>
      <c r="CT2779" s="1060"/>
      <c r="CU2779" s="1060"/>
      <c r="CV2779" s="1060"/>
      <c r="CW2779" s="1060"/>
      <c r="CX2779" s="1060"/>
    </row>
    <row r="2780" spans="35:102" ht="15" customHeight="1" x14ac:dyDescent="0.3">
      <c r="AI2780" s="1996">
        <v>48201250302</v>
      </c>
      <c r="AJ2780" s="1997" t="s">
        <v>1830</v>
      </c>
      <c r="AK2780" s="1997">
        <v>74790</v>
      </c>
      <c r="AL2780" s="1998" t="s">
        <v>1727</v>
      </c>
      <c r="AM2780" s="1998">
        <v>8.1999999999999993</v>
      </c>
      <c r="AN2780" s="1997" t="s">
        <v>192</v>
      </c>
      <c r="BX2780"/>
      <c r="BY2780"/>
      <c r="BZ2780"/>
      <c r="CA2780"/>
      <c r="CB2780"/>
      <c r="CD2780" s="1060"/>
      <c r="CE2780" s="1286"/>
      <c r="CF2780" s="1060"/>
      <c r="CG2780" s="1060"/>
      <c r="CH2780" s="1060"/>
      <c r="CK2780" s="1645"/>
      <c r="CL2780" s="1645"/>
      <c r="CM2780" s="1645"/>
      <c r="CN2780"/>
      <c r="CO2780"/>
      <c r="CP2780"/>
      <c r="CQ2780"/>
      <c r="CR2780"/>
      <c r="CS2780" s="1060"/>
      <c r="CT2780" s="1060"/>
      <c r="CU2780" s="1060"/>
      <c r="CV2780" s="1060"/>
      <c r="CW2780" s="1060"/>
      <c r="CX2780" s="1060"/>
    </row>
    <row r="2781" spans="35:102" ht="15" customHeight="1" x14ac:dyDescent="0.3">
      <c r="AI2781" s="1774">
        <v>48201250401</v>
      </c>
      <c r="AJ2781" s="1993" t="s">
        <v>1830</v>
      </c>
      <c r="AK2781" s="1993">
        <v>96897</v>
      </c>
      <c r="AL2781" s="1994" t="s">
        <v>1729</v>
      </c>
      <c r="AM2781" s="1994">
        <v>6.9</v>
      </c>
      <c r="AN2781" s="1993" t="s">
        <v>192</v>
      </c>
      <c r="BX2781"/>
      <c r="BY2781"/>
      <c r="BZ2781"/>
      <c r="CA2781"/>
      <c r="CB2781"/>
      <c r="CD2781" s="1060"/>
      <c r="CE2781" s="1286"/>
      <c r="CF2781" s="1060"/>
      <c r="CG2781" s="1060"/>
      <c r="CH2781" s="1060"/>
      <c r="CK2781" s="1645"/>
      <c r="CL2781" s="1645"/>
      <c r="CM2781" s="1645"/>
      <c r="CN2781"/>
      <c r="CO2781"/>
      <c r="CP2781"/>
      <c r="CQ2781"/>
      <c r="CR2781"/>
      <c r="CS2781" s="1060"/>
      <c r="CT2781" s="1060"/>
      <c r="CU2781" s="1060"/>
      <c r="CV2781" s="1060"/>
      <c r="CW2781" s="1060"/>
      <c r="CX2781" s="1060"/>
    </row>
    <row r="2782" spans="35:102" ht="15" customHeight="1" x14ac:dyDescent="0.3">
      <c r="AI2782" s="1996">
        <v>48201250402</v>
      </c>
      <c r="AJ2782" s="1997" t="s">
        <v>1830</v>
      </c>
      <c r="AK2782" s="1997">
        <v>110103</v>
      </c>
      <c r="AL2782" s="1998" t="s">
        <v>1729</v>
      </c>
      <c r="AM2782" s="1998">
        <v>7</v>
      </c>
      <c r="AN2782" s="1997" t="s">
        <v>192</v>
      </c>
      <c r="BX2782"/>
      <c r="BY2782"/>
      <c r="BZ2782"/>
      <c r="CA2782"/>
      <c r="CB2782"/>
      <c r="CD2782" s="1060"/>
      <c r="CE2782" s="1286"/>
      <c r="CF2782" s="1060"/>
      <c r="CG2782" s="1060"/>
      <c r="CH2782" s="1060"/>
      <c r="CK2782" s="1645"/>
      <c r="CL2782" s="1645"/>
      <c r="CM2782" s="1645"/>
      <c r="CN2782"/>
      <c r="CO2782"/>
      <c r="CP2782"/>
      <c r="CQ2782"/>
      <c r="CR2782"/>
      <c r="CS2782" s="1060"/>
      <c r="CT2782" s="1060"/>
      <c r="CU2782" s="1060"/>
      <c r="CV2782" s="1060"/>
      <c r="CW2782" s="1060"/>
      <c r="CX2782" s="1060"/>
    </row>
    <row r="2783" spans="35:102" ht="15" customHeight="1" x14ac:dyDescent="0.3">
      <c r="AI2783" s="1774">
        <v>48201250500</v>
      </c>
      <c r="AJ2783" s="1993" t="s">
        <v>1830</v>
      </c>
      <c r="AK2783" s="1993">
        <v>71875</v>
      </c>
      <c r="AL2783" s="1994" t="s">
        <v>1727</v>
      </c>
      <c r="AM2783" s="1994">
        <v>7.9</v>
      </c>
      <c r="AN2783" s="1993" t="s">
        <v>192</v>
      </c>
      <c r="BX2783"/>
      <c r="BY2783"/>
      <c r="BZ2783"/>
      <c r="CA2783"/>
      <c r="CB2783"/>
      <c r="CD2783" s="1060"/>
      <c r="CE2783" s="1286"/>
      <c r="CF2783" s="1060"/>
      <c r="CG2783" s="1060"/>
      <c r="CH2783" s="1060"/>
      <c r="CK2783" s="1645"/>
      <c r="CL2783" s="1645"/>
      <c r="CM2783" s="1645"/>
      <c r="CN2783"/>
      <c r="CO2783"/>
      <c r="CP2783"/>
      <c r="CQ2783"/>
      <c r="CR2783"/>
      <c r="CS2783" s="1060"/>
      <c r="CT2783" s="1060"/>
      <c r="CU2783" s="1060"/>
      <c r="CV2783" s="1060"/>
      <c r="CW2783" s="1060"/>
      <c r="CX2783" s="1060"/>
    </row>
    <row r="2784" spans="35:102" ht="15" customHeight="1" x14ac:dyDescent="0.3">
      <c r="AI2784" s="1996">
        <v>48201250600</v>
      </c>
      <c r="AJ2784" s="1997" t="s">
        <v>1830</v>
      </c>
      <c r="AK2784" s="1997">
        <v>34450</v>
      </c>
      <c r="AL2784" s="1998" t="s">
        <v>1730</v>
      </c>
      <c r="AM2784" s="1998">
        <v>23.2</v>
      </c>
      <c r="AN2784" s="1997" t="s">
        <v>193</v>
      </c>
      <c r="BX2784"/>
      <c r="BY2784"/>
      <c r="BZ2784"/>
      <c r="CA2784"/>
      <c r="CB2784"/>
      <c r="CD2784" s="1060"/>
      <c r="CE2784" s="1286"/>
      <c r="CF2784" s="1060"/>
      <c r="CG2784" s="1060"/>
      <c r="CH2784" s="1060"/>
      <c r="CK2784" s="1645"/>
      <c r="CL2784" s="1645"/>
      <c r="CM2784" s="1645"/>
      <c r="CN2784"/>
      <c r="CO2784"/>
      <c r="CP2784"/>
      <c r="CQ2784"/>
      <c r="CR2784"/>
      <c r="CS2784" s="1060"/>
      <c r="CT2784" s="1060"/>
      <c r="CU2784" s="1060"/>
      <c r="CV2784" s="1060"/>
      <c r="CW2784" s="1060"/>
      <c r="CX2784" s="1060"/>
    </row>
    <row r="2785" spans="35:102" ht="15" customHeight="1" x14ac:dyDescent="0.3">
      <c r="AI2785" s="1774">
        <v>48201250701</v>
      </c>
      <c r="AJ2785" s="1993" t="s">
        <v>1830</v>
      </c>
      <c r="AK2785" s="1993">
        <v>79122</v>
      </c>
      <c r="AL2785" s="1994" t="s">
        <v>1727</v>
      </c>
      <c r="AM2785" s="1994">
        <v>9.6999999999999993</v>
      </c>
      <c r="AN2785" s="1993" t="s">
        <v>192</v>
      </c>
      <c r="BX2785"/>
      <c r="BY2785"/>
      <c r="BZ2785"/>
      <c r="CA2785"/>
      <c r="CB2785"/>
      <c r="CD2785" s="1060"/>
      <c r="CE2785" s="1286"/>
      <c r="CF2785" s="1060"/>
      <c r="CG2785" s="1060"/>
      <c r="CH2785" s="1060"/>
      <c r="CK2785" s="1645"/>
      <c r="CL2785" s="1645"/>
      <c r="CM2785" s="1645"/>
      <c r="CN2785"/>
      <c r="CO2785"/>
      <c r="CP2785"/>
      <c r="CQ2785"/>
      <c r="CR2785"/>
      <c r="CS2785" s="1060"/>
      <c r="CT2785" s="1060"/>
      <c r="CU2785" s="1060"/>
      <c r="CV2785" s="1060"/>
      <c r="CW2785" s="1060"/>
      <c r="CX2785" s="1060"/>
    </row>
    <row r="2786" spans="35:102" ht="15" customHeight="1" x14ac:dyDescent="0.3">
      <c r="AI2786" s="1996">
        <v>48201250702</v>
      </c>
      <c r="AJ2786" s="1997" t="s">
        <v>1830</v>
      </c>
      <c r="AK2786" s="1997">
        <v>108324</v>
      </c>
      <c r="AL2786" s="1998" t="s">
        <v>1729</v>
      </c>
      <c r="AM2786" s="1998">
        <v>4.7</v>
      </c>
      <c r="AN2786" s="1997" t="s">
        <v>192</v>
      </c>
      <c r="BX2786"/>
      <c r="BY2786"/>
      <c r="BZ2786"/>
      <c r="CA2786"/>
      <c r="CB2786"/>
      <c r="CD2786" s="1060"/>
      <c r="CE2786" s="1286"/>
      <c r="CF2786" s="1060"/>
      <c r="CG2786" s="1060"/>
      <c r="CH2786" s="1060"/>
      <c r="CK2786" s="1645"/>
      <c r="CL2786" s="1645"/>
      <c r="CM2786" s="1645"/>
      <c r="CN2786"/>
      <c r="CO2786"/>
      <c r="CP2786"/>
      <c r="CQ2786"/>
      <c r="CR2786"/>
      <c r="CS2786" s="1060"/>
      <c r="CT2786" s="1060"/>
      <c r="CU2786" s="1060"/>
      <c r="CV2786" s="1060"/>
      <c r="CW2786" s="1060"/>
      <c r="CX2786" s="1060"/>
    </row>
    <row r="2787" spans="35:102" ht="15" customHeight="1" x14ac:dyDescent="0.3">
      <c r="AI2787" s="1774">
        <v>48201250800</v>
      </c>
      <c r="AJ2787" s="1993" t="s">
        <v>1830</v>
      </c>
      <c r="AK2787" s="1993">
        <v>107847</v>
      </c>
      <c r="AL2787" s="1994" t="s">
        <v>1729</v>
      </c>
      <c r="AM2787" s="1994">
        <v>2.8</v>
      </c>
      <c r="AN2787" s="1993" t="s">
        <v>192</v>
      </c>
      <c r="BX2787"/>
      <c r="BY2787"/>
      <c r="BZ2787"/>
      <c r="CA2787"/>
      <c r="CB2787"/>
      <c r="CD2787" s="1060"/>
      <c r="CE2787" s="1286"/>
      <c r="CF2787" s="1060"/>
      <c r="CG2787" s="1060"/>
      <c r="CH2787" s="1060"/>
      <c r="CK2787" s="1645"/>
      <c r="CL2787" s="1645"/>
      <c r="CM2787" s="1645"/>
      <c r="CN2787"/>
      <c r="CO2787"/>
      <c r="CP2787"/>
      <c r="CQ2787"/>
      <c r="CR2787"/>
      <c r="CS2787" s="1060"/>
      <c r="CT2787" s="1060"/>
      <c r="CU2787" s="1060"/>
      <c r="CV2787" s="1060"/>
      <c r="CW2787" s="1060"/>
      <c r="CX2787" s="1060"/>
    </row>
    <row r="2788" spans="35:102" ht="15" customHeight="1" x14ac:dyDescent="0.3">
      <c r="AI2788" s="1996">
        <v>48201250900</v>
      </c>
      <c r="AJ2788" s="1997" t="s">
        <v>1830</v>
      </c>
      <c r="AK2788" s="1997">
        <v>132813</v>
      </c>
      <c r="AL2788" s="1998" t="s">
        <v>1729</v>
      </c>
      <c r="AM2788" s="1998">
        <v>4.4000000000000004</v>
      </c>
      <c r="AN2788" s="1997" t="s">
        <v>192</v>
      </c>
      <c r="BX2788"/>
      <c r="BY2788"/>
      <c r="BZ2788"/>
      <c r="CA2788"/>
      <c r="CB2788"/>
      <c r="CD2788" s="1060"/>
      <c r="CE2788" s="1286"/>
      <c r="CF2788" s="1060"/>
      <c r="CG2788" s="1060"/>
      <c r="CH2788" s="1060"/>
      <c r="CK2788" s="1645"/>
      <c r="CL2788" s="1645"/>
      <c r="CM2788" s="1645"/>
      <c r="CN2788"/>
      <c r="CO2788"/>
      <c r="CP2788"/>
      <c r="CQ2788"/>
      <c r="CR2788"/>
      <c r="CS2788" s="1060"/>
      <c r="CT2788" s="1060"/>
      <c r="CU2788" s="1060"/>
      <c r="CV2788" s="1060"/>
      <c r="CW2788" s="1060"/>
      <c r="CX2788" s="1060"/>
    </row>
    <row r="2789" spans="35:102" ht="15" customHeight="1" x14ac:dyDescent="0.3">
      <c r="AI2789" s="1774">
        <v>48201251000</v>
      </c>
      <c r="AJ2789" s="1993" t="s">
        <v>1830</v>
      </c>
      <c r="AK2789" s="1993">
        <v>79653</v>
      </c>
      <c r="AL2789" s="1994" t="s">
        <v>1727</v>
      </c>
      <c r="AM2789" s="1994">
        <v>12.1</v>
      </c>
      <c r="AN2789" s="1993" t="s">
        <v>192</v>
      </c>
      <c r="BX2789"/>
      <c r="BY2789"/>
      <c r="BZ2789"/>
      <c r="CA2789"/>
      <c r="CB2789"/>
      <c r="CD2789" s="1060"/>
      <c r="CE2789" s="1286"/>
      <c r="CF2789" s="1060"/>
      <c r="CG2789" s="1060"/>
      <c r="CH2789" s="1060"/>
      <c r="CK2789" s="1645"/>
      <c r="CL2789" s="1645"/>
      <c r="CM2789" s="1645"/>
      <c r="CN2789"/>
      <c r="CO2789"/>
      <c r="CP2789"/>
      <c r="CQ2789"/>
      <c r="CR2789"/>
      <c r="CS2789" s="1060"/>
      <c r="CT2789" s="1060"/>
      <c r="CU2789" s="1060"/>
      <c r="CV2789" s="1060"/>
      <c r="CW2789" s="1060"/>
      <c r="CX2789" s="1060"/>
    </row>
    <row r="2790" spans="35:102" ht="15" customHeight="1" x14ac:dyDescent="0.3">
      <c r="AI2790" s="1996">
        <v>48201251100</v>
      </c>
      <c r="AJ2790" s="1997" t="s">
        <v>1830</v>
      </c>
      <c r="AK2790" s="1997">
        <v>80534</v>
      </c>
      <c r="AL2790" s="1998" t="s">
        <v>1727</v>
      </c>
      <c r="AM2790" s="1998">
        <v>4.4000000000000004</v>
      </c>
      <c r="AN2790" s="1997" t="s">
        <v>192</v>
      </c>
      <c r="BX2790"/>
      <c r="BY2790"/>
      <c r="BZ2790"/>
      <c r="CA2790"/>
      <c r="CB2790"/>
      <c r="CD2790" s="1060"/>
      <c r="CE2790" s="1286"/>
      <c r="CF2790" s="1060"/>
      <c r="CG2790" s="1060"/>
      <c r="CH2790" s="1060"/>
      <c r="CK2790" s="1645"/>
      <c r="CL2790" s="1645"/>
      <c r="CM2790" s="1645"/>
      <c r="CN2790"/>
      <c r="CO2790"/>
      <c r="CP2790"/>
      <c r="CQ2790"/>
      <c r="CR2790"/>
      <c r="CS2790" s="1060"/>
      <c r="CT2790" s="1060"/>
      <c r="CU2790" s="1060"/>
      <c r="CV2790" s="1060"/>
      <c r="CW2790" s="1060"/>
      <c r="CX2790" s="1060"/>
    </row>
    <row r="2791" spans="35:102" ht="15" customHeight="1" x14ac:dyDescent="0.3">
      <c r="AI2791" s="1774">
        <v>48201251200</v>
      </c>
      <c r="AJ2791" s="1993" t="s">
        <v>1830</v>
      </c>
      <c r="AK2791" s="1993">
        <v>71594</v>
      </c>
      <c r="AL2791" s="1994" t="s">
        <v>1727</v>
      </c>
      <c r="AM2791" s="1994">
        <v>14.6</v>
      </c>
      <c r="AN2791" s="1993" t="s">
        <v>192</v>
      </c>
      <c r="BX2791"/>
      <c r="BY2791"/>
      <c r="BZ2791"/>
      <c r="CA2791"/>
      <c r="CB2791"/>
      <c r="CD2791" s="1060"/>
      <c r="CE2791" s="1286"/>
      <c r="CF2791" s="1060"/>
      <c r="CG2791" s="1060"/>
      <c r="CH2791" s="1060"/>
      <c r="CK2791" s="1645"/>
      <c r="CL2791" s="1645"/>
      <c r="CM2791" s="1645"/>
      <c r="CN2791"/>
      <c r="CO2791"/>
      <c r="CP2791"/>
      <c r="CQ2791"/>
      <c r="CR2791"/>
      <c r="CS2791" s="1060"/>
      <c r="CT2791" s="1060"/>
      <c r="CU2791" s="1060"/>
      <c r="CV2791" s="1060"/>
      <c r="CW2791" s="1060"/>
      <c r="CX2791" s="1060"/>
    </row>
    <row r="2792" spans="35:102" ht="15" customHeight="1" x14ac:dyDescent="0.3">
      <c r="AI2792" s="1996">
        <v>48201251300</v>
      </c>
      <c r="AJ2792" s="1997" t="s">
        <v>1830</v>
      </c>
      <c r="AK2792" s="1997">
        <v>86302</v>
      </c>
      <c r="AL2792" s="1998" t="s">
        <v>1729</v>
      </c>
      <c r="AM2792" s="1998">
        <v>1.2</v>
      </c>
      <c r="AN2792" s="1997" t="s">
        <v>192</v>
      </c>
      <c r="BX2792"/>
      <c r="BY2792"/>
      <c r="BZ2792"/>
      <c r="CA2792"/>
      <c r="CB2792"/>
      <c r="CD2792" s="1060"/>
      <c r="CE2792" s="1286"/>
      <c r="CF2792" s="1060"/>
      <c r="CG2792" s="1060"/>
      <c r="CH2792" s="1060"/>
      <c r="CK2792" s="1645"/>
      <c r="CL2792" s="1645"/>
      <c r="CM2792" s="1645"/>
      <c r="CN2792"/>
      <c r="CO2792"/>
      <c r="CP2792"/>
      <c r="CQ2792"/>
      <c r="CR2792"/>
      <c r="CS2792" s="1060"/>
      <c r="CT2792" s="1060"/>
      <c r="CU2792" s="1060"/>
      <c r="CV2792" s="1060"/>
      <c r="CW2792" s="1060"/>
      <c r="CX2792" s="1060"/>
    </row>
    <row r="2793" spans="35:102" ht="15" customHeight="1" x14ac:dyDescent="0.3">
      <c r="AI2793" s="1774">
        <v>48201251401</v>
      </c>
      <c r="AJ2793" s="1993" t="s">
        <v>1830</v>
      </c>
      <c r="AK2793" s="1993">
        <v>109653</v>
      </c>
      <c r="AL2793" s="1994" t="s">
        <v>1729</v>
      </c>
      <c r="AM2793" s="1994">
        <v>3.6</v>
      </c>
      <c r="AN2793" s="1993" t="s">
        <v>192</v>
      </c>
      <c r="BX2793"/>
      <c r="BY2793"/>
      <c r="BZ2793"/>
      <c r="CA2793"/>
      <c r="CB2793"/>
      <c r="CD2793" s="1060"/>
      <c r="CE2793" s="1286"/>
      <c r="CF2793" s="1060"/>
      <c r="CG2793" s="1060"/>
      <c r="CH2793" s="1060"/>
      <c r="CK2793" s="1645"/>
      <c r="CL2793" s="1645"/>
      <c r="CM2793" s="1645"/>
      <c r="CN2793"/>
      <c r="CO2793"/>
      <c r="CP2793"/>
      <c r="CQ2793"/>
      <c r="CR2793"/>
      <c r="CS2793" s="1060"/>
      <c r="CT2793" s="1060"/>
      <c r="CU2793" s="1060"/>
      <c r="CV2793" s="1060"/>
      <c r="CW2793" s="1060"/>
      <c r="CX2793" s="1060"/>
    </row>
    <row r="2794" spans="35:102" ht="15" customHeight="1" x14ac:dyDescent="0.3">
      <c r="AI2794" s="1996">
        <v>48201251402</v>
      </c>
      <c r="AJ2794" s="1997" t="s">
        <v>1830</v>
      </c>
      <c r="AK2794" s="1997">
        <v>61452</v>
      </c>
      <c r="AL2794" s="1998" t="s">
        <v>1727</v>
      </c>
      <c r="AM2794" s="1998">
        <v>4.7</v>
      </c>
      <c r="AN2794" s="1997" t="s">
        <v>192</v>
      </c>
      <c r="BX2794"/>
      <c r="BY2794"/>
      <c r="BZ2794"/>
      <c r="CA2794"/>
      <c r="CB2794"/>
      <c r="CD2794" s="1060"/>
      <c r="CE2794" s="1286"/>
      <c r="CF2794" s="1060"/>
      <c r="CG2794" s="1060"/>
      <c r="CH2794" s="1060"/>
      <c r="CK2794" s="1645"/>
      <c r="CL2794" s="1645"/>
      <c r="CM2794" s="1645"/>
      <c r="CN2794"/>
      <c r="CO2794"/>
      <c r="CP2794"/>
      <c r="CQ2794"/>
      <c r="CR2794"/>
      <c r="CS2794" s="1060"/>
      <c r="CT2794" s="1060"/>
      <c r="CU2794" s="1060"/>
      <c r="CV2794" s="1060"/>
      <c r="CW2794" s="1060"/>
      <c r="CX2794" s="1060"/>
    </row>
    <row r="2795" spans="35:102" ht="15" customHeight="1" x14ac:dyDescent="0.3">
      <c r="AI2795" s="1774">
        <v>48201251501</v>
      </c>
      <c r="AJ2795" s="1993" t="s">
        <v>1830</v>
      </c>
      <c r="AK2795" s="1993">
        <v>128465</v>
      </c>
      <c r="AL2795" s="1994" t="s">
        <v>1729</v>
      </c>
      <c r="AM2795" s="1994">
        <v>3.2</v>
      </c>
      <c r="AN2795" s="1993" t="s">
        <v>192</v>
      </c>
      <c r="BX2795"/>
      <c r="BY2795"/>
      <c r="BZ2795"/>
      <c r="CA2795"/>
      <c r="CB2795"/>
      <c r="CD2795" s="1060"/>
      <c r="CE2795" s="1286"/>
      <c r="CF2795" s="1060"/>
      <c r="CG2795" s="1060"/>
      <c r="CH2795" s="1060"/>
      <c r="CK2795" s="1645"/>
      <c r="CL2795" s="1645"/>
      <c r="CM2795" s="1645"/>
      <c r="CN2795"/>
      <c r="CO2795"/>
      <c r="CP2795"/>
      <c r="CQ2795"/>
      <c r="CR2795"/>
      <c r="CS2795" s="1060"/>
      <c r="CT2795" s="1060"/>
      <c r="CU2795" s="1060"/>
      <c r="CV2795" s="1060"/>
      <c r="CW2795" s="1060"/>
      <c r="CX2795" s="1060"/>
    </row>
    <row r="2796" spans="35:102" ht="15" customHeight="1" x14ac:dyDescent="0.3">
      <c r="AI2796" s="1996">
        <v>48201251502</v>
      </c>
      <c r="AJ2796" s="1997" t="s">
        <v>1830</v>
      </c>
      <c r="AK2796" s="1997">
        <v>133850</v>
      </c>
      <c r="AL2796" s="1998" t="s">
        <v>1729</v>
      </c>
      <c r="AM2796" s="1998">
        <v>1.9</v>
      </c>
      <c r="AN2796" s="1997" t="s">
        <v>192</v>
      </c>
      <c r="BX2796"/>
      <c r="BY2796"/>
      <c r="BZ2796"/>
      <c r="CA2796"/>
      <c r="CB2796"/>
      <c r="CD2796" s="1060"/>
      <c r="CE2796" s="1286"/>
      <c r="CF2796" s="1060"/>
      <c r="CG2796" s="1060"/>
      <c r="CH2796" s="1060"/>
      <c r="CK2796" s="1645"/>
      <c r="CL2796" s="1645"/>
      <c r="CM2796" s="1645"/>
      <c r="CN2796"/>
      <c r="CO2796"/>
      <c r="CP2796"/>
      <c r="CQ2796"/>
      <c r="CR2796"/>
      <c r="CS2796" s="1060"/>
      <c r="CT2796" s="1060"/>
      <c r="CU2796" s="1060"/>
      <c r="CV2796" s="1060"/>
      <c r="CW2796" s="1060"/>
      <c r="CX2796" s="1060"/>
    </row>
    <row r="2797" spans="35:102" ht="15" customHeight="1" x14ac:dyDescent="0.3">
      <c r="AI2797" s="1774">
        <v>48201251503</v>
      </c>
      <c r="AJ2797" s="1993" t="s">
        <v>1830</v>
      </c>
      <c r="AK2797" s="1993">
        <v>105313</v>
      </c>
      <c r="AL2797" s="1994" t="s">
        <v>1729</v>
      </c>
      <c r="AM2797" s="1994">
        <v>2.4</v>
      </c>
      <c r="AN2797" s="1993" t="s">
        <v>192</v>
      </c>
      <c r="BX2797"/>
      <c r="BY2797"/>
      <c r="BZ2797"/>
      <c r="CA2797"/>
      <c r="CB2797"/>
      <c r="CD2797" s="1060"/>
      <c r="CE2797" s="1286"/>
      <c r="CF2797" s="1060"/>
      <c r="CG2797" s="1060"/>
      <c r="CH2797" s="1060"/>
      <c r="CK2797" s="1645"/>
      <c r="CL2797" s="1645"/>
      <c r="CM2797" s="1645"/>
      <c r="CN2797"/>
      <c r="CO2797"/>
      <c r="CP2797"/>
      <c r="CQ2797"/>
      <c r="CR2797"/>
      <c r="CS2797" s="1060"/>
      <c r="CT2797" s="1060"/>
      <c r="CU2797" s="1060"/>
      <c r="CV2797" s="1060"/>
      <c r="CW2797" s="1060"/>
      <c r="CX2797" s="1060"/>
    </row>
    <row r="2798" spans="35:102" ht="15" customHeight="1" x14ac:dyDescent="0.3">
      <c r="AI2798" s="1996">
        <v>48201251600</v>
      </c>
      <c r="AJ2798" s="1997" t="s">
        <v>1830</v>
      </c>
      <c r="AK2798" s="1997">
        <v>88654</v>
      </c>
      <c r="AL2798" s="1998" t="s">
        <v>1729</v>
      </c>
      <c r="AM2798" s="1998">
        <v>4.3</v>
      </c>
      <c r="AN2798" s="1997" t="s">
        <v>192</v>
      </c>
      <c r="BX2798"/>
      <c r="BY2798"/>
      <c r="BZ2798"/>
      <c r="CA2798"/>
      <c r="CB2798"/>
      <c r="CD2798" s="1060"/>
      <c r="CE2798" s="1286"/>
      <c r="CF2798" s="1060"/>
      <c r="CG2798" s="1060"/>
      <c r="CH2798" s="1060"/>
      <c r="CK2798" s="1645"/>
      <c r="CL2798" s="1645"/>
      <c r="CM2798" s="1645"/>
      <c r="CN2798"/>
      <c r="CO2798"/>
      <c r="CP2798"/>
      <c r="CQ2798"/>
      <c r="CR2798"/>
      <c r="CS2798" s="1060"/>
      <c r="CT2798" s="1060"/>
      <c r="CU2798" s="1060"/>
      <c r="CV2798" s="1060"/>
      <c r="CW2798" s="1060"/>
      <c r="CX2798" s="1060"/>
    </row>
    <row r="2799" spans="35:102" ht="15" customHeight="1" x14ac:dyDescent="0.3">
      <c r="AI2799" s="1774">
        <v>48201251700</v>
      </c>
      <c r="AJ2799" s="1993" t="s">
        <v>1830</v>
      </c>
      <c r="AK2799" s="1993">
        <v>55886</v>
      </c>
      <c r="AL2799" s="1994" t="s">
        <v>1728</v>
      </c>
      <c r="AM2799" s="1994">
        <v>10.1</v>
      </c>
      <c r="AN2799" s="1993" t="s">
        <v>192</v>
      </c>
      <c r="BX2799"/>
      <c r="BY2799"/>
      <c r="BZ2799"/>
      <c r="CA2799"/>
      <c r="CB2799"/>
      <c r="CD2799" s="1060"/>
      <c r="CE2799" s="1286"/>
      <c r="CF2799" s="1060"/>
      <c r="CG2799" s="1060"/>
      <c r="CH2799" s="1060"/>
      <c r="CK2799" s="1645"/>
      <c r="CL2799" s="1645"/>
      <c r="CM2799" s="1645"/>
      <c r="CN2799"/>
      <c r="CO2799"/>
      <c r="CP2799"/>
      <c r="CQ2799"/>
      <c r="CR2799"/>
      <c r="CS2799" s="1060"/>
      <c r="CT2799" s="1060"/>
      <c r="CU2799" s="1060"/>
      <c r="CV2799" s="1060"/>
      <c r="CW2799" s="1060"/>
      <c r="CX2799" s="1060"/>
    </row>
    <row r="2800" spans="35:102" ht="15" customHeight="1" x14ac:dyDescent="0.3">
      <c r="AI2800" s="1996">
        <v>48201251800</v>
      </c>
      <c r="AJ2800" s="1997" t="s">
        <v>1830</v>
      </c>
      <c r="AK2800" s="1997">
        <v>73958</v>
      </c>
      <c r="AL2800" s="1998" t="s">
        <v>1727</v>
      </c>
      <c r="AM2800" s="1998">
        <v>5.0999999999999996</v>
      </c>
      <c r="AN2800" s="1997" t="s">
        <v>192</v>
      </c>
      <c r="BX2800"/>
      <c r="BY2800"/>
      <c r="BZ2800"/>
      <c r="CA2800"/>
      <c r="CB2800"/>
      <c r="CD2800" s="1060"/>
      <c r="CE2800" s="1286"/>
      <c r="CF2800" s="1060"/>
      <c r="CG2800" s="1060"/>
      <c r="CH2800" s="1060"/>
      <c r="CK2800" s="1645"/>
      <c r="CL2800" s="1645"/>
      <c r="CM2800" s="1645"/>
      <c r="CN2800"/>
      <c r="CO2800"/>
      <c r="CP2800"/>
      <c r="CQ2800"/>
      <c r="CR2800"/>
      <c r="CS2800" s="1060"/>
      <c r="CT2800" s="1060"/>
      <c r="CU2800" s="1060"/>
      <c r="CV2800" s="1060"/>
      <c r="CW2800" s="1060"/>
      <c r="CX2800" s="1060"/>
    </row>
    <row r="2801" spans="35:102" ht="15" customHeight="1" x14ac:dyDescent="0.3">
      <c r="AI2801" s="1774">
        <v>48201251901</v>
      </c>
      <c r="AJ2801" s="1993" t="s">
        <v>1830</v>
      </c>
      <c r="AK2801" s="1993">
        <v>75574</v>
      </c>
      <c r="AL2801" s="1994" t="s">
        <v>1727</v>
      </c>
      <c r="AM2801" s="1994">
        <v>11.9</v>
      </c>
      <c r="AN2801" s="1993" t="s">
        <v>192</v>
      </c>
      <c r="BX2801"/>
      <c r="BY2801"/>
      <c r="BZ2801"/>
      <c r="CA2801"/>
      <c r="CB2801"/>
      <c r="CD2801" s="1060"/>
      <c r="CE2801" s="1286"/>
      <c r="CF2801" s="1060"/>
      <c r="CG2801" s="1060"/>
      <c r="CH2801" s="1060"/>
      <c r="CK2801" s="1645"/>
      <c r="CL2801" s="1645"/>
      <c r="CM2801" s="1645"/>
      <c r="CN2801"/>
      <c r="CO2801"/>
      <c r="CP2801"/>
      <c r="CQ2801"/>
      <c r="CR2801"/>
      <c r="CS2801" s="1060"/>
      <c r="CT2801" s="1060"/>
      <c r="CU2801" s="1060"/>
      <c r="CV2801" s="1060"/>
      <c r="CW2801" s="1060"/>
      <c r="CX2801" s="1060"/>
    </row>
    <row r="2802" spans="35:102" ht="15" customHeight="1" x14ac:dyDescent="0.3">
      <c r="AI2802" s="1996">
        <v>48201251902</v>
      </c>
      <c r="AJ2802" s="1997" t="s">
        <v>1830</v>
      </c>
      <c r="AK2802" s="1997">
        <v>74490</v>
      </c>
      <c r="AL2802" s="1998" t="s">
        <v>1727</v>
      </c>
      <c r="AM2802" s="1998">
        <v>7.2</v>
      </c>
      <c r="AN2802" s="1997" t="s">
        <v>192</v>
      </c>
      <c r="BX2802"/>
      <c r="BY2802"/>
      <c r="BZ2802"/>
      <c r="CA2802"/>
      <c r="CB2802"/>
      <c r="CD2802" s="1060"/>
      <c r="CE2802" s="1286"/>
      <c r="CF2802" s="1060"/>
      <c r="CG2802" s="1060"/>
      <c r="CH2802" s="1060"/>
      <c r="CK2802" s="1645"/>
      <c r="CL2802" s="1645"/>
      <c r="CM2802" s="1645"/>
      <c r="CN2802"/>
      <c r="CO2802"/>
      <c r="CP2802"/>
      <c r="CQ2802"/>
      <c r="CR2802"/>
      <c r="CS2802" s="1060"/>
      <c r="CT2802" s="1060"/>
      <c r="CU2802" s="1060"/>
      <c r="CV2802" s="1060"/>
      <c r="CW2802" s="1060"/>
      <c r="CX2802" s="1060"/>
    </row>
    <row r="2803" spans="35:102" ht="15" customHeight="1" x14ac:dyDescent="0.3">
      <c r="AI2803" s="1774">
        <v>48201252000</v>
      </c>
      <c r="AJ2803" s="1993" t="s">
        <v>1830</v>
      </c>
      <c r="AK2803" s="1993">
        <v>122828</v>
      </c>
      <c r="AL2803" s="1994" t="s">
        <v>1729</v>
      </c>
      <c r="AM2803" s="1994">
        <v>5</v>
      </c>
      <c r="AN2803" s="1993" t="s">
        <v>192</v>
      </c>
      <c r="BX2803"/>
      <c r="BY2803"/>
      <c r="BZ2803"/>
      <c r="CA2803"/>
      <c r="CB2803"/>
      <c r="CD2803" s="1060"/>
      <c r="CE2803" s="1286"/>
      <c r="CF2803" s="1060"/>
      <c r="CG2803" s="1060"/>
      <c r="CH2803" s="1060"/>
      <c r="CK2803" s="1645"/>
      <c r="CL2803" s="1645"/>
      <c r="CM2803" s="1645"/>
      <c r="CN2803"/>
      <c r="CO2803"/>
      <c r="CP2803"/>
      <c r="CQ2803"/>
      <c r="CR2803"/>
      <c r="CS2803" s="1060"/>
      <c r="CT2803" s="1060"/>
      <c r="CU2803" s="1060"/>
      <c r="CV2803" s="1060"/>
      <c r="CW2803" s="1060"/>
      <c r="CX2803" s="1060"/>
    </row>
    <row r="2804" spans="35:102" ht="15" customHeight="1" x14ac:dyDescent="0.3">
      <c r="AI2804" s="1996">
        <v>48201252100</v>
      </c>
      <c r="AJ2804" s="1997" t="s">
        <v>1830</v>
      </c>
      <c r="AK2804" s="1997">
        <v>70625</v>
      </c>
      <c r="AL2804" s="1998" t="s">
        <v>1727</v>
      </c>
      <c r="AM2804" s="1998">
        <v>6.3</v>
      </c>
      <c r="AN2804" s="1997" t="s">
        <v>192</v>
      </c>
      <c r="BX2804"/>
      <c r="BY2804"/>
      <c r="BZ2804"/>
      <c r="CA2804"/>
      <c r="CB2804"/>
      <c r="CD2804" s="1060"/>
      <c r="CE2804" s="1286"/>
      <c r="CF2804" s="1060"/>
      <c r="CG2804" s="1060"/>
      <c r="CH2804" s="1060"/>
      <c r="CK2804" s="1645"/>
      <c r="CL2804" s="1645"/>
      <c r="CM2804" s="1645"/>
      <c r="CN2804"/>
      <c r="CO2804"/>
      <c r="CP2804"/>
      <c r="CQ2804"/>
      <c r="CR2804"/>
      <c r="CS2804" s="1060"/>
      <c r="CT2804" s="1060"/>
      <c r="CU2804" s="1060"/>
      <c r="CV2804" s="1060"/>
      <c r="CW2804" s="1060"/>
      <c r="CX2804" s="1060"/>
    </row>
    <row r="2805" spans="35:102" ht="15" customHeight="1" x14ac:dyDescent="0.3">
      <c r="AI2805" s="1774">
        <v>48201252200</v>
      </c>
      <c r="AJ2805" s="1993" t="s">
        <v>1830</v>
      </c>
      <c r="AK2805" s="1993">
        <v>52355</v>
      </c>
      <c r="AL2805" s="1994" t="s">
        <v>1728</v>
      </c>
      <c r="AM2805" s="1994">
        <v>5</v>
      </c>
      <c r="AN2805" s="1993" t="s">
        <v>192</v>
      </c>
      <c r="BX2805"/>
      <c r="BY2805"/>
      <c r="BZ2805"/>
      <c r="CA2805"/>
      <c r="CB2805"/>
      <c r="CD2805" s="1060"/>
      <c r="CE2805" s="1286"/>
      <c r="CF2805" s="1060"/>
      <c r="CG2805" s="1060"/>
      <c r="CH2805" s="1060"/>
      <c r="CK2805" s="1645"/>
      <c r="CL2805" s="1645"/>
      <c r="CM2805" s="1645"/>
      <c r="CN2805"/>
      <c r="CO2805"/>
      <c r="CP2805"/>
      <c r="CQ2805"/>
      <c r="CR2805"/>
      <c r="CS2805" s="1060"/>
      <c r="CT2805" s="1060"/>
      <c r="CU2805" s="1060"/>
      <c r="CV2805" s="1060"/>
      <c r="CW2805" s="1060"/>
      <c r="CX2805" s="1060"/>
    </row>
    <row r="2806" spans="35:102" ht="15" customHeight="1" x14ac:dyDescent="0.3">
      <c r="AI2806" s="1996">
        <v>48201252301</v>
      </c>
      <c r="AJ2806" s="1997" t="s">
        <v>1830</v>
      </c>
      <c r="AK2806" s="1997">
        <v>60537</v>
      </c>
      <c r="AL2806" s="1998" t="s">
        <v>1727</v>
      </c>
      <c r="AM2806" s="1998">
        <v>9.1999999999999993</v>
      </c>
      <c r="AN2806" s="1997" t="s">
        <v>192</v>
      </c>
      <c r="BX2806"/>
      <c r="BY2806"/>
      <c r="BZ2806"/>
      <c r="CA2806"/>
      <c r="CB2806"/>
      <c r="CD2806" s="1060"/>
      <c r="CE2806" s="1286"/>
      <c r="CF2806" s="1060"/>
      <c r="CG2806" s="1060"/>
      <c r="CH2806" s="1060"/>
      <c r="CK2806" s="1645"/>
      <c r="CL2806" s="1645"/>
      <c r="CM2806" s="1645"/>
      <c r="CN2806"/>
      <c r="CO2806"/>
      <c r="CP2806"/>
      <c r="CQ2806"/>
      <c r="CR2806"/>
      <c r="CS2806" s="1060"/>
      <c r="CT2806" s="1060"/>
      <c r="CU2806" s="1060"/>
      <c r="CV2806" s="1060"/>
      <c r="CW2806" s="1060"/>
      <c r="CX2806" s="1060"/>
    </row>
    <row r="2807" spans="35:102" ht="15" customHeight="1" x14ac:dyDescent="0.3">
      <c r="AI2807" s="1774">
        <v>48201252302</v>
      </c>
      <c r="AJ2807" s="1993" t="s">
        <v>1830</v>
      </c>
      <c r="AK2807" s="1993">
        <v>76847</v>
      </c>
      <c r="AL2807" s="1994" t="s">
        <v>1727</v>
      </c>
      <c r="AM2807" s="1994">
        <v>11.7</v>
      </c>
      <c r="AN2807" s="1993" t="s">
        <v>192</v>
      </c>
      <c r="BX2807"/>
      <c r="BY2807"/>
      <c r="BZ2807"/>
      <c r="CA2807"/>
      <c r="CB2807"/>
      <c r="CD2807" s="1060"/>
      <c r="CE2807" s="1286"/>
      <c r="CF2807" s="1060"/>
      <c r="CG2807" s="1060"/>
      <c r="CH2807" s="1060"/>
      <c r="CK2807" s="1645"/>
      <c r="CL2807" s="1645"/>
      <c r="CM2807" s="1645"/>
      <c r="CN2807"/>
      <c r="CO2807"/>
      <c r="CP2807"/>
      <c r="CQ2807"/>
      <c r="CR2807"/>
      <c r="CS2807" s="1060"/>
      <c r="CT2807" s="1060"/>
      <c r="CU2807" s="1060"/>
      <c r="CV2807" s="1060"/>
      <c r="CW2807" s="1060"/>
      <c r="CX2807" s="1060"/>
    </row>
    <row r="2808" spans="35:102" ht="15" customHeight="1" x14ac:dyDescent="0.3">
      <c r="AI2808" s="1996">
        <v>48201252400</v>
      </c>
      <c r="AJ2808" s="1997" t="s">
        <v>1830</v>
      </c>
      <c r="AK2808" s="1997">
        <v>45957</v>
      </c>
      <c r="AL2808" s="1998" t="s">
        <v>1728</v>
      </c>
      <c r="AM2808" s="1998">
        <v>25.3</v>
      </c>
      <c r="AN2808" s="1997" t="s">
        <v>193</v>
      </c>
      <c r="BX2808"/>
      <c r="BY2808"/>
      <c r="BZ2808"/>
      <c r="CA2808"/>
      <c r="CB2808"/>
      <c r="CD2808" s="1060"/>
      <c r="CE2808" s="1286"/>
      <c r="CF2808" s="1060"/>
      <c r="CG2808" s="1060"/>
      <c r="CH2808" s="1060"/>
      <c r="CK2808" s="1645"/>
      <c r="CL2808" s="1645"/>
      <c r="CM2808" s="1645"/>
      <c r="CN2808"/>
      <c r="CO2808"/>
      <c r="CP2808"/>
      <c r="CQ2808"/>
      <c r="CR2808"/>
      <c r="CS2808" s="1060"/>
      <c r="CT2808" s="1060"/>
      <c r="CU2808" s="1060"/>
      <c r="CV2808" s="1060"/>
      <c r="CW2808" s="1060"/>
      <c r="CX2808" s="1060"/>
    </row>
    <row r="2809" spans="35:102" ht="15" customHeight="1" x14ac:dyDescent="0.3">
      <c r="AI2809" s="1774">
        <v>48201252500</v>
      </c>
      <c r="AJ2809" s="1993" t="s">
        <v>1830</v>
      </c>
      <c r="AK2809" s="1993">
        <v>43261</v>
      </c>
      <c r="AL2809" s="1994" t="s">
        <v>1728</v>
      </c>
      <c r="AM2809" s="1994">
        <v>31.8</v>
      </c>
      <c r="AN2809" s="1993" t="s">
        <v>193</v>
      </c>
      <c r="BX2809"/>
      <c r="BY2809"/>
      <c r="BZ2809"/>
      <c r="CA2809"/>
      <c r="CB2809"/>
      <c r="CD2809" s="1060"/>
      <c r="CE2809" s="1286"/>
      <c r="CF2809" s="1060"/>
      <c r="CG2809" s="1060"/>
      <c r="CH2809" s="1060"/>
      <c r="CK2809" s="1645"/>
      <c r="CL2809" s="1645"/>
      <c r="CM2809" s="1645"/>
      <c r="CN2809"/>
      <c r="CO2809"/>
      <c r="CP2809"/>
      <c r="CQ2809"/>
      <c r="CR2809"/>
      <c r="CS2809" s="1060"/>
      <c r="CT2809" s="1060"/>
      <c r="CU2809" s="1060"/>
      <c r="CV2809" s="1060"/>
      <c r="CW2809" s="1060"/>
      <c r="CX2809" s="1060"/>
    </row>
    <row r="2810" spans="35:102" ht="15" customHeight="1" x14ac:dyDescent="0.3">
      <c r="AI2810" s="1996">
        <v>48201252600</v>
      </c>
      <c r="AJ2810" s="1997" t="s">
        <v>1830</v>
      </c>
      <c r="AK2810" s="1997">
        <v>48352</v>
      </c>
      <c r="AL2810" s="1998" t="s">
        <v>1728</v>
      </c>
      <c r="AM2810" s="1998">
        <v>21.8</v>
      </c>
      <c r="AN2810" s="1997" t="s">
        <v>193</v>
      </c>
      <c r="BX2810"/>
      <c r="BY2810"/>
      <c r="BZ2810"/>
      <c r="CA2810"/>
      <c r="CB2810"/>
      <c r="CD2810" s="1060"/>
      <c r="CE2810" s="1286"/>
      <c r="CF2810" s="1060"/>
      <c r="CG2810" s="1060"/>
      <c r="CH2810" s="1060"/>
      <c r="CK2810" s="1645"/>
      <c r="CL2810" s="1645"/>
      <c r="CM2810" s="1645"/>
      <c r="CN2810"/>
      <c r="CO2810"/>
      <c r="CP2810"/>
      <c r="CQ2810"/>
      <c r="CR2810"/>
      <c r="CS2810" s="1060"/>
      <c r="CT2810" s="1060"/>
      <c r="CU2810" s="1060"/>
      <c r="CV2810" s="1060"/>
      <c r="CW2810" s="1060"/>
      <c r="CX2810" s="1060"/>
    </row>
    <row r="2811" spans="35:102" ht="15" customHeight="1" x14ac:dyDescent="0.3">
      <c r="AI2811" s="1774">
        <v>48201252700</v>
      </c>
      <c r="AJ2811" s="1993" t="s">
        <v>1830</v>
      </c>
      <c r="AK2811" s="1993">
        <v>41133</v>
      </c>
      <c r="AL2811" s="1994" t="s">
        <v>1728</v>
      </c>
      <c r="AM2811" s="1994">
        <v>17.7</v>
      </c>
      <c r="AN2811" s="1993" t="s">
        <v>192</v>
      </c>
      <c r="BX2811"/>
      <c r="BY2811"/>
      <c r="BZ2811"/>
      <c r="CA2811"/>
      <c r="CB2811"/>
      <c r="CD2811" s="1060"/>
      <c r="CE2811" s="1286"/>
      <c r="CF2811" s="1060"/>
      <c r="CG2811" s="1060"/>
      <c r="CH2811" s="1060"/>
      <c r="CK2811" s="1645"/>
      <c r="CL2811" s="1645"/>
      <c r="CM2811" s="1645"/>
      <c r="CN2811"/>
      <c r="CO2811"/>
      <c r="CP2811"/>
      <c r="CQ2811"/>
      <c r="CR2811"/>
      <c r="CS2811" s="1060"/>
      <c r="CT2811" s="1060"/>
      <c r="CU2811" s="1060"/>
      <c r="CV2811" s="1060"/>
      <c r="CW2811" s="1060"/>
      <c r="CX2811" s="1060"/>
    </row>
    <row r="2812" spans="35:102" ht="15" customHeight="1" x14ac:dyDescent="0.3">
      <c r="AI2812" s="1996">
        <v>48201252800</v>
      </c>
      <c r="AJ2812" s="1997" t="s">
        <v>1830</v>
      </c>
      <c r="AK2812" s="1997">
        <v>50721</v>
      </c>
      <c r="AL2812" s="1998" t="s">
        <v>1728</v>
      </c>
      <c r="AM2812" s="1998">
        <v>24.5</v>
      </c>
      <c r="AN2812" s="1997" t="s">
        <v>193</v>
      </c>
      <c r="BX2812"/>
      <c r="BY2812"/>
      <c r="BZ2812"/>
      <c r="CA2812"/>
      <c r="CB2812"/>
      <c r="CD2812" s="1060"/>
      <c r="CE2812" s="1286"/>
      <c r="CF2812" s="1060"/>
      <c r="CG2812" s="1060"/>
      <c r="CH2812" s="1060"/>
      <c r="CK2812" s="1645"/>
      <c r="CL2812" s="1645"/>
      <c r="CM2812" s="1645"/>
      <c r="CN2812"/>
      <c r="CO2812"/>
      <c r="CP2812"/>
      <c r="CQ2812"/>
      <c r="CR2812"/>
      <c r="CS2812" s="1060"/>
      <c r="CT2812" s="1060"/>
      <c r="CU2812" s="1060"/>
      <c r="CV2812" s="1060"/>
      <c r="CW2812" s="1060"/>
      <c r="CX2812" s="1060"/>
    </row>
    <row r="2813" spans="35:102" ht="15" customHeight="1" x14ac:dyDescent="0.3">
      <c r="AI2813" s="1774">
        <v>48201252900</v>
      </c>
      <c r="AJ2813" s="1993" t="s">
        <v>1830</v>
      </c>
      <c r="AK2813" s="1993">
        <v>59344</v>
      </c>
      <c r="AL2813" s="1994" t="s">
        <v>1727</v>
      </c>
      <c r="AM2813" s="1994">
        <v>12.7</v>
      </c>
      <c r="AN2813" s="1993" t="s">
        <v>192</v>
      </c>
      <c r="BX2813"/>
      <c r="BY2813"/>
      <c r="BZ2813"/>
      <c r="CA2813"/>
      <c r="CB2813"/>
      <c r="CD2813" s="1060"/>
      <c r="CE2813" s="1286"/>
      <c r="CF2813" s="1060"/>
      <c r="CG2813" s="1060"/>
      <c r="CH2813" s="1060"/>
      <c r="CK2813" s="1645"/>
      <c r="CL2813" s="1645"/>
      <c r="CM2813" s="1645"/>
      <c r="CN2813"/>
      <c r="CO2813"/>
      <c r="CP2813"/>
      <c r="CQ2813"/>
      <c r="CR2813"/>
      <c r="CS2813" s="1060"/>
      <c r="CT2813" s="1060"/>
      <c r="CU2813" s="1060"/>
      <c r="CV2813" s="1060"/>
      <c r="CW2813" s="1060"/>
      <c r="CX2813" s="1060"/>
    </row>
    <row r="2814" spans="35:102" ht="15" customHeight="1" x14ac:dyDescent="0.3">
      <c r="AI2814" s="1996">
        <v>48201253000</v>
      </c>
      <c r="AJ2814" s="1997" t="s">
        <v>1830</v>
      </c>
      <c r="AK2814" s="1997">
        <v>53393</v>
      </c>
      <c r="AL2814" s="1998" t="s">
        <v>1728</v>
      </c>
      <c r="AM2814" s="1998">
        <v>15.8</v>
      </c>
      <c r="AN2814" s="1997" t="s">
        <v>192</v>
      </c>
      <c r="BX2814"/>
      <c r="BY2814"/>
      <c r="BZ2814"/>
      <c r="CA2814"/>
      <c r="CB2814"/>
      <c r="CD2814" s="1060"/>
      <c r="CE2814" s="1286"/>
      <c r="CF2814" s="1060"/>
      <c r="CG2814" s="1060"/>
      <c r="CH2814" s="1060"/>
      <c r="CK2814" s="1645"/>
      <c r="CL2814" s="1645"/>
      <c r="CM2814" s="1645"/>
      <c r="CN2814"/>
      <c r="CO2814"/>
      <c r="CP2814"/>
      <c r="CQ2814"/>
      <c r="CR2814"/>
      <c r="CS2814" s="1060"/>
      <c r="CT2814" s="1060"/>
      <c r="CU2814" s="1060"/>
      <c r="CV2814" s="1060"/>
      <c r="CW2814" s="1060"/>
      <c r="CX2814" s="1060"/>
    </row>
    <row r="2815" spans="35:102" ht="15" customHeight="1" x14ac:dyDescent="0.3">
      <c r="AI2815" s="1774">
        <v>48201253100</v>
      </c>
      <c r="AJ2815" s="1993" t="s">
        <v>1830</v>
      </c>
      <c r="AK2815" s="1993">
        <v>100281</v>
      </c>
      <c r="AL2815" s="1994" t="s">
        <v>1729</v>
      </c>
      <c r="AM2815" s="1994">
        <v>4.3</v>
      </c>
      <c r="AN2815" s="1993" t="s">
        <v>192</v>
      </c>
      <c r="BX2815"/>
      <c r="BY2815"/>
      <c r="BZ2815"/>
      <c r="CA2815"/>
      <c r="CB2815"/>
      <c r="CD2815" s="1060"/>
      <c r="CE2815" s="1286"/>
      <c r="CF2815" s="1060"/>
      <c r="CG2815" s="1060"/>
      <c r="CH2815" s="1060"/>
      <c r="CK2815" s="1645"/>
      <c r="CL2815" s="1645"/>
      <c r="CM2815" s="1645"/>
      <c r="CN2815"/>
      <c r="CO2815"/>
      <c r="CP2815"/>
      <c r="CQ2815"/>
      <c r="CR2815"/>
      <c r="CS2815" s="1060"/>
      <c r="CT2815" s="1060"/>
      <c r="CU2815" s="1060"/>
      <c r="CV2815" s="1060"/>
      <c r="CW2815" s="1060"/>
      <c r="CX2815" s="1060"/>
    </row>
    <row r="2816" spans="35:102" ht="15" customHeight="1" x14ac:dyDescent="0.3">
      <c r="AI2816" s="1996">
        <v>48201253200</v>
      </c>
      <c r="AJ2816" s="1997" t="s">
        <v>1830</v>
      </c>
      <c r="AK2816" s="1997">
        <v>71206</v>
      </c>
      <c r="AL2816" s="1998" t="s">
        <v>1727</v>
      </c>
      <c r="AM2816" s="1998">
        <v>18.399999999999999</v>
      </c>
      <c r="AN2816" s="1997" t="s">
        <v>192</v>
      </c>
      <c r="BX2816"/>
      <c r="BY2816"/>
      <c r="BZ2816"/>
      <c r="CA2816"/>
      <c r="CB2816"/>
      <c r="CD2816" s="1060"/>
      <c r="CE2816" s="1286"/>
      <c r="CF2816" s="1060"/>
      <c r="CG2816" s="1060"/>
      <c r="CH2816" s="1060"/>
      <c r="CK2816" s="1645"/>
      <c r="CL2816" s="1645"/>
      <c r="CM2816" s="1645"/>
      <c r="CN2816"/>
      <c r="CO2816"/>
      <c r="CP2816"/>
      <c r="CQ2816"/>
      <c r="CR2816"/>
      <c r="CS2816" s="1060"/>
      <c r="CT2816" s="1060"/>
      <c r="CU2816" s="1060"/>
      <c r="CV2816" s="1060"/>
      <c r="CW2816" s="1060"/>
      <c r="CX2816" s="1060"/>
    </row>
    <row r="2817" spans="35:102" ht="15" customHeight="1" x14ac:dyDescent="0.3">
      <c r="AI2817" s="1774">
        <v>48201253300</v>
      </c>
      <c r="AJ2817" s="1993" t="s">
        <v>1830</v>
      </c>
      <c r="AK2817" s="1993">
        <v>82854</v>
      </c>
      <c r="AL2817" s="1994" t="s">
        <v>1729</v>
      </c>
      <c r="AM2817" s="1994">
        <v>5.0999999999999996</v>
      </c>
      <c r="AN2817" s="1993" t="s">
        <v>192</v>
      </c>
      <c r="BX2817"/>
      <c r="BY2817"/>
      <c r="BZ2817"/>
      <c r="CA2817"/>
      <c r="CB2817"/>
      <c r="CD2817" s="1060"/>
      <c r="CE2817" s="1286"/>
      <c r="CF2817" s="1060"/>
      <c r="CG2817" s="1060"/>
      <c r="CH2817" s="1060"/>
      <c r="CK2817" s="1645"/>
      <c r="CL2817" s="1645"/>
      <c r="CM2817" s="1645"/>
      <c r="CN2817"/>
      <c r="CO2817"/>
      <c r="CP2817"/>
      <c r="CQ2817"/>
      <c r="CR2817"/>
      <c r="CS2817" s="1060"/>
      <c r="CT2817" s="1060"/>
      <c r="CU2817" s="1060"/>
      <c r="CV2817" s="1060"/>
      <c r="CW2817" s="1060"/>
      <c r="CX2817" s="1060"/>
    </row>
    <row r="2818" spans="35:102" ht="15" customHeight="1" x14ac:dyDescent="0.3">
      <c r="AI2818" s="1996">
        <v>48201253400</v>
      </c>
      <c r="AJ2818" s="1997" t="s">
        <v>1830</v>
      </c>
      <c r="AK2818" s="1997">
        <v>36184</v>
      </c>
      <c r="AL2818" s="1998" t="s">
        <v>1730</v>
      </c>
      <c r="AM2818" s="1998">
        <v>9.8000000000000007</v>
      </c>
      <c r="AN2818" s="1997" t="s">
        <v>192</v>
      </c>
      <c r="BX2818"/>
      <c r="BY2818"/>
      <c r="BZ2818"/>
      <c r="CA2818"/>
      <c r="CB2818"/>
      <c r="CD2818" s="1060"/>
      <c r="CE2818" s="1286"/>
      <c r="CF2818" s="1060"/>
      <c r="CG2818" s="1060"/>
      <c r="CH2818" s="1060"/>
      <c r="CK2818" s="1645"/>
      <c r="CL2818" s="1645"/>
      <c r="CM2818" s="1645"/>
      <c r="CN2818"/>
      <c r="CO2818"/>
      <c r="CP2818"/>
      <c r="CQ2818"/>
      <c r="CR2818"/>
      <c r="CS2818" s="1060"/>
      <c r="CT2818" s="1060"/>
      <c r="CU2818" s="1060"/>
      <c r="CV2818" s="1060"/>
      <c r="CW2818" s="1060"/>
      <c r="CX2818" s="1060"/>
    </row>
    <row r="2819" spans="35:102" ht="15" customHeight="1" x14ac:dyDescent="0.3">
      <c r="AI2819" s="1774">
        <v>48201253500</v>
      </c>
      <c r="AJ2819" s="1993" t="s">
        <v>1830</v>
      </c>
      <c r="AK2819" s="1993">
        <v>42401</v>
      </c>
      <c r="AL2819" s="1994" t="s">
        <v>1728</v>
      </c>
      <c r="AM2819" s="1994">
        <v>28.1</v>
      </c>
      <c r="AN2819" s="1993" t="s">
        <v>193</v>
      </c>
      <c r="BX2819"/>
      <c r="BY2819"/>
      <c r="BZ2819"/>
      <c r="CA2819"/>
      <c r="CB2819"/>
      <c r="CD2819" s="1060"/>
      <c r="CE2819" s="1286"/>
      <c r="CF2819" s="1060"/>
      <c r="CG2819" s="1060"/>
      <c r="CH2819" s="1060"/>
      <c r="CK2819" s="1645"/>
      <c r="CL2819" s="1645"/>
      <c r="CM2819" s="1645"/>
      <c r="CN2819"/>
      <c r="CO2819"/>
      <c r="CP2819"/>
      <c r="CQ2819"/>
      <c r="CR2819"/>
      <c r="CS2819" s="1060"/>
      <c r="CT2819" s="1060"/>
      <c r="CU2819" s="1060"/>
      <c r="CV2819" s="1060"/>
      <c r="CW2819" s="1060"/>
      <c r="CX2819" s="1060"/>
    </row>
    <row r="2820" spans="35:102" ht="15" customHeight="1" x14ac:dyDescent="0.3">
      <c r="AI2820" s="1996">
        <v>48201253600</v>
      </c>
      <c r="AJ2820" s="1997" t="s">
        <v>1830</v>
      </c>
      <c r="AK2820" s="1997">
        <v>48293</v>
      </c>
      <c r="AL2820" s="1998" t="s">
        <v>1728</v>
      </c>
      <c r="AM2820" s="1998">
        <v>22.8</v>
      </c>
      <c r="AN2820" s="1997" t="s">
        <v>193</v>
      </c>
      <c r="BX2820"/>
      <c r="BY2820"/>
      <c r="BZ2820"/>
      <c r="CA2820"/>
      <c r="CB2820"/>
      <c r="CD2820" s="1060"/>
      <c r="CE2820" s="1286"/>
      <c r="CF2820" s="1060"/>
      <c r="CG2820" s="1060"/>
      <c r="CH2820" s="1060"/>
      <c r="CK2820" s="1645"/>
      <c r="CL2820" s="1645"/>
      <c r="CM2820" s="1645"/>
      <c r="CN2820"/>
      <c r="CO2820"/>
      <c r="CP2820"/>
      <c r="CQ2820"/>
      <c r="CR2820"/>
      <c r="CS2820" s="1060"/>
      <c r="CT2820" s="1060"/>
      <c r="CU2820" s="1060"/>
      <c r="CV2820" s="1060"/>
      <c r="CW2820" s="1060"/>
      <c r="CX2820" s="1060"/>
    </row>
    <row r="2821" spans="35:102" ht="15" customHeight="1" x14ac:dyDescent="0.3">
      <c r="AI2821" s="1774">
        <v>48201253700</v>
      </c>
      <c r="AJ2821" s="1993" t="s">
        <v>1830</v>
      </c>
      <c r="AK2821" s="1993">
        <v>55674</v>
      </c>
      <c r="AL2821" s="1994" t="s">
        <v>1728</v>
      </c>
      <c r="AM2821" s="1994">
        <v>10.4</v>
      </c>
      <c r="AN2821" s="1993" t="s">
        <v>192</v>
      </c>
      <c r="BX2821"/>
      <c r="BY2821"/>
      <c r="BZ2821"/>
      <c r="CA2821"/>
      <c r="CB2821"/>
      <c r="CD2821" s="1060"/>
      <c r="CE2821" s="1286"/>
      <c r="CF2821" s="1060"/>
      <c r="CG2821" s="1060"/>
      <c r="CH2821" s="1060"/>
      <c r="CK2821" s="1645"/>
      <c r="CL2821" s="1645"/>
      <c r="CM2821" s="1645"/>
      <c r="CN2821"/>
      <c r="CO2821"/>
      <c r="CP2821"/>
      <c r="CQ2821"/>
      <c r="CR2821"/>
      <c r="CS2821" s="1060"/>
      <c r="CT2821" s="1060"/>
      <c r="CU2821" s="1060"/>
      <c r="CV2821" s="1060"/>
      <c r="CW2821" s="1060"/>
      <c r="CX2821" s="1060"/>
    </row>
    <row r="2822" spans="35:102" ht="15" customHeight="1" x14ac:dyDescent="0.3">
      <c r="AI2822" s="1996">
        <v>48201253800</v>
      </c>
      <c r="AJ2822" s="1997" t="s">
        <v>1830</v>
      </c>
      <c r="AK2822" s="1997">
        <v>57991</v>
      </c>
      <c r="AL2822" s="1998" t="s">
        <v>1727</v>
      </c>
      <c r="AM2822" s="1998">
        <v>17.399999999999999</v>
      </c>
      <c r="AN2822" s="1997" t="s">
        <v>192</v>
      </c>
      <c r="BX2822"/>
      <c r="BY2822"/>
      <c r="BZ2822"/>
      <c r="CA2822"/>
      <c r="CB2822"/>
      <c r="CD2822" s="1060"/>
      <c r="CE2822" s="1286"/>
      <c r="CF2822" s="1060"/>
      <c r="CG2822" s="1060"/>
      <c r="CH2822" s="1060"/>
      <c r="CK2822" s="1645"/>
      <c r="CL2822" s="1645"/>
      <c r="CM2822" s="1645"/>
      <c r="CN2822"/>
      <c r="CO2822"/>
      <c r="CP2822"/>
      <c r="CQ2822"/>
      <c r="CR2822"/>
      <c r="CS2822" s="1060"/>
      <c r="CT2822" s="1060"/>
      <c r="CU2822" s="1060"/>
      <c r="CV2822" s="1060"/>
      <c r="CW2822" s="1060"/>
      <c r="CX2822" s="1060"/>
    </row>
    <row r="2823" spans="35:102" ht="15" customHeight="1" x14ac:dyDescent="0.3">
      <c r="AI2823" s="1774">
        <v>48201253900</v>
      </c>
      <c r="AJ2823" s="1993" t="s">
        <v>1830</v>
      </c>
      <c r="AK2823" s="1993">
        <v>44028</v>
      </c>
      <c r="AL2823" s="1994" t="s">
        <v>1728</v>
      </c>
      <c r="AM2823" s="1994">
        <v>21.2</v>
      </c>
      <c r="AN2823" s="1993" t="s">
        <v>193</v>
      </c>
      <c r="BX2823"/>
      <c r="BY2823"/>
      <c r="BZ2823"/>
      <c r="CA2823"/>
      <c r="CB2823"/>
      <c r="CD2823" s="1060"/>
      <c r="CE2823" s="1286"/>
      <c r="CF2823" s="1060"/>
      <c r="CG2823" s="1060"/>
      <c r="CH2823" s="1060"/>
      <c r="CK2823" s="1645"/>
      <c r="CL2823" s="1645"/>
      <c r="CM2823" s="1645"/>
      <c r="CN2823"/>
      <c r="CO2823"/>
      <c r="CP2823"/>
      <c r="CQ2823"/>
      <c r="CR2823"/>
      <c r="CS2823" s="1060"/>
      <c r="CT2823" s="1060"/>
      <c r="CU2823" s="1060"/>
      <c r="CV2823" s="1060"/>
      <c r="CW2823" s="1060"/>
      <c r="CX2823" s="1060"/>
    </row>
    <row r="2824" spans="35:102" ht="15" customHeight="1" x14ac:dyDescent="0.3">
      <c r="AI2824" s="1996">
        <v>48201254000</v>
      </c>
      <c r="AJ2824" s="1997" t="s">
        <v>1830</v>
      </c>
      <c r="AK2824" s="1997">
        <v>40833</v>
      </c>
      <c r="AL2824" s="1998" t="s">
        <v>1728</v>
      </c>
      <c r="AM2824" s="1998">
        <v>12.5</v>
      </c>
      <c r="AN2824" s="1997" t="s">
        <v>192</v>
      </c>
      <c r="BX2824"/>
      <c r="BY2824"/>
      <c r="BZ2824"/>
      <c r="CA2824"/>
      <c r="CB2824"/>
      <c r="CD2824" s="1060"/>
      <c r="CE2824" s="1286"/>
      <c r="CF2824" s="1060"/>
      <c r="CG2824" s="1060"/>
      <c r="CH2824" s="1060"/>
      <c r="CK2824" s="1645"/>
      <c r="CL2824" s="1645"/>
      <c r="CM2824" s="1645"/>
      <c r="CN2824"/>
      <c r="CO2824"/>
      <c r="CP2824"/>
      <c r="CQ2824"/>
      <c r="CR2824"/>
      <c r="CS2824" s="1060"/>
      <c r="CT2824" s="1060"/>
      <c r="CU2824" s="1060"/>
      <c r="CV2824" s="1060"/>
      <c r="CW2824" s="1060"/>
      <c r="CX2824" s="1060"/>
    </row>
    <row r="2825" spans="35:102" ht="15" customHeight="1" x14ac:dyDescent="0.3">
      <c r="AI2825" s="1774">
        <v>48201254100</v>
      </c>
      <c r="AJ2825" s="1993" t="s">
        <v>1830</v>
      </c>
      <c r="AK2825" s="1993">
        <v>40000</v>
      </c>
      <c r="AL2825" s="1994" t="s">
        <v>1730</v>
      </c>
      <c r="AM2825" s="1994">
        <v>18.100000000000001</v>
      </c>
      <c r="AN2825" s="1993" t="s">
        <v>192</v>
      </c>
      <c r="BX2825"/>
      <c r="BY2825"/>
      <c r="BZ2825"/>
      <c r="CA2825"/>
      <c r="CB2825"/>
      <c r="CD2825" s="1060"/>
      <c r="CE2825" s="1286"/>
      <c r="CF2825" s="1060"/>
      <c r="CG2825" s="1060"/>
      <c r="CH2825" s="1060"/>
      <c r="CK2825" s="1645"/>
      <c r="CL2825" s="1645"/>
      <c r="CM2825" s="1645"/>
      <c r="CN2825"/>
      <c r="CO2825"/>
      <c r="CP2825"/>
      <c r="CQ2825"/>
      <c r="CR2825"/>
      <c r="CS2825" s="1060"/>
      <c r="CT2825" s="1060"/>
      <c r="CU2825" s="1060"/>
      <c r="CV2825" s="1060"/>
      <c r="CW2825" s="1060"/>
      <c r="CX2825" s="1060"/>
    </row>
    <row r="2826" spans="35:102" ht="15" customHeight="1" x14ac:dyDescent="0.3">
      <c r="AI2826" s="1996">
        <v>48201254200</v>
      </c>
      <c r="AJ2826" s="1997" t="s">
        <v>1830</v>
      </c>
      <c r="AK2826" s="1997">
        <v>47250</v>
      </c>
      <c r="AL2826" s="1998" t="s">
        <v>1728</v>
      </c>
      <c r="AM2826" s="1998">
        <v>24.5</v>
      </c>
      <c r="AN2826" s="1997" t="s">
        <v>193</v>
      </c>
      <c r="BX2826"/>
      <c r="BY2826"/>
      <c r="BZ2826"/>
      <c r="CA2826"/>
      <c r="CB2826"/>
      <c r="CD2826" s="1060"/>
      <c r="CE2826" s="1286"/>
      <c r="CF2826" s="1060"/>
      <c r="CG2826" s="1060"/>
      <c r="CH2826" s="1060"/>
      <c r="CK2826" s="1645"/>
      <c r="CL2826" s="1645"/>
      <c r="CM2826" s="1645"/>
      <c r="CN2826"/>
      <c r="CO2826"/>
      <c r="CP2826"/>
      <c r="CQ2826"/>
      <c r="CR2826"/>
      <c r="CS2826" s="1060"/>
      <c r="CT2826" s="1060"/>
      <c r="CU2826" s="1060"/>
      <c r="CV2826" s="1060"/>
      <c r="CW2826" s="1060"/>
      <c r="CX2826" s="1060"/>
    </row>
    <row r="2827" spans="35:102" ht="15" customHeight="1" x14ac:dyDescent="0.3">
      <c r="AI2827" s="1774">
        <v>48201254300</v>
      </c>
      <c r="AJ2827" s="1993" t="s">
        <v>1830</v>
      </c>
      <c r="AK2827" s="1993">
        <v>45411</v>
      </c>
      <c r="AL2827" s="1994" t="s">
        <v>1728</v>
      </c>
      <c r="AM2827" s="1994">
        <v>20</v>
      </c>
      <c r="AN2827" s="1993" t="s">
        <v>193</v>
      </c>
      <c r="BX2827"/>
      <c r="BY2827"/>
      <c r="BZ2827"/>
      <c r="CA2827"/>
      <c r="CB2827"/>
      <c r="CD2827" s="1060"/>
      <c r="CE2827" s="1286"/>
      <c r="CF2827" s="1060"/>
      <c r="CG2827" s="1060"/>
      <c r="CH2827" s="1060"/>
      <c r="CK2827" s="1645"/>
      <c r="CL2827" s="1645"/>
      <c r="CM2827" s="1645"/>
      <c r="CN2827"/>
      <c r="CO2827"/>
      <c r="CP2827"/>
      <c r="CQ2827"/>
      <c r="CR2827"/>
      <c r="CS2827" s="1060"/>
      <c r="CT2827" s="1060"/>
      <c r="CU2827" s="1060"/>
      <c r="CV2827" s="1060"/>
      <c r="CW2827" s="1060"/>
      <c r="CX2827" s="1060"/>
    </row>
    <row r="2828" spans="35:102" ht="15" customHeight="1" x14ac:dyDescent="0.3">
      <c r="AI2828" s="1996">
        <v>48201254400</v>
      </c>
      <c r="AJ2828" s="1997" t="s">
        <v>1830</v>
      </c>
      <c r="AK2828" s="1997">
        <v>35571</v>
      </c>
      <c r="AL2828" s="1998" t="s">
        <v>1730</v>
      </c>
      <c r="AM2828" s="1998">
        <v>35.6</v>
      </c>
      <c r="AN2828" s="1997" t="s">
        <v>193</v>
      </c>
      <c r="BX2828"/>
      <c r="BY2828"/>
      <c r="BZ2828"/>
      <c r="CA2828"/>
      <c r="CB2828"/>
      <c r="CD2828" s="1060"/>
      <c r="CE2828" s="1286"/>
      <c r="CF2828" s="1060"/>
      <c r="CG2828" s="1060"/>
      <c r="CH2828" s="1060"/>
      <c r="CK2828" s="1645"/>
      <c r="CL2828" s="1645"/>
      <c r="CM2828" s="1645"/>
      <c r="CN2828"/>
      <c r="CO2828"/>
      <c r="CP2828"/>
      <c r="CQ2828"/>
      <c r="CR2828"/>
      <c r="CS2828" s="1060"/>
      <c r="CT2828" s="1060"/>
      <c r="CU2828" s="1060"/>
      <c r="CV2828" s="1060"/>
      <c r="CW2828" s="1060"/>
      <c r="CX2828" s="1060"/>
    </row>
    <row r="2829" spans="35:102" ht="15" customHeight="1" x14ac:dyDescent="0.3">
      <c r="AI2829" s="1774">
        <v>48201254500</v>
      </c>
      <c r="AJ2829" s="1993" t="s">
        <v>1830</v>
      </c>
      <c r="AK2829" s="1993">
        <v>42917</v>
      </c>
      <c r="AL2829" s="1994" t="s">
        <v>1728</v>
      </c>
      <c r="AM2829" s="1994">
        <v>20.100000000000001</v>
      </c>
      <c r="AN2829" s="1993" t="s">
        <v>193</v>
      </c>
      <c r="BX2829"/>
      <c r="BY2829"/>
      <c r="BZ2829"/>
      <c r="CA2829"/>
      <c r="CB2829"/>
      <c r="CD2829" s="1060"/>
      <c r="CE2829" s="1286"/>
      <c r="CF2829" s="1060"/>
      <c r="CG2829" s="1060"/>
      <c r="CH2829" s="1060"/>
      <c r="CK2829" s="1645"/>
      <c r="CL2829" s="1645"/>
      <c r="CM2829" s="1645"/>
      <c r="CN2829"/>
      <c r="CO2829"/>
      <c r="CP2829"/>
      <c r="CQ2829"/>
      <c r="CR2829"/>
      <c r="CS2829" s="1060"/>
      <c r="CT2829" s="1060"/>
      <c r="CU2829" s="1060"/>
      <c r="CV2829" s="1060"/>
      <c r="CW2829" s="1060"/>
      <c r="CX2829" s="1060"/>
    </row>
    <row r="2830" spans="35:102" ht="15" customHeight="1" x14ac:dyDescent="0.3">
      <c r="AI2830" s="1996">
        <v>48201254600</v>
      </c>
      <c r="AJ2830" s="1997" t="s">
        <v>1830</v>
      </c>
      <c r="AK2830" s="1997">
        <v>59196</v>
      </c>
      <c r="AL2830" s="1998" t="s">
        <v>1727</v>
      </c>
      <c r="AM2830" s="1998">
        <v>7.4</v>
      </c>
      <c r="AN2830" s="1997" t="s">
        <v>192</v>
      </c>
      <c r="BX2830"/>
      <c r="BY2830"/>
      <c r="BZ2830"/>
      <c r="CA2830"/>
      <c r="CB2830"/>
      <c r="CD2830" s="1060"/>
      <c r="CE2830" s="1286"/>
      <c r="CF2830" s="1060"/>
      <c r="CG2830" s="1060"/>
      <c r="CH2830" s="1060"/>
      <c r="CK2830" s="1645"/>
      <c r="CL2830" s="1645"/>
      <c r="CM2830" s="1645"/>
      <c r="CN2830"/>
      <c r="CO2830"/>
      <c r="CP2830"/>
      <c r="CQ2830"/>
      <c r="CR2830"/>
      <c r="CS2830" s="1060"/>
      <c r="CT2830" s="1060"/>
      <c r="CU2830" s="1060"/>
      <c r="CV2830" s="1060"/>
      <c r="CW2830" s="1060"/>
      <c r="CX2830" s="1060"/>
    </row>
    <row r="2831" spans="35:102" ht="15" customHeight="1" x14ac:dyDescent="0.3">
      <c r="AI2831" s="1774">
        <v>48201254700</v>
      </c>
      <c r="AJ2831" s="1993" t="s">
        <v>1830</v>
      </c>
      <c r="AK2831" s="1993">
        <v>57136</v>
      </c>
      <c r="AL2831" s="1994" t="s">
        <v>1727</v>
      </c>
      <c r="AM2831" s="1994">
        <v>14.1</v>
      </c>
      <c r="AN2831" s="1993" t="s">
        <v>192</v>
      </c>
      <c r="BX2831"/>
      <c r="BY2831"/>
      <c r="BZ2831"/>
      <c r="CA2831"/>
      <c r="CB2831"/>
      <c r="CD2831" s="1060"/>
      <c r="CE2831" s="1286"/>
      <c r="CF2831" s="1060"/>
      <c r="CG2831" s="1060"/>
      <c r="CH2831" s="1060"/>
      <c r="CK2831" s="1645"/>
      <c r="CL2831" s="1645"/>
      <c r="CM2831" s="1645"/>
      <c r="CN2831"/>
      <c r="CO2831"/>
      <c r="CP2831"/>
      <c r="CQ2831"/>
      <c r="CR2831"/>
      <c r="CS2831" s="1060"/>
      <c r="CT2831" s="1060"/>
      <c r="CU2831" s="1060"/>
      <c r="CV2831" s="1060"/>
      <c r="CW2831" s="1060"/>
      <c r="CX2831" s="1060"/>
    </row>
    <row r="2832" spans="35:102" ht="15" customHeight="1" x14ac:dyDescent="0.3">
      <c r="AI2832" s="1996">
        <v>48201310100</v>
      </c>
      <c r="AJ2832" s="1997" t="s">
        <v>1830</v>
      </c>
      <c r="AK2832" s="1997">
        <v>52145</v>
      </c>
      <c r="AL2832" s="1998" t="s">
        <v>1728</v>
      </c>
      <c r="AM2832" s="1998">
        <v>31</v>
      </c>
      <c r="AN2832" s="1997" t="s">
        <v>193</v>
      </c>
      <c r="BX2832"/>
      <c r="BY2832"/>
      <c r="BZ2832"/>
      <c r="CA2832"/>
      <c r="CB2832"/>
      <c r="CD2832" s="1060"/>
      <c r="CE2832" s="1286"/>
      <c r="CF2832" s="1060"/>
      <c r="CG2832" s="1060"/>
      <c r="CH2832" s="1060"/>
      <c r="CK2832" s="1645"/>
      <c r="CL2832" s="1645"/>
      <c r="CM2832" s="1645"/>
      <c r="CN2832"/>
      <c r="CO2832"/>
      <c r="CP2832"/>
      <c r="CQ2832"/>
      <c r="CR2832"/>
      <c r="CS2832" s="1060"/>
      <c r="CT2832" s="1060"/>
      <c r="CU2832" s="1060"/>
      <c r="CV2832" s="1060"/>
      <c r="CW2832" s="1060"/>
      <c r="CX2832" s="1060"/>
    </row>
    <row r="2833" spans="35:102" ht="15" customHeight="1" x14ac:dyDescent="0.3">
      <c r="AI2833" s="1774">
        <v>48201310200</v>
      </c>
      <c r="AJ2833" s="1993" t="s">
        <v>1830</v>
      </c>
      <c r="AK2833" s="1993">
        <v>122222</v>
      </c>
      <c r="AL2833" s="1994" t="s">
        <v>1729</v>
      </c>
      <c r="AM2833" s="1994">
        <v>8.8000000000000007</v>
      </c>
      <c r="AN2833" s="1993" t="s">
        <v>192</v>
      </c>
      <c r="BX2833"/>
      <c r="BY2833"/>
      <c r="BZ2833"/>
      <c r="CA2833"/>
      <c r="CB2833"/>
      <c r="CD2833" s="1060"/>
      <c r="CE2833" s="1286"/>
      <c r="CF2833" s="1060"/>
      <c r="CG2833" s="1060"/>
      <c r="CH2833" s="1060"/>
      <c r="CK2833" s="1645"/>
      <c r="CL2833" s="1645"/>
      <c r="CM2833" s="1645"/>
      <c r="CN2833"/>
      <c r="CO2833"/>
      <c r="CP2833"/>
      <c r="CQ2833"/>
      <c r="CR2833"/>
      <c r="CS2833" s="1060"/>
      <c r="CT2833" s="1060"/>
      <c r="CU2833" s="1060"/>
      <c r="CV2833" s="1060"/>
      <c r="CW2833" s="1060"/>
      <c r="CX2833" s="1060"/>
    </row>
    <row r="2834" spans="35:102" ht="15" customHeight="1" x14ac:dyDescent="0.3">
      <c r="AI2834" s="1996">
        <v>48201310300</v>
      </c>
      <c r="AJ2834" s="1997" t="s">
        <v>1830</v>
      </c>
      <c r="AK2834" s="1997">
        <v>41855</v>
      </c>
      <c r="AL2834" s="1998" t="s">
        <v>1728</v>
      </c>
      <c r="AM2834" s="1998">
        <v>18.7</v>
      </c>
      <c r="AN2834" s="1997" t="s">
        <v>192</v>
      </c>
      <c r="BX2834"/>
      <c r="BY2834"/>
      <c r="BZ2834"/>
      <c r="CA2834"/>
      <c r="CB2834"/>
      <c r="CD2834" s="1060"/>
      <c r="CE2834" s="1286"/>
      <c r="CF2834" s="1060"/>
      <c r="CG2834" s="1060"/>
      <c r="CH2834" s="1060"/>
      <c r="CK2834" s="1645"/>
      <c r="CL2834" s="1645"/>
      <c r="CM2834" s="1645"/>
      <c r="CN2834"/>
      <c r="CO2834"/>
      <c r="CP2834"/>
      <c r="CQ2834"/>
      <c r="CR2834"/>
      <c r="CS2834" s="1060"/>
      <c r="CT2834" s="1060"/>
      <c r="CU2834" s="1060"/>
      <c r="CV2834" s="1060"/>
      <c r="CW2834" s="1060"/>
      <c r="CX2834" s="1060"/>
    </row>
    <row r="2835" spans="35:102" ht="15" customHeight="1" x14ac:dyDescent="0.3">
      <c r="AI2835" s="1774">
        <v>48201310400</v>
      </c>
      <c r="AJ2835" s="1993" t="s">
        <v>1830</v>
      </c>
      <c r="AK2835" s="1993">
        <v>28555</v>
      </c>
      <c r="AL2835" s="1994" t="s">
        <v>1730</v>
      </c>
      <c r="AM2835" s="1994">
        <v>39.200000000000003</v>
      </c>
      <c r="AN2835" s="1993" t="s">
        <v>193</v>
      </c>
      <c r="BX2835"/>
      <c r="BY2835"/>
      <c r="BZ2835"/>
      <c r="CA2835"/>
      <c r="CB2835"/>
      <c r="CD2835" s="1060"/>
      <c r="CE2835" s="1286"/>
      <c r="CF2835" s="1060"/>
      <c r="CG2835" s="1060"/>
      <c r="CH2835" s="1060"/>
      <c r="CK2835" s="1645"/>
      <c r="CL2835" s="1645"/>
      <c r="CM2835" s="1645"/>
      <c r="CN2835"/>
      <c r="CO2835"/>
      <c r="CP2835"/>
      <c r="CQ2835"/>
      <c r="CR2835"/>
      <c r="CS2835" s="1060"/>
      <c r="CT2835" s="1060"/>
      <c r="CU2835" s="1060"/>
      <c r="CV2835" s="1060"/>
      <c r="CW2835" s="1060"/>
      <c r="CX2835" s="1060"/>
    </row>
    <row r="2836" spans="35:102" ht="15" customHeight="1" x14ac:dyDescent="0.3">
      <c r="AI2836" s="1996">
        <v>48201310500</v>
      </c>
      <c r="AJ2836" s="1997" t="s">
        <v>1830</v>
      </c>
      <c r="AK2836" s="1997">
        <v>40326</v>
      </c>
      <c r="AL2836" s="1998" t="s">
        <v>1730</v>
      </c>
      <c r="AM2836" s="1998">
        <v>24.5</v>
      </c>
      <c r="AN2836" s="1997" t="s">
        <v>193</v>
      </c>
      <c r="BX2836"/>
      <c r="BY2836"/>
      <c r="BZ2836"/>
      <c r="CA2836"/>
      <c r="CB2836"/>
      <c r="CD2836" s="1060"/>
      <c r="CE2836" s="1286"/>
      <c r="CF2836" s="1060"/>
      <c r="CG2836" s="1060"/>
      <c r="CH2836" s="1060"/>
      <c r="CK2836" s="1645"/>
      <c r="CL2836" s="1645"/>
      <c r="CM2836" s="1645"/>
      <c r="CN2836"/>
      <c r="CO2836"/>
      <c r="CP2836"/>
      <c r="CQ2836"/>
      <c r="CR2836"/>
      <c r="CS2836" s="1060"/>
      <c r="CT2836" s="1060"/>
      <c r="CU2836" s="1060"/>
      <c r="CV2836" s="1060"/>
      <c r="CW2836" s="1060"/>
      <c r="CX2836" s="1060"/>
    </row>
    <row r="2837" spans="35:102" ht="15" customHeight="1" x14ac:dyDescent="0.3">
      <c r="AI2837" s="1774">
        <v>48201310600</v>
      </c>
      <c r="AJ2837" s="1993" t="s">
        <v>1830</v>
      </c>
      <c r="AK2837" s="1993">
        <v>36174</v>
      </c>
      <c r="AL2837" s="1994" t="s">
        <v>1730</v>
      </c>
      <c r="AM2837" s="1994">
        <v>17.600000000000001</v>
      </c>
      <c r="AN2837" s="1993" t="s">
        <v>192</v>
      </c>
      <c r="BX2837"/>
      <c r="BY2837"/>
      <c r="BZ2837"/>
      <c r="CA2837"/>
      <c r="CB2837"/>
      <c r="CD2837" s="1060"/>
      <c r="CE2837" s="1286"/>
      <c r="CF2837" s="1060"/>
      <c r="CG2837" s="1060"/>
      <c r="CH2837" s="1060"/>
      <c r="CK2837" s="1645"/>
      <c r="CL2837" s="1645"/>
      <c r="CM2837" s="1645"/>
      <c r="CN2837"/>
      <c r="CO2837"/>
      <c r="CP2837"/>
      <c r="CQ2837"/>
      <c r="CR2837"/>
      <c r="CS2837" s="1060"/>
      <c r="CT2837" s="1060"/>
      <c r="CU2837" s="1060"/>
      <c r="CV2837" s="1060"/>
      <c r="CW2837" s="1060"/>
      <c r="CX2837" s="1060"/>
    </row>
    <row r="2838" spans="35:102" ht="15" customHeight="1" x14ac:dyDescent="0.3">
      <c r="AI2838" s="1996">
        <v>48201310700</v>
      </c>
      <c r="AJ2838" s="1997" t="s">
        <v>1830</v>
      </c>
      <c r="AK2838" s="1997">
        <v>46000</v>
      </c>
      <c r="AL2838" s="1998" t="s">
        <v>1728</v>
      </c>
      <c r="AM2838" s="1998">
        <v>28.2</v>
      </c>
      <c r="AN2838" s="1997" t="s">
        <v>193</v>
      </c>
      <c r="BX2838"/>
      <c r="BY2838"/>
      <c r="BZ2838"/>
      <c r="CA2838"/>
      <c r="CB2838"/>
      <c r="CD2838" s="1060"/>
      <c r="CE2838" s="1286"/>
      <c r="CF2838" s="1060"/>
      <c r="CG2838" s="1060"/>
      <c r="CH2838" s="1060"/>
      <c r="CK2838" s="1645"/>
      <c r="CL2838" s="1645"/>
      <c r="CM2838" s="1645"/>
      <c r="CN2838"/>
      <c r="CO2838"/>
      <c r="CP2838"/>
      <c r="CQ2838"/>
      <c r="CR2838"/>
      <c r="CS2838" s="1060"/>
      <c r="CT2838" s="1060"/>
      <c r="CU2838" s="1060"/>
      <c r="CV2838" s="1060"/>
      <c r="CW2838" s="1060"/>
      <c r="CX2838" s="1060"/>
    </row>
    <row r="2839" spans="35:102" ht="15" customHeight="1" x14ac:dyDescent="0.3">
      <c r="AI2839" s="1774">
        <v>48201310800</v>
      </c>
      <c r="AJ2839" s="1993" t="s">
        <v>1830</v>
      </c>
      <c r="AK2839" s="1993">
        <v>28214</v>
      </c>
      <c r="AL2839" s="1994" t="s">
        <v>1730</v>
      </c>
      <c r="AM2839" s="1994">
        <v>33.799999999999997</v>
      </c>
      <c r="AN2839" s="1993" t="s">
        <v>193</v>
      </c>
      <c r="BX2839"/>
      <c r="BY2839"/>
      <c r="BZ2839"/>
      <c r="CA2839"/>
      <c r="CB2839"/>
      <c r="CD2839" s="1060"/>
      <c r="CE2839" s="1286"/>
      <c r="CF2839" s="1060"/>
      <c r="CG2839" s="1060"/>
      <c r="CH2839" s="1060"/>
      <c r="CK2839" s="1645"/>
      <c r="CL2839" s="1645"/>
      <c r="CM2839" s="1645"/>
      <c r="CN2839"/>
      <c r="CO2839"/>
      <c r="CP2839"/>
      <c r="CQ2839"/>
      <c r="CR2839"/>
      <c r="CS2839" s="1060"/>
      <c r="CT2839" s="1060"/>
      <c r="CU2839" s="1060"/>
      <c r="CV2839" s="1060"/>
      <c r="CW2839" s="1060"/>
      <c r="CX2839" s="1060"/>
    </row>
    <row r="2840" spans="35:102" ht="15" customHeight="1" x14ac:dyDescent="0.3">
      <c r="AI2840" s="1996">
        <v>48201310900</v>
      </c>
      <c r="AJ2840" s="1997" t="s">
        <v>1830</v>
      </c>
      <c r="AK2840" s="1997">
        <v>28878</v>
      </c>
      <c r="AL2840" s="1998" t="s">
        <v>1730</v>
      </c>
      <c r="AM2840" s="1998">
        <v>38.6</v>
      </c>
      <c r="AN2840" s="1997" t="s">
        <v>193</v>
      </c>
      <c r="BX2840"/>
      <c r="BY2840"/>
      <c r="BZ2840"/>
      <c r="CA2840"/>
      <c r="CB2840"/>
      <c r="CD2840" s="1060"/>
      <c r="CE2840" s="1286"/>
      <c r="CF2840" s="1060"/>
      <c r="CG2840" s="1060"/>
      <c r="CH2840" s="1060"/>
      <c r="CK2840" s="1645"/>
      <c r="CL2840" s="1645"/>
      <c r="CM2840" s="1645"/>
      <c r="CN2840"/>
      <c r="CO2840"/>
      <c r="CP2840"/>
      <c r="CQ2840"/>
      <c r="CR2840"/>
      <c r="CS2840" s="1060"/>
      <c r="CT2840" s="1060"/>
      <c r="CU2840" s="1060"/>
      <c r="CV2840" s="1060"/>
      <c r="CW2840" s="1060"/>
      <c r="CX2840" s="1060"/>
    </row>
    <row r="2841" spans="35:102" ht="15" customHeight="1" x14ac:dyDescent="0.3">
      <c r="AI2841" s="1774">
        <v>48201311000</v>
      </c>
      <c r="AJ2841" s="1993" t="s">
        <v>1830</v>
      </c>
      <c r="AK2841" s="1993">
        <v>29480</v>
      </c>
      <c r="AL2841" s="1994" t="s">
        <v>1730</v>
      </c>
      <c r="AM2841" s="1994">
        <v>37.799999999999997</v>
      </c>
      <c r="AN2841" s="1993" t="s">
        <v>193</v>
      </c>
      <c r="BX2841"/>
      <c r="BY2841"/>
      <c r="BZ2841"/>
      <c r="CA2841"/>
      <c r="CB2841"/>
      <c r="CD2841" s="1060"/>
      <c r="CE2841" s="1286"/>
      <c r="CF2841" s="1060"/>
      <c r="CG2841" s="1060"/>
      <c r="CH2841" s="1060"/>
      <c r="CK2841" s="1645"/>
      <c r="CL2841" s="1645"/>
      <c r="CM2841" s="1645"/>
      <c r="CN2841"/>
      <c r="CO2841"/>
      <c r="CP2841"/>
      <c r="CQ2841"/>
      <c r="CR2841"/>
      <c r="CS2841" s="1060"/>
      <c r="CT2841" s="1060"/>
      <c r="CU2841" s="1060"/>
      <c r="CV2841" s="1060"/>
      <c r="CW2841" s="1060"/>
      <c r="CX2841" s="1060"/>
    </row>
    <row r="2842" spans="35:102" ht="15" customHeight="1" x14ac:dyDescent="0.3">
      <c r="AI2842" s="1996">
        <v>48201311100</v>
      </c>
      <c r="AJ2842" s="1997" t="s">
        <v>1830</v>
      </c>
      <c r="AK2842" s="1997">
        <v>36744</v>
      </c>
      <c r="AL2842" s="1998" t="s">
        <v>1730</v>
      </c>
      <c r="AM2842" s="1998">
        <v>15.7</v>
      </c>
      <c r="AN2842" s="1997" t="s">
        <v>192</v>
      </c>
      <c r="BX2842"/>
      <c r="BY2842"/>
      <c r="BZ2842"/>
      <c r="CA2842"/>
      <c r="CB2842"/>
      <c r="CD2842" s="1060"/>
      <c r="CE2842" s="1286"/>
      <c r="CF2842" s="1060"/>
      <c r="CG2842" s="1060"/>
      <c r="CH2842" s="1060"/>
      <c r="CK2842" s="1645"/>
      <c r="CL2842" s="1645"/>
      <c r="CM2842" s="1645"/>
      <c r="CN2842"/>
      <c r="CO2842"/>
      <c r="CP2842"/>
      <c r="CQ2842"/>
      <c r="CR2842"/>
      <c r="CS2842" s="1060"/>
      <c r="CT2842" s="1060"/>
      <c r="CU2842" s="1060"/>
      <c r="CV2842" s="1060"/>
      <c r="CW2842" s="1060"/>
      <c r="CX2842" s="1060"/>
    </row>
    <row r="2843" spans="35:102" ht="15" customHeight="1" x14ac:dyDescent="0.3">
      <c r="AI2843" s="1774">
        <v>48201311200</v>
      </c>
      <c r="AJ2843" s="1993" t="s">
        <v>1830</v>
      </c>
      <c r="AK2843" s="1993">
        <v>36875</v>
      </c>
      <c r="AL2843" s="1994" t="s">
        <v>1730</v>
      </c>
      <c r="AM2843" s="1994">
        <v>28.2</v>
      </c>
      <c r="AN2843" s="1993" t="s">
        <v>193</v>
      </c>
      <c r="BX2843"/>
      <c r="BY2843"/>
      <c r="BZ2843"/>
      <c r="CA2843"/>
      <c r="CB2843"/>
      <c r="CD2843" s="1060"/>
      <c r="CE2843" s="1286"/>
      <c r="CF2843" s="1060"/>
      <c r="CG2843" s="1060"/>
      <c r="CH2843" s="1060"/>
      <c r="CK2843" s="1645"/>
      <c r="CL2843" s="1645"/>
      <c r="CM2843" s="1645"/>
      <c r="CN2843"/>
      <c r="CO2843"/>
      <c r="CP2843"/>
      <c r="CQ2843"/>
      <c r="CR2843"/>
      <c r="CS2843" s="1060"/>
      <c r="CT2843" s="1060"/>
      <c r="CU2843" s="1060"/>
      <c r="CV2843" s="1060"/>
      <c r="CW2843" s="1060"/>
      <c r="CX2843" s="1060"/>
    </row>
    <row r="2844" spans="35:102" ht="15" customHeight="1" x14ac:dyDescent="0.3">
      <c r="AI2844" s="1996">
        <v>48201311300</v>
      </c>
      <c r="AJ2844" s="1997" t="s">
        <v>1830</v>
      </c>
      <c r="AK2844" s="1997">
        <v>44883</v>
      </c>
      <c r="AL2844" s="1998" t="s">
        <v>1728</v>
      </c>
      <c r="AM2844" s="1998">
        <v>19.600000000000001</v>
      </c>
      <c r="AN2844" s="1997" t="s">
        <v>192</v>
      </c>
      <c r="BX2844"/>
      <c r="BY2844"/>
      <c r="BZ2844"/>
      <c r="CA2844"/>
      <c r="CB2844"/>
      <c r="CD2844" s="1060"/>
      <c r="CE2844" s="1286"/>
      <c r="CF2844" s="1060"/>
      <c r="CG2844" s="1060"/>
      <c r="CH2844" s="1060"/>
      <c r="CK2844" s="1645"/>
      <c r="CL2844" s="1645"/>
      <c r="CM2844" s="1645"/>
      <c r="CN2844"/>
      <c r="CO2844"/>
      <c r="CP2844"/>
      <c r="CQ2844"/>
      <c r="CR2844"/>
      <c r="CS2844" s="1060"/>
      <c r="CT2844" s="1060"/>
      <c r="CU2844" s="1060"/>
      <c r="CV2844" s="1060"/>
      <c r="CW2844" s="1060"/>
      <c r="CX2844" s="1060"/>
    </row>
    <row r="2845" spans="35:102" ht="15" customHeight="1" x14ac:dyDescent="0.3">
      <c r="AI2845" s="1774">
        <v>48201311400</v>
      </c>
      <c r="AJ2845" s="1993" t="s">
        <v>1830</v>
      </c>
      <c r="AK2845" s="1993">
        <v>42375</v>
      </c>
      <c r="AL2845" s="1994" t="s">
        <v>1728</v>
      </c>
      <c r="AM2845" s="1994">
        <v>38</v>
      </c>
      <c r="AN2845" s="1993" t="s">
        <v>193</v>
      </c>
      <c r="BX2845"/>
      <c r="BY2845"/>
      <c r="BZ2845"/>
      <c r="CA2845"/>
      <c r="CB2845"/>
      <c r="CD2845" s="1060"/>
      <c r="CE2845" s="1286"/>
      <c r="CF2845" s="1060"/>
      <c r="CG2845" s="1060"/>
      <c r="CH2845" s="1060"/>
      <c r="CK2845" s="1645"/>
      <c r="CL2845" s="1645"/>
      <c r="CM2845" s="1645"/>
      <c r="CN2845"/>
      <c r="CO2845"/>
      <c r="CP2845"/>
      <c r="CQ2845"/>
      <c r="CR2845"/>
      <c r="CS2845" s="1060"/>
      <c r="CT2845" s="1060"/>
      <c r="CU2845" s="1060"/>
      <c r="CV2845" s="1060"/>
      <c r="CW2845" s="1060"/>
      <c r="CX2845" s="1060"/>
    </row>
    <row r="2846" spans="35:102" ht="15" customHeight="1" x14ac:dyDescent="0.3">
      <c r="AI2846" s="1996">
        <v>48201311500</v>
      </c>
      <c r="AJ2846" s="1997" t="s">
        <v>1830</v>
      </c>
      <c r="AK2846" s="1997">
        <v>43724</v>
      </c>
      <c r="AL2846" s="1998" t="s">
        <v>1728</v>
      </c>
      <c r="AM2846" s="1998">
        <v>26.1</v>
      </c>
      <c r="AN2846" s="1997" t="s">
        <v>193</v>
      </c>
      <c r="BX2846"/>
      <c r="BY2846"/>
      <c r="BZ2846"/>
      <c r="CA2846"/>
      <c r="CB2846"/>
      <c r="CD2846" s="1060"/>
      <c r="CE2846" s="1286"/>
      <c r="CF2846" s="1060"/>
      <c r="CG2846" s="1060"/>
      <c r="CH2846" s="1060"/>
      <c r="CK2846" s="1645"/>
      <c r="CL2846" s="1645"/>
      <c r="CM2846" s="1645"/>
      <c r="CN2846"/>
      <c r="CO2846"/>
      <c r="CP2846"/>
      <c r="CQ2846"/>
      <c r="CR2846"/>
      <c r="CS2846" s="1060"/>
      <c r="CT2846" s="1060"/>
      <c r="CU2846" s="1060"/>
      <c r="CV2846" s="1060"/>
      <c r="CW2846" s="1060"/>
      <c r="CX2846" s="1060"/>
    </row>
    <row r="2847" spans="35:102" ht="15" customHeight="1" x14ac:dyDescent="0.3">
      <c r="AI2847" s="1774">
        <v>48201311600</v>
      </c>
      <c r="AJ2847" s="1993" t="s">
        <v>1830</v>
      </c>
      <c r="AK2847" s="1993">
        <v>30146</v>
      </c>
      <c r="AL2847" s="1994" t="s">
        <v>1730</v>
      </c>
      <c r="AM2847" s="1994">
        <v>30.7</v>
      </c>
      <c r="AN2847" s="1993" t="s">
        <v>193</v>
      </c>
      <c r="BX2847"/>
      <c r="BY2847"/>
      <c r="BZ2847"/>
      <c r="CA2847"/>
      <c r="CB2847"/>
      <c r="CD2847" s="1060"/>
      <c r="CE2847" s="1286"/>
      <c r="CF2847" s="1060"/>
      <c r="CG2847" s="1060"/>
      <c r="CH2847" s="1060"/>
      <c r="CK2847" s="1645"/>
      <c r="CL2847" s="1645"/>
      <c r="CM2847" s="1645"/>
      <c r="CN2847"/>
      <c r="CO2847"/>
      <c r="CP2847"/>
      <c r="CQ2847"/>
      <c r="CR2847"/>
      <c r="CS2847" s="1060"/>
      <c r="CT2847" s="1060"/>
      <c r="CU2847" s="1060"/>
      <c r="CV2847" s="1060"/>
      <c r="CW2847" s="1060"/>
      <c r="CX2847" s="1060"/>
    </row>
    <row r="2848" spans="35:102" ht="15" customHeight="1" x14ac:dyDescent="0.3">
      <c r="AI2848" s="1996">
        <v>48201311700</v>
      </c>
      <c r="AJ2848" s="1997" t="s">
        <v>1830</v>
      </c>
      <c r="AK2848" s="1997">
        <v>25997</v>
      </c>
      <c r="AL2848" s="1998" t="s">
        <v>1730</v>
      </c>
      <c r="AM2848" s="1998">
        <v>39.1</v>
      </c>
      <c r="AN2848" s="1997" t="s">
        <v>193</v>
      </c>
      <c r="BX2848"/>
      <c r="BY2848"/>
      <c r="BZ2848"/>
      <c r="CA2848"/>
      <c r="CB2848"/>
      <c r="CD2848" s="1060"/>
      <c r="CE2848" s="1286"/>
      <c r="CF2848" s="1060"/>
      <c r="CG2848" s="1060"/>
      <c r="CH2848" s="1060"/>
      <c r="CK2848" s="1645"/>
      <c r="CL2848" s="1645"/>
      <c r="CM2848" s="1645"/>
      <c r="CN2848"/>
      <c r="CO2848"/>
      <c r="CP2848"/>
      <c r="CQ2848"/>
      <c r="CR2848"/>
      <c r="CS2848" s="1060"/>
      <c r="CT2848" s="1060"/>
      <c r="CU2848" s="1060"/>
      <c r="CV2848" s="1060"/>
      <c r="CW2848" s="1060"/>
      <c r="CX2848" s="1060"/>
    </row>
    <row r="2849" spans="35:102" ht="15" customHeight="1" x14ac:dyDescent="0.3">
      <c r="AI2849" s="1774">
        <v>48201311800</v>
      </c>
      <c r="AJ2849" s="1993" t="s">
        <v>1830</v>
      </c>
      <c r="AK2849" s="1993">
        <v>33583</v>
      </c>
      <c r="AL2849" s="1994" t="s">
        <v>1730</v>
      </c>
      <c r="AM2849" s="1994">
        <v>36.9</v>
      </c>
      <c r="AN2849" s="1993" t="s">
        <v>193</v>
      </c>
      <c r="BX2849"/>
      <c r="BY2849"/>
      <c r="BZ2849"/>
      <c r="CA2849"/>
      <c r="CB2849"/>
      <c r="CD2849" s="1060"/>
      <c r="CE2849" s="1286"/>
      <c r="CF2849" s="1060"/>
      <c r="CG2849" s="1060"/>
      <c r="CH2849" s="1060"/>
      <c r="CK2849" s="1645"/>
      <c r="CL2849" s="1645"/>
      <c r="CM2849" s="1645"/>
      <c r="CN2849"/>
      <c r="CO2849"/>
      <c r="CP2849"/>
      <c r="CQ2849"/>
      <c r="CR2849"/>
      <c r="CS2849" s="1060"/>
      <c r="CT2849" s="1060"/>
      <c r="CU2849" s="1060"/>
      <c r="CV2849" s="1060"/>
      <c r="CW2849" s="1060"/>
      <c r="CX2849" s="1060"/>
    </row>
    <row r="2850" spans="35:102" ht="15" customHeight="1" x14ac:dyDescent="0.3">
      <c r="AI2850" s="1996">
        <v>48201311900</v>
      </c>
      <c r="AJ2850" s="1997" t="s">
        <v>1830</v>
      </c>
      <c r="AK2850" s="1997">
        <v>42174</v>
      </c>
      <c r="AL2850" s="1998" t="s">
        <v>1728</v>
      </c>
      <c r="AM2850" s="1998">
        <v>26.2</v>
      </c>
      <c r="AN2850" s="1997" t="s">
        <v>193</v>
      </c>
      <c r="BX2850"/>
      <c r="BY2850"/>
      <c r="BZ2850"/>
      <c r="CA2850"/>
      <c r="CB2850"/>
      <c r="CD2850" s="1060"/>
      <c r="CE2850" s="1286"/>
      <c r="CF2850" s="1060"/>
      <c r="CG2850" s="1060"/>
      <c r="CH2850" s="1060"/>
      <c r="CK2850" s="1645"/>
      <c r="CL2850" s="1645"/>
      <c r="CM2850" s="1645"/>
      <c r="CN2850"/>
      <c r="CO2850"/>
      <c r="CP2850"/>
      <c r="CQ2850"/>
      <c r="CR2850"/>
      <c r="CS2850" s="1060"/>
      <c r="CT2850" s="1060"/>
      <c r="CU2850" s="1060"/>
      <c r="CV2850" s="1060"/>
      <c r="CW2850" s="1060"/>
      <c r="CX2850" s="1060"/>
    </row>
    <row r="2851" spans="35:102" ht="15" customHeight="1" x14ac:dyDescent="0.3">
      <c r="AI2851" s="1774">
        <v>48201312000</v>
      </c>
      <c r="AJ2851" s="1993" t="s">
        <v>1830</v>
      </c>
      <c r="AK2851" s="1993">
        <v>60375</v>
      </c>
      <c r="AL2851" s="1994" t="s">
        <v>1727</v>
      </c>
      <c r="AM2851" s="1994">
        <v>17</v>
      </c>
      <c r="AN2851" s="1993" t="s">
        <v>192</v>
      </c>
      <c r="BX2851"/>
      <c r="BY2851"/>
      <c r="BZ2851"/>
      <c r="CA2851"/>
      <c r="CB2851"/>
      <c r="CD2851" s="1060"/>
      <c r="CE2851" s="1286"/>
      <c r="CF2851" s="1060"/>
      <c r="CG2851" s="1060"/>
      <c r="CH2851" s="1060"/>
      <c r="CK2851" s="1645"/>
      <c r="CL2851" s="1645"/>
      <c r="CM2851" s="1645"/>
      <c r="CN2851"/>
      <c r="CO2851"/>
      <c r="CP2851"/>
      <c r="CQ2851"/>
      <c r="CR2851"/>
      <c r="CS2851" s="1060"/>
      <c r="CT2851" s="1060"/>
      <c r="CU2851" s="1060"/>
      <c r="CV2851" s="1060"/>
      <c r="CW2851" s="1060"/>
      <c r="CX2851" s="1060"/>
    </row>
    <row r="2852" spans="35:102" ht="15" customHeight="1" x14ac:dyDescent="0.3">
      <c r="AI2852" s="1996">
        <v>48201312100</v>
      </c>
      <c r="AJ2852" s="1997" t="s">
        <v>1830</v>
      </c>
      <c r="AK2852" s="1997" t="s">
        <v>1734</v>
      </c>
      <c r="AL2852" s="1998" t="s">
        <v>2183</v>
      </c>
      <c r="AM2852" s="1998" t="s">
        <v>1734</v>
      </c>
      <c r="AN2852" s="1997" t="s">
        <v>193</v>
      </c>
      <c r="BX2852"/>
      <c r="BY2852"/>
      <c r="BZ2852"/>
      <c r="CA2852"/>
      <c r="CB2852"/>
      <c r="CD2852" s="1060"/>
      <c r="CE2852" s="1286"/>
      <c r="CF2852" s="1060"/>
      <c r="CG2852" s="1060"/>
      <c r="CH2852" s="1060"/>
      <c r="CK2852" s="1645"/>
      <c r="CL2852" s="1645"/>
      <c r="CM2852" s="1645"/>
      <c r="CN2852"/>
      <c r="CO2852"/>
      <c r="CP2852"/>
      <c r="CQ2852"/>
      <c r="CR2852"/>
      <c r="CS2852" s="1060"/>
      <c r="CT2852" s="1060"/>
      <c r="CU2852" s="1060"/>
      <c r="CV2852" s="1060"/>
      <c r="CW2852" s="1060"/>
      <c r="CX2852" s="1060"/>
    </row>
    <row r="2853" spans="35:102" ht="15" customHeight="1" x14ac:dyDescent="0.3">
      <c r="AI2853" s="1774">
        <v>48201312200</v>
      </c>
      <c r="AJ2853" s="1993" t="s">
        <v>1830</v>
      </c>
      <c r="AK2853" s="1993">
        <v>27270</v>
      </c>
      <c r="AL2853" s="1994" t="s">
        <v>1730</v>
      </c>
      <c r="AM2853" s="1994">
        <v>33.5</v>
      </c>
      <c r="AN2853" s="1993" t="s">
        <v>193</v>
      </c>
      <c r="BX2853"/>
      <c r="BY2853"/>
      <c r="BZ2853"/>
      <c r="CA2853"/>
      <c r="CB2853"/>
      <c r="CD2853" s="1060"/>
      <c r="CE2853" s="1286"/>
      <c r="CF2853" s="1060"/>
      <c r="CG2853" s="1060"/>
      <c r="CH2853" s="1060"/>
      <c r="CK2853" s="1645"/>
      <c r="CL2853" s="1645"/>
      <c r="CM2853" s="1645"/>
      <c r="CN2853"/>
      <c r="CO2853"/>
      <c r="CP2853"/>
      <c r="CQ2853"/>
      <c r="CR2853"/>
      <c r="CS2853" s="1060"/>
      <c r="CT2853" s="1060"/>
      <c r="CU2853" s="1060"/>
      <c r="CV2853" s="1060"/>
      <c r="CW2853" s="1060"/>
      <c r="CX2853" s="1060"/>
    </row>
    <row r="2854" spans="35:102" ht="15" customHeight="1" x14ac:dyDescent="0.3">
      <c r="AI2854" s="1996">
        <v>48201312300</v>
      </c>
      <c r="AJ2854" s="1997" t="s">
        <v>1830</v>
      </c>
      <c r="AK2854" s="1997">
        <v>27500</v>
      </c>
      <c r="AL2854" s="1998" t="s">
        <v>1730</v>
      </c>
      <c r="AM2854" s="1998">
        <v>36.4</v>
      </c>
      <c r="AN2854" s="1997" t="s">
        <v>193</v>
      </c>
      <c r="BX2854"/>
      <c r="BY2854"/>
      <c r="BZ2854"/>
      <c r="CA2854"/>
      <c r="CB2854"/>
      <c r="CD2854" s="1060"/>
      <c r="CE2854" s="1286"/>
      <c r="CF2854" s="1060"/>
      <c r="CG2854" s="1060"/>
      <c r="CH2854" s="1060"/>
      <c r="CK2854" s="1645"/>
      <c r="CL2854" s="1645"/>
      <c r="CM2854" s="1645"/>
      <c r="CN2854"/>
      <c r="CO2854"/>
      <c r="CP2854"/>
      <c r="CQ2854"/>
      <c r="CR2854"/>
      <c r="CS2854" s="1060"/>
      <c r="CT2854" s="1060"/>
      <c r="CU2854" s="1060"/>
      <c r="CV2854" s="1060"/>
      <c r="CW2854" s="1060"/>
      <c r="CX2854" s="1060"/>
    </row>
    <row r="2855" spans="35:102" ht="15" customHeight="1" x14ac:dyDescent="0.3">
      <c r="AI2855" s="1774">
        <v>48201312400</v>
      </c>
      <c r="AJ2855" s="1993" t="s">
        <v>1830</v>
      </c>
      <c r="AK2855" s="1993">
        <v>18202</v>
      </c>
      <c r="AL2855" s="1994" t="s">
        <v>1730</v>
      </c>
      <c r="AM2855" s="1994">
        <v>40.9</v>
      </c>
      <c r="AN2855" s="1993" t="s">
        <v>193</v>
      </c>
      <c r="BX2855"/>
      <c r="BY2855"/>
      <c r="BZ2855"/>
      <c r="CA2855"/>
      <c r="CB2855"/>
      <c r="CD2855" s="1060"/>
      <c r="CE2855" s="1286"/>
      <c r="CF2855" s="1060"/>
      <c r="CG2855" s="1060"/>
      <c r="CH2855" s="1060"/>
      <c r="CK2855" s="1645"/>
      <c r="CL2855" s="1645"/>
      <c r="CM2855" s="1645"/>
      <c r="CN2855"/>
      <c r="CO2855"/>
      <c r="CP2855"/>
      <c r="CQ2855"/>
      <c r="CR2855"/>
      <c r="CS2855" s="1060"/>
      <c r="CT2855" s="1060"/>
      <c r="CU2855" s="1060"/>
      <c r="CV2855" s="1060"/>
      <c r="CW2855" s="1060"/>
      <c r="CX2855" s="1060"/>
    </row>
    <row r="2856" spans="35:102" ht="15" customHeight="1" x14ac:dyDescent="0.3">
      <c r="AI2856" s="1996">
        <v>48201312500</v>
      </c>
      <c r="AJ2856" s="1997" t="s">
        <v>1830</v>
      </c>
      <c r="AK2856" s="1997">
        <v>91373</v>
      </c>
      <c r="AL2856" s="1998" t="s">
        <v>1729</v>
      </c>
      <c r="AM2856" s="1998">
        <v>18.100000000000001</v>
      </c>
      <c r="AN2856" s="1997" t="s">
        <v>192</v>
      </c>
      <c r="BX2856"/>
      <c r="BY2856"/>
      <c r="BZ2856"/>
      <c r="CA2856"/>
      <c r="CB2856"/>
      <c r="CD2856" s="1060"/>
      <c r="CE2856" s="1286"/>
      <c r="CF2856" s="1060"/>
      <c r="CG2856" s="1060"/>
      <c r="CH2856" s="1060"/>
      <c r="CK2856" s="1645"/>
      <c r="CL2856" s="1645"/>
      <c r="CM2856" s="1645"/>
      <c r="CN2856"/>
      <c r="CO2856"/>
      <c r="CP2856"/>
      <c r="CQ2856"/>
      <c r="CR2856"/>
      <c r="CS2856" s="1060"/>
      <c r="CT2856" s="1060"/>
      <c r="CU2856" s="1060"/>
      <c r="CV2856" s="1060"/>
      <c r="CW2856" s="1060"/>
      <c r="CX2856" s="1060"/>
    </row>
    <row r="2857" spans="35:102" ht="15" customHeight="1" x14ac:dyDescent="0.3">
      <c r="AI2857" s="1774">
        <v>48201312600</v>
      </c>
      <c r="AJ2857" s="1993" t="s">
        <v>1830</v>
      </c>
      <c r="AK2857" s="1993">
        <v>96492</v>
      </c>
      <c r="AL2857" s="1994" t="s">
        <v>1729</v>
      </c>
      <c r="AM2857" s="1994">
        <v>15</v>
      </c>
      <c r="AN2857" s="1993" t="s">
        <v>192</v>
      </c>
      <c r="BX2857"/>
      <c r="BY2857"/>
      <c r="BZ2857"/>
      <c r="CA2857"/>
      <c r="CB2857"/>
      <c r="CD2857" s="1060"/>
      <c r="CE2857" s="1286"/>
      <c r="CF2857" s="1060"/>
      <c r="CG2857" s="1060"/>
      <c r="CH2857" s="1060"/>
      <c r="CK2857" s="1645"/>
      <c r="CL2857" s="1645"/>
      <c r="CM2857" s="1645"/>
      <c r="CN2857"/>
      <c r="CO2857"/>
      <c r="CP2857"/>
      <c r="CQ2857"/>
      <c r="CR2857"/>
      <c r="CS2857" s="1060"/>
      <c r="CT2857" s="1060"/>
      <c r="CU2857" s="1060"/>
      <c r="CV2857" s="1060"/>
      <c r="CW2857" s="1060"/>
      <c r="CX2857" s="1060"/>
    </row>
    <row r="2858" spans="35:102" ht="15" customHeight="1" x14ac:dyDescent="0.3">
      <c r="AI2858" s="1996">
        <v>48201312700</v>
      </c>
      <c r="AJ2858" s="1997" t="s">
        <v>1830</v>
      </c>
      <c r="AK2858" s="1997">
        <v>49211</v>
      </c>
      <c r="AL2858" s="1998" t="s">
        <v>1728</v>
      </c>
      <c r="AM2858" s="1998">
        <v>26.7</v>
      </c>
      <c r="AN2858" s="1997" t="s">
        <v>193</v>
      </c>
      <c r="BX2858"/>
      <c r="BY2858"/>
      <c r="BZ2858"/>
      <c r="CA2858"/>
      <c r="CB2858"/>
      <c r="CD2858" s="1060"/>
      <c r="CE2858" s="1286"/>
      <c r="CF2858" s="1060"/>
      <c r="CG2858" s="1060"/>
      <c r="CH2858" s="1060"/>
      <c r="CK2858" s="1645"/>
      <c r="CL2858" s="1645"/>
      <c r="CM2858" s="1645"/>
      <c r="CN2858"/>
      <c r="CO2858"/>
      <c r="CP2858"/>
      <c r="CQ2858"/>
      <c r="CR2858"/>
      <c r="CS2858" s="1060"/>
      <c r="CT2858" s="1060"/>
      <c r="CU2858" s="1060"/>
      <c r="CV2858" s="1060"/>
      <c r="CW2858" s="1060"/>
      <c r="CX2858" s="1060"/>
    </row>
    <row r="2859" spans="35:102" ht="15" customHeight="1" x14ac:dyDescent="0.3">
      <c r="AI2859" s="1774">
        <v>48201312800</v>
      </c>
      <c r="AJ2859" s="1993" t="s">
        <v>1830</v>
      </c>
      <c r="AK2859" s="1993">
        <v>12841</v>
      </c>
      <c r="AL2859" s="1994" t="s">
        <v>1730</v>
      </c>
      <c r="AM2859" s="1994">
        <v>66</v>
      </c>
      <c r="AN2859" s="1993" t="s">
        <v>193</v>
      </c>
      <c r="BX2859"/>
      <c r="BY2859"/>
      <c r="BZ2859"/>
      <c r="CA2859"/>
      <c r="CB2859"/>
      <c r="CD2859" s="1060"/>
      <c r="CE2859" s="1286"/>
      <c r="CF2859" s="1060"/>
      <c r="CG2859" s="1060"/>
      <c r="CH2859" s="1060"/>
      <c r="CK2859" s="1645"/>
      <c r="CL2859" s="1645"/>
      <c r="CM2859" s="1645"/>
      <c r="CN2859"/>
      <c r="CO2859"/>
      <c r="CP2859"/>
      <c r="CQ2859"/>
      <c r="CR2859"/>
      <c r="CS2859" s="1060"/>
      <c r="CT2859" s="1060"/>
      <c r="CU2859" s="1060"/>
      <c r="CV2859" s="1060"/>
      <c r="CW2859" s="1060"/>
      <c r="CX2859" s="1060"/>
    </row>
    <row r="2860" spans="35:102" ht="15" customHeight="1" x14ac:dyDescent="0.3">
      <c r="AI2860" s="1996">
        <v>48201312900</v>
      </c>
      <c r="AJ2860" s="1997" t="s">
        <v>1830</v>
      </c>
      <c r="AK2860" s="1997">
        <v>37357</v>
      </c>
      <c r="AL2860" s="1998" t="s">
        <v>1730</v>
      </c>
      <c r="AM2860" s="1998">
        <v>27.9</v>
      </c>
      <c r="AN2860" s="1997" t="s">
        <v>193</v>
      </c>
      <c r="BX2860"/>
      <c r="BY2860"/>
      <c r="BZ2860"/>
      <c r="CA2860"/>
      <c r="CB2860"/>
      <c r="CD2860" s="1060"/>
      <c r="CE2860" s="1286"/>
      <c r="CF2860" s="1060"/>
      <c r="CG2860" s="1060"/>
      <c r="CH2860" s="1060"/>
      <c r="CK2860" s="1645"/>
      <c r="CL2860" s="1645"/>
      <c r="CM2860" s="1645"/>
      <c r="CN2860"/>
      <c r="CO2860"/>
      <c r="CP2860"/>
      <c r="CQ2860"/>
      <c r="CR2860"/>
      <c r="CS2860" s="1060"/>
      <c r="CT2860" s="1060"/>
      <c r="CU2860" s="1060"/>
      <c r="CV2860" s="1060"/>
      <c r="CW2860" s="1060"/>
      <c r="CX2860" s="1060"/>
    </row>
    <row r="2861" spans="35:102" ht="15" customHeight="1" x14ac:dyDescent="0.3">
      <c r="AI2861" s="1774">
        <v>48201313000</v>
      </c>
      <c r="AJ2861" s="1993" t="s">
        <v>1830</v>
      </c>
      <c r="AK2861" s="1993">
        <v>38095</v>
      </c>
      <c r="AL2861" s="1994" t="s">
        <v>1730</v>
      </c>
      <c r="AM2861" s="1994">
        <v>26.7</v>
      </c>
      <c r="AN2861" s="1993" t="s">
        <v>193</v>
      </c>
      <c r="BX2861"/>
      <c r="BY2861"/>
      <c r="BZ2861"/>
      <c r="CA2861"/>
      <c r="CB2861"/>
      <c r="CD2861" s="1060"/>
      <c r="CE2861" s="1286"/>
      <c r="CF2861" s="1060"/>
      <c r="CG2861" s="1060"/>
      <c r="CH2861" s="1060"/>
      <c r="CK2861" s="1645"/>
      <c r="CL2861" s="1645"/>
      <c r="CM2861" s="1645"/>
      <c r="CN2861"/>
      <c r="CO2861"/>
      <c r="CP2861"/>
      <c r="CQ2861"/>
      <c r="CR2861"/>
      <c r="CS2861" s="1060"/>
      <c r="CT2861" s="1060"/>
      <c r="CU2861" s="1060"/>
      <c r="CV2861" s="1060"/>
      <c r="CW2861" s="1060"/>
      <c r="CX2861" s="1060"/>
    </row>
    <row r="2862" spans="35:102" ht="15" customHeight="1" x14ac:dyDescent="0.3">
      <c r="AI2862" s="1996">
        <v>48201313100</v>
      </c>
      <c r="AJ2862" s="1997" t="s">
        <v>1830</v>
      </c>
      <c r="AK2862" s="1997">
        <v>78807</v>
      </c>
      <c r="AL2862" s="1998" t="s">
        <v>1727</v>
      </c>
      <c r="AM2862" s="1998">
        <v>13.7</v>
      </c>
      <c r="AN2862" s="1997" t="s">
        <v>192</v>
      </c>
      <c r="BX2862"/>
      <c r="BY2862"/>
      <c r="BZ2862"/>
      <c r="CA2862"/>
      <c r="CB2862"/>
      <c r="CD2862" s="1060"/>
      <c r="CE2862" s="1286"/>
      <c r="CF2862" s="1060"/>
      <c r="CG2862" s="1060"/>
      <c r="CH2862" s="1060"/>
      <c r="CK2862" s="1645"/>
      <c r="CL2862" s="1645"/>
      <c r="CM2862" s="1645"/>
      <c r="CN2862"/>
      <c r="CO2862"/>
      <c r="CP2862"/>
      <c r="CQ2862"/>
      <c r="CR2862"/>
      <c r="CS2862" s="1060"/>
      <c r="CT2862" s="1060"/>
      <c r="CU2862" s="1060"/>
      <c r="CV2862" s="1060"/>
      <c r="CW2862" s="1060"/>
      <c r="CX2862" s="1060"/>
    </row>
    <row r="2863" spans="35:102" ht="15" customHeight="1" x14ac:dyDescent="0.3">
      <c r="AI2863" s="1774">
        <v>48201313200</v>
      </c>
      <c r="AJ2863" s="1993" t="s">
        <v>1830</v>
      </c>
      <c r="AK2863" s="1993">
        <v>44044</v>
      </c>
      <c r="AL2863" s="1994" t="s">
        <v>1728</v>
      </c>
      <c r="AM2863" s="1994">
        <v>24.3</v>
      </c>
      <c r="AN2863" s="1993" t="s">
        <v>193</v>
      </c>
      <c r="BX2863"/>
      <c r="BY2863"/>
      <c r="BZ2863"/>
      <c r="CA2863"/>
      <c r="CB2863"/>
      <c r="CD2863" s="1060"/>
      <c r="CE2863" s="1286"/>
      <c r="CF2863" s="1060"/>
      <c r="CG2863" s="1060"/>
      <c r="CH2863" s="1060"/>
      <c r="CK2863" s="1645"/>
      <c r="CL2863" s="1645"/>
      <c r="CM2863" s="1645"/>
      <c r="CN2863"/>
      <c r="CO2863"/>
      <c r="CP2863"/>
      <c r="CQ2863"/>
      <c r="CR2863"/>
      <c r="CS2863" s="1060"/>
      <c r="CT2863" s="1060"/>
      <c r="CU2863" s="1060"/>
      <c r="CV2863" s="1060"/>
      <c r="CW2863" s="1060"/>
      <c r="CX2863" s="1060"/>
    </row>
    <row r="2864" spans="35:102" ht="15" customHeight="1" x14ac:dyDescent="0.3">
      <c r="AI2864" s="1996">
        <v>48201313300</v>
      </c>
      <c r="AJ2864" s="1997" t="s">
        <v>1830</v>
      </c>
      <c r="AK2864" s="1997">
        <v>38650</v>
      </c>
      <c r="AL2864" s="1998" t="s">
        <v>1730</v>
      </c>
      <c r="AM2864" s="1998">
        <v>26.2</v>
      </c>
      <c r="AN2864" s="1997" t="s">
        <v>193</v>
      </c>
      <c r="BX2864"/>
      <c r="BY2864"/>
      <c r="BZ2864"/>
      <c r="CA2864"/>
      <c r="CB2864"/>
      <c r="CD2864" s="1060"/>
      <c r="CE2864" s="1286"/>
      <c r="CF2864" s="1060"/>
      <c r="CG2864" s="1060"/>
      <c r="CH2864" s="1060"/>
      <c r="CK2864" s="1645"/>
      <c r="CL2864" s="1645"/>
      <c r="CM2864" s="1645"/>
      <c r="CN2864"/>
      <c r="CO2864"/>
      <c r="CP2864"/>
      <c r="CQ2864"/>
      <c r="CR2864"/>
      <c r="CS2864" s="1060"/>
      <c r="CT2864" s="1060"/>
      <c r="CU2864" s="1060"/>
      <c r="CV2864" s="1060"/>
      <c r="CW2864" s="1060"/>
      <c r="CX2864" s="1060"/>
    </row>
    <row r="2865" spans="35:102" ht="15" customHeight="1" x14ac:dyDescent="0.3">
      <c r="AI2865" s="1774">
        <v>48201313400</v>
      </c>
      <c r="AJ2865" s="1993" t="s">
        <v>1830</v>
      </c>
      <c r="AK2865" s="1993">
        <v>25496</v>
      </c>
      <c r="AL2865" s="1994" t="s">
        <v>1730</v>
      </c>
      <c r="AM2865" s="1994">
        <v>31.8</v>
      </c>
      <c r="AN2865" s="1993" t="s">
        <v>193</v>
      </c>
      <c r="BX2865"/>
      <c r="BY2865"/>
      <c r="BZ2865"/>
      <c r="CA2865"/>
      <c r="CB2865"/>
      <c r="CD2865" s="1060"/>
      <c r="CE2865" s="1286"/>
      <c r="CF2865" s="1060"/>
      <c r="CG2865" s="1060"/>
      <c r="CH2865" s="1060"/>
      <c r="CK2865" s="1645"/>
      <c r="CL2865" s="1645"/>
      <c r="CM2865" s="1645"/>
      <c r="CN2865"/>
      <c r="CO2865"/>
      <c r="CP2865"/>
      <c r="CQ2865"/>
      <c r="CR2865"/>
      <c r="CS2865" s="1060"/>
      <c r="CT2865" s="1060"/>
      <c r="CU2865" s="1060"/>
      <c r="CV2865" s="1060"/>
      <c r="CW2865" s="1060"/>
      <c r="CX2865" s="1060"/>
    </row>
    <row r="2866" spans="35:102" ht="15" customHeight="1" x14ac:dyDescent="0.3">
      <c r="AI2866" s="1996">
        <v>48201313500</v>
      </c>
      <c r="AJ2866" s="1997" t="s">
        <v>1830</v>
      </c>
      <c r="AK2866" s="1997">
        <v>32560</v>
      </c>
      <c r="AL2866" s="1998" t="s">
        <v>1730</v>
      </c>
      <c r="AM2866" s="1998">
        <v>36.1</v>
      </c>
      <c r="AN2866" s="1997" t="s">
        <v>193</v>
      </c>
      <c r="BX2866"/>
      <c r="BY2866"/>
      <c r="BZ2866"/>
      <c r="CA2866"/>
      <c r="CB2866"/>
      <c r="CD2866" s="1060"/>
      <c r="CE2866" s="1286"/>
      <c r="CF2866" s="1060"/>
      <c r="CG2866" s="1060"/>
      <c r="CH2866" s="1060"/>
      <c r="CK2866" s="1645"/>
      <c r="CL2866" s="1645"/>
      <c r="CM2866" s="1645"/>
      <c r="CN2866"/>
      <c r="CO2866"/>
      <c r="CP2866"/>
      <c r="CQ2866"/>
      <c r="CR2866"/>
      <c r="CS2866" s="1060"/>
      <c r="CT2866" s="1060"/>
      <c r="CU2866" s="1060"/>
      <c r="CV2866" s="1060"/>
      <c r="CW2866" s="1060"/>
      <c r="CX2866" s="1060"/>
    </row>
    <row r="2867" spans="35:102" ht="15" customHeight="1" x14ac:dyDescent="0.3">
      <c r="AI2867" s="1774">
        <v>48201313600</v>
      </c>
      <c r="AJ2867" s="1993" t="s">
        <v>1830</v>
      </c>
      <c r="AK2867" s="1993">
        <v>28869</v>
      </c>
      <c r="AL2867" s="1994" t="s">
        <v>1730</v>
      </c>
      <c r="AM2867" s="1994">
        <v>40.299999999999997</v>
      </c>
      <c r="AN2867" s="1993" t="s">
        <v>193</v>
      </c>
      <c r="BX2867"/>
      <c r="BY2867"/>
      <c r="BZ2867"/>
      <c r="CA2867"/>
      <c r="CB2867"/>
      <c r="CD2867" s="1060"/>
      <c r="CE2867" s="1286"/>
      <c r="CF2867" s="1060"/>
      <c r="CG2867" s="1060"/>
      <c r="CH2867" s="1060"/>
      <c r="CK2867" s="1645"/>
      <c r="CL2867" s="1645"/>
      <c r="CM2867" s="1645"/>
      <c r="CN2867"/>
      <c r="CO2867"/>
      <c r="CP2867"/>
      <c r="CQ2867"/>
      <c r="CR2867"/>
      <c r="CS2867" s="1060"/>
      <c r="CT2867" s="1060"/>
      <c r="CU2867" s="1060"/>
      <c r="CV2867" s="1060"/>
      <c r="CW2867" s="1060"/>
      <c r="CX2867" s="1060"/>
    </row>
    <row r="2868" spans="35:102" ht="15" customHeight="1" x14ac:dyDescent="0.3">
      <c r="AI2868" s="1996">
        <v>48201313700</v>
      </c>
      <c r="AJ2868" s="1997" t="s">
        <v>1830</v>
      </c>
      <c r="AK2868" s="1997">
        <v>43434</v>
      </c>
      <c r="AL2868" s="1998" t="s">
        <v>1728</v>
      </c>
      <c r="AM2868" s="1998">
        <v>15.7</v>
      </c>
      <c r="AN2868" s="1997" t="s">
        <v>192</v>
      </c>
      <c r="BX2868"/>
      <c r="BY2868"/>
      <c r="BZ2868"/>
      <c r="CA2868"/>
      <c r="CB2868"/>
      <c r="CD2868" s="1060"/>
      <c r="CE2868" s="1286"/>
      <c r="CF2868" s="1060"/>
      <c r="CG2868" s="1060"/>
      <c r="CH2868" s="1060"/>
      <c r="CK2868" s="1645"/>
      <c r="CL2868" s="1645"/>
      <c r="CM2868" s="1645"/>
      <c r="CN2868"/>
      <c r="CO2868"/>
      <c r="CP2868"/>
      <c r="CQ2868"/>
      <c r="CR2868"/>
      <c r="CS2868" s="1060"/>
      <c r="CT2868" s="1060"/>
      <c r="CU2868" s="1060"/>
      <c r="CV2868" s="1060"/>
      <c r="CW2868" s="1060"/>
      <c r="CX2868" s="1060"/>
    </row>
    <row r="2869" spans="35:102" ht="15" customHeight="1" x14ac:dyDescent="0.3">
      <c r="AI2869" s="1774">
        <v>48201313800</v>
      </c>
      <c r="AJ2869" s="1993" t="s">
        <v>1830</v>
      </c>
      <c r="AK2869" s="1993">
        <v>26371</v>
      </c>
      <c r="AL2869" s="1994" t="s">
        <v>1730</v>
      </c>
      <c r="AM2869" s="1994">
        <v>31.9</v>
      </c>
      <c r="AN2869" s="1993" t="s">
        <v>193</v>
      </c>
      <c r="BX2869"/>
      <c r="BY2869"/>
      <c r="BZ2869"/>
      <c r="CA2869"/>
      <c r="CB2869"/>
      <c r="CD2869" s="1060"/>
      <c r="CE2869" s="1286"/>
      <c r="CF2869" s="1060"/>
      <c r="CG2869" s="1060"/>
      <c r="CH2869" s="1060"/>
      <c r="CK2869" s="1645"/>
      <c r="CL2869" s="1645"/>
      <c r="CM2869" s="1645"/>
      <c r="CN2869"/>
      <c r="CO2869"/>
      <c r="CP2869"/>
      <c r="CQ2869"/>
      <c r="CR2869"/>
      <c r="CS2869" s="1060"/>
      <c r="CT2869" s="1060"/>
      <c r="CU2869" s="1060"/>
      <c r="CV2869" s="1060"/>
      <c r="CW2869" s="1060"/>
      <c r="CX2869" s="1060"/>
    </row>
    <row r="2870" spans="35:102" ht="15" customHeight="1" x14ac:dyDescent="0.3">
      <c r="AI2870" s="1996">
        <v>48201313900</v>
      </c>
      <c r="AJ2870" s="1997" t="s">
        <v>1830</v>
      </c>
      <c r="AK2870" s="1997">
        <v>52708</v>
      </c>
      <c r="AL2870" s="1998" t="s">
        <v>1728</v>
      </c>
      <c r="AM2870" s="1998">
        <v>25.9</v>
      </c>
      <c r="AN2870" s="1997" t="s">
        <v>193</v>
      </c>
      <c r="BX2870"/>
      <c r="BY2870"/>
      <c r="BZ2870"/>
      <c r="CA2870"/>
      <c r="CB2870"/>
      <c r="CD2870" s="1060"/>
      <c r="CE2870" s="1286"/>
      <c r="CF2870" s="1060"/>
      <c r="CG2870" s="1060"/>
      <c r="CH2870" s="1060"/>
      <c r="CK2870" s="1645"/>
      <c r="CL2870" s="1645"/>
      <c r="CM2870" s="1645"/>
      <c r="CN2870"/>
      <c r="CO2870"/>
      <c r="CP2870"/>
      <c r="CQ2870"/>
      <c r="CR2870"/>
      <c r="CS2870" s="1060"/>
      <c r="CT2870" s="1060"/>
      <c r="CU2870" s="1060"/>
      <c r="CV2870" s="1060"/>
      <c r="CW2870" s="1060"/>
      <c r="CX2870" s="1060"/>
    </row>
    <row r="2871" spans="35:102" ht="15" customHeight="1" x14ac:dyDescent="0.3">
      <c r="AI2871" s="1774">
        <v>48201314001</v>
      </c>
      <c r="AJ2871" s="1993" t="s">
        <v>1830</v>
      </c>
      <c r="AK2871" s="1993">
        <v>60701</v>
      </c>
      <c r="AL2871" s="1994" t="s">
        <v>1727</v>
      </c>
      <c r="AM2871" s="1994">
        <v>14.8</v>
      </c>
      <c r="AN2871" s="1993" t="s">
        <v>192</v>
      </c>
      <c r="BX2871"/>
      <c r="BY2871"/>
      <c r="BZ2871"/>
      <c r="CA2871"/>
      <c r="CB2871"/>
      <c r="CD2871" s="1060"/>
      <c r="CE2871" s="1286"/>
      <c r="CF2871" s="1060"/>
      <c r="CG2871" s="1060"/>
      <c r="CH2871" s="1060"/>
      <c r="CK2871" s="1645"/>
      <c r="CL2871" s="1645"/>
      <c r="CM2871" s="1645"/>
      <c r="CN2871"/>
      <c r="CO2871"/>
      <c r="CP2871"/>
      <c r="CQ2871"/>
      <c r="CR2871"/>
      <c r="CS2871" s="1060"/>
      <c r="CT2871" s="1060"/>
      <c r="CU2871" s="1060"/>
      <c r="CV2871" s="1060"/>
      <c r="CW2871" s="1060"/>
      <c r="CX2871" s="1060"/>
    </row>
    <row r="2872" spans="35:102" ht="15" customHeight="1" x14ac:dyDescent="0.3">
      <c r="AI2872" s="1996">
        <v>48201314002</v>
      </c>
      <c r="AJ2872" s="1997" t="s">
        <v>1830</v>
      </c>
      <c r="AK2872" s="1997">
        <v>48122</v>
      </c>
      <c r="AL2872" s="1998" t="s">
        <v>1728</v>
      </c>
      <c r="AM2872" s="1998">
        <v>23.6</v>
      </c>
      <c r="AN2872" s="1997" t="s">
        <v>193</v>
      </c>
      <c r="BX2872"/>
      <c r="BY2872"/>
      <c r="BZ2872"/>
      <c r="CA2872"/>
      <c r="CB2872"/>
      <c r="CD2872" s="1060"/>
      <c r="CE2872" s="1286"/>
      <c r="CF2872" s="1060"/>
      <c r="CG2872" s="1060"/>
      <c r="CH2872" s="1060"/>
      <c r="CK2872" s="1645"/>
      <c r="CL2872" s="1645"/>
      <c r="CM2872" s="1645"/>
      <c r="CN2872"/>
      <c r="CO2872"/>
      <c r="CP2872"/>
      <c r="CQ2872"/>
      <c r="CR2872"/>
      <c r="CS2872" s="1060"/>
      <c r="CT2872" s="1060"/>
      <c r="CU2872" s="1060"/>
      <c r="CV2872" s="1060"/>
      <c r="CW2872" s="1060"/>
      <c r="CX2872" s="1060"/>
    </row>
    <row r="2873" spans="35:102" ht="15" customHeight="1" x14ac:dyDescent="0.3">
      <c r="AI2873" s="1774">
        <v>48201314300</v>
      </c>
      <c r="AJ2873" s="1993" t="s">
        <v>1830</v>
      </c>
      <c r="AK2873" s="1993">
        <v>32979</v>
      </c>
      <c r="AL2873" s="1994" t="s">
        <v>1730</v>
      </c>
      <c r="AM2873" s="1994">
        <v>15.8</v>
      </c>
      <c r="AN2873" s="1993" t="s">
        <v>192</v>
      </c>
      <c r="BX2873"/>
      <c r="BY2873"/>
      <c r="BZ2873"/>
      <c r="CA2873"/>
      <c r="CB2873"/>
      <c r="CD2873" s="1060"/>
      <c r="CE2873" s="1286"/>
      <c r="CF2873" s="1060"/>
      <c r="CG2873" s="1060"/>
      <c r="CH2873" s="1060"/>
      <c r="CK2873" s="1645"/>
      <c r="CL2873" s="1645"/>
      <c r="CM2873" s="1645"/>
      <c r="CN2873"/>
      <c r="CO2873"/>
      <c r="CP2873"/>
      <c r="CQ2873"/>
      <c r="CR2873"/>
      <c r="CS2873" s="1060"/>
      <c r="CT2873" s="1060"/>
      <c r="CU2873" s="1060"/>
      <c r="CV2873" s="1060"/>
      <c r="CW2873" s="1060"/>
      <c r="CX2873" s="1060"/>
    </row>
    <row r="2874" spans="35:102" ht="15" customHeight="1" x14ac:dyDescent="0.3">
      <c r="AI2874" s="1996">
        <v>48201314400</v>
      </c>
      <c r="AJ2874" s="1997" t="s">
        <v>1830</v>
      </c>
      <c r="AK2874" s="1997">
        <v>52837</v>
      </c>
      <c r="AL2874" s="1998" t="s">
        <v>1728</v>
      </c>
      <c r="AM2874" s="1998">
        <v>22.7</v>
      </c>
      <c r="AN2874" s="1997" t="s">
        <v>193</v>
      </c>
      <c r="BX2874"/>
      <c r="BY2874"/>
      <c r="BZ2874"/>
      <c r="CA2874"/>
      <c r="CB2874"/>
      <c r="CD2874" s="1060"/>
      <c r="CE2874" s="1286"/>
      <c r="CF2874" s="1060"/>
      <c r="CG2874" s="1060"/>
      <c r="CH2874" s="1060"/>
      <c r="CK2874" s="1645"/>
      <c r="CL2874" s="1645"/>
      <c r="CM2874" s="1645"/>
      <c r="CN2874"/>
      <c r="CO2874"/>
      <c r="CP2874"/>
      <c r="CQ2874"/>
      <c r="CR2874"/>
      <c r="CS2874" s="1060"/>
      <c r="CT2874" s="1060"/>
      <c r="CU2874" s="1060"/>
      <c r="CV2874" s="1060"/>
      <c r="CW2874" s="1060"/>
      <c r="CX2874" s="1060"/>
    </row>
    <row r="2875" spans="35:102" ht="15" customHeight="1" x14ac:dyDescent="0.3">
      <c r="AI2875" s="1774">
        <v>48201320100</v>
      </c>
      <c r="AJ2875" s="1993" t="s">
        <v>1830</v>
      </c>
      <c r="AK2875" s="1993">
        <v>38299</v>
      </c>
      <c r="AL2875" s="1994" t="s">
        <v>1730</v>
      </c>
      <c r="AM2875" s="1994">
        <v>18.899999999999999</v>
      </c>
      <c r="AN2875" s="1993" t="s">
        <v>192</v>
      </c>
      <c r="BX2875"/>
      <c r="BY2875"/>
      <c r="BZ2875"/>
      <c r="CA2875"/>
      <c r="CB2875"/>
      <c r="CD2875" s="1060"/>
      <c r="CE2875" s="1286"/>
      <c r="CF2875" s="1060"/>
      <c r="CG2875" s="1060"/>
      <c r="CH2875" s="1060"/>
      <c r="CK2875" s="1645"/>
      <c r="CL2875" s="1645"/>
      <c r="CM2875" s="1645"/>
      <c r="CN2875"/>
      <c r="CO2875"/>
      <c r="CP2875"/>
      <c r="CQ2875"/>
      <c r="CR2875"/>
      <c r="CS2875" s="1060"/>
      <c r="CT2875" s="1060"/>
      <c r="CU2875" s="1060"/>
      <c r="CV2875" s="1060"/>
      <c r="CW2875" s="1060"/>
      <c r="CX2875" s="1060"/>
    </row>
    <row r="2876" spans="35:102" ht="15" customHeight="1" x14ac:dyDescent="0.3">
      <c r="AI2876" s="1996">
        <v>48201320200</v>
      </c>
      <c r="AJ2876" s="1997" t="s">
        <v>1830</v>
      </c>
      <c r="AK2876" s="1997">
        <v>41186</v>
      </c>
      <c r="AL2876" s="1998" t="s">
        <v>1728</v>
      </c>
      <c r="AM2876" s="1998">
        <v>21.6</v>
      </c>
      <c r="AN2876" s="1997" t="s">
        <v>193</v>
      </c>
      <c r="BX2876"/>
      <c r="BY2876"/>
      <c r="BZ2876"/>
      <c r="CA2876"/>
      <c r="CB2876"/>
      <c r="CD2876" s="1060"/>
      <c r="CE2876" s="1286"/>
      <c r="CF2876" s="1060"/>
      <c r="CG2876" s="1060"/>
      <c r="CH2876" s="1060"/>
      <c r="CK2876" s="1645"/>
      <c r="CL2876" s="1645"/>
      <c r="CM2876" s="1645"/>
      <c r="CN2876"/>
      <c r="CO2876"/>
      <c r="CP2876"/>
      <c r="CQ2876"/>
      <c r="CR2876"/>
      <c r="CS2876" s="1060"/>
      <c r="CT2876" s="1060"/>
      <c r="CU2876" s="1060"/>
      <c r="CV2876" s="1060"/>
      <c r="CW2876" s="1060"/>
      <c r="CX2876" s="1060"/>
    </row>
    <row r="2877" spans="35:102" ht="15" customHeight="1" x14ac:dyDescent="0.3">
      <c r="AI2877" s="1774">
        <v>48201320500</v>
      </c>
      <c r="AJ2877" s="1993" t="s">
        <v>1830</v>
      </c>
      <c r="AK2877" s="1993">
        <v>56645</v>
      </c>
      <c r="AL2877" s="1994" t="s">
        <v>1727</v>
      </c>
      <c r="AM2877" s="1994">
        <v>12.5</v>
      </c>
      <c r="AN2877" s="1993" t="s">
        <v>192</v>
      </c>
      <c r="BX2877"/>
      <c r="BY2877"/>
      <c r="BZ2877"/>
      <c r="CA2877"/>
      <c r="CB2877"/>
      <c r="CD2877" s="1060"/>
      <c r="CE2877" s="1286"/>
      <c r="CF2877" s="1060"/>
      <c r="CG2877" s="1060"/>
      <c r="CH2877" s="1060"/>
      <c r="CK2877" s="1645"/>
      <c r="CL2877" s="1645"/>
      <c r="CM2877" s="1645"/>
      <c r="CN2877"/>
      <c r="CO2877"/>
      <c r="CP2877"/>
      <c r="CQ2877"/>
      <c r="CR2877"/>
      <c r="CS2877" s="1060"/>
      <c r="CT2877" s="1060"/>
      <c r="CU2877" s="1060"/>
      <c r="CV2877" s="1060"/>
      <c r="CW2877" s="1060"/>
      <c r="CX2877" s="1060"/>
    </row>
    <row r="2878" spans="35:102" ht="15" customHeight="1" x14ac:dyDescent="0.3">
      <c r="AI2878" s="1996">
        <v>48201320601</v>
      </c>
      <c r="AJ2878" s="1997" t="s">
        <v>1830</v>
      </c>
      <c r="AK2878" s="1997">
        <v>47768</v>
      </c>
      <c r="AL2878" s="1998" t="s">
        <v>1728</v>
      </c>
      <c r="AM2878" s="1998">
        <v>19.100000000000001</v>
      </c>
      <c r="AN2878" s="1997" t="s">
        <v>192</v>
      </c>
      <c r="BX2878"/>
      <c r="BY2878"/>
      <c r="BZ2878"/>
      <c r="CA2878"/>
      <c r="CB2878"/>
      <c r="CD2878" s="1060"/>
      <c r="CE2878" s="1286"/>
      <c r="CF2878" s="1060"/>
      <c r="CG2878" s="1060"/>
      <c r="CH2878" s="1060"/>
      <c r="CK2878" s="1645"/>
      <c r="CL2878" s="1645"/>
      <c r="CM2878" s="1645"/>
      <c r="CN2878"/>
      <c r="CO2878"/>
      <c r="CP2878"/>
      <c r="CQ2878"/>
      <c r="CR2878"/>
      <c r="CS2878" s="1060"/>
      <c r="CT2878" s="1060"/>
      <c r="CU2878" s="1060"/>
      <c r="CV2878" s="1060"/>
      <c r="CW2878" s="1060"/>
      <c r="CX2878" s="1060"/>
    </row>
    <row r="2879" spans="35:102" ht="15" customHeight="1" x14ac:dyDescent="0.3">
      <c r="AI2879" s="1774">
        <v>48201320602</v>
      </c>
      <c r="AJ2879" s="1993" t="s">
        <v>1830</v>
      </c>
      <c r="AK2879" s="1993">
        <v>42910</v>
      </c>
      <c r="AL2879" s="1994" t="s">
        <v>1728</v>
      </c>
      <c r="AM2879" s="1994">
        <v>22.4</v>
      </c>
      <c r="AN2879" s="1993" t="s">
        <v>193</v>
      </c>
      <c r="BX2879"/>
      <c r="BY2879"/>
      <c r="BZ2879"/>
      <c r="CA2879"/>
      <c r="CB2879"/>
      <c r="CD2879" s="1060"/>
      <c r="CE2879" s="1286"/>
      <c r="CF2879" s="1060"/>
      <c r="CG2879" s="1060"/>
      <c r="CH2879" s="1060"/>
      <c r="CK2879" s="1645"/>
      <c r="CL2879" s="1645"/>
      <c r="CM2879" s="1645"/>
      <c r="CN2879"/>
      <c r="CO2879"/>
      <c r="CP2879"/>
      <c r="CQ2879"/>
      <c r="CR2879"/>
      <c r="CS2879" s="1060"/>
      <c r="CT2879" s="1060"/>
      <c r="CU2879" s="1060"/>
      <c r="CV2879" s="1060"/>
      <c r="CW2879" s="1060"/>
      <c r="CX2879" s="1060"/>
    </row>
    <row r="2880" spans="35:102" ht="15" customHeight="1" x14ac:dyDescent="0.3">
      <c r="AI2880" s="1996">
        <v>48201320700</v>
      </c>
      <c r="AJ2880" s="1997" t="s">
        <v>1830</v>
      </c>
      <c r="AK2880" s="1997">
        <v>37575</v>
      </c>
      <c r="AL2880" s="1998" t="s">
        <v>1730</v>
      </c>
      <c r="AM2880" s="1998">
        <v>18.5</v>
      </c>
      <c r="AN2880" s="1997" t="s">
        <v>192</v>
      </c>
      <c r="BX2880"/>
      <c r="BY2880"/>
      <c r="BZ2880"/>
      <c r="CA2880"/>
      <c r="CB2880"/>
      <c r="CD2880" s="1060"/>
      <c r="CE2880" s="1286"/>
      <c r="CF2880" s="1060"/>
      <c r="CG2880" s="1060"/>
      <c r="CH2880" s="1060"/>
      <c r="CK2880" s="1645"/>
      <c r="CL2880" s="1645"/>
      <c r="CM2880" s="1645"/>
      <c r="CN2880"/>
      <c r="CO2880"/>
      <c r="CP2880"/>
      <c r="CQ2880"/>
      <c r="CR2880"/>
      <c r="CS2880" s="1060"/>
      <c r="CT2880" s="1060"/>
      <c r="CU2880" s="1060"/>
      <c r="CV2880" s="1060"/>
      <c r="CW2880" s="1060"/>
      <c r="CX2880" s="1060"/>
    </row>
    <row r="2881" spans="35:102" ht="15" customHeight="1" x14ac:dyDescent="0.3">
      <c r="AI2881" s="1774">
        <v>48201320800</v>
      </c>
      <c r="AJ2881" s="1993" t="s">
        <v>1830</v>
      </c>
      <c r="AK2881" s="1993">
        <v>43931</v>
      </c>
      <c r="AL2881" s="1994" t="s">
        <v>1728</v>
      </c>
      <c r="AM2881" s="1994">
        <v>24.3</v>
      </c>
      <c r="AN2881" s="1993" t="s">
        <v>193</v>
      </c>
      <c r="BX2881"/>
      <c r="BY2881"/>
      <c r="BZ2881"/>
      <c r="CA2881"/>
      <c r="CB2881"/>
      <c r="CD2881" s="1060"/>
      <c r="CE2881" s="1286"/>
      <c r="CF2881" s="1060"/>
      <c r="CG2881" s="1060"/>
      <c r="CH2881" s="1060"/>
      <c r="CK2881" s="1645"/>
      <c r="CL2881" s="1645"/>
      <c r="CM2881" s="1645"/>
      <c r="CN2881"/>
      <c r="CO2881"/>
      <c r="CP2881"/>
      <c r="CQ2881"/>
      <c r="CR2881"/>
      <c r="CS2881" s="1060"/>
      <c r="CT2881" s="1060"/>
      <c r="CU2881" s="1060"/>
      <c r="CV2881" s="1060"/>
      <c r="CW2881" s="1060"/>
      <c r="CX2881" s="1060"/>
    </row>
    <row r="2882" spans="35:102" ht="15" customHeight="1" x14ac:dyDescent="0.3">
      <c r="AI2882" s="1996">
        <v>48201320900</v>
      </c>
      <c r="AJ2882" s="1997" t="s">
        <v>1830</v>
      </c>
      <c r="AK2882" s="1997">
        <v>49048</v>
      </c>
      <c r="AL2882" s="1998" t="s">
        <v>1728</v>
      </c>
      <c r="AM2882" s="1998">
        <v>20.399999999999999</v>
      </c>
      <c r="AN2882" s="1997" t="s">
        <v>193</v>
      </c>
      <c r="BX2882"/>
      <c r="BY2882"/>
      <c r="BZ2882"/>
      <c r="CA2882"/>
      <c r="CB2882"/>
      <c r="CD2882" s="1060"/>
      <c r="CE2882" s="1286"/>
      <c r="CF2882" s="1060"/>
      <c r="CG2882" s="1060"/>
      <c r="CH2882" s="1060"/>
      <c r="CK2882" s="1645"/>
      <c r="CL2882" s="1645"/>
      <c r="CM2882" s="1645"/>
      <c r="CN2882"/>
      <c r="CO2882"/>
      <c r="CP2882"/>
      <c r="CQ2882"/>
      <c r="CR2882"/>
      <c r="CS2882" s="1060"/>
      <c r="CT2882" s="1060"/>
      <c r="CU2882" s="1060"/>
      <c r="CV2882" s="1060"/>
      <c r="CW2882" s="1060"/>
      <c r="CX2882" s="1060"/>
    </row>
    <row r="2883" spans="35:102" ht="15" customHeight="1" x14ac:dyDescent="0.3">
      <c r="AI2883" s="1774">
        <v>48201321000</v>
      </c>
      <c r="AJ2883" s="1993" t="s">
        <v>1830</v>
      </c>
      <c r="AK2883" s="1993">
        <v>40328</v>
      </c>
      <c r="AL2883" s="1994" t="s">
        <v>1730</v>
      </c>
      <c r="AM2883" s="1994">
        <v>25</v>
      </c>
      <c r="AN2883" s="1993" t="s">
        <v>193</v>
      </c>
      <c r="BX2883"/>
      <c r="BY2883"/>
      <c r="BZ2883"/>
      <c r="CA2883"/>
      <c r="CB2883"/>
      <c r="CD2883" s="1060"/>
      <c r="CE2883" s="1286"/>
      <c r="CF2883" s="1060"/>
      <c r="CG2883" s="1060"/>
      <c r="CH2883" s="1060"/>
      <c r="CK2883" s="1645"/>
      <c r="CL2883" s="1645"/>
      <c r="CM2883" s="1645"/>
      <c r="CN2883"/>
      <c r="CO2883"/>
      <c r="CP2883"/>
      <c r="CQ2883"/>
      <c r="CR2883"/>
      <c r="CS2883" s="1060"/>
      <c r="CT2883" s="1060"/>
      <c r="CU2883" s="1060"/>
      <c r="CV2883" s="1060"/>
      <c r="CW2883" s="1060"/>
      <c r="CX2883" s="1060"/>
    </row>
    <row r="2884" spans="35:102" ht="15" customHeight="1" x14ac:dyDescent="0.3">
      <c r="AI2884" s="1996">
        <v>48201321100</v>
      </c>
      <c r="AJ2884" s="1997" t="s">
        <v>1830</v>
      </c>
      <c r="AK2884" s="1997">
        <v>55750</v>
      </c>
      <c r="AL2884" s="1998" t="s">
        <v>1728</v>
      </c>
      <c r="AM2884" s="1998">
        <v>13.7</v>
      </c>
      <c r="AN2884" s="1997" t="s">
        <v>192</v>
      </c>
      <c r="BX2884"/>
      <c r="BY2884"/>
      <c r="BZ2884"/>
      <c r="CA2884"/>
      <c r="CB2884"/>
      <c r="CD2884" s="1060"/>
      <c r="CE2884" s="1286"/>
      <c r="CF2884" s="1060"/>
      <c r="CG2884" s="1060"/>
      <c r="CH2884" s="1060"/>
      <c r="CK2884" s="1645"/>
      <c r="CL2884" s="1645"/>
      <c r="CM2884" s="1645"/>
      <c r="CN2884"/>
      <c r="CO2884"/>
      <c r="CP2884"/>
      <c r="CQ2884"/>
      <c r="CR2884"/>
      <c r="CS2884" s="1060"/>
      <c r="CT2884" s="1060"/>
      <c r="CU2884" s="1060"/>
      <c r="CV2884" s="1060"/>
      <c r="CW2884" s="1060"/>
      <c r="CX2884" s="1060"/>
    </row>
    <row r="2885" spans="35:102" ht="15" customHeight="1" x14ac:dyDescent="0.3">
      <c r="AI2885" s="1774">
        <v>48201321200</v>
      </c>
      <c r="AJ2885" s="1993" t="s">
        <v>1830</v>
      </c>
      <c r="AK2885" s="1993">
        <v>29286</v>
      </c>
      <c r="AL2885" s="1994" t="s">
        <v>1730</v>
      </c>
      <c r="AM2885" s="1994">
        <v>41.7</v>
      </c>
      <c r="AN2885" s="1993" t="s">
        <v>193</v>
      </c>
      <c r="BX2885"/>
      <c r="BY2885"/>
      <c r="BZ2885"/>
      <c r="CA2885"/>
      <c r="CB2885"/>
      <c r="CD2885" s="1060"/>
      <c r="CE2885" s="1286"/>
      <c r="CF2885" s="1060"/>
      <c r="CG2885" s="1060"/>
      <c r="CH2885" s="1060"/>
      <c r="CK2885" s="1645"/>
      <c r="CL2885" s="1645"/>
      <c r="CM2885" s="1645"/>
      <c r="CN2885"/>
      <c r="CO2885"/>
      <c r="CP2885"/>
      <c r="CQ2885"/>
      <c r="CR2885"/>
      <c r="CS2885" s="1060"/>
      <c r="CT2885" s="1060"/>
      <c r="CU2885" s="1060"/>
      <c r="CV2885" s="1060"/>
      <c r="CW2885" s="1060"/>
      <c r="CX2885" s="1060"/>
    </row>
    <row r="2886" spans="35:102" ht="15" customHeight="1" x14ac:dyDescent="0.3">
      <c r="AI2886" s="1996">
        <v>48201321300</v>
      </c>
      <c r="AJ2886" s="1997" t="s">
        <v>1830</v>
      </c>
      <c r="AK2886" s="1997">
        <v>44688</v>
      </c>
      <c r="AL2886" s="1998" t="s">
        <v>1728</v>
      </c>
      <c r="AM2886" s="1998">
        <v>21.5</v>
      </c>
      <c r="AN2886" s="1997" t="s">
        <v>193</v>
      </c>
      <c r="BX2886"/>
      <c r="BY2886"/>
      <c r="BZ2886"/>
      <c r="CA2886"/>
      <c r="CB2886"/>
      <c r="CD2886" s="1060"/>
      <c r="CE2886" s="1286"/>
      <c r="CF2886" s="1060"/>
      <c r="CG2886" s="1060"/>
      <c r="CH2886" s="1060"/>
      <c r="CK2886" s="1645"/>
      <c r="CL2886" s="1645"/>
      <c r="CM2886" s="1645"/>
      <c r="CN2886"/>
      <c r="CO2886"/>
      <c r="CP2886"/>
      <c r="CQ2886"/>
      <c r="CR2886"/>
      <c r="CS2886" s="1060"/>
      <c r="CT2886" s="1060"/>
      <c r="CU2886" s="1060"/>
      <c r="CV2886" s="1060"/>
      <c r="CW2886" s="1060"/>
      <c r="CX2886" s="1060"/>
    </row>
    <row r="2887" spans="35:102" ht="15" customHeight="1" x14ac:dyDescent="0.3">
      <c r="AI2887" s="1774">
        <v>48201321401</v>
      </c>
      <c r="AJ2887" s="1993" t="s">
        <v>1830</v>
      </c>
      <c r="AK2887" s="1993">
        <v>44112</v>
      </c>
      <c r="AL2887" s="1994" t="s">
        <v>1728</v>
      </c>
      <c r="AM2887" s="1994">
        <v>23.9</v>
      </c>
      <c r="AN2887" s="1993" t="s">
        <v>193</v>
      </c>
      <c r="BX2887"/>
      <c r="BY2887"/>
      <c r="BZ2887"/>
      <c r="CA2887"/>
      <c r="CB2887"/>
      <c r="CD2887" s="1060"/>
      <c r="CE2887" s="1286"/>
      <c r="CF2887" s="1060"/>
      <c r="CG2887" s="1060"/>
      <c r="CH2887" s="1060"/>
      <c r="CK2887" s="1645"/>
      <c r="CL2887" s="1645"/>
      <c r="CM2887" s="1645"/>
      <c r="CN2887"/>
      <c r="CO2887"/>
      <c r="CP2887"/>
      <c r="CQ2887"/>
      <c r="CR2887"/>
      <c r="CS2887" s="1060"/>
      <c r="CT2887" s="1060"/>
      <c r="CU2887" s="1060"/>
      <c r="CV2887" s="1060"/>
      <c r="CW2887" s="1060"/>
      <c r="CX2887" s="1060"/>
    </row>
    <row r="2888" spans="35:102" ht="15" customHeight="1" x14ac:dyDescent="0.3">
      <c r="AI2888" s="1996">
        <v>48201321402</v>
      </c>
      <c r="AJ2888" s="1997" t="s">
        <v>1830</v>
      </c>
      <c r="AK2888" s="1997">
        <v>60176</v>
      </c>
      <c r="AL2888" s="1998" t="s">
        <v>1727</v>
      </c>
      <c r="AM2888" s="1998">
        <v>17.399999999999999</v>
      </c>
      <c r="AN2888" s="1997" t="s">
        <v>192</v>
      </c>
      <c r="BX2888"/>
      <c r="BY2888"/>
      <c r="BZ2888"/>
      <c r="CA2888"/>
      <c r="CB2888"/>
      <c r="CD2888" s="1060"/>
      <c r="CE2888" s="1286"/>
      <c r="CF2888" s="1060"/>
      <c r="CG2888" s="1060"/>
      <c r="CH2888" s="1060"/>
      <c r="CK2888" s="1645"/>
      <c r="CL2888" s="1645"/>
      <c r="CM2888" s="1645"/>
      <c r="CN2888"/>
      <c r="CO2888"/>
      <c r="CP2888"/>
      <c r="CQ2888"/>
      <c r="CR2888"/>
      <c r="CS2888" s="1060"/>
      <c r="CT2888" s="1060"/>
      <c r="CU2888" s="1060"/>
      <c r="CV2888" s="1060"/>
      <c r="CW2888" s="1060"/>
      <c r="CX2888" s="1060"/>
    </row>
    <row r="2889" spans="35:102" ht="15" customHeight="1" x14ac:dyDescent="0.3">
      <c r="AI2889" s="1774">
        <v>48201321500</v>
      </c>
      <c r="AJ2889" s="1993" t="s">
        <v>1830</v>
      </c>
      <c r="AK2889" s="1993">
        <v>30000</v>
      </c>
      <c r="AL2889" s="1994" t="s">
        <v>1730</v>
      </c>
      <c r="AM2889" s="1994">
        <v>33.700000000000003</v>
      </c>
      <c r="AN2889" s="1993" t="s">
        <v>193</v>
      </c>
      <c r="BX2889"/>
      <c r="BY2889"/>
      <c r="BZ2889"/>
      <c r="CA2889"/>
      <c r="CB2889"/>
      <c r="CD2889" s="1060"/>
      <c r="CE2889" s="1286"/>
      <c r="CF2889" s="1060"/>
      <c r="CG2889" s="1060"/>
      <c r="CH2889" s="1060"/>
      <c r="CK2889" s="1645"/>
      <c r="CL2889" s="1645"/>
      <c r="CM2889" s="1645"/>
      <c r="CN2889"/>
      <c r="CO2889"/>
      <c r="CP2889"/>
      <c r="CQ2889"/>
      <c r="CR2889"/>
      <c r="CS2889" s="1060"/>
      <c r="CT2889" s="1060"/>
      <c r="CU2889" s="1060"/>
      <c r="CV2889" s="1060"/>
      <c r="CW2889" s="1060"/>
      <c r="CX2889" s="1060"/>
    </row>
    <row r="2890" spans="35:102" ht="15" customHeight="1" x14ac:dyDescent="0.3">
      <c r="AI2890" s="1996">
        <v>48201321600</v>
      </c>
      <c r="AJ2890" s="1997" t="s">
        <v>1830</v>
      </c>
      <c r="AK2890" s="1997">
        <v>57683</v>
      </c>
      <c r="AL2890" s="1998" t="s">
        <v>1727</v>
      </c>
      <c r="AM2890" s="1998">
        <v>16.5</v>
      </c>
      <c r="AN2890" s="1997" t="s">
        <v>192</v>
      </c>
      <c r="BX2890"/>
      <c r="BY2890"/>
      <c r="BZ2890"/>
      <c r="CA2890"/>
      <c r="CB2890"/>
      <c r="CD2890" s="1060"/>
      <c r="CE2890" s="1286"/>
      <c r="CF2890" s="1060"/>
      <c r="CG2890" s="1060"/>
      <c r="CH2890" s="1060"/>
      <c r="CK2890" s="1645"/>
      <c r="CL2890" s="1645"/>
      <c r="CM2890" s="1645"/>
      <c r="CN2890"/>
      <c r="CO2890"/>
      <c r="CP2890"/>
      <c r="CQ2890"/>
      <c r="CR2890"/>
      <c r="CS2890" s="1060"/>
      <c r="CT2890" s="1060"/>
      <c r="CU2890" s="1060"/>
      <c r="CV2890" s="1060"/>
      <c r="CW2890" s="1060"/>
      <c r="CX2890" s="1060"/>
    </row>
    <row r="2891" spans="35:102" ht="15" customHeight="1" x14ac:dyDescent="0.3">
      <c r="AI2891" s="1774">
        <v>48201321700</v>
      </c>
      <c r="AJ2891" s="1993" t="s">
        <v>1830</v>
      </c>
      <c r="AK2891" s="1993">
        <v>67396</v>
      </c>
      <c r="AL2891" s="1994" t="s">
        <v>1727</v>
      </c>
      <c r="AM2891" s="1994">
        <v>9.3000000000000007</v>
      </c>
      <c r="AN2891" s="1993" t="s">
        <v>192</v>
      </c>
      <c r="BX2891"/>
      <c r="BY2891"/>
      <c r="BZ2891"/>
      <c r="CA2891"/>
      <c r="CB2891"/>
      <c r="CD2891" s="1060"/>
      <c r="CE2891" s="1286"/>
      <c r="CF2891" s="1060"/>
      <c r="CG2891" s="1060"/>
      <c r="CH2891" s="1060"/>
      <c r="CK2891" s="1645"/>
      <c r="CL2891" s="1645"/>
      <c r="CM2891" s="1645"/>
      <c r="CN2891"/>
      <c r="CO2891"/>
      <c r="CP2891"/>
      <c r="CQ2891"/>
      <c r="CR2891"/>
      <c r="CS2891" s="1060"/>
      <c r="CT2891" s="1060"/>
      <c r="CU2891" s="1060"/>
      <c r="CV2891" s="1060"/>
      <c r="CW2891" s="1060"/>
      <c r="CX2891" s="1060"/>
    </row>
    <row r="2892" spans="35:102" ht="15" customHeight="1" x14ac:dyDescent="0.3">
      <c r="AI2892" s="1996">
        <v>48201321800</v>
      </c>
      <c r="AJ2892" s="1997" t="s">
        <v>1830</v>
      </c>
      <c r="AK2892" s="1997">
        <v>42257</v>
      </c>
      <c r="AL2892" s="1998" t="s">
        <v>1728</v>
      </c>
      <c r="AM2892" s="1998">
        <v>21.3</v>
      </c>
      <c r="AN2892" s="1997" t="s">
        <v>193</v>
      </c>
      <c r="BX2892"/>
      <c r="BY2892"/>
      <c r="BZ2892"/>
      <c r="CA2892"/>
      <c r="CB2892"/>
      <c r="CD2892" s="1060"/>
      <c r="CE2892" s="1286"/>
      <c r="CF2892" s="1060"/>
      <c r="CG2892" s="1060"/>
      <c r="CH2892" s="1060"/>
      <c r="CK2892" s="1645"/>
      <c r="CL2892" s="1645"/>
      <c r="CM2892" s="1645"/>
      <c r="CN2892"/>
      <c r="CO2892"/>
      <c r="CP2892"/>
      <c r="CQ2892"/>
      <c r="CR2892"/>
      <c r="CS2892" s="1060"/>
      <c r="CT2892" s="1060"/>
      <c r="CU2892" s="1060"/>
      <c r="CV2892" s="1060"/>
      <c r="CW2892" s="1060"/>
      <c r="CX2892" s="1060"/>
    </row>
    <row r="2893" spans="35:102" ht="15" customHeight="1" x14ac:dyDescent="0.3">
      <c r="AI2893" s="1774">
        <v>48201321900</v>
      </c>
      <c r="AJ2893" s="1993" t="s">
        <v>1830</v>
      </c>
      <c r="AK2893" s="1993">
        <v>55064</v>
      </c>
      <c r="AL2893" s="1994" t="s">
        <v>1728</v>
      </c>
      <c r="AM2893" s="1994">
        <v>14.8</v>
      </c>
      <c r="AN2893" s="1993" t="s">
        <v>192</v>
      </c>
      <c r="BX2893"/>
      <c r="BY2893"/>
      <c r="BZ2893"/>
      <c r="CA2893"/>
      <c r="CB2893"/>
      <c r="CD2893" s="1060"/>
      <c r="CE2893" s="1286"/>
      <c r="CF2893" s="1060"/>
      <c r="CG2893" s="1060"/>
      <c r="CH2893" s="1060"/>
      <c r="CK2893" s="1645"/>
      <c r="CL2893" s="1645"/>
      <c r="CM2893" s="1645"/>
      <c r="CN2893"/>
      <c r="CO2893"/>
      <c r="CP2893"/>
      <c r="CQ2893"/>
      <c r="CR2893"/>
      <c r="CS2893" s="1060"/>
      <c r="CT2893" s="1060"/>
      <c r="CU2893" s="1060"/>
      <c r="CV2893" s="1060"/>
      <c r="CW2893" s="1060"/>
      <c r="CX2893" s="1060"/>
    </row>
    <row r="2894" spans="35:102" ht="15" customHeight="1" x14ac:dyDescent="0.3">
      <c r="AI2894" s="1996">
        <v>48201322000</v>
      </c>
      <c r="AJ2894" s="1997" t="s">
        <v>1830</v>
      </c>
      <c r="AK2894" s="1997">
        <v>31892</v>
      </c>
      <c r="AL2894" s="1998" t="s">
        <v>1730</v>
      </c>
      <c r="AM2894" s="1998">
        <v>34.700000000000003</v>
      </c>
      <c r="AN2894" s="1997" t="s">
        <v>193</v>
      </c>
      <c r="BX2894"/>
      <c r="BY2894"/>
      <c r="BZ2894"/>
      <c r="CA2894"/>
      <c r="CB2894"/>
      <c r="CD2894" s="1060"/>
      <c r="CE2894" s="1286"/>
      <c r="CF2894" s="1060"/>
      <c r="CG2894" s="1060"/>
      <c r="CH2894" s="1060"/>
      <c r="CK2894" s="1645"/>
      <c r="CL2894" s="1645"/>
      <c r="CM2894" s="1645"/>
      <c r="CN2894"/>
      <c r="CO2894"/>
      <c r="CP2894"/>
      <c r="CQ2894"/>
      <c r="CR2894"/>
      <c r="CS2894" s="1060"/>
      <c r="CT2894" s="1060"/>
      <c r="CU2894" s="1060"/>
      <c r="CV2894" s="1060"/>
      <c r="CW2894" s="1060"/>
      <c r="CX2894" s="1060"/>
    </row>
    <row r="2895" spans="35:102" ht="15" customHeight="1" x14ac:dyDescent="0.3">
      <c r="AI2895" s="1774">
        <v>48201322100</v>
      </c>
      <c r="AJ2895" s="1993" t="s">
        <v>1830</v>
      </c>
      <c r="AK2895" s="1993">
        <v>35888</v>
      </c>
      <c r="AL2895" s="1994" t="s">
        <v>1730</v>
      </c>
      <c r="AM2895" s="1994">
        <v>27.4</v>
      </c>
      <c r="AN2895" s="1993" t="s">
        <v>193</v>
      </c>
      <c r="BX2895"/>
      <c r="BY2895"/>
      <c r="BZ2895"/>
      <c r="CA2895"/>
      <c r="CB2895"/>
      <c r="CD2895" s="1060"/>
      <c r="CE2895" s="1286"/>
      <c r="CF2895" s="1060"/>
      <c r="CG2895" s="1060"/>
      <c r="CH2895" s="1060"/>
      <c r="CK2895" s="1645"/>
      <c r="CL2895" s="1645"/>
      <c r="CM2895" s="1645"/>
      <c r="CN2895"/>
      <c r="CO2895"/>
      <c r="CP2895"/>
      <c r="CQ2895"/>
      <c r="CR2895"/>
      <c r="CS2895" s="1060"/>
      <c r="CT2895" s="1060"/>
      <c r="CU2895" s="1060"/>
      <c r="CV2895" s="1060"/>
      <c r="CW2895" s="1060"/>
      <c r="CX2895" s="1060"/>
    </row>
    <row r="2896" spans="35:102" ht="15" customHeight="1" x14ac:dyDescent="0.3">
      <c r="AI2896" s="1996">
        <v>48201322200</v>
      </c>
      <c r="AJ2896" s="1997" t="s">
        <v>1830</v>
      </c>
      <c r="AK2896" s="1997">
        <v>29191</v>
      </c>
      <c r="AL2896" s="1998" t="s">
        <v>1730</v>
      </c>
      <c r="AM2896" s="1998">
        <v>23.5</v>
      </c>
      <c r="AN2896" s="1997" t="s">
        <v>193</v>
      </c>
      <c r="BX2896"/>
      <c r="BY2896"/>
      <c r="BZ2896"/>
      <c r="CA2896"/>
      <c r="CB2896"/>
      <c r="CD2896" s="1060"/>
      <c r="CE2896" s="1286"/>
      <c r="CF2896" s="1060"/>
      <c r="CG2896" s="1060"/>
      <c r="CH2896" s="1060"/>
      <c r="CK2896" s="1645"/>
      <c r="CL2896" s="1645"/>
      <c r="CM2896" s="1645"/>
      <c r="CN2896"/>
      <c r="CO2896"/>
      <c r="CP2896"/>
      <c r="CQ2896"/>
      <c r="CR2896"/>
      <c r="CS2896" s="1060"/>
      <c r="CT2896" s="1060"/>
      <c r="CU2896" s="1060"/>
      <c r="CV2896" s="1060"/>
      <c r="CW2896" s="1060"/>
      <c r="CX2896" s="1060"/>
    </row>
    <row r="2897" spans="35:102" ht="15" customHeight="1" x14ac:dyDescent="0.3">
      <c r="AI2897" s="1774">
        <v>48201322600</v>
      </c>
      <c r="AJ2897" s="1993" t="s">
        <v>1830</v>
      </c>
      <c r="AK2897" s="1993">
        <v>53375</v>
      </c>
      <c r="AL2897" s="1994" t="s">
        <v>1728</v>
      </c>
      <c r="AM2897" s="1994">
        <v>16</v>
      </c>
      <c r="AN2897" s="1993" t="s">
        <v>192</v>
      </c>
      <c r="BX2897"/>
      <c r="BY2897"/>
      <c r="BZ2897"/>
      <c r="CA2897"/>
      <c r="CB2897"/>
      <c r="CD2897" s="1060"/>
      <c r="CE2897" s="1286"/>
      <c r="CF2897" s="1060"/>
      <c r="CG2897" s="1060"/>
      <c r="CH2897" s="1060"/>
      <c r="CK2897" s="1645"/>
      <c r="CL2897" s="1645"/>
      <c r="CM2897" s="1645"/>
      <c r="CN2897"/>
      <c r="CO2897"/>
      <c r="CP2897"/>
      <c r="CQ2897"/>
      <c r="CR2897"/>
      <c r="CS2897" s="1060"/>
      <c r="CT2897" s="1060"/>
      <c r="CU2897" s="1060"/>
      <c r="CV2897" s="1060"/>
      <c r="CW2897" s="1060"/>
      <c r="CX2897" s="1060"/>
    </row>
    <row r="2898" spans="35:102" ht="15" customHeight="1" x14ac:dyDescent="0.3">
      <c r="AI2898" s="1996">
        <v>48201322700</v>
      </c>
      <c r="AJ2898" s="1997" t="s">
        <v>1830</v>
      </c>
      <c r="AK2898" s="1997">
        <v>49332</v>
      </c>
      <c r="AL2898" s="1998" t="s">
        <v>1728</v>
      </c>
      <c r="AM2898" s="1998">
        <v>14.7</v>
      </c>
      <c r="AN2898" s="1997" t="s">
        <v>192</v>
      </c>
      <c r="BX2898"/>
      <c r="BY2898"/>
      <c r="BZ2898"/>
      <c r="CA2898"/>
      <c r="CB2898"/>
      <c r="CD2898" s="1060"/>
      <c r="CE2898" s="1286"/>
      <c r="CF2898" s="1060"/>
      <c r="CG2898" s="1060"/>
      <c r="CH2898" s="1060"/>
      <c r="CK2898" s="1645"/>
      <c r="CL2898" s="1645"/>
      <c r="CM2898" s="1645"/>
      <c r="CN2898"/>
      <c r="CO2898"/>
      <c r="CP2898"/>
      <c r="CQ2898"/>
      <c r="CR2898"/>
      <c r="CS2898" s="1060"/>
      <c r="CT2898" s="1060"/>
      <c r="CU2898" s="1060"/>
      <c r="CV2898" s="1060"/>
      <c r="CW2898" s="1060"/>
      <c r="CX2898" s="1060"/>
    </row>
    <row r="2899" spans="35:102" ht="15" customHeight="1" x14ac:dyDescent="0.3">
      <c r="AI2899" s="1774">
        <v>48201322800</v>
      </c>
      <c r="AJ2899" s="1993" t="s">
        <v>1830</v>
      </c>
      <c r="AK2899" s="1993">
        <v>50750</v>
      </c>
      <c r="AL2899" s="1994" t="s">
        <v>1728</v>
      </c>
      <c r="AM2899" s="1994">
        <v>19.7</v>
      </c>
      <c r="AN2899" s="1993" t="s">
        <v>192</v>
      </c>
      <c r="BX2899"/>
      <c r="BY2899"/>
      <c r="BZ2899"/>
      <c r="CA2899"/>
      <c r="CB2899"/>
      <c r="CD2899" s="1060"/>
      <c r="CE2899" s="1286"/>
      <c r="CF2899" s="1060"/>
      <c r="CG2899" s="1060"/>
      <c r="CH2899" s="1060"/>
      <c r="CK2899" s="1645"/>
      <c r="CL2899" s="1645"/>
      <c r="CM2899" s="1645"/>
      <c r="CN2899"/>
      <c r="CO2899"/>
      <c r="CP2899"/>
      <c r="CQ2899"/>
      <c r="CR2899"/>
      <c r="CS2899" s="1060"/>
      <c r="CT2899" s="1060"/>
      <c r="CU2899" s="1060"/>
      <c r="CV2899" s="1060"/>
      <c r="CW2899" s="1060"/>
      <c r="CX2899" s="1060"/>
    </row>
    <row r="2900" spans="35:102" ht="15" customHeight="1" x14ac:dyDescent="0.3">
      <c r="AI2900" s="1996">
        <v>48201322900</v>
      </c>
      <c r="AJ2900" s="1997" t="s">
        <v>1830</v>
      </c>
      <c r="AK2900" s="1997">
        <v>50357</v>
      </c>
      <c r="AL2900" s="1998" t="s">
        <v>1728</v>
      </c>
      <c r="AM2900" s="1998">
        <v>20.2</v>
      </c>
      <c r="AN2900" s="1997" t="s">
        <v>193</v>
      </c>
      <c r="BX2900"/>
      <c r="BY2900"/>
      <c r="BZ2900"/>
      <c r="CA2900"/>
      <c r="CB2900"/>
      <c r="CD2900" s="1060"/>
      <c r="CE2900" s="1286"/>
      <c r="CF2900" s="1060"/>
      <c r="CG2900" s="1060"/>
      <c r="CH2900" s="1060"/>
      <c r="CK2900" s="1645"/>
      <c r="CL2900" s="1645"/>
      <c r="CM2900" s="1645"/>
      <c r="CN2900"/>
      <c r="CO2900"/>
      <c r="CP2900"/>
      <c r="CQ2900"/>
      <c r="CR2900"/>
      <c r="CS2900" s="1060"/>
      <c r="CT2900" s="1060"/>
      <c r="CU2900" s="1060"/>
      <c r="CV2900" s="1060"/>
      <c r="CW2900" s="1060"/>
      <c r="CX2900" s="1060"/>
    </row>
    <row r="2901" spans="35:102" ht="15" customHeight="1" x14ac:dyDescent="0.3">
      <c r="AI2901" s="1774">
        <v>48201323000</v>
      </c>
      <c r="AJ2901" s="1993" t="s">
        <v>1830</v>
      </c>
      <c r="AK2901" s="1993">
        <v>29456</v>
      </c>
      <c r="AL2901" s="1994" t="s">
        <v>1730</v>
      </c>
      <c r="AM2901" s="1994">
        <v>30.3</v>
      </c>
      <c r="AN2901" s="1993" t="s">
        <v>193</v>
      </c>
      <c r="BX2901"/>
      <c r="BY2901"/>
      <c r="BZ2901"/>
      <c r="CA2901"/>
      <c r="CB2901"/>
      <c r="CD2901" s="1060"/>
      <c r="CE2901" s="1286"/>
      <c r="CF2901" s="1060"/>
      <c r="CG2901" s="1060"/>
      <c r="CH2901" s="1060"/>
      <c r="CK2901" s="1645"/>
      <c r="CL2901" s="1645"/>
      <c r="CM2901" s="1645"/>
      <c r="CN2901"/>
      <c r="CO2901"/>
      <c r="CP2901"/>
      <c r="CQ2901"/>
      <c r="CR2901"/>
      <c r="CS2901" s="1060"/>
      <c r="CT2901" s="1060"/>
      <c r="CU2901" s="1060"/>
      <c r="CV2901" s="1060"/>
      <c r="CW2901" s="1060"/>
      <c r="CX2901" s="1060"/>
    </row>
    <row r="2902" spans="35:102" ht="15" customHeight="1" x14ac:dyDescent="0.3">
      <c r="AI2902" s="1996">
        <v>48201323100</v>
      </c>
      <c r="AJ2902" s="1997" t="s">
        <v>1830</v>
      </c>
      <c r="AK2902" s="1997">
        <v>29015</v>
      </c>
      <c r="AL2902" s="1998" t="s">
        <v>1730</v>
      </c>
      <c r="AM2902" s="1998">
        <v>31.3</v>
      </c>
      <c r="AN2902" s="1997" t="s">
        <v>193</v>
      </c>
      <c r="BX2902"/>
      <c r="BY2902"/>
      <c r="BZ2902"/>
      <c r="CA2902"/>
      <c r="CB2902"/>
      <c r="CD2902" s="1060"/>
      <c r="CE2902" s="1286"/>
      <c r="CF2902" s="1060"/>
      <c r="CG2902" s="1060"/>
      <c r="CH2902" s="1060"/>
      <c r="CK2902" s="1645"/>
      <c r="CL2902" s="1645"/>
      <c r="CM2902" s="1645"/>
      <c r="CN2902"/>
      <c r="CO2902"/>
      <c r="CP2902"/>
      <c r="CQ2902"/>
      <c r="CR2902"/>
      <c r="CS2902" s="1060"/>
      <c r="CT2902" s="1060"/>
      <c r="CU2902" s="1060"/>
      <c r="CV2902" s="1060"/>
      <c r="CW2902" s="1060"/>
      <c r="CX2902" s="1060"/>
    </row>
    <row r="2903" spans="35:102" ht="15" customHeight="1" x14ac:dyDescent="0.3">
      <c r="AI2903" s="1774">
        <v>48201323200</v>
      </c>
      <c r="AJ2903" s="1993" t="s">
        <v>1830</v>
      </c>
      <c r="AK2903" s="1993">
        <v>56227</v>
      </c>
      <c r="AL2903" s="1994" t="s">
        <v>1728</v>
      </c>
      <c r="AM2903" s="1994">
        <v>14.1</v>
      </c>
      <c r="AN2903" s="1993" t="s">
        <v>192</v>
      </c>
      <c r="BX2903"/>
      <c r="BY2903"/>
      <c r="BZ2903"/>
      <c r="CA2903"/>
      <c r="CB2903"/>
      <c r="CD2903" s="1060"/>
      <c r="CE2903" s="1286"/>
      <c r="CF2903" s="1060"/>
      <c r="CG2903" s="1060"/>
      <c r="CH2903" s="1060"/>
      <c r="CK2903" s="1645"/>
      <c r="CL2903" s="1645"/>
      <c r="CM2903" s="1645"/>
      <c r="CN2903"/>
      <c r="CO2903"/>
      <c r="CP2903"/>
      <c r="CQ2903"/>
      <c r="CR2903"/>
      <c r="CS2903" s="1060"/>
      <c r="CT2903" s="1060"/>
      <c r="CU2903" s="1060"/>
      <c r="CV2903" s="1060"/>
      <c r="CW2903" s="1060"/>
      <c r="CX2903" s="1060"/>
    </row>
    <row r="2904" spans="35:102" ht="15" customHeight="1" x14ac:dyDescent="0.3">
      <c r="AI2904" s="1996">
        <v>48201323300</v>
      </c>
      <c r="AJ2904" s="1997" t="s">
        <v>1830</v>
      </c>
      <c r="AK2904" s="1997">
        <v>31597</v>
      </c>
      <c r="AL2904" s="1998" t="s">
        <v>1730</v>
      </c>
      <c r="AM2904" s="1998">
        <v>23.3</v>
      </c>
      <c r="AN2904" s="1997" t="s">
        <v>193</v>
      </c>
      <c r="BX2904"/>
      <c r="BY2904"/>
      <c r="BZ2904"/>
      <c r="CA2904"/>
      <c r="CB2904"/>
      <c r="CD2904" s="1060"/>
      <c r="CE2904" s="1286"/>
      <c r="CF2904" s="1060"/>
      <c r="CG2904" s="1060"/>
      <c r="CH2904" s="1060"/>
      <c r="CK2904" s="1645"/>
      <c r="CL2904" s="1645"/>
      <c r="CM2904" s="1645"/>
      <c r="CN2904"/>
      <c r="CO2904"/>
      <c r="CP2904"/>
      <c r="CQ2904"/>
      <c r="CR2904"/>
      <c r="CS2904" s="1060"/>
      <c r="CT2904" s="1060"/>
      <c r="CU2904" s="1060"/>
      <c r="CV2904" s="1060"/>
      <c r="CW2904" s="1060"/>
      <c r="CX2904" s="1060"/>
    </row>
    <row r="2905" spans="35:102" ht="15" customHeight="1" x14ac:dyDescent="0.3">
      <c r="AI2905" s="1774">
        <v>48201323400</v>
      </c>
      <c r="AJ2905" s="1993" t="s">
        <v>1830</v>
      </c>
      <c r="AK2905" s="1993">
        <v>36791</v>
      </c>
      <c r="AL2905" s="1994" t="s">
        <v>1730</v>
      </c>
      <c r="AM2905" s="1994">
        <v>34.4</v>
      </c>
      <c r="AN2905" s="1993" t="s">
        <v>193</v>
      </c>
      <c r="BX2905"/>
      <c r="BY2905"/>
      <c r="BZ2905"/>
      <c r="CA2905"/>
      <c r="CB2905"/>
      <c r="CD2905" s="1060"/>
      <c r="CE2905" s="1286"/>
      <c r="CF2905" s="1060"/>
      <c r="CG2905" s="1060"/>
      <c r="CH2905" s="1060"/>
      <c r="CK2905" s="1645"/>
      <c r="CL2905" s="1645"/>
      <c r="CM2905" s="1645"/>
      <c r="CN2905"/>
      <c r="CO2905"/>
      <c r="CP2905"/>
      <c r="CQ2905"/>
      <c r="CR2905"/>
      <c r="CS2905" s="1060"/>
      <c r="CT2905" s="1060"/>
      <c r="CU2905" s="1060"/>
      <c r="CV2905" s="1060"/>
      <c r="CW2905" s="1060"/>
      <c r="CX2905" s="1060"/>
    </row>
    <row r="2906" spans="35:102" ht="15" customHeight="1" x14ac:dyDescent="0.3">
      <c r="AI2906" s="1996">
        <v>48201323500</v>
      </c>
      <c r="AJ2906" s="1997" t="s">
        <v>1830</v>
      </c>
      <c r="AK2906" s="1997">
        <v>29704</v>
      </c>
      <c r="AL2906" s="1998" t="s">
        <v>1730</v>
      </c>
      <c r="AM2906" s="1998">
        <v>31.9</v>
      </c>
      <c r="AN2906" s="1997" t="s">
        <v>193</v>
      </c>
      <c r="BX2906"/>
      <c r="BY2906"/>
      <c r="BZ2906"/>
      <c r="CA2906"/>
      <c r="CB2906"/>
      <c r="CD2906" s="1060"/>
      <c r="CE2906" s="1286"/>
      <c r="CF2906" s="1060"/>
      <c r="CG2906" s="1060"/>
      <c r="CH2906" s="1060"/>
      <c r="CK2906" s="1645"/>
      <c r="CL2906" s="1645"/>
      <c r="CM2906" s="1645"/>
      <c r="CN2906"/>
      <c r="CO2906"/>
      <c r="CP2906"/>
      <c r="CQ2906"/>
      <c r="CR2906"/>
      <c r="CS2906" s="1060"/>
      <c r="CT2906" s="1060"/>
      <c r="CU2906" s="1060"/>
      <c r="CV2906" s="1060"/>
      <c r="CW2906" s="1060"/>
      <c r="CX2906" s="1060"/>
    </row>
    <row r="2907" spans="35:102" ht="15" customHeight="1" x14ac:dyDescent="0.3">
      <c r="AI2907" s="1774">
        <v>48201323600</v>
      </c>
      <c r="AJ2907" s="1993" t="s">
        <v>1830</v>
      </c>
      <c r="AK2907" s="1993">
        <v>49813</v>
      </c>
      <c r="AL2907" s="1994" t="s">
        <v>1728</v>
      </c>
      <c r="AM2907" s="1994">
        <v>16.2</v>
      </c>
      <c r="AN2907" s="1993" t="s">
        <v>192</v>
      </c>
      <c r="BX2907"/>
      <c r="BY2907"/>
      <c r="BZ2907"/>
      <c r="CA2907"/>
      <c r="CB2907"/>
      <c r="CD2907" s="1060"/>
      <c r="CE2907" s="1286"/>
      <c r="CF2907" s="1060"/>
      <c r="CG2907" s="1060"/>
      <c r="CH2907" s="1060"/>
      <c r="CK2907" s="1645"/>
      <c r="CL2907" s="1645"/>
      <c r="CM2907" s="1645"/>
      <c r="CN2907"/>
      <c r="CO2907"/>
      <c r="CP2907"/>
      <c r="CQ2907"/>
      <c r="CR2907"/>
      <c r="CS2907" s="1060"/>
      <c r="CT2907" s="1060"/>
      <c r="CU2907" s="1060"/>
      <c r="CV2907" s="1060"/>
      <c r="CW2907" s="1060"/>
      <c r="CX2907" s="1060"/>
    </row>
    <row r="2908" spans="35:102" ht="15" customHeight="1" x14ac:dyDescent="0.3">
      <c r="AI2908" s="1996">
        <v>48201323701</v>
      </c>
      <c r="AJ2908" s="1997" t="s">
        <v>1830</v>
      </c>
      <c r="AK2908" s="1997">
        <v>48013</v>
      </c>
      <c r="AL2908" s="1998" t="s">
        <v>1728</v>
      </c>
      <c r="AM2908" s="1998">
        <v>15.8</v>
      </c>
      <c r="AN2908" s="1997" t="s">
        <v>192</v>
      </c>
      <c r="BX2908"/>
      <c r="BY2908"/>
      <c r="BZ2908"/>
      <c r="CA2908"/>
      <c r="CB2908"/>
      <c r="CD2908" s="1060"/>
      <c r="CE2908" s="1286"/>
      <c r="CF2908" s="1060"/>
      <c r="CG2908" s="1060"/>
      <c r="CH2908" s="1060"/>
      <c r="CK2908" s="1645"/>
      <c r="CL2908" s="1645"/>
      <c r="CM2908" s="1645"/>
      <c r="CN2908"/>
      <c r="CO2908"/>
      <c r="CP2908"/>
      <c r="CQ2908"/>
      <c r="CR2908"/>
      <c r="CS2908" s="1060"/>
      <c r="CT2908" s="1060"/>
      <c r="CU2908" s="1060"/>
      <c r="CV2908" s="1060"/>
      <c r="CW2908" s="1060"/>
      <c r="CX2908" s="1060"/>
    </row>
    <row r="2909" spans="35:102" ht="15" customHeight="1" x14ac:dyDescent="0.3">
      <c r="AI2909" s="1774">
        <v>48201323702</v>
      </c>
      <c r="AJ2909" s="1993" t="s">
        <v>1830</v>
      </c>
      <c r="AK2909" s="1993">
        <v>38455</v>
      </c>
      <c r="AL2909" s="1994" t="s">
        <v>1730</v>
      </c>
      <c r="AM2909" s="1994">
        <v>25.3</v>
      </c>
      <c r="AN2909" s="1993" t="s">
        <v>193</v>
      </c>
      <c r="BX2909"/>
      <c r="BY2909"/>
      <c r="BZ2909"/>
      <c r="CA2909"/>
      <c r="CB2909"/>
      <c r="CD2909" s="1060"/>
      <c r="CE2909" s="1286"/>
      <c r="CF2909" s="1060"/>
      <c r="CG2909" s="1060"/>
      <c r="CH2909" s="1060"/>
      <c r="CK2909" s="1645"/>
      <c r="CL2909" s="1645"/>
      <c r="CM2909" s="1645"/>
      <c r="CN2909"/>
      <c r="CO2909"/>
      <c r="CP2909"/>
      <c r="CQ2909"/>
      <c r="CR2909"/>
      <c r="CS2909" s="1060"/>
      <c r="CT2909" s="1060"/>
      <c r="CU2909" s="1060"/>
      <c r="CV2909" s="1060"/>
      <c r="CW2909" s="1060"/>
      <c r="CX2909" s="1060"/>
    </row>
    <row r="2910" spans="35:102" ht="15" customHeight="1" x14ac:dyDescent="0.3">
      <c r="AI2910" s="1996">
        <v>48201323801</v>
      </c>
      <c r="AJ2910" s="1997" t="s">
        <v>1830</v>
      </c>
      <c r="AK2910" s="1997">
        <v>60045</v>
      </c>
      <c r="AL2910" s="1998" t="s">
        <v>1727</v>
      </c>
      <c r="AM2910" s="1998">
        <v>5</v>
      </c>
      <c r="AN2910" s="1997" t="s">
        <v>192</v>
      </c>
      <c r="BX2910"/>
      <c r="BY2910"/>
      <c r="BZ2910"/>
      <c r="CA2910"/>
      <c r="CB2910"/>
      <c r="CD2910" s="1060"/>
      <c r="CE2910" s="1286"/>
      <c r="CF2910" s="1060"/>
      <c r="CG2910" s="1060"/>
      <c r="CH2910" s="1060"/>
      <c r="CK2910" s="1645"/>
      <c r="CL2910" s="1645"/>
      <c r="CM2910" s="1645"/>
      <c r="CN2910"/>
      <c r="CO2910"/>
      <c r="CP2910"/>
      <c r="CQ2910"/>
      <c r="CR2910"/>
      <c r="CS2910" s="1060"/>
      <c r="CT2910" s="1060"/>
      <c r="CU2910" s="1060"/>
      <c r="CV2910" s="1060"/>
      <c r="CW2910" s="1060"/>
      <c r="CX2910" s="1060"/>
    </row>
    <row r="2911" spans="35:102" ht="15" customHeight="1" x14ac:dyDescent="0.3">
      <c r="AI2911" s="1774">
        <v>48201323802</v>
      </c>
      <c r="AJ2911" s="1993" t="s">
        <v>1830</v>
      </c>
      <c r="AK2911" s="1993">
        <v>46684</v>
      </c>
      <c r="AL2911" s="1994" t="s">
        <v>1728</v>
      </c>
      <c r="AM2911" s="1994">
        <v>30.4</v>
      </c>
      <c r="AN2911" s="1993" t="s">
        <v>193</v>
      </c>
      <c r="BX2911"/>
      <c r="BY2911"/>
      <c r="BZ2911"/>
      <c r="CA2911"/>
      <c r="CB2911"/>
      <c r="CD2911" s="1060"/>
      <c r="CE2911" s="1286"/>
      <c r="CF2911" s="1060"/>
      <c r="CG2911" s="1060"/>
      <c r="CH2911" s="1060"/>
      <c r="CK2911" s="1645"/>
      <c r="CL2911" s="1645"/>
      <c r="CM2911" s="1645"/>
      <c r="CN2911"/>
      <c r="CO2911"/>
      <c r="CP2911"/>
      <c r="CQ2911"/>
      <c r="CR2911"/>
      <c r="CS2911" s="1060"/>
      <c r="CT2911" s="1060"/>
      <c r="CU2911" s="1060"/>
      <c r="CV2911" s="1060"/>
      <c r="CW2911" s="1060"/>
      <c r="CX2911" s="1060"/>
    </row>
    <row r="2912" spans="35:102" ht="15" customHeight="1" x14ac:dyDescent="0.3">
      <c r="AI2912" s="1996">
        <v>48201323900</v>
      </c>
      <c r="AJ2912" s="1997" t="s">
        <v>1830</v>
      </c>
      <c r="AK2912" s="1997">
        <v>28506</v>
      </c>
      <c r="AL2912" s="1998" t="s">
        <v>1730</v>
      </c>
      <c r="AM2912" s="1998">
        <v>26.8</v>
      </c>
      <c r="AN2912" s="1997" t="s">
        <v>193</v>
      </c>
      <c r="BX2912"/>
      <c r="BY2912"/>
      <c r="BZ2912"/>
      <c r="CA2912"/>
      <c r="CB2912"/>
      <c r="CD2912" s="1060"/>
      <c r="CE2912" s="1286"/>
      <c r="CF2912" s="1060"/>
      <c r="CG2912" s="1060"/>
      <c r="CH2912" s="1060"/>
      <c r="CK2912" s="1645"/>
      <c r="CL2912" s="1645"/>
      <c r="CM2912" s="1645"/>
      <c r="CN2912"/>
      <c r="CO2912"/>
      <c r="CP2912"/>
      <c r="CQ2912"/>
      <c r="CR2912"/>
      <c r="CS2912" s="1060"/>
      <c r="CT2912" s="1060"/>
      <c r="CU2912" s="1060"/>
      <c r="CV2912" s="1060"/>
      <c r="CW2912" s="1060"/>
      <c r="CX2912" s="1060"/>
    </row>
    <row r="2913" spans="35:102" ht="15" customHeight="1" x14ac:dyDescent="0.3">
      <c r="AI2913" s="1774">
        <v>48201324000</v>
      </c>
      <c r="AJ2913" s="1993" t="s">
        <v>1830</v>
      </c>
      <c r="AK2913" s="1993">
        <v>69449</v>
      </c>
      <c r="AL2913" s="1994" t="s">
        <v>1727</v>
      </c>
      <c r="AM2913" s="1994">
        <v>9</v>
      </c>
      <c r="AN2913" s="1993" t="s">
        <v>192</v>
      </c>
      <c r="BX2913"/>
      <c r="BY2913"/>
      <c r="BZ2913"/>
      <c r="CA2913"/>
      <c r="CB2913"/>
      <c r="CD2913" s="1060"/>
      <c r="CE2913" s="1286"/>
      <c r="CF2913" s="1060"/>
      <c r="CG2913" s="1060"/>
      <c r="CH2913" s="1060"/>
      <c r="CK2913" s="1645"/>
      <c r="CL2913" s="1645"/>
      <c r="CM2913" s="1645"/>
      <c r="CN2913"/>
      <c r="CO2913"/>
      <c r="CP2913"/>
      <c r="CQ2913"/>
      <c r="CR2913"/>
      <c r="CS2913" s="1060"/>
      <c r="CT2913" s="1060"/>
      <c r="CU2913" s="1060"/>
      <c r="CV2913" s="1060"/>
      <c r="CW2913" s="1060"/>
      <c r="CX2913" s="1060"/>
    </row>
    <row r="2914" spans="35:102" ht="15" customHeight="1" x14ac:dyDescent="0.3">
      <c r="AI2914" s="1996">
        <v>48201324100</v>
      </c>
      <c r="AJ2914" s="1997" t="s">
        <v>1830</v>
      </c>
      <c r="AK2914" s="1997">
        <v>35594</v>
      </c>
      <c r="AL2914" s="1998" t="s">
        <v>1730</v>
      </c>
      <c r="AM2914" s="1998">
        <v>33.6</v>
      </c>
      <c r="AN2914" s="1997" t="s">
        <v>193</v>
      </c>
      <c r="BX2914"/>
      <c r="BY2914"/>
      <c r="BZ2914"/>
      <c r="CA2914"/>
      <c r="CB2914"/>
      <c r="CD2914" s="1060"/>
      <c r="CE2914" s="1286"/>
      <c r="CF2914" s="1060"/>
      <c r="CG2914" s="1060"/>
      <c r="CH2914" s="1060"/>
      <c r="CK2914" s="1645"/>
      <c r="CL2914" s="1645"/>
      <c r="CM2914" s="1645"/>
      <c r="CN2914"/>
      <c r="CO2914"/>
      <c r="CP2914"/>
      <c r="CQ2914"/>
      <c r="CR2914"/>
      <c r="CS2914" s="1060"/>
      <c r="CT2914" s="1060"/>
      <c r="CU2914" s="1060"/>
      <c r="CV2914" s="1060"/>
      <c r="CW2914" s="1060"/>
      <c r="CX2914" s="1060"/>
    </row>
    <row r="2915" spans="35:102" ht="15" customHeight="1" x14ac:dyDescent="0.3">
      <c r="AI2915" s="1774">
        <v>48201324200</v>
      </c>
      <c r="AJ2915" s="1993" t="s">
        <v>1830</v>
      </c>
      <c r="AK2915" s="1993">
        <v>29271</v>
      </c>
      <c r="AL2915" s="1994" t="s">
        <v>1730</v>
      </c>
      <c r="AM2915" s="1994">
        <v>20.399999999999999</v>
      </c>
      <c r="AN2915" s="1993" t="s">
        <v>193</v>
      </c>
      <c r="BX2915"/>
      <c r="BY2915"/>
      <c r="BZ2915"/>
      <c r="CA2915"/>
      <c r="CB2915"/>
      <c r="CD2915" s="1060"/>
      <c r="CE2915" s="1286"/>
      <c r="CF2915" s="1060"/>
      <c r="CG2915" s="1060"/>
      <c r="CH2915" s="1060"/>
      <c r="CK2915" s="1645"/>
      <c r="CL2915" s="1645"/>
      <c r="CM2915" s="1645"/>
      <c r="CN2915"/>
      <c r="CO2915"/>
      <c r="CP2915"/>
      <c r="CQ2915"/>
      <c r="CR2915"/>
      <c r="CS2915" s="1060"/>
      <c r="CT2915" s="1060"/>
      <c r="CU2915" s="1060"/>
      <c r="CV2915" s="1060"/>
      <c r="CW2915" s="1060"/>
      <c r="CX2915" s="1060"/>
    </row>
    <row r="2916" spans="35:102" ht="15" customHeight="1" x14ac:dyDescent="0.3">
      <c r="AI2916" s="1996">
        <v>48201330100</v>
      </c>
      <c r="AJ2916" s="1997" t="s">
        <v>1830</v>
      </c>
      <c r="AK2916" s="1997">
        <v>64596</v>
      </c>
      <c r="AL2916" s="1998" t="s">
        <v>1727</v>
      </c>
      <c r="AM2916" s="1998">
        <v>20.9</v>
      </c>
      <c r="AN2916" s="1997" t="s">
        <v>193</v>
      </c>
      <c r="BX2916"/>
      <c r="BY2916"/>
      <c r="BZ2916"/>
      <c r="CA2916"/>
      <c r="CB2916"/>
      <c r="CD2916" s="1060"/>
      <c r="CE2916" s="1286"/>
      <c r="CF2916" s="1060"/>
      <c r="CG2916" s="1060"/>
      <c r="CH2916" s="1060"/>
      <c r="CK2916" s="1645"/>
      <c r="CL2916" s="1645"/>
      <c r="CM2916" s="1645"/>
      <c r="CN2916"/>
      <c r="CO2916"/>
      <c r="CP2916"/>
      <c r="CQ2916"/>
      <c r="CR2916"/>
      <c r="CS2916" s="1060"/>
      <c r="CT2916" s="1060"/>
      <c r="CU2916" s="1060"/>
      <c r="CV2916" s="1060"/>
      <c r="CW2916" s="1060"/>
      <c r="CX2916" s="1060"/>
    </row>
    <row r="2917" spans="35:102" ht="15" customHeight="1" x14ac:dyDescent="0.3">
      <c r="AI2917" s="1774">
        <v>48201330200</v>
      </c>
      <c r="AJ2917" s="1993" t="s">
        <v>1830</v>
      </c>
      <c r="AK2917" s="1993">
        <v>46853</v>
      </c>
      <c r="AL2917" s="1994" t="s">
        <v>1728</v>
      </c>
      <c r="AM2917" s="1994">
        <v>19.600000000000001</v>
      </c>
      <c r="AN2917" s="1993" t="s">
        <v>192</v>
      </c>
      <c r="BX2917"/>
      <c r="BY2917"/>
      <c r="BZ2917"/>
      <c r="CA2917"/>
      <c r="CB2917"/>
      <c r="CD2917" s="1060"/>
      <c r="CE2917" s="1286"/>
      <c r="CF2917" s="1060"/>
      <c r="CG2917" s="1060"/>
      <c r="CH2917" s="1060"/>
      <c r="CK2917" s="1645"/>
      <c r="CL2917" s="1645"/>
      <c r="CM2917" s="1645"/>
      <c r="CN2917"/>
      <c r="CO2917"/>
      <c r="CP2917"/>
      <c r="CQ2917"/>
      <c r="CR2917"/>
      <c r="CS2917" s="1060"/>
      <c r="CT2917" s="1060"/>
      <c r="CU2917" s="1060"/>
      <c r="CV2917" s="1060"/>
      <c r="CW2917" s="1060"/>
      <c r="CX2917" s="1060"/>
    </row>
    <row r="2918" spans="35:102" ht="15" customHeight="1" x14ac:dyDescent="0.3">
      <c r="AI2918" s="1996">
        <v>48201330301</v>
      </c>
      <c r="AJ2918" s="1997" t="s">
        <v>1830</v>
      </c>
      <c r="AK2918" s="1997">
        <v>65682</v>
      </c>
      <c r="AL2918" s="1998" t="s">
        <v>1727</v>
      </c>
      <c r="AM2918" s="1998">
        <v>8.5</v>
      </c>
      <c r="AN2918" s="1997" t="s">
        <v>192</v>
      </c>
      <c r="BX2918"/>
      <c r="BY2918"/>
      <c r="BZ2918"/>
      <c r="CA2918"/>
      <c r="CB2918"/>
      <c r="CD2918" s="1060"/>
      <c r="CE2918" s="1286"/>
      <c r="CF2918" s="1060"/>
      <c r="CG2918" s="1060"/>
      <c r="CH2918" s="1060"/>
      <c r="CK2918" s="1645"/>
      <c r="CL2918" s="1645"/>
      <c r="CM2918" s="1645"/>
      <c r="CN2918"/>
      <c r="CO2918"/>
      <c r="CP2918"/>
      <c r="CQ2918"/>
      <c r="CR2918"/>
      <c r="CS2918" s="1060"/>
      <c r="CT2918" s="1060"/>
      <c r="CU2918" s="1060"/>
      <c r="CV2918" s="1060"/>
      <c r="CW2918" s="1060"/>
      <c r="CX2918" s="1060"/>
    </row>
    <row r="2919" spans="35:102" ht="15" customHeight="1" x14ac:dyDescent="0.3">
      <c r="AI2919" s="1774">
        <v>48201330302</v>
      </c>
      <c r="AJ2919" s="1993" t="s">
        <v>1830</v>
      </c>
      <c r="AK2919" s="1993">
        <v>60032</v>
      </c>
      <c r="AL2919" s="1994" t="s">
        <v>1727</v>
      </c>
      <c r="AM2919" s="1994">
        <v>12.9</v>
      </c>
      <c r="AN2919" s="1993" t="s">
        <v>192</v>
      </c>
      <c r="BX2919"/>
      <c r="BY2919"/>
      <c r="BZ2919"/>
      <c r="CA2919"/>
      <c r="CB2919"/>
      <c r="CD2919" s="1060"/>
      <c r="CE2919" s="1286"/>
      <c r="CF2919" s="1060"/>
      <c r="CG2919" s="1060"/>
      <c r="CH2919" s="1060"/>
      <c r="CK2919" s="1645"/>
      <c r="CL2919" s="1645"/>
      <c r="CM2919" s="1645"/>
      <c r="CN2919"/>
      <c r="CO2919"/>
      <c r="CP2919"/>
      <c r="CQ2919"/>
      <c r="CR2919"/>
      <c r="CS2919" s="1060"/>
      <c r="CT2919" s="1060"/>
      <c r="CU2919" s="1060"/>
      <c r="CV2919" s="1060"/>
      <c r="CW2919" s="1060"/>
      <c r="CX2919" s="1060"/>
    </row>
    <row r="2920" spans="35:102" ht="15" customHeight="1" x14ac:dyDescent="0.3">
      <c r="AI2920" s="1996">
        <v>48201330303</v>
      </c>
      <c r="AJ2920" s="1997" t="s">
        <v>1830</v>
      </c>
      <c r="AK2920" s="1997">
        <v>44982</v>
      </c>
      <c r="AL2920" s="1998" t="s">
        <v>1728</v>
      </c>
      <c r="AM2920" s="1998">
        <v>23.6</v>
      </c>
      <c r="AN2920" s="1997" t="s">
        <v>193</v>
      </c>
      <c r="BX2920"/>
      <c r="BY2920"/>
      <c r="BZ2920"/>
      <c r="CA2920"/>
      <c r="CB2920"/>
      <c r="CD2920" s="1060"/>
      <c r="CE2920" s="1286"/>
      <c r="CF2920" s="1060"/>
      <c r="CG2920" s="1060"/>
      <c r="CH2920" s="1060"/>
      <c r="CK2920" s="1645"/>
      <c r="CL2920" s="1645"/>
      <c r="CM2920" s="1645"/>
      <c r="CN2920"/>
      <c r="CO2920"/>
      <c r="CP2920"/>
      <c r="CQ2920"/>
      <c r="CR2920"/>
      <c r="CS2920" s="1060"/>
      <c r="CT2920" s="1060"/>
      <c r="CU2920" s="1060"/>
      <c r="CV2920" s="1060"/>
      <c r="CW2920" s="1060"/>
      <c r="CX2920" s="1060"/>
    </row>
    <row r="2921" spans="35:102" ht="15" customHeight="1" x14ac:dyDescent="0.3">
      <c r="AI2921" s="1774">
        <v>48201330400</v>
      </c>
      <c r="AJ2921" s="1993" t="s">
        <v>1830</v>
      </c>
      <c r="AK2921" s="1993">
        <v>39451</v>
      </c>
      <c r="AL2921" s="1994" t="s">
        <v>1730</v>
      </c>
      <c r="AM2921" s="1994">
        <v>22.1</v>
      </c>
      <c r="AN2921" s="1993" t="s">
        <v>193</v>
      </c>
      <c r="BX2921"/>
      <c r="BY2921"/>
      <c r="BZ2921"/>
      <c r="CA2921"/>
      <c r="CB2921"/>
      <c r="CD2921" s="1060"/>
      <c r="CE2921" s="1286"/>
      <c r="CF2921" s="1060"/>
      <c r="CG2921" s="1060"/>
      <c r="CH2921" s="1060"/>
      <c r="CK2921" s="1645"/>
      <c r="CL2921" s="1645"/>
      <c r="CM2921" s="1645"/>
      <c r="CN2921"/>
      <c r="CO2921"/>
      <c r="CP2921"/>
      <c r="CQ2921"/>
      <c r="CR2921"/>
      <c r="CS2921" s="1060"/>
      <c r="CT2921" s="1060"/>
      <c r="CU2921" s="1060"/>
      <c r="CV2921" s="1060"/>
      <c r="CW2921" s="1060"/>
      <c r="CX2921" s="1060"/>
    </row>
    <row r="2922" spans="35:102" ht="15" customHeight="1" x14ac:dyDescent="0.3">
      <c r="AI2922" s="1996">
        <v>48201330500</v>
      </c>
      <c r="AJ2922" s="1997" t="s">
        <v>1830</v>
      </c>
      <c r="AK2922" s="1997">
        <v>45000</v>
      </c>
      <c r="AL2922" s="1998" t="s">
        <v>1728</v>
      </c>
      <c r="AM2922" s="1998">
        <v>26.5</v>
      </c>
      <c r="AN2922" s="1997" t="s">
        <v>193</v>
      </c>
      <c r="BX2922"/>
      <c r="BY2922"/>
      <c r="BZ2922"/>
      <c r="CA2922"/>
      <c r="CB2922"/>
      <c r="CD2922" s="1060"/>
      <c r="CE2922" s="1286"/>
      <c r="CF2922" s="1060"/>
      <c r="CG2922" s="1060"/>
      <c r="CH2922" s="1060"/>
      <c r="CK2922" s="1645"/>
      <c r="CL2922" s="1645"/>
      <c r="CM2922" s="1645"/>
      <c r="CN2922"/>
      <c r="CO2922"/>
      <c r="CP2922"/>
      <c r="CQ2922"/>
      <c r="CR2922"/>
      <c r="CS2922" s="1060"/>
      <c r="CT2922" s="1060"/>
      <c r="CU2922" s="1060"/>
      <c r="CV2922" s="1060"/>
      <c r="CW2922" s="1060"/>
      <c r="CX2922" s="1060"/>
    </row>
    <row r="2923" spans="35:102" ht="15" customHeight="1" x14ac:dyDescent="0.3">
      <c r="AI2923" s="1774">
        <v>48201330600</v>
      </c>
      <c r="AJ2923" s="1993" t="s">
        <v>1830</v>
      </c>
      <c r="AK2923" s="1993">
        <v>37434</v>
      </c>
      <c r="AL2923" s="1994" t="s">
        <v>1730</v>
      </c>
      <c r="AM2923" s="1994">
        <v>28.2</v>
      </c>
      <c r="AN2923" s="1993" t="s">
        <v>193</v>
      </c>
      <c r="BX2923"/>
      <c r="BY2923"/>
      <c r="BZ2923"/>
      <c r="CA2923"/>
      <c r="CB2923"/>
      <c r="CD2923" s="1060"/>
      <c r="CE2923" s="1286"/>
      <c r="CF2923" s="1060"/>
      <c r="CG2923" s="1060"/>
      <c r="CH2923" s="1060"/>
      <c r="CK2923" s="1645"/>
      <c r="CL2923" s="1645"/>
      <c r="CM2923" s="1645"/>
      <c r="CN2923"/>
      <c r="CO2923"/>
      <c r="CP2923"/>
      <c r="CQ2923"/>
      <c r="CR2923"/>
      <c r="CS2923" s="1060"/>
      <c r="CT2923" s="1060"/>
      <c r="CU2923" s="1060"/>
      <c r="CV2923" s="1060"/>
      <c r="CW2923" s="1060"/>
      <c r="CX2923" s="1060"/>
    </row>
    <row r="2924" spans="35:102" ht="15" customHeight="1" x14ac:dyDescent="0.3">
      <c r="AI2924" s="1996">
        <v>48201330700</v>
      </c>
      <c r="AJ2924" s="1997" t="s">
        <v>1830</v>
      </c>
      <c r="AK2924" s="1997">
        <v>41148</v>
      </c>
      <c r="AL2924" s="1998" t="s">
        <v>1728</v>
      </c>
      <c r="AM2924" s="1998">
        <v>31.9</v>
      </c>
      <c r="AN2924" s="1997" t="s">
        <v>193</v>
      </c>
      <c r="BX2924"/>
      <c r="BY2924"/>
      <c r="BZ2924"/>
      <c r="CA2924"/>
      <c r="CB2924"/>
      <c r="CD2924" s="1060"/>
      <c r="CE2924" s="1286"/>
      <c r="CF2924" s="1060"/>
      <c r="CG2924" s="1060"/>
      <c r="CH2924" s="1060"/>
      <c r="CK2924" s="1645"/>
      <c r="CL2924" s="1645"/>
      <c r="CM2924" s="1645"/>
      <c r="CN2924"/>
      <c r="CO2924"/>
      <c r="CP2924"/>
      <c r="CQ2924"/>
      <c r="CR2924"/>
      <c r="CS2924" s="1060"/>
      <c r="CT2924" s="1060"/>
      <c r="CU2924" s="1060"/>
      <c r="CV2924" s="1060"/>
      <c r="CW2924" s="1060"/>
      <c r="CX2924" s="1060"/>
    </row>
    <row r="2925" spans="35:102" ht="15" customHeight="1" x14ac:dyDescent="0.3">
      <c r="AI2925" s="1774">
        <v>48201330800</v>
      </c>
      <c r="AJ2925" s="1993" t="s">
        <v>1830</v>
      </c>
      <c r="AK2925" s="1993">
        <v>71649</v>
      </c>
      <c r="AL2925" s="1994" t="s">
        <v>1727</v>
      </c>
      <c r="AM2925" s="1994">
        <v>13.7</v>
      </c>
      <c r="AN2925" s="1993" t="s">
        <v>192</v>
      </c>
      <c r="BX2925"/>
      <c r="BY2925"/>
      <c r="BZ2925"/>
      <c r="CA2925"/>
      <c r="CB2925"/>
      <c r="CD2925" s="1060"/>
      <c r="CE2925" s="1286"/>
      <c r="CF2925" s="1060"/>
      <c r="CG2925" s="1060"/>
      <c r="CH2925" s="1060"/>
      <c r="CK2925" s="1645"/>
      <c r="CL2925" s="1645"/>
      <c r="CM2925" s="1645"/>
      <c r="CN2925"/>
      <c r="CO2925"/>
      <c r="CP2925"/>
      <c r="CQ2925"/>
      <c r="CR2925"/>
      <c r="CS2925" s="1060"/>
      <c r="CT2925" s="1060"/>
      <c r="CU2925" s="1060"/>
      <c r="CV2925" s="1060"/>
      <c r="CW2925" s="1060"/>
      <c r="CX2925" s="1060"/>
    </row>
    <row r="2926" spans="35:102" ht="15" customHeight="1" x14ac:dyDescent="0.3">
      <c r="AI2926" s="1996">
        <v>48201330900</v>
      </c>
      <c r="AJ2926" s="1997" t="s">
        <v>1830</v>
      </c>
      <c r="AK2926" s="1997">
        <v>49990</v>
      </c>
      <c r="AL2926" s="1998" t="s">
        <v>1728</v>
      </c>
      <c r="AM2926" s="1998">
        <v>34.799999999999997</v>
      </c>
      <c r="AN2926" s="1997" t="s">
        <v>193</v>
      </c>
      <c r="BX2926"/>
      <c r="BY2926"/>
      <c r="BZ2926"/>
      <c r="CA2926"/>
      <c r="CB2926"/>
      <c r="CD2926" s="1060"/>
      <c r="CE2926" s="1286"/>
      <c r="CF2926" s="1060"/>
      <c r="CG2926" s="1060"/>
      <c r="CH2926" s="1060"/>
      <c r="CK2926" s="1645"/>
      <c r="CL2926" s="1645"/>
      <c r="CM2926" s="1645"/>
      <c r="CN2926"/>
      <c r="CO2926"/>
      <c r="CP2926"/>
      <c r="CQ2926"/>
      <c r="CR2926"/>
      <c r="CS2926" s="1060"/>
      <c r="CT2926" s="1060"/>
      <c r="CU2926" s="1060"/>
      <c r="CV2926" s="1060"/>
      <c r="CW2926" s="1060"/>
      <c r="CX2926" s="1060"/>
    </row>
    <row r="2927" spans="35:102" ht="15" customHeight="1" x14ac:dyDescent="0.3">
      <c r="AI2927" s="1774">
        <v>48201331100</v>
      </c>
      <c r="AJ2927" s="1993" t="s">
        <v>1830</v>
      </c>
      <c r="AK2927" s="1993">
        <v>26730</v>
      </c>
      <c r="AL2927" s="1994" t="s">
        <v>1730</v>
      </c>
      <c r="AM2927" s="1994">
        <v>30.1</v>
      </c>
      <c r="AN2927" s="1993" t="s">
        <v>193</v>
      </c>
      <c r="BX2927"/>
      <c r="BY2927"/>
      <c r="BZ2927"/>
      <c r="CA2927"/>
      <c r="CB2927"/>
      <c r="CD2927" s="1060"/>
      <c r="CE2927" s="1286"/>
      <c r="CF2927" s="1060"/>
      <c r="CG2927" s="1060"/>
      <c r="CH2927" s="1060"/>
      <c r="CK2927" s="1645"/>
      <c r="CL2927" s="1645"/>
      <c r="CM2927" s="1645"/>
      <c r="CN2927"/>
      <c r="CO2927"/>
      <c r="CP2927"/>
      <c r="CQ2927"/>
      <c r="CR2927"/>
      <c r="CS2927" s="1060"/>
      <c r="CT2927" s="1060"/>
      <c r="CU2927" s="1060"/>
      <c r="CV2927" s="1060"/>
      <c r="CW2927" s="1060"/>
      <c r="CX2927" s="1060"/>
    </row>
    <row r="2928" spans="35:102" ht="15" customHeight="1" x14ac:dyDescent="0.3">
      <c r="AI2928" s="1996">
        <v>48201331200</v>
      </c>
      <c r="AJ2928" s="1997" t="s">
        <v>1830</v>
      </c>
      <c r="AK2928" s="1997">
        <v>26781</v>
      </c>
      <c r="AL2928" s="1998" t="s">
        <v>1730</v>
      </c>
      <c r="AM2928" s="1998">
        <v>38</v>
      </c>
      <c r="AN2928" s="1997" t="s">
        <v>193</v>
      </c>
      <c r="BX2928"/>
      <c r="BY2928"/>
      <c r="BZ2928"/>
      <c r="CA2928"/>
      <c r="CB2928"/>
      <c r="CD2928" s="1060"/>
      <c r="CE2928" s="1286"/>
      <c r="CF2928" s="1060"/>
      <c r="CG2928" s="1060"/>
      <c r="CH2928" s="1060"/>
      <c r="CK2928" s="1645"/>
      <c r="CL2928" s="1645"/>
      <c r="CM2928" s="1645"/>
      <c r="CN2928"/>
      <c r="CO2928"/>
      <c r="CP2928"/>
      <c r="CQ2928"/>
      <c r="CR2928"/>
      <c r="CS2928" s="1060"/>
      <c r="CT2928" s="1060"/>
      <c r="CU2928" s="1060"/>
      <c r="CV2928" s="1060"/>
      <c r="CW2928" s="1060"/>
      <c r="CX2928" s="1060"/>
    </row>
    <row r="2929" spans="35:102" ht="15" customHeight="1" x14ac:dyDescent="0.3">
      <c r="AI2929" s="1774">
        <v>48201331300</v>
      </c>
      <c r="AJ2929" s="1993" t="s">
        <v>1830</v>
      </c>
      <c r="AK2929" s="1993">
        <v>36788</v>
      </c>
      <c r="AL2929" s="1994" t="s">
        <v>1730</v>
      </c>
      <c r="AM2929" s="1994">
        <v>24.4</v>
      </c>
      <c r="AN2929" s="1993" t="s">
        <v>193</v>
      </c>
      <c r="BX2929"/>
      <c r="BY2929"/>
      <c r="BZ2929"/>
      <c r="CA2929"/>
      <c r="CB2929"/>
      <c r="CD2929" s="1060"/>
      <c r="CE2929" s="1286"/>
      <c r="CF2929" s="1060"/>
      <c r="CG2929" s="1060"/>
      <c r="CH2929" s="1060"/>
      <c r="CK2929" s="1645"/>
      <c r="CL2929" s="1645"/>
      <c r="CM2929" s="1645"/>
      <c r="CN2929"/>
      <c r="CO2929"/>
      <c r="CP2929"/>
      <c r="CQ2929"/>
      <c r="CR2929"/>
      <c r="CS2929" s="1060"/>
      <c r="CT2929" s="1060"/>
      <c r="CU2929" s="1060"/>
      <c r="CV2929" s="1060"/>
      <c r="CW2929" s="1060"/>
      <c r="CX2929" s="1060"/>
    </row>
    <row r="2930" spans="35:102" ht="15" customHeight="1" x14ac:dyDescent="0.3">
      <c r="AI2930" s="1996">
        <v>48201331400</v>
      </c>
      <c r="AJ2930" s="1997" t="s">
        <v>1830</v>
      </c>
      <c r="AK2930" s="1997">
        <v>10128</v>
      </c>
      <c r="AL2930" s="1998" t="s">
        <v>1730</v>
      </c>
      <c r="AM2930" s="1998">
        <v>76.599999999999994</v>
      </c>
      <c r="AN2930" s="1997" t="s">
        <v>193</v>
      </c>
      <c r="BX2930"/>
      <c r="BY2930"/>
      <c r="BZ2930"/>
      <c r="CA2930"/>
      <c r="CB2930"/>
      <c r="CD2930" s="1060"/>
      <c r="CE2930" s="1286"/>
      <c r="CF2930" s="1060"/>
      <c r="CG2930" s="1060"/>
      <c r="CH2930" s="1060"/>
      <c r="CK2930" s="1645"/>
      <c r="CL2930" s="1645"/>
      <c r="CM2930" s="1645"/>
      <c r="CN2930"/>
      <c r="CO2930"/>
      <c r="CP2930"/>
      <c r="CQ2930"/>
      <c r="CR2930"/>
      <c r="CS2930" s="1060"/>
      <c r="CT2930" s="1060"/>
      <c r="CU2930" s="1060"/>
      <c r="CV2930" s="1060"/>
      <c r="CW2930" s="1060"/>
      <c r="CX2930" s="1060"/>
    </row>
    <row r="2931" spans="35:102" ht="15" customHeight="1" x14ac:dyDescent="0.3">
      <c r="AI2931" s="1774">
        <v>48201331500</v>
      </c>
      <c r="AJ2931" s="1993" t="s">
        <v>1830</v>
      </c>
      <c r="AK2931" s="1993">
        <v>52339</v>
      </c>
      <c r="AL2931" s="1994" t="s">
        <v>1728</v>
      </c>
      <c r="AM2931" s="1994">
        <v>15.5</v>
      </c>
      <c r="AN2931" s="1993" t="s">
        <v>192</v>
      </c>
      <c r="BX2931"/>
      <c r="BY2931"/>
      <c r="BZ2931"/>
      <c r="CA2931"/>
      <c r="CB2931"/>
      <c r="CD2931" s="1060"/>
      <c r="CE2931" s="1286"/>
      <c r="CF2931" s="1060"/>
      <c r="CG2931" s="1060"/>
      <c r="CH2931" s="1060"/>
      <c r="CK2931" s="1645"/>
      <c r="CL2931" s="1645"/>
      <c r="CM2931" s="1645"/>
      <c r="CN2931"/>
      <c r="CO2931"/>
      <c r="CP2931"/>
      <c r="CQ2931"/>
      <c r="CR2931"/>
      <c r="CS2931" s="1060"/>
      <c r="CT2931" s="1060"/>
      <c r="CU2931" s="1060"/>
      <c r="CV2931" s="1060"/>
      <c r="CW2931" s="1060"/>
      <c r="CX2931" s="1060"/>
    </row>
    <row r="2932" spans="35:102" ht="15" customHeight="1" x14ac:dyDescent="0.3">
      <c r="AI2932" s="1996">
        <v>48201331601</v>
      </c>
      <c r="AJ2932" s="1997" t="s">
        <v>1830</v>
      </c>
      <c r="AK2932" s="1997">
        <v>40456</v>
      </c>
      <c r="AL2932" s="1998" t="s">
        <v>1730</v>
      </c>
      <c r="AM2932" s="1998">
        <v>21.3</v>
      </c>
      <c r="AN2932" s="1997" t="s">
        <v>193</v>
      </c>
      <c r="BX2932"/>
      <c r="BY2932"/>
      <c r="BZ2932"/>
      <c r="CA2932"/>
      <c r="CB2932"/>
      <c r="CD2932" s="1060"/>
      <c r="CE2932" s="1286"/>
      <c r="CF2932" s="1060"/>
      <c r="CG2932" s="1060"/>
      <c r="CH2932" s="1060"/>
      <c r="CK2932" s="1645"/>
      <c r="CL2932" s="1645"/>
      <c r="CM2932" s="1645"/>
      <c r="CN2932"/>
      <c r="CO2932"/>
      <c r="CP2932"/>
      <c r="CQ2932"/>
      <c r="CR2932"/>
      <c r="CS2932" s="1060"/>
      <c r="CT2932" s="1060"/>
      <c r="CU2932" s="1060"/>
      <c r="CV2932" s="1060"/>
      <c r="CW2932" s="1060"/>
      <c r="CX2932" s="1060"/>
    </row>
    <row r="2933" spans="35:102" ht="15" customHeight="1" x14ac:dyDescent="0.3">
      <c r="AI2933" s="1774">
        <v>48201331602</v>
      </c>
      <c r="AJ2933" s="1993" t="s">
        <v>1830</v>
      </c>
      <c r="AK2933" s="1993">
        <v>27530</v>
      </c>
      <c r="AL2933" s="1994" t="s">
        <v>1730</v>
      </c>
      <c r="AM2933" s="1994">
        <v>36.5</v>
      </c>
      <c r="AN2933" s="1993" t="s">
        <v>193</v>
      </c>
      <c r="BX2933"/>
      <c r="BY2933"/>
      <c r="BZ2933"/>
      <c r="CA2933"/>
      <c r="CB2933"/>
      <c r="CD2933" s="1060"/>
      <c r="CE2933" s="1286"/>
      <c r="CF2933" s="1060"/>
      <c r="CG2933" s="1060"/>
      <c r="CH2933" s="1060"/>
      <c r="CK2933" s="1645"/>
      <c r="CL2933" s="1645"/>
      <c r="CM2933" s="1645"/>
      <c r="CN2933"/>
      <c r="CO2933"/>
      <c r="CP2933"/>
      <c r="CQ2933"/>
      <c r="CR2933"/>
      <c r="CS2933" s="1060"/>
      <c r="CT2933" s="1060"/>
      <c r="CU2933" s="1060"/>
      <c r="CV2933" s="1060"/>
      <c r="CW2933" s="1060"/>
      <c r="CX2933" s="1060"/>
    </row>
    <row r="2934" spans="35:102" ht="15" customHeight="1" x14ac:dyDescent="0.3">
      <c r="AI2934" s="1996">
        <v>48201331700</v>
      </c>
      <c r="AJ2934" s="1997" t="s">
        <v>1830</v>
      </c>
      <c r="AK2934" s="1997">
        <v>37740</v>
      </c>
      <c r="AL2934" s="1998" t="s">
        <v>1730</v>
      </c>
      <c r="AM2934" s="1998">
        <v>20.399999999999999</v>
      </c>
      <c r="AN2934" s="1997" t="s">
        <v>193</v>
      </c>
      <c r="BX2934"/>
      <c r="BY2934"/>
      <c r="BZ2934"/>
      <c r="CA2934"/>
      <c r="CB2934"/>
      <c r="CD2934" s="1060"/>
      <c r="CE2934" s="1286"/>
      <c r="CF2934" s="1060"/>
      <c r="CG2934" s="1060"/>
      <c r="CH2934" s="1060"/>
      <c r="CK2934" s="1645"/>
      <c r="CL2934" s="1645"/>
      <c r="CM2934" s="1645"/>
      <c r="CN2934"/>
      <c r="CO2934"/>
      <c r="CP2934"/>
      <c r="CQ2934"/>
      <c r="CR2934"/>
      <c r="CS2934" s="1060"/>
      <c r="CT2934" s="1060"/>
      <c r="CU2934" s="1060"/>
      <c r="CV2934" s="1060"/>
      <c r="CW2934" s="1060"/>
      <c r="CX2934" s="1060"/>
    </row>
    <row r="2935" spans="35:102" ht="15" customHeight="1" x14ac:dyDescent="0.3">
      <c r="AI2935" s="1774">
        <v>48201331800</v>
      </c>
      <c r="AJ2935" s="1993" t="s">
        <v>1830</v>
      </c>
      <c r="AK2935" s="1993">
        <v>27672</v>
      </c>
      <c r="AL2935" s="1994" t="s">
        <v>1730</v>
      </c>
      <c r="AM2935" s="1994">
        <v>38.6</v>
      </c>
      <c r="AN2935" s="1993" t="s">
        <v>193</v>
      </c>
      <c r="BX2935"/>
      <c r="BY2935"/>
      <c r="BZ2935"/>
      <c r="CA2935"/>
      <c r="CB2935"/>
      <c r="CD2935" s="1060"/>
      <c r="CE2935" s="1286"/>
      <c r="CF2935" s="1060"/>
      <c r="CG2935" s="1060"/>
      <c r="CH2935" s="1060"/>
      <c r="CK2935" s="1645"/>
      <c r="CL2935" s="1645"/>
      <c r="CM2935" s="1645"/>
      <c r="CN2935"/>
      <c r="CO2935"/>
      <c r="CP2935"/>
      <c r="CQ2935"/>
      <c r="CR2935"/>
      <c r="CS2935" s="1060"/>
      <c r="CT2935" s="1060"/>
      <c r="CU2935" s="1060"/>
      <c r="CV2935" s="1060"/>
      <c r="CW2935" s="1060"/>
      <c r="CX2935" s="1060"/>
    </row>
    <row r="2936" spans="35:102" ht="15" customHeight="1" x14ac:dyDescent="0.3">
      <c r="AI2936" s="1996">
        <v>48201331900</v>
      </c>
      <c r="AJ2936" s="1997" t="s">
        <v>1830</v>
      </c>
      <c r="AK2936" s="1997">
        <v>34400</v>
      </c>
      <c r="AL2936" s="1998" t="s">
        <v>1730</v>
      </c>
      <c r="AM2936" s="1998">
        <v>22</v>
      </c>
      <c r="AN2936" s="1997" t="s">
        <v>193</v>
      </c>
      <c r="BX2936"/>
      <c r="BY2936"/>
      <c r="BZ2936"/>
      <c r="CA2936"/>
      <c r="CB2936"/>
      <c r="CD2936" s="1060"/>
      <c r="CE2936" s="1286"/>
      <c r="CF2936" s="1060"/>
      <c r="CG2936" s="1060"/>
      <c r="CH2936" s="1060"/>
      <c r="CK2936" s="1645"/>
      <c r="CL2936" s="1645"/>
      <c r="CM2936" s="1645"/>
      <c r="CN2936"/>
      <c r="CO2936"/>
      <c r="CP2936"/>
      <c r="CQ2936"/>
      <c r="CR2936"/>
      <c r="CS2936" s="1060"/>
      <c r="CT2936" s="1060"/>
      <c r="CU2936" s="1060"/>
      <c r="CV2936" s="1060"/>
      <c r="CW2936" s="1060"/>
      <c r="CX2936" s="1060"/>
    </row>
    <row r="2937" spans="35:102" ht="15" customHeight="1" x14ac:dyDescent="0.3">
      <c r="AI2937" s="1774">
        <v>48201332000</v>
      </c>
      <c r="AJ2937" s="1993" t="s">
        <v>1830</v>
      </c>
      <c r="AK2937" s="1993">
        <v>24496</v>
      </c>
      <c r="AL2937" s="1994" t="s">
        <v>1730</v>
      </c>
      <c r="AM2937" s="1994">
        <v>37</v>
      </c>
      <c r="AN2937" s="1993" t="s">
        <v>193</v>
      </c>
      <c r="BX2937"/>
      <c r="BY2937"/>
      <c r="BZ2937"/>
      <c r="CA2937"/>
      <c r="CB2937"/>
      <c r="CD2937" s="1060"/>
      <c r="CE2937" s="1286"/>
      <c r="CF2937" s="1060"/>
      <c r="CG2937" s="1060"/>
      <c r="CH2937" s="1060"/>
      <c r="CK2937" s="1645"/>
      <c r="CL2937" s="1645"/>
      <c r="CM2937" s="1645"/>
      <c r="CN2937"/>
      <c r="CO2937"/>
      <c r="CP2937"/>
      <c r="CQ2937"/>
      <c r="CR2937"/>
      <c r="CS2937" s="1060"/>
      <c r="CT2937" s="1060"/>
      <c r="CU2937" s="1060"/>
      <c r="CV2937" s="1060"/>
      <c r="CW2937" s="1060"/>
      <c r="CX2937" s="1060"/>
    </row>
    <row r="2938" spans="35:102" ht="15" customHeight="1" x14ac:dyDescent="0.3">
      <c r="AI2938" s="1996">
        <v>48201332100</v>
      </c>
      <c r="AJ2938" s="1997" t="s">
        <v>1830</v>
      </c>
      <c r="AK2938" s="1997">
        <v>36528</v>
      </c>
      <c r="AL2938" s="1998" t="s">
        <v>1730</v>
      </c>
      <c r="AM2938" s="1998">
        <v>30</v>
      </c>
      <c r="AN2938" s="1997" t="s">
        <v>193</v>
      </c>
      <c r="BX2938"/>
      <c r="BY2938"/>
      <c r="BZ2938"/>
      <c r="CA2938"/>
      <c r="CB2938"/>
      <c r="CD2938" s="1060"/>
      <c r="CE2938" s="1286"/>
      <c r="CF2938" s="1060"/>
      <c r="CG2938" s="1060"/>
      <c r="CH2938" s="1060"/>
      <c r="CK2938" s="1645"/>
      <c r="CL2938" s="1645"/>
      <c r="CM2938" s="1645"/>
      <c r="CN2938"/>
      <c r="CO2938"/>
      <c r="CP2938"/>
      <c r="CQ2938"/>
      <c r="CR2938"/>
      <c r="CS2938" s="1060"/>
      <c r="CT2938" s="1060"/>
      <c r="CU2938" s="1060"/>
      <c r="CV2938" s="1060"/>
      <c r="CW2938" s="1060"/>
      <c r="CX2938" s="1060"/>
    </row>
    <row r="2939" spans="35:102" ht="15" customHeight="1" x14ac:dyDescent="0.3">
      <c r="AI2939" s="1774">
        <v>48201332200</v>
      </c>
      <c r="AJ2939" s="1993" t="s">
        <v>1830</v>
      </c>
      <c r="AK2939" s="1993">
        <v>43346</v>
      </c>
      <c r="AL2939" s="1994" t="s">
        <v>1728</v>
      </c>
      <c r="AM2939" s="1994">
        <v>29.2</v>
      </c>
      <c r="AN2939" s="1993" t="s">
        <v>193</v>
      </c>
      <c r="BX2939"/>
      <c r="BY2939"/>
      <c r="BZ2939"/>
      <c r="CA2939"/>
      <c r="CB2939"/>
      <c r="CD2939" s="1060"/>
      <c r="CE2939" s="1286"/>
      <c r="CF2939" s="1060"/>
      <c r="CG2939" s="1060"/>
      <c r="CH2939" s="1060"/>
      <c r="CK2939" s="1645"/>
      <c r="CL2939" s="1645"/>
      <c r="CM2939" s="1645"/>
      <c r="CN2939"/>
      <c r="CO2939"/>
      <c r="CP2939"/>
      <c r="CQ2939"/>
      <c r="CR2939"/>
      <c r="CS2939" s="1060"/>
      <c r="CT2939" s="1060"/>
      <c r="CU2939" s="1060"/>
      <c r="CV2939" s="1060"/>
      <c r="CW2939" s="1060"/>
      <c r="CX2939" s="1060"/>
    </row>
    <row r="2940" spans="35:102" ht="15" customHeight="1" x14ac:dyDescent="0.3">
      <c r="AI2940" s="1996">
        <v>48201332300</v>
      </c>
      <c r="AJ2940" s="1997" t="s">
        <v>1830</v>
      </c>
      <c r="AK2940" s="1997">
        <v>42813</v>
      </c>
      <c r="AL2940" s="1998" t="s">
        <v>1728</v>
      </c>
      <c r="AM2940" s="1998">
        <v>24.1</v>
      </c>
      <c r="AN2940" s="1997" t="s">
        <v>193</v>
      </c>
      <c r="BX2940"/>
      <c r="BY2940"/>
      <c r="BZ2940"/>
      <c r="CA2940"/>
      <c r="CB2940"/>
      <c r="CD2940" s="1060"/>
      <c r="CE2940" s="1286"/>
      <c r="CF2940" s="1060"/>
      <c r="CG2940" s="1060"/>
      <c r="CH2940" s="1060"/>
      <c r="CK2940" s="1645"/>
      <c r="CL2940" s="1645"/>
      <c r="CM2940" s="1645"/>
      <c r="CN2940"/>
      <c r="CO2940"/>
      <c r="CP2940"/>
      <c r="CQ2940"/>
      <c r="CR2940"/>
      <c r="CS2940" s="1060"/>
      <c r="CT2940" s="1060"/>
      <c r="CU2940" s="1060"/>
      <c r="CV2940" s="1060"/>
      <c r="CW2940" s="1060"/>
      <c r="CX2940" s="1060"/>
    </row>
    <row r="2941" spans="35:102" ht="15" customHeight="1" x14ac:dyDescent="0.3">
      <c r="AI2941" s="1774">
        <v>48201332400</v>
      </c>
      <c r="AJ2941" s="1993" t="s">
        <v>1830</v>
      </c>
      <c r="AK2941" s="1993">
        <v>33294</v>
      </c>
      <c r="AL2941" s="1994" t="s">
        <v>1730</v>
      </c>
      <c r="AM2941" s="1994">
        <v>10.9</v>
      </c>
      <c r="AN2941" s="1993" t="s">
        <v>192</v>
      </c>
      <c r="BX2941"/>
      <c r="BY2941"/>
      <c r="BZ2941"/>
      <c r="CA2941"/>
      <c r="CB2941"/>
      <c r="CD2941" s="1060"/>
      <c r="CE2941" s="1286"/>
      <c r="CF2941" s="1060"/>
      <c r="CG2941" s="1060"/>
      <c r="CH2941" s="1060"/>
      <c r="CK2941" s="1645"/>
      <c r="CL2941" s="1645"/>
      <c r="CM2941" s="1645"/>
      <c r="CN2941"/>
      <c r="CO2941"/>
      <c r="CP2941"/>
      <c r="CQ2941"/>
      <c r="CR2941"/>
      <c r="CS2941" s="1060"/>
      <c r="CT2941" s="1060"/>
      <c r="CU2941" s="1060"/>
      <c r="CV2941" s="1060"/>
      <c r="CW2941" s="1060"/>
      <c r="CX2941" s="1060"/>
    </row>
    <row r="2942" spans="35:102" ht="15" customHeight="1" x14ac:dyDescent="0.3">
      <c r="AI2942" s="1996">
        <v>48201332500</v>
      </c>
      <c r="AJ2942" s="1997" t="s">
        <v>1830</v>
      </c>
      <c r="AK2942" s="1997">
        <v>34755</v>
      </c>
      <c r="AL2942" s="1998" t="s">
        <v>1730</v>
      </c>
      <c r="AM2942" s="1998">
        <v>28.8</v>
      </c>
      <c r="AN2942" s="1997" t="s">
        <v>193</v>
      </c>
      <c r="BX2942"/>
      <c r="BY2942"/>
      <c r="BZ2942"/>
      <c r="CA2942"/>
      <c r="CB2942"/>
      <c r="CD2942" s="1060"/>
      <c r="CE2942" s="1286"/>
      <c r="CF2942" s="1060"/>
      <c r="CG2942" s="1060"/>
      <c r="CH2942" s="1060"/>
      <c r="CK2942" s="1645"/>
      <c r="CL2942" s="1645"/>
      <c r="CM2942" s="1645"/>
      <c r="CN2942"/>
      <c r="CO2942"/>
      <c r="CP2942"/>
      <c r="CQ2942"/>
      <c r="CR2942"/>
      <c r="CS2942" s="1060"/>
      <c r="CT2942" s="1060"/>
      <c r="CU2942" s="1060"/>
      <c r="CV2942" s="1060"/>
      <c r="CW2942" s="1060"/>
      <c r="CX2942" s="1060"/>
    </row>
    <row r="2943" spans="35:102" ht="15" customHeight="1" x14ac:dyDescent="0.3">
      <c r="AI2943" s="1774">
        <v>48201332600</v>
      </c>
      <c r="AJ2943" s="1993" t="s">
        <v>1830</v>
      </c>
      <c r="AK2943" s="1993">
        <v>40726</v>
      </c>
      <c r="AL2943" s="1994" t="s">
        <v>1728</v>
      </c>
      <c r="AM2943" s="1994">
        <v>18.399999999999999</v>
      </c>
      <c r="AN2943" s="1993" t="s">
        <v>192</v>
      </c>
      <c r="BX2943"/>
      <c r="BY2943"/>
      <c r="BZ2943"/>
      <c r="CA2943"/>
      <c r="CB2943"/>
      <c r="CD2943" s="1060"/>
      <c r="CE2943" s="1286"/>
      <c r="CF2943" s="1060"/>
      <c r="CG2943" s="1060"/>
      <c r="CH2943" s="1060"/>
      <c r="CK2943" s="1645"/>
      <c r="CL2943" s="1645"/>
      <c r="CM2943" s="1645"/>
      <c r="CN2943"/>
      <c r="CO2943"/>
      <c r="CP2943"/>
      <c r="CQ2943"/>
      <c r="CR2943"/>
      <c r="CS2943" s="1060"/>
      <c r="CT2943" s="1060"/>
      <c r="CU2943" s="1060"/>
      <c r="CV2943" s="1060"/>
      <c r="CW2943" s="1060"/>
      <c r="CX2943" s="1060"/>
    </row>
    <row r="2944" spans="35:102" ht="15" customHeight="1" x14ac:dyDescent="0.3">
      <c r="AI2944" s="1996">
        <v>48201332700</v>
      </c>
      <c r="AJ2944" s="1997" t="s">
        <v>1830</v>
      </c>
      <c r="AK2944" s="1997">
        <v>33036</v>
      </c>
      <c r="AL2944" s="1998" t="s">
        <v>1730</v>
      </c>
      <c r="AM2944" s="1998">
        <v>32</v>
      </c>
      <c r="AN2944" s="1997" t="s">
        <v>193</v>
      </c>
      <c r="BX2944"/>
      <c r="BY2944"/>
      <c r="BZ2944"/>
      <c r="CA2944"/>
      <c r="CB2944"/>
      <c r="CD2944" s="1060"/>
      <c r="CE2944" s="1286"/>
      <c r="CF2944" s="1060"/>
      <c r="CG2944" s="1060"/>
      <c r="CH2944" s="1060"/>
      <c r="CK2944" s="1645"/>
      <c r="CL2944" s="1645"/>
      <c r="CM2944" s="1645"/>
      <c r="CN2944"/>
      <c r="CO2944"/>
      <c r="CP2944"/>
      <c r="CQ2944"/>
      <c r="CR2944"/>
      <c r="CS2944" s="1060"/>
      <c r="CT2944" s="1060"/>
      <c r="CU2944" s="1060"/>
      <c r="CV2944" s="1060"/>
      <c r="CW2944" s="1060"/>
      <c r="CX2944" s="1060"/>
    </row>
    <row r="2945" spans="35:102" ht="15" customHeight="1" x14ac:dyDescent="0.3">
      <c r="AI2945" s="1774">
        <v>48201332800</v>
      </c>
      <c r="AJ2945" s="1993" t="s">
        <v>1830</v>
      </c>
      <c r="AK2945" s="1993">
        <v>24904</v>
      </c>
      <c r="AL2945" s="1994" t="s">
        <v>1730</v>
      </c>
      <c r="AM2945" s="1994">
        <v>35.6</v>
      </c>
      <c r="AN2945" s="1993" t="s">
        <v>193</v>
      </c>
      <c r="BX2945"/>
      <c r="BY2945"/>
      <c r="BZ2945"/>
      <c r="CA2945"/>
      <c r="CB2945"/>
      <c r="CD2945" s="1060"/>
      <c r="CE2945" s="1286"/>
      <c r="CF2945" s="1060"/>
      <c r="CG2945" s="1060"/>
      <c r="CH2945" s="1060"/>
      <c r="CK2945" s="1645"/>
      <c r="CL2945" s="1645"/>
      <c r="CM2945" s="1645"/>
      <c r="CN2945"/>
      <c r="CO2945"/>
      <c r="CP2945"/>
      <c r="CQ2945"/>
      <c r="CR2945"/>
      <c r="CS2945" s="1060"/>
      <c r="CT2945" s="1060"/>
      <c r="CU2945" s="1060"/>
      <c r="CV2945" s="1060"/>
      <c r="CW2945" s="1060"/>
      <c r="CX2945" s="1060"/>
    </row>
    <row r="2946" spans="35:102" ht="15" customHeight="1" x14ac:dyDescent="0.3">
      <c r="AI2946" s="1996">
        <v>48201332900</v>
      </c>
      <c r="AJ2946" s="1997" t="s">
        <v>1830</v>
      </c>
      <c r="AK2946" s="1997">
        <v>36042</v>
      </c>
      <c r="AL2946" s="1998" t="s">
        <v>1730</v>
      </c>
      <c r="AM2946" s="1998">
        <v>32.799999999999997</v>
      </c>
      <c r="AN2946" s="1997" t="s">
        <v>193</v>
      </c>
      <c r="BX2946"/>
      <c r="BY2946"/>
      <c r="BZ2946"/>
      <c r="CA2946"/>
      <c r="CB2946"/>
      <c r="CD2946" s="1060"/>
      <c r="CE2946" s="1286"/>
      <c r="CF2946" s="1060"/>
      <c r="CG2946" s="1060"/>
      <c r="CH2946" s="1060"/>
      <c r="CK2946" s="1645"/>
      <c r="CL2946" s="1645"/>
      <c r="CM2946" s="1645"/>
      <c r="CN2946"/>
      <c r="CO2946"/>
      <c r="CP2946"/>
      <c r="CQ2946"/>
      <c r="CR2946"/>
      <c r="CS2946" s="1060"/>
      <c r="CT2946" s="1060"/>
      <c r="CU2946" s="1060"/>
      <c r="CV2946" s="1060"/>
      <c r="CW2946" s="1060"/>
      <c r="CX2946" s="1060"/>
    </row>
    <row r="2947" spans="35:102" ht="15" customHeight="1" x14ac:dyDescent="0.3">
      <c r="AI2947" s="1774">
        <v>48201333000</v>
      </c>
      <c r="AJ2947" s="1993" t="s">
        <v>1830</v>
      </c>
      <c r="AK2947" s="1993">
        <v>57321</v>
      </c>
      <c r="AL2947" s="1994" t="s">
        <v>1727</v>
      </c>
      <c r="AM2947" s="1994">
        <v>18.3</v>
      </c>
      <c r="AN2947" s="1993" t="s">
        <v>192</v>
      </c>
      <c r="BX2947"/>
      <c r="BY2947"/>
      <c r="BZ2947"/>
      <c r="CA2947"/>
      <c r="CB2947"/>
      <c r="CD2947" s="1060"/>
      <c r="CE2947" s="1286"/>
      <c r="CF2947" s="1060"/>
      <c r="CG2947" s="1060"/>
      <c r="CH2947" s="1060"/>
      <c r="CK2947" s="1645"/>
      <c r="CL2947" s="1645"/>
      <c r="CM2947" s="1645"/>
      <c r="CN2947"/>
      <c r="CO2947"/>
      <c r="CP2947"/>
      <c r="CQ2947"/>
      <c r="CR2947"/>
      <c r="CS2947" s="1060"/>
      <c r="CT2947" s="1060"/>
      <c r="CU2947" s="1060"/>
      <c r="CV2947" s="1060"/>
      <c r="CW2947" s="1060"/>
      <c r="CX2947" s="1060"/>
    </row>
    <row r="2948" spans="35:102" ht="15" customHeight="1" x14ac:dyDescent="0.3">
      <c r="AI2948" s="1996">
        <v>48201333100</v>
      </c>
      <c r="AJ2948" s="1997" t="s">
        <v>1830</v>
      </c>
      <c r="AK2948" s="1997">
        <v>47578</v>
      </c>
      <c r="AL2948" s="1998" t="s">
        <v>1728</v>
      </c>
      <c r="AM2948" s="1998">
        <v>19.399999999999999</v>
      </c>
      <c r="AN2948" s="1997" t="s">
        <v>192</v>
      </c>
      <c r="BX2948"/>
      <c r="BY2948"/>
      <c r="BZ2948"/>
      <c r="CA2948"/>
      <c r="CB2948"/>
      <c r="CD2948" s="1060"/>
      <c r="CE2948" s="1286"/>
      <c r="CF2948" s="1060"/>
      <c r="CG2948" s="1060"/>
      <c r="CH2948" s="1060"/>
      <c r="CK2948" s="1645"/>
      <c r="CL2948" s="1645"/>
      <c r="CM2948" s="1645"/>
      <c r="CN2948"/>
      <c r="CO2948"/>
      <c r="CP2948"/>
      <c r="CQ2948"/>
      <c r="CR2948"/>
      <c r="CS2948" s="1060"/>
      <c r="CT2948" s="1060"/>
      <c r="CU2948" s="1060"/>
      <c r="CV2948" s="1060"/>
      <c r="CW2948" s="1060"/>
      <c r="CX2948" s="1060"/>
    </row>
    <row r="2949" spans="35:102" ht="15" customHeight="1" x14ac:dyDescent="0.3">
      <c r="AI2949" s="1774">
        <v>48201333201</v>
      </c>
      <c r="AJ2949" s="1993" t="s">
        <v>1830</v>
      </c>
      <c r="AK2949" s="1993">
        <v>34290</v>
      </c>
      <c r="AL2949" s="1994" t="s">
        <v>1730</v>
      </c>
      <c r="AM2949" s="1994">
        <v>29.8</v>
      </c>
      <c r="AN2949" s="1993" t="s">
        <v>193</v>
      </c>
      <c r="BX2949"/>
      <c r="BY2949"/>
      <c r="BZ2949"/>
      <c r="CA2949"/>
      <c r="CB2949"/>
      <c r="CD2949" s="1060"/>
      <c r="CE2949" s="1286"/>
      <c r="CF2949" s="1060"/>
      <c r="CG2949" s="1060"/>
      <c r="CH2949" s="1060"/>
      <c r="CK2949" s="1645"/>
      <c r="CL2949" s="1645"/>
      <c r="CM2949" s="1645"/>
      <c r="CN2949"/>
      <c r="CO2949"/>
      <c r="CP2949"/>
      <c r="CQ2949"/>
      <c r="CR2949"/>
      <c r="CS2949" s="1060"/>
      <c r="CT2949" s="1060"/>
      <c r="CU2949" s="1060"/>
      <c r="CV2949" s="1060"/>
      <c r="CW2949" s="1060"/>
      <c r="CX2949" s="1060"/>
    </row>
    <row r="2950" spans="35:102" ht="15" customHeight="1" x14ac:dyDescent="0.3">
      <c r="AI2950" s="1996">
        <v>48201333202</v>
      </c>
      <c r="AJ2950" s="1997" t="s">
        <v>1830</v>
      </c>
      <c r="AK2950" s="1997">
        <v>33436</v>
      </c>
      <c r="AL2950" s="1998" t="s">
        <v>1730</v>
      </c>
      <c r="AM2950" s="1998">
        <v>20.5</v>
      </c>
      <c r="AN2950" s="1997" t="s">
        <v>193</v>
      </c>
      <c r="BX2950"/>
      <c r="BY2950"/>
      <c r="BZ2950"/>
      <c r="CA2950"/>
      <c r="CB2950"/>
      <c r="CD2950" s="1060"/>
      <c r="CE2950" s="1286"/>
      <c r="CF2950" s="1060"/>
      <c r="CG2950" s="1060"/>
      <c r="CH2950" s="1060"/>
      <c r="CK2950" s="1645"/>
      <c r="CL2950" s="1645"/>
      <c r="CM2950" s="1645"/>
      <c r="CN2950"/>
      <c r="CO2950"/>
      <c r="CP2950"/>
      <c r="CQ2950"/>
      <c r="CR2950"/>
      <c r="CS2950" s="1060"/>
      <c r="CT2950" s="1060"/>
      <c r="CU2950" s="1060"/>
      <c r="CV2950" s="1060"/>
      <c r="CW2950" s="1060"/>
      <c r="CX2950" s="1060"/>
    </row>
    <row r="2951" spans="35:102" ht="15" customHeight="1" x14ac:dyDescent="0.3">
      <c r="AI2951" s="1774">
        <v>48201333300</v>
      </c>
      <c r="AJ2951" s="1993" t="s">
        <v>1830</v>
      </c>
      <c r="AK2951" s="1993">
        <v>32118</v>
      </c>
      <c r="AL2951" s="1994" t="s">
        <v>1730</v>
      </c>
      <c r="AM2951" s="1994">
        <v>36.700000000000003</v>
      </c>
      <c r="AN2951" s="1993" t="s">
        <v>193</v>
      </c>
      <c r="BX2951"/>
      <c r="BY2951"/>
      <c r="BZ2951"/>
      <c r="CA2951"/>
      <c r="CB2951"/>
      <c r="CD2951" s="1060"/>
      <c r="CE2951" s="1286"/>
      <c r="CF2951" s="1060"/>
      <c r="CG2951" s="1060"/>
      <c r="CH2951" s="1060"/>
      <c r="CK2951" s="1645"/>
      <c r="CL2951" s="1645"/>
      <c r="CM2951" s="1645"/>
      <c r="CN2951"/>
      <c r="CO2951"/>
      <c r="CP2951"/>
      <c r="CQ2951"/>
      <c r="CR2951"/>
      <c r="CS2951" s="1060"/>
      <c r="CT2951" s="1060"/>
      <c r="CU2951" s="1060"/>
      <c r="CV2951" s="1060"/>
      <c r="CW2951" s="1060"/>
      <c r="CX2951" s="1060"/>
    </row>
    <row r="2952" spans="35:102" ht="15" customHeight="1" x14ac:dyDescent="0.3">
      <c r="AI2952" s="1996">
        <v>48201333500</v>
      </c>
      <c r="AJ2952" s="1997" t="s">
        <v>1830</v>
      </c>
      <c r="AK2952" s="1997">
        <v>40067</v>
      </c>
      <c r="AL2952" s="1998" t="s">
        <v>1730</v>
      </c>
      <c r="AM2952" s="1998">
        <v>23</v>
      </c>
      <c r="AN2952" s="1997" t="s">
        <v>193</v>
      </c>
      <c r="BX2952"/>
      <c r="BY2952"/>
      <c r="BZ2952"/>
      <c r="CA2952"/>
      <c r="CB2952"/>
      <c r="CD2952" s="1060"/>
      <c r="CE2952" s="1286"/>
      <c r="CF2952" s="1060"/>
      <c r="CG2952" s="1060"/>
      <c r="CH2952" s="1060"/>
      <c r="CK2952" s="1645"/>
      <c r="CL2952" s="1645"/>
      <c r="CM2952" s="1645"/>
      <c r="CN2952"/>
      <c r="CO2952"/>
      <c r="CP2952"/>
      <c r="CQ2952"/>
      <c r="CR2952"/>
      <c r="CS2952" s="1060"/>
      <c r="CT2952" s="1060"/>
      <c r="CU2952" s="1060"/>
      <c r="CV2952" s="1060"/>
      <c r="CW2952" s="1060"/>
      <c r="CX2952" s="1060"/>
    </row>
    <row r="2953" spans="35:102" ht="15" customHeight="1" x14ac:dyDescent="0.3">
      <c r="AI2953" s="1774">
        <v>48201333600</v>
      </c>
      <c r="AJ2953" s="1993" t="s">
        <v>1830</v>
      </c>
      <c r="AK2953" s="1993">
        <v>61836</v>
      </c>
      <c r="AL2953" s="1994" t="s">
        <v>1727</v>
      </c>
      <c r="AM2953" s="1994">
        <v>9.8000000000000007</v>
      </c>
      <c r="AN2953" s="1993" t="s">
        <v>192</v>
      </c>
      <c r="BX2953"/>
      <c r="BY2953"/>
      <c r="BZ2953"/>
      <c r="CA2953"/>
      <c r="CB2953"/>
      <c r="CD2953" s="1060"/>
      <c r="CE2953" s="1286"/>
      <c r="CF2953" s="1060"/>
      <c r="CG2953" s="1060"/>
      <c r="CH2953" s="1060"/>
      <c r="CK2953" s="1645"/>
      <c r="CL2953" s="1645"/>
      <c r="CM2953" s="1645"/>
      <c r="CN2953"/>
      <c r="CO2953"/>
      <c r="CP2953"/>
      <c r="CQ2953"/>
      <c r="CR2953"/>
      <c r="CS2953" s="1060"/>
      <c r="CT2953" s="1060"/>
      <c r="CU2953" s="1060"/>
      <c r="CV2953" s="1060"/>
      <c r="CW2953" s="1060"/>
      <c r="CX2953" s="1060"/>
    </row>
    <row r="2954" spans="35:102" ht="15" customHeight="1" x14ac:dyDescent="0.3">
      <c r="AI2954" s="1996">
        <v>48201333700</v>
      </c>
      <c r="AJ2954" s="1997" t="s">
        <v>1830</v>
      </c>
      <c r="AK2954" s="1997">
        <v>46588</v>
      </c>
      <c r="AL2954" s="1998" t="s">
        <v>1728</v>
      </c>
      <c r="AM2954" s="1998">
        <v>22.9</v>
      </c>
      <c r="AN2954" s="1997" t="s">
        <v>193</v>
      </c>
      <c r="BX2954"/>
      <c r="BY2954"/>
      <c r="BZ2954"/>
      <c r="CA2954"/>
      <c r="CB2954"/>
      <c r="CD2954" s="1060"/>
      <c r="CE2954" s="1286"/>
      <c r="CF2954" s="1060"/>
      <c r="CG2954" s="1060"/>
      <c r="CH2954" s="1060"/>
      <c r="CK2954" s="1645"/>
      <c r="CL2954" s="1645"/>
      <c r="CM2954" s="1645"/>
      <c r="CN2954"/>
      <c r="CO2954"/>
      <c r="CP2954"/>
      <c r="CQ2954"/>
      <c r="CR2954"/>
      <c r="CS2954" s="1060"/>
      <c r="CT2954" s="1060"/>
      <c r="CU2954" s="1060"/>
      <c r="CV2954" s="1060"/>
      <c r="CW2954" s="1060"/>
      <c r="CX2954" s="1060"/>
    </row>
    <row r="2955" spans="35:102" ht="15" customHeight="1" x14ac:dyDescent="0.3">
      <c r="AI2955" s="1774">
        <v>48201333800</v>
      </c>
      <c r="AJ2955" s="1993" t="s">
        <v>1830</v>
      </c>
      <c r="AK2955" s="1993">
        <v>50540</v>
      </c>
      <c r="AL2955" s="1994" t="s">
        <v>1728</v>
      </c>
      <c r="AM2955" s="1994">
        <v>15.2</v>
      </c>
      <c r="AN2955" s="1993" t="s">
        <v>192</v>
      </c>
      <c r="BX2955"/>
      <c r="BY2955"/>
      <c r="BZ2955"/>
      <c r="CA2955"/>
      <c r="CB2955"/>
      <c r="CD2955" s="1060"/>
      <c r="CE2955" s="1286"/>
      <c r="CF2955" s="1060"/>
      <c r="CG2955" s="1060"/>
      <c r="CH2955" s="1060"/>
      <c r="CK2955" s="1645"/>
      <c r="CL2955" s="1645"/>
      <c r="CM2955" s="1645"/>
      <c r="CN2955"/>
      <c r="CO2955"/>
      <c r="CP2955"/>
      <c r="CQ2955"/>
      <c r="CR2955"/>
      <c r="CS2955" s="1060"/>
      <c r="CT2955" s="1060"/>
      <c r="CU2955" s="1060"/>
      <c r="CV2955" s="1060"/>
      <c r="CW2955" s="1060"/>
      <c r="CX2955" s="1060"/>
    </row>
    <row r="2956" spans="35:102" ht="15" customHeight="1" x14ac:dyDescent="0.3">
      <c r="AI2956" s="1996">
        <v>48201333901</v>
      </c>
      <c r="AJ2956" s="1997" t="s">
        <v>1830</v>
      </c>
      <c r="AK2956" s="1997">
        <v>72866</v>
      </c>
      <c r="AL2956" s="1998" t="s">
        <v>1727</v>
      </c>
      <c r="AM2956" s="1998">
        <v>7.2</v>
      </c>
      <c r="AN2956" s="1997" t="s">
        <v>192</v>
      </c>
      <c r="BX2956"/>
      <c r="BY2956"/>
      <c r="BZ2956"/>
      <c r="CA2956"/>
      <c r="CB2956"/>
      <c r="CD2956" s="1060"/>
      <c r="CE2956" s="1286"/>
      <c r="CF2956" s="1060"/>
      <c r="CG2956" s="1060"/>
      <c r="CH2956" s="1060"/>
      <c r="CK2956" s="1645"/>
      <c r="CL2956" s="1645"/>
      <c r="CM2956" s="1645"/>
      <c r="CN2956"/>
      <c r="CO2956"/>
      <c r="CP2956"/>
      <c r="CQ2956"/>
      <c r="CR2956"/>
      <c r="CS2956" s="1060"/>
      <c r="CT2956" s="1060"/>
      <c r="CU2956" s="1060"/>
      <c r="CV2956" s="1060"/>
      <c r="CW2956" s="1060"/>
      <c r="CX2956" s="1060"/>
    </row>
    <row r="2957" spans="35:102" ht="15" customHeight="1" x14ac:dyDescent="0.3">
      <c r="AI2957" s="1774">
        <v>48201333902</v>
      </c>
      <c r="AJ2957" s="1993" t="s">
        <v>1830</v>
      </c>
      <c r="AK2957" s="1993">
        <v>50551</v>
      </c>
      <c r="AL2957" s="1994" t="s">
        <v>1728</v>
      </c>
      <c r="AM2957" s="1994">
        <v>14.6</v>
      </c>
      <c r="AN2957" s="1993" t="s">
        <v>192</v>
      </c>
      <c r="BX2957"/>
      <c r="BY2957"/>
      <c r="BZ2957"/>
      <c r="CA2957"/>
      <c r="CB2957"/>
      <c r="CD2957" s="1060"/>
      <c r="CE2957" s="1286"/>
      <c r="CF2957" s="1060"/>
      <c r="CG2957" s="1060"/>
      <c r="CH2957" s="1060"/>
      <c r="CK2957" s="1645"/>
      <c r="CL2957" s="1645"/>
      <c r="CM2957" s="1645"/>
      <c r="CN2957"/>
      <c r="CO2957"/>
      <c r="CP2957"/>
      <c r="CQ2957"/>
      <c r="CR2957"/>
      <c r="CS2957" s="1060"/>
      <c r="CT2957" s="1060"/>
      <c r="CU2957" s="1060"/>
      <c r="CV2957" s="1060"/>
      <c r="CW2957" s="1060"/>
      <c r="CX2957" s="1060"/>
    </row>
    <row r="2958" spans="35:102" ht="15" customHeight="1" x14ac:dyDescent="0.3">
      <c r="AI2958" s="1996">
        <v>48201334001</v>
      </c>
      <c r="AJ2958" s="1997" t="s">
        <v>1830</v>
      </c>
      <c r="AK2958" s="1997">
        <v>40952</v>
      </c>
      <c r="AL2958" s="1998" t="s">
        <v>1728</v>
      </c>
      <c r="AM2958" s="1998">
        <v>16.399999999999999</v>
      </c>
      <c r="AN2958" s="1997" t="s">
        <v>192</v>
      </c>
      <c r="BX2958"/>
      <c r="BY2958"/>
      <c r="BZ2958"/>
      <c r="CA2958"/>
      <c r="CB2958"/>
      <c r="CD2958" s="1060"/>
      <c r="CE2958" s="1286"/>
      <c r="CF2958" s="1060"/>
      <c r="CG2958" s="1060"/>
      <c r="CH2958" s="1060"/>
      <c r="CK2958" s="1645"/>
      <c r="CL2958" s="1645"/>
      <c r="CM2958" s="1645"/>
      <c r="CN2958"/>
      <c r="CO2958"/>
      <c r="CP2958"/>
      <c r="CQ2958"/>
      <c r="CR2958"/>
      <c r="CS2958" s="1060"/>
      <c r="CT2958" s="1060"/>
      <c r="CU2958" s="1060"/>
      <c r="CV2958" s="1060"/>
      <c r="CW2958" s="1060"/>
      <c r="CX2958" s="1060"/>
    </row>
    <row r="2959" spans="35:102" ht="15" customHeight="1" x14ac:dyDescent="0.3">
      <c r="AI2959" s="1774">
        <v>48201334002</v>
      </c>
      <c r="AJ2959" s="1993" t="s">
        <v>1830</v>
      </c>
      <c r="AK2959" s="1993">
        <v>56324</v>
      </c>
      <c r="AL2959" s="1994" t="s">
        <v>1727</v>
      </c>
      <c r="AM2959" s="1994">
        <v>8</v>
      </c>
      <c r="AN2959" s="1993" t="s">
        <v>192</v>
      </c>
      <c r="BX2959"/>
      <c r="BY2959"/>
      <c r="BZ2959"/>
      <c r="CA2959"/>
      <c r="CB2959"/>
      <c r="CD2959" s="1060"/>
      <c r="CE2959" s="1286"/>
      <c r="CF2959" s="1060"/>
      <c r="CG2959" s="1060"/>
      <c r="CH2959" s="1060"/>
      <c r="CK2959" s="1645"/>
      <c r="CL2959" s="1645"/>
      <c r="CM2959" s="1645"/>
      <c r="CN2959"/>
      <c r="CO2959"/>
      <c r="CP2959"/>
      <c r="CQ2959"/>
      <c r="CR2959"/>
      <c r="CS2959" s="1060"/>
      <c r="CT2959" s="1060"/>
      <c r="CU2959" s="1060"/>
      <c r="CV2959" s="1060"/>
      <c r="CW2959" s="1060"/>
      <c r="CX2959" s="1060"/>
    </row>
    <row r="2960" spans="35:102" ht="15" customHeight="1" x14ac:dyDescent="0.3">
      <c r="AI2960" s="1996">
        <v>48201334003</v>
      </c>
      <c r="AJ2960" s="1997" t="s">
        <v>1830</v>
      </c>
      <c r="AK2960" s="1997">
        <v>54803</v>
      </c>
      <c r="AL2960" s="1998" t="s">
        <v>1728</v>
      </c>
      <c r="AM2960" s="1998">
        <v>12.6</v>
      </c>
      <c r="AN2960" s="1997" t="s">
        <v>192</v>
      </c>
      <c r="BX2960"/>
      <c r="BY2960"/>
      <c r="BZ2960"/>
      <c r="CA2960"/>
      <c r="CB2960"/>
      <c r="CD2960" s="1060"/>
      <c r="CE2960" s="1286"/>
      <c r="CF2960" s="1060"/>
      <c r="CG2960" s="1060"/>
      <c r="CH2960" s="1060"/>
      <c r="CK2960" s="1645"/>
      <c r="CL2960" s="1645"/>
      <c r="CM2960" s="1645"/>
      <c r="CN2960"/>
      <c r="CO2960"/>
      <c r="CP2960"/>
      <c r="CQ2960"/>
      <c r="CR2960"/>
      <c r="CS2960" s="1060"/>
      <c r="CT2960" s="1060"/>
      <c r="CU2960" s="1060"/>
      <c r="CV2960" s="1060"/>
      <c r="CW2960" s="1060"/>
      <c r="CX2960" s="1060"/>
    </row>
    <row r="2961" spans="35:102" ht="15" customHeight="1" x14ac:dyDescent="0.3">
      <c r="AI2961" s="1774">
        <v>48201334100</v>
      </c>
      <c r="AJ2961" s="1993" t="s">
        <v>1830</v>
      </c>
      <c r="AK2961" s="1993">
        <v>56135</v>
      </c>
      <c r="AL2961" s="1994" t="s">
        <v>1728</v>
      </c>
      <c r="AM2961" s="1994">
        <v>14.1</v>
      </c>
      <c r="AN2961" s="1993" t="s">
        <v>192</v>
      </c>
      <c r="BX2961"/>
      <c r="BY2961"/>
      <c r="BZ2961"/>
      <c r="CA2961"/>
      <c r="CB2961"/>
      <c r="CD2961" s="1060"/>
      <c r="CE2961" s="1286"/>
      <c r="CF2961" s="1060"/>
      <c r="CG2961" s="1060"/>
      <c r="CH2961" s="1060"/>
      <c r="CK2961" s="1645"/>
      <c r="CL2961" s="1645"/>
      <c r="CM2961" s="1645"/>
      <c r="CN2961"/>
      <c r="CO2961"/>
      <c r="CP2961"/>
      <c r="CQ2961"/>
      <c r="CR2961"/>
      <c r="CS2961" s="1060"/>
      <c r="CT2961" s="1060"/>
      <c r="CU2961" s="1060"/>
      <c r="CV2961" s="1060"/>
      <c r="CW2961" s="1060"/>
      <c r="CX2961" s="1060"/>
    </row>
    <row r="2962" spans="35:102" ht="15" customHeight="1" x14ac:dyDescent="0.3">
      <c r="AI2962" s="1996">
        <v>48201340100</v>
      </c>
      <c r="AJ2962" s="1997" t="s">
        <v>1830</v>
      </c>
      <c r="AK2962" s="1997">
        <v>47838</v>
      </c>
      <c r="AL2962" s="1998" t="s">
        <v>1728</v>
      </c>
      <c r="AM2962" s="1998">
        <v>11.6</v>
      </c>
      <c r="AN2962" s="1997" t="s">
        <v>192</v>
      </c>
      <c r="BX2962"/>
      <c r="BY2962"/>
      <c r="BZ2962"/>
      <c r="CA2962"/>
      <c r="CB2962"/>
      <c r="CD2962" s="1060"/>
      <c r="CE2962" s="1286"/>
      <c r="CF2962" s="1060"/>
      <c r="CG2962" s="1060"/>
      <c r="CH2962" s="1060"/>
      <c r="CK2962" s="1645"/>
      <c r="CL2962" s="1645"/>
      <c r="CM2962" s="1645"/>
      <c r="CN2962"/>
      <c r="CO2962"/>
      <c r="CP2962"/>
      <c r="CQ2962"/>
      <c r="CR2962"/>
      <c r="CS2962" s="1060"/>
      <c r="CT2962" s="1060"/>
      <c r="CU2962" s="1060"/>
      <c r="CV2962" s="1060"/>
      <c r="CW2962" s="1060"/>
      <c r="CX2962" s="1060"/>
    </row>
    <row r="2963" spans="35:102" ht="15" customHeight="1" x14ac:dyDescent="0.3">
      <c r="AI2963" s="1774">
        <v>48201340201</v>
      </c>
      <c r="AJ2963" s="1993" t="s">
        <v>1830</v>
      </c>
      <c r="AK2963" s="1993">
        <v>91406</v>
      </c>
      <c r="AL2963" s="1994" t="s">
        <v>1729</v>
      </c>
      <c r="AM2963" s="1994">
        <v>1.8</v>
      </c>
      <c r="AN2963" s="1993" t="s">
        <v>192</v>
      </c>
      <c r="BX2963"/>
      <c r="BY2963"/>
      <c r="BZ2963"/>
      <c r="CA2963"/>
      <c r="CB2963"/>
      <c r="CD2963" s="1060"/>
      <c r="CE2963" s="1286"/>
      <c r="CF2963" s="1060"/>
      <c r="CG2963" s="1060"/>
      <c r="CH2963" s="1060"/>
      <c r="CK2963" s="1645"/>
      <c r="CL2963" s="1645"/>
      <c r="CM2963" s="1645"/>
      <c r="CN2963"/>
      <c r="CO2963"/>
      <c r="CP2963"/>
      <c r="CQ2963"/>
      <c r="CR2963"/>
      <c r="CS2963" s="1060"/>
      <c r="CT2963" s="1060"/>
      <c r="CU2963" s="1060"/>
      <c r="CV2963" s="1060"/>
      <c r="CW2963" s="1060"/>
      <c r="CX2963" s="1060"/>
    </row>
    <row r="2964" spans="35:102" ht="15" customHeight="1" x14ac:dyDescent="0.3">
      <c r="AI2964" s="1996">
        <v>48201340202</v>
      </c>
      <c r="AJ2964" s="1997" t="s">
        <v>1830</v>
      </c>
      <c r="AK2964" s="1997">
        <v>124719</v>
      </c>
      <c r="AL2964" s="1998" t="s">
        <v>1729</v>
      </c>
      <c r="AM2964" s="1998">
        <v>2.7</v>
      </c>
      <c r="AN2964" s="1997" t="s">
        <v>192</v>
      </c>
      <c r="BX2964"/>
      <c r="BY2964"/>
      <c r="BZ2964"/>
      <c r="CA2964"/>
      <c r="CB2964"/>
      <c r="CD2964" s="1060"/>
      <c r="CE2964" s="1286"/>
      <c r="CF2964" s="1060"/>
      <c r="CG2964" s="1060"/>
      <c r="CH2964" s="1060"/>
      <c r="CK2964" s="1645"/>
      <c r="CL2964" s="1645"/>
      <c r="CM2964" s="1645"/>
      <c r="CN2964"/>
      <c r="CO2964"/>
      <c r="CP2964"/>
      <c r="CQ2964"/>
      <c r="CR2964"/>
      <c r="CS2964" s="1060"/>
      <c r="CT2964" s="1060"/>
      <c r="CU2964" s="1060"/>
      <c r="CV2964" s="1060"/>
      <c r="CW2964" s="1060"/>
      <c r="CX2964" s="1060"/>
    </row>
    <row r="2965" spans="35:102" ht="15" customHeight="1" x14ac:dyDescent="0.3">
      <c r="AI2965" s="1774">
        <v>48201340203</v>
      </c>
      <c r="AJ2965" s="1993" t="s">
        <v>1830</v>
      </c>
      <c r="AK2965" s="1993">
        <v>108897</v>
      </c>
      <c r="AL2965" s="1994" t="s">
        <v>1729</v>
      </c>
      <c r="AM2965" s="1994">
        <v>4.0999999999999996</v>
      </c>
      <c r="AN2965" s="1993" t="s">
        <v>192</v>
      </c>
      <c r="BX2965"/>
      <c r="BY2965"/>
      <c r="BZ2965"/>
      <c r="CA2965"/>
      <c r="CB2965"/>
      <c r="CD2965" s="1060"/>
      <c r="CE2965" s="1286"/>
      <c r="CF2965" s="1060"/>
      <c r="CG2965" s="1060"/>
      <c r="CH2965" s="1060"/>
      <c r="CK2965" s="1645"/>
      <c r="CL2965" s="1645"/>
      <c r="CM2965" s="1645"/>
      <c r="CN2965"/>
      <c r="CO2965"/>
      <c r="CP2965"/>
      <c r="CQ2965"/>
      <c r="CR2965"/>
      <c r="CS2965" s="1060"/>
      <c r="CT2965" s="1060"/>
      <c r="CU2965" s="1060"/>
      <c r="CV2965" s="1060"/>
      <c r="CW2965" s="1060"/>
      <c r="CX2965" s="1060"/>
    </row>
    <row r="2966" spans="35:102" ht="15" customHeight="1" x14ac:dyDescent="0.3">
      <c r="AI2966" s="1996">
        <v>48201340301</v>
      </c>
      <c r="AJ2966" s="1997" t="s">
        <v>1830</v>
      </c>
      <c r="AK2966" s="1997">
        <v>184306</v>
      </c>
      <c r="AL2966" s="1998" t="s">
        <v>1729</v>
      </c>
      <c r="AM2966" s="1998">
        <v>2.5</v>
      </c>
      <c r="AN2966" s="1997" t="s">
        <v>192</v>
      </c>
      <c r="BX2966"/>
      <c r="BY2966"/>
      <c r="BZ2966"/>
      <c r="CA2966"/>
      <c r="CB2966"/>
      <c r="CD2966" s="1060"/>
      <c r="CE2966" s="1286"/>
      <c r="CF2966" s="1060"/>
      <c r="CG2966" s="1060"/>
      <c r="CH2966" s="1060"/>
      <c r="CK2966" s="1645"/>
      <c r="CL2966" s="1645"/>
      <c r="CM2966" s="1645"/>
      <c r="CN2966"/>
      <c r="CO2966"/>
      <c r="CP2966"/>
      <c r="CQ2966"/>
      <c r="CR2966"/>
      <c r="CS2966" s="1060"/>
      <c r="CT2966" s="1060"/>
      <c r="CU2966" s="1060"/>
      <c r="CV2966" s="1060"/>
      <c r="CW2966" s="1060"/>
      <c r="CX2966" s="1060"/>
    </row>
    <row r="2967" spans="35:102" ht="15" customHeight="1" x14ac:dyDescent="0.3">
      <c r="AI2967" s="1774">
        <v>48201340302</v>
      </c>
      <c r="AJ2967" s="1993" t="s">
        <v>1830</v>
      </c>
      <c r="AK2967" s="1993">
        <v>109318</v>
      </c>
      <c r="AL2967" s="1994" t="s">
        <v>1729</v>
      </c>
      <c r="AM2967" s="1994">
        <v>3.1</v>
      </c>
      <c r="AN2967" s="1993" t="s">
        <v>192</v>
      </c>
      <c r="BX2967"/>
      <c r="BY2967"/>
      <c r="BZ2967"/>
      <c r="CA2967"/>
      <c r="CB2967"/>
      <c r="CD2967" s="1060"/>
      <c r="CE2967" s="1286"/>
      <c r="CF2967" s="1060"/>
      <c r="CG2967" s="1060"/>
      <c r="CH2967" s="1060"/>
      <c r="CK2967" s="1645"/>
      <c r="CL2967" s="1645"/>
      <c r="CM2967" s="1645"/>
      <c r="CN2967"/>
      <c r="CO2967"/>
      <c r="CP2967"/>
      <c r="CQ2967"/>
      <c r="CR2967"/>
      <c r="CS2967" s="1060"/>
      <c r="CT2967" s="1060"/>
      <c r="CU2967" s="1060"/>
      <c r="CV2967" s="1060"/>
      <c r="CW2967" s="1060"/>
      <c r="CX2967" s="1060"/>
    </row>
    <row r="2968" spans="35:102" ht="15" customHeight="1" x14ac:dyDescent="0.3">
      <c r="AI2968" s="1996">
        <v>48201340400</v>
      </c>
      <c r="AJ2968" s="1997" t="s">
        <v>1830</v>
      </c>
      <c r="AK2968" s="1997">
        <v>157000</v>
      </c>
      <c r="AL2968" s="1998" t="s">
        <v>1729</v>
      </c>
      <c r="AM2968" s="1998">
        <v>1</v>
      </c>
      <c r="AN2968" s="1997" t="s">
        <v>192</v>
      </c>
      <c r="BX2968"/>
      <c r="BY2968"/>
      <c r="BZ2968"/>
      <c r="CA2968"/>
      <c r="CB2968"/>
      <c r="CD2968" s="1060"/>
      <c r="CE2968" s="1286"/>
      <c r="CF2968" s="1060"/>
      <c r="CG2968" s="1060"/>
      <c r="CH2968" s="1060"/>
      <c r="CK2968" s="1645"/>
      <c r="CL2968" s="1645"/>
      <c r="CM2968" s="1645"/>
      <c r="CN2968"/>
      <c r="CO2968"/>
      <c r="CP2968"/>
      <c r="CQ2968"/>
      <c r="CR2968"/>
      <c r="CS2968" s="1060"/>
      <c r="CT2968" s="1060"/>
      <c r="CU2968" s="1060"/>
      <c r="CV2968" s="1060"/>
      <c r="CW2968" s="1060"/>
      <c r="CX2968" s="1060"/>
    </row>
    <row r="2969" spans="35:102" ht="15" customHeight="1" x14ac:dyDescent="0.3">
      <c r="AI2969" s="1774">
        <v>48201340500</v>
      </c>
      <c r="AJ2969" s="1993" t="s">
        <v>1830</v>
      </c>
      <c r="AK2969" s="1993">
        <v>47388</v>
      </c>
      <c r="AL2969" s="1994" t="s">
        <v>1728</v>
      </c>
      <c r="AM2969" s="1994">
        <v>14.7</v>
      </c>
      <c r="AN2969" s="1993" t="s">
        <v>192</v>
      </c>
      <c r="BX2969"/>
      <c r="BY2969"/>
      <c r="BZ2969"/>
      <c r="CA2969"/>
      <c r="CB2969"/>
      <c r="CD2969" s="1060"/>
      <c r="CE2969" s="1286"/>
      <c r="CF2969" s="1060"/>
      <c r="CG2969" s="1060"/>
      <c r="CH2969" s="1060"/>
      <c r="CK2969" s="1645"/>
      <c r="CL2969" s="1645"/>
      <c r="CM2969" s="1645"/>
      <c r="CN2969"/>
      <c r="CO2969"/>
      <c r="CP2969"/>
      <c r="CQ2969"/>
      <c r="CR2969"/>
      <c r="CS2969" s="1060"/>
      <c r="CT2969" s="1060"/>
      <c r="CU2969" s="1060"/>
      <c r="CV2969" s="1060"/>
      <c r="CW2969" s="1060"/>
      <c r="CX2969" s="1060"/>
    </row>
    <row r="2970" spans="35:102" ht="15" customHeight="1" x14ac:dyDescent="0.3">
      <c r="AI2970" s="1996">
        <v>48201340600</v>
      </c>
      <c r="AJ2970" s="1997" t="s">
        <v>1830</v>
      </c>
      <c r="AK2970" s="1997">
        <v>104219</v>
      </c>
      <c r="AL2970" s="1998" t="s">
        <v>1729</v>
      </c>
      <c r="AM2970" s="1998">
        <v>1.1000000000000001</v>
      </c>
      <c r="AN2970" s="1997" t="s">
        <v>192</v>
      </c>
      <c r="BX2970"/>
      <c r="BY2970"/>
      <c r="BZ2970"/>
      <c r="CA2970"/>
      <c r="CB2970"/>
      <c r="CD2970" s="1060"/>
      <c r="CE2970" s="1286"/>
      <c r="CF2970" s="1060"/>
      <c r="CG2970" s="1060"/>
      <c r="CH2970" s="1060"/>
      <c r="CK2970" s="1645"/>
      <c r="CL2970" s="1645"/>
      <c r="CM2970" s="1645"/>
      <c r="CN2970"/>
      <c r="CO2970"/>
      <c r="CP2970"/>
      <c r="CQ2970"/>
      <c r="CR2970"/>
      <c r="CS2970" s="1060"/>
      <c r="CT2970" s="1060"/>
      <c r="CU2970" s="1060"/>
      <c r="CV2970" s="1060"/>
      <c r="CW2970" s="1060"/>
      <c r="CX2970" s="1060"/>
    </row>
    <row r="2971" spans="35:102" ht="15" customHeight="1" x14ac:dyDescent="0.3">
      <c r="AI2971" s="1774">
        <v>48201340700</v>
      </c>
      <c r="AJ2971" s="1993" t="s">
        <v>1830</v>
      </c>
      <c r="AK2971" s="1993">
        <v>70533</v>
      </c>
      <c r="AL2971" s="1994" t="s">
        <v>1727</v>
      </c>
      <c r="AM2971" s="1994">
        <v>13.8</v>
      </c>
      <c r="AN2971" s="1993" t="s">
        <v>192</v>
      </c>
      <c r="BX2971"/>
      <c r="BY2971"/>
      <c r="BZ2971"/>
      <c r="CA2971"/>
      <c r="CB2971"/>
      <c r="CD2971" s="1060"/>
      <c r="CE2971" s="1286"/>
      <c r="CF2971" s="1060"/>
      <c r="CG2971" s="1060"/>
      <c r="CH2971" s="1060"/>
      <c r="CK2971" s="1645"/>
      <c r="CL2971" s="1645"/>
      <c r="CM2971" s="1645"/>
      <c r="CN2971"/>
      <c r="CO2971"/>
      <c r="CP2971"/>
      <c r="CQ2971"/>
      <c r="CR2971"/>
      <c r="CS2971" s="1060"/>
      <c r="CT2971" s="1060"/>
      <c r="CU2971" s="1060"/>
      <c r="CV2971" s="1060"/>
      <c r="CW2971" s="1060"/>
      <c r="CX2971" s="1060"/>
    </row>
    <row r="2972" spans="35:102" ht="15" customHeight="1" x14ac:dyDescent="0.3">
      <c r="AI2972" s="1996">
        <v>48201340800</v>
      </c>
      <c r="AJ2972" s="1997" t="s">
        <v>1830</v>
      </c>
      <c r="AK2972" s="1997">
        <v>110045</v>
      </c>
      <c r="AL2972" s="1998" t="s">
        <v>1729</v>
      </c>
      <c r="AM2972" s="1998">
        <v>4.5999999999999996</v>
      </c>
      <c r="AN2972" s="1997" t="s">
        <v>192</v>
      </c>
      <c r="BX2972"/>
      <c r="BY2972"/>
      <c r="BZ2972"/>
      <c r="CA2972"/>
      <c r="CB2972"/>
      <c r="CD2972" s="1060"/>
      <c r="CE2972" s="1286"/>
      <c r="CF2972" s="1060"/>
      <c r="CG2972" s="1060"/>
      <c r="CH2972" s="1060"/>
      <c r="CK2972" s="1645"/>
      <c r="CL2972" s="1645"/>
      <c r="CM2972" s="1645"/>
      <c r="CN2972"/>
      <c r="CO2972"/>
      <c r="CP2972"/>
      <c r="CQ2972"/>
      <c r="CR2972"/>
      <c r="CS2972" s="1060"/>
      <c r="CT2972" s="1060"/>
      <c r="CU2972" s="1060"/>
      <c r="CV2972" s="1060"/>
      <c r="CW2972" s="1060"/>
      <c r="CX2972" s="1060"/>
    </row>
    <row r="2973" spans="35:102" ht="15" customHeight="1" x14ac:dyDescent="0.3">
      <c r="AI2973" s="1774">
        <v>48201340900</v>
      </c>
      <c r="AJ2973" s="1993" t="s">
        <v>1830</v>
      </c>
      <c r="AK2973" s="1993">
        <v>48272</v>
      </c>
      <c r="AL2973" s="1994" t="s">
        <v>1728</v>
      </c>
      <c r="AM2973" s="1994">
        <v>13.2</v>
      </c>
      <c r="AN2973" s="1993" t="s">
        <v>192</v>
      </c>
      <c r="BX2973"/>
      <c r="BY2973"/>
      <c r="BZ2973"/>
      <c r="CA2973"/>
      <c r="CB2973"/>
      <c r="CD2973" s="1060"/>
      <c r="CE2973" s="1286"/>
      <c r="CF2973" s="1060"/>
      <c r="CG2973" s="1060"/>
      <c r="CH2973" s="1060"/>
      <c r="CK2973" s="1645"/>
      <c r="CL2973" s="1645"/>
      <c r="CM2973" s="1645"/>
      <c r="CN2973"/>
      <c r="CO2973"/>
      <c r="CP2973"/>
      <c r="CQ2973"/>
      <c r="CR2973"/>
      <c r="CS2973" s="1060"/>
      <c r="CT2973" s="1060"/>
      <c r="CU2973" s="1060"/>
      <c r="CV2973" s="1060"/>
      <c r="CW2973" s="1060"/>
      <c r="CX2973" s="1060"/>
    </row>
    <row r="2974" spans="35:102" ht="15" customHeight="1" x14ac:dyDescent="0.3">
      <c r="AI2974" s="1996">
        <v>48201341000</v>
      </c>
      <c r="AJ2974" s="1997" t="s">
        <v>1830</v>
      </c>
      <c r="AK2974" s="1997">
        <v>57932</v>
      </c>
      <c r="AL2974" s="1998" t="s">
        <v>1727</v>
      </c>
      <c r="AM2974" s="1998">
        <v>7.9</v>
      </c>
      <c r="AN2974" s="1997" t="s">
        <v>192</v>
      </c>
      <c r="BX2974"/>
      <c r="BY2974"/>
      <c r="BZ2974"/>
      <c r="CA2974"/>
      <c r="CB2974"/>
      <c r="CD2974" s="1060"/>
      <c r="CE2974" s="1286"/>
      <c r="CF2974" s="1060"/>
      <c r="CG2974" s="1060"/>
      <c r="CH2974" s="1060"/>
      <c r="CK2974" s="1645"/>
      <c r="CL2974" s="1645"/>
      <c r="CM2974" s="1645"/>
      <c r="CN2974"/>
      <c r="CO2974"/>
      <c r="CP2974"/>
      <c r="CQ2974"/>
      <c r="CR2974"/>
      <c r="CS2974" s="1060"/>
      <c r="CT2974" s="1060"/>
      <c r="CU2974" s="1060"/>
      <c r="CV2974" s="1060"/>
      <c r="CW2974" s="1060"/>
      <c r="CX2974" s="1060"/>
    </row>
    <row r="2975" spans="35:102" ht="15" customHeight="1" x14ac:dyDescent="0.3">
      <c r="AI2975" s="1774">
        <v>48201341100</v>
      </c>
      <c r="AJ2975" s="1993" t="s">
        <v>1830</v>
      </c>
      <c r="AK2975" s="1993">
        <v>55987</v>
      </c>
      <c r="AL2975" s="1994" t="s">
        <v>1728</v>
      </c>
      <c r="AM2975" s="1994">
        <v>11.8</v>
      </c>
      <c r="AN2975" s="1993" t="s">
        <v>192</v>
      </c>
      <c r="BX2975"/>
      <c r="BY2975"/>
      <c r="BZ2975"/>
      <c r="CA2975"/>
      <c r="CB2975"/>
      <c r="CD2975" s="1060"/>
      <c r="CE2975" s="1286"/>
      <c r="CF2975" s="1060"/>
      <c r="CG2975" s="1060"/>
      <c r="CH2975" s="1060"/>
      <c r="CK2975" s="1645"/>
      <c r="CL2975" s="1645"/>
      <c r="CM2975" s="1645"/>
      <c r="CN2975"/>
      <c r="CO2975"/>
      <c r="CP2975"/>
      <c r="CQ2975"/>
      <c r="CR2975"/>
      <c r="CS2975" s="1060"/>
      <c r="CT2975" s="1060"/>
      <c r="CU2975" s="1060"/>
      <c r="CV2975" s="1060"/>
      <c r="CW2975" s="1060"/>
      <c r="CX2975" s="1060"/>
    </row>
    <row r="2976" spans="35:102" ht="15" customHeight="1" x14ac:dyDescent="0.3">
      <c r="AI2976" s="1996">
        <v>48201341201</v>
      </c>
      <c r="AJ2976" s="1997" t="s">
        <v>1830</v>
      </c>
      <c r="AK2976" s="1997">
        <v>44091</v>
      </c>
      <c r="AL2976" s="1998" t="s">
        <v>1728</v>
      </c>
      <c r="AM2976" s="1998">
        <v>30.1</v>
      </c>
      <c r="AN2976" s="1997" t="s">
        <v>193</v>
      </c>
      <c r="BX2976"/>
      <c r="BY2976"/>
      <c r="BZ2976"/>
      <c r="CA2976"/>
      <c r="CB2976"/>
      <c r="CD2976" s="1060"/>
      <c r="CE2976" s="1286"/>
      <c r="CF2976" s="1060"/>
      <c r="CG2976" s="1060"/>
      <c r="CH2976" s="1060"/>
      <c r="CK2976" s="1645"/>
      <c r="CL2976" s="1645"/>
      <c r="CM2976" s="1645"/>
      <c r="CN2976"/>
      <c r="CO2976"/>
      <c r="CP2976"/>
      <c r="CQ2976"/>
      <c r="CR2976"/>
      <c r="CS2976" s="1060"/>
      <c r="CT2976" s="1060"/>
      <c r="CU2976" s="1060"/>
      <c r="CV2976" s="1060"/>
      <c r="CW2976" s="1060"/>
      <c r="CX2976" s="1060"/>
    </row>
    <row r="2977" spans="35:102" ht="15" customHeight="1" x14ac:dyDescent="0.3">
      <c r="AI2977" s="1774">
        <v>48201341202</v>
      </c>
      <c r="AJ2977" s="1993" t="s">
        <v>1830</v>
      </c>
      <c r="AK2977" s="1993">
        <v>70641</v>
      </c>
      <c r="AL2977" s="1994" t="s">
        <v>1727</v>
      </c>
      <c r="AM2977" s="1994">
        <v>10.1</v>
      </c>
      <c r="AN2977" s="1993" t="s">
        <v>192</v>
      </c>
      <c r="BX2977"/>
      <c r="BY2977"/>
      <c r="BZ2977"/>
      <c r="CA2977"/>
      <c r="CB2977"/>
      <c r="CD2977" s="1060"/>
      <c r="CE2977" s="1286"/>
      <c r="CF2977" s="1060"/>
      <c r="CG2977" s="1060"/>
      <c r="CH2977" s="1060"/>
      <c r="CK2977" s="1645"/>
      <c r="CL2977" s="1645"/>
      <c r="CM2977" s="1645"/>
      <c r="CN2977"/>
      <c r="CO2977"/>
      <c r="CP2977"/>
      <c r="CQ2977"/>
      <c r="CR2977"/>
      <c r="CS2977" s="1060"/>
      <c r="CT2977" s="1060"/>
      <c r="CU2977" s="1060"/>
      <c r="CV2977" s="1060"/>
      <c r="CW2977" s="1060"/>
      <c r="CX2977" s="1060"/>
    </row>
    <row r="2978" spans="35:102" ht="15" customHeight="1" x14ac:dyDescent="0.3">
      <c r="AI2978" s="1996">
        <v>48201341301</v>
      </c>
      <c r="AJ2978" s="1997" t="s">
        <v>1830</v>
      </c>
      <c r="AK2978" s="1997">
        <v>34303</v>
      </c>
      <c r="AL2978" s="1998" t="s">
        <v>1730</v>
      </c>
      <c r="AM2978" s="1998">
        <v>31.1</v>
      </c>
      <c r="AN2978" s="1997" t="s">
        <v>193</v>
      </c>
      <c r="BX2978"/>
      <c r="BY2978"/>
      <c r="BZ2978"/>
      <c r="CA2978"/>
      <c r="CB2978"/>
      <c r="CD2978" s="1060"/>
      <c r="CE2978" s="1286"/>
      <c r="CF2978" s="1060"/>
      <c r="CG2978" s="1060"/>
      <c r="CH2978" s="1060"/>
      <c r="CK2978" s="1645"/>
      <c r="CL2978" s="1645"/>
      <c r="CM2978" s="1645"/>
      <c r="CN2978"/>
      <c r="CO2978"/>
      <c r="CP2978"/>
      <c r="CQ2978"/>
      <c r="CR2978"/>
      <c r="CS2978" s="1060"/>
      <c r="CT2978" s="1060"/>
      <c r="CU2978" s="1060"/>
      <c r="CV2978" s="1060"/>
      <c r="CW2978" s="1060"/>
      <c r="CX2978" s="1060"/>
    </row>
    <row r="2979" spans="35:102" ht="15" customHeight="1" x14ac:dyDescent="0.3">
      <c r="AI2979" s="1774">
        <v>48201341302</v>
      </c>
      <c r="AJ2979" s="1993" t="s">
        <v>1830</v>
      </c>
      <c r="AK2979" s="1993">
        <v>48518</v>
      </c>
      <c r="AL2979" s="1994" t="s">
        <v>1728</v>
      </c>
      <c r="AM2979" s="1994">
        <v>16.7</v>
      </c>
      <c r="AN2979" s="1993" t="s">
        <v>192</v>
      </c>
      <c r="BX2979"/>
      <c r="BY2979"/>
      <c r="BZ2979"/>
      <c r="CA2979"/>
      <c r="CB2979"/>
      <c r="CD2979" s="1060"/>
      <c r="CE2979" s="1286"/>
      <c r="CF2979" s="1060"/>
      <c r="CG2979" s="1060"/>
      <c r="CH2979" s="1060"/>
      <c r="CK2979" s="1645"/>
      <c r="CL2979" s="1645"/>
      <c r="CM2979" s="1645"/>
      <c r="CN2979"/>
      <c r="CO2979"/>
      <c r="CP2979"/>
      <c r="CQ2979"/>
      <c r="CR2979"/>
      <c r="CS2979" s="1060"/>
      <c r="CT2979" s="1060"/>
      <c r="CU2979" s="1060"/>
      <c r="CV2979" s="1060"/>
      <c r="CW2979" s="1060"/>
      <c r="CX2979" s="1060"/>
    </row>
    <row r="2980" spans="35:102" ht="15" customHeight="1" x14ac:dyDescent="0.3">
      <c r="AI2980" s="1996">
        <v>48201341400</v>
      </c>
      <c r="AJ2980" s="1997" t="s">
        <v>1830</v>
      </c>
      <c r="AK2980" s="1997">
        <v>119200</v>
      </c>
      <c r="AL2980" s="1998" t="s">
        <v>1729</v>
      </c>
      <c r="AM2980" s="1998">
        <v>5.2</v>
      </c>
      <c r="AN2980" s="1997" t="s">
        <v>192</v>
      </c>
      <c r="BX2980"/>
      <c r="BY2980"/>
      <c r="BZ2980"/>
      <c r="CA2980"/>
      <c r="CB2980"/>
      <c r="CD2980" s="1060"/>
      <c r="CE2980" s="1286"/>
      <c r="CF2980" s="1060"/>
      <c r="CG2980" s="1060"/>
      <c r="CH2980" s="1060"/>
      <c r="CK2980" s="1645"/>
      <c r="CL2980" s="1645"/>
      <c r="CM2980" s="1645"/>
      <c r="CN2980"/>
      <c r="CO2980"/>
      <c r="CP2980"/>
      <c r="CQ2980"/>
      <c r="CR2980"/>
      <c r="CS2980" s="1060"/>
      <c r="CT2980" s="1060"/>
      <c r="CU2980" s="1060"/>
      <c r="CV2980" s="1060"/>
      <c r="CW2980" s="1060"/>
      <c r="CX2980" s="1060"/>
    </row>
    <row r="2981" spans="35:102" ht="15" customHeight="1" x14ac:dyDescent="0.3">
      <c r="AI2981" s="1774">
        <v>48201341501</v>
      </c>
      <c r="AJ2981" s="1993" t="s">
        <v>1830</v>
      </c>
      <c r="AK2981" s="1993">
        <v>89458</v>
      </c>
      <c r="AL2981" s="1994" t="s">
        <v>1729</v>
      </c>
      <c r="AM2981" s="1994">
        <v>5.7</v>
      </c>
      <c r="AN2981" s="1993" t="s">
        <v>192</v>
      </c>
      <c r="BX2981"/>
      <c r="BY2981"/>
      <c r="BZ2981"/>
      <c r="CA2981"/>
      <c r="CB2981"/>
      <c r="CD2981" s="1060"/>
      <c r="CE2981" s="1286"/>
      <c r="CF2981" s="1060"/>
      <c r="CG2981" s="1060"/>
      <c r="CH2981" s="1060"/>
      <c r="CK2981" s="1645"/>
      <c r="CL2981" s="1645"/>
      <c r="CM2981" s="1645"/>
      <c r="CN2981"/>
      <c r="CO2981"/>
      <c r="CP2981"/>
      <c r="CQ2981"/>
      <c r="CR2981"/>
      <c r="CS2981" s="1060"/>
      <c r="CT2981" s="1060"/>
      <c r="CU2981" s="1060"/>
      <c r="CV2981" s="1060"/>
      <c r="CW2981" s="1060"/>
      <c r="CX2981" s="1060"/>
    </row>
    <row r="2982" spans="35:102" ht="15" customHeight="1" x14ac:dyDescent="0.3">
      <c r="AI2982" s="1996">
        <v>48201341502</v>
      </c>
      <c r="AJ2982" s="1997" t="s">
        <v>1830</v>
      </c>
      <c r="AK2982" s="1997">
        <v>80692</v>
      </c>
      <c r="AL2982" s="1998" t="s">
        <v>1727</v>
      </c>
      <c r="AM2982" s="1998">
        <v>5.8</v>
      </c>
      <c r="AN2982" s="1997" t="s">
        <v>192</v>
      </c>
      <c r="BX2982"/>
      <c r="BY2982"/>
      <c r="BZ2982"/>
      <c r="CA2982"/>
      <c r="CB2982"/>
      <c r="CD2982" s="1060"/>
      <c r="CE2982" s="1286"/>
      <c r="CF2982" s="1060"/>
      <c r="CG2982" s="1060"/>
      <c r="CH2982" s="1060"/>
      <c r="CK2982" s="1645"/>
      <c r="CL2982" s="1645"/>
      <c r="CM2982" s="1645"/>
      <c r="CN2982"/>
      <c r="CO2982"/>
      <c r="CP2982"/>
      <c r="CQ2982"/>
      <c r="CR2982"/>
      <c r="CS2982" s="1060"/>
      <c r="CT2982" s="1060"/>
      <c r="CU2982" s="1060"/>
      <c r="CV2982" s="1060"/>
      <c r="CW2982" s="1060"/>
      <c r="CX2982" s="1060"/>
    </row>
    <row r="2983" spans="35:102" ht="15" customHeight="1" x14ac:dyDescent="0.3">
      <c r="AI2983" s="1774">
        <v>48201341600</v>
      </c>
      <c r="AJ2983" s="1993" t="s">
        <v>1830</v>
      </c>
      <c r="AK2983" s="1993">
        <v>78649</v>
      </c>
      <c r="AL2983" s="1994" t="s">
        <v>1727</v>
      </c>
      <c r="AM2983" s="1994">
        <v>12</v>
      </c>
      <c r="AN2983" s="1993" t="s">
        <v>192</v>
      </c>
      <c r="BX2983"/>
      <c r="BY2983"/>
      <c r="BZ2983"/>
      <c r="CA2983"/>
      <c r="CB2983"/>
      <c r="CD2983" s="1060"/>
      <c r="CE2983" s="1286"/>
      <c r="CF2983" s="1060"/>
      <c r="CG2983" s="1060"/>
      <c r="CH2983" s="1060"/>
      <c r="CK2983" s="1645"/>
      <c r="CL2983" s="1645"/>
      <c r="CM2983" s="1645"/>
      <c r="CN2983"/>
      <c r="CO2983"/>
      <c r="CP2983"/>
      <c r="CQ2983"/>
      <c r="CR2983"/>
      <c r="CS2983" s="1060"/>
      <c r="CT2983" s="1060"/>
      <c r="CU2983" s="1060"/>
      <c r="CV2983" s="1060"/>
      <c r="CW2983" s="1060"/>
      <c r="CX2983" s="1060"/>
    </row>
    <row r="2984" spans="35:102" ht="15" customHeight="1" x14ac:dyDescent="0.3">
      <c r="AI2984" s="1996">
        <v>48201341700</v>
      </c>
      <c r="AJ2984" s="1997" t="s">
        <v>1830</v>
      </c>
      <c r="AK2984" s="1997">
        <v>78611</v>
      </c>
      <c r="AL2984" s="1998" t="s">
        <v>1727</v>
      </c>
      <c r="AM2984" s="1998">
        <v>6.7</v>
      </c>
      <c r="AN2984" s="1997" t="s">
        <v>192</v>
      </c>
      <c r="BX2984"/>
      <c r="BY2984"/>
      <c r="BZ2984"/>
      <c r="CA2984"/>
      <c r="CB2984"/>
      <c r="CD2984" s="1060"/>
      <c r="CE2984" s="1286"/>
      <c r="CF2984" s="1060"/>
      <c r="CG2984" s="1060"/>
      <c r="CH2984" s="1060"/>
      <c r="CK2984" s="1645"/>
      <c r="CL2984" s="1645"/>
      <c r="CM2984" s="1645"/>
      <c r="CN2984"/>
      <c r="CO2984"/>
      <c r="CP2984"/>
      <c r="CQ2984"/>
      <c r="CR2984"/>
      <c r="CS2984" s="1060"/>
      <c r="CT2984" s="1060"/>
      <c r="CU2984" s="1060"/>
      <c r="CV2984" s="1060"/>
      <c r="CW2984" s="1060"/>
      <c r="CX2984" s="1060"/>
    </row>
    <row r="2985" spans="35:102" ht="15" customHeight="1" x14ac:dyDescent="0.3">
      <c r="AI2985" s="1774">
        <v>48201341800</v>
      </c>
      <c r="AJ2985" s="1993" t="s">
        <v>1830</v>
      </c>
      <c r="AK2985" s="1993">
        <v>76908</v>
      </c>
      <c r="AL2985" s="1994" t="s">
        <v>1727</v>
      </c>
      <c r="AM2985" s="1994">
        <v>9.3000000000000007</v>
      </c>
      <c r="AN2985" s="1993" t="s">
        <v>192</v>
      </c>
      <c r="BX2985"/>
      <c r="BY2985"/>
      <c r="BZ2985"/>
      <c r="CA2985"/>
      <c r="CB2985"/>
      <c r="CD2985" s="1060"/>
      <c r="CE2985" s="1286"/>
      <c r="CF2985" s="1060"/>
      <c r="CG2985" s="1060"/>
      <c r="CH2985" s="1060"/>
      <c r="CK2985" s="1645"/>
      <c r="CL2985" s="1645"/>
      <c r="CM2985" s="1645"/>
      <c r="CN2985"/>
      <c r="CO2985"/>
      <c r="CP2985"/>
      <c r="CQ2985"/>
      <c r="CR2985"/>
      <c r="CS2985" s="1060"/>
      <c r="CT2985" s="1060"/>
      <c r="CU2985" s="1060"/>
      <c r="CV2985" s="1060"/>
      <c r="CW2985" s="1060"/>
      <c r="CX2985" s="1060"/>
    </row>
    <row r="2986" spans="35:102" ht="15" customHeight="1" x14ac:dyDescent="0.3">
      <c r="AI2986" s="1996">
        <v>48201342001</v>
      </c>
      <c r="AJ2986" s="1997" t="s">
        <v>1830</v>
      </c>
      <c r="AK2986" s="1997">
        <v>115021</v>
      </c>
      <c r="AL2986" s="1998" t="s">
        <v>1729</v>
      </c>
      <c r="AM2986" s="1998">
        <v>1.3</v>
      </c>
      <c r="AN2986" s="1997" t="s">
        <v>192</v>
      </c>
      <c r="BX2986"/>
      <c r="BY2986"/>
      <c r="BZ2986"/>
      <c r="CA2986"/>
      <c r="CB2986"/>
      <c r="CD2986" s="1060"/>
      <c r="CE2986" s="1286"/>
      <c r="CF2986" s="1060"/>
      <c r="CG2986" s="1060"/>
      <c r="CH2986" s="1060"/>
      <c r="CK2986" s="1645"/>
      <c r="CL2986" s="1645"/>
      <c r="CM2986" s="1645"/>
      <c r="CN2986"/>
      <c r="CO2986"/>
      <c r="CP2986"/>
      <c r="CQ2986"/>
      <c r="CR2986"/>
      <c r="CS2986" s="1060"/>
      <c r="CT2986" s="1060"/>
      <c r="CU2986" s="1060"/>
      <c r="CV2986" s="1060"/>
      <c r="CW2986" s="1060"/>
      <c r="CX2986" s="1060"/>
    </row>
    <row r="2987" spans="35:102" ht="15" customHeight="1" x14ac:dyDescent="0.3">
      <c r="AI2987" s="1774">
        <v>48201342002</v>
      </c>
      <c r="AJ2987" s="1993" t="s">
        <v>1830</v>
      </c>
      <c r="AK2987" s="1993">
        <v>85968</v>
      </c>
      <c r="AL2987" s="1994" t="s">
        <v>1729</v>
      </c>
      <c r="AM2987" s="1994">
        <v>3</v>
      </c>
      <c r="AN2987" s="1993" t="s">
        <v>192</v>
      </c>
      <c r="BX2987"/>
      <c r="BY2987"/>
      <c r="BZ2987"/>
      <c r="CA2987"/>
      <c r="CB2987"/>
      <c r="CD2987" s="1060"/>
      <c r="CE2987" s="1286"/>
      <c r="CF2987" s="1060"/>
      <c r="CG2987" s="1060"/>
      <c r="CH2987" s="1060"/>
      <c r="CK2987" s="1645"/>
      <c r="CL2987" s="1645"/>
      <c r="CM2987" s="1645"/>
      <c r="CN2987"/>
      <c r="CO2987"/>
      <c r="CP2987"/>
      <c r="CQ2987"/>
      <c r="CR2987"/>
      <c r="CS2987" s="1060"/>
      <c r="CT2987" s="1060"/>
      <c r="CU2987" s="1060"/>
      <c r="CV2987" s="1060"/>
      <c r="CW2987" s="1060"/>
      <c r="CX2987" s="1060"/>
    </row>
    <row r="2988" spans="35:102" ht="15" customHeight="1" x14ac:dyDescent="0.3">
      <c r="AI2988" s="1996">
        <v>48201342100</v>
      </c>
      <c r="AJ2988" s="1997" t="s">
        <v>1830</v>
      </c>
      <c r="AK2988" s="1997">
        <v>66295</v>
      </c>
      <c r="AL2988" s="1998" t="s">
        <v>1727</v>
      </c>
      <c r="AM2988" s="1998">
        <v>14.4</v>
      </c>
      <c r="AN2988" s="1997" t="s">
        <v>192</v>
      </c>
      <c r="BX2988"/>
      <c r="BY2988"/>
      <c r="BZ2988"/>
      <c r="CA2988"/>
      <c r="CB2988"/>
      <c r="CD2988" s="1060"/>
      <c r="CE2988" s="1286"/>
      <c r="CF2988" s="1060"/>
      <c r="CG2988" s="1060"/>
      <c r="CH2988" s="1060"/>
      <c r="CK2988" s="1645"/>
      <c r="CL2988" s="1645"/>
      <c r="CM2988" s="1645"/>
      <c r="CN2988"/>
      <c r="CO2988"/>
      <c r="CP2988"/>
      <c r="CQ2988"/>
      <c r="CR2988"/>
      <c r="CS2988" s="1060"/>
      <c r="CT2988" s="1060"/>
      <c r="CU2988" s="1060"/>
      <c r="CV2988" s="1060"/>
      <c r="CW2988" s="1060"/>
      <c r="CX2988" s="1060"/>
    </row>
    <row r="2989" spans="35:102" ht="15" customHeight="1" x14ac:dyDescent="0.3">
      <c r="AI2989" s="1774">
        <v>48201342200</v>
      </c>
      <c r="AJ2989" s="1993" t="s">
        <v>1830</v>
      </c>
      <c r="AK2989" s="1993">
        <v>59625</v>
      </c>
      <c r="AL2989" s="1994" t="s">
        <v>1727</v>
      </c>
      <c r="AM2989" s="1994">
        <v>2.5</v>
      </c>
      <c r="AN2989" s="1993" t="s">
        <v>192</v>
      </c>
      <c r="BX2989"/>
      <c r="BY2989"/>
      <c r="BZ2989"/>
      <c r="CA2989"/>
      <c r="CB2989"/>
      <c r="CD2989" s="1060"/>
      <c r="CE2989" s="1286"/>
      <c r="CF2989" s="1060"/>
      <c r="CG2989" s="1060"/>
      <c r="CH2989" s="1060"/>
      <c r="CK2989" s="1645"/>
      <c r="CL2989" s="1645"/>
      <c r="CM2989" s="1645"/>
      <c r="CN2989"/>
      <c r="CO2989"/>
      <c r="CP2989"/>
      <c r="CQ2989"/>
      <c r="CR2989"/>
      <c r="CS2989" s="1060"/>
      <c r="CT2989" s="1060"/>
      <c r="CU2989" s="1060"/>
      <c r="CV2989" s="1060"/>
      <c r="CW2989" s="1060"/>
      <c r="CX2989" s="1060"/>
    </row>
    <row r="2990" spans="35:102" ht="15" customHeight="1" x14ac:dyDescent="0.3">
      <c r="AI2990" s="1996">
        <v>48201342300</v>
      </c>
      <c r="AJ2990" s="1997" t="s">
        <v>1830</v>
      </c>
      <c r="AK2990" s="1997">
        <v>58101</v>
      </c>
      <c r="AL2990" s="1998" t="s">
        <v>1727</v>
      </c>
      <c r="AM2990" s="1998">
        <v>13.4</v>
      </c>
      <c r="AN2990" s="1997" t="s">
        <v>192</v>
      </c>
      <c r="BX2990"/>
      <c r="BY2990"/>
      <c r="BZ2990"/>
      <c r="CA2990"/>
      <c r="CB2990"/>
      <c r="CD2990" s="1060"/>
      <c r="CE2990" s="1286"/>
      <c r="CF2990" s="1060"/>
      <c r="CG2990" s="1060"/>
      <c r="CH2990" s="1060"/>
      <c r="CK2990" s="1645"/>
      <c r="CL2990" s="1645"/>
      <c r="CM2990" s="1645"/>
      <c r="CN2990"/>
      <c r="CO2990"/>
      <c r="CP2990"/>
      <c r="CQ2990"/>
      <c r="CR2990"/>
      <c r="CS2990" s="1060"/>
      <c r="CT2990" s="1060"/>
      <c r="CU2990" s="1060"/>
      <c r="CV2990" s="1060"/>
      <c r="CW2990" s="1060"/>
      <c r="CX2990" s="1060"/>
    </row>
    <row r="2991" spans="35:102" ht="15" customHeight="1" x14ac:dyDescent="0.3">
      <c r="AI2991" s="1774">
        <v>48201342400</v>
      </c>
      <c r="AJ2991" s="1993" t="s">
        <v>1830</v>
      </c>
      <c r="AK2991" s="1993">
        <v>57715</v>
      </c>
      <c r="AL2991" s="1994" t="s">
        <v>1727</v>
      </c>
      <c r="AM2991" s="1994">
        <v>7.6</v>
      </c>
      <c r="AN2991" s="1993" t="s">
        <v>192</v>
      </c>
      <c r="BX2991"/>
      <c r="BY2991"/>
      <c r="BZ2991"/>
      <c r="CA2991"/>
      <c r="CB2991"/>
      <c r="CD2991" s="1060"/>
      <c r="CE2991" s="1286"/>
      <c r="CF2991" s="1060"/>
      <c r="CG2991" s="1060"/>
      <c r="CH2991" s="1060"/>
      <c r="CK2991" s="1645"/>
      <c r="CL2991" s="1645"/>
      <c r="CM2991" s="1645"/>
      <c r="CN2991"/>
      <c r="CO2991"/>
      <c r="CP2991"/>
      <c r="CQ2991"/>
      <c r="CR2991"/>
      <c r="CS2991" s="1060"/>
      <c r="CT2991" s="1060"/>
      <c r="CU2991" s="1060"/>
      <c r="CV2991" s="1060"/>
      <c r="CW2991" s="1060"/>
      <c r="CX2991" s="1060"/>
    </row>
    <row r="2992" spans="35:102" ht="15" customHeight="1" x14ac:dyDescent="0.3">
      <c r="AI2992" s="1996">
        <v>48201342500</v>
      </c>
      <c r="AJ2992" s="1997" t="s">
        <v>1830</v>
      </c>
      <c r="AK2992" s="1997">
        <v>78995</v>
      </c>
      <c r="AL2992" s="1998" t="s">
        <v>1727</v>
      </c>
      <c r="AM2992" s="1998">
        <v>1.9</v>
      </c>
      <c r="AN2992" s="1997" t="s">
        <v>192</v>
      </c>
      <c r="BX2992"/>
      <c r="BY2992"/>
      <c r="BZ2992"/>
      <c r="CA2992"/>
      <c r="CB2992"/>
      <c r="CD2992" s="1060"/>
      <c r="CE2992" s="1286"/>
      <c r="CF2992" s="1060"/>
      <c r="CG2992" s="1060"/>
      <c r="CH2992" s="1060"/>
      <c r="CK2992" s="1645"/>
      <c r="CL2992" s="1645"/>
      <c r="CM2992" s="1645"/>
      <c r="CN2992"/>
      <c r="CO2992"/>
      <c r="CP2992"/>
      <c r="CQ2992"/>
      <c r="CR2992"/>
      <c r="CS2992" s="1060"/>
      <c r="CT2992" s="1060"/>
      <c r="CU2992" s="1060"/>
      <c r="CV2992" s="1060"/>
      <c r="CW2992" s="1060"/>
      <c r="CX2992" s="1060"/>
    </row>
    <row r="2993" spans="35:102" ht="15" customHeight="1" x14ac:dyDescent="0.3">
      <c r="AI2993" s="1774">
        <v>48201342700</v>
      </c>
      <c r="AJ2993" s="1993" t="s">
        <v>1830</v>
      </c>
      <c r="AK2993" s="1993">
        <v>66912</v>
      </c>
      <c r="AL2993" s="1994" t="s">
        <v>1727</v>
      </c>
      <c r="AM2993" s="1994">
        <v>10.5</v>
      </c>
      <c r="AN2993" s="1993" t="s">
        <v>192</v>
      </c>
      <c r="BX2993"/>
      <c r="BY2993"/>
      <c r="BZ2993"/>
      <c r="CA2993"/>
      <c r="CB2993"/>
      <c r="CD2993" s="1060"/>
      <c r="CE2993" s="1286"/>
      <c r="CF2993" s="1060"/>
      <c r="CG2993" s="1060"/>
      <c r="CH2993" s="1060"/>
      <c r="CK2993" s="1645"/>
      <c r="CL2993" s="1645"/>
      <c r="CM2993" s="1645"/>
      <c r="CN2993"/>
      <c r="CO2993"/>
      <c r="CP2993"/>
      <c r="CQ2993"/>
      <c r="CR2993"/>
      <c r="CS2993" s="1060"/>
      <c r="CT2993" s="1060"/>
      <c r="CU2993" s="1060"/>
      <c r="CV2993" s="1060"/>
      <c r="CW2993" s="1060"/>
      <c r="CX2993" s="1060"/>
    </row>
    <row r="2994" spans="35:102" ht="15" customHeight="1" x14ac:dyDescent="0.3">
      <c r="AI2994" s="1996">
        <v>48201342800</v>
      </c>
      <c r="AJ2994" s="1997" t="s">
        <v>1830</v>
      </c>
      <c r="AK2994" s="1997">
        <v>124455</v>
      </c>
      <c r="AL2994" s="1998" t="s">
        <v>1729</v>
      </c>
      <c r="AM2994" s="1998">
        <v>4.5999999999999996</v>
      </c>
      <c r="AN2994" s="1997" t="s">
        <v>192</v>
      </c>
      <c r="BX2994"/>
      <c r="BY2994"/>
      <c r="BZ2994"/>
      <c r="CA2994"/>
      <c r="CB2994"/>
      <c r="CD2994" s="1060"/>
      <c r="CE2994" s="1286"/>
      <c r="CF2994" s="1060"/>
      <c r="CG2994" s="1060"/>
      <c r="CH2994" s="1060"/>
      <c r="CK2994" s="1645"/>
      <c r="CL2994" s="1645"/>
      <c r="CM2994" s="1645"/>
      <c r="CN2994"/>
      <c r="CO2994"/>
      <c r="CP2994"/>
      <c r="CQ2994"/>
      <c r="CR2994"/>
      <c r="CS2994" s="1060"/>
      <c r="CT2994" s="1060"/>
      <c r="CU2994" s="1060"/>
      <c r="CV2994" s="1060"/>
      <c r="CW2994" s="1060"/>
      <c r="CX2994" s="1060"/>
    </row>
    <row r="2995" spans="35:102" ht="15" customHeight="1" x14ac:dyDescent="0.3">
      <c r="AI2995" s="1774">
        <v>48201342900</v>
      </c>
      <c r="AJ2995" s="1993" t="s">
        <v>1830</v>
      </c>
      <c r="AK2995" s="1993">
        <v>61023</v>
      </c>
      <c r="AL2995" s="1994" t="s">
        <v>1727</v>
      </c>
      <c r="AM2995" s="1994">
        <v>22.1</v>
      </c>
      <c r="AN2995" s="1993" t="s">
        <v>193</v>
      </c>
      <c r="BX2995"/>
      <c r="BY2995"/>
      <c r="BZ2995"/>
      <c r="CA2995"/>
      <c r="CB2995"/>
      <c r="CD2995" s="1060"/>
      <c r="CE2995" s="1286"/>
      <c r="CF2995" s="1060"/>
      <c r="CG2995" s="1060"/>
      <c r="CH2995" s="1060"/>
      <c r="CK2995" s="1645"/>
      <c r="CL2995" s="1645"/>
      <c r="CM2995" s="1645"/>
      <c r="CN2995"/>
      <c r="CO2995"/>
      <c r="CP2995"/>
      <c r="CQ2995"/>
      <c r="CR2995"/>
      <c r="CS2995" s="1060"/>
      <c r="CT2995" s="1060"/>
      <c r="CU2995" s="1060"/>
      <c r="CV2995" s="1060"/>
      <c r="CW2995" s="1060"/>
      <c r="CX2995" s="1060"/>
    </row>
    <row r="2996" spans="35:102" ht="15" customHeight="1" x14ac:dyDescent="0.3">
      <c r="AI2996" s="1996">
        <v>48201343000</v>
      </c>
      <c r="AJ2996" s="1997" t="s">
        <v>1830</v>
      </c>
      <c r="AK2996" s="1997">
        <v>63810</v>
      </c>
      <c r="AL2996" s="1998" t="s">
        <v>1727</v>
      </c>
      <c r="AM2996" s="1998">
        <v>18.100000000000001</v>
      </c>
      <c r="AN2996" s="1997" t="s">
        <v>192</v>
      </c>
      <c r="BX2996"/>
      <c r="BY2996"/>
      <c r="BZ2996"/>
      <c r="CA2996"/>
      <c r="CB2996"/>
      <c r="CD2996" s="1060"/>
      <c r="CE2996" s="1286"/>
      <c r="CF2996" s="1060"/>
      <c r="CG2996" s="1060"/>
      <c r="CH2996" s="1060"/>
      <c r="CK2996" s="1645"/>
      <c r="CL2996" s="1645"/>
      <c r="CM2996" s="1645"/>
      <c r="CN2996"/>
      <c r="CO2996"/>
      <c r="CP2996"/>
      <c r="CQ2996"/>
      <c r="CR2996"/>
      <c r="CS2996" s="1060"/>
      <c r="CT2996" s="1060"/>
      <c r="CU2996" s="1060"/>
      <c r="CV2996" s="1060"/>
      <c r="CW2996" s="1060"/>
      <c r="CX2996" s="1060"/>
    </row>
    <row r="2997" spans="35:102" ht="15" customHeight="1" x14ac:dyDescent="0.3">
      <c r="AI2997" s="1774">
        <v>48201343100</v>
      </c>
      <c r="AJ2997" s="1993" t="s">
        <v>1830</v>
      </c>
      <c r="AK2997" s="1993">
        <v>76225</v>
      </c>
      <c r="AL2997" s="1994" t="s">
        <v>1727</v>
      </c>
      <c r="AM2997" s="1994">
        <v>5.8</v>
      </c>
      <c r="AN2997" s="1993" t="s">
        <v>192</v>
      </c>
      <c r="BX2997"/>
      <c r="BY2997"/>
      <c r="BZ2997"/>
      <c r="CA2997"/>
      <c r="CB2997"/>
      <c r="CD2997" s="1060"/>
      <c r="CE2997" s="1286"/>
      <c r="CF2997" s="1060"/>
      <c r="CG2997" s="1060"/>
      <c r="CH2997" s="1060"/>
      <c r="CK2997" s="1645"/>
      <c r="CL2997" s="1645"/>
      <c r="CM2997" s="1645"/>
      <c r="CN2997"/>
      <c r="CO2997"/>
      <c r="CP2997"/>
      <c r="CQ2997"/>
      <c r="CR2997"/>
      <c r="CS2997" s="1060"/>
      <c r="CT2997" s="1060"/>
      <c r="CU2997" s="1060"/>
      <c r="CV2997" s="1060"/>
      <c r="CW2997" s="1060"/>
      <c r="CX2997" s="1060"/>
    </row>
    <row r="2998" spans="35:102" ht="15" customHeight="1" x14ac:dyDescent="0.3">
      <c r="AI2998" s="1996">
        <v>48201343200</v>
      </c>
      <c r="AJ2998" s="1997" t="s">
        <v>1830</v>
      </c>
      <c r="AK2998" s="1997">
        <v>103684</v>
      </c>
      <c r="AL2998" s="1998" t="s">
        <v>1729</v>
      </c>
      <c r="AM2998" s="1998">
        <v>1.9</v>
      </c>
      <c r="AN2998" s="1997" t="s">
        <v>192</v>
      </c>
      <c r="BX2998"/>
      <c r="BY2998"/>
      <c r="BZ2998"/>
      <c r="CA2998"/>
      <c r="CB2998"/>
      <c r="CD2998" s="1060"/>
      <c r="CE2998" s="1286"/>
      <c r="CF2998" s="1060"/>
      <c r="CG2998" s="1060"/>
      <c r="CH2998" s="1060"/>
      <c r="CK2998" s="1645"/>
      <c r="CL2998" s="1645"/>
      <c r="CM2998" s="1645"/>
      <c r="CN2998"/>
      <c r="CO2998"/>
      <c r="CP2998"/>
      <c r="CQ2998"/>
      <c r="CR2998"/>
      <c r="CS2998" s="1060"/>
      <c r="CT2998" s="1060"/>
      <c r="CU2998" s="1060"/>
      <c r="CV2998" s="1060"/>
      <c r="CW2998" s="1060"/>
      <c r="CX2998" s="1060"/>
    </row>
    <row r="2999" spans="35:102" ht="15" customHeight="1" x14ac:dyDescent="0.3">
      <c r="AI2999" s="1774">
        <v>48201343301</v>
      </c>
      <c r="AJ2999" s="1993" t="s">
        <v>1830</v>
      </c>
      <c r="AK2999" s="1993">
        <v>83448</v>
      </c>
      <c r="AL2999" s="1994" t="s">
        <v>1729</v>
      </c>
      <c r="AM2999" s="1994">
        <v>9.3000000000000007</v>
      </c>
      <c r="AN2999" s="1993" t="s">
        <v>192</v>
      </c>
      <c r="BX2999"/>
      <c r="BY2999"/>
      <c r="BZ2999"/>
      <c r="CA2999"/>
      <c r="CB2999"/>
      <c r="CD2999" s="1060"/>
      <c r="CE2999" s="1286"/>
      <c r="CF2999" s="1060"/>
      <c r="CG2999" s="1060"/>
      <c r="CH2999" s="1060"/>
      <c r="CK2999" s="1645"/>
      <c r="CL2999" s="1645"/>
      <c r="CM2999" s="1645"/>
      <c r="CN2999"/>
      <c r="CO2999"/>
      <c r="CP2999"/>
      <c r="CQ2999"/>
      <c r="CR2999"/>
      <c r="CS2999" s="1060"/>
      <c r="CT2999" s="1060"/>
      <c r="CU2999" s="1060"/>
      <c r="CV2999" s="1060"/>
      <c r="CW2999" s="1060"/>
      <c r="CX2999" s="1060"/>
    </row>
    <row r="3000" spans="35:102" ht="15" customHeight="1" x14ac:dyDescent="0.3">
      <c r="AI3000" s="1996">
        <v>48201343302</v>
      </c>
      <c r="AJ3000" s="1997" t="s">
        <v>1830</v>
      </c>
      <c r="AK3000" s="1997">
        <v>92917</v>
      </c>
      <c r="AL3000" s="1998" t="s">
        <v>1729</v>
      </c>
      <c r="AM3000" s="1998">
        <v>1.4</v>
      </c>
      <c r="AN3000" s="1997" t="s">
        <v>192</v>
      </c>
      <c r="BX3000"/>
      <c r="BY3000"/>
      <c r="BZ3000"/>
      <c r="CA3000"/>
      <c r="CB3000"/>
      <c r="CD3000" s="1060"/>
      <c r="CE3000" s="1286"/>
      <c r="CF3000" s="1060"/>
      <c r="CG3000" s="1060"/>
      <c r="CH3000" s="1060"/>
      <c r="CK3000" s="1645"/>
      <c r="CL3000" s="1645"/>
      <c r="CM3000" s="1645"/>
      <c r="CN3000"/>
      <c r="CO3000"/>
      <c r="CP3000"/>
      <c r="CQ3000"/>
      <c r="CR3000"/>
      <c r="CS3000" s="1060"/>
      <c r="CT3000" s="1060"/>
      <c r="CU3000" s="1060"/>
      <c r="CV3000" s="1060"/>
      <c r="CW3000" s="1060"/>
      <c r="CX3000" s="1060"/>
    </row>
    <row r="3001" spans="35:102" ht="15" customHeight="1" x14ac:dyDescent="0.3">
      <c r="AI3001" s="1774">
        <v>48201343600</v>
      </c>
      <c r="AJ3001" s="1993" t="s">
        <v>1830</v>
      </c>
      <c r="AK3001" s="1993">
        <v>46875</v>
      </c>
      <c r="AL3001" s="1994" t="s">
        <v>1728</v>
      </c>
      <c r="AM3001" s="1994">
        <v>17.5</v>
      </c>
      <c r="AN3001" s="1993" t="s">
        <v>192</v>
      </c>
      <c r="BX3001"/>
      <c r="BY3001"/>
      <c r="BZ3001"/>
      <c r="CA3001"/>
      <c r="CB3001"/>
      <c r="CD3001" s="1060"/>
      <c r="CE3001" s="1286"/>
      <c r="CF3001" s="1060"/>
      <c r="CG3001" s="1060"/>
      <c r="CH3001" s="1060"/>
      <c r="CK3001" s="1645"/>
      <c r="CL3001" s="1645"/>
      <c r="CM3001" s="1645"/>
      <c r="CN3001"/>
      <c r="CO3001"/>
      <c r="CP3001"/>
      <c r="CQ3001"/>
      <c r="CR3001"/>
      <c r="CS3001" s="1060"/>
      <c r="CT3001" s="1060"/>
      <c r="CU3001" s="1060"/>
      <c r="CV3001" s="1060"/>
      <c r="CW3001" s="1060"/>
      <c r="CX3001" s="1060"/>
    </row>
    <row r="3002" spans="35:102" ht="15" customHeight="1" x14ac:dyDescent="0.3">
      <c r="AI3002" s="1996">
        <v>48201343700</v>
      </c>
      <c r="AJ3002" s="1997" t="s">
        <v>1830</v>
      </c>
      <c r="AK3002" s="1997">
        <v>55625</v>
      </c>
      <c r="AL3002" s="1998" t="s">
        <v>1728</v>
      </c>
      <c r="AM3002" s="1998">
        <v>17.7</v>
      </c>
      <c r="AN3002" s="1997" t="s">
        <v>192</v>
      </c>
      <c r="BX3002"/>
      <c r="BY3002"/>
      <c r="BZ3002"/>
      <c r="CA3002"/>
      <c r="CB3002"/>
      <c r="CD3002" s="1060"/>
      <c r="CE3002" s="1286"/>
      <c r="CF3002" s="1060"/>
      <c r="CG3002" s="1060"/>
      <c r="CH3002" s="1060"/>
      <c r="CK3002" s="1645"/>
      <c r="CL3002" s="1645"/>
      <c r="CM3002" s="1645"/>
      <c r="CN3002"/>
      <c r="CO3002"/>
      <c r="CP3002"/>
      <c r="CQ3002"/>
      <c r="CR3002"/>
      <c r="CS3002" s="1060"/>
      <c r="CT3002" s="1060"/>
      <c r="CU3002" s="1060"/>
      <c r="CV3002" s="1060"/>
      <c r="CW3002" s="1060"/>
      <c r="CX3002" s="1060"/>
    </row>
    <row r="3003" spans="35:102" ht="15" customHeight="1" x14ac:dyDescent="0.3">
      <c r="AI3003" s="1774">
        <v>48201350100</v>
      </c>
      <c r="AJ3003" s="1993" t="s">
        <v>1830</v>
      </c>
      <c r="AK3003" s="1993">
        <v>89705</v>
      </c>
      <c r="AL3003" s="1994" t="s">
        <v>1729</v>
      </c>
      <c r="AM3003" s="1994">
        <v>7.7</v>
      </c>
      <c r="AN3003" s="1993" t="s">
        <v>192</v>
      </c>
      <c r="BX3003"/>
      <c r="BY3003"/>
      <c r="BZ3003"/>
      <c r="CA3003"/>
      <c r="CB3003"/>
      <c r="CD3003" s="1060"/>
      <c r="CE3003" s="1286"/>
      <c r="CF3003" s="1060"/>
      <c r="CG3003" s="1060"/>
      <c r="CH3003" s="1060"/>
      <c r="CK3003" s="1645"/>
      <c r="CL3003" s="1645"/>
      <c r="CM3003" s="1645"/>
      <c r="CN3003"/>
      <c r="CO3003"/>
      <c r="CP3003"/>
      <c r="CQ3003"/>
      <c r="CR3003"/>
      <c r="CS3003" s="1060"/>
      <c r="CT3003" s="1060"/>
      <c r="CU3003" s="1060"/>
      <c r="CV3003" s="1060"/>
      <c r="CW3003" s="1060"/>
      <c r="CX3003" s="1060"/>
    </row>
    <row r="3004" spans="35:102" ht="15" customHeight="1" x14ac:dyDescent="0.3">
      <c r="AI3004" s="1996">
        <v>48201350200</v>
      </c>
      <c r="AJ3004" s="1997" t="s">
        <v>1830</v>
      </c>
      <c r="AK3004" s="1997">
        <v>70924</v>
      </c>
      <c r="AL3004" s="1998" t="s">
        <v>1727</v>
      </c>
      <c r="AM3004" s="1998">
        <v>12.1</v>
      </c>
      <c r="AN3004" s="1997" t="s">
        <v>192</v>
      </c>
      <c r="BX3004"/>
      <c r="BY3004"/>
      <c r="BZ3004"/>
      <c r="CA3004"/>
      <c r="CB3004"/>
      <c r="CD3004" s="1060"/>
      <c r="CE3004" s="1286"/>
      <c r="CF3004" s="1060"/>
      <c r="CG3004" s="1060"/>
      <c r="CH3004" s="1060"/>
      <c r="CK3004" s="1645"/>
      <c r="CL3004" s="1645"/>
      <c r="CM3004" s="1645"/>
      <c r="CN3004"/>
      <c r="CO3004"/>
      <c r="CP3004"/>
      <c r="CQ3004"/>
      <c r="CR3004"/>
      <c r="CS3004" s="1060"/>
      <c r="CT3004" s="1060"/>
      <c r="CU3004" s="1060"/>
      <c r="CV3004" s="1060"/>
      <c r="CW3004" s="1060"/>
      <c r="CX3004" s="1060"/>
    </row>
    <row r="3005" spans="35:102" ht="15" customHeight="1" x14ac:dyDescent="0.3">
      <c r="AI3005" s="1774">
        <v>48201350300</v>
      </c>
      <c r="AJ3005" s="1993" t="s">
        <v>1830</v>
      </c>
      <c r="AK3005" s="1993">
        <v>84229</v>
      </c>
      <c r="AL3005" s="1994" t="s">
        <v>1729</v>
      </c>
      <c r="AM3005" s="1994">
        <v>6.1</v>
      </c>
      <c r="AN3005" s="1993" t="s">
        <v>192</v>
      </c>
      <c r="BX3005"/>
      <c r="BY3005"/>
      <c r="BZ3005"/>
      <c r="CA3005"/>
      <c r="CB3005"/>
      <c r="CD3005" s="1060"/>
      <c r="CE3005" s="1286"/>
      <c r="CF3005" s="1060"/>
      <c r="CG3005" s="1060"/>
      <c r="CH3005" s="1060"/>
      <c r="CK3005" s="1645"/>
      <c r="CL3005" s="1645"/>
      <c r="CM3005" s="1645"/>
      <c r="CN3005"/>
      <c r="CO3005"/>
      <c r="CP3005"/>
      <c r="CQ3005"/>
      <c r="CR3005"/>
      <c r="CS3005" s="1060"/>
      <c r="CT3005" s="1060"/>
      <c r="CU3005" s="1060"/>
      <c r="CV3005" s="1060"/>
      <c r="CW3005" s="1060"/>
      <c r="CX3005" s="1060"/>
    </row>
    <row r="3006" spans="35:102" ht="15" customHeight="1" x14ac:dyDescent="0.3">
      <c r="AI3006" s="1996">
        <v>48201350400</v>
      </c>
      <c r="AJ3006" s="1997" t="s">
        <v>1830</v>
      </c>
      <c r="AK3006" s="1997">
        <v>57754</v>
      </c>
      <c r="AL3006" s="1998" t="s">
        <v>1727</v>
      </c>
      <c r="AM3006" s="1998">
        <v>14.4</v>
      </c>
      <c r="AN3006" s="1997" t="s">
        <v>192</v>
      </c>
      <c r="BX3006"/>
      <c r="BY3006"/>
      <c r="BZ3006"/>
      <c r="CA3006"/>
      <c r="CB3006"/>
      <c r="CD3006" s="1060"/>
      <c r="CE3006" s="1286"/>
      <c r="CF3006" s="1060"/>
      <c r="CG3006" s="1060"/>
      <c r="CH3006" s="1060"/>
      <c r="CK3006" s="1645"/>
      <c r="CL3006" s="1645"/>
      <c r="CM3006" s="1645"/>
      <c r="CN3006"/>
      <c r="CO3006"/>
      <c r="CP3006"/>
      <c r="CQ3006"/>
      <c r="CR3006"/>
      <c r="CS3006" s="1060"/>
      <c r="CT3006" s="1060"/>
      <c r="CU3006" s="1060"/>
      <c r="CV3006" s="1060"/>
      <c r="CW3006" s="1060"/>
      <c r="CX3006" s="1060"/>
    </row>
    <row r="3007" spans="35:102" ht="15" customHeight="1" x14ac:dyDescent="0.3">
      <c r="AI3007" s="1774">
        <v>48201350500</v>
      </c>
      <c r="AJ3007" s="1993" t="s">
        <v>1830</v>
      </c>
      <c r="AK3007" s="1993">
        <v>50042</v>
      </c>
      <c r="AL3007" s="1994" t="s">
        <v>1728</v>
      </c>
      <c r="AM3007" s="1994">
        <v>16.5</v>
      </c>
      <c r="AN3007" s="1993" t="s">
        <v>192</v>
      </c>
      <c r="BX3007"/>
      <c r="BY3007"/>
      <c r="BZ3007"/>
      <c r="CA3007"/>
      <c r="CB3007"/>
      <c r="CD3007" s="1060"/>
      <c r="CE3007" s="1286"/>
      <c r="CF3007" s="1060"/>
      <c r="CG3007" s="1060"/>
      <c r="CH3007" s="1060"/>
      <c r="CK3007" s="1645"/>
      <c r="CL3007" s="1645"/>
      <c r="CM3007" s="1645"/>
      <c r="CN3007"/>
      <c r="CO3007"/>
      <c r="CP3007"/>
      <c r="CQ3007"/>
      <c r="CR3007"/>
      <c r="CS3007" s="1060"/>
      <c r="CT3007" s="1060"/>
      <c r="CU3007" s="1060"/>
      <c r="CV3007" s="1060"/>
      <c r="CW3007" s="1060"/>
      <c r="CX3007" s="1060"/>
    </row>
    <row r="3008" spans="35:102" ht="15" customHeight="1" x14ac:dyDescent="0.3">
      <c r="AI3008" s="1996">
        <v>48201350601</v>
      </c>
      <c r="AJ3008" s="1997" t="s">
        <v>1830</v>
      </c>
      <c r="AK3008" s="1997">
        <v>74730</v>
      </c>
      <c r="AL3008" s="1998" t="s">
        <v>1727</v>
      </c>
      <c r="AM3008" s="1998">
        <v>3.7</v>
      </c>
      <c r="AN3008" s="1997" t="s">
        <v>192</v>
      </c>
      <c r="BX3008"/>
      <c r="BY3008"/>
      <c r="BZ3008"/>
      <c r="CA3008"/>
      <c r="CB3008"/>
      <c r="CD3008" s="1060"/>
      <c r="CE3008" s="1286"/>
      <c r="CF3008" s="1060"/>
      <c r="CG3008" s="1060"/>
      <c r="CH3008" s="1060"/>
      <c r="CK3008" s="1645"/>
      <c r="CL3008" s="1645"/>
      <c r="CM3008" s="1645"/>
      <c r="CN3008"/>
      <c r="CO3008"/>
      <c r="CP3008"/>
      <c r="CQ3008"/>
      <c r="CR3008"/>
      <c r="CS3008" s="1060"/>
      <c r="CT3008" s="1060"/>
      <c r="CU3008" s="1060"/>
      <c r="CV3008" s="1060"/>
      <c r="CW3008" s="1060"/>
      <c r="CX3008" s="1060"/>
    </row>
    <row r="3009" spans="35:102" ht="15" customHeight="1" x14ac:dyDescent="0.3">
      <c r="AI3009" s="1774">
        <v>48201350602</v>
      </c>
      <c r="AJ3009" s="1993" t="s">
        <v>1830</v>
      </c>
      <c r="AK3009" s="1993">
        <v>96829</v>
      </c>
      <c r="AL3009" s="1994" t="s">
        <v>1729</v>
      </c>
      <c r="AM3009" s="1994">
        <v>4</v>
      </c>
      <c r="AN3009" s="1993" t="s">
        <v>192</v>
      </c>
      <c r="BX3009"/>
      <c r="BY3009"/>
      <c r="BZ3009"/>
      <c r="CA3009"/>
      <c r="CB3009"/>
      <c r="CD3009" s="1060"/>
      <c r="CE3009" s="1286"/>
      <c r="CF3009" s="1060"/>
      <c r="CG3009" s="1060"/>
      <c r="CH3009" s="1060"/>
      <c r="CK3009" s="1645"/>
      <c r="CL3009" s="1645"/>
      <c r="CM3009" s="1645"/>
      <c r="CN3009"/>
      <c r="CO3009"/>
      <c r="CP3009"/>
      <c r="CQ3009"/>
      <c r="CR3009"/>
      <c r="CS3009" s="1060"/>
      <c r="CT3009" s="1060"/>
      <c r="CU3009" s="1060"/>
      <c r="CV3009" s="1060"/>
      <c r="CW3009" s="1060"/>
      <c r="CX3009" s="1060"/>
    </row>
    <row r="3010" spans="35:102" ht="15" customHeight="1" x14ac:dyDescent="0.3">
      <c r="AI3010" s="1996">
        <v>48201350700</v>
      </c>
      <c r="AJ3010" s="1997" t="s">
        <v>1830</v>
      </c>
      <c r="AK3010" s="1997">
        <v>77621</v>
      </c>
      <c r="AL3010" s="1998" t="s">
        <v>1727</v>
      </c>
      <c r="AM3010" s="1998">
        <v>4.9000000000000004</v>
      </c>
      <c r="AN3010" s="1997" t="s">
        <v>192</v>
      </c>
      <c r="BX3010"/>
      <c r="BY3010"/>
      <c r="BZ3010"/>
      <c r="CA3010"/>
      <c r="CB3010"/>
      <c r="CD3010" s="1060"/>
      <c r="CE3010" s="1286"/>
      <c r="CF3010" s="1060"/>
      <c r="CG3010" s="1060"/>
      <c r="CH3010" s="1060"/>
      <c r="CK3010" s="1645"/>
      <c r="CL3010" s="1645"/>
      <c r="CM3010" s="1645"/>
      <c r="CN3010"/>
      <c r="CO3010"/>
      <c r="CP3010"/>
      <c r="CQ3010"/>
      <c r="CR3010"/>
      <c r="CS3010" s="1060"/>
      <c r="CT3010" s="1060"/>
      <c r="CU3010" s="1060"/>
      <c r="CV3010" s="1060"/>
      <c r="CW3010" s="1060"/>
      <c r="CX3010" s="1060"/>
    </row>
    <row r="3011" spans="35:102" ht="15" customHeight="1" x14ac:dyDescent="0.3">
      <c r="AI3011" s="1774">
        <v>48201350801</v>
      </c>
      <c r="AJ3011" s="1993" t="s">
        <v>1830</v>
      </c>
      <c r="AK3011" s="1993">
        <v>63137</v>
      </c>
      <c r="AL3011" s="1994" t="s">
        <v>1727</v>
      </c>
      <c r="AM3011" s="1994">
        <v>12.6</v>
      </c>
      <c r="AN3011" s="1993" t="s">
        <v>192</v>
      </c>
      <c r="BX3011"/>
      <c r="BY3011"/>
      <c r="BZ3011"/>
      <c r="CA3011"/>
      <c r="CB3011"/>
      <c r="CD3011" s="1060"/>
      <c r="CE3011" s="1286"/>
      <c r="CF3011" s="1060"/>
      <c r="CG3011" s="1060"/>
      <c r="CH3011" s="1060"/>
      <c r="CK3011" s="1645"/>
      <c r="CL3011" s="1645"/>
      <c r="CM3011" s="1645"/>
      <c r="CN3011"/>
      <c r="CO3011"/>
      <c r="CP3011"/>
      <c r="CQ3011"/>
      <c r="CR3011"/>
      <c r="CS3011" s="1060"/>
      <c r="CT3011" s="1060"/>
      <c r="CU3011" s="1060"/>
      <c r="CV3011" s="1060"/>
      <c r="CW3011" s="1060"/>
      <c r="CX3011" s="1060"/>
    </row>
    <row r="3012" spans="35:102" ht="15" customHeight="1" x14ac:dyDescent="0.3">
      <c r="AI3012" s="1996">
        <v>48201350802</v>
      </c>
      <c r="AJ3012" s="1997" t="s">
        <v>1830</v>
      </c>
      <c r="AK3012" s="1997">
        <v>70630</v>
      </c>
      <c r="AL3012" s="1998" t="s">
        <v>1727</v>
      </c>
      <c r="AM3012" s="1998">
        <v>8.6999999999999993</v>
      </c>
      <c r="AN3012" s="1997" t="s">
        <v>192</v>
      </c>
      <c r="BX3012"/>
      <c r="BY3012"/>
      <c r="BZ3012"/>
      <c r="CA3012"/>
      <c r="CB3012"/>
      <c r="CD3012" s="1060"/>
      <c r="CE3012" s="1286"/>
      <c r="CF3012" s="1060"/>
      <c r="CG3012" s="1060"/>
      <c r="CH3012" s="1060"/>
      <c r="CK3012" s="1645"/>
      <c r="CL3012" s="1645"/>
      <c r="CM3012" s="1645"/>
      <c r="CN3012"/>
      <c r="CO3012"/>
      <c r="CP3012"/>
      <c r="CQ3012"/>
      <c r="CR3012"/>
      <c r="CS3012" s="1060"/>
      <c r="CT3012" s="1060"/>
      <c r="CU3012" s="1060"/>
      <c r="CV3012" s="1060"/>
      <c r="CW3012" s="1060"/>
      <c r="CX3012" s="1060"/>
    </row>
    <row r="3013" spans="35:102" ht="15" customHeight="1" x14ac:dyDescent="0.3">
      <c r="AI3013" s="1774">
        <v>48201410100</v>
      </c>
      <c r="AJ3013" s="1993" t="s">
        <v>1830</v>
      </c>
      <c r="AK3013" s="1993">
        <v>57902</v>
      </c>
      <c r="AL3013" s="1994" t="s">
        <v>1727</v>
      </c>
      <c r="AM3013" s="1994">
        <v>23.5</v>
      </c>
      <c r="AN3013" s="1993" t="s">
        <v>193</v>
      </c>
      <c r="BX3013"/>
      <c r="BY3013"/>
      <c r="BZ3013"/>
      <c r="CA3013"/>
      <c r="CB3013"/>
      <c r="CD3013" s="1060"/>
      <c r="CE3013" s="1286"/>
      <c r="CF3013" s="1060"/>
      <c r="CG3013" s="1060"/>
      <c r="CH3013" s="1060"/>
      <c r="CK3013" s="1645"/>
      <c r="CL3013" s="1645"/>
      <c r="CM3013" s="1645"/>
      <c r="CN3013"/>
      <c r="CO3013"/>
      <c r="CP3013"/>
      <c r="CQ3013"/>
      <c r="CR3013"/>
      <c r="CS3013" s="1060"/>
      <c r="CT3013" s="1060"/>
      <c r="CU3013" s="1060"/>
      <c r="CV3013" s="1060"/>
      <c r="CW3013" s="1060"/>
      <c r="CX3013" s="1060"/>
    </row>
    <row r="3014" spans="35:102" ht="15" customHeight="1" x14ac:dyDescent="0.3">
      <c r="AI3014" s="1996">
        <v>48201410200</v>
      </c>
      <c r="AJ3014" s="1997" t="s">
        <v>1830</v>
      </c>
      <c r="AK3014" s="1997">
        <v>130259</v>
      </c>
      <c r="AL3014" s="1998" t="s">
        <v>1729</v>
      </c>
      <c r="AM3014" s="1998">
        <v>5.8</v>
      </c>
      <c r="AN3014" s="1997" t="s">
        <v>192</v>
      </c>
      <c r="BX3014"/>
      <c r="BY3014"/>
      <c r="BZ3014"/>
      <c r="CA3014"/>
      <c r="CB3014"/>
      <c r="CD3014" s="1060"/>
      <c r="CE3014" s="1286"/>
      <c r="CF3014" s="1060"/>
      <c r="CG3014" s="1060"/>
      <c r="CH3014" s="1060"/>
      <c r="CK3014" s="1645"/>
      <c r="CL3014" s="1645"/>
      <c r="CM3014" s="1645"/>
      <c r="CN3014"/>
      <c r="CO3014"/>
      <c r="CP3014"/>
      <c r="CQ3014"/>
      <c r="CR3014"/>
      <c r="CS3014" s="1060"/>
      <c r="CT3014" s="1060"/>
      <c r="CU3014" s="1060"/>
      <c r="CV3014" s="1060"/>
      <c r="CW3014" s="1060"/>
      <c r="CX3014" s="1060"/>
    </row>
    <row r="3015" spans="35:102" ht="15" customHeight="1" x14ac:dyDescent="0.3">
      <c r="AI3015" s="1774">
        <v>48201410300</v>
      </c>
      <c r="AJ3015" s="1993" t="s">
        <v>1830</v>
      </c>
      <c r="AK3015" s="1993">
        <v>95658</v>
      </c>
      <c r="AL3015" s="1994" t="s">
        <v>1729</v>
      </c>
      <c r="AM3015" s="1994">
        <v>9.1</v>
      </c>
      <c r="AN3015" s="1993" t="s">
        <v>192</v>
      </c>
      <c r="BX3015"/>
      <c r="BY3015"/>
      <c r="BZ3015"/>
      <c r="CA3015"/>
      <c r="CB3015"/>
      <c r="CD3015" s="1060"/>
      <c r="CE3015" s="1286"/>
      <c r="CF3015" s="1060"/>
      <c r="CG3015" s="1060"/>
      <c r="CH3015" s="1060"/>
      <c r="CK3015" s="1645"/>
      <c r="CL3015" s="1645"/>
      <c r="CM3015" s="1645"/>
      <c r="CN3015"/>
      <c r="CO3015"/>
      <c r="CP3015"/>
      <c r="CQ3015"/>
      <c r="CR3015"/>
      <c r="CS3015" s="1060"/>
      <c r="CT3015" s="1060"/>
      <c r="CU3015" s="1060"/>
      <c r="CV3015" s="1060"/>
      <c r="CW3015" s="1060"/>
      <c r="CX3015" s="1060"/>
    </row>
    <row r="3016" spans="35:102" ht="15" customHeight="1" x14ac:dyDescent="0.3">
      <c r="AI3016" s="1996">
        <v>48201410401</v>
      </c>
      <c r="AJ3016" s="1997" t="s">
        <v>1830</v>
      </c>
      <c r="AK3016" s="1997">
        <v>125769</v>
      </c>
      <c r="AL3016" s="1998" t="s">
        <v>1729</v>
      </c>
      <c r="AM3016" s="1998">
        <v>5.0999999999999996</v>
      </c>
      <c r="AN3016" s="1997" t="s">
        <v>192</v>
      </c>
      <c r="BX3016"/>
      <c r="BY3016"/>
      <c r="BZ3016"/>
      <c r="CA3016"/>
      <c r="CB3016"/>
      <c r="CD3016" s="1060"/>
      <c r="CE3016" s="1286"/>
      <c r="CF3016" s="1060"/>
      <c r="CG3016" s="1060"/>
      <c r="CH3016" s="1060"/>
      <c r="CK3016" s="1645"/>
      <c r="CL3016" s="1645"/>
      <c r="CM3016" s="1645"/>
      <c r="CN3016"/>
      <c r="CO3016"/>
      <c r="CP3016"/>
      <c r="CQ3016"/>
      <c r="CR3016"/>
      <c r="CS3016" s="1060"/>
      <c r="CT3016" s="1060"/>
      <c r="CU3016" s="1060"/>
      <c r="CV3016" s="1060"/>
      <c r="CW3016" s="1060"/>
      <c r="CX3016" s="1060"/>
    </row>
    <row r="3017" spans="35:102" ht="15" customHeight="1" x14ac:dyDescent="0.3">
      <c r="AI3017" s="1774">
        <v>48201410402</v>
      </c>
      <c r="AJ3017" s="1993" t="s">
        <v>1830</v>
      </c>
      <c r="AK3017" s="1993">
        <v>101250</v>
      </c>
      <c r="AL3017" s="1994" t="s">
        <v>1729</v>
      </c>
      <c r="AM3017" s="1994">
        <v>8.3000000000000007</v>
      </c>
      <c r="AN3017" s="1993" t="s">
        <v>192</v>
      </c>
      <c r="BX3017"/>
      <c r="BY3017"/>
      <c r="BZ3017"/>
      <c r="CA3017"/>
      <c r="CB3017"/>
      <c r="CD3017" s="1060"/>
      <c r="CE3017" s="1286"/>
      <c r="CF3017" s="1060"/>
      <c r="CG3017" s="1060"/>
      <c r="CH3017" s="1060"/>
      <c r="CK3017" s="1645"/>
      <c r="CL3017" s="1645"/>
      <c r="CM3017" s="1645"/>
      <c r="CN3017"/>
      <c r="CO3017"/>
      <c r="CP3017"/>
      <c r="CQ3017"/>
      <c r="CR3017"/>
      <c r="CS3017" s="1060"/>
      <c r="CT3017" s="1060"/>
      <c r="CU3017" s="1060"/>
      <c r="CV3017" s="1060"/>
      <c r="CW3017" s="1060"/>
      <c r="CX3017" s="1060"/>
    </row>
    <row r="3018" spans="35:102" ht="15" customHeight="1" x14ac:dyDescent="0.3">
      <c r="AI3018" s="1996">
        <v>48201410500</v>
      </c>
      <c r="AJ3018" s="1997" t="s">
        <v>1830</v>
      </c>
      <c r="AK3018" s="1997">
        <v>99286</v>
      </c>
      <c r="AL3018" s="1998" t="s">
        <v>1729</v>
      </c>
      <c r="AM3018" s="1998">
        <v>3.7</v>
      </c>
      <c r="AN3018" s="1997" t="s">
        <v>192</v>
      </c>
      <c r="BX3018"/>
      <c r="BY3018"/>
      <c r="BZ3018"/>
      <c r="CA3018"/>
      <c r="CB3018"/>
      <c r="CD3018" s="1060"/>
      <c r="CE3018" s="1286"/>
      <c r="CF3018" s="1060"/>
      <c r="CG3018" s="1060"/>
      <c r="CH3018" s="1060"/>
      <c r="CK3018" s="1645"/>
      <c r="CL3018" s="1645"/>
      <c r="CM3018" s="1645"/>
      <c r="CN3018"/>
      <c r="CO3018"/>
      <c r="CP3018"/>
      <c r="CQ3018"/>
      <c r="CR3018"/>
      <c r="CS3018" s="1060"/>
      <c r="CT3018" s="1060"/>
      <c r="CU3018" s="1060"/>
      <c r="CV3018" s="1060"/>
      <c r="CW3018" s="1060"/>
      <c r="CX3018" s="1060"/>
    </row>
    <row r="3019" spans="35:102" ht="15" customHeight="1" x14ac:dyDescent="0.3">
      <c r="AI3019" s="1774">
        <v>48201410600</v>
      </c>
      <c r="AJ3019" s="1993" t="s">
        <v>1830</v>
      </c>
      <c r="AK3019" s="1993">
        <v>82870</v>
      </c>
      <c r="AL3019" s="1994" t="s">
        <v>1729</v>
      </c>
      <c r="AM3019" s="1994">
        <v>7.3</v>
      </c>
      <c r="AN3019" s="1993" t="s">
        <v>192</v>
      </c>
      <c r="BX3019"/>
      <c r="BY3019"/>
      <c r="BZ3019"/>
      <c r="CA3019"/>
      <c r="CB3019"/>
      <c r="CD3019" s="1060"/>
      <c r="CE3019" s="1286"/>
      <c r="CF3019" s="1060"/>
      <c r="CG3019" s="1060"/>
      <c r="CH3019" s="1060"/>
      <c r="CK3019" s="1645"/>
      <c r="CL3019" s="1645"/>
      <c r="CM3019" s="1645"/>
      <c r="CN3019"/>
      <c r="CO3019"/>
      <c r="CP3019"/>
      <c r="CQ3019"/>
      <c r="CR3019"/>
      <c r="CS3019" s="1060"/>
      <c r="CT3019" s="1060"/>
      <c r="CU3019" s="1060"/>
      <c r="CV3019" s="1060"/>
      <c r="CW3019" s="1060"/>
      <c r="CX3019" s="1060"/>
    </row>
    <row r="3020" spans="35:102" ht="15" customHeight="1" x14ac:dyDescent="0.3">
      <c r="AI3020" s="1996">
        <v>48201410701</v>
      </c>
      <c r="AJ3020" s="1997" t="s">
        <v>1830</v>
      </c>
      <c r="AK3020" s="1997">
        <v>60868</v>
      </c>
      <c r="AL3020" s="1998" t="s">
        <v>1727</v>
      </c>
      <c r="AM3020" s="1998">
        <v>11.7</v>
      </c>
      <c r="AN3020" s="1997" t="s">
        <v>192</v>
      </c>
      <c r="BX3020"/>
      <c r="BY3020"/>
      <c r="BZ3020"/>
      <c r="CA3020"/>
      <c r="CB3020"/>
      <c r="CD3020" s="1060"/>
      <c r="CE3020" s="1286"/>
      <c r="CF3020" s="1060"/>
      <c r="CG3020" s="1060"/>
      <c r="CH3020" s="1060"/>
      <c r="CK3020" s="1645"/>
      <c r="CL3020" s="1645"/>
      <c r="CM3020" s="1645"/>
      <c r="CN3020"/>
      <c r="CO3020"/>
      <c r="CP3020"/>
      <c r="CQ3020"/>
      <c r="CR3020"/>
      <c r="CS3020" s="1060"/>
      <c r="CT3020" s="1060"/>
      <c r="CU3020" s="1060"/>
      <c r="CV3020" s="1060"/>
      <c r="CW3020" s="1060"/>
      <c r="CX3020" s="1060"/>
    </row>
    <row r="3021" spans="35:102" ht="15" customHeight="1" x14ac:dyDescent="0.3">
      <c r="AI3021" s="1774">
        <v>48201410702</v>
      </c>
      <c r="AJ3021" s="1993" t="s">
        <v>1830</v>
      </c>
      <c r="AK3021" s="1993">
        <v>51071</v>
      </c>
      <c r="AL3021" s="1994" t="s">
        <v>1728</v>
      </c>
      <c r="AM3021" s="1994">
        <v>19.100000000000001</v>
      </c>
      <c r="AN3021" s="1993" t="s">
        <v>192</v>
      </c>
      <c r="BX3021"/>
      <c r="BY3021"/>
      <c r="BZ3021"/>
      <c r="CA3021"/>
      <c r="CB3021"/>
      <c r="CD3021" s="1060"/>
      <c r="CE3021" s="1286"/>
      <c r="CF3021" s="1060"/>
      <c r="CG3021" s="1060"/>
      <c r="CH3021" s="1060"/>
      <c r="CK3021" s="1645"/>
      <c r="CL3021" s="1645"/>
      <c r="CM3021" s="1645"/>
      <c r="CN3021"/>
      <c r="CO3021"/>
      <c r="CP3021"/>
      <c r="CQ3021"/>
      <c r="CR3021"/>
      <c r="CS3021" s="1060"/>
      <c r="CT3021" s="1060"/>
      <c r="CU3021" s="1060"/>
      <c r="CV3021" s="1060"/>
      <c r="CW3021" s="1060"/>
      <c r="CX3021" s="1060"/>
    </row>
    <row r="3022" spans="35:102" ht="15" customHeight="1" x14ac:dyDescent="0.3">
      <c r="AI3022" s="1996">
        <v>48201410800</v>
      </c>
      <c r="AJ3022" s="1997" t="s">
        <v>1830</v>
      </c>
      <c r="AK3022" s="1997">
        <v>65264</v>
      </c>
      <c r="AL3022" s="1998" t="s">
        <v>1727</v>
      </c>
      <c r="AM3022" s="1998">
        <v>11.7</v>
      </c>
      <c r="AN3022" s="1997" t="s">
        <v>192</v>
      </c>
      <c r="BX3022"/>
      <c r="BY3022"/>
      <c r="BZ3022"/>
      <c r="CA3022"/>
      <c r="CB3022"/>
      <c r="CD3022" s="1060"/>
      <c r="CE3022" s="1286"/>
      <c r="CF3022" s="1060"/>
      <c r="CG3022" s="1060"/>
      <c r="CH3022" s="1060"/>
      <c r="CK3022" s="1645"/>
      <c r="CL3022" s="1645"/>
      <c r="CM3022" s="1645"/>
      <c r="CN3022"/>
      <c r="CO3022"/>
      <c r="CP3022"/>
      <c r="CQ3022"/>
      <c r="CR3022"/>
      <c r="CS3022" s="1060"/>
      <c r="CT3022" s="1060"/>
      <c r="CU3022" s="1060"/>
      <c r="CV3022" s="1060"/>
      <c r="CW3022" s="1060"/>
      <c r="CX3022" s="1060"/>
    </row>
    <row r="3023" spans="35:102" ht="15" customHeight="1" x14ac:dyDescent="0.3">
      <c r="AI3023" s="1774">
        <v>48201410900</v>
      </c>
      <c r="AJ3023" s="1993" t="s">
        <v>1830</v>
      </c>
      <c r="AK3023" s="1993">
        <v>69873</v>
      </c>
      <c r="AL3023" s="1994" t="s">
        <v>1727</v>
      </c>
      <c r="AM3023" s="1994">
        <v>8.5</v>
      </c>
      <c r="AN3023" s="1993" t="s">
        <v>192</v>
      </c>
      <c r="BX3023"/>
      <c r="BY3023"/>
      <c r="BZ3023"/>
      <c r="CA3023"/>
      <c r="CB3023"/>
      <c r="CD3023" s="1060"/>
      <c r="CE3023" s="1286"/>
      <c r="CF3023" s="1060"/>
      <c r="CG3023" s="1060"/>
      <c r="CH3023" s="1060"/>
      <c r="CK3023" s="1645"/>
      <c r="CL3023" s="1645"/>
      <c r="CM3023" s="1645"/>
      <c r="CN3023"/>
      <c r="CO3023"/>
      <c r="CP3023"/>
      <c r="CQ3023"/>
      <c r="CR3023"/>
      <c r="CS3023" s="1060"/>
      <c r="CT3023" s="1060"/>
      <c r="CU3023" s="1060"/>
      <c r="CV3023" s="1060"/>
      <c r="CW3023" s="1060"/>
      <c r="CX3023" s="1060"/>
    </row>
    <row r="3024" spans="35:102" ht="15" customHeight="1" x14ac:dyDescent="0.3">
      <c r="AI3024" s="1996">
        <v>48201411000</v>
      </c>
      <c r="AJ3024" s="1997" t="s">
        <v>1830</v>
      </c>
      <c r="AK3024" s="1997">
        <v>99194</v>
      </c>
      <c r="AL3024" s="1998" t="s">
        <v>1729</v>
      </c>
      <c r="AM3024" s="1998">
        <v>9.1</v>
      </c>
      <c r="AN3024" s="1997" t="s">
        <v>192</v>
      </c>
      <c r="BX3024"/>
      <c r="BY3024"/>
      <c r="BZ3024"/>
      <c r="CA3024"/>
      <c r="CB3024"/>
      <c r="CD3024" s="1060"/>
      <c r="CE3024" s="1286"/>
      <c r="CF3024" s="1060"/>
      <c r="CG3024" s="1060"/>
      <c r="CH3024" s="1060"/>
      <c r="CK3024" s="1645"/>
      <c r="CL3024" s="1645"/>
      <c r="CM3024" s="1645"/>
      <c r="CN3024"/>
      <c r="CO3024"/>
      <c r="CP3024"/>
      <c r="CQ3024"/>
      <c r="CR3024"/>
      <c r="CS3024" s="1060"/>
      <c r="CT3024" s="1060"/>
      <c r="CU3024" s="1060"/>
      <c r="CV3024" s="1060"/>
      <c r="CW3024" s="1060"/>
      <c r="CX3024" s="1060"/>
    </row>
    <row r="3025" spans="35:102" ht="15" customHeight="1" x14ac:dyDescent="0.3">
      <c r="AI3025" s="1774">
        <v>48201411100</v>
      </c>
      <c r="AJ3025" s="1993" t="s">
        <v>1830</v>
      </c>
      <c r="AK3025" s="1993">
        <v>160804</v>
      </c>
      <c r="AL3025" s="1994" t="s">
        <v>1729</v>
      </c>
      <c r="AM3025" s="1994">
        <v>5</v>
      </c>
      <c r="AN3025" s="1993" t="s">
        <v>192</v>
      </c>
      <c r="BX3025"/>
      <c r="BY3025"/>
      <c r="BZ3025"/>
      <c r="CA3025"/>
      <c r="CB3025"/>
      <c r="CD3025" s="1060"/>
      <c r="CE3025" s="1286"/>
      <c r="CF3025" s="1060"/>
      <c r="CG3025" s="1060"/>
      <c r="CH3025" s="1060"/>
      <c r="CK3025" s="1645"/>
      <c r="CL3025" s="1645"/>
      <c r="CM3025" s="1645"/>
      <c r="CN3025"/>
      <c r="CO3025"/>
      <c r="CP3025"/>
      <c r="CQ3025"/>
      <c r="CR3025"/>
      <c r="CS3025" s="1060"/>
      <c r="CT3025" s="1060"/>
      <c r="CU3025" s="1060"/>
      <c r="CV3025" s="1060"/>
      <c r="CW3025" s="1060"/>
      <c r="CX3025" s="1060"/>
    </row>
    <row r="3026" spans="35:102" ht="15" customHeight="1" x14ac:dyDescent="0.3">
      <c r="AI3026" s="1996">
        <v>48201411200</v>
      </c>
      <c r="AJ3026" s="1997" t="s">
        <v>1830</v>
      </c>
      <c r="AK3026" s="1997">
        <v>204856</v>
      </c>
      <c r="AL3026" s="1998" t="s">
        <v>1729</v>
      </c>
      <c r="AM3026" s="1998">
        <v>12.5</v>
      </c>
      <c r="AN3026" s="1997" t="s">
        <v>192</v>
      </c>
      <c r="BX3026"/>
      <c r="BY3026"/>
      <c r="BZ3026"/>
      <c r="CA3026"/>
      <c r="CB3026"/>
      <c r="CD3026" s="1060"/>
      <c r="CE3026" s="1286"/>
      <c r="CF3026" s="1060"/>
      <c r="CG3026" s="1060"/>
      <c r="CH3026" s="1060"/>
      <c r="CK3026" s="1645"/>
      <c r="CL3026" s="1645"/>
      <c r="CM3026" s="1645"/>
      <c r="CN3026"/>
      <c r="CO3026"/>
      <c r="CP3026"/>
      <c r="CQ3026"/>
      <c r="CR3026"/>
      <c r="CS3026" s="1060"/>
      <c r="CT3026" s="1060"/>
      <c r="CU3026" s="1060"/>
      <c r="CV3026" s="1060"/>
      <c r="CW3026" s="1060"/>
      <c r="CX3026" s="1060"/>
    </row>
    <row r="3027" spans="35:102" ht="15" customHeight="1" x14ac:dyDescent="0.3">
      <c r="AI3027" s="1774">
        <v>48201411300</v>
      </c>
      <c r="AJ3027" s="1993" t="s">
        <v>1830</v>
      </c>
      <c r="AK3027" s="1993">
        <v>85471</v>
      </c>
      <c r="AL3027" s="1994" t="s">
        <v>1729</v>
      </c>
      <c r="AM3027" s="1994">
        <v>7.8</v>
      </c>
      <c r="AN3027" s="1993" t="s">
        <v>192</v>
      </c>
      <c r="BX3027"/>
      <c r="BY3027"/>
      <c r="BZ3027"/>
      <c r="CA3027"/>
      <c r="CB3027"/>
      <c r="CD3027" s="1060"/>
      <c r="CE3027" s="1286"/>
      <c r="CF3027" s="1060"/>
      <c r="CG3027" s="1060"/>
      <c r="CH3027" s="1060"/>
      <c r="CK3027" s="1645"/>
      <c r="CL3027" s="1645"/>
      <c r="CM3027" s="1645"/>
      <c r="CN3027"/>
      <c r="CO3027"/>
      <c r="CP3027"/>
      <c r="CQ3027"/>
      <c r="CR3027"/>
      <c r="CS3027" s="1060"/>
      <c r="CT3027" s="1060"/>
      <c r="CU3027" s="1060"/>
      <c r="CV3027" s="1060"/>
      <c r="CW3027" s="1060"/>
      <c r="CX3027" s="1060"/>
    </row>
    <row r="3028" spans="35:102" ht="15" customHeight="1" x14ac:dyDescent="0.3">
      <c r="AI3028" s="1996">
        <v>48201411400</v>
      </c>
      <c r="AJ3028" s="1997" t="s">
        <v>1830</v>
      </c>
      <c r="AK3028" s="1997">
        <v>196000</v>
      </c>
      <c r="AL3028" s="1998" t="s">
        <v>1729</v>
      </c>
      <c r="AM3028" s="1998">
        <v>1.6</v>
      </c>
      <c r="AN3028" s="1997" t="s">
        <v>192</v>
      </c>
      <c r="BX3028"/>
      <c r="BY3028"/>
      <c r="BZ3028"/>
      <c r="CA3028"/>
      <c r="CB3028"/>
      <c r="CD3028" s="1060"/>
      <c r="CE3028" s="1286"/>
      <c r="CF3028" s="1060"/>
      <c r="CG3028" s="1060"/>
      <c r="CH3028" s="1060"/>
      <c r="CK3028" s="1645"/>
      <c r="CL3028" s="1645"/>
      <c r="CM3028" s="1645"/>
      <c r="CN3028"/>
      <c r="CO3028"/>
      <c r="CP3028"/>
      <c r="CQ3028"/>
      <c r="CR3028"/>
      <c r="CS3028" s="1060"/>
      <c r="CT3028" s="1060"/>
      <c r="CU3028" s="1060"/>
      <c r="CV3028" s="1060"/>
      <c r="CW3028" s="1060"/>
      <c r="CX3028" s="1060"/>
    </row>
    <row r="3029" spans="35:102" ht="15" customHeight="1" x14ac:dyDescent="0.3">
      <c r="AI3029" s="1774">
        <v>48201411501</v>
      </c>
      <c r="AJ3029" s="1993" t="s">
        <v>1830</v>
      </c>
      <c r="AK3029" s="1993">
        <v>84915</v>
      </c>
      <c r="AL3029" s="1994" t="s">
        <v>1729</v>
      </c>
      <c r="AM3029" s="1994">
        <v>8.4</v>
      </c>
      <c r="AN3029" s="1993" t="s">
        <v>192</v>
      </c>
      <c r="BX3029"/>
      <c r="BY3029"/>
      <c r="BZ3029"/>
      <c r="CA3029"/>
      <c r="CB3029"/>
      <c r="CD3029" s="1060"/>
      <c r="CE3029" s="1286"/>
      <c r="CF3029" s="1060"/>
      <c r="CG3029" s="1060"/>
      <c r="CH3029" s="1060"/>
      <c r="CK3029" s="1645"/>
      <c r="CL3029" s="1645"/>
      <c r="CM3029" s="1645"/>
      <c r="CN3029"/>
      <c r="CO3029"/>
      <c r="CP3029"/>
      <c r="CQ3029"/>
      <c r="CR3029"/>
      <c r="CS3029" s="1060"/>
      <c r="CT3029" s="1060"/>
      <c r="CU3029" s="1060"/>
      <c r="CV3029" s="1060"/>
      <c r="CW3029" s="1060"/>
      <c r="CX3029" s="1060"/>
    </row>
    <row r="3030" spans="35:102" ht="15" customHeight="1" x14ac:dyDescent="0.3">
      <c r="AI3030" s="1996">
        <v>48201411502</v>
      </c>
      <c r="AJ3030" s="1997" t="s">
        <v>1830</v>
      </c>
      <c r="AK3030" s="1997">
        <v>85819</v>
      </c>
      <c r="AL3030" s="1998" t="s">
        <v>1729</v>
      </c>
      <c r="AM3030" s="1998">
        <v>6.1</v>
      </c>
      <c r="AN3030" s="1997" t="s">
        <v>192</v>
      </c>
      <c r="BX3030"/>
      <c r="BY3030"/>
      <c r="BZ3030"/>
      <c r="CA3030"/>
      <c r="CB3030"/>
      <c r="CD3030" s="1060"/>
      <c r="CE3030" s="1286"/>
      <c r="CF3030" s="1060"/>
      <c r="CG3030" s="1060"/>
      <c r="CH3030" s="1060"/>
      <c r="CK3030" s="1645"/>
      <c r="CL3030" s="1645"/>
      <c r="CM3030" s="1645"/>
      <c r="CN3030"/>
      <c r="CO3030"/>
      <c r="CP3030"/>
      <c r="CQ3030"/>
      <c r="CR3030"/>
      <c r="CS3030" s="1060"/>
      <c r="CT3030" s="1060"/>
      <c r="CU3030" s="1060"/>
      <c r="CV3030" s="1060"/>
      <c r="CW3030" s="1060"/>
      <c r="CX3030" s="1060"/>
    </row>
    <row r="3031" spans="35:102" ht="15" customHeight="1" x14ac:dyDescent="0.3">
      <c r="AI3031" s="1774">
        <v>48201411600</v>
      </c>
      <c r="AJ3031" s="1993" t="s">
        <v>1830</v>
      </c>
      <c r="AK3031" s="1993">
        <v>194000</v>
      </c>
      <c r="AL3031" s="1994" t="s">
        <v>1729</v>
      </c>
      <c r="AM3031" s="1994">
        <v>3.5</v>
      </c>
      <c r="AN3031" s="1993" t="s">
        <v>192</v>
      </c>
      <c r="BX3031"/>
      <c r="BY3031"/>
      <c r="BZ3031"/>
      <c r="CA3031"/>
      <c r="CB3031"/>
      <c r="CD3031" s="1060"/>
      <c r="CE3031" s="1286"/>
      <c r="CF3031" s="1060"/>
      <c r="CG3031" s="1060"/>
      <c r="CH3031" s="1060"/>
      <c r="CK3031" s="1645"/>
      <c r="CL3031" s="1645"/>
      <c r="CM3031" s="1645"/>
      <c r="CN3031"/>
      <c r="CO3031"/>
      <c r="CP3031"/>
      <c r="CQ3031"/>
      <c r="CR3031"/>
      <c r="CS3031" s="1060"/>
      <c r="CT3031" s="1060"/>
      <c r="CU3031" s="1060"/>
      <c r="CV3031" s="1060"/>
      <c r="CW3031" s="1060"/>
      <c r="CX3031" s="1060"/>
    </row>
    <row r="3032" spans="35:102" ht="15" customHeight="1" x14ac:dyDescent="0.3">
      <c r="AI3032" s="1996">
        <v>48201411700</v>
      </c>
      <c r="AJ3032" s="1997" t="s">
        <v>1830</v>
      </c>
      <c r="AK3032" s="1997">
        <v>66134</v>
      </c>
      <c r="AL3032" s="1998" t="s">
        <v>1727</v>
      </c>
      <c r="AM3032" s="1998">
        <v>6.7</v>
      </c>
      <c r="AN3032" s="1997" t="s">
        <v>192</v>
      </c>
      <c r="BX3032"/>
      <c r="BY3032"/>
      <c r="BZ3032"/>
      <c r="CA3032"/>
      <c r="CB3032"/>
      <c r="CD3032" s="1060"/>
      <c r="CE3032" s="1286"/>
      <c r="CF3032" s="1060"/>
      <c r="CG3032" s="1060"/>
      <c r="CH3032" s="1060"/>
      <c r="CK3032" s="1645"/>
      <c r="CL3032" s="1645"/>
      <c r="CM3032" s="1645"/>
      <c r="CN3032"/>
      <c r="CO3032"/>
      <c r="CP3032"/>
      <c r="CQ3032"/>
      <c r="CR3032"/>
      <c r="CS3032" s="1060"/>
      <c r="CT3032" s="1060"/>
      <c r="CU3032" s="1060"/>
      <c r="CV3032" s="1060"/>
      <c r="CW3032" s="1060"/>
      <c r="CX3032" s="1060"/>
    </row>
    <row r="3033" spans="35:102" ht="15" customHeight="1" x14ac:dyDescent="0.3">
      <c r="AI3033" s="1774">
        <v>48201411800</v>
      </c>
      <c r="AJ3033" s="1993" t="s">
        <v>1830</v>
      </c>
      <c r="AK3033" s="1993">
        <v>84485</v>
      </c>
      <c r="AL3033" s="1994" t="s">
        <v>1729</v>
      </c>
      <c r="AM3033" s="1994">
        <v>4.7</v>
      </c>
      <c r="AN3033" s="1993" t="s">
        <v>192</v>
      </c>
      <c r="BX3033"/>
      <c r="BY3033"/>
      <c r="BZ3033"/>
      <c r="CA3033"/>
      <c r="CB3033"/>
      <c r="CD3033" s="1060"/>
      <c r="CE3033" s="1286"/>
      <c r="CF3033" s="1060"/>
      <c r="CG3033" s="1060"/>
      <c r="CH3033" s="1060"/>
      <c r="CK3033" s="1645"/>
      <c r="CL3033" s="1645"/>
      <c r="CM3033" s="1645"/>
      <c r="CN3033"/>
      <c r="CO3033"/>
      <c r="CP3033"/>
      <c r="CQ3033"/>
      <c r="CR3033"/>
      <c r="CS3033" s="1060"/>
      <c r="CT3033" s="1060"/>
      <c r="CU3033" s="1060"/>
      <c r="CV3033" s="1060"/>
      <c r="CW3033" s="1060"/>
      <c r="CX3033" s="1060"/>
    </row>
    <row r="3034" spans="35:102" ht="15" customHeight="1" x14ac:dyDescent="0.3">
      <c r="AI3034" s="1996">
        <v>48201411900</v>
      </c>
      <c r="AJ3034" s="1997" t="s">
        <v>1830</v>
      </c>
      <c r="AK3034" s="1997">
        <v>108750</v>
      </c>
      <c r="AL3034" s="1998" t="s">
        <v>1729</v>
      </c>
      <c r="AM3034" s="1998">
        <v>8</v>
      </c>
      <c r="AN3034" s="1997" t="s">
        <v>192</v>
      </c>
      <c r="BX3034"/>
      <c r="BY3034"/>
      <c r="BZ3034"/>
      <c r="CA3034"/>
      <c r="CB3034"/>
      <c r="CD3034" s="1060"/>
      <c r="CE3034" s="1286"/>
      <c r="CF3034" s="1060"/>
      <c r="CG3034" s="1060"/>
      <c r="CH3034" s="1060"/>
      <c r="CK3034" s="1645"/>
      <c r="CL3034" s="1645"/>
      <c r="CM3034" s="1645"/>
      <c r="CN3034"/>
      <c r="CO3034"/>
      <c r="CP3034"/>
      <c r="CQ3034"/>
      <c r="CR3034"/>
      <c r="CS3034" s="1060"/>
      <c r="CT3034" s="1060"/>
      <c r="CU3034" s="1060"/>
      <c r="CV3034" s="1060"/>
      <c r="CW3034" s="1060"/>
      <c r="CX3034" s="1060"/>
    </row>
    <row r="3035" spans="35:102" ht="15" customHeight="1" x14ac:dyDescent="0.3">
      <c r="AI3035" s="1774">
        <v>48201412000</v>
      </c>
      <c r="AJ3035" s="1993" t="s">
        <v>1830</v>
      </c>
      <c r="AK3035" s="1993">
        <v>172083</v>
      </c>
      <c r="AL3035" s="1994" t="s">
        <v>1729</v>
      </c>
      <c r="AM3035" s="1994">
        <v>5.5</v>
      </c>
      <c r="AN3035" s="1993" t="s">
        <v>192</v>
      </c>
      <c r="BX3035"/>
      <c r="BY3035"/>
      <c r="BZ3035"/>
      <c r="CA3035"/>
      <c r="CB3035"/>
      <c r="CD3035" s="1060"/>
      <c r="CE3035" s="1286"/>
      <c r="CF3035" s="1060"/>
      <c r="CG3035" s="1060"/>
      <c r="CH3035" s="1060"/>
      <c r="CK3035" s="1645"/>
      <c r="CL3035" s="1645"/>
      <c r="CM3035" s="1645"/>
      <c r="CN3035"/>
      <c r="CO3035"/>
      <c r="CP3035"/>
      <c r="CQ3035"/>
      <c r="CR3035"/>
      <c r="CS3035" s="1060"/>
      <c r="CT3035" s="1060"/>
      <c r="CU3035" s="1060"/>
      <c r="CV3035" s="1060"/>
      <c r="CW3035" s="1060"/>
      <c r="CX3035" s="1060"/>
    </row>
    <row r="3036" spans="35:102" ht="15" customHeight="1" x14ac:dyDescent="0.3">
      <c r="AI3036" s="1996">
        <v>48201412100</v>
      </c>
      <c r="AJ3036" s="1997" t="s">
        <v>1830</v>
      </c>
      <c r="AK3036" s="1997" t="s">
        <v>1734</v>
      </c>
      <c r="AL3036" s="1998" t="s">
        <v>2183</v>
      </c>
      <c r="AM3036" s="1998" t="s">
        <v>1734</v>
      </c>
      <c r="AN3036" s="1997" t="s">
        <v>193</v>
      </c>
      <c r="BX3036"/>
      <c r="BY3036"/>
      <c r="BZ3036"/>
      <c r="CA3036"/>
      <c r="CB3036"/>
      <c r="CD3036" s="1060"/>
      <c r="CE3036" s="1286"/>
      <c r="CF3036" s="1060"/>
      <c r="CG3036" s="1060"/>
      <c r="CH3036" s="1060"/>
      <c r="CK3036" s="1645"/>
      <c r="CL3036" s="1645"/>
      <c r="CM3036" s="1645"/>
      <c r="CN3036"/>
      <c r="CO3036"/>
      <c r="CP3036"/>
      <c r="CQ3036"/>
      <c r="CR3036"/>
      <c r="CS3036" s="1060"/>
      <c r="CT3036" s="1060"/>
      <c r="CU3036" s="1060"/>
      <c r="CV3036" s="1060"/>
      <c r="CW3036" s="1060"/>
      <c r="CX3036" s="1060"/>
    </row>
    <row r="3037" spans="35:102" ht="15" customHeight="1" x14ac:dyDescent="0.3">
      <c r="AI3037" s="1774">
        <v>48201412200</v>
      </c>
      <c r="AJ3037" s="1993" t="s">
        <v>1830</v>
      </c>
      <c r="AK3037" s="1993">
        <v>121354</v>
      </c>
      <c r="AL3037" s="1994" t="s">
        <v>1729</v>
      </c>
      <c r="AM3037" s="1994">
        <v>10.3</v>
      </c>
      <c r="AN3037" s="1993" t="s">
        <v>192</v>
      </c>
      <c r="BX3037"/>
      <c r="BY3037"/>
      <c r="BZ3037"/>
      <c r="CA3037"/>
      <c r="CB3037"/>
      <c r="CD3037" s="1060"/>
      <c r="CE3037" s="1286"/>
      <c r="CF3037" s="1060"/>
      <c r="CG3037" s="1060"/>
      <c r="CH3037" s="1060"/>
      <c r="CK3037" s="1645"/>
      <c r="CL3037" s="1645"/>
      <c r="CM3037" s="1645"/>
      <c r="CN3037"/>
      <c r="CO3037"/>
      <c r="CP3037"/>
      <c r="CQ3037"/>
      <c r="CR3037"/>
      <c r="CS3037" s="1060"/>
      <c r="CT3037" s="1060"/>
      <c r="CU3037" s="1060"/>
      <c r="CV3037" s="1060"/>
      <c r="CW3037" s="1060"/>
      <c r="CX3037" s="1060"/>
    </row>
    <row r="3038" spans="35:102" ht="15" customHeight="1" x14ac:dyDescent="0.3">
      <c r="AI3038" s="1996">
        <v>48201412300</v>
      </c>
      <c r="AJ3038" s="1997" t="s">
        <v>1830</v>
      </c>
      <c r="AK3038" s="1997">
        <v>231711</v>
      </c>
      <c r="AL3038" s="1998" t="s">
        <v>1729</v>
      </c>
      <c r="AM3038" s="1998">
        <v>4.3</v>
      </c>
      <c r="AN3038" s="1997" t="s">
        <v>192</v>
      </c>
      <c r="BX3038"/>
      <c r="BY3038"/>
      <c r="BZ3038"/>
      <c r="CA3038"/>
      <c r="CB3038"/>
      <c r="CD3038" s="1060"/>
      <c r="CE3038" s="1286"/>
      <c r="CF3038" s="1060"/>
      <c r="CG3038" s="1060"/>
      <c r="CH3038" s="1060"/>
      <c r="CK3038" s="1645"/>
      <c r="CL3038" s="1645"/>
      <c r="CM3038" s="1645"/>
      <c r="CN3038"/>
      <c r="CO3038"/>
      <c r="CP3038"/>
      <c r="CQ3038"/>
      <c r="CR3038"/>
      <c r="CS3038" s="1060"/>
      <c r="CT3038" s="1060"/>
      <c r="CU3038" s="1060"/>
      <c r="CV3038" s="1060"/>
      <c r="CW3038" s="1060"/>
      <c r="CX3038" s="1060"/>
    </row>
    <row r="3039" spans="35:102" ht="15" customHeight="1" x14ac:dyDescent="0.3">
      <c r="AI3039" s="1774">
        <v>48201412400</v>
      </c>
      <c r="AJ3039" s="1993" t="s">
        <v>1830</v>
      </c>
      <c r="AK3039" s="1993">
        <v>234167</v>
      </c>
      <c r="AL3039" s="1994" t="s">
        <v>1729</v>
      </c>
      <c r="AM3039" s="1994">
        <v>1.7</v>
      </c>
      <c r="AN3039" s="1993" t="s">
        <v>192</v>
      </c>
      <c r="BX3039"/>
      <c r="BY3039"/>
      <c r="BZ3039"/>
      <c r="CA3039"/>
      <c r="CB3039"/>
      <c r="CD3039" s="1060"/>
      <c r="CE3039" s="1286"/>
      <c r="CF3039" s="1060"/>
      <c r="CG3039" s="1060"/>
      <c r="CH3039" s="1060"/>
      <c r="CK3039" s="1645"/>
      <c r="CL3039" s="1645"/>
      <c r="CM3039" s="1645"/>
      <c r="CN3039"/>
      <c r="CO3039"/>
      <c r="CP3039"/>
      <c r="CQ3039"/>
      <c r="CR3039"/>
      <c r="CS3039" s="1060"/>
      <c r="CT3039" s="1060"/>
      <c r="CU3039" s="1060"/>
      <c r="CV3039" s="1060"/>
      <c r="CW3039" s="1060"/>
      <c r="CX3039" s="1060"/>
    </row>
    <row r="3040" spans="35:102" ht="15" customHeight="1" x14ac:dyDescent="0.3">
      <c r="AI3040" s="1996">
        <v>48201412500</v>
      </c>
      <c r="AJ3040" s="1997" t="s">
        <v>1830</v>
      </c>
      <c r="AK3040" s="1997">
        <v>167813</v>
      </c>
      <c r="AL3040" s="1998" t="s">
        <v>1729</v>
      </c>
      <c r="AM3040" s="1998">
        <v>6.7</v>
      </c>
      <c r="AN3040" s="1997" t="s">
        <v>192</v>
      </c>
      <c r="BX3040"/>
      <c r="BY3040"/>
      <c r="BZ3040"/>
      <c r="CA3040"/>
      <c r="CB3040"/>
      <c r="CD3040" s="1060"/>
      <c r="CE3040" s="1286"/>
      <c r="CF3040" s="1060"/>
      <c r="CG3040" s="1060"/>
      <c r="CH3040" s="1060"/>
      <c r="CK3040" s="1645"/>
      <c r="CL3040" s="1645"/>
      <c r="CM3040" s="1645"/>
      <c r="CN3040"/>
      <c r="CO3040"/>
      <c r="CP3040"/>
      <c r="CQ3040"/>
      <c r="CR3040"/>
      <c r="CS3040" s="1060"/>
      <c r="CT3040" s="1060"/>
      <c r="CU3040" s="1060"/>
      <c r="CV3040" s="1060"/>
      <c r="CW3040" s="1060"/>
      <c r="CX3040" s="1060"/>
    </row>
    <row r="3041" spans="35:102" ht="15" customHeight="1" x14ac:dyDescent="0.3">
      <c r="AI3041" s="1774">
        <v>48201412600</v>
      </c>
      <c r="AJ3041" s="1993" t="s">
        <v>1830</v>
      </c>
      <c r="AK3041" s="2000">
        <v>250000</v>
      </c>
      <c r="AL3041" s="1994" t="s">
        <v>1729</v>
      </c>
      <c r="AM3041" s="1994">
        <v>0.9</v>
      </c>
      <c r="AN3041" s="1993" t="s">
        <v>192</v>
      </c>
      <c r="BX3041"/>
      <c r="BY3041"/>
      <c r="BZ3041"/>
      <c r="CA3041"/>
      <c r="CB3041"/>
      <c r="CD3041" s="1060"/>
      <c r="CE3041" s="1286"/>
      <c r="CF3041" s="1060"/>
      <c r="CG3041" s="1060"/>
      <c r="CH3041" s="1060"/>
      <c r="CK3041" s="1645"/>
      <c r="CL3041" s="1645"/>
      <c r="CM3041" s="1645"/>
      <c r="CN3041"/>
      <c r="CO3041"/>
      <c r="CP3041"/>
      <c r="CQ3041"/>
      <c r="CR3041"/>
      <c r="CS3041" s="1060"/>
      <c r="CT3041" s="1060"/>
      <c r="CU3041" s="1060"/>
      <c r="CV3041" s="1060"/>
      <c r="CW3041" s="1060"/>
      <c r="CX3041" s="1060"/>
    </row>
    <row r="3042" spans="35:102" ht="15" customHeight="1" x14ac:dyDescent="0.3">
      <c r="AI3042" s="1996">
        <v>48201412700</v>
      </c>
      <c r="AJ3042" s="1997" t="s">
        <v>1830</v>
      </c>
      <c r="AK3042" s="1997">
        <v>104698</v>
      </c>
      <c r="AL3042" s="1998" t="s">
        <v>1729</v>
      </c>
      <c r="AM3042" s="1998">
        <v>5.3</v>
      </c>
      <c r="AN3042" s="1997" t="s">
        <v>192</v>
      </c>
      <c r="BX3042"/>
      <c r="BY3042"/>
      <c r="BZ3042"/>
      <c r="CA3042"/>
      <c r="CB3042"/>
      <c r="CD3042" s="1060"/>
      <c r="CE3042" s="1286"/>
      <c r="CF3042" s="1060"/>
      <c r="CG3042" s="1060"/>
      <c r="CH3042" s="1060"/>
      <c r="CK3042" s="1645"/>
      <c r="CL3042" s="1645"/>
      <c r="CM3042" s="1645"/>
      <c r="CN3042"/>
      <c r="CO3042"/>
      <c r="CP3042"/>
      <c r="CQ3042"/>
      <c r="CR3042"/>
      <c r="CS3042" s="1060"/>
      <c r="CT3042" s="1060"/>
      <c r="CU3042" s="1060"/>
      <c r="CV3042" s="1060"/>
      <c r="CW3042" s="1060"/>
      <c r="CX3042" s="1060"/>
    </row>
    <row r="3043" spans="35:102" ht="15" customHeight="1" x14ac:dyDescent="0.3">
      <c r="AI3043" s="1774">
        <v>48201412800</v>
      </c>
      <c r="AJ3043" s="1993" t="s">
        <v>1830</v>
      </c>
      <c r="AK3043" s="1993">
        <v>230492</v>
      </c>
      <c r="AL3043" s="1994" t="s">
        <v>1729</v>
      </c>
      <c r="AM3043" s="1994">
        <v>0.8</v>
      </c>
      <c r="AN3043" s="1993" t="s">
        <v>192</v>
      </c>
      <c r="BX3043"/>
      <c r="BY3043"/>
      <c r="BZ3043"/>
      <c r="CA3043"/>
      <c r="CB3043"/>
      <c r="CD3043" s="1060"/>
      <c r="CE3043" s="1286"/>
      <c r="CF3043" s="1060"/>
      <c r="CG3043" s="1060"/>
      <c r="CH3043" s="1060"/>
      <c r="CK3043" s="1645"/>
      <c r="CL3043" s="1645"/>
      <c r="CM3043" s="1645"/>
      <c r="CN3043"/>
      <c r="CO3043"/>
      <c r="CP3043"/>
      <c r="CQ3043"/>
      <c r="CR3043"/>
      <c r="CS3043" s="1060"/>
      <c r="CT3043" s="1060"/>
      <c r="CU3043" s="1060"/>
      <c r="CV3043" s="1060"/>
      <c r="CW3043" s="1060"/>
      <c r="CX3043" s="1060"/>
    </row>
    <row r="3044" spans="35:102" ht="15" customHeight="1" x14ac:dyDescent="0.3">
      <c r="AI3044" s="1996">
        <v>48201412900</v>
      </c>
      <c r="AJ3044" s="1997" t="s">
        <v>1830</v>
      </c>
      <c r="AK3044" s="1997">
        <v>56172</v>
      </c>
      <c r="AL3044" s="1998" t="s">
        <v>1728</v>
      </c>
      <c r="AM3044" s="1998">
        <v>11.3</v>
      </c>
      <c r="AN3044" s="1997" t="s">
        <v>192</v>
      </c>
      <c r="BX3044"/>
      <c r="BY3044"/>
      <c r="BZ3044"/>
      <c r="CA3044"/>
      <c r="CB3044"/>
      <c r="CD3044" s="1060"/>
      <c r="CE3044" s="1286"/>
      <c r="CF3044" s="1060"/>
      <c r="CG3044" s="1060"/>
      <c r="CH3044" s="1060"/>
      <c r="CK3044" s="1645"/>
      <c r="CL3044" s="1645"/>
      <c r="CM3044" s="1645"/>
      <c r="CN3044"/>
      <c r="CO3044"/>
      <c r="CP3044"/>
      <c r="CQ3044"/>
      <c r="CR3044"/>
      <c r="CS3044" s="1060"/>
      <c r="CT3044" s="1060"/>
      <c r="CU3044" s="1060"/>
      <c r="CV3044" s="1060"/>
      <c r="CW3044" s="1060"/>
      <c r="CX3044" s="1060"/>
    </row>
    <row r="3045" spans="35:102" ht="15" customHeight="1" x14ac:dyDescent="0.3">
      <c r="AI3045" s="1774">
        <v>48201413000</v>
      </c>
      <c r="AJ3045" s="1993" t="s">
        <v>1830</v>
      </c>
      <c r="AK3045" s="1993">
        <v>123646</v>
      </c>
      <c r="AL3045" s="1994" t="s">
        <v>1729</v>
      </c>
      <c r="AM3045" s="1994">
        <v>1.3</v>
      </c>
      <c r="AN3045" s="1993" t="s">
        <v>192</v>
      </c>
      <c r="BX3045"/>
      <c r="BY3045"/>
      <c r="BZ3045"/>
      <c r="CA3045"/>
      <c r="CB3045"/>
      <c r="CD3045" s="1060"/>
      <c r="CE3045" s="1286"/>
      <c r="CF3045" s="1060"/>
      <c r="CG3045" s="1060"/>
      <c r="CH3045" s="1060"/>
      <c r="CK3045" s="1645"/>
      <c r="CL3045" s="1645"/>
      <c r="CM3045" s="1645"/>
      <c r="CN3045"/>
      <c r="CO3045"/>
      <c r="CP3045"/>
      <c r="CQ3045"/>
      <c r="CR3045"/>
      <c r="CS3045" s="1060"/>
      <c r="CT3045" s="1060"/>
      <c r="CU3045" s="1060"/>
      <c r="CV3045" s="1060"/>
      <c r="CW3045" s="1060"/>
      <c r="CX3045" s="1060"/>
    </row>
    <row r="3046" spans="35:102" ht="15" customHeight="1" x14ac:dyDescent="0.3">
      <c r="AI3046" s="1996">
        <v>48201413100</v>
      </c>
      <c r="AJ3046" s="1997" t="s">
        <v>1830</v>
      </c>
      <c r="AK3046" s="1997">
        <v>205200</v>
      </c>
      <c r="AL3046" s="1998" t="s">
        <v>1729</v>
      </c>
      <c r="AM3046" s="1998">
        <v>4.5</v>
      </c>
      <c r="AN3046" s="1997" t="s">
        <v>192</v>
      </c>
      <c r="BX3046"/>
      <c r="BY3046"/>
      <c r="BZ3046"/>
      <c r="CA3046"/>
      <c r="CB3046"/>
      <c r="CD3046" s="1060"/>
      <c r="CE3046" s="1286"/>
      <c r="CF3046" s="1060"/>
      <c r="CG3046" s="1060"/>
      <c r="CH3046" s="1060"/>
      <c r="CK3046" s="1645"/>
      <c r="CL3046" s="1645"/>
      <c r="CM3046" s="1645"/>
      <c r="CN3046"/>
      <c r="CO3046"/>
      <c r="CP3046"/>
      <c r="CQ3046"/>
      <c r="CR3046"/>
      <c r="CS3046" s="1060"/>
      <c r="CT3046" s="1060"/>
      <c r="CU3046" s="1060"/>
      <c r="CV3046" s="1060"/>
      <c r="CW3046" s="1060"/>
      <c r="CX3046" s="1060"/>
    </row>
    <row r="3047" spans="35:102" ht="15" customHeight="1" x14ac:dyDescent="0.3">
      <c r="AI3047" s="1774">
        <v>48201413201</v>
      </c>
      <c r="AJ3047" s="1993" t="s">
        <v>1830</v>
      </c>
      <c r="AK3047" s="1993">
        <v>55212</v>
      </c>
      <c r="AL3047" s="1994" t="s">
        <v>1728</v>
      </c>
      <c r="AM3047" s="1994">
        <v>12.2</v>
      </c>
      <c r="AN3047" s="1993" t="s">
        <v>192</v>
      </c>
      <c r="BX3047"/>
      <c r="BY3047"/>
      <c r="BZ3047"/>
      <c r="CA3047"/>
      <c r="CB3047"/>
      <c r="CD3047" s="1060"/>
      <c r="CE3047" s="1286"/>
      <c r="CF3047" s="1060"/>
      <c r="CG3047" s="1060"/>
      <c r="CH3047" s="1060"/>
      <c r="CK3047" s="1645"/>
      <c r="CL3047" s="1645"/>
      <c r="CM3047" s="1645"/>
      <c r="CN3047"/>
      <c r="CO3047"/>
      <c r="CP3047"/>
      <c r="CQ3047"/>
      <c r="CR3047"/>
      <c r="CS3047" s="1060"/>
      <c r="CT3047" s="1060"/>
      <c r="CU3047" s="1060"/>
      <c r="CV3047" s="1060"/>
      <c r="CW3047" s="1060"/>
      <c r="CX3047" s="1060"/>
    </row>
    <row r="3048" spans="35:102" ht="15" customHeight="1" x14ac:dyDescent="0.3">
      <c r="AI3048" s="1996">
        <v>48201413202</v>
      </c>
      <c r="AJ3048" s="1997" t="s">
        <v>1830</v>
      </c>
      <c r="AK3048" s="1997">
        <v>61250</v>
      </c>
      <c r="AL3048" s="1998" t="s">
        <v>1727</v>
      </c>
      <c r="AM3048" s="1998">
        <v>15.4</v>
      </c>
      <c r="AN3048" s="1997" t="s">
        <v>192</v>
      </c>
      <c r="BX3048"/>
      <c r="BY3048"/>
      <c r="BZ3048"/>
      <c r="CA3048"/>
      <c r="CB3048"/>
      <c r="CD3048" s="1060"/>
      <c r="CE3048" s="1286"/>
      <c r="CF3048" s="1060"/>
      <c r="CG3048" s="1060"/>
      <c r="CH3048" s="1060"/>
      <c r="CK3048" s="1645"/>
      <c r="CL3048" s="1645"/>
      <c r="CM3048" s="1645"/>
      <c r="CN3048"/>
      <c r="CO3048"/>
      <c r="CP3048"/>
      <c r="CQ3048"/>
      <c r="CR3048"/>
      <c r="CS3048" s="1060"/>
      <c r="CT3048" s="1060"/>
      <c r="CU3048" s="1060"/>
      <c r="CV3048" s="1060"/>
      <c r="CW3048" s="1060"/>
      <c r="CX3048" s="1060"/>
    </row>
    <row r="3049" spans="35:102" ht="15" customHeight="1" x14ac:dyDescent="0.3">
      <c r="AI3049" s="1774">
        <v>48201413300</v>
      </c>
      <c r="AJ3049" s="1993" t="s">
        <v>1830</v>
      </c>
      <c r="AK3049" s="1993">
        <v>101731</v>
      </c>
      <c r="AL3049" s="1994" t="s">
        <v>1729</v>
      </c>
      <c r="AM3049" s="1994">
        <v>11</v>
      </c>
      <c r="AN3049" s="1993" t="s">
        <v>192</v>
      </c>
      <c r="BX3049"/>
      <c r="BY3049"/>
      <c r="BZ3049"/>
      <c r="CA3049"/>
      <c r="CB3049"/>
      <c r="CD3049" s="1060"/>
      <c r="CE3049" s="1286"/>
      <c r="CF3049" s="1060"/>
      <c r="CG3049" s="1060"/>
      <c r="CH3049" s="1060"/>
      <c r="CK3049" s="1645"/>
      <c r="CL3049" s="1645"/>
      <c r="CM3049" s="1645"/>
      <c r="CN3049"/>
      <c r="CO3049"/>
      <c r="CP3049"/>
      <c r="CQ3049"/>
      <c r="CR3049"/>
      <c r="CS3049" s="1060"/>
      <c r="CT3049" s="1060"/>
      <c r="CU3049" s="1060"/>
      <c r="CV3049" s="1060"/>
      <c r="CW3049" s="1060"/>
      <c r="CX3049" s="1060"/>
    </row>
    <row r="3050" spans="35:102" ht="15" customHeight="1" x14ac:dyDescent="0.3">
      <c r="AI3050" s="1996">
        <v>48201420100</v>
      </c>
      <c r="AJ3050" s="1997" t="s">
        <v>1830</v>
      </c>
      <c r="AK3050" s="1997">
        <v>42326</v>
      </c>
      <c r="AL3050" s="1998" t="s">
        <v>1728</v>
      </c>
      <c r="AM3050" s="1998">
        <v>15.5</v>
      </c>
      <c r="AN3050" s="1997" t="s">
        <v>192</v>
      </c>
      <c r="BX3050"/>
      <c r="BY3050"/>
      <c r="BZ3050"/>
      <c r="CA3050"/>
      <c r="CB3050"/>
      <c r="CD3050" s="1060"/>
      <c r="CE3050" s="1286"/>
      <c r="CF3050" s="1060"/>
      <c r="CG3050" s="1060"/>
      <c r="CH3050" s="1060"/>
      <c r="CK3050" s="1645"/>
      <c r="CL3050" s="1645"/>
      <c r="CM3050" s="1645"/>
      <c r="CN3050"/>
      <c r="CO3050"/>
      <c r="CP3050"/>
      <c r="CQ3050"/>
      <c r="CR3050"/>
      <c r="CS3050" s="1060"/>
      <c r="CT3050" s="1060"/>
      <c r="CU3050" s="1060"/>
      <c r="CV3050" s="1060"/>
      <c r="CW3050" s="1060"/>
      <c r="CX3050" s="1060"/>
    </row>
    <row r="3051" spans="35:102" ht="15" customHeight="1" x14ac:dyDescent="0.3">
      <c r="AI3051" s="1774">
        <v>48201420200</v>
      </c>
      <c r="AJ3051" s="1993" t="s">
        <v>1830</v>
      </c>
      <c r="AK3051" s="1993">
        <v>61809</v>
      </c>
      <c r="AL3051" s="1994" t="s">
        <v>1727</v>
      </c>
      <c r="AM3051" s="1994">
        <v>6.7</v>
      </c>
      <c r="AN3051" s="1993" t="s">
        <v>192</v>
      </c>
      <c r="BX3051"/>
      <c r="BY3051"/>
      <c r="BZ3051"/>
      <c r="CA3051"/>
      <c r="CB3051"/>
      <c r="CD3051" s="1060"/>
      <c r="CE3051" s="1286"/>
      <c r="CF3051" s="1060"/>
      <c r="CG3051" s="1060"/>
      <c r="CH3051" s="1060"/>
      <c r="CK3051" s="1645"/>
      <c r="CL3051" s="1645"/>
      <c r="CM3051" s="1645"/>
      <c r="CN3051"/>
      <c r="CO3051"/>
      <c r="CP3051"/>
      <c r="CQ3051"/>
      <c r="CR3051"/>
      <c r="CS3051" s="1060"/>
      <c r="CT3051" s="1060"/>
      <c r="CU3051" s="1060"/>
      <c r="CV3051" s="1060"/>
      <c r="CW3051" s="1060"/>
      <c r="CX3051" s="1060"/>
    </row>
    <row r="3052" spans="35:102" ht="15" customHeight="1" x14ac:dyDescent="0.3">
      <c r="AI3052" s="1996">
        <v>48201420300</v>
      </c>
      <c r="AJ3052" s="1997" t="s">
        <v>1830</v>
      </c>
      <c r="AK3052" s="1997">
        <v>103846</v>
      </c>
      <c r="AL3052" s="1998" t="s">
        <v>1729</v>
      </c>
      <c r="AM3052" s="1998">
        <v>7.4</v>
      </c>
      <c r="AN3052" s="1997" t="s">
        <v>192</v>
      </c>
      <c r="BX3052"/>
      <c r="BY3052"/>
      <c r="BZ3052"/>
      <c r="CA3052"/>
      <c r="CB3052"/>
      <c r="CD3052" s="1060"/>
      <c r="CE3052" s="1286"/>
      <c r="CF3052" s="1060"/>
      <c r="CG3052" s="1060"/>
      <c r="CH3052" s="1060"/>
      <c r="CK3052" s="1645"/>
      <c r="CL3052" s="1645"/>
      <c r="CM3052" s="1645"/>
      <c r="CN3052"/>
      <c r="CO3052"/>
      <c r="CP3052"/>
      <c r="CQ3052"/>
      <c r="CR3052"/>
      <c r="CS3052" s="1060"/>
      <c r="CT3052" s="1060"/>
      <c r="CU3052" s="1060"/>
      <c r="CV3052" s="1060"/>
      <c r="CW3052" s="1060"/>
      <c r="CX3052" s="1060"/>
    </row>
    <row r="3053" spans="35:102" ht="15" customHeight="1" x14ac:dyDescent="0.3">
      <c r="AI3053" s="1774">
        <v>48201420400</v>
      </c>
      <c r="AJ3053" s="1993" t="s">
        <v>1830</v>
      </c>
      <c r="AK3053" s="1993">
        <v>95326</v>
      </c>
      <c r="AL3053" s="1994" t="s">
        <v>1729</v>
      </c>
      <c r="AM3053" s="1994">
        <v>15.8</v>
      </c>
      <c r="AN3053" s="1993" t="s">
        <v>192</v>
      </c>
      <c r="BX3053"/>
      <c r="BY3053"/>
      <c r="BZ3053"/>
      <c r="CA3053"/>
      <c r="CB3053"/>
      <c r="CD3053" s="1060"/>
      <c r="CE3053" s="1286"/>
      <c r="CF3053" s="1060"/>
      <c r="CG3053" s="1060"/>
      <c r="CH3053" s="1060"/>
      <c r="CK3053" s="1645"/>
      <c r="CL3053" s="1645"/>
      <c r="CM3053" s="1645"/>
      <c r="CN3053"/>
      <c r="CO3053"/>
      <c r="CP3053"/>
      <c r="CQ3053"/>
      <c r="CR3053"/>
      <c r="CS3053" s="1060"/>
      <c r="CT3053" s="1060"/>
      <c r="CU3053" s="1060"/>
      <c r="CV3053" s="1060"/>
      <c r="CW3053" s="1060"/>
      <c r="CX3053" s="1060"/>
    </row>
    <row r="3054" spans="35:102" ht="15" customHeight="1" x14ac:dyDescent="0.3">
      <c r="AI3054" s="1996">
        <v>48201420500</v>
      </c>
      <c r="AJ3054" s="1997" t="s">
        <v>1830</v>
      </c>
      <c r="AK3054" s="1997">
        <v>27533</v>
      </c>
      <c r="AL3054" s="1998" t="s">
        <v>1730</v>
      </c>
      <c r="AM3054" s="1998">
        <v>40.700000000000003</v>
      </c>
      <c r="AN3054" s="1997" t="s">
        <v>193</v>
      </c>
      <c r="BX3054"/>
      <c r="BY3054"/>
      <c r="BZ3054"/>
      <c r="CA3054"/>
      <c r="CB3054"/>
      <c r="CD3054" s="1060"/>
      <c r="CE3054" s="1286"/>
      <c r="CF3054" s="1060"/>
      <c r="CG3054" s="1060"/>
      <c r="CH3054" s="1060"/>
      <c r="CK3054" s="1645"/>
      <c r="CL3054" s="1645"/>
      <c r="CM3054" s="1645"/>
      <c r="CN3054"/>
      <c r="CO3054"/>
      <c r="CP3054"/>
      <c r="CQ3054"/>
      <c r="CR3054"/>
      <c r="CS3054" s="1060"/>
      <c r="CT3054" s="1060"/>
      <c r="CU3054" s="1060"/>
      <c r="CV3054" s="1060"/>
      <c r="CW3054" s="1060"/>
      <c r="CX3054" s="1060"/>
    </row>
    <row r="3055" spans="35:102" ht="15" customHeight="1" x14ac:dyDescent="0.3">
      <c r="AI3055" s="1774">
        <v>48201420600</v>
      </c>
      <c r="AJ3055" s="1993" t="s">
        <v>1830</v>
      </c>
      <c r="AK3055" s="1993">
        <v>77269</v>
      </c>
      <c r="AL3055" s="1994" t="s">
        <v>1727</v>
      </c>
      <c r="AM3055" s="1994">
        <v>8.9</v>
      </c>
      <c r="AN3055" s="1993" t="s">
        <v>192</v>
      </c>
      <c r="BX3055"/>
      <c r="BY3055"/>
      <c r="BZ3055"/>
      <c r="CA3055"/>
      <c r="CB3055"/>
      <c r="CD3055" s="1060"/>
      <c r="CE3055" s="1286"/>
      <c r="CF3055" s="1060"/>
      <c r="CG3055" s="1060"/>
      <c r="CH3055" s="1060"/>
      <c r="CK3055" s="1645"/>
      <c r="CL3055" s="1645"/>
      <c r="CM3055" s="1645"/>
      <c r="CN3055"/>
      <c r="CO3055"/>
      <c r="CP3055"/>
      <c r="CQ3055"/>
      <c r="CR3055"/>
      <c r="CS3055" s="1060"/>
      <c r="CT3055" s="1060"/>
      <c r="CU3055" s="1060"/>
      <c r="CV3055" s="1060"/>
      <c r="CW3055" s="1060"/>
      <c r="CX3055" s="1060"/>
    </row>
    <row r="3056" spans="35:102" ht="15" customHeight="1" x14ac:dyDescent="0.3">
      <c r="AI3056" s="1996">
        <v>48201420700</v>
      </c>
      <c r="AJ3056" s="1997" t="s">
        <v>1830</v>
      </c>
      <c r="AK3056" s="1997">
        <v>133750</v>
      </c>
      <c r="AL3056" s="1998" t="s">
        <v>1729</v>
      </c>
      <c r="AM3056" s="1998">
        <v>1.5</v>
      </c>
      <c r="AN3056" s="1997" t="s">
        <v>192</v>
      </c>
      <c r="BX3056"/>
      <c r="BY3056"/>
      <c r="BZ3056"/>
      <c r="CA3056"/>
      <c r="CB3056"/>
      <c r="CD3056" s="1060"/>
      <c r="CE3056" s="1286"/>
      <c r="CF3056" s="1060"/>
      <c r="CG3056" s="1060"/>
      <c r="CH3056" s="1060"/>
      <c r="CK3056" s="1645"/>
      <c r="CL3056" s="1645"/>
      <c r="CM3056" s="1645"/>
      <c r="CN3056"/>
      <c r="CO3056"/>
      <c r="CP3056"/>
      <c r="CQ3056"/>
      <c r="CR3056"/>
      <c r="CS3056" s="1060"/>
      <c r="CT3056" s="1060"/>
      <c r="CU3056" s="1060"/>
      <c r="CV3056" s="1060"/>
      <c r="CW3056" s="1060"/>
      <c r="CX3056" s="1060"/>
    </row>
    <row r="3057" spans="35:102" ht="15" customHeight="1" x14ac:dyDescent="0.3">
      <c r="AI3057" s="1774">
        <v>48201420800</v>
      </c>
      <c r="AJ3057" s="1993" t="s">
        <v>1830</v>
      </c>
      <c r="AK3057" s="1993">
        <v>157396</v>
      </c>
      <c r="AL3057" s="1994" t="s">
        <v>1729</v>
      </c>
      <c r="AM3057" s="1994">
        <v>3.9</v>
      </c>
      <c r="AN3057" s="1993" t="s">
        <v>192</v>
      </c>
      <c r="BX3057"/>
      <c r="BY3057"/>
      <c r="BZ3057"/>
      <c r="CA3057"/>
      <c r="CB3057"/>
      <c r="CD3057" s="1060"/>
      <c r="CE3057" s="1286"/>
      <c r="CF3057" s="1060"/>
      <c r="CG3057" s="1060"/>
      <c r="CH3057" s="1060"/>
      <c r="CK3057" s="1645"/>
      <c r="CL3057" s="1645"/>
      <c r="CM3057" s="1645"/>
      <c r="CN3057"/>
      <c r="CO3057"/>
      <c r="CP3057"/>
      <c r="CQ3057"/>
      <c r="CR3057"/>
      <c r="CS3057" s="1060"/>
      <c r="CT3057" s="1060"/>
      <c r="CU3057" s="1060"/>
      <c r="CV3057" s="1060"/>
      <c r="CW3057" s="1060"/>
      <c r="CX3057" s="1060"/>
    </row>
    <row r="3058" spans="35:102" ht="15" customHeight="1" x14ac:dyDescent="0.3">
      <c r="AI3058" s="1996">
        <v>48201420900</v>
      </c>
      <c r="AJ3058" s="1997" t="s">
        <v>1830</v>
      </c>
      <c r="AK3058" s="1997">
        <v>228792</v>
      </c>
      <c r="AL3058" s="1998" t="s">
        <v>1729</v>
      </c>
      <c r="AM3058" s="1998">
        <v>0.8</v>
      </c>
      <c r="AN3058" s="1997" t="s">
        <v>192</v>
      </c>
      <c r="BX3058"/>
      <c r="BY3058"/>
      <c r="BZ3058"/>
      <c r="CA3058"/>
      <c r="CB3058"/>
      <c r="CD3058" s="1060"/>
      <c r="CE3058" s="1286"/>
      <c r="CF3058" s="1060"/>
      <c r="CG3058" s="1060"/>
      <c r="CH3058" s="1060"/>
      <c r="CK3058" s="1645"/>
      <c r="CL3058" s="1645"/>
      <c r="CM3058" s="1645"/>
      <c r="CN3058"/>
      <c r="CO3058"/>
      <c r="CP3058"/>
      <c r="CQ3058"/>
      <c r="CR3058"/>
      <c r="CS3058" s="1060"/>
      <c r="CT3058" s="1060"/>
      <c r="CU3058" s="1060"/>
      <c r="CV3058" s="1060"/>
      <c r="CW3058" s="1060"/>
      <c r="CX3058" s="1060"/>
    </row>
    <row r="3059" spans="35:102" ht="15" customHeight="1" x14ac:dyDescent="0.3">
      <c r="AI3059" s="1774">
        <v>48201421000</v>
      </c>
      <c r="AJ3059" s="1993" t="s">
        <v>1830</v>
      </c>
      <c r="AK3059" s="1993">
        <v>156780</v>
      </c>
      <c r="AL3059" s="1994" t="s">
        <v>1729</v>
      </c>
      <c r="AM3059" s="1994">
        <v>1.3</v>
      </c>
      <c r="AN3059" s="1993" t="s">
        <v>192</v>
      </c>
      <c r="BX3059"/>
      <c r="BY3059"/>
      <c r="BZ3059"/>
      <c r="CA3059"/>
      <c r="CB3059"/>
      <c r="CD3059" s="1060"/>
      <c r="CE3059" s="1286"/>
      <c r="CF3059" s="1060"/>
      <c r="CG3059" s="1060"/>
      <c r="CH3059" s="1060"/>
      <c r="CK3059" s="1645"/>
      <c r="CL3059" s="1645"/>
      <c r="CM3059" s="1645"/>
      <c r="CN3059"/>
      <c r="CO3059"/>
      <c r="CP3059"/>
      <c r="CQ3059"/>
      <c r="CR3059"/>
      <c r="CS3059" s="1060"/>
      <c r="CT3059" s="1060"/>
      <c r="CU3059" s="1060"/>
      <c r="CV3059" s="1060"/>
      <c r="CW3059" s="1060"/>
      <c r="CX3059" s="1060"/>
    </row>
    <row r="3060" spans="35:102" ht="15" customHeight="1" x14ac:dyDescent="0.3">
      <c r="AI3060" s="1996">
        <v>48201421101</v>
      </c>
      <c r="AJ3060" s="1997" t="s">
        <v>1830</v>
      </c>
      <c r="AK3060" s="1997">
        <v>48510</v>
      </c>
      <c r="AL3060" s="1998" t="s">
        <v>1728</v>
      </c>
      <c r="AM3060" s="1998">
        <v>28.6</v>
      </c>
      <c r="AN3060" s="1997" t="s">
        <v>193</v>
      </c>
      <c r="BX3060"/>
      <c r="BY3060"/>
      <c r="BZ3060"/>
      <c r="CA3060"/>
      <c r="CB3060"/>
      <c r="CD3060" s="1060"/>
      <c r="CE3060" s="1286"/>
      <c r="CF3060" s="1060"/>
      <c r="CG3060" s="1060"/>
      <c r="CH3060" s="1060"/>
      <c r="CK3060" s="1645"/>
      <c r="CL3060" s="1645"/>
      <c r="CM3060" s="1645"/>
      <c r="CN3060"/>
      <c r="CO3060"/>
      <c r="CP3060"/>
      <c r="CQ3060"/>
      <c r="CR3060"/>
      <c r="CS3060" s="1060"/>
      <c r="CT3060" s="1060"/>
      <c r="CU3060" s="1060"/>
      <c r="CV3060" s="1060"/>
      <c r="CW3060" s="1060"/>
      <c r="CX3060" s="1060"/>
    </row>
    <row r="3061" spans="35:102" ht="15" customHeight="1" x14ac:dyDescent="0.3">
      <c r="AI3061" s="1774">
        <v>48201421102</v>
      </c>
      <c r="AJ3061" s="1993" t="s">
        <v>1830</v>
      </c>
      <c r="AK3061" s="1993">
        <v>28773</v>
      </c>
      <c r="AL3061" s="1994" t="s">
        <v>1730</v>
      </c>
      <c r="AM3061" s="1994">
        <v>45.2</v>
      </c>
      <c r="AN3061" s="1993" t="s">
        <v>193</v>
      </c>
      <c r="BX3061"/>
      <c r="BY3061"/>
      <c r="BZ3061"/>
      <c r="CA3061"/>
      <c r="CB3061"/>
      <c r="CD3061" s="1060"/>
      <c r="CE3061" s="1286"/>
      <c r="CF3061" s="1060"/>
      <c r="CG3061" s="1060"/>
      <c r="CH3061" s="1060"/>
      <c r="CK3061" s="1645"/>
      <c r="CL3061" s="1645"/>
      <c r="CM3061" s="1645"/>
      <c r="CN3061"/>
      <c r="CO3061"/>
      <c r="CP3061"/>
      <c r="CQ3061"/>
      <c r="CR3061"/>
      <c r="CS3061" s="1060"/>
      <c r="CT3061" s="1060"/>
      <c r="CU3061" s="1060"/>
      <c r="CV3061" s="1060"/>
      <c r="CW3061" s="1060"/>
      <c r="CX3061" s="1060"/>
    </row>
    <row r="3062" spans="35:102" ht="15" customHeight="1" x14ac:dyDescent="0.3">
      <c r="AI3062" s="1996">
        <v>48201421201</v>
      </c>
      <c r="AJ3062" s="1997" t="s">
        <v>1830</v>
      </c>
      <c r="AK3062" s="1997">
        <v>30327</v>
      </c>
      <c r="AL3062" s="1998" t="s">
        <v>1730</v>
      </c>
      <c r="AM3062" s="1998">
        <v>34.200000000000003</v>
      </c>
      <c r="AN3062" s="1997" t="s">
        <v>193</v>
      </c>
      <c r="BX3062"/>
      <c r="BY3062"/>
      <c r="BZ3062"/>
      <c r="CA3062"/>
      <c r="CB3062"/>
      <c r="CD3062" s="1060"/>
      <c r="CE3062" s="1286"/>
      <c r="CF3062" s="1060"/>
      <c r="CG3062" s="1060"/>
      <c r="CH3062" s="1060"/>
      <c r="CK3062" s="1645"/>
      <c r="CL3062" s="1645"/>
      <c r="CM3062" s="1645"/>
      <c r="CN3062"/>
      <c r="CO3062"/>
      <c r="CP3062"/>
      <c r="CQ3062"/>
      <c r="CR3062"/>
      <c r="CS3062" s="1060"/>
      <c r="CT3062" s="1060"/>
      <c r="CU3062" s="1060"/>
      <c r="CV3062" s="1060"/>
      <c r="CW3062" s="1060"/>
      <c r="CX3062" s="1060"/>
    </row>
    <row r="3063" spans="35:102" ht="15" customHeight="1" x14ac:dyDescent="0.3">
      <c r="AI3063" s="1774">
        <v>48201421202</v>
      </c>
      <c r="AJ3063" s="1993" t="s">
        <v>1830</v>
      </c>
      <c r="AK3063" s="1993">
        <v>22476</v>
      </c>
      <c r="AL3063" s="1994" t="s">
        <v>1730</v>
      </c>
      <c r="AM3063" s="1994">
        <v>50.1</v>
      </c>
      <c r="AN3063" s="1993" t="s">
        <v>193</v>
      </c>
      <c r="BX3063"/>
      <c r="BY3063"/>
      <c r="BZ3063"/>
      <c r="CA3063"/>
      <c r="CB3063"/>
      <c r="CD3063" s="1060"/>
      <c r="CE3063" s="1286"/>
      <c r="CF3063" s="1060"/>
      <c r="CG3063" s="1060"/>
      <c r="CH3063" s="1060"/>
      <c r="CK3063" s="1645"/>
      <c r="CL3063" s="1645"/>
      <c r="CM3063" s="1645"/>
      <c r="CN3063"/>
      <c r="CO3063"/>
      <c r="CP3063"/>
      <c r="CQ3063"/>
      <c r="CR3063"/>
      <c r="CS3063" s="1060"/>
      <c r="CT3063" s="1060"/>
      <c r="CU3063" s="1060"/>
      <c r="CV3063" s="1060"/>
      <c r="CW3063" s="1060"/>
      <c r="CX3063" s="1060"/>
    </row>
    <row r="3064" spans="35:102" ht="15" customHeight="1" x14ac:dyDescent="0.3">
      <c r="AI3064" s="1996">
        <v>48201421300</v>
      </c>
      <c r="AJ3064" s="1997" t="s">
        <v>1830</v>
      </c>
      <c r="AK3064" s="1997">
        <v>28559</v>
      </c>
      <c r="AL3064" s="1998" t="s">
        <v>1730</v>
      </c>
      <c r="AM3064" s="1998">
        <v>41.8</v>
      </c>
      <c r="AN3064" s="1997" t="s">
        <v>193</v>
      </c>
      <c r="BX3064"/>
      <c r="BY3064"/>
      <c r="BZ3064"/>
      <c r="CA3064"/>
      <c r="CB3064"/>
      <c r="CD3064" s="1060"/>
      <c r="CE3064" s="1286"/>
      <c r="CF3064" s="1060"/>
      <c r="CG3064" s="1060"/>
      <c r="CH3064" s="1060"/>
      <c r="CK3064" s="1645"/>
      <c r="CL3064" s="1645"/>
      <c r="CM3064" s="1645"/>
      <c r="CN3064"/>
      <c r="CO3064"/>
      <c r="CP3064"/>
      <c r="CQ3064"/>
      <c r="CR3064"/>
      <c r="CS3064" s="1060"/>
      <c r="CT3064" s="1060"/>
      <c r="CU3064" s="1060"/>
      <c r="CV3064" s="1060"/>
      <c r="CW3064" s="1060"/>
      <c r="CX3064" s="1060"/>
    </row>
    <row r="3065" spans="35:102" ht="15" customHeight="1" x14ac:dyDescent="0.3">
      <c r="AI3065" s="1774">
        <v>48201421401</v>
      </c>
      <c r="AJ3065" s="1993" t="s">
        <v>1830</v>
      </c>
      <c r="AK3065" s="1993">
        <v>21654</v>
      </c>
      <c r="AL3065" s="1994" t="s">
        <v>1730</v>
      </c>
      <c r="AM3065" s="1994">
        <v>43.4</v>
      </c>
      <c r="AN3065" s="1993" t="s">
        <v>193</v>
      </c>
      <c r="BX3065"/>
      <c r="BY3065"/>
      <c r="BZ3065"/>
      <c r="CA3065"/>
      <c r="CB3065"/>
      <c r="CD3065" s="1060"/>
      <c r="CE3065" s="1286"/>
      <c r="CF3065" s="1060"/>
      <c r="CG3065" s="1060"/>
      <c r="CH3065" s="1060"/>
      <c r="CK3065" s="1645"/>
      <c r="CL3065" s="1645"/>
      <c r="CM3065" s="1645"/>
      <c r="CN3065"/>
      <c r="CO3065"/>
      <c r="CP3065"/>
      <c r="CQ3065"/>
      <c r="CR3065"/>
      <c r="CS3065" s="1060"/>
      <c r="CT3065" s="1060"/>
      <c r="CU3065" s="1060"/>
      <c r="CV3065" s="1060"/>
      <c r="CW3065" s="1060"/>
      <c r="CX3065" s="1060"/>
    </row>
    <row r="3066" spans="35:102" ht="15" customHeight="1" x14ac:dyDescent="0.3">
      <c r="AI3066" s="1996">
        <v>48201421402</v>
      </c>
      <c r="AJ3066" s="1997" t="s">
        <v>1830</v>
      </c>
      <c r="AK3066" s="1997">
        <v>24703</v>
      </c>
      <c r="AL3066" s="1998" t="s">
        <v>1730</v>
      </c>
      <c r="AM3066" s="1998">
        <v>40.299999999999997</v>
      </c>
      <c r="AN3066" s="1997" t="s">
        <v>193</v>
      </c>
      <c r="BX3066"/>
      <c r="BY3066"/>
      <c r="BZ3066"/>
      <c r="CA3066"/>
      <c r="CB3066"/>
      <c r="CD3066" s="1060"/>
      <c r="CE3066" s="1286"/>
      <c r="CF3066" s="1060"/>
      <c r="CG3066" s="1060"/>
      <c r="CH3066" s="1060"/>
      <c r="CK3066" s="1645"/>
      <c r="CL3066" s="1645"/>
      <c r="CM3066" s="1645"/>
      <c r="CN3066"/>
      <c r="CO3066"/>
      <c r="CP3066"/>
      <c r="CQ3066"/>
      <c r="CR3066"/>
      <c r="CS3066" s="1060"/>
      <c r="CT3066" s="1060"/>
      <c r="CU3066" s="1060"/>
      <c r="CV3066" s="1060"/>
      <c r="CW3066" s="1060"/>
      <c r="CX3066" s="1060"/>
    </row>
    <row r="3067" spans="35:102" ht="15" customHeight="1" x14ac:dyDescent="0.3">
      <c r="AI3067" s="1774">
        <v>48201421403</v>
      </c>
      <c r="AJ3067" s="1993" t="s">
        <v>1830</v>
      </c>
      <c r="AK3067" s="1993">
        <v>22317</v>
      </c>
      <c r="AL3067" s="1994" t="s">
        <v>1730</v>
      </c>
      <c r="AM3067" s="1994">
        <v>51.4</v>
      </c>
      <c r="AN3067" s="1993" t="s">
        <v>193</v>
      </c>
      <c r="BX3067"/>
      <c r="BY3067"/>
      <c r="BZ3067"/>
      <c r="CA3067"/>
      <c r="CB3067"/>
      <c r="CD3067" s="1060"/>
      <c r="CE3067" s="1286"/>
      <c r="CF3067" s="1060"/>
      <c r="CG3067" s="1060"/>
      <c r="CH3067" s="1060"/>
      <c r="CK3067" s="1645"/>
      <c r="CL3067" s="1645"/>
      <c r="CM3067" s="1645"/>
      <c r="CN3067"/>
      <c r="CO3067"/>
      <c r="CP3067"/>
      <c r="CQ3067"/>
      <c r="CR3067"/>
      <c r="CS3067" s="1060"/>
      <c r="CT3067" s="1060"/>
      <c r="CU3067" s="1060"/>
      <c r="CV3067" s="1060"/>
      <c r="CW3067" s="1060"/>
      <c r="CX3067" s="1060"/>
    </row>
    <row r="3068" spans="35:102" ht="15" customHeight="1" x14ac:dyDescent="0.3">
      <c r="AI3068" s="1996">
        <v>48201421500</v>
      </c>
      <c r="AJ3068" s="1997" t="s">
        <v>1830</v>
      </c>
      <c r="AK3068" s="1997">
        <v>30045</v>
      </c>
      <c r="AL3068" s="1998" t="s">
        <v>1730</v>
      </c>
      <c r="AM3068" s="1998">
        <v>28</v>
      </c>
      <c r="AN3068" s="1997" t="s">
        <v>193</v>
      </c>
      <c r="BX3068"/>
      <c r="BY3068"/>
      <c r="BZ3068"/>
      <c r="CA3068"/>
      <c r="CB3068"/>
      <c r="CD3068" s="1060"/>
      <c r="CE3068" s="1286"/>
      <c r="CF3068" s="1060"/>
      <c r="CG3068" s="1060"/>
      <c r="CH3068" s="1060"/>
      <c r="CK3068" s="1645"/>
      <c r="CL3068" s="1645"/>
      <c r="CM3068" s="1645"/>
      <c r="CN3068"/>
      <c r="CO3068"/>
      <c r="CP3068"/>
      <c r="CQ3068"/>
      <c r="CR3068"/>
      <c r="CS3068" s="1060"/>
      <c r="CT3068" s="1060"/>
      <c r="CU3068" s="1060"/>
      <c r="CV3068" s="1060"/>
      <c r="CW3068" s="1060"/>
      <c r="CX3068" s="1060"/>
    </row>
    <row r="3069" spans="35:102" ht="15" customHeight="1" x14ac:dyDescent="0.3">
      <c r="AI3069" s="1774">
        <v>48201421600</v>
      </c>
      <c r="AJ3069" s="1993" t="s">
        <v>1830</v>
      </c>
      <c r="AK3069" s="1993">
        <v>23558</v>
      </c>
      <c r="AL3069" s="1994" t="s">
        <v>1730</v>
      </c>
      <c r="AM3069" s="1994">
        <v>44.1</v>
      </c>
      <c r="AN3069" s="1993" t="s">
        <v>193</v>
      </c>
      <c r="BX3069"/>
      <c r="BY3069"/>
      <c r="BZ3069"/>
      <c r="CA3069"/>
      <c r="CB3069"/>
      <c r="CD3069" s="1060"/>
      <c r="CE3069" s="1286"/>
      <c r="CF3069" s="1060"/>
      <c r="CG3069" s="1060"/>
      <c r="CH3069" s="1060"/>
      <c r="CK3069" s="1645"/>
      <c r="CL3069" s="1645"/>
      <c r="CM3069" s="1645"/>
      <c r="CN3069"/>
      <c r="CO3069"/>
      <c r="CP3069"/>
      <c r="CQ3069"/>
      <c r="CR3069"/>
      <c r="CS3069" s="1060"/>
      <c r="CT3069" s="1060"/>
      <c r="CU3069" s="1060"/>
      <c r="CV3069" s="1060"/>
      <c r="CW3069" s="1060"/>
      <c r="CX3069" s="1060"/>
    </row>
    <row r="3070" spans="35:102" ht="15" customHeight="1" x14ac:dyDescent="0.3">
      <c r="AI3070" s="1996">
        <v>48201421700</v>
      </c>
      <c r="AJ3070" s="1997" t="s">
        <v>1830</v>
      </c>
      <c r="AK3070" s="1997">
        <v>66136</v>
      </c>
      <c r="AL3070" s="1998" t="s">
        <v>1727</v>
      </c>
      <c r="AM3070" s="1998">
        <v>19.399999999999999</v>
      </c>
      <c r="AN3070" s="1997" t="s">
        <v>192</v>
      </c>
      <c r="BX3070"/>
      <c r="BY3070"/>
      <c r="BZ3070"/>
      <c r="CA3070"/>
      <c r="CB3070"/>
      <c r="CD3070" s="1060"/>
      <c r="CE3070" s="1286"/>
      <c r="CF3070" s="1060"/>
      <c r="CG3070" s="1060"/>
      <c r="CH3070" s="1060"/>
      <c r="CK3070" s="1645"/>
      <c r="CL3070" s="1645"/>
      <c r="CM3070" s="1645"/>
      <c r="CN3070"/>
      <c r="CO3070"/>
      <c r="CP3070"/>
      <c r="CQ3070"/>
      <c r="CR3070"/>
      <c r="CS3070" s="1060"/>
      <c r="CT3070" s="1060"/>
      <c r="CU3070" s="1060"/>
      <c r="CV3070" s="1060"/>
      <c r="CW3070" s="1060"/>
      <c r="CX3070" s="1060"/>
    </row>
    <row r="3071" spans="35:102" ht="15" customHeight="1" x14ac:dyDescent="0.3">
      <c r="AI3071" s="1774">
        <v>48201421800</v>
      </c>
      <c r="AJ3071" s="1993" t="s">
        <v>1830</v>
      </c>
      <c r="AK3071" s="1993">
        <v>52632</v>
      </c>
      <c r="AL3071" s="1994" t="s">
        <v>1728</v>
      </c>
      <c r="AM3071" s="1994">
        <v>13.6</v>
      </c>
      <c r="AN3071" s="1993" t="s">
        <v>192</v>
      </c>
      <c r="BX3071"/>
      <c r="BY3071"/>
      <c r="BZ3071"/>
      <c r="CA3071"/>
      <c r="CB3071"/>
      <c r="CD3071" s="1060"/>
      <c r="CE3071" s="1286"/>
      <c r="CF3071" s="1060"/>
      <c r="CG3071" s="1060"/>
      <c r="CH3071" s="1060"/>
      <c r="CK3071" s="1645"/>
      <c r="CL3071" s="1645"/>
      <c r="CM3071" s="1645"/>
      <c r="CN3071"/>
      <c r="CO3071"/>
      <c r="CP3071"/>
      <c r="CQ3071"/>
      <c r="CR3071"/>
      <c r="CS3071" s="1060"/>
      <c r="CT3071" s="1060"/>
      <c r="CU3071" s="1060"/>
      <c r="CV3071" s="1060"/>
      <c r="CW3071" s="1060"/>
      <c r="CX3071" s="1060"/>
    </row>
    <row r="3072" spans="35:102" ht="15" customHeight="1" x14ac:dyDescent="0.3">
      <c r="AI3072" s="1996">
        <v>48201421900</v>
      </c>
      <c r="AJ3072" s="1997" t="s">
        <v>1830</v>
      </c>
      <c r="AK3072" s="1997">
        <v>134844</v>
      </c>
      <c r="AL3072" s="1998" t="s">
        <v>1729</v>
      </c>
      <c r="AM3072" s="1998">
        <v>8</v>
      </c>
      <c r="AN3072" s="1997" t="s">
        <v>192</v>
      </c>
      <c r="BX3072"/>
      <c r="BY3072"/>
      <c r="BZ3072"/>
      <c r="CA3072"/>
      <c r="CB3072"/>
      <c r="CD3072" s="1060"/>
      <c r="CE3072" s="1286"/>
      <c r="CF3072" s="1060"/>
      <c r="CG3072" s="1060"/>
      <c r="CH3072" s="1060"/>
      <c r="CK3072" s="1645"/>
      <c r="CL3072" s="1645"/>
      <c r="CM3072" s="1645"/>
      <c r="CN3072"/>
      <c r="CO3072"/>
      <c r="CP3072"/>
      <c r="CQ3072"/>
      <c r="CR3072"/>
      <c r="CS3072" s="1060"/>
      <c r="CT3072" s="1060"/>
      <c r="CU3072" s="1060"/>
      <c r="CV3072" s="1060"/>
      <c r="CW3072" s="1060"/>
      <c r="CX3072" s="1060"/>
    </row>
    <row r="3073" spans="35:102" ht="15" customHeight="1" x14ac:dyDescent="0.3">
      <c r="AI3073" s="1774">
        <v>48201422000</v>
      </c>
      <c r="AJ3073" s="1993" t="s">
        <v>1830</v>
      </c>
      <c r="AK3073" s="1993">
        <v>109722</v>
      </c>
      <c r="AL3073" s="1994" t="s">
        <v>1729</v>
      </c>
      <c r="AM3073" s="1994">
        <v>0.7</v>
      </c>
      <c r="AN3073" s="1993" t="s">
        <v>192</v>
      </c>
      <c r="BX3073"/>
      <c r="BY3073"/>
      <c r="BZ3073"/>
      <c r="CA3073"/>
      <c r="CB3073"/>
      <c r="CD3073" s="1060"/>
      <c r="CE3073" s="1286"/>
      <c r="CF3073" s="1060"/>
      <c r="CG3073" s="1060"/>
      <c r="CH3073" s="1060"/>
      <c r="CK3073" s="1645"/>
      <c r="CL3073" s="1645"/>
      <c r="CM3073" s="1645"/>
      <c r="CN3073"/>
      <c r="CO3073"/>
      <c r="CP3073"/>
      <c r="CQ3073"/>
      <c r="CR3073"/>
      <c r="CS3073" s="1060"/>
      <c r="CT3073" s="1060"/>
      <c r="CU3073" s="1060"/>
      <c r="CV3073" s="1060"/>
      <c r="CW3073" s="1060"/>
      <c r="CX3073" s="1060"/>
    </row>
    <row r="3074" spans="35:102" ht="15" customHeight="1" x14ac:dyDescent="0.3">
      <c r="AI3074" s="1996">
        <v>48201422100</v>
      </c>
      <c r="AJ3074" s="1997" t="s">
        <v>1830</v>
      </c>
      <c r="AK3074" s="1997">
        <v>56406</v>
      </c>
      <c r="AL3074" s="1998" t="s">
        <v>1727</v>
      </c>
      <c r="AM3074" s="1998">
        <v>13</v>
      </c>
      <c r="AN3074" s="1997" t="s">
        <v>192</v>
      </c>
      <c r="BX3074"/>
      <c r="BY3074"/>
      <c r="BZ3074"/>
      <c r="CA3074"/>
      <c r="CB3074"/>
      <c r="CD3074" s="1060"/>
      <c r="CE3074" s="1286"/>
      <c r="CF3074" s="1060"/>
      <c r="CG3074" s="1060"/>
      <c r="CH3074" s="1060"/>
      <c r="CK3074" s="1645"/>
      <c r="CL3074" s="1645"/>
      <c r="CM3074" s="1645"/>
      <c r="CN3074"/>
      <c r="CO3074"/>
      <c r="CP3074"/>
      <c r="CQ3074"/>
      <c r="CR3074"/>
      <c r="CS3074" s="1060"/>
      <c r="CT3074" s="1060"/>
      <c r="CU3074" s="1060"/>
      <c r="CV3074" s="1060"/>
      <c r="CW3074" s="1060"/>
      <c r="CX3074" s="1060"/>
    </row>
    <row r="3075" spans="35:102" ht="15" customHeight="1" x14ac:dyDescent="0.3">
      <c r="AI3075" s="1774">
        <v>48201422200</v>
      </c>
      <c r="AJ3075" s="1993" t="s">
        <v>1830</v>
      </c>
      <c r="AK3075" s="1993">
        <v>27887</v>
      </c>
      <c r="AL3075" s="1994" t="s">
        <v>1730</v>
      </c>
      <c r="AM3075" s="1994">
        <v>32.6</v>
      </c>
      <c r="AN3075" s="1993" t="s">
        <v>193</v>
      </c>
      <c r="BX3075"/>
      <c r="BY3075"/>
      <c r="BZ3075"/>
      <c r="CA3075"/>
      <c r="CB3075"/>
      <c r="CD3075" s="1060"/>
      <c r="CE3075" s="1286"/>
      <c r="CF3075" s="1060"/>
      <c r="CG3075" s="1060"/>
      <c r="CH3075" s="1060"/>
      <c r="CK3075" s="1645"/>
      <c r="CL3075" s="1645"/>
      <c r="CM3075" s="1645"/>
      <c r="CN3075"/>
      <c r="CO3075"/>
      <c r="CP3075"/>
      <c r="CQ3075"/>
      <c r="CR3075"/>
      <c r="CS3075" s="1060"/>
      <c r="CT3075" s="1060"/>
      <c r="CU3075" s="1060"/>
      <c r="CV3075" s="1060"/>
      <c r="CW3075" s="1060"/>
      <c r="CX3075" s="1060"/>
    </row>
    <row r="3076" spans="35:102" ht="15" customHeight="1" x14ac:dyDescent="0.3">
      <c r="AI3076" s="1996">
        <v>48201422301</v>
      </c>
      <c r="AJ3076" s="1997" t="s">
        <v>1830</v>
      </c>
      <c r="AK3076" s="1997">
        <v>35177</v>
      </c>
      <c r="AL3076" s="1998" t="s">
        <v>1730</v>
      </c>
      <c r="AM3076" s="1998">
        <v>35.1</v>
      </c>
      <c r="AN3076" s="1997" t="s">
        <v>193</v>
      </c>
      <c r="BX3076"/>
      <c r="BY3076"/>
      <c r="BZ3076"/>
      <c r="CA3076"/>
      <c r="CB3076"/>
      <c r="CD3076" s="1060"/>
      <c r="CE3076" s="1286"/>
      <c r="CF3076" s="1060"/>
      <c r="CG3076" s="1060"/>
      <c r="CH3076" s="1060"/>
      <c r="CK3076" s="1645"/>
      <c r="CL3076" s="1645"/>
      <c r="CM3076" s="1645"/>
      <c r="CN3076"/>
      <c r="CO3076"/>
      <c r="CP3076"/>
      <c r="CQ3076"/>
      <c r="CR3076"/>
      <c r="CS3076" s="1060"/>
      <c r="CT3076" s="1060"/>
      <c r="CU3076" s="1060"/>
      <c r="CV3076" s="1060"/>
      <c r="CW3076" s="1060"/>
      <c r="CX3076" s="1060"/>
    </row>
    <row r="3077" spans="35:102" ht="15" customHeight="1" x14ac:dyDescent="0.3">
      <c r="AI3077" s="1774">
        <v>48201422302</v>
      </c>
      <c r="AJ3077" s="1993" t="s">
        <v>1830</v>
      </c>
      <c r="AK3077" s="1993">
        <v>53974</v>
      </c>
      <c r="AL3077" s="1994" t="s">
        <v>1728</v>
      </c>
      <c r="AM3077" s="1994">
        <v>10.199999999999999</v>
      </c>
      <c r="AN3077" s="1993" t="s">
        <v>192</v>
      </c>
      <c r="BX3077"/>
      <c r="BY3077"/>
      <c r="BZ3077"/>
      <c r="CA3077"/>
      <c r="CB3077"/>
      <c r="CD3077" s="1060"/>
      <c r="CE3077" s="1286"/>
      <c r="CF3077" s="1060"/>
      <c r="CG3077" s="1060"/>
      <c r="CH3077" s="1060"/>
      <c r="CK3077" s="1645"/>
      <c r="CL3077" s="1645"/>
      <c r="CM3077" s="1645"/>
      <c r="CN3077"/>
      <c r="CO3077"/>
      <c r="CP3077"/>
      <c r="CQ3077"/>
      <c r="CR3077"/>
      <c r="CS3077" s="1060"/>
      <c r="CT3077" s="1060"/>
      <c r="CU3077" s="1060"/>
      <c r="CV3077" s="1060"/>
      <c r="CW3077" s="1060"/>
      <c r="CX3077" s="1060"/>
    </row>
    <row r="3078" spans="35:102" ht="15" customHeight="1" x14ac:dyDescent="0.3">
      <c r="AI3078" s="1996">
        <v>48201422401</v>
      </c>
      <c r="AJ3078" s="1997" t="s">
        <v>1830</v>
      </c>
      <c r="AK3078" s="1997">
        <v>28142</v>
      </c>
      <c r="AL3078" s="1998" t="s">
        <v>1730</v>
      </c>
      <c r="AM3078" s="1998">
        <v>34.700000000000003</v>
      </c>
      <c r="AN3078" s="1997" t="s">
        <v>193</v>
      </c>
      <c r="BX3078"/>
      <c r="BY3078"/>
      <c r="BZ3078"/>
      <c r="CA3078"/>
      <c r="CB3078"/>
      <c r="CD3078" s="1060"/>
      <c r="CE3078" s="1286"/>
      <c r="CF3078" s="1060"/>
      <c r="CG3078" s="1060"/>
      <c r="CH3078" s="1060"/>
      <c r="CK3078" s="1645"/>
      <c r="CL3078" s="1645"/>
      <c r="CM3078" s="1645"/>
      <c r="CN3078"/>
      <c r="CO3078"/>
      <c r="CP3078"/>
      <c r="CQ3078"/>
      <c r="CR3078"/>
      <c r="CS3078" s="1060"/>
      <c r="CT3078" s="1060"/>
      <c r="CU3078" s="1060"/>
      <c r="CV3078" s="1060"/>
      <c r="CW3078" s="1060"/>
      <c r="CX3078" s="1060"/>
    </row>
    <row r="3079" spans="35:102" ht="15" customHeight="1" x14ac:dyDescent="0.3">
      <c r="AI3079" s="1774">
        <v>48201422402</v>
      </c>
      <c r="AJ3079" s="1993" t="s">
        <v>1830</v>
      </c>
      <c r="AK3079" s="1993">
        <v>44770</v>
      </c>
      <c r="AL3079" s="1994" t="s">
        <v>1728</v>
      </c>
      <c r="AM3079" s="1994">
        <v>21.3</v>
      </c>
      <c r="AN3079" s="1993" t="s">
        <v>193</v>
      </c>
      <c r="BX3079"/>
      <c r="BY3079"/>
      <c r="BZ3079"/>
      <c r="CA3079"/>
      <c r="CB3079"/>
      <c r="CD3079" s="1060"/>
      <c r="CE3079" s="1286"/>
      <c r="CF3079" s="1060"/>
      <c r="CG3079" s="1060"/>
      <c r="CH3079" s="1060"/>
      <c r="CK3079" s="1645"/>
      <c r="CL3079" s="1645"/>
      <c r="CM3079" s="1645"/>
      <c r="CN3079"/>
      <c r="CO3079"/>
      <c r="CP3079"/>
      <c r="CQ3079"/>
      <c r="CR3079"/>
      <c r="CS3079" s="1060"/>
      <c r="CT3079" s="1060"/>
      <c r="CU3079" s="1060"/>
      <c r="CV3079" s="1060"/>
      <c r="CW3079" s="1060"/>
      <c r="CX3079" s="1060"/>
    </row>
    <row r="3080" spans="35:102" ht="15" customHeight="1" x14ac:dyDescent="0.3">
      <c r="AI3080" s="1996">
        <v>48201422500</v>
      </c>
      <c r="AJ3080" s="1997" t="s">
        <v>1830</v>
      </c>
      <c r="AK3080" s="1997">
        <v>37375</v>
      </c>
      <c r="AL3080" s="1998" t="s">
        <v>1730</v>
      </c>
      <c r="AM3080" s="1998">
        <v>35.799999999999997</v>
      </c>
      <c r="AN3080" s="1997" t="s">
        <v>193</v>
      </c>
      <c r="BX3080"/>
      <c r="BY3080"/>
      <c r="BZ3080"/>
      <c r="CA3080"/>
      <c r="CB3080"/>
      <c r="CD3080" s="1060"/>
      <c r="CE3080" s="1286"/>
      <c r="CF3080" s="1060"/>
      <c r="CG3080" s="1060"/>
      <c r="CH3080" s="1060"/>
      <c r="CK3080" s="1645"/>
      <c r="CL3080" s="1645"/>
      <c r="CM3080" s="1645"/>
      <c r="CN3080"/>
      <c r="CO3080"/>
      <c r="CP3080"/>
      <c r="CQ3080"/>
      <c r="CR3080"/>
      <c r="CS3080" s="1060"/>
      <c r="CT3080" s="1060"/>
      <c r="CU3080" s="1060"/>
      <c r="CV3080" s="1060"/>
      <c r="CW3080" s="1060"/>
      <c r="CX3080" s="1060"/>
    </row>
    <row r="3081" spans="35:102" ht="15" customHeight="1" x14ac:dyDescent="0.3">
      <c r="AI3081" s="1774">
        <v>48201422600</v>
      </c>
      <c r="AJ3081" s="1993" t="s">
        <v>1830</v>
      </c>
      <c r="AK3081" s="1993">
        <v>53018</v>
      </c>
      <c r="AL3081" s="1994" t="s">
        <v>1728</v>
      </c>
      <c r="AM3081" s="1994">
        <v>20.7</v>
      </c>
      <c r="AN3081" s="1993" t="s">
        <v>193</v>
      </c>
      <c r="BX3081"/>
      <c r="BY3081"/>
      <c r="BZ3081"/>
      <c r="CA3081"/>
      <c r="CB3081"/>
      <c r="CD3081" s="1060"/>
      <c r="CE3081" s="1286"/>
      <c r="CF3081" s="1060"/>
      <c r="CG3081" s="1060"/>
      <c r="CH3081" s="1060"/>
      <c r="CK3081" s="1645"/>
      <c r="CL3081" s="1645"/>
      <c r="CM3081" s="1645"/>
      <c r="CN3081"/>
      <c r="CO3081"/>
      <c r="CP3081"/>
      <c r="CQ3081"/>
      <c r="CR3081"/>
      <c r="CS3081" s="1060"/>
      <c r="CT3081" s="1060"/>
      <c r="CU3081" s="1060"/>
      <c r="CV3081" s="1060"/>
      <c r="CW3081" s="1060"/>
      <c r="CX3081" s="1060"/>
    </row>
    <row r="3082" spans="35:102" ht="15" customHeight="1" x14ac:dyDescent="0.3">
      <c r="AI3082" s="1996">
        <v>48201422701</v>
      </c>
      <c r="AJ3082" s="1997" t="s">
        <v>1830</v>
      </c>
      <c r="AK3082" s="1997">
        <v>39208</v>
      </c>
      <c r="AL3082" s="1998" t="s">
        <v>1730</v>
      </c>
      <c r="AM3082" s="1998">
        <v>29.2</v>
      </c>
      <c r="AN3082" s="1997" t="s">
        <v>193</v>
      </c>
      <c r="BX3082"/>
      <c r="BY3082"/>
      <c r="BZ3082"/>
      <c r="CA3082"/>
      <c r="CB3082"/>
      <c r="CD3082" s="1060"/>
      <c r="CE3082" s="1286"/>
      <c r="CF3082" s="1060"/>
      <c r="CG3082" s="1060"/>
      <c r="CH3082" s="1060"/>
      <c r="CK3082" s="1645"/>
      <c r="CL3082" s="1645"/>
      <c r="CM3082" s="1645"/>
      <c r="CN3082"/>
      <c r="CO3082"/>
      <c r="CP3082"/>
      <c r="CQ3082"/>
      <c r="CR3082"/>
      <c r="CS3082" s="1060"/>
      <c r="CT3082" s="1060"/>
      <c r="CU3082" s="1060"/>
      <c r="CV3082" s="1060"/>
      <c r="CW3082" s="1060"/>
      <c r="CX3082" s="1060"/>
    </row>
    <row r="3083" spans="35:102" ht="15" customHeight="1" x14ac:dyDescent="0.3">
      <c r="AI3083" s="1774">
        <v>48201422702</v>
      </c>
      <c r="AJ3083" s="1993" t="s">
        <v>1830</v>
      </c>
      <c r="AK3083" s="1993">
        <v>50156</v>
      </c>
      <c r="AL3083" s="1994" t="s">
        <v>1728</v>
      </c>
      <c r="AM3083" s="1994">
        <v>20.6</v>
      </c>
      <c r="AN3083" s="1993" t="s">
        <v>193</v>
      </c>
      <c r="BX3083"/>
      <c r="BY3083"/>
      <c r="BZ3083"/>
      <c r="CA3083"/>
      <c r="CB3083"/>
      <c r="CD3083" s="1060"/>
      <c r="CE3083" s="1286"/>
      <c r="CF3083" s="1060"/>
      <c r="CG3083" s="1060"/>
      <c r="CH3083" s="1060"/>
      <c r="CK3083" s="1645"/>
      <c r="CL3083" s="1645"/>
      <c r="CM3083" s="1645"/>
      <c r="CN3083"/>
      <c r="CO3083"/>
      <c r="CP3083"/>
      <c r="CQ3083"/>
      <c r="CR3083"/>
      <c r="CS3083" s="1060"/>
      <c r="CT3083" s="1060"/>
      <c r="CU3083" s="1060"/>
      <c r="CV3083" s="1060"/>
      <c r="CW3083" s="1060"/>
      <c r="CX3083" s="1060"/>
    </row>
    <row r="3084" spans="35:102" ht="15" customHeight="1" x14ac:dyDescent="0.3">
      <c r="AI3084" s="1996">
        <v>48201422800</v>
      </c>
      <c r="AJ3084" s="1997" t="s">
        <v>1830</v>
      </c>
      <c r="AK3084" s="1997">
        <v>39423</v>
      </c>
      <c r="AL3084" s="1998" t="s">
        <v>1730</v>
      </c>
      <c r="AM3084" s="1998">
        <v>24.6</v>
      </c>
      <c r="AN3084" s="1997" t="s">
        <v>193</v>
      </c>
      <c r="BX3084"/>
      <c r="BY3084"/>
      <c r="BZ3084"/>
      <c r="CA3084"/>
      <c r="CB3084"/>
      <c r="CD3084" s="1060"/>
      <c r="CE3084" s="1286"/>
      <c r="CF3084" s="1060"/>
      <c r="CG3084" s="1060"/>
      <c r="CH3084" s="1060"/>
      <c r="CK3084" s="1645"/>
      <c r="CL3084" s="1645"/>
      <c r="CM3084" s="1645"/>
      <c r="CN3084"/>
      <c r="CO3084"/>
      <c r="CP3084"/>
      <c r="CQ3084"/>
      <c r="CR3084"/>
      <c r="CS3084" s="1060"/>
      <c r="CT3084" s="1060"/>
      <c r="CU3084" s="1060"/>
      <c r="CV3084" s="1060"/>
      <c r="CW3084" s="1060"/>
      <c r="CX3084" s="1060"/>
    </row>
    <row r="3085" spans="35:102" ht="15" customHeight="1" x14ac:dyDescent="0.3">
      <c r="AI3085" s="1774">
        <v>48201422900</v>
      </c>
      <c r="AJ3085" s="1993" t="s">
        <v>1830</v>
      </c>
      <c r="AK3085" s="1993">
        <v>30636</v>
      </c>
      <c r="AL3085" s="1994" t="s">
        <v>1730</v>
      </c>
      <c r="AM3085" s="1994">
        <v>36.9</v>
      </c>
      <c r="AN3085" s="1993" t="s">
        <v>193</v>
      </c>
      <c r="BX3085"/>
      <c r="BY3085"/>
      <c r="BZ3085"/>
      <c r="CA3085"/>
      <c r="CB3085"/>
      <c r="CD3085" s="1060"/>
      <c r="CE3085" s="1286"/>
      <c r="CF3085" s="1060"/>
      <c r="CG3085" s="1060"/>
      <c r="CH3085" s="1060"/>
      <c r="CK3085" s="1645"/>
      <c r="CL3085" s="1645"/>
      <c r="CM3085" s="1645"/>
      <c r="CN3085"/>
      <c r="CO3085"/>
      <c r="CP3085"/>
      <c r="CQ3085"/>
      <c r="CR3085"/>
      <c r="CS3085" s="1060"/>
      <c r="CT3085" s="1060"/>
      <c r="CU3085" s="1060"/>
      <c r="CV3085" s="1060"/>
      <c r="CW3085" s="1060"/>
      <c r="CX3085" s="1060"/>
    </row>
    <row r="3086" spans="35:102" ht="15" customHeight="1" x14ac:dyDescent="0.3">
      <c r="AI3086" s="1996">
        <v>48201423000</v>
      </c>
      <c r="AJ3086" s="1997" t="s">
        <v>1830</v>
      </c>
      <c r="AK3086" s="1997">
        <v>27021</v>
      </c>
      <c r="AL3086" s="1998" t="s">
        <v>1730</v>
      </c>
      <c r="AM3086" s="1998">
        <v>41.4</v>
      </c>
      <c r="AN3086" s="1997" t="s">
        <v>193</v>
      </c>
      <c r="BX3086"/>
      <c r="BY3086"/>
      <c r="BZ3086"/>
      <c r="CA3086"/>
      <c r="CB3086"/>
      <c r="CD3086" s="1060"/>
      <c r="CE3086" s="1286"/>
      <c r="CF3086" s="1060"/>
      <c r="CG3086" s="1060"/>
      <c r="CH3086" s="1060"/>
      <c r="CK3086" s="1645"/>
      <c r="CL3086" s="1645"/>
      <c r="CM3086" s="1645"/>
      <c r="CN3086"/>
      <c r="CO3086"/>
      <c r="CP3086"/>
      <c r="CQ3086"/>
      <c r="CR3086"/>
      <c r="CS3086" s="1060"/>
      <c r="CT3086" s="1060"/>
      <c r="CU3086" s="1060"/>
      <c r="CV3086" s="1060"/>
      <c r="CW3086" s="1060"/>
      <c r="CX3086" s="1060"/>
    </row>
    <row r="3087" spans="35:102" ht="15" customHeight="1" x14ac:dyDescent="0.3">
      <c r="AI3087" s="1774">
        <v>48201423100</v>
      </c>
      <c r="AJ3087" s="1993" t="s">
        <v>1830</v>
      </c>
      <c r="AK3087" s="1993">
        <v>31294</v>
      </c>
      <c r="AL3087" s="1994" t="s">
        <v>1730</v>
      </c>
      <c r="AM3087" s="1994">
        <v>38.5</v>
      </c>
      <c r="AN3087" s="1993" t="s">
        <v>193</v>
      </c>
      <c r="BX3087"/>
      <c r="BY3087"/>
      <c r="BZ3087"/>
      <c r="CA3087"/>
      <c r="CB3087"/>
      <c r="CD3087" s="1060"/>
      <c r="CE3087" s="1286"/>
      <c r="CF3087" s="1060"/>
      <c r="CG3087" s="1060"/>
      <c r="CH3087" s="1060"/>
      <c r="CK3087" s="1645"/>
      <c r="CL3087" s="1645"/>
      <c r="CM3087" s="1645"/>
      <c r="CN3087"/>
      <c r="CO3087"/>
      <c r="CP3087"/>
      <c r="CQ3087"/>
      <c r="CR3087"/>
      <c r="CS3087" s="1060"/>
      <c r="CT3087" s="1060"/>
      <c r="CU3087" s="1060"/>
      <c r="CV3087" s="1060"/>
      <c r="CW3087" s="1060"/>
      <c r="CX3087" s="1060"/>
    </row>
    <row r="3088" spans="35:102" ht="15" customHeight="1" x14ac:dyDescent="0.3">
      <c r="AI3088" s="1996">
        <v>48201423201</v>
      </c>
      <c r="AJ3088" s="1997" t="s">
        <v>1830</v>
      </c>
      <c r="AK3088" s="1997">
        <v>71818</v>
      </c>
      <c r="AL3088" s="1998" t="s">
        <v>1727</v>
      </c>
      <c r="AM3088" s="1998">
        <v>4.5999999999999996</v>
      </c>
      <c r="AN3088" s="1997" t="s">
        <v>192</v>
      </c>
      <c r="BX3088"/>
      <c r="BY3088"/>
      <c r="BZ3088"/>
      <c r="CA3088"/>
      <c r="CB3088"/>
      <c r="CD3088" s="1060"/>
      <c r="CE3088" s="1286"/>
      <c r="CF3088" s="1060"/>
      <c r="CG3088" s="1060"/>
      <c r="CH3088" s="1060"/>
      <c r="CK3088" s="1645"/>
      <c r="CL3088" s="1645"/>
      <c r="CM3088" s="1645"/>
      <c r="CN3088"/>
      <c r="CO3088"/>
      <c r="CP3088"/>
      <c r="CQ3088"/>
      <c r="CR3088"/>
      <c r="CS3088" s="1060"/>
      <c r="CT3088" s="1060"/>
      <c r="CU3088" s="1060"/>
      <c r="CV3088" s="1060"/>
      <c r="CW3088" s="1060"/>
      <c r="CX3088" s="1060"/>
    </row>
    <row r="3089" spans="35:102" ht="15" customHeight="1" x14ac:dyDescent="0.3">
      <c r="AI3089" s="1774">
        <v>48201423202</v>
      </c>
      <c r="AJ3089" s="1993" t="s">
        <v>1830</v>
      </c>
      <c r="AK3089" s="1993">
        <v>32025</v>
      </c>
      <c r="AL3089" s="1994" t="s">
        <v>1730</v>
      </c>
      <c r="AM3089" s="1994">
        <v>33.4</v>
      </c>
      <c r="AN3089" s="1993" t="s">
        <v>193</v>
      </c>
      <c r="BX3089"/>
      <c r="BY3089"/>
      <c r="BZ3089"/>
      <c r="CA3089"/>
      <c r="CB3089"/>
      <c r="CD3089" s="1060"/>
      <c r="CE3089" s="1286"/>
      <c r="CF3089" s="1060"/>
      <c r="CG3089" s="1060"/>
      <c r="CH3089" s="1060"/>
      <c r="CK3089" s="1645"/>
      <c r="CL3089" s="1645"/>
      <c r="CM3089" s="1645"/>
      <c r="CN3089"/>
      <c r="CO3089"/>
      <c r="CP3089"/>
      <c r="CQ3089"/>
      <c r="CR3089"/>
      <c r="CS3089" s="1060"/>
      <c r="CT3089" s="1060"/>
      <c r="CU3089" s="1060"/>
      <c r="CV3089" s="1060"/>
      <c r="CW3089" s="1060"/>
      <c r="CX3089" s="1060"/>
    </row>
    <row r="3090" spans="35:102" ht="15" customHeight="1" x14ac:dyDescent="0.3">
      <c r="AI3090" s="1996">
        <v>48201423301</v>
      </c>
      <c r="AJ3090" s="1997" t="s">
        <v>1830</v>
      </c>
      <c r="AK3090" s="1997">
        <v>46504</v>
      </c>
      <c r="AL3090" s="1998" t="s">
        <v>1728</v>
      </c>
      <c r="AM3090" s="1998">
        <v>19.399999999999999</v>
      </c>
      <c r="AN3090" s="1997" t="s">
        <v>192</v>
      </c>
      <c r="BX3090"/>
      <c r="BY3090"/>
      <c r="BZ3090"/>
      <c r="CA3090"/>
      <c r="CB3090"/>
      <c r="CD3090" s="1060"/>
      <c r="CE3090" s="1286"/>
      <c r="CF3090" s="1060"/>
      <c r="CG3090" s="1060"/>
      <c r="CH3090" s="1060"/>
      <c r="CK3090" s="1645"/>
      <c r="CL3090" s="1645"/>
      <c r="CM3090" s="1645"/>
      <c r="CN3090"/>
      <c r="CO3090"/>
      <c r="CP3090"/>
      <c r="CQ3090"/>
      <c r="CR3090"/>
      <c r="CS3090" s="1060"/>
      <c r="CT3090" s="1060"/>
      <c r="CU3090" s="1060"/>
      <c r="CV3090" s="1060"/>
      <c r="CW3090" s="1060"/>
      <c r="CX3090" s="1060"/>
    </row>
    <row r="3091" spans="35:102" ht="15" customHeight="1" x14ac:dyDescent="0.3">
      <c r="AI3091" s="1774">
        <v>48201423302</v>
      </c>
      <c r="AJ3091" s="1993" t="s">
        <v>1830</v>
      </c>
      <c r="AK3091" s="1993">
        <v>42585</v>
      </c>
      <c r="AL3091" s="1994" t="s">
        <v>1728</v>
      </c>
      <c r="AM3091" s="1994">
        <v>15.6</v>
      </c>
      <c r="AN3091" s="1993" t="s">
        <v>192</v>
      </c>
      <c r="BX3091"/>
      <c r="BY3091"/>
      <c r="BZ3091"/>
      <c r="CA3091"/>
      <c r="CB3091"/>
      <c r="CD3091" s="1060"/>
      <c r="CE3091" s="1286"/>
      <c r="CF3091" s="1060"/>
      <c r="CG3091" s="1060"/>
      <c r="CH3091" s="1060"/>
      <c r="CK3091" s="1645"/>
      <c r="CL3091" s="1645"/>
      <c r="CM3091" s="1645"/>
      <c r="CN3091"/>
      <c r="CO3091"/>
      <c r="CP3091"/>
      <c r="CQ3091"/>
      <c r="CR3091"/>
      <c r="CS3091" s="1060"/>
      <c r="CT3091" s="1060"/>
      <c r="CU3091" s="1060"/>
      <c r="CV3091" s="1060"/>
      <c r="CW3091" s="1060"/>
      <c r="CX3091" s="1060"/>
    </row>
    <row r="3092" spans="35:102" ht="15" customHeight="1" x14ac:dyDescent="0.3">
      <c r="AI3092" s="1996">
        <v>48201423401</v>
      </c>
      <c r="AJ3092" s="1997" t="s">
        <v>1830</v>
      </c>
      <c r="AK3092" s="1997">
        <v>51742</v>
      </c>
      <c r="AL3092" s="1998" t="s">
        <v>1728</v>
      </c>
      <c r="AM3092" s="1998">
        <v>16.899999999999999</v>
      </c>
      <c r="AN3092" s="1997" t="s">
        <v>192</v>
      </c>
      <c r="BX3092"/>
      <c r="BY3092"/>
      <c r="BZ3092"/>
      <c r="CA3092"/>
      <c r="CB3092"/>
      <c r="CD3092" s="1060"/>
      <c r="CE3092" s="1286"/>
      <c r="CF3092" s="1060"/>
      <c r="CG3092" s="1060"/>
      <c r="CH3092" s="1060"/>
      <c r="CK3092" s="1645"/>
      <c r="CL3092" s="1645"/>
      <c r="CM3092" s="1645"/>
      <c r="CN3092"/>
      <c r="CO3092"/>
      <c r="CP3092"/>
      <c r="CQ3092"/>
      <c r="CR3092"/>
      <c r="CS3092" s="1060"/>
      <c r="CT3092" s="1060"/>
      <c r="CU3092" s="1060"/>
      <c r="CV3092" s="1060"/>
      <c r="CW3092" s="1060"/>
      <c r="CX3092" s="1060"/>
    </row>
    <row r="3093" spans="35:102" ht="15" customHeight="1" x14ac:dyDescent="0.3">
      <c r="AI3093" s="1774">
        <v>48201423402</v>
      </c>
      <c r="AJ3093" s="1993" t="s">
        <v>1830</v>
      </c>
      <c r="AK3093" s="1993">
        <v>56778</v>
      </c>
      <c r="AL3093" s="1994" t="s">
        <v>1727</v>
      </c>
      <c r="AM3093" s="1994">
        <v>12.8</v>
      </c>
      <c r="AN3093" s="1993" t="s">
        <v>192</v>
      </c>
      <c r="BX3093"/>
      <c r="BY3093"/>
      <c r="BZ3093"/>
      <c r="CA3093"/>
      <c r="CB3093"/>
      <c r="CD3093" s="1060"/>
      <c r="CE3093" s="1286"/>
      <c r="CF3093" s="1060"/>
      <c r="CG3093" s="1060"/>
      <c r="CH3093" s="1060"/>
      <c r="CK3093" s="1645"/>
      <c r="CL3093" s="1645"/>
      <c r="CM3093" s="1645"/>
      <c r="CN3093"/>
      <c r="CO3093"/>
      <c r="CP3093"/>
      <c r="CQ3093"/>
      <c r="CR3093"/>
      <c r="CS3093" s="1060"/>
      <c r="CT3093" s="1060"/>
      <c r="CU3093" s="1060"/>
      <c r="CV3093" s="1060"/>
      <c r="CW3093" s="1060"/>
      <c r="CX3093" s="1060"/>
    </row>
    <row r="3094" spans="35:102" ht="15" customHeight="1" x14ac:dyDescent="0.3">
      <c r="AI3094" s="1996">
        <v>48201423500</v>
      </c>
      <c r="AJ3094" s="1997" t="s">
        <v>1830</v>
      </c>
      <c r="AK3094" s="1997">
        <v>75329</v>
      </c>
      <c r="AL3094" s="1998" t="s">
        <v>1727</v>
      </c>
      <c r="AM3094" s="1998">
        <v>13.2</v>
      </c>
      <c r="AN3094" s="1997" t="s">
        <v>192</v>
      </c>
      <c r="BX3094"/>
      <c r="BY3094"/>
      <c r="BZ3094"/>
      <c r="CA3094"/>
      <c r="CB3094"/>
      <c r="CD3094" s="1060"/>
      <c r="CE3094" s="1286"/>
      <c r="CF3094" s="1060"/>
      <c r="CG3094" s="1060"/>
      <c r="CH3094" s="1060"/>
      <c r="CK3094" s="1645"/>
      <c r="CL3094" s="1645"/>
      <c r="CM3094" s="1645"/>
      <c r="CN3094"/>
      <c r="CO3094"/>
      <c r="CP3094"/>
      <c r="CQ3094"/>
      <c r="CR3094"/>
      <c r="CS3094" s="1060"/>
      <c r="CT3094" s="1060"/>
      <c r="CU3094" s="1060"/>
      <c r="CV3094" s="1060"/>
      <c r="CW3094" s="1060"/>
      <c r="CX3094" s="1060"/>
    </row>
    <row r="3095" spans="35:102" ht="15" customHeight="1" x14ac:dyDescent="0.3">
      <c r="AI3095" s="1774">
        <v>48201423600</v>
      </c>
      <c r="AJ3095" s="1993" t="s">
        <v>1830</v>
      </c>
      <c r="AK3095" s="1993">
        <v>53654</v>
      </c>
      <c r="AL3095" s="1994" t="s">
        <v>1728</v>
      </c>
      <c r="AM3095" s="1994">
        <v>11</v>
      </c>
      <c r="AN3095" s="1993" t="s">
        <v>192</v>
      </c>
      <c r="BX3095"/>
      <c r="BY3095"/>
      <c r="BZ3095"/>
      <c r="CA3095"/>
      <c r="CB3095"/>
      <c r="CD3095" s="1060"/>
      <c r="CE3095" s="1286"/>
      <c r="CF3095" s="1060"/>
      <c r="CG3095" s="1060"/>
      <c r="CH3095" s="1060"/>
      <c r="CK3095" s="1645"/>
      <c r="CL3095" s="1645"/>
      <c r="CM3095" s="1645"/>
      <c r="CN3095"/>
      <c r="CO3095"/>
      <c r="CP3095"/>
      <c r="CQ3095"/>
      <c r="CR3095"/>
      <c r="CS3095" s="1060"/>
      <c r="CT3095" s="1060"/>
      <c r="CU3095" s="1060"/>
      <c r="CV3095" s="1060"/>
      <c r="CW3095" s="1060"/>
      <c r="CX3095" s="1060"/>
    </row>
    <row r="3096" spans="35:102" ht="15" customHeight="1" x14ac:dyDescent="0.3">
      <c r="AI3096" s="1996">
        <v>48201430100</v>
      </c>
      <c r="AJ3096" s="1997" t="s">
        <v>1830</v>
      </c>
      <c r="AK3096" s="1997">
        <v>83977</v>
      </c>
      <c r="AL3096" s="1998" t="s">
        <v>1729</v>
      </c>
      <c r="AM3096" s="1998">
        <v>7.6</v>
      </c>
      <c r="AN3096" s="1997" t="s">
        <v>192</v>
      </c>
      <c r="BX3096"/>
      <c r="BY3096"/>
      <c r="BZ3096"/>
      <c r="CA3096"/>
      <c r="CB3096"/>
      <c r="CD3096" s="1060"/>
      <c r="CE3096" s="1286"/>
      <c r="CF3096" s="1060"/>
      <c r="CG3096" s="1060"/>
      <c r="CH3096" s="1060"/>
      <c r="CK3096" s="1645"/>
      <c r="CL3096" s="1645"/>
      <c r="CM3096" s="1645"/>
      <c r="CN3096"/>
      <c r="CO3096"/>
      <c r="CP3096"/>
      <c r="CQ3096"/>
      <c r="CR3096"/>
      <c r="CS3096" s="1060"/>
      <c r="CT3096" s="1060"/>
      <c r="CU3096" s="1060"/>
      <c r="CV3096" s="1060"/>
      <c r="CW3096" s="1060"/>
      <c r="CX3096" s="1060"/>
    </row>
    <row r="3097" spans="35:102" ht="15" customHeight="1" x14ac:dyDescent="0.3">
      <c r="AI3097" s="1774">
        <v>48201430200</v>
      </c>
      <c r="AJ3097" s="1993" t="s">
        <v>1830</v>
      </c>
      <c r="AK3097" s="1993">
        <v>76518</v>
      </c>
      <c r="AL3097" s="1994" t="s">
        <v>1727</v>
      </c>
      <c r="AM3097" s="1994">
        <v>6.3</v>
      </c>
      <c r="AN3097" s="1993" t="s">
        <v>192</v>
      </c>
      <c r="BX3097"/>
      <c r="BY3097"/>
      <c r="BZ3097"/>
      <c r="CA3097"/>
      <c r="CB3097"/>
      <c r="CD3097" s="1060"/>
      <c r="CE3097" s="1286"/>
      <c r="CF3097" s="1060"/>
      <c r="CG3097" s="1060"/>
      <c r="CH3097" s="1060"/>
      <c r="CK3097" s="1645"/>
      <c r="CL3097" s="1645"/>
      <c r="CM3097" s="1645"/>
      <c r="CN3097"/>
      <c r="CO3097"/>
      <c r="CP3097"/>
      <c r="CQ3097"/>
      <c r="CR3097"/>
      <c r="CS3097" s="1060"/>
      <c r="CT3097" s="1060"/>
      <c r="CU3097" s="1060"/>
      <c r="CV3097" s="1060"/>
      <c r="CW3097" s="1060"/>
      <c r="CX3097" s="1060"/>
    </row>
    <row r="3098" spans="35:102" ht="15" customHeight="1" x14ac:dyDescent="0.3">
      <c r="AI3098" s="1996">
        <v>48201430300</v>
      </c>
      <c r="AJ3098" s="1997" t="s">
        <v>1830</v>
      </c>
      <c r="AK3098" s="2001">
        <v>250000</v>
      </c>
      <c r="AL3098" s="1998" t="s">
        <v>1729</v>
      </c>
      <c r="AM3098" s="1998">
        <v>1.5</v>
      </c>
      <c r="AN3098" s="1997" t="s">
        <v>192</v>
      </c>
      <c r="BX3098"/>
      <c r="BY3098"/>
      <c r="BZ3098"/>
      <c r="CA3098"/>
      <c r="CB3098"/>
      <c r="CD3098" s="1060"/>
      <c r="CE3098" s="1286"/>
      <c r="CF3098" s="1060"/>
      <c r="CG3098" s="1060"/>
      <c r="CH3098" s="1060"/>
      <c r="CK3098" s="1645"/>
      <c r="CL3098" s="1645"/>
      <c r="CM3098" s="1645"/>
      <c r="CN3098"/>
      <c r="CO3098"/>
      <c r="CP3098"/>
      <c r="CQ3098"/>
      <c r="CR3098"/>
      <c r="CS3098" s="1060"/>
      <c r="CT3098" s="1060"/>
      <c r="CU3098" s="1060"/>
      <c r="CV3098" s="1060"/>
      <c r="CW3098" s="1060"/>
      <c r="CX3098" s="1060"/>
    </row>
    <row r="3099" spans="35:102" ht="15" customHeight="1" x14ac:dyDescent="0.3">
      <c r="AI3099" s="1774">
        <v>48201430400</v>
      </c>
      <c r="AJ3099" s="1993" t="s">
        <v>1830</v>
      </c>
      <c r="AK3099" s="2000">
        <v>250000</v>
      </c>
      <c r="AL3099" s="1994" t="s">
        <v>1729</v>
      </c>
      <c r="AM3099" s="1994">
        <v>5.0999999999999996</v>
      </c>
      <c r="AN3099" s="1993" t="s">
        <v>192</v>
      </c>
      <c r="BX3099"/>
      <c r="BY3099"/>
      <c r="BZ3099"/>
      <c r="CA3099"/>
      <c r="CB3099"/>
      <c r="CD3099" s="1060"/>
      <c r="CE3099" s="1286"/>
      <c r="CF3099" s="1060"/>
      <c r="CG3099" s="1060"/>
      <c r="CH3099" s="1060"/>
      <c r="CK3099" s="1645"/>
      <c r="CL3099" s="1645"/>
      <c r="CM3099" s="1645"/>
      <c r="CN3099"/>
      <c r="CO3099"/>
      <c r="CP3099"/>
      <c r="CQ3099"/>
      <c r="CR3099"/>
      <c r="CS3099" s="1060"/>
      <c r="CT3099" s="1060"/>
      <c r="CU3099" s="1060"/>
      <c r="CV3099" s="1060"/>
      <c r="CW3099" s="1060"/>
      <c r="CX3099" s="1060"/>
    </row>
    <row r="3100" spans="35:102" ht="15" customHeight="1" x14ac:dyDescent="0.3">
      <c r="AI3100" s="1996">
        <v>48201430500</v>
      </c>
      <c r="AJ3100" s="1997" t="s">
        <v>1830</v>
      </c>
      <c r="AK3100" s="1997">
        <v>97865</v>
      </c>
      <c r="AL3100" s="1998" t="s">
        <v>1729</v>
      </c>
      <c r="AM3100" s="1998">
        <v>10.5</v>
      </c>
      <c r="AN3100" s="1997" t="s">
        <v>192</v>
      </c>
      <c r="BX3100"/>
      <c r="BY3100"/>
      <c r="BZ3100"/>
      <c r="CA3100"/>
      <c r="CB3100"/>
      <c r="CD3100" s="1060"/>
      <c r="CE3100" s="1286"/>
      <c r="CF3100" s="1060"/>
      <c r="CG3100" s="1060"/>
      <c r="CH3100" s="1060"/>
      <c r="CK3100" s="1645"/>
      <c r="CL3100" s="1645"/>
      <c r="CM3100" s="1645"/>
      <c r="CN3100"/>
      <c r="CO3100"/>
      <c r="CP3100"/>
      <c r="CQ3100"/>
      <c r="CR3100"/>
      <c r="CS3100" s="1060"/>
      <c r="CT3100" s="1060"/>
      <c r="CU3100" s="1060"/>
      <c r="CV3100" s="1060"/>
      <c r="CW3100" s="1060"/>
      <c r="CX3100" s="1060"/>
    </row>
    <row r="3101" spans="35:102" ht="15" customHeight="1" x14ac:dyDescent="0.3">
      <c r="AI3101" s="1774">
        <v>48201430600</v>
      </c>
      <c r="AJ3101" s="1993" t="s">
        <v>1830</v>
      </c>
      <c r="AK3101" s="1993">
        <v>246058</v>
      </c>
      <c r="AL3101" s="1994" t="s">
        <v>1729</v>
      </c>
      <c r="AM3101" s="1994">
        <v>3.7</v>
      </c>
      <c r="AN3101" s="1993" t="s">
        <v>192</v>
      </c>
      <c r="BX3101"/>
      <c r="BY3101"/>
      <c r="BZ3101"/>
      <c r="CA3101"/>
      <c r="CB3101"/>
      <c r="CD3101" s="1060"/>
      <c r="CE3101" s="1286"/>
      <c r="CF3101" s="1060"/>
      <c r="CG3101" s="1060"/>
      <c r="CH3101" s="1060"/>
      <c r="CK3101" s="1645"/>
      <c r="CL3101" s="1645"/>
      <c r="CM3101" s="1645"/>
      <c r="CN3101"/>
      <c r="CO3101"/>
      <c r="CP3101"/>
      <c r="CQ3101"/>
      <c r="CR3101"/>
      <c r="CS3101" s="1060"/>
      <c r="CT3101" s="1060"/>
      <c r="CU3101" s="1060"/>
      <c r="CV3101" s="1060"/>
      <c r="CW3101" s="1060"/>
      <c r="CX3101" s="1060"/>
    </row>
    <row r="3102" spans="35:102" ht="15" customHeight="1" x14ac:dyDescent="0.3">
      <c r="AI3102" s="1996">
        <v>48201430700</v>
      </c>
      <c r="AJ3102" s="1997" t="s">
        <v>1830</v>
      </c>
      <c r="AK3102" s="1997">
        <v>68864</v>
      </c>
      <c r="AL3102" s="1998" t="s">
        <v>1727</v>
      </c>
      <c r="AM3102" s="1998">
        <v>9.1999999999999993</v>
      </c>
      <c r="AN3102" s="1997" t="s">
        <v>192</v>
      </c>
      <c r="BX3102"/>
      <c r="BY3102"/>
      <c r="BZ3102"/>
      <c r="CA3102"/>
      <c r="CB3102"/>
      <c r="CD3102" s="1060"/>
      <c r="CE3102" s="1286"/>
      <c r="CF3102" s="1060"/>
      <c r="CG3102" s="1060"/>
      <c r="CH3102" s="1060"/>
      <c r="CK3102" s="1645"/>
      <c r="CL3102" s="1645"/>
      <c r="CM3102" s="1645"/>
      <c r="CN3102"/>
      <c r="CO3102"/>
      <c r="CP3102"/>
      <c r="CQ3102"/>
      <c r="CR3102"/>
      <c r="CS3102" s="1060"/>
      <c r="CT3102" s="1060"/>
      <c r="CU3102" s="1060"/>
      <c r="CV3102" s="1060"/>
      <c r="CW3102" s="1060"/>
      <c r="CX3102" s="1060"/>
    </row>
    <row r="3103" spans="35:102" ht="15" customHeight="1" x14ac:dyDescent="0.3">
      <c r="AI3103" s="1774">
        <v>48201430800</v>
      </c>
      <c r="AJ3103" s="1993" t="s">
        <v>1830</v>
      </c>
      <c r="AK3103" s="1993">
        <v>125800</v>
      </c>
      <c r="AL3103" s="1994" t="s">
        <v>1729</v>
      </c>
      <c r="AM3103" s="1994">
        <v>3.4</v>
      </c>
      <c r="AN3103" s="1993" t="s">
        <v>192</v>
      </c>
      <c r="BX3103"/>
      <c r="BY3103"/>
      <c r="BZ3103"/>
      <c r="CA3103"/>
      <c r="CB3103"/>
      <c r="CD3103" s="1060"/>
      <c r="CE3103" s="1286"/>
      <c r="CF3103" s="1060"/>
      <c r="CG3103" s="1060"/>
      <c r="CH3103" s="1060"/>
      <c r="CK3103" s="1645"/>
      <c r="CL3103" s="1645"/>
      <c r="CM3103" s="1645"/>
      <c r="CN3103"/>
      <c r="CO3103"/>
      <c r="CP3103"/>
      <c r="CQ3103"/>
      <c r="CR3103"/>
      <c r="CS3103" s="1060"/>
      <c r="CT3103" s="1060"/>
      <c r="CU3103" s="1060"/>
      <c r="CV3103" s="1060"/>
      <c r="CW3103" s="1060"/>
      <c r="CX3103" s="1060"/>
    </row>
    <row r="3104" spans="35:102" ht="15" customHeight="1" x14ac:dyDescent="0.3">
      <c r="AI3104" s="1996">
        <v>48201430900</v>
      </c>
      <c r="AJ3104" s="1997" t="s">
        <v>1830</v>
      </c>
      <c r="AK3104" s="1997">
        <v>92813</v>
      </c>
      <c r="AL3104" s="1998" t="s">
        <v>1729</v>
      </c>
      <c r="AM3104" s="1998">
        <v>7.4</v>
      </c>
      <c r="AN3104" s="1997" t="s">
        <v>192</v>
      </c>
      <c r="BX3104"/>
      <c r="BY3104"/>
      <c r="BZ3104"/>
      <c r="CA3104"/>
      <c r="CB3104"/>
      <c r="CD3104" s="1060"/>
      <c r="CE3104" s="1286"/>
      <c r="CF3104" s="1060"/>
      <c r="CG3104" s="1060"/>
      <c r="CH3104" s="1060"/>
      <c r="CK3104" s="1645"/>
      <c r="CL3104" s="1645"/>
      <c r="CM3104" s="1645"/>
      <c r="CN3104"/>
      <c r="CO3104"/>
      <c r="CP3104"/>
      <c r="CQ3104"/>
      <c r="CR3104"/>
      <c r="CS3104" s="1060"/>
      <c r="CT3104" s="1060"/>
      <c r="CU3104" s="1060"/>
      <c r="CV3104" s="1060"/>
      <c r="CW3104" s="1060"/>
      <c r="CX3104" s="1060"/>
    </row>
    <row r="3105" spans="35:102" ht="15" customHeight="1" x14ac:dyDescent="0.3">
      <c r="AI3105" s="1774">
        <v>48201431000</v>
      </c>
      <c r="AJ3105" s="1993" t="s">
        <v>1830</v>
      </c>
      <c r="AK3105" s="1993">
        <v>91768</v>
      </c>
      <c r="AL3105" s="1994" t="s">
        <v>1729</v>
      </c>
      <c r="AM3105" s="1994">
        <v>2</v>
      </c>
      <c r="AN3105" s="1993" t="s">
        <v>192</v>
      </c>
      <c r="BX3105"/>
      <c r="BY3105"/>
      <c r="BZ3105"/>
      <c r="CA3105"/>
      <c r="CB3105"/>
      <c r="CD3105" s="1060"/>
      <c r="CE3105" s="1286"/>
      <c r="CF3105" s="1060"/>
      <c r="CG3105" s="1060"/>
      <c r="CH3105" s="1060"/>
      <c r="CK3105" s="1645"/>
      <c r="CL3105" s="1645"/>
      <c r="CM3105" s="1645"/>
      <c r="CN3105"/>
      <c r="CO3105"/>
      <c r="CP3105"/>
      <c r="CQ3105"/>
      <c r="CR3105"/>
      <c r="CS3105" s="1060"/>
      <c r="CT3105" s="1060"/>
      <c r="CU3105" s="1060"/>
      <c r="CV3105" s="1060"/>
      <c r="CW3105" s="1060"/>
      <c r="CX3105" s="1060"/>
    </row>
    <row r="3106" spans="35:102" ht="15" customHeight="1" x14ac:dyDescent="0.3">
      <c r="AI3106" s="1996">
        <v>48201431101</v>
      </c>
      <c r="AJ3106" s="1997" t="s">
        <v>1830</v>
      </c>
      <c r="AK3106" s="1997">
        <v>52382</v>
      </c>
      <c r="AL3106" s="1998" t="s">
        <v>1728</v>
      </c>
      <c r="AM3106" s="1998">
        <v>17.3</v>
      </c>
      <c r="AN3106" s="1997" t="s">
        <v>192</v>
      </c>
      <c r="BX3106"/>
      <c r="BY3106"/>
      <c r="BZ3106"/>
      <c r="CA3106"/>
      <c r="CB3106"/>
      <c r="CD3106" s="1060"/>
      <c r="CE3106" s="1286"/>
      <c r="CF3106" s="1060"/>
      <c r="CG3106" s="1060"/>
      <c r="CH3106" s="1060"/>
      <c r="CK3106" s="1645"/>
      <c r="CL3106" s="1645"/>
      <c r="CM3106" s="1645"/>
      <c r="CN3106"/>
      <c r="CO3106"/>
      <c r="CP3106"/>
      <c r="CQ3106"/>
      <c r="CR3106"/>
      <c r="CS3106" s="1060"/>
      <c r="CT3106" s="1060"/>
      <c r="CU3106" s="1060"/>
      <c r="CV3106" s="1060"/>
      <c r="CW3106" s="1060"/>
      <c r="CX3106" s="1060"/>
    </row>
    <row r="3107" spans="35:102" ht="15" customHeight="1" x14ac:dyDescent="0.3">
      <c r="AI3107" s="1774">
        <v>48201431102</v>
      </c>
      <c r="AJ3107" s="1993" t="s">
        <v>1830</v>
      </c>
      <c r="AK3107" s="1993">
        <v>42055</v>
      </c>
      <c r="AL3107" s="1994" t="s">
        <v>1728</v>
      </c>
      <c r="AM3107" s="1994">
        <v>30.1</v>
      </c>
      <c r="AN3107" s="1993" t="s">
        <v>193</v>
      </c>
      <c r="BX3107"/>
      <c r="BY3107"/>
      <c r="BZ3107"/>
      <c r="CA3107"/>
      <c r="CB3107"/>
      <c r="CD3107" s="1060"/>
      <c r="CE3107" s="1286"/>
      <c r="CF3107" s="1060"/>
      <c r="CG3107" s="1060"/>
      <c r="CH3107" s="1060"/>
      <c r="CK3107" s="1645"/>
      <c r="CL3107" s="1645"/>
      <c r="CM3107" s="1645"/>
      <c r="CN3107"/>
      <c r="CO3107"/>
      <c r="CP3107"/>
      <c r="CQ3107"/>
      <c r="CR3107"/>
      <c r="CS3107" s="1060"/>
      <c r="CT3107" s="1060"/>
      <c r="CU3107" s="1060"/>
      <c r="CV3107" s="1060"/>
      <c r="CW3107" s="1060"/>
      <c r="CX3107" s="1060"/>
    </row>
    <row r="3108" spans="35:102" ht="15" customHeight="1" x14ac:dyDescent="0.3">
      <c r="AI3108" s="1996">
        <v>48201431201</v>
      </c>
      <c r="AJ3108" s="1997" t="s">
        <v>1830</v>
      </c>
      <c r="AK3108" s="1997">
        <v>43552</v>
      </c>
      <c r="AL3108" s="1998" t="s">
        <v>1728</v>
      </c>
      <c r="AM3108" s="1998">
        <v>24.2</v>
      </c>
      <c r="AN3108" s="1997" t="s">
        <v>193</v>
      </c>
      <c r="BX3108"/>
      <c r="BY3108"/>
      <c r="BZ3108"/>
      <c r="CA3108"/>
      <c r="CB3108"/>
      <c r="CD3108" s="1060"/>
      <c r="CE3108" s="1286"/>
      <c r="CF3108" s="1060"/>
      <c r="CG3108" s="1060"/>
      <c r="CH3108" s="1060"/>
      <c r="CK3108" s="1645"/>
      <c r="CL3108" s="1645"/>
      <c r="CM3108" s="1645"/>
      <c r="CN3108"/>
      <c r="CO3108"/>
      <c r="CP3108"/>
      <c r="CQ3108"/>
      <c r="CR3108"/>
      <c r="CS3108" s="1060"/>
      <c r="CT3108" s="1060"/>
      <c r="CU3108" s="1060"/>
      <c r="CV3108" s="1060"/>
      <c r="CW3108" s="1060"/>
      <c r="CX3108" s="1060"/>
    </row>
    <row r="3109" spans="35:102" ht="15" customHeight="1" x14ac:dyDescent="0.3">
      <c r="AI3109" s="1774">
        <v>48201431202</v>
      </c>
      <c r="AJ3109" s="1993" t="s">
        <v>1830</v>
      </c>
      <c r="AK3109" s="1993">
        <v>53255</v>
      </c>
      <c r="AL3109" s="1994" t="s">
        <v>1728</v>
      </c>
      <c r="AM3109" s="1994">
        <v>23.2</v>
      </c>
      <c r="AN3109" s="1993" t="s">
        <v>193</v>
      </c>
      <c r="BX3109"/>
      <c r="BY3109"/>
      <c r="BZ3109"/>
      <c r="CA3109"/>
      <c r="CB3109"/>
      <c r="CD3109" s="1060"/>
      <c r="CE3109" s="1286"/>
      <c r="CF3109" s="1060"/>
      <c r="CG3109" s="1060"/>
      <c r="CH3109" s="1060"/>
      <c r="CK3109" s="1645"/>
      <c r="CL3109" s="1645"/>
      <c r="CM3109" s="1645"/>
      <c r="CN3109"/>
      <c r="CO3109"/>
      <c r="CP3109"/>
      <c r="CQ3109"/>
      <c r="CR3109"/>
      <c r="CS3109" s="1060"/>
      <c r="CT3109" s="1060"/>
      <c r="CU3109" s="1060"/>
      <c r="CV3109" s="1060"/>
      <c r="CW3109" s="1060"/>
      <c r="CX3109" s="1060"/>
    </row>
    <row r="3110" spans="35:102" ht="15" customHeight="1" x14ac:dyDescent="0.3">
      <c r="AI3110" s="1996">
        <v>48201431301</v>
      </c>
      <c r="AJ3110" s="1997" t="s">
        <v>1830</v>
      </c>
      <c r="AK3110" s="1997">
        <v>51223</v>
      </c>
      <c r="AL3110" s="1998" t="s">
        <v>1728</v>
      </c>
      <c r="AM3110" s="1998">
        <v>8.6</v>
      </c>
      <c r="AN3110" s="1997" t="s">
        <v>192</v>
      </c>
      <c r="BX3110"/>
      <c r="BY3110"/>
      <c r="BZ3110"/>
      <c r="CA3110"/>
      <c r="CB3110"/>
      <c r="CD3110" s="1060"/>
      <c r="CE3110" s="1286"/>
      <c r="CF3110" s="1060"/>
      <c r="CG3110" s="1060"/>
      <c r="CH3110" s="1060"/>
      <c r="CK3110" s="1645"/>
      <c r="CL3110" s="1645"/>
      <c r="CM3110" s="1645"/>
      <c r="CN3110"/>
      <c r="CO3110"/>
      <c r="CP3110"/>
      <c r="CQ3110"/>
      <c r="CR3110"/>
      <c r="CS3110" s="1060"/>
      <c r="CT3110" s="1060"/>
      <c r="CU3110" s="1060"/>
      <c r="CV3110" s="1060"/>
      <c r="CW3110" s="1060"/>
      <c r="CX3110" s="1060"/>
    </row>
    <row r="3111" spans="35:102" ht="15" customHeight="1" x14ac:dyDescent="0.3">
      <c r="AI3111" s="1774">
        <v>48201431302</v>
      </c>
      <c r="AJ3111" s="1993" t="s">
        <v>1830</v>
      </c>
      <c r="AK3111" s="1993">
        <v>107115</v>
      </c>
      <c r="AL3111" s="1994" t="s">
        <v>1729</v>
      </c>
      <c r="AM3111" s="1994">
        <v>2.6</v>
      </c>
      <c r="AN3111" s="1993" t="s">
        <v>192</v>
      </c>
      <c r="BX3111"/>
      <c r="BY3111"/>
      <c r="BZ3111"/>
      <c r="CA3111"/>
      <c r="CB3111"/>
      <c r="CD3111" s="1060"/>
      <c r="CE3111" s="1286"/>
      <c r="CF3111" s="1060"/>
      <c r="CG3111" s="1060"/>
      <c r="CH3111" s="1060"/>
      <c r="CK3111" s="1645"/>
      <c r="CL3111" s="1645"/>
      <c r="CM3111" s="1645"/>
      <c r="CN3111"/>
      <c r="CO3111"/>
      <c r="CP3111"/>
      <c r="CQ3111"/>
      <c r="CR3111"/>
      <c r="CS3111" s="1060"/>
      <c r="CT3111" s="1060"/>
      <c r="CU3111" s="1060"/>
      <c r="CV3111" s="1060"/>
      <c r="CW3111" s="1060"/>
      <c r="CX3111" s="1060"/>
    </row>
    <row r="3112" spans="35:102" ht="15" customHeight="1" x14ac:dyDescent="0.3">
      <c r="AI3112" s="1996">
        <v>48201431401</v>
      </c>
      <c r="AJ3112" s="1997" t="s">
        <v>1830</v>
      </c>
      <c r="AK3112" s="1997">
        <v>62375</v>
      </c>
      <c r="AL3112" s="1998" t="s">
        <v>1727</v>
      </c>
      <c r="AM3112" s="1998">
        <v>15.1</v>
      </c>
      <c r="AN3112" s="1997" t="s">
        <v>192</v>
      </c>
      <c r="BX3112"/>
      <c r="BY3112"/>
      <c r="BZ3112"/>
      <c r="CA3112"/>
      <c r="CB3112"/>
      <c r="CD3112" s="1060"/>
      <c r="CE3112" s="1286"/>
      <c r="CF3112" s="1060"/>
      <c r="CG3112" s="1060"/>
      <c r="CH3112" s="1060"/>
      <c r="CK3112" s="1645"/>
      <c r="CL3112" s="1645"/>
      <c r="CM3112" s="1645"/>
      <c r="CN3112"/>
      <c r="CO3112"/>
      <c r="CP3112"/>
      <c r="CQ3112"/>
      <c r="CR3112"/>
      <c r="CS3112" s="1060"/>
      <c r="CT3112" s="1060"/>
      <c r="CU3112" s="1060"/>
      <c r="CV3112" s="1060"/>
      <c r="CW3112" s="1060"/>
      <c r="CX3112" s="1060"/>
    </row>
    <row r="3113" spans="35:102" ht="15" customHeight="1" x14ac:dyDescent="0.3">
      <c r="AI3113" s="1774">
        <v>48201431402</v>
      </c>
      <c r="AJ3113" s="1993" t="s">
        <v>1830</v>
      </c>
      <c r="AK3113" s="1993">
        <v>83289</v>
      </c>
      <c r="AL3113" s="1994" t="s">
        <v>1729</v>
      </c>
      <c r="AM3113" s="1994">
        <v>10.1</v>
      </c>
      <c r="AN3113" s="1993" t="s">
        <v>192</v>
      </c>
      <c r="BX3113"/>
      <c r="BY3113"/>
      <c r="BZ3113"/>
      <c r="CA3113"/>
      <c r="CB3113"/>
      <c r="CD3113" s="1060"/>
      <c r="CE3113" s="1286"/>
      <c r="CF3113" s="1060"/>
      <c r="CG3113" s="1060"/>
      <c r="CH3113" s="1060"/>
      <c r="CK3113" s="1645"/>
      <c r="CL3113" s="1645"/>
      <c r="CM3113" s="1645"/>
      <c r="CN3113"/>
      <c r="CO3113"/>
      <c r="CP3113"/>
      <c r="CQ3113"/>
      <c r="CR3113"/>
      <c r="CS3113" s="1060"/>
      <c r="CT3113" s="1060"/>
      <c r="CU3113" s="1060"/>
      <c r="CV3113" s="1060"/>
      <c r="CW3113" s="1060"/>
      <c r="CX3113" s="1060"/>
    </row>
    <row r="3114" spans="35:102" ht="15" customHeight="1" x14ac:dyDescent="0.3">
      <c r="AI3114" s="1996">
        <v>48201431501</v>
      </c>
      <c r="AJ3114" s="1997" t="s">
        <v>1830</v>
      </c>
      <c r="AK3114" s="1997">
        <v>68318</v>
      </c>
      <c r="AL3114" s="1998" t="s">
        <v>1727</v>
      </c>
      <c r="AM3114" s="1998">
        <v>3.8</v>
      </c>
      <c r="AN3114" s="1997" t="s">
        <v>192</v>
      </c>
      <c r="BX3114"/>
      <c r="BY3114"/>
      <c r="BZ3114"/>
      <c r="CA3114"/>
      <c r="CB3114"/>
      <c r="CD3114" s="1060"/>
      <c r="CE3114" s="1286"/>
      <c r="CF3114" s="1060"/>
      <c r="CG3114" s="1060"/>
      <c r="CH3114" s="1060"/>
      <c r="CK3114" s="1645"/>
      <c r="CL3114" s="1645"/>
      <c r="CM3114" s="1645"/>
      <c r="CN3114"/>
      <c r="CO3114"/>
      <c r="CP3114"/>
      <c r="CQ3114"/>
      <c r="CR3114"/>
      <c r="CS3114" s="1060"/>
      <c r="CT3114" s="1060"/>
      <c r="CU3114" s="1060"/>
      <c r="CV3114" s="1060"/>
      <c r="CW3114" s="1060"/>
      <c r="CX3114" s="1060"/>
    </row>
    <row r="3115" spans="35:102" ht="15" customHeight="1" x14ac:dyDescent="0.3">
      <c r="AI3115" s="1774">
        <v>48201431502</v>
      </c>
      <c r="AJ3115" s="1993" t="s">
        <v>1830</v>
      </c>
      <c r="AK3115" s="1993">
        <v>107857</v>
      </c>
      <c r="AL3115" s="1994" t="s">
        <v>1729</v>
      </c>
      <c r="AM3115" s="1994">
        <v>7.1</v>
      </c>
      <c r="AN3115" s="1993" t="s">
        <v>192</v>
      </c>
      <c r="BX3115"/>
      <c r="BY3115"/>
      <c r="BZ3115"/>
      <c r="CA3115"/>
      <c r="CB3115"/>
      <c r="CD3115" s="1060"/>
      <c r="CE3115" s="1286"/>
      <c r="CF3115" s="1060"/>
      <c r="CG3115" s="1060"/>
      <c r="CH3115" s="1060"/>
      <c r="CK3115" s="1645"/>
      <c r="CL3115" s="1645"/>
      <c r="CM3115" s="1645"/>
      <c r="CN3115"/>
      <c r="CO3115"/>
      <c r="CP3115"/>
      <c r="CQ3115"/>
      <c r="CR3115"/>
      <c r="CS3115" s="1060"/>
      <c r="CT3115" s="1060"/>
      <c r="CU3115" s="1060"/>
      <c r="CV3115" s="1060"/>
      <c r="CW3115" s="1060"/>
      <c r="CX3115" s="1060"/>
    </row>
    <row r="3116" spans="35:102" ht="15" customHeight="1" x14ac:dyDescent="0.3">
      <c r="AI3116" s="1996">
        <v>48201431600</v>
      </c>
      <c r="AJ3116" s="1997" t="s">
        <v>1830</v>
      </c>
      <c r="AK3116" s="1997">
        <v>126250</v>
      </c>
      <c r="AL3116" s="1998" t="s">
        <v>1729</v>
      </c>
      <c r="AM3116" s="1998">
        <v>2.1</v>
      </c>
      <c r="AN3116" s="1997" t="s">
        <v>192</v>
      </c>
      <c r="BX3116"/>
      <c r="BY3116"/>
      <c r="BZ3116"/>
      <c r="CA3116"/>
      <c r="CB3116"/>
      <c r="CD3116" s="1060"/>
      <c r="CE3116" s="1286"/>
      <c r="CF3116" s="1060"/>
      <c r="CG3116" s="1060"/>
      <c r="CH3116" s="1060"/>
      <c r="CK3116" s="1645"/>
      <c r="CL3116" s="1645"/>
      <c r="CM3116" s="1645"/>
      <c r="CN3116"/>
      <c r="CO3116"/>
      <c r="CP3116"/>
      <c r="CQ3116"/>
      <c r="CR3116"/>
      <c r="CS3116" s="1060"/>
      <c r="CT3116" s="1060"/>
      <c r="CU3116" s="1060"/>
      <c r="CV3116" s="1060"/>
      <c r="CW3116" s="1060"/>
      <c r="CX3116" s="1060"/>
    </row>
    <row r="3117" spans="35:102" ht="15" customHeight="1" x14ac:dyDescent="0.3">
      <c r="AI3117" s="1774">
        <v>48201431700</v>
      </c>
      <c r="AJ3117" s="1993" t="s">
        <v>1830</v>
      </c>
      <c r="AK3117" s="1993">
        <v>176019</v>
      </c>
      <c r="AL3117" s="1994" t="s">
        <v>1729</v>
      </c>
      <c r="AM3117" s="1994">
        <v>7.5</v>
      </c>
      <c r="AN3117" s="1993" t="s">
        <v>192</v>
      </c>
      <c r="BX3117"/>
      <c r="BY3117"/>
      <c r="BZ3117"/>
      <c r="CA3117"/>
      <c r="CB3117"/>
      <c r="CD3117" s="1060"/>
      <c r="CE3117" s="1286"/>
      <c r="CF3117" s="1060"/>
      <c r="CG3117" s="1060"/>
      <c r="CH3117" s="1060"/>
      <c r="CK3117" s="1645"/>
      <c r="CL3117" s="1645"/>
      <c r="CM3117" s="1645"/>
      <c r="CN3117"/>
      <c r="CO3117"/>
      <c r="CP3117"/>
      <c r="CQ3117"/>
      <c r="CR3117"/>
      <c r="CS3117" s="1060"/>
      <c r="CT3117" s="1060"/>
      <c r="CU3117" s="1060"/>
      <c r="CV3117" s="1060"/>
      <c r="CW3117" s="1060"/>
      <c r="CX3117" s="1060"/>
    </row>
    <row r="3118" spans="35:102" ht="15" customHeight="1" x14ac:dyDescent="0.3">
      <c r="AI3118" s="1996">
        <v>48201431801</v>
      </c>
      <c r="AJ3118" s="1997" t="s">
        <v>1830</v>
      </c>
      <c r="AK3118" s="1997">
        <v>106404</v>
      </c>
      <c r="AL3118" s="1998" t="s">
        <v>1729</v>
      </c>
      <c r="AM3118" s="1998">
        <v>0.4</v>
      </c>
      <c r="AN3118" s="1997" t="s">
        <v>192</v>
      </c>
      <c r="BX3118"/>
      <c r="BY3118"/>
      <c r="BZ3118"/>
      <c r="CA3118"/>
      <c r="CB3118"/>
      <c r="CD3118" s="1060"/>
      <c r="CE3118" s="1286"/>
      <c r="CF3118" s="1060"/>
      <c r="CG3118" s="1060"/>
      <c r="CH3118" s="1060"/>
      <c r="CK3118" s="1645"/>
      <c r="CL3118" s="1645"/>
      <c r="CM3118" s="1645"/>
      <c r="CN3118"/>
      <c r="CO3118"/>
      <c r="CP3118"/>
      <c r="CQ3118"/>
      <c r="CR3118"/>
      <c r="CS3118" s="1060"/>
      <c r="CT3118" s="1060"/>
      <c r="CU3118" s="1060"/>
      <c r="CV3118" s="1060"/>
      <c r="CW3118" s="1060"/>
      <c r="CX3118" s="1060"/>
    </row>
    <row r="3119" spans="35:102" ht="15" customHeight="1" x14ac:dyDescent="0.3">
      <c r="AI3119" s="1774">
        <v>48201431802</v>
      </c>
      <c r="AJ3119" s="1993" t="s">
        <v>1830</v>
      </c>
      <c r="AK3119" s="1993">
        <v>97027</v>
      </c>
      <c r="AL3119" s="1994" t="s">
        <v>1729</v>
      </c>
      <c r="AM3119" s="1994">
        <v>7</v>
      </c>
      <c r="AN3119" s="1993" t="s">
        <v>192</v>
      </c>
      <c r="BX3119"/>
      <c r="BY3119"/>
      <c r="BZ3119"/>
      <c r="CA3119"/>
      <c r="CB3119"/>
      <c r="CD3119" s="1060"/>
      <c r="CE3119" s="1286"/>
      <c r="CF3119" s="1060"/>
      <c r="CG3119" s="1060"/>
      <c r="CH3119" s="1060"/>
      <c r="CK3119" s="1645"/>
      <c r="CL3119" s="1645"/>
      <c r="CM3119" s="1645"/>
      <c r="CN3119"/>
      <c r="CO3119"/>
      <c r="CP3119"/>
      <c r="CQ3119"/>
      <c r="CR3119"/>
      <c r="CS3119" s="1060"/>
      <c r="CT3119" s="1060"/>
      <c r="CU3119" s="1060"/>
      <c r="CV3119" s="1060"/>
      <c r="CW3119" s="1060"/>
      <c r="CX3119" s="1060"/>
    </row>
    <row r="3120" spans="35:102" ht="15" customHeight="1" x14ac:dyDescent="0.3">
      <c r="AI3120" s="1996">
        <v>48201431900</v>
      </c>
      <c r="AJ3120" s="1997" t="s">
        <v>1830</v>
      </c>
      <c r="AK3120" s="1997">
        <v>93077</v>
      </c>
      <c r="AL3120" s="1998" t="s">
        <v>1729</v>
      </c>
      <c r="AM3120" s="1998">
        <v>5.5</v>
      </c>
      <c r="AN3120" s="1997" t="s">
        <v>192</v>
      </c>
      <c r="BX3120"/>
      <c r="BY3120"/>
      <c r="BZ3120"/>
      <c r="CA3120"/>
      <c r="CB3120"/>
      <c r="CD3120" s="1060"/>
      <c r="CE3120" s="1286"/>
      <c r="CF3120" s="1060"/>
      <c r="CG3120" s="1060"/>
      <c r="CH3120" s="1060"/>
      <c r="CK3120" s="1645"/>
      <c r="CL3120" s="1645"/>
      <c r="CM3120" s="1645"/>
      <c r="CN3120"/>
      <c r="CO3120"/>
      <c r="CP3120"/>
      <c r="CQ3120"/>
      <c r="CR3120"/>
      <c r="CS3120" s="1060"/>
      <c r="CT3120" s="1060"/>
      <c r="CU3120" s="1060"/>
      <c r="CV3120" s="1060"/>
      <c r="CW3120" s="1060"/>
      <c r="CX3120" s="1060"/>
    </row>
    <row r="3121" spans="35:102" ht="15" customHeight="1" x14ac:dyDescent="0.3">
      <c r="AI3121" s="1774">
        <v>48201432001</v>
      </c>
      <c r="AJ3121" s="1993" t="s">
        <v>1830</v>
      </c>
      <c r="AK3121" s="1993">
        <v>53722</v>
      </c>
      <c r="AL3121" s="1994" t="s">
        <v>1728</v>
      </c>
      <c r="AM3121" s="1994">
        <v>9.8000000000000007</v>
      </c>
      <c r="AN3121" s="1993" t="s">
        <v>192</v>
      </c>
      <c r="BX3121"/>
      <c r="BY3121"/>
      <c r="BZ3121"/>
      <c r="CA3121"/>
      <c r="CB3121"/>
      <c r="CD3121" s="1060"/>
      <c r="CE3121" s="1286"/>
      <c r="CF3121" s="1060"/>
      <c r="CG3121" s="1060"/>
      <c r="CH3121" s="1060"/>
      <c r="CK3121" s="1645"/>
      <c r="CL3121" s="1645"/>
      <c r="CM3121" s="1645"/>
      <c r="CN3121"/>
      <c r="CO3121"/>
      <c r="CP3121"/>
      <c r="CQ3121"/>
      <c r="CR3121"/>
      <c r="CS3121" s="1060"/>
      <c r="CT3121" s="1060"/>
      <c r="CU3121" s="1060"/>
      <c r="CV3121" s="1060"/>
      <c r="CW3121" s="1060"/>
      <c r="CX3121" s="1060"/>
    </row>
    <row r="3122" spans="35:102" ht="15" customHeight="1" x14ac:dyDescent="0.3">
      <c r="AI3122" s="1996">
        <v>48201432002</v>
      </c>
      <c r="AJ3122" s="1997" t="s">
        <v>1830</v>
      </c>
      <c r="AK3122" s="1997">
        <v>35964</v>
      </c>
      <c r="AL3122" s="1998" t="s">
        <v>1730</v>
      </c>
      <c r="AM3122" s="1998">
        <v>17.3</v>
      </c>
      <c r="AN3122" s="1997" t="s">
        <v>192</v>
      </c>
      <c r="BX3122"/>
      <c r="BY3122"/>
      <c r="BZ3122"/>
      <c r="CA3122"/>
      <c r="CB3122"/>
      <c r="CD3122" s="1060"/>
      <c r="CE3122" s="1286"/>
      <c r="CF3122" s="1060"/>
      <c r="CG3122" s="1060"/>
      <c r="CH3122" s="1060"/>
      <c r="CK3122" s="1645"/>
      <c r="CL3122" s="1645"/>
      <c r="CM3122" s="1645"/>
      <c r="CN3122"/>
      <c r="CO3122"/>
      <c r="CP3122"/>
      <c r="CQ3122"/>
      <c r="CR3122"/>
      <c r="CS3122" s="1060"/>
      <c r="CT3122" s="1060"/>
      <c r="CU3122" s="1060"/>
      <c r="CV3122" s="1060"/>
      <c r="CW3122" s="1060"/>
      <c r="CX3122" s="1060"/>
    </row>
    <row r="3123" spans="35:102" ht="15" customHeight="1" x14ac:dyDescent="0.3">
      <c r="AI3123" s="1774">
        <v>48201432100</v>
      </c>
      <c r="AJ3123" s="1993" t="s">
        <v>1830</v>
      </c>
      <c r="AK3123" s="1993">
        <v>50104</v>
      </c>
      <c r="AL3123" s="1994" t="s">
        <v>1728</v>
      </c>
      <c r="AM3123" s="1994">
        <v>15.5</v>
      </c>
      <c r="AN3123" s="1993" t="s">
        <v>192</v>
      </c>
      <c r="BX3123"/>
      <c r="BY3123"/>
      <c r="BZ3123"/>
      <c r="CA3123"/>
      <c r="CB3123"/>
      <c r="CD3123" s="1060"/>
      <c r="CE3123" s="1286"/>
      <c r="CF3123" s="1060"/>
      <c r="CG3123" s="1060"/>
      <c r="CH3123" s="1060"/>
      <c r="CK3123" s="1645"/>
      <c r="CL3123" s="1645"/>
      <c r="CM3123" s="1645"/>
      <c r="CN3123"/>
      <c r="CO3123"/>
      <c r="CP3123"/>
      <c r="CQ3123"/>
      <c r="CR3123"/>
      <c r="CS3123" s="1060"/>
      <c r="CT3123" s="1060"/>
      <c r="CU3123" s="1060"/>
      <c r="CV3123" s="1060"/>
      <c r="CW3123" s="1060"/>
      <c r="CX3123" s="1060"/>
    </row>
    <row r="3124" spans="35:102" ht="15" customHeight="1" x14ac:dyDescent="0.3">
      <c r="AI3124" s="1996">
        <v>48201432200</v>
      </c>
      <c r="AJ3124" s="1997" t="s">
        <v>1830</v>
      </c>
      <c r="AK3124" s="1997">
        <v>51532</v>
      </c>
      <c r="AL3124" s="1998" t="s">
        <v>1728</v>
      </c>
      <c r="AM3124" s="1998">
        <v>11</v>
      </c>
      <c r="AN3124" s="1997" t="s">
        <v>192</v>
      </c>
      <c r="BX3124"/>
      <c r="BY3124"/>
      <c r="BZ3124"/>
      <c r="CA3124"/>
      <c r="CB3124"/>
      <c r="CD3124" s="1060"/>
      <c r="CE3124" s="1286"/>
      <c r="CF3124" s="1060"/>
      <c r="CG3124" s="1060"/>
      <c r="CH3124" s="1060"/>
      <c r="CK3124" s="1645"/>
      <c r="CL3124" s="1645"/>
      <c r="CM3124" s="1645"/>
      <c r="CN3124"/>
      <c r="CO3124"/>
      <c r="CP3124"/>
      <c r="CQ3124"/>
      <c r="CR3124"/>
      <c r="CS3124" s="1060"/>
      <c r="CT3124" s="1060"/>
      <c r="CU3124" s="1060"/>
      <c r="CV3124" s="1060"/>
      <c r="CW3124" s="1060"/>
      <c r="CX3124" s="1060"/>
    </row>
    <row r="3125" spans="35:102" ht="15" customHeight="1" x14ac:dyDescent="0.3">
      <c r="AI3125" s="1774">
        <v>48201432300</v>
      </c>
      <c r="AJ3125" s="1993" t="s">
        <v>1830</v>
      </c>
      <c r="AK3125" s="1993">
        <v>40681</v>
      </c>
      <c r="AL3125" s="1994" t="s">
        <v>1728</v>
      </c>
      <c r="AM3125" s="1994">
        <v>21.8</v>
      </c>
      <c r="AN3125" s="1993" t="s">
        <v>193</v>
      </c>
      <c r="BX3125"/>
      <c r="BY3125"/>
      <c r="BZ3125"/>
      <c r="CA3125"/>
      <c r="CB3125"/>
      <c r="CD3125" s="1060"/>
      <c r="CE3125" s="1286"/>
      <c r="CF3125" s="1060"/>
      <c r="CG3125" s="1060"/>
      <c r="CH3125" s="1060"/>
      <c r="CK3125" s="1645"/>
      <c r="CL3125" s="1645"/>
      <c r="CM3125" s="1645"/>
      <c r="CN3125"/>
      <c r="CO3125"/>
      <c r="CP3125"/>
      <c r="CQ3125"/>
      <c r="CR3125"/>
      <c r="CS3125" s="1060"/>
      <c r="CT3125" s="1060"/>
      <c r="CU3125" s="1060"/>
      <c r="CV3125" s="1060"/>
      <c r="CW3125" s="1060"/>
      <c r="CX3125" s="1060"/>
    </row>
    <row r="3126" spans="35:102" ht="15" customHeight="1" x14ac:dyDescent="0.3">
      <c r="AI3126" s="1996">
        <v>48201432400</v>
      </c>
      <c r="AJ3126" s="1997" t="s">
        <v>1830</v>
      </c>
      <c r="AK3126" s="1997">
        <v>33838</v>
      </c>
      <c r="AL3126" s="1998" t="s">
        <v>1730</v>
      </c>
      <c r="AM3126" s="1998">
        <v>34.200000000000003</v>
      </c>
      <c r="AN3126" s="1997" t="s">
        <v>193</v>
      </c>
      <c r="BX3126"/>
      <c r="BY3126"/>
      <c r="BZ3126"/>
      <c r="CA3126"/>
      <c r="CB3126"/>
      <c r="CD3126" s="1060"/>
      <c r="CE3126" s="1286"/>
      <c r="CF3126" s="1060"/>
      <c r="CG3126" s="1060"/>
      <c r="CH3126" s="1060"/>
      <c r="CK3126" s="1645"/>
      <c r="CL3126" s="1645"/>
      <c r="CM3126" s="1645"/>
      <c r="CN3126"/>
      <c r="CO3126"/>
      <c r="CP3126"/>
      <c r="CQ3126"/>
      <c r="CR3126"/>
      <c r="CS3126" s="1060"/>
      <c r="CT3126" s="1060"/>
      <c r="CU3126" s="1060"/>
      <c r="CV3126" s="1060"/>
      <c r="CW3126" s="1060"/>
      <c r="CX3126" s="1060"/>
    </row>
    <row r="3127" spans="35:102" ht="15" customHeight="1" x14ac:dyDescent="0.3">
      <c r="AI3127" s="1774">
        <v>48201432500</v>
      </c>
      <c r="AJ3127" s="1993" t="s">
        <v>1830</v>
      </c>
      <c r="AK3127" s="1993">
        <v>27273</v>
      </c>
      <c r="AL3127" s="1994" t="s">
        <v>1730</v>
      </c>
      <c r="AM3127" s="1994">
        <v>46.5</v>
      </c>
      <c r="AN3127" s="1993" t="s">
        <v>193</v>
      </c>
      <c r="BX3127"/>
      <c r="BY3127"/>
      <c r="BZ3127"/>
      <c r="CA3127"/>
      <c r="CB3127"/>
      <c r="CD3127" s="1060"/>
      <c r="CE3127" s="1286"/>
      <c r="CF3127" s="1060"/>
      <c r="CG3127" s="1060"/>
      <c r="CH3127" s="1060"/>
      <c r="CK3127" s="1645"/>
      <c r="CL3127" s="1645"/>
      <c r="CM3127" s="1645"/>
      <c r="CN3127"/>
      <c r="CO3127"/>
      <c r="CP3127"/>
      <c r="CQ3127"/>
      <c r="CR3127"/>
      <c r="CS3127" s="1060"/>
      <c r="CT3127" s="1060"/>
      <c r="CU3127" s="1060"/>
      <c r="CV3127" s="1060"/>
      <c r="CW3127" s="1060"/>
      <c r="CX3127" s="1060"/>
    </row>
    <row r="3128" spans="35:102" ht="15" customHeight="1" x14ac:dyDescent="0.3">
      <c r="AI3128" s="1996">
        <v>48201432600</v>
      </c>
      <c r="AJ3128" s="1997" t="s">
        <v>1830</v>
      </c>
      <c r="AK3128" s="1997">
        <v>46324</v>
      </c>
      <c r="AL3128" s="1998" t="s">
        <v>1728</v>
      </c>
      <c r="AM3128" s="1998">
        <v>14</v>
      </c>
      <c r="AN3128" s="1997" t="s">
        <v>192</v>
      </c>
      <c r="BX3128"/>
      <c r="BY3128"/>
      <c r="BZ3128"/>
      <c r="CA3128"/>
      <c r="CB3128"/>
      <c r="CD3128" s="1060"/>
      <c r="CE3128" s="1286"/>
      <c r="CF3128" s="1060"/>
      <c r="CG3128" s="1060"/>
      <c r="CH3128" s="1060"/>
      <c r="CK3128" s="1645"/>
      <c r="CL3128" s="1645"/>
      <c r="CM3128" s="1645"/>
      <c r="CN3128"/>
      <c r="CO3128"/>
      <c r="CP3128"/>
      <c r="CQ3128"/>
      <c r="CR3128"/>
      <c r="CS3128" s="1060"/>
      <c r="CT3128" s="1060"/>
      <c r="CU3128" s="1060"/>
      <c r="CV3128" s="1060"/>
      <c r="CW3128" s="1060"/>
      <c r="CX3128" s="1060"/>
    </row>
    <row r="3129" spans="35:102" ht="15" customHeight="1" x14ac:dyDescent="0.3">
      <c r="AI3129" s="1774">
        <v>48201432701</v>
      </c>
      <c r="AJ3129" s="1993" t="s">
        <v>1830</v>
      </c>
      <c r="AK3129" s="1993">
        <v>24153</v>
      </c>
      <c r="AL3129" s="1994" t="s">
        <v>1730</v>
      </c>
      <c r="AM3129" s="1994">
        <v>47.9</v>
      </c>
      <c r="AN3129" s="1993" t="s">
        <v>193</v>
      </c>
      <c r="BX3129"/>
      <c r="BY3129"/>
      <c r="BZ3129"/>
      <c r="CA3129"/>
      <c r="CB3129"/>
      <c r="CD3129" s="1060"/>
      <c r="CE3129" s="1286"/>
      <c r="CF3129" s="1060"/>
      <c r="CG3129" s="1060"/>
      <c r="CH3129" s="1060"/>
      <c r="CK3129" s="1645"/>
      <c r="CL3129" s="1645"/>
      <c r="CM3129" s="1645"/>
      <c r="CN3129"/>
      <c r="CO3129"/>
      <c r="CP3129"/>
      <c r="CQ3129"/>
      <c r="CR3129"/>
      <c r="CS3129" s="1060"/>
      <c r="CT3129" s="1060"/>
      <c r="CU3129" s="1060"/>
      <c r="CV3129" s="1060"/>
      <c r="CW3129" s="1060"/>
      <c r="CX3129" s="1060"/>
    </row>
    <row r="3130" spans="35:102" ht="15" customHeight="1" x14ac:dyDescent="0.3">
      <c r="AI3130" s="1996">
        <v>48201432702</v>
      </c>
      <c r="AJ3130" s="1997" t="s">
        <v>1830</v>
      </c>
      <c r="AK3130" s="1997">
        <v>61719</v>
      </c>
      <c r="AL3130" s="1998" t="s">
        <v>1727</v>
      </c>
      <c r="AM3130" s="1998">
        <v>11.6</v>
      </c>
      <c r="AN3130" s="1997" t="s">
        <v>192</v>
      </c>
      <c r="BX3130"/>
      <c r="BY3130"/>
      <c r="BZ3130"/>
      <c r="CA3130"/>
      <c r="CB3130"/>
      <c r="CD3130" s="1060"/>
      <c r="CE3130" s="1286"/>
      <c r="CF3130" s="1060"/>
      <c r="CG3130" s="1060"/>
      <c r="CH3130" s="1060"/>
      <c r="CK3130" s="1645"/>
      <c r="CL3130" s="1645"/>
      <c r="CM3130" s="1645"/>
      <c r="CN3130"/>
      <c r="CO3130"/>
      <c r="CP3130"/>
      <c r="CQ3130"/>
      <c r="CR3130"/>
      <c r="CS3130" s="1060"/>
      <c r="CT3130" s="1060"/>
      <c r="CU3130" s="1060"/>
      <c r="CV3130" s="1060"/>
      <c r="CW3130" s="1060"/>
      <c r="CX3130" s="1060"/>
    </row>
    <row r="3131" spans="35:102" ht="15" customHeight="1" x14ac:dyDescent="0.3">
      <c r="AI3131" s="1774">
        <v>48201432801</v>
      </c>
      <c r="AJ3131" s="1993" t="s">
        <v>1830</v>
      </c>
      <c r="AK3131" s="1993">
        <v>32676</v>
      </c>
      <c r="AL3131" s="1994" t="s">
        <v>1730</v>
      </c>
      <c r="AM3131" s="1994">
        <v>35.6</v>
      </c>
      <c r="AN3131" s="1993" t="s">
        <v>193</v>
      </c>
      <c r="BX3131"/>
      <c r="BY3131"/>
      <c r="BZ3131"/>
      <c r="CA3131"/>
      <c r="CB3131"/>
      <c r="CD3131" s="1060"/>
      <c r="CE3131" s="1286"/>
      <c r="CF3131" s="1060"/>
      <c r="CG3131" s="1060"/>
      <c r="CH3131" s="1060"/>
      <c r="CK3131" s="1645"/>
      <c r="CL3131" s="1645"/>
      <c r="CM3131" s="1645"/>
      <c r="CN3131"/>
      <c r="CO3131"/>
      <c r="CP3131"/>
      <c r="CQ3131"/>
      <c r="CR3131"/>
      <c r="CS3131" s="1060"/>
      <c r="CT3131" s="1060"/>
      <c r="CU3131" s="1060"/>
      <c r="CV3131" s="1060"/>
      <c r="CW3131" s="1060"/>
      <c r="CX3131" s="1060"/>
    </row>
    <row r="3132" spans="35:102" ht="15" customHeight="1" x14ac:dyDescent="0.3">
      <c r="AI3132" s="1996">
        <v>48201432802</v>
      </c>
      <c r="AJ3132" s="1997" t="s">
        <v>1830</v>
      </c>
      <c r="AK3132" s="1997">
        <v>23077</v>
      </c>
      <c r="AL3132" s="1998" t="s">
        <v>1730</v>
      </c>
      <c r="AM3132" s="1998">
        <v>43.3</v>
      </c>
      <c r="AN3132" s="1997" t="s">
        <v>193</v>
      </c>
      <c r="BX3132"/>
      <c r="BY3132"/>
      <c r="BZ3132"/>
      <c r="CA3132"/>
      <c r="CB3132"/>
      <c r="CD3132" s="1060"/>
      <c r="CE3132" s="1286"/>
      <c r="CF3132" s="1060"/>
      <c r="CG3132" s="1060"/>
      <c r="CH3132" s="1060"/>
      <c r="CK3132" s="1645"/>
      <c r="CL3132" s="1645"/>
      <c r="CM3132" s="1645"/>
      <c r="CN3132"/>
      <c r="CO3132"/>
      <c r="CP3132"/>
      <c r="CQ3132"/>
      <c r="CR3132"/>
      <c r="CS3132" s="1060"/>
      <c r="CT3132" s="1060"/>
      <c r="CU3132" s="1060"/>
      <c r="CV3132" s="1060"/>
      <c r="CW3132" s="1060"/>
      <c r="CX3132" s="1060"/>
    </row>
    <row r="3133" spans="35:102" ht="15" customHeight="1" x14ac:dyDescent="0.3">
      <c r="AI3133" s="1774">
        <v>48201432901</v>
      </c>
      <c r="AJ3133" s="1993" t="s">
        <v>1830</v>
      </c>
      <c r="AK3133" s="1993">
        <v>29352</v>
      </c>
      <c r="AL3133" s="1994" t="s">
        <v>1730</v>
      </c>
      <c r="AM3133" s="1994">
        <v>37.200000000000003</v>
      </c>
      <c r="AN3133" s="1993" t="s">
        <v>193</v>
      </c>
      <c r="BX3133"/>
      <c r="BY3133"/>
      <c r="BZ3133"/>
      <c r="CA3133"/>
      <c r="CB3133"/>
      <c r="CD3133" s="1060"/>
      <c r="CE3133" s="1286"/>
      <c r="CF3133" s="1060"/>
      <c r="CG3133" s="1060"/>
      <c r="CH3133" s="1060"/>
      <c r="CK3133" s="1645"/>
      <c r="CL3133" s="1645"/>
      <c r="CM3133" s="1645"/>
      <c r="CN3133"/>
      <c r="CO3133"/>
      <c r="CP3133"/>
      <c r="CQ3133"/>
      <c r="CR3133"/>
      <c r="CS3133" s="1060"/>
      <c r="CT3133" s="1060"/>
      <c r="CU3133" s="1060"/>
      <c r="CV3133" s="1060"/>
      <c r="CW3133" s="1060"/>
      <c r="CX3133" s="1060"/>
    </row>
    <row r="3134" spans="35:102" ht="15" customHeight="1" x14ac:dyDescent="0.3">
      <c r="AI3134" s="1996">
        <v>48201432902</v>
      </c>
      <c r="AJ3134" s="1997" t="s">
        <v>1830</v>
      </c>
      <c r="AK3134" s="1997">
        <v>34172</v>
      </c>
      <c r="AL3134" s="1998" t="s">
        <v>1730</v>
      </c>
      <c r="AM3134" s="1998">
        <v>28.4</v>
      </c>
      <c r="AN3134" s="1997" t="s">
        <v>193</v>
      </c>
      <c r="BX3134"/>
      <c r="BY3134"/>
      <c r="BZ3134"/>
      <c r="CA3134"/>
      <c r="CB3134"/>
      <c r="CD3134" s="1060"/>
      <c r="CE3134" s="1286"/>
      <c r="CF3134" s="1060"/>
      <c r="CG3134" s="1060"/>
      <c r="CH3134" s="1060"/>
      <c r="CK3134" s="1645"/>
      <c r="CL3134" s="1645"/>
      <c r="CM3134" s="1645"/>
      <c r="CN3134"/>
      <c r="CO3134"/>
      <c r="CP3134"/>
      <c r="CQ3134"/>
      <c r="CR3134"/>
      <c r="CS3134" s="1060"/>
      <c r="CT3134" s="1060"/>
      <c r="CU3134" s="1060"/>
      <c r="CV3134" s="1060"/>
      <c r="CW3134" s="1060"/>
      <c r="CX3134" s="1060"/>
    </row>
    <row r="3135" spans="35:102" ht="15" customHeight="1" x14ac:dyDescent="0.3">
      <c r="AI3135" s="1774">
        <v>48201433001</v>
      </c>
      <c r="AJ3135" s="1993" t="s">
        <v>1830</v>
      </c>
      <c r="AK3135" s="1993">
        <v>22961</v>
      </c>
      <c r="AL3135" s="1994" t="s">
        <v>1730</v>
      </c>
      <c r="AM3135" s="1994">
        <v>44.7</v>
      </c>
      <c r="AN3135" s="1993" t="s">
        <v>193</v>
      </c>
      <c r="BX3135"/>
      <c r="BY3135"/>
      <c r="BZ3135"/>
      <c r="CA3135"/>
      <c r="CB3135"/>
      <c r="CD3135" s="1060"/>
      <c r="CE3135" s="1286"/>
      <c r="CF3135" s="1060"/>
      <c r="CG3135" s="1060"/>
      <c r="CH3135" s="1060"/>
      <c r="CK3135" s="1645"/>
      <c r="CL3135" s="1645"/>
      <c r="CM3135" s="1645"/>
      <c r="CN3135"/>
      <c r="CO3135"/>
      <c r="CP3135"/>
      <c r="CQ3135"/>
      <c r="CR3135"/>
      <c r="CS3135" s="1060"/>
      <c r="CT3135" s="1060"/>
      <c r="CU3135" s="1060"/>
      <c r="CV3135" s="1060"/>
      <c r="CW3135" s="1060"/>
      <c r="CX3135" s="1060"/>
    </row>
    <row r="3136" spans="35:102" ht="15" customHeight="1" x14ac:dyDescent="0.3">
      <c r="AI3136" s="1996">
        <v>48201433002</v>
      </c>
      <c r="AJ3136" s="1997" t="s">
        <v>1830</v>
      </c>
      <c r="AK3136" s="1997">
        <v>26145</v>
      </c>
      <c r="AL3136" s="1998" t="s">
        <v>1730</v>
      </c>
      <c r="AM3136" s="1998">
        <v>34.299999999999997</v>
      </c>
      <c r="AN3136" s="1997" t="s">
        <v>193</v>
      </c>
      <c r="BX3136"/>
      <c r="BY3136"/>
      <c r="BZ3136"/>
      <c r="CA3136"/>
      <c r="CB3136"/>
      <c r="CD3136" s="1060"/>
      <c r="CE3136" s="1286"/>
      <c r="CF3136" s="1060"/>
      <c r="CG3136" s="1060"/>
      <c r="CH3136" s="1060"/>
      <c r="CK3136" s="1645"/>
      <c r="CL3136" s="1645"/>
      <c r="CM3136" s="1645"/>
      <c r="CN3136"/>
      <c r="CO3136"/>
      <c r="CP3136"/>
      <c r="CQ3136"/>
      <c r="CR3136"/>
      <c r="CS3136" s="1060"/>
      <c r="CT3136" s="1060"/>
      <c r="CU3136" s="1060"/>
      <c r="CV3136" s="1060"/>
      <c r="CW3136" s="1060"/>
      <c r="CX3136" s="1060"/>
    </row>
    <row r="3137" spans="35:102" ht="15" customHeight="1" x14ac:dyDescent="0.3">
      <c r="AI3137" s="1774">
        <v>48201433003</v>
      </c>
      <c r="AJ3137" s="1993" t="s">
        <v>1830</v>
      </c>
      <c r="AK3137" s="1993">
        <v>22452</v>
      </c>
      <c r="AL3137" s="1994" t="s">
        <v>1730</v>
      </c>
      <c r="AM3137" s="1994">
        <v>45.1</v>
      </c>
      <c r="AN3137" s="1993" t="s">
        <v>193</v>
      </c>
      <c r="BX3137"/>
      <c r="BY3137"/>
      <c r="BZ3137"/>
      <c r="CA3137"/>
      <c r="CB3137"/>
      <c r="CD3137" s="1060"/>
      <c r="CE3137" s="1286"/>
      <c r="CF3137" s="1060"/>
      <c r="CG3137" s="1060"/>
      <c r="CH3137" s="1060"/>
      <c r="CK3137" s="1645"/>
      <c r="CL3137" s="1645"/>
      <c r="CM3137" s="1645"/>
      <c r="CN3137"/>
      <c r="CO3137"/>
      <c r="CP3137"/>
      <c r="CQ3137"/>
      <c r="CR3137"/>
      <c r="CS3137" s="1060"/>
      <c r="CT3137" s="1060"/>
      <c r="CU3137" s="1060"/>
      <c r="CV3137" s="1060"/>
      <c r="CW3137" s="1060"/>
      <c r="CX3137" s="1060"/>
    </row>
    <row r="3138" spans="35:102" ht="15" customHeight="1" x14ac:dyDescent="0.3">
      <c r="AI3138" s="1996">
        <v>48201433100</v>
      </c>
      <c r="AJ3138" s="1997" t="s">
        <v>1830</v>
      </c>
      <c r="AK3138" s="1997">
        <v>31667</v>
      </c>
      <c r="AL3138" s="1998" t="s">
        <v>1730</v>
      </c>
      <c r="AM3138" s="1998">
        <v>35.5</v>
      </c>
      <c r="AN3138" s="1997" t="s">
        <v>193</v>
      </c>
      <c r="BX3138"/>
      <c r="BY3138"/>
      <c r="BZ3138"/>
      <c r="CA3138"/>
      <c r="CB3138"/>
      <c r="CD3138" s="1060"/>
      <c r="CE3138" s="1286"/>
      <c r="CF3138" s="1060"/>
      <c r="CG3138" s="1060"/>
      <c r="CH3138" s="1060"/>
      <c r="CK3138" s="1645"/>
      <c r="CL3138" s="1645"/>
      <c r="CM3138" s="1645"/>
      <c r="CN3138"/>
      <c r="CO3138"/>
      <c r="CP3138"/>
      <c r="CQ3138"/>
      <c r="CR3138"/>
      <c r="CS3138" s="1060"/>
      <c r="CT3138" s="1060"/>
      <c r="CU3138" s="1060"/>
      <c r="CV3138" s="1060"/>
      <c r="CW3138" s="1060"/>
      <c r="CX3138" s="1060"/>
    </row>
    <row r="3139" spans="35:102" ht="15" customHeight="1" x14ac:dyDescent="0.3">
      <c r="AI3139" s="1774">
        <v>48201433201</v>
      </c>
      <c r="AJ3139" s="1993" t="s">
        <v>1830</v>
      </c>
      <c r="AK3139" s="1993">
        <v>35739</v>
      </c>
      <c r="AL3139" s="1994" t="s">
        <v>1730</v>
      </c>
      <c r="AM3139" s="1994">
        <v>27.4</v>
      </c>
      <c r="AN3139" s="1993" t="s">
        <v>193</v>
      </c>
      <c r="BX3139"/>
      <c r="BY3139"/>
      <c r="BZ3139"/>
      <c r="CA3139"/>
      <c r="CB3139"/>
      <c r="CD3139" s="1060"/>
      <c r="CE3139" s="1286"/>
      <c r="CF3139" s="1060"/>
      <c r="CG3139" s="1060"/>
      <c r="CH3139" s="1060"/>
      <c r="CK3139" s="1645"/>
      <c r="CL3139" s="1645"/>
      <c r="CM3139" s="1645"/>
      <c r="CN3139"/>
      <c r="CO3139"/>
      <c r="CP3139"/>
      <c r="CQ3139"/>
      <c r="CR3139"/>
      <c r="CS3139" s="1060"/>
      <c r="CT3139" s="1060"/>
      <c r="CU3139" s="1060"/>
      <c r="CV3139" s="1060"/>
      <c r="CW3139" s="1060"/>
      <c r="CX3139" s="1060"/>
    </row>
    <row r="3140" spans="35:102" ht="15" customHeight="1" x14ac:dyDescent="0.3">
      <c r="AI3140" s="1996">
        <v>48201433202</v>
      </c>
      <c r="AJ3140" s="1997" t="s">
        <v>1830</v>
      </c>
      <c r="AK3140" s="1997">
        <v>45750</v>
      </c>
      <c r="AL3140" s="1998" t="s">
        <v>1728</v>
      </c>
      <c r="AM3140" s="1998">
        <v>25.1</v>
      </c>
      <c r="AN3140" s="1997" t="s">
        <v>193</v>
      </c>
      <c r="BX3140"/>
      <c r="BY3140"/>
      <c r="BZ3140"/>
      <c r="CA3140"/>
      <c r="CB3140"/>
      <c r="CD3140" s="1060"/>
      <c r="CE3140" s="1286"/>
      <c r="CF3140" s="1060"/>
      <c r="CG3140" s="1060"/>
      <c r="CH3140" s="1060"/>
      <c r="CK3140" s="1645"/>
      <c r="CL3140" s="1645"/>
      <c r="CM3140" s="1645"/>
      <c r="CN3140"/>
      <c r="CO3140"/>
      <c r="CP3140"/>
      <c r="CQ3140"/>
      <c r="CR3140"/>
      <c r="CS3140" s="1060"/>
      <c r="CT3140" s="1060"/>
      <c r="CU3140" s="1060"/>
      <c r="CV3140" s="1060"/>
      <c r="CW3140" s="1060"/>
      <c r="CX3140" s="1060"/>
    </row>
    <row r="3141" spans="35:102" ht="15" customHeight="1" x14ac:dyDescent="0.3">
      <c r="AI3141" s="1774">
        <v>48201433300</v>
      </c>
      <c r="AJ3141" s="1993" t="s">
        <v>1830</v>
      </c>
      <c r="AK3141" s="1993">
        <v>51466</v>
      </c>
      <c r="AL3141" s="1994" t="s">
        <v>1728</v>
      </c>
      <c r="AM3141" s="1994">
        <v>19.8</v>
      </c>
      <c r="AN3141" s="1993" t="s">
        <v>192</v>
      </c>
      <c r="BX3141"/>
      <c r="BY3141"/>
      <c r="BZ3141"/>
      <c r="CA3141"/>
      <c r="CB3141"/>
      <c r="CD3141" s="1060"/>
      <c r="CE3141" s="1286"/>
      <c r="CF3141" s="1060"/>
      <c r="CG3141" s="1060"/>
      <c r="CH3141" s="1060"/>
      <c r="CK3141" s="1645"/>
      <c r="CL3141" s="1645"/>
      <c r="CM3141" s="1645"/>
      <c r="CN3141"/>
      <c r="CO3141"/>
      <c r="CP3141"/>
      <c r="CQ3141"/>
      <c r="CR3141"/>
      <c r="CS3141" s="1060"/>
      <c r="CT3141" s="1060"/>
      <c r="CU3141" s="1060"/>
      <c r="CV3141" s="1060"/>
      <c r="CW3141" s="1060"/>
      <c r="CX3141" s="1060"/>
    </row>
    <row r="3142" spans="35:102" ht="15" customHeight="1" x14ac:dyDescent="0.3">
      <c r="AI3142" s="1996">
        <v>48201433400</v>
      </c>
      <c r="AJ3142" s="1997" t="s">
        <v>1830</v>
      </c>
      <c r="AK3142" s="1997">
        <v>30246</v>
      </c>
      <c r="AL3142" s="1998" t="s">
        <v>1730</v>
      </c>
      <c r="AM3142" s="1998">
        <v>27.9</v>
      </c>
      <c r="AN3142" s="1997" t="s">
        <v>193</v>
      </c>
      <c r="BX3142"/>
      <c r="BY3142"/>
      <c r="BZ3142"/>
      <c r="CA3142"/>
      <c r="CB3142"/>
      <c r="CD3142" s="1060"/>
      <c r="CE3142" s="1286"/>
      <c r="CF3142" s="1060"/>
      <c r="CG3142" s="1060"/>
      <c r="CH3142" s="1060"/>
      <c r="CK3142" s="1645"/>
      <c r="CL3142" s="1645"/>
      <c r="CM3142" s="1645"/>
      <c r="CN3142"/>
      <c r="CO3142"/>
      <c r="CP3142"/>
      <c r="CQ3142"/>
      <c r="CR3142"/>
      <c r="CS3142" s="1060"/>
      <c r="CT3142" s="1060"/>
      <c r="CU3142" s="1060"/>
      <c r="CV3142" s="1060"/>
      <c r="CW3142" s="1060"/>
      <c r="CX3142" s="1060"/>
    </row>
    <row r="3143" spans="35:102" ht="15" customHeight="1" x14ac:dyDescent="0.3">
      <c r="AI3143" s="1774">
        <v>48201433501</v>
      </c>
      <c r="AJ3143" s="1993" t="s">
        <v>1830</v>
      </c>
      <c r="AK3143" s="1993">
        <v>26417</v>
      </c>
      <c r="AL3143" s="1994" t="s">
        <v>1730</v>
      </c>
      <c r="AM3143" s="1994">
        <v>47.5</v>
      </c>
      <c r="AN3143" s="1993" t="s">
        <v>193</v>
      </c>
      <c r="BX3143"/>
      <c r="BY3143"/>
      <c r="BZ3143"/>
      <c r="CA3143"/>
      <c r="CB3143"/>
      <c r="CD3143" s="1060"/>
      <c r="CE3143" s="1286"/>
      <c r="CF3143" s="1060"/>
      <c r="CG3143" s="1060"/>
      <c r="CH3143" s="1060"/>
      <c r="CK3143" s="1645"/>
      <c r="CL3143" s="1645"/>
      <c r="CM3143" s="1645"/>
      <c r="CN3143"/>
      <c r="CO3143"/>
      <c r="CP3143"/>
      <c r="CQ3143"/>
      <c r="CR3143"/>
      <c r="CS3143" s="1060"/>
      <c r="CT3143" s="1060"/>
      <c r="CU3143" s="1060"/>
      <c r="CV3143" s="1060"/>
      <c r="CW3143" s="1060"/>
      <c r="CX3143" s="1060"/>
    </row>
    <row r="3144" spans="35:102" ht="15" customHeight="1" x14ac:dyDescent="0.3">
      <c r="AI3144" s="1996">
        <v>48201433502</v>
      </c>
      <c r="AJ3144" s="1997" t="s">
        <v>1830</v>
      </c>
      <c r="AK3144" s="1997">
        <v>24036</v>
      </c>
      <c r="AL3144" s="1998" t="s">
        <v>1730</v>
      </c>
      <c r="AM3144" s="1998">
        <v>42.9</v>
      </c>
      <c r="AN3144" s="1997" t="s">
        <v>193</v>
      </c>
      <c r="BX3144"/>
      <c r="BY3144"/>
      <c r="BZ3144"/>
      <c r="CA3144"/>
      <c r="CB3144"/>
      <c r="CD3144" s="1060"/>
      <c r="CE3144" s="1286"/>
      <c r="CF3144" s="1060"/>
      <c r="CG3144" s="1060"/>
      <c r="CH3144" s="1060"/>
      <c r="CK3144" s="1645"/>
      <c r="CL3144" s="1645"/>
      <c r="CM3144" s="1645"/>
      <c r="CN3144"/>
      <c r="CO3144"/>
      <c r="CP3144"/>
      <c r="CQ3144"/>
      <c r="CR3144"/>
      <c r="CS3144" s="1060"/>
      <c r="CT3144" s="1060"/>
      <c r="CU3144" s="1060"/>
      <c r="CV3144" s="1060"/>
      <c r="CW3144" s="1060"/>
      <c r="CX3144" s="1060"/>
    </row>
    <row r="3145" spans="35:102" ht="15" customHeight="1" x14ac:dyDescent="0.3">
      <c r="AI3145" s="1774">
        <v>48201433600</v>
      </c>
      <c r="AJ3145" s="1993" t="s">
        <v>1830</v>
      </c>
      <c r="AK3145" s="1993">
        <v>31117</v>
      </c>
      <c r="AL3145" s="1994" t="s">
        <v>1730</v>
      </c>
      <c r="AM3145" s="1994">
        <v>31.3</v>
      </c>
      <c r="AN3145" s="1993" t="s">
        <v>193</v>
      </c>
      <c r="BX3145"/>
      <c r="BY3145"/>
      <c r="BZ3145"/>
      <c r="CA3145"/>
      <c r="CB3145"/>
      <c r="CD3145" s="1060"/>
      <c r="CE3145" s="1286"/>
      <c r="CF3145" s="1060"/>
      <c r="CG3145" s="1060"/>
      <c r="CH3145" s="1060"/>
      <c r="CK3145" s="1645"/>
      <c r="CL3145" s="1645"/>
      <c r="CM3145" s="1645"/>
      <c r="CN3145"/>
      <c r="CO3145"/>
      <c r="CP3145"/>
      <c r="CQ3145"/>
      <c r="CR3145"/>
      <c r="CS3145" s="1060"/>
      <c r="CT3145" s="1060"/>
      <c r="CU3145" s="1060"/>
      <c r="CV3145" s="1060"/>
      <c r="CW3145" s="1060"/>
      <c r="CX3145" s="1060"/>
    </row>
    <row r="3146" spans="35:102" ht="15" customHeight="1" x14ac:dyDescent="0.3">
      <c r="AI3146" s="1996">
        <v>48201440100</v>
      </c>
      <c r="AJ3146" s="1997" t="s">
        <v>1830</v>
      </c>
      <c r="AK3146" s="1997">
        <v>53410</v>
      </c>
      <c r="AL3146" s="1998" t="s">
        <v>1728</v>
      </c>
      <c r="AM3146" s="1998">
        <v>15.4</v>
      </c>
      <c r="AN3146" s="1997" t="s">
        <v>192</v>
      </c>
      <c r="BX3146"/>
      <c r="BY3146"/>
      <c r="BZ3146"/>
      <c r="CA3146"/>
      <c r="CB3146"/>
      <c r="CD3146" s="1060"/>
      <c r="CE3146" s="1286"/>
      <c r="CF3146" s="1060"/>
      <c r="CG3146" s="1060"/>
      <c r="CH3146" s="1060"/>
      <c r="CK3146" s="1645"/>
      <c r="CL3146" s="1645"/>
      <c r="CM3146" s="1645"/>
      <c r="CN3146"/>
      <c r="CO3146"/>
      <c r="CP3146"/>
      <c r="CQ3146"/>
      <c r="CR3146"/>
      <c r="CS3146" s="1060"/>
      <c r="CT3146" s="1060"/>
      <c r="CU3146" s="1060"/>
      <c r="CV3146" s="1060"/>
      <c r="CW3146" s="1060"/>
      <c r="CX3146" s="1060"/>
    </row>
    <row r="3147" spans="35:102" ht="15" customHeight="1" x14ac:dyDescent="0.3">
      <c r="AI3147" s="1774">
        <v>48201450100</v>
      </c>
      <c r="AJ3147" s="1993" t="s">
        <v>1830</v>
      </c>
      <c r="AK3147" s="1993">
        <v>101250</v>
      </c>
      <c r="AL3147" s="1994" t="s">
        <v>1729</v>
      </c>
      <c r="AM3147" s="1994">
        <v>3.9</v>
      </c>
      <c r="AN3147" s="1993" t="s">
        <v>192</v>
      </c>
      <c r="BX3147"/>
      <c r="BY3147"/>
      <c r="BZ3147"/>
      <c r="CA3147"/>
      <c r="CB3147"/>
      <c r="CD3147" s="1060"/>
      <c r="CE3147" s="1286"/>
      <c r="CF3147" s="1060"/>
      <c r="CG3147" s="1060"/>
      <c r="CH3147" s="1060"/>
      <c r="CK3147" s="1645"/>
      <c r="CL3147" s="1645"/>
      <c r="CM3147" s="1645"/>
      <c r="CN3147"/>
      <c r="CO3147"/>
      <c r="CP3147"/>
      <c r="CQ3147"/>
      <c r="CR3147"/>
      <c r="CS3147" s="1060"/>
      <c r="CT3147" s="1060"/>
      <c r="CU3147" s="1060"/>
      <c r="CV3147" s="1060"/>
      <c r="CW3147" s="1060"/>
      <c r="CX3147" s="1060"/>
    </row>
    <row r="3148" spans="35:102" ht="15" customHeight="1" x14ac:dyDescent="0.3">
      <c r="AI3148" s="1996">
        <v>48201450200</v>
      </c>
      <c r="AJ3148" s="1997" t="s">
        <v>1830</v>
      </c>
      <c r="AK3148" s="1997">
        <v>112357</v>
      </c>
      <c r="AL3148" s="1998" t="s">
        <v>1729</v>
      </c>
      <c r="AM3148" s="1998">
        <v>1.5</v>
      </c>
      <c r="AN3148" s="1997" t="s">
        <v>192</v>
      </c>
      <c r="BX3148"/>
      <c r="BY3148"/>
      <c r="BZ3148"/>
      <c r="CA3148"/>
      <c r="CB3148"/>
      <c r="CD3148" s="1060"/>
      <c r="CE3148" s="1286"/>
      <c r="CF3148" s="1060"/>
      <c r="CG3148" s="1060"/>
      <c r="CH3148" s="1060"/>
      <c r="CK3148" s="1645"/>
      <c r="CL3148" s="1645"/>
      <c r="CM3148" s="1645"/>
      <c r="CN3148"/>
      <c r="CO3148"/>
      <c r="CP3148"/>
      <c r="CQ3148"/>
      <c r="CR3148"/>
      <c r="CS3148" s="1060"/>
      <c r="CT3148" s="1060"/>
      <c r="CU3148" s="1060"/>
      <c r="CV3148" s="1060"/>
      <c r="CW3148" s="1060"/>
      <c r="CX3148" s="1060"/>
    </row>
    <row r="3149" spans="35:102" ht="15" customHeight="1" x14ac:dyDescent="0.3">
      <c r="AI3149" s="1774">
        <v>48201450300</v>
      </c>
      <c r="AJ3149" s="1993" t="s">
        <v>1830</v>
      </c>
      <c r="AK3149" s="1993">
        <v>73843</v>
      </c>
      <c r="AL3149" s="1994" t="s">
        <v>1727</v>
      </c>
      <c r="AM3149" s="1994">
        <v>14.1</v>
      </c>
      <c r="AN3149" s="1993" t="s">
        <v>192</v>
      </c>
      <c r="BX3149"/>
      <c r="BY3149"/>
      <c r="BZ3149"/>
      <c r="CA3149"/>
      <c r="CB3149"/>
      <c r="CD3149" s="1060"/>
      <c r="CE3149" s="1286"/>
      <c r="CF3149" s="1060"/>
      <c r="CG3149" s="1060"/>
      <c r="CH3149" s="1060"/>
      <c r="CK3149" s="1645"/>
      <c r="CL3149" s="1645"/>
      <c r="CM3149" s="1645"/>
      <c r="CN3149"/>
      <c r="CO3149"/>
      <c r="CP3149"/>
      <c r="CQ3149"/>
      <c r="CR3149"/>
      <c r="CS3149" s="1060"/>
      <c r="CT3149" s="1060"/>
      <c r="CU3149" s="1060"/>
      <c r="CV3149" s="1060"/>
      <c r="CW3149" s="1060"/>
      <c r="CX3149" s="1060"/>
    </row>
    <row r="3150" spans="35:102" ht="15" customHeight="1" x14ac:dyDescent="0.3">
      <c r="AI3150" s="1996">
        <v>48201450400</v>
      </c>
      <c r="AJ3150" s="1997" t="s">
        <v>1830</v>
      </c>
      <c r="AK3150" s="1997">
        <v>68243</v>
      </c>
      <c r="AL3150" s="1998" t="s">
        <v>1727</v>
      </c>
      <c r="AM3150" s="1998">
        <v>23.5</v>
      </c>
      <c r="AN3150" s="1997" t="s">
        <v>193</v>
      </c>
      <c r="BX3150"/>
      <c r="BY3150"/>
      <c r="BZ3150"/>
      <c r="CA3150"/>
      <c r="CB3150"/>
      <c r="CD3150" s="1060"/>
      <c r="CE3150" s="1286"/>
      <c r="CF3150" s="1060"/>
      <c r="CG3150" s="1060"/>
      <c r="CH3150" s="1060"/>
      <c r="CK3150" s="1645"/>
      <c r="CL3150" s="1645"/>
      <c r="CM3150" s="1645"/>
      <c r="CN3150"/>
      <c r="CO3150"/>
      <c r="CP3150"/>
      <c r="CQ3150"/>
      <c r="CR3150"/>
      <c r="CS3150" s="1060"/>
      <c r="CT3150" s="1060"/>
      <c r="CU3150" s="1060"/>
      <c r="CV3150" s="1060"/>
      <c r="CW3150" s="1060"/>
      <c r="CX3150" s="1060"/>
    </row>
    <row r="3151" spans="35:102" ht="15" customHeight="1" x14ac:dyDescent="0.3">
      <c r="AI3151" s="1774">
        <v>48201450500</v>
      </c>
      <c r="AJ3151" s="1993" t="s">
        <v>1830</v>
      </c>
      <c r="AK3151" s="1993">
        <v>158424</v>
      </c>
      <c r="AL3151" s="1994" t="s">
        <v>1729</v>
      </c>
      <c r="AM3151" s="1994">
        <v>3</v>
      </c>
      <c r="AN3151" s="1993" t="s">
        <v>192</v>
      </c>
      <c r="BX3151"/>
      <c r="BY3151"/>
      <c r="BZ3151"/>
      <c r="CA3151"/>
      <c r="CB3151"/>
      <c r="CD3151" s="1060"/>
      <c r="CE3151" s="1286"/>
      <c r="CF3151" s="1060"/>
      <c r="CG3151" s="1060"/>
      <c r="CH3151" s="1060"/>
      <c r="CK3151" s="1645"/>
      <c r="CL3151" s="1645"/>
      <c r="CM3151" s="1645"/>
      <c r="CN3151"/>
      <c r="CO3151"/>
      <c r="CP3151"/>
      <c r="CQ3151"/>
      <c r="CR3151"/>
      <c r="CS3151" s="1060"/>
      <c r="CT3151" s="1060"/>
      <c r="CU3151" s="1060"/>
      <c r="CV3151" s="1060"/>
      <c r="CW3151" s="1060"/>
      <c r="CX3151" s="1060"/>
    </row>
    <row r="3152" spans="35:102" ht="15" customHeight="1" x14ac:dyDescent="0.3">
      <c r="AI3152" s="1996">
        <v>48201450600</v>
      </c>
      <c r="AJ3152" s="1997" t="s">
        <v>1830</v>
      </c>
      <c r="AK3152" s="1997">
        <v>105563</v>
      </c>
      <c r="AL3152" s="1998" t="s">
        <v>1729</v>
      </c>
      <c r="AM3152" s="1998">
        <v>3.1</v>
      </c>
      <c r="AN3152" s="1997" t="s">
        <v>192</v>
      </c>
      <c r="BX3152"/>
      <c r="BY3152"/>
      <c r="BZ3152"/>
      <c r="CA3152"/>
      <c r="CB3152"/>
      <c r="CD3152" s="1060"/>
      <c r="CE3152" s="1286"/>
      <c r="CF3152" s="1060"/>
      <c r="CG3152" s="1060"/>
      <c r="CH3152" s="1060"/>
      <c r="CK3152" s="1645"/>
      <c r="CL3152" s="1645"/>
      <c r="CM3152" s="1645"/>
      <c r="CN3152"/>
      <c r="CO3152"/>
      <c r="CP3152"/>
      <c r="CQ3152"/>
      <c r="CR3152"/>
      <c r="CS3152" s="1060"/>
      <c r="CT3152" s="1060"/>
      <c r="CU3152" s="1060"/>
      <c r="CV3152" s="1060"/>
      <c r="CW3152" s="1060"/>
      <c r="CX3152" s="1060"/>
    </row>
    <row r="3153" spans="35:102" ht="15" customHeight="1" x14ac:dyDescent="0.3">
      <c r="AI3153" s="1774">
        <v>48201450700</v>
      </c>
      <c r="AJ3153" s="1993" t="s">
        <v>1830</v>
      </c>
      <c r="AK3153" s="1993">
        <v>199000</v>
      </c>
      <c r="AL3153" s="1994" t="s">
        <v>1729</v>
      </c>
      <c r="AM3153" s="1994">
        <v>1.2</v>
      </c>
      <c r="AN3153" s="1993" t="s">
        <v>192</v>
      </c>
      <c r="BX3153"/>
      <c r="BY3153"/>
      <c r="BZ3153"/>
      <c r="CA3153"/>
      <c r="CB3153"/>
      <c r="CD3153" s="1060"/>
      <c r="CE3153" s="1286"/>
      <c r="CF3153" s="1060"/>
      <c r="CG3153" s="1060"/>
      <c r="CH3153" s="1060"/>
      <c r="CK3153" s="1645"/>
      <c r="CL3153" s="1645"/>
      <c r="CM3153" s="1645"/>
      <c r="CN3153"/>
      <c r="CO3153"/>
      <c r="CP3153"/>
      <c r="CQ3153"/>
      <c r="CR3153"/>
      <c r="CS3153" s="1060"/>
      <c r="CT3153" s="1060"/>
      <c r="CU3153" s="1060"/>
      <c r="CV3153" s="1060"/>
      <c r="CW3153" s="1060"/>
      <c r="CX3153" s="1060"/>
    </row>
    <row r="3154" spans="35:102" ht="15" customHeight="1" x14ac:dyDescent="0.3">
      <c r="AI3154" s="1996">
        <v>48201450801</v>
      </c>
      <c r="AJ3154" s="1997" t="s">
        <v>1830</v>
      </c>
      <c r="AK3154" s="1997">
        <v>52319</v>
      </c>
      <c r="AL3154" s="1998" t="s">
        <v>1728</v>
      </c>
      <c r="AM3154" s="1998">
        <v>12.4</v>
      </c>
      <c r="AN3154" s="1997" t="s">
        <v>192</v>
      </c>
      <c r="BX3154"/>
      <c r="BY3154"/>
      <c r="BZ3154"/>
      <c r="CA3154"/>
      <c r="CB3154"/>
      <c r="CD3154" s="1060"/>
      <c r="CE3154" s="1286"/>
      <c r="CF3154" s="1060"/>
      <c r="CG3154" s="1060"/>
      <c r="CH3154" s="1060"/>
      <c r="CK3154" s="1645"/>
      <c r="CL3154" s="1645"/>
      <c r="CM3154" s="1645"/>
      <c r="CN3154"/>
      <c r="CO3154"/>
      <c r="CP3154"/>
      <c r="CQ3154"/>
      <c r="CR3154"/>
      <c r="CS3154" s="1060"/>
      <c r="CT3154" s="1060"/>
      <c r="CU3154" s="1060"/>
      <c r="CV3154" s="1060"/>
      <c r="CW3154" s="1060"/>
      <c r="CX3154" s="1060"/>
    </row>
    <row r="3155" spans="35:102" ht="15" customHeight="1" x14ac:dyDescent="0.3">
      <c r="AI3155" s="1774">
        <v>48201450802</v>
      </c>
      <c r="AJ3155" s="1993" t="s">
        <v>1830</v>
      </c>
      <c r="AK3155" s="1993">
        <v>58271</v>
      </c>
      <c r="AL3155" s="1994" t="s">
        <v>1727</v>
      </c>
      <c r="AM3155" s="1994">
        <v>18.2</v>
      </c>
      <c r="AN3155" s="1993" t="s">
        <v>192</v>
      </c>
      <c r="BX3155"/>
      <c r="BY3155"/>
      <c r="BZ3155"/>
      <c r="CA3155"/>
      <c r="CB3155"/>
      <c r="CD3155" s="1060"/>
      <c r="CE3155" s="1286"/>
      <c r="CF3155" s="1060"/>
      <c r="CG3155" s="1060"/>
      <c r="CH3155" s="1060"/>
      <c r="CK3155" s="1645"/>
      <c r="CL3155" s="1645"/>
      <c r="CM3155" s="1645"/>
      <c r="CN3155"/>
      <c r="CO3155"/>
      <c r="CP3155"/>
      <c r="CQ3155"/>
      <c r="CR3155"/>
      <c r="CS3155" s="1060"/>
      <c r="CT3155" s="1060"/>
      <c r="CU3155" s="1060"/>
      <c r="CV3155" s="1060"/>
      <c r="CW3155" s="1060"/>
      <c r="CX3155" s="1060"/>
    </row>
    <row r="3156" spans="35:102" ht="15" customHeight="1" x14ac:dyDescent="0.3">
      <c r="AI3156" s="1996">
        <v>48201450900</v>
      </c>
      <c r="AJ3156" s="1997" t="s">
        <v>1830</v>
      </c>
      <c r="AK3156" s="1997">
        <v>87917</v>
      </c>
      <c r="AL3156" s="1998" t="s">
        <v>1729</v>
      </c>
      <c r="AM3156" s="1998">
        <v>9.6999999999999993</v>
      </c>
      <c r="AN3156" s="1997" t="s">
        <v>192</v>
      </c>
      <c r="BX3156"/>
      <c r="BY3156"/>
      <c r="BZ3156"/>
      <c r="CA3156"/>
      <c r="CB3156"/>
      <c r="CD3156" s="1060"/>
      <c r="CE3156" s="1286"/>
      <c r="CF3156" s="1060"/>
      <c r="CG3156" s="1060"/>
      <c r="CH3156" s="1060"/>
      <c r="CK3156" s="1645"/>
      <c r="CL3156" s="1645"/>
      <c r="CM3156" s="1645"/>
      <c r="CN3156"/>
      <c r="CO3156"/>
      <c r="CP3156"/>
      <c r="CQ3156"/>
      <c r="CR3156"/>
      <c r="CS3156" s="1060"/>
      <c r="CT3156" s="1060"/>
      <c r="CU3156" s="1060"/>
      <c r="CV3156" s="1060"/>
      <c r="CW3156" s="1060"/>
      <c r="CX3156" s="1060"/>
    </row>
    <row r="3157" spans="35:102" ht="15" customHeight="1" x14ac:dyDescent="0.3">
      <c r="AI3157" s="1774">
        <v>48201451001</v>
      </c>
      <c r="AJ3157" s="1993" t="s">
        <v>1830</v>
      </c>
      <c r="AK3157" s="1993">
        <v>39730</v>
      </c>
      <c r="AL3157" s="1994" t="s">
        <v>1730</v>
      </c>
      <c r="AM3157" s="1994">
        <v>17.899999999999999</v>
      </c>
      <c r="AN3157" s="1993" t="s">
        <v>192</v>
      </c>
      <c r="BX3157"/>
      <c r="BY3157"/>
      <c r="BZ3157"/>
      <c r="CA3157"/>
      <c r="CB3157"/>
      <c r="CD3157" s="1060"/>
      <c r="CE3157" s="1286"/>
      <c r="CF3157" s="1060"/>
      <c r="CG3157" s="1060"/>
      <c r="CH3157" s="1060"/>
      <c r="CK3157" s="1645"/>
      <c r="CL3157" s="1645"/>
      <c r="CM3157" s="1645"/>
      <c r="CN3157"/>
      <c r="CO3157"/>
      <c r="CP3157"/>
      <c r="CQ3157"/>
      <c r="CR3157"/>
      <c r="CS3157" s="1060"/>
      <c r="CT3157" s="1060"/>
      <c r="CU3157" s="1060"/>
      <c r="CV3157" s="1060"/>
      <c r="CW3157" s="1060"/>
      <c r="CX3157" s="1060"/>
    </row>
    <row r="3158" spans="35:102" ht="15" customHeight="1" x14ac:dyDescent="0.3">
      <c r="AI3158" s="1996">
        <v>48201451002</v>
      </c>
      <c r="AJ3158" s="1997" t="s">
        <v>1830</v>
      </c>
      <c r="AK3158" s="1997">
        <v>45174</v>
      </c>
      <c r="AL3158" s="1998" t="s">
        <v>1728</v>
      </c>
      <c r="AM3158" s="1998">
        <v>23.7</v>
      </c>
      <c r="AN3158" s="1997" t="s">
        <v>193</v>
      </c>
      <c r="BX3158"/>
      <c r="BY3158"/>
      <c r="BZ3158"/>
      <c r="CA3158"/>
      <c r="CB3158"/>
      <c r="CD3158" s="1060"/>
      <c r="CE3158" s="1286"/>
      <c r="CF3158" s="1060"/>
      <c r="CG3158" s="1060"/>
      <c r="CH3158" s="1060"/>
      <c r="CK3158" s="1645"/>
      <c r="CL3158" s="1645"/>
      <c r="CM3158" s="1645"/>
      <c r="CN3158"/>
      <c r="CO3158"/>
      <c r="CP3158"/>
      <c r="CQ3158"/>
      <c r="CR3158"/>
      <c r="CS3158" s="1060"/>
      <c r="CT3158" s="1060"/>
      <c r="CU3158" s="1060"/>
      <c r="CV3158" s="1060"/>
      <c r="CW3158" s="1060"/>
      <c r="CX3158" s="1060"/>
    </row>
    <row r="3159" spans="35:102" ht="15" customHeight="1" x14ac:dyDescent="0.3">
      <c r="AI3159" s="1774">
        <v>48201451100</v>
      </c>
      <c r="AJ3159" s="1993" t="s">
        <v>1830</v>
      </c>
      <c r="AK3159" s="1993">
        <v>73265</v>
      </c>
      <c r="AL3159" s="1994" t="s">
        <v>1727</v>
      </c>
      <c r="AM3159" s="1994">
        <v>27.6</v>
      </c>
      <c r="AN3159" s="1993" t="s">
        <v>193</v>
      </c>
      <c r="BX3159"/>
      <c r="BY3159"/>
      <c r="BZ3159"/>
      <c r="CA3159"/>
      <c r="CB3159"/>
      <c r="CD3159" s="1060"/>
      <c r="CE3159" s="1286"/>
      <c r="CF3159" s="1060"/>
      <c r="CG3159" s="1060"/>
      <c r="CH3159" s="1060"/>
      <c r="CK3159" s="1645"/>
      <c r="CL3159" s="1645"/>
      <c r="CM3159" s="1645"/>
      <c r="CN3159"/>
      <c r="CO3159"/>
      <c r="CP3159"/>
      <c r="CQ3159"/>
      <c r="CR3159"/>
      <c r="CS3159" s="1060"/>
      <c r="CT3159" s="1060"/>
      <c r="CU3159" s="1060"/>
      <c r="CV3159" s="1060"/>
      <c r="CW3159" s="1060"/>
      <c r="CX3159" s="1060"/>
    </row>
    <row r="3160" spans="35:102" ht="15" customHeight="1" x14ac:dyDescent="0.3">
      <c r="AI3160" s="1996">
        <v>48201451200</v>
      </c>
      <c r="AJ3160" s="1997" t="s">
        <v>1830</v>
      </c>
      <c r="AK3160" s="1997">
        <v>136142</v>
      </c>
      <c r="AL3160" s="1998" t="s">
        <v>1729</v>
      </c>
      <c r="AM3160" s="1998">
        <v>0.9</v>
      </c>
      <c r="AN3160" s="1997" t="s">
        <v>192</v>
      </c>
      <c r="BX3160"/>
      <c r="BY3160"/>
      <c r="BZ3160"/>
      <c r="CA3160"/>
      <c r="CB3160"/>
      <c r="CD3160" s="1060"/>
      <c r="CE3160" s="1286"/>
      <c r="CF3160" s="1060"/>
      <c r="CG3160" s="1060"/>
      <c r="CH3160" s="1060"/>
      <c r="CK3160" s="1645"/>
      <c r="CL3160" s="1645"/>
      <c r="CM3160" s="1645"/>
      <c r="CN3160"/>
      <c r="CO3160"/>
      <c r="CP3160"/>
      <c r="CQ3160"/>
      <c r="CR3160"/>
      <c r="CS3160" s="1060"/>
      <c r="CT3160" s="1060"/>
      <c r="CU3160" s="1060"/>
      <c r="CV3160" s="1060"/>
      <c r="CW3160" s="1060"/>
      <c r="CX3160" s="1060"/>
    </row>
    <row r="3161" spans="35:102" ht="15" customHeight="1" x14ac:dyDescent="0.3">
      <c r="AI3161" s="1774">
        <v>48201451300</v>
      </c>
      <c r="AJ3161" s="1993" t="s">
        <v>1830</v>
      </c>
      <c r="AK3161" s="1993">
        <v>76875</v>
      </c>
      <c r="AL3161" s="1994" t="s">
        <v>1727</v>
      </c>
      <c r="AM3161" s="1994">
        <v>8.1999999999999993</v>
      </c>
      <c r="AN3161" s="1993" t="s">
        <v>192</v>
      </c>
      <c r="BX3161"/>
      <c r="BY3161"/>
      <c r="BZ3161"/>
      <c r="CA3161"/>
      <c r="CB3161"/>
      <c r="CD3161" s="1060"/>
      <c r="CE3161" s="1286"/>
      <c r="CF3161" s="1060"/>
      <c r="CG3161" s="1060"/>
      <c r="CH3161" s="1060"/>
      <c r="CK3161" s="1645"/>
      <c r="CL3161" s="1645"/>
      <c r="CM3161" s="1645"/>
      <c r="CN3161"/>
      <c r="CO3161"/>
      <c r="CP3161"/>
      <c r="CQ3161"/>
      <c r="CR3161"/>
      <c r="CS3161" s="1060"/>
      <c r="CT3161" s="1060"/>
      <c r="CU3161" s="1060"/>
      <c r="CV3161" s="1060"/>
      <c r="CW3161" s="1060"/>
      <c r="CX3161" s="1060"/>
    </row>
    <row r="3162" spans="35:102" ht="15" customHeight="1" x14ac:dyDescent="0.3">
      <c r="AI3162" s="1996">
        <v>48201451401</v>
      </c>
      <c r="AJ3162" s="1997" t="s">
        <v>1830</v>
      </c>
      <c r="AK3162" s="1997">
        <v>52227</v>
      </c>
      <c r="AL3162" s="1998" t="s">
        <v>1728</v>
      </c>
      <c r="AM3162" s="1998">
        <v>8.1</v>
      </c>
      <c r="AN3162" s="1997" t="s">
        <v>192</v>
      </c>
      <c r="BX3162"/>
      <c r="BY3162"/>
      <c r="BZ3162"/>
      <c r="CA3162"/>
      <c r="CB3162"/>
      <c r="CD3162" s="1060"/>
      <c r="CE3162" s="1286"/>
      <c r="CF3162" s="1060"/>
      <c r="CG3162" s="1060"/>
      <c r="CH3162" s="1060"/>
      <c r="CK3162" s="1645"/>
      <c r="CL3162" s="1645"/>
      <c r="CM3162" s="1645"/>
      <c r="CN3162"/>
      <c r="CO3162"/>
      <c r="CP3162"/>
      <c r="CQ3162"/>
      <c r="CR3162"/>
      <c r="CS3162" s="1060"/>
      <c r="CT3162" s="1060"/>
      <c r="CU3162" s="1060"/>
      <c r="CV3162" s="1060"/>
      <c r="CW3162" s="1060"/>
      <c r="CX3162" s="1060"/>
    </row>
    <row r="3163" spans="35:102" ht="15" customHeight="1" x14ac:dyDescent="0.3">
      <c r="AI3163" s="1774">
        <v>48201451402</v>
      </c>
      <c r="AJ3163" s="1993" t="s">
        <v>1830</v>
      </c>
      <c r="AK3163" s="1993">
        <v>49269</v>
      </c>
      <c r="AL3163" s="1994" t="s">
        <v>1728</v>
      </c>
      <c r="AM3163" s="1994">
        <v>12.6</v>
      </c>
      <c r="AN3163" s="1993" t="s">
        <v>192</v>
      </c>
      <c r="BX3163"/>
      <c r="BY3163"/>
      <c r="BZ3163"/>
      <c r="CA3163"/>
      <c r="CB3163"/>
      <c r="CD3163" s="1060"/>
      <c r="CE3163" s="1286"/>
      <c r="CF3163" s="1060"/>
      <c r="CG3163" s="1060"/>
      <c r="CH3163" s="1060"/>
      <c r="CK3163" s="1645"/>
      <c r="CL3163" s="1645"/>
      <c r="CM3163" s="1645"/>
      <c r="CN3163"/>
      <c r="CO3163"/>
      <c r="CP3163"/>
      <c r="CQ3163"/>
      <c r="CR3163"/>
      <c r="CS3163" s="1060"/>
      <c r="CT3163" s="1060"/>
      <c r="CU3163" s="1060"/>
      <c r="CV3163" s="1060"/>
      <c r="CW3163" s="1060"/>
      <c r="CX3163" s="1060"/>
    </row>
    <row r="3164" spans="35:102" ht="15" customHeight="1" x14ac:dyDescent="0.3">
      <c r="AI3164" s="1996">
        <v>48201451403</v>
      </c>
      <c r="AJ3164" s="1997" t="s">
        <v>1830</v>
      </c>
      <c r="AK3164" s="1997">
        <v>60255</v>
      </c>
      <c r="AL3164" s="1998" t="s">
        <v>1727</v>
      </c>
      <c r="AM3164" s="1998">
        <v>11.9</v>
      </c>
      <c r="AN3164" s="1997" t="s">
        <v>192</v>
      </c>
      <c r="BX3164"/>
      <c r="BY3164"/>
      <c r="BZ3164"/>
      <c r="CA3164"/>
      <c r="CB3164"/>
      <c r="CD3164" s="1060"/>
      <c r="CE3164" s="1286"/>
      <c r="CF3164" s="1060"/>
      <c r="CG3164" s="1060"/>
      <c r="CH3164" s="1060"/>
      <c r="CK3164" s="1645"/>
      <c r="CL3164" s="1645"/>
      <c r="CM3164" s="1645"/>
      <c r="CN3164"/>
      <c r="CO3164"/>
      <c r="CP3164"/>
      <c r="CQ3164"/>
      <c r="CR3164"/>
      <c r="CS3164" s="1060"/>
      <c r="CT3164" s="1060"/>
      <c r="CU3164" s="1060"/>
      <c r="CV3164" s="1060"/>
      <c r="CW3164" s="1060"/>
      <c r="CX3164" s="1060"/>
    </row>
    <row r="3165" spans="35:102" ht="15" customHeight="1" x14ac:dyDescent="0.3">
      <c r="AI3165" s="1774">
        <v>48201451500</v>
      </c>
      <c r="AJ3165" s="1993" t="s">
        <v>1830</v>
      </c>
      <c r="AK3165" s="1993">
        <v>72448</v>
      </c>
      <c r="AL3165" s="1994" t="s">
        <v>1727</v>
      </c>
      <c r="AM3165" s="1994">
        <v>9.1999999999999993</v>
      </c>
      <c r="AN3165" s="1993" t="s">
        <v>192</v>
      </c>
      <c r="BX3165"/>
      <c r="BY3165"/>
      <c r="BZ3165"/>
      <c r="CA3165"/>
      <c r="CB3165"/>
      <c r="CD3165" s="1060"/>
      <c r="CE3165" s="1286"/>
      <c r="CF3165" s="1060"/>
      <c r="CG3165" s="1060"/>
      <c r="CH3165" s="1060"/>
      <c r="CK3165" s="1645"/>
      <c r="CL3165" s="1645"/>
      <c r="CM3165" s="1645"/>
      <c r="CN3165"/>
      <c r="CO3165"/>
      <c r="CP3165"/>
      <c r="CQ3165"/>
      <c r="CR3165"/>
      <c r="CS3165" s="1060"/>
      <c r="CT3165" s="1060"/>
      <c r="CU3165" s="1060"/>
      <c r="CV3165" s="1060"/>
      <c r="CW3165" s="1060"/>
      <c r="CX3165" s="1060"/>
    </row>
    <row r="3166" spans="35:102" ht="15" customHeight="1" x14ac:dyDescent="0.3">
      <c r="AI3166" s="1996">
        <v>48201451601</v>
      </c>
      <c r="AJ3166" s="1997" t="s">
        <v>1830</v>
      </c>
      <c r="AK3166" s="1997">
        <v>78644</v>
      </c>
      <c r="AL3166" s="1998" t="s">
        <v>1727</v>
      </c>
      <c r="AM3166" s="1998">
        <v>7.3</v>
      </c>
      <c r="AN3166" s="1997" t="s">
        <v>192</v>
      </c>
      <c r="BX3166"/>
      <c r="BY3166"/>
      <c r="BZ3166"/>
      <c r="CA3166"/>
      <c r="CB3166"/>
      <c r="CD3166" s="1060"/>
      <c r="CE3166" s="1286"/>
      <c r="CF3166" s="1060"/>
      <c r="CG3166" s="1060"/>
      <c r="CH3166" s="1060"/>
      <c r="CK3166" s="1645"/>
      <c r="CL3166" s="1645"/>
      <c r="CM3166" s="1645"/>
      <c r="CN3166"/>
      <c r="CO3166"/>
      <c r="CP3166"/>
      <c r="CQ3166"/>
      <c r="CR3166"/>
      <c r="CS3166" s="1060"/>
      <c r="CT3166" s="1060"/>
      <c r="CU3166" s="1060"/>
      <c r="CV3166" s="1060"/>
      <c r="CW3166" s="1060"/>
      <c r="CX3166" s="1060"/>
    </row>
    <row r="3167" spans="35:102" ht="15" customHeight="1" x14ac:dyDescent="0.3">
      <c r="AI3167" s="1774">
        <v>48201451602</v>
      </c>
      <c r="AJ3167" s="1993" t="s">
        <v>1830</v>
      </c>
      <c r="AK3167" s="1993">
        <v>87518</v>
      </c>
      <c r="AL3167" s="1994" t="s">
        <v>1729</v>
      </c>
      <c r="AM3167" s="1994">
        <v>4.3</v>
      </c>
      <c r="AN3167" s="1993" t="s">
        <v>192</v>
      </c>
      <c r="BX3167"/>
      <c r="BY3167"/>
      <c r="BZ3167"/>
      <c r="CA3167"/>
      <c r="CB3167"/>
      <c r="CD3167" s="1060"/>
      <c r="CE3167" s="1286"/>
      <c r="CF3167" s="1060"/>
      <c r="CG3167" s="1060"/>
      <c r="CH3167" s="1060"/>
      <c r="CK3167" s="1645"/>
      <c r="CL3167" s="1645"/>
      <c r="CM3167" s="1645"/>
      <c r="CN3167"/>
      <c r="CO3167"/>
      <c r="CP3167"/>
      <c r="CQ3167"/>
      <c r="CR3167"/>
      <c r="CS3167" s="1060"/>
      <c r="CT3167" s="1060"/>
      <c r="CU3167" s="1060"/>
      <c r="CV3167" s="1060"/>
      <c r="CW3167" s="1060"/>
      <c r="CX3167" s="1060"/>
    </row>
    <row r="3168" spans="35:102" ht="15" customHeight="1" x14ac:dyDescent="0.3">
      <c r="AI3168" s="1996">
        <v>48201451700</v>
      </c>
      <c r="AJ3168" s="1997" t="s">
        <v>1830</v>
      </c>
      <c r="AK3168" s="1997">
        <v>54703</v>
      </c>
      <c r="AL3168" s="1998" t="s">
        <v>1728</v>
      </c>
      <c r="AM3168" s="1998">
        <v>16.600000000000001</v>
      </c>
      <c r="AN3168" s="1997" t="s">
        <v>192</v>
      </c>
      <c r="BX3168"/>
      <c r="BY3168"/>
      <c r="BZ3168"/>
      <c r="CA3168"/>
      <c r="CB3168"/>
      <c r="CD3168" s="1060"/>
      <c r="CE3168" s="1286"/>
      <c r="CF3168" s="1060"/>
      <c r="CG3168" s="1060"/>
      <c r="CH3168" s="1060"/>
      <c r="CK3168" s="1645"/>
      <c r="CL3168" s="1645"/>
      <c r="CM3168" s="1645"/>
      <c r="CN3168"/>
      <c r="CO3168"/>
      <c r="CP3168"/>
      <c r="CQ3168"/>
      <c r="CR3168"/>
      <c r="CS3168" s="1060"/>
      <c r="CT3168" s="1060"/>
      <c r="CU3168" s="1060"/>
      <c r="CV3168" s="1060"/>
      <c r="CW3168" s="1060"/>
      <c r="CX3168" s="1060"/>
    </row>
    <row r="3169" spans="35:102" ht="15" customHeight="1" x14ac:dyDescent="0.3">
      <c r="AI3169" s="1774">
        <v>48201451800</v>
      </c>
      <c r="AJ3169" s="1993" t="s">
        <v>1830</v>
      </c>
      <c r="AK3169" s="1993">
        <v>56447</v>
      </c>
      <c r="AL3169" s="1994" t="s">
        <v>1727</v>
      </c>
      <c r="AM3169" s="1994">
        <v>10</v>
      </c>
      <c r="AN3169" s="1993" t="s">
        <v>192</v>
      </c>
      <c r="BX3169"/>
      <c r="BY3169"/>
      <c r="BZ3169"/>
      <c r="CA3169"/>
      <c r="CB3169"/>
      <c r="CD3169" s="1060"/>
      <c r="CE3169" s="1286"/>
      <c r="CF3169" s="1060"/>
      <c r="CG3169" s="1060"/>
      <c r="CH3169" s="1060"/>
      <c r="CK3169" s="1645"/>
      <c r="CL3169" s="1645"/>
      <c r="CM3169" s="1645"/>
      <c r="CN3169"/>
      <c r="CO3169"/>
      <c r="CP3169"/>
      <c r="CQ3169"/>
      <c r="CR3169"/>
      <c r="CS3169" s="1060"/>
      <c r="CT3169" s="1060"/>
      <c r="CU3169" s="1060"/>
      <c r="CV3169" s="1060"/>
      <c r="CW3169" s="1060"/>
      <c r="CX3169" s="1060"/>
    </row>
    <row r="3170" spans="35:102" ht="15" customHeight="1" x14ac:dyDescent="0.3">
      <c r="AI3170" s="1996">
        <v>48201451901</v>
      </c>
      <c r="AJ3170" s="1997" t="s">
        <v>1830</v>
      </c>
      <c r="AK3170" s="1997">
        <v>34514</v>
      </c>
      <c r="AL3170" s="1998" t="s">
        <v>1730</v>
      </c>
      <c r="AM3170" s="1998">
        <v>18.600000000000001</v>
      </c>
      <c r="AN3170" s="1997" t="s">
        <v>192</v>
      </c>
      <c r="BX3170"/>
      <c r="BY3170"/>
      <c r="BZ3170"/>
      <c r="CA3170"/>
      <c r="CB3170"/>
      <c r="CD3170" s="1060"/>
      <c r="CE3170" s="1286"/>
      <c r="CF3170" s="1060"/>
      <c r="CG3170" s="1060"/>
      <c r="CH3170" s="1060"/>
      <c r="CK3170" s="1645"/>
      <c r="CL3170" s="1645"/>
      <c r="CM3170" s="1645"/>
      <c r="CN3170"/>
      <c r="CO3170"/>
      <c r="CP3170"/>
      <c r="CQ3170"/>
      <c r="CR3170"/>
      <c r="CS3170" s="1060"/>
      <c r="CT3170" s="1060"/>
      <c r="CU3170" s="1060"/>
      <c r="CV3170" s="1060"/>
      <c r="CW3170" s="1060"/>
      <c r="CX3170" s="1060"/>
    </row>
    <row r="3171" spans="35:102" ht="15" customHeight="1" x14ac:dyDescent="0.3">
      <c r="AI3171" s="1774">
        <v>48201451902</v>
      </c>
      <c r="AJ3171" s="1993" t="s">
        <v>1830</v>
      </c>
      <c r="AK3171" s="1993">
        <v>107875</v>
      </c>
      <c r="AL3171" s="1994" t="s">
        <v>1729</v>
      </c>
      <c r="AM3171" s="1994">
        <v>6.6</v>
      </c>
      <c r="AN3171" s="1993" t="s">
        <v>192</v>
      </c>
      <c r="BX3171"/>
      <c r="BY3171"/>
      <c r="BZ3171"/>
      <c r="CA3171"/>
      <c r="CB3171"/>
      <c r="CD3171" s="1060"/>
      <c r="CE3171" s="1286"/>
      <c r="CF3171" s="1060"/>
      <c r="CG3171" s="1060"/>
      <c r="CH3171" s="1060"/>
      <c r="CK3171" s="1645"/>
      <c r="CL3171" s="1645"/>
      <c r="CM3171" s="1645"/>
      <c r="CN3171"/>
      <c r="CO3171"/>
      <c r="CP3171"/>
      <c r="CQ3171"/>
      <c r="CR3171"/>
      <c r="CS3171" s="1060"/>
      <c r="CT3171" s="1060"/>
      <c r="CU3171" s="1060"/>
      <c r="CV3171" s="1060"/>
      <c r="CW3171" s="1060"/>
      <c r="CX3171" s="1060"/>
    </row>
    <row r="3172" spans="35:102" ht="15" customHeight="1" x14ac:dyDescent="0.3">
      <c r="AI3172" s="1996">
        <v>48201452000</v>
      </c>
      <c r="AJ3172" s="1997" t="s">
        <v>1830</v>
      </c>
      <c r="AK3172" s="1997">
        <v>56841</v>
      </c>
      <c r="AL3172" s="1998" t="s">
        <v>1727</v>
      </c>
      <c r="AM3172" s="1998">
        <v>13.9</v>
      </c>
      <c r="AN3172" s="1997" t="s">
        <v>192</v>
      </c>
      <c r="BX3172"/>
      <c r="BY3172"/>
      <c r="BZ3172"/>
      <c r="CA3172"/>
      <c r="CB3172"/>
      <c r="CD3172" s="1060"/>
      <c r="CE3172" s="1286"/>
      <c r="CF3172" s="1060"/>
      <c r="CG3172" s="1060"/>
      <c r="CH3172" s="1060"/>
      <c r="CK3172" s="1645"/>
      <c r="CL3172" s="1645"/>
      <c r="CM3172" s="1645"/>
      <c r="CN3172"/>
      <c r="CO3172"/>
      <c r="CP3172"/>
      <c r="CQ3172"/>
      <c r="CR3172"/>
      <c r="CS3172" s="1060"/>
      <c r="CT3172" s="1060"/>
      <c r="CU3172" s="1060"/>
      <c r="CV3172" s="1060"/>
      <c r="CW3172" s="1060"/>
      <c r="CX3172" s="1060"/>
    </row>
    <row r="3173" spans="35:102" ht="15" customHeight="1" x14ac:dyDescent="0.3">
      <c r="AI3173" s="1774">
        <v>48201452100</v>
      </c>
      <c r="AJ3173" s="1993" t="s">
        <v>1830</v>
      </c>
      <c r="AK3173" s="1993">
        <v>60677</v>
      </c>
      <c r="AL3173" s="1994" t="s">
        <v>1727</v>
      </c>
      <c r="AM3173" s="1994">
        <v>12.4</v>
      </c>
      <c r="AN3173" s="1993" t="s">
        <v>192</v>
      </c>
      <c r="BX3173"/>
      <c r="BY3173"/>
      <c r="BZ3173"/>
      <c r="CA3173"/>
      <c r="CB3173"/>
      <c r="CD3173" s="1060"/>
      <c r="CE3173" s="1286"/>
      <c r="CF3173" s="1060"/>
      <c r="CG3173" s="1060"/>
      <c r="CH3173" s="1060"/>
      <c r="CK3173" s="1645"/>
      <c r="CL3173" s="1645"/>
      <c r="CM3173" s="1645"/>
      <c r="CN3173"/>
      <c r="CO3173"/>
      <c r="CP3173"/>
      <c r="CQ3173"/>
      <c r="CR3173"/>
      <c r="CS3173" s="1060"/>
      <c r="CT3173" s="1060"/>
      <c r="CU3173" s="1060"/>
      <c r="CV3173" s="1060"/>
      <c r="CW3173" s="1060"/>
      <c r="CX3173" s="1060"/>
    </row>
    <row r="3174" spans="35:102" ht="15" customHeight="1" x14ac:dyDescent="0.3">
      <c r="AI3174" s="1996">
        <v>48201452201</v>
      </c>
      <c r="AJ3174" s="1997" t="s">
        <v>1830</v>
      </c>
      <c r="AK3174" s="1997">
        <v>35155</v>
      </c>
      <c r="AL3174" s="1998" t="s">
        <v>1730</v>
      </c>
      <c r="AM3174" s="1998">
        <v>16.399999999999999</v>
      </c>
      <c r="AN3174" s="1997" t="s">
        <v>192</v>
      </c>
      <c r="BX3174"/>
      <c r="BY3174"/>
      <c r="BZ3174"/>
      <c r="CA3174"/>
      <c r="CB3174"/>
      <c r="CD3174" s="1060"/>
      <c r="CE3174" s="1286"/>
      <c r="CF3174" s="1060"/>
      <c r="CG3174" s="1060"/>
      <c r="CH3174" s="1060"/>
      <c r="CK3174" s="1645"/>
      <c r="CL3174" s="1645"/>
      <c r="CM3174" s="1645"/>
      <c r="CN3174"/>
      <c r="CO3174"/>
      <c r="CP3174"/>
      <c r="CQ3174"/>
      <c r="CR3174"/>
      <c r="CS3174" s="1060"/>
      <c r="CT3174" s="1060"/>
      <c r="CU3174" s="1060"/>
      <c r="CV3174" s="1060"/>
      <c r="CW3174" s="1060"/>
      <c r="CX3174" s="1060"/>
    </row>
    <row r="3175" spans="35:102" ht="15" customHeight="1" x14ac:dyDescent="0.3">
      <c r="AI3175" s="1774">
        <v>48201452202</v>
      </c>
      <c r="AJ3175" s="1993" t="s">
        <v>1830</v>
      </c>
      <c r="AK3175" s="1993">
        <v>47847</v>
      </c>
      <c r="AL3175" s="1994" t="s">
        <v>1728</v>
      </c>
      <c r="AM3175" s="1994">
        <v>21.8</v>
      </c>
      <c r="AN3175" s="1993" t="s">
        <v>193</v>
      </c>
      <c r="BX3175"/>
      <c r="BY3175"/>
      <c r="BZ3175"/>
      <c r="CA3175"/>
      <c r="CB3175"/>
      <c r="CD3175" s="1060"/>
      <c r="CE3175" s="1286"/>
      <c r="CF3175" s="1060"/>
      <c r="CG3175" s="1060"/>
      <c r="CH3175" s="1060"/>
      <c r="CK3175" s="1645"/>
      <c r="CL3175" s="1645"/>
      <c r="CM3175" s="1645"/>
      <c r="CN3175"/>
      <c r="CO3175"/>
      <c r="CP3175"/>
      <c r="CQ3175"/>
      <c r="CR3175"/>
      <c r="CS3175" s="1060"/>
      <c r="CT3175" s="1060"/>
      <c r="CU3175" s="1060"/>
      <c r="CV3175" s="1060"/>
      <c r="CW3175" s="1060"/>
      <c r="CX3175" s="1060"/>
    </row>
    <row r="3176" spans="35:102" ht="15" customHeight="1" x14ac:dyDescent="0.3">
      <c r="AI3176" s="1996">
        <v>48201452300</v>
      </c>
      <c r="AJ3176" s="1997" t="s">
        <v>1830</v>
      </c>
      <c r="AK3176" s="1997">
        <v>46154</v>
      </c>
      <c r="AL3176" s="1998" t="s">
        <v>1728</v>
      </c>
      <c r="AM3176" s="1998">
        <v>15.3</v>
      </c>
      <c r="AN3176" s="1997" t="s">
        <v>192</v>
      </c>
      <c r="BX3176"/>
      <c r="BY3176"/>
      <c r="BZ3176"/>
      <c r="CA3176"/>
      <c r="CB3176"/>
      <c r="CD3176" s="1060"/>
      <c r="CE3176" s="1286"/>
      <c r="CF3176" s="1060"/>
      <c r="CG3176" s="1060"/>
      <c r="CH3176" s="1060"/>
      <c r="CK3176" s="1645"/>
      <c r="CL3176" s="1645"/>
      <c r="CM3176" s="1645"/>
      <c r="CN3176"/>
      <c r="CO3176"/>
      <c r="CP3176"/>
      <c r="CQ3176"/>
      <c r="CR3176"/>
      <c r="CS3176" s="1060"/>
      <c r="CT3176" s="1060"/>
      <c r="CU3176" s="1060"/>
      <c r="CV3176" s="1060"/>
      <c r="CW3176" s="1060"/>
      <c r="CX3176" s="1060"/>
    </row>
    <row r="3177" spans="35:102" ht="15" customHeight="1" x14ac:dyDescent="0.3">
      <c r="AI3177" s="1774">
        <v>48201452400</v>
      </c>
      <c r="AJ3177" s="1993" t="s">
        <v>1830</v>
      </c>
      <c r="AK3177" s="1993">
        <v>44301</v>
      </c>
      <c r="AL3177" s="1994" t="s">
        <v>1728</v>
      </c>
      <c r="AM3177" s="1994">
        <v>19.7</v>
      </c>
      <c r="AN3177" s="1993" t="s">
        <v>192</v>
      </c>
      <c r="BX3177"/>
      <c r="BY3177"/>
      <c r="BZ3177"/>
      <c r="CA3177"/>
      <c r="CB3177"/>
      <c r="CD3177" s="1060"/>
      <c r="CE3177" s="1286"/>
      <c r="CF3177" s="1060"/>
      <c r="CG3177" s="1060"/>
      <c r="CH3177" s="1060"/>
      <c r="CK3177" s="1645"/>
      <c r="CL3177" s="1645"/>
      <c r="CM3177" s="1645"/>
      <c r="CN3177"/>
      <c r="CO3177"/>
      <c r="CP3177"/>
      <c r="CQ3177"/>
      <c r="CR3177"/>
      <c r="CS3177" s="1060"/>
      <c r="CT3177" s="1060"/>
      <c r="CU3177" s="1060"/>
      <c r="CV3177" s="1060"/>
      <c r="CW3177" s="1060"/>
      <c r="CX3177" s="1060"/>
    </row>
    <row r="3178" spans="35:102" ht="15" customHeight="1" x14ac:dyDescent="0.3">
      <c r="AI3178" s="1996">
        <v>48201452500</v>
      </c>
      <c r="AJ3178" s="1997" t="s">
        <v>1830</v>
      </c>
      <c r="AK3178" s="1997">
        <v>33542</v>
      </c>
      <c r="AL3178" s="1998" t="s">
        <v>1730</v>
      </c>
      <c r="AM3178" s="1998">
        <v>29.9</v>
      </c>
      <c r="AN3178" s="1997" t="s">
        <v>193</v>
      </c>
      <c r="BX3178"/>
      <c r="BY3178"/>
      <c r="BZ3178"/>
      <c r="CA3178"/>
      <c r="CB3178"/>
      <c r="CD3178" s="1060"/>
      <c r="CE3178" s="1286"/>
      <c r="CF3178" s="1060"/>
      <c r="CG3178" s="1060"/>
      <c r="CH3178" s="1060"/>
      <c r="CK3178" s="1645"/>
      <c r="CL3178" s="1645"/>
      <c r="CM3178" s="1645"/>
      <c r="CN3178"/>
      <c r="CO3178"/>
      <c r="CP3178"/>
      <c r="CQ3178"/>
      <c r="CR3178"/>
      <c r="CS3178" s="1060"/>
      <c r="CT3178" s="1060"/>
      <c r="CU3178" s="1060"/>
      <c r="CV3178" s="1060"/>
      <c r="CW3178" s="1060"/>
      <c r="CX3178" s="1060"/>
    </row>
    <row r="3179" spans="35:102" ht="15" customHeight="1" x14ac:dyDescent="0.3">
      <c r="AI3179" s="1774">
        <v>48201452600</v>
      </c>
      <c r="AJ3179" s="1993" t="s">
        <v>1830</v>
      </c>
      <c r="AK3179" s="1993">
        <v>38826</v>
      </c>
      <c r="AL3179" s="1994" t="s">
        <v>1730</v>
      </c>
      <c r="AM3179" s="1994">
        <v>33.799999999999997</v>
      </c>
      <c r="AN3179" s="1993" t="s">
        <v>193</v>
      </c>
      <c r="BX3179"/>
      <c r="BY3179"/>
      <c r="BZ3179"/>
      <c r="CA3179"/>
      <c r="CB3179"/>
      <c r="CD3179" s="1060"/>
      <c r="CE3179" s="1286"/>
      <c r="CF3179" s="1060"/>
      <c r="CG3179" s="1060"/>
      <c r="CH3179" s="1060"/>
      <c r="CK3179" s="1645"/>
      <c r="CL3179" s="1645"/>
      <c r="CM3179" s="1645"/>
      <c r="CN3179"/>
      <c r="CO3179"/>
      <c r="CP3179"/>
      <c r="CQ3179"/>
      <c r="CR3179"/>
      <c r="CS3179" s="1060"/>
      <c r="CT3179" s="1060"/>
      <c r="CU3179" s="1060"/>
      <c r="CV3179" s="1060"/>
      <c r="CW3179" s="1060"/>
      <c r="CX3179" s="1060"/>
    </row>
    <row r="3180" spans="35:102" ht="15" customHeight="1" x14ac:dyDescent="0.3">
      <c r="AI3180" s="1996">
        <v>48201452700</v>
      </c>
      <c r="AJ3180" s="1997" t="s">
        <v>1830</v>
      </c>
      <c r="AK3180" s="1997">
        <v>37177</v>
      </c>
      <c r="AL3180" s="1998" t="s">
        <v>1730</v>
      </c>
      <c r="AM3180" s="1998">
        <v>15.8</v>
      </c>
      <c r="AN3180" s="1997" t="s">
        <v>192</v>
      </c>
      <c r="BX3180"/>
      <c r="BY3180"/>
      <c r="BZ3180"/>
      <c r="CA3180"/>
      <c r="CB3180"/>
      <c r="CD3180" s="1060"/>
      <c r="CE3180" s="1286"/>
      <c r="CF3180" s="1060"/>
      <c r="CG3180" s="1060"/>
      <c r="CH3180" s="1060"/>
      <c r="CK3180" s="1645"/>
      <c r="CL3180" s="1645"/>
      <c r="CM3180" s="1645"/>
      <c r="CN3180"/>
      <c r="CO3180"/>
      <c r="CP3180"/>
      <c r="CQ3180"/>
      <c r="CR3180"/>
      <c r="CS3180" s="1060"/>
      <c r="CT3180" s="1060"/>
      <c r="CU3180" s="1060"/>
      <c r="CV3180" s="1060"/>
      <c r="CW3180" s="1060"/>
      <c r="CX3180" s="1060"/>
    </row>
    <row r="3181" spans="35:102" ht="15" customHeight="1" x14ac:dyDescent="0.3">
      <c r="AI3181" s="1774">
        <v>48201452801</v>
      </c>
      <c r="AJ3181" s="1993" t="s">
        <v>1830</v>
      </c>
      <c r="AK3181" s="1993">
        <v>47033</v>
      </c>
      <c r="AL3181" s="1994" t="s">
        <v>1728</v>
      </c>
      <c r="AM3181" s="1994">
        <v>16.3</v>
      </c>
      <c r="AN3181" s="1993" t="s">
        <v>192</v>
      </c>
      <c r="BX3181"/>
      <c r="BY3181"/>
      <c r="BZ3181"/>
      <c r="CA3181"/>
      <c r="CB3181"/>
      <c r="CD3181" s="1060"/>
      <c r="CE3181" s="1286"/>
      <c r="CF3181" s="1060"/>
      <c r="CG3181" s="1060"/>
      <c r="CH3181" s="1060"/>
      <c r="CK3181" s="1645"/>
      <c r="CL3181" s="1645"/>
      <c r="CM3181" s="1645"/>
      <c r="CN3181"/>
      <c r="CO3181"/>
      <c r="CP3181"/>
      <c r="CQ3181"/>
      <c r="CR3181"/>
      <c r="CS3181" s="1060"/>
      <c r="CT3181" s="1060"/>
      <c r="CU3181" s="1060"/>
      <c r="CV3181" s="1060"/>
      <c r="CW3181" s="1060"/>
      <c r="CX3181" s="1060"/>
    </row>
    <row r="3182" spans="35:102" ht="15" customHeight="1" x14ac:dyDescent="0.3">
      <c r="AI3182" s="1996">
        <v>48201452802</v>
      </c>
      <c r="AJ3182" s="1997" t="s">
        <v>1830</v>
      </c>
      <c r="AK3182" s="1997">
        <v>38591</v>
      </c>
      <c r="AL3182" s="1998" t="s">
        <v>1730</v>
      </c>
      <c r="AM3182" s="1998">
        <v>27.1</v>
      </c>
      <c r="AN3182" s="1997" t="s">
        <v>193</v>
      </c>
      <c r="BX3182"/>
      <c r="BY3182"/>
      <c r="BZ3182"/>
      <c r="CA3182"/>
      <c r="CB3182"/>
      <c r="CD3182" s="1060"/>
      <c r="CE3182" s="1286"/>
      <c r="CF3182" s="1060"/>
      <c r="CG3182" s="1060"/>
      <c r="CH3182" s="1060"/>
      <c r="CK3182" s="1645"/>
      <c r="CL3182" s="1645"/>
      <c r="CM3182" s="1645"/>
      <c r="CN3182"/>
      <c r="CO3182"/>
      <c r="CP3182"/>
      <c r="CQ3182"/>
      <c r="CR3182"/>
      <c r="CS3182" s="1060"/>
      <c r="CT3182" s="1060"/>
      <c r="CU3182" s="1060"/>
      <c r="CV3182" s="1060"/>
      <c r="CW3182" s="1060"/>
      <c r="CX3182" s="1060"/>
    </row>
    <row r="3183" spans="35:102" ht="15" customHeight="1" x14ac:dyDescent="0.3">
      <c r="AI3183" s="1774">
        <v>48201452900</v>
      </c>
      <c r="AJ3183" s="1993" t="s">
        <v>1830</v>
      </c>
      <c r="AK3183" s="1993">
        <v>48656</v>
      </c>
      <c r="AL3183" s="1994" t="s">
        <v>1728</v>
      </c>
      <c r="AM3183" s="1994">
        <v>25.8</v>
      </c>
      <c r="AN3183" s="1993" t="s">
        <v>193</v>
      </c>
      <c r="BX3183"/>
      <c r="BY3183"/>
      <c r="BZ3183"/>
      <c r="CA3183"/>
      <c r="CB3183"/>
      <c r="CD3183" s="1060"/>
      <c r="CE3183" s="1286"/>
      <c r="CF3183" s="1060"/>
      <c r="CG3183" s="1060"/>
      <c r="CH3183" s="1060"/>
      <c r="CK3183" s="1645"/>
      <c r="CL3183" s="1645"/>
      <c r="CM3183" s="1645"/>
      <c r="CN3183"/>
      <c r="CO3183"/>
      <c r="CP3183"/>
      <c r="CQ3183"/>
      <c r="CR3183"/>
      <c r="CS3183" s="1060"/>
      <c r="CT3183" s="1060"/>
      <c r="CU3183" s="1060"/>
      <c r="CV3183" s="1060"/>
      <c r="CW3183" s="1060"/>
      <c r="CX3183" s="1060"/>
    </row>
    <row r="3184" spans="35:102" ht="15" customHeight="1" x14ac:dyDescent="0.3">
      <c r="AI3184" s="1996">
        <v>48201453000</v>
      </c>
      <c r="AJ3184" s="1997" t="s">
        <v>1830</v>
      </c>
      <c r="AK3184" s="1997">
        <v>51750</v>
      </c>
      <c r="AL3184" s="1998" t="s">
        <v>1728</v>
      </c>
      <c r="AM3184" s="1998">
        <v>23.1</v>
      </c>
      <c r="AN3184" s="1997" t="s">
        <v>193</v>
      </c>
      <c r="BX3184"/>
      <c r="BY3184"/>
      <c r="BZ3184"/>
      <c r="CA3184"/>
      <c r="CB3184"/>
      <c r="CD3184" s="1060"/>
      <c r="CE3184" s="1286"/>
      <c r="CF3184" s="1060"/>
      <c r="CG3184" s="1060"/>
      <c r="CH3184" s="1060"/>
      <c r="CK3184" s="1645"/>
      <c r="CL3184" s="1645"/>
      <c r="CM3184" s="1645"/>
      <c r="CN3184"/>
      <c r="CO3184"/>
      <c r="CP3184"/>
      <c r="CQ3184"/>
      <c r="CR3184"/>
      <c r="CS3184" s="1060"/>
      <c r="CT3184" s="1060"/>
      <c r="CU3184" s="1060"/>
      <c r="CV3184" s="1060"/>
      <c r="CW3184" s="1060"/>
      <c r="CX3184" s="1060"/>
    </row>
    <row r="3185" spans="35:102" ht="15" customHeight="1" x14ac:dyDescent="0.3">
      <c r="AI3185" s="1774">
        <v>48201453100</v>
      </c>
      <c r="AJ3185" s="1993" t="s">
        <v>1830</v>
      </c>
      <c r="AK3185" s="1993">
        <v>35693</v>
      </c>
      <c r="AL3185" s="1994" t="s">
        <v>1730</v>
      </c>
      <c r="AM3185" s="1994">
        <v>23.8</v>
      </c>
      <c r="AN3185" s="1993" t="s">
        <v>193</v>
      </c>
      <c r="BX3185"/>
      <c r="BY3185"/>
      <c r="BZ3185"/>
      <c r="CA3185"/>
      <c r="CB3185"/>
      <c r="CD3185" s="1060"/>
      <c r="CE3185" s="1286"/>
      <c r="CF3185" s="1060"/>
      <c r="CG3185" s="1060"/>
      <c r="CH3185" s="1060"/>
      <c r="CK3185" s="1645"/>
      <c r="CL3185" s="1645"/>
      <c r="CM3185" s="1645"/>
      <c r="CN3185"/>
      <c r="CO3185"/>
      <c r="CP3185"/>
      <c r="CQ3185"/>
      <c r="CR3185"/>
      <c r="CS3185" s="1060"/>
      <c r="CT3185" s="1060"/>
      <c r="CU3185" s="1060"/>
      <c r="CV3185" s="1060"/>
      <c r="CW3185" s="1060"/>
      <c r="CX3185" s="1060"/>
    </row>
    <row r="3186" spans="35:102" ht="15" customHeight="1" x14ac:dyDescent="0.3">
      <c r="AI3186" s="1996">
        <v>48201453200</v>
      </c>
      <c r="AJ3186" s="1997" t="s">
        <v>1830</v>
      </c>
      <c r="AK3186" s="1997">
        <v>35840</v>
      </c>
      <c r="AL3186" s="1998" t="s">
        <v>1730</v>
      </c>
      <c r="AM3186" s="1998">
        <v>32.9</v>
      </c>
      <c r="AN3186" s="1997" t="s">
        <v>193</v>
      </c>
      <c r="BX3186"/>
      <c r="BY3186"/>
      <c r="BZ3186"/>
      <c r="CA3186"/>
      <c r="CB3186"/>
      <c r="CD3186" s="1060"/>
      <c r="CE3186" s="1286"/>
      <c r="CF3186" s="1060"/>
      <c r="CG3186" s="1060"/>
      <c r="CH3186" s="1060"/>
      <c r="CK3186" s="1645"/>
      <c r="CL3186" s="1645"/>
      <c r="CM3186" s="1645"/>
      <c r="CN3186"/>
      <c r="CO3186"/>
      <c r="CP3186"/>
      <c r="CQ3186"/>
      <c r="CR3186"/>
      <c r="CS3186" s="1060"/>
      <c r="CT3186" s="1060"/>
      <c r="CU3186" s="1060"/>
      <c r="CV3186" s="1060"/>
      <c r="CW3186" s="1060"/>
      <c r="CX3186" s="1060"/>
    </row>
    <row r="3187" spans="35:102" ht="15" customHeight="1" x14ac:dyDescent="0.3">
      <c r="AI3187" s="1774">
        <v>48201453300</v>
      </c>
      <c r="AJ3187" s="1993" t="s">
        <v>1830</v>
      </c>
      <c r="AK3187" s="1993">
        <v>27594</v>
      </c>
      <c r="AL3187" s="1994" t="s">
        <v>1730</v>
      </c>
      <c r="AM3187" s="1994">
        <v>43.4</v>
      </c>
      <c r="AN3187" s="1993" t="s">
        <v>193</v>
      </c>
      <c r="BX3187"/>
      <c r="BY3187"/>
      <c r="BZ3187"/>
      <c r="CA3187"/>
      <c r="CB3187"/>
      <c r="CD3187" s="1060"/>
      <c r="CE3187" s="1286"/>
      <c r="CF3187" s="1060"/>
      <c r="CG3187" s="1060"/>
      <c r="CH3187" s="1060"/>
      <c r="CK3187" s="1645"/>
      <c r="CL3187" s="1645"/>
      <c r="CM3187" s="1645"/>
      <c r="CN3187"/>
      <c r="CO3187"/>
      <c r="CP3187"/>
      <c r="CQ3187"/>
      <c r="CR3187"/>
      <c r="CS3187" s="1060"/>
      <c r="CT3187" s="1060"/>
      <c r="CU3187" s="1060"/>
      <c r="CV3187" s="1060"/>
      <c r="CW3187" s="1060"/>
      <c r="CX3187" s="1060"/>
    </row>
    <row r="3188" spans="35:102" ht="15" customHeight="1" x14ac:dyDescent="0.3">
      <c r="AI3188" s="1996">
        <v>48201453401</v>
      </c>
      <c r="AJ3188" s="1997" t="s">
        <v>1830</v>
      </c>
      <c r="AK3188" s="1997">
        <v>40726</v>
      </c>
      <c r="AL3188" s="1998" t="s">
        <v>1728</v>
      </c>
      <c r="AM3188" s="1998">
        <v>16</v>
      </c>
      <c r="AN3188" s="1997" t="s">
        <v>192</v>
      </c>
      <c r="BX3188"/>
      <c r="BY3188"/>
      <c r="BZ3188"/>
      <c r="CA3188"/>
      <c r="CB3188"/>
      <c r="CD3188" s="1060"/>
      <c r="CE3188" s="1286"/>
      <c r="CF3188" s="1060"/>
      <c r="CG3188" s="1060"/>
      <c r="CH3188" s="1060"/>
      <c r="CK3188" s="1645"/>
      <c r="CL3188" s="1645"/>
      <c r="CM3188" s="1645"/>
      <c r="CN3188"/>
      <c r="CO3188"/>
      <c r="CP3188"/>
      <c r="CQ3188"/>
      <c r="CR3188"/>
      <c r="CS3188" s="1060"/>
      <c r="CT3188" s="1060"/>
      <c r="CU3188" s="1060"/>
      <c r="CV3188" s="1060"/>
      <c r="CW3188" s="1060"/>
      <c r="CX3188" s="1060"/>
    </row>
    <row r="3189" spans="35:102" ht="15" customHeight="1" x14ac:dyDescent="0.3">
      <c r="AI3189" s="1774">
        <v>48201453402</v>
      </c>
      <c r="AJ3189" s="1993" t="s">
        <v>1830</v>
      </c>
      <c r="AK3189" s="1993">
        <v>43654</v>
      </c>
      <c r="AL3189" s="1994" t="s">
        <v>1728</v>
      </c>
      <c r="AM3189" s="1994">
        <v>21.8</v>
      </c>
      <c r="AN3189" s="1993" t="s">
        <v>193</v>
      </c>
      <c r="BX3189"/>
      <c r="BY3189"/>
      <c r="BZ3189"/>
      <c r="CA3189"/>
      <c r="CB3189"/>
      <c r="CD3189" s="1060"/>
      <c r="CE3189" s="1286"/>
      <c r="CF3189" s="1060"/>
      <c r="CG3189" s="1060"/>
      <c r="CH3189" s="1060"/>
      <c r="CK3189" s="1645"/>
      <c r="CL3189" s="1645"/>
      <c r="CM3189" s="1645"/>
      <c r="CN3189"/>
      <c r="CO3189"/>
      <c r="CP3189"/>
      <c r="CQ3189"/>
      <c r="CR3189"/>
      <c r="CS3189" s="1060"/>
      <c r="CT3189" s="1060"/>
      <c r="CU3189" s="1060"/>
      <c r="CV3189" s="1060"/>
      <c r="CW3189" s="1060"/>
      <c r="CX3189" s="1060"/>
    </row>
    <row r="3190" spans="35:102" ht="15" customHeight="1" x14ac:dyDescent="0.3">
      <c r="AI3190" s="1996">
        <v>48201453403</v>
      </c>
      <c r="AJ3190" s="1997" t="s">
        <v>1830</v>
      </c>
      <c r="AK3190" s="1997">
        <v>25859</v>
      </c>
      <c r="AL3190" s="1998" t="s">
        <v>1730</v>
      </c>
      <c r="AM3190" s="1998">
        <v>36.1</v>
      </c>
      <c r="AN3190" s="1997" t="s">
        <v>193</v>
      </c>
      <c r="BX3190"/>
      <c r="BY3190"/>
      <c r="BZ3190"/>
      <c r="CA3190"/>
      <c r="CB3190"/>
      <c r="CD3190" s="1060"/>
      <c r="CE3190" s="1286"/>
      <c r="CF3190" s="1060"/>
      <c r="CG3190" s="1060"/>
      <c r="CH3190" s="1060"/>
      <c r="CK3190" s="1645"/>
      <c r="CL3190" s="1645"/>
      <c r="CM3190" s="1645"/>
      <c r="CN3190"/>
      <c r="CO3190"/>
      <c r="CP3190"/>
      <c r="CQ3190"/>
      <c r="CR3190"/>
      <c r="CS3190" s="1060"/>
      <c r="CT3190" s="1060"/>
      <c r="CU3190" s="1060"/>
      <c r="CV3190" s="1060"/>
      <c r="CW3190" s="1060"/>
      <c r="CX3190" s="1060"/>
    </row>
    <row r="3191" spans="35:102" ht="15" customHeight="1" x14ac:dyDescent="0.3">
      <c r="AI3191" s="1774">
        <v>48201453501</v>
      </c>
      <c r="AJ3191" s="1993" t="s">
        <v>1830</v>
      </c>
      <c r="AK3191" s="1993">
        <v>48966</v>
      </c>
      <c r="AL3191" s="1994" t="s">
        <v>1728</v>
      </c>
      <c r="AM3191" s="1994">
        <v>17.3</v>
      </c>
      <c r="AN3191" s="1993" t="s">
        <v>192</v>
      </c>
      <c r="BX3191"/>
      <c r="BY3191"/>
      <c r="BZ3191"/>
      <c r="CA3191"/>
      <c r="CB3191"/>
      <c r="CD3191" s="1060"/>
      <c r="CE3191" s="1286"/>
      <c r="CF3191" s="1060"/>
      <c r="CG3191" s="1060"/>
      <c r="CH3191" s="1060"/>
      <c r="CK3191" s="1645"/>
      <c r="CL3191" s="1645"/>
      <c r="CM3191" s="1645"/>
      <c r="CN3191"/>
      <c r="CO3191"/>
      <c r="CP3191"/>
      <c r="CQ3191"/>
      <c r="CR3191"/>
      <c r="CS3191" s="1060"/>
      <c r="CT3191" s="1060"/>
      <c r="CU3191" s="1060"/>
      <c r="CV3191" s="1060"/>
      <c r="CW3191" s="1060"/>
      <c r="CX3191" s="1060"/>
    </row>
    <row r="3192" spans="35:102" ht="15" customHeight="1" x14ac:dyDescent="0.3">
      <c r="AI3192" s="1996">
        <v>48201453502</v>
      </c>
      <c r="AJ3192" s="1997" t="s">
        <v>1830</v>
      </c>
      <c r="AK3192" s="1997">
        <v>46458</v>
      </c>
      <c r="AL3192" s="1998" t="s">
        <v>1728</v>
      </c>
      <c r="AM3192" s="1998">
        <v>15.2</v>
      </c>
      <c r="AN3192" s="1997" t="s">
        <v>192</v>
      </c>
      <c r="BX3192"/>
      <c r="BY3192"/>
      <c r="BZ3192"/>
      <c r="CA3192"/>
      <c r="CB3192"/>
      <c r="CD3192" s="1060"/>
      <c r="CE3192" s="1286"/>
      <c r="CF3192" s="1060"/>
      <c r="CG3192" s="1060"/>
      <c r="CH3192" s="1060"/>
      <c r="CK3192" s="1645"/>
      <c r="CL3192" s="1645"/>
      <c r="CM3192" s="1645"/>
      <c r="CN3192"/>
      <c r="CO3192"/>
      <c r="CP3192"/>
      <c r="CQ3192"/>
      <c r="CR3192"/>
      <c r="CS3192" s="1060"/>
      <c r="CT3192" s="1060"/>
      <c r="CU3192" s="1060"/>
      <c r="CV3192" s="1060"/>
      <c r="CW3192" s="1060"/>
      <c r="CX3192" s="1060"/>
    </row>
    <row r="3193" spans="35:102" ht="15" customHeight="1" x14ac:dyDescent="0.3">
      <c r="AI3193" s="1774">
        <v>48201453601</v>
      </c>
      <c r="AJ3193" s="1993" t="s">
        <v>1830</v>
      </c>
      <c r="AK3193" s="1993">
        <v>29851</v>
      </c>
      <c r="AL3193" s="1994" t="s">
        <v>1730</v>
      </c>
      <c r="AM3193" s="1994">
        <v>22.6</v>
      </c>
      <c r="AN3193" s="1993" t="s">
        <v>193</v>
      </c>
      <c r="BX3193"/>
      <c r="BY3193"/>
      <c r="BZ3193"/>
      <c r="CA3193"/>
      <c r="CB3193"/>
      <c r="CD3193" s="1060"/>
      <c r="CE3193" s="1286"/>
      <c r="CF3193" s="1060"/>
      <c r="CG3193" s="1060"/>
      <c r="CH3193" s="1060"/>
      <c r="CK3193" s="1645"/>
      <c r="CL3193" s="1645"/>
      <c r="CM3193" s="1645"/>
      <c r="CN3193"/>
      <c r="CO3193"/>
      <c r="CP3193"/>
      <c r="CQ3193"/>
      <c r="CR3193"/>
      <c r="CS3193" s="1060"/>
      <c r="CT3193" s="1060"/>
      <c r="CU3193" s="1060"/>
      <c r="CV3193" s="1060"/>
      <c r="CW3193" s="1060"/>
      <c r="CX3193" s="1060"/>
    </row>
    <row r="3194" spans="35:102" ht="15" customHeight="1" x14ac:dyDescent="0.3">
      <c r="AI3194" s="1996">
        <v>48201453602</v>
      </c>
      <c r="AJ3194" s="1997" t="s">
        <v>1830</v>
      </c>
      <c r="AK3194" s="1997">
        <v>35631</v>
      </c>
      <c r="AL3194" s="1998" t="s">
        <v>1730</v>
      </c>
      <c r="AM3194" s="1998">
        <v>28.2</v>
      </c>
      <c r="AN3194" s="1997" t="s">
        <v>193</v>
      </c>
      <c r="BX3194"/>
      <c r="BY3194"/>
      <c r="BZ3194"/>
      <c r="CA3194"/>
      <c r="CB3194"/>
      <c r="CD3194" s="1060"/>
      <c r="CE3194" s="1286"/>
      <c r="CF3194" s="1060"/>
      <c r="CG3194" s="1060"/>
      <c r="CH3194" s="1060"/>
      <c r="CK3194" s="1645"/>
      <c r="CL3194" s="1645"/>
      <c r="CM3194" s="1645"/>
      <c r="CN3194"/>
      <c r="CO3194"/>
      <c r="CP3194"/>
      <c r="CQ3194"/>
      <c r="CR3194"/>
      <c r="CS3194" s="1060"/>
      <c r="CT3194" s="1060"/>
      <c r="CU3194" s="1060"/>
      <c r="CV3194" s="1060"/>
      <c r="CW3194" s="1060"/>
      <c r="CX3194" s="1060"/>
    </row>
    <row r="3195" spans="35:102" ht="15" customHeight="1" x14ac:dyDescent="0.3">
      <c r="AI3195" s="1774">
        <v>48201453700</v>
      </c>
      <c r="AJ3195" s="1993" t="s">
        <v>1830</v>
      </c>
      <c r="AK3195" s="1993">
        <v>48070</v>
      </c>
      <c r="AL3195" s="1994" t="s">
        <v>1728</v>
      </c>
      <c r="AM3195" s="1994">
        <v>14</v>
      </c>
      <c r="AN3195" s="1993" t="s">
        <v>192</v>
      </c>
      <c r="BX3195"/>
      <c r="BY3195"/>
      <c r="BZ3195"/>
      <c r="CA3195"/>
      <c r="CB3195"/>
      <c r="CD3195" s="1060"/>
      <c r="CE3195" s="1286"/>
      <c r="CF3195" s="1060"/>
      <c r="CG3195" s="1060"/>
      <c r="CH3195" s="1060"/>
      <c r="CK3195" s="1645"/>
      <c r="CL3195" s="1645"/>
      <c r="CM3195" s="1645"/>
      <c r="CN3195"/>
      <c r="CO3195"/>
      <c r="CP3195"/>
      <c r="CQ3195"/>
      <c r="CR3195"/>
      <c r="CS3195" s="1060"/>
      <c r="CT3195" s="1060"/>
      <c r="CU3195" s="1060"/>
      <c r="CV3195" s="1060"/>
      <c r="CW3195" s="1060"/>
      <c r="CX3195" s="1060"/>
    </row>
    <row r="3196" spans="35:102" ht="15" customHeight="1" x14ac:dyDescent="0.3">
      <c r="AI3196" s="1996">
        <v>48201453800</v>
      </c>
      <c r="AJ3196" s="1997" t="s">
        <v>1830</v>
      </c>
      <c r="AK3196" s="1997">
        <v>59688</v>
      </c>
      <c r="AL3196" s="1998" t="s">
        <v>1727</v>
      </c>
      <c r="AM3196" s="1998">
        <v>22.4</v>
      </c>
      <c r="AN3196" s="1997" t="s">
        <v>193</v>
      </c>
      <c r="BX3196"/>
      <c r="BY3196"/>
      <c r="BZ3196"/>
      <c r="CA3196"/>
      <c r="CB3196"/>
      <c r="CD3196" s="1060"/>
      <c r="CE3196" s="1286"/>
      <c r="CF3196" s="1060"/>
      <c r="CG3196" s="1060"/>
      <c r="CH3196" s="1060"/>
      <c r="CK3196" s="1645"/>
      <c r="CL3196" s="1645"/>
      <c r="CM3196" s="1645"/>
      <c r="CN3196"/>
      <c r="CO3196"/>
      <c r="CP3196"/>
      <c r="CQ3196"/>
      <c r="CR3196"/>
      <c r="CS3196" s="1060"/>
      <c r="CT3196" s="1060"/>
      <c r="CU3196" s="1060"/>
      <c r="CV3196" s="1060"/>
      <c r="CW3196" s="1060"/>
      <c r="CX3196" s="1060"/>
    </row>
    <row r="3197" spans="35:102" ht="15" customHeight="1" x14ac:dyDescent="0.3">
      <c r="AI3197" s="1774">
        <v>48201453900</v>
      </c>
      <c r="AJ3197" s="1993" t="s">
        <v>1830</v>
      </c>
      <c r="AK3197" s="1993">
        <v>53798</v>
      </c>
      <c r="AL3197" s="1994" t="s">
        <v>1728</v>
      </c>
      <c r="AM3197" s="1994">
        <v>13.3</v>
      </c>
      <c r="AN3197" s="1993" t="s">
        <v>192</v>
      </c>
      <c r="BX3197"/>
      <c r="BY3197"/>
      <c r="BZ3197"/>
      <c r="CA3197"/>
      <c r="CB3197"/>
      <c r="CD3197" s="1060"/>
      <c r="CE3197" s="1286"/>
      <c r="CF3197" s="1060"/>
      <c r="CG3197" s="1060"/>
      <c r="CH3197" s="1060"/>
      <c r="CK3197" s="1645"/>
      <c r="CL3197" s="1645"/>
      <c r="CM3197" s="1645"/>
      <c r="CN3197"/>
      <c r="CO3197"/>
      <c r="CP3197"/>
      <c r="CQ3197"/>
      <c r="CR3197"/>
      <c r="CS3197" s="1060"/>
      <c r="CT3197" s="1060"/>
      <c r="CU3197" s="1060"/>
      <c r="CV3197" s="1060"/>
      <c r="CW3197" s="1060"/>
      <c r="CX3197" s="1060"/>
    </row>
    <row r="3198" spans="35:102" ht="15" customHeight="1" x14ac:dyDescent="0.3">
      <c r="AI3198" s="1996">
        <v>48201454000</v>
      </c>
      <c r="AJ3198" s="1997" t="s">
        <v>1830</v>
      </c>
      <c r="AK3198" s="1997">
        <v>66184</v>
      </c>
      <c r="AL3198" s="1998" t="s">
        <v>1727</v>
      </c>
      <c r="AM3198" s="1998">
        <v>12.2</v>
      </c>
      <c r="AN3198" s="1997" t="s">
        <v>192</v>
      </c>
      <c r="BX3198"/>
      <c r="BY3198"/>
      <c r="BZ3198"/>
      <c r="CA3198"/>
      <c r="CB3198"/>
      <c r="CD3198" s="1060"/>
      <c r="CE3198" s="1286"/>
      <c r="CF3198" s="1060"/>
      <c r="CG3198" s="1060"/>
      <c r="CH3198" s="1060"/>
      <c r="CK3198" s="1645"/>
      <c r="CL3198" s="1645"/>
      <c r="CM3198" s="1645"/>
      <c r="CN3198"/>
      <c r="CO3198"/>
      <c r="CP3198"/>
      <c r="CQ3198"/>
      <c r="CR3198"/>
      <c r="CS3198" s="1060"/>
      <c r="CT3198" s="1060"/>
      <c r="CU3198" s="1060"/>
      <c r="CV3198" s="1060"/>
      <c r="CW3198" s="1060"/>
      <c r="CX3198" s="1060"/>
    </row>
    <row r="3199" spans="35:102" ht="15" customHeight="1" x14ac:dyDescent="0.3">
      <c r="AI3199" s="1774">
        <v>48201454100</v>
      </c>
      <c r="AJ3199" s="1993" t="s">
        <v>1830</v>
      </c>
      <c r="AK3199" s="1993">
        <v>62458</v>
      </c>
      <c r="AL3199" s="1994" t="s">
        <v>1727</v>
      </c>
      <c r="AM3199" s="1994">
        <v>3.6</v>
      </c>
      <c r="AN3199" s="1993" t="s">
        <v>192</v>
      </c>
      <c r="BX3199"/>
      <c r="BY3199"/>
      <c r="BZ3199"/>
      <c r="CA3199"/>
      <c r="CB3199"/>
      <c r="CD3199" s="1060"/>
      <c r="CE3199" s="1286"/>
      <c r="CF3199" s="1060"/>
      <c r="CG3199" s="1060"/>
      <c r="CH3199" s="1060"/>
      <c r="CK3199" s="1645"/>
      <c r="CL3199" s="1645"/>
      <c r="CM3199" s="1645"/>
      <c r="CN3199"/>
      <c r="CO3199"/>
      <c r="CP3199"/>
      <c r="CQ3199"/>
      <c r="CR3199"/>
      <c r="CS3199" s="1060"/>
      <c r="CT3199" s="1060"/>
      <c r="CU3199" s="1060"/>
      <c r="CV3199" s="1060"/>
      <c r="CW3199" s="1060"/>
      <c r="CX3199" s="1060"/>
    </row>
    <row r="3200" spans="35:102" ht="15" customHeight="1" x14ac:dyDescent="0.3">
      <c r="AI3200" s="1996">
        <v>48201454200</v>
      </c>
      <c r="AJ3200" s="1997" t="s">
        <v>1830</v>
      </c>
      <c r="AK3200" s="1997">
        <v>71850</v>
      </c>
      <c r="AL3200" s="1998" t="s">
        <v>1727</v>
      </c>
      <c r="AM3200" s="1998">
        <v>8.8000000000000007</v>
      </c>
      <c r="AN3200" s="1997" t="s">
        <v>192</v>
      </c>
      <c r="BX3200"/>
      <c r="BY3200"/>
      <c r="BZ3200"/>
      <c r="CA3200"/>
      <c r="CB3200"/>
      <c r="CD3200" s="1060"/>
      <c r="CE3200" s="1286"/>
      <c r="CF3200" s="1060"/>
      <c r="CG3200" s="1060"/>
      <c r="CH3200" s="1060"/>
      <c r="CK3200" s="1645"/>
      <c r="CL3200" s="1645"/>
      <c r="CM3200" s="1645"/>
      <c r="CN3200"/>
      <c r="CO3200"/>
      <c r="CP3200"/>
      <c r="CQ3200"/>
      <c r="CR3200"/>
      <c r="CS3200" s="1060"/>
      <c r="CT3200" s="1060"/>
      <c r="CU3200" s="1060"/>
      <c r="CV3200" s="1060"/>
      <c r="CW3200" s="1060"/>
      <c r="CX3200" s="1060"/>
    </row>
    <row r="3201" spans="35:102" ht="15" customHeight="1" x14ac:dyDescent="0.3">
      <c r="AI3201" s="1774">
        <v>48201454301</v>
      </c>
      <c r="AJ3201" s="1993" t="s">
        <v>1830</v>
      </c>
      <c r="AK3201" s="1993">
        <v>53724</v>
      </c>
      <c r="AL3201" s="1994" t="s">
        <v>1728</v>
      </c>
      <c r="AM3201" s="1994">
        <v>12.6</v>
      </c>
      <c r="AN3201" s="1993" t="s">
        <v>192</v>
      </c>
      <c r="BX3201"/>
      <c r="BY3201"/>
      <c r="BZ3201"/>
      <c r="CA3201"/>
      <c r="CB3201"/>
      <c r="CD3201" s="1060"/>
      <c r="CE3201" s="1286"/>
      <c r="CF3201" s="1060"/>
      <c r="CG3201" s="1060"/>
      <c r="CH3201" s="1060"/>
      <c r="CK3201" s="1645"/>
      <c r="CL3201" s="1645"/>
      <c r="CM3201" s="1645"/>
      <c r="CN3201"/>
      <c r="CO3201"/>
      <c r="CP3201"/>
      <c r="CQ3201"/>
      <c r="CR3201"/>
      <c r="CS3201" s="1060"/>
      <c r="CT3201" s="1060"/>
      <c r="CU3201" s="1060"/>
      <c r="CV3201" s="1060"/>
      <c r="CW3201" s="1060"/>
      <c r="CX3201" s="1060"/>
    </row>
    <row r="3202" spans="35:102" ht="15" customHeight="1" x14ac:dyDescent="0.3">
      <c r="AI3202" s="1996">
        <v>48201454302</v>
      </c>
      <c r="AJ3202" s="1997" t="s">
        <v>1830</v>
      </c>
      <c r="AK3202" s="1997">
        <v>50815</v>
      </c>
      <c r="AL3202" s="1998" t="s">
        <v>1728</v>
      </c>
      <c r="AM3202" s="1998">
        <v>6.4</v>
      </c>
      <c r="AN3202" s="1997" t="s">
        <v>192</v>
      </c>
      <c r="BX3202"/>
      <c r="BY3202"/>
      <c r="BZ3202"/>
      <c r="CA3202"/>
      <c r="CB3202"/>
      <c r="CD3202" s="1060"/>
      <c r="CE3202" s="1286"/>
      <c r="CF3202" s="1060"/>
      <c r="CG3202" s="1060"/>
      <c r="CH3202" s="1060"/>
      <c r="CK3202" s="1645"/>
      <c r="CL3202" s="1645"/>
      <c r="CM3202" s="1645"/>
      <c r="CN3202"/>
      <c r="CO3202"/>
      <c r="CP3202"/>
      <c r="CQ3202"/>
      <c r="CR3202"/>
      <c r="CS3202" s="1060"/>
      <c r="CT3202" s="1060"/>
      <c r="CU3202" s="1060"/>
      <c r="CV3202" s="1060"/>
      <c r="CW3202" s="1060"/>
      <c r="CX3202" s="1060"/>
    </row>
    <row r="3203" spans="35:102" ht="15" customHeight="1" x14ac:dyDescent="0.3">
      <c r="AI3203" s="1774">
        <v>48201454400</v>
      </c>
      <c r="AJ3203" s="1993" t="s">
        <v>1830</v>
      </c>
      <c r="AK3203" s="1993">
        <v>81500</v>
      </c>
      <c r="AL3203" s="1994" t="s">
        <v>1729</v>
      </c>
      <c r="AM3203" s="1994">
        <v>4.2</v>
      </c>
      <c r="AN3203" s="1993" t="s">
        <v>192</v>
      </c>
      <c r="BX3203"/>
      <c r="BY3203"/>
      <c r="BZ3203"/>
      <c r="CA3203"/>
      <c r="CB3203"/>
      <c r="CD3203" s="1060"/>
      <c r="CE3203" s="1286"/>
      <c r="CF3203" s="1060"/>
      <c r="CG3203" s="1060"/>
      <c r="CH3203" s="1060"/>
      <c r="CK3203" s="1645"/>
      <c r="CL3203" s="1645"/>
      <c r="CM3203" s="1645"/>
      <c r="CN3203"/>
      <c r="CO3203"/>
      <c r="CP3203"/>
      <c r="CQ3203"/>
      <c r="CR3203"/>
      <c r="CS3203" s="1060"/>
      <c r="CT3203" s="1060"/>
      <c r="CU3203" s="1060"/>
      <c r="CV3203" s="1060"/>
      <c r="CW3203" s="1060"/>
      <c r="CX3203" s="1060"/>
    </row>
    <row r="3204" spans="35:102" ht="15" customHeight="1" x14ac:dyDescent="0.3">
      <c r="AI3204" s="1996">
        <v>48201454501</v>
      </c>
      <c r="AJ3204" s="1997" t="s">
        <v>1830</v>
      </c>
      <c r="AK3204" s="1997">
        <v>164517</v>
      </c>
      <c r="AL3204" s="1998" t="s">
        <v>1729</v>
      </c>
      <c r="AM3204" s="1998">
        <v>4.5999999999999996</v>
      </c>
      <c r="AN3204" s="1997" t="s">
        <v>192</v>
      </c>
      <c r="BX3204"/>
      <c r="BY3204"/>
      <c r="BZ3204"/>
      <c r="CA3204"/>
      <c r="CB3204"/>
      <c r="CD3204" s="1060"/>
      <c r="CE3204" s="1286"/>
      <c r="CF3204" s="1060"/>
      <c r="CG3204" s="1060"/>
      <c r="CH3204" s="1060"/>
      <c r="CK3204" s="1645"/>
      <c r="CL3204" s="1645"/>
      <c r="CM3204" s="1645"/>
      <c r="CN3204"/>
      <c r="CO3204"/>
      <c r="CP3204"/>
      <c r="CQ3204"/>
      <c r="CR3204"/>
      <c r="CS3204" s="1060"/>
      <c r="CT3204" s="1060"/>
      <c r="CU3204" s="1060"/>
      <c r="CV3204" s="1060"/>
      <c r="CW3204" s="1060"/>
      <c r="CX3204" s="1060"/>
    </row>
    <row r="3205" spans="35:102" ht="15" customHeight="1" x14ac:dyDescent="0.3">
      <c r="AI3205" s="1774">
        <v>48201454502</v>
      </c>
      <c r="AJ3205" s="1993" t="s">
        <v>1830</v>
      </c>
      <c r="AK3205" s="1993">
        <v>182566</v>
      </c>
      <c r="AL3205" s="1994" t="s">
        <v>1729</v>
      </c>
      <c r="AM3205" s="1994">
        <v>5.2</v>
      </c>
      <c r="AN3205" s="1993" t="s">
        <v>192</v>
      </c>
      <c r="BX3205"/>
      <c r="BY3205"/>
      <c r="BZ3205"/>
      <c r="CA3205"/>
      <c r="CB3205"/>
      <c r="CD3205" s="1060"/>
      <c r="CE3205" s="1286"/>
      <c r="CF3205" s="1060"/>
      <c r="CG3205" s="1060"/>
      <c r="CH3205" s="1060"/>
      <c r="CK3205" s="1645"/>
      <c r="CL3205" s="1645"/>
      <c r="CM3205" s="1645"/>
      <c r="CN3205"/>
      <c r="CO3205"/>
      <c r="CP3205"/>
      <c r="CQ3205"/>
      <c r="CR3205"/>
      <c r="CS3205" s="1060"/>
      <c r="CT3205" s="1060"/>
      <c r="CU3205" s="1060"/>
      <c r="CV3205" s="1060"/>
      <c r="CW3205" s="1060"/>
      <c r="CX3205" s="1060"/>
    </row>
    <row r="3206" spans="35:102" ht="15" customHeight="1" x14ac:dyDescent="0.3">
      <c r="AI3206" s="1996">
        <v>48201454600</v>
      </c>
      <c r="AJ3206" s="1997" t="s">
        <v>1830</v>
      </c>
      <c r="AK3206" s="1997">
        <v>65598</v>
      </c>
      <c r="AL3206" s="1998" t="s">
        <v>1727</v>
      </c>
      <c r="AM3206" s="1998">
        <v>1.7</v>
      </c>
      <c r="AN3206" s="1997" t="s">
        <v>192</v>
      </c>
      <c r="BX3206"/>
      <c r="BY3206"/>
      <c r="BZ3206"/>
      <c r="CA3206"/>
      <c r="CB3206"/>
      <c r="CD3206" s="1060"/>
      <c r="CE3206" s="1286"/>
      <c r="CF3206" s="1060"/>
      <c r="CG3206" s="1060"/>
      <c r="CH3206" s="1060"/>
      <c r="CK3206" s="1645"/>
      <c r="CL3206" s="1645"/>
      <c r="CM3206" s="1645"/>
      <c r="CN3206"/>
      <c r="CO3206"/>
      <c r="CP3206"/>
      <c r="CQ3206"/>
      <c r="CR3206"/>
      <c r="CS3206" s="1060"/>
      <c r="CT3206" s="1060"/>
      <c r="CU3206" s="1060"/>
      <c r="CV3206" s="1060"/>
      <c r="CW3206" s="1060"/>
      <c r="CX3206" s="1060"/>
    </row>
    <row r="3207" spans="35:102" ht="15" customHeight="1" x14ac:dyDescent="0.3">
      <c r="AI3207" s="1774">
        <v>48201454700</v>
      </c>
      <c r="AJ3207" s="1993" t="s">
        <v>1830</v>
      </c>
      <c r="AK3207" s="1993">
        <v>116505</v>
      </c>
      <c r="AL3207" s="1994" t="s">
        <v>1729</v>
      </c>
      <c r="AM3207" s="1994">
        <v>6.5</v>
      </c>
      <c r="AN3207" s="1993" t="s">
        <v>192</v>
      </c>
      <c r="BX3207"/>
      <c r="BY3207"/>
      <c r="BZ3207"/>
      <c r="CA3207"/>
      <c r="CB3207"/>
      <c r="CD3207" s="1060"/>
      <c r="CE3207" s="1286"/>
      <c r="CF3207" s="1060"/>
      <c r="CG3207" s="1060"/>
      <c r="CH3207" s="1060"/>
      <c r="CK3207" s="1645"/>
      <c r="CL3207" s="1645"/>
      <c r="CM3207" s="1645"/>
      <c r="CN3207"/>
      <c r="CO3207"/>
      <c r="CP3207"/>
      <c r="CQ3207"/>
      <c r="CR3207"/>
      <c r="CS3207" s="1060"/>
      <c r="CT3207" s="1060"/>
      <c r="CU3207" s="1060"/>
      <c r="CV3207" s="1060"/>
      <c r="CW3207" s="1060"/>
      <c r="CX3207" s="1060"/>
    </row>
    <row r="3208" spans="35:102" ht="15" customHeight="1" x14ac:dyDescent="0.3">
      <c r="AI3208" s="1996">
        <v>48201454800</v>
      </c>
      <c r="AJ3208" s="1997" t="s">
        <v>1830</v>
      </c>
      <c r="AK3208" s="1997">
        <v>53125</v>
      </c>
      <c r="AL3208" s="1998" t="s">
        <v>1728</v>
      </c>
      <c r="AM3208" s="1998">
        <v>7.6</v>
      </c>
      <c r="AN3208" s="1997" t="s">
        <v>192</v>
      </c>
      <c r="BX3208"/>
      <c r="BY3208"/>
      <c r="BZ3208"/>
      <c r="CA3208"/>
      <c r="CB3208"/>
      <c r="CD3208" s="1060"/>
      <c r="CE3208" s="1286"/>
      <c r="CF3208" s="1060"/>
      <c r="CG3208" s="1060"/>
      <c r="CH3208" s="1060"/>
      <c r="CK3208" s="1645"/>
      <c r="CL3208" s="1645"/>
      <c r="CM3208" s="1645"/>
      <c r="CN3208"/>
      <c r="CO3208"/>
      <c r="CP3208"/>
      <c r="CQ3208"/>
      <c r="CR3208"/>
      <c r="CS3208" s="1060"/>
      <c r="CT3208" s="1060"/>
      <c r="CU3208" s="1060"/>
      <c r="CV3208" s="1060"/>
      <c r="CW3208" s="1060"/>
      <c r="CX3208" s="1060"/>
    </row>
    <row r="3209" spans="35:102" ht="15" customHeight="1" x14ac:dyDescent="0.3">
      <c r="AI3209" s="1774">
        <v>48201454900</v>
      </c>
      <c r="AJ3209" s="1993" t="s">
        <v>1830</v>
      </c>
      <c r="AK3209" s="1993">
        <v>108458</v>
      </c>
      <c r="AL3209" s="1994" t="s">
        <v>1729</v>
      </c>
      <c r="AM3209" s="1994">
        <v>1.9</v>
      </c>
      <c r="AN3209" s="1993" t="s">
        <v>192</v>
      </c>
      <c r="BX3209"/>
      <c r="BY3209"/>
      <c r="BZ3209"/>
      <c r="CA3209"/>
      <c r="CB3209"/>
      <c r="CD3209" s="1060"/>
      <c r="CE3209" s="1286"/>
      <c r="CF3209" s="1060"/>
      <c r="CG3209" s="1060"/>
      <c r="CH3209" s="1060"/>
      <c r="CK3209" s="1645"/>
      <c r="CL3209" s="1645"/>
      <c r="CM3209" s="1645"/>
      <c r="CN3209"/>
      <c r="CO3209"/>
      <c r="CP3209"/>
      <c r="CQ3209"/>
      <c r="CR3209"/>
      <c r="CS3209" s="1060"/>
      <c r="CT3209" s="1060"/>
      <c r="CU3209" s="1060"/>
      <c r="CV3209" s="1060"/>
      <c r="CW3209" s="1060"/>
      <c r="CX3209" s="1060"/>
    </row>
    <row r="3210" spans="35:102" ht="15" customHeight="1" x14ac:dyDescent="0.3">
      <c r="AI3210" s="1996">
        <v>48201455000</v>
      </c>
      <c r="AJ3210" s="1997" t="s">
        <v>1830</v>
      </c>
      <c r="AK3210" s="1997">
        <v>104000</v>
      </c>
      <c r="AL3210" s="1998" t="s">
        <v>1729</v>
      </c>
      <c r="AM3210" s="1998">
        <v>2.9</v>
      </c>
      <c r="AN3210" s="1997" t="s">
        <v>192</v>
      </c>
      <c r="BX3210"/>
      <c r="BY3210"/>
      <c r="BZ3210"/>
      <c r="CA3210"/>
      <c r="CB3210"/>
      <c r="CD3210" s="1060"/>
      <c r="CE3210" s="1286"/>
      <c r="CF3210" s="1060"/>
      <c r="CG3210" s="1060"/>
      <c r="CH3210" s="1060"/>
      <c r="CK3210" s="1645"/>
      <c r="CL3210" s="1645"/>
      <c r="CM3210" s="1645"/>
      <c r="CN3210"/>
      <c r="CO3210"/>
      <c r="CP3210"/>
      <c r="CQ3210"/>
      <c r="CR3210"/>
      <c r="CS3210" s="1060"/>
      <c r="CT3210" s="1060"/>
      <c r="CU3210" s="1060"/>
      <c r="CV3210" s="1060"/>
      <c r="CW3210" s="1060"/>
      <c r="CX3210" s="1060"/>
    </row>
    <row r="3211" spans="35:102" ht="15" customHeight="1" x14ac:dyDescent="0.3">
      <c r="AI3211" s="1774">
        <v>48201455101</v>
      </c>
      <c r="AJ3211" s="1993" t="s">
        <v>1830</v>
      </c>
      <c r="AK3211" s="1993">
        <v>77684</v>
      </c>
      <c r="AL3211" s="1994" t="s">
        <v>1727</v>
      </c>
      <c r="AM3211" s="1994">
        <v>5.0999999999999996</v>
      </c>
      <c r="AN3211" s="1993" t="s">
        <v>192</v>
      </c>
      <c r="BX3211"/>
      <c r="BY3211"/>
      <c r="BZ3211"/>
      <c r="CA3211"/>
      <c r="CB3211"/>
      <c r="CD3211" s="1060"/>
      <c r="CE3211" s="1286"/>
      <c r="CF3211" s="1060"/>
      <c r="CG3211" s="1060"/>
      <c r="CH3211" s="1060"/>
      <c r="CK3211" s="1645"/>
      <c r="CL3211" s="1645"/>
      <c r="CM3211" s="1645"/>
      <c r="CN3211"/>
      <c r="CO3211"/>
      <c r="CP3211"/>
      <c r="CQ3211"/>
      <c r="CR3211"/>
      <c r="CS3211" s="1060"/>
      <c r="CT3211" s="1060"/>
      <c r="CU3211" s="1060"/>
      <c r="CV3211" s="1060"/>
      <c r="CW3211" s="1060"/>
      <c r="CX3211" s="1060"/>
    </row>
    <row r="3212" spans="35:102" ht="15" customHeight="1" x14ac:dyDescent="0.3">
      <c r="AI3212" s="1996">
        <v>48201455102</v>
      </c>
      <c r="AJ3212" s="1997" t="s">
        <v>1830</v>
      </c>
      <c r="AK3212" s="1997">
        <v>104792</v>
      </c>
      <c r="AL3212" s="1998" t="s">
        <v>1729</v>
      </c>
      <c r="AM3212" s="1998">
        <v>3.5</v>
      </c>
      <c r="AN3212" s="1997" t="s">
        <v>192</v>
      </c>
      <c r="BX3212"/>
      <c r="BY3212"/>
      <c r="BZ3212"/>
      <c r="CA3212"/>
      <c r="CB3212"/>
      <c r="CD3212" s="1060"/>
      <c r="CE3212" s="1286"/>
      <c r="CF3212" s="1060"/>
      <c r="CG3212" s="1060"/>
      <c r="CH3212" s="1060"/>
      <c r="CK3212" s="1645"/>
      <c r="CL3212" s="1645"/>
      <c r="CM3212" s="1645"/>
      <c r="CN3212"/>
      <c r="CO3212"/>
      <c r="CP3212"/>
      <c r="CQ3212"/>
      <c r="CR3212"/>
      <c r="CS3212" s="1060"/>
      <c r="CT3212" s="1060"/>
      <c r="CU3212" s="1060"/>
      <c r="CV3212" s="1060"/>
      <c r="CW3212" s="1060"/>
      <c r="CX3212" s="1060"/>
    </row>
    <row r="3213" spans="35:102" ht="15" customHeight="1" x14ac:dyDescent="0.3">
      <c r="AI3213" s="1774">
        <v>48201455200</v>
      </c>
      <c r="AJ3213" s="1993" t="s">
        <v>1830</v>
      </c>
      <c r="AK3213" s="1993">
        <v>74271</v>
      </c>
      <c r="AL3213" s="1994" t="s">
        <v>1727</v>
      </c>
      <c r="AM3213" s="1994">
        <v>5.6</v>
      </c>
      <c r="AN3213" s="1993" t="s">
        <v>192</v>
      </c>
      <c r="BX3213"/>
      <c r="BY3213"/>
      <c r="BZ3213"/>
      <c r="CA3213"/>
      <c r="CB3213"/>
      <c r="CD3213" s="1060"/>
      <c r="CE3213" s="1286"/>
      <c r="CF3213" s="1060"/>
      <c r="CG3213" s="1060"/>
      <c r="CH3213" s="1060"/>
      <c r="CK3213" s="1645"/>
      <c r="CL3213" s="1645"/>
      <c r="CM3213" s="1645"/>
      <c r="CN3213"/>
      <c r="CO3213"/>
      <c r="CP3213"/>
      <c r="CQ3213"/>
      <c r="CR3213"/>
      <c r="CS3213" s="1060"/>
      <c r="CT3213" s="1060"/>
      <c r="CU3213" s="1060"/>
      <c r="CV3213" s="1060"/>
      <c r="CW3213" s="1060"/>
      <c r="CX3213" s="1060"/>
    </row>
    <row r="3214" spans="35:102" ht="15" customHeight="1" x14ac:dyDescent="0.3">
      <c r="AI3214" s="1996">
        <v>48201455300</v>
      </c>
      <c r="AJ3214" s="1997" t="s">
        <v>1830</v>
      </c>
      <c r="AK3214" s="1997">
        <v>65948</v>
      </c>
      <c r="AL3214" s="1998" t="s">
        <v>1727</v>
      </c>
      <c r="AM3214" s="1998">
        <v>5.7</v>
      </c>
      <c r="AN3214" s="1997" t="s">
        <v>192</v>
      </c>
      <c r="BX3214"/>
      <c r="BY3214"/>
      <c r="BZ3214"/>
      <c r="CA3214"/>
      <c r="CB3214"/>
      <c r="CD3214" s="1060"/>
      <c r="CE3214" s="1286"/>
      <c r="CF3214" s="1060"/>
      <c r="CG3214" s="1060"/>
      <c r="CH3214" s="1060"/>
      <c r="CK3214" s="1645"/>
      <c r="CL3214" s="1645"/>
      <c r="CM3214" s="1645"/>
      <c r="CN3214"/>
      <c r="CO3214"/>
      <c r="CP3214"/>
      <c r="CQ3214"/>
      <c r="CR3214"/>
      <c r="CS3214" s="1060"/>
      <c r="CT3214" s="1060"/>
      <c r="CU3214" s="1060"/>
      <c r="CV3214" s="1060"/>
      <c r="CW3214" s="1060"/>
      <c r="CX3214" s="1060"/>
    </row>
    <row r="3215" spans="35:102" ht="15" customHeight="1" x14ac:dyDescent="0.3">
      <c r="AI3215" s="1774">
        <v>48201510100</v>
      </c>
      <c r="AJ3215" s="1993" t="s">
        <v>1830</v>
      </c>
      <c r="AK3215" s="1993">
        <v>118351</v>
      </c>
      <c r="AL3215" s="1994" t="s">
        <v>1729</v>
      </c>
      <c r="AM3215" s="1994">
        <v>9.8000000000000007</v>
      </c>
      <c r="AN3215" s="1993" t="s">
        <v>192</v>
      </c>
      <c r="BX3215"/>
      <c r="BY3215"/>
      <c r="BZ3215"/>
      <c r="CA3215"/>
      <c r="CB3215"/>
      <c r="CD3215" s="1060"/>
      <c r="CE3215" s="1286"/>
      <c r="CF3215" s="1060"/>
      <c r="CG3215" s="1060"/>
      <c r="CH3215" s="1060"/>
      <c r="CK3215" s="1645"/>
      <c r="CL3215" s="1645"/>
      <c r="CM3215" s="1645"/>
      <c r="CN3215"/>
      <c r="CO3215"/>
      <c r="CP3215"/>
      <c r="CQ3215"/>
      <c r="CR3215"/>
      <c r="CS3215" s="1060"/>
      <c r="CT3215" s="1060"/>
      <c r="CU3215" s="1060"/>
      <c r="CV3215" s="1060"/>
      <c r="CW3215" s="1060"/>
      <c r="CX3215" s="1060"/>
    </row>
    <row r="3216" spans="35:102" ht="15" customHeight="1" x14ac:dyDescent="0.3">
      <c r="AI3216" s="1996">
        <v>48201510200</v>
      </c>
      <c r="AJ3216" s="1997" t="s">
        <v>1830</v>
      </c>
      <c r="AK3216" s="1997">
        <v>102891</v>
      </c>
      <c r="AL3216" s="1998" t="s">
        <v>1729</v>
      </c>
      <c r="AM3216" s="1998">
        <v>10.8</v>
      </c>
      <c r="AN3216" s="1997" t="s">
        <v>192</v>
      </c>
      <c r="BX3216"/>
      <c r="BY3216"/>
      <c r="BZ3216"/>
      <c r="CA3216"/>
      <c r="CB3216"/>
      <c r="CD3216" s="1060"/>
      <c r="CE3216" s="1286"/>
      <c r="CF3216" s="1060"/>
      <c r="CG3216" s="1060"/>
      <c r="CH3216" s="1060"/>
      <c r="CK3216" s="1645"/>
      <c r="CL3216" s="1645"/>
      <c r="CM3216" s="1645"/>
      <c r="CN3216"/>
      <c r="CO3216"/>
      <c r="CP3216"/>
      <c r="CQ3216"/>
      <c r="CR3216"/>
      <c r="CS3216" s="1060"/>
      <c r="CT3216" s="1060"/>
      <c r="CU3216" s="1060"/>
      <c r="CV3216" s="1060"/>
      <c r="CW3216" s="1060"/>
      <c r="CX3216" s="1060"/>
    </row>
    <row r="3217" spans="35:102" ht="15" customHeight="1" x14ac:dyDescent="0.3">
      <c r="AI3217" s="1774">
        <v>48201510300</v>
      </c>
      <c r="AJ3217" s="1993" t="s">
        <v>1830</v>
      </c>
      <c r="AK3217" s="1993">
        <v>133227</v>
      </c>
      <c r="AL3217" s="1994" t="s">
        <v>1729</v>
      </c>
      <c r="AM3217" s="1994">
        <v>2.2000000000000002</v>
      </c>
      <c r="AN3217" s="1993" t="s">
        <v>192</v>
      </c>
      <c r="BX3217"/>
      <c r="BY3217"/>
      <c r="BZ3217"/>
      <c r="CA3217"/>
      <c r="CB3217"/>
      <c r="CD3217" s="1060"/>
      <c r="CE3217" s="1286"/>
      <c r="CF3217" s="1060"/>
      <c r="CG3217" s="1060"/>
      <c r="CH3217" s="1060"/>
      <c r="CK3217" s="1645"/>
      <c r="CL3217" s="1645"/>
      <c r="CM3217" s="1645"/>
      <c r="CN3217"/>
      <c r="CO3217"/>
      <c r="CP3217"/>
      <c r="CQ3217"/>
      <c r="CR3217"/>
      <c r="CS3217" s="1060"/>
      <c r="CT3217" s="1060"/>
      <c r="CU3217" s="1060"/>
      <c r="CV3217" s="1060"/>
      <c r="CW3217" s="1060"/>
      <c r="CX3217" s="1060"/>
    </row>
    <row r="3218" spans="35:102" ht="15" customHeight="1" x14ac:dyDescent="0.3">
      <c r="AI3218" s="1996">
        <v>48201510400</v>
      </c>
      <c r="AJ3218" s="1997" t="s">
        <v>1830</v>
      </c>
      <c r="AK3218" s="1997">
        <v>87378</v>
      </c>
      <c r="AL3218" s="1998" t="s">
        <v>1729</v>
      </c>
      <c r="AM3218" s="1998">
        <v>8.6999999999999993</v>
      </c>
      <c r="AN3218" s="1997" t="s">
        <v>192</v>
      </c>
      <c r="BX3218"/>
      <c r="BY3218"/>
      <c r="BZ3218"/>
      <c r="CA3218"/>
      <c r="CB3218"/>
      <c r="CD3218" s="1060"/>
      <c r="CE3218" s="1286"/>
      <c r="CF3218" s="1060"/>
      <c r="CG3218" s="1060"/>
      <c r="CH3218" s="1060"/>
      <c r="CK3218" s="1645"/>
      <c r="CL3218" s="1645"/>
      <c r="CM3218" s="1645"/>
      <c r="CN3218"/>
      <c r="CO3218"/>
      <c r="CP3218"/>
      <c r="CQ3218"/>
      <c r="CR3218"/>
      <c r="CS3218" s="1060"/>
      <c r="CT3218" s="1060"/>
      <c r="CU3218" s="1060"/>
      <c r="CV3218" s="1060"/>
      <c r="CW3218" s="1060"/>
      <c r="CX3218" s="1060"/>
    </row>
    <row r="3219" spans="35:102" ht="15" customHeight="1" x14ac:dyDescent="0.3">
      <c r="AI3219" s="1774">
        <v>48201510500</v>
      </c>
      <c r="AJ3219" s="1993" t="s">
        <v>1830</v>
      </c>
      <c r="AK3219" s="1993">
        <v>103065</v>
      </c>
      <c r="AL3219" s="1994" t="s">
        <v>1729</v>
      </c>
      <c r="AM3219" s="1994">
        <v>5.5</v>
      </c>
      <c r="AN3219" s="1993" t="s">
        <v>192</v>
      </c>
      <c r="BX3219"/>
      <c r="BY3219"/>
      <c r="BZ3219"/>
      <c r="CA3219"/>
      <c r="CB3219"/>
      <c r="CD3219" s="1060"/>
      <c r="CE3219" s="1286"/>
      <c r="CF3219" s="1060"/>
      <c r="CG3219" s="1060"/>
      <c r="CH3219" s="1060"/>
      <c r="CK3219" s="1645"/>
      <c r="CL3219" s="1645"/>
      <c r="CM3219" s="1645"/>
      <c r="CN3219"/>
      <c r="CO3219"/>
      <c r="CP3219"/>
      <c r="CQ3219"/>
      <c r="CR3219"/>
      <c r="CS3219" s="1060"/>
      <c r="CT3219" s="1060"/>
      <c r="CU3219" s="1060"/>
      <c r="CV3219" s="1060"/>
      <c r="CW3219" s="1060"/>
      <c r="CX3219" s="1060"/>
    </row>
    <row r="3220" spans="35:102" ht="15" customHeight="1" x14ac:dyDescent="0.3">
      <c r="AI3220" s="1996">
        <v>48201510600</v>
      </c>
      <c r="AJ3220" s="1997" t="s">
        <v>1830</v>
      </c>
      <c r="AK3220" s="1997">
        <v>119615</v>
      </c>
      <c r="AL3220" s="1998" t="s">
        <v>1729</v>
      </c>
      <c r="AM3220" s="1998">
        <v>4.0999999999999996</v>
      </c>
      <c r="AN3220" s="1997" t="s">
        <v>192</v>
      </c>
      <c r="BX3220"/>
      <c r="BY3220"/>
      <c r="BZ3220"/>
      <c r="CA3220"/>
      <c r="CB3220"/>
      <c r="CD3220" s="1060"/>
      <c r="CE3220" s="1286"/>
      <c r="CF3220" s="1060"/>
      <c r="CG3220" s="1060"/>
      <c r="CH3220" s="1060"/>
      <c r="CK3220" s="1645"/>
      <c r="CL3220" s="1645"/>
      <c r="CM3220" s="1645"/>
      <c r="CN3220"/>
      <c r="CO3220"/>
      <c r="CP3220"/>
      <c r="CQ3220"/>
      <c r="CR3220"/>
      <c r="CS3220" s="1060"/>
      <c r="CT3220" s="1060"/>
      <c r="CU3220" s="1060"/>
      <c r="CV3220" s="1060"/>
      <c r="CW3220" s="1060"/>
      <c r="CX3220" s="1060"/>
    </row>
    <row r="3221" spans="35:102" ht="15" customHeight="1" x14ac:dyDescent="0.3">
      <c r="AI3221" s="1774">
        <v>48201510700</v>
      </c>
      <c r="AJ3221" s="1993" t="s">
        <v>1830</v>
      </c>
      <c r="AK3221" s="1993">
        <v>112433</v>
      </c>
      <c r="AL3221" s="1994" t="s">
        <v>1729</v>
      </c>
      <c r="AM3221" s="1994">
        <v>2.8</v>
      </c>
      <c r="AN3221" s="1993" t="s">
        <v>192</v>
      </c>
      <c r="BX3221"/>
      <c r="BY3221"/>
      <c r="BZ3221"/>
      <c r="CA3221"/>
      <c r="CB3221"/>
      <c r="CD3221" s="1060"/>
      <c r="CE3221" s="1286"/>
      <c r="CF3221" s="1060"/>
      <c r="CG3221" s="1060"/>
      <c r="CH3221" s="1060"/>
      <c r="CK3221" s="1645"/>
      <c r="CL3221" s="1645"/>
      <c r="CM3221" s="1645"/>
      <c r="CN3221"/>
      <c r="CO3221"/>
      <c r="CP3221"/>
      <c r="CQ3221"/>
      <c r="CR3221"/>
      <c r="CS3221" s="1060"/>
      <c r="CT3221" s="1060"/>
      <c r="CU3221" s="1060"/>
      <c r="CV3221" s="1060"/>
      <c r="CW3221" s="1060"/>
      <c r="CX3221" s="1060"/>
    </row>
    <row r="3222" spans="35:102" ht="15" customHeight="1" x14ac:dyDescent="0.3">
      <c r="AI3222" s="1996">
        <v>48201510800</v>
      </c>
      <c r="AJ3222" s="1997" t="s">
        <v>1830</v>
      </c>
      <c r="AK3222" s="1997">
        <v>158893</v>
      </c>
      <c r="AL3222" s="1998" t="s">
        <v>1729</v>
      </c>
      <c r="AM3222" s="1998">
        <v>3.4</v>
      </c>
      <c r="AN3222" s="1997" t="s">
        <v>192</v>
      </c>
      <c r="BX3222"/>
      <c r="BY3222"/>
      <c r="BZ3222"/>
      <c r="CA3222"/>
      <c r="CB3222"/>
      <c r="CD3222" s="1060"/>
      <c r="CE3222" s="1286"/>
      <c r="CF3222" s="1060"/>
      <c r="CG3222" s="1060"/>
      <c r="CH3222" s="1060"/>
      <c r="CK3222" s="1645"/>
      <c r="CL3222" s="1645"/>
      <c r="CM3222" s="1645"/>
      <c r="CN3222"/>
      <c r="CO3222"/>
      <c r="CP3222"/>
      <c r="CQ3222"/>
      <c r="CR3222"/>
      <c r="CS3222" s="1060"/>
      <c r="CT3222" s="1060"/>
      <c r="CU3222" s="1060"/>
      <c r="CV3222" s="1060"/>
      <c r="CW3222" s="1060"/>
      <c r="CX3222" s="1060"/>
    </row>
    <row r="3223" spans="35:102" ht="15" customHeight="1" x14ac:dyDescent="0.3">
      <c r="AI3223" s="1774">
        <v>48201510900</v>
      </c>
      <c r="AJ3223" s="1993" t="s">
        <v>1830</v>
      </c>
      <c r="AK3223" s="1993">
        <v>122730</v>
      </c>
      <c r="AL3223" s="1994" t="s">
        <v>1729</v>
      </c>
      <c r="AM3223" s="1994">
        <v>5.9</v>
      </c>
      <c r="AN3223" s="1993" t="s">
        <v>192</v>
      </c>
      <c r="BX3223"/>
      <c r="BY3223"/>
      <c r="BZ3223"/>
      <c r="CA3223"/>
      <c r="CB3223"/>
      <c r="CD3223" s="1060"/>
      <c r="CE3223" s="1286"/>
      <c r="CF3223" s="1060"/>
      <c r="CG3223" s="1060"/>
      <c r="CH3223" s="1060"/>
      <c r="CK3223" s="1645"/>
      <c r="CL3223" s="1645"/>
      <c r="CM3223" s="1645"/>
      <c r="CN3223"/>
      <c r="CO3223"/>
      <c r="CP3223"/>
      <c r="CQ3223"/>
      <c r="CR3223"/>
      <c r="CS3223" s="1060"/>
      <c r="CT3223" s="1060"/>
      <c r="CU3223" s="1060"/>
      <c r="CV3223" s="1060"/>
      <c r="CW3223" s="1060"/>
      <c r="CX3223" s="1060"/>
    </row>
    <row r="3224" spans="35:102" ht="15" customHeight="1" x14ac:dyDescent="0.3">
      <c r="AI3224" s="1996">
        <v>48201511001</v>
      </c>
      <c r="AJ3224" s="1997" t="s">
        <v>1830</v>
      </c>
      <c r="AK3224" s="1997">
        <v>83991</v>
      </c>
      <c r="AL3224" s="1998" t="s">
        <v>1729</v>
      </c>
      <c r="AM3224" s="1998">
        <v>3.2</v>
      </c>
      <c r="AN3224" s="1997" t="s">
        <v>192</v>
      </c>
      <c r="BX3224"/>
      <c r="BY3224"/>
      <c r="BZ3224"/>
      <c r="CA3224"/>
      <c r="CB3224"/>
      <c r="CD3224" s="1060"/>
      <c r="CE3224" s="1286"/>
      <c r="CF3224" s="1060"/>
      <c r="CG3224" s="1060"/>
      <c r="CH3224" s="1060"/>
      <c r="CK3224" s="1645"/>
      <c r="CL3224" s="1645"/>
      <c r="CM3224" s="1645"/>
      <c r="CN3224"/>
      <c r="CO3224"/>
      <c r="CP3224"/>
      <c r="CQ3224"/>
      <c r="CR3224"/>
      <c r="CS3224" s="1060"/>
      <c r="CT3224" s="1060"/>
      <c r="CU3224" s="1060"/>
      <c r="CV3224" s="1060"/>
      <c r="CW3224" s="1060"/>
      <c r="CX3224" s="1060"/>
    </row>
    <row r="3225" spans="35:102" ht="15" customHeight="1" x14ac:dyDescent="0.3">
      <c r="AI3225" s="1774">
        <v>48201511002</v>
      </c>
      <c r="AJ3225" s="1993" t="s">
        <v>1830</v>
      </c>
      <c r="AK3225" s="1993">
        <v>67866</v>
      </c>
      <c r="AL3225" s="1994" t="s">
        <v>1727</v>
      </c>
      <c r="AM3225" s="1994">
        <v>6.4</v>
      </c>
      <c r="AN3225" s="1993" t="s">
        <v>192</v>
      </c>
      <c r="BX3225"/>
      <c r="BY3225"/>
      <c r="BZ3225"/>
      <c r="CA3225"/>
      <c r="CB3225"/>
      <c r="CD3225" s="1060"/>
      <c r="CE3225" s="1286"/>
      <c r="CF3225" s="1060"/>
      <c r="CG3225" s="1060"/>
      <c r="CH3225" s="1060"/>
      <c r="CK3225" s="1645"/>
      <c r="CL3225" s="1645"/>
      <c r="CM3225" s="1645"/>
      <c r="CN3225"/>
      <c r="CO3225"/>
      <c r="CP3225"/>
      <c r="CQ3225"/>
      <c r="CR3225"/>
      <c r="CS3225" s="1060"/>
      <c r="CT3225" s="1060"/>
      <c r="CU3225" s="1060"/>
      <c r="CV3225" s="1060"/>
      <c r="CW3225" s="1060"/>
      <c r="CX3225" s="1060"/>
    </row>
    <row r="3226" spans="35:102" ht="15" customHeight="1" x14ac:dyDescent="0.3">
      <c r="AI3226" s="1996">
        <v>48201511100</v>
      </c>
      <c r="AJ3226" s="1997" t="s">
        <v>1830</v>
      </c>
      <c r="AK3226" s="1997">
        <v>104205</v>
      </c>
      <c r="AL3226" s="1998" t="s">
        <v>1729</v>
      </c>
      <c r="AM3226" s="1998">
        <v>5.9</v>
      </c>
      <c r="AN3226" s="1997" t="s">
        <v>192</v>
      </c>
      <c r="BX3226"/>
      <c r="BY3226"/>
      <c r="BZ3226"/>
      <c r="CA3226"/>
      <c r="CB3226"/>
      <c r="CD3226" s="1060"/>
      <c r="CE3226" s="1286"/>
      <c r="CF3226" s="1060"/>
      <c r="CG3226" s="1060"/>
      <c r="CH3226" s="1060"/>
      <c r="CK3226" s="1645"/>
      <c r="CL3226" s="1645"/>
      <c r="CM3226" s="1645"/>
      <c r="CN3226"/>
      <c r="CO3226"/>
      <c r="CP3226"/>
      <c r="CQ3226"/>
      <c r="CR3226"/>
      <c r="CS3226" s="1060"/>
      <c r="CT3226" s="1060"/>
      <c r="CU3226" s="1060"/>
      <c r="CV3226" s="1060"/>
      <c r="CW3226" s="1060"/>
      <c r="CX3226" s="1060"/>
    </row>
    <row r="3227" spans="35:102" ht="15" customHeight="1" x14ac:dyDescent="0.3">
      <c r="AI3227" s="1774">
        <v>48201511200</v>
      </c>
      <c r="AJ3227" s="1993" t="s">
        <v>1830</v>
      </c>
      <c r="AK3227" s="1993">
        <v>101836</v>
      </c>
      <c r="AL3227" s="1994" t="s">
        <v>1729</v>
      </c>
      <c r="AM3227" s="1994">
        <v>9.9</v>
      </c>
      <c r="AN3227" s="1993" t="s">
        <v>192</v>
      </c>
      <c r="BX3227"/>
      <c r="BY3227"/>
      <c r="BZ3227"/>
      <c r="CA3227"/>
      <c r="CB3227"/>
      <c r="CD3227" s="1060"/>
      <c r="CE3227" s="1286"/>
      <c r="CF3227" s="1060"/>
      <c r="CG3227" s="1060"/>
      <c r="CH3227" s="1060"/>
      <c r="CK3227" s="1645"/>
      <c r="CL3227" s="1645"/>
      <c r="CM3227" s="1645"/>
      <c r="CN3227"/>
      <c r="CO3227"/>
      <c r="CP3227"/>
      <c r="CQ3227"/>
      <c r="CR3227"/>
      <c r="CS3227" s="1060"/>
      <c r="CT3227" s="1060"/>
      <c r="CU3227" s="1060"/>
      <c r="CV3227" s="1060"/>
      <c r="CW3227" s="1060"/>
      <c r="CX3227" s="1060"/>
    </row>
    <row r="3228" spans="35:102" ht="15" customHeight="1" x14ac:dyDescent="0.3">
      <c r="AI3228" s="1996">
        <v>48201511301</v>
      </c>
      <c r="AJ3228" s="1997" t="s">
        <v>1830</v>
      </c>
      <c r="AK3228" s="1997">
        <v>127025</v>
      </c>
      <c r="AL3228" s="1998" t="s">
        <v>1729</v>
      </c>
      <c r="AM3228" s="1998">
        <v>5.5</v>
      </c>
      <c r="AN3228" s="1997" t="s">
        <v>192</v>
      </c>
      <c r="BX3228"/>
      <c r="BY3228"/>
      <c r="BZ3228"/>
      <c r="CA3228"/>
      <c r="CB3228"/>
      <c r="CD3228" s="1060"/>
      <c r="CE3228" s="1286"/>
      <c r="CF3228" s="1060"/>
      <c r="CG3228" s="1060"/>
      <c r="CH3228" s="1060"/>
      <c r="CK3228" s="1645"/>
      <c r="CL3228" s="1645"/>
      <c r="CM3228" s="1645"/>
      <c r="CN3228"/>
      <c r="CO3228"/>
      <c r="CP3228"/>
      <c r="CQ3228"/>
      <c r="CR3228"/>
      <c r="CS3228" s="1060"/>
      <c r="CT3228" s="1060"/>
      <c r="CU3228" s="1060"/>
      <c r="CV3228" s="1060"/>
      <c r="CW3228" s="1060"/>
      <c r="CX3228" s="1060"/>
    </row>
    <row r="3229" spans="35:102" ht="15" customHeight="1" x14ac:dyDescent="0.3">
      <c r="AI3229" s="1774">
        <v>48201511302</v>
      </c>
      <c r="AJ3229" s="1993" t="s">
        <v>1830</v>
      </c>
      <c r="AK3229" s="1993">
        <v>93050</v>
      </c>
      <c r="AL3229" s="1994" t="s">
        <v>1729</v>
      </c>
      <c r="AM3229" s="1994">
        <v>3.9</v>
      </c>
      <c r="AN3229" s="1993" t="s">
        <v>192</v>
      </c>
      <c r="BX3229"/>
      <c r="BY3229"/>
      <c r="BZ3229"/>
      <c r="CA3229"/>
      <c r="CB3229"/>
      <c r="CD3229" s="1060"/>
      <c r="CE3229" s="1286"/>
      <c r="CF3229" s="1060"/>
      <c r="CG3229" s="1060"/>
      <c r="CH3229" s="1060"/>
      <c r="CK3229" s="1645"/>
      <c r="CL3229" s="1645"/>
      <c r="CM3229" s="1645"/>
      <c r="CN3229"/>
      <c r="CO3229"/>
      <c r="CP3229"/>
      <c r="CQ3229"/>
      <c r="CR3229"/>
      <c r="CS3229" s="1060"/>
      <c r="CT3229" s="1060"/>
      <c r="CU3229" s="1060"/>
      <c r="CV3229" s="1060"/>
      <c r="CW3229" s="1060"/>
      <c r="CX3229" s="1060"/>
    </row>
    <row r="3230" spans="35:102" ht="15" customHeight="1" x14ac:dyDescent="0.3">
      <c r="AI3230" s="1996">
        <v>48201511400</v>
      </c>
      <c r="AJ3230" s="1997" t="s">
        <v>1830</v>
      </c>
      <c r="AK3230" s="1997">
        <v>100375</v>
      </c>
      <c r="AL3230" s="1998" t="s">
        <v>1729</v>
      </c>
      <c r="AM3230" s="1998">
        <v>14.3</v>
      </c>
      <c r="AN3230" s="1997" t="s">
        <v>192</v>
      </c>
      <c r="BX3230"/>
      <c r="BY3230"/>
      <c r="BZ3230"/>
      <c r="CA3230"/>
      <c r="CB3230"/>
      <c r="CD3230" s="1060"/>
      <c r="CE3230" s="1286"/>
      <c r="CF3230" s="1060"/>
      <c r="CG3230" s="1060"/>
      <c r="CH3230" s="1060"/>
      <c r="CK3230" s="1645"/>
      <c r="CL3230" s="1645"/>
      <c r="CM3230" s="1645"/>
      <c r="CN3230"/>
      <c r="CO3230"/>
      <c r="CP3230"/>
      <c r="CQ3230"/>
      <c r="CR3230"/>
      <c r="CS3230" s="1060"/>
      <c r="CT3230" s="1060"/>
      <c r="CU3230" s="1060"/>
      <c r="CV3230" s="1060"/>
      <c r="CW3230" s="1060"/>
      <c r="CX3230" s="1060"/>
    </row>
    <row r="3231" spans="35:102" ht="15" customHeight="1" x14ac:dyDescent="0.3">
      <c r="AI3231" s="1774">
        <v>48201511500</v>
      </c>
      <c r="AJ3231" s="1993" t="s">
        <v>1830</v>
      </c>
      <c r="AK3231" s="1993">
        <v>109896</v>
      </c>
      <c r="AL3231" s="1994" t="s">
        <v>1729</v>
      </c>
      <c r="AM3231" s="1994">
        <v>8.6</v>
      </c>
      <c r="AN3231" s="1993" t="s">
        <v>192</v>
      </c>
      <c r="BX3231"/>
      <c r="BY3231"/>
      <c r="BZ3231"/>
      <c r="CA3231"/>
      <c r="CB3231"/>
      <c r="CD3231" s="1060"/>
      <c r="CE3231" s="1286"/>
      <c r="CF3231" s="1060"/>
      <c r="CG3231" s="1060"/>
      <c r="CH3231" s="1060"/>
      <c r="CK3231" s="1645"/>
      <c r="CL3231" s="1645"/>
      <c r="CM3231" s="1645"/>
      <c r="CN3231"/>
      <c r="CO3231"/>
      <c r="CP3231"/>
      <c r="CQ3231"/>
      <c r="CR3231"/>
      <c r="CS3231" s="1060"/>
      <c r="CT3231" s="1060"/>
      <c r="CU3231" s="1060"/>
      <c r="CV3231" s="1060"/>
      <c r="CW3231" s="1060"/>
      <c r="CX3231" s="1060"/>
    </row>
    <row r="3232" spans="35:102" ht="15" customHeight="1" x14ac:dyDescent="0.3">
      <c r="AI3232" s="1996">
        <v>48201511600</v>
      </c>
      <c r="AJ3232" s="1997" t="s">
        <v>1830</v>
      </c>
      <c r="AK3232" s="1997">
        <v>50705</v>
      </c>
      <c r="AL3232" s="1998" t="s">
        <v>1728</v>
      </c>
      <c r="AM3232" s="1998">
        <v>20.8</v>
      </c>
      <c r="AN3232" s="1997" t="s">
        <v>193</v>
      </c>
      <c r="BX3232"/>
      <c r="BY3232"/>
      <c r="BZ3232"/>
      <c r="CA3232"/>
      <c r="CB3232"/>
      <c r="CD3232" s="1060"/>
      <c r="CE3232" s="1286"/>
      <c r="CF3232" s="1060"/>
      <c r="CG3232" s="1060"/>
      <c r="CH3232" s="1060"/>
      <c r="CK3232" s="1645"/>
      <c r="CL3232" s="1645"/>
      <c r="CM3232" s="1645"/>
      <c r="CN3232"/>
      <c r="CO3232"/>
      <c r="CP3232"/>
      <c r="CQ3232"/>
      <c r="CR3232"/>
      <c r="CS3232" s="1060"/>
      <c r="CT3232" s="1060"/>
      <c r="CU3232" s="1060"/>
      <c r="CV3232" s="1060"/>
      <c r="CW3232" s="1060"/>
      <c r="CX3232" s="1060"/>
    </row>
    <row r="3233" spans="35:102" ht="15" customHeight="1" x14ac:dyDescent="0.3">
      <c r="AI3233" s="1774">
        <v>48201520100</v>
      </c>
      <c r="AJ3233" s="1993" t="s">
        <v>1830</v>
      </c>
      <c r="AK3233" s="1993">
        <v>88363</v>
      </c>
      <c r="AL3233" s="1994" t="s">
        <v>1729</v>
      </c>
      <c r="AM3233" s="1994">
        <v>8.1</v>
      </c>
      <c r="AN3233" s="1993" t="s">
        <v>192</v>
      </c>
      <c r="BX3233"/>
      <c r="BY3233"/>
      <c r="BZ3233"/>
      <c r="CA3233"/>
      <c r="CB3233"/>
      <c r="CD3233" s="1060"/>
      <c r="CE3233" s="1286"/>
      <c r="CF3233" s="1060"/>
      <c r="CG3233" s="1060"/>
      <c r="CH3233" s="1060"/>
      <c r="CK3233" s="1645"/>
      <c r="CL3233" s="1645"/>
      <c r="CM3233" s="1645"/>
      <c r="CN3233"/>
      <c r="CO3233"/>
      <c r="CP3233"/>
      <c r="CQ3233"/>
      <c r="CR3233"/>
      <c r="CS3233" s="1060"/>
      <c r="CT3233" s="1060"/>
      <c r="CU3233" s="1060"/>
      <c r="CV3233" s="1060"/>
      <c r="CW3233" s="1060"/>
      <c r="CX3233" s="1060"/>
    </row>
    <row r="3234" spans="35:102" ht="15" customHeight="1" x14ac:dyDescent="0.3">
      <c r="AI3234" s="1996">
        <v>48201520200</v>
      </c>
      <c r="AJ3234" s="1997" t="s">
        <v>1830</v>
      </c>
      <c r="AK3234" s="1997">
        <v>76034</v>
      </c>
      <c r="AL3234" s="1998" t="s">
        <v>1727</v>
      </c>
      <c r="AM3234" s="1998">
        <v>7.5</v>
      </c>
      <c r="AN3234" s="1997" t="s">
        <v>192</v>
      </c>
      <c r="BX3234"/>
      <c r="BY3234"/>
      <c r="BZ3234"/>
      <c r="CA3234"/>
      <c r="CB3234"/>
      <c r="CD3234" s="1060"/>
      <c r="CE3234" s="1286"/>
      <c r="CF3234" s="1060"/>
      <c r="CG3234" s="1060"/>
      <c r="CH3234" s="1060"/>
      <c r="CK3234" s="1645"/>
      <c r="CL3234" s="1645"/>
      <c r="CM3234" s="1645"/>
      <c r="CN3234"/>
      <c r="CO3234"/>
      <c r="CP3234"/>
      <c r="CQ3234"/>
      <c r="CR3234"/>
      <c r="CS3234" s="1060"/>
      <c r="CT3234" s="1060"/>
      <c r="CU3234" s="1060"/>
      <c r="CV3234" s="1060"/>
      <c r="CW3234" s="1060"/>
      <c r="CX3234" s="1060"/>
    </row>
    <row r="3235" spans="35:102" ht="15" customHeight="1" x14ac:dyDescent="0.3">
      <c r="AI3235" s="1774">
        <v>48201520300</v>
      </c>
      <c r="AJ3235" s="1993" t="s">
        <v>1830</v>
      </c>
      <c r="AK3235" s="1993">
        <v>41147</v>
      </c>
      <c r="AL3235" s="1994" t="s">
        <v>1728</v>
      </c>
      <c r="AM3235" s="1994">
        <v>30.1</v>
      </c>
      <c r="AN3235" s="1993" t="s">
        <v>193</v>
      </c>
      <c r="BX3235"/>
      <c r="BY3235"/>
      <c r="BZ3235"/>
      <c r="CA3235"/>
      <c r="CB3235"/>
      <c r="CD3235" s="1060"/>
      <c r="CE3235" s="1286"/>
      <c r="CF3235" s="1060"/>
      <c r="CG3235" s="1060"/>
      <c r="CH3235" s="1060"/>
      <c r="CK3235" s="1645"/>
      <c r="CL3235" s="1645"/>
      <c r="CM3235" s="1645"/>
      <c r="CN3235"/>
      <c r="CO3235"/>
      <c r="CP3235"/>
      <c r="CQ3235"/>
      <c r="CR3235"/>
      <c r="CS3235" s="1060"/>
      <c r="CT3235" s="1060"/>
      <c r="CU3235" s="1060"/>
      <c r="CV3235" s="1060"/>
      <c r="CW3235" s="1060"/>
      <c r="CX3235" s="1060"/>
    </row>
    <row r="3236" spans="35:102" ht="15" customHeight="1" x14ac:dyDescent="0.3">
      <c r="AI3236" s="1996">
        <v>48201520400</v>
      </c>
      <c r="AJ3236" s="1997" t="s">
        <v>1830</v>
      </c>
      <c r="AK3236" s="1997">
        <v>30462</v>
      </c>
      <c r="AL3236" s="1998" t="s">
        <v>1730</v>
      </c>
      <c r="AM3236" s="1998">
        <v>25.9</v>
      </c>
      <c r="AN3236" s="1997" t="s">
        <v>193</v>
      </c>
      <c r="BX3236"/>
      <c r="BY3236"/>
      <c r="BZ3236"/>
      <c r="CA3236"/>
      <c r="CB3236"/>
      <c r="CD3236" s="1060"/>
      <c r="CE3236" s="1286"/>
      <c r="CF3236" s="1060"/>
      <c r="CG3236" s="1060"/>
      <c r="CH3236" s="1060"/>
      <c r="CK3236" s="1645"/>
      <c r="CL3236" s="1645"/>
      <c r="CM3236" s="1645"/>
      <c r="CN3236"/>
      <c r="CO3236"/>
      <c r="CP3236"/>
      <c r="CQ3236"/>
      <c r="CR3236"/>
      <c r="CS3236" s="1060"/>
      <c r="CT3236" s="1060"/>
      <c r="CU3236" s="1060"/>
      <c r="CV3236" s="1060"/>
      <c r="CW3236" s="1060"/>
      <c r="CX3236" s="1060"/>
    </row>
    <row r="3237" spans="35:102" ht="15" customHeight="1" x14ac:dyDescent="0.3">
      <c r="AI3237" s="1774">
        <v>48201520500</v>
      </c>
      <c r="AJ3237" s="1993" t="s">
        <v>1830</v>
      </c>
      <c r="AK3237" s="1993">
        <v>39622</v>
      </c>
      <c r="AL3237" s="1994" t="s">
        <v>1730</v>
      </c>
      <c r="AM3237" s="1994">
        <v>28.3</v>
      </c>
      <c r="AN3237" s="1993" t="s">
        <v>193</v>
      </c>
      <c r="BX3237"/>
      <c r="BY3237"/>
      <c r="BZ3237"/>
      <c r="CA3237"/>
      <c r="CB3237"/>
      <c r="CD3237" s="1060"/>
      <c r="CE3237" s="1286"/>
      <c r="CF3237" s="1060"/>
      <c r="CG3237" s="1060"/>
      <c r="CH3237" s="1060"/>
      <c r="CK3237" s="1645"/>
      <c r="CL3237" s="1645"/>
      <c r="CM3237" s="1645"/>
      <c r="CN3237"/>
      <c r="CO3237"/>
      <c r="CP3237"/>
      <c r="CQ3237"/>
      <c r="CR3237"/>
      <c r="CS3237" s="1060"/>
      <c r="CT3237" s="1060"/>
      <c r="CU3237" s="1060"/>
      <c r="CV3237" s="1060"/>
      <c r="CW3237" s="1060"/>
      <c r="CX3237" s="1060"/>
    </row>
    <row r="3238" spans="35:102" ht="15" customHeight="1" x14ac:dyDescent="0.3">
      <c r="AI3238" s="1996">
        <v>48201520601</v>
      </c>
      <c r="AJ3238" s="1997" t="s">
        <v>1830</v>
      </c>
      <c r="AK3238" s="1997">
        <v>30552</v>
      </c>
      <c r="AL3238" s="1998" t="s">
        <v>1730</v>
      </c>
      <c r="AM3238" s="1998">
        <v>48.1</v>
      </c>
      <c r="AN3238" s="1997" t="s">
        <v>193</v>
      </c>
      <c r="BX3238"/>
      <c r="BY3238"/>
      <c r="BZ3238"/>
      <c r="CA3238"/>
      <c r="CB3238"/>
      <c r="CD3238" s="1060"/>
      <c r="CE3238" s="1286"/>
      <c r="CF3238" s="1060"/>
      <c r="CG3238" s="1060"/>
      <c r="CH3238" s="1060"/>
      <c r="CK3238" s="1645"/>
      <c r="CL3238" s="1645"/>
      <c r="CM3238" s="1645"/>
      <c r="CN3238"/>
      <c r="CO3238"/>
      <c r="CP3238"/>
      <c r="CQ3238"/>
      <c r="CR3238"/>
      <c r="CS3238" s="1060"/>
      <c r="CT3238" s="1060"/>
      <c r="CU3238" s="1060"/>
      <c r="CV3238" s="1060"/>
      <c r="CW3238" s="1060"/>
      <c r="CX3238" s="1060"/>
    </row>
    <row r="3239" spans="35:102" ht="15" customHeight="1" x14ac:dyDescent="0.3">
      <c r="AI3239" s="1774">
        <v>48201520602</v>
      </c>
      <c r="AJ3239" s="1993" t="s">
        <v>1830</v>
      </c>
      <c r="AK3239" s="1993">
        <v>38832</v>
      </c>
      <c r="AL3239" s="1994" t="s">
        <v>1730</v>
      </c>
      <c r="AM3239" s="1994">
        <v>31.6</v>
      </c>
      <c r="AN3239" s="1993" t="s">
        <v>193</v>
      </c>
      <c r="BX3239"/>
      <c r="BY3239"/>
      <c r="BZ3239"/>
      <c r="CA3239"/>
      <c r="CB3239"/>
      <c r="CD3239" s="1060"/>
      <c r="CE3239" s="1286"/>
      <c r="CF3239" s="1060"/>
      <c r="CG3239" s="1060"/>
      <c r="CH3239" s="1060"/>
      <c r="CK3239" s="1645"/>
      <c r="CL3239" s="1645"/>
      <c r="CM3239" s="1645"/>
      <c r="CN3239"/>
      <c r="CO3239"/>
      <c r="CP3239"/>
      <c r="CQ3239"/>
      <c r="CR3239"/>
      <c r="CS3239" s="1060"/>
      <c r="CT3239" s="1060"/>
      <c r="CU3239" s="1060"/>
      <c r="CV3239" s="1060"/>
      <c r="CW3239" s="1060"/>
      <c r="CX3239" s="1060"/>
    </row>
    <row r="3240" spans="35:102" ht="15" customHeight="1" x14ac:dyDescent="0.3">
      <c r="AI3240" s="1996">
        <v>48201520700</v>
      </c>
      <c r="AJ3240" s="1997" t="s">
        <v>1830</v>
      </c>
      <c r="AK3240" s="1997">
        <v>83953</v>
      </c>
      <c r="AL3240" s="1998" t="s">
        <v>1729</v>
      </c>
      <c r="AM3240" s="1998">
        <v>15.5</v>
      </c>
      <c r="AN3240" s="1997" t="s">
        <v>192</v>
      </c>
      <c r="BX3240"/>
      <c r="BY3240"/>
      <c r="BZ3240"/>
      <c r="CA3240"/>
      <c r="CB3240"/>
      <c r="CD3240" s="1060"/>
      <c r="CE3240" s="1286"/>
      <c r="CF3240" s="1060"/>
      <c r="CG3240" s="1060"/>
      <c r="CH3240" s="1060"/>
      <c r="CK3240" s="1645"/>
      <c r="CL3240" s="1645"/>
      <c r="CM3240" s="1645"/>
      <c r="CN3240"/>
      <c r="CO3240"/>
      <c r="CP3240"/>
      <c r="CQ3240"/>
      <c r="CR3240"/>
      <c r="CS3240" s="1060"/>
      <c r="CT3240" s="1060"/>
      <c r="CU3240" s="1060"/>
      <c r="CV3240" s="1060"/>
      <c r="CW3240" s="1060"/>
      <c r="CX3240" s="1060"/>
    </row>
    <row r="3241" spans="35:102" ht="15" customHeight="1" x14ac:dyDescent="0.3">
      <c r="AI3241" s="1774">
        <v>48201521000</v>
      </c>
      <c r="AJ3241" s="1993" t="s">
        <v>1830</v>
      </c>
      <c r="AK3241" s="1993">
        <v>42171</v>
      </c>
      <c r="AL3241" s="1994" t="s">
        <v>1728</v>
      </c>
      <c r="AM3241" s="1994">
        <v>39.200000000000003</v>
      </c>
      <c r="AN3241" s="1993" t="s">
        <v>193</v>
      </c>
      <c r="BX3241"/>
      <c r="BY3241"/>
      <c r="BZ3241"/>
      <c r="CA3241"/>
      <c r="CB3241"/>
      <c r="CD3241" s="1060"/>
      <c r="CE3241" s="1286"/>
      <c r="CF3241" s="1060"/>
      <c r="CG3241" s="1060"/>
      <c r="CH3241" s="1060"/>
      <c r="CK3241" s="1645"/>
      <c r="CL3241" s="1645"/>
      <c r="CM3241" s="1645"/>
      <c r="CN3241"/>
      <c r="CO3241"/>
      <c r="CP3241"/>
      <c r="CQ3241"/>
      <c r="CR3241"/>
      <c r="CS3241" s="1060"/>
      <c r="CT3241" s="1060"/>
      <c r="CU3241" s="1060"/>
      <c r="CV3241" s="1060"/>
      <c r="CW3241" s="1060"/>
      <c r="CX3241" s="1060"/>
    </row>
    <row r="3242" spans="35:102" ht="15" customHeight="1" x14ac:dyDescent="0.3">
      <c r="AI3242" s="1996">
        <v>48201521100</v>
      </c>
      <c r="AJ3242" s="1997" t="s">
        <v>1830</v>
      </c>
      <c r="AK3242" s="1997">
        <v>38800</v>
      </c>
      <c r="AL3242" s="1998" t="s">
        <v>1730</v>
      </c>
      <c r="AM3242" s="1998">
        <v>32.200000000000003</v>
      </c>
      <c r="AN3242" s="1997" t="s">
        <v>193</v>
      </c>
      <c r="BX3242"/>
      <c r="BY3242"/>
      <c r="BZ3242"/>
      <c r="CA3242"/>
      <c r="CB3242"/>
      <c r="CD3242" s="1060"/>
      <c r="CE3242" s="1286"/>
      <c r="CF3242" s="1060"/>
      <c r="CG3242" s="1060"/>
      <c r="CH3242" s="1060"/>
      <c r="CK3242" s="1645"/>
      <c r="CL3242" s="1645"/>
      <c r="CM3242" s="1645"/>
      <c r="CN3242"/>
      <c r="CO3242"/>
      <c r="CP3242"/>
      <c r="CQ3242"/>
      <c r="CR3242"/>
      <c r="CS3242" s="1060"/>
      <c r="CT3242" s="1060"/>
      <c r="CU3242" s="1060"/>
      <c r="CV3242" s="1060"/>
      <c r="CW3242" s="1060"/>
      <c r="CX3242" s="1060"/>
    </row>
    <row r="3243" spans="35:102" ht="15" customHeight="1" x14ac:dyDescent="0.3">
      <c r="AI3243" s="1774">
        <v>48201521200</v>
      </c>
      <c r="AJ3243" s="1993" t="s">
        <v>1830</v>
      </c>
      <c r="AK3243" s="1993">
        <v>33512</v>
      </c>
      <c r="AL3243" s="1994" t="s">
        <v>1730</v>
      </c>
      <c r="AM3243" s="1994">
        <v>22.9</v>
      </c>
      <c r="AN3243" s="1993" t="s">
        <v>193</v>
      </c>
      <c r="BX3243"/>
      <c r="BY3243"/>
      <c r="BZ3243"/>
      <c r="CA3243"/>
      <c r="CB3243"/>
      <c r="CD3243" s="1060"/>
      <c r="CE3243" s="1286"/>
      <c r="CF3243" s="1060"/>
      <c r="CG3243" s="1060"/>
      <c r="CH3243" s="1060"/>
      <c r="CK3243" s="1645"/>
      <c r="CL3243" s="1645"/>
      <c r="CM3243" s="1645"/>
      <c r="CN3243"/>
      <c r="CO3243"/>
      <c r="CP3243"/>
      <c r="CQ3243"/>
      <c r="CR3243"/>
      <c r="CS3243" s="1060"/>
      <c r="CT3243" s="1060"/>
      <c r="CU3243" s="1060"/>
      <c r="CV3243" s="1060"/>
      <c r="CW3243" s="1060"/>
      <c r="CX3243" s="1060"/>
    </row>
    <row r="3244" spans="35:102" ht="15" customHeight="1" x14ac:dyDescent="0.3">
      <c r="AI3244" s="1996">
        <v>48201521300</v>
      </c>
      <c r="AJ3244" s="1997" t="s">
        <v>1830</v>
      </c>
      <c r="AK3244" s="1997">
        <v>41467</v>
      </c>
      <c r="AL3244" s="1998" t="s">
        <v>1728</v>
      </c>
      <c r="AM3244" s="1998">
        <v>24.5</v>
      </c>
      <c r="AN3244" s="1997" t="s">
        <v>193</v>
      </c>
      <c r="BX3244"/>
      <c r="BY3244"/>
      <c r="BZ3244"/>
      <c r="CA3244"/>
      <c r="CB3244"/>
      <c r="CD3244" s="1060"/>
      <c r="CE3244" s="1286"/>
      <c r="CF3244" s="1060"/>
      <c r="CG3244" s="1060"/>
      <c r="CH3244" s="1060"/>
      <c r="CK3244" s="1645"/>
      <c r="CL3244" s="1645"/>
      <c r="CM3244" s="1645"/>
      <c r="CN3244"/>
      <c r="CO3244"/>
      <c r="CP3244"/>
      <c r="CQ3244"/>
      <c r="CR3244"/>
      <c r="CS3244" s="1060"/>
      <c r="CT3244" s="1060"/>
      <c r="CU3244" s="1060"/>
      <c r="CV3244" s="1060"/>
      <c r="CW3244" s="1060"/>
      <c r="CX3244" s="1060"/>
    </row>
    <row r="3245" spans="35:102" ht="15" customHeight="1" x14ac:dyDescent="0.3">
      <c r="AI3245" s="1774">
        <v>48201521400</v>
      </c>
      <c r="AJ3245" s="1993" t="s">
        <v>1830</v>
      </c>
      <c r="AK3245" s="1993">
        <v>33093</v>
      </c>
      <c r="AL3245" s="1994" t="s">
        <v>1730</v>
      </c>
      <c r="AM3245" s="1994">
        <v>37.200000000000003</v>
      </c>
      <c r="AN3245" s="1993" t="s">
        <v>193</v>
      </c>
      <c r="BX3245"/>
      <c r="BY3245"/>
      <c r="BZ3245"/>
      <c r="CA3245"/>
      <c r="CB3245"/>
      <c r="CD3245" s="1060"/>
      <c r="CE3245" s="1286"/>
      <c r="CF3245" s="1060"/>
      <c r="CG3245" s="1060"/>
      <c r="CH3245" s="1060"/>
      <c r="CK3245" s="1645"/>
      <c r="CL3245" s="1645"/>
      <c r="CM3245" s="1645"/>
      <c r="CN3245"/>
      <c r="CO3245"/>
      <c r="CP3245"/>
      <c r="CQ3245"/>
      <c r="CR3245"/>
      <c r="CS3245" s="1060"/>
      <c r="CT3245" s="1060"/>
      <c r="CU3245" s="1060"/>
      <c r="CV3245" s="1060"/>
      <c r="CW3245" s="1060"/>
      <c r="CX3245" s="1060"/>
    </row>
    <row r="3246" spans="35:102" ht="15" customHeight="1" x14ac:dyDescent="0.3">
      <c r="AI3246" s="1996">
        <v>48201521500</v>
      </c>
      <c r="AJ3246" s="1997" t="s">
        <v>1830</v>
      </c>
      <c r="AK3246" s="1997">
        <v>62869</v>
      </c>
      <c r="AL3246" s="1998" t="s">
        <v>1727</v>
      </c>
      <c r="AM3246" s="1998">
        <v>23.4</v>
      </c>
      <c r="AN3246" s="1997" t="s">
        <v>193</v>
      </c>
      <c r="BX3246"/>
      <c r="BY3246"/>
      <c r="BZ3246"/>
      <c r="CA3246"/>
      <c r="CB3246"/>
      <c r="CD3246" s="1060"/>
      <c r="CE3246" s="1286"/>
      <c r="CF3246" s="1060"/>
      <c r="CG3246" s="1060"/>
      <c r="CH3246" s="1060"/>
      <c r="CK3246" s="1645"/>
      <c r="CL3246" s="1645"/>
      <c r="CM3246" s="1645"/>
      <c r="CN3246"/>
      <c r="CO3246"/>
      <c r="CP3246"/>
      <c r="CQ3246"/>
      <c r="CR3246"/>
      <c r="CS3246" s="1060"/>
      <c r="CT3246" s="1060"/>
      <c r="CU3246" s="1060"/>
      <c r="CV3246" s="1060"/>
      <c r="CW3246" s="1060"/>
      <c r="CX3246" s="1060"/>
    </row>
    <row r="3247" spans="35:102" ht="15" customHeight="1" x14ac:dyDescent="0.3">
      <c r="AI3247" s="1774">
        <v>48201521600</v>
      </c>
      <c r="AJ3247" s="1993" t="s">
        <v>1830</v>
      </c>
      <c r="AK3247" s="1993">
        <v>55750</v>
      </c>
      <c r="AL3247" s="1994" t="s">
        <v>1728</v>
      </c>
      <c r="AM3247" s="1994">
        <v>15.7</v>
      </c>
      <c r="AN3247" s="1993" t="s">
        <v>192</v>
      </c>
      <c r="BX3247"/>
      <c r="BY3247"/>
      <c r="BZ3247"/>
      <c r="CA3247"/>
      <c r="CB3247"/>
      <c r="CD3247" s="1060"/>
      <c r="CE3247" s="1286"/>
      <c r="CF3247" s="1060"/>
      <c r="CG3247" s="1060"/>
      <c r="CH3247" s="1060"/>
      <c r="CK3247" s="1645"/>
      <c r="CL3247" s="1645"/>
      <c r="CM3247" s="1645"/>
      <c r="CN3247"/>
      <c r="CO3247"/>
      <c r="CP3247"/>
      <c r="CQ3247"/>
      <c r="CR3247"/>
      <c r="CS3247" s="1060"/>
      <c r="CT3247" s="1060"/>
      <c r="CU3247" s="1060"/>
      <c r="CV3247" s="1060"/>
      <c r="CW3247" s="1060"/>
      <c r="CX3247" s="1060"/>
    </row>
    <row r="3248" spans="35:102" ht="15" customHeight="1" x14ac:dyDescent="0.3">
      <c r="AI3248" s="1996">
        <v>48201521700</v>
      </c>
      <c r="AJ3248" s="1997" t="s">
        <v>1830</v>
      </c>
      <c r="AK3248" s="1997">
        <v>31272</v>
      </c>
      <c r="AL3248" s="1998" t="s">
        <v>1730</v>
      </c>
      <c r="AM3248" s="1998">
        <v>37.200000000000003</v>
      </c>
      <c r="AN3248" s="1997" t="s">
        <v>193</v>
      </c>
      <c r="BX3248"/>
      <c r="BY3248"/>
      <c r="BZ3248"/>
      <c r="CA3248"/>
      <c r="CB3248"/>
      <c r="CD3248" s="1060"/>
      <c r="CE3248" s="1286"/>
      <c r="CF3248" s="1060"/>
      <c r="CG3248" s="1060"/>
      <c r="CH3248" s="1060"/>
      <c r="CK3248" s="1645"/>
      <c r="CL3248" s="1645"/>
      <c r="CM3248" s="1645"/>
      <c r="CN3248"/>
      <c r="CO3248"/>
      <c r="CP3248"/>
      <c r="CQ3248"/>
      <c r="CR3248"/>
      <c r="CS3248" s="1060"/>
      <c r="CT3248" s="1060"/>
      <c r="CU3248" s="1060"/>
      <c r="CV3248" s="1060"/>
      <c r="CW3248" s="1060"/>
      <c r="CX3248" s="1060"/>
    </row>
    <row r="3249" spans="35:102" ht="15" customHeight="1" x14ac:dyDescent="0.3">
      <c r="AI3249" s="1774">
        <v>48201521800</v>
      </c>
      <c r="AJ3249" s="1993" t="s">
        <v>1830</v>
      </c>
      <c r="AK3249" s="1993">
        <v>52377</v>
      </c>
      <c r="AL3249" s="1994" t="s">
        <v>1728</v>
      </c>
      <c r="AM3249" s="1994">
        <v>11.6</v>
      </c>
      <c r="AN3249" s="1993" t="s">
        <v>192</v>
      </c>
      <c r="BX3249"/>
      <c r="BY3249"/>
      <c r="BZ3249"/>
      <c r="CA3249"/>
      <c r="CB3249"/>
      <c r="CD3249" s="1060"/>
      <c r="CE3249" s="1286"/>
      <c r="CF3249" s="1060"/>
      <c r="CG3249" s="1060"/>
      <c r="CH3249" s="1060"/>
      <c r="CK3249" s="1645"/>
      <c r="CL3249" s="1645"/>
      <c r="CM3249" s="1645"/>
      <c r="CN3249"/>
      <c r="CO3249"/>
      <c r="CP3249"/>
      <c r="CQ3249"/>
      <c r="CR3249"/>
      <c r="CS3249" s="1060"/>
      <c r="CT3249" s="1060"/>
      <c r="CU3249" s="1060"/>
      <c r="CV3249" s="1060"/>
      <c r="CW3249" s="1060"/>
      <c r="CX3249" s="1060"/>
    </row>
    <row r="3250" spans="35:102" ht="15" customHeight="1" x14ac:dyDescent="0.3">
      <c r="AI3250" s="1996">
        <v>48201521900</v>
      </c>
      <c r="AJ3250" s="1997" t="s">
        <v>1830</v>
      </c>
      <c r="AK3250" s="1997">
        <v>75938</v>
      </c>
      <c r="AL3250" s="1998" t="s">
        <v>1727</v>
      </c>
      <c r="AM3250" s="1998">
        <v>13.8</v>
      </c>
      <c r="AN3250" s="1997" t="s">
        <v>192</v>
      </c>
      <c r="BX3250"/>
      <c r="BY3250"/>
      <c r="BZ3250"/>
      <c r="CA3250"/>
      <c r="CB3250"/>
      <c r="CD3250" s="1060"/>
      <c r="CE3250" s="1286"/>
      <c r="CF3250" s="1060"/>
      <c r="CG3250" s="1060"/>
      <c r="CH3250" s="1060"/>
      <c r="CK3250" s="1645"/>
      <c r="CL3250" s="1645"/>
      <c r="CM3250" s="1645"/>
      <c r="CN3250"/>
      <c r="CO3250"/>
      <c r="CP3250"/>
      <c r="CQ3250"/>
      <c r="CR3250"/>
      <c r="CS3250" s="1060"/>
      <c r="CT3250" s="1060"/>
      <c r="CU3250" s="1060"/>
      <c r="CV3250" s="1060"/>
      <c r="CW3250" s="1060"/>
      <c r="CX3250" s="1060"/>
    </row>
    <row r="3251" spans="35:102" ht="15" customHeight="1" x14ac:dyDescent="0.3">
      <c r="AI3251" s="1774">
        <v>48201522000</v>
      </c>
      <c r="AJ3251" s="1993" t="s">
        <v>1830</v>
      </c>
      <c r="AK3251" s="1993">
        <v>44940</v>
      </c>
      <c r="AL3251" s="1994" t="s">
        <v>1728</v>
      </c>
      <c r="AM3251" s="1994">
        <v>19.899999999999999</v>
      </c>
      <c r="AN3251" s="1993" t="s">
        <v>192</v>
      </c>
      <c r="BX3251"/>
      <c r="BY3251"/>
      <c r="BZ3251"/>
      <c r="CA3251"/>
      <c r="CB3251"/>
      <c r="CD3251" s="1060"/>
      <c r="CE3251" s="1286"/>
      <c r="CF3251" s="1060"/>
      <c r="CG3251" s="1060"/>
      <c r="CH3251" s="1060"/>
      <c r="CK3251" s="1645"/>
      <c r="CL3251" s="1645"/>
      <c r="CM3251" s="1645"/>
      <c r="CN3251"/>
      <c r="CO3251"/>
      <c r="CP3251"/>
      <c r="CQ3251"/>
      <c r="CR3251"/>
      <c r="CS3251" s="1060"/>
      <c r="CT3251" s="1060"/>
      <c r="CU3251" s="1060"/>
      <c r="CV3251" s="1060"/>
      <c r="CW3251" s="1060"/>
      <c r="CX3251" s="1060"/>
    </row>
    <row r="3252" spans="35:102" ht="15" customHeight="1" x14ac:dyDescent="0.3">
      <c r="AI3252" s="1996">
        <v>48201522100</v>
      </c>
      <c r="AJ3252" s="1997" t="s">
        <v>1830</v>
      </c>
      <c r="AK3252" s="1997">
        <v>48224</v>
      </c>
      <c r="AL3252" s="1998" t="s">
        <v>1728</v>
      </c>
      <c r="AM3252" s="1998">
        <v>18.5</v>
      </c>
      <c r="AN3252" s="1997" t="s">
        <v>192</v>
      </c>
      <c r="BX3252"/>
      <c r="BY3252"/>
      <c r="BZ3252"/>
      <c r="CA3252"/>
      <c r="CB3252"/>
      <c r="CD3252" s="1060"/>
      <c r="CE3252" s="1286"/>
      <c r="CF3252" s="1060"/>
      <c r="CG3252" s="1060"/>
      <c r="CH3252" s="1060"/>
      <c r="CK3252" s="1645"/>
      <c r="CL3252" s="1645"/>
      <c r="CM3252" s="1645"/>
      <c r="CN3252"/>
      <c r="CO3252"/>
      <c r="CP3252"/>
      <c r="CQ3252"/>
      <c r="CR3252"/>
      <c r="CS3252" s="1060"/>
      <c r="CT3252" s="1060"/>
      <c r="CU3252" s="1060"/>
      <c r="CV3252" s="1060"/>
      <c r="CW3252" s="1060"/>
      <c r="CX3252" s="1060"/>
    </row>
    <row r="3253" spans="35:102" ht="15" customHeight="1" x14ac:dyDescent="0.3">
      <c r="AI3253" s="1774">
        <v>48201522201</v>
      </c>
      <c r="AJ3253" s="1993" t="s">
        <v>1830</v>
      </c>
      <c r="AK3253" s="1993">
        <v>49965</v>
      </c>
      <c r="AL3253" s="1994" t="s">
        <v>1728</v>
      </c>
      <c r="AM3253" s="1994">
        <v>23.5</v>
      </c>
      <c r="AN3253" s="1993" t="s">
        <v>193</v>
      </c>
      <c r="BX3253"/>
      <c r="BY3253"/>
      <c r="BZ3253"/>
      <c r="CA3253"/>
      <c r="CB3253"/>
      <c r="CD3253" s="1060"/>
      <c r="CE3253" s="1286"/>
      <c r="CF3253" s="1060"/>
      <c r="CG3253" s="1060"/>
      <c r="CH3253" s="1060"/>
      <c r="CK3253" s="1645"/>
      <c r="CL3253" s="1645"/>
      <c r="CM3253" s="1645"/>
      <c r="CN3253"/>
      <c r="CO3253"/>
      <c r="CP3253"/>
      <c r="CQ3253"/>
      <c r="CR3253"/>
      <c r="CS3253" s="1060"/>
      <c r="CT3253" s="1060"/>
      <c r="CU3253" s="1060"/>
      <c r="CV3253" s="1060"/>
      <c r="CW3253" s="1060"/>
      <c r="CX3253" s="1060"/>
    </row>
    <row r="3254" spans="35:102" ht="15" customHeight="1" x14ac:dyDescent="0.3">
      <c r="AI3254" s="1996">
        <v>48201522202</v>
      </c>
      <c r="AJ3254" s="1997" t="s">
        <v>1830</v>
      </c>
      <c r="AK3254" s="1997">
        <v>43485</v>
      </c>
      <c r="AL3254" s="1998" t="s">
        <v>1728</v>
      </c>
      <c r="AM3254" s="1998">
        <v>38.200000000000003</v>
      </c>
      <c r="AN3254" s="1997" t="s">
        <v>193</v>
      </c>
      <c r="BX3254"/>
      <c r="BY3254"/>
      <c r="BZ3254"/>
      <c r="CA3254"/>
      <c r="CB3254"/>
      <c r="CD3254" s="1060"/>
      <c r="CE3254" s="1286"/>
      <c r="CF3254" s="1060"/>
      <c r="CG3254" s="1060"/>
      <c r="CH3254" s="1060"/>
      <c r="CK3254" s="1645"/>
      <c r="CL3254" s="1645"/>
      <c r="CM3254" s="1645"/>
      <c r="CN3254"/>
      <c r="CO3254"/>
      <c r="CP3254"/>
      <c r="CQ3254"/>
      <c r="CR3254"/>
      <c r="CS3254" s="1060"/>
      <c r="CT3254" s="1060"/>
      <c r="CU3254" s="1060"/>
      <c r="CV3254" s="1060"/>
      <c r="CW3254" s="1060"/>
      <c r="CX3254" s="1060"/>
    </row>
    <row r="3255" spans="35:102" ht="15" customHeight="1" x14ac:dyDescent="0.3">
      <c r="AI3255" s="1774">
        <v>48201522301</v>
      </c>
      <c r="AJ3255" s="1993" t="s">
        <v>1830</v>
      </c>
      <c r="AK3255" s="1993">
        <v>43010</v>
      </c>
      <c r="AL3255" s="1994" t="s">
        <v>1728</v>
      </c>
      <c r="AM3255" s="1994">
        <v>17.899999999999999</v>
      </c>
      <c r="AN3255" s="1993" t="s">
        <v>192</v>
      </c>
      <c r="BX3255"/>
      <c r="BY3255"/>
      <c r="BZ3255"/>
      <c r="CA3255"/>
      <c r="CB3255"/>
      <c r="CD3255" s="1060"/>
      <c r="CE3255" s="1286"/>
      <c r="CF3255" s="1060"/>
      <c r="CG3255" s="1060"/>
      <c r="CH3255" s="1060"/>
      <c r="CK3255" s="1645"/>
      <c r="CL3255" s="1645"/>
      <c r="CM3255" s="1645"/>
      <c r="CN3255"/>
      <c r="CO3255"/>
      <c r="CP3255"/>
      <c r="CQ3255"/>
      <c r="CR3255"/>
      <c r="CS3255" s="1060"/>
      <c r="CT3255" s="1060"/>
      <c r="CU3255" s="1060"/>
      <c r="CV3255" s="1060"/>
      <c r="CW3255" s="1060"/>
      <c r="CX3255" s="1060"/>
    </row>
    <row r="3256" spans="35:102" ht="15" customHeight="1" x14ac:dyDescent="0.3">
      <c r="AI3256" s="1996">
        <v>48201522302</v>
      </c>
      <c r="AJ3256" s="1997" t="s">
        <v>1830</v>
      </c>
      <c r="AK3256" s="1997">
        <v>69318</v>
      </c>
      <c r="AL3256" s="1998" t="s">
        <v>1727</v>
      </c>
      <c r="AM3256" s="1998">
        <v>15.9</v>
      </c>
      <c r="AN3256" s="1997" t="s">
        <v>192</v>
      </c>
      <c r="BX3256"/>
      <c r="BY3256"/>
      <c r="BZ3256"/>
      <c r="CA3256"/>
      <c r="CB3256"/>
      <c r="CD3256" s="1060"/>
      <c r="CE3256" s="1286"/>
      <c r="CF3256" s="1060"/>
      <c r="CG3256" s="1060"/>
      <c r="CH3256" s="1060"/>
      <c r="CK3256" s="1645"/>
      <c r="CL3256" s="1645"/>
      <c r="CM3256" s="1645"/>
      <c r="CN3256"/>
      <c r="CO3256"/>
      <c r="CP3256"/>
      <c r="CQ3256"/>
      <c r="CR3256"/>
      <c r="CS3256" s="1060"/>
      <c r="CT3256" s="1060"/>
      <c r="CU3256" s="1060"/>
      <c r="CV3256" s="1060"/>
      <c r="CW3256" s="1060"/>
      <c r="CX3256" s="1060"/>
    </row>
    <row r="3257" spans="35:102" ht="15" customHeight="1" x14ac:dyDescent="0.3">
      <c r="AI3257" s="1774">
        <v>48201522401</v>
      </c>
      <c r="AJ3257" s="1993" t="s">
        <v>1830</v>
      </c>
      <c r="AK3257" s="1993">
        <v>59020</v>
      </c>
      <c r="AL3257" s="1994" t="s">
        <v>1727</v>
      </c>
      <c r="AM3257" s="1994">
        <v>15.5</v>
      </c>
      <c r="AN3257" s="1993" t="s">
        <v>192</v>
      </c>
      <c r="BX3257"/>
      <c r="BY3257"/>
      <c r="BZ3257"/>
      <c r="CA3257"/>
      <c r="CB3257"/>
      <c r="CD3257" s="1060"/>
      <c r="CE3257" s="1286"/>
      <c r="CF3257" s="1060"/>
      <c r="CG3257" s="1060"/>
      <c r="CH3257" s="1060"/>
      <c r="CK3257" s="1645"/>
      <c r="CL3257" s="1645"/>
      <c r="CM3257" s="1645"/>
      <c r="CN3257"/>
      <c r="CO3257"/>
      <c r="CP3257"/>
      <c r="CQ3257"/>
      <c r="CR3257"/>
      <c r="CS3257" s="1060"/>
      <c r="CT3257" s="1060"/>
      <c r="CU3257" s="1060"/>
      <c r="CV3257" s="1060"/>
      <c r="CW3257" s="1060"/>
      <c r="CX3257" s="1060"/>
    </row>
    <row r="3258" spans="35:102" ht="15" customHeight="1" x14ac:dyDescent="0.3">
      <c r="AI3258" s="1996">
        <v>48201522402</v>
      </c>
      <c r="AJ3258" s="1997" t="s">
        <v>1830</v>
      </c>
      <c r="AK3258" s="1997">
        <v>54141</v>
      </c>
      <c r="AL3258" s="1998" t="s">
        <v>1728</v>
      </c>
      <c r="AM3258" s="1998">
        <v>23.3</v>
      </c>
      <c r="AN3258" s="1997" t="s">
        <v>193</v>
      </c>
      <c r="BX3258"/>
      <c r="BY3258"/>
      <c r="BZ3258"/>
      <c r="CA3258"/>
      <c r="CB3258"/>
      <c r="CD3258" s="1060"/>
      <c r="CE3258" s="1286"/>
      <c r="CF3258" s="1060"/>
      <c r="CG3258" s="1060"/>
      <c r="CH3258" s="1060"/>
      <c r="CK3258" s="1645"/>
      <c r="CL3258" s="1645"/>
      <c r="CM3258" s="1645"/>
      <c r="CN3258"/>
      <c r="CO3258"/>
      <c r="CP3258"/>
      <c r="CQ3258"/>
      <c r="CR3258"/>
      <c r="CS3258" s="1060"/>
      <c r="CT3258" s="1060"/>
      <c r="CU3258" s="1060"/>
      <c r="CV3258" s="1060"/>
      <c r="CW3258" s="1060"/>
      <c r="CX3258" s="1060"/>
    </row>
    <row r="3259" spans="35:102" ht="15" customHeight="1" x14ac:dyDescent="0.3">
      <c r="AI3259" s="1774">
        <v>48201522500</v>
      </c>
      <c r="AJ3259" s="1993" t="s">
        <v>1830</v>
      </c>
      <c r="AK3259" s="1993">
        <v>181875</v>
      </c>
      <c r="AL3259" s="1994" t="s">
        <v>1729</v>
      </c>
      <c r="AM3259" s="1994">
        <v>2.2999999999999998</v>
      </c>
      <c r="AN3259" s="1993" t="s">
        <v>192</v>
      </c>
      <c r="BX3259"/>
      <c r="BY3259"/>
      <c r="BZ3259"/>
      <c r="CA3259"/>
      <c r="CB3259"/>
      <c r="CD3259" s="1060"/>
      <c r="CE3259" s="1286"/>
      <c r="CF3259" s="1060"/>
      <c r="CG3259" s="1060"/>
      <c r="CH3259" s="1060"/>
      <c r="CK3259" s="1645"/>
      <c r="CL3259" s="1645"/>
      <c r="CM3259" s="1645"/>
      <c r="CN3259"/>
      <c r="CO3259"/>
      <c r="CP3259"/>
      <c r="CQ3259"/>
      <c r="CR3259"/>
      <c r="CS3259" s="1060"/>
      <c r="CT3259" s="1060"/>
      <c r="CU3259" s="1060"/>
      <c r="CV3259" s="1060"/>
      <c r="CW3259" s="1060"/>
      <c r="CX3259" s="1060"/>
    </row>
    <row r="3260" spans="35:102" ht="15" customHeight="1" x14ac:dyDescent="0.3">
      <c r="AI3260" s="1996">
        <v>48201530100</v>
      </c>
      <c r="AJ3260" s="1997" t="s">
        <v>1830</v>
      </c>
      <c r="AK3260" s="1997">
        <v>33091</v>
      </c>
      <c r="AL3260" s="1998" t="s">
        <v>1730</v>
      </c>
      <c r="AM3260" s="1998">
        <v>22.9</v>
      </c>
      <c r="AN3260" s="1997" t="s">
        <v>193</v>
      </c>
      <c r="BX3260"/>
      <c r="BY3260"/>
      <c r="BZ3260"/>
      <c r="CA3260"/>
      <c r="CB3260"/>
      <c r="CD3260" s="1060"/>
      <c r="CE3260" s="1286"/>
      <c r="CF3260" s="1060"/>
      <c r="CG3260" s="1060"/>
      <c r="CH3260" s="1060"/>
      <c r="CK3260" s="1645"/>
      <c r="CL3260" s="1645"/>
      <c r="CM3260" s="1645"/>
      <c r="CN3260"/>
      <c r="CO3260"/>
      <c r="CP3260"/>
      <c r="CQ3260"/>
      <c r="CR3260"/>
      <c r="CS3260" s="1060"/>
      <c r="CT3260" s="1060"/>
      <c r="CU3260" s="1060"/>
      <c r="CV3260" s="1060"/>
      <c r="CW3260" s="1060"/>
      <c r="CX3260" s="1060"/>
    </row>
    <row r="3261" spans="35:102" ht="15" customHeight="1" x14ac:dyDescent="0.3">
      <c r="AI3261" s="1774">
        <v>48201530200</v>
      </c>
      <c r="AJ3261" s="1993" t="s">
        <v>1830</v>
      </c>
      <c r="AK3261" s="1993">
        <v>92902</v>
      </c>
      <c r="AL3261" s="1994" t="s">
        <v>1729</v>
      </c>
      <c r="AM3261" s="1994">
        <v>14.6</v>
      </c>
      <c r="AN3261" s="1993" t="s">
        <v>192</v>
      </c>
      <c r="BX3261"/>
      <c r="BY3261"/>
      <c r="BZ3261"/>
      <c r="CA3261"/>
      <c r="CB3261"/>
      <c r="CD3261" s="1060"/>
      <c r="CE3261" s="1286"/>
      <c r="CF3261" s="1060"/>
      <c r="CG3261" s="1060"/>
      <c r="CH3261" s="1060"/>
      <c r="CK3261" s="1645"/>
      <c r="CL3261" s="1645"/>
      <c r="CM3261" s="1645"/>
      <c r="CN3261"/>
      <c r="CO3261"/>
      <c r="CP3261"/>
      <c r="CQ3261"/>
      <c r="CR3261"/>
      <c r="CS3261" s="1060"/>
      <c r="CT3261" s="1060"/>
      <c r="CU3261" s="1060"/>
      <c r="CV3261" s="1060"/>
      <c r="CW3261" s="1060"/>
      <c r="CX3261" s="1060"/>
    </row>
    <row r="3262" spans="35:102" ht="15" customHeight="1" x14ac:dyDescent="0.3">
      <c r="AI3262" s="1996">
        <v>48201530300</v>
      </c>
      <c r="AJ3262" s="1997" t="s">
        <v>1830</v>
      </c>
      <c r="AK3262" s="1997">
        <v>27458</v>
      </c>
      <c r="AL3262" s="1998" t="s">
        <v>1730</v>
      </c>
      <c r="AM3262" s="1998">
        <v>29.4</v>
      </c>
      <c r="AN3262" s="1997" t="s">
        <v>193</v>
      </c>
      <c r="BX3262"/>
      <c r="BY3262"/>
      <c r="BZ3262"/>
      <c r="CA3262"/>
      <c r="CB3262"/>
      <c r="CD3262" s="1060"/>
      <c r="CE3262" s="1286"/>
      <c r="CF3262" s="1060"/>
      <c r="CG3262" s="1060"/>
      <c r="CH3262" s="1060"/>
      <c r="CK3262" s="1645"/>
      <c r="CL3262" s="1645"/>
      <c r="CM3262" s="1645"/>
      <c r="CN3262"/>
      <c r="CO3262"/>
      <c r="CP3262"/>
      <c r="CQ3262"/>
      <c r="CR3262"/>
      <c r="CS3262" s="1060"/>
      <c r="CT3262" s="1060"/>
      <c r="CU3262" s="1060"/>
      <c r="CV3262" s="1060"/>
      <c r="CW3262" s="1060"/>
      <c r="CX3262" s="1060"/>
    </row>
    <row r="3263" spans="35:102" ht="15" customHeight="1" x14ac:dyDescent="0.3">
      <c r="AI3263" s="1774">
        <v>48201530400</v>
      </c>
      <c r="AJ3263" s="1993" t="s">
        <v>1830</v>
      </c>
      <c r="AK3263" s="1993">
        <v>24329</v>
      </c>
      <c r="AL3263" s="1994" t="s">
        <v>1730</v>
      </c>
      <c r="AM3263" s="1994">
        <v>34.6</v>
      </c>
      <c r="AN3263" s="1993" t="s">
        <v>193</v>
      </c>
      <c r="BX3263"/>
      <c r="BY3263"/>
      <c r="BZ3263"/>
      <c r="CA3263"/>
      <c r="CB3263"/>
      <c r="CD3263" s="1060"/>
      <c r="CE3263" s="1286"/>
      <c r="CF3263" s="1060"/>
      <c r="CG3263" s="1060"/>
      <c r="CH3263" s="1060"/>
      <c r="CK3263" s="1645"/>
      <c r="CL3263" s="1645"/>
      <c r="CM3263" s="1645"/>
      <c r="CN3263"/>
      <c r="CO3263"/>
      <c r="CP3263"/>
      <c r="CQ3263"/>
      <c r="CR3263"/>
      <c r="CS3263" s="1060"/>
      <c r="CT3263" s="1060"/>
      <c r="CU3263" s="1060"/>
      <c r="CV3263" s="1060"/>
      <c r="CW3263" s="1060"/>
      <c r="CX3263" s="1060"/>
    </row>
    <row r="3264" spans="35:102" ht="15" customHeight="1" x14ac:dyDescent="0.3">
      <c r="AI3264" s="1996">
        <v>48201530500</v>
      </c>
      <c r="AJ3264" s="1997" t="s">
        <v>1830</v>
      </c>
      <c r="AK3264" s="1997">
        <v>31573</v>
      </c>
      <c r="AL3264" s="1998" t="s">
        <v>1730</v>
      </c>
      <c r="AM3264" s="1998">
        <v>34.1</v>
      </c>
      <c r="AN3264" s="1997" t="s">
        <v>193</v>
      </c>
      <c r="BX3264"/>
      <c r="BY3264"/>
      <c r="BZ3264"/>
      <c r="CA3264"/>
      <c r="CB3264"/>
      <c r="CD3264" s="1060"/>
      <c r="CE3264" s="1286"/>
      <c r="CF3264" s="1060"/>
      <c r="CG3264" s="1060"/>
      <c r="CH3264" s="1060"/>
      <c r="CK3264" s="1645"/>
      <c r="CL3264" s="1645"/>
      <c r="CM3264" s="1645"/>
      <c r="CN3264"/>
      <c r="CO3264"/>
      <c r="CP3264"/>
      <c r="CQ3264"/>
      <c r="CR3264"/>
      <c r="CS3264" s="1060"/>
      <c r="CT3264" s="1060"/>
      <c r="CU3264" s="1060"/>
      <c r="CV3264" s="1060"/>
      <c r="CW3264" s="1060"/>
      <c r="CX3264" s="1060"/>
    </row>
    <row r="3265" spans="35:102" ht="15" customHeight="1" x14ac:dyDescent="0.3">
      <c r="AI3265" s="1774">
        <v>48201530600</v>
      </c>
      <c r="AJ3265" s="1993" t="s">
        <v>1830</v>
      </c>
      <c r="AK3265" s="1993">
        <v>29263</v>
      </c>
      <c r="AL3265" s="1994" t="s">
        <v>1730</v>
      </c>
      <c r="AM3265" s="1994">
        <v>50.9</v>
      </c>
      <c r="AN3265" s="1993" t="s">
        <v>193</v>
      </c>
      <c r="BX3265"/>
      <c r="BY3265"/>
      <c r="BZ3265"/>
      <c r="CA3265"/>
      <c r="CB3265"/>
      <c r="CD3265" s="1060"/>
      <c r="CE3265" s="1286"/>
      <c r="CF3265" s="1060"/>
      <c r="CG3265" s="1060"/>
      <c r="CH3265" s="1060"/>
      <c r="CK3265" s="1645"/>
      <c r="CL3265" s="1645"/>
      <c r="CM3265" s="1645"/>
      <c r="CN3265"/>
      <c r="CO3265"/>
      <c r="CP3265"/>
      <c r="CQ3265"/>
      <c r="CR3265"/>
      <c r="CS3265" s="1060"/>
      <c r="CT3265" s="1060"/>
      <c r="CU3265" s="1060"/>
      <c r="CV3265" s="1060"/>
      <c r="CW3265" s="1060"/>
      <c r="CX3265" s="1060"/>
    </row>
    <row r="3266" spans="35:102" ht="15" customHeight="1" x14ac:dyDescent="0.3">
      <c r="AI3266" s="1996">
        <v>48201530700</v>
      </c>
      <c r="AJ3266" s="1997" t="s">
        <v>1830</v>
      </c>
      <c r="AK3266" s="1997">
        <v>30452</v>
      </c>
      <c r="AL3266" s="1998" t="s">
        <v>1730</v>
      </c>
      <c r="AM3266" s="1998">
        <v>37.4</v>
      </c>
      <c r="AN3266" s="1997" t="s">
        <v>193</v>
      </c>
      <c r="BX3266"/>
      <c r="BY3266"/>
      <c r="BZ3266"/>
      <c r="CA3266"/>
      <c r="CB3266"/>
      <c r="CD3266" s="1060"/>
      <c r="CE3266" s="1286"/>
      <c r="CF3266" s="1060"/>
      <c r="CG3266" s="1060"/>
      <c r="CH3266" s="1060"/>
      <c r="CK3266" s="1645"/>
      <c r="CL3266" s="1645"/>
      <c r="CM3266" s="1645"/>
      <c r="CN3266"/>
      <c r="CO3266"/>
      <c r="CP3266"/>
      <c r="CQ3266"/>
      <c r="CR3266"/>
      <c r="CS3266" s="1060"/>
      <c r="CT3266" s="1060"/>
      <c r="CU3266" s="1060"/>
      <c r="CV3266" s="1060"/>
      <c r="CW3266" s="1060"/>
      <c r="CX3266" s="1060"/>
    </row>
    <row r="3267" spans="35:102" ht="15" customHeight="1" x14ac:dyDescent="0.3">
      <c r="AI3267" s="1774">
        <v>48201530800</v>
      </c>
      <c r="AJ3267" s="1993" t="s">
        <v>1830</v>
      </c>
      <c r="AK3267" s="1993">
        <v>35938</v>
      </c>
      <c r="AL3267" s="1994" t="s">
        <v>1730</v>
      </c>
      <c r="AM3267" s="1994">
        <v>18.5</v>
      </c>
      <c r="AN3267" s="1993" t="s">
        <v>192</v>
      </c>
      <c r="BX3267"/>
      <c r="BY3267"/>
      <c r="BZ3267"/>
      <c r="CA3267"/>
      <c r="CB3267"/>
      <c r="CD3267" s="1060"/>
      <c r="CE3267" s="1286"/>
      <c r="CF3267" s="1060"/>
      <c r="CG3267" s="1060"/>
      <c r="CH3267" s="1060"/>
      <c r="CK3267" s="1645"/>
      <c r="CL3267" s="1645"/>
      <c r="CM3267" s="1645"/>
      <c r="CN3267"/>
      <c r="CO3267"/>
      <c r="CP3267"/>
      <c r="CQ3267"/>
      <c r="CR3267"/>
      <c r="CS3267" s="1060"/>
      <c r="CT3267" s="1060"/>
      <c r="CU3267" s="1060"/>
      <c r="CV3267" s="1060"/>
      <c r="CW3267" s="1060"/>
      <c r="CX3267" s="1060"/>
    </row>
    <row r="3268" spans="35:102" ht="15" customHeight="1" x14ac:dyDescent="0.3">
      <c r="AI3268" s="1996">
        <v>48201530900</v>
      </c>
      <c r="AJ3268" s="1997" t="s">
        <v>1830</v>
      </c>
      <c r="AK3268" s="1997">
        <v>67478</v>
      </c>
      <c r="AL3268" s="1998" t="s">
        <v>1727</v>
      </c>
      <c r="AM3268" s="1998">
        <v>16.7</v>
      </c>
      <c r="AN3268" s="1997" t="s">
        <v>192</v>
      </c>
      <c r="BX3268"/>
      <c r="BY3268"/>
      <c r="BZ3268"/>
      <c r="CA3268"/>
      <c r="CB3268"/>
      <c r="CD3268" s="1060"/>
      <c r="CE3268" s="1286"/>
      <c r="CF3268" s="1060"/>
      <c r="CG3268" s="1060"/>
      <c r="CH3268" s="1060"/>
      <c r="CK3268" s="1645"/>
      <c r="CL3268" s="1645"/>
      <c r="CM3268" s="1645"/>
      <c r="CN3268"/>
      <c r="CO3268"/>
      <c r="CP3268"/>
      <c r="CQ3268"/>
      <c r="CR3268"/>
      <c r="CS3268" s="1060"/>
      <c r="CT3268" s="1060"/>
      <c r="CU3268" s="1060"/>
      <c r="CV3268" s="1060"/>
      <c r="CW3268" s="1060"/>
      <c r="CX3268" s="1060"/>
    </row>
    <row r="3269" spans="35:102" ht="15" customHeight="1" x14ac:dyDescent="0.3">
      <c r="AI3269" s="1774">
        <v>48201531000</v>
      </c>
      <c r="AJ3269" s="1993" t="s">
        <v>1830</v>
      </c>
      <c r="AK3269" s="1993">
        <v>119309</v>
      </c>
      <c r="AL3269" s="1994" t="s">
        <v>1729</v>
      </c>
      <c r="AM3269" s="1994">
        <v>8.9</v>
      </c>
      <c r="AN3269" s="1993" t="s">
        <v>192</v>
      </c>
      <c r="BX3269"/>
      <c r="BY3269"/>
      <c r="BZ3269"/>
      <c r="CA3269"/>
      <c r="CB3269"/>
      <c r="CD3269" s="1060"/>
      <c r="CE3269" s="1286"/>
      <c r="CF3269" s="1060"/>
      <c r="CG3269" s="1060"/>
      <c r="CH3269" s="1060"/>
      <c r="CK3269" s="1645"/>
      <c r="CL3269" s="1645"/>
      <c r="CM3269" s="1645"/>
      <c r="CN3269"/>
      <c r="CO3269"/>
      <c r="CP3269"/>
      <c r="CQ3269"/>
      <c r="CR3269"/>
      <c r="CS3269" s="1060"/>
      <c r="CT3269" s="1060"/>
      <c r="CU3269" s="1060"/>
      <c r="CV3269" s="1060"/>
      <c r="CW3269" s="1060"/>
      <c r="CX3269" s="1060"/>
    </row>
    <row r="3270" spans="35:102" ht="15" customHeight="1" x14ac:dyDescent="0.3">
      <c r="AI3270" s="1996">
        <v>48201531100</v>
      </c>
      <c r="AJ3270" s="1997" t="s">
        <v>1830</v>
      </c>
      <c r="AK3270" s="1997">
        <v>117500</v>
      </c>
      <c r="AL3270" s="1998" t="s">
        <v>1729</v>
      </c>
      <c r="AM3270" s="1998">
        <v>2</v>
      </c>
      <c r="AN3270" s="1997" t="s">
        <v>192</v>
      </c>
      <c r="BX3270"/>
      <c r="BY3270"/>
      <c r="BZ3270"/>
      <c r="CA3270"/>
      <c r="CB3270"/>
      <c r="CD3270" s="1060"/>
      <c r="CE3270" s="1286"/>
      <c r="CF3270" s="1060"/>
      <c r="CG3270" s="1060"/>
      <c r="CH3270" s="1060"/>
      <c r="CK3270" s="1645"/>
      <c r="CL3270" s="1645"/>
      <c r="CM3270" s="1645"/>
      <c r="CN3270"/>
      <c r="CO3270"/>
      <c r="CP3270"/>
      <c r="CQ3270"/>
      <c r="CR3270"/>
      <c r="CS3270" s="1060"/>
      <c r="CT3270" s="1060"/>
      <c r="CU3270" s="1060"/>
      <c r="CV3270" s="1060"/>
      <c r="CW3270" s="1060"/>
      <c r="CX3270" s="1060"/>
    </row>
    <row r="3271" spans="35:102" ht="15" customHeight="1" x14ac:dyDescent="0.3">
      <c r="AI3271" s="1774">
        <v>48201531200</v>
      </c>
      <c r="AJ3271" s="1993" t="s">
        <v>1830</v>
      </c>
      <c r="AK3271" s="1993">
        <v>71912</v>
      </c>
      <c r="AL3271" s="1994" t="s">
        <v>1727</v>
      </c>
      <c r="AM3271" s="1994">
        <v>12.3</v>
      </c>
      <c r="AN3271" s="1993" t="s">
        <v>192</v>
      </c>
      <c r="BX3271"/>
      <c r="BY3271"/>
      <c r="BZ3271"/>
      <c r="CA3271"/>
      <c r="CB3271"/>
      <c r="CD3271" s="1060"/>
      <c r="CE3271" s="1286"/>
      <c r="CF3271" s="1060"/>
      <c r="CG3271" s="1060"/>
      <c r="CH3271" s="1060"/>
      <c r="CK3271" s="1645"/>
      <c r="CL3271" s="1645"/>
      <c r="CM3271" s="1645"/>
      <c r="CN3271"/>
      <c r="CO3271"/>
      <c r="CP3271"/>
      <c r="CQ3271"/>
      <c r="CR3271"/>
      <c r="CS3271" s="1060"/>
      <c r="CT3271" s="1060"/>
      <c r="CU3271" s="1060"/>
      <c r="CV3271" s="1060"/>
      <c r="CW3271" s="1060"/>
      <c r="CX3271" s="1060"/>
    </row>
    <row r="3272" spans="35:102" ht="15" customHeight="1" x14ac:dyDescent="0.3">
      <c r="AI3272" s="1996">
        <v>48201531300</v>
      </c>
      <c r="AJ3272" s="1997" t="s">
        <v>1830</v>
      </c>
      <c r="AK3272" s="1997">
        <v>34489</v>
      </c>
      <c r="AL3272" s="1998" t="s">
        <v>1730</v>
      </c>
      <c r="AM3272" s="1998">
        <v>28</v>
      </c>
      <c r="AN3272" s="1997" t="s">
        <v>193</v>
      </c>
      <c r="BX3272"/>
      <c r="BY3272"/>
      <c r="BZ3272"/>
      <c r="CA3272"/>
      <c r="CB3272"/>
      <c r="CD3272" s="1060"/>
      <c r="CE3272" s="1286"/>
      <c r="CF3272" s="1060"/>
      <c r="CG3272" s="1060"/>
      <c r="CH3272" s="1060"/>
      <c r="CK3272" s="1645"/>
      <c r="CL3272" s="1645"/>
      <c r="CM3272" s="1645"/>
      <c r="CN3272"/>
      <c r="CO3272"/>
      <c r="CP3272"/>
      <c r="CQ3272"/>
      <c r="CR3272"/>
      <c r="CS3272" s="1060"/>
      <c r="CT3272" s="1060"/>
      <c r="CU3272" s="1060"/>
      <c r="CV3272" s="1060"/>
      <c r="CW3272" s="1060"/>
      <c r="CX3272" s="1060"/>
    </row>
    <row r="3273" spans="35:102" ht="15" customHeight="1" x14ac:dyDescent="0.3">
      <c r="AI3273" s="1774">
        <v>48201531400</v>
      </c>
      <c r="AJ3273" s="1993" t="s">
        <v>1830</v>
      </c>
      <c r="AK3273" s="1993">
        <v>67803</v>
      </c>
      <c r="AL3273" s="1994" t="s">
        <v>1727</v>
      </c>
      <c r="AM3273" s="1994">
        <v>13.3</v>
      </c>
      <c r="AN3273" s="1993" t="s">
        <v>192</v>
      </c>
      <c r="BX3273"/>
      <c r="BY3273"/>
      <c r="BZ3273"/>
      <c r="CA3273"/>
      <c r="CB3273"/>
      <c r="CD3273" s="1060"/>
      <c r="CE3273" s="1286"/>
      <c r="CF3273" s="1060"/>
      <c r="CG3273" s="1060"/>
      <c r="CH3273" s="1060"/>
      <c r="CK3273" s="1645"/>
      <c r="CL3273" s="1645"/>
      <c r="CM3273" s="1645"/>
      <c r="CN3273"/>
      <c r="CO3273"/>
      <c r="CP3273"/>
      <c r="CQ3273"/>
      <c r="CR3273"/>
      <c r="CS3273" s="1060"/>
      <c r="CT3273" s="1060"/>
      <c r="CU3273" s="1060"/>
      <c r="CV3273" s="1060"/>
      <c r="CW3273" s="1060"/>
      <c r="CX3273" s="1060"/>
    </row>
    <row r="3274" spans="35:102" ht="15" customHeight="1" x14ac:dyDescent="0.3">
      <c r="AI3274" s="1996">
        <v>48201531500</v>
      </c>
      <c r="AJ3274" s="1997" t="s">
        <v>1830</v>
      </c>
      <c r="AK3274" s="1997">
        <v>62802</v>
      </c>
      <c r="AL3274" s="1998" t="s">
        <v>1727</v>
      </c>
      <c r="AM3274" s="1998">
        <v>5.2</v>
      </c>
      <c r="AN3274" s="1997" t="s">
        <v>192</v>
      </c>
      <c r="BX3274"/>
      <c r="BY3274"/>
      <c r="BZ3274"/>
      <c r="CA3274"/>
      <c r="CB3274"/>
      <c r="CD3274" s="1060"/>
      <c r="CE3274" s="1286"/>
      <c r="CF3274" s="1060"/>
      <c r="CG3274" s="1060"/>
      <c r="CH3274" s="1060"/>
      <c r="CK3274" s="1645"/>
      <c r="CL3274" s="1645"/>
      <c r="CM3274" s="1645"/>
      <c r="CN3274"/>
      <c r="CO3274"/>
      <c r="CP3274"/>
      <c r="CQ3274"/>
      <c r="CR3274"/>
      <c r="CS3274" s="1060"/>
      <c r="CT3274" s="1060"/>
      <c r="CU3274" s="1060"/>
      <c r="CV3274" s="1060"/>
      <c r="CW3274" s="1060"/>
      <c r="CX3274" s="1060"/>
    </row>
    <row r="3275" spans="35:102" ht="15" customHeight="1" x14ac:dyDescent="0.3">
      <c r="AI3275" s="1774">
        <v>48201531600</v>
      </c>
      <c r="AJ3275" s="1993" t="s">
        <v>1830</v>
      </c>
      <c r="AK3275" s="1993">
        <v>80152</v>
      </c>
      <c r="AL3275" s="1994" t="s">
        <v>1727</v>
      </c>
      <c r="AM3275" s="1994">
        <v>6.1</v>
      </c>
      <c r="AN3275" s="1993" t="s">
        <v>192</v>
      </c>
      <c r="BX3275"/>
      <c r="BY3275"/>
      <c r="BZ3275"/>
      <c r="CA3275"/>
      <c r="CB3275"/>
      <c r="CD3275" s="1060"/>
      <c r="CE3275" s="1286"/>
      <c r="CF3275" s="1060"/>
      <c r="CG3275" s="1060"/>
      <c r="CH3275" s="1060"/>
      <c r="CK3275" s="1645"/>
      <c r="CL3275" s="1645"/>
      <c r="CM3275" s="1645"/>
      <c r="CN3275"/>
      <c r="CO3275"/>
      <c r="CP3275"/>
      <c r="CQ3275"/>
      <c r="CR3275"/>
      <c r="CS3275" s="1060"/>
      <c r="CT3275" s="1060"/>
      <c r="CU3275" s="1060"/>
      <c r="CV3275" s="1060"/>
      <c r="CW3275" s="1060"/>
      <c r="CX3275" s="1060"/>
    </row>
    <row r="3276" spans="35:102" ht="15" customHeight="1" x14ac:dyDescent="0.3">
      <c r="AI3276" s="1996">
        <v>48201531700</v>
      </c>
      <c r="AJ3276" s="1997" t="s">
        <v>1830</v>
      </c>
      <c r="AK3276" s="1997">
        <v>126618</v>
      </c>
      <c r="AL3276" s="1998" t="s">
        <v>1729</v>
      </c>
      <c r="AM3276" s="1998">
        <v>3.1</v>
      </c>
      <c r="AN3276" s="1997" t="s">
        <v>192</v>
      </c>
      <c r="BX3276"/>
      <c r="BY3276"/>
      <c r="BZ3276"/>
      <c r="CA3276"/>
      <c r="CB3276"/>
      <c r="CD3276" s="1060"/>
      <c r="CE3276" s="1286"/>
      <c r="CF3276" s="1060"/>
      <c r="CG3276" s="1060"/>
      <c r="CH3276" s="1060"/>
      <c r="CK3276" s="1645"/>
      <c r="CL3276" s="1645"/>
      <c r="CM3276" s="1645"/>
      <c r="CN3276"/>
      <c r="CO3276"/>
      <c r="CP3276"/>
      <c r="CQ3276"/>
      <c r="CR3276"/>
      <c r="CS3276" s="1060"/>
      <c r="CT3276" s="1060"/>
      <c r="CU3276" s="1060"/>
      <c r="CV3276" s="1060"/>
      <c r="CW3276" s="1060"/>
      <c r="CX3276" s="1060"/>
    </row>
    <row r="3277" spans="35:102" ht="15" customHeight="1" x14ac:dyDescent="0.3">
      <c r="AI3277" s="1774">
        <v>48201531800</v>
      </c>
      <c r="AJ3277" s="1993" t="s">
        <v>1830</v>
      </c>
      <c r="AK3277" s="1993">
        <v>36157</v>
      </c>
      <c r="AL3277" s="1994" t="s">
        <v>1730</v>
      </c>
      <c r="AM3277" s="1994">
        <v>28.3</v>
      </c>
      <c r="AN3277" s="1993" t="s">
        <v>193</v>
      </c>
      <c r="BX3277"/>
      <c r="BY3277"/>
      <c r="BZ3277"/>
      <c r="CA3277"/>
      <c r="CB3277"/>
      <c r="CD3277" s="1060"/>
      <c r="CE3277" s="1286"/>
      <c r="CF3277" s="1060"/>
      <c r="CG3277" s="1060"/>
      <c r="CH3277" s="1060"/>
      <c r="CK3277" s="1645"/>
      <c r="CL3277" s="1645"/>
      <c r="CM3277" s="1645"/>
      <c r="CN3277"/>
      <c r="CO3277"/>
      <c r="CP3277"/>
      <c r="CQ3277"/>
      <c r="CR3277"/>
      <c r="CS3277" s="1060"/>
      <c r="CT3277" s="1060"/>
      <c r="CU3277" s="1060"/>
      <c r="CV3277" s="1060"/>
      <c r="CW3277" s="1060"/>
      <c r="CX3277" s="1060"/>
    </row>
    <row r="3278" spans="35:102" ht="15" customHeight="1" x14ac:dyDescent="0.3">
      <c r="AI3278" s="1996">
        <v>48201531900</v>
      </c>
      <c r="AJ3278" s="1997" t="s">
        <v>1830</v>
      </c>
      <c r="AK3278" s="1997">
        <v>36538</v>
      </c>
      <c r="AL3278" s="1998" t="s">
        <v>1730</v>
      </c>
      <c r="AM3278" s="1998">
        <v>33.6</v>
      </c>
      <c r="AN3278" s="1997" t="s">
        <v>193</v>
      </c>
      <c r="BX3278"/>
      <c r="BY3278"/>
      <c r="BZ3278"/>
      <c r="CA3278"/>
      <c r="CB3278"/>
      <c r="CD3278" s="1060"/>
      <c r="CE3278" s="1286"/>
      <c r="CF3278" s="1060"/>
      <c r="CG3278" s="1060"/>
      <c r="CH3278" s="1060"/>
      <c r="CK3278" s="1645"/>
      <c r="CL3278" s="1645"/>
      <c r="CM3278" s="1645"/>
      <c r="CN3278"/>
      <c r="CO3278"/>
      <c r="CP3278"/>
      <c r="CQ3278"/>
      <c r="CR3278"/>
      <c r="CS3278" s="1060"/>
      <c r="CT3278" s="1060"/>
      <c r="CU3278" s="1060"/>
      <c r="CV3278" s="1060"/>
      <c r="CW3278" s="1060"/>
      <c r="CX3278" s="1060"/>
    </row>
    <row r="3279" spans="35:102" ht="15" customHeight="1" x14ac:dyDescent="0.3">
      <c r="AI3279" s="1774">
        <v>48201532001</v>
      </c>
      <c r="AJ3279" s="1993" t="s">
        <v>1830</v>
      </c>
      <c r="AK3279" s="1993">
        <v>31057</v>
      </c>
      <c r="AL3279" s="1994" t="s">
        <v>1730</v>
      </c>
      <c r="AM3279" s="1994">
        <v>29.4</v>
      </c>
      <c r="AN3279" s="1993" t="s">
        <v>193</v>
      </c>
      <c r="BX3279"/>
      <c r="BY3279"/>
      <c r="BZ3279"/>
      <c r="CA3279"/>
      <c r="CB3279"/>
      <c r="CD3279" s="1060"/>
      <c r="CE3279" s="1286"/>
      <c r="CF3279" s="1060"/>
      <c r="CG3279" s="1060"/>
      <c r="CH3279" s="1060"/>
      <c r="CK3279" s="1645"/>
      <c r="CL3279" s="1645"/>
      <c r="CM3279" s="1645"/>
      <c r="CN3279"/>
      <c r="CO3279"/>
      <c r="CP3279"/>
      <c r="CQ3279"/>
      <c r="CR3279"/>
      <c r="CS3279" s="1060"/>
      <c r="CT3279" s="1060"/>
      <c r="CU3279" s="1060"/>
      <c r="CV3279" s="1060"/>
      <c r="CW3279" s="1060"/>
      <c r="CX3279" s="1060"/>
    </row>
    <row r="3280" spans="35:102" ht="15" customHeight="1" x14ac:dyDescent="0.3">
      <c r="AI3280" s="1996">
        <v>48201532002</v>
      </c>
      <c r="AJ3280" s="1997" t="s">
        <v>1830</v>
      </c>
      <c r="AK3280" s="1997">
        <v>73875</v>
      </c>
      <c r="AL3280" s="1998" t="s">
        <v>1727</v>
      </c>
      <c r="AM3280" s="1998">
        <v>2.4</v>
      </c>
      <c r="AN3280" s="1997" t="s">
        <v>192</v>
      </c>
      <c r="BX3280"/>
      <c r="BY3280"/>
      <c r="BZ3280"/>
      <c r="CA3280"/>
      <c r="CB3280"/>
      <c r="CD3280" s="1060"/>
      <c r="CE3280" s="1286"/>
      <c r="CF3280" s="1060"/>
      <c r="CG3280" s="1060"/>
      <c r="CH3280" s="1060"/>
      <c r="CK3280" s="1645"/>
      <c r="CL3280" s="1645"/>
      <c r="CM3280" s="1645"/>
      <c r="CN3280"/>
      <c r="CO3280"/>
      <c r="CP3280"/>
      <c r="CQ3280"/>
      <c r="CR3280"/>
      <c r="CS3280" s="1060"/>
      <c r="CT3280" s="1060"/>
      <c r="CU3280" s="1060"/>
      <c r="CV3280" s="1060"/>
      <c r="CW3280" s="1060"/>
      <c r="CX3280" s="1060"/>
    </row>
    <row r="3281" spans="35:102" ht="15" customHeight="1" x14ac:dyDescent="0.3">
      <c r="AI3281" s="1774">
        <v>48201532100</v>
      </c>
      <c r="AJ3281" s="1993" t="s">
        <v>1830</v>
      </c>
      <c r="AK3281" s="1993">
        <v>29722</v>
      </c>
      <c r="AL3281" s="1994" t="s">
        <v>1730</v>
      </c>
      <c r="AM3281" s="1994">
        <v>39.6</v>
      </c>
      <c r="AN3281" s="1993" t="s">
        <v>193</v>
      </c>
      <c r="BX3281"/>
      <c r="BY3281"/>
      <c r="BZ3281"/>
      <c r="CA3281"/>
      <c r="CB3281"/>
      <c r="CD3281" s="1060"/>
      <c r="CE3281" s="1286"/>
      <c r="CF3281" s="1060"/>
      <c r="CG3281" s="1060"/>
      <c r="CH3281" s="1060"/>
      <c r="CK3281" s="1645"/>
      <c r="CL3281" s="1645"/>
      <c r="CM3281" s="1645"/>
      <c r="CN3281"/>
      <c r="CO3281"/>
      <c r="CP3281"/>
      <c r="CQ3281"/>
      <c r="CR3281"/>
      <c r="CS3281" s="1060"/>
      <c r="CT3281" s="1060"/>
      <c r="CU3281" s="1060"/>
      <c r="CV3281" s="1060"/>
      <c r="CW3281" s="1060"/>
      <c r="CX3281" s="1060"/>
    </row>
    <row r="3282" spans="35:102" ht="15" customHeight="1" x14ac:dyDescent="0.3">
      <c r="AI3282" s="1996">
        <v>48201532200</v>
      </c>
      <c r="AJ3282" s="1997" t="s">
        <v>1830</v>
      </c>
      <c r="AK3282" s="1997">
        <v>37206</v>
      </c>
      <c r="AL3282" s="1998" t="s">
        <v>1730</v>
      </c>
      <c r="AM3282" s="1998">
        <v>34.799999999999997</v>
      </c>
      <c r="AN3282" s="1997" t="s">
        <v>193</v>
      </c>
      <c r="BX3282"/>
      <c r="BY3282"/>
      <c r="BZ3282"/>
      <c r="CA3282"/>
      <c r="CB3282"/>
      <c r="CD3282" s="1060"/>
      <c r="CE3282" s="1286"/>
      <c r="CF3282" s="1060"/>
      <c r="CG3282" s="1060"/>
      <c r="CH3282" s="1060"/>
      <c r="CK3282" s="1645"/>
      <c r="CL3282" s="1645"/>
      <c r="CM3282" s="1645"/>
      <c r="CN3282"/>
      <c r="CO3282"/>
      <c r="CP3282"/>
      <c r="CQ3282"/>
      <c r="CR3282"/>
      <c r="CS3282" s="1060"/>
      <c r="CT3282" s="1060"/>
      <c r="CU3282" s="1060"/>
      <c r="CV3282" s="1060"/>
      <c r="CW3282" s="1060"/>
      <c r="CX3282" s="1060"/>
    </row>
    <row r="3283" spans="35:102" ht="15" customHeight="1" x14ac:dyDescent="0.3">
      <c r="AI3283" s="1774">
        <v>48201532300</v>
      </c>
      <c r="AJ3283" s="1993" t="s">
        <v>1830</v>
      </c>
      <c r="AK3283" s="1993">
        <v>45702</v>
      </c>
      <c r="AL3283" s="1994" t="s">
        <v>1728</v>
      </c>
      <c r="AM3283" s="1994">
        <v>11.6</v>
      </c>
      <c r="AN3283" s="1993" t="s">
        <v>192</v>
      </c>
      <c r="BX3283"/>
      <c r="BY3283"/>
      <c r="BZ3283"/>
      <c r="CA3283"/>
      <c r="CB3283"/>
      <c r="CD3283" s="1060"/>
      <c r="CE3283" s="1286"/>
      <c r="CF3283" s="1060"/>
      <c r="CG3283" s="1060"/>
      <c r="CH3283" s="1060"/>
      <c r="CK3283" s="1645"/>
      <c r="CL3283" s="1645"/>
      <c r="CM3283" s="1645"/>
      <c r="CN3283"/>
      <c r="CO3283"/>
      <c r="CP3283"/>
      <c r="CQ3283"/>
      <c r="CR3283"/>
      <c r="CS3283" s="1060"/>
      <c r="CT3283" s="1060"/>
      <c r="CU3283" s="1060"/>
      <c r="CV3283" s="1060"/>
      <c r="CW3283" s="1060"/>
      <c r="CX3283" s="1060"/>
    </row>
    <row r="3284" spans="35:102" ht="15" customHeight="1" x14ac:dyDescent="0.3">
      <c r="AI3284" s="1996">
        <v>48201532400</v>
      </c>
      <c r="AJ3284" s="1997" t="s">
        <v>1830</v>
      </c>
      <c r="AK3284" s="1997">
        <v>71579</v>
      </c>
      <c r="AL3284" s="1998" t="s">
        <v>1727</v>
      </c>
      <c r="AM3284" s="1998">
        <v>12.5</v>
      </c>
      <c r="AN3284" s="1997" t="s">
        <v>192</v>
      </c>
      <c r="BX3284"/>
      <c r="BY3284"/>
      <c r="BZ3284"/>
      <c r="CA3284"/>
      <c r="CB3284"/>
      <c r="CD3284" s="1060"/>
      <c r="CE3284" s="1286"/>
      <c r="CF3284" s="1060"/>
      <c r="CG3284" s="1060"/>
      <c r="CH3284" s="1060"/>
      <c r="CK3284" s="1645"/>
      <c r="CL3284" s="1645"/>
      <c r="CM3284" s="1645"/>
      <c r="CN3284"/>
      <c r="CO3284"/>
      <c r="CP3284"/>
      <c r="CQ3284"/>
      <c r="CR3284"/>
      <c r="CS3284" s="1060"/>
      <c r="CT3284" s="1060"/>
      <c r="CU3284" s="1060"/>
      <c r="CV3284" s="1060"/>
      <c r="CW3284" s="1060"/>
      <c r="CX3284" s="1060"/>
    </row>
    <row r="3285" spans="35:102" ht="15" customHeight="1" x14ac:dyDescent="0.3">
      <c r="AI3285" s="1774">
        <v>48201532501</v>
      </c>
      <c r="AJ3285" s="1993" t="s">
        <v>1830</v>
      </c>
      <c r="AK3285" s="1993">
        <v>60210</v>
      </c>
      <c r="AL3285" s="1994" t="s">
        <v>1727</v>
      </c>
      <c r="AM3285" s="1994">
        <v>8.6</v>
      </c>
      <c r="AN3285" s="1993" t="s">
        <v>192</v>
      </c>
      <c r="BX3285"/>
      <c r="BY3285"/>
      <c r="BZ3285"/>
      <c r="CA3285"/>
      <c r="CB3285"/>
      <c r="CD3285" s="1060"/>
      <c r="CE3285" s="1286"/>
      <c r="CF3285" s="1060"/>
      <c r="CG3285" s="1060"/>
      <c r="CH3285" s="1060"/>
      <c r="CK3285" s="1645"/>
      <c r="CL3285" s="1645"/>
      <c r="CM3285" s="1645"/>
      <c r="CN3285"/>
      <c r="CO3285"/>
      <c r="CP3285"/>
      <c r="CQ3285"/>
      <c r="CR3285"/>
      <c r="CS3285" s="1060"/>
      <c r="CT3285" s="1060"/>
      <c r="CU3285" s="1060"/>
      <c r="CV3285" s="1060"/>
      <c r="CW3285" s="1060"/>
      <c r="CX3285" s="1060"/>
    </row>
    <row r="3286" spans="35:102" ht="15" customHeight="1" x14ac:dyDescent="0.3">
      <c r="AI3286" s="1996">
        <v>48201532502</v>
      </c>
      <c r="AJ3286" s="1997" t="s">
        <v>1830</v>
      </c>
      <c r="AK3286" s="1997">
        <v>50211</v>
      </c>
      <c r="AL3286" s="1998" t="s">
        <v>1728</v>
      </c>
      <c r="AM3286" s="1998">
        <v>13</v>
      </c>
      <c r="AN3286" s="1997" t="s">
        <v>192</v>
      </c>
      <c r="BX3286"/>
      <c r="BY3286"/>
      <c r="BZ3286"/>
      <c r="CA3286"/>
      <c r="CB3286"/>
      <c r="CD3286" s="1060"/>
      <c r="CE3286" s="1286"/>
      <c r="CF3286" s="1060"/>
      <c r="CG3286" s="1060"/>
      <c r="CH3286" s="1060"/>
      <c r="CK3286" s="1645"/>
      <c r="CL3286" s="1645"/>
      <c r="CM3286" s="1645"/>
      <c r="CN3286"/>
      <c r="CO3286"/>
      <c r="CP3286"/>
      <c r="CQ3286"/>
      <c r="CR3286"/>
      <c r="CS3286" s="1060"/>
      <c r="CT3286" s="1060"/>
      <c r="CU3286" s="1060"/>
      <c r="CV3286" s="1060"/>
      <c r="CW3286" s="1060"/>
      <c r="CX3286" s="1060"/>
    </row>
    <row r="3287" spans="35:102" ht="15" customHeight="1" x14ac:dyDescent="0.3">
      <c r="AI3287" s="1774">
        <v>48201532600</v>
      </c>
      <c r="AJ3287" s="1993" t="s">
        <v>1830</v>
      </c>
      <c r="AK3287" s="1993">
        <v>44295</v>
      </c>
      <c r="AL3287" s="1994" t="s">
        <v>1728</v>
      </c>
      <c r="AM3287" s="1994">
        <v>12.1</v>
      </c>
      <c r="AN3287" s="1993" t="s">
        <v>192</v>
      </c>
      <c r="BX3287"/>
      <c r="BY3287"/>
      <c r="BZ3287"/>
      <c r="CA3287"/>
      <c r="CB3287"/>
      <c r="CD3287" s="1060"/>
      <c r="CE3287" s="1286"/>
      <c r="CF3287" s="1060"/>
      <c r="CG3287" s="1060"/>
      <c r="CH3287" s="1060"/>
      <c r="CK3287" s="1645"/>
      <c r="CL3287" s="1645"/>
      <c r="CM3287" s="1645"/>
      <c r="CN3287"/>
      <c r="CO3287"/>
      <c r="CP3287"/>
      <c r="CQ3287"/>
      <c r="CR3287"/>
      <c r="CS3287" s="1060"/>
      <c r="CT3287" s="1060"/>
      <c r="CU3287" s="1060"/>
      <c r="CV3287" s="1060"/>
      <c r="CW3287" s="1060"/>
      <c r="CX3287" s="1060"/>
    </row>
    <row r="3288" spans="35:102" ht="15" customHeight="1" x14ac:dyDescent="0.3">
      <c r="AI3288" s="1996">
        <v>48201532700</v>
      </c>
      <c r="AJ3288" s="1997" t="s">
        <v>1830</v>
      </c>
      <c r="AK3288" s="1997">
        <v>41388</v>
      </c>
      <c r="AL3288" s="1998" t="s">
        <v>1728</v>
      </c>
      <c r="AM3288" s="1998">
        <v>23.8</v>
      </c>
      <c r="AN3288" s="1997" t="s">
        <v>193</v>
      </c>
      <c r="BX3288"/>
      <c r="BY3288"/>
      <c r="BZ3288"/>
      <c r="CA3288"/>
      <c r="CB3288"/>
      <c r="CD3288" s="1060"/>
      <c r="CE3288" s="1286"/>
      <c r="CF3288" s="1060"/>
      <c r="CG3288" s="1060"/>
      <c r="CH3288" s="1060"/>
      <c r="CK3288" s="1645"/>
      <c r="CL3288" s="1645"/>
      <c r="CM3288" s="1645"/>
      <c r="CN3288"/>
      <c r="CO3288"/>
      <c r="CP3288"/>
      <c r="CQ3288"/>
      <c r="CR3288"/>
      <c r="CS3288" s="1060"/>
      <c r="CT3288" s="1060"/>
      <c r="CU3288" s="1060"/>
      <c r="CV3288" s="1060"/>
      <c r="CW3288" s="1060"/>
      <c r="CX3288" s="1060"/>
    </row>
    <row r="3289" spans="35:102" ht="15" customHeight="1" x14ac:dyDescent="0.3">
      <c r="AI3289" s="1774">
        <v>48201532800</v>
      </c>
      <c r="AJ3289" s="1993" t="s">
        <v>1830</v>
      </c>
      <c r="AK3289" s="1993">
        <v>62788</v>
      </c>
      <c r="AL3289" s="1994" t="s">
        <v>1727</v>
      </c>
      <c r="AM3289" s="1994">
        <v>21.2</v>
      </c>
      <c r="AN3289" s="1993" t="s">
        <v>193</v>
      </c>
      <c r="BX3289"/>
      <c r="BY3289"/>
      <c r="BZ3289"/>
      <c r="CA3289"/>
      <c r="CB3289"/>
      <c r="CD3289" s="1060"/>
      <c r="CE3289" s="1286"/>
      <c r="CF3289" s="1060"/>
      <c r="CG3289" s="1060"/>
      <c r="CH3289" s="1060"/>
      <c r="CK3289" s="1645"/>
      <c r="CL3289" s="1645"/>
      <c r="CM3289" s="1645"/>
      <c r="CN3289"/>
      <c r="CO3289"/>
      <c r="CP3289"/>
      <c r="CQ3289"/>
      <c r="CR3289"/>
      <c r="CS3289" s="1060"/>
      <c r="CT3289" s="1060"/>
      <c r="CU3289" s="1060"/>
      <c r="CV3289" s="1060"/>
      <c r="CW3289" s="1060"/>
      <c r="CX3289" s="1060"/>
    </row>
    <row r="3290" spans="35:102" ht="15" customHeight="1" x14ac:dyDescent="0.3">
      <c r="AI3290" s="1996">
        <v>48201532900</v>
      </c>
      <c r="AJ3290" s="1997" t="s">
        <v>1830</v>
      </c>
      <c r="AK3290" s="1997">
        <v>46165</v>
      </c>
      <c r="AL3290" s="1998" t="s">
        <v>1728</v>
      </c>
      <c r="AM3290" s="1998">
        <v>19.899999999999999</v>
      </c>
      <c r="AN3290" s="1997" t="s">
        <v>192</v>
      </c>
      <c r="BX3290"/>
      <c r="BY3290"/>
      <c r="BZ3290"/>
      <c r="CA3290"/>
      <c r="CB3290"/>
      <c r="CD3290" s="1060"/>
      <c r="CE3290" s="1286"/>
      <c r="CF3290" s="1060"/>
      <c r="CG3290" s="1060"/>
      <c r="CH3290" s="1060"/>
      <c r="CK3290" s="1645"/>
      <c r="CL3290" s="1645"/>
      <c r="CM3290" s="1645"/>
      <c r="CN3290"/>
      <c r="CO3290"/>
      <c r="CP3290"/>
      <c r="CQ3290"/>
      <c r="CR3290"/>
      <c r="CS3290" s="1060"/>
      <c r="CT3290" s="1060"/>
      <c r="CU3290" s="1060"/>
      <c r="CV3290" s="1060"/>
      <c r="CW3290" s="1060"/>
      <c r="CX3290" s="1060"/>
    </row>
    <row r="3291" spans="35:102" ht="15" customHeight="1" x14ac:dyDescent="0.3">
      <c r="AI3291" s="1774">
        <v>48201533000</v>
      </c>
      <c r="AJ3291" s="1993" t="s">
        <v>1830</v>
      </c>
      <c r="AK3291" s="1993">
        <v>30250</v>
      </c>
      <c r="AL3291" s="1994" t="s">
        <v>1730</v>
      </c>
      <c r="AM3291" s="1994">
        <v>29.7</v>
      </c>
      <c r="AN3291" s="1993" t="s">
        <v>193</v>
      </c>
      <c r="BX3291"/>
      <c r="BY3291"/>
      <c r="BZ3291"/>
      <c r="CA3291"/>
      <c r="CB3291"/>
      <c r="CD3291" s="1060"/>
      <c r="CE3291" s="1286"/>
      <c r="CF3291" s="1060"/>
      <c r="CG3291" s="1060"/>
      <c r="CH3291" s="1060"/>
      <c r="CK3291" s="1645"/>
      <c r="CL3291" s="1645"/>
      <c r="CM3291" s="1645"/>
      <c r="CN3291"/>
      <c r="CO3291"/>
      <c r="CP3291"/>
      <c r="CQ3291"/>
      <c r="CR3291"/>
      <c r="CS3291" s="1060"/>
      <c r="CT3291" s="1060"/>
      <c r="CU3291" s="1060"/>
      <c r="CV3291" s="1060"/>
      <c r="CW3291" s="1060"/>
      <c r="CX3291" s="1060"/>
    </row>
    <row r="3292" spans="35:102" ht="15" customHeight="1" x14ac:dyDescent="0.3">
      <c r="AI3292" s="1996">
        <v>48201533100</v>
      </c>
      <c r="AJ3292" s="1997" t="s">
        <v>1830</v>
      </c>
      <c r="AK3292" s="1997">
        <v>58728</v>
      </c>
      <c r="AL3292" s="1998" t="s">
        <v>1727</v>
      </c>
      <c r="AM3292" s="1998">
        <v>14.5</v>
      </c>
      <c r="AN3292" s="1997" t="s">
        <v>192</v>
      </c>
      <c r="BX3292"/>
      <c r="BY3292"/>
      <c r="BZ3292"/>
      <c r="CA3292"/>
      <c r="CB3292"/>
      <c r="CD3292" s="1060"/>
      <c r="CE3292" s="1286"/>
      <c r="CF3292" s="1060"/>
      <c r="CG3292" s="1060"/>
      <c r="CH3292" s="1060"/>
      <c r="CK3292" s="1645"/>
      <c r="CL3292" s="1645"/>
      <c r="CM3292" s="1645"/>
      <c r="CN3292"/>
      <c r="CO3292"/>
      <c r="CP3292"/>
      <c r="CQ3292"/>
      <c r="CR3292"/>
      <c r="CS3292" s="1060"/>
      <c r="CT3292" s="1060"/>
      <c r="CU3292" s="1060"/>
      <c r="CV3292" s="1060"/>
      <c r="CW3292" s="1060"/>
      <c r="CX3292" s="1060"/>
    </row>
    <row r="3293" spans="35:102" ht="15" customHeight="1" x14ac:dyDescent="0.3">
      <c r="AI3293" s="1774">
        <v>48201533200</v>
      </c>
      <c r="AJ3293" s="1993" t="s">
        <v>1830</v>
      </c>
      <c r="AK3293" s="1993">
        <v>45424</v>
      </c>
      <c r="AL3293" s="1994" t="s">
        <v>1728</v>
      </c>
      <c r="AM3293" s="1994">
        <v>24.1</v>
      </c>
      <c r="AN3293" s="1993" t="s">
        <v>193</v>
      </c>
      <c r="BX3293"/>
      <c r="BY3293"/>
      <c r="BZ3293"/>
      <c r="CA3293"/>
      <c r="CB3293"/>
      <c r="CD3293" s="1060"/>
      <c r="CE3293" s="1286"/>
      <c r="CF3293" s="1060"/>
      <c r="CG3293" s="1060"/>
      <c r="CH3293" s="1060"/>
      <c r="CK3293" s="1645"/>
      <c r="CL3293" s="1645"/>
      <c r="CM3293" s="1645"/>
      <c r="CN3293"/>
      <c r="CO3293"/>
      <c r="CP3293"/>
      <c r="CQ3293"/>
      <c r="CR3293"/>
      <c r="CS3293" s="1060"/>
      <c r="CT3293" s="1060"/>
      <c r="CU3293" s="1060"/>
      <c r="CV3293" s="1060"/>
      <c r="CW3293" s="1060"/>
      <c r="CX3293" s="1060"/>
    </row>
    <row r="3294" spans="35:102" ht="15" customHeight="1" x14ac:dyDescent="0.3">
      <c r="AI3294" s="1996">
        <v>48201533300</v>
      </c>
      <c r="AJ3294" s="1997" t="s">
        <v>1830</v>
      </c>
      <c r="AK3294" s="1997">
        <v>24472</v>
      </c>
      <c r="AL3294" s="1998" t="s">
        <v>1730</v>
      </c>
      <c r="AM3294" s="1998">
        <v>39.6</v>
      </c>
      <c r="AN3294" s="1997" t="s">
        <v>193</v>
      </c>
      <c r="BX3294"/>
      <c r="BY3294"/>
      <c r="BZ3294"/>
      <c r="CA3294"/>
      <c r="CB3294"/>
      <c r="CD3294" s="1060"/>
      <c r="CE3294" s="1286"/>
      <c r="CF3294" s="1060"/>
      <c r="CG3294" s="1060"/>
      <c r="CH3294" s="1060"/>
      <c r="CK3294" s="1645"/>
      <c r="CL3294" s="1645"/>
      <c r="CM3294" s="1645"/>
      <c r="CN3294"/>
      <c r="CO3294"/>
      <c r="CP3294"/>
      <c r="CQ3294"/>
      <c r="CR3294"/>
      <c r="CS3294" s="1060"/>
      <c r="CT3294" s="1060"/>
      <c r="CU3294" s="1060"/>
      <c r="CV3294" s="1060"/>
      <c r="CW3294" s="1060"/>
      <c r="CX3294" s="1060"/>
    </row>
    <row r="3295" spans="35:102" ht="15" customHeight="1" x14ac:dyDescent="0.3">
      <c r="AI3295" s="1774">
        <v>48201533400</v>
      </c>
      <c r="AJ3295" s="1993" t="s">
        <v>1830</v>
      </c>
      <c r="AK3295" s="1993">
        <v>36006</v>
      </c>
      <c r="AL3295" s="1994" t="s">
        <v>1730</v>
      </c>
      <c r="AM3295" s="1994">
        <v>24.7</v>
      </c>
      <c r="AN3295" s="1993" t="s">
        <v>193</v>
      </c>
      <c r="BX3295"/>
      <c r="BY3295"/>
      <c r="BZ3295"/>
      <c r="CA3295"/>
      <c r="CB3295"/>
      <c r="CD3295" s="1060"/>
      <c r="CE3295" s="1286"/>
      <c r="CF3295" s="1060"/>
      <c r="CG3295" s="1060"/>
      <c r="CH3295" s="1060"/>
      <c r="CK3295" s="1645"/>
      <c r="CL3295" s="1645"/>
      <c r="CM3295" s="1645"/>
      <c r="CN3295"/>
      <c r="CO3295"/>
      <c r="CP3295"/>
      <c r="CQ3295"/>
      <c r="CR3295"/>
      <c r="CS3295" s="1060"/>
      <c r="CT3295" s="1060"/>
      <c r="CU3295" s="1060"/>
      <c r="CV3295" s="1060"/>
      <c r="CW3295" s="1060"/>
      <c r="CX3295" s="1060"/>
    </row>
    <row r="3296" spans="35:102" ht="15" customHeight="1" x14ac:dyDescent="0.3">
      <c r="AI3296" s="1996">
        <v>48201533500</v>
      </c>
      <c r="AJ3296" s="1997" t="s">
        <v>1830</v>
      </c>
      <c r="AK3296" s="1997">
        <v>54315</v>
      </c>
      <c r="AL3296" s="1998" t="s">
        <v>1728</v>
      </c>
      <c r="AM3296" s="1998">
        <v>11.3</v>
      </c>
      <c r="AN3296" s="1997" t="s">
        <v>192</v>
      </c>
      <c r="BX3296"/>
      <c r="BY3296"/>
      <c r="BZ3296"/>
      <c r="CA3296"/>
      <c r="CB3296"/>
      <c r="CD3296" s="1060"/>
      <c r="CE3296" s="1286"/>
      <c r="CF3296" s="1060"/>
      <c r="CG3296" s="1060"/>
      <c r="CH3296" s="1060"/>
      <c r="CK3296" s="1645"/>
      <c r="CL3296" s="1645"/>
      <c r="CM3296" s="1645"/>
      <c r="CN3296"/>
      <c r="CO3296"/>
      <c r="CP3296"/>
      <c r="CQ3296"/>
      <c r="CR3296"/>
      <c r="CS3296" s="1060"/>
      <c r="CT3296" s="1060"/>
      <c r="CU3296" s="1060"/>
      <c r="CV3296" s="1060"/>
      <c r="CW3296" s="1060"/>
      <c r="CX3296" s="1060"/>
    </row>
    <row r="3297" spans="35:102" ht="15" customHeight="1" x14ac:dyDescent="0.3">
      <c r="AI3297" s="1774">
        <v>48201533600</v>
      </c>
      <c r="AJ3297" s="1993" t="s">
        <v>1830</v>
      </c>
      <c r="AK3297" s="1993">
        <v>37417</v>
      </c>
      <c r="AL3297" s="1994" t="s">
        <v>1730</v>
      </c>
      <c r="AM3297" s="1994">
        <v>31.9</v>
      </c>
      <c r="AN3297" s="1993" t="s">
        <v>193</v>
      </c>
      <c r="BX3297"/>
      <c r="BY3297"/>
      <c r="BZ3297"/>
      <c r="CA3297"/>
      <c r="CB3297"/>
      <c r="CD3297" s="1060"/>
      <c r="CE3297" s="1286"/>
      <c r="CF3297" s="1060"/>
      <c r="CG3297" s="1060"/>
      <c r="CH3297" s="1060"/>
      <c r="CK3297" s="1645"/>
      <c r="CL3297" s="1645"/>
      <c r="CM3297" s="1645"/>
      <c r="CN3297"/>
      <c r="CO3297"/>
      <c r="CP3297"/>
      <c r="CQ3297"/>
      <c r="CR3297"/>
      <c r="CS3297" s="1060"/>
      <c r="CT3297" s="1060"/>
      <c r="CU3297" s="1060"/>
      <c r="CV3297" s="1060"/>
      <c r="CW3297" s="1060"/>
      <c r="CX3297" s="1060"/>
    </row>
    <row r="3298" spans="35:102" ht="15" customHeight="1" x14ac:dyDescent="0.3">
      <c r="AI3298" s="1996">
        <v>48201533701</v>
      </c>
      <c r="AJ3298" s="1997" t="s">
        <v>1830</v>
      </c>
      <c r="AK3298" s="1997">
        <v>29177</v>
      </c>
      <c r="AL3298" s="1998" t="s">
        <v>1730</v>
      </c>
      <c r="AM3298" s="1998">
        <v>34.200000000000003</v>
      </c>
      <c r="AN3298" s="1997" t="s">
        <v>193</v>
      </c>
      <c r="BX3298"/>
      <c r="BY3298"/>
      <c r="BZ3298"/>
      <c r="CA3298"/>
      <c r="CB3298"/>
      <c r="CD3298" s="1060"/>
      <c r="CE3298" s="1286"/>
      <c r="CF3298" s="1060"/>
      <c r="CG3298" s="1060"/>
      <c r="CH3298" s="1060"/>
      <c r="CK3298" s="1645"/>
      <c r="CL3298" s="1645"/>
      <c r="CM3298" s="1645"/>
      <c r="CN3298"/>
      <c r="CO3298"/>
      <c r="CP3298"/>
      <c r="CQ3298"/>
      <c r="CR3298"/>
      <c r="CS3298" s="1060"/>
      <c r="CT3298" s="1060"/>
      <c r="CU3298" s="1060"/>
      <c r="CV3298" s="1060"/>
      <c r="CW3298" s="1060"/>
      <c r="CX3298" s="1060"/>
    </row>
    <row r="3299" spans="35:102" ht="15" customHeight="1" x14ac:dyDescent="0.3">
      <c r="AI3299" s="1774">
        <v>48201533702</v>
      </c>
      <c r="AJ3299" s="1993" t="s">
        <v>1830</v>
      </c>
      <c r="AK3299" s="1993">
        <v>50402</v>
      </c>
      <c r="AL3299" s="1994" t="s">
        <v>1728</v>
      </c>
      <c r="AM3299" s="1994">
        <v>18.600000000000001</v>
      </c>
      <c r="AN3299" s="1993" t="s">
        <v>192</v>
      </c>
      <c r="BX3299"/>
      <c r="BY3299"/>
      <c r="BZ3299"/>
      <c r="CA3299"/>
      <c r="CB3299"/>
      <c r="CD3299" s="1060"/>
      <c r="CE3299" s="1286"/>
      <c r="CF3299" s="1060"/>
      <c r="CG3299" s="1060"/>
      <c r="CH3299" s="1060"/>
      <c r="CK3299" s="1645"/>
      <c r="CL3299" s="1645"/>
      <c r="CM3299" s="1645"/>
      <c r="CN3299"/>
      <c r="CO3299"/>
      <c r="CP3299"/>
      <c r="CQ3299"/>
      <c r="CR3299"/>
      <c r="CS3299" s="1060"/>
      <c r="CT3299" s="1060"/>
      <c r="CU3299" s="1060"/>
      <c r="CV3299" s="1060"/>
      <c r="CW3299" s="1060"/>
      <c r="CX3299" s="1060"/>
    </row>
    <row r="3300" spans="35:102" ht="15" customHeight="1" x14ac:dyDescent="0.3">
      <c r="AI3300" s="1996">
        <v>48201533801</v>
      </c>
      <c r="AJ3300" s="1997" t="s">
        <v>1830</v>
      </c>
      <c r="AK3300" s="1997">
        <v>45690</v>
      </c>
      <c r="AL3300" s="1998" t="s">
        <v>1728</v>
      </c>
      <c r="AM3300" s="1998">
        <v>20</v>
      </c>
      <c r="AN3300" s="1997" t="s">
        <v>193</v>
      </c>
      <c r="BX3300"/>
      <c r="BY3300"/>
      <c r="BZ3300"/>
      <c r="CA3300"/>
      <c r="CB3300"/>
      <c r="CD3300" s="1060"/>
      <c r="CE3300" s="1286"/>
      <c r="CF3300" s="1060"/>
      <c r="CG3300" s="1060"/>
      <c r="CH3300" s="1060"/>
      <c r="CK3300" s="1645"/>
      <c r="CL3300" s="1645"/>
      <c r="CM3300" s="1645"/>
      <c r="CN3300"/>
      <c r="CO3300"/>
      <c r="CP3300"/>
      <c r="CQ3300"/>
      <c r="CR3300"/>
      <c r="CS3300" s="1060"/>
      <c r="CT3300" s="1060"/>
      <c r="CU3300" s="1060"/>
      <c r="CV3300" s="1060"/>
      <c r="CW3300" s="1060"/>
      <c r="CX3300" s="1060"/>
    </row>
    <row r="3301" spans="35:102" ht="15" customHeight="1" x14ac:dyDescent="0.3">
      <c r="AI3301" s="1774">
        <v>48201533802</v>
      </c>
      <c r="AJ3301" s="1993" t="s">
        <v>1830</v>
      </c>
      <c r="AK3301" s="1993">
        <v>57168</v>
      </c>
      <c r="AL3301" s="1994" t="s">
        <v>1727</v>
      </c>
      <c r="AM3301" s="1994">
        <v>26.1</v>
      </c>
      <c r="AN3301" s="1993" t="s">
        <v>193</v>
      </c>
      <c r="BX3301"/>
      <c r="BY3301"/>
      <c r="BZ3301"/>
      <c r="CA3301"/>
      <c r="CB3301"/>
      <c r="CD3301" s="1060"/>
      <c r="CE3301" s="1286"/>
      <c r="CF3301" s="1060"/>
      <c r="CG3301" s="1060"/>
      <c r="CH3301" s="1060"/>
      <c r="CK3301" s="1645"/>
      <c r="CL3301" s="1645"/>
      <c r="CM3301" s="1645"/>
      <c r="CN3301"/>
      <c r="CO3301"/>
      <c r="CP3301"/>
      <c r="CQ3301"/>
      <c r="CR3301"/>
      <c r="CS3301" s="1060"/>
      <c r="CT3301" s="1060"/>
      <c r="CU3301" s="1060"/>
      <c r="CV3301" s="1060"/>
      <c r="CW3301" s="1060"/>
      <c r="CX3301" s="1060"/>
    </row>
    <row r="3302" spans="35:102" ht="15" customHeight="1" x14ac:dyDescent="0.3">
      <c r="AI3302" s="1996">
        <v>48201533901</v>
      </c>
      <c r="AJ3302" s="1997" t="s">
        <v>1830</v>
      </c>
      <c r="AK3302" s="1997">
        <v>57154</v>
      </c>
      <c r="AL3302" s="1998" t="s">
        <v>1727</v>
      </c>
      <c r="AM3302" s="1998">
        <v>23.2</v>
      </c>
      <c r="AN3302" s="1997" t="s">
        <v>193</v>
      </c>
      <c r="BX3302"/>
      <c r="BY3302"/>
      <c r="BZ3302"/>
      <c r="CA3302"/>
      <c r="CB3302"/>
      <c r="CD3302" s="1060"/>
      <c r="CE3302" s="1286"/>
      <c r="CF3302" s="1060"/>
      <c r="CG3302" s="1060"/>
      <c r="CH3302" s="1060"/>
      <c r="CK3302" s="1645"/>
      <c r="CL3302" s="1645"/>
      <c r="CM3302" s="1645"/>
      <c r="CN3302"/>
      <c r="CO3302"/>
      <c r="CP3302"/>
      <c r="CQ3302"/>
      <c r="CR3302"/>
      <c r="CS3302" s="1060"/>
      <c r="CT3302" s="1060"/>
      <c r="CU3302" s="1060"/>
      <c r="CV3302" s="1060"/>
      <c r="CW3302" s="1060"/>
      <c r="CX3302" s="1060"/>
    </row>
    <row r="3303" spans="35:102" ht="15" customHeight="1" x14ac:dyDescent="0.3">
      <c r="AI3303" s="1774">
        <v>48201533902</v>
      </c>
      <c r="AJ3303" s="1993" t="s">
        <v>1830</v>
      </c>
      <c r="AK3303" s="1993">
        <v>27083</v>
      </c>
      <c r="AL3303" s="1994" t="s">
        <v>1730</v>
      </c>
      <c r="AM3303" s="1994">
        <v>39.700000000000003</v>
      </c>
      <c r="AN3303" s="1993" t="s">
        <v>193</v>
      </c>
      <c r="BX3303"/>
      <c r="BY3303"/>
      <c r="BZ3303"/>
      <c r="CA3303"/>
      <c r="CB3303"/>
      <c r="CD3303" s="1060"/>
      <c r="CE3303" s="1286"/>
      <c r="CF3303" s="1060"/>
      <c r="CG3303" s="1060"/>
      <c r="CH3303" s="1060"/>
      <c r="CK3303" s="1645"/>
      <c r="CL3303" s="1645"/>
      <c r="CM3303" s="1645"/>
      <c r="CN3303"/>
      <c r="CO3303"/>
      <c r="CP3303"/>
      <c r="CQ3303"/>
      <c r="CR3303"/>
      <c r="CS3303" s="1060"/>
      <c r="CT3303" s="1060"/>
      <c r="CU3303" s="1060"/>
      <c r="CV3303" s="1060"/>
      <c r="CW3303" s="1060"/>
      <c r="CX3303" s="1060"/>
    </row>
    <row r="3304" spans="35:102" ht="15" customHeight="1" x14ac:dyDescent="0.3">
      <c r="AI3304" s="1996">
        <v>48201534001</v>
      </c>
      <c r="AJ3304" s="1997" t="s">
        <v>1830</v>
      </c>
      <c r="AK3304" s="1997">
        <v>30549</v>
      </c>
      <c r="AL3304" s="1998" t="s">
        <v>1730</v>
      </c>
      <c r="AM3304" s="1998">
        <v>41.7</v>
      </c>
      <c r="AN3304" s="1997" t="s">
        <v>193</v>
      </c>
      <c r="BX3304"/>
      <c r="BY3304"/>
      <c r="BZ3304"/>
      <c r="CA3304"/>
      <c r="CB3304"/>
      <c r="CD3304" s="1060"/>
      <c r="CE3304" s="1286"/>
      <c r="CF3304" s="1060"/>
      <c r="CG3304" s="1060"/>
      <c r="CH3304" s="1060"/>
      <c r="CK3304" s="1645"/>
      <c r="CL3304" s="1645"/>
      <c r="CM3304" s="1645"/>
      <c r="CN3304"/>
      <c r="CO3304"/>
      <c r="CP3304"/>
      <c r="CQ3304"/>
      <c r="CR3304"/>
      <c r="CS3304" s="1060"/>
      <c r="CT3304" s="1060"/>
      <c r="CU3304" s="1060"/>
      <c r="CV3304" s="1060"/>
      <c r="CW3304" s="1060"/>
      <c r="CX3304" s="1060"/>
    </row>
    <row r="3305" spans="35:102" ht="15" customHeight="1" x14ac:dyDescent="0.3">
      <c r="AI3305" s="1774">
        <v>48201534002</v>
      </c>
      <c r="AJ3305" s="1993" t="s">
        <v>1830</v>
      </c>
      <c r="AK3305" s="1993">
        <v>51173</v>
      </c>
      <c r="AL3305" s="1994" t="s">
        <v>1728</v>
      </c>
      <c r="AM3305" s="1994">
        <v>11.7</v>
      </c>
      <c r="AN3305" s="1993" t="s">
        <v>192</v>
      </c>
      <c r="BX3305"/>
      <c r="BY3305"/>
      <c r="BZ3305"/>
      <c r="CA3305"/>
      <c r="CB3305"/>
      <c r="CD3305" s="1060"/>
      <c r="CE3305" s="1286"/>
      <c r="CF3305" s="1060"/>
      <c r="CG3305" s="1060"/>
      <c r="CH3305" s="1060"/>
      <c r="CK3305" s="1645"/>
      <c r="CL3305" s="1645"/>
      <c r="CM3305" s="1645"/>
      <c r="CN3305"/>
      <c r="CO3305"/>
      <c r="CP3305"/>
      <c r="CQ3305"/>
      <c r="CR3305"/>
      <c r="CS3305" s="1060"/>
      <c r="CT3305" s="1060"/>
      <c r="CU3305" s="1060"/>
      <c r="CV3305" s="1060"/>
      <c r="CW3305" s="1060"/>
      <c r="CX3305" s="1060"/>
    </row>
    <row r="3306" spans="35:102" ht="15" customHeight="1" x14ac:dyDescent="0.3">
      <c r="AI3306" s="1996">
        <v>48201534003</v>
      </c>
      <c r="AJ3306" s="1997" t="s">
        <v>1830</v>
      </c>
      <c r="AK3306" s="1997">
        <v>52176</v>
      </c>
      <c r="AL3306" s="1998" t="s">
        <v>1728</v>
      </c>
      <c r="AM3306" s="1998">
        <v>21.3</v>
      </c>
      <c r="AN3306" s="1997" t="s">
        <v>193</v>
      </c>
      <c r="BX3306"/>
      <c r="BY3306"/>
      <c r="BZ3306"/>
      <c r="CA3306"/>
      <c r="CB3306"/>
      <c r="CD3306" s="1060"/>
      <c r="CE3306" s="1286"/>
      <c r="CF3306" s="1060"/>
      <c r="CG3306" s="1060"/>
      <c r="CH3306" s="1060"/>
      <c r="CK3306" s="1645"/>
      <c r="CL3306" s="1645"/>
      <c r="CM3306" s="1645"/>
      <c r="CN3306"/>
      <c r="CO3306"/>
      <c r="CP3306"/>
      <c r="CQ3306"/>
      <c r="CR3306"/>
      <c r="CS3306" s="1060"/>
      <c r="CT3306" s="1060"/>
      <c r="CU3306" s="1060"/>
      <c r="CV3306" s="1060"/>
      <c r="CW3306" s="1060"/>
      <c r="CX3306" s="1060"/>
    </row>
    <row r="3307" spans="35:102" ht="15" customHeight="1" x14ac:dyDescent="0.3">
      <c r="AI3307" s="1774">
        <v>48201534100</v>
      </c>
      <c r="AJ3307" s="1993" t="s">
        <v>1830</v>
      </c>
      <c r="AK3307" s="1993">
        <v>65777</v>
      </c>
      <c r="AL3307" s="1994" t="s">
        <v>1727</v>
      </c>
      <c r="AM3307" s="1994">
        <v>25.9</v>
      </c>
      <c r="AN3307" s="1993" t="s">
        <v>193</v>
      </c>
      <c r="BX3307"/>
      <c r="BY3307"/>
      <c r="BZ3307"/>
      <c r="CA3307"/>
      <c r="CB3307"/>
      <c r="CD3307" s="1060"/>
      <c r="CE3307" s="1286"/>
      <c r="CF3307" s="1060"/>
      <c r="CG3307" s="1060"/>
      <c r="CH3307" s="1060"/>
      <c r="CK3307" s="1645"/>
      <c r="CL3307" s="1645"/>
      <c r="CM3307" s="1645"/>
      <c r="CN3307"/>
      <c r="CO3307"/>
      <c r="CP3307"/>
      <c r="CQ3307"/>
      <c r="CR3307"/>
      <c r="CS3307" s="1060"/>
      <c r="CT3307" s="1060"/>
      <c r="CU3307" s="1060"/>
      <c r="CV3307" s="1060"/>
      <c r="CW3307" s="1060"/>
      <c r="CX3307" s="1060"/>
    </row>
    <row r="3308" spans="35:102" ht="15" customHeight="1" x14ac:dyDescent="0.3">
      <c r="AI3308" s="1996">
        <v>48201534201</v>
      </c>
      <c r="AJ3308" s="1997" t="s">
        <v>1830</v>
      </c>
      <c r="AK3308" s="1997">
        <v>57321</v>
      </c>
      <c r="AL3308" s="1998" t="s">
        <v>1727</v>
      </c>
      <c r="AM3308" s="1998">
        <v>14.8</v>
      </c>
      <c r="AN3308" s="1997" t="s">
        <v>192</v>
      </c>
      <c r="BX3308"/>
      <c r="BY3308"/>
      <c r="BZ3308"/>
      <c r="CA3308"/>
      <c r="CB3308"/>
      <c r="CD3308" s="1060"/>
      <c r="CE3308" s="1286"/>
      <c r="CF3308" s="1060"/>
      <c r="CG3308" s="1060"/>
      <c r="CH3308" s="1060"/>
      <c r="CK3308" s="1645"/>
      <c r="CL3308" s="1645"/>
      <c r="CM3308" s="1645"/>
      <c r="CN3308"/>
      <c r="CO3308"/>
      <c r="CP3308"/>
      <c r="CQ3308"/>
      <c r="CR3308"/>
      <c r="CS3308" s="1060"/>
      <c r="CT3308" s="1060"/>
      <c r="CU3308" s="1060"/>
      <c r="CV3308" s="1060"/>
      <c r="CW3308" s="1060"/>
      <c r="CX3308" s="1060"/>
    </row>
    <row r="3309" spans="35:102" ht="15" customHeight="1" x14ac:dyDescent="0.3">
      <c r="AI3309" s="1774">
        <v>48201534202</v>
      </c>
      <c r="AJ3309" s="1993" t="s">
        <v>1830</v>
      </c>
      <c r="AK3309" s="1993">
        <v>68750</v>
      </c>
      <c r="AL3309" s="1994" t="s">
        <v>1727</v>
      </c>
      <c r="AM3309" s="1994">
        <v>7.1</v>
      </c>
      <c r="AN3309" s="1993" t="s">
        <v>192</v>
      </c>
      <c r="BX3309"/>
      <c r="BY3309"/>
      <c r="BZ3309"/>
      <c r="CA3309"/>
      <c r="CB3309"/>
      <c r="CD3309" s="1060"/>
      <c r="CE3309" s="1286"/>
      <c r="CF3309" s="1060"/>
      <c r="CG3309" s="1060"/>
      <c r="CH3309" s="1060"/>
      <c r="CK3309" s="1645"/>
      <c r="CL3309" s="1645"/>
      <c r="CM3309" s="1645"/>
      <c r="CN3309"/>
      <c r="CO3309"/>
      <c r="CP3309"/>
      <c r="CQ3309"/>
      <c r="CR3309"/>
      <c r="CS3309" s="1060"/>
      <c r="CT3309" s="1060"/>
      <c r="CU3309" s="1060"/>
      <c r="CV3309" s="1060"/>
      <c r="CW3309" s="1060"/>
      <c r="CX3309" s="1060"/>
    </row>
    <row r="3310" spans="35:102" ht="15" customHeight="1" x14ac:dyDescent="0.3">
      <c r="AI3310" s="1996">
        <v>48201534203</v>
      </c>
      <c r="AJ3310" s="1997" t="s">
        <v>1830</v>
      </c>
      <c r="AK3310" s="1997">
        <v>44625</v>
      </c>
      <c r="AL3310" s="1998" t="s">
        <v>1728</v>
      </c>
      <c r="AM3310" s="1998">
        <v>15.1</v>
      </c>
      <c r="AN3310" s="1997" t="s">
        <v>192</v>
      </c>
      <c r="BX3310"/>
      <c r="BY3310"/>
      <c r="BZ3310"/>
      <c r="CA3310"/>
      <c r="CB3310"/>
      <c r="CD3310" s="1060"/>
      <c r="CE3310" s="1286"/>
      <c r="CF3310" s="1060"/>
      <c r="CG3310" s="1060"/>
      <c r="CH3310" s="1060"/>
      <c r="CK3310" s="1645"/>
      <c r="CL3310" s="1645"/>
      <c r="CM3310" s="1645"/>
      <c r="CN3310"/>
      <c r="CO3310"/>
      <c r="CP3310"/>
      <c r="CQ3310"/>
      <c r="CR3310"/>
      <c r="CS3310" s="1060"/>
      <c r="CT3310" s="1060"/>
      <c r="CU3310" s="1060"/>
      <c r="CV3310" s="1060"/>
      <c r="CW3310" s="1060"/>
      <c r="CX3310" s="1060"/>
    </row>
    <row r="3311" spans="35:102" ht="15" customHeight="1" x14ac:dyDescent="0.3">
      <c r="AI3311" s="1774">
        <v>48201540100</v>
      </c>
      <c r="AJ3311" s="1993" t="s">
        <v>1830</v>
      </c>
      <c r="AK3311" s="1993">
        <v>140000</v>
      </c>
      <c r="AL3311" s="1994" t="s">
        <v>1729</v>
      </c>
      <c r="AM3311" s="1994">
        <v>4.8</v>
      </c>
      <c r="AN3311" s="1993" t="s">
        <v>192</v>
      </c>
      <c r="BX3311"/>
      <c r="BY3311"/>
      <c r="BZ3311"/>
      <c r="CA3311"/>
      <c r="CB3311"/>
      <c r="CD3311" s="1060"/>
      <c r="CE3311" s="1286"/>
      <c r="CF3311" s="1060"/>
      <c r="CG3311" s="1060"/>
      <c r="CH3311" s="1060"/>
      <c r="CK3311" s="1645"/>
      <c r="CL3311" s="1645"/>
      <c r="CM3311" s="1645"/>
      <c r="CN3311"/>
      <c r="CO3311"/>
      <c r="CP3311"/>
      <c r="CQ3311"/>
      <c r="CR3311"/>
      <c r="CS3311" s="1060"/>
      <c r="CT3311" s="1060"/>
      <c r="CU3311" s="1060"/>
      <c r="CV3311" s="1060"/>
      <c r="CW3311" s="1060"/>
      <c r="CX3311" s="1060"/>
    </row>
    <row r="3312" spans="35:102" ht="15" customHeight="1" x14ac:dyDescent="0.3">
      <c r="AI3312" s="1996">
        <v>48201540200</v>
      </c>
      <c r="AJ3312" s="1997" t="s">
        <v>1830</v>
      </c>
      <c r="AK3312" s="1997">
        <v>48309</v>
      </c>
      <c r="AL3312" s="1998" t="s">
        <v>1728</v>
      </c>
      <c r="AM3312" s="1998">
        <v>12</v>
      </c>
      <c r="AN3312" s="1997" t="s">
        <v>192</v>
      </c>
      <c r="BX3312"/>
      <c r="BY3312"/>
      <c r="BZ3312"/>
      <c r="CA3312"/>
      <c r="CB3312"/>
      <c r="CD3312" s="1060"/>
      <c r="CE3312" s="1286"/>
      <c r="CF3312" s="1060"/>
      <c r="CG3312" s="1060"/>
      <c r="CH3312" s="1060"/>
      <c r="CK3312" s="1645"/>
      <c r="CL3312" s="1645"/>
      <c r="CM3312" s="1645"/>
      <c r="CN3312"/>
      <c r="CO3312"/>
      <c r="CP3312"/>
      <c r="CQ3312"/>
      <c r="CR3312"/>
      <c r="CS3312" s="1060"/>
      <c r="CT3312" s="1060"/>
      <c r="CU3312" s="1060"/>
      <c r="CV3312" s="1060"/>
      <c r="CW3312" s="1060"/>
      <c r="CX3312" s="1060"/>
    </row>
    <row r="3313" spans="35:102" ht="15" customHeight="1" x14ac:dyDescent="0.3">
      <c r="AI3313" s="1774">
        <v>48201540501</v>
      </c>
      <c r="AJ3313" s="1993" t="s">
        <v>1830</v>
      </c>
      <c r="AK3313" s="1993">
        <v>37558</v>
      </c>
      <c r="AL3313" s="1994" t="s">
        <v>1730</v>
      </c>
      <c r="AM3313" s="1994">
        <v>36.6</v>
      </c>
      <c r="AN3313" s="1993" t="s">
        <v>193</v>
      </c>
      <c r="BX3313"/>
      <c r="BY3313"/>
      <c r="BZ3313"/>
      <c r="CA3313"/>
      <c r="CB3313"/>
      <c r="CD3313" s="1060"/>
      <c r="CE3313" s="1286"/>
      <c r="CF3313" s="1060"/>
      <c r="CG3313" s="1060"/>
      <c r="CH3313" s="1060"/>
      <c r="CK3313" s="1645"/>
      <c r="CL3313" s="1645"/>
      <c r="CM3313" s="1645"/>
      <c r="CN3313"/>
      <c r="CO3313"/>
      <c r="CP3313"/>
      <c r="CQ3313"/>
      <c r="CR3313"/>
      <c r="CS3313" s="1060"/>
      <c r="CT3313" s="1060"/>
      <c r="CU3313" s="1060"/>
      <c r="CV3313" s="1060"/>
      <c r="CW3313" s="1060"/>
      <c r="CX3313" s="1060"/>
    </row>
    <row r="3314" spans="35:102" ht="15" customHeight="1" x14ac:dyDescent="0.3">
      <c r="AI3314" s="1996">
        <v>48201540502</v>
      </c>
      <c r="AJ3314" s="1997" t="s">
        <v>1830</v>
      </c>
      <c r="AK3314" s="1997">
        <v>75383</v>
      </c>
      <c r="AL3314" s="1998" t="s">
        <v>1727</v>
      </c>
      <c r="AM3314" s="1998">
        <v>9.1</v>
      </c>
      <c r="AN3314" s="1997" t="s">
        <v>192</v>
      </c>
      <c r="BX3314"/>
      <c r="BY3314"/>
      <c r="BZ3314"/>
      <c r="CA3314"/>
      <c r="CB3314"/>
      <c r="CD3314" s="1060"/>
      <c r="CE3314" s="1286"/>
      <c r="CF3314" s="1060"/>
      <c r="CG3314" s="1060"/>
      <c r="CH3314" s="1060"/>
      <c r="CK3314" s="1645"/>
      <c r="CL3314" s="1645"/>
      <c r="CM3314" s="1645"/>
      <c r="CN3314"/>
      <c r="CO3314"/>
      <c r="CP3314"/>
      <c r="CQ3314"/>
      <c r="CR3314"/>
      <c r="CS3314" s="1060"/>
      <c r="CT3314" s="1060"/>
      <c r="CU3314" s="1060"/>
      <c r="CV3314" s="1060"/>
      <c r="CW3314" s="1060"/>
      <c r="CX3314" s="1060"/>
    </row>
    <row r="3315" spans="35:102" ht="15" customHeight="1" x14ac:dyDescent="0.3">
      <c r="AI3315" s="1774">
        <v>48201540601</v>
      </c>
      <c r="AJ3315" s="1993" t="s">
        <v>1830</v>
      </c>
      <c r="AK3315" s="1993">
        <v>74179</v>
      </c>
      <c r="AL3315" s="1994" t="s">
        <v>1727</v>
      </c>
      <c r="AM3315" s="1994">
        <v>9.1999999999999993</v>
      </c>
      <c r="AN3315" s="1993" t="s">
        <v>192</v>
      </c>
      <c r="BX3315"/>
      <c r="BY3315"/>
      <c r="BZ3315"/>
      <c r="CA3315"/>
      <c r="CB3315"/>
      <c r="CD3315" s="1060"/>
      <c r="CE3315" s="1286"/>
      <c r="CF3315" s="1060"/>
      <c r="CG3315" s="1060"/>
      <c r="CH3315" s="1060"/>
      <c r="CK3315" s="1645"/>
      <c r="CL3315" s="1645"/>
      <c r="CM3315" s="1645"/>
      <c r="CN3315"/>
      <c r="CO3315"/>
      <c r="CP3315"/>
      <c r="CQ3315"/>
      <c r="CR3315"/>
      <c r="CS3315" s="1060"/>
      <c r="CT3315" s="1060"/>
      <c r="CU3315" s="1060"/>
      <c r="CV3315" s="1060"/>
      <c r="CW3315" s="1060"/>
      <c r="CX3315" s="1060"/>
    </row>
    <row r="3316" spans="35:102" ht="15" customHeight="1" x14ac:dyDescent="0.3">
      <c r="AI3316" s="1996">
        <v>48201540602</v>
      </c>
      <c r="AJ3316" s="1997" t="s">
        <v>1830</v>
      </c>
      <c r="AK3316" s="1997">
        <v>61978</v>
      </c>
      <c r="AL3316" s="1998" t="s">
        <v>1727</v>
      </c>
      <c r="AM3316" s="1998">
        <v>10.1</v>
      </c>
      <c r="AN3316" s="1997" t="s">
        <v>192</v>
      </c>
      <c r="BX3316"/>
      <c r="BY3316"/>
      <c r="BZ3316"/>
      <c r="CA3316"/>
      <c r="CB3316"/>
      <c r="CD3316" s="1060"/>
      <c r="CE3316" s="1286"/>
      <c r="CF3316" s="1060"/>
      <c r="CG3316" s="1060"/>
      <c r="CH3316" s="1060"/>
      <c r="CK3316" s="1645"/>
      <c r="CL3316" s="1645"/>
      <c r="CM3316" s="1645"/>
      <c r="CN3316"/>
      <c r="CO3316"/>
      <c r="CP3316"/>
      <c r="CQ3316"/>
      <c r="CR3316"/>
      <c r="CS3316" s="1060"/>
      <c r="CT3316" s="1060"/>
      <c r="CU3316" s="1060"/>
      <c r="CV3316" s="1060"/>
      <c r="CW3316" s="1060"/>
      <c r="CX3316" s="1060"/>
    </row>
    <row r="3317" spans="35:102" ht="15" customHeight="1" x14ac:dyDescent="0.3">
      <c r="AI3317" s="1774">
        <v>48201540700</v>
      </c>
      <c r="AJ3317" s="1993" t="s">
        <v>1830</v>
      </c>
      <c r="AK3317" s="1993">
        <v>85792</v>
      </c>
      <c r="AL3317" s="1994" t="s">
        <v>1729</v>
      </c>
      <c r="AM3317" s="1994">
        <v>11.3</v>
      </c>
      <c r="AN3317" s="1993" t="s">
        <v>192</v>
      </c>
      <c r="BX3317"/>
      <c r="BY3317"/>
      <c r="BZ3317"/>
      <c r="CA3317"/>
      <c r="CB3317"/>
      <c r="CD3317" s="1060"/>
      <c r="CE3317" s="1286"/>
      <c r="CF3317" s="1060"/>
      <c r="CG3317" s="1060"/>
      <c r="CH3317" s="1060"/>
      <c r="CK3317" s="1645"/>
      <c r="CL3317" s="1645"/>
      <c r="CM3317" s="1645"/>
      <c r="CN3317"/>
      <c r="CO3317"/>
      <c r="CP3317"/>
      <c r="CQ3317"/>
      <c r="CR3317"/>
      <c r="CS3317" s="1060"/>
      <c r="CT3317" s="1060"/>
      <c r="CU3317" s="1060"/>
      <c r="CV3317" s="1060"/>
      <c r="CW3317" s="1060"/>
      <c r="CX3317" s="1060"/>
    </row>
    <row r="3318" spans="35:102" ht="15" customHeight="1" x14ac:dyDescent="0.3">
      <c r="AI3318" s="1996">
        <v>48201540800</v>
      </c>
      <c r="AJ3318" s="1997" t="s">
        <v>1830</v>
      </c>
      <c r="AK3318" s="1997">
        <v>55990</v>
      </c>
      <c r="AL3318" s="1998" t="s">
        <v>1728</v>
      </c>
      <c r="AM3318" s="1998">
        <v>13.9</v>
      </c>
      <c r="AN3318" s="1997" t="s">
        <v>192</v>
      </c>
      <c r="BX3318"/>
      <c r="BY3318"/>
      <c r="BZ3318"/>
      <c r="CA3318"/>
      <c r="CB3318"/>
      <c r="CD3318" s="1060"/>
      <c r="CE3318" s="1286"/>
      <c r="CF3318" s="1060"/>
      <c r="CG3318" s="1060"/>
      <c r="CH3318" s="1060"/>
      <c r="CK3318" s="1645"/>
      <c r="CL3318" s="1645"/>
      <c r="CM3318" s="1645"/>
      <c r="CN3318"/>
      <c r="CO3318"/>
      <c r="CP3318"/>
      <c r="CQ3318"/>
      <c r="CR3318"/>
      <c r="CS3318" s="1060"/>
      <c r="CT3318" s="1060"/>
      <c r="CU3318" s="1060"/>
      <c r="CV3318" s="1060"/>
      <c r="CW3318" s="1060"/>
      <c r="CX3318" s="1060"/>
    </row>
    <row r="3319" spans="35:102" ht="15" customHeight="1" x14ac:dyDescent="0.3">
      <c r="AI3319" s="1774">
        <v>48201540901</v>
      </c>
      <c r="AJ3319" s="1993" t="s">
        <v>1830</v>
      </c>
      <c r="AK3319" s="1993">
        <v>109028</v>
      </c>
      <c r="AL3319" s="1994" t="s">
        <v>1729</v>
      </c>
      <c r="AM3319" s="1994">
        <v>10</v>
      </c>
      <c r="AN3319" s="1993" t="s">
        <v>192</v>
      </c>
      <c r="BX3319"/>
      <c r="BY3319"/>
      <c r="BZ3319"/>
      <c r="CA3319"/>
      <c r="CB3319"/>
      <c r="CD3319" s="1060"/>
      <c r="CE3319" s="1286"/>
      <c r="CF3319" s="1060"/>
      <c r="CG3319" s="1060"/>
      <c r="CH3319" s="1060"/>
      <c r="CK3319" s="1645"/>
      <c r="CL3319" s="1645"/>
      <c r="CM3319" s="1645"/>
      <c r="CN3319"/>
      <c r="CO3319"/>
      <c r="CP3319"/>
      <c r="CQ3319"/>
      <c r="CR3319"/>
      <c r="CS3319" s="1060"/>
      <c r="CT3319" s="1060"/>
      <c r="CU3319" s="1060"/>
      <c r="CV3319" s="1060"/>
      <c r="CW3319" s="1060"/>
      <c r="CX3319" s="1060"/>
    </row>
    <row r="3320" spans="35:102" ht="15" customHeight="1" x14ac:dyDescent="0.3">
      <c r="AI3320" s="1996">
        <v>48201540902</v>
      </c>
      <c r="AJ3320" s="1997" t="s">
        <v>1830</v>
      </c>
      <c r="AK3320" s="1997">
        <v>59776</v>
      </c>
      <c r="AL3320" s="1998" t="s">
        <v>1727</v>
      </c>
      <c r="AM3320" s="1998">
        <v>9</v>
      </c>
      <c r="AN3320" s="1997" t="s">
        <v>192</v>
      </c>
      <c r="BX3320"/>
      <c r="BY3320"/>
      <c r="BZ3320"/>
      <c r="CA3320"/>
      <c r="CB3320"/>
      <c r="CD3320" s="1060"/>
      <c r="CE3320" s="1286"/>
      <c r="CF3320" s="1060"/>
      <c r="CG3320" s="1060"/>
      <c r="CH3320" s="1060"/>
      <c r="CK3320" s="1645"/>
      <c r="CL3320" s="1645"/>
      <c r="CM3320" s="1645"/>
      <c r="CN3320"/>
      <c r="CO3320"/>
      <c r="CP3320"/>
      <c r="CQ3320"/>
      <c r="CR3320"/>
      <c r="CS3320" s="1060"/>
      <c r="CT3320" s="1060"/>
      <c r="CU3320" s="1060"/>
      <c r="CV3320" s="1060"/>
      <c r="CW3320" s="1060"/>
      <c r="CX3320" s="1060"/>
    </row>
    <row r="3321" spans="35:102" ht="15" customHeight="1" x14ac:dyDescent="0.3">
      <c r="AI3321" s="1774">
        <v>48201541001</v>
      </c>
      <c r="AJ3321" s="1993" t="s">
        <v>1830</v>
      </c>
      <c r="AK3321" s="1993">
        <v>66676</v>
      </c>
      <c r="AL3321" s="1994" t="s">
        <v>1727</v>
      </c>
      <c r="AM3321" s="1994">
        <v>11.5</v>
      </c>
      <c r="AN3321" s="1993" t="s">
        <v>192</v>
      </c>
      <c r="BX3321"/>
      <c r="BY3321"/>
      <c r="BZ3321"/>
      <c r="CA3321"/>
      <c r="CB3321"/>
      <c r="CD3321" s="1060"/>
      <c r="CE3321" s="1286"/>
      <c r="CF3321" s="1060"/>
      <c r="CG3321" s="1060"/>
      <c r="CH3321" s="1060"/>
      <c r="CK3321" s="1645"/>
      <c r="CL3321" s="1645"/>
      <c r="CM3321" s="1645"/>
      <c r="CN3321"/>
      <c r="CO3321"/>
      <c r="CP3321"/>
      <c r="CQ3321"/>
      <c r="CR3321"/>
      <c r="CS3321" s="1060"/>
      <c r="CT3321" s="1060"/>
      <c r="CU3321" s="1060"/>
      <c r="CV3321" s="1060"/>
      <c r="CW3321" s="1060"/>
      <c r="CX3321" s="1060"/>
    </row>
    <row r="3322" spans="35:102" ht="15" customHeight="1" x14ac:dyDescent="0.3">
      <c r="AI3322" s="1996">
        <v>48201541002</v>
      </c>
      <c r="AJ3322" s="1997" t="s">
        <v>1830</v>
      </c>
      <c r="AK3322" s="1997">
        <v>102462</v>
      </c>
      <c r="AL3322" s="1998" t="s">
        <v>1729</v>
      </c>
      <c r="AM3322" s="1998">
        <v>4.8</v>
      </c>
      <c r="AN3322" s="1997" t="s">
        <v>192</v>
      </c>
      <c r="BX3322"/>
      <c r="BY3322"/>
      <c r="BZ3322"/>
      <c r="CA3322"/>
      <c r="CB3322"/>
      <c r="CD3322" s="1060"/>
      <c r="CE3322" s="1286"/>
      <c r="CF3322" s="1060"/>
      <c r="CG3322" s="1060"/>
      <c r="CH3322" s="1060"/>
      <c r="CK3322" s="1645"/>
      <c r="CL3322" s="1645"/>
      <c r="CM3322" s="1645"/>
      <c r="CN3322"/>
      <c r="CO3322"/>
      <c r="CP3322"/>
      <c r="CQ3322"/>
      <c r="CR3322"/>
      <c r="CS3322" s="1060"/>
      <c r="CT3322" s="1060"/>
      <c r="CU3322" s="1060"/>
      <c r="CV3322" s="1060"/>
      <c r="CW3322" s="1060"/>
      <c r="CX3322" s="1060"/>
    </row>
    <row r="3323" spans="35:102" ht="15" customHeight="1" x14ac:dyDescent="0.3">
      <c r="AI3323" s="1774">
        <v>48201541003</v>
      </c>
      <c r="AJ3323" s="1993" t="s">
        <v>1830</v>
      </c>
      <c r="AK3323" s="1993">
        <v>110809</v>
      </c>
      <c r="AL3323" s="1994" t="s">
        <v>1729</v>
      </c>
      <c r="AM3323" s="1994">
        <v>6.8</v>
      </c>
      <c r="AN3323" s="1993" t="s">
        <v>192</v>
      </c>
      <c r="BX3323"/>
      <c r="BY3323"/>
      <c r="BZ3323"/>
      <c r="CA3323"/>
      <c r="CB3323"/>
      <c r="CD3323" s="1060"/>
      <c r="CE3323" s="1286"/>
      <c r="CF3323" s="1060"/>
      <c r="CG3323" s="1060"/>
      <c r="CH3323" s="1060"/>
      <c r="CK3323" s="1645"/>
      <c r="CL3323" s="1645"/>
      <c r="CM3323" s="1645"/>
      <c r="CN3323"/>
      <c r="CO3323"/>
      <c r="CP3323"/>
      <c r="CQ3323"/>
      <c r="CR3323"/>
      <c r="CS3323" s="1060"/>
      <c r="CT3323" s="1060"/>
      <c r="CU3323" s="1060"/>
      <c r="CV3323" s="1060"/>
      <c r="CW3323" s="1060"/>
      <c r="CX3323" s="1060"/>
    </row>
    <row r="3324" spans="35:102" ht="15" customHeight="1" x14ac:dyDescent="0.3">
      <c r="AI3324" s="1996">
        <v>48201541100</v>
      </c>
      <c r="AJ3324" s="1997" t="s">
        <v>1830</v>
      </c>
      <c r="AK3324" s="1997">
        <v>97113</v>
      </c>
      <c r="AL3324" s="1998" t="s">
        <v>1729</v>
      </c>
      <c r="AM3324" s="1998">
        <v>9.3000000000000007</v>
      </c>
      <c r="AN3324" s="1997" t="s">
        <v>192</v>
      </c>
      <c r="BX3324"/>
      <c r="BY3324"/>
      <c r="BZ3324"/>
      <c r="CA3324"/>
      <c r="CB3324"/>
      <c r="CD3324" s="1060"/>
      <c r="CE3324" s="1286"/>
      <c r="CF3324" s="1060"/>
      <c r="CG3324" s="1060"/>
      <c r="CH3324" s="1060"/>
      <c r="CK3324" s="1645"/>
      <c r="CL3324" s="1645"/>
      <c r="CM3324" s="1645"/>
      <c r="CN3324"/>
      <c r="CO3324"/>
      <c r="CP3324"/>
      <c r="CQ3324"/>
      <c r="CR3324"/>
      <c r="CS3324" s="1060"/>
      <c r="CT3324" s="1060"/>
      <c r="CU3324" s="1060"/>
      <c r="CV3324" s="1060"/>
      <c r="CW3324" s="1060"/>
      <c r="CX3324" s="1060"/>
    </row>
    <row r="3325" spans="35:102" ht="15" customHeight="1" x14ac:dyDescent="0.3">
      <c r="AI3325" s="1774">
        <v>48201541201</v>
      </c>
      <c r="AJ3325" s="1993" t="s">
        <v>1830</v>
      </c>
      <c r="AK3325" s="1993">
        <v>118429</v>
      </c>
      <c r="AL3325" s="1994" t="s">
        <v>1729</v>
      </c>
      <c r="AM3325" s="1994">
        <v>4.2</v>
      </c>
      <c r="AN3325" s="1993" t="s">
        <v>192</v>
      </c>
      <c r="BX3325"/>
      <c r="BY3325"/>
      <c r="BZ3325"/>
      <c r="CA3325"/>
      <c r="CB3325"/>
      <c r="CD3325" s="1060"/>
      <c r="CE3325" s="1286"/>
      <c r="CF3325" s="1060"/>
      <c r="CG3325" s="1060"/>
      <c r="CH3325" s="1060"/>
      <c r="CK3325" s="1645"/>
      <c r="CL3325" s="1645"/>
      <c r="CM3325" s="1645"/>
      <c r="CN3325"/>
      <c r="CO3325"/>
      <c r="CP3325"/>
      <c r="CQ3325"/>
      <c r="CR3325"/>
      <c r="CS3325" s="1060"/>
      <c r="CT3325" s="1060"/>
      <c r="CU3325" s="1060"/>
      <c r="CV3325" s="1060"/>
      <c r="CW3325" s="1060"/>
      <c r="CX3325" s="1060"/>
    </row>
    <row r="3326" spans="35:102" ht="15" customHeight="1" x14ac:dyDescent="0.3">
      <c r="AI3326" s="1996">
        <v>48201541202</v>
      </c>
      <c r="AJ3326" s="1997" t="s">
        <v>1830</v>
      </c>
      <c r="AK3326" s="1997">
        <v>83696</v>
      </c>
      <c r="AL3326" s="1998" t="s">
        <v>1729</v>
      </c>
      <c r="AM3326" s="1998">
        <v>20.6</v>
      </c>
      <c r="AN3326" s="1997" t="s">
        <v>193</v>
      </c>
      <c r="BX3326"/>
      <c r="BY3326"/>
      <c r="BZ3326"/>
      <c r="CA3326"/>
      <c r="CB3326"/>
      <c r="CD3326" s="1060"/>
      <c r="CE3326" s="1286"/>
      <c r="CF3326" s="1060"/>
      <c r="CG3326" s="1060"/>
      <c r="CH3326" s="1060"/>
      <c r="CK3326" s="1645"/>
      <c r="CL3326" s="1645"/>
      <c r="CM3326" s="1645"/>
      <c r="CN3326"/>
      <c r="CO3326"/>
      <c r="CP3326"/>
      <c r="CQ3326"/>
      <c r="CR3326"/>
      <c r="CS3326" s="1060"/>
      <c r="CT3326" s="1060"/>
      <c r="CU3326" s="1060"/>
      <c r="CV3326" s="1060"/>
      <c r="CW3326" s="1060"/>
      <c r="CX3326" s="1060"/>
    </row>
    <row r="3327" spans="35:102" ht="15" customHeight="1" x14ac:dyDescent="0.3">
      <c r="AI3327" s="1774">
        <v>48201541203</v>
      </c>
      <c r="AJ3327" s="1993" t="s">
        <v>1830</v>
      </c>
      <c r="AK3327" s="1993">
        <v>124531</v>
      </c>
      <c r="AL3327" s="1994" t="s">
        <v>1729</v>
      </c>
      <c r="AM3327" s="1994">
        <v>2.6</v>
      </c>
      <c r="AN3327" s="1993" t="s">
        <v>192</v>
      </c>
      <c r="BX3327"/>
      <c r="BY3327"/>
      <c r="BZ3327"/>
      <c r="CA3327"/>
      <c r="CB3327"/>
      <c r="CD3327" s="1060"/>
      <c r="CE3327" s="1286"/>
      <c r="CF3327" s="1060"/>
      <c r="CG3327" s="1060"/>
      <c r="CH3327" s="1060"/>
      <c r="CK3327" s="1645"/>
      <c r="CL3327" s="1645"/>
      <c r="CM3327" s="1645"/>
      <c r="CN3327"/>
      <c r="CO3327"/>
      <c r="CP3327"/>
      <c r="CQ3327"/>
      <c r="CR3327"/>
      <c r="CS3327" s="1060"/>
      <c r="CT3327" s="1060"/>
      <c r="CU3327" s="1060"/>
      <c r="CV3327" s="1060"/>
      <c r="CW3327" s="1060"/>
      <c r="CX3327" s="1060"/>
    </row>
    <row r="3328" spans="35:102" ht="15" customHeight="1" x14ac:dyDescent="0.3">
      <c r="AI3328" s="1996">
        <v>48201541300</v>
      </c>
      <c r="AJ3328" s="1997" t="s">
        <v>1830</v>
      </c>
      <c r="AK3328" s="1997">
        <v>62500</v>
      </c>
      <c r="AL3328" s="1998" t="s">
        <v>1727</v>
      </c>
      <c r="AM3328" s="1998">
        <v>10</v>
      </c>
      <c r="AN3328" s="1997" t="s">
        <v>192</v>
      </c>
      <c r="BX3328"/>
      <c r="BY3328"/>
      <c r="BZ3328"/>
      <c r="CA3328"/>
      <c r="CB3328"/>
      <c r="CD3328" s="1060"/>
      <c r="CE3328" s="1286"/>
      <c r="CF3328" s="1060"/>
      <c r="CG3328" s="1060"/>
      <c r="CH3328" s="1060"/>
      <c r="CK3328" s="1645"/>
      <c r="CL3328" s="1645"/>
      <c r="CM3328" s="1645"/>
      <c r="CN3328"/>
      <c r="CO3328"/>
      <c r="CP3328"/>
      <c r="CQ3328"/>
      <c r="CR3328"/>
      <c r="CS3328" s="1060"/>
      <c r="CT3328" s="1060"/>
      <c r="CU3328" s="1060"/>
      <c r="CV3328" s="1060"/>
      <c r="CW3328" s="1060"/>
      <c r="CX3328" s="1060"/>
    </row>
    <row r="3329" spans="35:102" ht="15" customHeight="1" x14ac:dyDescent="0.3">
      <c r="AI3329" s="1774">
        <v>48201541400</v>
      </c>
      <c r="AJ3329" s="1993" t="s">
        <v>1830</v>
      </c>
      <c r="AK3329" s="1993">
        <v>70392</v>
      </c>
      <c r="AL3329" s="1994" t="s">
        <v>1727</v>
      </c>
      <c r="AM3329" s="1994">
        <v>9.3000000000000007</v>
      </c>
      <c r="AN3329" s="1993" t="s">
        <v>192</v>
      </c>
      <c r="BX3329"/>
      <c r="BY3329"/>
      <c r="BZ3329"/>
      <c r="CA3329"/>
      <c r="CB3329"/>
      <c r="CD3329" s="1060"/>
      <c r="CE3329" s="1286"/>
      <c r="CF3329" s="1060"/>
      <c r="CG3329" s="1060"/>
      <c r="CH3329" s="1060"/>
      <c r="CK3329" s="1645"/>
      <c r="CL3329" s="1645"/>
      <c r="CM3329" s="1645"/>
      <c r="CN3329"/>
      <c r="CO3329"/>
      <c r="CP3329"/>
      <c r="CQ3329"/>
      <c r="CR3329"/>
      <c r="CS3329" s="1060"/>
      <c r="CT3329" s="1060"/>
      <c r="CU3329" s="1060"/>
      <c r="CV3329" s="1060"/>
      <c r="CW3329" s="1060"/>
      <c r="CX3329" s="1060"/>
    </row>
    <row r="3330" spans="35:102" ht="15" customHeight="1" x14ac:dyDescent="0.3">
      <c r="AI3330" s="1996">
        <v>48201541500</v>
      </c>
      <c r="AJ3330" s="1997" t="s">
        <v>1830</v>
      </c>
      <c r="AK3330" s="1997">
        <v>68233</v>
      </c>
      <c r="AL3330" s="1998" t="s">
        <v>1727</v>
      </c>
      <c r="AM3330" s="1998">
        <v>10.4</v>
      </c>
      <c r="AN3330" s="1997" t="s">
        <v>192</v>
      </c>
      <c r="BX3330"/>
      <c r="BY3330"/>
      <c r="BZ3330"/>
      <c r="CA3330"/>
      <c r="CB3330"/>
      <c r="CD3330" s="1060"/>
      <c r="CE3330" s="1286"/>
      <c r="CF3330" s="1060"/>
      <c r="CG3330" s="1060"/>
      <c r="CH3330" s="1060"/>
      <c r="CK3330" s="1645"/>
      <c r="CL3330" s="1645"/>
      <c r="CM3330" s="1645"/>
      <c r="CN3330"/>
      <c r="CO3330"/>
      <c r="CP3330"/>
      <c r="CQ3330"/>
      <c r="CR3330"/>
      <c r="CS3330" s="1060"/>
      <c r="CT3330" s="1060"/>
      <c r="CU3330" s="1060"/>
      <c r="CV3330" s="1060"/>
      <c r="CW3330" s="1060"/>
      <c r="CX3330" s="1060"/>
    </row>
    <row r="3331" spans="35:102" ht="15" customHeight="1" x14ac:dyDescent="0.3">
      <c r="AI3331" s="1774">
        <v>48201541601</v>
      </c>
      <c r="AJ3331" s="1993" t="s">
        <v>1830</v>
      </c>
      <c r="AK3331" s="1993">
        <v>83810</v>
      </c>
      <c r="AL3331" s="1994" t="s">
        <v>1729</v>
      </c>
      <c r="AM3331" s="1994">
        <v>10.5</v>
      </c>
      <c r="AN3331" s="1993" t="s">
        <v>192</v>
      </c>
      <c r="BX3331"/>
      <c r="BY3331"/>
      <c r="BZ3331"/>
      <c r="CA3331"/>
      <c r="CB3331"/>
      <c r="CD3331" s="1060"/>
      <c r="CE3331" s="1286"/>
      <c r="CF3331" s="1060"/>
      <c r="CG3331" s="1060"/>
      <c r="CH3331" s="1060"/>
      <c r="CK3331" s="1645"/>
      <c r="CL3331" s="1645"/>
      <c r="CM3331" s="1645"/>
      <c r="CN3331"/>
      <c r="CO3331"/>
      <c r="CP3331"/>
      <c r="CQ3331"/>
      <c r="CR3331"/>
      <c r="CS3331" s="1060"/>
      <c r="CT3331" s="1060"/>
      <c r="CU3331" s="1060"/>
      <c r="CV3331" s="1060"/>
      <c r="CW3331" s="1060"/>
      <c r="CX3331" s="1060"/>
    </row>
    <row r="3332" spans="35:102" ht="15" customHeight="1" x14ac:dyDescent="0.3">
      <c r="AI3332" s="1996">
        <v>48201541602</v>
      </c>
      <c r="AJ3332" s="1997" t="s">
        <v>1830</v>
      </c>
      <c r="AK3332" s="1997">
        <v>59364</v>
      </c>
      <c r="AL3332" s="1998" t="s">
        <v>1727</v>
      </c>
      <c r="AM3332" s="1998">
        <v>20.399999999999999</v>
      </c>
      <c r="AN3332" s="1997" t="s">
        <v>193</v>
      </c>
      <c r="BX3332"/>
      <c r="BY3332"/>
      <c r="BZ3332"/>
      <c r="CA3332"/>
      <c r="CB3332"/>
      <c r="CD3332" s="1060"/>
      <c r="CE3332" s="1286"/>
      <c r="CF3332" s="1060"/>
      <c r="CG3332" s="1060"/>
      <c r="CH3332" s="1060"/>
      <c r="CK3332" s="1645"/>
      <c r="CL3332" s="1645"/>
      <c r="CM3332" s="1645"/>
      <c r="CN3332"/>
      <c r="CO3332"/>
      <c r="CP3332"/>
      <c r="CQ3332"/>
      <c r="CR3332"/>
      <c r="CS3332" s="1060"/>
      <c r="CT3332" s="1060"/>
      <c r="CU3332" s="1060"/>
      <c r="CV3332" s="1060"/>
      <c r="CW3332" s="1060"/>
      <c r="CX3332" s="1060"/>
    </row>
    <row r="3333" spans="35:102" ht="15" customHeight="1" x14ac:dyDescent="0.3">
      <c r="AI3333" s="1774">
        <v>48201541700</v>
      </c>
      <c r="AJ3333" s="1993" t="s">
        <v>1830</v>
      </c>
      <c r="AK3333" s="1993">
        <v>59138</v>
      </c>
      <c r="AL3333" s="1994" t="s">
        <v>1727</v>
      </c>
      <c r="AM3333" s="1994">
        <v>8.1</v>
      </c>
      <c r="AN3333" s="1993" t="s">
        <v>192</v>
      </c>
      <c r="BX3333"/>
      <c r="BY3333"/>
      <c r="BZ3333"/>
      <c r="CA3333"/>
      <c r="CB3333"/>
      <c r="CD3333" s="1060"/>
      <c r="CE3333" s="1286"/>
      <c r="CF3333" s="1060"/>
      <c r="CG3333" s="1060"/>
      <c r="CH3333" s="1060"/>
      <c r="CK3333" s="1645"/>
      <c r="CL3333" s="1645"/>
      <c r="CM3333" s="1645"/>
      <c r="CN3333"/>
      <c r="CO3333"/>
      <c r="CP3333"/>
      <c r="CQ3333"/>
      <c r="CR3333"/>
      <c r="CS3333" s="1060"/>
      <c r="CT3333" s="1060"/>
      <c r="CU3333" s="1060"/>
      <c r="CV3333" s="1060"/>
      <c r="CW3333" s="1060"/>
      <c r="CX3333" s="1060"/>
    </row>
    <row r="3334" spans="35:102" ht="15" customHeight="1" x14ac:dyDescent="0.3">
      <c r="AI3334" s="1996">
        <v>48201541800</v>
      </c>
      <c r="AJ3334" s="1997" t="s">
        <v>1830</v>
      </c>
      <c r="AK3334" s="1997">
        <v>55806</v>
      </c>
      <c r="AL3334" s="1998" t="s">
        <v>1728</v>
      </c>
      <c r="AM3334" s="1998">
        <v>17.100000000000001</v>
      </c>
      <c r="AN3334" s="1997" t="s">
        <v>192</v>
      </c>
      <c r="BX3334"/>
      <c r="BY3334"/>
      <c r="BZ3334"/>
      <c r="CA3334"/>
      <c r="CB3334"/>
      <c r="CD3334" s="1060"/>
      <c r="CE3334" s="1286"/>
      <c r="CF3334" s="1060"/>
      <c r="CG3334" s="1060"/>
      <c r="CH3334" s="1060"/>
      <c r="CK3334" s="1645"/>
      <c r="CL3334" s="1645"/>
      <c r="CM3334" s="1645"/>
      <c r="CN3334"/>
      <c r="CO3334"/>
      <c r="CP3334"/>
      <c r="CQ3334"/>
      <c r="CR3334"/>
      <c r="CS3334" s="1060"/>
      <c r="CT3334" s="1060"/>
      <c r="CU3334" s="1060"/>
      <c r="CV3334" s="1060"/>
      <c r="CW3334" s="1060"/>
      <c r="CX3334" s="1060"/>
    </row>
    <row r="3335" spans="35:102" ht="15" customHeight="1" x14ac:dyDescent="0.3">
      <c r="AI3335" s="1774">
        <v>48201541900</v>
      </c>
      <c r="AJ3335" s="1993" t="s">
        <v>1830</v>
      </c>
      <c r="AK3335" s="1993">
        <v>92075</v>
      </c>
      <c r="AL3335" s="1994" t="s">
        <v>1729</v>
      </c>
      <c r="AM3335" s="1994">
        <v>3.7</v>
      </c>
      <c r="AN3335" s="1993" t="s">
        <v>192</v>
      </c>
      <c r="BX3335"/>
      <c r="BY3335"/>
      <c r="BZ3335"/>
      <c r="CA3335"/>
      <c r="CB3335"/>
      <c r="CD3335" s="1060"/>
      <c r="CE3335" s="1286"/>
      <c r="CF3335" s="1060"/>
      <c r="CG3335" s="1060"/>
      <c r="CH3335" s="1060"/>
      <c r="CK3335" s="1645"/>
      <c r="CL3335" s="1645"/>
      <c r="CM3335" s="1645"/>
      <c r="CN3335"/>
      <c r="CO3335"/>
      <c r="CP3335"/>
      <c r="CQ3335"/>
      <c r="CR3335"/>
      <c r="CS3335" s="1060"/>
      <c r="CT3335" s="1060"/>
      <c r="CU3335" s="1060"/>
      <c r="CV3335" s="1060"/>
      <c r="CW3335" s="1060"/>
      <c r="CX3335" s="1060"/>
    </row>
    <row r="3336" spans="35:102" ht="15" customHeight="1" x14ac:dyDescent="0.3">
      <c r="AI3336" s="1996">
        <v>48201542000</v>
      </c>
      <c r="AJ3336" s="1997" t="s">
        <v>1830</v>
      </c>
      <c r="AK3336" s="1997">
        <v>82471</v>
      </c>
      <c r="AL3336" s="1998" t="s">
        <v>1729</v>
      </c>
      <c r="AM3336" s="1998">
        <v>2.8</v>
      </c>
      <c r="AN3336" s="1997" t="s">
        <v>192</v>
      </c>
      <c r="BX3336"/>
      <c r="BY3336"/>
      <c r="BZ3336"/>
      <c r="CA3336"/>
      <c r="CB3336"/>
      <c r="CD3336" s="1060"/>
      <c r="CE3336" s="1286"/>
      <c r="CF3336" s="1060"/>
      <c r="CG3336" s="1060"/>
      <c r="CH3336" s="1060"/>
      <c r="CK3336" s="1645"/>
      <c r="CL3336" s="1645"/>
      <c r="CM3336" s="1645"/>
      <c r="CN3336"/>
      <c r="CO3336"/>
      <c r="CP3336"/>
      <c r="CQ3336"/>
      <c r="CR3336"/>
      <c r="CS3336" s="1060"/>
      <c r="CT3336" s="1060"/>
      <c r="CU3336" s="1060"/>
      <c r="CV3336" s="1060"/>
      <c r="CW3336" s="1060"/>
      <c r="CX3336" s="1060"/>
    </row>
    <row r="3337" spans="35:102" ht="15" customHeight="1" x14ac:dyDescent="0.3">
      <c r="AI3337" s="1774">
        <v>48201542101</v>
      </c>
      <c r="AJ3337" s="1993" t="s">
        <v>1830</v>
      </c>
      <c r="AK3337" s="1993">
        <v>63950</v>
      </c>
      <c r="AL3337" s="1994" t="s">
        <v>1727</v>
      </c>
      <c r="AM3337" s="1994">
        <v>14.2</v>
      </c>
      <c r="AN3337" s="1993" t="s">
        <v>192</v>
      </c>
      <c r="BX3337"/>
      <c r="BY3337"/>
      <c r="BZ3337"/>
      <c r="CA3337"/>
      <c r="CB3337"/>
      <c r="CD3337" s="1060"/>
      <c r="CE3337" s="1286"/>
      <c r="CF3337" s="1060"/>
      <c r="CG3337" s="1060"/>
      <c r="CH3337" s="1060"/>
      <c r="CK3337" s="1645"/>
      <c r="CL3337" s="1645"/>
      <c r="CM3337" s="1645"/>
      <c r="CN3337"/>
      <c r="CO3337"/>
      <c r="CP3337"/>
      <c r="CQ3337"/>
      <c r="CR3337"/>
      <c r="CS3337" s="1060"/>
      <c r="CT3337" s="1060"/>
      <c r="CU3337" s="1060"/>
      <c r="CV3337" s="1060"/>
      <c r="CW3337" s="1060"/>
      <c r="CX3337" s="1060"/>
    </row>
    <row r="3338" spans="35:102" ht="15" customHeight="1" x14ac:dyDescent="0.3">
      <c r="AI3338" s="1996">
        <v>48201542102</v>
      </c>
      <c r="AJ3338" s="1997" t="s">
        <v>1830</v>
      </c>
      <c r="AK3338" s="1997">
        <v>57674</v>
      </c>
      <c r="AL3338" s="1998" t="s">
        <v>1727</v>
      </c>
      <c r="AM3338" s="1998">
        <v>16.899999999999999</v>
      </c>
      <c r="AN3338" s="1997" t="s">
        <v>192</v>
      </c>
      <c r="BX3338"/>
      <c r="BY3338"/>
      <c r="BZ3338"/>
      <c r="CA3338"/>
      <c r="CB3338"/>
      <c r="CD3338" s="1060"/>
      <c r="CE3338" s="1286"/>
      <c r="CF3338" s="1060"/>
      <c r="CG3338" s="1060"/>
      <c r="CH3338" s="1060"/>
      <c r="CK3338" s="1645"/>
      <c r="CL3338" s="1645"/>
      <c r="CM3338" s="1645"/>
      <c r="CN3338"/>
      <c r="CO3338"/>
      <c r="CP3338"/>
      <c r="CQ3338"/>
      <c r="CR3338"/>
      <c r="CS3338" s="1060"/>
      <c r="CT3338" s="1060"/>
      <c r="CU3338" s="1060"/>
      <c r="CV3338" s="1060"/>
      <c r="CW3338" s="1060"/>
      <c r="CX3338" s="1060"/>
    </row>
    <row r="3339" spans="35:102" ht="15" customHeight="1" x14ac:dyDescent="0.3">
      <c r="AI3339" s="1774">
        <v>48201542200</v>
      </c>
      <c r="AJ3339" s="1993" t="s">
        <v>1830</v>
      </c>
      <c r="AK3339" s="1993">
        <v>85148</v>
      </c>
      <c r="AL3339" s="1994" t="s">
        <v>1729</v>
      </c>
      <c r="AM3339" s="1994">
        <v>5.0999999999999996</v>
      </c>
      <c r="AN3339" s="1993" t="s">
        <v>192</v>
      </c>
      <c r="BX3339"/>
      <c r="BY3339"/>
      <c r="BZ3339"/>
      <c r="CA3339"/>
      <c r="CB3339"/>
      <c r="CD3339" s="1060"/>
      <c r="CE3339" s="1286"/>
      <c r="CF3339" s="1060"/>
      <c r="CG3339" s="1060"/>
      <c r="CH3339" s="1060"/>
      <c r="CK3339" s="1645"/>
      <c r="CL3339" s="1645"/>
      <c r="CM3339" s="1645"/>
      <c r="CN3339"/>
      <c r="CO3339"/>
      <c r="CP3339"/>
      <c r="CQ3339"/>
      <c r="CR3339"/>
      <c r="CS3339" s="1060"/>
      <c r="CT3339" s="1060"/>
      <c r="CU3339" s="1060"/>
      <c r="CV3339" s="1060"/>
      <c r="CW3339" s="1060"/>
      <c r="CX3339" s="1060"/>
    </row>
    <row r="3340" spans="35:102" ht="15" customHeight="1" x14ac:dyDescent="0.3">
      <c r="AI3340" s="1996">
        <v>48201542301</v>
      </c>
      <c r="AJ3340" s="1997" t="s">
        <v>1830</v>
      </c>
      <c r="AK3340" s="1997">
        <v>79013</v>
      </c>
      <c r="AL3340" s="1998" t="s">
        <v>1727</v>
      </c>
      <c r="AM3340" s="1998">
        <v>6.6</v>
      </c>
      <c r="AN3340" s="1997" t="s">
        <v>192</v>
      </c>
      <c r="BX3340"/>
      <c r="BY3340"/>
      <c r="BZ3340"/>
      <c r="CA3340"/>
      <c r="CB3340"/>
      <c r="CD3340" s="1060"/>
      <c r="CE3340" s="1286"/>
      <c r="CF3340" s="1060"/>
      <c r="CG3340" s="1060"/>
      <c r="CH3340" s="1060"/>
      <c r="CK3340" s="1645"/>
      <c r="CL3340" s="1645"/>
      <c r="CM3340" s="1645"/>
      <c r="CN3340"/>
      <c r="CO3340"/>
      <c r="CP3340"/>
      <c r="CQ3340"/>
      <c r="CR3340"/>
      <c r="CS3340" s="1060"/>
      <c r="CT3340" s="1060"/>
      <c r="CU3340" s="1060"/>
      <c r="CV3340" s="1060"/>
      <c r="CW3340" s="1060"/>
      <c r="CX3340" s="1060"/>
    </row>
    <row r="3341" spans="35:102" ht="15" customHeight="1" x14ac:dyDescent="0.3">
      <c r="AI3341" s="1774">
        <v>48201542302</v>
      </c>
      <c r="AJ3341" s="1993" t="s">
        <v>1830</v>
      </c>
      <c r="AK3341" s="1993">
        <v>71990</v>
      </c>
      <c r="AL3341" s="1994" t="s">
        <v>1727</v>
      </c>
      <c r="AM3341" s="1994">
        <v>6.7</v>
      </c>
      <c r="AN3341" s="1993" t="s">
        <v>192</v>
      </c>
      <c r="BX3341"/>
      <c r="BY3341"/>
      <c r="BZ3341"/>
      <c r="CA3341"/>
      <c r="CB3341"/>
      <c r="CD3341" s="1060"/>
      <c r="CE3341" s="1286"/>
      <c r="CF3341" s="1060"/>
      <c r="CG3341" s="1060"/>
      <c r="CH3341" s="1060"/>
      <c r="CK3341" s="1645"/>
      <c r="CL3341" s="1645"/>
      <c r="CM3341" s="1645"/>
      <c r="CN3341"/>
      <c r="CO3341"/>
      <c r="CP3341"/>
      <c r="CQ3341"/>
      <c r="CR3341"/>
      <c r="CS3341" s="1060"/>
      <c r="CT3341" s="1060"/>
      <c r="CU3341" s="1060"/>
      <c r="CV3341" s="1060"/>
      <c r="CW3341" s="1060"/>
      <c r="CX3341" s="1060"/>
    </row>
    <row r="3342" spans="35:102" ht="15" customHeight="1" x14ac:dyDescent="0.3">
      <c r="AI3342" s="1996">
        <v>48201542400</v>
      </c>
      <c r="AJ3342" s="1997" t="s">
        <v>1830</v>
      </c>
      <c r="AK3342" s="1997">
        <v>63324</v>
      </c>
      <c r="AL3342" s="1998" t="s">
        <v>1727</v>
      </c>
      <c r="AM3342" s="1998">
        <v>11.5</v>
      </c>
      <c r="AN3342" s="1997" t="s">
        <v>192</v>
      </c>
      <c r="BX3342"/>
      <c r="BY3342"/>
      <c r="BZ3342"/>
      <c r="CA3342"/>
      <c r="CB3342"/>
      <c r="CD3342" s="1060"/>
      <c r="CE3342" s="1286"/>
      <c r="CF3342" s="1060"/>
      <c r="CG3342" s="1060"/>
      <c r="CH3342" s="1060"/>
      <c r="CK3342" s="1645"/>
      <c r="CL3342" s="1645"/>
      <c r="CM3342" s="1645"/>
      <c r="CN3342"/>
      <c r="CO3342"/>
      <c r="CP3342"/>
      <c r="CQ3342"/>
      <c r="CR3342"/>
      <c r="CS3342" s="1060"/>
      <c r="CT3342" s="1060"/>
      <c r="CU3342" s="1060"/>
      <c r="CV3342" s="1060"/>
      <c r="CW3342" s="1060"/>
      <c r="CX3342" s="1060"/>
    </row>
    <row r="3343" spans="35:102" ht="15" customHeight="1" x14ac:dyDescent="0.3">
      <c r="AI3343" s="1774">
        <v>48201542500</v>
      </c>
      <c r="AJ3343" s="1993" t="s">
        <v>1830</v>
      </c>
      <c r="AK3343" s="1993">
        <v>80395</v>
      </c>
      <c r="AL3343" s="1994" t="s">
        <v>1727</v>
      </c>
      <c r="AM3343" s="1994">
        <v>2.4</v>
      </c>
      <c r="AN3343" s="1993" t="s">
        <v>192</v>
      </c>
      <c r="BX3343"/>
      <c r="BY3343"/>
      <c r="BZ3343"/>
      <c r="CA3343"/>
      <c r="CB3343"/>
      <c r="CD3343" s="1060"/>
      <c r="CE3343" s="1286"/>
      <c r="CF3343" s="1060"/>
      <c r="CG3343" s="1060"/>
      <c r="CH3343" s="1060"/>
      <c r="CK3343" s="1645"/>
      <c r="CL3343" s="1645"/>
      <c r="CM3343" s="1645"/>
      <c r="CN3343"/>
      <c r="CO3343"/>
      <c r="CP3343"/>
      <c r="CQ3343"/>
      <c r="CR3343"/>
      <c r="CS3343" s="1060"/>
      <c r="CT3343" s="1060"/>
      <c r="CU3343" s="1060"/>
      <c r="CV3343" s="1060"/>
      <c r="CW3343" s="1060"/>
      <c r="CX3343" s="1060"/>
    </row>
    <row r="3344" spans="35:102" ht="15" customHeight="1" x14ac:dyDescent="0.3">
      <c r="AI3344" s="1996">
        <v>48201542600</v>
      </c>
      <c r="AJ3344" s="1997" t="s">
        <v>1830</v>
      </c>
      <c r="AK3344" s="1997">
        <v>108564</v>
      </c>
      <c r="AL3344" s="1998" t="s">
        <v>1729</v>
      </c>
      <c r="AM3344" s="1998">
        <v>1.9</v>
      </c>
      <c r="AN3344" s="1997" t="s">
        <v>192</v>
      </c>
      <c r="BX3344"/>
      <c r="BY3344"/>
      <c r="BZ3344"/>
      <c r="CA3344"/>
      <c r="CB3344"/>
      <c r="CD3344" s="1060"/>
      <c r="CE3344" s="1286"/>
      <c r="CF3344" s="1060"/>
      <c r="CG3344" s="1060"/>
      <c r="CH3344" s="1060"/>
      <c r="CK3344" s="1645"/>
      <c r="CL3344" s="1645"/>
      <c r="CM3344" s="1645"/>
      <c r="CN3344"/>
      <c r="CO3344"/>
      <c r="CP3344"/>
      <c r="CQ3344"/>
      <c r="CR3344"/>
      <c r="CS3344" s="1060"/>
      <c r="CT3344" s="1060"/>
      <c r="CU3344" s="1060"/>
      <c r="CV3344" s="1060"/>
      <c r="CW3344" s="1060"/>
      <c r="CX3344" s="1060"/>
    </row>
    <row r="3345" spans="35:102" ht="15" customHeight="1" x14ac:dyDescent="0.3">
      <c r="AI3345" s="1774">
        <v>48201542700</v>
      </c>
      <c r="AJ3345" s="1993" t="s">
        <v>1830</v>
      </c>
      <c r="AK3345" s="1993">
        <v>62226</v>
      </c>
      <c r="AL3345" s="1994" t="s">
        <v>1727</v>
      </c>
      <c r="AM3345" s="1994">
        <v>8.8000000000000007</v>
      </c>
      <c r="AN3345" s="1993" t="s">
        <v>192</v>
      </c>
      <c r="BX3345"/>
      <c r="BY3345"/>
      <c r="BZ3345"/>
      <c r="CA3345"/>
      <c r="CB3345"/>
      <c r="CD3345" s="1060"/>
      <c r="CE3345" s="1286"/>
      <c r="CF3345" s="1060"/>
      <c r="CG3345" s="1060"/>
      <c r="CH3345" s="1060"/>
      <c r="CK3345" s="1645"/>
      <c r="CL3345" s="1645"/>
      <c r="CM3345" s="1645"/>
      <c r="CN3345"/>
      <c r="CO3345"/>
      <c r="CP3345"/>
      <c r="CQ3345"/>
      <c r="CR3345"/>
      <c r="CS3345" s="1060"/>
      <c r="CT3345" s="1060"/>
      <c r="CU3345" s="1060"/>
      <c r="CV3345" s="1060"/>
      <c r="CW3345" s="1060"/>
      <c r="CX3345" s="1060"/>
    </row>
    <row r="3346" spans="35:102" ht="15" customHeight="1" x14ac:dyDescent="0.3">
      <c r="AI3346" s="1996">
        <v>48201542800</v>
      </c>
      <c r="AJ3346" s="1997" t="s">
        <v>1830</v>
      </c>
      <c r="AK3346" s="1997">
        <v>95957</v>
      </c>
      <c r="AL3346" s="1998" t="s">
        <v>1729</v>
      </c>
      <c r="AM3346" s="1998">
        <v>3.4</v>
      </c>
      <c r="AN3346" s="1997" t="s">
        <v>192</v>
      </c>
      <c r="BX3346"/>
      <c r="BY3346"/>
      <c r="BZ3346"/>
      <c r="CA3346"/>
      <c r="CB3346"/>
      <c r="CD3346" s="1060"/>
      <c r="CE3346" s="1286"/>
      <c r="CF3346" s="1060"/>
      <c r="CG3346" s="1060"/>
      <c r="CH3346" s="1060"/>
      <c r="CK3346" s="1645"/>
      <c r="CL3346" s="1645"/>
      <c r="CM3346" s="1645"/>
      <c r="CN3346"/>
      <c r="CO3346"/>
      <c r="CP3346"/>
      <c r="CQ3346"/>
      <c r="CR3346"/>
      <c r="CS3346" s="1060"/>
      <c r="CT3346" s="1060"/>
      <c r="CU3346" s="1060"/>
      <c r="CV3346" s="1060"/>
      <c r="CW3346" s="1060"/>
      <c r="CX3346" s="1060"/>
    </row>
    <row r="3347" spans="35:102" ht="15" customHeight="1" x14ac:dyDescent="0.3">
      <c r="AI3347" s="1774">
        <v>48201542900</v>
      </c>
      <c r="AJ3347" s="1993" t="s">
        <v>1830</v>
      </c>
      <c r="AK3347" s="1993">
        <v>82242</v>
      </c>
      <c r="AL3347" s="1994" t="s">
        <v>1729</v>
      </c>
      <c r="AM3347" s="1994">
        <v>6.8</v>
      </c>
      <c r="AN3347" s="1993" t="s">
        <v>192</v>
      </c>
      <c r="BX3347"/>
      <c r="BY3347"/>
      <c r="BZ3347"/>
      <c r="CA3347"/>
      <c r="CB3347"/>
      <c r="CD3347" s="1060"/>
      <c r="CE3347" s="1286"/>
      <c r="CF3347" s="1060"/>
      <c r="CG3347" s="1060"/>
      <c r="CH3347" s="1060"/>
      <c r="CK3347" s="1645"/>
      <c r="CL3347" s="1645"/>
      <c r="CM3347" s="1645"/>
      <c r="CN3347"/>
      <c r="CO3347"/>
      <c r="CP3347"/>
      <c r="CQ3347"/>
      <c r="CR3347"/>
      <c r="CS3347" s="1060"/>
      <c r="CT3347" s="1060"/>
      <c r="CU3347" s="1060"/>
      <c r="CV3347" s="1060"/>
      <c r="CW3347" s="1060"/>
      <c r="CX3347" s="1060"/>
    </row>
    <row r="3348" spans="35:102" ht="15" customHeight="1" x14ac:dyDescent="0.3">
      <c r="AI3348" s="1996">
        <v>48201543001</v>
      </c>
      <c r="AJ3348" s="1997" t="s">
        <v>1830</v>
      </c>
      <c r="AK3348" s="1997">
        <v>120245</v>
      </c>
      <c r="AL3348" s="1998" t="s">
        <v>1729</v>
      </c>
      <c r="AM3348" s="1998">
        <v>4</v>
      </c>
      <c r="AN3348" s="1997" t="s">
        <v>192</v>
      </c>
      <c r="BX3348"/>
      <c r="BY3348"/>
      <c r="BZ3348"/>
      <c r="CA3348"/>
      <c r="CB3348"/>
      <c r="CD3348" s="1060"/>
      <c r="CE3348" s="1286"/>
      <c r="CF3348" s="1060"/>
      <c r="CG3348" s="1060"/>
      <c r="CH3348" s="1060"/>
      <c r="CK3348" s="1645"/>
      <c r="CL3348" s="1645"/>
      <c r="CM3348" s="1645"/>
      <c r="CN3348"/>
      <c r="CO3348"/>
      <c r="CP3348"/>
      <c r="CQ3348"/>
      <c r="CR3348"/>
      <c r="CS3348" s="1060"/>
      <c r="CT3348" s="1060"/>
      <c r="CU3348" s="1060"/>
      <c r="CV3348" s="1060"/>
      <c r="CW3348" s="1060"/>
      <c r="CX3348" s="1060"/>
    </row>
    <row r="3349" spans="35:102" ht="15" customHeight="1" x14ac:dyDescent="0.3">
      <c r="AI3349" s="1774">
        <v>48201543002</v>
      </c>
      <c r="AJ3349" s="1993" t="s">
        <v>1830</v>
      </c>
      <c r="AK3349" s="1993">
        <v>113088</v>
      </c>
      <c r="AL3349" s="1994" t="s">
        <v>1729</v>
      </c>
      <c r="AM3349" s="1994">
        <v>3.9</v>
      </c>
      <c r="AN3349" s="1993" t="s">
        <v>192</v>
      </c>
      <c r="BX3349"/>
      <c r="BY3349"/>
      <c r="BZ3349"/>
      <c r="CA3349"/>
      <c r="CB3349"/>
      <c r="CD3349" s="1060"/>
      <c r="CE3349" s="1286"/>
      <c r="CF3349" s="1060"/>
      <c r="CG3349" s="1060"/>
      <c r="CH3349" s="1060"/>
      <c r="CK3349" s="1645"/>
      <c r="CL3349" s="1645"/>
      <c r="CM3349" s="1645"/>
      <c r="CN3349"/>
      <c r="CO3349"/>
      <c r="CP3349"/>
      <c r="CQ3349"/>
      <c r="CR3349"/>
      <c r="CS3349" s="1060"/>
      <c r="CT3349" s="1060"/>
      <c r="CU3349" s="1060"/>
      <c r="CV3349" s="1060"/>
      <c r="CW3349" s="1060"/>
      <c r="CX3349" s="1060"/>
    </row>
    <row r="3350" spans="35:102" ht="15" customHeight="1" x14ac:dyDescent="0.3">
      <c r="AI3350" s="1996">
        <v>48201543003</v>
      </c>
      <c r="AJ3350" s="1997" t="s">
        <v>1830</v>
      </c>
      <c r="AK3350" s="1997">
        <v>68337</v>
      </c>
      <c r="AL3350" s="1998" t="s">
        <v>1727</v>
      </c>
      <c r="AM3350" s="1998">
        <v>5.5</v>
      </c>
      <c r="AN3350" s="1997" t="s">
        <v>192</v>
      </c>
      <c r="BX3350"/>
      <c r="BY3350"/>
      <c r="BZ3350"/>
      <c r="CA3350"/>
      <c r="CB3350"/>
      <c r="CD3350" s="1060"/>
      <c r="CE3350" s="1286"/>
      <c r="CF3350" s="1060"/>
      <c r="CG3350" s="1060"/>
      <c r="CH3350" s="1060"/>
      <c r="CK3350" s="1645"/>
      <c r="CL3350" s="1645"/>
      <c r="CM3350" s="1645"/>
      <c r="CN3350"/>
      <c r="CO3350"/>
      <c r="CP3350"/>
      <c r="CQ3350"/>
      <c r="CR3350"/>
      <c r="CS3350" s="1060"/>
      <c r="CT3350" s="1060"/>
      <c r="CU3350" s="1060"/>
      <c r="CV3350" s="1060"/>
      <c r="CW3350" s="1060"/>
      <c r="CX3350" s="1060"/>
    </row>
    <row r="3351" spans="35:102" ht="15" customHeight="1" x14ac:dyDescent="0.3">
      <c r="AI3351" s="1774">
        <v>48201543100</v>
      </c>
      <c r="AJ3351" s="1993" t="s">
        <v>1830</v>
      </c>
      <c r="AK3351" s="1993">
        <v>67167</v>
      </c>
      <c r="AL3351" s="1994" t="s">
        <v>1727</v>
      </c>
      <c r="AM3351" s="1994">
        <v>7.3</v>
      </c>
      <c r="AN3351" s="1993" t="s">
        <v>192</v>
      </c>
      <c r="BX3351"/>
      <c r="BY3351"/>
      <c r="BZ3351"/>
      <c r="CA3351"/>
      <c r="CB3351"/>
      <c r="CD3351" s="1060"/>
      <c r="CE3351" s="1286"/>
      <c r="CF3351" s="1060"/>
      <c r="CG3351" s="1060"/>
      <c r="CH3351" s="1060"/>
      <c r="CK3351" s="1645"/>
      <c r="CL3351" s="1645"/>
      <c r="CM3351" s="1645"/>
      <c r="CN3351"/>
      <c r="CO3351"/>
      <c r="CP3351"/>
      <c r="CQ3351"/>
      <c r="CR3351"/>
      <c r="CS3351" s="1060"/>
      <c r="CT3351" s="1060"/>
      <c r="CU3351" s="1060"/>
      <c r="CV3351" s="1060"/>
      <c r="CW3351" s="1060"/>
      <c r="CX3351" s="1060"/>
    </row>
    <row r="3352" spans="35:102" ht="15" customHeight="1" x14ac:dyDescent="0.3">
      <c r="AI3352" s="1996">
        <v>48201543200</v>
      </c>
      <c r="AJ3352" s="1997" t="s">
        <v>1830</v>
      </c>
      <c r="AK3352" s="1997">
        <v>65500</v>
      </c>
      <c r="AL3352" s="1998" t="s">
        <v>1727</v>
      </c>
      <c r="AM3352" s="1998">
        <v>8.5</v>
      </c>
      <c r="AN3352" s="1997" t="s">
        <v>192</v>
      </c>
      <c r="BX3352"/>
      <c r="BY3352"/>
      <c r="BZ3352"/>
      <c r="CA3352"/>
      <c r="CB3352"/>
      <c r="CD3352" s="1060"/>
      <c r="CE3352" s="1286"/>
      <c r="CF3352" s="1060"/>
      <c r="CG3352" s="1060"/>
      <c r="CH3352" s="1060"/>
      <c r="CK3352" s="1645"/>
      <c r="CL3352" s="1645"/>
      <c r="CM3352" s="1645"/>
      <c r="CN3352"/>
      <c r="CO3352"/>
      <c r="CP3352"/>
      <c r="CQ3352"/>
      <c r="CR3352"/>
      <c r="CS3352" s="1060"/>
      <c r="CT3352" s="1060"/>
      <c r="CU3352" s="1060"/>
      <c r="CV3352" s="1060"/>
      <c r="CW3352" s="1060"/>
      <c r="CX3352" s="1060"/>
    </row>
    <row r="3353" spans="35:102" ht="15" customHeight="1" x14ac:dyDescent="0.3">
      <c r="AI3353" s="1774">
        <v>48201550100</v>
      </c>
      <c r="AJ3353" s="1993" t="s">
        <v>1830</v>
      </c>
      <c r="AK3353" s="1993">
        <v>22769</v>
      </c>
      <c r="AL3353" s="1994" t="s">
        <v>1730</v>
      </c>
      <c r="AM3353" s="1994">
        <v>48.6</v>
      </c>
      <c r="AN3353" s="1993" t="s">
        <v>193</v>
      </c>
      <c r="BX3353"/>
      <c r="BY3353"/>
      <c r="BZ3353"/>
      <c r="CA3353"/>
      <c r="CB3353"/>
      <c r="CD3353" s="1060"/>
      <c r="CE3353" s="1286"/>
      <c r="CF3353" s="1060"/>
      <c r="CG3353" s="1060"/>
      <c r="CH3353" s="1060"/>
      <c r="CK3353" s="1645"/>
      <c r="CL3353" s="1645"/>
      <c r="CM3353" s="1645"/>
      <c r="CN3353"/>
      <c r="CO3353"/>
      <c r="CP3353"/>
      <c r="CQ3353"/>
      <c r="CR3353"/>
      <c r="CS3353" s="1060"/>
      <c r="CT3353" s="1060"/>
      <c r="CU3353" s="1060"/>
      <c r="CV3353" s="1060"/>
      <c r="CW3353" s="1060"/>
      <c r="CX3353" s="1060"/>
    </row>
    <row r="3354" spans="35:102" ht="15" customHeight="1" x14ac:dyDescent="0.3">
      <c r="AI3354" s="1996">
        <v>48201550200</v>
      </c>
      <c r="AJ3354" s="1997" t="s">
        <v>1830</v>
      </c>
      <c r="AK3354" s="1997">
        <v>22412</v>
      </c>
      <c r="AL3354" s="1998" t="s">
        <v>1730</v>
      </c>
      <c r="AM3354" s="1998">
        <v>44.9</v>
      </c>
      <c r="AN3354" s="1997" t="s">
        <v>193</v>
      </c>
      <c r="BX3354"/>
      <c r="BY3354"/>
      <c r="BZ3354"/>
      <c r="CA3354"/>
      <c r="CB3354"/>
      <c r="CD3354" s="1060"/>
      <c r="CE3354" s="1286"/>
      <c r="CF3354" s="1060"/>
      <c r="CG3354" s="1060"/>
      <c r="CH3354" s="1060"/>
      <c r="CK3354" s="1645"/>
      <c r="CL3354" s="1645"/>
      <c r="CM3354" s="1645"/>
      <c r="CN3354"/>
      <c r="CO3354"/>
      <c r="CP3354"/>
      <c r="CQ3354"/>
      <c r="CR3354"/>
      <c r="CS3354" s="1060"/>
      <c r="CT3354" s="1060"/>
      <c r="CU3354" s="1060"/>
      <c r="CV3354" s="1060"/>
      <c r="CW3354" s="1060"/>
      <c r="CX3354" s="1060"/>
    </row>
    <row r="3355" spans="35:102" ht="15" customHeight="1" x14ac:dyDescent="0.3">
      <c r="AI3355" s="1774">
        <v>48201550301</v>
      </c>
      <c r="AJ3355" s="1993" t="s">
        <v>1830</v>
      </c>
      <c r="AK3355" s="1993">
        <v>31968</v>
      </c>
      <c r="AL3355" s="1994" t="s">
        <v>1730</v>
      </c>
      <c r="AM3355" s="1994">
        <v>26.6</v>
      </c>
      <c r="AN3355" s="1993" t="s">
        <v>193</v>
      </c>
      <c r="BX3355"/>
      <c r="BY3355"/>
      <c r="BZ3355"/>
      <c r="CA3355"/>
      <c r="CB3355"/>
      <c r="CD3355" s="1060"/>
      <c r="CE3355" s="1286"/>
      <c r="CF3355" s="1060"/>
      <c r="CG3355" s="1060"/>
      <c r="CH3355" s="1060"/>
      <c r="CK3355" s="1645"/>
      <c r="CL3355" s="1645"/>
      <c r="CM3355" s="1645"/>
      <c r="CN3355"/>
      <c r="CO3355"/>
      <c r="CP3355"/>
      <c r="CQ3355"/>
      <c r="CR3355"/>
      <c r="CS3355" s="1060"/>
      <c r="CT3355" s="1060"/>
      <c r="CU3355" s="1060"/>
      <c r="CV3355" s="1060"/>
      <c r="CW3355" s="1060"/>
      <c r="CX3355" s="1060"/>
    </row>
    <row r="3356" spans="35:102" ht="15" customHeight="1" x14ac:dyDescent="0.3">
      <c r="AI3356" s="1996">
        <v>48201550302</v>
      </c>
      <c r="AJ3356" s="1997" t="s">
        <v>1830</v>
      </c>
      <c r="AK3356" s="1997">
        <v>45500</v>
      </c>
      <c r="AL3356" s="1998" t="s">
        <v>1728</v>
      </c>
      <c r="AM3356" s="1998">
        <v>22.4</v>
      </c>
      <c r="AN3356" s="1997" t="s">
        <v>193</v>
      </c>
      <c r="BX3356"/>
      <c r="BY3356"/>
      <c r="BZ3356"/>
      <c r="CA3356"/>
      <c r="CB3356"/>
      <c r="CD3356" s="1060"/>
      <c r="CE3356" s="1286"/>
      <c r="CF3356" s="1060"/>
      <c r="CG3356" s="1060"/>
      <c r="CH3356" s="1060"/>
      <c r="CK3356" s="1645"/>
      <c r="CL3356" s="1645"/>
      <c r="CM3356" s="1645"/>
      <c r="CN3356"/>
      <c r="CO3356"/>
      <c r="CP3356"/>
      <c r="CQ3356"/>
      <c r="CR3356"/>
      <c r="CS3356" s="1060"/>
      <c r="CT3356" s="1060"/>
      <c r="CU3356" s="1060"/>
      <c r="CV3356" s="1060"/>
      <c r="CW3356" s="1060"/>
      <c r="CX3356" s="1060"/>
    </row>
    <row r="3357" spans="35:102" ht="15" customHeight="1" x14ac:dyDescent="0.3">
      <c r="AI3357" s="1774">
        <v>48201550401</v>
      </c>
      <c r="AJ3357" s="1993" t="s">
        <v>1830</v>
      </c>
      <c r="AK3357" s="1993">
        <v>39529</v>
      </c>
      <c r="AL3357" s="1994" t="s">
        <v>1730</v>
      </c>
      <c r="AM3357" s="1994">
        <v>21.6</v>
      </c>
      <c r="AN3357" s="1993" t="s">
        <v>193</v>
      </c>
      <c r="BX3357"/>
      <c r="BY3357"/>
      <c r="BZ3357"/>
      <c r="CA3357"/>
      <c r="CB3357"/>
      <c r="CD3357" s="1060"/>
      <c r="CE3357" s="1286"/>
      <c r="CF3357" s="1060"/>
      <c r="CG3357" s="1060"/>
      <c r="CH3357" s="1060"/>
      <c r="CK3357" s="1645"/>
      <c r="CL3357" s="1645"/>
      <c r="CM3357" s="1645"/>
      <c r="CN3357"/>
      <c r="CO3357"/>
      <c r="CP3357"/>
      <c r="CQ3357"/>
      <c r="CR3357"/>
      <c r="CS3357" s="1060"/>
      <c r="CT3357" s="1060"/>
      <c r="CU3357" s="1060"/>
      <c r="CV3357" s="1060"/>
      <c r="CW3357" s="1060"/>
      <c r="CX3357" s="1060"/>
    </row>
    <row r="3358" spans="35:102" ht="15" customHeight="1" x14ac:dyDescent="0.3">
      <c r="AI3358" s="1996">
        <v>48201550402</v>
      </c>
      <c r="AJ3358" s="1997" t="s">
        <v>1830</v>
      </c>
      <c r="AK3358" s="1997">
        <v>57377</v>
      </c>
      <c r="AL3358" s="1998" t="s">
        <v>1727</v>
      </c>
      <c r="AM3358" s="1998">
        <v>14.5</v>
      </c>
      <c r="AN3358" s="1997" t="s">
        <v>192</v>
      </c>
      <c r="BX3358"/>
      <c r="BY3358"/>
      <c r="BZ3358"/>
      <c r="CA3358"/>
      <c r="CB3358"/>
      <c r="CD3358" s="1060"/>
      <c r="CE3358" s="1286"/>
      <c r="CF3358" s="1060"/>
      <c r="CG3358" s="1060"/>
      <c r="CH3358" s="1060"/>
      <c r="CK3358" s="1645"/>
      <c r="CL3358" s="1645"/>
      <c r="CM3358" s="1645"/>
      <c r="CN3358"/>
      <c r="CO3358"/>
      <c r="CP3358"/>
      <c r="CQ3358"/>
      <c r="CR3358"/>
      <c r="CS3358" s="1060"/>
      <c r="CT3358" s="1060"/>
      <c r="CU3358" s="1060"/>
      <c r="CV3358" s="1060"/>
      <c r="CW3358" s="1060"/>
      <c r="CX3358" s="1060"/>
    </row>
    <row r="3359" spans="35:102" ht="15" customHeight="1" x14ac:dyDescent="0.3">
      <c r="AI3359" s="1774">
        <v>48201550500</v>
      </c>
      <c r="AJ3359" s="1993" t="s">
        <v>1830</v>
      </c>
      <c r="AK3359" s="1993">
        <v>44447</v>
      </c>
      <c r="AL3359" s="1994" t="s">
        <v>1728</v>
      </c>
      <c r="AM3359" s="1994">
        <v>10.8</v>
      </c>
      <c r="AN3359" s="1993" t="s">
        <v>192</v>
      </c>
      <c r="BX3359"/>
      <c r="BY3359"/>
      <c r="BZ3359"/>
      <c r="CA3359"/>
      <c r="CB3359"/>
      <c r="CD3359" s="1060"/>
      <c r="CE3359" s="1286"/>
      <c r="CF3359" s="1060"/>
      <c r="CG3359" s="1060"/>
      <c r="CH3359" s="1060"/>
      <c r="CK3359" s="1645"/>
      <c r="CL3359" s="1645"/>
      <c r="CM3359" s="1645"/>
      <c r="CN3359"/>
      <c r="CO3359"/>
      <c r="CP3359"/>
      <c r="CQ3359"/>
      <c r="CR3359"/>
      <c r="CS3359" s="1060"/>
      <c r="CT3359" s="1060"/>
      <c r="CU3359" s="1060"/>
      <c r="CV3359" s="1060"/>
      <c r="CW3359" s="1060"/>
      <c r="CX3359" s="1060"/>
    </row>
    <row r="3360" spans="35:102" ht="15" customHeight="1" x14ac:dyDescent="0.3">
      <c r="AI3360" s="1996">
        <v>48201550601</v>
      </c>
      <c r="AJ3360" s="1997" t="s">
        <v>1830</v>
      </c>
      <c r="AK3360" s="1997">
        <v>63341</v>
      </c>
      <c r="AL3360" s="1998" t="s">
        <v>1727</v>
      </c>
      <c r="AM3360" s="1998">
        <v>8.3000000000000007</v>
      </c>
      <c r="AN3360" s="1997" t="s">
        <v>192</v>
      </c>
      <c r="BX3360"/>
      <c r="BY3360"/>
      <c r="BZ3360"/>
      <c r="CA3360"/>
      <c r="CB3360"/>
      <c r="CD3360" s="1060"/>
      <c r="CE3360" s="1286"/>
      <c r="CF3360" s="1060"/>
      <c r="CG3360" s="1060"/>
      <c r="CH3360" s="1060"/>
      <c r="CK3360" s="1645"/>
      <c r="CL3360" s="1645"/>
      <c r="CM3360" s="1645"/>
      <c r="CN3360"/>
      <c r="CO3360"/>
      <c r="CP3360"/>
      <c r="CQ3360"/>
      <c r="CR3360"/>
      <c r="CS3360" s="1060"/>
      <c r="CT3360" s="1060"/>
      <c r="CU3360" s="1060"/>
      <c r="CV3360" s="1060"/>
      <c r="CW3360" s="1060"/>
      <c r="CX3360" s="1060"/>
    </row>
    <row r="3361" spans="35:102" ht="15" customHeight="1" x14ac:dyDescent="0.3">
      <c r="AI3361" s="1774">
        <v>48201550602</v>
      </c>
      <c r="AJ3361" s="1993" t="s">
        <v>1830</v>
      </c>
      <c r="AK3361" s="1993">
        <v>55324</v>
      </c>
      <c r="AL3361" s="1994" t="s">
        <v>1728</v>
      </c>
      <c r="AM3361" s="1994">
        <v>14.3</v>
      </c>
      <c r="AN3361" s="1993" t="s">
        <v>192</v>
      </c>
      <c r="BX3361"/>
      <c r="BY3361"/>
      <c r="BZ3361"/>
      <c r="CA3361"/>
      <c r="CB3361"/>
      <c r="CD3361" s="1060"/>
      <c r="CE3361" s="1286"/>
      <c r="CF3361" s="1060"/>
      <c r="CG3361" s="1060"/>
      <c r="CH3361" s="1060"/>
      <c r="CK3361" s="1645"/>
      <c r="CL3361" s="1645"/>
      <c r="CM3361" s="1645"/>
      <c r="CN3361"/>
      <c r="CO3361"/>
      <c r="CP3361"/>
      <c r="CQ3361"/>
      <c r="CR3361"/>
      <c r="CS3361" s="1060"/>
      <c r="CT3361" s="1060"/>
      <c r="CU3361" s="1060"/>
      <c r="CV3361" s="1060"/>
      <c r="CW3361" s="1060"/>
      <c r="CX3361" s="1060"/>
    </row>
    <row r="3362" spans="35:102" ht="15" customHeight="1" x14ac:dyDescent="0.3">
      <c r="AI3362" s="1996">
        <v>48201550603</v>
      </c>
      <c r="AJ3362" s="1997" t="s">
        <v>1830</v>
      </c>
      <c r="AK3362" s="1997">
        <v>47821</v>
      </c>
      <c r="AL3362" s="1998" t="s">
        <v>1728</v>
      </c>
      <c r="AM3362" s="1998">
        <v>24.2</v>
      </c>
      <c r="AN3362" s="1997" t="s">
        <v>193</v>
      </c>
      <c r="BX3362"/>
      <c r="BY3362"/>
      <c r="BZ3362"/>
      <c r="CA3362"/>
      <c r="CB3362"/>
      <c r="CD3362" s="1060"/>
      <c r="CE3362" s="1286"/>
      <c r="CF3362" s="1060"/>
      <c r="CG3362" s="1060"/>
      <c r="CH3362" s="1060"/>
      <c r="CK3362" s="1645"/>
      <c r="CL3362" s="1645"/>
      <c r="CM3362" s="1645"/>
      <c r="CN3362"/>
      <c r="CO3362"/>
      <c r="CP3362"/>
      <c r="CQ3362"/>
      <c r="CR3362"/>
      <c r="CS3362" s="1060"/>
      <c r="CT3362" s="1060"/>
      <c r="CU3362" s="1060"/>
      <c r="CV3362" s="1060"/>
      <c r="CW3362" s="1060"/>
      <c r="CX3362" s="1060"/>
    </row>
    <row r="3363" spans="35:102" ht="15" customHeight="1" x14ac:dyDescent="0.3">
      <c r="AI3363" s="1774">
        <v>48201550700</v>
      </c>
      <c r="AJ3363" s="1993" t="s">
        <v>1830</v>
      </c>
      <c r="AK3363" s="1993">
        <v>76648</v>
      </c>
      <c r="AL3363" s="1994" t="s">
        <v>1727</v>
      </c>
      <c r="AM3363" s="1994">
        <v>10.9</v>
      </c>
      <c r="AN3363" s="1993" t="s">
        <v>192</v>
      </c>
      <c r="BX3363"/>
      <c r="BY3363"/>
      <c r="BZ3363"/>
      <c r="CA3363"/>
      <c r="CB3363"/>
      <c r="CD3363" s="1060"/>
      <c r="CE3363" s="1286"/>
      <c r="CF3363" s="1060"/>
      <c r="CG3363" s="1060"/>
      <c r="CH3363" s="1060"/>
      <c r="CK3363" s="1645"/>
      <c r="CL3363" s="1645"/>
      <c r="CM3363" s="1645"/>
      <c r="CN3363"/>
      <c r="CO3363"/>
      <c r="CP3363"/>
      <c r="CQ3363"/>
      <c r="CR3363"/>
      <c r="CS3363" s="1060"/>
      <c r="CT3363" s="1060"/>
      <c r="CU3363" s="1060"/>
      <c r="CV3363" s="1060"/>
      <c r="CW3363" s="1060"/>
      <c r="CX3363" s="1060"/>
    </row>
    <row r="3364" spans="35:102" ht="15" customHeight="1" x14ac:dyDescent="0.3">
      <c r="AI3364" s="1996">
        <v>48201550800</v>
      </c>
      <c r="AJ3364" s="1997" t="s">
        <v>1830</v>
      </c>
      <c r="AK3364" s="1997">
        <v>47200</v>
      </c>
      <c r="AL3364" s="1998" t="s">
        <v>1728</v>
      </c>
      <c r="AM3364" s="1998">
        <v>22.4</v>
      </c>
      <c r="AN3364" s="1997" t="s">
        <v>193</v>
      </c>
      <c r="BX3364"/>
      <c r="BY3364"/>
      <c r="BZ3364"/>
      <c r="CA3364"/>
      <c r="CB3364"/>
      <c r="CD3364" s="1060"/>
      <c r="CE3364" s="1286"/>
      <c r="CF3364" s="1060"/>
      <c r="CG3364" s="1060"/>
      <c r="CH3364" s="1060"/>
      <c r="CK3364" s="1645"/>
      <c r="CL3364" s="1645"/>
      <c r="CM3364" s="1645"/>
      <c r="CN3364"/>
      <c r="CO3364"/>
      <c r="CP3364"/>
      <c r="CQ3364"/>
      <c r="CR3364"/>
      <c r="CS3364" s="1060"/>
      <c r="CT3364" s="1060"/>
      <c r="CU3364" s="1060"/>
      <c r="CV3364" s="1060"/>
      <c r="CW3364" s="1060"/>
      <c r="CX3364" s="1060"/>
    </row>
    <row r="3365" spans="35:102" ht="15" customHeight="1" x14ac:dyDescent="0.3">
      <c r="AI3365" s="1774">
        <v>48201550900</v>
      </c>
      <c r="AJ3365" s="1993" t="s">
        <v>1830</v>
      </c>
      <c r="AK3365" s="1993">
        <v>49504</v>
      </c>
      <c r="AL3365" s="1994" t="s">
        <v>1728</v>
      </c>
      <c r="AM3365" s="1994">
        <v>11</v>
      </c>
      <c r="AN3365" s="1993" t="s">
        <v>192</v>
      </c>
      <c r="BX3365"/>
      <c r="BY3365"/>
      <c r="BZ3365"/>
      <c r="CA3365"/>
      <c r="CB3365"/>
      <c r="CD3365" s="1060"/>
      <c r="CE3365" s="1286"/>
      <c r="CF3365" s="1060"/>
      <c r="CG3365" s="1060"/>
      <c r="CH3365" s="1060"/>
      <c r="CK3365" s="1645"/>
      <c r="CL3365" s="1645"/>
      <c r="CM3365" s="1645"/>
      <c r="CN3365"/>
      <c r="CO3365"/>
      <c r="CP3365"/>
      <c r="CQ3365"/>
      <c r="CR3365"/>
      <c r="CS3365" s="1060"/>
      <c r="CT3365" s="1060"/>
      <c r="CU3365" s="1060"/>
      <c r="CV3365" s="1060"/>
      <c r="CW3365" s="1060"/>
      <c r="CX3365" s="1060"/>
    </row>
    <row r="3366" spans="35:102" ht="15" customHeight="1" x14ac:dyDescent="0.3">
      <c r="AI3366" s="1996">
        <v>48201551000</v>
      </c>
      <c r="AJ3366" s="1997" t="s">
        <v>1830</v>
      </c>
      <c r="AK3366" s="1997">
        <v>41382</v>
      </c>
      <c r="AL3366" s="1998" t="s">
        <v>1728</v>
      </c>
      <c r="AM3366" s="1998">
        <v>22.9</v>
      </c>
      <c r="AN3366" s="1997" t="s">
        <v>193</v>
      </c>
      <c r="BX3366"/>
      <c r="BY3366"/>
      <c r="BZ3366"/>
      <c r="CA3366"/>
      <c r="CB3366"/>
      <c r="CD3366" s="1060"/>
      <c r="CE3366" s="1286"/>
      <c r="CF3366" s="1060"/>
      <c r="CG3366" s="1060"/>
      <c r="CH3366" s="1060"/>
      <c r="CK3366" s="1645"/>
      <c r="CL3366" s="1645"/>
      <c r="CM3366" s="1645"/>
      <c r="CN3366"/>
      <c r="CO3366"/>
      <c r="CP3366"/>
      <c r="CQ3366"/>
      <c r="CR3366"/>
      <c r="CS3366" s="1060"/>
      <c r="CT3366" s="1060"/>
      <c r="CU3366" s="1060"/>
      <c r="CV3366" s="1060"/>
      <c r="CW3366" s="1060"/>
      <c r="CX3366" s="1060"/>
    </row>
    <row r="3367" spans="35:102" ht="15" customHeight="1" x14ac:dyDescent="0.3">
      <c r="AI3367" s="1774">
        <v>48201551100</v>
      </c>
      <c r="AJ3367" s="1993" t="s">
        <v>1830</v>
      </c>
      <c r="AK3367" s="1993">
        <v>36029</v>
      </c>
      <c r="AL3367" s="1994" t="s">
        <v>1730</v>
      </c>
      <c r="AM3367" s="1994">
        <v>20.5</v>
      </c>
      <c r="AN3367" s="1993" t="s">
        <v>193</v>
      </c>
      <c r="BX3367"/>
      <c r="BY3367"/>
      <c r="BZ3367"/>
      <c r="CA3367"/>
      <c r="CB3367"/>
      <c r="CD3367" s="1060"/>
      <c r="CE3367" s="1286"/>
      <c r="CF3367" s="1060"/>
      <c r="CG3367" s="1060"/>
      <c r="CH3367" s="1060"/>
      <c r="CK3367" s="1645"/>
      <c r="CL3367" s="1645"/>
      <c r="CM3367" s="1645"/>
      <c r="CN3367"/>
      <c r="CO3367"/>
      <c r="CP3367"/>
      <c r="CQ3367"/>
      <c r="CR3367"/>
      <c r="CS3367" s="1060"/>
      <c r="CT3367" s="1060"/>
      <c r="CU3367" s="1060"/>
      <c r="CV3367" s="1060"/>
      <c r="CW3367" s="1060"/>
      <c r="CX3367" s="1060"/>
    </row>
    <row r="3368" spans="35:102" ht="15" customHeight="1" x14ac:dyDescent="0.3">
      <c r="AI3368" s="1996">
        <v>48201551200</v>
      </c>
      <c r="AJ3368" s="1997" t="s">
        <v>1830</v>
      </c>
      <c r="AK3368" s="1997">
        <v>46600</v>
      </c>
      <c r="AL3368" s="1998" t="s">
        <v>1728</v>
      </c>
      <c r="AM3368" s="1998">
        <v>15.6</v>
      </c>
      <c r="AN3368" s="1997" t="s">
        <v>192</v>
      </c>
      <c r="BX3368"/>
      <c r="BY3368"/>
      <c r="BZ3368"/>
      <c r="CA3368"/>
      <c r="CB3368"/>
      <c r="CD3368" s="1060"/>
      <c r="CE3368" s="1286"/>
      <c r="CF3368" s="1060"/>
      <c r="CG3368" s="1060"/>
      <c r="CH3368" s="1060"/>
      <c r="CK3368" s="1645"/>
      <c r="CL3368" s="1645"/>
      <c r="CM3368" s="1645"/>
      <c r="CN3368"/>
      <c r="CO3368"/>
      <c r="CP3368"/>
      <c r="CQ3368"/>
      <c r="CR3368"/>
      <c r="CS3368" s="1060"/>
      <c r="CT3368" s="1060"/>
      <c r="CU3368" s="1060"/>
      <c r="CV3368" s="1060"/>
      <c r="CW3368" s="1060"/>
      <c r="CX3368" s="1060"/>
    </row>
    <row r="3369" spans="35:102" ht="15" customHeight="1" x14ac:dyDescent="0.3">
      <c r="AI3369" s="1774">
        <v>48201551300</v>
      </c>
      <c r="AJ3369" s="1993" t="s">
        <v>1830</v>
      </c>
      <c r="AK3369" s="1993">
        <v>76593</v>
      </c>
      <c r="AL3369" s="1994" t="s">
        <v>1727</v>
      </c>
      <c r="AM3369" s="1994">
        <v>5</v>
      </c>
      <c r="AN3369" s="1993" t="s">
        <v>192</v>
      </c>
      <c r="BX3369"/>
      <c r="BY3369"/>
      <c r="BZ3369"/>
      <c r="CA3369"/>
      <c r="CB3369"/>
      <c r="CD3369" s="1060"/>
      <c r="CE3369" s="1286"/>
      <c r="CF3369" s="1060"/>
      <c r="CG3369" s="1060"/>
      <c r="CH3369" s="1060"/>
      <c r="CK3369" s="1645"/>
      <c r="CL3369" s="1645"/>
      <c r="CM3369" s="1645"/>
      <c r="CN3369"/>
      <c r="CO3369"/>
      <c r="CP3369"/>
      <c r="CQ3369"/>
      <c r="CR3369"/>
      <c r="CS3369" s="1060"/>
      <c r="CT3369" s="1060"/>
      <c r="CU3369" s="1060"/>
      <c r="CV3369" s="1060"/>
      <c r="CW3369" s="1060"/>
      <c r="CX3369" s="1060"/>
    </row>
    <row r="3370" spans="35:102" ht="15" customHeight="1" x14ac:dyDescent="0.3">
      <c r="AI3370" s="1996">
        <v>48201551400</v>
      </c>
      <c r="AJ3370" s="1997" t="s">
        <v>1830</v>
      </c>
      <c r="AK3370" s="1997">
        <v>73442</v>
      </c>
      <c r="AL3370" s="1998" t="s">
        <v>1727</v>
      </c>
      <c r="AM3370" s="1998">
        <v>8.6</v>
      </c>
      <c r="AN3370" s="1997" t="s">
        <v>192</v>
      </c>
      <c r="BX3370"/>
      <c r="BY3370"/>
      <c r="BZ3370"/>
      <c r="CA3370"/>
      <c r="CB3370"/>
      <c r="CD3370" s="1060"/>
      <c r="CE3370" s="1286"/>
      <c r="CF3370" s="1060"/>
      <c r="CG3370" s="1060"/>
      <c r="CH3370" s="1060"/>
      <c r="CK3370" s="1645"/>
      <c r="CL3370" s="1645"/>
      <c r="CM3370" s="1645"/>
      <c r="CN3370"/>
      <c r="CO3370"/>
      <c r="CP3370"/>
      <c r="CQ3370"/>
      <c r="CR3370"/>
      <c r="CS3370" s="1060"/>
      <c r="CT3370" s="1060"/>
      <c r="CU3370" s="1060"/>
      <c r="CV3370" s="1060"/>
      <c r="CW3370" s="1060"/>
      <c r="CX3370" s="1060"/>
    </row>
    <row r="3371" spans="35:102" ht="15" customHeight="1" x14ac:dyDescent="0.3">
      <c r="AI3371" s="1774">
        <v>48201551500</v>
      </c>
      <c r="AJ3371" s="1993" t="s">
        <v>1830</v>
      </c>
      <c r="AK3371" s="1993">
        <v>54838</v>
      </c>
      <c r="AL3371" s="1994" t="s">
        <v>1728</v>
      </c>
      <c r="AM3371" s="1994">
        <v>10.4</v>
      </c>
      <c r="AN3371" s="1993" t="s">
        <v>192</v>
      </c>
      <c r="BX3371"/>
      <c r="BY3371"/>
      <c r="BZ3371"/>
      <c r="CA3371"/>
      <c r="CB3371"/>
      <c r="CD3371" s="1060"/>
      <c r="CE3371" s="1286"/>
      <c r="CF3371" s="1060"/>
      <c r="CG3371" s="1060"/>
      <c r="CH3371" s="1060"/>
      <c r="CK3371" s="1645"/>
      <c r="CL3371" s="1645"/>
      <c r="CM3371" s="1645"/>
      <c r="CN3371"/>
      <c r="CO3371"/>
      <c r="CP3371"/>
      <c r="CQ3371"/>
      <c r="CR3371"/>
      <c r="CS3371" s="1060"/>
      <c r="CT3371" s="1060"/>
      <c r="CU3371" s="1060"/>
      <c r="CV3371" s="1060"/>
      <c r="CW3371" s="1060"/>
      <c r="CX3371" s="1060"/>
    </row>
    <row r="3372" spans="35:102" ht="15" customHeight="1" x14ac:dyDescent="0.3">
      <c r="AI3372" s="1996">
        <v>48201551600</v>
      </c>
      <c r="AJ3372" s="1997" t="s">
        <v>1830</v>
      </c>
      <c r="AK3372" s="1997">
        <v>58865</v>
      </c>
      <c r="AL3372" s="1998" t="s">
        <v>1727</v>
      </c>
      <c r="AM3372" s="1998">
        <v>11.8</v>
      </c>
      <c r="AN3372" s="1997" t="s">
        <v>192</v>
      </c>
      <c r="BX3372"/>
      <c r="BY3372"/>
      <c r="BZ3372"/>
      <c r="CA3372"/>
      <c r="CB3372"/>
      <c r="CD3372" s="1060"/>
      <c r="CE3372" s="1286"/>
      <c r="CF3372" s="1060"/>
      <c r="CG3372" s="1060"/>
      <c r="CH3372" s="1060"/>
      <c r="CK3372" s="1645"/>
      <c r="CL3372" s="1645"/>
      <c r="CM3372" s="1645"/>
      <c r="CN3372"/>
      <c r="CO3372"/>
      <c r="CP3372"/>
      <c r="CQ3372"/>
      <c r="CR3372"/>
      <c r="CS3372" s="1060"/>
      <c r="CT3372" s="1060"/>
      <c r="CU3372" s="1060"/>
      <c r="CV3372" s="1060"/>
      <c r="CW3372" s="1060"/>
      <c r="CX3372" s="1060"/>
    </row>
    <row r="3373" spans="35:102" ht="15" customHeight="1" x14ac:dyDescent="0.3">
      <c r="AI3373" s="1774">
        <v>48201551701</v>
      </c>
      <c r="AJ3373" s="1993" t="s">
        <v>1830</v>
      </c>
      <c r="AK3373" s="1993">
        <v>62917</v>
      </c>
      <c r="AL3373" s="1994" t="s">
        <v>1727</v>
      </c>
      <c r="AM3373" s="1994">
        <v>6.9</v>
      </c>
      <c r="AN3373" s="1993" t="s">
        <v>192</v>
      </c>
      <c r="BX3373"/>
      <c r="BY3373"/>
      <c r="BZ3373"/>
      <c r="CA3373"/>
      <c r="CB3373"/>
      <c r="CD3373" s="1060"/>
      <c r="CE3373" s="1286"/>
      <c r="CF3373" s="1060"/>
      <c r="CG3373" s="1060"/>
      <c r="CH3373" s="1060"/>
      <c r="CK3373" s="1645"/>
      <c r="CL3373" s="1645"/>
      <c r="CM3373" s="1645"/>
      <c r="CN3373"/>
      <c r="CO3373"/>
      <c r="CP3373"/>
      <c r="CQ3373"/>
      <c r="CR3373"/>
      <c r="CS3373" s="1060"/>
      <c r="CT3373" s="1060"/>
      <c r="CU3373" s="1060"/>
      <c r="CV3373" s="1060"/>
      <c r="CW3373" s="1060"/>
      <c r="CX3373" s="1060"/>
    </row>
    <row r="3374" spans="35:102" ht="15" customHeight="1" x14ac:dyDescent="0.3">
      <c r="AI3374" s="1996">
        <v>48201551702</v>
      </c>
      <c r="AJ3374" s="1997" t="s">
        <v>1830</v>
      </c>
      <c r="AK3374" s="1997">
        <v>122875</v>
      </c>
      <c r="AL3374" s="1998" t="s">
        <v>1729</v>
      </c>
      <c r="AM3374" s="1998">
        <v>3.6</v>
      </c>
      <c r="AN3374" s="1997" t="s">
        <v>192</v>
      </c>
      <c r="BX3374"/>
      <c r="BY3374"/>
      <c r="BZ3374"/>
      <c r="CA3374"/>
      <c r="CB3374"/>
      <c r="CD3374" s="1060"/>
      <c r="CE3374" s="1286"/>
      <c r="CF3374" s="1060"/>
      <c r="CG3374" s="1060"/>
      <c r="CH3374" s="1060"/>
      <c r="CK3374" s="1645"/>
      <c r="CL3374" s="1645"/>
      <c r="CM3374" s="1645"/>
      <c r="CN3374"/>
      <c r="CO3374"/>
      <c r="CP3374"/>
      <c r="CQ3374"/>
      <c r="CR3374"/>
      <c r="CS3374" s="1060"/>
      <c r="CT3374" s="1060"/>
      <c r="CU3374" s="1060"/>
      <c r="CV3374" s="1060"/>
      <c r="CW3374" s="1060"/>
      <c r="CX3374" s="1060"/>
    </row>
    <row r="3375" spans="35:102" ht="15" customHeight="1" x14ac:dyDescent="0.3">
      <c r="AI3375" s="1774">
        <v>48201551703</v>
      </c>
      <c r="AJ3375" s="1993" t="s">
        <v>1830</v>
      </c>
      <c r="AK3375" s="1993">
        <v>79191</v>
      </c>
      <c r="AL3375" s="1994" t="s">
        <v>1727</v>
      </c>
      <c r="AM3375" s="1994">
        <v>9.5</v>
      </c>
      <c r="AN3375" s="1993" t="s">
        <v>192</v>
      </c>
      <c r="BX3375"/>
      <c r="BY3375"/>
      <c r="BZ3375"/>
      <c r="CA3375"/>
      <c r="CB3375"/>
      <c r="CD3375" s="1060"/>
      <c r="CE3375" s="1286"/>
      <c r="CF3375" s="1060"/>
      <c r="CG3375" s="1060"/>
      <c r="CH3375" s="1060"/>
      <c r="CK3375" s="1645"/>
      <c r="CL3375" s="1645"/>
      <c r="CM3375" s="1645"/>
      <c r="CN3375"/>
      <c r="CO3375"/>
      <c r="CP3375"/>
      <c r="CQ3375"/>
      <c r="CR3375"/>
      <c r="CS3375" s="1060"/>
      <c r="CT3375" s="1060"/>
      <c r="CU3375" s="1060"/>
      <c r="CV3375" s="1060"/>
      <c r="CW3375" s="1060"/>
      <c r="CX3375" s="1060"/>
    </row>
    <row r="3376" spans="35:102" ht="15" customHeight="1" x14ac:dyDescent="0.3">
      <c r="AI3376" s="1996">
        <v>48201551800</v>
      </c>
      <c r="AJ3376" s="1997" t="s">
        <v>1830</v>
      </c>
      <c r="AK3376" s="1997">
        <v>117125</v>
      </c>
      <c r="AL3376" s="1998" t="s">
        <v>1729</v>
      </c>
      <c r="AM3376" s="1998">
        <v>2.4</v>
      </c>
      <c r="AN3376" s="1997" t="s">
        <v>192</v>
      </c>
      <c r="BX3376"/>
      <c r="BY3376"/>
      <c r="BZ3376"/>
      <c r="CA3376"/>
      <c r="CB3376"/>
      <c r="CD3376" s="1060"/>
      <c r="CE3376" s="1286"/>
      <c r="CF3376" s="1060"/>
      <c r="CG3376" s="1060"/>
      <c r="CH3376" s="1060"/>
      <c r="CK3376" s="1645"/>
      <c r="CL3376" s="1645"/>
      <c r="CM3376" s="1645"/>
      <c r="CN3376"/>
      <c r="CO3376"/>
      <c r="CP3376"/>
      <c r="CQ3376"/>
      <c r="CR3376"/>
      <c r="CS3376" s="1060"/>
      <c r="CT3376" s="1060"/>
      <c r="CU3376" s="1060"/>
      <c r="CV3376" s="1060"/>
      <c r="CW3376" s="1060"/>
      <c r="CX3376" s="1060"/>
    </row>
    <row r="3377" spans="35:102" ht="15" customHeight="1" x14ac:dyDescent="0.3">
      <c r="AI3377" s="1774">
        <v>48201551900</v>
      </c>
      <c r="AJ3377" s="1993" t="s">
        <v>1830</v>
      </c>
      <c r="AK3377" s="1993">
        <v>40145</v>
      </c>
      <c r="AL3377" s="1994" t="s">
        <v>1730</v>
      </c>
      <c r="AM3377" s="1994">
        <v>20.100000000000001</v>
      </c>
      <c r="AN3377" s="1993" t="s">
        <v>193</v>
      </c>
      <c r="BX3377"/>
      <c r="BY3377"/>
      <c r="BZ3377"/>
      <c r="CA3377"/>
      <c r="CB3377"/>
      <c r="CD3377" s="1060"/>
      <c r="CE3377" s="1286"/>
      <c r="CF3377" s="1060"/>
      <c r="CG3377" s="1060"/>
      <c r="CH3377" s="1060"/>
      <c r="CK3377" s="1645"/>
      <c r="CL3377" s="1645"/>
      <c r="CM3377" s="1645"/>
      <c r="CN3377"/>
      <c r="CO3377"/>
      <c r="CP3377"/>
      <c r="CQ3377"/>
      <c r="CR3377"/>
      <c r="CS3377" s="1060"/>
      <c r="CT3377" s="1060"/>
      <c r="CU3377" s="1060"/>
      <c r="CV3377" s="1060"/>
      <c r="CW3377" s="1060"/>
      <c r="CX3377" s="1060"/>
    </row>
    <row r="3378" spans="35:102" ht="15" customHeight="1" x14ac:dyDescent="0.3">
      <c r="AI3378" s="1996">
        <v>48201552001</v>
      </c>
      <c r="AJ3378" s="1997" t="s">
        <v>1830</v>
      </c>
      <c r="AK3378" s="1997">
        <v>51479</v>
      </c>
      <c r="AL3378" s="1998" t="s">
        <v>1728</v>
      </c>
      <c r="AM3378" s="1998">
        <v>16.100000000000001</v>
      </c>
      <c r="AN3378" s="1997" t="s">
        <v>192</v>
      </c>
      <c r="BX3378"/>
      <c r="BY3378"/>
      <c r="BZ3378"/>
      <c r="CA3378"/>
      <c r="CB3378"/>
      <c r="CD3378" s="1060"/>
      <c r="CE3378" s="1286"/>
      <c r="CF3378" s="1060"/>
      <c r="CG3378" s="1060"/>
      <c r="CH3378" s="1060"/>
      <c r="CK3378" s="1645"/>
      <c r="CL3378" s="1645"/>
      <c r="CM3378" s="1645"/>
      <c r="CN3378"/>
      <c r="CO3378"/>
      <c r="CP3378"/>
      <c r="CQ3378"/>
      <c r="CR3378"/>
      <c r="CS3378" s="1060"/>
      <c r="CT3378" s="1060"/>
      <c r="CU3378" s="1060"/>
      <c r="CV3378" s="1060"/>
      <c r="CW3378" s="1060"/>
      <c r="CX3378" s="1060"/>
    </row>
    <row r="3379" spans="35:102" ht="15" customHeight="1" x14ac:dyDescent="0.3">
      <c r="AI3379" s="1774">
        <v>48201552002</v>
      </c>
      <c r="AJ3379" s="1993" t="s">
        <v>1830</v>
      </c>
      <c r="AK3379" s="1993">
        <v>67708</v>
      </c>
      <c r="AL3379" s="1994" t="s">
        <v>1727</v>
      </c>
      <c r="AM3379" s="1994">
        <v>4.3</v>
      </c>
      <c r="AN3379" s="1993" t="s">
        <v>192</v>
      </c>
      <c r="BX3379"/>
      <c r="BY3379"/>
      <c r="BZ3379"/>
      <c r="CA3379"/>
      <c r="CB3379"/>
      <c r="CD3379" s="1060"/>
      <c r="CE3379" s="1286"/>
      <c r="CF3379" s="1060"/>
      <c r="CG3379" s="1060"/>
      <c r="CH3379" s="1060"/>
      <c r="CK3379" s="1645"/>
      <c r="CL3379" s="1645"/>
      <c r="CM3379" s="1645"/>
      <c r="CN3379"/>
      <c r="CO3379"/>
      <c r="CP3379"/>
      <c r="CQ3379"/>
      <c r="CR3379"/>
      <c r="CS3379" s="1060"/>
      <c r="CT3379" s="1060"/>
      <c r="CU3379" s="1060"/>
      <c r="CV3379" s="1060"/>
      <c r="CW3379" s="1060"/>
      <c r="CX3379" s="1060"/>
    </row>
    <row r="3380" spans="35:102" ht="15" customHeight="1" x14ac:dyDescent="0.3">
      <c r="AI3380" s="1996">
        <v>48201552101</v>
      </c>
      <c r="AJ3380" s="1997" t="s">
        <v>1830</v>
      </c>
      <c r="AK3380" s="1997">
        <v>73942</v>
      </c>
      <c r="AL3380" s="1998" t="s">
        <v>1727</v>
      </c>
      <c r="AM3380" s="1998">
        <v>6.8</v>
      </c>
      <c r="AN3380" s="1997" t="s">
        <v>192</v>
      </c>
      <c r="BX3380"/>
      <c r="BY3380"/>
      <c r="BZ3380"/>
      <c r="CA3380"/>
      <c r="CB3380"/>
      <c r="CD3380" s="1060"/>
      <c r="CE3380" s="1286"/>
      <c r="CF3380" s="1060"/>
      <c r="CG3380" s="1060"/>
      <c r="CH3380" s="1060"/>
      <c r="CK3380" s="1645"/>
      <c r="CL3380" s="1645"/>
      <c r="CM3380" s="1645"/>
      <c r="CN3380"/>
      <c r="CO3380"/>
      <c r="CP3380"/>
      <c r="CQ3380"/>
      <c r="CR3380"/>
      <c r="CS3380" s="1060"/>
      <c r="CT3380" s="1060"/>
      <c r="CU3380" s="1060"/>
      <c r="CV3380" s="1060"/>
      <c r="CW3380" s="1060"/>
      <c r="CX3380" s="1060"/>
    </row>
    <row r="3381" spans="35:102" ht="15" customHeight="1" x14ac:dyDescent="0.3">
      <c r="AI3381" s="1774">
        <v>48201552102</v>
      </c>
      <c r="AJ3381" s="1993" t="s">
        <v>1830</v>
      </c>
      <c r="AK3381" s="1993">
        <v>79031</v>
      </c>
      <c r="AL3381" s="1994" t="s">
        <v>1727</v>
      </c>
      <c r="AM3381" s="1994">
        <v>1.2</v>
      </c>
      <c r="AN3381" s="1993" t="s">
        <v>192</v>
      </c>
      <c r="BX3381"/>
      <c r="BY3381"/>
      <c r="BZ3381"/>
      <c r="CA3381"/>
      <c r="CB3381"/>
      <c r="CD3381" s="1060"/>
      <c r="CE3381" s="1286"/>
      <c r="CF3381" s="1060"/>
      <c r="CG3381" s="1060"/>
      <c r="CH3381" s="1060"/>
      <c r="CK3381" s="1645"/>
      <c r="CL3381" s="1645"/>
      <c r="CM3381" s="1645"/>
      <c r="CN3381"/>
      <c r="CO3381"/>
      <c r="CP3381"/>
      <c r="CQ3381"/>
      <c r="CR3381"/>
      <c r="CS3381" s="1060"/>
      <c r="CT3381" s="1060"/>
      <c r="CU3381" s="1060"/>
      <c r="CV3381" s="1060"/>
      <c r="CW3381" s="1060"/>
      <c r="CX3381" s="1060"/>
    </row>
    <row r="3382" spans="35:102" ht="15" customHeight="1" x14ac:dyDescent="0.3">
      <c r="AI3382" s="1996">
        <v>48201552103</v>
      </c>
      <c r="AJ3382" s="1997" t="s">
        <v>1830</v>
      </c>
      <c r="AK3382" s="1997">
        <v>77206</v>
      </c>
      <c r="AL3382" s="1998" t="s">
        <v>1727</v>
      </c>
      <c r="AM3382" s="1998">
        <v>5.2</v>
      </c>
      <c r="AN3382" s="1997" t="s">
        <v>192</v>
      </c>
      <c r="BX3382"/>
      <c r="BY3382"/>
      <c r="BZ3382"/>
      <c r="CA3382"/>
      <c r="CB3382"/>
      <c r="CD3382" s="1060"/>
      <c r="CE3382" s="1286"/>
      <c r="CF3382" s="1060"/>
      <c r="CG3382" s="1060"/>
      <c r="CH3382" s="1060"/>
      <c r="CK3382" s="1645"/>
      <c r="CL3382" s="1645"/>
      <c r="CM3382" s="1645"/>
      <c r="CN3382"/>
      <c r="CO3382"/>
      <c r="CP3382"/>
      <c r="CQ3382"/>
      <c r="CR3382"/>
      <c r="CS3382" s="1060"/>
      <c r="CT3382" s="1060"/>
      <c r="CU3382" s="1060"/>
      <c r="CV3382" s="1060"/>
      <c r="CW3382" s="1060"/>
      <c r="CX3382" s="1060"/>
    </row>
    <row r="3383" spans="35:102" ht="15" customHeight="1" x14ac:dyDescent="0.3">
      <c r="AI3383" s="1774">
        <v>48201552200</v>
      </c>
      <c r="AJ3383" s="1993" t="s">
        <v>1830</v>
      </c>
      <c r="AK3383" s="1993">
        <v>61827</v>
      </c>
      <c r="AL3383" s="1994" t="s">
        <v>1727</v>
      </c>
      <c r="AM3383" s="1994">
        <v>12.9</v>
      </c>
      <c r="AN3383" s="1993" t="s">
        <v>192</v>
      </c>
      <c r="BX3383"/>
      <c r="BY3383"/>
      <c r="BZ3383"/>
      <c r="CA3383"/>
      <c r="CB3383"/>
      <c r="CD3383" s="1060"/>
      <c r="CE3383" s="1286"/>
      <c r="CF3383" s="1060"/>
      <c r="CG3383" s="1060"/>
      <c r="CH3383" s="1060"/>
      <c r="CK3383" s="1645"/>
      <c r="CL3383" s="1645"/>
      <c r="CM3383" s="1645"/>
      <c r="CN3383"/>
      <c r="CO3383"/>
      <c r="CP3383"/>
      <c r="CQ3383"/>
      <c r="CR3383"/>
      <c r="CS3383" s="1060"/>
      <c r="CT3383" s="1060"/>
      <c r="CU3383" s="1060"/>
      <c r="CV3383" s="1060"/>
      <c r="CW3383" s="1060"/>
      <c r="CX3383" s="1060"/>
    </row>
    <row r="3384" spans="35:102" ht="15" customHeight="1" x14ac:dyDescent="0.3">
      <c r="AI3384" s="1996">
        <v>48201552301</v>
      </c>
      <c r="AJ3384" s="1997" t="s">
        <v>1830</v>
      </c>
      <c r="AK3384" s="1997">
        <v>78886</v>
      </c>
      <c r="AL3384" s="1998" t="s">
        <v>1727</v>
      </c>
      <c r="AM3384" s="1998">
        <v>3.6</v>
      </c>
      <c r="AN3384" s="1997" t="s">
        <v>192</v>
      </c>
      <c r="BX3384"/>
      <c r="BY3384"/>
      <c r="BZ3384"/>
      <c r="CA3384"/>
      <c r="CB3384"/>
      <c r="CD3384" s="1060"/>
      <c r="CE3384" s="1286"/>
      <c r="CF3384" s="1060"/>
      <c r="CG3384" s="1060"/>
      <c r="CH3384" s="1060"/>
      <c r="CK3384" s="1645"/>
      <c r="CL3384" s="1645"/>
      <c r="CM3384" s="1645"/>
      <c r="CN3384"/>
      <c r="CO3384"/>
      <c r="CP3384"/>
      <c r="CQ3384"/>
      <c r="CR3384"/>
      <c r="CS3384" s="1060"/>
      <c r="CT3384" s="1060"/>
      <c r="CU3384" s="1060"/>
      <c r="CV3384" s="1060"/>
      <c r="CW3384" s="1060"/>
      <c r="CX3384" s="1060"/>
    </row>
    <row r="3385" spans="35:102" ht="15" customHeight="1" x14ac:dyDescent="0.3">
      <c r="AI3385" s="1774">
        <v>48201552302</v>
      </c>
      <c r="AJ3385" s="1993" t="s">
        <v>1830</v>
      </c>
      <c r="AK3385" s="1993">
        <v>60050</v>
      </c>
      <c r="AL3385" s="1994" t="s">
        <v>1727</v>
      </c>
      <c r="AM3385" s="1994">
        <v>14.3</v>
      </c>
      <c r="AN3385" s="1993" t="s">
        <v>192</v>
      </c>
      <c r="BX3385"/>
      <c r="BY3385"/>
      <c r="BZ3385"/>
      <c r="CA3385"/>
      <c r="CB3385"/>
      <c r="CD3385" s="1060"/>
      <c r="CE3385" s="1286"/>
      <c r="CF3385" s="1060"/>
      <c r="CG3385" s="1060"/>
      <c r="CH3385" s="1060"/>
      <c r="CK3385" s="1645"/>
      <c r="CL3385" s="1645"/>
      <c r="CM3385" s="1645"/>
      <c r="CN3385"/>
      <c r="CO3385"/>
      <c r="CP3385"/>
      <c r="CQ3385"/>
      <c r="CR3385"/>
      <c r="CS3385" s="1060"/>
      <c r="CT3385" s="1060"/>
      <c r="CU3385" s="1060"/>
      <c r="CV3385" s="1060"/>
      <c r="CW3385" s="1060"/>
      <c r="CX3385" s="1060"/>
    </row>
    <row r="3386" spans="35:102" ht="15" customHeight="1" x14ac:dyDescent="0.3">
      <c r="AI3386" s="1996">
        <v>48201552400</v>
      </c>
      <c r="AJ3386" s="1997" t="s">
        <v>1830</v>
      </c>
      <c r="AK3386" s="1997">
        <v>50063</v>
      </c>
      <c r="AL3386" s="1998" t="s">
        <v>1728</v>
      </c>
      <c r="AM3386" s="1998">
        <v>9.9</v>
      </c>
      <c r="AN3386" s="1997" t="s">
        <v>192</v>
      </c>
      <c r="BX3386"/>
      <c r="BY3386"/>
      <c r="BZ3386"/>
      <c r="CA3386"/>
      <c r="CB3386"/>
      <c r="CD3386" s="1060"/>
      <c r="CE3386" s="1286"/>
      <c r="CF3386" s="1060"/>
      <c r="CG3386" s="1060"/>
      <c r="CH3386" s="1060"/>
      <c r="CK3386" s="1645"/>
      <c r="CL3386" s="1645"/>
      <c r="CM3386" s="1645"/>
      <c r="CN3386"/>
      <c r="CO3386"/>
      <c r="CP3386"/>
      <c r="CQ3386"/>
      <c r="CR3386"/>
      <c r="CS3386" s="1060"/>
      <c r="CT3386" s="1060"/>
      <c r="CU3386" s="1060"/>
      <c r="CV3386" s="1060"/>
      <c r="CW3386" s="1060"/>
      <c r="CX3386" s="1060"/>
    </row>
    <row r="3387" spans="35:102" ht="15" customHeight="1" x14ac:dyDescent="0.3">
      <c r="AI3387" s="1774">
        <v>48201552500</v>
      </c>
      <c r="AJ3387" s="1993" t="s">
        <v>1830</v>
      </c>
      <c r="AK3387" s="1993">
        <v>69578</v>
      </c>
      <c r="AL3387" s="1994" t="s">
        <v>1727</v>
      </c>
      <c r="AM3387" s="1994">
        <v>10.6</v>
      </c>
      <c r="AN3387" s="1993" t="s">
        <v>192</v>
      </c>
      <c r="BX3387"/>
      <c r="BY3387"/>
      <c r="BZ3387"/>
      <c r="CA3387"/>
      <c r="CB3387"/>
      <c r="CD3387" s="1060"/>
      <c r="CE3387" s="1286"/>
      <c r="CF3387" s="1060"/>
      <c r="CG3387" s="1060"/>
      <c r="CH3387" s="1060"/>
      <c r="CK3387" s="1645"/>
      <c r="CL3387" s="1645"/>
      <c r="CM3387" s="1645"/>
      <c r="CN3387"/>
      <c r="CO3387"/>
      <c r="CP3387"/>
      <c r="CQ3387"/>
      <c r="CR3387"/>
      <c r="CS3387" s="1060"/>
      <c r="CT3387" s="1060"/>
      <c r="CU3387" s="1060"/>
      <c r="CV3387" s="1060"/>
      <c r="CW3387" s="1060"/>
      <c r="CX3387" s="1060"/>
    </row>
    <row r="3388" spans="35:102" ht="15" customHeight="1" x14ac:dyDescent="0.3">
      <c r="AI3388" s="1996">
        <v>48201552601</v>
      </c>
      <c r="AJ3388" s="1997" t="s">
        <v>1830</v>
      </c>
      <c r="AK3388" s="1997">
        <v>37857</v>
      </c>
      <c r="AL3388" s="1998" t="s">
        <v>1730</v>
      </c>
      <c r="AM3388" s="1998">
        <v>31.7</v>
      </c>
      <c r="AN3388" s="1997" t="s">
        <v>193</v>
      </c>
      <c r="BX3388"/>
      <c r="BY3388"/>
      <c r="BZ3388"/>
      <c r="CA3388"/>
      <c r="CB3388"/>
      <c r="CD3388" s="1060"/>
      <c r="CE3388" s="1286"/>
      <c r="CF3388" s="1060"/>
      <c r="CG3388" s="1060"/>
      <c r="CH3388" s="1060"/>
      <c r="CK3388" s="1645"/>
      <c r="CL3388" s="1645"/>
      <c r="CM3388" s="1645"/>
      <c r="CN3388"/>
      <c r="CO3388"/>
      <c r="CP3388"/>
      <c r="CQ3388"/>
      <c r="CR3388"/>
      <c r="CS3388" s="1060"/>
      <c r="CT3388" s="1060"/>
      <c r="CU3388" s="1060"/>
      <c r="CV3388" s="1060"/>
      <c r="CW3388" s="1060"/>
      <c r="CX3388" s="1060"/>
    </row>
    <row r="3389" spans="35:102" ht="15" customHeight="1" x14ac:dyDescent="0.3">
      <c r="AI3389" s="1774">
        <v>48201552602</v>
      </c>
      <c r="AJ3389" s="1993" t="s">
        <v>1830</v>
      </c>
      <c r="AK3389" s="1993">
        <v>69469</v>
      </c>
      <c r="AL3389" s="1994" t="s">
        <v>1727</v>
      </c>
      <c r="AM3389" s="1994">
        <v>9.1999999999999993</v>
      </c>
      <c r="AN3389" s="1993" t="s">
        <v>192</v>
      </c>
      <c r="BX3389"/>
      <c r="BY3389"/>
      <c r="BZ3389"/>
      <c r="CA3389"/>
      <c r="CB3389"/>
      <c r="CD3389" s="1060"/>
      <c r="CE3389" s="1286"/>
      <c r="CF3389" s="1060"/>
      <c r="CG3389" s="1060"/>
      <c r="CH3389" s="1060"/>
      <c r="CK3389" s="1645"/>
      <c r="CL3389" s="1645"/>
      <c r="CM3389" s="1645"/>
      <c r="CN3389"/>
      <c r="CO3389"/>
      <c r="CP3389"/>
      <c r="CQ3389"/>
      <c r="CR3389"/>
      <c r="CS3389" s="1060"/>
      <c r="CT3389" s="1060"/>
      <c r="CU3389" s="1060"/>
      <c r="CV3389" s="1060"/>
      <c r="CW3389" s="1060"/>
      <c r="CX3389" s="1060"/>
    </row>
    <row r="3390" spans="35:102" ht="15" customHeight="1" x14ac:dyDescent="0.3">
      <c r="AI3390" s="1996">
        <v>48201552700</v>
      </c>
      <c r="AJ3390" s="1997" t="s">
        <v>1830</v>
      </c>
      <c r="AK3390" s="1997">
        <v>60866</v>
      </c>
      <c r="AL3390" s="1998" t="s">
        <v>1727</v>
      </c>
      <c r="AM3390" s="1998">
        <v>8.4</v>
      </c>
      <c r="AN3390" s="1997" t="s">
        <v>192</v>
      </c>
      <c r="BX3390"/>
      <c r="BY3390"/>
      <c r="BZ3390"/>
      <c r="CA3390"/>
      <c r="CB3390"/>
      <c r="CD3390" s="1060"/>
      <c r="CE3390" s="1286"/>
      <c r="CF3390" s="1060"/>
      <c r="CG3390" s="1060"/>
      <c r="CH3390" s="1060"/>
      <c r="CK3390" s="1645"/>
      <c r="CL3390" s="1645"/>
      <c r="CM3390" s="1645"/>
      <c r="CN3390"/>
      <c r="CO3390"/>
      <c r="CP3390"/>
      <c r="CQ3390"/>
      <c r="CR3390"/>
      <c r="CS3390" s="1060"/>
      <c r="CT3390" s="1060"/>
      <c r="CU3390" s="1060"/>
      <c r="CV3390" s="1060"/>
      <c r="CW3390" s="1060"/>
      <c r="CX3390" s="1060"/>
    </row>
    <row r="3391" spans="35:102" ht="15" customHeight="1" x14ac:dyDescent="0.3">
      <c r="AI3391" s="1774">
        <v>48201552800</v>
      </c>
      <c r="AJ3391" s="1993" t="s">
        <v>1830</v>
      </c>
      <c r="AK3391" s="1993">
        <v>66660</v>
      </c>
      <c r="AL3391" s="1994" t="s">
        <v>1727</v>
      </c>
      <c r="AM3391" s="1994">
        <v>2.2999999999999998</v>
      </c>
      <c r="AN3391" s="1993" t="s">
        <v>192</v>
      </c>
      <c r="BX3391"/>
      <c r="BY3391"/>
      <c r="BZ3391"/>
      <c r="CA3391"/>
      <c r="CB3391"/>
      <c r="CD3391" s="1060"/>
      <c r="CE3391" s="1286"/>
      <c r="CF3391" s="1060"/>
      <c r="CG3391" s="1060"/>
      <c r="CH3391" s="1060"/>
      <c r="CK3391" s="1645"/>
      <c r="CL3391" s="1645"/>
      <c r="CM3391" s="1645"/>
      <c r="CN3391"/>
      <c r="CO3391"/>
      <c r="CP3391"/>
      <c r="CQ3391"/>
      <c r="CR3391"/>
      <c r="CS3391" s="1060"/>
      <c r="CT3391" s="1060"/>
      <c r="CU3391" s="1060"/>
      <c r="CV3391" s="1060"/>
      <c r="CW3391" s="1060"/>
      <c r="CX3391" s="1060"/>
    </row>
    <row r="3392" spans="35:102" ht="15" customHeight="1" x14ac:dyDescent="0.3">
      <c r="AI3392" s="1996">
        <v>48201552900</v>
      </c>
      <c r="AJ3392" s="1997" t="s">
        <v>1830</v>
      </c>
      <c r="AK3392" s="1997">
        <v>62500</v>
      </c>
      <c r="AL3392" s="1998" t="s">
        <v>1727</v>
      </c>
      <c r="AM3392" s="1998">
        <v>9.6</v>
      </c>
      <c r="AN3392" s="1997" t="s">
        <v>192</v>
      </c>
      <c r="BX3392"/>
      <c r="BY3392"/>
      <c r="BZ3392"/>
      <c r="CA3392"/>
      <c r="CB3392"/>
      <c r="CD3392" s="1060"/>
      <c r="CE3392" s="1286"/>
      <c r="CF3392" s="1060"/>
      <c r="CG3392" s="1060"/>
      <c r="CH3392" s="1060"/>
      <c r="CK3392" s="1645"/>
      <c r="CL3392" s="1645"/>
      <c r="CM3392" s="1645"/>
      <c r="CN3392"/>
      <c r="CO3392"/>
      <c r="CP3392"/>
      <c r="CQ3392"/>
      <c r="CR3392"/>
      <c r="CS3392" s="1060"/>
      <c r="CT3392" s="1060"/>
      <c r="CU3392" s="1060"/>
      <c r="CV3392" s="1060"/>
      <c r="CW3392" s="1060"/>
      <c r="CX3392" s="1060"/>
    </row>
    <row r="3393" spans="35:102" ht="15" customHeight="1" x14ac:dyDescent="0.3">
      <c r="AI3393" s="1774">
        <v>48201553001</v>
      </c>
      <c r="AJ3393" s="1993" t="s">
        <v>1830</v>
      </c>
      <c r="AK3393" s="1993">
        <v>91250</v>
      </c>
      <c r="AL3393" s="1994" t="s">
        <v>1729</v>
      </c>
      <c r="AM3393" s="1994">
        <v>7.3</v>
      </c>
      <c r="AN3393" s="1993" t="s">
        <v>192</v>
      </c>
      <c r="BX3393"/>
      <c r="BY3393"/>
      <c r="BZ3393"/>
      <c r="CA3393"/>
      <c r="CB3393"/>
      <c r="CD3393" s="1060"/>
      <c r="CE3393" s="1286"/>
      <c r="CF3393" s="1060"/>
      <c r="CG3393" s="1060"/>
      <c r="CH3393" s="1060"/>
      <c r="CK3393" s="1645"/>
      <c r="CL3393" s="1645"/>
      <c r="CM3393" s="1645"/>
      <c r="CN3393"/>
      <c r="CO3393"/>
      <c r="CP3393"/>
      <c r="CQ3393"/>
      <c r="CR3393"/>
      <c r="CS3393" s="1060"/>
      <c r="CT3393" s="1060"/>
      <c r="CU3393" s="1060"/>
      <c r="CV3393" s="1060"/>
      <c r="CW3393" s="1060"/>
      <c r="CX3393" s="1060"/>
    </row>
    <row r="3394" spans="35:102" ht="15" customHeight="1" x14ac:dyDescent="0.3">
      <c r="AI3394" s="1996">
        <v>48201553002</v>
      </c>
      <c r="AJ3394" s="1997" t="s">
        <v>1830</v>
      </c>
      <c r="AK3394" s="1997">
        <v>83504</v>
      </c>
      <c r="AL3394" s="1998" t="s">
        <v>1729</v>
      </c>
      <c r="AM3394" s="1998">
        <v>7.5</v>
      </c>
      <c r="AN3394" s="1997" t="s">
        <v>192</v>
      </c>
      <c r="BX3394"/>
      <c r="BY3394"/>
      <c r="BZ3394"/>
      <c r="CA3394"/>
      <c r="CB3394"/>
      <c r="CD3394" s="1060"/>
      <c r="CE3394" s="1286"/>
      <c r="CF3394" s="1060"/>
      <c r="CG3394" s="1060"/>
      <c r="CH3394" s="1060"/>
      <c r="CK3394" s="1645"/>
      <c r="CL3394" s="1645"/>
      <c r="CM3394" s="1645"/>
      <c r="CN3394"/>
      <c r="CO3394"/>
      <c r="CP3394"/>
      <c r="CQ3394"/>
      <c r="CR3394"/>
      <c r="CS3394" s="1060"/>
      <c r="CT3394" s="1060"/>
      <c r="CU3394" s="1060"/>
      <c r="CV3394" s="1060"/>
      <c r="CW3394" s="1060"/>
      <c r="CX3394" s="1060"/>
    </row>
    <row r="3395" spans="35:102" ht="15" customHeight="1" x14ac:dyDescent="0.3">
      <c r="AI3395" s="1774">
        <v>48201553100</v>
      </c>
      <c r="AJ3395" s="1993" t="s">
        <v>1830</v>
      </c>
      <c r="AK3395" s="1993">
        <v>60929</v>
      </c>
      <c r="AL3395" s="1994" t="s">
        <v>1727</v>
      </c>
      <c r="AM3395" s="1994">
        <v>14.4</v>
      </c>
      <c r="AN3395" s="1993" t="s">
        <v>192</v>
      </c>
      <c r="BX3395"/>
      <c r="BY3395"/>
      <c r="BZ3395"/>
      <c r="CA3395"/>
      <c r="CB3395"/>
      <c r="CD3395" s="1060"/>
      <c r="CE3395" s="1286"/>
      <c r="CF3395" s="1060"/>
      <c r="CG3395" s="1060"/>
      <c r="CH3395" s="1060"/>
      <c r="CK3395" s="1645"/>
      <c r="CL3395" s="1645"/>
      <c r="CM3395" s="1645"/>
      <c r="CN3395"/>
      <c r="CO3395"/>
      <c r="CP3395"/>
      <c r="CQ3395"/>
      <c r="CR3395"/>
      <c r="CS3395" s="1060"/>
      <c r="CT3395" s="1060"/>
      <c r="CU3395" s="1060"/>
      <c r="CV3395" s="1060"/>
      <c r="CW3395" s="1060"/>
      <c r="CX3395" s="1060"/>
    </row>
    <row r="3396" spans="35:102" ht="15" customHeight="1" x14ac:dyDescent="0.3">
      <c r="AI3396" s="1996">
        <v>48201553200</v>
      </c>
      <c r="AJ3396" s="1997" t="s">
        <v>1830</v>
      </c>
      <c r="AK3396" s="1997">
        <v>39731</v>
      </c>
      <c r="AL3396" s="1998" t="s">
        <v>1730</v>
      </c>
      <c r="AM3396" s="1998">
        <v>23.7</v>
      </c>
      <c r="AN3396" s="1997" t="s">
        <v>193</v>
      </c>
      <c r="BX3396"/>
      <c r="BY3396"/>
      <c r="BZ3396"/>
      <c r="CA3396"/>
      <c r="CB3396"/>
      <c r="CD3396" s="1060"/>
      <c r="CE3396" s="1286"/>
      <c r="CF3396" s="1060"/>
      <c r="CG3396" s="1060"/>
      <c r="CH3396" s="1060"/>
      <c r="CK3396" s="1645"/>
      <c r="CL3396" s="1645"/>
      <c r="CM3396" s="1645"/>
      <c r="CN3396"/>
      <c r="CO3396"/>
      <c r="CP3396"/>
      <c r="CQ3396"/>
      <c r="CR3396"/>
      <c r="CS3396" s="1060"/>
      <c r="CT3396" s="1060"/>
      <c r="CU3396" s="1060"/>
      <c r="CV3396" s="1060"/>
      <c r="CW3396" s="1060"/>
      <c r="CX3396" s="1060"/>
    </row>
    <row r="3397" spans="35:102" ht="15" customHeight="1" x14ac:dyDescent="0.3">
      <c r="AI3397" s="1774">
        <v>48201553300</v>
      </c>
      <c r="AJ3397" s="1993" t="s">
        <v>1830</v>
      </c>
      <c r="AK3397" s="1993">
        <v>32442</v>
      </c>
      <c r="AL3397" s="1994" t="s">
        <v>1730</v>
      </c>
      <c r="AM3397" s="1994">
        <v>27.4</v>
      </c>
      <c r="AN3397" s="1993" t="s">
        <v>193</v>
      </c>
      <c r="BX3397"/>
      <c r="BY3397"/>
      <c r="BZ3397"/>
      <c r="CA3397"/>
      <c r="CB3397"/>
      <c r="CD3397" s="1060"/>
      <c r="CE3397" s="1286"/>
      <c r="CF3397" s="1060"/>
      <c r="CG3397" s="1060"/>
      <c r="CH3397" s="1060"/>
      <c r="CK3397" s="1645"/>
      <c r="CL3397" s="1645"/>
      <c r="CM3397" s="1645"/>
      <c r="CN3397"/>
      <c r="CO3397"/>
      <c r="CP3397"/>
      <c r="CQ3397"/>
      <c r="CR3397"/>
      <c r="CS3397" s="1060"/>
      <c r="CT3397" s="1060"/>
      <c r="CU3397" s="1060"/>
      <c r="CV3397" s="1060"/>
      <c r="CW3397" s="1060"/>
      <c r="CX3397" s="1060"/>
    </row>
    <row r="3398" spans="35:102" ht="15" customHeight="1" x14ac:dyDescent="0.3">
      <c r="AI3398" s="1996">
        <v>48201553401</v>
      </c>
      <c r="AJ3398" s="1997" t="s">
        <v>1830</v>
      </c>
      <c r="AK3398" s="1997">
        <v>114856</v>
      </c>
      <c r="AL3398" s="1998" t="s">
        <v>1729</v>
      </c>
      <c r="AM3398" s="1998">
        <v>0.8</v>
      </c>
      <c r="AN3398" s="1997" t="s">
        <v>192</v>
      </c>
      <c r="BX3398"/>
      <c r="BY3398"/>
      <c r="BZ3398"/>
      <c r="CA3398"/>
      <c r="CB3398"/>
      <c r="CD3398" s="1060"/>
      <c r="CE3398" s="1286"/>
      <c r="CF3398" s="1060"/>
      <c r="CG3398" s="1060"/>
      <c r="CH3398" s="1060"/>
      <c r="CK3398" s="1645"/>
      <c r="CL3398" s="1645"/>
      <c r="CM3398" s="1645"/>
      <c r="CN3398"/>
      <c r="CO3398"/>
      <c r="CP3398"/>
      <c r="CQ3398"/>
      <c r="CR3398"/>
      <c r="CS3398" s="1060"/>
      <c r="CT3398" s="1060"/>
      <c r="CU3398" s="1060"/>
      <c r="CV3398" s="1060"/>
      <c r="CW3398" s="1060"/>
      <c r="CX3398" s="1060"/>
    </row>
    <row r="3399" spans="35:102" ht="15" customHeight="1" x14ac:dyDescent="0.3">
      <c r="AI3399" s="1774">
        <v>48201553402</v>
      </c>
      <c r="AJ3399" s="1993" t="s">
        <v>1830</v>
      </c>
      <c r="AK3399" s="1993">
        <v>100028</v>
      </c>
      <c r="AL3399" s="1994" t="s">
        <v>1729</v>
      </c>
      <c r="AM3399" s="1994">
        <v>9.3000000000000007</v>
      </c>
      <c r="AN3399" s="1993" t="s">
        <v>192</v>
      </c>
      <c r="BX3399"/>
      <c r="BY3399"/>
      <c r="BZ3399"/>
      <c r="CA3399"/>
      <c r="CB3399"/>
      <c r="CD3399" s="1060"/>
      <c r="CE3399" s="1286"/>
      <c r="CF3399" s="1060"/>
      <c r="CG3399" s="1060"/>
      <c r="CH3399" s="1060"/>
      <c r="CK3399" s="1645"/>
      <c r="CL3399" s="1645"/>
      <c r="CM3399" s="1645"/>
      <c r="CN3399"/>
      <c r="CO3399"/>
      <c r="CP3399"/>
      <c r="CQ3399"/>
      <c r="CR3399"/>
      <c r="CS3399" s="1060"/>
      <c r="CT3399" s="1060"/>
      <c r="CU3399" s="1060"/>
      <c r="CV3399" s="1060"/>
      <c r="CW3399" s="1060"/>
      <c r="CX3399" s="1060"/>
    </row>
    <row r="3400" spans="35:102" ht="15" customHeight="1" x14ac:dyDescent="0.3">
      <c r="AI3400" s="1996">
        <v>48201553403</v>
      </c>
      <c r="AJ3400" s="1997" t="s">
        <v>1830</v>
      </c>
      <c r="AK3400" s="1997">
        <v>97727</v>
      </c>
      <c r="AL3400" s="1998" t="s">
        <v>1729</v>
      </c>
      <c r="AM3400" s="1998">
        <v>2.4</v>
      </c>
      <c r="AN3400" s="1997" t="s">
        <v>192</v>
      </c>
      <c r="BX3400"/>
      <c r="BY3400"/>
      <c r="BZ3400"/>
      <c r="CA3400"/>
      <c r="CB3400"/>
      <c r="CD3400" s="1060"/>
      <c r="CE3400" s="1286"/>
      <c r="CF3400" s="1060"/>
      <c r="CG3400" s="1060"/>
      <c r="CH3400" s="1060"/>
      <c r="CK3400" s="1645"/>
      <c r="CL3400" s="1645"/>
      <c r="CM3400" s="1645"/>
      <c r="CN3400"/>
      <c r="CO3400"/>
      <c r="CP3400"/>
      <c r="CQ3400"/>
      <c r="CR3400"/>
      <c r="CS3400" s="1060"/>
      <c r="CT3400" s="1060"/>
      <c r="CU3400" s="1060"/>
      <c r="CV3400" s="1060"/>
      <c r="CW3400" s="1060"/>
      <c r="CX3400" s="1060"/>
    </row>
    <row r="3401" spans="35:102" ht="15" customHeight="1" x14ac:dyDescent="0.3">
      <c r="AI3401" s="1774">
        <v>48201553500</v>
      </c>
      <c r="AJ3401" s="1993" t="s">
        <v>1830</v>
      </c>
      <c r="AK3401" s="1993">
        <v>66667</v>
      </c>
      <c r="AL3401" s="1994" t="s">
        <v>1727</v>
      </c>
      <c r="AM3401" s="1994">
        <v>2.5</v>
      </c>
      <c r="AN3401" s="1993" t="s">
        <v>192</v>
      </c>
      <c r="BX3401"/>
      <c r="BY3401"/>
      <c r="BZ3401"/>
      <c r="CA3401"/>
      <c r="CB3401"/>
      <c r="CD3401" s="1060"/>
      <c r="CE3401" s="1286"/>
      <c r="CF3401" s="1060"/>
      <c r="CG3401" s="1060"/>
      <c r="CH3401" s="1060"/>
      <c r="CK3401" s="1645"/>
      <c r="CL3401" s="1645"/>
      <c r="CM3401" s="1645"/>
      <c r="CN3401"/>
      <c r="CO3401"/>
      <c r="CP3401"/>
      <c r="CQ3401"/>
      <c r="CR3401"/>
      <c r="CS3401" s="1060"/>
      <c r="CT3401" s="1060"/>
      <c r="CU3401" s="1060"/>
      <c r="CV3401" s="1060"/>
      <c r="CW3401" s="1060"/>
      <c r="CX3401" s="1060"/>
    </row>
    <row r="3402" spans="35:102" ht="15" customHeight="1" x14ac:dyDescent="0.3">
      <c r="AI3402" s="1996">
        <v>48201553600</v>
      </c>
      <c r="AJ3402" s="1997" t="s">
        <v>1830</v>
      </c>
      <c r="AK3402" s="1997">
        <v>71875</v>
      </c>
      <c r="AL3402" s="1998" t="s">
        <v>1727</v>
      </c>
      <c r="AM3402" s="1998">
        <v>4.7</v>
      </c>
      <c r="AN3402" s="1997" t="s">
        <v>192</v>
      </c>
      <c r="BX3402"/>
      <c r="BY3402"/>
      <c r="BZ3402"/>
      <c r="CA3402"/>
      <c r="CB3402"/>
      <c r="CD3402" s="1060"/>
      <c r="CE3402" s="1286"/>
      <c r="CF3402" s="1060"/>
      <c r="CG3402" s="1060"/>
      <c r="CH3402" s="1060"/>
      <c r="CK3402" s="1645"/>
      <c r="CL3402" s="1645"/>
      <c r="CM3402" s="1645"/>
      <c r="CN3402"/>
      <c r="CO3402"/>
      <c r="CP3402"/>
      <c r="CQ3402"/>
      <c r="CR3402"/>
      <c r="CS3402" s="1060"/>
      <c r="CT3402" s="1060"/>
      <c r="CU3402" s="1060"/>
      <c r="CV3402" s="1060"/>
      <c r="CW3402" s="1060"/>
      <c r="CX3402" s="1060"/>
    </row>
    <row r="3403" spans="35:102" ht="15" customHeight="1" x14ac:dyDescent="0.3">
      <c r="AI3403" s="1774">
        <v>48201553700</v>
      </c>
      <c r="AJ3403" s="1993" t="s">
        <v>1830</v>
      </c>
      <c r="AK3403" s="1993">
        <v>82736</v>
      </c>
      <c r="AL3403" s="1994" t="s">
        <v>1729</v>
      </c>
      <c r="AM3403" s="1994">
        <v>10.5</v>
      </c>
      <c r="AN3403" s="1993" t="s">
        <v>192</v>
      </c>
      <c r="BX3403"/>
      <c r="BY3403"/>
      <c r="BZ3403"/>
      <c r="CA3403"/>
      <c r="CB3403"/>
      <c r="CD3403" s="1060"/>
      <c r="CE3403" s="1286"/>
      <c r="CF3403" s="1060"/>
      <c r="CG3403" s="1060"/>
      <c r="CH3403" s="1060"/>
      <c r="CK3403" s="1645"/>
      <c r="CL3403" s="1645"/>
      <c r="CM3403" s="1645"/>
      <c r="CN3403"/>
      <c r="CO3403"/>
      <c r="CP3403"/>
      <c r="CQ3403"/>
      <c r="CR3403"/>
      <c r="CS3403" s="1060"/>
      <c r="CT3403" s="1060"/>
      <c r="CU3403" s="1060"/>
      <c r="CV3403" s="1060"/>
      <c r="CW3403" s="1060"/>
      <c r="CX3403" s="1060"/>
    </row>
    <row r="3404" spans="35:102" ht="15" customHeight="1" x14ac:dyDescent="0.3">
      <c r="AI3404" s="1996">
        <v>48201553801</v>
      </c>
      <c r="AJ3404" s="1997" t="s">
        <v>1830</v>
      </c>
      <c r="AK3404" s="1997">
        <v>120606</v>
      </c>
      <c r="AL3404" s="1998" t="s">
        <v>1729</v>
      </c>
      <c r="AM3404" s="1998">
        <v>4.7</v>
      </c>
      <c r="AN3404" s="1997" t="s">
        <v>192</v>
      </c>
      <c r="BX3404"/>
      <c r="BY3404"/>
      <c r="BZ3404"/>
      <c r="CA3404"/>
      <c r="CB3404"/>
      <c r="CD3404" s="1060"/>
      <c r="CE3404" s="1286"/>
      <c r="CF3404" s="1060"/>
      <c r="CG3404" s="1060"/>
      <c r="CH3404" s="1060"/>
      <c r="CK3404" s="1645"/>
      <c r="CL3404" s="1645"/>
      <c r="CM3404" s="1645"/>
      <c r="CN3404"/>
      <c r="CO3404"/>
      <c r="CP3404"/>
      <c r="CQ3404"/>
      <c r="CR3404"/>
      <c r="CS3404" s="1060"/>
      <c r="CT3404" s="1060"/>
      <c r="CU3404" s="1060"/>
      <c r="CV3404" s="1060"/>
      <c r="CW3404" s="1060"/>
      <c r="CX3404" s="1060"/>
    </row>
    <row r="3405" spans="35:102" ht="15" customHeight="1" x14ac:dyDescent="0.3">
      <c r="AI3405" s="1774">
        <v>48201553802</v>
      </c>
      <c r="AJ3405" s="1993" t="s">
        <v>1830</v>
      </c>
      <c r="AK3405" s="1993">
        <v>67574</v>
      </c>
      <c r="AL3405" s="1994" t="s">
        <v>1727</v>
      </c>
      <c r="AM3405" s="1994">
        <v>7.9</v>
      </c>
      <c r="AN3405" s="1993" t="s">
        <v>192</v>
      </c>
      <c r="BX3405"/>
      <c r="BY3405"/>
      <c r="BZ3405"/>
      <c r="CA3405"/>
      <c r="CB3405"/>
      <c r="CD3405" s="1060"/>
      <c r="CE3405" s="1286"/>
      <c r="CF3405" s="1060"/>
      <c r="CG3405" s="1060"/>
      <c r="CH3405" s="1060"/>
      <c r="CK3405" s="1645"/>
      <c r="CL3405" s="1645"/>
      <c r="CM3405" s="1645"/>
      <c r="CN3405"/>
      <c r="CO3405"/>
      <c r="CP3405"/>
      <c r="CQ3405"/>
      <c r="CR3405"/>
      <c r="CS3405" s="1060"/>
      <c r="CT3405" s="1060"/>
      <c r="CU3405" s="1060"/>
      <c r="CV3405" s="1060"/>
      <c r="CW3405" s="1060"/>
      <c r="CX3405" s="1060"/>
    </row>
    <row r="3406" spans="35:102" ht="15" customHeight="1" x14ac:dyDescent="0.3">
      <c r="AI3406" s="1996">
        <v>48201553900</v>
      </c>
      <c r="AJ3406" s="1997" t="s">
        <v>1830</v>
      </c>
      <c r="AK3406" s="1997">
        <v>136500</v>
      </c>
      <c r="AL3406" s="1998" t="s">
        <v>1729</v>
      </c>
      <c r="AM3406" s="1998">
        <v>2.2999999999999998</v>
      </c>
      <c r="AN3406" s="1997" t="s">
        <v>192</v>
      </c>
      <c r="BX3406"/>
      <c r="BY3406"/>
      <c r="BZ3406"/>
      <c r="CA3406"/>
      <c r="CB3406"/>
      <c r="CD3406" s="1060"/>
      <c r="CE3406" s="1286"/>
      <c r="CF3406" s="1060"/>
      <c r="CG3406" s="1060"/>
      <c r="CH3406" s="1060"/>
      <c r="CK3406" s="1645"/>
      <c r="CL3406" s="1645"/>
      <c r="CM3406" s="1645"/>
      <c r="CN3406"/>
      <c r="CO3406"/>
      <c r="CP3406"/>
      <c r="CQ3406"/>
      <c r="CR3406"/>
      <c r="CS3406" s="1060"/>
      <c r="CT3406" s="1060"/>
      <c r="CU3406" s="1060"/>
      <c r="CV3406" s="1060"/>
      <c r="CW3406" s="1060"/>
      <c r="CX3406" s="1060"/>
    </row>
    <row r="3407" spans="35:102" ht="15" customHeight="1" x14ac:dyDescent="0.3">
      <c r="AI3407" s="1774">
        <v>48201554001</v>
      </c>
      <c r="AJ3407" s="1993" t="s">
        <v>1830</v>
      </c>
      <c r="AK3407" s="1993">
        <v>86188</v>
      </c>
      <c r="AL3407" s="1994" t="s">
        <v>1729</v>
      </c>
      <c r="AM3407" s="1994">
        <v>1.4</v>
      </c>
      <c r="AN3407" s="1993" t="s">
        <v>192</v>
      </c>
      <c r="BX3407"/>
      <c r="BY3407"/>
      <c r="BZ3407"/>
      <c r="CA3407"/>
      <c r="CB3407"/>
      <c r="CD3407" s="1060"/>
      <c r="CE3407" s="1286"/>
      <c r="CF3407" s="1060"/>
      <c r="CG3407" s="1060"/>
      <c r="CH3407" s="1060"/>
      <c r="CK3407" s="1645"/>
      <c r="CL3407" s="1645"/>
      <c r="CM3407" s="1645"/>
      <c r="CN3407"/>
      <c r="CO3407"/>
      <c r="CP3407"/>
      <c r="CQ3407"/>
      <c r="CR3407"/>
      <c r="CS3407" s="1060"/>
      <c r="CT3407" s="1060"/>
      <c r="CU3407" s="1060"/>
      <c r="CV3407" s="1060"/>
      <c r="CW3407" s="1060"/>
      <c r="CX3407" s="1060"/>
    </row>
    <row r="3408" spans="35:102" ht="15" customHeight="1" x14ac:dyDescent="0.3">
      <c r="AI3408" s="1996">
        <v>48201554002</v>
      </c>
      <c r="AJ3408" s="1997" t="s">
        <v>1830</v>
      </c>
      <c r="AK3408" s="1997">
        <v>143288</v>
      </c>
      <c r="AL3408" s="1998" t="s">
        <v>1729</v>
      </c>
      <c r="AM3408" s="1998">
        <v>3.5</v>
      </c>
      <c r="AN3408" s="1997" t="s">
        <v>192</v>
      </c>
      <c r="BX3408"/>
      <c r="BY3408"/>
      <c r="BZ3408"/>
      <c r="CA3408"/>
      <c r="CB3408"/>
      <c r="CD3408" s="1060"/>
      <c r="CE3408" s="1286"/>
      <c r="CF3408" s="1060"/>
      <c r="CG3408" s="1060"/>
      <c r="CH3408" s="1060"/>
      <c r="CK3408" s="1645"/>
      <c r="CL3408" s="1645"/>
      <c r="CM3408" s="1645"/>
      <c r="CN3408"/>
      <c r="CO3408"/>
      <c r="CP3408"/>
      <c r="CQ3408"/>
      <c r="CR3408"/>
      <c r="CS3408" s="1060"/>
      <c r="CT3408" s="1060"/>
      <c r="CU3408" s="1060"/>
      <c r="CV3408" s="1060"/>
      <c r="CW3408" s="1060"/>
      <c r="CX3408" s="1060"/>
    </row>
    <row r="3409" spans="35:102" ht="15" customHeight="1" x14ac:dyDescent="0.3">
      <c r="AI3409" s="1774">
        <v>48201554101</v>
      </c>
      <c r="AJ3409" s="1993" t="s">
        <v>1830</v>
      </c>
      <c r="AK3409" s="1993">
        <v>112083</v>
      </c>
      <c r="AL3409" s="1994" t="s">
        <v>1729</v>
      </c>
      <c r="AM3409" s="1994">
        <v>3.5</v>
      </c>
      <c r="AN3409" s="1993" t="s">
        <v>192</v>
      </c>
      <c r="BX3409"/>
      <c r="BY3409"/>
      <c r="BZ3409"/>
      <c r="CA3409"/>
      <c r="CB3409"/>
      <c r="CD3409" s="1060"/>
      <c r="CE3409" s="1286"/>
      <c r="CF3409" s="1060"/>
      <c r="CG3409" s="1060"/>
      <c r="CH3409" s="1060"/>
      <c r="CK3409" s="1645"/>
      <c r="CL3409" s="1645"/>
      <c r="CM3409" s="1645"/>
      <c r="CN3409"/>
      <c r="CO3409"/>
      <c r="CP3409"/>
      <c r="CQ3409"/>
      <c r="CR3409"/>
      <c r="CS3409" s="1060"/>
      <c r="CT3409" s="1060"/>
      <c r="CU3409" s="1060"/>
      <c r="CV3409" s="1060"/>
      <c r="CW3409" s="1060"/>
      <c r="CX3409" s="1060"/>
    </row>
    <row r="3410" spans="35:102" ht="15" customHeight="1" x14ac:dyDescent="0.3">
      <c r="AI3410" s="1996">
        <v>48201554102</v>
      </c>
      <c r="AJ3410" s="1997" t="s">
        <v>1830</v>
      </c>
      <c r="AK3410" s="1997">
        <v>98281</v>
      </c>
      <c r="AL3410" s="1998" t="s">
        <v>1729</v>
      </c>
      <c r="AM3410" s="1998">
        <v>3.5</v>
      </c>
      <c r="AN3410" s="1997" t="s">
        <v>192</v>
      </c>
      <c r="BX3410"/>
      <c r="BY3410"/>
      <c r="BZ3410"/>
      <c r="CA3410"/>
      <c r="CB3410"/>
      <c r="CD3410" s="1060"/>
      <c r="CE3410" s="1286"/>
      <c r="CF3410" s="1060"/>
      <c r="CG3410" s="1060"/>
      <c r="CH3410" s="1060"/>
      <c r="CK3410" s="1645"/>
      <c r="CL3410" s="1645"/>
      <c r="CM3410" s="1645"/>
      <c r="CN3410"/>
      <c r="CO3410"/>
      <c r="CP3410"/>
      <c r="CQ3410"/>
      <c r="CR3410"/>
      <c r="CS3410" s="1060"/>
      <c r="CT3410" s="1060"/>
      <c r="CU3410" s="1060"/>
      <c r="CV3410" s="1060"/>
      <c r="CW3410" s="1060"/>
      <c r="CX3410" s="1060"/>
    </row>
    <row r="3411" spans="35:102" ht="15" customHeight="1" x14ac:dyDescent="0.3">
      <c r="AI3411" s="1774">
        <v>48201554200</v>
      </c>
      <c r="AJ3411" s="1993" t="s">
        <v>1830</v>
      </c>
      <c r="AK3411" s="1993">
        <v>79955</v>
      </c>
      <c r="AL3411" s="1994" t="s">
        <v>1727</v>
      </c>
      <c r="AM3411" s="1994">
        <v>9.1</v>
      </c>
      <c r="AN3411" s="1993" t="s">
        <v>192</v>
      </c>
      <c r="BX3411"/>
      <c r="BY3411"/>
      <c r="BZ3411"/>
      <c r="CA3411"/>
      <c r="CB3411"/>
      <c r="CD3411" s="1060"/>
      <c r="CE3411" s="1286"/>
      <c r="CF3411" s="1060"/>
      <c r="CG3411" s="1060"/>
      <c r="CH3411" s="1060"/>
      <c r="CK3411" s="1645"/>
      <c r="CL3411" s="1645"/>
      <c r="CM3411" s="1645"/>
      <c r="CN3411"/>
      <c r="CO3411"/>
      <c r="CP3411"/>
      <c r="CQ3411"/>
      <c r="CR3411"/>
      <c r="CS3411" s="1060"/>
      <c r="CT3411" s="1060"/>
      <c r="CU3411" s="1060"/>
      <c r="CV3411" s="1060"/>
      <c r="CW3411" s="1060"/>
      <c r="CX3411" s="1060"/>
    </row>
    <row r="3412" spans="35:102" ht="15" customHeight="1" x14ac:dyDescent="0.3">
      <c r="AI3412" s="1996">
        <v>48201554301</v>
      </c>
      <c r="AJ3412" s="1997" t="s">
        <v>1830</v>
      </c>
      <c r="AK3412" s="1997">
        <v>97604</v>
      </c>
      <c r="AL3412" s="1998" t="s">
        <v>1729</v>
      </c>
      <c r="AM3412" s="1998">
        <v>1.8</v>
      </c>
      <c r="AN3412" s="1997" t="s">
        <v>192</v>
      </c>
      <c r="BX3412"/>
      <c r="BY3412"/>
      <c r="BZ3412"/>
      <c r="CA3412"/>
      <c r="CB3412"/>
      <c r="CD3412" s="1060"/>
      <c r="CE3412" s="1286"/>
      <c r="CF3412" s="1060"/>
      <c r="CG3412" s="1060"/>
      <c r="CH3412" s="1060"/>
      <c r="CK3412" s="1645"/>
      <c r="CL3412" s="1645"/>
      <c r="CM3412" s="1645"/>
      <c r="CN3412"/>
      <c r="CO3412"/>
      <c r="CP3412"/>
      <c r="CQ3412"/>
      <c r="CR3412"/>
      <c r="CS3412" s="1060"/>
      <c r="CT3412" s="1060"/>
      <c r="CU3412" s="1060"/>
      <c r="CV3412" s="1060"/>
      <c r="CW3412" s="1060"/>
      <c r="CX3412" s="1060"/>
    </row>
    <row r="3413" spans="35:102" ht="15" customHeight="1" x14ac:dyDescent="0.3">
      <c r="AI3413" s="1774">
        <v>48201554302</v>
      </c>
      <c r="AJ3413" s="1993" t="s">
        <v>1830</v>
      </c>
      <c r="AK3413" s="1993">
        <v>85509</v>
      </c>
      <c r="AL3413" s="1994" t="s">
        <v>1729</v>
      </c>
      <c r="AM3413" s="1994">
        <v>7.5</v>
      </c>
      <c r="AN3413" s="1993" t="s">
        <v>192</v>
      </c>
      <c r="BX3413"/>
      <c r="BY3413"/>
      <c r="BZ3413"/>
      <c r="CA3413"/>
      <c r="CB3413"/>
      <c r="CD3413" s="1060"/>
      <c r="CE3413" s="1286"/>
      <c r="CF3413" s="1060"/>
      <c r="CG3413" s="1060"/>
      <c r="CH3413" s="1060"/>
      <c r="CK3413" s="1645"/>
      <c r="CL3413" s="1645"/>
      <c r="CM3413" s="1645"/>
      <c r="CN3413"/>
      <c r="CO3413"/>
      <c r="CP3413"/>
      <c r="CQ3413"/>
      <c r="CR3413"/>
      <c r="CS3413" s="1060"/>
      <c r="CT3413" s="1060"/>
      <c r="CU3413" s="1060"/>
      <c r="CV3413" s="1060"/>
      <c r="CW3413" s="1060"/>
      <c r="CX3413" s="1060"/>
    </row>
    <row r="3414" spans="35:102" ht="15" customHeight="1" x14ac:dyDescent="0.3">
      <c r="AI3414" s="1996">
        <v>48201554401</v>
      </c>
      <c r="AJ3414" s="1997" t="s">
        <v>1830</v>
      </c>
      <c r="AK3414" s="1997">
        <v>130537</v>
      </c>
      <c r="AL3414" s="1998" t="s">
        <v>1729</v>
      </c>
      <c r="AM3414" s="1998">
        <v>1.9</v>
      </c>
      <c r="AN3414" s="1997" t="s">
        <v>192</v>
      </c>
      <c r="BX3414"/>
      <c r="BY3414"/>
      <c r="BZ3414"/>
      <c r="CA3414"/>
      <c r="CB3414"/>
      <c r="CD3414" s="1060"/>
      <c r="CE3414" s="1286"/>
      <c r="CF3414" s="1060"/>
      <c r="CG3414" s="1060"/>
      <c r="CH3414" s="1060"/>
      <c r="CK3414" s="1645"/>
      <c r="CL3414" s="1645"/>
      <c r="CM3414" s="1645"/>
      <c r="CN3414"/>
      <c r="CO3414"/>
      <c r="CP3414"/>
      <c r="CQ3414"/>
      <c r="CR3414"/>
      <c r="CS3414" s="1060"/>
      <c r="CT3414" s="1060"/>
      <c r="CU3414" s="1060"/>
      <c r="CV3414" s="1060"/>
      <c r="CW3414" s="1060"/>
      <c r="CX3414" s="1060"/>
    </row>
    <row r="3415" spans="35:102" ht="15" customHeight="1" x14ac:dyDescent="0.3">
      <c r="AI3415" s="1774">
        <v>48201554402</v>
      </c>
      <c r="AJ3415" s="1993" t="s">
        <v>1830</v>
      </c>
      <c r="AK3415" s="1993">
        <v>103604</v>
      </c>
      <c r="AL3415" s="1994" t="s">
        <v>1729</v>
      </c>
      <c r="AM3415" s="1994">
        <v>4</v>
      </c>
      <c r="AN3415" s="1993" t="s">
        <v>192</v>
      </c>
      <c r="BX3415"/>
      <c r="BY3415"/>
      <c r="BZ3415"/>
      <c r="CA3415"/>
      <c r="CB3415"/>
      <c r="CD3415" s="1060"/>
      <c r="CE3415" s="1286"/>
      <c r="CF3415" s="1060"/>
      <c r="CG3415" s="1060"/>
      <c r="CH3415" s="1060"/>
      <c r="CK3415" s="1645"/>
      <c r="CL3415" s="1645"/>
      <c r="CM3415" s="1645"/>
      <c r="CN3415"/>
      <c r="CO3415"/>
      <c r="CP3415"/>
      <c r="CQ3415"/>
      <c r="CR3415"/>
      <c r="CS3415" s="1060"/>
      <c r="CT3415" s="1060"/>
      <c r="CU3415" s="1060"/>
      <c r="CV3415" s="1060"/>
      <c r="CW3415" s="1060"/>
      <c r="CX3415" s="1060"/>
    </row>
    <row r="3416" spans="35:102" ht="15" customHeight="1" x14ac:dyDescent="0.3">
      <c r="AI3416" s="1996">
        <v>48201554403</v>
      </c>
      <c r="AJ3416" s="1997" t="s">
        <v>1830</v>
      </c>
      <c r="AK3416" s="1997">
        <v>95112</v>
      </c>
      <c r="AL3416" s="1998" t="s">
        <v>1729</v>
      </c>
      <c r="AM3416" s="1998">
        <v>4.2</v>
      </c>
      <c r="AN3416" s="1997" t="s">
        <v>192</v>
      </c>
      <c r="BX3416"/>
      <c r="BY3416"/>
      <c r="BZ3416"/>
      <c r="CA3416"/>
      <c r="CB3416"/>
      <c r="CD3416" s="1060"/>
      <c r="CE3416" s="1286"/>
      <c r="CF3416" s="1060"/>
      <c r="CG3416" s="1060"/>
      <c r="CH3416" s="1060"/>
      <c r="CK3416" s="1645"/>
      <c r="CL3416" s="1645"/>
      <c r="CM3416" s="1645"/>
      <c r="CN3416"/>
      <c r="CO3416"/>
      <c r="CP3416"/>
      <c r="CQ3416"/>
      <c r="CR3416"/>
      <c r="CS3416" s="1060"/>
      <c r="CT3416" s="1060"/>
      <c r="CU3416" s="1060"/>
      <c r="CV3416" s="1060"/>
      <c r="CW3416" s="1060"/>
      <c r="CX3416" s="1060"/>
    </row>
    <row r="3417" spans="35:102" ht="15" customHeight="1" x14ac:dyDescent="0.3">
      <c r="AI3417" s="1774">
        <v>48201554501</v>
      </c>
      <c r="AJ3417" s="1993" t="s">
        <v>1830</v>
      </c>
      <c r="AK3417" s="1993">
        <v>122000</v>
      </c>
      <c r="AL3417" s="1994" t="s">
        <v>1729</v>
      </c>
      <c r="AM3417" s="1994">
        <v>5.3</v>
      </c>
      <c r="AN3417" s="1993" t="s">
        <v>192</v>
      </c>
      <c r="BX3417"/>
      <c r="BY3417"/>
      <c r="BZ3417"/>
      <c r="CA3417"/>
      <c r="CB3417"/>
      <c r="CD3417" s="1060"/>
      <c r="CE3417" s="1286"/>
      <c r="CF3417" s="1060"/>
      <c r="CG3417" s="1060"/>
      <c r="CH3417" s="1060"/>
      <c r="CK3417" s="1645"/>
      <c r="CL3417" s="1645"/>
      <c r="CM3417" s="1645"/>
      <c r="CN3417"/>
      <c r="CO3417"/>
      <c r="CP3417"/>
      <c r="CQ3417"/>
      <c r="CR3417"/>
      <c r="CS3417" s="1060"/>
      <c r="CT3417" s="1060"/>
      <c r="CU3417" s="1060"/>
      <c r="CV3417" s="1060"/>
      <c r="CW3417" s="1060"/>
      <c r="CX3417" s="1060"/>
    </row>
    <row r="3418" spans="35:102" ht="15" customHeight="1" x14ac:dyDescent="0.3">
      <c r="AI3418" s="1996">
        <v>48201554502</v>
      </c>
      <c r="AJ3418" s="1997" t="s">
        <v>1830</v>
      </c>
      <c r="AK3418" s="1997">
        <v>146806</v>
      </c>
      <c r="AL3418" s="1998" t="s">
        <v>1729</v>
      </c>
      <c r="AM3418" s="1998">
        <v>1.4</v>
      </c>
      <c r="AN3418" s="1997" t="s">
        <v>192</v>
      </c>
      <c r="BX3418"/>
      <c r="BY3418"/>
      <c r="BZ3418"/>
      <c r="CA3418"/>
      <c r="CB3418"/>
      <c r="CD3418" s="1060"/>
      <c r="CE3418" s="1286"/>
      <c r="CF3418" s="1060"/>
      <c r="CG3418" s="1060"/>
      <c r="CH3418" s="1060"/>
      <c r="CK3418" s="1645"/>
      <c r="CL3418" s="1645"/>
      <c r="CM3418" s="1645"/>
      <c r="CN3418"/>
      <c r="CO3418"/>
      <c r="CP3418"/>
      <c r="CQ3418"/>
      <c r="CR3418"/>
      <c r="CS3418" s="1060"/>
      <c r="CT3418" s="1060"/>
      <c r="CU3418" s="1060"/>
      <c r="CV3418" s="1060"/>
      <c r="CW3418" s="1060"/>
      <c r="CX3418" s="1060"/>
    </row>
    <row r="3419" spans="35:102" ht="15" customHeight="1" x14ac:dyDescent="0.3">
      <c r="AI3419" s="1774">
        <v>48201554600</v>
      </c>
      <c r="AJ3419" s="1993" t="s">
        <v>1830</v>
      </c>
      <c r="AK3419" s="1993">
        <v>130909</v>
      </c>
      <c r="AL3419" s="1994" t="s">
        <v>1729</v>
      </c>
      <c r="AM3419" s="1994">
        <v>0.8</v>
      </c>
      <c r="AN3419" s="1993" t="s">
        <v>192</v>
      </c>
      <c r="BX3419"/>
      <c r="BY3419"/>
      <c r="BZ3419"/>
      <c r="CA3419"/>
      <c r="CB3419"/>
      <c r="CD3419" s="1060"/>
      <c r="CE3419" s="1286"/>
      <c r="CF3419" s="1060"/>
      <c r="CG3419" s="1060"/>
      <c r="CH3419" s="1060"/>
      <c r="CK3419" s="1645"/>
      <c r="CL3419" s="1645"/>
      <c r="CM3419" s="1645"/>
      <c r="CN3419"/>
      <c r="CO3419"/>
      <c r="CP3419"/>
      <c r="CQ3419"/>
      <c r="CR3419"/>
      <c r="CS3419" s="1060"/>
      <c r="CT3419" s="1060"/>
      <c r="CU3419" s="1060"/>
      <c r="CV3419" s="1060"/>
      <c r="CW3419" s="1060"/>
      <c r="CX3419" s="1060"/>
    </row>
    <row r="3420" spans="35:102" ht="15" customHeight="1" x14ac:dyDescent="0.3">
      <c r="AI3420" s="1996">
        <v>48201554700</v>
      </c>
      <c r="AJ3420" s="1997" t="s">
        <v>1830</v>
      </c>
      <c r="AK3420" s="1997">
        <v>97310</v>
      </c>
      <c r="AL3420" s="1998" t="s">
        <v>1729</v>
      </c>
      <c r="AM3420" s="1998">
        <v>2.2999999999999998</v>
      </c>
      <c r="AN3420" s="1997" t="s">
        <v>192</v>
      </c>
      <c r="BX3420"/>
      <c r="BY3420"/>
      <c r="BZ3420"/>
      <c r="CA3420"/>
      <c r="CB3420"/>
      <c r="CD3420" s="1060"/>
      <c r="CE3420" s="1286"/>
      <c r="CF3420" s="1060"/>
      <c r="CG3420" s="1060"/>
      <c r="CH3420" s="1060"/>
      <c r="CK3420" s="1645"/>
      <c r="CL3420" s="1645"/>
      <c r="CM3420" s="1645"/>
      <c r="CN3420"/>
      <c r="CO3420"/>
      <c r="CP3420"/>
      <c r="CQ3420"/>
      <c r="CR3420"/>
      <c r="CS3420" s="1060"/>
      <c r="CT3420" s="1060"/>
      <c r="CU3420" s="1060"/>
      <c r="CV3420" s="1060"/>
      <c r="CW3420" s="1060"/>
      <c r="CX3420" s="1060"/>
    </row>
    <row r="3421" spans="35:102" ht="15" customHeight="1" x14ac:dyDescent="0.3">
      <c r="AI3421" s="1774">
        <v>48201554801</v>
      </c>
      <c r="AJ3421" s="1993" t="s">
        <v>1830</v>
      </c>
      <c r="AK3421" s="1993">
        <v>75859</v>
      </c>
      <c r="AL3421" s="1994" t="s">
        <v>1727</v>
      </c>
      <c r="AM3421" s="1994">
        <v>10.8</v>
      </c>
      <c r="AN3421" s="1993" t="s">
        <v>192</v>
      </c>
      <c r="BX3421"/>
      <c r="BY3421"/>
      <c r="BZ3421"/>
      <c r="CA3421"/>
      <c r="CB3421"/>
      <c r="CD3421" s="1060"/>
      <c r="CE3421" s="1286"/>
      <c r="CF3421" s="1060"/>
      <c r="CG3421" s="1060"/>
      <c r="CH3421" s="1060"/>
      <c r="CK3421" s="1645"/>
      <c r="CL3421" s="1645"/>
      <c r="CM3421" s="1645"/>
      <c r="CN3421"/>
      <c r="CO3421"/>
      <c r="CP3421"/>
      <c r="CQ3421"/>
      <c r="CR3421"/>
      <c r="CS3421" s="1060"/>
      <c r="CT3421" s="1060"/>
      <c r="CU3421" s="1060"/>
      <c r="CV3421" s="1060"/>
      <c r="CW3421" s="1060"/>
      <c r="CX3421" s="1060"/>
    </row>
    <row r="3422" spans="35:102" ht="15" customHeight="1" x14ac:dyDescent="0.3">
      <c r="AI3422" s="1996">
        <v>48201554802</v>
      </c>
      <c r="AJ3422" s="1997" t="s">
        <v>1830</v>
      </c>
      <c r="AK3422" s="1997">
        <v>111434</v>
      </c>
      <c r="AL3422" s="1998" t="s">
        <v>1729</v>
      </c>
      <c r="AM3422" s="1998">
        <v>3.8</v>
      </c>
      <c r="AN3422" s="1997" t="s">
        <v>192</v>
      </c>
      <c r="BX3422"/>
      <c r="BY3422"/>
      <c r="BZ3422"/>
      <c r="CA3422"/>
      <c r="CB3422"/>
      <c r="CD3422" s="1060"/>
      <c r="CE3422" s="1286"/>
      <c r="CF3422" s="1060"/>
      <c r="CG3422" s="1060"/>
      <c r="CH3422" s="1060"/>
      <c r="CK3422" s="1645"/>
      <c r="CL3422" s="1645"/>
      <c r="CM3422" s="1645"/>
      <c r="CN3422"/>
      <c r="CO3422"/>
      <c r="CP3422"/>
      <c r="CQ3422"/>
      <c r="CR3422"/>
      <c r="CS3422" s="1060"/>
      <c r="CT3422" s="1060"/>
      <c r="CU3422" s="1060"/>
      <c r="CV3422" s="1060"/>
      <c r="CW3422" s="1060"/>
      <c r="CX3422" s="1060"/>
    </row>
    <row r="3423" spans="35:102" ht="15" customHeight="1" x14ac:dyDescent="0.3">
      <c r="AI3423" s="1774">
        <v>48201554901</v>
      </c>
      <c r="AJ3423" s="1993" t="s">
        <v>1830</v>
      </c>
      <c r="AK3423" s="1993">
        <v>83269</v>
      </c>
      <c r="AL3423" s="1994" t="s">
        <v>1729</v>
      </c>
      <c r="AM3423" s="1994">
        <v>8</v>
      </c>
      <c r="AN3423" s="1993" t="s">
        <v>192</v>
      </c>
      <c r="BX3423"/>
      <c r="BY3423"/>
      <c r="BZ3423"/>
      <c r="CA3423"/>
      <c r="CB3423"/>
      <c r="CD3423" s="1060"/>
      <c r="CE3423" s="1286"/>
      <c r="CF3423" s="1060"/>
      <c r="CG3423" s="1060"/>
      <c r="CH3423" s="1060"/>
      <c r="CK3423" s="1645"/>
      <c r="CL3423" s="1645"/>
      <c r="CM3423" s="1645"/>
      <c r="CN3423"/>
      <c r="CO3423"/>
      <c r="CP3423"/>
      <c r="CQ3423"/>
      <c r="CR3423"/>
      <c r="CS3423" s="1060"/>
      <c r="CT3423" s="1060"/>
      <c r="CU3423" s="1060"/>
      <c r="CV3423" s="1060"/>
      <c r="CW3423" s="1060"/>
      <c r="CX3423" s="1060"/>
    </row>
    <row r="3424" spans="35:102" ht="15" customHeight="1" x14ac:dyDescent="0.3">
      <c r="AI3424" s="1996">
        <v>48201554902</v>
      </c>
      <c r="AJ3424" s="1997" t="s">
        <v>1830</v>
      </c>
      <c r="AK3424" s="1997">
        <v>107996</v>
      </c>
      <c r="AL3424" s="1998" t="s">
        <v>1729</v>
      </c>
      <c r="AM3424" s="1998">
        <v>3.5</v>
      </c>
      <c r="AN3424" s="1997" t="s">
        <v>192</v>
      </c>
      <c r="BX3424"/>
      <c r="BY3424"/>
      <c r="BZ3424"/>
      <c r="CA3424"/>
      <c r="CB3424"/>
      <c r="CD3424" s="1060"/>
      <c r="CE3424" s="1286"/>
      <c r="CF3424" s="1060"/>
      <c r="CG3424" s="1060"/>
      <c r="CH3424" s="1060"/>
      <c r="CK3424" s="1645"/>
      <c r="CL3424" s="1645"/>
      <c r="CM3424" s="1645"/>
      <c r="CN3424"/>
      <c r="CO3424"/>
      <c r="CP3424"/>
      <c r="CQ3424"/>
      <c r="CR3424"/>
      <c r="CS3424" s="1060"/>
      <c r="CT3424" s="1060"/>
      <c r="CU3424" s="1060"/>
      <c r="CV3424" s="1060"/>
      <c r="CW3424" s="1060"/>
      <c r="CX3424" s="1060"/>
    </row>
    <row r="3425" spans="35:102" ht="15" customHeight="1" x14ac:dyDescent="0.3">
      <c r="AI3425" s="1774">
        <v>48201554903</v>
      </c>
      <c r="AJ3425" s="1993" t="s">
        <v>1830</v>
      </c>
      <c r="AK3425" s="1993">
        <v>103685</v>
      </c>
      <c r="AL3425" s="1994" t="s">
        <v>1729</v>
      </c>
      <c r="AM3425" s="1994">
        <v>1.2</v>
      </c>
      <c r="AN3425" s="1993" t="s">
        <v>192</v>
      </c>
      <c r="BX3425"/>
      <c r="BY3425"/>
      <c r="BZ3425"/>
      <c r="CA3425"/>
      <c r="CB3425"/>
      <c r="CD3425" s="1060"/>
      <c r="CE3425" s="1286"/>
      <c r="CF3425" s="1060"/>
      <c r="CG3425" s="1060"/>
      <c r="CH3425" s="1060"/>
      <c r="CK3425" s="1645"/>
      <c r="CL3425" s="1645"/>
      <c r="CM3425" s="1645"/>
      <c r="CN3425"/>
      <c r="CO3425"/>
      <c r="CP3425"/>
      <c r="CQ3425"/>
      <c r="CR3425"/>
      <c r="CS3425" s="1060"/>
      <c r="CT3425" s="1060"/>
      <c r="CU3425" s="1060"/>
      <c r="CV3425" s="1060"/>
      <c r="CW3425" s="1060"/>
      <c r="CX3425" s="1060"/>
    </row>
    <row r="3426" spans="35:102" ht="15" customHeight="1" x14ac:dyDescent="0.3">
      <c r="AI3426" s="1996">
        <v>48201555000</v>
      </c>
      <c r="AJ3426" s="1997" t="s">
        <v>1830</v>
      </c>
      <c r="AK3426" s="1997">
        <v>86504</v>
      </c>
      <c r="AL3426" s="1998" t="s">
        <v>1729</v>
      </c>
      <c r="AM3426" s="1998">
        <v>4.8</v>
      </c>
      <c r="AN3426" s="1997" t="s">
        <v>192</v>
      </c>
      <c r="BX3426"/>
      <c r="BY3426"/>
      <c r="BZ3426"/>
      <c r="CA3426"/>
      <c r="CB3426"/>
      <c r="CD3426" s="1060"/>
      <c r="CE3426" s="1286"/>
      <c r="CF3426" s="1060"/>
      <c r="CG3426" s="1060"/>
      <c r="CH3426" s="1060"/>
      <c r="CK3426" s="1645"/>
      <c r="CL3426" s="1645"/>
      <c r="CM3426" s="1645"/>
      <c r="CN3426"/>
      <c r="CO3426"/>
      <c r="CP3426"/>
      <c r="CQ3426"/>
      <c r="CR3426"/>
      <c r="CS3426" s="1060"/>
      <c r="CT3426" s="1060"/>
      <c r="CU3426" s="1060"/>
      <c r="CV3426" s="1060"/>
      <c r="CW3426" s="1060"/>
      <c r="CX3426" s="1060"/>
    </row>
    <row r="3427" spans="35:102" ht="15" customHeight="1" x14ac:dyDescent="0.3">
      <c r="AI3427" s="1774">
        <v>48201555100</v>
      </c>
      <c r="AJ3427" s="1993" t="s">
        <v>1830</v>
      </c>
      <c r="AK3427" s="1993">
        <v>75338</v>
      </c>
      <c r="AL3427" s="1994" t="s">
        <v>1727</v>
      </c>
      <c r="AM3427" s="1994">
        <v>8.4</v>
      </c>
      <c r="AN3427" s="1993" t="s">
        <v>192</v>
      </c>
      <c r="BX3427"/>
      <c r="BY3427"/>
      <c r="BZ3427"/>
      <c r="CA3427"/>
      <c r="CB3427"/>
      <c r="CD3427" s="1060"/>
      <c r="CE3427" s="1286"/>
      <c r="CF3427" s="1060"/>
      <c r="CG3427" s="1060"/>
      <c r="CH3427" s="1060"/>
      <c r="CK3427" s="1645"/>
      <c r="CL3427" s="1645"/>
      <c r="CM3427" s="1645"/>
      <c r="CN3427"/>
      <c r="CO3427"/>
      <c r="CP3427"/>
      <c r="CQ3427"/>
      <c r="CR3427"/>
      <c r="CS3427" s="1060"/>
      <c r="CT3427" s="1060"/>
      <c r="CU3427" s="1060"/>
      <c r="CV3427" s="1060"/>
      <c r="CW3427" s="1060"/>
      <c r="CX3427" s="1060"/>
    </row>
    <row r="3428" spans="35:102" ht="15" customHeight="1" x14ac:dyDescent="0.3">
      <c r="AI3428" s="1996">
        <v>48201555200</v>
      </c>
      <c r="AJ3428" s="1997" t="s">
        <v>1830</v>
      </c>
      <c r="AK3428" s="1997">
        <v>75982</v>
      </c>
      <c r="AL3428" s="1998" t="s">
        <v>1727</v>
      </c>
      <c r="AM3428" s="1998">
        <v>6.7</v>
      </c>
      <c r="AN3428" s="1997" t="s">
        <v>192</v>
      </c>
      <c r="BX3428"/>
      <c r="BY3428"/>
      <c r="BZ3428"/>
      <c r="CA3428"/>
      <c r="CB3428"/>
      <c r="CD3428" s="1060"/>
      <c r="CE3428" s="1286"/>
      <c r="CF3428" s="1060"/>
      <c r="CG3428" s="1060"/>
      <c r="CH3428" s="1060"/>
      <c r="CK3428" s="1645"/>
      <c r="CL3428" s="1645"/>
      <c r="CM3428" s="1645"/>
      <c r="CN3428"/>
      <c r="CO3428"/>
      <c r="CP3428"/>
      <c r="CQ3428"/>
      <c r="CR3428"/>
      <c r="CS3428" s="1060"/>
      <c r="CT3428" s="1060"/>
      <c r="CU3428" s="1060"/>
      <c r="CV3428" s="1060"/>
      <c r="CW3428" s="1060"/>
      <c r="CX3428" s="1060"/>
    </row>
    <row r="3429" spans="35:102" ht="15" customHeight="1" x14ac:dyDescent="0.3">
      <c r="AI3429" s="1774">
        <v>48201555301</v>
      </c>
      <c r="AJ3429" s="1993" t="s">
        <v>1830</v>
      </c>
      <c r="AK3429" s="1993">
        <v>108750</v>
      </c>
      <c r="AL3429" s="1994" t="s">
        <v>1729</v>
      </c>
      <c r="AM3429" s="1994">
        <v>7.7</v>
      </c>
      <c r="AN3429" s="1993" t="s">
        <v>192</v>
      </c>
      <c r="BX3429"/>
      <c r="BY3429"/>
      <c r="BZ3429"/>
      <c r="CA3429"/>
      <c r="CB3429"/>
      <c r="CD3429" s="1060"/>
      <c r="CE3429" s="1286"/>
      <c r="CF3429" s="1060"/>
      <c r="CG3429" s="1060"/>
      <c r="CH3429" s="1060"/>
      <c r="CK3429" s="1645"/>
      <c r="CL3429" s="1645"/>
      <c r="CM3429" s="1645"/>
      <c r="CN3429"/>
      <c r="CO3429"/>
      <c r="CP3429"/>
      <c r="CQ3429"/>
      <c r="CR3429"/>
      <c r="CS3429" s="1060"/>
      <c r="CT3429" s="1060"/>
      <c r="CU3429" s="1060"/>
      <c r="CV3429" s="1060"/>
      <c r="CW3429" s="1060"/>
      <c r="CX3429" s="1060"/>
    </row>
    <row r="3430" spans="35:102" ht="15" customHeight="1" x14ac:dyDescent="0.3">
      <c r="AI3430" s="1996">
        <v>48201555302</v>
      </c>
      <c r="AJ3430" s="1997" t="s">
        <v>1830</v>
      </c>
      <c r="AK3430" s="1997">
        <v>137182</v>
      </c>
      <c r="AL3430" s="1998" t="s">
        <v>1729</v>
      </c>
      <c r="AM3430" s="1998">
        <v>4.5</v>
      </c>
      <c r="AN3430" s="1997" t="s">
        <v>192</v>
      </c>
      <c r="BX3430"/>
      <c r="BY3430"/>
      <c r="BZ3430"/>
      <c r="CA3430"/>
      <c r="CB3430"/>
      <c r="CD3430" s="1060"/>
      <c r="CE3430" s="1286"/>
      <c r="CF3430" s="1060"/>
      <c r="CG3430" s="1060"/>
      <c r="CH3430" s="1060"/>
      <c r="CK3430" s="1645"/>
      <c r="CL3430" s="1645"/>
      <c r="CM3430" s="1645"/>
      <c r="CN3430"/>
      <c r="CO3430"/>
      <c r="CP3430"/>
      <c r="CQ3430"/>
      <c r="CR3430"/>
      <c r="CS3430" s="1060"/>
      <c r="CT3430" s="1060"/>
      <c r="CU3430" s="1060"/>
      <c r="CV3430" s="1060"/>
      <c r="CW3430" s="1060"/>
      <c r="CX3430" s="1060"/>
    </row>
    <row r="3431" spans="35:102" ht="15" customHeight="1" x14ac:dyDescent="0.3">
      <c r="AI3431" s="1774">
        <v>48201555303</v>
      </c>
      <c r="AJ3431" s="1993" t="s">
        <v>1830</v>
      </c>
      <c r="AK3431" s="1993">
        <v>82667</v>
      </c>
      <c r="AL3431" s="1994" t="s">
        <v>1729</v>
      </c>
      <c r="AM3431" s="1994">
        <v>4.4000000000000004</v>
      </c>
      <c r="AN3431" s="1993" t="s">
        <v>192</v>
      </c>
      <c r="BX3431"/>
      <c r="BY3431"/>
      <c r="BZ3431"/>
      <c r="CA3431"/>
      <c r="CB3431"/>
      <c r="CD3431" s="1060"/>
      <c r="CE3431" s="1286"/>
      <c r="CF3431" s="1060"/>
      <c r="CG3431" s="1060"/>
      <c r="CH3431" s="1060"/>
      <c r="CK3431" s="1645"/>
      <c r="CL3431" s="1645"/>
      <c r="CM3431" s="1645"/>
      <c r="CN3431"/>
      <c r="CO3431"/>
      <c r="CP3431"/>
      <c r="CQ3431"/>
      <c r="CR3431"/>
      <c r="CS3431" s="1060"/>
      <c r="CT3431" s="1060"/>
      <c r="CU3431" s="1060"/>
      <c r="CV3431" s="1060"/>
      <c r="CW3431" s="1060"/>
      <c r="CX3431" s="1060"/>
    </row>
    <row r="3432" spans="35:102" ht="15" customHeight="1" x14ac:dyDescent="0.3">
      <c r="AI3432" s="1996">
        <v>48201555401</v>
      </c>
      <c r="AJ3432" s="1997" t="s">
        <v>1830</v>
      </c>
      <c r="AK3432" s="1997">
        <v>60164</v>
      </c>
      <c r="AL3432" s="1998" t="s">
        <v>1727</v>
      </c>
      <c r="AM3432" s="1998">
        <v>8.6</v>
      </c>
      <c r="AN3432" s="1997" t="s">
        <v>192</v>
      </c>
      <c r="BX3432"/>
      <c r="BY3432"/>
      <c r="BZ3432"/>
      <c r="CA3432"/>
      <c r="CB3432"/>
      <c r="CD3432" s="1060"/>
      <c r="CE3432" s="1286"/>
      <c r="CF3432" s="1060"/>
      <c r="CG3432" s="1060"/>
      <c r="CH3432" s="1060"/>
      <c r="CK3432" s="1645"/>
      <c r="CL3432" s="1645"/>
      <c r="CM3432" s="1645"/>
      <c r="CN3432"/>
      <c r="CO3432"/>
      <c r="CP3432"/>
      <c r="CQ3432"/>
      <c r="CR3432"/>
      <c r="CS3432" s="1060"/>
      <c r="CT3432" s="1060"/>
      <c r="CU3432" s="1060"/>
      <c r="CV3432" s="1060"/>
      <c r="CW3432" s="1060"/>
      <c r="CX3432" s="1060"/>
    </row>
    <row r="3433" spans="35:102" ht="15" customHeight="1" x14ac:dyDescent="0.3">
      <c r="AI3433" s="1774">
        <v>48201555402</v>
      </c>
      <c r="AJ3433" s="1993" t="s">
        <v>1830</v>
      </c>
      <c r="AK3433" s="1993">
        <v>49020</v>
      </c>
      <c r="AL3433" s="1994" t="s">
        <v>1728</v>
      </c>
      <c r="AM3433" s="1994">
        <v>19.399999999999999</v>
      </c>
      <c r="AN3433" s="1993" t="s">
        <v>192</v>
      </c>
      <c r="BX3433"/>
      <c r="BY3433"/>
      <c r="BZ3433"/>
      <c r="CA3433"/>
      <c r="CB3433"/>
      <c r="CD3433" s="1060"/>
      <c r="CE3433" s="1286"/>
      <c r="CF3433" s="1060"/>
      <c r="CG3433" s="1060"/>
      <c r="CH3433" s="1060"/>
      <c r="CK3433" s="1645"/>
      <c r="CL3433" s="1645"/>
      <c r="CM3433" s="1645"/>
      <c r="CN3433"/>
      <c r="CO3433"/>
      <c r="CP3433"/>
      <c r="CQ3433"/>
      <c r="CR3433"/>
      <c r="CS3433" s="1060"/>
      <c r="CT3433" s="1060"/>
      <c r="CU3433" s="1060"/>
      <c r="CV3433" s="1060"/>
      <c r="CW3433" s="1060"/>
      <c r="CX3433" s="1060"/>
    </row>
    <row r="3434" spans="35:102" ht="15" customHeight="1" x14ac:dyDescent="0.3">
      <c r="AI3434" s="1996">
        <v>48201555501</v>
      </c>
      <c r="AJ3434" s="1997" t="s">
        <v>1830</v>
      </c>
      <c r="AK3434" s="1997">
        <v>79044</v>
      </c>
      <c r="AL3434" s="1998" t="s">
        <v>1727</v>
      </c>
      <c r="AM3434" s="1998">
        <v>5.8</v>
      </c>
      <c r="AN3434" s="1997" t="s">
        <v>192</v>
      </c>
      <c r="BX3434"/>
      <c r="BY3434"/>
      <c r="BZ3434"/>
      <c r="CA3434"/>
      <c r="CB3434"/>
      <c r="CD3434" s="1060"/>
      <c r="CE3434" s="1286"/>
      <c r="CF3434" s="1060"/>
      <c r="CG3434" s="1060"/>
      <c r="CH3434" s="1060"/>
      <c r="CK3434" s="1645"/>
      <c r="CL3434" s="1645"/>
      <c r="CM3434" s="1645"/>
      <c r="CN3434"/>
      <c r="CO3434"/>
      <c r="CP3434"/>
      <c r="CQ3434"/>
      <c r="CR3434"/>
      <c r="CS3434" s="1060"/>
      <c r="CT3434" s="1060"/>
      <c r="CU3434" s="1060"/>
      <c r="CV3434" s="1060"/>
      <c r="CW3434" s="1060"/>
      <c r="CX3434" s="1060"/>
    </row>
    <row r="3435" spans="35:102" ht="15" customHeight="1" x14ac:dyDescent="0.3">
      <c r="AI3435" s="1774">
        <v>48201555502</v>
      </c>
      <c r="AJ3435" s="1993" t="s">
        <v>1830</v>
      </c>
      <c r="AK3435" s="1993">
        <v>103103</v>
      </c>
      <c r="AL3435" s="1994" t="s">
        <v>1729</v>
      </c>
      <c r="AM3435" s="1994">
        <v>7.2</v>
      </c>
      <c r="AN3435" s="1993" t="s">
        <v>192</v>
      </c>
      <c r="BX3435"/>
      <c r="BY3435"/>
      <c r="BZ3435"/>
      <c r="CA3435"/>
      <c r="CB3435"/>
      <c r="CD3435" s="1060"/>
      <c r="CE3435" s="1286"/>
      <c r="CF3435" s="1060"/>
      <c r="CG3435" s="1060"/>
      <c r="CH3435" s="1060"/>
      <c r="CK3435" s="1645"/>
      <c r="CL3435" s="1645"/>
      <c r="CM3435" s="1645"/>
      <c r="CN3435"/>
      <c r="CO3435"/>
      <c r="CP3435"/>
      <c r="CQ3435"/>
      <c r="CR3435"/>
      <c r="CS3435" s="1060"/>
      <c r="CT3435" s="1060"/>
      <c r="CU3435" s="1060"/>
      <c r="CV3435" s="1060"/>
      <c r="CW3435" s="1060"/>
      <c r="CX3435" s="1060"/>
    </row>
    <row r="3436" spans="35:102" ht="15" customHeight="1" x14ac:dyDescent="0.3">
      <c r="AI3436" s="1996">
        <v>48201555600</v>
      </c>
      <c r="AJ3436" s="1997" t="s">
        <v>1830</v>
      </c>
      <c r="AK3436" s="1997">
        <v>90245</v>
      </c>
      <c r="AL3436" s="1998" t="s">
        <v>1729</v>
      </c>
      <c r="AM3436" s="1998">
        <v>13.4</v>
      </c>
      <c r="AN3436" s="1997" t="s">
        <v>192</v>
      </c>
      <c r="BX3436"/>
      <c r="BY3436"/>
      <c r="BZ3436"/>
      <c r="CA3436"/>
      <c r="CB3436"/>
      <c r="CD3436" s="1060"/>
      <c r="CE3436" s="1286"/>
      <c r="CF3436" s="1060"/>
      <c r="CG3436" s="1060"/>
      <c r="CH3436" s="1060"/>
      <c r="CK3436" s="1645"/>
      <c r="CL3436" s="1645"/>
      <c r="CM3436" s="1645"/>
      <c r="CN3436"/>
      <c r="CO3436"/>
      <c r="CP3436"/>
      <c r="CQ3436"/>
      <c r="CR3436"/>
      <c r="CS3436" s="1060"/>
      <c r="CT3436" s="1060"/>
      <c r="CU3436" s="1060"/>
      <c r="CV3436" s="1060"/>
      <c r="CW3436" s="1060"/>
      <c r="CX3436" s="1060"/>
    </row>
    <row r="3437" spans="35:102" ht="15" customHeight="1" x14ac:dyDescent="0.3">
      <c r="AI3437" s="1774">
        <v>48201555701</v>
      </c>
      <c r="AJ3437" s="1993" t="s">
        <v>1830</v>
      </c>
      <c r="AK3437" s="1993">
        <v>117740</v>
      </c>
      <c r="AL3437" s="1994" t="s">
        <v>1729</v>
      </c>
      <c r="AM3437" s="1994">
        <v>2.9</v>
      </c>
      <c r="AN3437" s="1993" t="s">
        <v>192</v>
      </c>
      <c r="BX3437"/>
      <c r="BY3437"/>
      <c r="BZ3437"/>
      <c r="CA3437"/>
      <c r="CB3437"/>
      <c r="CD3437" s="1060"/>
      <c r="CE3437" s="1286"/>
      <c r="CF3437" s="1060"/>
      <c r="CG3437" s="1060"/>
      <c r="CH3437" s="1060"/>
      <c r="CK3437" s="1645"/>
      <c r="CL3437" s="1645"/>
      <c r="CM3437" s="1645"/>
      <c r="CN3437"/>
      <c r="CO3437"/>
      <c r="CP3437"/>
      <c r="CQ3437"/>
      <c r="CR3437"/>
      <c r="CS3437" s="1060"/>
      <c r="CT3437" s="1060"/>
      <c r="CU3437" s="1060"/>
      <c r="CV3437" s="1060"/>
      <c r="CW3437" s="1060"/>
      <c r="CX3437" s="1060"/>
    </row>
    <row r="3438" spans="35:102" ht="15" customHeight="1" x14ac:dyDescent="0.3">
      <c r="AI3438" s="1996">
        <v>48201555702</v>
      </c>
      <c r="AJ3438" s="1997" t="s">
        <v>1830</v>
      </c>
      <c r="AK3438" s="1997">
        <v>133603</v>
      </c>
      <c r="AL3438" s="1998" t="s">
        <v>1729</v>
      </c>
      <c r="AM3438" s="1998">
        <v>4.9000000000000004</v>
      </c>
      <c r="AN3438" s="1997" t="s">
        <v>192</v>
      </c>
      <c r="BX3438"/>
      <c r="BY3438"/>
      <c r="BZ3438"/>
      <c r="CA3438"/>
      <c r="CB3438"/>
      <c r="CD3438" s="1060"/>
      <c r="CE3438" s="1286"/>
      <c r="CF3438" s="1060"/>
      <c r="CG3438" s="1060"/>
      <c r="CH3438" s="1060"/>
      <c r="CK3438" s="1645"/>
      <c r="CL3438" s="1645"/>
      <c r="CM3438" s="1645"/>
      <c r="CN3438"/>
      <c r="CO3438"/>
      <c r="CP3438"/>
      <c r="CQ3438"/>
      <c r="CR3438"/>
      <c r="CS3438" s="1060"/>
      <c r="CT3438" s="1060"/>
      <c r="CU3438" s="1060"/>
      <c r="CV3438" s="1060"/>
      <c r="CW3438" s="1060"/>
      <c r="CX3438" s="1060"/>
    </row>
    <row r="3439" spans="35:102" ht="15" customHeight="1" x14ac:dyDescent="0.3">
      <c r="AI3439" s="1774">
        <v>48201556000</v>
      </c>
      <c r="AJ3439" s="1993" t="s">
        <v>1830</v>
      </c>
      <c r="AK3439" s="1993">
        <v>69098</v>
      </c>
      <c r="AL3439" s="1994" t="s">
        <v>1727</v>
      </c>
      <c r="AM3439" s="1994">
        <v>15.1</v>
      </c>
      <c r="AN3439" s="1993" t="s">
        <v>192</v>
      </c>
      <c r="BX3439"/>
      <c r="BY3439"/>
      <c r="BZ3439"/>
      <c r="CA3439"/>
      <c r="CB3439"/>
      <c r="CD3439" s="1060"/>
      <c r="CE3439" s="1286"/>
      <c r="CF3439" s="1060"/>
      <c r="CG3439" s="1060"/>
      <c r="CH3439" s="1060"/>
      <c r="CK3439" s="1645"/>
      <c r="CL3439" s="1645"/>
      <c r="CM3439" s="1645"/>
      <c r="CN3439"/>
      <c r="CO3439"/>
      <c r="CP3439"/>
      <c r="CQ3439"/>
      <c r="CR3439"/>
      <c r="CS3439" s="1060"/>
      <c r="CT3439" s="1060"/>
      <c r="CU3439" s="1060"/>
      <c r="CV3439" s="1060"/>
      <c r="CW3439" s="1060"/>
      <c r="CX3439" s="1060"/>
    </row>
    <row r="3440" spans="35:102" ht="15" customHeight="1" x14ac:dyDescent="0.3">
      <c r="AI3440" s="1996">
        <v>48201980000</v>
      </c>
      <c r="AJ3440" s="1997" t="s">
        <v>1830</v>
      </c>
      <c r="AK3440" s="1997" t="s">
        <v>1734</v>
      </c>
      <c r="AL3440" s="1998" t="s">
        <v>2183</v>
      </c>
      <c r="AM3440" s="1998">
        <v>100</v>
      </c>
      <c r="AN3440" s="1997" t="s">
        <v>193</v>
      </c>
      <c r="BX3440"/>
      <c r="BY3440"/>
      <c r="BZ3440"/>
      <c r="CA3440"/>
      <c r="CB3440"/>
      <c r="CD3440" s="1060"/>
      <c r="CE3440" s="1286"/>
      <c r="CF3440" s="1060"/>
      <c r="CG3440" s="1060"/>
      <c r="CH3440" s="1060"/>
      <c r="CK3440" s="1645"/>
      <c r="CL3440" s="1645"/>
      <c r="CM3440" s="1645"/>
      <c r="CN3440"/>
      <c r="CO3440"/>
      <c r="CP3440"/>
      <c r="CQ3440"/>
      <c r="CR3440"/>
      <c r="CS3440" s="1060"/>
      <c r="CT3440" s="1060"/>
      <c r="CU3440" s="1060"/>
      <c r="CV3440" s="1060"/>
      <c r="CW3440" s="1060"/>
      <c r="CX3440" s="1060"/>
    </row>
    <row r="3441" spans="35:102" ht="15" customHeight="1" x14ac:dyDescent="0.3">
      <c r="AI3441" s="1774">
        <v>48201980100</v>
      </c>
      <c r="AJ3441" s="1993" t="s">
        <v>1830</v>
      </c>
      <c r="AK3441" s="1993">
        <v>31452</v>
      </c>
      <c r="AL3441" s="1994" t="s">
        <v>1730</v>
      </c>
      <c r="AM3441" s="1994">
        <v>38.5</v>
      </c>
      <c r="AN3441" s="1993" t="s">
        <v>193</v>
      </c>
      <c r="BX3441"/>
      <c r="BY3441"/>
      <c r="BZ3441"/>
      <c r="CA3441"/>
      <c r="CB3441"/>
      <c r="CD3441" s="1060"/>
      <c r="CE3441" s="1286"/>
      <c r="CF3441" s="1060"/>
      <c r="CG3441" s="1060"/>
      <c r="CH3441" s="1060"/>
      <c r="CK3441" s="1645"/>
      <c r="CL3441" s="1645"/>
      <c r="CM3441" s="1645"/>
      <c r="CN3441"/>
      <c r="CO3441"/>
      <c r="CP3441"/>
      <c r="CQ3441"/>
      <c r="CR3441"/>
      <c r="CS3441" s="1060"/>
      <c r="CT3441" s="1060"/>
      <c r="CU3441" s="1060"/>
      <c r="CV3441" s="1060"/>
      <c r="CW3441" s="1060"/>
      <c r="CX3441" s="1060"/>
    </row>
    <row r="3442" spans="35:102" ht="15" customHeight="1" x14ac:dyDescent="0.3">
      <c r="AI3442" s="1996">
        <v>48291700100</v>
      </c>
      <c r="AJ3442" s="1997" t="s">
        <v>1875</v>
      </c>
      <c r="AK3442" s="1997">
        <v>39957</v>
      </c>
      <c r="AL3442" s="1998" t="s">
        <v>1730</v>
      </c>
      <c r="AM3442" s="1998">
        <v>23.9</v>
      </c>
      <c r="AN3442" s="1997" t="s">
        <v>193</v>
      </c>
      <c r="BX3442"/>
      <c r="BY3442"/>
      <c r="BZ3442"/>
      <c r="CA3442"/>
      <c r="CB3442"/>
      <c r="CD3442" s="1060"/>
      <c r="CE3442" s="1286"/>
      <c r="CF3442" s="1060"/>
      <c r="CG3442" s="1060"/>
      <c r="CH3442" s="1060"/>
      <c r="CK3442" s="1645"/>
      <c r="CL3442" s="1645"/>
      <c r="CM3442" s="1645"/>
      <c r="CN3442"/>
      <c r="CO3442"/>
      <c r="CP3442"/>
      <c r="CQ3442"/>
      <c r="CR3442"/>
      <c r="CS3442" s="1060"/>
      <c r="CT3442" s="1060"/>
      <c r="CU3442" s="1060"/>
      <c r="CV3442" s="1060"/>
      <c r="CW3442" s="1060"/>
      <c r="CX3442" s="1060"/>
    </row>
    <row r="3443" spans="35:102" ht="15" customHeight="1" x14ac:dyDescent="0.3">
      <c r="AI3443" s="1774">
        <v>48291700200</v>
      </c>
      <c r="AJ3443" s="1993" t="s">
        <v>1875</v>
      </c>
      <c r="AK3443" s="1993">
        <v>31186</v>
      </c>
      <c r="AL3443" s="1994" t="s">
        <v>1730</v>
      </c>
      <c r="AM3443" s="1994">
        <v>24.6</v>
      </c>
      <c r="AN3443" s="1993" t="s">
        <v>193</v>
      </c>
      <c r="BX3443"/>
      <c r="BY3443"/>
      <c r="BZ3443"/>
      <c r="CA3443"/>
      <c r="CB3443"/>
      <c r="CD3443" s="1060"/>
      <c r="CE3443" s="1286"/>
      <c r="CF3443" s="1060"/>
      <c r="CG3443" s="1060"/>
      <c r="CH3443" s="1060"/>
      <c r="CK3443" s="1645"/>
      <c r="CL3443" s="1645"/>
      <c r="CM3443" s="1645"/>
      <c r="CN3443"/>
      <c r="CO3443"/>
      <c r="CP3443"/>
      <c r="CQ3443"/>
      <c r="CR3443"/>
      <c r="CS3443" s="1060"/>
      <c r="CT3443" s="1060"/>
      <c r="CU3443" s="1060"/>
      <c r="CV3443" s="1060"/>
      <c r="CW3443" s="1060"/>
      <c r="CX3443" s="1060"/>
    </row>
    <row r="3444" spans="35:102" ht="15" customHeight="1" x14ac:dyDescent="0.3">
      <c r="AI3444" s="1996">
        <v>48291700300</v>
      </c>
      <c r="AJ3444" s="1997" t="s">
        <v>1875</v>
      </c>
      <c r="AK3444" s="1997">
        <v>42024</v>
      </c>
      <c r="AL3444" s="1998" t="s">
        <v>1728</v>
      </c>
      <c r="AM3444" s="1998">
        <v>19.3</v>
      </c>
      <c r="AN3444" s="1997" t="s">
        <v>192</v>
      </c>
      <c r="BX3444"/>
      <c r="BY3444"/>
      <c r="BZ3444"/>
      <c r="CA3444"/>
      <c r="CB3444"/>
      <c r="CD3444" s="1060"/>
      <c r="CE3444" s="1286"/>
      <c r="CF3444" s="1060"/>
      <c r="CG3444" s="1060"/>
      <c r="CH3444" s="1060"/>
      <c r="CK3444" s="1645"/>
      <c r="CL3444" s="1645"/>
      <c r="CM3444" s="1645"/>
      <c r="CN3444"/>
      <c r="CO3444"/>
      <c r="CP3444"/>
      <c r="CQ3444"/>
      <c r="CR3444"/>
      <c r="CS3444" s="1060"/>
      <c r="CT3444" s="1060"/>
      <c r="CU3444" s="1060"/>
      <c r="CV3444" s="1060"/>
      <c r="CW3444" s="1060"/>
      <c r="CX3444" s="1060"/>
    </row>
    <row r="3445" spans="35:102" ht="15" customHeight="1" x14ac:dyDescent="0.3">
      <c r="AI3445" s="1774">
        <v>48291700400</v>
      </c>
      <c r="AJ3445" s="1993" t="s">
        <v>1875</v>
      </c>
      <c r="AK3445" s="1993">
        <v>51181</v>
      </c>
      <c r="AL3445" s="1994" t="s">
        <v>1728</v>
      </c>
      <c r="AM3445" s="1994">
        <v>22.7</v>
      </c>
      <c r="AN3445" s="1993" t="s">
        <v>193</v>
      </c>
      <c r="BX3445"/>
      <c r="BY3445"/>
      <c r="BZ3445"/>
      <c r="CA3445"/>
      <c r="CB3445"/>
      <c r="CD3445" s="1060"/>
      <c r="CE3445" s="1286"/>
      <c r="CF3445" s="1060"/>
      <c r="CG3445" s="1060"/>
      <c r="CH3445" s="1060"/>
      <c r="CK3445" s="1645"/>
      <c r="CL3445" s="1645"/>
      <c r="CM3445" s="1645"/>
      <c r="CN3445"/>
      <c r="CO3445"/>
      <c r="CP3445"/>
      <c r="CQ3445"/>
      <c r="CR3445"/>
      <c r="CS3445" s="1060"/>
      <c r="CT3445" s="1060"/>
      <c r="CU3445" s="1060"/>
      <c r="CV3445" s="1060"/>
      <c r="CW3445" s="1060"/>
      <c r="CX3445" s="1060"/>
    </row>
    <row r="3446" spans="35:102" ht="15" customHeight="1" x14ac:dyDescent="0.3">
      <c r="AI3446" s="1996">
        <v>48291700500</v>
      </c>
      <c r="AJ3446" s="1997" t="s">
        <v>1875</v>
      </c>
      <c r="AK3446" s="1997">
        <v>57553</v>
      </c>
      <c r="AL3446" s="1998" t="s">
        <v>1727</v>
      </c>
      <c r="AM3446" s="1998">
        <v>19.899999999999999</v>
      </c>
      <c r="AN3446" s="1997" t="s">
        <v>192</v>
      </c>
      <c r="BX3446"/>
      <c r="BY3446"/>
      <c r="BZ3446"/>
      <c r="CA3446"/>
      <c r="CB3446"/>
      <c r="CD3446" s="1060"/>
      <c r="CE3446" s="1286"/>
      <c r="CF3446" s="1060"/>
      <c r="CG3446" s="1060"/>
      <c r="CH3446" s="1060"/>
      <c r="CK3446" s="1645"/>
      <c r="CL3446" s="1645"/>
      <c r="CM3446" s="1645"/>
      <c r="CN3446"/>
      <c r="CO3446"/>
      <c r="CP3446"/>
      <c r="CQ3446"/>
      <c r="CR3446"/>
      <c r="CS3446" s="1060"/>
      <c r="CT3446" s="1060"/>
      <c r="CU3446" s="1060"/>
      <c r="CV3446" s="1060"/>
      <c r="CW3446" s="1060"/>
      <c r="CX3446" s="1060"/>
    </row>
    <row r="3447" spans="35:102" ht="15" customHeight="1" x14ac:dyDescent="0.3">
      <c r="AI3447" s="1774">
        <v>48291700600</v>
      </c>
      <c r="AJ3447" s="1993" t="s">
        <v>1875</v>
      </c>
      <c r="AK3447" s="1993">
        <v>31199</v>
      </c>
      <c r="AL3447" s="1994" t="s">
        <v>1730</v>
      </c>
      <c r="AM3447" s="1994">
        <v>26.1</v>
      </c>
      <c r="AN3447" s="1993" t="s">
        <v>193</v>
      </c>
      <c r="BX3447"/>
      <c r="BY3447"/>
      <c r="BZ3447"/>
      <c r="CA3447"/>
      <c r="CB3447"/>
      <c r="CD3447" s="1060"/>
      <c r="CE3447" s="1286"/>
      <c r="CF3447" s="1060"/>
      <c r="CG3447" s="1060"/>
      <c r="CH3447" s="1060"/>
      <c r="CK3447" s="1645"/>
      <c r="CL3447" s="1645"/>
      <c r="CM3447" s="1645"/>
      <c r="CN3447"/>
      <c r="CO3447"/>
      <c r="CP3447"/>
      <c r="CQ3447"/>
      <c r="CR3447"/>
      <c r="CS3447" s="1060"/>
      <c r="CT3447" s="1060"/>
      <c r="CU3447" s="1060"/>
      <c r="CV3447" s="1060"/>
      <c r="CW3447" s="1060"/>
      <c r="CX3447" s="1060"/>
    </row>
    <row r="3448" spans="35:102" ht="15" customHeight="1" x14ac:dyDescent="0.3">
      <c r="AI3448" s="1996">
        <v>48291700700</v>
      </c>
      <c r="AJ3448" s="1997" t="s">
        <v>1875</v>
      </c>
      <c r="AK3448" s="1997">
        <v>78429</v>
      </c>
      <c r="AL3448" s="1998" t="s">
        <v>1727</v>
      </c>
      <c r="AM3448" s="1998">
        <v>10</v>
      </c>
      <c r="AN3448" s="1997" t="s">
        <v>192</v>
      </c>
      <c r="BX3448"/>
      <c r="BY3448"/>
      <c r="BZ3448"/>
      <c r="CA3448"/>
      <c r="CB3448"/>
      <c r="CD3448" s="1060"/>
      <c r="CE3448" s="1286"/>
      <c r="CF3448" s="1060"/>
      <c r="CG3448" s="1060"/>
      <c r="CH3448" s="1060"/>
      <c r="CK3448" s="1645"/>
      <c r="CL3448" s="1645"/>
      <c r="CM3448" s="1645"/>
      <c r="CN3448"/>
      <c r="CO3448"/>
      <c r="CP3448"/>
      <c r="CQ3448"/>
      <c r="CR3448"/>
      <c r="CS3448" s="1060"/>
      <c r="CT3448" s="1060"/>
      <c r="CU3448" s="1060"/>
      <c r="CV3448" s="1060"/>
      <c r="CW3448" s="1060"/>
      <c r="CX3448" s="1060"/>
    </row>
    <row r="3449" spans="35:102" ht="15" customHeight="1" x14ac:dyDescent="0.3">
      <c r="AI3449" s="1774">
        <v>48291700800</v>
      </c>
      <c r="AJ3449" s="1993" t="s">
        <v>1875</v>
      </c>
      <c r="AK3449" s="1993">
        <v>61844</v>
      </c>
      <c r="AL3449" s="1994" t="s">
        <v>1727</v>
      </c>
      <c r="AM3449" s="1994">
        <v>6</v>
      </c>
      <c r="AN3449" s="1993" t="s">
        <v>192</v>
      </c>
      <c r="BX3449"/>
      <c r="BY3449"/>
      <c r="BZ3449"/>
      <c r="CA3449"/>
      <c r="CB3449"/>
      <c r="CD3449" s="1060"/>
      <c r="CE3449" s="1286"/>
      <c r="CF3449" s="1060"/>
      <c r="CG3449" s="1060"/>
      <c r="CH3449" s="1060"/>
      <c r="CK3449" s="1645"/>
      <c r="CL3449" s="1645"/>
      <c r="CM3449" s="1645"/>
      <c r="CN3449"/>
      <c r="CO3449"/>
      <c r="CP3449"/>
      <c r="CQ3449"/>
      <c r="CR3449"/>
      <c r="CS3449" s="1060"/>
      <c r="CT3449" s="1060"/>
      <c r="CU3449" s="1060"/>
      <c r="CV3449" s="1060"/>
      <c r="CW3449" s="1060"/>
      <c r="CX3449" s="1060"/>
    </row>
    <row r="3450" spans="35:102" ht="15" customHeight="1" x14ac:dyDescent="0.3">
      <c r="AI3450" s="1996">
        <v>48291700900</v>
      </c>
      <c r="AJ3450" s="1997" t="s">
        <v>1875</v>
      </c>
      <c r="AK3450" s="1997">
        <v>64464</v>
      </c>
      <c r="AL3450" s="1998" t="s">
        <v>1727</v>
      </c>
      <c r="AM3450" s="1998">
        <v>8.1999999999999993</v>
      </c>
      <c r="AN3450" s="1997" t="s">
        <v>192</v>
      </c>
      <c r="BX3450"/>
      <c r="BY3450"/>
      <c r="BZ3450"/>
      <c r="CA3450"/>
      <c r="CB3450"/>
      <c r="CD3450" s="1060"/>
      <c r="CE3450" s="1286"/>
      <c r="CF3450" s="1060"/>
      <c r="CG3450" s="1060"/>
      <c r="CH3450" s="1060"/>
      <c r="CK3450" s="1645"/>
      <c r="CL3450" s="1645"/>
      <c r="CM3450" s="1645"/>
      <c r="CN3450"/>
      <c r="CO3450"/>
      <c r="CP3450"/>
      <c r="CQ3450"/>
      <c r="CR3450"/>
      <c r="CS3450" s="1060"/>
      <c r="CT3450" s="1060"/>
      <c r="CU3450" s="1060"/>
      <c r="CV3450" s="1060"/>
      <c r="CW3450" s="1060"/>
      <c r="CX3450" s="1060"/>
    </row>
    <row r="3451" spans="35:102" ht="15" customHeight="1" x14ac:dyDescent="0.3">
      <c r="AI3451" s="1774">
        <v>48291701000</v>
      </c>
      <c r="AJ3451" s="1993" t="s">
        <v>1875</v>
      </c>
      <c r="AK3451" s="1993">
        <v>51929</v>
      </c>
      <c r="AL3451" s="1994" t="s">
        <v>1728</v>
      </c>
      <c r="AM3451" s="1994">
        <v>13.1</v>
      </c>
      <c r="AN3451" s="1993" t="s">
        <v>192</v>
      </c>
      <c r="BX3451"/>
      <c r="BY3451"/>
      <c r="BZ3451"/>
      <c r="CA3451"/>
      <c r="CB3451"/>
      <c r="CD3451" s="1060"/>
      <c r="CE3451" s="1286"/>
      <c r="CF3451" s="1060"/>
      <c r="CG3451" s="1060"/>
      <c r="CH3451" s="1060"/>
      <c r="CK3451" s="1645"/>
      <c r="CL3451" s="1645"/>
      <c r="CM3451" s="1645"/>
      <c r="CN3451"/>
      <c r="CO3451"/>
      <c r="CP3451"/>
      <c r="CQ3451"/>
      <c r="CR3451"/>
      <c r="CS3451" s="1060"/>
      <c r="CT3451" s="1060"/>
      <c r="CU3451" s="1060"/>
      <c r="CV3451" s="1060"/>
      <c r="CW3451" s="1060"/>
      <c r="CX3451" s="1060"/>
    </row>
    <row r="3452" spans="35:102" ht="15" customHeight="1" x14ac:dyDescent="0.3">
      <c r="AI3452" s="1996">
        <v>48291701100</v>
      </c>
      <c r="AJ3452" s="1997" t="s">
        <v>1875</v>
      </c>
      <c r="AK3452" s="1997">
        <v>46476</v>
      </c>
      <c r="AL3452" s="1998" t="s">
        <v>1728</v>
      </c>
      <c r="AM3452" s="1998">
        <v>22.5</v>
      </c>
      <c r="AN3452" s="1997" t="s">
        <v>193</v>
      </c>
      <c r="BX3452"/>
      <c r="BY3452"/>
      <c r="BZ3452"/>
      <c r="CA3452"/>
      <c r="CB3452"/>
      <c r="CD3452" s="1060"/>
      <c r="CE3452" s="1286"/>
      <c r="CF3452" s="1060"/>
      <c r="CG3452" s="1060"/>
      <c r="CH3452" s="1060"/>
      <c r="CK3452" s="1645"/>
      <c r="CL3452" s="1645"/>
      <c r="CM3452" s="1645"/>
      <c r="CN3452"/>
      <c r="CO3452"/>
      <c r="CP3452"/>
      <c r="CQ3452"/>
      <c r="CR3452"/>
      <c r="CS3452" s="1060"/>
      <c r="CT3452" s="1060"/>
      <c r="CU3452" s="1060"/>
      <c r="CV3452" s="1060"/>
      <c r="CW3452" s="1060"/>
      <c r="CX3452" s="1060"/>
    </row>
    <row r="3453" spans="35:102" ht="15" customHeight="1" x14ac:dyDescent="0.3">
      <c r="AI3453" s="1774">
        <v>48291701200</v>
      </c>
      <c r="AJ3453" s="1993" t="s">
        <v>1875</v>
      </c>
      <c r="AK3453" s="1993">
        <v>58424</v>
      </c>
      <c r="AL3453" s="1994" t="s">
        <v>1727</v>
      </c>
      <c r="AM3453" s="1994">
        <v>12.2</v>
      </c>
      <c r="AN3453" s="1993" t="s">
        <v>192</v>
      </c>
      <c r="BX3453"/>
      <c r="BY3453"/>
      <c r="BZ3453"/>
      <c r="CA3453"/>
      <c r="CB3453"/>
      <c r="CD3453" s="1060"/>
      <c r="CE3453" s="1286"/>
      <c r="CF3453" s="1060"/>
      <c r="CG3453" s="1060"/>
      <c r="CH3453" s="1060"/>
      <c r="CK3453" s="1645"/>
      <c r="CL3453" s="1645"/>
      <c r="CM3453" s="1645"/>
      <c r="CN3453"/>
      <c r="CO3453"/>
      <c r="CP3453"/>
      <c r="CQ3453"/>
      <c r="CR3453"/>
      <c r="CS3453" s="1060"/>
      <c r="CT3453" s="1060"/>
      <c r="CU3453" s="1060"/>
      <c r="CV3453" s="1060"/>
      <c r="CW3453" s="1060"/>
      <c r="CX3453" s="1060"/>
    </row>
    <row r="3454" spans="35:102" ht="15" customHeight="1" x14ac:dyDescent="0.3">
      <c r="AI3454" s="1996">
        <v>48291701300</v>
      </c>
      <c r="AJ3454" s="1997" t="s">
        <v>1875</v>
      </c>
      <c r="AK3454" s="1997">
        <v>49653</v>
      </c>
      <c r="AL3454" s="1998" t="s">
        <v>1728</v>
      </c>
      <c r="AM3454" s="1998">
        <v>7</v>
      </c>
      <c r="AN3454" s="1997" t="s">
        <v>192</v>
      </c>
      <c r="BX3454"/>
      <c r="BY3454"/>
      <c r="BZ3454"/>
      <c r="CA3454"/>
      <c r="CB3454"/>
      <c r="CD3454" s="1060"/>
      <c r="CE3454" s="1286"/>
      <c r="CF3454" s="1060"/>
      <c r="CG3454" s="1060"/>
      <c r="CH3454" s="1060"/>
      <c r="CK3454" s="1645"/>
      <c r="CL3454" s="1645"/>
      <c r="CM3454" s="1645"/>
      <c r="CN3454"/>
      <c r="CO3454"/>
      <c r="CP3454"/>
      <c r="CQ3454"/>
      <c r="CR3454"/>
      <c r="CS3454" s="1060"/>
      <c r="CT3454" s="1060"/>
      <c r="CU3454" s="1060"/>
      <c r="CV3454" s="1060"/>
      <c r="CW3454" s="1060"/>
      <c r="CX3454" s="1060"/>
    </row>
    <row r="3455" spans="35:102" ht="15" customHeight="1" x14ac:dyDescent="0.3">
      <c r="AI3455" s="1774">
        <v>48291701400</v>
      </c>
      <c r="AJ3455" s="1993" t="s">
        <v>1875</v>
      </c>
      <c r="AK3455" s="1993">
        <v>50568</v>
      </c>
      <c r="AL3455" s="1994" t="s">
        <v>1728</v>
      </c>
      <c r="AM3455" s="1994">
        <v>15.7</v>
      </c>
      <c r="AN3455" s="1993" t="s">
        <v>192</v>
      </c>
      <c r="BX3455"/>
      <c r="BY3455"/>
      <c r="BZ3455"/>
      <c r="CA3455"/>
      <c r="CB3455"/>
      <c r="CD3455" s="1060"/>
      <c r="CE3455" s="1286"/>
      <c r="CF3455" s="1060"/>
      <c r="CG3455" s="1060"/>
      <c r="CH3455" s="1060"/>
      <c r="CK3455" s="1645"/>
      <c r="CL3455" s="1645"/>
      <c r="CM3455" s="1645"/>
      <c r="CN3455"/>
      <c r="CO3455"/>
      <c r="CP3455"/>
      <c r="CQ3455"/>
      <c r="CR3455"/>
      <c r="CS3455" s="1060"/>
      <c r="CT3455" s="1060"/>
      <c r="CU3455" s="1060"/>
      <c r="CV3455" s="1060"/>
      <c r="CW3455" s="1060"/>
      <c r="CX3455" s="1060"/>
    </row>
    <row r="3456" spans="35:102" ht="15" customHeight="1" x14ac:dyDescent="0.3">
      <c r="AI3456" s="1996">
        <v>48321730100</v>
      </c>
      <c r="AJ3456" s="1997" t="s">
        <v>1887</v>
      </c>
      <c r="AK3456" s="1997">
        <v>36607</v>
      </c>
      <c r="AL3456" s="1998" t="s">
        <v>1730</v>
      </c>
      <c r="AM3456" s="1998">
        <v>25.6</v>
      </c>
      <c r="AN3456" s="1997" t="s">
        <v>193</v>
      </c>
      <c r="BX3456"/>
      <c r="BY3456"/>
      <c r="BZ3456"/>
      <c r="CA3456"/>
      <c r="CB3456"/>
      <c r="CD3456" s="1060"/>
      <c r="CE3456" s="1286"/>
      <c r="CF3456" s="1060"/>
      <c r="CG3456" s="1060"/>
      <c r="CH3456" s="1060"/>
      <c r="CK3456" s="1645"/>
      <c r="CL3456" s="1645"/>
      <c r="CM3456" s="1645"/>
      <c r="CN3456"/>
      <c r="CO3456"/>
      <c r="CP3456"/>
      <c r="CQ3456"/>
      <c r="CR3456"/>
      <c r="CS3456" s="1060"/>
      <c r="CT3456" s="1060"/>
      <c r="CU3456" s="1060"/>
      <c r="CV3456" s="1060"/>
      <c r="CW3456" s="1060"/>
      <c r="CX3456" s="1060"/>
    </row>
    <row r="3457" spans="35:102" ht="15" customHeight="1" x14ac:dyDescent="0.3">
      <c r="AI3457" s="1774">
        <v>48321730201</v>
      </c>
      <c r="AJ3457" s="1993" t="s">
        <v>1887</v>
      </c>
      <c r="AK3457" s="1993">
        <v>45559</v>
      </c>
      <c r="AL3457" s="1994" t="s">
        <v>1728</v>
      </c>
      <c r="AM3457" s="1994">
        <v>28.5</v>
      </c>
      <c r="AN3457" s="1993" t="s">
        <v>193</v>
      </c>
      <c r="BX3457"/>
      <c r="BY3457"/>
      <c r="BZ3457"/>
      <c r="CA3457"/>
      <c r="CB3457"/>
      <c r="CD3457" s="1060"/>
      <c r="CE3457" s="1286"/>
      <c r="CF3457" s="1060"/>
      <c r="CG3457" s="1060"/>
      <c r="CH3457" s="1060"/>
      <c r="CK3457" s="1645"/>
      <c r="CL3457" s="1645"/>
      <c r="CM3457" s="1645"/>
      <c r="CN3457"/>
      <c r="CO3457"/>
      <c r="CP3457"/>
      <c r="CQ3457"/>
      <c r="CR3457"/>
      <c r="CS3457" s="1060"/>
      <c r="CT3457" s="1060"/>
      <c r="CU3457" s="1060"/>
      <c r="CV3457" s="1060"/>
      <c r="CW3457" s="1060"/>
      <c r="CX3457" s="1060"/>
    </row>
    <row r="3458" spans="35:102" ht="15" customHeight="1" x14ac:dyDescent="0.3">
      <c r="AI3458" s="1996">
        <v>48321730202</v>
      </c>
      <c r="AJ3458" s="1997" t="s">
        <v>1887</v>
      </c>
      <c r="AK3458" s="1997">
        <v>42989</v>
      </c>
      <c r="AL3458" s="1998" t="s">
        <v>1728</v>
      </c>
      <c r="AM3458" s="1998">
        <v>17.2</v>
      </c>
      <c r="AN3458" s="1997" t="s">
        <v>192</v>
      </c>
      <c r="BX3458"/>
      <c r="BY3458"/>
      <c r="BZ3458"/>
      <c r="CA3458"/>
      <c r="CB3458"/>
      <c r="CD3458" s="1060"/>
      <c r="CE3458" s="1286"/>
      <c r="CF3458" s="1060"/>
      <c r="CG3458" s="1060"/>
      <c r="CH3458" s="1060"/>
      <c r="CK3458" s="1645"/>
      <c r="CL3458" s="1645"/>
      <c r="CM3458" s="1645"/>
      <c r="CN3458"/>
      <c r="CO3458"/>
      <c r="CP3458"/>
      <c r="CQ3458"/>
      <c r="CR3458"/>
      <c r="CS3458" s="1060"/>
      <c r="CT3458" s="1060"/>
      <c r="CU3458" s="1060"/>
      <c r="CV3458" s="1060"/>
      <c r="CW3458" s="1060"/>
      <c r="CX3458" s="1060"/>
    </row>
    <row r="3459" spans="35:102" ht="15" customHeight="1" x14ac:dyDescent="0.3">
      <c r="AI3459" s="1774">
        <v>48321730301</v>
      </c>
      <c r="AJ3459" s="1993" t="s">
        <v>1887</v>
      </c>
      <c r="AK3459" s="1993">
        <v>51760</v>
      </c>
      <c r="AL3459" s="1994" t="s">
        <v>1728</v>
      </c>
      <c r="AM3459" s="1994">
        <v>22.8</v>
      </c>
      <c r="AN3459" s="1993" t="s">
        <v>193</v>
      </c>
      <c r="BX3459"/>
      <c r="BY3459"/>
      <c r="BZ3459"/>
      <c r="CA3459"/>
      <c r="CB3459"/>
      <c r="CD3459" s="1060"/>
      <c r="CE3459" s="1286"/>
      <c r="CF3459" s="1060"/>
      <c r="CG3459" s="1060"/>
      <c r="CH3459" s="1060"/>
      <c r="CK3459" s="1645"/>
      <c r="CL3459" s="1645"/>
      <c r="CM3459" s="1645"/>
      <c r="CN3459"/>
      <c r="CO3459"/>
      <c r="CP3459"/>
      <c r="CQ3459"/>
      <c r="CR3459"/>
      <c r="CS3459" s="1060"/>
      <c r="CT3459" s="1060"/>
      <c r="CU3459" s="1060"/>
      <c r="CV3459" s="1060"/>
      <c r="CW3459" s="1060"/>
      <c r="CX3459" s="1060"/>
    </row>
    <row r="3460" spans="35:102" ht="15" customHeight="1" x14ac:dyDescent="0.3">
      <c r="AI3460" s="1996">
        <v>48321730302</v>
      </c>
      <c r="AJ3460" s="1997" t="s">
        <v>1887</v>
      </c>
      <c r="AK3460" s="1997">
        <v>45462</v>
      </c>
      <c r="AL3460" s="1998" t="s">
        <v>1728</v>
      </c>
      <c r="AM3460" s="1998">
        <v>18.8</v>
      </c>
      <c r="AN3460" s="1997" t="s">
        <v>192</v>
      </c>
      <c r="BX3460"/>
      <c r="BY3460"/>
      <c r="BZ3460"/>
      <c r="CA3460"/>
      <c r="CB3460"/>
      <c r="CD3460" s="1060"/>
      <c r="CE3460" s="1286"/>
      <c r="CF3460" s="1060"/>
      <c r="CG3460" s="1060"/>
      <c r="CH3460" s="1060"/>
      <c r="CK3460" s="1645"/>
      <c r="CL3460" s="1645"/>
      <c r="CM3460" s="1645"/>
      <c r="CN3460"/>
      <c r="CO3460"/>
      <c r="CP3460"/>
      <c r="CQ3460"/>
      <c r="CR3460"/>
      <c r="CS3460" s="1060"/>
      <c r="CT3460" s="1060"/>
      <c r="CU3460" s="1060"/>
      <c r="CV3460" s="1060"/>
      <c r="CW3460" s="1060"/>
      <c r="CX3460" s="1060"/>
    </row>
    <row r="3461" spans="35:102" ht="15" customHeight="1" x14ac:dyDescent="0.3">
      <c r="AI3461" s="1774">
        <v>48321730303</v>
      </c>
      <c r="AJ3461" s="1993" t="s">
        <v>1887</v>
      </c>
      <c r="AK3461" s="1993">
        <v>71389</v>
      </c>
      <c r="AL3461" s="1994" t="s">
        <v>1727</v>
      </c>
      <c r="AM3461" s="1994">
        <v>15.5</v>
      </c>
      <c r="AN3461" s="1993" t="s">
        <v>192</v>
      </c>
      <c r="BX3461"/>
      <c r="BY3461"/>
      <c r="BZ3461"/>
      <c r="CA3461"/>
      <c r="CB3461"/>
      <c r="CD3461" s="1060"/>
      <c r="CE3461" s="1286"/>
      <c r="CF3461" s="1060"/>
      <c r="CG3461" s="1060"/>
      <c r="CH3461" s="1060"/>
      <c r="CK3461" s="1645"/>
      <c r="CL3461" s="1645"/>
      <c r="CM3461" s="1645"/>
      <c r="CN3461"/>
      <c r="CO3461"/>
      <c r="CP3461"/>
      <c r="CQ3461"/>
      <c r="CR3461"/>
      <c r="CS3461" s="1060"/>
      <c r="CT3461" s="1060"/>
      <c r="CU3461" s="1060"/>
      <c r="CV3461" s="1060"/>
      <c r="CW3461" s="1060"/>
      <c r="CX3461" s="1060"/>
    </row>
    <row r="3462" spans="35:102" ht="15" customHeight="1" x14ac:dyDescent="0.3">
      <c r="AI3462" s="1996">
        <v>48321730400</v>
      </c>
      <c r="AJ3462" s="1997" t="s">
        <v>1887</v>
      </c>
      <c r="AK3462" s="1997">
        <v>48277</v>
      </c>
      <c r="AL3462" s="1998" t="s">
        <v>1728</v>
      </c>
      <c r="AM3462" s="1998">
        <v>23.5</v>
      </c>
      <c r="AN3462" s="1997" t="s">
        <v>193</v>
      </c>
      <c r="BX3462"/>
      <c r="BY3462"/>
      <c r="BZ3462"/>
      <c r="CA3462"/>
      <c r="CB3462"/>
      <c r="CD3462" s="1060"/>
      <c r="CE3462" s="1286"/>
      <c r="CF3462" s="1060"/>
      <c r="CG3462" s="1060"/>
      <c r="CH3462" s="1060"/>
      <c r="CK3462" s="1645"/>
      <c r="CL3462" s="1645"/>
      <c r="CM3462" s="1645"/>
      <c r="CN3462"/>
      <c r="CO3462"/>
      <c r="CP3462"/>
      <c r="CQ3462"/>
      <c r="CR3462"/>
      <c r="CS3462" s="1060"/>
      <c r="CT3462" s="1060"/>
      <c r="CU3462" s="1060"/>
      <c r="CV3462" s="1060"/>
      <c r="CW3462" s="1060"/>
      <c r="CX3462" s="1060"/>
    </row>
    <row r="3463" spans="35:102" ht="15" customHeight="1" x14ac:dyDescent="0.3">
      <c r="AI3463" s="1774">
        <v>48321730501</v>
      </c>
      <c r="AJ3463" s="1993" t="s">
        <v>1887</v>
      </c>
      <c r="AK3463" s="1993">
        <v>36006</v>
      </c>
      <c r="AL3463" s="1994" t="s">
        <v>1730</v>
      </c>
      <c r="AM3463" s="1994">
        <v>14.5</v>
      </c>
      <c r="AN3463" s="1993" t="s">
        <v>192</v>
      </c>
      <c r="BX3463"/>
      <c r="BY3463"/>
      <c r="BZ3463"/>
      <c r="CA3463"/>
      <c r="CB3463"/>
      <c r="CD3463" s="1060"/>
      <c r="CE3463" s="1286"/>
      <c r="CF3463" s="1060"/>
      <c r="CG3463" s="1060"/>
      <c r="CH3463" s="1060"/>
      <c r="CK3463" s="1645"/>
      <c r="CL3463" s="1645"/>
      <c r="CM3463" s="1645"/>
      <c r="CN3463"/>
      <c r="CO3463"/>
      <c r="CP3463"/>
      <c r="CQ3463"/>
      <c r="CR3463"/>
      <c r="CS3463" s="1060"/>
      <c r="CT3463" s="1060"/>
      <c r="CU3463" s="1060"/>
      <c r="CV3463" s="1060"/>
      <c r="CW3463" s="1060"/>
      <c r="CX3463" s="1060"/>
    </row>
    <row r="3464" spans="35:102" ht="15" customHeight="1" x14ac:dyDescent="0.3">
      <c r="AI3464" s="1996">
        <v>48321730600</v>
      </c>
      <c r="AJ3464" s="1997" t="s">
        <v>1887</v>
      </c>
      <c r="AK3464" s="1997">
        <v>48043</v>
      </c>
      <c r="AL3464" s="1998" t="s">
        <v>1728</v>
      </c>
      <c r="AM3464" s="1998">
        <v>17.7</v>
      </c>
      <c r="AN3464" s="1997" t="s">
        <v>192</v>
      </c>
      <c r="BX3464"/>
      <c r="BY3464"/>
      <c r="BZ3464"/>
      <c r="CA3464"/>
      <c r="CB3464"/>
      <c r="CD3464" s="1060"/>
      <c r="CE3464" s="1286"/>
      <c r="CF3464" s="1060"/>
      <c r="CG3464" s="1060"/>
      <c r="CH3464" s="1060"/>
      <c r="CK3464" s="1645"/>
      <c r="CL3464" s="1645"/>
      <c r="CM3464" s="1645"/>
      <c r="CN3464"/>
      <c r="CO3464"/>
      <c r="CP3464"/>
      <c r="CQ3464"/>
      <c r="CR3464"/>
      <c r="CS3464" s="1060"/>
      <c r="CT3464" s="1060"/>
      <c r="CU3464" s="1060"/>
      <c r="CV3464" s="1060"/>
      <c r="CW3464" s="1060"/>
      <c r="CX3464" s="1060"/>
    </row>
    <row r="3465" spans="35:102" ht="15" customHeight="1" x14ac:dyDescent="0.3">
      <c r="AI3465" s="1774">
        <v>48321730700</v>
      </c>
      <c r="AJ3465" s="1993" t="s">
        <v>1887</v>
      </c>
      <c r="AK3465" s="1993">
        <v>42012</v>
      </c>
      <c r="AL3465" s="1994" t="s">
        <v>1728</v>
      </c>
      <c r="AM3465" s="1994">
        <v>13.5</v>
      </c>
      <c r="AN3465" s="1993" t="s">
        <v>192</v>
      </c>
      <c r="BX3465"/>
      <c r="BY3465"/>
      <c r="BZ3465"/>
      <c r="CA3465"/>
      <c r="CB3465"/>
      <c r="CD3465" s="1060"/>
      <c r="CE3465" s="1286"/>
      <c r="CF3465" s="1060"/>
      <c r="CG3465" s="1060"/>
      <c r="CH3465" s="1060"/>
      <c r="CK3465" s="1645"/>
      <c r="CL3465" s="1645"/>
      <c r="CM3465" s="1645"/>
      <c r="CN3465"/>
      <c r="CO3465"/>
      <c r="CP3465"/>
      <c r="CQ3465"/>
      <c r="CR3465"/>
      <c r="CS3465" s="1060"/>
      <c r="CT3465" s="1060"/>
      <c r="CU3465" s="1060"/>
      <c r="CV3465" s="1060"/>
      <c r="CW3465" s="1060"/>
      <c r="CX3465" s="1060"/>
    </row>
    <row r="3466" spans="35:102" ht="15" customHeight="1" x14ac:dyDescent="0.3">
      <c r="AI3466" s="1996">
        <v>48321990000</v>
      </c>
      <c r="AJ3466" s="1997" t="s">
        <v>1887</v>
      </c>
      <c r="AK3466" s="1997" t="s">
        <v>1734</v>
      </c>
      <c r="AL3466" s="1998" t="s">
        <v>2183</v>
      </c>
      <c r="AM3466" s="1998" t="s">
        <v>1734</v>
      </c>
      <c r="AN3466" s="1997" t="s">
        <v>193</v>
      </c>
      <c r="BX3466"/>
      <c r="BY3466"/>
      <c r="BZ3466"/>
      <c r="CA3466"/>
      <c r="CB3466"/>
      <c r="CD3466" s="1060"/>
      <c r="CE3466" s="1286"/>
      <c r="CF3466" s="1060"/>
      <c r="CG3466" s="1060"/>
      <c r="CH3466" s="1060"/>
      <c r="CK3466" s="1645"/>
      <c r="CL3466" s="1645"/>
      <c r="CM3466" s="1645"/>
      <c r="CN3466"/>
      <c r="CO3466"/>
      <c r="CP3466"/>
      <c r="CQ3466"/>
      <c r="CR3466"/>
      <c r="CS3466" s="1060"/>
      <c r="CT3466" s="1060"/>
      <c r="CU3466" s="1060"/>
      <c r="CV3466" s="1060"/>
      <c r="CW3466" s="1060"/>
      <c r="CX3466" s="1060"/>
    </row>
    <row r="3467" spans="35:102" ht="15" customHeight="1" x14ac:dyDescent="0.3">
      <c r="AI3467" s="1774">
        <v>48339690100</v>
      </c>
      <c r="AJ3467" s="1993" t="s">
        <v>1899</v>
      </c>
      <c r="AK3467" s="1993">
        <v>75000</v>
      </c>
      <c r="AL3467" s="1994" t="s">
        <v>1727</v>
      </c>
      <c r="AM3467" s="1994">
        <v>12.6</v>
      </c>
      <c r="AN3467" s="1993" t="s">
        <v>192</v>
      </c>
      <c r="BX3467"/>
      <c r="BY3467"/>
      <c r="BZ3467"/>
      <c r="CA3467"/>
      <c r="CB3467"/>
      <c r="CD3467" s="1060"/>
      <c r="CE3467" s="1286"/>
      <c r="CF3467" s="1060"/>
      <c r="CG3467" s="1060"/>
      <c r="CH3467" s="1060"/>
      <c r="CK3467" s="1645"/>
      <c r="CL3467" s="1645"/>
      <c r="CM3467" s="1645"/>
      <c r="CN3467"/>
      <c r="CO3467"/>
      <c r="CP3467"/>
      <c r="CQ3467"/>
      <c r="CR3467"/>
      <c r="CS3467" s="1060"/>
      <c r="CT3467" s="1060"/>
      <c r="CU3467" s="1060"/>
      <c r="CV3467" s="1060"/>
      <c r="CW3467" s="1060"/>
      <c r="CX3467" s="1060"/>
    </row>
    <row r="3468" spans="35:102" ht="15" customHeight="1" x14ac:dyDescent="0.3">
      <c r="AI3468" s="1996">
        <v>48339690201</v>
      </c>
      <c r="AJ3468" s="1997" t="s">
        <v>1899</v>
      </c>
      <c r="AK3468" s="1997">
        <v>87015</v>
      </c>
      <c r="AL3468" s="1998" t="s">
        <v>1729</v>
      </c>
      <c r="AM3468" s="1998">
        <v>7.6</v>
      </c>
      <c r="AN3468" s="1997" t="s">
        <v>192</v>
      </c>
      <c r="BX3468"/>
      <c r="BY3468"/>
      <c r="BZ3468"/>
      <c r="CA3468"/>
      <c r="CB3468"/>
      <c r="CD3468" s="1060"/>
      <c r="CE3468" s="1286"/>
      <c r="CF3468" s="1060"/>
      <c r="CG3468" s="1060"/>
      <c r="CH3468" s="1060"/>
      <c r="CK3468" s="1645"/>
      <c r="CL3468" s="1645"/>
      <c r="CM3468" s="1645"/>
      <c r="CN3468"/>
      <c r="CO3468"/>
      <c r="CP3468"/>
      <c r="CQ3468"/>
      <c r="CR3468"/>
      <c r="CS3468" s="1060"/>
      <c r="CT3468" s="1060"/>
      <c r="CU3468" s="1060"/>
      <c r="CV3468" s="1060"/>
      <c r="CW3468" s="1060"/>
      <c r="CX3468" s="1060"/>
    </row>
    <row r="3469" spans="35:102" ht="15" customHeight="1" x14ac:dyDescent="0.3">
      <c r="AI3469" s="1774">
        <v>48339690202</v>
      </c>
      <c r="AJ3469" s="1993" t="s">
        <v>1899</v>
      </c>
      <c r="AK3469" s="1993">
        <v>87887</v>
      </c>
      <c r="AL3469" s="1994" t="s">
        <v>1729</v>
      </c>
      <c r="AM3469" s="1994">
        <v>11.2</v>
      </c>
      <c r="AN3469" s="1993" t="s">
        <v>192</v>
      </c>
      <c r="BX3469"/>
      <c r="BY3469"/>
      <c r="BZ3469"/>
      <c r="CA3469"/>
      <c r="CB3469"/>
      <c r="CD3469" s="1060"/>
      <c r="CE3469" s="1286"/>
      <c r="CF3469" s="1060"/>
      <c r="CG3469" s="1060"/>
      <c r="CH3469" s="1060"/>
      <c r="CK3469" s="1645"/>
      <c r="CL3469" s="1645"/>
      <c r="CM3469" s="1645"/>
      <c r="CN3469"/>
      <c r="CO3469"/>
      <c r="CP3469"/>
      <c r="CQ3469"/>
      <c r="CR3469"/>
      <c r="CS3469" s="1060"/>
      <c r="CT3469" s="1060"/>
      <c r="CU3469" s="1060"/>
      <c r="CV3469" s="1060"/>
      <c r="CW3469" s="1060"/>
      <c r="CX3469" s="1060"/>
    </row>
    <row r="3470" spans="35:102" ht="15" customHeight="1" x14ac:dyDescent="0.3">
      <c r="AI3470" s="1996">
        <v>48339690300</v>
      </c>
      <c r="AJ3470" s="1997" t="s">
        <v>1899</v>
      </c>
      <c r="AK3470" s="1997">
        <v>41000</v>
      </c>
      <c r="AL3470" s="1998" t="s">
        <v>1728</v>
      </c>
      <c r="AM3470" s="1998">
        <v>20.7</v>
      </c>
      <c r="AN3470" s="1997" t="s">
        <v>193</v>
      </c>
      <c r="BX3470"/>
      <c r="BY3470"/>
      <c r="BZ3470"/>
      <c r="CA3470"/>
      <c r="CB3470"/>
      <c r="CD3470" s="1060"/>
      <c r="CE3470" s="1286"/>
      <c r="CF3470" s="1060"/>
      <c r="CG3470" s="1060"/>
      <c r="CH3470" s="1060"/>
      <c r="CK3470" s="1645"/>
      <c r="CL3470" s="1645"/>
      <c r="CM3470" s="1645"/>
      <c r="CN3470"/>
      <c r="CO3470"/>
      <c r="CP3470"/>
      <c r="CQ3470"/>
      <c r="CR3470"/>
      <c r="CS3470" s="1060"/>
      <c r="CT3470" s="1060"/>
      <c r="CU3470" s="1060"/>
      <c r="CV3470" s="1060"/>
      <c r="CW3470" s="1060"/>
      <c r="CX3470" s="1060"/>
    </row>
    <row r="3471" spans="35:102" ht="15" customHeight="1" x14ac:dyDescent="0.3">
      <c r="AI3471" s="1774">
        <v>48339690401</v>
      </c>
      <c r="AJ3471" s="1993" t="s">
        <v>1899</v>
      </c>
      <c r="AK3471" s="1993">
        <v>99712</v>
      </c>
      <c r="AL3471" s="1994" t="s">
        <v>1729</v>
      </c>
      <c r="AM3471" s="1994">
        <v>5</v>
      </c>
      <c r="AN3471" s="1993" t="s">
        <v>192</v>
      </c>
      <c r="BX3471"/>
      <c r="BY3471"/>
      <c r="BZ3471"/>
      <c r="CA3471"/>
      <c r="CB3471"/>
      <c r="CD3471" s="1060"/>
      <c r="CE3471" s="1286"/>
      <c r="CF3471" s="1060"/>
      <c r="CG3471" s="1060"/>
      <c r="CH3471" s="1060"/>
      <c r="CK3471" s="1645"/>
      <c r="CL3471" s="1645"/>
      <c r="CM3471" s="1645"/>
      <c r="CN3471"/>
      <c r="CO3471"/>
      <c r="CP3471"/>
      <c r="CQ3471"/>
      <c r="CR3471"/>
      <c r="CS3471" s="1060"/>
      <c r="CT3471" s="1060"/>
      <c r="CU3471" s="1060"/>
      <c r="CV3471" s="1060"/>
      <c r="CW3471" s="1060"/>
      <c r="CX3471" s="1060"/>
    </row>
    <row r="3472" spans="35:102" ht="15" customHeight="1" x14ac:dyDescent="0.3">
      <c r="AI3472" s="1996">
        <v>48339690402</v>
      </c>
      <c r="AJ3472" s="1997" t="s">
        <v>1899</v>
      </c>
      <c r="AK3472" s="1997">
        <v>78293</v>
      </c>
      <c r="AL3472" s="1998" t="s">
        <v>1727</v>
      </c>
      <c r="AM3472" s="1998">
        <v>15.3</v>
      </c>
      <c r="AN3472" s="1997" t="s">
        <v>192</v>
      </c>
      <c r="BX3472"/>
      <c r="BY3472"/>
      <c r="BZ3472"/>
      <c r="CA3472"/>
      <c r="CB3472"/>
      <c r="CD3472" s="1060"/>
      <c r="CE3472" s="1286"/>
      <c r="CF3472" s="1060"/>
      <c r="CG3472" s="1060"/>
      <c r="CH3472" s="1060"/>
      <c r="CK3472" s="1645"/>
      <c r="CL3472" s="1645"/>
      <c r="CM3472" s="1645"/>
      <c r="CN3472"/>
      <c r="CO3472"/>
      <c r="CP3472"/>
      <c r="CQ3472"/>
      <c r="CR3472"/>
      <c r="CS3472" s="1060"/>
      <c r="CT3472" s="1060"/>
      <c r="CU3472" s="1060"/>
      <c r="CV3472" s="1060"/>
      <c r="CW3472" s="1060"/>
      <c r="CX3472" s="1060"/>
    </row>
    <row r="3473" spans="35:102" ht="15" customHeight="1" x14ac:dyDescent="0.3">
      <c r="AI3473" s="1774">
        <v>48339690500</v>
      </c>
      <c r="AJ3473" s="1993" t="s">
        <v>1899</v>
      </c>
      <c r="AK3473" s="1993">
        <v>119809</v>
      </c>
      <c r="AL3473" s="1994" t="s">
        <v>1729</v>
      </c>
      <c r="AM3473" s="1994">
        <v>2.6</v>
      </c>
      <c r="AN3473" s="1993" t="s">
        <v>192</v>
      </c>
      <c r="BX3473"/>
      <c r="BY3473"/>
      <c r="BZ3473"/>
      <c r="CA3473"/>
      <c r="CB3473"/>
      <c r="CD3473" s="1060"/>
      <c r="CE3473" s="1286"/>
      <c r="CF3473" s="1060"/>
      <c r="CG3473" s="1060"/>
      <c r="CH3473" s="1060"/>
      <c r="CK3473" s="1645"/>
      <c r="CL3473" s="1645"/>
      <c r="CM3473" s="1645"/>
      <c r="CN3473"/>
      <c r="CO3473"/>
      <c r="CP3473"/>
      <c r="CQ3473"/>
      <c r="CR3473"/>
      <c r="CS3473" s="1060"/>
      <c r="CT3473" s="1060"/>
      <c r="CU3473" s="1060"/>
      <c r="CV3473" s="1060"/>
      <c r="CW3473" s="1060"/>
      <c r="CX3473" s="1060"/>
    </row>
    <row r="3474" spans="35:102" ht="15" customHeight="1" x14ac:dyDescent="0.3">
      <c r="AI3474" s="1996">
        <v>48339690601</v>
      </c>
      <c r="AJ3474" s="1997" t="s">
        <v>1899</v>
      </c>
      <c r="AK3474" s="1997">
        <v>106270</v>
      </c>
      <c r="AL3474" s="1998" t="s">
        <v>1729</v>
      </c>
      <c r="AM3474" s="1998">
        <v>3.4</v>
      </c>
      <c r="AN3474" s="1997" t="s">
        <v>192</v>
      </c>
      <c r="BX3474"/>
      <c r="BY3474"/>
      <c r="BZ3474"/>
      <c r="CA3474"/>
      <c r="CB3474"/>
      <c r="CD3474" s="1060"/>
      <c r="CE3474" s="1286"/>
      <c r="CF3474" s="1060"/>
      <c r="CG3474" s="1060"/>
      <c r="CH3474" s="1060"/>
      <c r="CK3474" s="1645"/>
      <c r="CL3474" s="1645"/>
      <c r="CM3474" s="1645"/>
      <c r="CN3474"/>
      <c r="CO3474"/>
      <c r="CP3474"/>
      <c r="CQ3474"/>
      <c r="CR3474"/>
      <c r="CS3474" s="1060"/>
      <c r="CT3474" s="1060"/>
      <c r="CU3474" s="1060"/>
      <c r="CV3474" s="1060"/>
      <c r="CW3474" s="1060"/>
      <c r="CX3474" s="1060"/>
    </row>
    <row r="3475" spans="35:102" ht="15" customHeight="1" x14ac:dyDescent="0.3">
      <c r="AI3475" s="1774">
        <v>48339690602</v>
      </c>
      <c r="AJ3475" s="1993" t="s">
        <v>1899</v>
      </c>
      <c r="AK3475" s="1993">
        <v>161339</v>
      </c>
      <c r="AL3475" s="1994" t="s">
        <v>1729</v>
      </c>
      <c r="AM3475" s="1994">
        <v>3.4</v>
      </c>
      <c r="AN3475" s="1993" t="s">
        <v>192</v>
      </c>
      <c r="BX3475"/>
      <c r="BY3475"/>
      <c r="BZ3475"/>
      <c r="CA3475"/>
      <c r="CB3475"/>
      <c r="CD3475" s="1060"/>
      <c r="CE3475" s="1286"/>
      <c r="CF3475" s="1060"/>
      <c r="CG3475" s="1060"/>
      <c r="CH3475" s="1060"/>
      <c r="CK3475" s="1645"/>
      <c r="CL3475" s="1645"/>
      <c r="CM3475" s="1645"/>
      <c r="CN3475"/>
      <c r="CO3475"/>
      <c r="CP3475"/>
      <c r="CQ3475"/>
      <c r="CR3475"/>
      <c r="CS3475" s="1060"/>
      <c r="CT3475" s="1060"/>
      <c r="CU3475" s="1060"/>
      <c r="CV3475" s="1060"/>
      <c r="CW3475" s="1060"/>
      <c r="CX3475" s="1060"/>
    </row>
    <row r="3476" spans="35:102" ht="15" customHeight="1" x14ac:dyDescent="0.3">
      <c r="AI3476" s="1996">
        <v>48339690700</v>
      </c>
      <c r="AJ3476" s="1997" t="s">
        <v>1899</v>
      </c>
      <c r="AK3476" s="1997">
        <v>81008</v>
      </c>
      <c r="AL3476" s="1998" t="s">
        <v>1729</v>
      </c>
      <c r="AM3476" s="1998">
        <v>5.5</v>
      </c>
      <c r="AN3476" s="1997" t="s">
        <v>192</v>
      </c>
      <c r="BX3476"/>
      <c r="BY3476"/>
      <c r="BZ3476"/>
      <c r="CA3476"/>
      <c r="CB3476"/>
      <c r="CD3476" s="1060"/>
      <c r="CE3476" s="1286"/>
      <c r="CF3476" s="1060"/>
      <c r="CG3476" s="1060"/>
      <c r="CH3476" s="1060"/>
      <c r="CK3476" s="1645"/>
      <c r="CL3476" s="1645"/>
      <c r="CM3476" s="1645"/>
      <c r="CN3476"/>
      <c r="CO3476"/>
      <c r="CP3476"/>
      <c r="CQ3476"/>
      <c r="CR3476"/>
      <c r="CS3476" s="1060"/>
      <c r="CT3476" s="1060"/>
      <c r="CU3476" s="1060"/>
      <c r="CV3476" s="1060"/>
      <c r="CW3476" s="1060"/>
      <c r="CX3476" s="1060"/>
    </row>
    <row r="3477" spans="35:102" ht="15" customHeight="1" x14ac:dyDescent="0.3">
      <c r="AI3477" s="1774">
        <v>48339690800</v>
      </c>
      <c r="AJ3477" s="1993" t="s">
        <v>1899</v>
      </c>
      <c r="AK3477" s="1993">
        <v>148547</v>
      </c>
      <c r="AL3477" s="1994" t="s">
        <v>1729</v>
      </c>
      <c r="AM3477" s="1994">
        <v>1.1000000000000001</v>
      </c>
      <c r="AN3477" s="1993" t="s">
        <v>192</v>
      </c>
      <c r="BX3477"/>
      <c r="BY3477"/>
      <c r="BZ3477"/>
      <c r="CA3477"/>
      <c r="CB3477"/>
      <c r="CD3477" s="1060"/>
      <c r="CE3477" s="1286"/>
      <c r="CF3477" s="1060"/>
      <c r="CG3477" s="1060"/>
      <c r="CH3477" s="1060"/>
      <c r="CK3477" s="1645"/>
      <c r="CL3477" s="1645"/>
      <c r="CM3477" s="1645"/>
      <c r="CN3477"/>
      <c r="CO3477"/>
      <c r="CP3477"/>
      <c r="CQ3477"/>
      <c r="CR3477"/>
      <c r="CS3477" s="1060"/>
      <c r="CT3477" s="1060"/>
      <c r="CU3477" s="1060"/>
      <c r="CV3477" s="1060"/>
      <c r="CW3477" s="1060"/>
      <c r="CX3477" s="1060"/>
    </row>
    <row r="3478" spans="35:102" ht="15" customHeight="1" x14ac:dyDescent="0.3">
      <c r="AI3478" s="1996">
        <v>48339690900</v>
      </c>
      <c r="AJ3478" s="1997" t="s">
        <v>1899</v>
      </c>
      <c r="AK3478" s="1997">
        <v>156500</v>
      </c>
      <c r="AL3478" s="1998" t="s">
        <v>1729</v>
      </c>
      <c r="AM3478" s="1998">
        <v>2.9</v>
      </c>
      <c r="AN3478" s="1997" t="s">
        <v>192</v>
      </c>
      <c r="BX3478"/>
      <c r="BY3478"/>
      <c r="BZ3478"/>
      <c r="CA3478"/>
      <c r="CB3478"/>
      <c r="CD3478" s="1060"/>
      <c r="CE3478" s="1286"/>
      <c r="CF3478" s="1060"/>
      <c r="CG3478" s="1060"/>
      <c r="CH3478" s="1060"/>
      <c r="CK3478" s="1645"/>
      <c r="CL3478" s="1645"/>
      <c r="CM3478" s="1645"/>
      <c r="CN3478"/>
      <c r="CO3478"/>
      <c r="CP3478"/>
      <c r="CQ3478"/>
      <c r="CR3478"/>
      <c r="CS3478" s="1060"/>
      <c r="CT3478" s="1060"/>
      <c r="CU3478" s="1060"/>
      <c r="CV3478" s="1060"/>
      <c r="CW3478" s="1060"/>
      <c r="CX3478" s="1060"/>
    </row>
    <row r="3479" spans="35:102" ht="15" customHeight="1" x14ac:dyDescent="0.3">
      <c r="AI3479" s="1774">
        <v>48339691000</v>
      </c>
      <c r="AJ3479" s="1993" t="s">
        <v>1899</v>
      </c>
      <c r="AK3479" s="1993">
        <v>166488</v>
      </c>
      <c r="AL3479" s="1994" t="s">
        <v>1729</v>
      </c>
      <c r="AM3479" s="1994">
        <v>0.4</v>
      </c>
      <c r="AN3479" s="1993" t="s">
        <v>192</v>
      </c>
      <c r="BX3479"/>
      <c r="BY3479"/>
      <c r="BZ3479"/>
      <c r="CA3479"/>
      <c r="CB3479"/>
      <c r="CD3479" s="1060"/>
      <c r="CE3479" s="1286"/>
      <c r="CF3479" s="1060"/>
      <c r="CG3479" s="1060"/>
      <c r="CH3479" s="1060"/>
      <c r="CK3479" s="1645"/>
      <c r="CL3479" s="1645"/>
      <c r="CM3479" s="1645"/>
      <c r="CN3479"/>
      <c r="CO3479"/>
      <c r="CP3479"/>
      <c r="CQ3479"/>
      <c r="CR3479"/>
      <c r="CS3479" s="1060"/>
      <c r="CT3479" s="1060"/>
      <c r="CU3479" s="1060"/>
      <c r="CV3479" s="1060"/>
      <c r="CW3479" s="1060"/>
      <c r="CX3479" s="1060"/>
    </row>
    <row r="3480" spans="35:102" ht="15" customHeight="1" x14ac:dyDescent="0.3">
      <c r="AI3480" s="1996">
        <v>48339691100</v>
      </c>
      <c r="AJ3480" s="1997" t="s">
        <v>1899</v>
      </c>
      <c r="AK3480" s="1997">
        <v>98967</v>
      </c>
      <c r="AL3480" s="1998" t="s">
        <v>1729</v>
      </c>
      <c r="AM3480" s="1998">
        <v>1.2</v>
      </c>
      <c r="AN3480" s="1997" t="s">
        <v>192</v>
      </c>
      <c r="BX3480"/>
      <c r="BY3480"/>
      <c r="BZ3480"/>
      <c r="CA3480"/>
      <c r="CB3480"/>
      <c r="CD3480" s="1060"/>
      <c r="CE3480" s="1286"/>
      <c r="CF3480" s="1060"/>
      <c r="CG3480" s="1060"/>
      <c r="CH3480" s="1060"/>
      <c r="CK3480" s="1645"/>
      <c r="CL3480" s="1645"/>
      <c r="CM3480" s="1645"/>
      <c r="CN3480"/>
      <c r="CO3480"/>
      <c r="CP3480"/>
      <c r="CQ3480"/>
      <c r="CR3480"/>
      <c r="CS3480" s="1060"/>
      <c r="CT3480" s="1060"/>
      <c r="CU3480" s="1060"/>
      <c r="CV3480" s="1060"/>
      <c r="CW3480" s="1060"/>
      <c r="CX3480" s="1060"/>
    </row>
    <row r="3481" spans="35:102" ht="15" customHeight="1" x14ac:dyDescent="0.3">
      <c r="AI3481" s="1774">
        <v>48339691200</v>
      </c>
      <c r="AJ3481" s="1993" t="s">
        <v>1899</v>
      </c>
      <c r="AK3481" s="1993">
        <v>101327</v>
      </c>
      <c r="AL3481" s="1994" t="s">
        <v>1729</v>
      </c>
      <c r="AM3481" s="1994">
        <v>3.9</v>
      </c>
      <c r="AN3481" s="1993" t="s">
        <v>192</v>
      </c>
      <c r="BX3481"/>
      <c r="BY3481"/>
      <c r="BZ3481"/>
      <c r="CA3481"/>
      <c r="CB3481"/>
      <c r="CD3481" s="1060"/>
      <c r="CE3481" s="1286"/>
      <c r="CF3481" s="1060"/>
      <c r="CG3481" s="1060"/>
      <c r="CH3481" s="1060"/>
      <c r="CK3481" s="1645"/>
      <c r="CL3481" s="1645"/>
      <c r="CM3481" s="1645"/>
      <c r="CN3481"/>
      <c r="CO3481"/>
      <c r="CP3481"/>
      <c r="CQ3481"/>
      <c r="CR3481"/>
      <c r="CS3481" s="1060"/>
      <c r="CT3481" s="1060"/>
      <c r="CU3481" s="1060"/>
      <c r="CV3481" s="1060"/>
      <c r="CW3481" s="1060"/>
      <c r="CX3481" s="1060"/>
    </row>
    <row r="3482" spans="35:102" ht="15" customHeight="1" x14ac:dyDescent="0.3">
      <c r="AI3482" s="1996">
        <v>48339691301</v>
      </c>
      <c r="AJ3482" s="1997" t="s">
        <v>1899</v>
      </c>
      <c r="AK3482" s="1997">
        <v>130594</v>
      </c>
      <c r="AL3482" s="1998" t="s">
        <v>1729</v>
      </c>
      <c r="AM3482" s="1998">
        <v>4.2</v>
      </c>
      <c r="AN3482" s="1997" t="s">
        <v>192</v>
      </c>
      <c r="BX3482"/>
      <c r="BY3482"/>
      <c r="BZ3482"/>
      <c r="CA3482"/>
      <c r="CB3482"/>
      <c r="CD3482" s="1060"/>
      <c r="CE3482" s="1286"/>
      <c r="CF3482" s="1060"/>
      <c r="CG3482" s="1060"/>
      <c r="CH3482" s="1060"/>
      <c r="CK3482" s="1645"/>
      <c r="CL3482" s="1645"/>
      <c r="CM3482" s="1645"/>
      <c r="CN3482"/>
      <c r="CO3482"/>
      <c r="CP3482"/>
      <c r="CQ3482"/>
      <c r="CR3482"/>
      <c r="CS3482" s="1060"/>
      <c r="CT3482" s="1060"/>
      <c r="CU3482" s="1060"/>
      <c r="CV3482" s="1060"/>
      <c r="CW3482" s="1060"/>
      <c r="CX3482" s="1060"/>
    </row>
    <row r="3483" spans="35:102" ht="15" customHeight="1" x14ac:dyDescent="0.3">
      <c r="AI3483" s="1774">
        <v>48339691302</v>
      </c>
      <c r="AJ3483" s="1993" t="s">
        <v>1899</v>
      </c>
      <c r="AK3483" s="1993">
        <v>35800</v>
      </c>
      <c r="AL3483" s="1994" t="s">
        <v>1730</v>
      </c>
      <c r="AM3483" s="1994">
        <v>11.4</v>
      </c>
      <c r="AN3483" s="1993" t="s">
        <v>192</v>
      </c>
      <c r="BX3483"/>
      <c r="BY3483"/>
      <c r="BZ3483"/>
      <c r="CA3483"/>
      <c r="CB3483"/>
      <c r="CD3483" s="1060"/>
      <c r="CE3483" s="1286"/>
      <c r="CF3483" s="1060"/>
      <c r="CG3483" s="1060"/>
      <c r="CH3483" s="1060"/>
      <c r="CK3483" s="1645"/>
      <c r="CL3483" s="1645"/>
      <c r="CM3483" s="1645"/>
      <c r="CN3483"/>
      <c r="CO3483"/>
      <c r="CP3483"/>
      <c r="CQ3483"/>
      <c r="CR3483"/>
      <c r="CS3483" s="1060"/>
      <c r="CT3483" s="1060"/>
      <c r="CU3483" s="1060"/>
      <c r="CV3483" s="1060"/>
      <c r="CW3483" s="1060"/>
      <c r="CX3483" s="1060"/>
    </row>
    <row r="3484" spans="35:102" ht="15" customHeight="1" x14ac:dyDescent="0.3">
      <c r="AI3484" s="1996">
        <v>48339691400</v>
      </c>
      <c r="AJ3484" s="1997" t="s">
        <v>1899</v>
      </c>
      <c r="AK3484" s="1997">
        <v>67304</v>
      </c>
      <c r="AL3484" s="1998" t="s">
        <v>1727</v>
      </c>
      <c r="AM3484" s="1998">
        <v>9.1999999999999993</v>
      </c>
      <c r="AN3484" s="1997" t="s">
        <v>192</v>
      </c>
      <c r="BX3484"/>
      <c r="BY3484"/>
      <c r="BZ3484"/>
      <c r="CA3484"/>
      <c r="CB3484"/>
      <c r="CD3484" s="1060"/>
      <c r="CE3484" s="1286"/>
      <c r="CF3484" s="1060"/>
      <c r="CG3484" s="1060"/>
      <c r="CH3484" s="1060"/>
      <c r="CK3484" s="1645"/>
      <c r="CL3484" s="1645"/>
      <c r="CM3484" s="1645"/>
      <c r="CN3484"/>
      <c r="CO3484"/>
      <c r="CP3484"/>
      <c r="CQ3484"/>
      <c r="CR3484"/>
      <c r="CS3484" s="1060"/>
      <c r="CT3484" s="1060"/>
      <c r="CU3484" s="1060"/>
      <c r="CV3484" s="1060"/>
      <c r="CW3484" s="1060"/>
      <c r="CX3484" s="1060"/>
    </row>
    <row r="3485" spans="35:102" ht="15" customHeight="1" x14ac:dyDescent="0.3">
      <c r="AI3485" s="1774">
        <v>48339691500</v>
      </c>
      <c r="AJ3485" s="1993" t="s">
        <v>1899</v>
      </c>
      <c r="AK3485" s="1993">
        <v>55833</v>
      </c>
      <c r="AL3485" s="1994" t="s">
        <v>1728</v>
      </c>
      <c r="AM3485" s="1994">
        <v>11.6</v>
      </c>
      <c r="AN3485" s="1993" t="s">
        <v>192</v>
      </c>
      <c r="BX3485"/>
      <c r="BY3485"/>
      <c r="BZ3485"/>
      <c r="CA3485"/>
      <c r="CB3485"/>
      <c r="CD3485" s="1060"/>
      <c r="CE3485" s="1286"/>
      <c r="CF3485" s="1060"/>
      <c r="CG3485" s="1060"/>
      <c r="CH3485" s="1060"/>
      <c r="CK3485" s="1645"/>
      <c r="CL3485" s="1645"/>
      <c r="CM3485" s="1645"/>
      <c r="CN3485"/>
      <c r="CO3485"/>
      <c r="CP3485"/>
      <c r="CQ3485"/>
      <c r="CR3485"/>
      <c r="CS3485" s="1060"/>
      <c r="CT3485" s="1060"/>
      <c r="CU3485" s="1060"/>
      <c r="CV3485" s="1060"/>
      <c r="CW3485" s="1060"/>
      <c r="CX3485" s="1060"/>
    </row>
    <row r="3486" spans="35:102" ht="15" customHeight="1" x14ac:dyDescent="0.3">
      <c r="AI3486" s="1996">
        <v>48339691601</v>
      </c>
      <c r="AJ3486" s="1997" t="s">
        <v>1899</v>
      </c>
      <c r="AK3486" s="1997">
        <v>75625</v>
      </c>
      <c r="AL3486" s="1998" t="s">
        <v>1727</v>
      </c>
      <c r="AM3486" s="1998">
        <v>7.4</v>
      </c>
      <c r="AN3486" s="1997" t="s">
        <v>192</v>
      </c>
      <c r="BX3486"/>
      <c r="BY3486"/>
      <c r="BZ3486"/>
      <c r="CA3486"/>
      <c r="CB3486"/>
      <c r="CD3486" s="1060"/>
      <c r="CE3486" s="1286"/>
      <c r="CF3486" s="1060"/>
      <c r="CG3486" s="1060"/>
      <c r="CH3486" s="1060"/>
      <c r="CK3486" s="1645"/>
      <c r="CL3486" s="1645"/>
      <c r="CM3486" s="1645"/>
      <c r="CN3486"/>
      <c r="CO3486"/>
      <c r="CP3486"/>
      <c r="CQ3486"/>
      <c r="CR3486"/>
      <c r="CS3486" s="1060"/>
      <c r="CT3486" s="1060"/>
      <c r="CU3486" s="1060"/>
      <c r="CV3486" s="1060"/>
      <c r="CW3486" s="1060"/>
      <c r="CX3486" s="1060"/>
    </row>
    <row r="3487" spans="35:102" ht="15" customHeight="1" x14ac:dyDescent="0.3">
      <c r="AI3487" s="1774">
        <v>48339691602</v>
      </c>
      <c r="AJ3487" s="1993" t="s">
        <v>1899</v>
      </c>
      <c r="AK3487" s="1993">
        <v>69533</v>
      </c>
      <c r="AL3487" s="1994" t="s">
        <v>1727</v>
      </c>
      <c r="AM3487" s="1994">
        <v>21.2</v>
      </c>
      <c r="AN3487" s="1993" t="s">
        <v>193</v>
      </c>
      <c r="BX3487"/>
      <c r="BY3487"/>
      <c r="BZ3487"/>
      <c r="CA3487"/>
      <c r="CB3487"/>
      <c r="CD3487" s="1060"/>
      <c r="CE3487" s="1286"/>
      <c r="CF3487" s="1060"/>
      <c r="CG3487" s="1060"/>
      <c r="CH3487" s="1060"/>
      <c r="CK3487" s="1645"/>
      <c r="CL3487" s="1645"/>
      <c r="CM3487" s="1645"/>
      <c r="CN3487"/>
      <c r="CO3487"/>
      <c r="CP3487"/>
      <c r="CQ3487"/>
      <c r="CR3487"/>
      <c r="CS3487" s="1060"/>
      <c r="CT3487" s="1060"/>
      <c r="CU3487" s="1060"/>
      <c r="CV3487" s="1060"/>
      <c r="CW3487" s="1060"/>
      <c r="CX3487" s="1060"/>
    </row>
    <row r="3488" spans="35:102" ht="15" customHeight="1" x14ac:dyDescent="0.3">
      <c r="AI3488" s="1996">
        <v>48339691700</v>
      </c>
      <c r="AJ3488" s="1997" t="s">
        <v>1899</v>
      </c>
      <c r="AK3488" s="1997">
        <v>125385</v>
      </c>
      <c r="AL3488" s="1998" t="s">
        <v>1729</v>
      </c>
      <c r="AM3488" s="1998">
        <v>3.2</v>
      </c>
      <c r="AN3488" s="1997" t="s">
        <v>192</v>
      </c>
      <c r="BX3488"/>
      <c r="BY3488"/>
      <c r="BZ3488"/>
      <c r="CA3488"/>
      <c r="CB3488"/>
      <c r="CD3488" s="1060"/>
      <c r="CE3488" s="1286"/>
      <c r="CF3488" s="1060"/>
      <c r="CG3488" s="1060"/>
      <c r="CH3488" s="1060"/>
      <c r="CK3488" s="1645"/>
      <c r="CL3488" s="1645"/>
      <c r="CM3488" s="1645"/>
      <c r="CN3488"/>
      <c r="CO3488"/>
      <c r="CP3488"/>
      <c r="CQ3488"/>
      <c r="CR3488"/>
      <c r="CS3488" s="1060"/>
      <c r="CT3488" s="1060"/>
      <c r="CU3488" s="1060"/>
      <c r="CV3488" s="1060"/>
      <c r="CW3488" s="1060"/>
      <c r="CX3488" s="1060"/>
    </row>
    <row r="3489" spans="35:102" ht="15" customHeight="1" x14ac:dyDescent="0.3">
      <c r="AI3489" s="1774">
        <v>48339691800</v>
      </c>
      <c r="AJ3489" s="1993" t="s">
        <v>1899</v>
      </c>
      <c r="AK3489" s="1993">
        <v>76193</v>
      </c>
      <c r="AL3489" s="1994" t="s">
        <v>1727</v>
      </c>
      <c r="AM3489" s="1994">
        <v>8.1999999999999993</v>
      </c>
      <c r="AN3489" s="1993" t="s">
        <v>192</v>
      </c>
      <c r="BX3489"/>
      <c r="BY3489"/>
      <c r="BZ3489"/>
      <c r="CA3489"/>
      <c r="CB3489"/>
      <c r="CD3489" s="1060"/>
      <c r="CE3489" s="1286"/>
      <c r="CF3489" s="1060"/>
      <c r="CG3489" s="1060"/>
      <c r="CH3489" s="1060"/>
      <c r="CK3489" s="1645"/>
      <c r="CL3489" s="1645"/>
      <c r="CM3489" s="1645"/>
      <c r="CN3489"/>
      <c r="CO3489"/>
      <c r="CP3489"/>
      <c r="CQ3489"/>
      <c r="CR3489"/>
      <c r="CS3489" s="1060"/>
      <c r="CT3489" s="1060"/>
      <c r="CU3489" s="1060"/>
      <c r="CV3489" s="1060"/>
      <c r="CW3489" s="1060"/>
      <c r="CX3489" s="1060"/>
    </row>
    <row r="3490" spans="35:102" ht="15" customHeight="1" x14ac:dyDescent="0.3">
      <c r="AI3490" s="1996">
        <v>48339691900</v>
      </c>
      <c r="AJ3490" s="1997" t="s">
        <v>1899</v>
      </c>
      <c r="AK3490" s="1997">
        <v>87917</v>
      </c>
      <c r="AL3490" s="1998" t="s">
        <v>1729</v>
      </c>
      <c r="AM3490" s="1998">
        <v>3.9</v>
      </c>
      <c r="AN3490" s="1997" t="s">
        <v>192</v>
      </c>
      <c r="BX3490"/>
      <c r="BY3490"/>
      <c r="BZ3490"/>
      <c r="CA3490"/>
      <c r="CB3490"/>
      <c r="CD3490" s="1060"/>
      <c r="CE3490" s="1286"/>
      <c r="CF3490" s="1060"/>
      <c r="CG3490" s="1060"/>
      <c r="CH3490" s="1060"/>
      <c r="CK3490" s="1645"/>
      <c r="CL3490" s="1645"/>
      <c r="CM3490" s="1645"/>
      <c r="CN3490"/>
      <c r="CO3490"/>
      <c r="CP3490"/>
      <c r="CQ3490"/>
      <c r="CR3490"/>
      <c r="CS3490" s="1060"/>
      <c r="CT3490" s="1060"/>
      <c r="CU3490" s="1060"/>
      <c r="CV3490" s="1060"/>
      <c r="CW3490" s="1060"/>
      <c r="CX3490" s="1060"/>
    </row>
    <row r="3491" spans="35:102" ht="15" customHeight="1" x14ac:dyDescent="0.3">
      <c r="AI3491" s="1774">
        <v>48339692001</v>
      </c>
      <c r="AJ3491" s="1993" t="s">
        <v>1899</v>
      </c>
      <c r="AK3491" s="1993">
        <v>102318</v>
      </c>
      <c r="AL3491" s="1994" t="s">
        <v>1729</v>
      </c>
      <c r="AM3491" s="1994">
        <v>2.8</v>
      </c>
      <c r="AN3491" s="1993" t="s">
        <v>192</v>
      </c>
      <c r="BX3491"/>
      <c r="BY3491"/>
      <c r="BZ3491"/>
      <c r="CA3491"/>
      <c r="CB3491"/>
      <c r="CD3491" s="1060"/>
      <c r="CE3491" s="1286"/>
      <c r="CF3491" s="1060"/>
      <c r="CG3491" s="1060"/>
      <c r="CH3491" s="1060"/>
      <c r="CK3491" s="1645"/>
      <c r="CL3491" s="1645"/>
      <c r="CM3491" s="1645"/>
      <c r="CN3491"/>
      <c r="CO3491"/>
      <c r="CP3491"/>
      <c r="CQ3491"/>
      <c r="CR3491"/>
      <c r="CS3491" s="1060"/>
      <c r="CT3491" s="1060"/>
      <c r="CU3491" s="1060"/>
      <c r="CV3491" s="1060"/>
      <c r="CW3491" s="1060"/>
      <c r="CX3491" s="1060"/>
    </row>
    <row r="3492" spans="35:102" ht="15" customHeight="1" x14ac:dyDescent="0.3">
      <c r="AI3492" s="1996">
        <v>48339692002</v>
      </c>
      <c r="AJ3492" s="1997" t="s">
        <v>1899</v>
      </c>
      <c r="AK3492" s="1997">
        <v>150938</v>
      </c>
      <c r="AL3492" s="1998" t="s">
        <v>1729</v>
      </c>
      <c r="AM3492" s="1998">
        <v>1.6</v>
      </c>
      <c r="AN3492" s="1997" t="s">
        <v>192</v>
      </c>
      <c r="BX3492"/>
      <c r="BY3492"/>
      <c r="BZ3492"/>
      <c r="CA3492"/>
      <c r="CB3492"/>
      <c r="CD3492" s="1060"/>
      <c r="CE3492" s="1286"/>
      <c r="CF3492" s="1060"/>
      <c r="CG3492" s="1060"/>
      <c r="CH3492" s="1060"/>
      <c r="CK3492" s="1645"/>
      <c r="CL3492" s="1645"/>
      <c r="CM3492" s="1645"/>
      <c r="CN3492"/>
      <c r="CO3492"/>
      <c r="CP3492"/>
      <c r="CQ3492"/>
      <c r="CR3492"/>
      <c r="CS3492" s="1060"/>
      <c r="CT3492" s="1060"/>
      <c r="CU3492" s="1060"/>
      <c r="CV3492" s="1060"/>
      <c r="CW3492" s="1060"/>
      <c r="CX3492" s="1060"/>
    </row>
    <row r="3493" spans="35:102" ht="15" customHeight="1" x14ac:dyDescent="0.3">
      <c r="AI3493" s="1774">
        <v>48339692100</v>
      </c>
      <c r="AJ3493" s="1993" t="s">
        <v>1899</v>
      </c>
      <c r="AK3493" s="1993">
        <v>76599</v>
      </c>
      <c r="AL3493" s="1994" t="s">
        <v>1727</v>
      </c>
      <c r="AM3493" s="1994">
        <v>11.3</v>
      </c>
      <c r="AN3493" s="1993" t="s">
        <v>192</v>
      </c>
      <c r="BX3493"/>
      <c r="BY3493"/>
      <c r="BZ3493"/>
      <c r="CA3493"/>
      <c r="CB3493"/>
      <c r="CD3493" s="1060"/>
      <c r="CE3493" s="1286"/>
      <c r="CF3493" s="1060"/>
      <c r="CG3493" s="1060"/>
      <c r="CH3493" s="1060"/>
      <c r="CK3493" s="1645"/>
      <c r="CL3493" s="1645"/>
      <c r="CM3493" s="1645"/>
      <c r="CN3493"/>
      <c r="CO3493"/>
      <c r="CP3493"/>
      <c r="CQ3493"/>
      <c r="CR3493"/>
      <c r="CS3493" s="1060"/>
      <c r="CT3493" s="1060"/>
      <c r="CU3493" s="1060"/>
      <c r="CV3493" s="1060"/>
      <c r="CW3493" s="1060"/>
      <c r="CX3493" s="1060"/>
    </row>
    <row r="3494" spans="35:102" ht="15" customHeight="1" x14ac:dyDescent="0.3">
      <c r="AI3494" s="1996">
        <v>48339692200</v>
      </c>
      <c r="AJ3494" s="1997" t="s">
        <v>1899</v>
      </c>
      <c r="AK3494" s="1997">
        <v>55070</v>
      </c>
      <c r="AL3494" s="1998" t="s">
        <v>1728</v>
      </c>
      <c r="AM3494" s="1998">
        <v>20.2</v>
      </c>
      <c r="AN3494" s="1997" t="s">
        <v>193</v>
      </c>
      <c r="BX3494"/>
      <c r="BY3494"/>
      <c r="BZ3494"/>
      <c r="CA3494"/>
      <c r="CB3494"/>
      <c r="CD3494" s="1060"/>
      <c r="CE3494" s="1286"/>
      <c r="CF3494" s="1060"/>
      <c r="CG3494" s="1060"/>
      <c r="CH3494" s="1060"/>
      <c r="CK3494" s="1645"/>
      <c r="CL3494" s="1645"/>
      <c r="CM3494" s="1645"/>
      <c r="CN3494"/>
      <c r="CO3494"/>
      <c r="CP3494"/>
      <c r="CQ3494"/>
      <c r="CR3494"/>
      <c r="CS3494" s="1060"/>
      <c r="CT3494" s="1060"/>
      <c r="CU3494" s="1060"/>
      <c r="CV3494" s="1060"/>
      <c r="CW3494" s="1060"/>
      <c r="CX3494" s="1060"/>
    </row>
    <row r="3495" spans="35:102" ht="15" customHeight="1" x14ac:dyDescent="0.3">
      <c r="AI3495" s="1774">
        <v>48339692300</v>
      </c>
      <c r="AJ3495" s="1993" t="s">
        <v>1899</v>
      </c>
      <c r="AK3495" s="1993">
        <v>78061</v>
      </c>
      <c r="AL3495" s="1994" t="s">
        <v>1727</v>
      </c>
      <c r="AM3495" s="1994">
        <v>8.4</v>
      </c>
      <c r="AN3495" s="1993" t="s">
        <v>192</v>
      </c>
      <c r="BX3495"/>
      <c r="BY3495"/>
      <c r="BZ3495"/>
      <c r="CA3495"/>
      <c r="CB3495"/>
      <c r="CD3495" s="1060"/>
      <c r="CE3495" s="1286"/>
      <c r="CF3495" s="1060"/>
      <c r="CG3495" s="1060"/>
      <c r="CH3495" s="1060"/>
      <c r="CK3495" s="1645"/>
      <c r="CL3495" s="1645"/>
      <c r="CM3495" s="1645"/>
      <c r="CN3495"/>
      <c r="CO3495"/>
      <c r="CP3495"/>
      <c r="CQ3495"/>
      <c r="CR3495"/>
      <c r="CS3495" s="1060"/>
      <c r="CT3495" s="1060"/>
      <c r="CU3495" s="1060"/>
      <c r="CV3495" s="1060"/>
      <c r="CW3495" s="1060"/>
      <c r="CX3495" s="1060"/>
    </row>
    <row r="3496" spans="35:102" ht="15" customHeight="1" x14ac:dyDescent="0.3">
      <c r="AI3496" s="1996">
        <v>48339692400</v>
      </c>
      <c r="AJ3496" s="1997" t="s">
        <v>1899</v>
      </c>
      <c r="AK3496" s="1997">
        <v>61350</v>
      </c>
      <c r="AL3496" s="1998" t="s">
        <v>1727</v>
      </c>
      <c r="AM3496" s="1998">
        <v>13.5</v>
      </c>
      <c r="AN3496" s="1997" t="s">
        <v>192</v>
      </c>
      <c r="BX3496"/>
      <c r="BY3496"/>
      <c r="BZ3496"/>
      <c r="CA3496"/>
      <c r="CB3496"/>
      <c r="CD3496" s="1060"/>
      <c r="CE3496" s="1286"/>
      <c r="CF3496" s="1060"/>
      <c r="CG3496" s="1060"/>
      <c r="CH3496" s="1060"/>
      <c r="CK3496" s="1645"/>
      <c r="CL3496" s="1645"/>
      <c r="CM3496" s="1645"/>
      <c r="CN3496"/>
      <c r="CO3496"/>
      <c r="CP3496"/>
      <c r="CQ3496"/>
      <c r="CR3496"/>
      <c r="CS3496" s="1060"/>
      <c r="CT3496" s="1060"/>
      <c r="CU3496" s="1060"/>
      <c r="CV3496" s="1060"/>
      <c r="CW3496" s="1060"/>
      <c r="CX3496" s="1060"/>
    </row>
    <row r="3497" spans="35:102" ht="15" customHeight="1" x14ac:dyDescent="0.3">
      <c r="AI3497" s="1774">
        <v>48339692500</v>
      </c>
      <c r="AJ3497" s="1993" t="s">
        <v>1899</v>
      </c>
      <c r="AK3497" s="1993">
        <v>45317</v>
      </c>
      <c r="AL3497" s="1994" t="s">
        <v>1728</v>
      </c>
      <c r="AM3497" s="1994">
        <v>19.899999999999999</v>
      </c>
      <c r="AN3497" s="1993" t="s">
        <v>192</v>
      </c>
      <c r="BX3497"/>
      <c r="BY3497"/>
      <c r="BZ3497"/>
      <c r="CA3497"/>
      <c r="CB3497"/>
      <c r="CD3497" s="1060"/>
      <c r="CE3497" s="1286"/>
      <c r="CF3497" s="1060"/>
      <c r="CG3497" s="1060"/>
      <c r="CH3497" s="1060"/>
      <c r="CK3497" s="1645"/>
      <c r="CL3497" s="1645"/>
      <c r="CM3497" s="1645"/>
      <c r="CN3497"/>
      <c r="CO3497"/>
      <c r="CP3497"/>
      <c r="CQ3497"/>
      <c r="CR3497"/>
      <c r="CS3497" s="1060"/>
      <c r="CT3497" s="1060"/>
      <c r="CU3497" s="1060"/>
      <c r="CV3497" s="1060"/>
      <c r="CW3497" s="1060"/>
      <c r="CX3497" s="1060"/>
    </row>
    <row r="3498" spans="35:102" ht="15" customHeight="1" x14ac:dyDescent="0.3">
      <c r="AI3498" s="1996">
        <v>48339692601</v>
      </c>
      <c r="AJ3498" s="1997" t="s">
        <v>1899</v>
      </c>
      <c r="AK3498" s="1997">
        <v>46212</v>
      </c>
      <c r="AL3498" s="1998" t="s">
        <v>1728</v>
      </c>
      <c r="AM3498" s="1998">
        <v>29.1</v>
      </c>
      <c r="AN3498" s="1997" t="s">
        <v>193</v>
      </c>
      <c r="BX3498"/>
      <c r="BY3498"/>
      <c r="BZ3498"/>
      <c r="CA3498"/>
      <c r="CB3498"/>
      <c r="CD3498" s="1060"/>
      <c r="CE3498" s="1286"/>
      <c r="CF3498" s="1060"/>
      <c r="CG3498" s="1060"/>
      <c r="CH3498" s="1060"/>
      <c r="CK3498" s="1645"/>
      <c r="CL3498" s="1645"/>
      <c r="CM3498" s="1645"/>
      <c r="CN3498"/>
      <c r="CO3498"/>
      <c r="CP3498"/>
      <c r="CQ3498"/>
      <c r="CR3498"/>
      <c r="CS3498" s="1060"/>
      <c r="CT3498" s="1060"/>
      <c r="CU3498" s="1060"/>
      <c r="CV3498" s="1060"/>
      <c r="CW3498" s="1060"/>
      <c r="CX3498" s="1060"/>
    </row>
    <row r="3499" spans="35:102" ht="15" customHeight="1" x14ac:dyDescent="0.3">
      <c r="AI3499" s="1774">
        <v>48339692602</v>
      </c>
      <c r="AJ3499" s="1993" t="s">
        <v>1899</v>
      </c>
      <c r="AK3499" s="1993">
        <v>53473</v>
      </c>
      <c r="AL3499" s="1994" t="s">
        <v>1728</v>
      </c>
      <c r="AM3499" s="1994">
        <v>25.2</v>
      </c>
      <c r="AN3499" s="1993" t="s">
        <v>193</v>
      </c>
      <c r="BX3499"/>
      <c r="BY3499"/>
      <c r="BZ3499"/>
      <c r="CA3499"/>
      <c r="CB3499"/>
      <c r="CD3499" s="1060"/>
      <c r="CE3499" s="1286"/>
      <c r="CF3499" s="1060"/>
      <c r="CG3499" s="1060"/>
      <c r="CH3499" s="1060"/>
      <c r="CK3499" s="1645"/>
      <c r="CL3499" s="1645"/>
      <c r="CM3499" s="1645"/>
      <c r="CN3499"/>
      <c r="CO3499"/>
      <c r="CP3499"/>
      <c r="CQ3499"/>
      <c r="CR3499"/>
      <c r="CS3499" s="1060"/>
      <c r="CT3499" s="1060"/>
      <c r="CU3499" s="1060"/>
      <c r="CV3499" s="1060"/>
      <c r="CW3499" s="1060"/>
      <c r="CX3499" s="1060"/>
    </row>
    <row r="3500" spans="35:102" ht="15" customHeight="1" x14ac:dyDescent="0.3">
      <c r="AI3500" s="1996">
        <v>48339692700</v>
      </c>
      <c r="AJ3500" s="1997" t="s">
        <v>1899</v>
      </c>
      <c r="AK3500" s="1997">
        <v>49617</v>
      </c>
      <c r="AL3500" s="1998" t="s">
        <v>1728</v>
      </c>
      <c r="AM3500" s="1998">
        <v>15</v>
      </c>
      <c r="AN3500" s="1997" t="s">
        <v>192</v>
      </c>
      <c r="BX3500"/>
      <c r="BY3500"/>
      <c r="BZ3500"/>
      <c r="CA3500"/>
      <c r="CB3500"/>
      <c r="CD3500" s="1060"/>
      <c r="CE3500" s="1286"/>
      <c r="CF3500" s="1060"/>
      <c r="CG3500" s="1060"/>
      <c r="CH3500" s="1060"/>
      <c r="CK3500" s="1645"/>
      <c r="CL3500" s="1645"/>
      <c r="CM3500" s="1645"/>
      <c r="CN3500"/>
      <c r="CO3500"/>
      <c r="CP3500"/>
      <c r="CQ3500"/>
      <c r="CR3500"/>
      <c r="CS3500" s="1060"/>
      <c r="CT3500" s="1060"/>
      <c r="CU3500" s="1060"/>
      <c r="CV3500" s="1060"/>
      <c r="CW3500" s="1060"/>
      <c r="CX3500" s="1060"/>
    </row>
    <row r="3501" spans="35:102" ht="15" customHeight="1" x14ac:dyDescent="0.3">
      <c r="AI3501" s="1774">
        <v>48339692801</v>
      </c>
      <c r="AJ3501" s="1993" t="s">
        <v>1899</v>
      </c>
      <c r="AK3501" s="1993">
        <v>62116</v>
      </c>
      <c r="AL3501" s="1994" t="s">
        <v>1727</v>
      </c>
      <c r="AM3501" s="1994">
        <v>15.6</v>
      </c>
      <c r="AN3501" s="1993" t="s">
        <v>192</v>
      </c>
      <c r="BX3501"/>
      <c r="BY3501"/>
      <c r="BZ3501"/>
      <c r="CA3501"/>
      <c r="CB3501"/>
      <c r="CD3501" s="1060"/>
      <c r="CE3501" s="1286"/>
      <c r="CF3501" s="1060"/>
      <c r="CG3501" s="1060"/>
      <c r="CH3501" s="1060"/>
      <c r="CK3501" s="1645"/>
      <c r="CL3501" s="1645"/>
      <c r="CM3501" s="1645"/>
      <c r="CN3501"/>
      <c r="CO3501"/>
      <c r="CP3501"/>
      <c r="CQ3501"/>
      <c r="CR3501"/>
      <c r="CS3501" s="1060"/>
      <c r="CT3501" s="1060"/>
      <c r="CU3501" s="1060"/>
      <c r="CV3501" s="1060"/>
      <c r="CW3501" s="1060"/>
      <c r="CX3501" s="1060"/>
    </row>
    <row r="3502" spans="35:102" ht="15" customHeight="1" x14ac:dyDescent="0.3">
      <c r="AI3502" s="1996">
        <v>48339692802</v>
      </c>
      <c r="AJ3502" s="1997" t="s">
        <v>1899</v>
      </c>
      <c r="AK3502" s="1997">
        <v>45436</v>
      </c>
      <c r="AL3502" s="1998" t="s">
        <v>1728</v>
      </c>
      <c r="AM3502" s="1998">
        <v>27.4</v>
      </c>
      <c r="AN3502" s="1997" t="s">
        <v>193</v>
      </c>
      <c r="BX3502"/>
      <c r="BY3502"/>
      <c r="BZ3502"/>
      <c r="CA3502"/>
      <c r="CB3502"/>
      <c r="CD3502" s="1060"/>
      <c r="CE3502" s="1286"/>
      <c r="CF3502" s="1060"/>
      <c r="CG3502" s="1060"/>
      <c r="CH3502" s="1060"/>
      <c r="CK3502" s="1645"/>
      <c r="CL3502" s="1645"/>
      <c r="CM3502" s="1645"/>
      <c r="CN3502"/>
      <c r="CO3502"/>
      <c r="CP3502"/>
      <c r="CQ3502"/>
      <c r="CR3502"/>
      <c r="CS3502" s="1060"/>
      <c r="CT3502" s="1060"/>
      <c r="CU3502" s="1060"/>
      <c r="CV3502" s="1060"/>
      <c r="CW3502" s="1060"/>
      <c r="CX3502" s="1060"/>
    </row>
    <row r="3503" spans="35:102" ht="15" customHeight="1" x14ac:dyDescent="0.3">
      <c r="AI3503" s="1774">
        <v>48339692900</v>
      </c>
      <c r="AJ3503" s="1993" t="s">
        <v>1899</v>
      </c>
      <c r="AK3503" s="1993">
        <v>69583</v>
      </c>
      <c r="AL3503" s="1994" t="s">
        <v>1727</v>
      </c>
      <c r="AM3503" s="1994">
        <v>11.4</v>
      </c>
      <c r="AN3503" s="1993" t="s">
        <v>192</v>
      </c>
      <c r="BX3503"/>
      <c r="BY3503"/>
      <c r="BZ3503"/>
      <c r="CA3503"/>
      <c r="CB3503"/>
      <c r="CD3503" s="1060"/>
      <c r="CE3503" s="1286"/>
      <c r="CF3503" s="1060"/>
      <c r="CG3503" s="1060"/>
      <c r="CH3503" s="1060"/>
      <c r="CK3503" s="1645"/>
      <c r="CL3503" s="1645"/>
      <c r="CM3503" s="1645"/>
      <c r="CN3503"/>
      <c r="CO3503"/>
      <c r="CP3503"/>
      <c r="CQ3503"/>
      <c r="CR3503"/>
      <c r="CS3503" s="1060"/>
      <c r="CT3503" s="1060"/>
      <c r="CU3503" s="1060"/>
      <c r="CV3503" s="1060"/>
      <c r="CW3503" s="1060"/>
      <c r="CX3503" s="1060"/>
    </row>
    <row r="3504" spans="35:102" ht="15" customHeight="1" x14ac:dyDescent="0.3">
      <c r="AI3504" s="1996">
        <v>48339693000</v>
      </c>
      <c r="AJ3504" s="1997" t="s">
        <v>1899</v>
      </c>
      <c r="AK3504" s="1997">
        <v>44779</v>
      </c>
      <c r="AL3504" s="1998" t="s">
        <v>1728</v>
      </c>
      <c r="AM3504" s="1998">
        <v>17.8</v>
      </c>
      <c r="AN3504" s="1997" t="s">
        <v>192</v>
      </c>
      <c r="BX3504"/>
      <c r="BY3504"/>
      <c r="BZ3504"/>
      <c r="CA3504"/>
      <c r="CB3504"/>
      <c r="CD3504" s="1060"/>
      <c r="CE3504" s="1286"/>
      <c r="CF3504" s="1060"/>
      <c r="CG3504" s="1060"/>
      <c r="CH3504" s="1060"/>
      <c r="CK3504" s="1645"/>
      <c r="CL3504" s="1645"/>
      <c r="CM3504" s="1645"/>
      <c r="CN3504"/>
      <c r="CO3504"/>
      <c r="CP3504"/>
      <c r="CQ3504"/>
      <c r="CR3504"/>
      <c r="CS3504" s="1060"/>
      <c r="CT3504" s="1060"/>
      <c r="CU3504" s="1060"/>
      <c r="CV3504" s="1060"/>
      <c r="CW3504" s="1060"/>
      <c r="CX3504" s="1060"/>
    </row>
    <row r="3505" spans="35:102" ht="15" customHeight="1" x14ac:dyDescent="0.3">
      <c r="AI3505" s="1774">
        <v>48339693101</v>
      </c>
      <c r="AJ3505" s="1993" t="s">
        <v>1899</v>
      </c>
      <c r="AK3505" s="1993">
        <v>35804</v>
      </c>
      <c r="AL3505" s="1994" t="s">
        <v>1730</v>
      </c>
      <c r="AM3505" s="1994">
        <v>22.6</v>
      </c>
      <c r="AN3505" s="1993" t="s">
        <v>193</v>
      </c>
      <c r="BX3505"/>
      <c r="BY3505"/>
      <c r="BZ3505"/>
      <c r="CA3505"/>
      <c r="CB3505"/>
      <c r="CD3505" s="1060"/>
      <c r="CE3505" s="1286"/>
      <c r="CF3505" s="1060"/>
      <c r="CG3505" s="1060"/>
      <c r="CH3505" s="1060"/>
      <c r="CK3505" s="1645"/>
      <c r="CL3505" s="1645"/>
      <c r="CM3505" s="1645"/>
      <c r="CN3505"/>
      <c r="CO3505"/>
      <c r="CP3505"/>
      <c r="CQ3505"/>
      <c r="CR3505"/>
      <c r="CS3505" s="1060"/>
      <c r="CT3505" s="1060"/>
      <c r="CU3505" s="1060"/>
      <c r="CV3505" s="1060"/>
      <c r="CW3505" s="1060"/>
      <c r="CX3505" s="1060"/>
    </row>
    <row r="3506" spans="35:102" ht="15" customHeight="1" x14ac:dyDescent="0.3">
      <c r="AI3506" s="1996">
        <v>48339693102</v>
      </c>
      <c r="AJ3506" s="1997" t="s">
        <v>1899</v>
      </c>
      <c r="AK3506" s="1997">
        <v>52219</v>
      </c>
      <c r="AL3506" s="1998" t="s">
        <v>1728</v>
      </c>
      <c r="AM3506" s="1998">
        <v>15.2</v>
      </c>
      <c r="AN3506" s="1997" t="s">
        <v>192</v>
      </c>
      <c r="BX3506"/>
      <c r="BY3506"/>
      <c r="BZ3506"/>
      <c r="CA3506"/>
      <c r="CB3506"/>
      <c r="CD3506" s="1060"/>
      <c r="CE3506" s="1286"/>
      <c r="CF3506" s="1060"/>
      <c r="CG3506" s="1060"/>
      <c r="CH3506" s="1060"/>
      <c r="CK3506" s="1645"/>
      <c r="CL3506" s="1645"/>
      <c r="CM3506" s="1645"/>
      <c r="CN3506"/>
      <c r="CO3506"/>
      <c r="CP3506"/>
      <c r="CQ3506"/>
      <c r="CR3506"/>
      <c r="CS3506" s="1060"/>
      <c r="CT3506" s="1060"/>
      <c r="CU3506" s="1060"/>
      <c r="CV3506" s="1060"/>
      <c r="CW3506" s="1060"/>
      <c r="CX3506" s="1060"/>
    </row>
    <row r="3507" spans="35:102" ht="15" customHeight="1" x14ac:dyDescent="0.3">
      <c r="AI3507" s="1774">
        <v>48339693200</v>
      </c>
      <c r="AJ3507" s="1993" t="s">
        <v>1899</v>
      </c>
      <c r="AK3507" s="1993">
        <v>92737</v>
      </c>
      <c r="AL3507" s="1994" t="s">
        <v>1729</v>
      </c>
      <c r="AM3507" s="1994">
        <v>3.5</v>
      </c>
      <c r="AN3507" s="1993" t="s">
        <v>192</v>
      </c>
      <c r="BX3507"/>
      <c r="BY3507"/>
      <c r="BZ3507"/>
      <c r="CA3507"/>
      <c r="CB3507"/>
      <c r="CD3507" s="1060"/>
      <c r="CE3507" s="1286"/>
      <c r="CF3507" s="1060"/>
      <c r="CG3507" s="1060"/>
      <c r="CH3507" s="1060"/>
      <c r="CK3507" s="1645"/>
      <c r="CL3507" s="1645"/>
      <c r="CM3507" s="1645"/>
      <c r="CN3507"/>
      <c r="CO3507"/>
      <c r="CP3507"/>
      <c r="CQ3507"/>
      <c r="CR3507"/>
      <c r="CS3507" s="1060"/>
      <c r="CT3507" s="1060"/>
      <c r="CU3507" s="1060"/>
      <c r="CV3507" s="1060"/>
      <c r="CW3507" s="1060"/>
      <c r="CX3507" s="1060"/>
    </row>
    <row r="3508" spans="35:102" ht="15" customHeight="1" x14ac:dyDescent="0.3">
      <c r="AI3508" s="1996">
        <v>48339693300</v>
      </c>
      <c r="AJ3508" s="1997" t="s">
        <v>1899</v>
      </c>
      <c r="AK3508" s="1997">
        <v>66098</v>
      </c>
      <c r="AL3508" s="1998" t="s">
        <v>1727</v>
      </c>
      <c r="AM3508" s="1998">
        <v>7.8</v>
      </c>
      <c r="AN3508" s="1997" t="s">
        <v>192</v>
      </c>
      <c r="BX3508"/>
      <c r="BY3508"/>
      <c r="BZ3508"/>
      <c r="CA3508"/>
      <c r="CB3508"/>
      <c r="CD3508" s="1060"/>
      <c r="CE3508" s="1286"/>
      <c r="CF3508" s="1060"/>
      <c r="CG3508" s="1060"/>
      <c r="CH3508" s="1060"/>
      <c r="CK3508" s="1645"/>
      <c r="CL3508" s="1645"/>
      <c r="CM3508" s="1645"/>
      <c r="CN3508"/>
      <c r="CO3508"/>
      <c r="CP3508"/>
      <c r="CQ3508"/>
      <c r="CR3508"/>
      <c r="CS3508" s="1060"/>
      <c r="CT3508" s="1060"/>
      <c r="CU3508" s="1060"/>
      <c r="CV3508" s="1060"/>
      <c r="CW3508" s="1060"/>
      <c r="CX3508" s="1060"/>
    </row>
    <row r="3509" spans="35:102" ht="15" customHeight="1" x14ac:dyDescent="0.3">
      <c r="AI3509" s="1774">
        <v>48339693400</v>
      </c>
      <c r="AJ3509" s="1993" t="s">
        <v>1899</v>
      </c>
      <c r="AK3509" s="1993">
        <v>25083</v>
      </c>
      <c r="AL3509" s="1994" t="s">
        <v>1730</v>
      </c>
      <c r="AM3509" s="1994">
        <v>35</v>
      </c>
      <c r="AN3509" s="1993" t="s">
        <v>193</v>
      </c>
      <c r="BX3509"/>
      <c r="BY3509"/>
      <c r="BZ3509"/>
      <c r="CA3509"/>
      <c r="CB3509"/>
      <c r="CD3509" s="1060"/>
      <c r="CE3509" s="1286"/>
      <c r="CF3509" s="1060"/>
      <c r="CG3509" s="1060"/>
      <c r="CH3509" s="1060"/>
      <c r="CK3509" s="1645"/>
      <c r="CL3509" s="1645"/>
      <c r="CM3509" s="1645"/>
      <c r="CN3509"/>
      <c r="CO3509"/>
      <c r="CP3509"/>
      <c r="CQ3509"/>
      <c r="CR3509"/>
      <c r="CS3509" s="1060"/>
      <c r="CT3509" s="1060"/>
      <c r="CU3509" s="1060"/>
      <c r="CV3509" s="1060"/>
      <c r="CW3509" s="1060"/>
      <c r="CX3509" s="1060"/>
    </row>
    <row r="3510" spans="35:102" ht="15" customHeight="1" x14ac:dyDescent="0.3">
      <c r="AI3510" s="1996">
        <v>48339693500</v>
      </c>
      <c r="AJ3510" s="1997" t="s">
        <v>1899</v>
      </c>
      <c r="AK3510" s="1997">
        <v>48562</v>
      </c>
      <c r="AL3510" s="1998" t="s">
        <v>1728</v>
      </c>
      <c r="AM3510" s="1998">
        <v>9.1</v>
      </c>
      <c r="AN3510" s="1997" t="s">
        <v>192</v>
      </c>
      <c r="BX3510"/>
      <c r="BY3510"/>
      <c r="BZ3510"/>
      <c r="CA3510"/>
      <c r="CB3510"/>
      <c r="CD3510" s="1060"/>
      <c r="CE3510" s="1286"/>
      <c r="CF3510" s="1060"/>
      <c r="CG3510" s="1060"/>
      <c r="CH3510" s="1060"/>
      <c r="CK3510" s="1645"/>
      <c r="CL3510" s="1645"/>
      <c r="CM3510" s="1645"/>
      <c r="CN3510"/>
      <c r="CO3510"/>
      <c r="CP3510"/>
      <c r="CQ3510"/>
      <c r="CR3510"/>
      <c r="CS3510" s="1060"/>
      <c r="CT3510" s="1060"/>
      <c r="CU3510" s="1060"/>
      <c r="CV3510" s="1060"/>
      <c r="CW3510" s="1060"/>
      <c r="CX3510" s="1060"/>
    </row>
    <row r="3511" spans="35:102" ht="15" customHeight="1" x14ac:dyDescent="0.3">
      <c r="AI3511" s="1774">
        <v>48339693600</v>
      </c>
      <c r="AJ3511" s="1993" t="s">
        <v>1899</v>
      </c>
      <c r="AK3511" s="1993">
        <v>39464</v>
      </c>
      <c r="AL3511" s="1994" t="s">
        <v>1730</v>
      </c>
      <c r="AM3511" s="1994">
        <v>18.8</v>
      </c>
      <c r="AN3511" s="1993" t="s">
        <v>192</v>
      </c>
      <c r="BX3511"/>
      <c r="BY3511"/>
      <c r="BZ3511"/>
      <c r="CA3511"/>
      <c r="CB3511"/>
      <c r="CD3511" s="1060"/>
      <c r="CE3511" s="1286"/>
      <c r="CF3511" s="1060"/>
      <c r="CG3511" s="1060"/>
      <c r="CH3511" s="1060"/>
      <c r="CK3511" s="1645"/>
      <c r="CL3511" s="1645"/>
      <c r="CM3511" s="1645"/>
      <c r="CN3511"/>
      <c r="CO3511"/>
      <c r="CP3511"/>
      <c r="CQ3511"/>
      <c r="CR3511"/>
      <c r="CS3511" s="1060"/>
      <c r="CT3511" s="1060"/>
      <c r="CU3511" s="1060"/>
      <c r="CV3511" s="1060"/>
      <c r="CW3511" s="1060"/>
      <c r="CX3511" s="1060"/>
    </row>
    <row r="3512" spans="35:102" ht="15" customHeight="1" x14ac:dyDescent="0.3">
      <c r="AI3512" s="1996">
        <v>48339693700</v>
      </c>
      <c r="AJ3512" s="1997" t="s">
        <v>1899</v>
      </c>
      <c r="AK3512" s="1997">
        <v>79167</v>
      </c>
      <c r="AL3512" s="1998" t="s">
        <v>1727</v>
      </c>
      <c r="AM3512" s="1998">
        <v>8.4</v>
      </c>
      <c r="AN3512" s="1997" t="s">
        <v>192</v>
      </c>
      <c r="BX3512"/>
      <c r="BY3512"/>
      <c r="BZ3512"/>
      <c r="CA3512"/>
      <c r="CB3512"/>
      <c r="CD3512" s="1060"/>
      <c r="CE3512" s="1286"/>
      <c r="CF3512" s="1060"/>
      <c r="CG3512" s="1060"/>
      <c r="CH3512" s="1060"/>
      <c r="CK3512" s="1645"/>
      <c r="CL3512" s="1645"/>
      <c r="CM3512" s="1645"/>
      <c r="CN3512"/>
      <c r="CO3512"/>
      <c r="CP3512"/>
      <c r="CQ3512"/>
      <c r="CR3512"/>
      <c r="CS3512" s="1060"/>
      <c r="CT3512" s="1060"/>
      <c r="CU3512" s="1060"/>
      <c r="CV3512" s="1060"/>
      <c r="CW3512" s="1060"/>
      <c r="CX3512" s="1060"/>
    </row>
    <row r="3513" spans="35:102" ht="15" customHeight="1" x14ac:dyDescent="0.3">
      <c r="AI3513" s="1774">
        <v>48339693800</v>
      </c>
      <c r="AJ3513" s="1993" t="s">
        <v>1899</v>
      </c>
      <c r="AK3513" s="1993">
        <v>40755</v>
      </c>
      <c r="AL3513" s="1994" t="s">
        <v>1728</v>
      </c>
      <c r="AM3513" s="1994">
        <v>15.8</v>
      </c>
      <c r="AN3513" s="1993" t="s">
        <v>192</v>
      </c>
      <c r="BX3513"/>
      <c r="BY3513"/>
      <c r="BZ3513"/>
      <c r="CA3513"/>
      <c r="CB3513"/>
      <c r="CD3513" s="1060"/>
      <c r="CE3513" s="1286"/>
      <c r="CF3513" s="1060"/>
      <c r="CG3513" s="1060"/>
      <c r="CH3513" s="1060"/>
      <c r="CK3513" s="1645"/>
      <c r="CL3513" s="1645"/>
      <c r="CM3513" s="1645"/>
      <c r="CN3513"/>
      <c r="CO3513"/>
      <c r="CP3513"/>
      <c r="CQ3513"/>
      <c r="CR3513"/>
      <c r="CS3513" s="1060"/>
      <c r="CT3513" s="1060"/>
      <c r="CU3513" s="1060"/>
      <c r="CV3513" s="1060"/>
      <c r="CW3513" s="1060"/>
      <c r="CX3513" s="1060"/>
    </row>
    <row r="3514" spans="35:102" ht="15" customHeight="1" x14ac:dyDescent="0.3">
      <c r="AI3514" s="1996">
        <v>48339693900</v>
      </c>
      <c r="AJ3514" s="1997" t="s">
        <v>1899</v>
      </c>
      <c r="AK3514" s="1997">
        <v>44739</v>
      </c>
      <c r="AL3514" s="1998" t="s">
        <v>1728</v>
      </c>
      <c r="AM3514" s="1998">
        <v>14.9</v>
      </c>
      <c r="AN3514" s="1997" t="s">
        <v>192</v>
      </c>
      <c r="BX3514"/>
      <c r="BY3514"/>
      <c r="BZ3514"/>
      <c r="CA3514"/>
      <c r="CB3514"/>
      <c r="CD3514" s="1060"/>
      <c r="CE3514" s="1286"/>
      <c r="CF3514" s="1060"/>
      <c r="CG3514" s="1060"/>
      <c r="CH3514" s="1060"/>
      <c r="CK3514" s="1645"/>
      <c r="CL3514" s="1645"/>
      <c r="CM3514" s="1645"/>
      <c r="CN3514"/>
      <c r="CO3514"/>
      <c r="CP3514"/>
      <c r="CQ3514"/>
      <c r="CR3514"/>
      <c r="CS3514" s="1060"/>
      <c r="CT3514" s="1060"/>
      <c r="CU3514" s="1060"/>
      <c r="CV3514" s="1060"/>
      <c r="CW3514" s="1060"/>
      <c r="CX3514" s="1060"/>
    </row>
    <row r="3515" spans="35:102" ht="15" customHeight="1" x14ac:dyDescent="0.3">
      <c r="AI3515" s="1774">
        <v>48339694000</v>
      </c>
      <c r="AJ3515" s="1993" t="s">
        <v>1899</v>
      </c>
      <c r="AK3515" s="1993">
        <v>53412</v>
      </c>
      <c r="AL3515" s="1994" t="s">
        <v>1728</v>
      </c>
      <c r="AM3515" s="1994">
        <v>17.399999999999999</v>
      </c>
      <c r="AN3515" s="1993" t="s">
        <v>192</v>
      </c>
      <c r="BX3515"/>
      <c r="BY3515"/>
      <c r="BZ3515"/>
      <c r="CA3515"/>
      <c r="CB3515"/>
      <c r="CD3515" s="1060"/>
      <c r="CE3515" s="1286"/>
      <c r="CF3515" s="1060"/>
      <c r="CG3515" s="1060"/>
      <c r="CH3515" s="1060"/>
      <c r="CK3515" s="1645"/>
      <c r="CL3515" s="1645"/>
      <c r="CM3515" s="1645"/>
      <c r="CN3515"/>
      <c r="CO3515"/>
      <c r="CP3515"/>
      <c r="CQ3515"/>
      <c r="CR3515"/>
      <c r="CS3515" s="1060"/>
      <c r="CT3515" s="1060"/>
      <c r="CU3515" s="1060"/>
      <c r="CV3515" s="1060"/>
      <c r="CW3515" s="1060"/>
      <c r="CX3515" s="1060"/>
    </row>
    <row r="3516" spans="35:102" ht="15" customHeight="1" x14ac:dyDescent="0.3">
      <c r="AI3516" s="1996">
        <v>48339694101</v>
      </c>
      <c r="AJ3516" s="1997" t="s">
        <v>1899</v>
      </c>
      <c r="AK3516" s="1997">
        <v>54071</v>
      </c>
      <c r="AL3516" s="1998" t="s">
        <v>1728</v>
      </c>
      <c r="AM3516" s="1998">
        <v>22.1</v>
      </c>
      <c r="AN3516" s="1997" t="s">
        <v>193</v>
      </c>
      <c r="BX3516"/>
      <c r="BY3516"/>
      <c r="BZ3516"/>
      <c r="CA3516"/>
      <c r="CB3516"/>
      <c r="CD3516" s="1060"/>
      <c r="CE3516" s="1286"/>
      <c r="CF3516" s="1060"/>
      <c r="CG3516" s="1060"/>
      <c r="CH3516" s="1060"/>
      <c r="CK3516" s="1645"/>
      <c r="CL3516" s="1645"/>
      <c r="CM3516" s="1645"/>
      <c r="CN3516"/>
      <c r="CO3516"/>
      <c r="CP3516"/>
      <c r="CQ3516"/>
      <c r="CR3516"/>
      <c r="CS3516" s="1060"/>
      <c r="CT3516" s="1060"/>
      <c r="CU3516" s="1060"/>
      <c r="CV3516" s="1060"/>
      <c r="CW3516" s="1060"/>
      <c r="CX3516" s="1060"/>
    </row>
    <row r="3517" spans="35:102" ht="15" customHeight="1" x14ac:dyDescent="0.3">
      <c r="AI3517" s="1774">
        <v>48339694102</v>
      </c>
      <c r="AJ3517" s="1993" t="s">
        <v>1899</v>
      </c>
      <c r="AK3517" s="1993">
        <v>65269</v>
      </c>
      <c r="AL3517" s="1994" t="s">
        <v>1727</v>
      </c>
      <c r="AM3517" s="1994">
        <v>6</v>
      </c>
      <c r="AN3517" s="1993" t="s">
        <v>192</v>
      </c>
      <c r="BX3517"/>
      <c r="BY3517"/>
      <c r="BZ3517"/>
      <c r="CA3517"/>
      <c r="CB3517"/>
      <c r="CD3517" s="1060"/>
      <c r="CE3517" s="1286"/>
      <c r="CF3517" s="1060"/>
      <c r="CG3517" s="1060"/>
      <c r="CH3517" s="1060"/>
      <c r="CK3517" s="1645"/>
      <c r="CL3517" s="1645"/>
      <c r="CM3517" s="1645"/>
      <c r="CN3517"/>
      <c r="CO3517"/>
      <c r="CP3517"/>
      <c r="CQ3517"/>
      <c r="CR3517"/>
      <c r="CS3517" s="1060"/>
      <c r="CT3517" s="1060"/>
      <c r="CU3517" s="1060"/>
      <c r="CV3517" s="1060"/>
      <c r="CW3517" s="1060"/>
      <c r="CX3517" s="1060"/>
    </row>
    <row r="3518" spans="35:102" ht="15" customHeight="1" x14ac:dyDescent="0.3">
      <c r="AI3518" s="1996">
        <v>48339694201</v>
      </c>
      <c r="AJ3518" s="1997" t="s">
        <v>1899</v>
      </c>
      <c r="AK3518" s="1997">
        <v>60304</v>
      </c>
      <c r="AL3518" s="1998" t="s">
        <v>1727</v>
      </c>
      <c r="AM3518" s="1998">
        <v>10.3</v>
      </c>
      <c r="AN3518" s="1997" t="s">
        <v>192</v>
      </c>
      <c r="BX3518"/>
      <c r="BY3518"/>
      <c r="BZ3518"/>
      <c r="CA3518"/>
      <c r="CB3518"/>
      <c r="CD3518" s="1060"/>
      <c r="CE3518" s="1286"/>
      <c r="CF3518" s="1060"/>
      <c r="CG3518" s="1060"/>
      <c r="CH3518" s="1060"/>
      <c r="CK3518" s="1645"/>
      <c r="CL3518" s="1645"/>
      <c r="CM3518" s="1645"/>
      <c r="CN3518"/>
      <c r="CO3518"/>
      <c r="CP3518"/>
      <c r="CQ3518"/>
      <c r="CR3518"/>
      <c r="CS3518" s="1060"/>
      <c r="CT3518" s="1060"/>
      <c r="CU3518" s="1060"/>
      <c r="CV3518" s="1060"/>
      <c r="CW3518" s="1060"/>
      <c r="CX3518" s="1060"/>
    </row>
    <row r="3519" spans="35:102" ht="15" customHeight="1" x14ac:dyDescent="0.3">
      <c r="AI3519" s="1774">
        <v>48339694202</v>
      </c>
      <c r="AJ3519" s="1993" t="s">
        <v>1899</v>
      </c>
      <c r="AK3519" s="1993">
        <v>68792</v>
      </c>
      <c r="AL3519" s="1994" t="s">
        <v>1727</v>
      </c>
      <c r="AM3519" s="1994">
        <v>5.3</v>
      </c>
      <c r="AN3519" s="1993" t="s">
        <v>192</v>
      </c>
      <c r="BX3519"/>
      <c r="BY3519"/>
      <c r="BZ3519"/>
      <c r="CA3519"/>
      <c r="CB3519"/>
      <c r="CD3519" s="1060"/>
      <c r="CE3519" s="1286"/>
      <c r="CF3519" s="1060"/>
      <c r="CG3519" s="1060"/>
      <c r="CH3519" s="1060"/>
      <c r="CK3519" s="1645"/>
      <c r="CL3519" s="1645"/>
      <c r="CM3519" s="1645"/>
      <c r="CN3519"/>
      <c r="CO3519"/>
      <c r="CP3519"/>
      <c r="CQ3519"/>
      <c r="CR3519"/>
      <c r="CS3519" s="1060"/>
      <c r="CT3519" s="1060"/>
      <c r="CU3519" s="1060"/>
      <c r="CV3519" s="1060"/>
      <c r="CW3519" s="1060"/>
      <c r="CX3519" s="1060"/>
    </row>
    <row r="3520" spans="35:102" ht="15" customHeight="1" x14ac:dyDescent="0.3">
      <c r="AI3520" s="1996">
        <v>48339694301</v>
      </c>
      <c r="AJ3520" s="1997" t="s">
        <v>1899</v>
      </c>
      <c r="AK3520" s="1997">
        <v>88346</v>
      </c>
      <c r="AL3520" s="1998" t="s">
        <v>1729</v>
      </c>
      <c r="AM3520" s="1998">
        <v>6.5</v>
      </c>
      <c r="AN3520" s="1997" t="s">
        <v>192</v>
      </c>
      <c r="BX3520"/>
      <c r="BY3520"/>
      <c r="BZ3520"/>
      <c r="CA3520"/>
      <c r="CB3520"/>
      <c r="CD3520" s="1060"/>
      <c r="CE3520" s="1286"/>
      <c r="CF3520" s="1060"/>
      <c r="CG3520" s="1060"/>
      <c r="CH3520" s="1060"/>
      <c r="CK3520" s="1645"/>
      <c r="CL3520" s="1645"/>
      <c r="CM3520" s="1645"/>
      <c r="CN3520"/>
      <c r="CO3520"/>
      <c r="CP3520"/>
      <c r="CQ3520"/>
      <c r="CR3520"/>
      <c r="CS3520" s="1060"/>
      <c r="CT3520" s="1060"/>
      <c r="CU3520" s="1060"/>
      <c r="CV3520" s="1060"/>
      <c r="CW3520" s="1060"/>
      <c r="CX3520" s="1060"/>
    </row>
    <row r="3521" spans="35:102" ht="15" customHeight="1" x14ac:dyDescent="0.3">
      <c r="AI3521" s="1774">
        <v>48339694302</v>
      </c>
      <c r="AJ3521" s="1993" t="s">
        <v>1899</v>
      </c>
      <c r="AK3521" s="1993">
        <v>81908</v>
      </c>
      <c r="AL3521" s="1994" t="s">
        <v>1729</v>
      </c>
      <c r="AM3521" s="1994">
        <v>4.8</v>
      </c>
      <c r="AN3521" s="1993" t="s">
        <v>192</v>
      </c>
      <c r="BX3521"/>
      <c r="BY3521"/>
      <c r="BZ3521"/>
      <c r="CA3521"/>
      <c r="CB3521"/>
      <c r="CD3521" s="1060"/>
      <c r="CE3521" s="1286"/>
      <c r="CF3521" s="1060"/>
      <c r="CG3521" s="1060"/>
      <c r="CH3521" s="1060"/>
      <c r="CK3521" s="1645"/>
      <c r="CL3521" s="1645"/>
      <c r="CM3521" s="1645"/>
      <c r="CN3521"/>
      <c r="CO3521"/>
      <c r="CP3521"/>
      <c r="CQ3521"/>
      <c r="CR3521"/>
      <c r="CS3521" s="1060"/>
      <c r="CT3521" s="1060"/>
      <c r="CU3521" s="1060"/>
      <c r="CV3521" s="1060"/>
      <c r="CW3521" s="1060"/>
      <c r="CX3521" s="1060"/>
    </row>
    <row r="3522" spans="35:102" ht="15" customHeight="1" x14ac:dyDescent="0.3">
      <c r="AI3522" s="1996">
        <v>48339694400</v>
      </c>
      <c r="AJ3522" s="1997" t="s">
        <v>1899</v>
      </c>
      <c r="AK3522" s="1997">
        <v>51753</v>
      </c>
      <c r="AL3522" s="1998" t="s">
        <v>1728</v>
      </c>
      <c r="AM3522" s="1998">
        <v>17.399999999999999</v>
      </c>
      <c r="AN3522" s="1997" t="s">
        <v>192</v>
      </c>
      <c r="BX3522"/>
      <c r="BY3522"/>
      <c r="BZ3522"/>
      <c r="CA3522"/>
      <c r="CB3522"/>
      <c r="CD3522" s="1060"/>
      <c r="CE3522" s="1286"/>
      <c r="CF3522" s="1060"/>
      <c r="CG3522" s="1060"/>
      <c r="CH3522" s="1060"/>
      <c r="CK3522" s="1645"/>
      <c r="CL3522" s="1645"/>
      <c r="CM3522" s="1645"/>
      <c r="CN3522"/>
      <c r="CO3522"/>
      <c r="CP3522"/>
      <c r="CQ3522"/>
      <c r="CR3522"/>
      <c r="CS3522" s="1060"/>
      <c r="CT3522" s="1060"/>
      <c r="CU3522" s="1060"/>
      <c r="CV3522" s="1060"/>
      <c r="CW3522" s="1060"/>
      <c r="CX3522" s="1060"/>
    </row>
    <row r="3523" spans="35:102" ht="15" customHeight="1" x14ac:dyDescent="0.3">
      <c r="AI3523" s="1774">
        <v>48339694500</v>
      </c>
      <c r="AJ3523" s="1993" t="s">
        <v>1899</v>
      </c>
      <c r="AK3523" s="1993">
        <v>122293</v>
      </c>
      <c r="AL3523" s="1994" t="s">
        <v>1729</v>
      </c>
      <c r="AM3523" s="1994">
        <v>3</v>
      </c>
      <c r="AN3523" s="1993" t="s">
        <v>192</v>
      </c>
      <c r="BX3523"/>
      <c r="BY3523"/>
      <c r="BZ3523"/>
      <c r="CA3523"/>
      <c r="CB3523"/>
      <c r="CD3523" s="1060"/>
      <c r="CE3523" s="1286"/>
      <c r="CF3523" s="1060"/>
      <c r="CG3523" s="1060"/>
      <c r="CH3523" s="1060"/>
      <c r="CK3523" s="1645"/>
      <c r="CL3523" s="1645"/>
      <c r="CM3523" s="1645"/>
      <c r="CN3523"/>
      <c r="CO3523"/>
      <c r="CP3523"/>
      <c r="CQ3523"/>
      <c r="CR3523"/>
      <c r="CS3523" s="1060"/>
      <c r="CT3523" s="1060"/>
      <c r="CU3523" s="1060"/>
      <c r="CV3523" s="1060"/>
      <c r="CW3523" s="1060"/>
      <c r="CX3523" s="1060"/>
    </row>
    <row r="3524" spans="35:102" ht="15" customHeight="1" x14ac:dyDescent="0.3">
      <c r="AI3524" s="1996">
        <v>48339694600</v>
      </c>
      <c r="AJ3524" s="1997" t="s">
        <v>1899</v>
      </c>
      <c r="AK3524" s="1997">
        <v>71387</v>
      </c>
      <c r="AL3524" s="1998" t="s">
        <v>1727</v>
      </c>
      <c r="AM3524" s="1998">
        <v>9.5</v>
      </c>
      <c r="AN3524" s="1997" t="s">
        <v>192</v>
      </c>
      <c r="BX3524"/>
      <c r="BY3524"/>
      <c r="BZ3524"/>
      <c r="CA3524"/>
      <c r="CB3524"/>
      <c r="CD3524" s="1060"/>
      <c r="CE3524" s="1286"/>
      <c r="CF3524" s="1060"/>
      <c r="CG3524" s="1060"/>
      <c r="CH3524" s="1060"/>
      <c r="CK3524" s="1645"/>
      <c r="CL3524" s="1645"/>
      <c r="CM3524" s="1645"/>
      <c r="CN3524"/>
      <c r="CO3524"/>
      <c r="CP3524"/>
      <c r="CQ3524"/>
      <c r="CR3524"/>
      <c r="CS3524" s="1060"/>
      <c r="CT3524" s="1060"/>
      <c r="CU3524" s="1060"/>
      <c r="CV3524" s="1060"/>
      <c r="CW3524" s="1060"/>
      <c r="CX3524" s="1060"/>
    </row>
    <row r="3525" spans="35:102" ht="15" customHeight="1" x14ac:dyDescent="0.3">
      <c r="AI3525" s="1774">
        <v>48339694700</v>
      </c>
      <c r="AJ3525" s="1993" t="s">
        <v>1899</v>
      </c>
      <c r="AK3525" s="1993">
        <v>63917</v>
      </c>
      <c r="AL3525" s="1994" t="s">
        <v>1727</v>
      </c>
      <c r="AM3525" s="1994">
        <v>13.2</v>
      </c>
      <c r="AN3525" s="1993" t="s">
        <v>192</v>
      </c>
      <c r="BX3525"/>
      <c r="BY3525"/>
      <c r="BZ3525"/>
      <c r="CA3525"/>
      <c r="CB3525"/>
      <c r="CD3525" s="1060"/>
      <c r="CE3525" s="1286"/>
      <c r="CF3525" s="1060"/>
      <c r="CG3525" s="1060"/>
      <c r="CH3525" s="1060"/>
      <c r="CK3525" s="1645"/>
      <c r="CL3525" s="1645"/>
      <c r="CM3525" s="1645"/>
      <c r="CN3525"/>
      <c r="CO3525"/>
      <c r="CP3525"/>
      <c r="CQ3525"/>
      <c r="CR3525"/>
      <c r="CS3525" s="1060"/>
      <c r="CT3525" s="1060"/>
      <c r="CU3525" s="1060"/>
      <c r="CV3525" s="1060"/>
      <c r="CW3525" s="1060"/>
      <c r="CX3525" s="1060"/>
    </row>
    <row r="3526" spans="35:102" ht="15" customHeight="1" x14ac:dyDescent="0.3">
      <c r="AI3526" s="1996">
        <v>48471790101</v>
      </c>
      <c r="AJ3526" s="1997" t="s">
        <v>1965</v>
      </c>
      <c r="AK3526" s="1997">
        <v>52365</v>
      </c>
      <c r="AL3526" s="1998" t="s">
        <v>1728</v>
      </c>
      <c r="AM3526" s="1998">
        <v>23.7</v>
      </c>
      <c r="AN3526" s="1997" t="s">
        <v>193</v>
      </c>
      <c r="BX3526"/>
      <c r="BY3526"/>
      <c r="BZ3526"/>
      <c r="CA3526"/>
      <c r="CB3526"/>
      <c r="CD3526" s="1060"/>
      <c r="CE3526" s="1286"/>
      <c r="CF3526" s="1060"/>
      <c r="CG3526" s="1060"/>
      <c r="CH3526" s="1060"/>
      <c r="CK3526" s="1645"/>
      <c r="CL3526" s="1645"/>
      <c r="CM3526" s="1645"/>
      <c r="CN3526"/>
      <c r="CO3526"/>
      <c r="CP3526"/>
      <c r="CQ3526"/>
      <c r="CR3526"/>
      <c r="CS3526" s="1060"/>
      <c r="CT3526" s="1060"/>
      <c r="CU3526" s="1060"/>
      <c r="CV3526" s="1060"/>
      <c r="CW3526" s="1060"/>
      <c r="CX3526" s="1060"/>
    </row>
    <row r="3527" spans="35:102" ht="15" customHeight="1" x14ac:dyDescent="0.3">
      <c r="AI3527" s="1774">
        <v>48471790102</v>
      </c>
      <c r="AJ3527" s="1993" t="s">
        <v>1965</v>
      </c>
      <c r="AK3527" s="1993">
        <v>56250</v>
      </c>
      <c r="AL3527" s="1994" t="s">
        <v>1727</v>
      </c>
      <c r="AM3527" s="1994">
        <v>13.6</v>
      </c>
      <c r="AN3527" s="1993" t="s">
        <v>192</v>
      </c>
      <c r="BX3527"/>
      <c r="BY3527"/>
      <c r="BZ3527"/>
      <c r="CA3527"/>
      <c r="CB3527"/>
      <c r="CD3527" s="1060"/>
      <c r="CE3527" s="1286"/>
      <c r="CF3527" s="1060"/>
      <c r="CG3527" s="1060"/>
      <c r="CH3527" s="1060"/>
      <c r="CK3527" s="1645"/>
      <c r="CL3527" s="1645"/>
      <c r="CM3527" s="1645"/>
      <c r="CN3527"/>
      <c r="CO3527"/>
      <c r="CP3527"/>
      <c r="CQ3527"/>
      <c r="CR3527"/>
      <c r="CS3527" s="1060"/>
      <c r="CT3527" s="1060"/>
      <c r="CU3527" s="1060"/>
      <c r="CV3527" s="1060"/>
      <c r="CW3527" s="1060"/>
      <c r="CX3527" s="1060"/>
    </row>
    <row r="3528" spans="35:102" ht="15" customHeight="1" x14ac:dyDescent="0.3">
      <c r="AI3528" s="1996">
        <v>48471790103</v>
      </c>
      <c r="AJ3528" s="1997" t="s">
        <v>1965</v>
      </c>
      <c r="AK3528" s="1997">
        <v>61440</v>
      </c>
      <c r="AL3528" s="1998" t="s">
        <v>1727</v>
      </c>
      <c r="AM3528" s="1998">
        <v>10.9</v>
      </c>
      <c r="AN3528" s="1997" t="s">
        <v>192</v>
      </c>
      <c r="BX3528"/>
      <c r="BY3528"/>
      <c r="BZ3528"/>
      <c r="CA3528"/>
      <c r="CB3528"/>
      <c r="CD3528" s="1060"/>
      <c r="CE3528" s="1286"/>
      <c r="CF3528" s="1060"/>
      <c r="CG3528" s="1060"/>
      <c r="CH3528" s="1060"/>
      <c r="CK3528" s="1645"/>
      <c r="CL3528" s="1645"/>
      <c r="CM3528" s="1645"/>
      <c r="CN3528"/>
      <c r="CO3528"/>
      <c r="CP3528"/>
      <c r="CQ3528"/>
      <c r="CR3528"/>
      <c r="CS3528" s="1060"/>
      <c r="CT3528" s="1060"/>
      <c r="CU3528" s="1060"/>
      <c r="CV3528" s="1060"/>
      <c r="CW3528" s="1060"/>
      <c r="CX3528" s="1060"/>
    </row>
    <row r="3529" spans="35:102" ht="15" customHeight="1" x14ac:dyDescent="0.3">
      <c r="AI3529" s="1774">
        <v>48471790200</v>
      </c>
      <c r="AJ3529" s="1993" t="s">
        <v>1965</v>
      </c>
      <c r="AK3529" s="1993">
        <v>50316</v>
      </c>
      <c r="AL3529" s="1994" t="s">
        <v>1728</v>
      </c>
      <c r="AM3529" s="1994">
        <v>19.2</v>
      </c>
      <c r="AN3529" s="1993" t="s">
        <v>192</v>
      </c>
      <c r="BX3529"/>
      <c r="BY3529"/>
      <c r="BZ3529"/>
      <c r="CA3529"/>
      <c r="CB3529"/>
      <c r="CD3529" s="1060"/>
      <c r="CE3529" s="1286"/>
      <c r="CF3529" s="1060"/>
      <c r="CG3529" s="1060"/>
      <c r="CH3529" s="1060"/>
      <c r="CK3529" s="1645"/>
      <c r="CL3529" s="1645"/>
      <c r="CM3529" s="1645"/>
      <c r="CN3529"/>
      <c r="CO3529"/>
      <c r="CP3529"/>
      <c r="CQ3529"/>
      <c r="CR3529"/>
      <c r="CS3529" s="1060"/>
      <c r="CT3529" s="1060"/>
      <c r="CU3529" s="1060"/>
      <c r="CV3529" s="1060"/>
      <c r="CW3529" s="1060"/>
      <c r="CX3529" s="1060"/>
    </row>
    <row r="3530" spans="35:102" ht="15" customHeight="1" x14ac:dyDescent="0.3">
      <c r="AI3530" s="1996">
        <v>48471790300</v>
      </c>
      <c r="AJ3530" s="1997" t="s">
        <v>1965</v>
      </c>
      <c r="AK3530" s="1997">
        <v>63941</v>
      </c>
      <c r="AL3530" s="1998" t="s">
        <v>1727</v>
      </c>
      <c r="AM3530" s="1998">
        <v>4.7</v>
      </c>
      <c r="AN3530" s="1997" t="s">
        <v>192</v>
      </c>
      <c r="BX3530"/>
      <c r="BY3530"/>
      <c r="BZ3530"/>
      <c r="CA3530"/>
      <c r="CB3530"/>
      <c r="CD3530" s="1060"/>
      <c r="CE3530" s="1286"/>
      <c r="CF3530" s="1060"/>
      <c r="CG3530" s="1060"/>
      <c r="CH3530" s="1060"/>
      <c r="CK3530" s="1645"/>
      <c r="CL3530" s="1645"/>
      <c r="CM3530" s="1645"/>
      <c r="CN3530"/>
      <c r="CO3530"/>
      <c r="CP3530"/>
      <c r="CQ3530"/>
      <c r="CR3530"/>
      <c r="CS3530" s="1060"/>
      <c r="CT3530" s="1060"/>
      <c r="CU3530" s="1060"/>
      <c r="CV3530" s="1060"/>
      <c r="CW3530" s="1060"/>
      <c r="CX3530" s="1060"/>
    </row>
    <row r="3531" spans="35:102" ht="15" customHeight="1" x14ac:dyDescent="0.3">
      <c r="AI3531" s="1774">
        <v>48471790400</v>
      </c>
      <c r="AJ3531" s="1993" t="s">
        <v>1965</v>
      </c>
      <c r="AK3531" s="1993">
        <v>47868</v>
      </c>
      <c r="AL3531" s="1994" t="s">
        <v>1728</v>
      </c>
      <c r="AM3531" s="1994">
        <v>15</v>
      </c>
      <c r="AN3531" s="1993" t="s">
        <v>192</v>
      </c>
      <c r="BX3531"/>
      <c r="BY3531"/>
      <c r="BZ3531"/>
      <c r="CA3531"/>
      <c r="CB3531"/>
      <c r="CD3531" s="1060"/>
      <c r="CE3531" s="1286"/>
      <c r="CF3531" s="1060"/>
      <c r="CG3531" s="1060"/>
      <c r="CH3531" s="1060"/>
      <c r="CK3531" s="1645"/>
      <c r="CL3531" s="1645"/>
      <c r="CM3531" s="1645"/>
      <c r="CN3531"/>
      <c r="CO3531"/>
      <c r="CP3531"/>
      <c r="CQ3531"/>
      <c r="CR3531"/>
      <c r="CS3531" s="1060"/>
      <c r="CT3531" s="1060"/>
      <c r="CU3531" s="1060"/>
      <c r="CV3531" s="1060"/>
      <c r="CW3531" s="1060"/>
      <c r="CX3531" s="1060"/>
    </row>
    <row r="3532" spans="35:102" ht="15" customHeight="1" x14ac:dyDescent="0.3">
      <c r="AI3532" s="1996">
        <v>48471790500</v>
      </c>
      <c r="AJ3532" s="1997" t="s">
        <v>1965</v>
      </c>
      <c r="AK3532" s="1997">
        <v>28582</v>
      </c>
      <c r="AL3532" s="1998" t="s">
        <v>1730</v>
      </c>
      <c r="AM3532" s="1998">
        <v>41.2</v>
      </c>
      <c r="AN3532" s="1997" t="s">
        <v>193</v>
      </c>
      <c r="BX3532"/>
      <c r="BY3532"/>
      <c r="BZ3532"/>
      <c r="CA3532"/>
      <c r="CB3532"/>
      <c r="CD3532" s="1060"/>
      <c r="CE3532" s="1286"/>
      <c r="CF3532" s="1060"/>
      <c r="CG3532" s="1060"/>
      <c r="CH3532" s="1060"/>
      <c r="CK3532" s="1645"/>
      <c r="CL3532" s="1645"/>
      <c r="CM3532" s="1645"/>
      <c r="CN3532"/>
      <c r="CO3532"/>
      <c r="CP3532"/>
      <c r="CQ3532"/>
      <c r="CR3532"/>
      <c r="CS3532" s="1060"/>
      <c r="CT3532" s="1060"/>
      <c r="CU3532" s="1060"/>
      <c r="CV3532" s="1060"/>
      <c r="CW3532" s="1060"/>
      <c r="CX3532" s="1060"/>
    </row>
    <row r="3533" spans="35:102" ht="15" customHeight="1" x14ac:dyDescent="0.3">
      <c r="AI3533" s="1774">
        <v>48471790600</v>
      </c>
      <c r="AJ3533" s="1993" t="s">
        <v>1965</v>
      </c>
      <c r="AK3533" s="1993">
        <v>27153</v>
      </c>
      <c r="AL3533" s="1994" t="s">
        <v>1730</v>
      </c>
      <c r="AM3533" s="1994">
        <v>23.2</v>
      </c>
      <c r="AN3533" s="1993" t="s">
        <v>193</v>
      </c>
      <c r="BX3533"/>
      <c r="BY3533"/>
      <c r="BZ3533"/>
      <c r="CA3533"/>
      <c r="CB3533"/>
      <c r="CD3533" s="1060"/>
      <c r="CE3533" s="1286"/>
      <c r="CF3533" s="1060"/>
      <c r="CG3533" s="1060"/>
      <c r="CH3533" s="1060"/>
      <c r="CK3533" s="1645"/>
      <c r="CL3533" s="1645"/>
      <c r="CM3533" s="1645"/>
      <c r="CN3533"/>
      <c r="CO3533"/>
      <c r="CP3533"/>
      <c r="CQ3533"/>
      <c r="CR3533"/>
      <c r="CS3533" s="1060"/>
      <c r="CT3533" s="1060"/>
      <c r="CU3533" s="1060"/>
      <c r="CV3533" s="1060"/>
      <c r="CW3533" s="1060"/>
      <c r="CX3533" s="1060"/>
    </row>
    <row r="3534" spans="35:102" ht="15" customHeight="1" x14ac:dyDescent="0.3">
      <c r="AI3534" s="1996">
        <v>48471790700</v>
      </c>
      <c r="AJ3534" s="1997" t="s">
        <v>1965</v>
      </c>
      <c r="AK3534" s="1997">
        <v>26427</v>
      </c>
      <c r="AL3534" s="1998" t="s">
        <v>1730</v>
      </c>
      <c r="AM3534" s="1998">
        <v>48.1</v>
      </c>
      <c r="AN3534" s="1997" t="s">
        <v>193</v>
      </c>
      <c r="BX3534"/>
      <c r="BY3534"/>
      <c r="BZ3534"/>
      <c r="CA3534"/>
      <c r="CB3534"/>
      <c r="CD3534" s="1060"/>
      <c r="CE3534" s="1286"/>
      <c r="CF3534" s="1060"/>
      <c r="CG3534" s="1060"/>
      <c r="CH3534" s="1060"/>
      <c r="CK3534" s="1645"/>
      <c r="CL3534" s="1645"/>
      <c r="CM3534" s="1645"/>
      <c r="CN3534"/>
      <c r="CO3534"/>
      <c r="CP3534"/>
      <c r="CQ3534"/>
      <c r="CR3534"/>
      <c r="CS3534" s="1060"/>
      <c r="CT3534" s="1060"/>
      <c r="CU3534" s="1060"/>
      <c r="CV3534" s="1060"/>
      <c r="CW3534" s="1060"/>
      <c r="CX3534" s="1060"/>
    </row>
    <row r="3535" spans="35:102" ht="15" customHeight="1" x14ac:dyDescent="0.3">
      <c r="AI3535" s="1774">
        <v>48471790800</v>
      </c>
      <c r="AJ3535" s="1993" t="s">
        <v>1965</v>
      </c>
      <c r="AK3535" s="1993">
        <v>24334</v>
      </c>
      <c r="AL3535" s="1994" t="s">
        <v>1730</v>
      </c>
      <c r="AM3535" s="1994">
        <v>42.3</v>
      </c>
      <c r="AN3535" s="1993" t="s">
        <v>193</v>
      </c>
      <c r="BX3535"/>
      <c r="BY3535"/>
      <c r="BZ3535"/>
      <c r="CA3535"/>
      <c r="CB3535"/>
      <c r="CD3535" s="1060"/>
      <c r="CE3535" s="1286"/>
      <c r="CF3535" s="1060"/>
      <c r="CG3535" s="1060"/>
      <c r="CH3535" s="1060"/>
      <c r="CK3535" s="1645"/>
      <c r="CL3535" s="1645"/>
      <c r="CM3535" s="1645"/>
      <c r="CN3535"/>
      <c r="CO3535"/>
      <c r="CP3535"/>
      <c r="CQ3535"/>
      <c r="CR3535"/>
      <c r="CS3535" s="1060"/>
      <c r="CT3535" s="1060"/>
      <c r="CU3535" s="1060"/>
      <c r="CV3535" s="1060"/>
      <c r="CW3535" s="1060"/>
      <c r="CX3535" s="1060"/>
    </row>
    <row r="3536" spans="35:102" ht="15" customHeight="1" x14ac:dyDescent="0.3">
      <c r="AI3536" s="1996">
        <v>48473680100</v>
      </c>
      <c r="AJ3536" s="1997" t="s">
        <v>1966</v>
      </c>
      <c r="AK3536" s="1997">
        <v>96955</v>
      </c>
      <c r="AL3536" s="1998" t="s">
        <v>1729</v>
      </c>
      <c r="AM3536" s="1998">
        <v>9.4</v>
      </c>
      <c r="AN3536" s="1997" t="s">
        <v>192</v>
      </c>
      <c r="BX3536"/>
      <c r="BY3536"/>
      <c r="BZ3536"/>
      <c r="CA3536"/>
      <c r="CB3536"/>
      <c r="CD3536" s="1060"/>
      <c r="CE3536" s="1286"/>
      <c r="CF3536" s="1060"/>
      <c r="CG3536" s="1060"/>
      <c r="CH3536" s="1060"/>
      <c r="CK3536" s="1645"/>
      <c r="CL3536" s="1645"/>
      <c r="CM3536" s="1645"/>
      <c r="CN3536"/>
      <c r="CO3536"/>
      <c r="CP3536"/>
      <c r="CQ3536"/>
      <c r="CR3536"/>
      <c r="CS3536" s="1060"/>
      <c r="CT3536" s="1060"/>
      <c r="CU3536" s="1060"/>
      <c r="CV3536" s="1060"/>
      <c r="CW3536" s="1060"/>
      <c r="CX3536" s="1060"/>
    </row>
    <row r="3537" spans="35:102" ht="15" customHeight="1" x14ac:dyDescent="0.3">
      <c r="AI3537" s="1774">
        <v>48473680200</v>
      </c>
      <c r="AJ3537" s="1993" t="s">
        <v>1966</v>
      </c>
      <c r="AK3537" s="1993">
        <v>46199</v>
      </c>
      <c r="AL3537" s="1994" t="s">
        <v>1728</v>
      </c>
      <c r="AM3537" s="1994">
        <v>17.600000000000001</v>
      </c>
      <c r="AN3537" s="1993" t="s">
        <v>192</v>
      </c>
      <c r="BX3537"/>
      <c r="BY3537"/>
      <c r="BZ3537"/>
      <c r="CA3537"/>
      <c r="CB3537"/>
      <c r="CD3537" s="1060"/>
      <c r="CE3537" s="1286"/>
      <c r="CF3537" s="1060"/>
      <c r="CG3537" s="1060"/>
      <c r="CH3537" s="1060"/>
      <c r="CK3537" s="1645"/>
      <c r="CL3537" s="1645"/>
      <c r="CM3537" s="1645"/>
      <c r="CN3537"/>
      <c r="CO3537"/>
      <c r="CP3537"/>
      <c r="CQ3537"/>
      <c r="CR3537"/>
      <c r="CS3537" s="1060"/>
      <c r="CT3537" s="1060"/>
      <c r="CU3537" s="1060"/>
      <c r="CV3537" s="1060"/>
      <c r="CW3537" s="1060"/>
      <c r="CX3537" s="1060"/>
    </row>
    <row r="3538" spans="35:102" ht="15" customHeight="1" x14ac:dyDescent="0.3">
      <c r="AI3538" s="1996">
        <v>48473680300</v>
      </c>
      <c r="AJ3538" s="1997" t="s">
        <v>1966</v>
      </c>
      <c r="AK3538" s="1997">
        <v>47468</v>
      </c>
      <c r="AL3538" s="1998" t="s">
        <v>1728</v>
      </c>
      <c r="AM3538" s="1998">
        <v>20.3</v>
      </c>
      <c r="AN3538" s="1997" t="s">
        <v>193</v>
      </c>
      <c r="BX3538"/>
      <c r="BY3538"/>
      <c r="BZ3538"/>
      <c r="CA3538"/>
      <c r="CB3538"/>
      <c r="CD3538" s="1060"/>
      <c r="CE3538" s="1286"/>
      <c r="CF3538" s="1060"/>
      <c r="CG3538" s="1060"/>
      <c r="CH3538" s="1060"/>
      <c r="CK3538" s="1645"/>
      <c r="CL3538" s="1645"/>
      <c r="CM3538" s="1645"/>
      <c r="CN3538"/>
      <c r="CO3538"/>
      <c r="CP3538"/>
      <c r="CQ3538"/>
      <c r="CR3538"/>
      <c r="CS3538" s="1060"/>
      <c r="CT3538" s="1060"/>
      <c r="CU3538" s="1060"/>
      <c r="CV3538" s="1060"/>
      <c r="CW3538" s="1060"/>
      <c r="CX3538" s="1060"/>
    </row>
    <row r="3539" spans="35:102" ht="15" customHeight="1" x14ac:dyDescent="0.3">
      <c r="AI3539" s="1774">
        <v>48473680400</v>
      </c>
      <c r="AJ3539" s="1993" t="s">
        <v>1966</v>
      </c>
      <c r="AK3539" s="1993" t="s">
        <v>1734</v>
      </c>
      <c r="AL3539" s="1994" t="s">
        <v>2183</v>
      </c>
      <c r="AM3539" s="1994">
        <v>0</v>
      </c>
      <c r="AN3539" s="1993" t="s">
        <v>192</v>
      </c>
      <c r="BX3539"/>
      <c r="BY3539"/>
      <c r="BZ3539"/>
      <c r="CA3539"/>
      <c r="CB3539"/>
      <c r="CD3539" s="1060"/>
      <c r="CE3539" s="1286"/>
      <c r="CF3539" s="1060"/>
      <c r="CG3539" s="1060"/>
      <c r="CH3539" s="1060"/>
      <c r="CK3539" s="1645"/>
      <c r="CL3539" s="1645"/>
      <c r="CM3539" s="1645"/>
      <c r="CN3539"/>
      <c r="CO3539"/>
      <c r="CP3539"/>
      <c r="CQ3539"/>
      <c r="CR3539"/>
      <c r="CS3539" s="1060"/>
      <c r="CT3539" s="1060"/>
      <c r="CU3539" s="1060"/>
      <c r="CV3539" s="1060"/>
      <c r="CW3539" s="1060"/>
      <c r="CX3539" s="1060"/>
    </row>
    <row r="3540" spans="35:102" ht="15" customHeight="1" x14ac:dyDescent="0.3">
      <c r="AI3540" s="1996">
        <v>48473680500</v>
      </c>
      <c r="AJ3540" s="1997" t="s">
        <v>1966</v>
      </c>
      <c r="AK3540" s="1997">
        <v>41148</v>
      </c>
      <c r="AL3540" s="1998" t="s">
        <v>1728</v>
      </c>
      <c r="AM3540" s="1998">
        <v>26.4</v>
      </c>
      <c r="AN3540" s="1997" t="s">
        <v>193</v>
      </c>
      <c r="BX3540"/>
      <c r="BY3540"/>
      <c r="BZ3540"/>
      <c r="CA3540"/>
      <c r="CB3540"/>
      <c r="CD3540" s="1060"/>
      <c r="CE3540" s="1286"/>
      <c r="CF3540" s="1060"/>
      <c r="CG3540" s="1060"/>
      <c r="CH3540" s="1060"/>
      <c r="CK3540" s="1645"/>
      <c r="CL3540" s="1645"/>
      <c r="CM3540" s="1645"/>
      <c r="CN3540"/>
      <c r="CO3540"/>
      <c r="CP3540"/>
      <c r="CQ3540"/>
      <c r="CR3540"/>
      <c r="CS3540" s="1060"/>
      <c r="CT3540" s="1060"/>
      <c r="CU3540" s="1060"/>
      <c r="CV3540" s="1060"/>
      <c r="CW3540" s="1060"/>
      <c r="CX3540" s="1060"/>
    </row>
    <row r="3541" spans="35:102" ht="15" customHeight="1" x14ac:dyDescent="0.3">
      <c r="AI3541" s="1774">
        <v>48473680600</v>
      </c>
      <c r="AJ3541" s="1993" t="s">
        <v>1966</v>
      </c>
      <c r="AK3541" s="1993">
        <v>72475</v>
      </c>
      <c r="AL3541" s="1994" t="s">
        <v>1727</v>
      </c>
      <c r="AM3541" s="1994">
        <v>10.9</v>
      </c>
      <c r="AN3541" s="1993" t="s">
        <v>192</v>
      </c>
      <c r="BX3541"/>
      <c r="BY3541"/>
      <c r="BZ3541"/>
      <c r="CA3541"/>
      <c r="CB3541"/>
      <c r="CD3541" s="1060"/>
      <c r="CE3541" s="1286"/>
      <c r="CF3541" s="1060"/>
      <c r="CG3541" s="1060"/>
      <c r="CH3541" s="1060"/>
      <c r="CK3541" s="1645"/>
      <c r="CL3541" s="1645"/>
      <c r="CM3541" s="1645"/>
      <c r="CN3541"/>
      <c r="CO3541"/>
      <c r="CP3541"/>
      <c r="CQ3541"/>
      <c r="CR3541"/>
      <c r="CS3541" s="1060"/>
      <c r="CT3541" s="1060"/>
      <c r="CU3541" s="1060"/>
      <c r="CV3541" s="1060"/>
      <c r="CW3541" s="1060"/>
      <c r="CX3541" s="1060"/>
    </row>
    <row r="3542" spans="35:102" ht="15" customHeight="1" x14ac:dyDescent="0.3">
      <c r="AI3542" s="1996">
        <v>48481740100</v>
      </c>
      <c r="AJ3542" s="1997" t="s">
        <v>1970</v>
      </c>
      <c r="AK3542" s="1997">
        <v>61322</v>
      </c>
      <c r="AL3542" s="1998" t="s">
        <v>1727</v>
      </c>
      <c r="AM3542" s="1998">
        <v>14.7</v>
      </c>
      <c r="AN3542" s="1997" t="s">
        <v>192</v>
      </c>
      <c r="BX3542"/>
      <c r="BY3542"/>
      <c r="BZ3542"/>
      <c r="CA3542"/>
      <c r="CB3542"/>
      <c r="CD3542" s="1060"/>
      <c r="CE3542" s="1286"/>
      <c r="CF3542" s="1060"/>
      <c r="CG3542" s="1060"/>
      <c r="CH3542" s="1060"/>
      <c r="CK3542" s="1645"/>
      <c r="CL3542" s="1645"/>
      <c r="CM3542" s="1645"/>
      <c r="CN3542"/>
      <c r="CO3542"/>
      <c r="CP3542"/>
      <c r="CQ3542"/>
      <c r="CR3542"/>
      <c r="CS3542" s="1060"/>
      <c r="CT3542" s="1060"/>
      <c r="CU3542" s="1060"/>
      <c r="CV3542" s="1060"/>
      <c r="CW3542" s="1060"/>
      <c r="CX3542" s="1060"/>
    </row>
    <row r="3543" spans="35:102" ht="15" customHeight="1" x14ac:dyDescent="0.3">
      <c r="AI3543" s="1774">
        <v>48481740200</v>
      </c>
      <c r="AJ3543" s="1993" t="s">
        <v>1970</v>
      </c>
      <c r="AK3543" s="1993">
        <v>47500</v>
      </c>
      <c r="AL3543" s="1994" t="s">
        <v>1728</v>
      </c>
      <c r="AM3543" s="1994">
        <v>14.2</v>
      </c>
      <c r="AN3543" s="1993" t="s">
        <v>192</v>
      </c>
      <c r="BX3543"/>
      <c r="BY3543"/>
      <c r="BZ3543"/>
      <c r="CA3543"/>
      <c r="CB3543"/>
      <c r="CD3543" s="1060"/>
      <c r="CE3543" s="1286"/>
      <c r="CF3543" s="1060"/>
      <c r="CG3543" s="1060"/>
      <c r="CH3543" s="1060"/>
      <c r="CK3543" s="1645"/>
      <c r="CL3543" s="1645"/>
      <c r="CM3543" s="1645"/>
      <c r="CN3543"/>
      <c r="CO3543"/>
      <c r="CP3543"/>
      <c r="CQ3543"/>
      <c r="CR3543"/>
      <c r="CS3543" s="1060"/>
      <c r="CT3543" s="1060"/>
      <c r="CU3543" s="1060"/>
      <c r="CV3543" s="1060"/>
      <c r="CW3543" s="1060"/>
      <c r="CX3543" s="1060"/>
    </row>
    <row r="3544" spans="35:102" ht="15" customHeight="1" x14ac:dyDescent="0.3">
      <c r="AI3544" s="1996">
        <v>48481740300</v>
      </c>
      <c r="AJ3544" s="1997" t="s">
        <v>1970</v>
      </c>
      <c r="AK3544" s="1997">
        <v>24097</v>
      </c>
      <c r="AL3544" s="1998" t="s">
        <v>1730</v>
      </c>
      <c r="AM3544" s="1998">
        <v>33.299999999999997</v>
      </c>
      <c r="AN3544" s="1997" t="s">
        <v>193</v>
      </c>
      <c r="BX3544"/>
      <c r="BY3544"/>
      <c r="BZ3544"/>
      <c r="CA3544"/>
      <c r="CB3544"/>
      <c r="CD3544" s="1060"/>
      <c r="CE3544" s="1286"/>
      <c r="CF3544" s="1060"/>
      <c r="CG3544" s="1060"/>
      <c r="CH3544" s="1060"/>
      <c r="CK3544" s="1645"/>
      <c r="CL3544" s="1645"/>
      <c r="CM3544" s="1645"/>
      <c r="CN3544"/>
      <c r="CO3544"/>
      <c r="CP3544"/>
      <c r="CQ3544"/>
      <c r="CR3544"/>
      <c r="CS3544" s="1060"/>
      <c r="CT3544" s="1060"/>
      <c r="CU3544" s="1060"/>
      <c r="CV3544" s="1060"/>
      <c r="CW3544" s="1060"/>
      <c r="CX3544" s="1060"/>
    </row>
    <row r="3545" spans="35:102" ht="15" customHeight="1" x14ac:dyDescent="0.3">
      <c r="AI3545" s="1774">
        <v>48481740400</v>
      </c>
      <c r="AJ3545" s="1993" t="s">
        <v>1970</v>
      </c>
      <c r="AK3545" s="1993">
        <v>50487</v>
      </c>
      <c r="AL3545" s="1994" t="s">
        <v>1728</v>
      </c>
      <c r="AM3545" s="1994">
        <v>17.100000000000001</v>
      </c>
      <c r="AN3545" s="1993" t="s">
        <v>192</v>
      </c>
      <c r="BX3545"/>
      <c r="BY3545"/>
      <c r="BZ3545"/>
      <c r="CA3545"/>
      <c r="CB3545"/>
      <c r="CD3545" s="1060"/>
      <c r="CE3545" s="1286"/>
      <c r="CF3545" s="1060"/>
      <c r="CG3545" s="1060"/>
      <c r="CH3545" s="1060"/>
      <c r="CK3545" s="1645"/>
      <c r="CL3545" s="1645"/>
      <c r="CM3545" s="1645"/>
      <c r="CN3545"/>
      <c r="CO3545"/>
      <c r="CP3545"/>
      <c r="CQ3545"/>
      <c r="CR3545"/>
      <c r="CS3545" s="1060"/>
      <c r="CT3545" s="1060"/>
      <c r="CU3545" s="1060"/>
      <c r="CV3545" s="1060"/>
      <c r="CW3545" s="1060"/>
      <c r="CX3545" s="1060"/>
    </row>
    <row r="3546" spans="35:102" ht="15" customHeight="1" x14ac:dyDescent="0.3">
      <c r="AI3546" s="1996">
        <v>48481740500</v>
      </c>
      <c r="AJ3546" s="1997" t="s">
        <v>1970</v>
      </c>
      <c r="AK3546" s="1997">
        <v>33692</v>
      </c>
      <c r="AL3546" s="1998" t="s">
        <v>1730</v>
      </c>
      <c r="AM3546" s="1998">
        <v>23.7</v>
      </c>
      <c r="AN3546" s="1997" t="s">
        <v>193</v>
      </c>
      <c r="BX3546"/>
      <c r="BY3546"/>
      <c r="BZ3546"/>
      <c r="CA3546"/>
      <c r="CB3546"/>
      <c r="CD3546" s="1060"/>
      <c r="CE3546" s="1286"/>
      <c r="CF3546" s="1060"/>
      <c r="CG3546" s="1060"/>
      <c r="CH3546" s="1060"/>
      <c r="CK3546" s="1645"/>
      <c r="CL3546" s="1645"/>
      <c r="CM3546" s="1645"/>
      <c r="CN3546"/>
      <c r="CO3546"/>
      <c r="CP3546"/>
      <c r="CQ3546"/>
      <c r="CR3546"/>
      <c r="CS3546" s="1060"/>
      <c r="CT3546" s="1060"/>
      <c r="CU3546" s="1060"/>
      <c r="CV3546" s="1060"/>
      <c r="CW3546" s="1060"/>
      <c r="CX3546" s="1060"/>
    </row>
    <row r="3547" spans="35:102" ht="15" customHeight="1" x14ac:dyDescent="0.3">
      <c r="AI3547" s="1774">
        <v>48481740600</v>
      </c>
      <c r="AJ3547" s="1993" t="s">
        <v>1970</v>
      </c>
      <c r="AK3547" s="1993">
        <v>57043</v>
      </c>
      <c r="AL3547" s="1994" t="s">
        <v>1727</v>
      </c>
      <c r="AM3547" s="1994">
        <v>11.2</v>
      </c>
      <c r="AN3547" s="1993" t="s">
        <v>192</v>
      </c>
      <c r="BX3547"/>
      <c r="BY3547"/>
      <c r="BZ3547"/>
      <c r="CA3547"/>
      <c r="CB3547"/>
      <c r="CD3547" s="1060"/>
      <c r="CE3547" s="1286"/>
      <c r="CF3547" s="1060"/>
      <c r="CG3547" s="1060"/>
      <c r="CH3547" s="1060"/>
      <c r="CK3547" s="1645"/>
      <c r="CL3547" s="1645"/>
      <c r="CM3547" s="1645"/>
      <c r="CN3547"/>
      <c r="CO3547"/>
      <c r="CP3547"/>
      <c r="CQ3547"/>
      <c r="CR3547"/>
      <c r="CS3547" s="1060"/>
      <c r="CT3547" s="1060"/>
      <c r="CU3547" s="1060"/>
      <c r="CV3547" s="1060"/>
      <c r="CW3547" s="1060"/>
      <c r="CX3547" s="1060"/>
    </row>
    <row r="3548" spans="35:102" ht="15" customHeight="1" x14ac:dyDescent="0.3">
      <c r="AI3548" s="1996">
        <v>48481740700</v>
      </c>
      <c r="AJ3548" s="1997" t="s">
        <v>1970</v>
      </c>
      <c r="AK3548" s="1997">
        <v>34286</v>
      </c>
      <c r="AL3548" s="1998" t="s">
        <v>1730</v>
      </c>
      <c r="AM3548" s="1998">
        <v>40.200000000000003</v>
      </c>
      <c r="AN3548" s="1997" t="s">
        <v>193</v>
      </c>
      <c r="BX3548"/>
      <c r="BY3548"/>
      <c r="BZ3548"/>
      <c r="CA3548"/>
      <c r="CB3548"/>
      <c r="CD3548" s="1060"/>
      <c r="CE3548" s="1286"/>
      <c r="CF3548" s="1060"/>
      <c r="CG3548" s="1060"/>
      <c r="CH3548" s="1060"/>
      <c r="CK3548" s="1645"/>
      <c r="CL3548" s="1645"/>
      <c r="CM3548" s="1645"/>
      <c r="CN3548"/>
      <c r="CO3548"/>
      <c r="CP3548"/>
      <c r="CQ3548"/>
      <c r="CR3548"/>
      <c r="CS3548" s="1060"/>
      <c r="CT3548" s="1060"/>
      <c r="CU3548" s="1060"/>
      <c r="CV3548" s="1060"/>
      <c r="CW3548" s="1060"/>
      <c r="CX3548" s="1060"/>
    </row>
    <row r="3549" spans="35:102" ht="15" customHeight="1" x14ac:dyDescent="0.3">
      <c r="AI3549" s="1774">
        <v>48481740800</v>
      </c>
      <c r="AJ3549" s="1993" t="s">
        <v>1970</v>
      </c>
      <c r="AK3549" s="1993">
        <v>37466</v>
      </c>
      <c r="AL3549" s="1994" t="s">
        <v>1730</v>
      </c>
      <c r="AM3549" s="1994">
        <v>24.5</v>
      </c>
      <c r="AN3549" s="1993" t="s">
        <v>193</v>
      </c>
      <c r="BX3549"/>
      <c r="BY3549"/>
      <c r="BZ3549"/>
      <c r="CA3549"/>
      <c r="CB3549"/>
      <c r="CD3549" s="1060"/>
      <c r="CE3549" s="1286"/>
      <c r="CF3549" s="1060"/>
      <c r="CG3549" s="1060"/>
      <c r="CH3549" s="1060"/>
      <c r="CK3549" s="1645"/>
      <c r="CL3549" s="1645"/>
      <c r="CM3549" s="1645"/>
      <c r="CN3549"/>
      <c r="CO3549"/>
      <c r="CP3549"/>
      <c r="CQ3549"/>
      <c r="CR3549"/>
      <c r="CS3549" s="1060"/>
      <c r="CT3549" s="1060"/>
      <c r="CU3549" s="1060"/>
      <c r="CV3549" s="1060"/>
      <c r="CW3549" s="1060"/>
      <c r="CX3549" s="1060"/>
    </row>
    <row r="3550" spans="35:102" ht="15" customHeight="1" x14ac:dyDescent="0.3">
      <c r="AI3550" s="1996">
        <v>48481740900</v>
      </c>
      <c r="AJ3550" s="1997" t="s">
        <v>1970</v>
      </c>
      <c r="AK3550" s="1997">
        <v>64298</v>
      </c>
      <c r="AL3550" s="1998" t="s">
        <v>1727</v>
      </c>
      <c r="AM3550" s="1998">
        <v>10.8</v>
      </c>
      <c r="AN3550" s="1997" t="s">
        <v>192</v>
      </c>
      <c r="BX3550"/>
      <c r="BY3550"/>
      <c r="BZ3550"/>
      <c r="CA3550"/>
      <c r="CB3550"/>
      <c r="CD3550" s="1060"/>
      <c r="CE3550" s="1286"/>
      <c r="CF3550" s="1060"/>
      <c r="CG3550" s="1060"/>
      <c r="CH3550" s="1060"/>
      <c r="CK3550" s="1645"/>
      <c r="CL3550" s="1645"/>
      <c r="CM3550" s="1645"/>
      <c r="CN3550"/>
      <c r="CO3550"/>
      <c r="CP3550"/>
      <c r="CQ3550"/>
      <c r="CR3550"/>
      <c r="CS3550" s="1060"/>
      <c r="CT3550" s="1060"/>
      <c r="CU3550" s="1060"/>
      <c r="CV3550" s="1060"/>
      <c r="CW3550" s="1060"/>
      <c r="CX3550" s="1060"/>
    </row>
    <row r="3551" spans="35:102" ht="15" customHeight="1" x14ac:dyDescent="0.3">
      <c r="AI3551" s="1774">
        <v>48481741000</v>
      </c>
      <c r="AJ3551" s="1993" t="s">
        <v>1970</v>
      </c>
      <c r="AK3551" s="1993">
        <v>42005</v>
      </c>
      <c r="AL3551" s="1994" t="s">
        <v>1728</v>
      </c>
      <c r="AM3551" s="1994">
        <v>20.7</v>
      </c>
      <c r="AN3551" s="1993" t="s">
        <v>193</v>
      </c>
      <c r="BX3551"/>
      <c r="BY3551"/>
      <c r="BZ3551"/>
      <c r="CA3551"/>
      <c r="CB3551"/>
      <c r="CD3551" s="1060"/>
      <c r="CE3551" s="1286"/>
      <c r="CF3551" s="1060"/>
      <c r="CG3551" s="1060"/>
      <c r="CH3551" s="1060"/>
      <c r="CK3551" s="1645"/>
      <c r="CL3551" s="1645"/>
      <c r="CM3551" s="1645"/>
      <c r="CN3551"/>
      <c r="CO3551"/>
      <c r="CP3551"/>
      <c r="CQ3551"/>
      <c r="CR3551"/>
      <c r="CS3551" s="1060"/>
      <c r="CT3551" s="1060"/>
      <c r="CU3551" s="1060"/>
      <c r="CV3551" s="1060"/>
      <c r="CW3551" s="1060"/>
      <c r="CX3551" s="1060"/>
    </row>
    <row r="3552" spans="35:102" ht="15" customHeight="1" x14ac:dyDescent="0.3">
      <c r="AI3552" s="1996">
        <v>48481741100</v>
      </c>
      <c r="AJ3552" s="1997" t="s">
        <v>1970</v>
      </c>
      <c r="AK3552" s="1997">
        <v>54187</v>
      </c>
      <c r="AL3552" s="1998" t="s">
        <v>1728</v>
      </c>
      <c r="AM3552" s="1998">
        <v>6.9</v>
      </c>
      <c r="AN3552" s="1997" t="s">
        <v>192</v>
      </c>
      <c r="BX3552"/>
      <c r="BY3552"/>
      <c r="BZ3552"/>
      <c r="CA3552"/>
      <c r="CB3552"/>
      <c r="CD3552" s="1060"/>
      <c r="CE3552" s="1286"/>
      <c r="CF3552" s="1060"/>
      <c r="CG3552" s="1060"/>
      <c r="CH3552" s="1060"/>
      <c r="CK3552" s="1645"/>
      <c r="CL3552" s="1645"/>
      <c r="CM3552" s="1645"/>
      <c r="CN3552"/>
      <c r="CO3552"/>
      <c r="CP3552"/>
      <c r="CQ3552"/>
      <c r="CR3552"/>
      <c r="CS3552" s="1060"/>
      <c r="CT3552" s="1060"/>
      <c r="CU3552" s="1060"/>
      <c r="CV3552" s="1060"/>
      <c r="CW3552" s="1060"/>
      <c r="CX3552" s="1060"/>
    </row>
    <row r="3553" spans="35:102" ht="15" customHeight="1" x14ac:dyDescent="0.3">
      <c r="AI3553" s="1774">
        <v>48021950100</v>
      </c>
      <c r="AJ3553" s="1993" t="s">
        <v>1740</v>
      </c>
      <c r="AK3553" s="1993">
        <v>67634</v>
      </c>
      <c r="AL3553" s="1994" t="s">
        <v>1727</v>
      </c>
      <c r="AM3553" s="1994">
        <v>12.5</v>
      </c>
      <c r="AN3553" s="1993" t="s">
        <v>192</v>
      </c>
      <c r="BX3553"/>
      <c r="BY3553"/>
      <c r="BZ3553"/>
      <c r="CA3553"/>
      <c r="CB3553"/>
      <c r="CD3553" s="1060"/>
      <c r="CE3553" s="1286"/>
      <c r="CF3553" s="1060"/>
      <c r="CG3553" s="1060"/>
      <c r="CH3553" s="1060"/>
      <c r="CK3553" s="1645"/>
      <c r="CL3553" s="1645"/>
      <c r="CM3553" s="1645"/>
      <c r="CN3553"/>
      <c r="CO3553"/>
      <c r="CP3553"/>
      <c r="CQ3553"/>
      <c r="CR3553"/>
      <c r="CS3553" s="1060"/>
      <c r="CT3553" s="1060"/>
      <c r="CU3553" s="1060"/>
      <c r="CV3553" s="1060"/>
      <c r="CW3553" s="1060"/>
      <c r="CX3553" s="1060"/>
    </row>
    <row r="3554" spans="35:102" ht="15" customHeight="1" x14ac:dyDescent="0.3">
      <c r="AI3554" s="1996">
        <v>48021950200</v>
      </c>
      <c r="AJ3554" s="1997" t="s">
        <v>1740</v>
      </c>
      <c r="AK3554" s="1997">
        <v>49211</v>
      </c>
      <c r="AL3554" s="1998" t="s">
        <v>1730</v>
      </c>
      <c r="AM3554" s="1998">
        <v>19.399999999999999</v>
      </c>
      <c r="AN3554" s="1997" t="s">
        <v>192</v>
      </c>
      <c r="BX3554"/>
      <c r="BY3554"/>
      <c r="BZ3554"/>
      <c r="CA3554"/>
      <c r="CB3554"/>
      <c r="CD3554" s="1060"/>
      <c r="CE3554" s="1286"/>
      <c r="CF3554" s="1060"/>
      <c r="CG3554" s="1060"/>
      <c r="CH3554" s="1060"/>
      <c r="CK3554" s="1645"/>
      <c r="CL3554" s="1645"/>
      <c r="CM3554" s="1645"/>
      <c r="CN3554"/>
      <c r="CO3554"/>
      <c r="CP3554"/>
      <c r="CQ3554"/>
      <c r="CR3554"/>
      <c r="CS3554" s="1060"/>
      <c r="CT3554" s="1060"/>
      <c r="CU3554" s="1060"/>
      <c r="CV3554" s="1060"/>
      <c r="CW3554" s="1060"/>
      <c r="CX3554" s="1060"/>
    </row>
    <row r="3555" spans="35:102" ht="15" customHeight="1" x14ac:dyDescent="0.3">
      <c r="AI3555" s="1774">
        <v>48021950300</v>
      </c>
      <c r="AJ3555" s="1993" t="s">
        <v>1740</v>
      </c>
      <c r="AK3555" s="1993">
        <v>70435</v>
      </c>
      <c r="AL3555" s="1994" t="s">
        <v>1727</v>
      </c>
      <c r="AM3555" s="1994">
        <v>11.7</v>
      </c>
      <c r="AN3555" s="1993" t="s">
        <v>192</v>
      </c>
      <c r="BX3555"/>
      <c r="BY3555"/>
      <c r="BZ3555"/>
      <c r="CA3555"/>
      <c r="CB3555"/>
      <c r="CD3555" s="1060"/>
      <c r="CE3555" s="1286"/>
      <c r="CF3555" s="1060"/>
      <c r="CG3555" s="1060"/>
      <c r="CH3555" s="1060"/>
      <c r="CK3555" s="1645"/>
      <c r="CL3555" s="1645"/>
      <c r="CM3555" s="1645"/>
      <c r="CN3555"/>
      <c r="CO3555"/>
      <c r="CP3555"/>
      <c r="CQ3555"/>
      <c r="CR3555"/>
      <c r="CS3555" s="1060"/>
      <c r="CT3555" s="1060"/>
      <c r="CU3555" s="1060"/>
      <c r="CV3555" s="1060"/>
      <c r="CW3555" s="1060"/>
      <c r="CX3555" s="1060"/>
    </row>
    <row r="3556" spans="35:102" ht="15" customHeight="1" x14ac:dyDescent="0.3">
      <c r="AI3556" s="1996">
        <v>48021950400</v>
      </c>
      <c r="AJ3556" s="1997" t="s">
        <v>1740</v>
      </c>
      <c r="AK3556" s="1997">
        <v>54817</v>
      </c>
      <c r="AL3556" s="1998" t="s">
        <v>1728</v>
      </c>
      <c r="AM3556" s="1998">
        <v>11.3</v>
      </c>
      <c r="AN3556" s="1997" t="s">
        <v>192</v>
      </c>
      <c r="BX3556"/>
      <c r="BY3556"/>
      <c r="BZ3556"/>
      <c r="CA3556"/>
      <c r="CB3556"/>
      <c r="CD3556" s="1060"/>
      <c r="CE3556" s="1286"/>
      <c r="CF3556" s="1060"/>
      <c r="CG3556" s="1060"/>
      <c r="CH3556" s="1060"/>
      <c r="CK3556" s="1645"/>
      <c r="CL3556" s="1645"/>
      <c r="CM3556" s="1645"/>
      <c r="CN3556"/>
      <c r="CO3556"/>
      <c r="CP3556"/>
      <c r="CQ3556"/>
      <c r="CR3556"/>
      <c r="CS3556" s="1060"/>
      <c r="CT3556" s="1060"/>
      <c r="CU3556" s="1060"/>
      <c r="CV3556" s="1060"/>
      <c r="CW3556" s="1060"/>
      <c r="CX3556" s="1060"/>
    </row>
    <row r="3557" spans="35:102" ht="15" customHeight="1" x14ac:dyDescent="0.3">
      <c r="AI3557" s="1774">
        <v>48021950501</v>
      </c>
      <c r="AJ3557" s="1993" t="s">
        <v>1740</v>
      </c>
      <c r="AK3557" s="1993">
        <v>53377</v>
      </c>
      <c r="AL3557" s="1994" t="s">
        <v>1728</v>
      </c>
      <c r="AM3557" s="1994">
        <v>15.2</v>
      </c>
      <c r="AN3557" s="1993" t="s">
        <v>192</v>
      </c>
      <c r="BX3557"/>
      <c r="BY3557"/>
      <c r="BZ3557"/>
      <c r="CA3557"/>
      <c r="CB3557"/>
      <c r="CD3557" s="1060"/>
      <c r="CE3557" s="1286"/>
      <c r="CF3557" s="1060"/>
      <c r="CG3557" s="1060"/>
      <c r="CH3557" s="1060"/>
      <c r="CK3557" s="1645"/>
      <c r="CL3557" s="1645"/>
      <c r="CM3557" s="1645"/>
      <c r="CN3557"/>
      <c r="CO3557"/>
      <c r="CP3557"/>
      <c r="CQ3557"/>
      <c r="CR3557"/>
      <c r="CS3557" s="1060"/>
      <c r="CT3557" s="1060"/>
      <c r="CU3557" s="1060"/>
      <c r="CV3557" s="1060"/>
      <c r="CW3557" s="1060"/>
      <c r="CX3557" s="1060"/>
    </row>
    <row r="3558" spans="35:102" ht="15" customHeight="1" x14ac:dyDescent="0.3">
      <c r="AI3558" s="1996">
        <v>48021950502</v>
      </c>
      <c r="AJ3558" s="1997" t="s">
        <v>1740</v>
      </c>
      <c r="AK3558" s="1997">
        <v>64498</v>
      </c>
      <c r="AL3558" s="1998" t="s">
        <v>1728</v>
      </c>
      <c r="AM3558" s="1998">
        <v>10.1</v>
      </c>
      <c r="AN3558" s="1997" t="s">
        <v>192</v>
      </c>
      <c r="BX3558"/>
      <c r="BY3558"/>
      <c r="BZ3558"/>
      <c r="CA3558"/>
      <c r="CB3558"/>
      <c r="CD3558" s="1060"/>
      <c r="CE3558" s="1286"/>
      <c r="CF3558" s="1060"/>
      <c r="CG3558" s="1060"/>
      <c r="CH3558" s="1060"/>
      <c r="CK3558" s="1645"/>
      <c r="CL3558" s="1645"/>
      <c r="CM3558" s="1645"/>
      <c r="CN3558"/>
      <c r="CO3558"/>
      <c r="CP3558"/>
      <c r="CQ3558"/>
      <c r="CR3558"/>
      <c r="CS3558" s="1060"/>
      <c r="CT3558" s="1060"/>
      <c r="CU3558" s="1060"/>
      <c r="CV3558" s="1060"/>
      <c r="CW3558" s="1060"/>
      <c r="CX3558" s="1060"/>
    </row>
    <row r="3559" spans="35:102" ht="15" customHeight="1" x14ac:dyDescent="0.3">
      <c r="AI3559" s="1774">
        <v>48021950600</v>
      </c>
      <c r="AJ3559" s="1993" t="s">
        <v>1740</v>
      </c>
      <c r="AK3559" s="1993">
        <v>61411</v>
      </c>
      <c r="AL3559" s="1994" t="s">
        <v>1728</v>
      </c>
      <c r="AM3559" s="1994">
        <v>12.9</v>
      </c>
      <c r="AN3559" s="1993" t="s">
        <v>192</v>
      </c>
      <c r="BX3559"/>
      <c r="BY3559"/>
      <c r="BZ3559"/>
      <c r="CA3559"/>
      <c r="CB3559"/>
      <c r="CD3559" s="1060"/>
      <c r="CE3559" s="1286"/>
      <c r="CF3559" s="1060"/>
      <c r="CG3559" s="1060"/>
      <c r="CH3559" s="1060"/>
      <c r="CK3559" s="1645"/>
      <c r="CL3559" s="1645"/>
      <c r="CM3559" s="1645"/>
      <c r="CN3559"/>
      <c r="CO3559"/>
      <c r="CP3559"/>
      <c r="CQ3559"/>
      <c r="CR3559"/>
      <c r="CS3559" s="1060"/>
      <c r="CT3559" s="1060"/>
      <c r="CU3559" s="1060"/>
      <c r="CV3559" s="1060"/>
      <c r="CW3559" s="1060"/>
      <c r="CX3559" s="1060"/>
    </row>
    <row r="3560" spans="35:102" ht="15" customHeight="1" x14ac:dyDescent="0.3">
      <c r="AI3560" s="1996">
        <v>48021950700</v>
      </c>
      <c r="AJ3560" s="1997" t="s">
        <v>1740</v>
      </c>
      <c r="AK3560" s="1997">
        <v>49653</v>
      </c>
      <c r="AL3560" s="1998" t="s">
        <v>1730</v>
      </c>
      <c r="AM3560" s="1998">
        <v>12</v>
      </c>
      <c r="AN3560" s="1997" t="s">
        <v>192</v>
      </c>
      <c r="BX3560"/>
      <c r="BY3560"/>
      <c r="BZ3560"/>
      <c r="CA3560"/>
      <c r="CB3560"/>
      <c r="CD3560" s="1060"/>
      <c r="CE3560" s="1286"/>
      <c r="CF3560" s="1060"/>
      <c r="CG3560" s="1060"/>
      <c r="CH3560" s="1060"/>
      <c r="CK3560" s="1645"/>
      <c r="CL3560" s="1645"/>
      <c r="CM3560" s="1645"/>
      <c r="CN3560"/>
      <c r="CO3560"/>
      <c r="CP3560"/>
      <c r="CQ3560"/>
      <c r="CR3560"/>
      <c r="CS3560" s="1060"/>
      <c r="CT3560" s="1060"/>
      <c r="CU3560" s="1060"/>
      <c r="CV3560" s="1060"/>
      <c r="CW3560" s="1060"/>
      <c r="CX3560" s="1060"/>
    </row>
    <row r="3561" spans="35:102" ht="15" customHeight="1" x14ac:dyDescent="0.3">
      <c r="AI3561" s="1774">
        <v>48021950801</v>
      </c>
      <c r="AJ3561" s="1993" t="s">
        <v>1740</v>
      </c>
      <c r="AK3561" s="1993">
        <v>65288</v>
      </c>
      <c r="AL3561" s="1994" t="s">
        <v>1728</v>
      </c>
      <c r="AM3561" s="1994">
        <v>9.1</v>
      </c>
      <c r="AN3561" s="1993" t="s">
        <v>192</v>
      </c>
      <c r="BX3561"/>
      <c r="BY3561"/>
      <c r="BZ3561"/>
      <c r="CA3561"/>
      <c r="CB3561"/>
      <c r="CD3561" s="1060"/>
      <c r="CE3561" s="1286"/>
      <c r="CF3561" s="1060"/>
      <c r="CG3561" s="1060"/>
      <c r="CH3561" s="1060"/>
      <c r="CK3561" s="1645"/>
      <c r="CL3561" s="1645"/>
      <c r="CM3561" s="1645"/>
      <c r="CN3561"/>
      <c r="CO3561"/>
      <c r="CP3561"/>
      <c r="CQ3561"/>
      <c r="CR3561"/>
      <c r="CS3561" s="1060"/>
      <c r="CT3561" s="1060"/>
      <c r="CU3561" s="1060"/>
      <c r="CV3561" s="1060"/>
      <c r="CW3561" s="1060"/>
      <c r="CX3561" s="1060"/>
    </row>
    <row r="3562" spans="35:102" ht="15" customHeight="1" x14ac:dyDescent="0.3">
      <c r="AI3562" s="1996">
        <v>48021950802</v>
      </c>
      <c r="AJ3562" s="1997" t="s">
        <v>1740</v>
      </c>
      <c r="AK3562" s="1997">
        <v>58267</v>
      </c>
      <c r="AL3562" s="1998" t="s">
        <v>1728</v>
      </c>
      <c r="AM3562" s="1998">
        <v>18.600000000000001</v>
      </c>
      <c r="AN3562" s="1997" t="s">
        <v>192</v>
      </c>
      <c r="BX3562"/>
      <c r="BY3562"/>
      <c r="BZ3562"/>
      <c r="CA3562"/>
      <c r="CB3562"/>
      <c r="CD3562" s="1060"/>
      <c r="CE3562" s="1286"/>
      <c r="CF3562" s="1060"/>
      <c r="CG3562" s="1060"/>
      <c r="CH3562" s="1060"/>
      <c r="CK3562" s="1645"/>
      <c r="CL3562" s="1645"/>
      <c r="CM3562" s="1645"/>
      <c r="CN3562"/>
      <c r="CO3562"/>
      <c r="CP3562"/>
      <c r="CQ3562"/>
      <c r="CR3562"/>
      <c r="CS3562" s="1060"/>
      <c r="CT3562" s="1060"/>
      <c r="CU3562" s="1060"/>
      <c r="CV3562" s="1060"/>
      <c r="CW3562" s="1060"/>
      <c r="CX3562" s="1060"/>
    </row>
    <row r="3563" spans="35:102" ht="15" customHeight="1" x14ac:dyDescent="0.3">
      <c r="AI3563" s="1774">
        <v>48031950100</v>
      </c>
      <c r="AJ3563" s="1993" t="s">
        <v>1745</v>
      </c>
      <c r="AK3563" s="1993">
        <v>61069</v>
      </c>
      <c r="AL3563" s="1994" t="s">
        <v>1728</v>
      </c>
      <c r="AM3563" s="1994">
        <v>10.7</v>
      </c>
      <c r="AN3563" s="1993" t="s">
        <v>192</v>
      </c>
      <c r="BX3563"/>
      <c r="BY3563"/>
      <c r="BZ3563"/>
      <c r="CA3563"/>
      <c r="CB3563"/>
      <c r="CD3563" s="1060"/>
      <c r="CE3563" s="1286"/>
      <c r="CF3563" s="1060"/>
      <c r="CG3563" s="1060"/>
      <c r="CH3563" s="1060"/>
      <c r="CK3563" s="1645"/>
      <c r="CL3563" s="1645"/>
      <c r="CM3563" s="1645"/>
      <c r="CN3563"/>
      <c r="CO3563"/>
      <c r="CP3563"/>
      <c r="CQ3563"/>
      <c r="CR3563"/>
      <c r="CS3563" s="1060"/>
      <c r="CT3563" s="1060"/>
      <c r="CU3563" s="1060"/>
      <c r="CV3563" s="1060"/>
      <c r="CW3563" s="1060"/>
      <c r="CX3563" s="1060"/>
    </row>
    <row r="3564" spans="35:102" ht="15" customHeight="1" x14ac:dyDescent="0.3">
      <c r="AI3564" s="1996">
        <v>48031950200</v>
      </c>
      <c r="AJ3564" s="1997" t="s">
        <v>1745</v>
      </c>
      <c r="AK3564" s="1997">
        <v>51146</v>
      </c>
      <c r="AL3564" s="1998" t="s">
        <v>1730</v>
      </c>
      <c r="AM3564" s="1998">
        <v>10.9</v>
      </c>
      <c r="AN3564" s="1997" t="s">
        <v>192</v>
      </c>
      <c r="BX3564"/>
      <c r="BY3564"/>
      <c r="BZ3564"/>
      <c r="CA3564"/>
      <c r="CB3564"/>
      <c r="CD3564" s="1060"/>
      <c r="CE3564" s="1286"/>
      <c r="CF3564" s="1060"/>
      <c r="CG3564" s="1060"/>
      <c r="CH3564" s="1060"/>
      <c r="CK3564" s="1645"/>
      <c r="CL3564" s="1645"/>
      <c r="CM3564" s="1645"/>
      <c r="CN3564"/>
      <c r="CO3564"/>
      <c r="CP3564"/>
      <c r="CQ3564"/>
      <c r="CR3564"/>
      <c r="CS3564" s="1060"/>
      <c r="CT3564" s="1060"/>
      <c r="CU3564" s="1060"/>
      <c r="CV3564" s="1060"/>
      <c r="CW3564" s="1060"/>
      <c r="CX3564" s="1060"/>
    </row>
    <row r="3565" spans="35:102" ht="15" customHeight="1" x14ac:dyDescent="0.3">
      <c r="AI3565" s="1774">
        <v>48053960100</v>
      </c>
      <c r="AJ3565" s="1993" t="s">
        <v>1756</v>
      </c>
      <c r="AK3565" s="1993">
        <v>64685</v>
      </c>
      <c r="AL3565" s="1994" t="s">
        <v>1728</v>
      </c>
      <c r="AM3565" s="1994">
        <v>13</v>
      </c>
      <c r="AN3565" s="1993" t="s">
        <v>192</v>
      </c>
      <c r="BX3565"/>
      <c r="BY3565"/>
      <c r="BZ3565"/>
      <c r="CA3565"/>
      <c r="CB3565"/>
      <c r="CD3565" s="1060"/>
      <c r="CE3565" s="1286"/>
      <c r="CF3565" s="1060"/>
      <c r="CG3565" s="1060"/>
      <c r="CH3565" s="1060"/>
      <c r="CK3565" s="1645"/>
      <c r="CL3565" s="1645"/>
      <c r="CM3565" s="1645"/>
      <c r="CN3565"/>
      <c r="CO3565"/>
      <c r="CP3565"/>
      <c r="CQ3565"/>
      <c r="CR3565"/>
      <c r="CS3565" s="1060"/>
      <c r="CT3565" s="1060"/>
      <c r="CU3565" s="1060"/>
      <c r="CV3565" s="1060"/>
      <c r="CW3565" s="1060"/>
      <c r="CX3565" s="1060"/>
    </row>
    <row r="3566" spans="35:102" ht="15" customHeight="1" x14ac:dyDescent="0.3">
      <c r="AI3566" s="1996">
        <v>48053960200</v>
      </c>
      <c r="AJ3566" s="1997" t="s">
        <v>1756</v>
      </c>
      <c r="AK3566" s="1997">
        <v>59091</v>
      </c>
      <c r="AL3566" s="1998" t="s">
        <v>1728</v>
      </c>
      <c r="AM3566" s="1998">
        <v>4.0999999999999996</v>
      </c>
      <c r="AN3566" s="1997" t="s">
        <v>192</v>
      </c>
      <c r="BX3566"/>
      <c r="BY3566"/>
      <c r="BZ3566"/>
      <c r="CA3566"/>
      <c r="CB3566"/>
      <c r="CD3566" s="1060"/>
      <c r="CE3566" s="1286"/>
      <c r="CF3566" s="1060"/>
      <c r="CG3566" s="1060"/>
      <c r="CH3566" s="1060"/>
      <c r="CK3566" s="1645"/>
      <c r="CL3566" s="1645"/>
      <c r="CM3566" s="1645"/>
      <c r="CN3566"/>
      <c r="CO3566"/>
      <c r="CP3566"/>
      <c r="CQ3566"/>
      <c r="CR3566"/>
      <c r="CS3566" s="1060"/>
      <c r="CT3566" s="1060"/>
      <c r="CU3566" s="1060"/>
      <c r="CV3566" s="1060"/>
      <c r="CW3566" s="1060"/>
      <c r="CX3566" s="1060"/>
    </row>
    <row r="3567" spans="35:102" ht="15" customHeight="1" x14ac:dyDescent="0.3">
      <c r="AI3567" s="1774">
        <v>48053960300</v>
      </c>
      <c r="AJ3567" s="1993" t="s">
        <v>1756</v>
      </c>
      <c r="AK3567" s="1993">
        <v>56343</v>
      </c>
      <c r="AL3567" s="1994" t="s">
        <v>1728</v>
      </c>
      <c r="AM3567" s="1994">
        <v>19.899999999999999</v>
      </c>
      <c r="AN3567" s="1993" t="s">
        <v>192</v>
      </c>
      <c r="BX3567"/>
      <c r="BY3567"/>
      <c r="BZ3567"/>
      <c r="CA3567"/>
      <c r="CB3567"/>
      <c r="CD3567" s="1060"/>
      <c r="CE3567" s="1286"/>
      <c r="CF3567" s="1060"/>
      <c r="CG3567" s="1060"/>
      <c r="CH3567" s="1060"/>
      <c r="CK3567" s="1645"/>
      <c r="CL3567" s="1645"/>
      <c r="CM3567" s="1645"/>
      <c r="CN3567"/>
      <c r="CO3567"/>
      <c r="CP3567"/>
      <c r="CQ3567"/>
      <c r="CR3567"/>
      <c r="CS3567" s="1060"/>
      <c r="CT3567" s="1060"/>
      <c r="CU3567" s="1060"/>
      <c r="CV3567" s="1060"/>
      <c r="CW3567" s="1060"/>
      <c r="CX3567" s="1060"/>
    </row>
    <row r="3568" spans="35:102" ht="15" customHeight="1" x14ac:dyDescent="0.3">
      <c r="AI3568" s="1996">
        <v>48053960400</v>
      </c>
      <c r="AJ3568" s="1997" t="s">
        <v>1756</v>
      </c>
      <c r="AK3568" s="1997">
        <v>51833</v>
      </c>
      <c r="AL3568" s="1998" t="s">
        <v>1730</v>
      </c>
      <c r="AM3568" s="1998">
        <v>14.1</v>
      </c>
      <c r="AN3568" s="1997" t="s">
        <v>192</v>
      </c>
      <c r="BX3568"/>
      <c r="BY3568"/>
      <c r="BZ3568"/>
      <c r="CA3568"/>
      <c r="CB3568"/>
      <c r="CD3568" s="1060"/>
      <c r="CE3568" s="1286"/>
      <c r="CF3568" s="1060"/>
      <c r="CG3568" s="1060"/>
      <c r="CH3568" s="1060"/>
      <c r="CK3568" s="1645"/>
      <c r="CL3568" s="1645"/>
      <c r="CM3568" s="1645"/>
      <c r="CN3568"/>
      <c r="CO3568"/>
      <c r="CP3568"/>
      <c r="CQ3568"/>
      <c r="CR3568"/>
      <c r="CS3568" s="1060"/>
      <c r="CT3568" s="1060"/>
      <c r="CU3568" s="1060"/>
      <c r="CV3568" s="1060"/>
      <c r="CW3568" s="1060"/>
      <c r="CX3568" s="1060"/>
    </row>
    <row r="3569" spans="35:102" ht="15" customHeight="1" x14ac:dyDescent="0.3">
      <c r="AI3569" s="1774">
        <v>48053960500</v>
      </c>
      <c r="AJ3569" s="1993" t="s">
        <v>1756</v>
      </c>
      <c r="AK3569" s="1993">
        <v>50788</v>
      </c>
      <c r="AL3569" s="1994" t="s">
        <v>1730</v>
      </c>
      <c r="AM3569" s="1994">
        <v>15.1</v>
      </c>
      <c r="AN3569" s="1993" t="s">
        <v>192</v>
      </c>
      <c r="BX3569"/>
      <c r="BY3569"/>
      <c r="BZ3569"/>
      <c r="CA3569"/>
      <c r="CB3569"/>
      <c r="CD3569" s="1060"/>
      <c r="CE3569" s="1286"/>
      <c r="CF3569" s="1060"/>
      <c r="CG3569" s="1060"/>
      <c r="CH3569" s="1060"/>
      <c r="CK3569" s="1645"/>
      <c r="CL3569" s="1645"/>
      <c r="CM3569" s="1645"/>
      <c r="CN3569"/>
      <c r="CO3569"/>
      <c r="CP3569"/>
      <c r="CQ3569"/>
      <c r="CR3569"/>
      <c r="CS3569" s="1060"/>
      <c r="CT3569" s="1060"/>
      <c r="CU3569" s="1060"/>
      <c r="CV3569" s="1060"/>
      <c r="CW3569" s="1060"/>
      <c r="CX3569" s="1060"/>
    </row>
    <row r="3570" spans="35:102" ht="15" customHeight="1" x14ac:dyDescent="0.3">
      <c r="AI3570" s="1996">
        <v>48053960600</v>
      </c>
      <c r="AJ3570" s="1997" t="s">
        <v>1756</v>
      </c>
      <c r="AK3570" s="1997">
        <v>73194</v>
      </c>
      <c r="AL3570" s="1998" t="s">
        <v>1727</v>
      </c>
      <c r="AM3570" s="1998">
        <v>5</v>
      </c>
      <c r="AN3570" s="1997" t="s">
        <v>192</v>
      </c>
      <c r="BX3570"/>
      <c r="BY3570"/>
      <c r="BZ3570"/>
      <c r="CA3570"/>
      <c r="CB3570"/>
      <c r="CD3570" s="1060"/>
      <c r="CE3570" s="1286"/>
      <c r="CF3570" s="1060"/>
      <c r="CG3570" s="1060"/>
      <c r="CH3570" s="1060"/>
      <c r="CK3570" s="1645"/>
      <c r="CL3570" s="1645"/>
      <c r="CM3570" s="1645"/>
      <c r="CN3570"/>
      <c r="CO3570"/>
      <c r="CP3570"/>
      <c r="CQ3570"/>
      <c r="CR3570"/>
      <c r="CS3570" s="1060"/>
      <c r="CT3570" s="1060"/>
      <c r="CU3570" s="1060"/>
      <c r="CV3570" s="1060"/>
      <c r="CW3570" s="1060"/>
      <c r="CX3570" s="1060"/>
    </row>
    <row r="3571" spans="35:102" ht="15" customHeight="1" x14ac:dyDescent="0.3">
      <c r="AI3571" s="1774">
        <v>48053960700</v>
      </c>
      <c r="AJ3571" s="1993" t="s">
        <v>1756</v>
      </c>
      <c r="AK3571" s="1993">
        <v>42179</v>
      </c>
      <c r="AL3571" s="1994" t="s">
        <v>1730</v>
      </c>
      <c r="AM3571" s="1994">
        <v>7.5</v>
      </c>
      <c r="AN3571" s="1993" t="s">
        <v>192</v>
      </c>
      <c r="BX3571"/>
      <c r="BY3571"/>
      <c r="BZ3571"/>
      <c r="CA3571"/>
      <c r="CB3571"/>
      <c r="CD3571" s="1060"/>
      <c r="CE3571" s="1286"/>
      <c r="CF3571" s="1060"/>
      <c r="CG3571" s="1060"/>
      <c r="CH3571" s="1060"/>
      <c r="CK3571" s="1645"/>
      <c r="CL3571" s="1645"/>
      <c r="CM3571" s="1645"/>
      <c r="CN3571"/>
      <c r="CO3571"/>
      <c r="CP3571"/>
      <c r="CQ3571"/>
      <c r="CR3571"/>
      <c r="CS3571" s="1060"/>
      <c r="CT3571" s="1060"/>
      <c r="CU3571" s="1060"/>
      <c r="CV3571" s="1060"/>
      <c r="CW3571" s="1060"/>
      <c r="CX3571" s="1060"/>
    </row>
    <row r="3572" spans="35:102" ht="15" customHeight="1" x14ac:dyDescent="0.3">
      <c r="AI3572" s="1996">
        <v>48053960800</v>
      </c>
      <c r="AJ3572" s="1997" t="s">
        <v>1756</v>
      </c>
      <c r="AK3572" s="1997">
        <v>61890</v>
      </c>
      <c r="AL3572" s="1998" t="s">
        <v>1728</v>
      </c>
      <c r="AM3572" s="1998">
        <v>13.9</v>
      </c>
      <c r="AN3572" s="1997" t="s">
        <v>192</v>
      </c>
      <c r="BX3572"/>
      <c r="BY3572"/>
      <c r="BZ3572"/>
      <c r="CA3572"/>
      <c r="CB3572"/>
      <c r="CD3572" s="1060"/>
      <c r="CE3572" s="1286"/>
      <c r="CF3572" s="1060"/>
      <c r="CG3572" s="1060"/>
      <c r="CH3572" s="1060"/>
      <c r="CK3572" s="1645"/>
      <c r="CL3572" s="1645"/>
      <c r="CM3572" s="1645"/>
      <c r="CN3572"/>
      <c r="CO3572"/>
      <c r="CP3572"/>
      <c r="CQ3572"/>
      <c r="CR3572"/>
      <c r="CS3572" s="1060"/>
      <c r="CT3572" s="1060"/>
      <c r="CU3572" s="1060"/>
      <c r="CV3572" s="1060"/>
      <c r="CW3572" s="1060"/>
      <c r="CX3572" s="1060"/>
    </row>
    <row r="3573" spans="35:102" ht="15" customHeight="1" x14ac:dyDescent="0.3">
      <c r="AI3573" s="1774">
        <v>48055960101</v>
      </c>
      <c r="AJ3573" s="1993" t="s">
        <v>1757</v>
      </c>
      <c r="AK3573" s="1993">
        <v>55030</v>
      </c>
      <c r="AL3573" s="1994" t="s">
        <v>1728</v>
      </c>
      <c r="AM3573" s="1994">
        <v>15.8</v>
      </c>
      <c r="AN3573" s="1993" t="s">
        <v>192</v>
      </c>
      <c r="BX3573"/>
      <c r="BY3573"/>
      <c r="BZ3573"/>
      <c r="CA3573"/>
      <c r="CB3573"/>
      <c r="CD3573" s="1060"/>
      <c r="CE3573" s="1286"/>
      <c r="CF3573" s="1060"/>
      <c r="CG3573" s="1060"/>
      <c r="CH3573" s="1060"/>
      <c r="CK3573" s="1645"/>
      <c r="CL3573" s="1645"/>
      <c r="CM3573" s="1645"/>
      <c r="CN3573"/>
      <c r="CO3573"/>
      <c r="CP3573"/>
      <c r="CQ3573"/>
      <c r="CR3573"/>
      <c r="CS3573" s="1060"/>
      <c r="CT3573" s="1060"/>
      <c r="CU3573" s="1060"/>
      <c r="CV3573" s="1060"/>
      <c r="CW3573" s="1060"/>
      <c r="CX3573" s="1060"/>
    </row>
    <row r="3574" spans="35:102" ht="15" customHeight="1" x14ac:dyDescent="0.3">
      <c r="AI3574" s="1996">
        <v>48055960102</v>
      </c>
      <c r="AJ3574" s="1997" t="s">
        <v>1757</v>
      </c>
      <c r="AK3574" s="1997">
        <v>53090</v>
      </c>
      <c r="AL3574" s="1998" t="s">
        <v>1728</v>
      </c>
      <c r="AM3574" s="1998">
        <v>15.1</v>
      </c>
      <c r="AN3574" s="1997" t="s">
        <v>192</v>
      </c>
      <c r="BX3574"/>
      <c r="BY3574"/>
      <c r="BZ3574"/>
      <c r="CA3574"/>
      <c r="CB3574"/>
      <c r="CD3574" s="1060"/>
      <c r="CE3574" s="1286"/>
      <c r="CF3574" s="1060"/>
      <c r="CG3574" s="1060"/>
      <c r="CH3574" s="1060"/>
      <c r="CK3574" s="1645"/>
      <c r="CL3574" s="1645"/>
      <c r="CM3574" s="1645"/>
      <c r="CN3574"/>
      <c r="CO3574"/>
      <c r="CP3574"/>
      <c r="CQ3574"/>
      <c r="CR3574"/>
      <c r="CS3574" s="1060"/>
      <c r="CT3574" s="1060"/>
      <c r="CU3574" s="1060"/>
      <c r="CV3574" s="1060"/>
      <c r="CW3574" s="1060"/>
      <c r="CX3574" s="1060"/>
    </row>
    <row r="3575" spans="35:102" ht="15" customHeight="1" x14ac:dyDescent="0.3">
      <c r="AI3575" s="1774">
        <v>48055960200</v>
      </c>
      <c r="AJ3575" s="1993" t="s">
        <v>1757</v>
      </c>
      <c r="AK3575" s="1993">
        <v>51367</v>
      </c>
      <c r="AL3575" s="1994" t="s">
        <v>1730</v>
      </c>
      <c r="AM3575" s="1994">
        <v>11.7</v>
      </c>
      <c r="AN3575" s="1993" t="s">
        <v>192</v>
      </c>
      <c r="BX3575"/>
      <c r="BY3575"/>
      <c r="BZ3575"/>
      <c r="CA3575"/>
      <c r="CB3575"/>
      <c r="CD3575" s="1060"/>
      <c r="CE3575" s="1286"/>
      <c r="CF3575" s="1060"/>
      <c r="CG3575" s="1060"/>
      <c r="CH3575" s="1060"/>
      <c r="CK3575" s="1645"/>
      <c r="CL3575" s="1645"/>
      <c r="CM3575" s="1645"/>
      <c r="CN3575"/>
      <c r="CO3575"/>
      <c r="CP3575"/>
      <c r="CQ3575"/>
      <c r="CR3575"/>
      <c r="CS3575" s="1060"/>
      <c r="CT3575" s="1060"/>
      <c r="CU3575" s="1060"/>
      <c r="CV3575" s="1060"/>
      <c r="CW3575" s="1060"/>
      <c r="CX3575" s="1060"/>
    </row>
    <row r="3576" spans="35:102" ht="15" customHeight="1" x14ac:dyDescent="0.3">
      <c r="AI3576" s="1996">
        <v>48055960300</v>
      </c>
      <c r="AJ3576" s="1997" t="s">
        <v>1757</v>
      </c>
      <c r="AK3576" s="1997">
        <v>63910</v>
      </c>
      <c r="AL3576" s="1998" t="s">
        <v>1728</v>
      </c>
      <c r="AM3576" s="1998">
        <v>5</v>
      </c>
      <c r="AN3576" s="1997" t="s">
        <v>192</v>
      </c>
      <c r="BX3576"/>
      <c r="BY3576"/>
      <c r="BZ3576"/>
      <c r="CA3576"/>
      <c r="CB3576"/>
      <c r="CD3576" s="1060"/>
      <c r="CE3576" s="1286"/>
      <c r="CF3576" s="1060"/>
      <c r="CG3576" s="1060"/>
      <c r="CH3576" s="1060"/>
      <c r="CK3576" s="1645"/>
      <c r="CL3576" s="1645"/>
      <c r="CM3576" s="1645"/>
      <c r="CN3576"/>
      <c r="CO3576"/>
      <c r="CP3576"/>
      <c r="CQ3576"/>
      <c r="CR3576"/>
      <c r="CS3576" s="1060"/>
      <c r="CT3576" s="1060"/>
      <c r="CU3576" s="1060"/>
      <c r="CV3576" s="1060"/>
      <c r="CW3576" s="1060"/>
      <c r="CX3576" s="1060"/>
    </row>
    <row r="3577" spans="35:102" ht="15" customHeight="1" x14ac:dyDescent="0.3">
      <c r="AI3577" s="1774">
        <v>48055960400</v>
      </c>
      <c r="AJ3577" s="1993" t="s">
        <v>1757</v>
      </c>
      <c r="AK3577" s="1993">
        <v>47393</v>
      </c>
      <c r="AL3577" s="1994" t="s">
        <v>1730</v>
      </c>
      <c r="AM3577" s="1994">
        <v>15.2</v>
      </c>
      <c r="AN3577" s="1993" t="s">
        <v>192</v>
      </c>
      <c r="BX3577"/>
      <c r="BY3577"/>
      <c r="BZ3577"/>
      <c r="CA3577"/>
      <c r="CB3577"/>
      <c r="CD3577" s="1060"/>
      <c r="CE3577" s="1286"/>
      <c r="CF3577" s="1060"/>
      <c r="CG3577" s="1060"/>
      <c r="CH3577" s="1060"/>
      <c r="CK3577" s="1645"/>
      <c r="CL3577" s="1645"/>
      <c r="CM3577" s="1645"/>
      <c r="CN3577"/>
      <c r="CO3577"/>
      <c r="CP3577"/>
      <c r="CQ3577"/>
      <c r="CR3577"/>
      <c r="CS3577" s="1060"/>
      <c r="CT3577" s="1060"/>
      <c r="CU3577" s="1060"/>
      <c r="CV3577" s="1060"/>
      <c r="CW3577" s="1060"/>
      <c r="CX3577" s="1060"/>
    </row>
    <row r="3578" spans="35:102" ht="15" customHeight="1" x14ac:dyDescent="0.3">
      <c r="AI3578" s="1996">
        <v>48055960500</v>
      </c>
      <c r="AJ3578" s="1997" t="s">
        <v>1757</v>
      </c>
      <c r="AK3578" s="1997">
        <v>48923</v>
      </c>
      <c r="AL3578" s="1998" t="s">
        <v>1730</v>
      </c>
      <c r="AM3578" s="1998">
        <v>29.3</v>
      </c>
      <c r="AN3578" s="1997" t="s">
        <v>193</v>
      </c>
      <c r="BX3578"/>
      <c r="BY3578"/>
      <c r="BZ3578"/>
      <c r="CA3578"/>
      <c r="CB3578"/>
      <c r="CD3578" s="1060"/>
      <c r="CE3578" s="1286"/>
      <c r="CF3578" s="1060"/>
      <c r="CG3578" s="1060"/>
      <c r="CH3578" s="1060"/>
      <c r="CK3578" s="1645"/>
      <c r="CL3578" s="1645"/>
      <c r="CM3578" s="1645"/>
      <c r="CN3578"/>
      <c r="CO3578"/>
      <c r="CP3578"/>
      <c r="CQ3578"/>
      <c r="CR3578"/>
      <c r="CS3578" s="1060"/>
      <c r="CT3578" s="1060"/>
      <c r="CU3578" s="1060"/>
      <c r="CV3578" s="1060"/>
      <c r="CW3578" s="1060"/>
      <c r="CX3578" s="1060"/>
    </row>
    <row r="3579" spans="35:102" ht="15" customHeight="1" x14ac:dyDescent="0.3">
      <c r="AI3579" s="1774">
        <v>48055960600</v>
      </c>
      <c r="AJ3579" s="1993" t="s">
        <v>1757</v>
      </c>
      <c r="AK3579" s="1993">
        <v>62788</v>
      </c>
      <c r="AL3579" s="1994" t="s">
        <v>1728</v>
      </c>
      <c r="AM3579" s="1994">
        <v>5.0999999999999996</v>
      </c>
      <c r="AN3579" s="1993" t="s">
        <v>192</v>
      </c>
      <c r="BX3579"/>
      <c r="BY3579"/>
      <c r="BZ3579"/>
      <c r="CA3579"/>
      <c r="CB3579"/>
      <c r="CD3579" s="1060"/>
      <c r="CE3579" s="1286"/>
      <c r="CF3579" s="1060"/>
      <c r="CG3579" s="1060"/>
      <c r="CH3579" s="1060"/>
      <c r="CK3579" s="1645"/>
      <c r="CL3579" s="1645"/>
      <c r="CM3579" s="1645"/>
      <c r="CN3579"/>
      <c r="CO3579"/>
      <c r="CP3579"/>
      <c r="CQ3579"/>
      <c r="CR3579"/>
      <c r="CS3579" s="1060"/>
      <c r="CT3579" s="1060"/>
      <c r="CU3579" s="1060"/>
      <c r="CV3579" s="1060"/>
      <c r="CW3579" s="1060"/>
      <c r="CX3579" s="1060"/>
    </row>
    <row r="3580" spans="35:102" ht="15" customHeight="1" x14ac:dyDescent="0.3">
      <c r="AI3580" s="1996">
        <v>48055960700</v>
      </c>
      <c r="AJ3580" s="1997" t="s">
        <v>1757</v>
      </c>
      <c r="AK3580" s="1997">
        <v>37627</v>
      </c>
      <c r="AL3580" s="1998" t="s">
        <v>1730</v>
      </c>
      <c r="AM3580" s="1998">
        <v>26.9</v>
      </c>
      <c r="AN3580" s="1997" t="s">
        <v>193</v>
      </c>
      <c r="BX3580"/>
      <c r="BY3580"/>
      <c r="BZ3580"/>
      <c r="CA3580"/>
      <c r="CB3580"/>
      <c r="CD3580" s="1060"/>
      <c r="CE3580" s="1286"/>
      <c r="CF3580" s="1060"/>
      <c r="CG3580" s="1060"/>
      <c r="CH3580" s="1060"/>
      <c r="CK3580" s="1645"/>
      <c r="CL3580" s="1645"/>
      <c r="CM3580" s="1645"/>
      <c r="CN3580"/>
      <c r="CO3580"/>
      <c r="CP3580"/>
      <c r="CQ3580"/>
      <c r="CR3580"/>
      <c r="CS3580" s="1060"/>
      <c r="CT3580" s="1060"/>
      <c r="CU3580" s="1060"/>
      <c r="CV3580" s="1060"/>
      <c r="CW3580" s="1060"/>
      <c r="CX3580" s="1060"/>
    </row>
    <row r="3581" spans="35:102" ht="15" customHeight="1" x14ac:dyDescent="0.3">
      <c r="AI3581" s="1774">
        <v>48149970100</v>
      </c>
      <c r="AJ3581" s="1993" t="s">
        <v>1804</v>
      </c>
      <c r="AK3581" s="1993">
        <v>54375</v>
      </c>
      <c r="AL3581" s="1994" t="s">
        <v>1728</v>
      </c>
      <c r="AM3581" s="1994">
        <v>6.7</v>
      </c>
      <c r="AN3581" s="1993" t="s">
        <v>192</v>
      </c>
      <c r="BX3581"/>
      <c r="BY3581"/>
      <c r="BZ3581"/>
      <c r="CA3581"/>
      <c r="CB3581"/>
      <c r="CD3581" s="1060"/>
      <c r="CE3581" s="1286"/>
      <c r="CF3581" s="1060"/>
      <c r="CG3581" s="1060"/>
      <c r="CH3581" s="1060"/>
      <c r="CK3581" s="1645"/>
      <c r="CL3581" s="1645"/>
      <c r="CM3581" s="1645"/>
      <c r="CN3581"/>
      <c r="CO3581"/>
      <c r="CP3581"/>
      <c r="CQ3581"/>
      <c r="CR3581"/>
      <c r="CS3581" s="1060"/>
      <c r="CT3581" s="1060"/>
      <c r="CU3581" s="1060"/>
      <c r="CV3581" s="1060"/>
      <c r="CW3581" s="1060"/>
      <c r="CX3581" s="1060"/>
    </row>
    <row r="3582" spans="35:102" ht="15" customHeight="1" x14ac:dyDescent="0.3">
      <c r="AI3582" s="1996">
        <v>48149970200</v>
      </c>
      <c r="AJ3582" s="1997" t="s">
        <v>1804</v>
      </c>
      <c r="AK3582" s="1997">
        <v>76964</v>
      </c>
      <c r="AL3582" s="1998" t="s">
        <v>1727</v>
      </c>
      <c r="AM3582" s="1998">
        <v>4.3</v>
      </c>
      <c r="AN3582" s="1997" t="s">
        <v>192</v>
      </c>
      <c r="BX3582"/>
      <c r="BY3582"/>
      <c r="BZ3582"/>
      <c r="CA3582"/>
      <c r="CB3582"/>
      <c r="CD3582" s="1060"/>
      <c r="CE3582" s="1286"/>
      <c r="CF3582" s="1060"/>
      <c r="CG3582" s="1060"/>
      <c r="CH3582" s="1060"/>
      <c r="CK3582" s="1645"/>
      <c r="CL3582" s="1645"/>
      <c r="CM3582" s="1645"/>
      <c r="CN3582"/>
      <c r="CO3582"/>
      <c r="CP3582"/>
      <c r="CQ3582"/>
      <c r="CR3582"/>
      <c r="CS3582" s="1060"/>
      <c r="CT3582" s="1060"/>
      <c r="CU3582" s="1060"/>
      <c r="CV3582" s="1060"/>
      <c r="CW3582" s="1060"/>
      <c r="CX3582" s="1060"/>
    </row>
    <row r="3583" spans="35:102" ht="15" customHeight="1" x14ac:dyDescent="0.3">
      <c r="AI3583" s="1774">
        <v>48149970300</v>
      </c>
      <c r="AJ3583" s="1993" t="s">
        <v>1804</v>
      </c>
      <c r="AK3583" s="1993">
        <v>61231</v>
      </c>
      <c r="AL3583" s="1994" t="s">
        <v>1728</v>
      </c>
      <c r="AM3583" s="1994">
        <v>9.5</v>
      </c>
      <c r="AN3583" s="1993" t="s">
        <v>192</v>
      </c>
      <c r="BX3583"/>
      <c r="BY3583"/>
      <c r="BZ3583"/>
      <c r="CA3583"/>
      <c r="CB3583"/>
      <c r="CD3583" s="1060"/>
      <c r="CE3583" s="1286"/>
      <c r="CF3583" s="1060"/>
      <c r="CG3583" s="1060"/>
      <c r="CH3583" s="1060"/>
      <c r="CK3583" s="1645"/>
      <c r="CL3583" s="1645"/>
      <c r="CM3583" s="1645"/>
      <c r="CN3583"/>
      <c r="CO3583"/>
      <c r="CP3583"/>
      <c r="CQ3583"/>
      <c r="CR3583"/>
      <c r="CS3583" s="1060"/>
      <c r="CT3583" s="1060"/>
      <c r="CU3583" s="1060"/>
      <c r="CV3583" s="1060"/>
      <c r="CW3583" s="1060"/>
      <c r="CX3583" s="1060"/>
    </row>
    <row r="3584" spans="35:102" ht="15" customHeight="1" x14ac:dyDescent="0.3">
      <c r="AI3584" s="1996">
        <v>48149970400</v>
      </c>
      <c r="AJ3584" s="1997" t="s">
        <v>1804</v>
      </c>
      <c r="AK3584" s="1997">
        <v>60214</v>
      </c>
      <c r="AL3584" s="1998" t="s">
        <v>1728</v>
      </c>
      <c r="AM3584" s="1998">
        <v>6.6</v>
      </c>
      <c r="AN3584" s="1997" t="s">
        <v>192</v>
      </c>
      <c r="BX3584"/>
      <c r="BY3584"/>
      <c r="BZ3584"/>
      <c r="CA3584"/>
      <c r="CB3584"/>
      <c r="CD3584" s="1060"/>
      <c r="CE3584" s="1286"/>
      <c r="CF3584" s="1060"/>
      <c r="CG3584" s="1060"/>
      <c r="CH3584" s="1060"/>
      <c r="CK3584" s="1645"/>
      <c r="CL3584" s="1645"/>
      <c r="CM3584" s="1645"/>
      <c r="CN3584"/>
      <c r="CO3584"/>
      <c r="CP3584"/>
      <c r="CQ3584"/>
      <c r="CR3584"/>
      <c r="CS3584" s="1060"/>
      <c r="CT3584" s="1060"/>
      <c r="CU3584" s="1060"/>
      <c r="CV3584" s="1060"/>
      <c r="CW3584" s="1060"/>
      <c r="CX3584" s="1060"/>
    </row>
    <row r="3585" spans="35:102" ht="15" customHeight="1" x14ac:dyDescent="0.3">
      <c r="AI3585" s="1774">
        <v>48149970500</v>
      </c>
      <c r="AJ3585" s="1993" t="s">
        <v>1804</v>
      </c>
      <c r="AK3585" s="1993">
        <v>50190</v>
      </c>
      <c r="AL3585" s="1994" t="s">
        <v>1730</v>
      </c>
      <c r="AM3585" s="1994">
        <v>14.7</v>
      </c>
      <c r="AN3585" s="1993" t="s">
        <v>192</v>
      </c>
      <c r="BX3585"/>
      <c r="BY3585"/>
      <c r="BZ3585"/>
      <c r="CA3585"/>
      <c r="CB3585"/>
      <c r="CD3585" s="1060"/>
      <c r="CE3585" s="1286"/>
      <c r="CF3585" s="1060"/>
      <c r="CG3585" s="1060"/>
      <c r="CH3585" s="1060"/>
      <c r="CK3585" s="1645"/>
      <c r="CL3585" s="1645"/>
      <c r="CM3585" s="1645"/>
      <c r="CN3585"/>
      <c r="CO3585"/>
      <c r="CP3585"/>
      <c r="CQ3585"/>
      <c r="CR3585"/>
      <c r="CS3585" s="1060"/>
      <c r="CT3585" s="1060"/>
      <c r="CU3585" s="1060"/>
      <c r="CV3585" s="1060"/>
      <c r="CW3585" s="1060"/>
      <c r="CX3585" s="1060"/>
    </row>
    <row r="3586" spans="35:102" ht="15" customHeight="1" x14ac:dyDescent="0.3">
      <c r="AI3586" s="1996">
        <v>48149970600</v>
      </c>
      <c r="AJ3586" s="1997" t="s">
        <v>1804</v>
      </c>
      <c r="AK3586" s="1997">
        <v>49442</v>
      </c>
      <c r="AL3586" s="1998" t="s">
        <v>1730</v>
      </c>
      <c r="AM3586" s="1998">
        <v>9.9</v>
      </c>
      <c r="AN3586" s="1997" t="s">
        <v>192</v>
      </c>
      <c r="BX3586"/>
      <c r="BY3586"/>
      <c r="BZ3586"/>
      <c r="CA3586"/>
      <c r="CB3586"/>
      <c r="CD3586" s="1060"/>
      <c r="CE3586" s="1286"/>
      <c r="CF3586" s="1060"/>
      <c r="CG3586" s="1060"/>
      <c r="CH3586" s="1060"/>
      <c r="CK3586" s="1645"/>
      <c r="CL3586" s="1645"/>
      <c r="CM3586" s="1645"/>
      <c r="CN3586"/>
      <c r="CO3586"/>
      <c r="CP3586"/>
      <c r="CQ3586"/>
      <c r="CR3586"/>
      <c r="CS3586" s="1060"/>
      <c r="CT3586" s="1060"/>
      <c r="CU3586" s="1060"/>
      <c r="CV3586" s="1060"/>
      <c r="CW3586" s="1060"/>
      <c r="CX3586" s="1060"/>
    </row>
    <row r="3587" spans="35:102" ht="15" customHeight="1" x14ac:dyDescent="0.3">
      <c r="AI3587" s="1774">
        <v>48149970700</v>
      </c>
      <c r="AJ3587" s="1993" t="s">
        <v>1804</v>
      </c>
      <c r="AK3587" s="1993">
        <v>53750</v>
      </c>
      <c r="AL3587" s="1994" t="s">
        <v>1728</v>
      </c>
      <c r="AM3587" s="1994">
        <v>6.9</v>
      </c>
      <c r="AN3587" s="1993" t="s">
        <v>192</v>
      </c>
      <c r="BX3587"/>
      <c r="BY3587"/>
      <c r="BZ3587"/>
      <c r="CA3587"/>
      <c r="CB3587"/>
      <c r="CD3587" s="1060"/>
      <c r="CE3587" s="1286"/>
      <c r="CF3587" s="1060"/>
      <c r="CG3587" s="1060"/>
      <c r="CH3587" s="1060"/>
      <c r="CK3587" s="1645"/>
      <c r="CL3587" s="1645"/>
      <c r="CM3587" s="1645"/>
      <c r="CN3587"/>
      <c r="CO3587"/>
      <c r="CP3587"/>
      <c r="CQ3587"/>
      <c r="CR3587"/>
      <c r="CS3587" s="1060"/>
      <c r="CT3587" s="1060"/>
      <c r="CU3587" s="1060"/>
      <c r="CV3587" s="1060"/>
      <c r="CW3587" s="1060"/>
      <c r="CX3587" s="1060"/>
    </row>
    <row r="3588" spans="35:102" ht="15" customHeight="1" x14ac:dyDescent="0.3">
      <c r="AI3588" s="1996">
        <v>48209010100</v>
      </c>
      <c r="AJ3588" s="1997" t="s">
        <v>1834</v>
      </c>
      <c r="AK3588" s="1997">
        <v>46111</v>
      </c>
      <c r="AL3588" s="1998" t="s">
        <v>1730</v>
      </c>
      <c r="AM3588" s="1998">
        <v>32</v>
      </c>
      <c r="AN3588" s="1997" t="s">
        <v>193</v>
      </c>
      <c r="BX3588"/>
      <c r="BY3588"/>
      <c r="BZ3588"/>
      <c r="CA3588"/>
      <c r="CB3588"/>
      <c r="CD3588" s="1060"/>
      <c r="CE3588" s="1286"/>
      <c r="CF3588" s="1060"/>
      <c r="CG3588" s="1060"/>
      <c r="CH3588" s="1060"/>
      <c r="CK3588" s="1645"/>
      <c r="CL3588" s="1645"/>
      <c r="CM3588" s="1645"/>
      <c r="CN3588"/>
      <c r="CO3588"/>
      <c r="CP3588"/>
      <c r="CQ3588"/>
      <c r="CR3588"/>
      <c r="CS3588" s="1060"/>
      <c r="CT3588" s="1060"/>
      <c r="CU3588" s="1060"/>
      <c r="CV3588" s="1060"/>
      <c r="CW3588" s="1060"/>
      <c r="CX3588" s="1060"/>
    </row>
    <row r="3589" spans="35:102" ht="15" customHeight="1" x14ac:dyDescent="0.3">
      <c r="AI3589" s="1774">
        <v>48209010200</v>
      </c>
      <c r="AJ3589" s="1993" t="s">
        <v>1834</v>
      </c>
      <c r="AK3589" s="1993">
        <v>24911</v>
      </c>
      <c r="AL3589" s="1994" t="s">
        <v>1730</v>
      </c>
      <c r="AM3589" s="1994">
        <v>53.1</v>
      </c>
      <c r="AN3589" s="1993" t="s">
        <v>193</v>
      </c>
      <c r="BX3589"/>
      <c r="BY3589"/>
      <c r="BZ3589"/>
      <c r="CA3589"/>
      <c r="CB3589"/>
      <c r="CD3589" s="1060"/>
      <c r="CE3589" s="1286"/>
      <c r="CF3589" s="1060"/>
      <c r="CG3589" s="1060"/>
      <c r="CH3589" s="1060"/>
      <c r="CK3589" s="1645"/>
      <c r="CL3589" s="1645"/>
      <c r="CM3589" s="1645"/>
      <c r="CN3589"/>
      <c r="CO3589"/>
      <c r="CP3589"/>
      <c r="CQ3589"/>
      <c r="CR3589"/>
      <c r="CS3589" s="1060"/>
      <c r="CT3589" s="1060"/>
      <c r="CU3589" s="1060"/>
      <c r="CV3589" s="1060"/>
      <c r="CW3589" s="1060"/>
      <c r="CX3589" s="1060"/>
    </row>
    <row r="3590" spans="35:102" ht="15" customHeight="1" x14ac:dyDescent="0.3">
      <c r="AI3590" s="1996">
        <v>48209010302</v>
      </c>
      <c r="AJ3590" s="1997" t="s">
        <v>1834</v>
      </c>
      <c r="AK3590" s="1997">
        <v>34107</v>
      </c>
      <c r="AL3590" s="1998" t="s">
        <v>1730</v>
      </c>
      <c r="AM3590" s="1998">
        <v>25.6</v>
      </c>
      <c r="AN3590" s="1997" t="s">
        <v>193</v>
      </c>
      <c r="BX3590"/>
      <c r="BY3590"/>
      <c r="BZ3590"/>
      <c r="CA3590"/>
      <c r="CB3590"/>
      <c r="CD3590" s="1060"/>
      <c r="CE3590" s="1286"/>
      <c r="CF3590" s="1060"/>
      <c r="CG3590" s="1060"/>
      <c r="CH3590" s="1060"/>
      <c r="CK3590" s="1645"/>
      <c r="CL3590" s="1645"/>
      <c r="CM3590" s="1645"/>
      <c r="CN3590"/>
      <c r="CO3590"/>
      <c r="CP3590"/>
      <c r="CQ3590"/>
      <c r="CR3590"/>
      <c r="CS3590" s="1060"/>
      <c r="CT3590" s="1060"/>
      <c r="CU3590" s="1060"/>
      <c r="CV3590" s="1060"/>
      <c r="CW3590" s="1060"/>
      <c r="CX3590" s="1060"/>
    </row>
    <row r="3591" spans="35:102" ht="15" customHeight="1" x14ac:dyDescent="0.3">
      <c r="AI3591" s="1774">
        <v>48209010303</v>
      </c>
      <c r="AJ3591" s="1993" t="s">
        <v>1834</v>
      </c>
      <c r="AK3591" s="1993">
        <v>32696</v>
      </c>
      <c r="AL3591" s="1994" t="s">
        <v>1730</v>
      </c>
      <c r="AM3591" s="1994">
        <v>41.5</v>
      </c>
      <c r="AN3591" s="1993" t="s">
        <v>193</v>
      </c>
      <c r="BX3591"/>
      <c r="BY3591"/>
      <c r="BZ3591"/>
      <c r="CA3591"/>
      <c r="CB3591"/>
      <c r="CD3591" s="1060"/>
      <c r="CE3591" s="1286"/>
      <c r="CF3591" s="1060"/>
      <c r="CG3591" s="1060"/>
      <c r="CH3591" s="1060"/>
      <c r="CK3591" s="1645"/>
      <c r="CL3591" s="1645"/>
      <c r="CM3591" s="1645"/>
      <c r="CN3591"/>
      <c r="CO3591"/>
      <c r="CP3591"/>
      <c r="CQ3591"/>
      <c r="CR3591"/>
      <c r="CS3591" s="1060"/>
      <c r="CT3591" s="1060"/>
      <c r="CU3591" s="1060"/>
      <c r="CV3591" s="1060"/>
      <c r="CW3591" s="1060"/>
      <c r="CX3591" s="1060"/>
    </row>
    <row r="3592" spans="35:102" ht="15" customHeight="1" x14ac:dyDescent="0.3">
      <c r="AI3592" s="1996">
        <v>48209010304</v>
      </c>
      <c r="AJ3592" s="1997" t="s">
        <v>1834</v>
      </c>
      <c r="AK3592" s="1997">
        <v>20679</v>
      </c>
      <c r="AL3592" s="1998" t="s">
        <v>1730</v>
      </c>
      <c r="AM3592" s="1998">
        <v>53.9</v>
      </c>
      <c r="AN3592" s="1997" t="s">
        <v>193</v>
      </c>
      <c r="BX3592"/>
      <c r="BY3592"/>
      <c r="BZ3592"/>
      <c r="CA3592"/>
      <c r="CB3592"/>
      <c r="CD3592" s="1060"/>
      <c r="CE3592" s="1286"/>
      <c r="CF3592" s="1060"/>
      <c r="CG3592" s="1060"/>
      <c r="CH3592" s="1060"/>
      <c r="CK3592" s="1645"/>
      <c r="CL3592" s="1645"/>
      <c r="CM3592" s="1645"/>
      <c r="CN3592"/>
      <c r="CO3592"/>
      <c r="CP3592"/>
      <c r="CQ3592"/>
      <c r="CR3592"/>
      <c r="CS3592" s="1060"/>
      <c r="CT3592" s="1060"/>
      <c r="CU3592" s="1060"/>
      <c r="CV3592" s="1060"/>
      <c r="CW3592" s="1060"/>
      <c r="CX3592" s="1060"/>
    </row>
    <row r="3593" spans="35:102" ht="15" customHeight="1" x14ac:dyDescent="0.3">
      <c r="AI3593" s="1774">
        <v>48209010400</v>
      </c>
      <c r="AJ3593" s="1993" t="s">
        <v>1834</v>
      </c>
      <c r="AK3593" s="1993">
        <v>45097</v>
      </c>
      <c r="AL3593" s="1994" t="s">
        <v>1730</v>
      </c>
      <c r="AM3593" s="1994">
        <v>23.8</v>
      </c>
      <c r="AN3593" s="1993" t="s">
        <v>193</v>
      </c>
      <c r="BX3593"/>
      <c r="BY3593"/>
      <c r="BZ3593"/>
      <c r="CA3593"/>
      <c r="CB3593"/>
      <c r="CD3593" s="1060"/>
      <c r="CE3593" s="1286"/>
      <c r="CF3593" s="1060"/>
      <c r="CG3593" s="1060"/>
      <c r="CH3593" s="1060"/>
      <c r="CK3593" s="1645"/>
      <c r="CL3593" s="1645"/>
      <c r="CM3593" s="1645"/>
      <c r="CN3593"/>
      <c r="CO3593"/>
      <c r="CP3593"/>
      <c r="CQ3593"/>
      <c r="CR3593"/>
      <c r="CS3593" s="1060"/>
      <c r="CT3593" s="1060"/>
      <c r="CU3593" s="1060"/>
      <c r="CV3593" s="1060"/>
      <c r="CW3593" s="1060"/>
      <c r="CX3593" s="1060"/>
    </row>
    <row r="3594" spans="35:102" ht="15" customHeight="1" x14ac:dyDescent="0.3">
      <c r="AI3594" s="1996">
        <v>48209010500</v>
      </c>
      <c r="AJ3594" s="1997" t="s">
        <v>1834</v>
      </c>
      <c r="AK3594" s="1997">
        <v>31772</v>
      </c>
      <c r="AL3594" s="1998" t="s">
        <v>1730</v>
      </c>
      <c r="AM3594" s="1998">
        <v>32.4</v>
      </c>
      <c r="AN3594" s="1997" t="s">
        <v>193</v>
      </c>
      <c r="BX3594"/>
      <c r="BY3594"/>
      <c r="BZ3594"/>
      <c r="CA3594"/>
      <c r="CB3594"/>
      <c r="CD3594" s="1060"/>
      <c r="CE3594" s="1286"/>
      <c r="CF3594" s="1060"/>
      <c r="CG3594" s="1060"/>
      <c r="CH3594" s="1060"/>
      <c r="CK3594" s="1645"/>
      <c r="CL3594" s="1645"/>
      <c r="CM3594" s="1645"/>
      <c r="CN3594"/>
      <c r="CO3594"/>
      <c r="CP3594"/>
      <c r="CQ3594"/>
      <c r="CR3594"/>
      <c r="CS3594" s="1060"/>
      <c r="CT3594" s="1060"/>
      <c r="CU3594" s="1060"/>
      <c r="CV3594" s="1060"/>
      <c r="CW3594" s="1060"/>
      <c r="CX3594" s="1060"/>
    </row>
    <row r="3595" spans="35:102" ht="15" customHeight="1" x14ac:dyDescent="0.3">
      <c r="AI3595" s="1774">
        <v>48209010600</v>
      </c>
      <c r="AJ3595" s="1993" t="s">
        <v>1834</v>
      </c>
      <c r="AK3595" s="1993">
        <v>64861</v>
      </c>
      <c r="AL3595" s="1994" t="s">
        <v>1728</v>
      </c>
      <c r="AM3595" s="1994">
        <v>9</v>
      </c>
      <c r="AN3595" s="1993" t="s">
        <v>192</v>
      </c>
      <c r="BX3595"/>
      <c r="BY3595"/>
      <c r="BZ3595"/>
      <c r="CA3595"/>
      <c r="CB3595"/>
      <c r="CD3595" s="1060"/>
      <c r="CE3595" s="1286"/>
      <c r="CF3595" s="1060"/>
      <c r="CG3595" s="1060"/>
      <c r="CH3595" s="1060"/>
      <c r="CK3595" s="1645"/>
      <c r="CL3595" s="1645"/>
      <c r="CM3595" s="1645"/>
      <c r="CN3595"/>
      <c r="CO3595"/>
      <c r="CP3595"/>
      <c r="CQ3595"/>
      <c r="CR3595"/>
      <c r="CS3595" s="1060"/>
      <c r="CT3595" s="1060"/>
      <c r="CU3595" s="1060"/>
      <c r="CV3595" s="1060"/>
      <c r="CW3595" s="1060"/>
      <c r="CX3595" s="1060"/>
    </row>
    <row r="3596" spans="35:102" ht="15" customHeight="1" x14ac:dyDescent="0.3">
      <c r="AI3596" s="1996">
        <v>48209010701</v>
      </c>
      <c r="AJ3596" s="1997" t="s">
        <v>1834</v>
      </c>
      <c r="AK3596" s="1997">
        <v>33138</v>
      </c>
      <c r="AL3596" s="1998" t="s">
        <v>1730</v>
      </c>
      <c r="AM3596" s="1998">
        <v>36.299999999999997</v>
      </c>
      <c r="AN3596" s="1997" t="s">
        <v>193</v>
      </c>
      <c r="BX3596"/>
      <c r="BY3596"/>
      <c r="BZ3596"/>
      <c r="CA3596"/>
      <c r="CB3596"/>
      <c r="CD3596" s="1060"/>
      <c r="CE3596" s="1286"/>
      <c r="CF3596" s="1060"/>
      <c r="CG3596" s="1060"/>
      <c r="CH3596" s="1060"/>
      <c r="CK3596" s="1645"/>
      <c r="CL3596" s="1645"/>
      <c r="CM3596" s="1645"/>
      <c r="CN3596"/>
      <c r="CO3596"/>
      <c r="CP3596"/>
      <c r="CQ3596"/>
      <c r="CR3596"/>
      <c r="CS3596" s="1060"/>
      <c r="CT3596" s="1060"/>
      <c r="CU3596" s="1060"/>
      <c r="CV3596" s="1060"/>
      <c r="CW3596" s="1060"/>
      <c r="CX3596" s="1060"/>
    </row>
    <row r="3597" spans="35:102" ht="15" customHeight="1" x14ac:dyDescent="0.3">
      <c r="AI3597" s="1774">
        <v>48209010702</v>
      </c>
      <c r="AJ3597" s="1993" t="s">
        <v>1834</v>
      </c>
      <c r="AK3597" s="1993">
        <v>49097</v>
      </c>
      <c r="AL3597" s="1994" t="s">
        <v>1730</v>
      </c>
      <c r="AM3597" s="1994">
        <v>36.200000000000003</v>
      </c>
      <c r="AN3597" s="1993" t="s">
        <v>193</v>
      </c>
      <c r="BX3597"/>
      <c r="BY3597"/>
      <c r="BZ3597"/>
      <c r="CA3597"/>
      <c r="CB3597"/>
      <c r="CD3597" s="1060"/>
      <c r="CE3597" s="1286"/>
      <c r="CF3597" s="1060"/>
      <c r="CG3597" s="1060"/>
      <c r="CH3597" s="1060"/>
      <c r="CK3597" s="1645"/>
      <c r="CL3597" s="1645"/>
      <c r="CM3597" s="1645"/>
      <c r="CN3597"/>
      <c r="CO3597"/>
      <c r="CP3597"/>
      <c r="CQ3597"/>
      <c r="CR3597"/>
      <c r="CS3597" s="1060"/>
      <c r="CT3597" s="1060"/>
      <c r="CU3597" s="1060"/>
      <c r="CV3597" s="1060"/>
      <c r="CW3597" s="1060"/>
      <c r="CX3597" s="1060"/>
    </row>
    <row r="3598" spans="35:102" ht="15" customHeight="1" x14ac:dyDescent="0.3">
      <c r="AI3598" s="1996">
        <v>48209010803</v>
      </c>
      <c r="AJ3598" s="1997" t="s">
        <v>1834</v>
      </c>
      <c r="AK3598" s="1997">
        <v>66964</v>
      </c>
      <c r="AL3598" s="1998" t="s">
        <v>1727</v>
      </c>
      <c r="AM3598" s="1998">
        <v>8.5</v>
      </c>
      <c r="AN3598" s="1997" t="s">
        <v>192</v>
      </c>
      <c r="BX3598"/>
      <c r="BY3598"/>
      <c r="BZ3598"/>
      <c r="CA3598"/>
      <c r="CB3598"/>
      <c r="CD3598" s="1060"/>
      <c r="CE3598" s="1286"/>
      <c r="CF3598" s="1060"/>
      <c r="CG3598" s="1060"/>
      <c r="CH3598" s="1060"/>
      <c r="CK3598" s="1645"/>
      <c r="CL3598" s="1645"/>
      <c r="CM3598" s="1645"/>
      <c r="CN3598"/>
      <c r="CO3598"/>
      <c r="CP3598"/>
      <c r="CQ3598"/>
      <c r="CR3598"/>
      <c r="CS3598" s="1060"/>
      <c r="CT3598" s="1060"/>
      <c r="CU3598" s="1060"/>
      <c r="CV3598" s="1060"/>
      <c r="CW3598" s="1060"/>
      <c r="CX3598" s="1060"/>
    </row>
    <row r="3599" spans="35:102" ht="15" customHeight="1" x14ac:dyDescent="0.3">
      <c r="AI3599" s="1774">
        <v>48209010804</v>
      </c>
      <c r="AJ3599" s="1993" t="s">
        <v>1834</v>
      </c>
      <c r="AK3599" s="1993">
        <v>75440</v>
      </c>
      <c r="AL3599" s="1994" t="s">
        <v>1727</v>
      </c>
      <c r="AM3599" s="1994">
        <v>2.7</v>
      </c>
      <c r="AN3599" s="1993" t="s">
        <v>192</v>
      </c>
      <c r="BX3599"/>
      <c r="BY3599"/>
      <c r="BZ3599"/>
      <c r="CA3599"/>
      <c r="CB3599"/>
      <c r="CD3599" s="1060"/>
      <c r="CE3599" s="1286"/>
      <c r="CF3599" s="1060"/>
      <c r="CG3599" s="1060"/>
      <c r="CH3599" s="1060"/>
      <c r="CK3599" s="1645"/>
      <c r="CL3599" s="1645"/>
      <c r="CM3599" s="1645"/>
      <c r="CN3599"/>
      <c r="CO3599"/>
      <c r="CP3599"/>
      <c r="CQ3599"/>
      <c r="CR3599"/>
      <c r="CS3599" s="1060"/>
      <c r="CT3599" s="1060"/>
      <c r="CU3599" s="1060"/>
      <c r="CV3599" s="1060"/>
      <c r="CW3599" s="1060"/>
      <c r="CX3599" s="1060"/>
    </row>
    <row r="3600" spans="35:102" ht="15" customHeight="1" x14ac:dyDescent="0.3">
      <c r="AI3600" s="1996">
        <v>48209010805</v>
      </c>
      <c r="AJ3600" s="1997" t="s">
        <v>1834</v>
      </c>
      <c r="AK3600" s="1997">
        <v>140024</v>
      </c>
      <c r="AL3600" s="1998" t="s">
        <v>1729</v>
      </c>
      <c r="AM3600" s="1998">
        <v>2.2999999999999998</v>
      </c>
      <c r="AN3600" s="1997" t="s">
        <v>192</v>
      </c>
      <c r="BX3600"/>
      <c r="BY3600"/>
      <c r="BZ3600"/>
      <c r="CA3600"/>
      <c r="CB3600"/>
      <c r="CD3600" s="1060"/>
      <c r="CE3600" s="1286"/>
      <c r="CF3600" s="1060"/>
      <c r="CG3600" s="1060"/>
      <c r="CH3600" s="1060"/>
      <c r="CK3600" s="1645"/>
      <c r="CL3600" s="1645"/>
      <c r="CM3600" s="1645"/>
      <c r="CN3600"/>
      <c r="CO3600"/>
      <c r="CP3600"/>
      <c r="CQ3600"/>
      <c r="CR3600"/>
      <c r="CS3600" s="1060"/>
      <c r="CT3600" s="1060"/>
      <c r="CU3600" s="1060"/>
      <c r="CV3600" s="1060"/>
      <c r="CW3600" s="1060"/>
      <c r="CX3600" s="1060"/>
    </row>
    <row r="3601" spans="35:102" ht="15" customHeight="1" x14ac:dyDescent="0.3">
      <c r="AI3601" s="1774">
        <v>48209010806</v>
      </c>
      <c r="AJ3601" s="1993" t="s">
        <v>1834</v>
      </c>
      <c r="AK3601" s="1993">
        <v>108950</v>
      </c>
      <c r="AL3601" s="1994" t="s">
        <v>1729</v>
      </c>
      <c r="AM3601" s="1994">
        <v>8.5</v>
      </c>
      <c r="AN3601" s="1993" t="s">
        <v>192</v>
      </c>
      <c r="BX3601"/>
      <c r="BY3601"/>
      <c r="BZ3601"/>
      <c r="CA3601"/>
      <c r="CB3601"/>
      <c r="CD3601" s="1060"/>
      <c r="CE3601" s="1286"/>
      <c r="CF3601" s="1060"/>
      <c r="CG3601" s="1060"/>
      <c r="CH3601" s="1060"/>
      <c r="CK3601" s="1645"/>
      <c r="CL3601" s="1645"/>
      <c r="CM3601" s="1645"/>
      <c r="CN3601"/>
      <c r="CO3601"/>
      <c r="CP3601"/>
      <c r="CQ3601"/>
      <c r="CR3601"/>
      <c r="CS3601" s="1060"/>
      <c r="CT3601" s="1060"/>
      <c r="CU3601" s="1060"/>
      <c r="CV3601" s="1060"/>
      <c r="CW3601" s="1060"/>
      <c r="CX3601" s="1060"/>
    </row>
    <row r="3602" spans="35:102" ht="15" customHeight="1" x14ac:dyDescent="0.3">
      <c r="AI3602" s="1996">
        <v>48209010807</v>
      </c>
      <c r="AJ3602" s="1997" t="s">
        <v>1834</v>
      </c>
      <c r="AK3602" s="1997">
        <v>79375</v>
      </c>
      <c r="AL3602" s="1998" t="s">
        <v>1727</v>
      </c>
      <c r="AM3602" s="1998">
        <v>11.1</v>
      </c>
      <c r="AN3602" s="1997" t="s">
        <v>192</v>
      </c>
      <c r="BX3602"/>
      <c r="BY3602"/>
      <c r="BZ3602"/>
      <c r="CA3602"/>
      <c r="CB3602"/>
      <c r="CD3602" s="1060"/>
      <c r="CE3602" s="1286"/>
      <c r="CF3602" s="1060"/>
      <c r="CG3602" s="1060"/>
      <c r="CH3602" s="1060"/>
      <c r="CK3602" s="1645"/>
      <c r="CL3602" s="1645"/>
      <c r="CM3602" s="1645"/>
      <c r="CN3602"/>
      <c r="CO3602"/>
      <c r="CP3602"/>
      <c r="CQ3602"/>
      <c r="CR3602"/>
      <c r="CS3602" s="1060"/>
      <c r="CT3602" s="1060"/>
      <c r="CU3602" s="1060"/>
      <c r="CV3602" s="1060"/>
      <c r="CW3602" s="1060"/>
      <c r="CX3602" s="1060"/>
    </row>
    <row r="3603" spans="35:102" ht="15" customHeight="1" x14ac:dyDescent="0.3">
      <c r="AI3603" s="1774">
        <v>48209010808</v>
      </c>
      <c r="AJ3603" s="1993" t="s">
        <v>1834</v>
      </c>
      <c r="AK3603" s="1993">
        <v>85640</v>
      </c>
      <c r="AL3603" s="1994" t="s">
        <v>1727</v>
      </c>
      <c r="AM3603" s="1994">
        <v>10.4</v>
      </c>
      <c r="AN3603" s="1993" t="s">
        <v>192</v>
      </c>
      <c r="BX3603"/>
      <c r="BY3603"/>
      <c r="BZ3603"/>
      <c r="CA3603"/>
      <c r="CB3603"/>
      <c r="CD3603" s="1060"/>
      <c r="CE3603" s="1286"/>
      <c r="CF3603" s="1060"/>
      <c r="CG3603" s="1060"/>
      <c r="CH3603" s="1060"/>
      <c r="CK3603" s="1645"/>
      <c r="CL3603" s="1645"/>
      <c r="CM3603" s="1645"/>
      <c r="CN3603"/>
      <c r="CO3603"/>
      <c r="CP3603"/>
      <c r="CQ3603"/>
      <c r="CR3603"/>
      <c r="CS3603" s="1060"/>
      <c r="CT3603" s="1060"/>
      <c r="CU3603" s="1060"/>
      <c r="CV3603" s="1060"/>
      <c r="CW3603" s="1060"/>
      <c r="CX3603" s="1060"/>
    </row>
    <row r="3604" spans="35:102" ht="15" customHeight="1" x14ac:dyDescent="0.3">
      <c r="AI3604" s="1996">
        <v>48209010809</v>
      </c>
      <c r="AJ3604" s="1997" t="s">
        <v>1834</v>
      </c>
      <c r="AK3604" s="1997">
        <v>116316</v>
      </c>
      <c r="AL3604" s="1998" t="s">
        <v>1729</v>
      </c>
      <c r="AM3604" s="1998">
        <v>4.9000000000000004</v>
      </c>
      <c r="AN3604" s="1997" t="s">
        <v>192</v>
      </c>
      <c r="BX3604"/>
      <c r="BY3604"/>
      <c r="BZ3604"/>
      <c r="CA3604"/>
      <c r="CB3604"/>
      <c r="CD3604" s="1060"/>
      <c r="CE3604" s="1286"/>
      <c r="CF3604" s="1060"/>
      <c r="CG3604" s="1060"/>
      <c r="CH3604" s="1060"/>
      <c r="CK3604" s="1645"/>
      <c r="CL3604" s="1645"/>
      <c r="CM3604" s="1645"/>
      <c r="CN3604"/>
      <c r="CO3604"/>
      <c r="CP3604"/>
      <c r="CQ3604"/>
      <c r="CR3604"/>
      <c r="CS3604" s="1060"/>
      <c r="CT3604" s="1060"/>
      <c r="CU3604" s="1060"/>
      <c r="CV3604" s="1060"/>
      <c r="CW3604" s="1060"/>
      <c r="CX3604" s="1060"/>
    </row>
    <row r="3605" spans="35:102" ht="15" customHeight="1" x14ac:dyDescent="0.3">
      <c r="AI3605" s="1774">
        <v>48209010901</v>
      </c>
      <c r="AJ3605" s="1993" t="s">
        <v>1834</v>
      </c>
      <c r="AK3605" s="1993">
        <v>90680</v>
      </c>
      <c r="AL3605" s="1994" t="s">
        <v>1729</v>
      </c>
      <c r="AM3605" s="1994">
        <v>4.2</v>
      </c>
      <c r="AN3605" s="1993" t="s">
        <v>192</v>
      </c>
      <c r="BX3605"/>
      <c r="BY3605"/>
      <c r="BZ3605"/>
      <c r="CA3605"/>
      <c r="CB3605"/>
      <c r="CD3605" s="1060"/>
      <c r="CE3605" s="1286"/>
      <c r="CF3605" s="1060"/>
      <c r="CG3605" s="1060"/>
      <c r="CH3605" s="1060"/>
      <c r="CK3605" s="1645"/>
      <c r="CL3605" s="1645"/>
      <c r="CM3605" s="1645"/>
      <c r="CN3605"/>
      <c r="CO3605"/>
      <c r="CP3605"/>
      <c r="CQ3605"/>
      <c r="CR3605"/>
      <c r="CS3605" s="1060"/>
      <c r="CT3605" s="1060"/>
      <c r="CU3605" s="1060"/>
      <c r="CV3605" s="1060"/>
      <c r="CW3605" s="1060"/>
      <c r="CX3605" s="1060"/>
    </row>
    <row r="3606" spans="35:102" ht="15" customHeight="1" x14ac:dyDescent="0.3">
      <c r="AI3606" s="1996">
        <v>48209010902</v>
      </c>
      <c r="AJ3606" s="1997" t="s">
        <v>1834</v>
      </c>
      <c r="AK3606" s="1997">
        <v>85625</v>
      </c>
      <c r="AL3606" s="1998" t="s">
        <v>1727</v>
      </c>
      <c r="AM3606" s="1998">
        <v>4.5999999999999996</v>
      </c>
      <c r="AN3606" s="1997" t="s">
        <v>192</v>
      </c>
      <c r="BX3606"/>
      <c r="BY3606"/>
      <c r="BZ3606"/>
      <c r="CA3606"/>
      <c r="CB3606"/>
      <c r="CD3606" s="1060"/>
      <c r="CE3606" s="1286"/>
      <c r="CF3606" s="1060"/>
      <c r="CG3606" s="1060"/>
      <c r="CH3606" s="1060"/>
      <c r="CK3606" s="1645"/>
      <c r="CL3606" s="1645"/>
      <c r="CM3606" s="1645"/>
      <c r="CN3606"/>
      <c r="CO3606"/>
      <c r="CP3606"/>
      <c r="CQ3606"/>
      <c r="CR3606"/>
      <c r="CS3606" s="1060"/>
      <c r="CT3606" s="1060"/>
      <c r="CU3606" s="1060"/>
      <c r="CV3606" s="1060"/>
      <c r="CW3606" s="1060"/>
      <c r="CX3606" s="1060"/>
    </row>
    <row r="3607" spans="35:102" ht="15" customHeight="1" x14ac:dyDescent="0.3">
      <c r="AI3607" s="1774">
        <v>48209010905</v>
      </c>
      <c r="AJ3607" s="1993" t="s">
        <v>1834</v>
      </c>
      <c r="AK3607" s="1993">
        <v>79125</v>
      </c>
      <c r="AL3607" s="1994" t="s">
        <v>1727</v>
      </c>
      <c r="AM3607" s="1994">
        <v>4.5</v>
      </c>
      <c r="AN3607" s="1993" t="s">
        <v>192</v>
      </c>
      <c r="BX3607"/>
      <c r="BY3607"/>
      <c r="BZ3607"/>
      <c r="CA3607"/>
      <c r="CB3607"/>
      <c r="CD3607" s="1060"/>
      <c r="CE3607" s="1286"/>
      <c r="CF3607" s="1060"/>
      <c r="CG3607" s="1060"/>
      <c r="CH3607" s="1060"/>
      <c r="CK3607" s="1645"/>
      <c r="CL3607" s="1645"/>
      <c r="CM3607" s="1645"/>
      <c r="CN3607"/>
      <c r="CO3607"/>
      <c r="CP3607"/>
      <c r="CQ3607"/>
      <c r="CR3607"/>
      <c r="CS3607" s="1060"/>
      <c r="CT3607" s="1060"/>
      <c r="CU3607" s="1060"/>
      <c r="CV3607" s="1060"/>
      <c r="CW3607" s="1060"/>
      <c r="CX3607" s="1060"/>
    </row>
    <row r="3608" spans="35:102" ht="15" customHeight="1" x14ac:dyDescent="0.3">
      <c r="AI3608" s="1996">
        <v>48209010906</v>
      </c>
      <c r="AJ3608" s="1997" t="s">
        <v>1834</v>
      </c>
      <c r="AK3608" s="1997">
        <v>61497</v>
      </c>
      <c r="AL3608" s="1998" t="s">
        <v>1728</v>
      </c>
      <c r="AM3608" s="1998">
        <v>10.8</v>
      </c>
      <c r="AN3608" s="1997" t="s">
        <v>192</v>
      </c>
      <c r="BX3608"/>
      <c r="BY3608"/>
      <c r="BZ3608"/>
      <c r="CA3608"/>
      <c r="CB3608"/>
      <c r="CD3608" s="1060"/>
      <c r="CE3608" s="1286"/>
      <c r="CF3608" s="1060"/>
      <c r="CG3608" s="1060"/>
      <c r="CH3608" s="1060"/>
      <c r="CK3608" s="1645"/>
      <c r="CL3608" s="1645"/>
      <c r="CM3608" s="1645"/>
      <c r="CN3608"/>
      <c r="CO3608"/>
      <c r="CP3608"/>
      <c r="CQ3608"/>
      <c r="CR3608"/>
      <c r="CS3608" s="1060"/>
      <c r="CT3608" s="1060"/>
      <c r="CU3608" s="1060"/>
      <c r="CV3608" s="1060"/>
      <c r="CW3608" s="1060"/>
      <c r="CX3608" s="1060"/>
    </row>
    <row r="3609" spans="35:102" ht="15" customHeight="1" x14ac:dyDescent="0.3">
      <c r="AI3609" s="1774">
        <v>48209010907</v>
      </c>
      <c r="AJ3609" s="1993" t="s">
        <v>1834</v>
      </c>
      <c r="AK3609" s="1993">
        <v>60138</v>
      </c>
      <c r="AL3609" s="1994" t="s">
        <v>1728</v>
      </c>
      <c r="AM3609" s="1994">
        <v>20.100000000000001</v>
      </c>
      <c r="AN3609" s="1993" t="s">
        <v>193</v>
      </c>
      <c r="BX3609"/>
      <c r="BY3609"/>
      <c r="BZ3609"/>
      <c r="CA3609"/>
      <c r="CB3609"/>
      <c r="CD3609" s="1060"/>
      <c r="CE3609" s="1286"/>
      <c r="CF3609" s="1060"/>
      <c r="CG3609" s="1060"/>
      <c r="CH3609" s="1060"/>
      <c r="CK3609" s="1645"/>
      <c r="CL3609" s="1645"/>
      <c r="CM3609" s="1645"/>
      <c r="CN3609"/>
      <c r="CO3609"/>
      <c r="CP3609"/>
      <c r="CQ3609"/>
      <c r="CR3609"/>
      <c r="CS3609" s="1060"/>
      <c r="CT3609" s="1060"/>
      <c r="CU3609" s="1060"/>
      <c r="CV3609" s="1060"/>
      <c r="CW3609" s="1060"/>
      <c r="CX3609" s="1060"/>
    </row>
    <row r="3610" spans="35:102" ht="15" customHeight="1" x14ac:dyDescent="0.3">
      <c r="AI3610" s="1996">
        <v>48209010908</v>
      </c>
      <c r="AJ3610" s="1997" t="s">
        <v>1834</v>
      </c>
      <c r="AK3610" s="1997">
        <v>67434</v>
      </c>
      <c r="AL3610" s="1998" t="s">
        <v>1727</v>
      </c>
      <c r="AM3610" s="1998">
        <v>10.9</v>
      </c>
      <c r="AN3610" s="1997" t="s">
        <v>192</v>
      </c>
      <c r="BX3610"/>
      <c r="BY3610"/>
      <c r="BZ3610"/>
      <c r="CA3610"/>
      <c r="CB3610"/>
      <c r="CD3610" s="1060"/>
      <c r="CE3610" s="1286"/>
      <c r="CF3610" s="1060"/>
      <c r="CG3610" s="1060"/>
      <c r="CH3610" s="1060"/>
      <c r="CK3610" s="1645"/>
      <c r="CL3610" s="1645"/>
      <c r="CM3610" s="1645"/>
      <c r="CN3610"/>
      <c r="CO3610"/>
      <c r="CP3610"/>
      <c r="CQ3610"/>
      <c r="CR3610"/>
      <c r="CS3610" s="1060"/>
      <c r="CT3610" s="1060"/>
      <c r="CU3610" s="1060"/>
      <c r="CV3610" s="1060"/>
      <c r="CW3610" s="1060"/>
      <c r="CX3610" s="1060"/>
    </row>
    <row r="3611" spans="35:102" ht="15" customHeight="1" x14ac:dyDescent="0.3">
      <c r="AI3611" s="1774">
        <v>48209010909</v>
      </c>
      <c r="AJ3611" s="1993" t="s">
        <v>1834</v>
      </c>
      <c r="AK3611" s="1993">
        <v>79125</v>
      </c>
      <c r="AL3611" s="1994" t="s">
        <v>1727</v>
      </c>
      <c r="AM3611" s="1994">
        <v>4.7</v>
      </c>
      <c r="AN3611" s="1993" t="s">
        <v>192</v>
      </c>
      <c r="BX3611"/>
      <c r="BY3611"/>
      <c r="BZ3611"/>
      <c r="CA3611"/>
      <c r="CB3611"/>
      <c r="CD3611" s="1060"/>
      <c r="CE3611" s="1286"/>
      <c r="CF3611" s="1060"/>
      <c r="CG3611" s="1060"/>
      <c r="CH3611" s="1060"/>
      <c r="CK3611" s="1645"/>
      <c r="CL3611" s="1645"/>
      <c r="CM3611" s="1645"/>
      <c r="CN3611"/>
      <c r="CO3611"/>
      <c r="CP3611"/>
      <c r="CQ3611"/>
      <c r="CR3611"/>
      <c r="CS3611" s="1060"/>
      <c r="CT3611" s="1060"/>
      <c r="CU3611" s="1060"/>
      <c r="CV3611" s="1060"/>
      <c r="CW3611" s="1060"/>
      <c r="CX3611" s="1060"/>
    </row>
    <row r="3612" spans="35:102" ht="15" customHeight="1" x14ac:dyDescent="0.3">
      <c r="AI3612" s="1996">
        <v>48209010910</v>
      </c>
      <c r="AJ3612" s="1997" t="s">
        <v>1834</v>
      </c>
      <c r="AK3612" s="1997">
        <v>73159</v>
      </c>
      <c r="AL3612" s="1998" t="s">
        <v>1727</v>
      </c>
      <c r="AM3612" s="1998">
        <v>3</v>
      </c>
      <c r="AN3612" s="1997" t="s">
        <v>192</v>
      </c>
      <c r="BX3612"/>
      <c r="BY3612"/>
      <c r="BZ3612"/>
      <c r="CA3612"/>
      <c r="CB3612"/>
      <c r="CD3612" s="1060"/>
      <c r="CE3612" s="1286"/>
      <c r="CF3612" s="1060"/>
      <c r="CG3612" s="1060"/>
      <c r="CH3612" s="1060"/>
      <c r="CK3612" s="1645"/>
      <c r="CL3612" s="1645"/>
      <c r="CM3612" s="1645"/>
      <c r="CN3612"/>
      <c r="CO3612"/>
      <c r="CP3612"/>
      <c r="CQ3612"/>
      <c r="CR3612"/>
      <c r="CS3612" s="1060"/>
      <c r="CT3612" s="1060"/>
      <c r="CU3612" s="1060"/>
      <c r="CV3612" s="1060"/>
      <c r="CW3612" s="1060"/>
      <c r="CX3612" s="1060"/>
    </row>
    <row r="3613" spans="35:102" ht="15" customHeight="1" x14ac:dyDescent="0.3">
      <c r="AI3613" s="1774">
        <v>48287000100</v>
      </c>
      <c r="AJ3613" s="1993" t="s">
        <v>1873</v>
      </c>
      <c r="AK3613" s="1993">
        <v>58505</v>
      </c>
      <c r="AL3613" s="1994" t="s">
        <v>1728</v>
      </c>
      <c r="AM3613" s="1994">
        <v>11.4</v>
      </c>
      <c r="AN3613" s="1993" t="s">
        <v>192</v>
      </c>
      <c r="BX3613"/>
      <c r="BY3613"/>
      <c r="BZ3613"/>
      <c r="CA3613"/>
      <c r="CB3613"/>
      <c r="CD3613" s="1060"/>
      <c r="CE3613" s="1286"/>
      <c r="CF3613" s="1060"/>
      <c r="CG3613" s="1060"/>
      <c r="CH3613" s="1060"/>
      <c r="CK3613" s="1645"/>
      <c r="CL3613" s="1645"/>
      <c r="CM3613" s="1645"/>
      <c r="CN3613"/>
      <c r="CO3613"/>
      <c r="CP3613"/>
      <c r="CQ3613"/>
      <c r="CR3613"/>
      <c r="CS3613" s="1060"/>
      <c r="CT3613" s="1060"/>
      <c r="CU3613" s="1060"/>
      <c r="CV3613" s="1060"/>
      <c r="CW3613" s="1060"/>
      <c r="CX3613" s="1060"/>
    </row>
    <row r="3614" spans="35:102" ht="15" customHeight="1" x14ac:dyDescent="0.3">
      <c r="AI3614" s="1996">
        <v>48287000200</v>
      </c>
      <c r="AJ3614" s="1997" t="s">
        <v>1873</v>
      </c>
      <c r="AK3614" s="1997">
        <v>59759</v>
      </c>
      <c r="AL3614" s="1998" t="s">
        <v>1728</v>
      </c>
      <c r="AM3614" s="1998">
        <v>9.1999999999999993</v>
      </c>
      <c r="AN3614" s="1997" t="s">
        <v>192</v>
      </c>
      <c r="BX3614"/>
      <c r="BY3614"/>
      <c r="BZ3614"/>
      <c r="CA3614"/>
      <c r="CB3614"/>
      <c r="CD3614" s="1060"/>
      <c r="CE3614" s="1286"/>
      <c r="CF3614" s="1060"/>
      <c r="CG3614" s="1060"/>
      <c r="CH3614" s="1060"/>
      <c r="CK3614" s="1645"/>
      <c r="CL3614" s="1645"/>
      <c r="CM3614" s="1645"/>
      <c r="CN3614"/>
      <c r="CO3614"/>
      <c r="CP3614"/>
      <c r="CQ3614"/>
      <c r="CR3614"/>
      <c r="CS3614" s="1060"/>
      <c r="CT3614" s="1060"/>
      <c r="CU3614" s="1060"/>
      <c r="CV3614" s="1060"/>
      <c r="CW3614" s="1060"/>
      <c r="CX3614" s="1060"/>
    </row>
    <row r="3615" spans="35:102" ht="15" customHeight="1" x14ac:dyDescent="0.3">
      <c r="AI3615" s="1774">
        <v>48287000300</v>
      </c>
      <c r="AJ3615" s="1993" t="s">
        <v>1873</v>
      </c>
      <c r="AK3615" s="1993">
        <v>62188</v>
      </c>
      <c r="AL3615" s="1994" t="s">
        <v>1728</v>
      </c>
      <c r="AM3615" s="1994">
        <v>10.6</v>
      </c>
      <c r="AN3615" s="1993" t="s">
        <v>192</v>
      </c>
      <c r="BX3615"/>
      <c r="BY3615"/>
      <c r="BZ3615"/>
      <c r="CA3615"/>
      <c r="CB3615"/>
      <c r="CD3615" s="1060"/>
      <c r="CE3615" s="1286"/>
      <c r="CF3615" s="1060"/>
      <c r="CG3615" s="1060"/>
      <c r="CH3615" s="1060"/>
      <c r="CK3615" s="1645"/>
      <c r="CL3615" s="1645"/>
      <c r="CM3615" s="1645"/>
      <c r="CN3615"/>
      <c r="CO3615"/>
      <c r="CP3615"/>
      <c r="CQ3615"/>
      <c r="CR3615"/>
      <c r="CS3615" s="1060"/>
      <c r="CT3615" s="1060"/>
      <c r="CU3615" s="1060"/>
      <c r="CV3615" s="1060"/>
      <c r="CW3615" s="1060"/>
      <c r="CX3615" s="1060"/>
    </row>
    <row r="3616" spans="35:102" ht="15" customHeight="1" x14ac:dyDescent="0.3">
      <c r="AI3616" s="1996">
        <v>48287000400</v>
      </c>
      <c r="AJ3616" s="1997" t="s">
        <v>1873</v>
      </c>
      <c r="AK3616" s="1997">
        <v>50038</v>
      </c>
      <c r="AL3616" s="1998" t="s">
        <v>1730</v>
      </c>
      <c r="AM3616" s="1998">
        <v>19.8</v>
      </c>
      <c r="AN3616" s="1997" t="s">
        <v>192</v>
      </c>
      <c r="BX3616"/>
      <c r="BY3616"/>
      <c r="BZ3616"/>
      <c r="CA3616"/>
      <c r="CB3616"/>
      <c r="CD3616" s="1060"/>
      <c r="CE3616" s="1286"/>
      <c r="CF3616" s="1060"/>
      <c r="CG3616" s="1060"/>
      <c r="CH3616" s="1060"/>
      <c r="CK3616" s="1645"/>
      <c r="CL3616" s="1645"/>
      <c r="CM3616" s="1645"/>
      <c r="CN3616"/>
      <c r="CO3616"/>
      <c r="CP3616"/>
      <c r="CQ3616"/>
      <c r="CR3616"/>
      <c r="CS3616" s="1060"/>
      <c r="CT3616" s="1060"/>
      <c r="CU3616" s="1060"/>
      <c r="CV3616" s="1060"/>
      <c r="CW3616" s="1060"/>
      <c r="CX3616" s="1060"/>
    </row>
    <row r="3617" spans="35:102" ht="15" customHeight="1" x14ac:dyDescent="0.3">
      <c r="AI3617" s="1774">
        <v>48299970100</v>
      </c>
      <c r="AJ3617" s="1993" t="s">
        <v>1879</v>
      </c>
      <c r="AK3617" s="1993">
        <v>52857</v>
      </c>
      <c r="AL3617" s="1994" t="s">
        <v>1728</v>
      </c>
      <c r="AM3617" s="1994">
        <v>9.1999999999999993</v>
      </c>
      <c r="AN3617" s="1993" t="s">
        <v>192</v>
      </c>
      <c r="BX3617"/>
      <c r="BY3617"/>
      <c r="BZ3617"/>
      <c r="CA3617"/>
      <c r="CB3617"/>
      <c r="CD3617" s="1060"/>
      <c r="CE3617" s="1286"/>
      <c r="CF3617" s="1060"/>
      <c r="CG3617" s="1060"/>
      <c r="CH3617" s="1060"/>
      <c r="CK3617" s="1645"/>
      <c r="CL3617" s="1645"/>
      <c r="CM3617" s="1645"/>
      <c r="CN3617"/>
      <c r="CO3617"/>
      <c r="CP3617"/>
      <c r="CQ3617"/>
      <c r="CR3617"/>
      <c r="CS3617" s="1060"/>
      <c r="CT3617" s="1060"/>
      <c r="CU3617" s="1060"/>
      <c r="CV3617" s="1060"/>
      <c r="CW3617" s="1060"/>
      <c r="CX3617" s="1060"/>
    </row>
    <row r="3618" spans="35:102" ht="15" customHeight="1" x14ac:dyDescent="0.3">
      <c r="AI3618" s="1996">
        <v>48299970200</v>
      </c>
      <c r="AJ3618" s="1997" t="s">
        <v>1879</v>
      </c>
      <c r="AK3618" s="1997">
        <v>49667</v>
      </c>
      <c r="AL3618" s="1998" t="s">
        <v>1730</v>
      </c>
      <c r="AM3618" s="1998">
        <v>20.7</v>
      </c>
      <c r="AN3618" s="1997" t="s">
        <v>193</v>
      </c>
      <c r="BX3618"/>
      <c r="BY3618"/>
      <c r="BZ3618"/>
      <c r="CA3618"/>
      <c r="CB3618"/>
      <c r="CD3618" s="1060"/>
      <c r="CE3618" s="1286"/>
      <c r="CF3618" s="1060"/>
      <c r="CG3618" s="1060"/>
      <c r="CH3618" s="1060"/>
      <c r="CK3618" s="1645"/>
      <c r="CL3618" s="1645"/>
      <c r="CM3618" s="1645"/>
      <c r="CN3618"/>
      <c r="CO3618"/>
      <c r="CP3618"/>
      <c r="CQ3618"/>
      <c r="CR3618"/>
      <c r="CS3618" s="1060"/>
      <c r="CT3618" s="1060"/>
      <c r="CU3618" s="1060"/>
      <c r="CV3618" s="1060"/>
      <c r="CW3618" s="1060"/>
      <c r="CX3618" s="1060"/>
    </row>
    <row r="3619" spans="35:102" ht="15" customHeight="1" x14ac:dyDescent="0.3">
      <c r="AI3619" s="1774">
        <v>48299970300</v>
      </c>
      <c r="AJ3619" s="1993" t="s">
        <v>1879</v>
      </c>
      <c r="AK3619" s="1993">
        <v>63092</v>
      </c>
      <c r="AL3619" s="1994" t="s">
        <v>1728</v>
      </c>
      <c r="AM3619" s="1994">
        <v>6.1</v>
      </c>
      <c r="AN3619" s="1993" t="s">
        <v>192</v>
      </c>
      <c r="BX3619"/>
      <c r="BY3619"/>
      <c r="BZ3619"/>
      <c r="CA3619"/>
      <c r="CB3619"/>
      <c r="CD3619" s="1060"/>
      <c r="CE3619" s="1286"/>
      <c r="CF3619" s="1060"/>
      <c r="CG3619" s="1060"/>
      <c r="CH3619" s="1060"/>
      <c r="CK3619" s="1645"/>
      <c r="CL3619" s="1645"/>
      <c r="CM3619" s="1645"/>
      <c r="CN3619"/>
      <c r="CO3619"/>
      <c r="CP3619"/>
      <c r="CQ3619"/>
      <c r="CR3619"/>
      <c r="CS3619" s="1060"/>
      <c r="CT3619" s="1060"/>
      <c r="CU3619" s="1060"/>
      <c r="CV3619" s="1060"/>
      <c r="CW3619" s="1060"/>
      <c r="CX3619" s="1060"/>
    </row>
    <row r="3620" spans="35:102" ht="15" customHeight="1" x14ac:dyDescent="0.3">
      <c r="AI3620" s="1996">
        <v>48299970400</v>
      </c>
      <c r="AJ3620" s="1997" t="s">
        <v>1879</v>
      </c>
      <c r="AK3620" s="1997">
        <v>98807</v>
      </c>
      <c r="AL3620" s="1998" t="s">
        <v>1729</v>
      </c>
      <c r="AM3620" s="1998">
        <v>5.2</v>
      </c>
      <c r="AN3620" s="1997" t="s">
        <v>192</v>
      </c>
      <c r="BX3620"/>
      <c r="BY3620"/>
      <c r="BZ3620"/>
      <c r="CA3620"/>
      <c r="CB3620"/>
      <c r="CD3620" s="1060"/>
      <c r="CE3620" s="1286"/>
      <c r="CF3620" s="1060"/>
      <c r="CG3620" s="1060"/>
      <c r="CH3620" s="1060"/>
      <c r="CK3620" s="1645"/>
      <c r="CL3620" s="1645"/>
      <c r="CM3620" s="1645"/>
      <c r="CN3620"/>
      <c r="CO3620"/>
      <c r="CP3620"/>
      <c r="CQ3620"/>
      <c r="CR3620"/>
      <c r="CS3620" s="1060"/>
      <c r="CT3620" s="1060"/>
      <c r="CU3620" s="1060"/>
      <c r="CV3620" s="1060"/>
      <c r="CW3620" s="1060"/>
      <c r="CX3620" s="1060"/>
    </row>
    <row r="3621" spans="35:102" ht="15" customHeight="1" x14ac:dyDescent="0.3">
      <c r="AI3621" s="1774">
        <v>48299970500</v>
      </c>
      <c r="AJ3621" s="1993" t="s">
        <v>1879</v>
      </c>
      <c r="AK3621" s="1993">
        <v>38517</v>
      </c>
      <c r="AL3621" s="1994" t="s">
        <v>1730</v>
      </c>
      <c r="AM3621" s="1994">
        <v>15.3</v>
      </c>
      <c r="AN3621" s="1993" t="s">
        <v>192</v>
      </c>
      <c r="BX3621"/>
      <c r="BY3621"/>
      <c r="BZ3621"/>
      <c r="CA3621"/>
      <c r="CB3621"/>
      <c r="CD3621" s="1060"/>
      <c r="CE3621" s="1286"/>
      <c r="CF3621" s="1060"/>
      <c r="CG3621" s="1060"/>
      <c r="CH3621" s="1060"/>
      <c r="CK3621" s="1645"/>
      <c r="CL3621" s="1645"/>
      <c r="CM3621" s="1645"/>
      <c r="CN3621"/>
      <c r="CO3621"/>
      <c r="CP3621"/>
      <c r="CQ3621"/>
      <c r="CR3621"/>
      <c r="CS3621" s="1060"/>
      <c r="CT3621" s="1060"/>
      <c r="CU3621" s="1060"/>
      <c r="CV3621" s="1060"/>
      <c r="CW3621" s="1060"/>
      <c r="CX3621" s="1060"/>
    </row>
    <row r="3622" spans="35:102" ht="15" customHeight="1" x14ac:dyDescent="0.3">
      <c r="AI3622" s="1996">
        <v>48299970600</v>
      </c>
      <c r="AJ3622" s="1997" t="s">
        <v>1879</v>
      </c>
      <c r="AK3622" s="1997">
        <v>38304</v>
      </c>
      <c r="AL3622" s="1998" t="s">
        <v>1730</v>
      </c>
      <c r="AM3622" s="1998">
        <v>11.5</v>
      </c>
      <c r="AN3622" s="1997" t="s">
        <v>192</v>
      </c>
      <c r="BX3622"/>
      <c r="BY3622"/>
      <c r="BZ3622"/>
      <c r="CA3622"/>
      <c r="CB3622"/>
      <c r="CD3622" s="1060"/>
      <c r="CE3622" s="1286"/>
      <c r="CF3622" s="1060"/>
      <c r="CG3622" s="1060"/>
      <c r="CH3622" s="1060"/>
      <c r="CK3622" s="1645"/>
      <c r="CL3622" s="1645"/>
      <c r="CM3622" s="1645"/>
      <c r="CN3622"/>
      <c r="CO3622"/>
      <c r="CP3622"/>
      <c r="CQ3622"/>
      <c r="CR3622"/>
      <c r="CS3622" s="1060"/>
      <c r="CT3622" s="1060"/>
      <c r="CU3622" s="1060"/>
      <c r="CV3622" s="1060"/>
      <c r="CW3622" s="1060"/>
      <c r="CX3622" s="1060"/>
    </row>
    <row r="3623" spans="35:102" ht="15" customHeight="1" x14ac:dyDescent="0.3">
      <c r="AI3623" s="1774">
        <v>48453000101</v>
      </c>
      <c r="AJ3623" s="1993" t="s">
        <v>1956</v>
      </c>
      <c r="AK3623" s="1993">
        <v>101944</v>
      </c>
      <c r="AL3623" s="1994" t="s">
        <v>1729</v>
      </c>
      <c r="AM3623" s="1994">
        <v>6.3</v>
      </c>
      <c r="AN3623" s="1993" t="s">
        <v>192</v>
      </c>
      <c r="BX3623"/>
      <c r="BY3623"/>
      <c r="BZ3623"/>
      <c r="CA3623"/>
      <c r="CB3623"/>
      <c r="CD3623" s="1060"/>
      <c r="CE3623" s="1286"/>
      <c r="CF3623" s="1060"/>
      <c r="CG3623" s="1060"/>
      <c r="CH3623" s="1060"/>
      <c r="CK3623" s="1645"/>
      <c r="CL3623" s="1645"/>
      <c r="CM3623" s="1645"/>
      <c r="CN3623"/>
      <c r="CO3623"/>
      <c r="CP3623"/>
      <c r="CQ3623"/>
      <c r="CR3623"/>
      <c r="CS3623" s="1060"/>
      <c r="CT3623" s="1060"/>
      <c r="CU3623" s="1060"/>
      <c r="CV3623" s="1060"/>
      <c r="CW3623" s="1060"/>
      <c r="CX3623" s="1060"/>
    </row>
    <row r="3624" spans="35:102" ht="15" customHeight="1" x14ac:dyDescent="0.3">
      <c r="AI3624" s="1996">
        <v>48453000102</v>
      </c>
      <c r="AJ3624" s="1997" t="s">
        <v>1956</v>
      </c>
      <c r="AK3624" s="1997">
        <v>157563</v>
      </c>
      <c r="AL3624" s="1998" t="s">
        <v>1729</v>
      </c>
      <c r="AM3624" s="1998">
        <v>1.7</v>
      </c>
      <c r="AN3624" s="1997" t="s">
        <v>192</v>
      </c>
      <c r="BX3624"/>
      <c r="BY3624"/>
      <c r="BZ3624"/>
      <c r="CA3624"/>
      <c r="CB3624"/>
      <c r="CD3624" s="1060"/>
      <c r="CE3624" s="1286"/>
      <c r="CF3624" s="1060"/>
      <c r="CG3624" s="1060"/>
      <c r="CH3624" s="1060"/>
      <c r="CK3624" s="1645"/>
      <c r="CL3624" s="1645"/>
      <c r="CM3624" s="1645"/>
      <c r="CN3624"/>
      <c r="CO3624"/>
      <c r="CP3624"/>
      <c r="CQ3624"/>
      <c r="CR3624"/>
      <c r="CS3624" s="1060"/>
      <c r="CT3624" s="1060"/>
      <c r="CU3624" s="1060"/>
      <c r="CV3624" s="1060"/>
      <c r="CW3624" s="1060"/>
      <c r="CX3624" s="1060"/>
    </row>
    <row r="3625" spans="35:102" ht="15" customHeight="1" x14ac:dyDescent="0.3">
      <c r="AI3625" s="1774">
        <v>48453000203</v>
      </c>
      <c r="AJ3625" s="1993" t="s">
        <v>1956</v>
      </c>
      <c r="AK3625" s="1993">
        <v>54777</v>
      </c>
      <c r="AL3625" s="1994" t="s">
        <v>1728</v>
      </c>
      <c r="AM3625" s="1994">
        <v>35.1</v>
      </c>
      <c r="AN3625" s="1993" t="s">
        <v>193</v>
      </c>
      <c r="BX3625"/>
      <c r="BY3625"/>
      <c r="BZ3625"/>
      <c r="CA3625"/>
      <c r="CB3625"/>
      <c r="CD3625" s="1060"/>
      <c r="CE3625" s="1286"/>
      <c r="CF3625" s="1060"/>
      <c r="CG3625" s="1060"/>
      <c r="CH3625" s="1060"/>
      <c r="CK3625" s="1645"/>
      <c r="CL3625" s="1645"/>
      <c r="CM3625" s="1645"/>
      <c r="CN3625"/>
      <c r="CO3625"/>
      <c r="CP3625"/>
      <c r="CQ3625"/>
      <c r="CR3625"/>
      <c r="CS3625" s="1060"/>
      <c r="CT3625" s="1060"/>
      <c r="CU3625" s="1060"/>
      <c r="CV3625" s="1060"/>
      <c r="CW3625" s="1060"/>
      <c r="CX3625" s="1060"/>
    </row>
    <row r="3626" spans="35:102" ht="15" customHeight="1" x14ac:dyDescent="0.3">
      <c r="AI3626" s="1996">
        <v>48453000204</v>
      </c>
      <c r="AJ3626" s="1997" t="s">
        <v>1956</v>
      </c>
      <c r="AK3626" s="1997">
        <v>56972</v>
      </c>
      <c r="AL3626" s="1998" t="s">
        <v>1728</v>
      </c>
      <c r="AM3626" s="1998">
        <v>20.399999999999999</v>
      </c>
      <c r="AN3626" s="1997" t="s">
        <v>193</v>
      </c>
      <c r="BX3626"/>
      <c r="BY3626"/>
      <c r="BZ3626"/>
      <c r="CA3626"/>
      <c r="CB3626"/>
      <c r="CD3626" s="1060"/>
      <c r="CE3626" s="1286"/>
      <c r="CF3626" s="1060"/>
      <c r="CG3626" s="1060"/>
      <c r="CH3626" s="1060"/>
      <c r="CK3626" s="1645"/>
      <c r="CL3626" s="1645"/>
      <c r="CM3626" s="1645"/>
      <c r="CN3626"/>
      <c r="CO3626"/>
      <c r="CP3626"/>
      <c r="CQ3626"/>
      <c r="CR3626"/>
      <c r="CS3626" s="1060"/>
      <c r="CT3626" s="1060"/>
      <c r="CU3626" s="1060"/>
      <c r="CV3626" s="1060"/>
      <c r="CW3626" s="1060"/>
      <c r="CX3626" s="1060"/>
    </row>
    <row r="3627" spans="35:102" ht="15" customHeight="1" x14ac:dyDescent="0.3">
      <c r="AI3627" s="1774">
        <v>48453000205</v>
      </c>
      <c r="AJ3627" s="1993" t="s">
        <v>1956</v>
      </c>
      <c r="AK3627" s="1993">
        <v>67589</v>
      </c>
      <c r="AL3627" s="1994" t="s">
        <v>1727</v>
      </c>
      <c r="AM3627" s="1994">
        <v>5.6</v>
      </c>
      <c r="AN3627" s="1993" t="s">
        <v>192</v>
      </c>
      <c r="BX3627"/>
      <c r="BY3627"/>
      <c r="BZ3627"/>
      <c r="CA3627"/>
      <c r="CB3627"/>
      <c r="CD3627" s="1060"/>
      <c r="CE3627" s="1286"/>
      <c r="CF3627" s="1060"/>
      <c r="CG3627" s="1060"/>
      <c r="CH3627" s="1060"/>
      <c r="CK3627" s="1645"/>
      <c r="CL3627" s="1645"/>
      <c r="CM3627" s="1645"/>
      <c r="CN3627"/>
      <c r="CO3627"/>
      <c r="CP3627"/>
      <c r="CQ3627"/>
      <c r="CR3627"/>
      <c r="CS3627" s="1060"/>
      <c r="CT3627" s="1060"/>
      <c r="CU3627" s="1060"/>
      <c r="CV3627" s="1060"/>
      <c r="CW3627" s="1060"/>
      <c r="CX3627" s="1060"/>
    </row>
    <row r="3628" spans="35:102" ht="15" customHeight="1" x14ac:dyDescent="0.3">
      <c r="AI3628" s="1996">
        <v>48453000206</v>
      </c>
      <c r="AJ3628" s="1997" t="s">
        <v>1956</v>
      </c>
      <c r="AK3628" s="1997">
        <v>80781</v>
      </c>
      <c r="AL3628" s="1998" t="s">
        <v>1727</v>
      </c>
      <c r="AM3628" s="1998">
        <v>7.6</v>
      </c>
      <c r="AN3628" s="1997" t="s">
        <v>192</v>
      </c>
      <c r="BX3628"/>
      <c r="BY3628"/>
      <c r="BZ3628"/>
      <c r="CA3628"/>
      <c r="CB3628"/>
      <c r="CD3628" s="1060"/>
      <c r="CE3628" s="1286"/>
      <c r="CF3628" s="1060"/>
      <c r="CG3628" s="1060"/>
      <c r="CH3628" s="1060"/>
      <c r="CK3628" s="1645"/>
      <c r="CL3628" s="1645"/>
      <c r="CM3628" s="1645"/>
      <c r="CN3628"/>
      <c r="CO3628"/>
      <c r="CP3628"/>
      <c r="CQ3628"/>
      <c r="CR3628"/>
      <c r="CS3628" s="1060"/>
      <c r="CT3628" s="1060"/>
      <c r="CU3628" s="1060"/>
      <c r="CV3628" s="1060"/>
      <c r="CW3628" s="1060"/>
      <c r="CX3628" s="1060"/>
    </row>
    <row r="3629" spans="35:102" ht="15" customHeight="1" x14ac:dyDescent="0.3">
      <c r="AI3629" s="1774">
        <v>48453000302</v>
      </c>
      <c r="AJ3629" s="1993" t="s">
        <v>1956</v>
      </c>
      <c r="AK3629" s="1993">
        <v>55120</v>
      </c>
      <c r="AL3629" s="1994" t="s">
        <v>1728</v>
      </c>
      <c r="AM3629" s="1994">
        <v>19.8</v>
      </c>
      <c r="AN3629" s="1993" t="s">
        <v>192</v>
      </c>
      <c r="BX3629"/>
      <c r="BY3629"/>
      <c r="BZ3629"/>
      <c r="CA3629"/>
      <c r="CB3629"/>
      <c r="CD3629" s="1060"/>
      <c r="CE3629" s="1286"/>
      <c r="CF3629" s="1060"/>
      <c r="CG3629" s="1060"/>
      <c r="CH3629" s="1060"/>
      <c r="CK3629" s="1645"/>
      <c r="CL3629" s="1645"/>
      <c r="CM3629" s="1645"/>
      <c r="CN3629"/>
      <c r="CO3629"/>
      <c r="CP3629"/>
      <c r="CQ3629"/>
      <c r="CR3629"/>
      <c r="CS3629" s="1060"/>
      <c r="CT3629" s="1060"/>
      <c r="CU3629" s="1060"/>
      <c r="CV3629" s="1060"/>
      <c r="CW3629" s="1060"/>
      <c r="CX3629" s="1060"/>
    </row>
    <row r="3630" spans="35:102" ht="15" customHeight="1" x14ac:dyDescent="0.3">
      <c r="AI3630" s="1996">
        <v>48453000304</v>
      </c>
      <c r="AJ3630" s="1997" t="s">
        <v>1956</v>
      </c>
      <c r="AK3630" s="1997">
        <v>53644</v>
      </c>
      <c r="AL3630" s="1998" t="s">
        <v>1728</v>
      </c>
      <c r="AM3630" s="1998">
        <v>14.7</v>
      </c>
      <c r="AN3630" s="1997" t="s">
        <v>192</v>
      </c>
      <c r="BX3630"/>
      <c r="BY3630"/>
      <c r="BZ3630"/>
      <c r="CA3630"/>
      <c r="CB3630"/>
      <c r="CD3630" s="1060"/>
      <c r="CE3630" s="1286"/>
      <c r="CF3630" s="1060"/>
      <c r="CG3630" s="1060"/>
      <c r="CH3630" s="1060"/>
      <c r="CK3630" s="1645"/>
      <c r="CL3630" s="1645"/>
      <c r="CM3630" s="1645"/>
      <c r="CN3630"/>
      <c r="CO3630"/>
      <c r="CP3630"/>
      <c r="CQ3630"/>
      <c r="CR3630"/>
      <c r="CS3630" s="1060"/>
      <c r="CT3630" s="1060"/>
      <c r="CU3630" s="1060"/>
      <c r="CV3630" s="1060"/>
      <c r="CW3630" s="1060"/>
      <c r="CX3630" s="1060"/>
    </row>
    <row r="3631" spans="35:102" ht="15" customHeight="1" x14ac:dyDescent="0.3">
      <c r="AI3631" s="1774">
        <v>48453000305</v>
      </c>
      <c r="AJ3631" s="1993" t="s">
        <v>1956</v>
      </c>
      <c r="AK3631" s="1993">
        <v>52766</v>
      </c>
      <c r="AL3631" s="1994" t="s">
        <v>1728</v>
      </c>
      <c r="AM3631" s="1994">
        <v>22.6</v>
      </c>
      <c r="AN3631" s="1993" t="s">
        <v>193</v>
      </c>
      <c r="BX3631"/>
      <c r="BY3631"/>
      <c r="BZ3631"/>
      <c r="CA3631"/>
      <c r="CB3631"/>
      <c r="CD3631" s="1060"/>
      <c r="CE3631" s="1286"/>
      <c r="CF3631" s="1060"/>
      <c r="CG3631" s="1060"/>
      <c r="CH3631" s="1060"/>
      <c r="CK3631" s="1645"/>
      <c r="CL3631" s="1645"/>
      <c r="CM3631" s="1645"/>
      <c r="CN3631"/>
      <c r="CO3631"/>
      <c r="CP3631"/>
      <c r="CQ3631"/>
      <c r="CR3631"/>
      <c r="CS3631" s="1060"/>
      <c r="CT3631" s="1060"/>
      <c r="CU3631" s="1060"/>
      <c r="CV3631" s="1060"/>
      <c r="CW3631" s="1060"/>
      <c r="CX3631" s="1060"/>
    </row>
    <row r="3632" spans="35:102" ht="15" customHeight="1" x14ac:dyDescent="0.3">
      <c r="AI3632" s="1996">
        <v>48453000306</v>
      </c>
      <c r="AJ3632" s="1997" t="s">
        <v>1956</v>
      </c>
      <c r="AK3632" s="1997">
        <v>73875</v>
      </c>
      <c r="AL3632" s="1998" t="s">
        <v>1727</v>
      </c>
      <c r="AM3632" s="1998">
        <v>16.2</v>
      </c>
      <c r="AN3632" s="1997" t="s">
        <v>192</v>
      </c>
      <c r="BX3632"/>
      <c r="BY3632"/>
      <c r="BZ3632"/>
      <c r="CA3632"/>
      <c r="CB3632"/>
      <c r="CD3632" s="1060"/>
      <c r="CE3632" s="1286"/>
      <c r="CF3632" s="1060"/>
      <c r="CG3632" s="1060"/>
      <c r="CH3632" s="1060"/>
      <c r="CK3632" s="1645"/>
      <c r="CL3632" s="1645"/>
      <c r="CM3632" s="1645"/>
      <c r="CN3632"/>
      <c r="CO3632"/>
      <c r="CP3632"/>
      <c r="CQ3632"/>
      <c r="CR3632"/>
      <c r="CS3632" s="1060"/>
      <c r="CT3632" s="1060"/>
      <c r="CU3632" s="1060"/>
      <c r="CV3632" s="1060"/>
      <c r="CW3632" s="1060"/>
      <c r="CX3632" s="1060"/>
    </row>
    <row r="3633" spans="35:102" ht="15" customHeight="1" x14ac:dyDescent="0.3">
      <c r="AI3633" s="1774">
        <v>48453000307</v>
      </c>
      <c r="AJ3633" s="1993" t="s">
        <v>1956</v>
      </c>
      <c r="AK3633" s="1993">
        <v>68214</v>
      </c>
      <c r="AL3633" s="1994" t="s">
        <v>1727</v>
      </c>
      <c r="AM3633" s="1994">
        <v>9.1999999999999993</v>
      </c>
      <c r="AN3633" s="1993" t="s">
        <v>192</v>
      </c>
      <c r="BX3633"/>
      <c r="BY3633"/>
      <c r="BZ3633"/>
      <c r="CA3633"/>
      <c r="CB3633"/>
      <c r="CD3633" s="1060"/>
      <c r="CE3633" s="1286"/>
      <c r="CF3633" s="1060"/>
      <c r="CG3633" s="1060"/>
      <c r="CH3633" s="1060"/>
      <c r="CK3633" s="1645"/>
      <c r="CL3633" s="1645"/>
      <c r="CM3633" s="1645"/>
      <c r="CN3633"/>
      <c r="CO3633"/>
      <c r="CP3633"/>
      <c r="CQ3633"/>
      <c r="CR3633"/>
      <c r="CS3633" s="1060"/>
      <c r="CT3633" s="1060"/>
      <c r="CU3633" s="1060"/>
      <c r="CV3633" s="1060"/>
      <c r="CW3633" s="1060"/>
      <c r="CX3633" s="1060"/>
    </row>
    <row r="3634" spans="35:102" ht="15" customHeight="1" x14ac:dyDescent="0.3">
      <c r="AI3634" s="1996">
        <v>48453000401</v>
      </c>
      <c r="AJ3634" s="1997" t="s">
        <v>1956</v>
      </c>
      <c r="AK3634" s="1997">
        <v>68850</v>
      </c>
      <c r="AL3634" s="1998" t="s">
        <v>1727</v>
      </c>
      <c r="AM3634" s="1998">
        <v>21.4</v>
      </c>
      <c r="AN3634" s="1997" t="s">
        <v>193</v>
      </c>
      <c r="BX3634"/>
      <c r="BY3634"/>
      <c r="BZ3634"/>
      <c r="CA3634"/>
      <c r="CB3634"/>
      <c r="CD3634" s="1060"/>
      <c r="CE3634" s="1286"/>
      <c r="CF3634" s="1060"/>
      <c r="CG3634" s="1060"/>
      <c r="CH3634" s="1060"/>
      <c r="CK3634" s="1645"/>
      <c r="CL3634" s="1645"/>
      <c r="CM3634" s="1645"/>
      <c r="CN3634"/>
      <c r="CO3634"/>
      <c r="CP3634"/>
      <c r="CQ3634"/>
      <c r="CR3634"/>
      <c r="CS3634" s="1060"/>
      <c r="CT3634" s="1060"/>
      <c r="CU3634" s="1060"/>
      <c r="CV3634" s="1060"/>
      <c r="CW3634" s="1060"/>
      <c r="CX3634" s="1060"/>
    </row>
    <row r="3635" spans="35:102" ht="15" customHeight="1" x14ac:dyDescent="0.3">
      <c r="AI3635" s="1774">
        <v>48453000402</v>
      </c>
      <c r="AJ3635" s="1993" t="s">
        <v>1956</v>
      </c>
      <c r="AK3635" s="1993">
        <v>53796</v>
      </c>
      <c r="AL3635" s="1994" t="s">
        <v>1728</v>
      </c>
      <c r="AM3635" s="1994">
        <v>15.4</v>
      </c>
      <c r="AN3635" s="1993" t="s">
        <v>192</v>
      </c>
      <c r="BX3635"/>
      <c r="BY3635"/>
      <c r="BZ3635"/>
      <c r="CA3635"/>
      <c r="CB3635"/>
      <c r="CD3635" s="1060"/>
      <c r="CE3635" s="1286"/>
      <c r="CF3635" s="1060"/>
      <c r="CG3635" s="1060"/>
      <c r="CH3635" s="1060"/>
      <c r="CK3635" s="1645"/>
      <c r="CL3635" s="1645"/>
      <c r="CM3635" s="1645"/>
      <c r="CN3635"/>
      <c r="CO3635"/>
      <c r="CP3635"/>
      <c r="CQ3635"/>
      <c r="CR3635"/>
      <c r="CS3635" s="1060"/>
      <c r="CT3635" s="1060"/>
      <c r="CU3635" s="1060"/>
      <c r="CV3635" s="1060"/>
      <c r="CW3635" s="1060"/>
      <c r="CX3635" s="1060"/>
    </row>
    <row r="3636" spans="35:102" ht="15" customHeight="1" x14ac:dyDescent="0.3">
      <c r="AI3636" s="1996">
        <v>48453000500</v>
      </c>
      <c r="AJ3636" s="1997" t="s">
        <v>1956</v>
      </c>
      <c r="AK3636" s="1997">
        <v>38750</v>
      </c>
      <c r="AL3636" s="1998" t="s">
        <v>1730</v>
      </c>
      <c r="AM3636" s="1998">
        <v>34.299999999999997</v>
      </c>
      <c r="AN3636" s="1997" t="s">
        <v>193</v>
      </c>
      <c r="BX3636"/>
      <c r="BY3636"/>
      <c r="BZ3636"/>
      <c r="CA3636"/>
      <c r="CB3636"/>
      <c r="CD3636" s="1060"/>
      <c r="CE3636" s="1286"/>
      <c r="CF3636" s="1060"/>
      <c r="CG3636" s="1060"/>
      <c r="CH3636" s="1060"/>
      <c r="CK3636" s="1645"/>
      <c r="CL3636" s="1645"/>
      <c r="CM3636" s="1645"/>
      <c r="CN3636"/>
      <c r="CO3636"/>
      <c r="CP3636"/>
      <c r="CQ3636"/>
      <c r="CR3636"/>
      <c r="CS3636" s="1060"/>
      <c r="CT3636" s="1060"/>
      <c r="CU3636" s="1060"/>
      <c r="CV3636" s="1060"/>
      <c r="CW3636" s="1060"/>
      <c r="CX3636" s="1060"/>
    </row>
    <row r="3637" spans="35:102" ht="15" customHeight="1" x14ac:dyDescent="0.3">
      <c r="AI3637" s="1774">
        <v>48453000601</v>
      </c>
      <c r="AJ3637" s="1993" t="s">
        <v>1956</v>
      </c>
      <c r="AK3637" s="1993">
        <v>15938</v>
      </c>
      <c r="AL3637" s="1994" t="s">
        <v>1730</v>
      </c>
      <c r="AM3637" s="1994">
        <v>61.7</v>
      </c>
      <c r="AN3637" s="1993" t="s">
        <v>193</v>
      </c>
      <c r="BX3637"/>
      <c r="BY3637"/>
      <c r="BZ3637"/>
      <c r="CA3637"/>
      <c r="CB3637"/>
      <c r="CD3637" s="1060"/>
      <c r="CE3637" s="1286"/>
      <c r="CF3637" s="1060"/>
      <c r="CG3637" s="1060"/>
      <c r="CH3637" s="1060"/>
      <c r="CK3637" s="1645"/>
      <c r="CL3637" s="1645"/>
      <c r="CM3637" s="1645"/>
      <c r="CN3637"/>
      <c r="CO3637"/>
      <c r="CP3637"/>
      <c r="CQ3637"/>
      <c r="CR3637"/>
      <c r="CS3637" s="1060"/>
      <c r="CT3637" s="1060"/>
      <c r="CU3637" s="1060"/>
      <c r="CV3637" s="1060"/>
      <c r="CW3637" s="1060"/>
      <c r="CX3637" s="1060"/>
    </row>
    <row r="3638" spans="35:102" ht="15" customHeight="1" x14ac:dyDescent="0.3">
      <c r="AI3638" s="1996">
        <v>48453000603</v>
      </c>
      <c r="AJ3638" s="1997" t="s">
        <v>1956</v>
      </c>
      <c r="AK3638" s="1997">
        <v>10035</v>
      </c>
      <c r="AL3638" s="1998" t="s">
        <v>1730</v>
      </c>
      <c r="AM3638" s="1998">
        <v>79</v>
      </c>
      <c r="AN3638" s="1997" t="s">
        <v>193</v>
      </c>
      <c r="BX3638"/>
      <c r="BY3638"/>
      <c r="BZ3638"/>
      <c r="CA3638"/>
      <c r="CB3638"/>
      <c r="CD3638" s="1060"/>
      <c r="CE3638" s="1286"/>
      <c r="CF3638" s="1060"/>
      <c r="CG3638" s="1060"/>
      <c r="CH3638" s="1060"/>
      <c r="CK3638" s="1645"/>
      <c r="CL3638" s="1645"/>
      <c r="CM3638" s="1645"/>
      <c r="CN3638"/>
      <c r="CO3638"/>
      <c r="CP3638"/>
      <c r="CQ3638"/>
      <c r="CR3638"/>
      <c r="CS3638" s="1060"/>
      <c r="CT3638" s="1060"/>
      <c r="CU3638" s="1060"/>
      <c r="CV3638" s="1060"/>
      <c r="CW3638" s="1060"/>
      <c r="CX3638" s="1060"/>
    </row>
    <row r="3639" spans="35:102" ht="15" customHeight="1" x14ac:dyDescent="0.3">
      <c r="AI3639" s="1774">
        <v>48453000604</v>
      </c>
      <c r="AJ3639" s="1993" t="s">
        <v>1956</v>
      </c>
      <c r="AK3639" s="1993">
        <v>8975</v>
      </c>
      <c r="AL3639" s="1994" t="s">
        <v>1730</v>
      </c>
      <c r="AM3639" s="1994">
        <v>83.9</v>
      </c>
      <c r="AN3639" s="1993" t="s">
        <v>193</v>
      </c>
      <c r="BX3639"/>
      <c r="BY3639"/>
      <c r="BZ3639"/>
      <c r="CA3639"/>
      <c r="CB3639"/>
      <c r="CD3639" s="1060"/>
      <c r="CE3639" s="1286"/>
      <c r="CF3639" s="1060"/>
      <c r="CG3639" s="1060"/>
      <c r="CH3639" s="1060"/>
      <c r="CK3639" s="1645"/>
      <c r="CL3639" s="1645"/>
      <c r="CM3639" s="1645"/>
      <c r="CN3639"/>
      <c r="CO3639"/>
      <c r="CP3639"/>
      <c r="CQ3639"/>
      <c r="CR3639"/>
      <c r="CS3639" s="1060"/>
      <c r="CT3639" s="1060"/>
      <c r="CU3639" s="1060"/>
      <c r="CV3639" s="1060"/>
      <c r="CW3639" s="1060"/>
      <c r="CX3639" s="1060"/>
    </row>
    <row r="3640" spans="35:102" ht="15" customHeight="1" x14ac:dyDescent="0.3">
      <c r="AI3640" s="1996">
        <v>48453000700</v>
      </c>
      <c r="AJ3640" s="1997" t="s">
        <v>1956</v>
      </c>
      <c r="AK3640" s="1997">
        <v>61685</v>
      </c>
      <c r="AL3640" s="1998" t="s">
        <v>1728</v>
      </c>
      <c r="AM3640" s="1998">
        <v>19.600000000000001</v>
      </c>
      <c r="AN3640" s="1997" t="s">
        <v>192</v>
      </c>
      <c r="BX3640"/>
      <c r="BY3640"/>
      <c r="BZ3640"/>
      <c r="CA3640"/>
      <c r="CB3640"/>
      <c r="CD3640" s="1060"/>
      <c r="CE3640" s="1286"/>
      <c r="CF3640" s="1060"/>
      <c r="CG3640" s="1060"/>
      <c r="CH3640" s="1060"/>
      <c r="CK3640" s="1645"/>
      <c r="CL3640" s="1645"/>
      <c r="CM3640" s="1645"/>
      <c r="CN3640"/>
      <c r="CO3640"/>
      <c r="CP3640"/>
      <c r="CQ3640"/>
      <c r="CR3640"/>
      <c r="CS3640" s="1060"/>
      <c r="CT3640" s="1060"/>
      <c r="CU3640" s="1060"/>
      <c r="CV3640" s="1060"/>
      <c r="CW3640" s="1060"/>
      <c r="CX3640" s="1060"/>
    </row>
    <row r="3641" spans="35:102" ht="15" customHeight="1" x14ac:dyDescent="0.3">
      <c r="AI3641" s="1774">
        <v>48453000801</v>
      </c>
      <c r="AJ3641" s="1993" t="s">
        <v>1956</v>
      </c>
      <c r="AK3641" s="1993">
        <v>43417</v>
      </c>
      <c r="AL3641" s="1994" t="s">
        <v>1730</v>
      </c>
      <c r="AM3641" s="1994">
        <v>16</v>
      </c>
      <c r="AN3641" s="1993" t="s">
        <v>192</v>
      </c>
      <c r="BX3641"/>
      <c r="BY3641"/>
      <c r="BZ3641"/>
      <c r="CA3641"/>
      <c r="CB3641"/>
      <c r="CD3641" s="1060"/>
      <c r="CE3641" s="1286"/>
      <c r="CF3641" s="1060"/>
      <c r="CG3641" s="1060"/>
      <c r="CH3641" s="1060"/>
      <c r="CK3641" s="1645"/>
      <c r="CL3641" s="1645"/>
      <c r="CM3641" s="1645"/>
      <c r="CN3641"/>
      <c r="CO3641"/>
      <c r="CP3641"/>
      <c r="CQ3641"/>
      <c r="CR3641"/>
      <c r="CS3641" s="1060"/>
      <c r="CT3641" s="1060"/>
      <c r="CU3641" s="1060"/>
      <c r="CV3641" s="1060"/>
      <c r="CW3641" s="1060"/>
      <c r="CX3641" s="1060"/>
    </row>
    <row r="3642" spans="35:102" ht="15" customHeight="1" x14ac:dyDescent="0.3">
      <c r="AI3642" s="1996">
        <v>48453000802</v>
      </c>
      <c r="AJ3642" s="1997" t="s">
        <v>1956</v>
      </c>
      <c r="AK3642" s="1997">
        <v>40579</v>
      </c>
      <c r="AL3642" s="1998" t="s">
        <v>1730</v>
      </c>
      <c r="AM3642" s="1998">
        <v>48.4</v>
      </c>
      <c r="AN3642" s="1997" t="s">
        <v>193</v>
      </c>
      <c r="BX3642"/>
      <c r="BY3642"/>
      <c r="BZ3642"/>
      <c r="CA3642"/>
      <c r="CB3642"/>
      <c r="CD3642" s="1060"/>
      <c r="CE3642" s="1286"/>
      <c r="CF3642" s="1060"/>
      <c r="CG3642" s="1060"/>
      <c r="CH3642" s="1060"/>
      <c r="CK3642" s="1645"/>
      <c r="CL3642" s="1645"/>
      <c r="CM3642" s="1645"/>
      <c r="CN3642"/>
      <c r="CO3642"/>
      <c r="CP3642"/>
      <c r="CQ3642"/>
      <c r="CR3642"/>
      <c r="CS3642" s="1060"/>
      <c r="CT3642" s="1060"/>
      <c r="CU3642" s="1060"/>
      <c r="CV3642" s="1060"/>
      <c r="CW3642" s="1060"/>
      <c r="CX3642" s="1060"/>
    </row>
    <row r="3643" spans="35:102" ht="15" customHeight="1" x14ac:dyDescent="0.3">
      <c r="AI3643" s="1774">
        <v>48453000803</v>
      </c>
      <c r="AJ3643" s="1993" t="s">
        <v>1956</v>
      </c>
      <c r="AK3643" s="1993">
        <v>83387</v>
      </c>
      <c r="AL3643" s="1994" t="s">
        <v>1727</v>
      </c>
      <c r="AM3643" s="1994">
        <v>9.6</v>
      </c>
      <c r="AN3643" s="1993" t="s">
        <v>192</v>
      </c>
      <c r="BX3643"/>
      <c r="BY3643"/>
      <c r="BZ3643"/>
      <c r="CA3643"/>
      <c r="CB3643"/>
      <c r="CD3643" s="1060"/>
      <c r="CE3643" s="1286"/>
      <c r="CF3643" s="1060"/>
      <c r="CG3643" s="1060"/>
      <c r="CH3643" s="1060"/>
      <c r="CK3643" s="1645"/>
      <c r="CL3643" s="1645"/>
      <c r="CM3643" s="1645"/>
      <c r="CN3643"/>
      <c r="CO3643"/>
      <c r="CP3643"/>
      <c r="CQ3643"/>
      <c r="CR3643"/>
      <c r="CS3643" s="1060"/>
      <c r="CT3643" s="1060"/>
      <c r="CU3643" s="1060"/>
      <c r="CV3643" s="1060"/>
      <c r="CW3643" s="1060"/>
      <c r="CX3643" s="1060"/>
    </row>
    <row r="3644" spans="35:102" ht="15" customHeight="1" x14ac:dyDescent="0.3">
      <c r="AI3644" s="1996">
        <v>48453000804</v>
      </c>
      <c r="AJ3644" s="1997" t="s">
        <v>1956</v>
      </c>
      <c r="AK3644" s="1997">
        <v>38711</v>
      </c>
      <c r="AL3644" s="1998" t="s">
        <v>1730</v>
      </c>
      <c r="AM3644" s="1998">
        <v>33.799999999999997</v>
      </c>
      <c r="AN3644" s="1997" t="s">
        <v>193</v>
      </c>
      <c r="BX3644"/>
      <c r="BY3644"/>
      <c r="BZ3644"/>
      <c r="CA3644"/>
      <c r="CB3644"/>
      <c r="CD3644" s="1060"/>
      <c r="CE3644" s="1286"/>
      <c r="CF3644" s="1060"/>
      <c r="CG3644" s="1060"/>
      <c r="CH3644" s="1060"/>
      <c r="CK3644" s="1645"/>
      <c r="CL3644" s="1645"/>
      <c r="CM3644" s="1645"/>
      <c r="CN3644"/>
      <c r="CO3644"/>
      <c r="CP3644"/>
      <c r="CQ3644"/>
      <c r="CR3644"/>
      <c r="CS3644" s="1060"/>
      <c r="CT3644" s="1060"/>
      <c r="CU3644" s="1060"/>
      <c r="CV3644" s="1060"/>
      <c r="CW3644" s="1060"/>
      <c r="CX3644" s="1060"/>
    </row>
    <row r="3645" spans="35:102" ht="15" customHeight="1" x14ac:dyDescent="0.3">
      <c r="AI3645" s="1774">
        <v>48453000901</v>
      </c>
      <c r="AJ3645" s="1993" t="s">
        <v>1956</v>
      </c>
      <c r="AK3645" s="1993">
        <v>77845</v>
      </c>
      <c r="AL3645" s="1994" t="s">
        <v>1727</v>
      </c>
      <c r="AM3645" s="1994">
        <v>17.899999999999999</v>
      </c>
      <c r="AN3645" s="1993" t="s">
        <v>192</v>
      </c>
      <c r="BX3645"/>
      <c r="BY3645"/>
      <c r="BZ3645"/>
      <c r="CA3645"/>
      <c r="CB3645"/>
      <c r="CD3645" s="1060"/>
      <c r="CE3645" s="1286"/>
      <c r="CF3645" s="1060"/>
      <c r="CG3645" s="1060"/>
      <c r="CH3645" s="1060"/>
      <c r="CK3645" s="1645"/>
      <c r="CL3645" s="1645"/>
      <c r="CM3645" s="1645"/>
      <c r="CN3645"/>
      <c r="CO3645"/>
      <c r="CP3645"/>
      <c r="CQ3645"/>
      <c r="CR3645"/>
      <c r="CS3645" s="1060"/>
      <c r="CT3645" s="1060"/>
      <c r="CU3645" s="1060"/>
      <c r="CV3645" s="1060"/>
      <c r="CW3645" s="1060"/>
      <c r="CX3645" s="1060"/>
    </row>
    <row r="3646" spans="35:102" ht="15" customHeight="1" x14ac:dyDescent="0.3">
      <c r="AI3646" s="1996">
        <v>48453000902</v>
      </c>
      <c r="AJ3646" s="1997" t="s">
        <v>1956</v>
      </c>
      <c r="AK3646" s="1997">
        <v>46969</v>
      </c>
      <c r="AL3646" s="1998" t="s">
        <v>1730</v>
      </c>
      <c r="AM3646" s="1998">
        <v>22.9</v>
      </c>
      <c r="AN3646" s="1997" t="s">
        <v>193</v>
      </c>
      <c r="BX3646"/>
      <c r="BY3646"/>
      <c r="BZ3646"/>
      <c r="CA3646"/>
      <c r="CB3646"/>
      <c r="CD3646" s="1060"/>
      <c r="CE3646" s="1286"/>
      <c r="CF3646" s="1060"/>
      <c r="CG3646" s="1060"/>
      <c r="CH3646" s="1060"/>
      <c r="CK3646" s="1645"/>
      <c r="CL3646" s="1645"/>
      <c r="CM3646" s="1645"/>
      <c r="CN3646"/>
      <c r="CO3646"/>
      <c r="CP3646"/>
      <c r="CQ3646"/>
      <c r="CR3646"/>
      <c r="CS3646" s="1060"/>
      <c r="CT3646" s="1060"/>
      <c r="CU3646" s="1060"/>
      <c r="CV3646" s="1060"/>
      <c r="CW3646" s="1060"/>
      <c r="CX3646" s="1060"/>
    </row>
    <row r="3647" spans="35:102" ht="15" customHeight="1" x14ac:dyDescent="0.3">
      <c r="AI3647" s="1774">
        <v>48453001000</v>
      </c>
      <c r="AJ3647" s="1993" t="s">
        <v>1956</v>
      </c>
      <c r="AK3647" s="1993">
        <v>64643</v>
      </c>
      <c r="AL3647" s="1994" t="s">
        <v>1728</v>
      </c>
      <c r="AM3647" s="1994">
        <v>12.1</v>
      </c>
      <c r="AN3647" s="1993" t="s">
        <v>192</v>
      </c>
      <c r="BX3647"/>
      <c r="BY3647"/>
      <c r="BZ3647"/>
      <c r="CA3647"/>
      <c r="CB3647"/>
      <c r="CD3647" s="1060"/>
      <c r="CE3647" s="1286"/>
      <c r="CF3647" s="1060"/>
      <c r="CG3647" s="1060"/>
      <c r="CH3647" s="1060"/>
      <c r="CK3647" s="1645"/>
      <c r="CL3647" s="1645"/>
      <c r="CM3647" s="1645"/>
      <c r="CN3647"/>
      <c r="CO3647"/>
      <c r="CP3647"/>
      <c r="CQ3647"/>
      <c r="CR3647"/>
      <c r="CS3647" s="1060"/>
      <c r="CT3647" s="1060"/>
      <c r="CU3647" s="1060"/>
      <c r="CV3647" s="1060"/>
      <c r="CW3647" s="1060"/>
      <c r="CX3647" s="1060"/>
    </row>
    <row r="3648" spans="35:102" ht="15" customHeight="1" x14ac:dyDescent="0.3">
      <c r="AI3648" s="1996">
        <v>48453001100</v>
      </c>
      <c r="AJ3648" s="1997" t="s">
        <v>1956</v>
      </c>
      <c r="AK3648" s="1997">
        <v>131944</v>
      </c>
      <c r="AL3648" s="1998" t="s">
        <v>1729</v>
      </c>
      <c r="AM3648" s="1998">
        <v>14.2</v>
      </c>
      <c r="AN3648" s="1997" t="s">
        <v>192</v>
      </c>
      <c r="BX3648"/>
      <c r="BY3648"/>
      <c r="BZ3648"/>
      <c r="CA3648"/>
      <c r="CB3648"/>
      <c r="CD3648" s="1060"/>
      <c r="CE3648" s="1286"/>
      <c r="CF3648" s="1060"/>
      <c r="CG3648" s="1060"/>
      <c r="CH3648" s="1060"/>
      <c r="CK3648" s="1645"/>
      <c r="CL3648" s="1645"/>
      <c r="CM3648" s="1645"/>
      <c r="CN3648"/>
      <c r="CO3648"/>
      <c r="CP3648"/>
      <c r="CQ3648"/>
      <c r="CR3648"/>
      <c r="CS3648" s="1060"/>
      <c r="CT3648" s="1060"/>
      <c r="CU3648" s="1060"/>
      <c r="CV3648" s="1060"/>
      <c r="CW3648" s="1060"/>
      <c r="CX3648" s="1060"/>
    </row>
    <row r="3649" spans="35:102" ht="15" customHeight="1" x14ac:dyDescent="0.3">
      <c r="AI3649" s="1774">
        <v>48453001200</v>
      </c>
      <c r="AJ3649" s="1993" t="s">
        <v>1956</v>
      </c>
      <c r="AK3649" s="1993">
        <v>71190</v>
      </c>
      <c r="AL3649" s="1994" t="s">
        <v>1727</v>
      </c>
      <c r="AM3649" s="1994">
        <v>5.3</v>
      </c>
      <c r="AN3649" s="1993" t="s">
        <v>192</v>
      </c>
      <c r="BX3649"/>
      <c r="BY3649"/>
      <c r="BZ3649"/>
      <c r="CA3649"/>
      <c r="CB3649"/>
      <c r="CD3649" s="1060"/>
      <c r="CE3649" s="1286"/>
      <c r="CF3649" s="1060"/>
      <c r="CG3649" s="1060"/>
      <c r="CH3649" s="1060"/>
      <c r="CK3649" s="1645"/>
      <c r="CL3649" s="1645"/>
      <c r="CM3649" s="1645"/>
      <c r="CN3649"/>
      <c r="CO3649"/>
      <c r="CP3649"/>
      <c r="CQ3649"/>
      <c r="CR3649"/>
      <c r="CS3649" s="1060"/>
      <c r="CT3649" s="1060"/>
      <c r="CU3649" s="1060"/>
      <c r="CV3649" s="1060"/>
      <c r="CW3649" s="1060"/>
      <c r="CX3649" s="1060"/>
    </row>
    <row r="3650" spans="35:102" ht="15" customHeight="1" x14ac:dyDescent="0.3">
      <c r="AI3650" s="1996">
        <v>48453001303</v>
      </c>
      <c r="AJ3650" s="1997" t="s">
        <v>1956</v>
      </c>
      <c r="AK3650" s="1997">
        <v>82087</v>
      </c>
      <c r="AL3650" s="1998" t="s">
        <v>1727</v>
      </c>
      <c r="AM3650" s="1998">
        <v>9.5</v>
      </c>
      <c r="AN3650" s="1997" t="s">
        <v>192</v>
      </c>
      <c r="BX3650"/>
      <c r="BY3650"/>
      <c r="BZ3650"/>
      <c r="CA3650"/>
      <c r="CB3650"/>
      <c r="CD3650" s="1060"/>
      <c r="CE3650" s="1286"/>
      <c r="CF3650" s="1060"/>
      <c r="CG3650" s="1060"/>
      <c r="CH3650" s="1060"/>
      <c r="CK3650" s="1645"/>
      <c r="CL3650" s="1645"/>
      <c r="CM3650" s="1645"/>
      <c r="CN3650"/>
      <c r="CO3650"/>
      <c r="CP3650"/>
      <c r="CQ3650"/>
      <c r="CR3650"/>
      <c r="CS3650" s="1060"/>
      <c r="CT3650" s="1060"/>
      <c r="CU3650" s="1060"/>
      <c r="CV3650" s="1060"/>
      <c r="CW3650" s="1060"/>
      <c r="CX3650" s="1060"/>
    </row>
    <row r="3651" spans="35:102" ht="15" customHeight="1" x14ac:dyDescent="0.3">
      <c r="AI3651" s="1774">
        <v>48453001304</v>
      </c>
      <c r="AJ3651" s="1993" t="s">
        <v>1956</v>
      </c>
      <c r="AK3651" s="1993">
        <v>86458</v>
      </c>
      <c r="AL3651" s="1994" t="s">
        <v>1729</v>
      </c>
      <c r="AM3651" s="1994">
        <v>4.9000000000000004</v>
      </c>
      <c r="AN3651" s="1993" t="s">
        <v>192</v>
      </c>
      <c r="BX3651"/>
      <c r="BY3651"/>
      <c r="BZ3651"/>
      <c r="CA3651"/>
      <c r="CB3651"/>
      <c r="CD3651" s="1060"/>
      <c r="CE3651" s="1286"/>
      <c r="CF3651" s="1060"/>
      <c r="CG3651" s="1060"/>
      <c r="CH3651" s="1060"/>
      <c r="CK3651" s="1645"/>
      <c r="CL3651" s="1645"/>
      <c r="CM3651" s="1645"/>
      <c r="CN3651"/>
      <c r="CO3651"/>
      <c r="CP3651"/>
      <c r="CQ3651"/>
      <c r="CR3651"/>
      <c r="CS3651" s="1060"/>
      <c r="CT3651" s="1060"/>
      <c r="CU3651" s="1060"/>
      <c r="CV3651" s="1060"/>
      <c r="CW3651" s="1060"/>
      <c r="CX3651" s="1060"/>
    </row>
    <row r="3652" spans="35:102" ht="15" customHeight="1" x14ac:dyDescent="0.3">
      <c r="AI3652" s="1996">
        <v>48453001305</v>
      </c>
      <c r="AJ3652" s="1997" t="s">
        <v>1956</v>
      </c>
      <c r="AK3652" s="1997">
        <v>64602</v>
      </c>
      <c r="AL3652" s="1998" t="s">
        <v>1728</v>
      </c>
      <c r="AM3652" s="1998">
        <v>17.600000000000001</v>
      </c>
      <c r="AN3652" s="1997" t="s">
        <v>192</v>
      </c>
      <c r="BX3652"/>
      <c r="BY3652"/>
      <c r="BZ3652"/>
      <c r="CA3652"/>
      <c r="CB3652"/>
      <c r="CD3652" s="1060"/>
      <c r="CE3652" s="1286"/>
      <c r="CF3652" s="1060"/>
      <c r="CG3652" s="1060"/>
      <c r="CH3652" s="1060"/>
      <c r="CK3652" s="1645"/>
      <c r="CL3652" s="1645"/>
      <c r="CM3652" s="1645"/>
      <c r="CN3652"/>
      <c r="CO3652"/>
      <c r="CP3652"/>
      <c r="CQ3652"/>
      <c r="CR3652"/>
      <c r="CS3652" s="1060"/>
      <c r="CT3652" s="1060"/>
      <c r="CU3652" s="1060"/>
      <c r="CV3652" s="1060"/>
      <c r="CW3652" s="1060"/>
      <c r="CX3652" s="1060"/>
    </row>
    <row r="3653" spans="35:102" ht="15" customHeight="1" x14ac:dyDescent="0.3">
      <c r="AI3653" s="1774">
        <v>48453001307</v>
      </c>
      <c r="AJ3653" s="1993" t="s">
        <v>1956</v>
      </c>
      <c r="AK3653" s="1993">
        <v>52162</v>
      </c>
      <c r="AL3653" s="1994" t="s">
        <v>1730</v>
      </c>
      <c r="AM3653" s="1994">
        <v>20.3</v>
      </c>
      <c r="AN3653" s="1993" t="s">
        <v>193</v>
      </c>
      <c r="BX3653"/>
      <c r="BY3653"/>
      <c r="BZ3653"/>
      <c r="CA3653"/>
      <c r="CB3653"/>
      <c r="CD3653" s="1060"/>
      <c r="CE3653" s="1286"/>
      <c r="CF3653" s="1060"/>
      <c r="CG3653" s="1060"/>
      <c r="CH3653" s="1060"/>
      <c r="CK3653" s="1645"/>
      <c r="CL3653" s="1645"/>
      <c r="CM3653" s="1645"/>
      <c r="CN3653"/>
      <c r="CO3653"/>
      <c r="CP3653"/>
      <c r="CQ3653"/>
      <c r="CR3653"/>
      <c r="CS3653" s="1060"/>
      <c r="CT3653" s="1060"/>
      <c r="CU3653" s="1060"/>
      <c r="CV3653" s="1060"/>
      <c r="CW3653" s="1060"/>
      <c r="CX3653" s="1060"/>
    </row>
    <row r="3654" spans="35:102" ht="15" customHeight="1" x14ac:dyDescent="0.3">
      <c r="AI3654" s="1996">
        <v>48453001308</v>
      </c>
      <c r="AJ3654" s="1997" t="s">
        <v>1956</v>
      </c>
      <c r="AK3654" s="1997">
        <v>60185</v>
      </c>
      <c r="AL3654" s="1998" t="s">
        <v>1728</v>
      </c>
      <c r="AM3654" s="1998">
        <v>10</v>
      </c>
      <c r="AN3654" s="1997" t="s">
        <v>192</v>
      </c>
      <c r="BX3654"/>
      <c r="BY3654"/>
      <c r="BZ3654"/>
      <c r="CA3654"/>
      <c r="CB3654"/>
      <c r="CD3654" s="1060"/>
      <c r="CE3654" s="1286"/>
      <c r="CF3654" s="1060"/>
      <c r="CG3654" s="1060"/>
      <c r="CH3654" s="1060"/>
      <c r="CK3654" s="1645"/>
      <c r="CL3654" s="1645"/>
      <c r="CM3654" s="1645"/>
      <c r="CN3654"/>
      <c r="CO3654"/>
      <c r="CP3654"/>
      <c r="CQ3654"/>
      <c r="CR3654"/>
      <c r="CS3654" s="1060"/>
      <c r="CT3654" s="1060"/>
      <c r="CU3654" s="1060"/>
      <c r="CV3654" s="1060"/>
      <c r="CW3654" s="1060"/>
      <c r="CX3654" s="1060"/>
    </row>
    <row r="3655" spans="35:102" ht="15" customHeight="1" x14ac:dyDescent="0.3">
      <c r="AI3655" s="1774">
        <v>48453001401</v>
      </c>
      <c r="AJ3655" s="1993" t="s">
        <v>1956</v>
      </c>
      <c r="AK3655" s="1993">
        <v>77542</v>
      </c>
      <c r="AL3655" s="1994" t="s">
        <v>1727</v>
      </c>
      <c r="AM3655" s="1994">
        <v>10.1</v>
      </c>
      <c r="AN3655" s="1993" t="s">
        <v>192</v>
      </c>
      <c r="BX3655"/>
      <c r="BY3655"/>
      <c r="BZ3655"/>
      <c r="CA3655"/>
      <c r="CB3655"/>
      <c r="CD3655" s="1060"/>
      <c r="CE3655" s="1286"/>
      <c r="CF3655" s="1060"/>
      <c r="CG3655" s="1060"/>
      <c r="CH3655" s="1060"/>
      <c r="CK3655" s="1645"/>
      <c r="CL3655" s="1645"/>
      <c r="CM3655" s="1645"/>
      <c r="CN3655"/>
      <c r="CO3655"/>
      <c r="CP3655"/>
      <c r="CQ3655"/>
      <c r="CR3655"/>
      <c r="CS3655" s="1060"/>
      <c r="CT3655" s="1060"/>
      <c r="CU3655" s="1060"/>
      <c r="CV3655" s="1060"/>
      <c r="CW3655" s="1060"/>
      <c r="CX3655" s="1060"/>
    </row>
    <row r="3656" spans="35:102" ht="15" customHeight="1" x14ac:dyDescent="0.3">
      <c r="AI3656" s="1996">
        <v>48453001402</v>
      </c>
      <c r="AJ3656" s="1997" t="s">
        <v>1956</v>
      </c>
      <c r="AK3656" s="1997">
        <v>67237</v>
      </c>
      <c r="AL3656" s="1998" t="s">
        <v>1727</v>
      </c>
      <c r="AM3656" s="1998">
        <v>10.1</v>
      </c>
      <c r="AN3656" s="1997" t="s">
        <v>192</v>
      </c>
      <c r="BX3656"/>
      <c r="BY3656"/>
      <c r="BZ3656"/>
      <c r="CA3656"/>
      <c r="CB3656"/>
      <c r="CD3656" s="1060"/>
      <c r="CE3656" s="1286"/>
      <c r="CF3656" s="1060"/>
      <c r="CG3656" s="1060"/>
      <c r="CH3656" s="1060"/>
      <c r="CK3656" s="1645"/>
      <c r="CL3656" s="1645"/>
      <c r="CM3656" s="1645"/>
      <c r="CN3656"/>
      <c r="CO3656"/>
      <c r="CP3656"/>
      <c r="CQ3656"/>
      <c r="CR3656"/>
      <c r="CS3656" s="1060"/>
      <c r="CT3656" s="1060"/>
      <c r="CU3656" s="1060"/>
      <c r="CV3656" s="1060"/>
      <c r="CW3656" s="1060"/>
      <c r="CX3656" s="1060"/>
    </row>
    <row r="3657" spans="35:102" ht="15" customHeight="1" x14ac:dyDescent="0.3">
      <c r="AI3657" s="1774">
        <v>48453001403</v>
      </c>
      <c r="AJ3657" s="1993" t="s">
        <v>1956</v>
      </c>
      <c r="AK3657" s="1993">
        <v>41860</v>
      </c>
      <c r="AL3657" s="1994" t="s">
        <v>1730</v>
      </c>
      <c r="AM3657" s="1994">
        <v>20.8</v>
      </c>
      <c r="AN3657" s="1993" t="s">
        <v>193</v>
      </c>
      <c r="BX3657"/>
      <c r="BY3657"/>
      <c r="BZ3657"/>
      <c r="CA3657"/>
      <c r="CB3657"/>
      <c r="CD3657" s="1060"/>
      <c r="CE3657" s="1286"/>
      <c r="CF3657" s="1060"/>
      <c r="CG3657" s="1060"/>
      <c r="CH3657" s="1060"/>
      <c r="CK3657" s="1645"/>
      <c r="CL3657" s="1645"/>
      <c r="CM3657" s="1645"/>
      <c r="CN3657"/>
      <c r="CO3657"/>
      <c r="CP3657"/>
      <c r="CQ3657"/>
      <c r="CR3657"/>
      <c r="CS3657" s="1060"/>
      <c r="CT3657" s="1060"/>
      <c r="CU3657" s="1060"/>
      <c r="CV3657" s="1060"/>
      <c r="CW3657" s="1060"/>
      <c r="CX3657" s="1060"/>
    </row>
    <row r="3658" spans="35:102" ht="15" customHeight="1" x14ac:dyDescent="0.3">
      <c r="AI3658" s="1996">
        <v>48453001501</v>
      </c>
      <c r="AJ3658" s="1997" t="s">
        <v>1956</v>
      </c>
      <c r="AK3658" s="1997">
        <v>101250</v>
      </c>
      <c r="AL3658" s="1998" t="s">
        <v>1729</v>
      </c>
      <c r="AM3658" s="1998">
        <v>4.0999999999999996</v>
      </c>
      <c r="AN3658" s="1997" t="s">
        <v>192</v>
      </c>
      <c r="BX3658"/>
      <c r="BY3658"/>
      <c r="BZ3658"/>
      <c r="CA3658"/>
      <c r="CB3658"/>
      <c r="CD3658" s="1060"/>
      <c r="CE3658" s="1286"/>
      <c r="CF3658" s="1060"/>
      <c r="CG3658" s="1060"/>
      <c r="CH3658" s="1060"/>
      <c r="CK3658" s="1645"/>
      <c r="CL3658" s="1645"/>
      <c r="CM3658" s="1645"/>
      <c r="CN3658"/>
      <c r="CO3658"/>
      <c r="CP3658"/>
      <c r="CQ3658"/>
      <c r="CR3658"/>
      <c r="CS3658" s="1060"/>
      <c r="CT3658" s="1060"/>
      <c r="CU3658" s="1060"/>
      <c r="CV3658" s="1060"/>
      <c r="CW3658" s="1060"/>
      <c r="CX3658" s="1060"/>
    </row>
    <row r="3659" spans="35:102" ht="15" customHeight="1" x14ac:dyDescent="0.3">
      <c r="AI3659" s="1774">
        <v>48453001503</v>
      </c>
      <c r="AJ3659" s="1993" t="s">
        <v>1956</v>
      </c>
      <c r="AK3659" s="1993">
        <v>51810</v>
      </c>
      <c r="AL3659" s="1994" t="s">
        <v>1730</v>
      </c>
      <c r="AM3659" s="1994">
        <v>15.6</v>
      </c>
      <c r="AN3659" s="1993" t="s">
        <v>192</v>
      </c>
      <c r="BX3659"/>
      <c r="BY3659"/>
      <c r="BZ3659"/>
      <c r="CA3659"/>
      <c r="CB3659"/>
      <c r="CD3659" s="1060"/>
      <c r="CE3659" s="1286"/>
      <c r="CF3659" s="1060"/>
      <c r="CG3659" s="1060"/>
      <c r="CH3659" s="1060"/>
      <c r="CK3659" s="1645"/>
      <c r="CL3659" s="1645"/>
      <c r="CM3659" s="1645"/>
      <c r="CN3659"/>
      <c r="CO3659"/>
      <c r="CP3659"/>
      <c r="CQ3659"/>
      <c r="CR3659"/>
      <c r="CS3659" s="1060"/>
      <c r="CT3659" s="1060"/>
      <c r="CU3659" s="1060"/>
      <c r="CV3659" s="1060"/>
      <c r="CW3659" s="1060"/>
      <c r="CX3659" s="1060"/>
    </row>
    <row r="3660" spans="35:102" ht="15" customHeight="1" x14ac:dyDescent="0.3">
      <c r="AI3660" s="1996">
        <v>48453001504</v>
      </c>
      <c r="AJ3660" s="1997" t="s">
        <v>1956</v>
      </c>
      <c r="AK3660" s="1997">
        <v>87832</v>
      </c>
      <c r="AL3660" s="1998" t="s">
        <v>1729</v>
      </c>
      <c r="AM3660" s="1998">
        <v>8.4</v>
      </c>
      <c r="AN3660" s="1997" t="s">
        <v>192</v>
      </c>
      <c r="BX3660"/>
      <c r="BY3660"/>
      <c r="BZ3660"/>
      <c r="CA3660"/>
      <c r="CB3660"/>
      <c r="CD3660" s="1060"/>
      <c r="CE3660" s="1286"/>
      <c r="CF3660" s="1060"/>
      <c r="CG3660" s="1060"/>
      <c r="CH3660" s="1060"/>
      <c r="CK3660" s="1645"/>
      <c r="CL3660" s="1645"/>
      <c r="CM3660" s="1645"/>
      <c r="CN3660"/>
      <c r="CO3660"/>
      <c r="CP3660"/>
      <c r="CQ3660"/>
      <c r="CR3660"/>
      <c r="CS3660" s="1060"/>
      <c r="CT3660" s="1060"/>
      <c r="CU3660" s="1060"/>
      <c r="CV3660" s="1060"/>
      <c r="CW3660" s="1060"/>
      <c r="CX3660" s="1060"/>
    </row>
    <row r="3661" spans="35:102" ht="15" customHeight="1" x14ac:dyDescent="0.3">
      <c r="AI3661" s="1774">
        <v>48453001505</v>
      </c>
      <c r="AJ3661" s="1993" t="s">
        <v>1956</v>
      </c>
      <c r="AK3661" s="1993">
        <v>57865</v>
      </c>
      <c r="AL3661" s="1994" t="s">
        <v>1728</v>
      </c>
      <c r="AM3661" s="1994">
        <v>10.1</v>
      </c>
      <c r="AN3661" s="1993" t="s">
        <v>192</v>
      </c>
      <c r="BX3661"/>
      <c r="BY3661"/>
      <c r="BZ3661"/>
      <c r="CA3661"/>
      <c r="CB3661"/>
      <c r="CD3661" s="1060"/>
      <c r="CE3661" s="1286"/>
      <c r="CF3661" s="1060"/>
      <c r="CG3661" s="1060"/>
      <c r="CH3661" s="1060"/>
      <c r="CK3661" s="1645"/>
      <c r="CL3661" s="1645"/>
      <c r="CM3661" s="1645"/>
      <c r="CN3661"/>
      <c r="CO3661"/>
      <c r="CP3661"/>
      <c r="CQ3661"/>
      <c r="CR3661"/>
      <c r="CS3661" s="1060"/>
      <c r="CT3661" s="1060"/>
      <c r="CU3661" s="1060"/>
      <c r="CV3661" s="1060"/>
      <c r="CW3661" s="1060"/>
      <c r="CX3661" s="1060"/>
    </row>
    <row r="3662" spans="35:102" ht="15" customHeight="1" x14ac:dyDescent="0.3">
      <c r="AI3662" s="1996">
        <v>48453001602</v>
      </c>
      <c r="AJ3662" s="1997" t="s">
        <v>1956</v>
      </c>
      <c r="AK3662" s="1997">
        <v>75625</v>
      </c>
      <c r="AL3662" s="1998" t="s">
        <v>1727</v>
      </c>
      <c r="AM3662" s="1998">
        <v>10.9</v>
      </c>
      <c r="AN3662" s="1997" t="s">
        <v>192</v>
      </c>
      <c r="BX3662"/>
      <c r="BY3662"/>
      <c r="BZ3662"/>
      <c r="CA3662"/>
      <c r="CB3662"/>
      <c r="CD3662" s="1060"/>
      <c r="CE3662" s="1286"/>
      <c r="CF3662" s="1060"/>
      <c r="CG3662" s="1060"/>
      <c r="CH3662" s="1060"/>
      <c r="CK3662" s="1645"/>
      <c r="CL3662" s="1645"/>
      <c r="CM3662" s="1645"/>
      <c r="CN3662"/>
      <c r="CO3662"/>
      <c r="CP3662"/>
      <c r="CQ3662"/>
      <c r="CR3662"/>
      <c r="CS3662" s="1060"/>
      <c r="CT3662" s="1060"/>
      <c r="CU3662" s="1060"/>
      <c r="CV3662" s="1060"/>
      <c r="CW3662" s="1060"/>
      <c r="CX3662" s="1060"/>
    </row>
    <row r="3663" spans="35:102" ht="15" customHeight="1" x14ac:dyDescent="0.3">
      <c r="AI3663" s="1774">
        <v>48453001603</v>
      </c>
      <c r="AJ3663" s="1993" t="s">
        <v>1956</v>
      </c>
      <c r="AK3663" s="1993">
        <v>141705</v>
      </c>
      <c r="AL3663" s="1994" t="s">
        <v>1729</v>
      </c>
      <c r="AM3663" s="1994">
        <v>3.4</v>
      </c>
      <c r="AN3663" s="1993" t="s">
        <v>192</v>
      </c>
      <c r="BX3663"/>
      <c r="BY3663"/>
      <c r="BZ3663"/>
      <c r="CA3663"/>
      <c r="CB3663"/>
      <c r="CD3663" s="1060"/>
      <c r="CE3663" s="1286"/>
      <c r="CF3663" s="1060"/>
      <c r="CG3663" s="1060"/>
      <c r="CH3663" s="1060"/>
      <c r="CK3663" s="1645"/>
      <c r="CL3663" s="1645"/>
      <c r="CM3663" s="1645"/>
      <c r="CN3663"/>
      <c r="CO3663"/>
      <c r="CP3663"/>
      <c r="CQ3663"/>
      <c r="CR3663"/>
      <c r="CS3663" s="1060"/>
      <c r="CT3663" s="1060"/>
      <c r="CU3663" s="1060"/>
      <c r="CV3663" s="1060"/>
      <c r="CW3663" s="1060"/>
      <c r="CX3663" s="1060"/>
    </row>
    <row r="3664" spans="35:102" ht="15" customHeight="1" x14ac:dyDescent="0.3">
      <c r="AI3664" s="1996">
        <v>48453001604</v>
      </c>
      <c r="AJ3664" s="1997" t="s">
        <v>1956</v>
      </c>
      <c r="AK3664" s="1997">
        <v>151042</v>
      </c>
      <c r="AL3664" s="1998" t="s">
        <v>1729</v>
      </c>
      <c r="AM3664" s="1998">
        <v>3.1</v>
      </c>
      <c r="AN3664" s="1997" t="s">
        <v>192</v>
      </c>
      <c r="BX3664"/>
      <c r="BY3664"/>
      <c r="BZ3664"/>
      <c r="CA3664"/>
      <c r="CB3664"/>
      <c r="CD3664" s="1060"/>
      <c r="CE3664" s="1286"/>
      <c r="CF3664" s="1060"/>
      <c r="CG3664" s="1060"/>
      <c r="CH3664" s="1060"/>
      <c r="CK3664" s="1645"/>
      <c r="CL3664" s="1645"/>
      <c r="CM3664" s="1645"/>
      <c r="CN3664"/>
      <c r="CO3664"/>
      <c r="CP3664"/>
      <c r="CQ3664"/>
      <c r="CR3664"/>
      <c r="CS3664" s="1060"/>
      <c r="CT3664" s="1060"/>
      <c r="CU3664" s="1060"/>
      <c r="CV3664" s="1060"/>
      <c r="CW3664" s="1060"/>
      <c r="CX3664" s="1060"/>
    </row>
    <row r="3665" spans="35:102" ht="15" customHeight="1" x14ac:dyDescent="0.3">
      <c r="AI3665" s="1774">
        <v>48453001605</v>
      </c>
      <c r="AJ3665" s="1993" t="s">
        <v>1956</v>
      </c>
      <c r="AK3665" s="1993">
        <v>89798</v>
      </c>
      <c r="AL3665" s="1994" t="s">
        <v>1729</v>
      </c>
      <c r="AM3665" s="1994">
        <v>10.3</v>
      </c>
      <c r="AN3665" s="1993" t="s">
        <v>192</v>
      </c>
      <c r="BX3665"/>
      <c r="BY3665"/>
      <c r="BZ3665"/>
      <c r="CA3665"/>
      <c r="CB3665"/>
      <c r="CD3665" s="1060"/>
      <c r="CE3665" s="1286"/>
      <c r="CF3665" s="1060"/>
      <c r="CG3665" s="1060"/>
      <c r="CH3665" s="1060"/>
      <c r="CK3665" s="1645"/>
      <c r="CL3665" s="1645"/>
      <c r="CM3665" s="1645"/>
      <c r="CN3665"/>
      <c r="CO3665"/>
      <c r="CP3665"/>
      <c r="CQ3665"/>
      <c r="CR3665"/>
      <c r="CS3665" s="1060"/>
      <c r="CT3665" s="1060"/>
      <c r="CU3665" s="1060"/>
      <c r="CV3665" s="1060"/>
      <c r="CW3665" s="1060"/>
      <c r="CX3665" s="1060"/>
    </row>
    <row r="3666" spans="35:102" ht="15" customHeight="1" x14ac:dyDescent="0.3">
      <c r="AI3666" s="1996">
        <v>48453001606</v>
      </c>
      <c r="AJ3666" s="1997" t="s">
        <v>1956</v>
      </c>
      <c r="AK3666" s="1997" t="s">
        <v>1734</v>
      </c>
      <c r="AL3666" s="1998" t="s">
        <v>2183</v>
      </c>
      <c r="AM3666" s="1998">
        <v>58.8</v>
      </c>
      <c r="AN3666" s="1997" t="s">
        <v>193</v>
      </c>
      <c r="BX3666"/>
      <c r="BY3666"/>
      <c r="BZ3666"/>
      <c r="CA3666"/>
      <c r="CB3666"/>
      <c r="CD3666" s="1060"/>
      <c r="CE3666" s="1286"/>
      <c r="CF3666" s="1060"/>
      <c r="CG3666" s="1060"/>
      <c r="CH3666" s="1060"/>
      <c r="CK3666" s="1645"/>
      <c r="CL3666" s="1645"/>
      <c r="CM3666" s="1645"/>
      <c r="CN3666"/>
      <c r="CO3666"/>
      <c r="CP3666"/>
      <c r="CQ3666"/>
      <c r="CR3666"/>
      <c r="CS3666" s="1060"/>
      <c r="CT3666" s="1060"/>
      <c r="CU3666" s="1060"/>
      <c r="CV3666" s="1060"/>
      <c r="CW3666" s="1060"/>
      <c r="CX3666" s="1060"/>
    </row>
    <row r="3667" spans="35:102" ht="15" customHeight="1" x14ac:dyDescent="0.3">
      <c r="AI3667" s="1774">
        <v>48453001705</v>
      </c>
      <c r="AJ3667" s="1993" t="s">
        <v>1956</v>
      </c>
      <c r="AK3667" s="1993">
        <v>109618</v>
      </c>
      <c r="AL3667" s="1994" t="s">
        <v>1729</v>
      </c>
      <c r="AM3667" s="1994">
        <v>3.5</v>
      </c>
      <c r="AN3667" s="1993" t="s">
        <v>192</v>
      </c>
      <c r="BX3667"/>
      <c r="BY3667"/>
      <c r="BZ3667"/>
      <c r="CA3667"/>
      <c r="CB3667"/>
      <c r="CD3667" s="1060"/>
      <c r="CE3667" s="1286"/>
      <c r="CF3667" s="1060"/>
      <c r="CG3667" s="1060"/>
      <c r="CH3667" s="1060"/>
      <c r="CK3667" s="1645"/>
      <c r="CL3667" s="1645"/>
      <c r="CM3667" s="1645"/>
      <c r="CN3667"/>
      <c r="CO3667"/>
      <c r="CP3667"/>
      <c r="CQ3667"/>
      <c r="CR3667"/>
      <c r="CS3667" s="1060"/>
      <c r="CT3667" s="1060"/>
      <c r="CU3667" s="1060"/>
      <c r="CV3667" s="1060"/>
      <c r="CW3667" s="1060"/>
      <c r="CX3667" s="1060"/>
    </row>
    <row r="3668" spans="35:102" ht="15" customHeight="1" x14ac:dyDescent="0.3">
      <c r="AI3668" s="1996">
        <v>48453001706</v>
      </c>
      <c r="AJ3668" s="1997" t="s">
        <v>1956</v>
      </c>
      <c r="AK3668" s="1997">
        <v>85506</v>
      </c>
      <c r="AL3668" s="1998" t="s">
        <v>1727</v>
      </c>
      <c r="AM3668" s="1998">
        <v>3.1</v>
      </c>
      <c r="AN3668" s="1997" t="s">
        <v>192</v>
      </c>
      <c r="BX3668"/>
      <c r="BY3668"/>
      <c r="BZ3668"/>
      <c r="CA3668"/>
      <c r="CB3668"/>
      <c r="CD3668" s="1060"/>
      <c r="CE3668" s="1286"/>
      <c r="CF3668" s="1060"/>
      <c r="CG3668" s="1060"/>
      <c r="CH3668" s="1060"/>
      <c r="CK3668" s="1645"/>
      <c r="CL3668" s="1645"/>
      <c r="CM3668" s="1645"/>
      <c r="CN3668"/>
      <c r="CO3668"/>
      <c r="CP3668"/>
      <c r="CQ3668"/>
      <c r="CR3668"/>
      <c r="CS3668" s="1060"/>
      <c r="CT3668" s="1060"/>
      <c r="CU3668" s="1060"/>
      <c r="CV3668" s="1060"/>
      <c r="CW3668" s="1060"/>
      <c r="CX3668" s="1060"/>
    </row>
    <row r="3669" spans="35:102" ht="15" customHeight="1" x14ac:dyDescent="0.3">
      <c r="AI3669" s="1774">
        <v>48453001707</v>
      </c>
      <c r="AJ3669" s="1993" t="s">
        <v>1956</v>
      </c>
      <c r="AK3669" s="1993">
        <v>72982</v>
      </c>
      <c r="AL3669" s="1994" t="s">
        <v>1727</v>
      </c>
      <c r="AM3669" s="1994">
        <v>8</v>
      </c>
      <c r="AN3669" s="1993" t="s">
        <v>192</v>
      </c>
      <c r="BX3669"/>
      <c r="BY3669"/>
      <c r="BZ3669"/>
      <c r="CA3669"/>
      <c r="CB3669"/>
      <c r="CD3669" s="1060"/>
      <c r="CE3669" s="1286"/>
      <c r="CF3669" s="1060"/>
      <c r="CG3669" s="1060"/>
      <c r="CH3669" s="1060"/>
      <c r="CK3669" s="1645"/>
      <c r="CL3669" s="1645"/>
      <c r="CM3669" s="1645"/>
      <c r="CN3669"/>
      <c r="CO3669"/>
      <c r="CP3669"/>
      <c r="CQ3669"/>
      <c r="CR3669"/>
      <c r="CS3669" s="1060"/>
      <c r="CT3669" s="1060"/>
      <c r="CU3669" s="1060"/>
      <c r="CV3669" s="1060"/>
      <c r="CW3669" s="1060"/>
      <c r="CX3669" s="1060"/>
    </row>
    <row r="3670" spans="35:102" ht="15" customHeight="1" x14ac:dyDescent="0.3">
      <c r="AI3670" s="1996">
        <v>48453001712</v>
      </c>
      <c r="AJ3670" s="1997" t="s">
        <v>1956</v>
      </c>
      <c r="AK3670" s="1997">
        <v>59688</v>
      </c>
      <c r="AL3670" s="1998" t="s">
        <v>1728</v>
      </c>
      <c r="AM3670" s="1998">
        <v>15.5</v>
      </c>
      <c r="AN3670" s="1997" t="s">
        <v>192</v>
      </c>
      <c r="BX3670"/>
      <c r="BY3670"/>
      <c r="BZ3670"/>
      <c r="CA3670"/>
      <c r="CB3670"/>
      <c r="CD3670" s="1060"/>
      <c r="CE3670" s="1286"/>
      <c r="CF3670" s="1060"/>
      <c r="CG3670" s="1060"/>
      <c r="CH3670" s="1060"/>
      <c r="CK3670" s="1645"/>
      <c r="CL3670" s="1645"/>
      <c r="CM3670" s="1645"/>
      <c r="CN3670"/>
      <c r="CO3670"/>
      <c r="CP3670"/>
      <c r="CQ3670"/>
      <c r="CR3670"/>
      <c r="CS3670" s="1060"/>
      <c r="CT3670" s="1060"/>
      <c r="CU3670" s="1060"/>
      <c r="CV3670" s="1060"/>
      <c r="CW3670" s="1060"/>
      <c r="CX3670" s="1060"/>
    </row>
    <row r="3671" spans="35:102" ht="15" customHeight="1" x14ac:dyDescent="0.3">
      <c r="AI3671" s="1774">
        <v>48453001713</v>
      </c>
      <c r="AJ3671" s="1993" t="s">
        <v>1956</v>
      </c>
      <c r="AK3671" s="1993">
        <v>62523</v>
      </c>
      <c r="AL3671" s="1994" t="s">
        <v>1728</v>
      </c>
      <c r="AM3671" s="1994">
        <v>13.2</v>
      </c>
      <c r="AN3671" s="1993" t="s">
        <v>192</v>
      </c>
      <c r="BX3671"/>
      <c r="BY3671"/>
      <c r="BZ3671"/>
      <c r="CA3671"/>
      <c r="CB3671"/>
      <c r="CD3671" s="1060"/>
      <c r="CE3671" s="1286"/>
      <c r="CF3671" s="1060"/>
      <c r="CG3671" s="1060"/>
      <c r="CH3671" s="1060"/>
      <c r="CK3671" s="1645"/>
      <c r="CL3671" s="1645"/>
      <c r="CM3671" s="1645"/>
      <c r="CN3671"/>
      <c r="CO3671"/>
      <c r="CP3671"/>
      <c r="CQ3671"/>
      <c r="CR3671"/>
      <c r="CS3671" s="1060"/>
      <c r="CT3671" s="1060"/>
      <c r="CU3671" s="1060"/>
      <c r="CV3671" s="1060"/>
      <c r="CW3671" s="1060"/>
      <c r="CX3671" s="1060"/>
    </row>
    <row r="3672" spans="35:102" ht="15" customHeight="1" x14ac:dyDescent="0.3">
      <c r="AI3672" s="1996">
        <v>48453001714</v>
      </c>
      <c r="AJ3672" s="1997" t="s">
        <v>1956</v>
      </c>
      <c r="AK3672" s="1997">
        <v>88951</v>
      </c>
      <c r="AL3672" s="1998" t="s">
        <v>1729</v>
      </c>
      <c r="AM3672" s="1998">
        <v>4.3</v>
      </c>
      <c r="AN3672" s="1997" t="s">
        <v>192</v>
      </c>
      <c r="BX3672"/>
      <c r="BY3672"/>
      <c r="BZ3672"/>
      <c r="CA3672"/>
      <c r="CB3672"/>
      <c r="CD3672" s="1060"/>
      <c r="CE3672" s="1286"/>
      <c r="CF3672" s="1060"/>
      <c r="CG3672" s="1060"/>
      <c r="CH3672" s="1060"/>
      <c r="CK3672" s="1645"/>
      <c r="CL3672" s="1645"/>
      <c r="CM3672" s="1645"/>
      <c r="CN3672"/>
      <c r="CO3672"/>
      <c r="CP3672"/>
      <c r="CQ3672"/>
      <c r="CR3672"/>
      <c r="CS3672" s="1060"/>
      <c r="CT3672" s="1060"/>
      <c r="CU3672" s="1060"/>
      <c r="CV3672" s="1060"/>
      <c r="CW3672" s="1060"/>
      <c r="CX3672" s="1060"/>
    </row>
    <row r="3673" spans="35:102" ht="15" customHeight="1" x14ac:dyDescent="0.3">
      <c r="AI3673" s="1774">
        <v>48453001716</v>
      </c>
      <c r="AJ3673" s="1993" t="s">
        <v>1956</v>
      </c>
      <c r="AK3673" s="1993">
        <v>88482</v>
      </c>
      <c r="AL3673" s="1994" t="s">
        <v>1729</v>
      </c>
      <c r="AM3673" s="1994">
        <v>4.3</v>
      </c>
      <c r="AN3673" s="1993" t="s">
        <v>192</v>
      </c>
      <c r="BX3673"/>
      <c r="BY3673"/>
      <c r="BZ3673"/>
      <c r="CA3673"/>
      <c r="CB3673"/>
      <c r="CD3673" s="1060"/>
      <c r="CE3673" s="1286"/>
      <c r="CF3673" s="1060"/>
      <c r="CG3673" s="1060"/>
      <c r="CH3673" s="1060"/>
      <c r="CK3673" s="1645"/>
      <c r="CL3673" s="1645"/>
      <c r="CM3673" s="1645"/>
      <c r="CN3673"/>
      <c r="CO3673"/>
      <c r="CP3673"/>
      <c r="CQ3673"/>
      <c r="CR3673"/>
      <c r="CS3673" s="1060"/>
      <c r="CT3673" s="1060"/>
      <c r="CU3673" s="1060"/>
      <c r="CV3673" s="1060"/>
      <c r="CW3673" s="1060"/>
      <c r="CX3673" s="1060"/>
    </row>
    <row r="3674" spans="35:102" ht="15" customHeight="1" x14ac:dyDescent="0.3">
      <c r="AI3674" s="1996">
        <v>48453001718</v>
      </c>
      <c r="AJ3674" s="1997" t="s">
        <v>1956</v>
      </c>
      <c r="AK3674" s="1997">
        <v>77045</v>
      </c>
      <c r="AL3674" s="1998" t="s">
        <v>1727</v>
      </c>
      <c r="AM3674" s="1998">
        <v>9.3000000000000007</v>
      </c>
      <c r="AN3674" s="1997" t="s">
        <v>192</v>
      </c>
      <c r="BX3674"/>
      <c r="BY3674"/>
      <c r="BZ3674"/>
      <c r="CA3674"/>
      <c r="CB3674"/>
      <c r="CD3674" s="1060"/>
      <c r="CE3674" s="1286"/>
      <c r="CF3674" s="1060"/>
      <c r="CG3674" s="1060"/>
      <c r="CH3674" s="1060"/>
      <c r="CK3674" s="1645"/>
      <c r="CL3674" s="1645"/>
      <c r="CM3674" s="1645"/>
      <c r="CN3674"/>
      <c r="CO3674"/>
      <c r="CP3674"/>
      <c r="CQ3674"/>
      <c r="CR3674"/>
      <c r="CS3674" s="1060"/>
      <c r="CT3674" s="1060"/>
      <c r="CU3674" s="1060"/>
      <c r="CV3674" s="1060"/>
      <c r="CW3674" s="1060"/>
      <c r="CX3674" s="1060"/>
    </row>
    <row r="3675" spans="35:102" ht="15" customHeight="1" x14ac:dyDescent="0.3">
      <c r="AI3675" s="1774">
        <v>48453001719</v>
      </c>
      <c r="AJ3675" s="1993" t="s">
        <v>1956</v>
      </c>
      <c r="AK3675" s="1993">
        <v>158456</v>
      </c>
      <c r="AL3675" s="1994" t="s">
        <v>1729</v>
      </c>
      <c r="AM3675" s="1994">
        <v>1.4</v>
      </c>
      <c r="AN3675" s="1993" t="s">
        <v>192</v>
      </c>
      <c r="BX3675"/>
      <c r="BY3675"/>
      <c r="BZ3675"/>
      <c r="CA3675"/>
      <c r="CB3675"/>
      <c r="CD3675" s="1060"/>
      <c r="CE3675" s="1286"/>
      <c r="CF3675" s="1060"/>
      <c r="CG3675" s="1060"/>
      <c r="CH3675" s="1060"/>
      <c r="CK3675" s="1645"/>
      <c r="CL3675" s="1645"/>
      <c r="CM3675" s="1645"/>
      <c r="CN3675"/>
      <c r="CO3675"/>
      <c r="CP3675"/>
      <c r="CQ3675"/>
      <c r="CR3675"/>
      <c r="CS3675" s="1060"/>
      <c r="CT3675" s="1060"/>
      <c r="CU3675" s="1060"/>
      <c r="CV3675" s="1060"/>
      <c r="CW3675" s="1060"/>
      <c r="CX3675" s="1060"/>
    </row>
    <row r="3676" spans="35:102" ht="15" customHeight="1" x14ac:dyDescent="0.3">
      <c r="AI3676" s="1996">
        <v>48453001722</v>
      </c>
      <c r="AJ3676" s="1997" t="s">
        <v>1956</v>
      </c>
      <c r="AK3676" s="1997">
        <v>53605</v>
      </c>
      <c r="AL3676" s="1998" t="s">
        <v>1728</v>
      </c>
      <c r="AM3676" s="1998">
        <v>8.3000000000000007</v>
      </c>
      <c r="AN3676" s="1997" t="s">
        <v>192</v>
      </c>
      <c r="BX3676"/>
      <c r="BY3676"/>
      <c r="BZ3676"/>
      <c r="CA3676"/>
      <c r="CB3676"/>
      <c r="CD3676" s="1060"/>
      <c r="CE3676" s="1286"/>
      <c r="CF3676" s="1060"/>
      <c r="CG3676" s="1060"/>
      <c r="CH3676" s="1060"/>
      <c r="CK3676" s="1645"/>
      <c r="CL3676" s="1645"/>
      <c r="CM3676" s="1645"/>
      <c r="CN3676"/>
      <c r="CO3676"/>
      <c r="CP3676"/>
      <c r="CQ3676"/>
      <c r="CR3676"/>
      <c r="CS3676" s="1060"/>
      <c r="CT3676" s="1060"/>
      <c r="CU3676" s="1060"/>
      <c r="CV3676" s="1060"/>
      <c r="CW3676" s="1060"/>
      <c r="CX3676" s="1060"/>
    </row>
    <row r="3677" spans="35:102" ht="15" customHeight="1" x14ac:dyDescent="0.3">
      <c r="AI3677" s="1774">
        <v>48453001728</v>
      </c>
      <c r="AJ3677" s="1993" t="s">
        <v>1956</v>
      </c>
      <c r="AK3677" s="1993">
        <v>77722</v>
      </c>
      <c r="AL3677" s="1994" t="s">
        <v>1727</v>
      </c>
      <c r="AM3677" s="1994">
        <v>5.4</v>
      </c>
      <c r="AN3677" s="1993" t="s">
        <v>192</v>
      </c>
      <c r="BX3677"/>
      <c r="BY3677"/>
      <c r="BZ3677"/>
      <c r="CA3677"/>
      <c r="CB3677"/>
      <c r="CD3677" s="1060"/>
      <c r="CE3677" s="1286"/>
      <c r="CF3677" s="1060"/>
      <c r="CG3677" s="1060"/>
      <c r="CH3677" s="1060"/>
      <c r="CK3677" s="1645"/>
      <c r="CL3677" s="1645"/>
      <c r="CM3677" s="1645"/>
      <c r="CN3677"/>
      <c r="CO3677"/>
      <c r="CP3677"/>
      <c r="CQ3677"/>
      <c r="CR3677"/>
      <c r="CS3677" s="1060"/>
      <c r="CT3677" s="1060"/>
      <c r="CU3677" s="1060"/>
      <c r="CV3677" s="1060"/>
      <c r="CW3677" s="1060"/>
      <c r="CX3677" s="1060"/>
    </row>
    <row r="3678" spans="35:102" ht="15" customHeight="1" x14ac:dyDescent="0.3">
      <c r="AI3678" s="1996">
        <v>48453001729</v>
      </c>
      <c r="AJ3678" s="1997" t="s">
        <v>1956</v>
      </c>
      <c r="AK3678" s="1997">
        <v>65461</v>
      </c>
      <c r="AL3678" s="1998" t="s">
        <v>1728</v>
      </c>
      <c r="AM3678" s="1998">
        <v>6.9</v>
      </c>
      <c r="AN3678" s="1997" t="s">
        <v>192</v>
      </c>
      <c r="BX3678"/>
      <c r="BY3678"/>
      <c r="BZ3678"/>
      <c r="CA3678"/>
      <c r="CB3678"/>
      <c r="CD3678" s="1060"/>
      <c r="CE3678" s="1286"/>
      <c r="CF3678" s="1060"/>
      <c r="CG3678" s="1060"/>
      <c r="CH3678" s="1060"/>
      <c r="CK3678" s="1645"/>
      <c r="CL3678" s="1645"/>
      <c r="CM3678" s="1645"/>
      <c r="CN3678"/>
      <c r="CO3678"/>
      <c r="CP3678"/>
      <c r="CQ3678"/>
      <c r="CR3678"/>
      <c r="CS3678" s="1060"/>
      <c r="CT3678" s="1060"/>
      <c r="CU3678" s="1060"/>
      <c r="CV3678" s="1060"/>
      <c r="CW3678" s="1060"/>
      <c r="CX3678" s="1060"/>
    </row>
    <row r="3679" spans="35:102" ht="15" customHeight="1" x14ac:dyDescent="0.3">
      <c r="AI3679" s="1774">
        <v>48453001733</v>
      </c>
      <c r="AJ3679" s="1993" t="s">
        <v>1956</v>
      </c>
      <c r="AK3679" s="1993">
        <v>121301</v>
      </c>
      <c r="AL3679" s="1994" t="s">
        <v>1729</v>
      </c>
      <c r="AM3679" s="1994">
        <v>2.5</v>
      </c>
      <c r="AN3679" s="1993" t="s">
        <v>192</v>
      </c>
      <c r="BX3679"/>
      <c r="BY3679"/>
      <c r="BZ3679"/>
      <c r="CA3679"/>
      <c r="CB3679"/>
      <c r="CD3679" s="1060"/>
      <c r="CE3679" s="1286"/>
      <c r="CF3679" s="1060"/>
      <c r="CG3679" s="1060"/>
      <c r="CH3679" s="1060"/>
      <c r="CK3679" s="1645"/>
      <c r="CL3679" s="1645"/>
      <c r="CM3679" s="1645"/>
      <c r="CN3679"/>
      <c r="CO3679"/>
      <c r="CP3679"/>
      <c r="CQ3679"/>
      <c r="CR3679"/>
      <c r="CS3679" s="1060"/>
      <c r="CT3679" s="1060"/>
      <c r="CU3679" s="1060"/>
      <c r="CV3679" s="1060"/>
      <c r="CW3679" s="1060"/>
      <c r="CX3679" s="1060"/>
    </row>
    <row r="3680" spans="35:102" ht="15" customHeight="1" x14ac:dyDescent="0.3">
      <c r="AI3680" s="1996">
        <v>48453001737</v>
      </c>
      <c r="AJ3680" s="1997" t="s">
        <v>1956</v>
      </c>
      <c r="AK3680" s="1997">
        <v>109554</v>
      </c>
      <c r="AL3680" s="1998" t="s">
        <v>1729</v>
      </c>
      <c r="AM3680" s="1998">
        <v>2.2999999999999998</v>
      </c>
      <c r="AN3680" s="1997" t="s">
        <v>192</v>
      </c>
      <c r="BX3680"/>
      <c r="BY3680"/>
      <c r="BZ3680"/>
      <c r="CA3680"/>
      <c r="CB3680"/>
      <c r="CD3680" s="1060"/>
      <c r="CE3680" s="1286"/>
      <c r="CF3680" s="1060"/>
      <c r="CG3680" s="1060"/>
      <c r="CH3680" s="1060"/>
      <c r="CK3680" s="1645"/>
      <c r="CL3680" s="1645"/>
      <c r="CM3680" s="1645"/>
      <c r="CN3680"/>
      <c r="CO3680"/>
      <c r="CP3680"/>
      <c r="CQ3680"/>
      <c r="CR3680"/>
      <c r="CS3680" s="1060"/>
      <c r="CT3680" s="1060"/>
      <c r="CU3680" s="1060"/>
      <c r="CV3680" s="1060"/>
      <c r="CW3680" s="1060"/>
      <c r="CX3680" s="1060"/>
    </row>
    <row r="3681" spans="35:102" ht="15" customHeight="1" x14ac:dyDescent="0.3">
      <c r="AI3681" s="1774">
        <v>48453001738</v>
      </c>
      <c r="AJ3681" s="1993" t="s">
        <v>1956</v>
      </c>
      <c r="AK3681" s="1993">
        <v>96875</v>
      </c>
      <c r="AL3681" s="1994" t="s">
        <v>1729</v>
      </c>
      <c r="AM3681" s="1994">
        <v>5.0999999999999996</v>
      </c>
      <c r="AN3681" s="1993" t="s">
        <v>192</v>
      </c>
      <c r="BX3681"/>
      <c r="BY3681"/>
      <c r="BZ3681"/>
      <c r="CA3681"/>
      <c r="CB3681"/>
      <c r="CD3681" s="1060"/>
      <c r="CE3681" s="1286"/>
      <c r="CF3681" s="1060"/>
      <c r="CG3681" s="1060"/>
      <c r="CH3681" s="1060"/>
      <c r="CK3681" s="1645"/>
      <c r="CL3681" s="1645"/>
      <c r="CM3681" s="1645"/>
      <c r="CN3681"/>
      <c r="CO3681"/>
      <c r="CP3681"/>
      <c r="CQ3681"/>
      <c r="CR3681"/>
      <c r="CS3681" s="1060"/>
      <c r="CT3681" s="1060"/>
      <c r="CU3681" s="1060"/>
      <c r="CV3681" s="1060"/>
      <c r="CW3681" s="1060"/>
      <c r="CX3681" s="1060"/>
    </row>
    <row r="3682" spans="35:102" ht="15" customHeight="1" x14ac:dyDescent="0.3">
      <c r="AI3682" s="1996">
        <v>48453001740</v>
      </c>
      <c r="AJ3682" s="1997" t="s">
        <v>1956</v>
      </c>
      <c r="AK3682" s="1997">
        <v>90855</v>
      </c>
      <c r="AL3682" s="1998" t="s">
        <v>1729</v>
      </c>
      <c r="AM3682" s="1998">
        <v>5.8</v>
      </c>
      <c r="AN3682" s="1997" t="s">
        <v>192</v>
      </c>
      <c r="BX3682"/>
      <c r="BY3682"/>
      <c r="BZ3682"/>
      <c r="CA3682"/>
      <c r="CB3682"/>
      <c r="CD3682" s="1060"/>
      <c r="CE3682" s="1286"/>
      <c r="CF3682" s="1060"/>
      <c r="CG3682" s="1060"/>
      <c r="CH3682" s="1060"/>
      <c r="CK3682" s="1645"/>
      <c r="CL3682" s="1645"/>
      <c r="CM3682" s="1645"/>
      <c r="CN3682"/>
      <c r="CO3682"/>
      <c r="CP3682"/>
      <c r="CQ3682"/>
      <c r="CR3682"/>
      <c r="CS3682" s="1060"/>
      <c r="CT3682" s="1060"/>
      <c r="CU3682" s="1060"/>
      <c r="CV3682" s="1060"/>
      <c r="CW3682" s="1060"/>
      <c r="CX3682" s="1060"/>
    </row>
    <row r="3683" spans="35:102" ht="15" customHeight="1" x14ac:dyDescent="0.3">
      <c r="AI3683" s="1774">
        <v>48453001741</v>
      </c>
      <c r="AJ3683" s="1993" t="s">
        <v>1956</v>
      </c>
      <c r="AK3683" s="1993">
        <v>110260</v>
      </c>
      <c r="AL3683" s="1994" t="s">
        <v>1729</v>
      </c>
      <c r="AM3683" s="1994">
        <v>5.5</v>
      </c>
      <c r="AN3683" s="1993" t="s">
        <v>192</v>
      </c>
      <c r="BX3683"/>
      <c r="BY3683"/>
      <c r="BZ3683"/>
      <c r="CA3683"/>
      <c r="CB3683"/>
      <c r="CD3683" s="1060"/>
      <c r="CE3683" s="1286"/>
      <c r="CF3683" s="1060"/>
      <c r="CG3683" s="1060"/>
      <c r="CH3683" s="1060"/>
      <c r="CK3683" s="1645"/>
      <c r="CL3683" s="1645"/>
      <c r="CM3683" s="1645"/>
      <c r="CN3683"/>
      <c r="CO3683"/>
      <c r="CP3683"/>
      <c r="CQ3683"/>
      <c r="CR3683"/>
      <c r="CS3683" s="1060"/>
      <c r="CT3683" s="1060"/>
      <c r="CU3683" s="1060"/>
      <c r="CV3683" s="1060"/>
      <c r="CW3683" s="1060"/>
      <c r="CX3683" s="1060"/>
    </row>
    <row r="3684" spans="35:102" ht="15" customHeight="1" x14ac:dyDescent="0.3">
      <c r="AI3684" s="1996">
        <v>48453001742</v>
      </c>
      <c r="AJ3684" s="1997" t="s">
        <v>1956</v>
      </c>
      <c r="AK3684" s="1997">
        <v>69974</v>
      </c>
      <c r="AL3684" s="1998" t="s">
        <v>1727</v>
      </c>
      <c r="AM3684" s="1998">
        <v>12.2</v>
      </c>
      <c r="AN3684" s="1997" t="s">
        <v>192</v>
      </c>
      <c r="BX3684"/>
      <c r="BY3684"/>
      <c r="BZ3684"/>
      <c r="CA3684"/>
      <c r="CB3684"/>
      <c r="CD3684" s="1060"/>
      <c r="CE3684" s="1286"/>
      <c r="CF3684" s="1060"/>
      <c r="CG3684" s="1060"/>
      <c r="CH3684" s="1060"/>
      <c r="CK3684" s="1645"/>
      <c r="CL3684" s="1645"/>
      <c r="CM3684" s="1645"/>
      <c r="CN3684"/>
      <c r="CO3684"/>
      <c r="CP3684"/>
      <c r="CQ3684"/>
      <c r="CR3684"/>
      <c r="CS3684" s="1060"/>
      <c r="CT3684" s="1060"/>
      <c r="CU3684" s="1060"/>
      <c r="CV3684" s="1060"/>
      <c r="CW3684" s="1060"/>
      <c r="CX3684" s="1060"/>
    </row>
    <row r="3685" spans="35:102" ht="15" customHeight="1" x14ac:dyDescent="0.3">
      <c r="AI3685" s="1774">
        <v>48453001745</v>
      </c>
      <c r="AJ3685" s="1993" t="s">
        <v>1956</v>
      </c>
      <c r="AK3685" s="1993">
        <v>92716</v>
      </c>
      <c r="AL3685" s="1994" t="s">
        <v>1729</v>
      </c>
      <c r="AM3685" s="1994">
        <v>12.2</v>
      </c>
      <c r="AN3685" s="1993" t="s">
        <v>192</v>
      </c>
      <c r="BX3685"/>
      <c r="BY3685"/>
      <c r="BZ3685"/>
      <c r="CA3685"/>
      <c r="CB3685"/>
      <c r="CD3685" s="1060"/>
      <c r="CE3685" s="1286"/>
      <c r="CF3685" s="1060"/>
      <c r="CG3685" s="1060"/>
      <c r="CH3685" s="1060"/>
      <c r="CK3685" s="1645"/>
      <c r="CL3685" s="1645"/>
      <c r="CM3685" s="1645"/>
      <c r="CN3685"/>
      <c r="CO3685"/>
      <c r="CP3685"/>
      <c r="CQ3685"/>
      <c r="CR3685"/>
      <c r="CS3685" s="1060"/>
      <c r="CT3685" s="1060"/>
      <c r="CU3685" s="1060"/>
      <c r="CV3685" s="1060"/>
      <c r="CW3685" s="1060"/>
      <c r="CX3685" s="1060"/>
    </row>
    <row r="3686" spans="35:102" ht="15" customHeight="1" x14ac:dyDescent="0.3">
      <c r="AI3686" s="1996">
        <v>48453001746</v>
      </c>
      <c r="AJ3686" s="1997" t="s">
        <v>1956</v>
      </c>
      <c r="AK3686" s="1997">
        <v>76667</v>
      </c>
      <c r="AL3686" s="1998" t="s">
        <v>1727</v>
      </c>
      <c r="AM3686" s="1998">
        <v>7.7</v>
      </c>
      <c r="AN3686" s="1997" t="s">
        <v>192</v>
      </c>
      <c r="BX3686"/>
      <c r="BY3686"/>
      <c r="BZ3686"/>
      <c r="CA3686"/>
      <c r="CB3686"/>
      <c r="CD3686" s="1060"/>
      <c r="CE3686" s="1286"/>
      <c r="CF3686" s="1060"/>
      <c r="CG3686" s="1060"/>
      <c r="CH3686" s="1060"/>
      <c r="CK3686" s="1645"/>
      <c r="CL3686" s="1645"/>
      <c r="CM3686" s="1645"/>
      <c r="CN3686"/>
      <c r="CO3686"/>
      <c r="CP3686"/>
      <c r="CQ3686"/>
      <c r="CR3686"/>
      <c r="CS3686" s="1060"/>
      <c r="CT3686" s="1060"/>
      <c r="CU3686" s="1060"/>
      <c r="CV3686" s="1060"/>
      <c r="CW3686" s="1060"/>
      <c r="CX3686" s="1060"/>
    </row>
    <row r="3687" spans="35:102" ht="15" customHeight="1" x14ac:dyDescent="0.3">
      <c r="AI3687" s="1774">
        <v>48453001747</v>
      </c>
      <c r="AJ3687" s="1993" t="s">
        <v>1956</v>
      </c>
      <c r="AK3687" s="1993">
        <v>57594</v>
      </c>
      <c r="AL3687" s="1994" t="s">
        <v>1728</v>
      </c>
      <c r="AM3687" s="1994">
        <v>21.9</v>
      </c>
      <c r="AN3687" s="1993" t="s">
        <v>193</v>
      </c>
      <c r="BX3687"/>
      <c r="BY3687"/>
      <c r="BZ3687"/>
      <c r="CA3687"/>
      <c r="CB3687"/>
      <c r="CD3687" s="1060"/>
      <c r="CE3687" s="1286"/>
      <c r="CF3687" s="1060"/>
      <c r="CG3687" s="1060"/>
      <c r="CH3687" s="1060"/>
      <c r="CK3687" s="1645"/>
      <c r="CL3687" s="1645"/>
      <c r="CM3687" s="1645"/>
      <c r="CN3687"/>
      <c r="CO3687"/>
      <c r="CP3687"/>
      <c r="CQ3687"/>
      <c r="CR3687"/>
      <c r="CS3687" s="1060"/>
      <c r="CT3687" s="1060"/>
      <c r="CU3687" s="1060"/>
      <c r="CV3687" s="1060"/>
      <c r="CW3687" s="1060"/>
      <c r="CX3687" s="1060"/>
    </row>
    <row r="3688" spans="35:102" ht="15" customHeight="1" x14ac:dyDescent="0.3">
      <c r="AI3688" s="1996">
        <v>48453001748</v>
      </c>
      <c r="AJ3688" s="1997" t="s">
        <v>1956</v>
      </c>
      <c r="AK3688" s="1997">
        <v>80593</v>
      </c>
      <c r="AL3688" s="1998" t="s">
        <v>1727</v>
      </c>
      <c r="AM3688" s="1998">
        <v>11.6</v>
      </c>
      <c r="AN3688" s="1997" t="s">
        <v>192</v>
      </c>
      <c r="BX3688"/>
      <c r="BY3688"/>
      <c r="BZ3688"/>
      <c r="CA3688"/>
      <c r="CB3688"/>
      <c r="CD3688" s="1060"/>
      <c r="CE3688" s="1286"/>
      <c r="CF3688" s="1060"/>
      <c r="CG3688" s="1060"/>
      <c r="CH3688" s="1060"/>
      <c r="CK3688" s="1645"/>
      <c r="CL3688" s="1645"/>
      <c r="CM3688" s="1645"/>
      <c r="CN3688"/>
      <c r="CO3688"/>
      <c r="CP3688"/>
      <c r="CQ3688"/>
      <c r="CR3688"/>
      <c r="CS3688" s="1060"/>
      <c r="CT3688" s="1060"/>
      <c r="CU3688" s="1060"/>
      <c r="CV3688" s="1060"/>
      <c r="CW3688" s="1060"/>
      <c r="CX3688" s="1060"/>
    </row>
    <row r="3689" spans="35:102" ht="15" customHeight="1" x14ac:dyDescent="0.3">
      <c r="AI3689" s="1774">
        <v>48453001749</v>
      </c>
      <c r="AJ3689" s="1993" t="s">
        <v>1956</v>
      </c>
      <c r="AK3689" s="1993">
        <v>82054</v>
      </c>
      <c r="AL3689" s="1994" t="s">
        <v>1727</v>
      </c>
      <c r="AM3689" s="1994">
        <v>4.4000000000000004</v>
      </c>
      <c r="AN3689" s="1993" t="s">
        <v>192</v>
      </c>
      <c r="BX3689"/>
      <c r="BY3689"/>
      <c r="BZ3689"/>
      <c r="CA3689"/>
      <c r="CB3689"/>
      <c r="CD3689" s="1060"/>
      <c r="CE3689" s="1286"/>
      <c r="CF3689" s="1060"/>
      <c r="CG3689" s="1060"/>
      <c r="CH3689" s="1060"/>
      <c r="CK3689" s="1645"/>
      <c r="CL3689" s="1645"/>
      <c r="CM3689" s="1645"/>
      <c r="CN3689"/>
      <c r="CO3689"/>
      <c r="CP3689"/>
      <c r="CQ3689"/>
      <c r="CR3689"/>
      <c r="CS3689" s="1060"/>
      <c r="CT3689" s="1060"/>
      <c r="CU3689" s="1060"/>
      <c r="CV3689" s="1060"/>
      <c r="CW3689" s="1060"/>
      <c r="CX3689" s="1060"/>
    </row>
    <row r="3690" spans="35:102" ht="15" customHeight="1" x14ac:dyDescent="0.3">
      <c r="AI3690" s="1996">
        <v>48453001750</v>
      </c>
      <c r="AJ3690" s="1997" t="s">
        <v>1956</v>
      </c>
      <c r="AK3690" s="1997">
        <v>67130</v>
      </c>
      <c r="AL3690" s="1998" t="s">
        <v>1727</v>
      </c>
      <c r="AM3690" s="1998">
        <v>6.9</v>
      </c>
      <c r="AN3690" s="1997" t="s">
        <v>192</v>
      </c>
      <c r="BX3690"/>
      <c r="BY3690"/>
      <c r="BZ3690"/>
      <c r="CA3690"/>
      <c r="CB3690"/>
      <c r="CD3690" s="1060"/>
      <c r="CE3690" s="1286"/>
      <c r="CF3690" s="1060"/>
      <c r="CG3690" s="1060"/>
      <c r="CH3690" s="1060"/>
      <c r="CK3690" s="1645"/>
      <c r="CL3690" s="1645"/>
      <c r="CM3690" s="1645"/>
      <c r="CN3690"/>
      <c r="CO3690"/>
      <c r="CP3690"/>
      <c r="CQ3690"/>
      <c r="CR3690"/>
      <c r="CS3690" s="1060"/>
      <c r="CT3690" s="1060"/>
      <c r="CU3690" s="1060"/>
      <c r="CV3690" s="1060"/>
      <c r="CW3690" s="1060"/>
      <c r="CX3690" s="1060"/>
    </row>
    <row r="3691" spans="35:102" ht="15" customHeight="1" x14ac:dyDescent="0.3">
      <c r="AI3691" s="1774">
        <v>48453001751</v>
      </c>
      <c r="AJ3691" s="1993" t="s">
        <v>1956</v>
      </c>
      <c r="AK3691" s="1993">
        <v>105893</v>
      </c>
      <c r="AL3691" s="1994" t="s">
        <v>1729</v>
      </c>
      <c r="AM3691" s="1994">
        <v>4.3</v>
      </c>
      <c r="AN3691" s="1993" t="s">
        <v>192</v>
      </c>
      <c r="BX3691"/>
      <c r="BY3691"/>
      <c r="BZ3691"/>
      <c r="CA3691"/>
      <c r="CB3691"/>
      <c r="CD3691" s="1060"/>
      <c r="CE3691" s="1286"/>
      <c r="CF3691" s="1060"/>
      <c r="CG3691" s="1060"/>
      <c r="CH3691" s="1060"/>
      <c r="CK3691" s="1645"/>
      <c r="CL3691" s="1645"/>
      <c r="CM3691" s="1645"/>
      <c r="CN3691"/>
      <c r="CO3691"/>
      <c r="CP3691"/>
      <c r="CQ3691"/>
      <c r="CR3691"/>
      <c r="CS3691" s="1060"/>
      <c r="CT3691" s="1060"/>
      <c r="CU3691" s="1060"/>
      <c r="CV3691" s="1060"/>
      <c r="CW3691" s="1060"/>
      <c r="CX3691" s="1060"/>
    </row>
    <row r="3692" spans="35:102" ht="15" customHeight="1" x14ac:dyDescent="0.3">
      <c r="AI3692" s="1996">
        <v>48453001752</v>
      </c>
      <c r="AJ3692" s="1997" t="s">
        <v>1956</v>
      </c>
      <c r="AK3692" s="1997">
        <v>35365</v>
      </c>
      <c r="AL3692" s="1998" t="s">
        <v>1730</v>
      </c>
      <c r="AM3692" s="1998">
        <v>35.9</v>
      </c>
      <c r="AN3692" s="1997" t="s">
        <v>193</v>
      </c>
      <c r="BX3692"/>
      <c r="BY3692"/>
      <c r="BZ3692"/>
      <c r="CA3692"/>
      <c r="CB3692"/>
      <c r="CD3692" s="1060"/>
      <c r="CE3692" s="1286"/>
      <c r="CF3692" s="1060"/>
      <c r="CG3692" s="1060"/>
      <c r="CH3692" s="1060"/>
      <c r="CK3692" s="1645"/>
      <c r="CL3692" s="1645"/>
      <c r="CM3692" s="1645"/>
      <c r="CN3692"/>
      <c r="CO3692"/>
      <c r="CP3692"/>
      <c r="CQ3692"/>
      <c r="CR3692"/>
      <c r="CS3692" s="1060"/>
      <c r="CT3692" s="1060"/>
      <c r="CU3692" s="1060"/>
      <c r="CV3692" s="1060"/>
      <c r="CW3692" s="1060"/>
      <c r="CX3692" s="1060"/>
    </row>
    <row r="3693" spans="35:102" ht="15" customHeight="1" x14ac:dyDescent="0.3">
      <c r="AI3693" s="1774">
        <v>48453001753</v>
      </c>
      <c r="AJ3693" s="1993" t="s">
        <v>1956</v>
      </c>
      <c r="AK3693" s="1993">
        <v>65417</v>
      </c>
      <c r="AL3693" s="1994" t="s">
        <v>1728</v>
      </c>
      <c r="AM3693" s="1994">
        <v>5.9</v>
      </c>
      <c r="AN3693" s="1993" t="s">
        <v>192</v>
      </c>
      <c r="BX3693"/>
      <c r="BY3693"/>
      <c r="BZ3693"/>
      <c r="CA3693"/>
      <c r="CB3693"/>
      <c r="CD3693" s="1060"/>
      <c r="CE3693" s="1286"/>
      <c r="CF3693" s="1060"/>
      <c r="CG3693" s="1060"/>
      <c r="CH3693" s="1060"/>
      <c r="CK3693" s="1645"/>
      <c r="CL3693" s="1645"/>
      <c r="CM3693" s="1645"/>
      <c r="CN3693"/>
      <c r="CO3693"/>
      <c r="CP3693"/>
      <c r="CQ3693"/>
      <c r="CR3693"/>
      <c r="CS3693" s="1060"/>
      <c r="CT3693" s="1060"/>
      <c r="CU3693" s="1060"/>
      <c r="CV3693" s="1060"/>
      <c r="CW3693" s="1060"/>
      <c r="CX3693" s="1060"/>
    </row>
    <row r="3694" spans="35:102" ht="15" customHeight="1" x14ac:dyDescent="0.3">
      <c r="AI3694" s="1996">
        <v>48453001754</v>
      </c>
      <c r="AJ3694" s="1997" t="s">
        <v>1956</v>
      </c>
      <c r="AK3694" s="1997">
        <v>72516</v>
      </c>
      <c r="AL3694" s="1998" t="s">
        <v>1727</v>
      </c>
      <c r="AM3694" s="1998">
        <v>5.3</v>
      </c>
      <c r="AN3694" s="1997" t="s">
        <v>192</v>
      </c>
      <c r="BX3694"/>
      <c r="BY3694"/>
      <c r="BZ3694"/>
      <c r="CA3694"/>
      <c r="CB3694"/>
      <c r="CD3694" s="1060"/>
      <c r="CE3694" s="1286"/>
      <c r="CF3694" s="1060"/>
      <c r="CG3694" s="1060"/>
      <c r="CH3694" s="1060"/>
      <c r="CK3694" s="1645"/>
      <c r="CL3694" s="1645"/>
      <c r="CM3694" s="1645"/>
      <c r="CN3694"/>
      <c r="CO3694"/>
      <c r="CP3694"/>
      <c r="CQ3694"/>
      <c r="CR3694"/>
      <c r="CS3694" s="1060"/>
      <c r="CT3694" s="1060"/>
      <c r="CU3694" s="1060"/>
      <c r="CV3694" s="1060"/>
      <c r="CW3694" s="1060"/>
      <c r="CX3694" s="1060"/>
    </row>
    <row r="3695" spans="35:102" ht="15" customHeight="1" x14ac:dyDescent="0.3">
      <c r="AI3695" s="1774">
        <v>48453001755</v>
      </c>
      <c r="AJ3695" s="1993" t="s">
        <v>1956</v>
      </c>
      <c r="AK3695" s="1993">
        <v>172250</v>
      </c>
      <c r="AL3695" s="1994" t="s">
        <v>1729</v>
      </c>
      <c r="AM3695" s="1994">
        <v>2.4</v>
      </c>
      <c r="AN3695" s="1993" t="s">
        <v>192</v>
      </c>
      <c r="BX3695"/>
      <c r="BY3695"/>
      <c r="BZ3695"/>
      <c r="CA3695"/>
      <c r="CB3695"/>
      <c r="CD3695" s="1060"/>
      <c r="CE3695" s="1286"/>
      <c r="CF3695" s="1060"/>
      <c r="CG3695" s="1060"/>
      <c r="CH3695" s="1060"/>
      <c r="CK3695" s="1645"/>
      <c r="CL3695" s="1645"/>
      <c r="CM3695" s="1645"/>
      <c r="CN3695"/>
      <c r="CO3695"/>
      <c r="CP3695"/>
      <c r="CQ3695"/>
      <c r="CR3695"/>
      <c r="CS3695" s="1060"/>
      <c r="CT3695" s="1060"/>
      <c r="CU3695" s="1060"/>
      <c r="CV3695" s="1060"/>
      <c r="CW3695" s="1060"/>
      <c r="CX3695" s="1060"/>
    </row>
    <row r="3696" spans="35:102" ht="15" customHeight="1" x14ac:dyDescent="0.3">
      <c r="AI3696" s="1996">
        <v>48453001756</v>
      </c>
      <c r="AJ3696" s="1997" t="s">
        <v>1956</v>
      </c>
      <c r="AK3696" s="1997">
        <v>105256</v>
      </c>
      <c r="AL3696" s="1998" t="s">
        <v>1729</v>
      </c>
      <c r="AM3696" s="1998">
        <v>2.2000000000000002</v>
      </c>
      <c r="AN3696" s="1997" t="s">
        <v>192</v>
      </c>
      <c r="BX3696"/>
      <c r="BY3696"/>
      <c r="BZ3696"/>
      <c r="CA3696"/>
      <c r="CB3696"/>
      <c r="CD3696" s="1060"/>
      <c r="CE3696" s="1286"/>
      <c r="CF3696" s="1060"/>
      <c r="CG3696" s="1060"/>
      <c r="CH3696" s="1060"/>
      <c r="CK3696" s="1645"/>
      <c r="CL3696" s="1645"/>
      <c r="CM3696" s="1645"/>
      <c r="CN3696"/>
      <c r="CO3696"/>
      <c r="CP3696"/>
      <c r="CQ3696"/>
      <c r="CR3696"/>
      <c r="CS3696" s="1060"/>
      <c r="CT3696" s="1060"/>
      <c r="CU3696" s="1060"/>
      <c r="CV3696" s="1060"/>
      <c r="CW3696" s="1060"/>
      <c r="CX3696" s="1060"/>
    </row>
    <row r="3697" spans="35:102" ht="15" customHeight="1" x14ac:dyDescent="0.3">
      <c r="AI3697" s="1774">
        <v>48453001757</v>
      </c>
      <c r="AJ3697" s="1993" t="s">
        <v>1956</v>
      </c>
      <c r="AK3697" s="1993">
        <v>91776</v>
      </c>
      <c r="AL3697" s="1994" t="s">
        <v>1729</v>
      </c>
      <c r="AM3697" s="1994">
        <v>6.8</v>
      </c>
      <c r="AN3697" s="1993" t="s">
        <v>192</v>
      </c>
      <c r="BX3697"/>
      <c r="BY3697"/>
      <c r="BZ3697"/>
      <c r="CA3697"/>
      <c r="CB3697"/>
      <c r="CD3697" s="1060"/>
      <c r="CE3697" s="1286"/>
      <c r="CF3697" s="1060"/>
      <c r="CG3697" s="1060"/>
      <c r="CH3697" s="1060"/>
      <c r="CK3697" s="1645"/>
      <c r="CL3697" s="1645"/>
      <c r="CM3697" s="1645"/>
      <c r="CN3697"/>
      <c r="CO3697"/>
      <c r="CP3697"/>
      <c r="CQ3697"/>
      <c r="CR3697"/>
      <c r="CS3697" s="1060"/>
      <c r="CT3697" s="1060"/>
      <c r="CU3697" s="1060"/>
      <c r="CV3697" s="1060"/>
      <c r="CW3697" s="1060"/>
      <c r="CX3697" s="1060"/>
    </row>
    <row r="3698" spans="35:102" ht="15" customHeight="1" x14ac:dyDescent="0.3">
      <c r="AI3698" s="1996">
        <v>48453001760</v>
      </c>
      <c r="AJ3698" s="1997" t="s">
        <v>1956</v>
      </c>
      <c r="AK3698" s="1997">
        <v>140882</v>
      </c>
      <c r="AL3698" s="1998" t="s">
        <v>1729</v>
      </c>
      <c r="AM3698" s="1998">
        <v>1.8</v>
      </c>
      <c r="AN3698" s="1997" t="s">
        <v>192</v>
      </c>
      <c r="BX3698"/>
      <c r="BY3698"/>
      <c r="BZ3698"/>
      <c r="CA3698"/>
      <c r="CB3698"/>
      <c r="CD3698" s="1060"/>
      <c r="CE3698" s="1286"/>
      <c r="CF3698" s="1060"/>
      <c r="CG3698" s="1060"/>
      <c r="CH3698" s="1060"/>
      <c r="CK3698" s="1645"/>
      <c r="CL3698" s="1645"/>
      <c r="CM3698" s="1645"/>
      <c r="CN3698"/>
      <c r="CO3698"/>
      <c r="CP3698"/>
      <c r="CQ3698"/>
      <c r="CR3698"/>
      <c r="CS3698" s="1060"/>
      <c r="CT3698" s="1060"/>
      <c r="CU3698" s="1060"/>
      <c r="CV3698" s="1060"/>
      <c r="CW3698" s="1060"/>
      <c r="CX3698" s="1060"/>
    </row>
    <row r="3699" spans="35:102" ht="15" customHeight="1" x14ac:dyDescent="0.3">
      <c r="AI3699" s="1774">
        <v>48453001761</v>
      </c>
      <c r="AJ3699" s="1993" t="s">
        <v>1956</v>
      </c>
      <c r="AK3699" s="1993">
        <v>110262</v>
      </c>
      <c r="AL3699" s="1994" t="s">
        <v>1729</v>
      </c>
      <c r="AM3699" s="1994">
        <v>2.2000000000000002</v>
      </c>
      <c r="AN3699" s="1993" t="s">
        <v>192</v>
      </c>
      <c r="BX3699"/>
      <c r="BY3699"/>
      <c r="BZ3699"/>
      <c r="CA3699"/>
      <c r="CB3699"/>
      <c r="CD3699" s="1060"/>
      <c r="CE3699" s="1286"/>
      <c r="CF3699" s="1060"/>
      <c r="CG3699" s="1060"/>
      <c r="CH3699" s="1060"/>
      <c r="CK3699" s="1645"/>
      <c r="CL3699" s="1645"/>
      <c r="CM3699" s="1645"/>
      <c r="CN3699"/>
      <c r="CO3699"/>
      <c r="CP3699"/>
      <c r="CQ3699"/>
      <c r="CR3699"/>
      <c r="CS3699" s="1060"/>
      <c r="CT3699" s="1060"/>
      <c r="CU3699" s="1060"/>
      <c r="CV3699" s="1060"/>
      <c r="CW3699" s="1060"/>
      <c r="CX3699" s="1060"/>
    </row>
    <row r="3700" spans="35:102" ht="15" customHeight="1" x14ac:dyDescent="0.3">
      <c r="AI3700" s="1996">
        <v>48453001764</v>
      </c>
      <c r="AJ3700" s="1997" t="s">
        <v>1956</v>
      </c>
      <c r="AK3700" s="1997">
        <v>115357</v>
      </c>
      <c r="AL3700" s="1998" t="s">
        <v>1729</v>
      </c>
      <c r="AM3700" s="1998">
        <v>3.2</v>
      </c>
      <c r="AN3700" s="1997" t="s">
        <v>192</v>
      </c>
      <c r="BX3700"/>
      <c r="BY3700"/>
      <c r="BZ3700"/>
      <c r="CA3700"/>
      <c r="CB3700"/>
      <c r="CD3700" s="1060"/>
      <c r="CE3700" s="1286"/>
      <c r="CF3700" s="1060"/>
      <c r="CG3700" s="1060"/>
      <c r="CH3700" s="1060"/>
      <c r="CK3700" s="1645"/>
      <c r="CL3700" s="1645"/>
      <c r="CM3700" s="1645"/>
      <c r="CN3700"/>
      <c r="CO3700"/>
      <c r="CP3700"/>
      <c r="CQ3700"/>
      <c r="CR3700"/>
      <c r="CS3700" s="1060"/>
      <c r="CT3700" s="1060"/>
      <c r="CU3700" s="1060"/>
      <c r="CV3700" s="1060"/>
      <c r="CW3700" s="1060"/>
      <c r="CX3700" s="1060"/>
    </row>
    <row r="3701" spans="35:102" ht="15" customHeight="1" x14ac:dyDescent="0.3">
      <c r="AI3701" s="1774">
        <v>48453001765</v>
      </c>
      <c r="AJ3701" s="1993" t="s">
        <v>1956</v>
      </c>
      <c r="AK3701" s="1993">
        <v>132446</v>
      </c>
      <c r="AL3701" s="1994" t="s">
        <v>1729</v>
      </c>
      <c r="AM3701" s="1994">
        <v>2</v>
      </c>
      <c r="AN3701" s="1993" t="s">
        <v>192</v>
      </c>
      <c r="BX3701"/>
      <c r="BY3701"/>
      <c r="BZ3701"/>
      <c r="CA3701"/>
      <c r="CB3701"/>
      <c r="CD3701" s="1060"/>
      <c r="CE3701" s="1286"/>
      <c r="CF3701" s="1060"/>
      <c r="CG3701" s="1060"/>
      <c r="CH3701" s="1060"/>
      <c r="CK3701" s="1645"/>
      <c r="CL3701" s="1645"/>
      <c r="CM3701" s="1645"/>
      <c r="CN3701"/>
      <c r="CO3701"/>
      <c r="CP3701"/>
      <c r="CQ3701"/>
      <c r="CR3701"/>
      <c r="CS3701" s="1060"/>
      <c r="CT3701" s="1060"/>
      <c r="CU3701" s="1060"/>
      <c r="CV3701" s="1060"/>
      <c r="CW3701" s="1060"/>
      <c r="CX3701" s="1060"/>
    </row>
    <row r="3702" spans="35:102" ht="15" customHeight="1" x14ac:dyDescent="0.3">
      <c r="AI3702" s="1996">
        <v>48453001766</v>
      </c>
      <c r="AJ3702" s="1997" t="s">
        <v>1956</v>
      </c>
      <c r="AK3702" s="1997">
        <v>85789</v>
      </c>
      <c r="AL3702" s="1998" t="s">
        <v>1729</v>
      </c>
      <c r="AM3702" s="1998">
        <v>9.6</v>
      </c>
      <c r="AN3702" s="1997" t="s">
        <v>192</v>
      </c>
      <c r="BX3702"/>
      <c r="BY3702"/>
      <c r="BZ3702"/>
      <c r="CA3702"/>
      <c r="CB3702"/>
      <c r="CD3702" s="1060"/>
      <c r="CE3702" s="1286"/>
      <c r="CF3702" s="1060"/>
      <c r="CG3702" s="1060"/>
      <c r="CH3702" s="1060"/>
      <c r="CK3702" s="1645"/>
      <c r="CL3702" s="1645"/>
      <c r="CM3702" s="1645"/>
      <c r="CN3702"/>
      <c r="CO3702"/>
      <c r="CP3702"/>
      <c r="CQ3702"/>
      <c r="CR3702"/>
      <c r="CS3702" s="1060"/>
      <c r="CT3702" s="1060"/>
      <c r="CU3702" s="1060"/>
      <c r="CV3702" s="1060"/>
      <c r="CW3702" s="1060"/>
      <c r="CX3702" s="1060"/>
    </row>
    <row r="3703" spans="35:102" ht="15" customHeight="1" x14ac:dyDescent="0.3">
      <c r="AI3703" s="1774">
        <v>48453001768</v>
      </c>
      <c r="AJ3703" s="1993" t="s">
        <v>1956</v>
      </c>
      <c r="AK3703" s="1993">
        <v>116483</v>
      </c>
      <c r="AL3703" s="1994" t="s">
        <v>1729</v>
      </c>
      <c r="AM3703" s="1994">
        <v>4.9000000000000004</v>
      </c>
      <c r="AN3703" s="1993" t="s">
        <v>192</v>
      </c>
      <c r="BX3703"/>
      <c r="BY3703"/>
      <c r="BZ3703"/>
      <c r="CA3703"/>
      <c r="CB3703"/>
      <c r="CD3703" s="1060"/>
      <c r="CE3703" s="1286"/>
      <c r="CF3703" s="1060"/>
      <c r="CG3703" s="1060"/>
      <c r="CH3703" s="1060"/>
      <c r="CK3703" s="1645"/>
      <c r="CL3703" s="1645"/>
      <c r="CM3703" s="1645"/>
      <c r="CN3703"/>
      <c r="CO3703"/>
      <c r="CP3703"/>
      <c r="CQ3703"/>
      <c r="CR3703"/>
      <c r="CS3703" s="1060"/>
      <c r="CT3703" s="1060"/>
      <c r="CU3703" s="1060"/>
      <c r="CV3703" s="1060"/>
      <c r="CW3703" s="1060"/>
      <c r="CX3703" s="1060"/>
    </row>
    <row r="3704" spans="35:102" ht="15" customHeight="1" x14ac:dyDescent="0.3">
      <c r="AI3704" s="1996">
        <v>48453001769</v>
      </c>
      <c r="AJ3704" s="1997" t="s">
        <v>1956</v>
      </c>
      <c r="AK3704" s="1997">
        <v>109063</v>
      </c>
      <c r="AL3704" s="1998" t="s">
        <v>1729</v>
      </c>
      <c r="AM3704" s="1998">
        <v>1</v>
      </c>
      <c r="AN3704" s="1997" t="s">
        <v>192</v>
      </c>
      <c r="BX3704"/>
      <c r="BY3704"/>
      <c r="BZ3704"/>
      <c r="CA3704"/>
      <c r="CB3704"/>
      <c r="CD3704" s="1060"/>
      <c r="CE3704" s="1286"/>
      <c r="CF3704" s="1060"/>
      <c r="CG3704" s="1060"/>
      <c r="CH3704" s="1060"/>
      <c r="CK3704" s="1645"/>
      <c r="CL3704" s="1645"/>
      <c r="CM3704" s="1645"/>
      <c r="CN3704"/>
      <c r="CO3704"/>
      <c r="CP3704"/>
      <c r="CQ3704"/>
      <c r="CR3704"/>
      <c r="CS3704" s="1060"/>
      <c r="CT3704" s="1060"/>
      <c r="CU3704" s="1060"/>
      <c r="CV3704" s="1060"/>
      <c r="CW3704" s="1060"/>
      <c r="CX3704" s="1060"/>
    </row>
    <row r="3705" spans="35:102" ht="15" customHeight="1" x14ac:dyDescent="0.3">
      <c r="AI3705" s="1774">
        <v>48453001770</v>
      </c>
      <c r="AJ3705" s="1993" t="s">
        <v>1956</v>
      </c>
      <c r="AK3705" s="1993">
        <v>143040</v>
      </c>
      <c r="AL3705" s="1994" t="s">
        <v>1729</v>
      </c>
      <c r="AM3705" s="1994">
        <v>2.1</v>
      </c>
      <c r="AN3705" s="1993" t="s">
        <v>192</v>
      </c>
      <c r="BX3705"/>
      <c r="BY3705"/>
      <c r="BZ3705"/>
      <c r="CA3705"/>
      <c r="CB3705"/>
      <c r="CD3705" s="1060"/>
      <c r="CE3705" s="1286"/>
      <c r="CF3705" s="1060"/>
      <c r="CG3705" s="1060"/>
      <c r="CH3705" s="1060"/>
      <c r="CK3705" s="1645"/>
      <c r="CL3705" s="1645"/>
      <c r="CM3705" s="1645"/>
      <c r="CN3705"/>
      <c r="CO3705"/>
      <c r="CP3705"/>
      <c r="CQ3705"/>
      <c r="CR3705"/>
      <c r="CS3705" s="1060"/>
      <c r="CT3705" s="1060"/>
      <c r="CU3705" s="1060"/>
      <c r="CV3705" s="1060"/>
      <c r="CW3705" s="1060"/>
      <c r="CX3705" s="1060"/>
    </row>
    <row r="3706" spans="35:102" ht="15" customHeight="1" x14ac:dyDescent="0.3">
      <c r="AI3706" s="1996">
        <v>48453001771</v>
      </c>
      <c r="AJ3706" s="1997" t="s">
        <v>1956</v>
      </c>
      <c r="AK3706" s="1997">
        <v>132589</v>
      </c>
      <c r="AL3706" s="1998" t="s">
        <v>1729</v>
      </c>
      <c r="AM3706" s="1998">
        <v>4.0999999999999996</v>
      </c>
      <c r="AN3706" s="1997" t="s">
        <v>192</v>
      </c>
      <c r="BX3706"/>
      <c r="BY3706"/>
      <c r="BZ3706"/>
      <c r="CA3706"/>
      <c r="CB3706"/>
      <c r="CD3706" s="1060"/>
      <c r="CE3706" s="1286"/>
      <c r="CF3706" s="1060"/>
      <c r="CG3706" s="1060"/>
      <c r="CH3706" s="1060"/>
      <c r="CK3706" s="1645"/>
      <c r="CL3706" s="1645"/>
      <c r="CM3706" s="1645"/>
      <c r="CN3706"/>
      <c r="CO3706"/>
      <c r="CP3706"/>
      <c r="CQ3706"/>
      <c r="CR3706"/>
      <c r="CS3706" s="1060"/>
      <c r="CT3706" s="1060"/>
      <c r="CU3706" s="1060"/>
      <c r="CV3706" s="1060"/>
      <c r="CW3706" s="1060"/>
      <c r="CX3706" s="1060"/>
    </row>
    <row r="3707" spans="35:102" ht="15" customHeight="1" x14ac:dyDescent="0.3">
      <c r="AI3707" s="1774">
        <v>48453001772</v>
      </c>
      <c r="AJ3707" s="1993" t="s">
        <v>1956</v>
      </c>
      <c r="AK3707" s="1993">
        <v>80565</v>
      </c>
      <c r="AL3707" s="1994" t="s">
        <v>1727</v>
      </c>
      <c r="AM3707" s="1994">
        <v>8.6</v>
      </c>
      <c r="AN3707" s="1993" t="s">
        <v>192</v>
      </c>
      <c r="BX3707"/>
      <c r="BY3707"/>
      <c r="BZ3707"/>
      <c r="CA3707"/>
      <c r="CB3707"/>
      <c r="CD3707" s="1060"/>
      <c r="CE3707" s="1286"/>
      <c r="CF3707" s="1060"/>
      <c r="CG3707" s="1060"/>
      <c r="CH3707" s="1060"/>
      <c r="CK3707" s="1645"/>
      <c r="CL3707" s="1645"/>
      <c r="CM3707" s="1645"/>
      <c r="CN3707"/>
      <c r="CO3707"/>
      <c r="CP3707"/>
      <c r="CQ3707"/>
      <c r="CR3707"/>
      <c r="CS3707" s="1060"/>
      <c r="CT3707" s="1060"/>
      <c r="CU3707" s="1060"/>
      <c r="CV3707" s="1060"/>
      <c r="CW3707" s="1060"/>
      <c r="CX3707" s="1060"/>
    </row>
    <row r="3708" spans="35:102" ht="15" customHeight="1" x14ac:dyDescent="0.3">
      <c r="AI3708" s="1996">
        <v>48453001773</v>
      </c>
      <c r="AJ3708" s="1997" t="s">
        <v>1956</v>
      </c>
      <c r="AK3708" s="1997">
        <v>122372</v>
      </c>
      <c r="AL3708" s="1998" t="s">
        <v>1729</v>
      </c>
      <c r="AM3708" s="1998">
        <v>6</v>
      </c>
      <c r="AN3708" s="1997" t="s">
        <v>192</v>
      </c>
      <c r="BX3708"/>
      <c r="BY3708"/>
      <c r="BZ3708"/>
      <c r="CA3708"/>
      <c r="CB3708"/>
      <c r="CD3708" s="1060"/>
      <c r="CE3708" s="1286"/>
      <c r="CF3708" s="1060"/>
      <c r="CG3708" s="1060"/>
      <c r="CH3708" s="1060"/>
      <c r="CK3708" s="1645"/>
      <c r="CL3708" s="1645"/>
      <c r="CM3708" s="1645"/>
      <c r="CN3708"/>
      <c r="CO3708"/>
      <c r="CP3708"/>
      <c r="CQ3708"/>
      <c r="CR3708"/>
      <c r="CS3708" s="1060"/>
      <c r="CT3708" s="1060"/>
      <c r="CU3708" s="1060"/>
      <c r="CV3708" s="1060"/>
      <c r="CW3708" s="1060"/>
      <c r="CX3708" s="1060"/>
    </row>
    <row r="3709" spans="35:102" ht="15" customHeight="1" x14ac:dyDescent="0.3">
      <c r="AI3709" s="1774">
        <v>48453001774</v>
      </c>
      <c r="AJ3709" s="1993" t="s">
        <v>1956</v>
      </c>
      <c r="AK3709" s="1993">
        <v>107978</v>
      </c>
      <c r="AL3709" s="1994" t="s">
        <v>1729</v>
      </c>
      <c r="AM3709" s="1994">
        <v>2.5</v>
      </c>
      <c r="AN3709" s="1993" t="s">
        <v>192</v>
      </c>
      <c r="BX3709"/>
      <c r="BY3709"/>
      <c r="BZ3709"/>
      <c r="CA3709"/>
      <c r="CB3709"/>
      <c r="CD3709" s="1060"/>
      <c r="CE3709" s="1286"/>
      <c r="CF3709" s="1060"/>
      <c r="CG3709" s="1060"/>
      <c r="CH3709" s="1060"/>
      <c r="CK3709" s="1645"/>
      <c r="CL3709" s="1645"/>
      <c r="CM3709" s="1645"/>
      <c r="CN3709"/>
      <c r="CO3709"/>
      <c r="CP3709"/>
      <c r="CQ3709"/>
      <c r="CR3709"/>
      <c r="CS3709" s="1060"/>
      <c r="CT3709" s="1060"/>
      <c r="CU3709" s="1060"/>
      <c r="CV3709" s="1060"/>
      <c r="CW3709" s="1060"/>
      <c r="CX3709" s="1060"/>
    </row>
    <row r="3710" spans="35:102" ht="15" customHeight="1" x14ac:dyDescent="0.3">
      <c r="AI3710" s="1996">
        <v>48453001775</v>
      </c>
      <c r="AJ3710" s="1997" t="s">
        <v>1956</v>
      </c>
      <c r="AK3710" s="1997">
        <v>153643</v>
      </c>
      <c r="AL3710" s="1998" t="s">
        <v>1729</v>
      </c>
      <c r="AM3710" s="1998">
        <v>2</v>
      </c>
      <c r="AN3710" s="1997" t="s">
        <v>192</v>
      </c>
      <c r="BX3710"/>
      <c r="BY3710"/>
      <c r="BZ3710"/>
      <c r="CA3710"/>
      <c r="CB3710"/>
      <c r="CD3710" s="1060"/>
      <c r="CE3710" s="1286"/>
      <c r="CF3710" s="1060"/>
      <c r="CG3710" s="1060"/>
      <c r="CH3710" s="1060"/>
      <c r="CK3710" s="1645"/>
      <c r="CL3710" s="1645"/>
      <c r="CM3710" s="1645"/>
      <c r="CN3710"/>
      <c r="CO3710"/>
      <c r="CP3710"/>
      <c r="CQ3710"/>
      <c r="CR3710"/>
      <c r="CS3710" s="1060"/>
      <c r="CT3710" s="1060"/>
      <c r="CU3710" s="1060"/>
      <c r="CV3710" s="1060"/>
      <c r="CW3710" s="1060"/>
      <c r="CX3710" s="1060"/>
    </row>
    <row r="3711" spans="35:102" ht="15" customHeight="1" x14ac:dyDescent="0.3">
      <c r="AI3711" s="1774">
        <v>48453001776</v>
      </c>
      <c r="AJ3711" s="1993" t="s">
        <v>1956</v>
      </c>
      <c r="AK3711" s="1993">
        <v>79487</v>
      </c>
      <c r="AL3711" s="1994" t="s">
        <v>1727</v>
      </c>
      <c r="AM3711" s="1994">
        <v>10.4</v>
      </c>
      <c r="AN3711" s="1993" t="s">
        <v>192</v>
      </c>
      <c r="BX3711"/>
      <c r="BY3711"/>
      <c r="BZ3711"/>
      <c r="CA3711"/>
      <c r="CB3711"/>
      <c r="CD3711" s="1060"/>
      <c r="CE3711" s="1286"/>
      <c r="CF3711" s="1060"/>
      <c r="CG3711" s="1060"/>
      <c r="CH3711" s="1060"/>
      <c r="CK3711" s="1645"/>
      <c r="CL3711" s="1645"/>
      <c r="CM3711" s="1645"/>
      <c r="CN3711"/>
      <c r="CO3711"/>
      <c r="CP3711"/>
      <c r="CQ3711"/>
      <c r="CR3711"/>
      <c r="CS3711" s="1060"/>
      <c r="CT3711" s="1060"/>
      <c r="CU3711" s="1060"/>
      <c r="CV3711" s="1060"/>
      <c r="CW3711" s="1060"/>
      <c r="CX3711" s="1060"/>
    </row>
    <row r="3712" spans="35:102" ht="15" customHeight="1" x14ac:dyDescent="0.3">
      <c r="AI3712" s="1996">
        <v>48453001777</v>
      </c>
      <c r="AJ3712" s="1997" t="s">
        <v>1956</v>
      </c>
      <c r="AK3712" s="1997">
        <v>86683</v>
      </c>
      <c r="AL3712" s="1998" t="s">
        <v>1729</v>
      </c>
      <c r="AM3712" s="1998">
        <v>6.8</v>
      </c>
      <c r="AN3712" s="1997" t="s">
        <v>192</v>
      </c>
      <c r="BX3712"/>
      <c r="BY3712"/>
      <c r="BZ3712"/>
      <c r="CA3712"/>
      <c r="CB3712"/>
      <c r="CD3712" s="1060"/>
      <c r="CE3712" s="1286"/>
      <c r="CF3712" s="1060"/>
      <c r="CG3712" s="1060"/>
      <c r="CH3712" s="1060"/>
      <c r="CK3712" s="1645"/>
      <c r="CL3712" s="1645"/>
      <c r="CM3712" s="1645"/>
      <c r="CN3712"/>
      <c r="CO3712"/>
      <c r="CP3712"/>
      <c r="CQ3712"/>
      <c r="CR3712"/>
      <c r="CS3712" s="1060"/>
      <c r="CT3712" s="1060"/>
      <c r="CU3712" s="1060"/>
      <c r="CV3712" s="1060"/>
      <c r="CW3712" s="1060"/>
      <c r="CX3712" s="1060"/>
    </row>
    <row r="3713" spans="35:102" ht="15" customHeight="1" x14ac:dyDescent="0.3">
      <c r="AI3713" s="1774">
        <v>48453001778</v>
      </c>
      <c r="AJ3713" s="1993" t="s">
        <v>1956</v>
      </c>
      <c r="AK3713" s="1993">
        <v>99720</v>
      </c>
      <c r="AL3713" s="1994" t="s">
        <v>1729</v>
      </c>
      <c r="AM3713" s="1994">
        <v>2.6</v>
      </c>
      <c r="AN3713" s="1993" t="s">
        <v>192</v>
      </c>
      <c r="BX3713"/>
      <c r="BY3713"/>
      <c r="BZ3713"/>
      <c r="CA3713"/>
      <c r="CB3713"/>
      <c r="CD3713" s="1060"/>
      <c r="CE3713" s="1286"/>
      <c r="CF3713" s="1060"/>
      <c r="CG3713" s="1060"/>
      <c r="CH3713" s="1060"/>
      <c r="CK3713" s="1645"/>
      <c r="CL3713" s="1645"/>
      <c r="CM3713" s="1645"/>
      <c r="CN3713"/>
      <c r="CO3713"/>
      <c r="CP3713"/>
      <c r="CQ3713"/>
      <c r="CR3713"/>
      <c r="CS3713" s="1060"/>
      <c r="CT3713" s="1060"/>
      <c r="CU3713" s="1060"/>
      <c r="CV3713" s="1060"/>
      <c r="CW3713" s="1060"/>
      <c r="CX3713" s="1060"/>
    </row>
    <row r="3714" spans="35:102" ht="15" customHeight="1" x14ac:dyDescent="0.3">
      <c r="AI3714" s="1996">
        <v>48453001779</v>
      </c>
      <c r="AJ3714" s="1997" t="s">
        <v>1956</v>
      </c>
      <c r="AK3714" s="1997">
        <v>71806</v>
      </c>
      <c r="AL3714" s="1998" t="s">
        <v>1727</v>
      </c>
      <c r="AM3714" s="1998">
        <v>4.5999999999999996</v>
      </c>
      <c r="AN3714" s="1997" t="s">
        <v>192</v>
      </c>
      <c r="BX3714"/>
      <c r="BY3714"/>
      <c r="BZ3714"/>
      <c r="CA3714"/>
      <c r="CB3714"/>
      <c r="CD3714" s="1060"/>
      <c r="CE3714" s="1286"/>
      <c r="CF3714" s="1060"/>
      <c r="CG3714" s="1060"/>
      <c r="CH3714" s="1060"/>
      <c r="CK3714" s="1645"/>
      <c r="CL3714" s="1645"/>
      <c r="CM3714" s="1645"/>
      <c r="CN3714"/>
      <c r="CO3714"/>
      <c r="CP3714"/>
      <c r="CQ3714"/>
      <c r="CR3714"/>
      <c r="CS3714" s="1060"/>
      <c r="CT3714" s="1060"/>
      <c r="CU3714" s="1060"/>
      <c r="CV3714" s="1060"/>
      <c r="CW3714" s="1060"/>
      <c r="CX3714" s="1060"/>
    </row>
    <row r="3715" spans="35:102" ht="15" customHeight="1" x14ac:dyDescent="0.3">
      <c r="AI3715" s="1774">
        <v>48453001780</v>
      </c>
      <c r="AJ3715" s="1993" t="s">
        <v>1956</v>
      </c>
      <c r="AK3715" s="1993">
        <v>79429</v>
      </c>
      <c r="AL3715" s="1994" t="s">
        <v>1727</v>
      </c>
      <c r="AM3715" s="1994">
        <v>10.7</v>
      </c>
      <c r="AN3715" s="1993" t="s">
        <v>192</v>
      </c>
      <c r="BX3715"/>
      <c r="BY3715"/>
      <c r="BZ3715"/>
      <c r="CA3715"/>
      <c r="CB3715"/>
      <c r="CD3715" s="1060"/>
      <c r="CE3715" s="1286"/>
      <c r="CF3715" s="1060"/>
      <c r="CG3715" s="1060"/>
      <c r="CH3715" s="1060"/>
      <c r="CK3715" s="1645"/>
      <c r="CL3715" s="1645"/>
      <c r="CM3715" s="1645"/>
      <c r="CN3715"/>
      <c r="CO3715"/>
      <c r="CP3715"/>
      <c r="CQ3715"/>
      <c r="CR3715"/>
      <c r="CS3715" s="1060"/>
      <c r="CT3715" s="1060"/>
      <c r="CU3715" s="1060"/>
      <c r="CV3715" s="1060"/>
      <c r="CW3715" s="1060"/>
      <c r="CX3715" s="1060"/>
    </row>
    <row r="3716" spans="35:102" ht="15" customHeight="1" x14ac:dyDescent="0.3">
      <c r="AI3716" s="1996">
        <v>48453001781</v>
      </c>
      <c r="AJ3716" s="1997" t="s">
        <v>1956</v>
      </c>
      <c r="AK3716" s="1997">
        <v>112438</v>
      </c>
      <c r="AL3716" s="1998" t="s">
        <v>1729</v>
      </c>
      <c r="AM3716" s="1998">
        <v>3.3</v>
      </c>
      <c r="AN3716" s="1997" t="s">
        <v>192</v>
      </c>
      <c r="BX3716"/>
      <c r="BY3716"/>
      <c r="BZ3716"/>
      <c r="CA3716"/>
      <c r="CB3716"/>
      <c r="CD3716" s="1060"/>
      <c r="CE3716" s="1286"/>
      <c r="CF3716" s="1060"/>
      <c r="CG3716" s="1060"/>
      <c r="CH3716" s="1060"/>
      <c r="CK3716" s="1645"/>
      <c r="CL3716" s="1645"/>
      <c r="CM3716" s="1645"/>
      <c r="CN3716"/>
      <c r="CO3716"/>
      <c r="CP3716"/>
      <c r="CQ3716"/>
      <c r="CR3716"/>
      <c r="CS3716" s="1060"/>
      <c r="CT3716" s="1060"/>
      <c r="CU3716" s="1060"/>
      <c r="CV3716" s="1060"/>
      <c r="CW3716" s="1060"/>
      <c r="CX3716" s="1060"/>
    </row>
    <row r="3717" spans="35:102" ht="15" customHeight="1" x14ac:dyDescent="0.3">
      <c r="AI3717" s="1774">
        <v>48453001782</v>
      </c>
      <c r="AJ3717" s="1993" t="s">
        <v>1956</v>
      </c>
      <c r="AK3717" s="1993">
        <v>126979</v>
      </c>
      <c r="AL3717" s="1994" t="s">
        <v>1729</v>
      </c>
      <c r="AM3717" s="1994">
        <v>4.5</v>
      </c>
      <c r="AN3717" s="1993" t="s">
        <v>192</v>
      </c>
      <c r="BX3717"/>
      <c r="BY3717"/>
      <c r="BZ3717"/>
      <c r="CA3717"/>
      <c r="CB3717"/>
      <c r="CD3717" s="1060"/>
      <c r="CE3717" s="1286"/>
      <c r="CF3717" s="1060"/>
      <c r="CG3717" s="1060"/>
      <c r="CH3717" s="1060"/>
      <c r="CK3717" s="1645"/>
      <c r="CL3717" s="1645"/>
      <c r="CM3717" s="1645"/>
      <c r="CN3717"/>
      <c r="CO3717"/>
      <c r="CP3717"/>
      <c r="CQ3717"/>
      <c r="CR3717"/>
      <c r="CS3717" s="1060"/>
      <c r="CT3717" s="1060"/>
      <c r="CU3717" s="1060"/>
      <c r="CV3717" s="1060"/>
      <c r="CW3717" s="1060"/>
      <c r="CX3717" s="1060"/>
    </row>
    <row r="3718" spans="35:102" ht="15" customHeight="1" x14ac:dyDescent="0.3">
      <c r="AI3718" s="1996">
        <v>48453001783</v>
      </c>
      <c r="AJ3718" s="1997" t="s">
        <v>1956</v>
      </c>
      <c r="AK3718" s="1997">
        <v>124688</v>
      </c>
      <c r="AL3718" s="1998" t="s">
        <v>1729</v>
      </c>
      <c r="AM3718" s="1998">
        <v>2.2000000000000002</v>
      </c>
      <c r="AN3718" s="1997" t="s">
        <v>192</v>
      </c>
      <c r="BX3718"/>
      <c r="BY3718"/>
      <c r="BZ3718"/>
      <c r="CA3718"/>
      <c r="CB3718"/>
      <c r="CD3718" s="1060"/>
      <c r="CE3718" s="1286"/>
      <c r="CF3718" s="1060"/>
      <c r="CG3718" s="1060"/>
      <c r="CH3718" s="1060"/>
      <c r="CK3718" s="1645"/>
      <c r="CL3718" s="1645"/>
      <c r="CM3718" s="1645"/>
      <c r="CN3718"/>
      <c r="CO3718"/>
      <c r="CP3718"/>
      <c r="CQ3718"/>
      <c r="CR3718"/>
      <c r="CS3718" s="1060"/>
      <c r="CT3718" s="1060"/>
      <c r="CU3718" s="1060"/>
      <c r="CV3718" s="1060"/>
      <c r="CW3718" s="1060"/>
      <c r="CX3718" s="1060"/>
    </row>
    <row r="3719" spans="35:102" ht="15" customHeight="1" x14ac:dyDescent="0.3">
      <c r="AI3719" s="1774">
        <v>48453001784</v>
      </c>
      <c r="AJ3719" s="1993" t="s">
        <v>1956</v>
      </c>
      <c r="AK3719" s="1993">
        <v>141071</v>
      </c>
      <c r="AL3719" s="1994" t="s">
        <v>1729</v>
      </c>
      <c r="AM3719" s="1994">
        <v>3.2</v>
      </c>
      <c r="AN3719" s="1993" t="s">
        <v>192</v>
      </c>
      <c r="BX3719"/>
      <c r="BY3719"/>
      <c r="BZ3719"/>
      <c r="CA3719"/>
      <c r="CB3719"/>
      <c r="CD3719" s="1060"/>
      <c r="CE3719" s="1286"/>
      <c r="CF3719" s="1060"/>
      <c r="CG3719" s="1060"/>
      <c r="CH3719" s="1060"/>
      <c r="CK3719" s="1645"/>
      <c r="CL3719" s="1645"/>
      <c r="CM3719" s="1645"/>
      <c r="CN3719"/>
      <c r="CO3719"/>
      <c r="CP3719"/>
      <c r="CQ3719"/>
      <c r="CR3719"/>
      <c r="CS3719" s="1060"/>
      <c r="CT3719" s="1060"/>
      <c r="CU3719" s="1060"/>
      <c r="CV3719" s="1060"/>
      <c r="CW3719" s="1060"/>
      <c r="CX3719" s="1060"/>
    </row>
    <row r="3720" spans="35:102" ht="15" customHeight="1" x14ac:dyDescent="0.3">
      <c r="AI3720" s="1996">
        <v>48453001785</v>
      </c>
      <c r="AJ3720" s="1997" t="s">
        <v>1956</v>
      </c>
      <c r="AK3720" s="1997">
        <v>66029</v>
      </c>
      <c r="AL3720" s="1998" t="s">
        <v>1727</v>
      </c>
      <c r="AM3720" s="1998">
        <v>4.9000000000000004</v>
      </c>
      <c r="AN3720" s="1997" t="s">
        <v>192</v>
      </c>
      <c r="BX3720"/>
      <c r="BY3720"/>
      <c r="BZ3720"/>
      <c r="CA3720"/>
      <c r="CB3720"/>
      <c r="CD3720" s="1060"/>
      <c r="CE3720" s="1286"/>
      <c r="CF3720" s="1060"/>
      <c r="CG3720" s="1060"/>
      <c r="CH3720" s="1060"/>
      <c r="CK3720" s="1645"/>
      <c r="CL3720" s="1645"/>
      <c r="CM3720" s="1645"/>
      <c r="CN3720"/>
      <c r="CO3720"/>
      <c r="CP3720"/>
      <c r="CQ3720"/>
      <c r="CR3720"/>
      <c r="CS3720" s="1060"/>
      <c r="CT3720" s="1060"/>
      <c r="CU3720" s="1060"/>
      <c r="CV3720" s="1060"/>
      <c r="CW3720" s="1060"/>
      <c r="CX3720" s="1060"/>
    </row>
    <row r="3721" spans="35:102" ht="15" customHeight="1" x14ac:dyDescent="0.3">
      <c r="AI3721" s="1774">
        <v>48453001786</v>
      </c>
      <c r="AJ3721" s="1993" t="s">
        <v>1956</v>
      </c>
      <c r="AK3721" s="1993">
        <v>66175</v>
      </c>
      <c r="AL3721" s="1994" t="s">
        <v>1727</v>
      </c>
      <c r="AM3721" s="1994">
        <v>6.5</v>
      </c>
      <c r="AN3721" s="1993" t="s">
        <v>192</v>
      </c>
      <c r="BX3721"/>
      <c r="BY3721"/>
      <c r="BZ3721"/>
      <c r="CA3721"/>
      <c r="CB3721"/>
      <c r="CD3721" s="1060"/>
      <c r="CE3721" s="1286"/>
      <c r="CF3721" s="1060"/>
      <c r="CG3721" s="1060"/>
      <c r="CH3721" s="1060"/>
      <c r="CK3721" s="1645"/>
      <c r="CL3721" s="1645"/>
      <c r="CM3721" s="1645"/>
      <c r="CN3721"/>
      <c r="CO3721"/>
      <c r="CP3721"/>
      <c r="CQ3721"/>
      <c r="CR3721"/>
      <c r="CS3721" s="1060"/>
      <c r="CT3721" s="1060"/>
      <c r="CU3721" s="1060"/>
      <c r="CV3721" s="1060"/>
      <c r="CW3721" s="1060"/>
      <c r="CX3721" s="1060"/>
    </row>
    <row r="3722" spans="35:102" ht="15" customHeight="1" x14ac:dyDescent="0.3">
      <c r="AI3722" s="1996">
        <v>48453001804</v>
      </c>
      <c r="AJ3722" s="1997" t="s">
        <v>1956</v>
      </c>
      <c r="AK3722" s="1997">
        <v>43970</v>
      </c>
      <c r="AL3722" s="1998" t="s">
        <v>1730</v>
      </c>
      <c r="AM3722" s="1998">
        <v>27.1</v>
      </c>
      <c r="AN3722" s="1997" t="s">
        <v>193</v>
      </c>
      <c r="BX3722"/>
      <c r="BY3722"/>
      <c r="BZ3722"/>
      <c r="CA3722"/>
      <c r="CB3722"/>
      <c r="CD3722" s="1060"/>
      <c r="CE3722" s="1286"/>
      <c r="CF3722" s="1060"/>
      <c r="CG3722" s="1060"/>
      <c r="CH3722" s="1060"/>
      <c r="CK3722" s="1645"/>
      <c r="CL3722" s="1645"/>
      <c r="CM3722" s="1645"/>
      <c r="CN3722"/>
      <c r="CO3722"/>
      <c r="CP3722"/>
      <c r="CQ3722"/>
      <c r="CR3722"/>
      <c r="CS3722" s="1060"/>
      <c r="CT3722" s="1060"/>
      <c r="CU3722" s="1060"/>
      <c r="CV3722" s="1060"/>
      <c r="CW3722" s="1060"/>
      <c r="CX3722" s="1060"/>
    </row>
    <row r="3723" spans="35:102" ht="15" customHeight="1" x14ac:dyDescent="0.3">
      <c r="AI3723" s="1774">
        <v>48453001805</v>
      </c>
      <c r="AJ3723" s="1993" t="s">
        <v>1956</v>
      </c>
      <c r="AK3723" s="1993">
        <v>33594</v>
      </c>
      <c r="AL3723" s="1994" t="s">
        <v>1730</v>
      </c>
      <c r="AM3723" s="1994">
        <v>32.9</v>
      </c>
      <c r="AN3723" s="1993" t="s">
        <v>193</v>
      </c>
      <c r="BX3723"/>
      <c r="BY3723"/>
      <c r="BZ3723"/>
      <c r="CA3723"/>
      <c r="CB3723"/>
      <c r="CD3723" s="1060"/>
      <c r="CE3723" s="1286"/>
      <c r="CF3723" s="1060"/>
      <c r="CG3723" s="1060"/>
      <c r="CH3723" s="1060"/>
      <c r="CK3723" s="1645"/>
      <c r="CL3723" s="1645"/>
      <c r="CM3723" s="1645"/>
      <c r="CN3723"/>
      <c r="CO3723"/>
      <c r="CP3723"/>
      <c r="CQ3723"/>
      <c r="CR3723"/>
      <c r="CS3723" s="1060"/>
      <c r="CT3723" s="1060"/>
      <c r="CU3723" s="1060"/>
      <c r="CV3723" s="1060"/>
      <c r="CW3723" s="1060"/>
      <c r="CX3723" s="1060"/>
    </row>
    <row r="3724" spans="35:102" ht="15" customHeight="1" x14ac:dyDescent="0.3">
      <c r="AI3724" s="1996">
        <v>48453001806</v>
      </c>
      <c r="AJ3724" s="1997" t="s">
        <v>1956</v>
      </c>
      <c r="AK3724" s="1997">
        <v>34176</v>
      </c>
      <c r="AL3724" s="1998" t="s">
        <v>1730</v>
      </c>
      <c r="AM3724" s="1998">
        <v>18.899999999999999</v>
      </c>
      <c r="AN3724" s="1997" t="s">
        <v>192</v>
      </c>
      <c r="BX3724"/>
      <c r="BY3724"/>
      <c r="BZ3724"/>
      <c r="CA3724"/>
      <c r="CB3724"/>
      <c r="CD3724" s="1060"/>
      <c r="CE3724" s="1286"/>
      <c r="CF3724" s="1060"/>
      <c r="CG3724" s="1060"/>
      <c r="CH3724" s="1060"/>
      <c r="CK3724" s="1645"/>
      <c r="CL3724" s="1645"/>
      <c r="CM3724" s="1645"/>
      <c r="CN3724"/>
      <c r="CO3724"/>
      <c r="CP3724"/>
      <c r="CQ3724"/>
      <c r="CR3724"/>
      <c r="CS3724" s="1060"/>
      <c r="CT3724" s="1060"/>
      <c r="CU3724" s="1060"/>
      <c r="CV3724" s="1060"/>
      <c r="CW3724" s="1060"/>
      <c r="CX3724" s="1060"/>
    </row>
    <row r="3725" spans="35:102" ht="15" customHeight="1" x14ac:dyDescent="0.3">
      <c r="AI3725" s="1774">
        <v>48453001811</v>
      </c>
      <c r="AJ3725" s="1993" t="s">
        <v>1956</v>
      </c>
      <c r="AK3725" s="1993">
        <v>35787</v>
      </c>
      <c r="AL3725" s="1994" t="s">
        <v>1730</v>
      </c>
      <c r="AM3725" s="1994">
        <v>36.4</v>
      </c>
      <c r="AN3725" s="1993" t="s">
        <v>193</v>
      </c>
      <c r="BX3725"/>
      <c r="BY3725"/>
      <c r="BZ3725"/>
      <c r="CA3725"/>
      <c r="CB3725"/>
      <c r="CD3725" s="1060"/>
      <c r="CE3725" s="1286"/>
      <c r="CF3725" s="1060"/>
      <c r="CG3725" s="1060"/>
      <c r="CH3725" s="1060"/>
      <c r="CK3725" s="1645"/>
      <c r="CL3725" s="1645"/>
      <c r="CM3725" s="1645"/>
      <c r="CN3725"/>
      <c r="CO3725"/>
      <c r="CP3725"/>
      <c r="CQ3725"/>
      <c r="CR3725"/>
      <c r="CS3725" s="1060"/>
      <c r="CT3725" s="1060"/>
      <c r="CU3725" s="1060"/>
      <c r="CV3725" s="1060"/>
      <c r="CW3725" s="1060"/>
      <c r="CX3725" s="1060"/>
    </row>
    <row r="3726" spans="35:102" ht="15" customHeight="1" x14ac:dyDescent="0.3">
      <c r="AI3726" s="1996">
        <v>48453001812</v>
      </c>
      <c r="AJ3726" s="1997" t="s">
        <v>1956</v>
      </c>
      <c r="AK3726" s="1997">
        <v>30461</v>
      </c>
      <c r="AL3726" s="1998" t="s">
        <v>1730</v>
      </c>
      <c r="AM3726" s="1998">
        <v>34</v>
      </c>
      <c r="AN3726" s="1997" t="s">
        <v>193</v>
      </c>
      <c r="BX3726"/>
      <c r="BY3726"/>
      <c r="BZ3726"/>
      <c r="CA3726"/>
      <c r="CB3726"/>
      <c r="CD3726" s="1060"/>
      <c r="CE3726" s="1286"/>
      <c r="CF3726" s="1060"/>
      <c r="CG3726" s="1060"/>
      <c r="CH3726" s="1060"/>
      <c r="CK3726" s="1645"/>
      <c r="CL3726" s="1645"/>
      <c r="CM3726" s="1645"/>
      <c r="CN3726"/>
      <c r="CO3726"/>
      <c r="CP3726"/>
      <c r="CQ3726"/>
      <c r="CR3726"/>
      <c r="CS3726" s="1060"/>
      <c r="CT3726" s="1060"/>
      <c r="CU3726" s="1060"/>
      <c r="CV3726" s="1060"/>
      <c r="CW3726" s="1060"/>
      <c r="CX3726" s="1060"/>
    </row>
    <row r="3727" spans="35:102" ht="15" customHeight="1" x14ac:dyDescent="0.3">
      <c r="AI3727" s="1774">
        <v>48453001813</v>
      </c>
      <c r="AJ3727" s="1993" t="s">
        <v>1956</v>
      </c>
      <c r="AK3727" s="1993">
        <v>34918</v>
      </c>
      <c r="AL3727" s="1994" t="s">
        <v>1730</v>
      </c>
      <c r="AM3727" s="1994">
        <v>32.5</v>
      </c>
      <c r="AN3727" s="1993" t="s">
        <v>193</v>
      </c>
      <c r="BX3727"/>
      <c r="BY3727"/>
      <c r="BZ3727"/>
      <c r="CA3727"/>
      <c r="CB3727"/>
      <c r="CD3727" s="1060"/>
      <c r="CE3727" s="1286"/>
      <c r="CF3727" s="1060"/>
      <c r="CG3727" s="1060"/>
      <c r="CH3727" s="1060"/>
      <c r="CK3727" s="1645"/>
      <c r="CL3727" s="1645"/>
      <c r="CM3727" s="1645"/>
      <c r="CN3727"/>
      <c r="CO3727"/>
      <c r="CP3727"/>
      <c r="CQ3727"/>
      <c r="CR3727"/>
      <c r="CS3727" s="1060"/>
      <c r="CT3727" s="1060"/>
      <c r="CU3727" s="1060"/>
      <c r="CV3727" s="1060"/>
      <c r="CW3727" s="1060"/>
      <c r="CX3727" s="1060"/>
    </row>
    <row r="3728" spans="35:102" ht="15" customHeight="1" x14ac:dyDescent="0.3">
      <c r="AI3728" s="1996">
        <v>48453001817</v>
      </c>
      <c r="AJ3728" s="1997" t="s">
        <v>1956</v>
      </c>
      <c r="AK3728" s="1997">
        <v>57325</v>
      </c>
      <c r="AL3728" s="1998" t="s">
        <v>1728</v>
      </c>
      <c r="AM3728" s="1998">
        <v>11.2</v>
      </c>
      <c r="AN3728" s="1997" t="s">
        <v>192</v>
      </c>
      <c r="BX3728"/>
      <c r="BY3728"/>
      <c r="BZ3728"/>
      <c r="CA3728"/>
      <c r="CB3728"/>
      <c r="CD3728" s="1060"/>
      <c r="CE3728" s="1286"/>
      <c r="CF3728" s="1060"/>
      <c r="CG3728" s="1060"/>
      <c r="CH3728" s="1060"/>
      <c r="CK3728" s="1645"/>
      <c r="CL3728" s="1645"/>
      <c r="CM3728" s="1645"/>
      <c r="CN3728"/>
      <c r="CO3728"/>
      <c r="CP3728"/>
      <c r="CQ3728"/>
      <c r="CR3728"/>
      <c r="CS3728" s="1060"/>
      <c r="CT3728" s="1060"/>
      <c r="CU3728" s="1060"/>
      <c r="CV3728" s="1060"/>
      <c r="CW3728" s="1060"/>
      <c r="CX3728" s="1060"/>
    </row>
    <row r="3729" spans="35:102" ht="15" customHeight="1" x14ac:dyDescent="0.3">
      <c r="AI3729" s="1774">
        <v>48453001818</v>
      </c>
      <c r="AJ3729" s="1993" t="s">
        <v>1956</v>
      </c>
      <c r="AK3729" s="1993">
        <v>54176</v>
      </c>
      <c r="AL3729" s="1994" t="s">
        <v>1728</v>
      </c>
      <c r="AM3729" s="1994">
        <v>34.700000000000003</v>
      </c>
      <c r="AN3729" s="1993" t="s">
        <v>193</v>
      </c>
      <c r="BX3729"/>
      <c r="BY3729"/>
      <c r="BZ3729"/>
      <c r="CA3729"/>
      <c r="CB3729"/>
      <c r="CD3729" s="1060"/>
      <c r="CE3729" s="1286"/>
      <c r="CF3729" s="1060"/>
      <c r="CG3729" s="1060"/>
      <c r="CH3729" s="1060"/>
      <c r="CK3729" s="1645"/>
      <c r="CL3729" s="1645"/>
      <c r="CM3729" s="1645"/>
      <c r="CN3729"/>
      <c r="CO3729"/>
      <c r="CP3729"/>
      <c r="CQ3729"/>
      <c r="CR3729"/>
      <c r="CS3729" s="1060"/>
      <c r="CT3729" s="1060"/>
      <c r="CU3729" s="1060"/>
      <c r="CV3729" s="1060"/>
      <c r="CW3729" s="1060"/>
      <c r="CX3729" s="1060"/>
    </row>
    <row r="3730" spans="35:102" ht="15" customHeight="1" x14ac:dyDescent="0.3">
      <c r="AI3730" s="1996">
        <v>48453001819</v>
      </c>
      <c r="AJ3730" s="1997" t="s">
        <v>1956</v>
      </c>
      <c r="AK3730" s="1997">
        <v>34583</v>
      </c>
      <c r="AL3730" s="1998" t="s">
        <v>1730</v>
      </c>
      <c r="AM3730" s="1998">
        <v>40.6</v>
      </c>
      <c r="AN3730" s="1997" t="s">
        <v>193</v>
      </c>
      <c r="BX3730"/>
      <c r="BY3730"/>
      <c r="BZ3730"/>
      <c r="CA3730"/>
      <c r="CB3730"/>
      <c r="CD3730" s="1060"/>
      <c r="CE3730" s="1286"/>
      <c r="CF3730" s="1060"/>
      <c r="CG3730" s="1060"/>
      <c r="CH3730" s="1060"/>
      <c r="CK3730" s="1645"/>
      <c r="CL3730" s="1645"/>
      <c r="CM3730" s="1645"/>
      <c r="CN3730"/>
      <c r="CO3730"/>
      <c r="CP3730"/>
      <c r="CQ3730"/>
      <c r="CR3730"/>
      <c r="CS3730" s="1060"/>
      <c r="CT3730" s="1060"/>
      <c r="CU3730" s="1060"/>
      <c r="CV3730" s="1060"/>
      <c r="CW3730" s="1060"/>
      <c r="CX3730" s="1060"/>
    </row>
    <row r="3731" spans="35:102" ht="15" customHeight="1" x14ac:dyDescent="0.3">
      <c r="AI3731" s="1774">
        <v>48453001820</v>
      </c>
      <c r="AJ3731" s="1993" t="s">
        <v>1956</v>
      </c>
      <c r="AK3731" s="1993">
        <v>35090</v>
      </c>
      <c r="AL3731" s="1994" t="s">
        <v>1730</v>
      </c>
      <c r="AM3731" s="1994">
        <v>29.2</v>
      </c>
      <c r="AN3731" s="1993" t="s">
        <v>193</v>
      </c>
      <c r="BX3731"/>
      <c r="BY3731"/>
      <c r="BZ3731"/>
      <c r="CA3731"/>
      <c r="CB3731"/>
      <c r="CD3731" s="1060"/>
      <c r="CE3731" s="1286"/>
      <c r="CF3731" s="1060"/>
      <c r="CG3731" s="1060"/>
      <c r="CH3731" s="1060"/>
      <c r="CK3731" s="1645"/>
      <c r="CL3731" s="1645"/>
      <c r="CM3731" s="1645"/>
      <c r="CN3731"/>
      <c r="CO3731"/>
      <c r="CP3731"/>
      <c r="CQ3731"/>
      <c r="CR3731"/>
      <c r="CS3731" s="1060"/>
      <c r="CT3731" s="1060"/>
      <c r="CU3731" s="1060"/>
      <c r="CV3731" s="1060"/>
      <c r="CW3731" s="1060"/>
      <c r="CX3731" s="1060"/>
    </row>
    <row r="3732" spans="35:102" ht="15" customHeight="1" x14ac:dyDescent="0.3">
      <c r="AI3732" s="1996">
        <v>48453001821</v>
      </c>
      <c r="AJ3732" s="1997" t="s">
        <v>1956</v>
      </c>
      <c r="AK3732" s="1997">
        <v>56196</v>
      </c>
      <c r="AL3732" s="1998" t="s">
        <v>1728</v>
      </c>
      <c r="AM3732" s="1998">
        <v>15.1</v>
      </c>
      <c r="AN3732" s="1997" t="s">
        <v>192</v>
      </c>
      <c r="BX3732"/>
      <c r="BY3732"/>
      <c r="BZ3732"/>
      <c r="CA3732"/>
      <c r="CB3732"/>
      <c r="CD3732" s="1060"/>
      <c r="CE3732" s="1286"/>
      <c r="CF3732" s="1060"/>
      <c r="CG3732" s="1060"/>
      <c r="CH3732" s="1060"/>
      <c r="CK3732" s="1645"/>
      <c r="CL3732" s="1645"/>
      <c r="CM3732" s="1645"/>
      <c r="CN3732"/>
      <c r="CO3732"/>
      <c r="CP3732"/>
      <c r="CQ3732"/>
      <c r="CR3732"/>
      <c r="CS3732" s="1060"/>
      <c r="CT3732" s="1060"/>
      <c r="CU3732" s="1060"/>
      <c r="CV3732" s="1060"/>
      <c r="CW3732" s="1060"/>
      <c r="CX3732" s="1060"/>
    </row>
    <row r="3733" spans="35:102" ht="15" customHeight="1" x14ac:dyDescent="0.3">
      <c r="AI3733" s="1774">
        <v>48453001822</v>
      </c>
      <c r="AJ3733" s="1993" t="s">
        <v>1956</v>
      </c>
      <c r="AK3733" s="1993">
        <v>38250</v>
      </c>
      <c r="AL3733" s="1994" t="s">
        <v>1730</v>
      </c>
      <c r="AM3733" s="1994">
        <v>28.1</v>
      </c>
      <c r="AN3733" s="1993" t="s">
        <v>193</v>
      </c>
      <c r="BX3733"/>
      <c r="BY3733"/>
      <c r="BZ3733"/>
      <c r="CA3733"/>
      <c r="CB3733"/>
      <c r="CD3733" s="1060"/>
      <c r="CE3733" s="1286"/>
      <c r="CF3733" s="1060"/>
      <c r="CG3733" s="1060"/>
      <c r="CH3733" s="1060"/>
      <c r="CK3733" s="1645"/>
      <c r="CL3733" s="1645"/>
      <c r="CM3733" s="1645"/>
      <c r="CN3733"/>
      <c r="CO3733"/>
      <c r="CP3733"/>
      <c r="CQ3733"/>
      <c r="CR3733"/>
      <c r="CS3733" s="1060"/>
      <c r="CT3733" s="1060"/>
      <c r="CU3733" s="1060"/>
      <c r="CV3733" s="1060"/>
      <c r="CW3733" s="1060"/>
      <c r="CX3733" s="1060"/>
    </row>
    <row r="3734" spans="35:102" ht="15" customHeight="1" x14ac:dyDescent="0.3">
      <c r="AI3734" s="1996">
        <v>48453001823</v>
      </c>
      <c r="AJ3734" s="1997" t="s">
        <v>1956</v>
      </c>
      <c r="AK3734" s="1997">
        <v>37163</v>
      </c>
      <c r="AL3734" s="1998" t="s">
        <v>1730</v>
      </c>
      <c r="AM3734" s="1998">
        <v>29.9</v>
      </c>
      <c r="AN3734" s="1997" t="s">
        <v>193</v>
      </c>
      <c r="BX3734"/>
      <c r="BY3734"/>
      <c r="BZ3734"/>
      <c r="CA3734"/>
      <c r="CB3734"/>
      <c r="CD3734" s="1060"/>
      <c r="CE3734" s="1286"/>
      <c r="CF3734" s="1060"/>
      <c r="CG3734" s="1060"/>
      <c r="CH3734" s="1060"/>
      <c r="CK3734" s="1645"/>
      <c r="CL3734" s="1645"/>
      <c r="CM3734" s="1645"/>
      <c r="CN3734"/>
      <c r="CO3734"/>
      <c r="CP3734"/>
      <c r="CQ3734"/>
      <c r="CR3734"/>
      <c r="CS3734" s="1060"/>
      <c r="CT3734" s="1060"/>
      <c r="CU3734" s="1060"/>
      <c r="CV3734" s="1060"/>
      <c r="CW3734" s="1060"/>
      <c r="CX3734" s="1060"/>
    </row>
    <row r="3735" spans="35:102" ht="15" customHeight="1" x14ac:dyDescent="0.3">
      <c r="AI3735" s="1774">
        <v>48453001824</v>
      </c>
      <c r="AJ3735" s="1993" t="s">
        <v>1956</v>
      </c>
      <c r="AK3735" s="1993">
        <v>73419</v>
      </c>
      <c r="AL3735" s="1994" t="s">
        <v>1727</v>
      </c>
      <c r="AM3735" s="1994">
        <v>12.9</v>
      </c>
      <c r="AN3735" s="1993" t="s">
        <v>192</v>
      </c>
      <c r="BX3735"/>
      <c r="BY3735"/>
      <c r="BZ3735"/>
      <c r="CA3735"/>
      <c r="CB3735"/>
      <c r="CD3735" s="1060"/>
      <c r="CE3735" s="1286"/>
      <c r="CF3735" s="1060"/>
      <c r="CG3735" s="1060"/>
      <c r="CH3735" s="1060"/>
      <c r="CK3735" s="1645"/>
      <c r="CL3735" s="1645"/>
      <c r="CM3735" s="1645"/>
      <c r="CN3735"/>
      <c r="CO3735"/>
      <c r="CP3735"/>
      <c r="CQ3735"/>
      <c r="CR3735"/>
      <c r="CS3735" s="1060"/>
      <c r="CT3735" s="1060"/>
      <c r="CU3735" s="1060"/>
      <c r="CV3735" s="1060"/>
      <c r="CW3735" s="1060"/>
      <c r="CX3735" s="1060"/>
    </row>
    <row r="3736" spans="35:102" ht="15" customHeight="1" x14ac:dyDescent="0.3">
      <c r="AI3736" s="1996">
        <v>48453001826</v>
      </c>
      <c r="AJ3736" s="1997" t="s">
        <v>1956</v>
      </c>
      <c r="AK3736" s="1997">
        <v>61166</v>
      </c>
      <c r="AL3736" s="1998" t="s">
        <v>1728</v>
      </c>
      <c r="AM3736" s="1998">
        <v>6.5</v>
      </c>
      <c r="AN3736" s="1997" t="s">
        <v>192</v>
      </c>
      <c r="BX3736"/>
      <c r="BY3736"/>
      <c r="BZ3736"/>
      <c r="CA3736"/>
      <c r="CB3736"/>
      <c r="CD3736" s="1060"/>
      <c r="CE3736" s="1286"/>
      <c r="CF3736" s="1060"/>
      <c r="CG3736" s="1060"/>
      <c r="CH3736" s="1060"/>
      <c r="CK3736" s="1645"/>
      <c r="CL3736" s="1645"/>
      <c r="CM3736" s="1645"/>
      <c r="CN3736"/>
      <c r="CO3736"/>
      <c r="CP3736"/>
      <c r="CQ3736"/>
      <c r="CR3736"/>
      <c r="CS3736" s="1060"/>
      <c r="CT3736" s="1060"/>
      <c r="CU3736" s="1060"/>
      <c r="CV3736" s="1060"/>
      <c r="CW3736" s="1060"/>
      <c r="CX3736" s="1060"/>
    </row>
    <row r="3737" spans="35:102" ht="15" customHeight="1" x14ac:dyDescent="0.3">
      <c r="AI3737" s="1774">
        <v>48453001828</v>
      </c>
      <c r="AJ3737" s="1993" t="s">
        <v>1956</v>
      </c>
      <c r="AK3737" s="1993">
        <v>94815</v>
      </c>
      <c r="AL3737" s="1994" t="s">
        <v>1729</v>
      </c>
      <c r="AM3737" s="1994">
        <v>2.1</v>
      </c>
      <c r="AN3737" s="1993" t="s">
        <v>192</v>
      </c>
      <c r="BX3737"/>
      <c r="BY3737"/>
      <c r="BZ3737"/>
      <c r="CA3737"/>
      <c r="CB3737"/>
      <c r="CD3737" s="1060"/>
      <c r="CE3737" s="1286"/>
      <c r="CF3737" s="1060"/>
      <c r="CG3737" s="1060"/>
      <c r="CH3737" s="1060"/>
      <c r="CK3737" s="1645"/>
      <c r="CL3737" s="1645"/>
      <c r="CM3737" s="1645"/>
      <c r="CN3737"/>
      <c r="CO3737"/>
      <c r="CP3737"/>
      <c r="CQ3737"/>
      <c r="CR3737"/>
      <c r="CS3737" s="1060"/>
      <c r="CT3737" s="1060"/>
      <c r="CU3737" s="1060"/>
      <c r="CV3737" s="1060"/>
      <c r="CW3737" s="1060"/>
      <c r="CX3737" s="1060"/>
    </row>
    <row r="3738" spans="35:102" ht="15" customHeight="1" x14ac:dyDescent="0.3">
      <c r="AI3738" s="1996">
        <v>48453001829</v>
      </c>
      <c r="AJ3738" s="1997" t="s">
        <v>1956</v>
      </c>
      <c r="AK3738" s="1997">
        <v>51298</v>
      </c>
      <c r="AL3738" s="1998" t="s">
        <v>1730</v>
      </c>
      <c r="AM3738" s="1998">
        <v>5.5</v>
      </c>
      <c r="AN3738" s="1997" t="s">
        <v>192</v>
      </c>
      <c r="BX3738"/>
      <c r="BY3738"/>
      <c r="BZ3738"/>
      <c r="CA3738"/>
      <c r="CB3738"/>
      <c r="CD3738" s="1060"/>
      <c r="CE3738" s="1286"/>
      <c r="CF3738" s="1060"/>
      <c r="CG3738" s="1060"/>
      <c r="CH3738" s="1060"/>
      <c r="CK3738" s="1645"/>
      <c r="CL3738" s="1645"/>
      <c r="CM3738" s="1645"/>
      <c r="CN3738"/>
      <c r="CO3738"/>
      <c r="CP3738"/>
      <c r="CQ3738"/>
      <c r="CR3738"/>
      <c r="CS3738" s="1060"/>
      <c r="CT3738" s="1060"/>
      <c r="CU3738" s="1060"/>
      <c r="CV3738" s="1060"/>
      <c r="CW3738" s="1060"/>
      <c r="CX3738" s="1060"/>
    </row>
    <row r="3739" spans="35:102" ht="15" customHeight="1" x14ac:dyDescent="0.3">
      <c r="AI3739" s="1774">
        <v>48453001832</v>
      </c>
      <c r="AJ3739" s="1993" t="s">
        <v>1956</v>
      </c>
      <c r="AK3739" s="1993">
        <v>54196</v>
      </c>
      <c r="AL3739" s="1994" t="s">
        <v>1728</v>
      </c>
      <c r="AM3739" s="1994">
        <v>13.5</v>
      </c>
      <c r="AN3739" s="1993" t="s">
        <v>192</v>
      </c>
      <c r="BX3739"/>
      <c r="BY3739"/>
      <c r="BZ3739"/>
      <c r="CA3739"/>
      <c r="CB3739"/>
      <c r="CD3739" s="1060"/>
      <c r="CE3739" s="1286"/>
      <c r="CF3739" s="1060"/>
      <c r="CG3739" s="1060"/>
      <c r="CH3739" s="1060"/>
      <c r="CK3739" s="1645"/>
      <c r="CL3739" s="1645"/>
      <c r="CM3739" s="1645"/>
      <c r="CN3739"/>
      <c r="CO3739"/>
      <c r="CP3739"/>
      <c r="CQ3739"/>
      <c r="CR3739"/>
      <c r="CS3739" s="1060"/>
      <c r="CT3739" s="1060"/>
      <c r="CU3739" s="1060"/>
      <c r="CV3739" s="1060"/>
      <c r="CW3739" s="1060"/>
      <c r="CX3739" s="1060"/>
    </row>
    <row r="3740" spans="35:102" ht="15" customHeight="1" x14ac:dyDescent="0.3">
      <c r="AI3740" s="1996">
        <v>48453001833</v>
      </c>
      <c r="AJ3740" s="1997" t="s">
        <v>1956</v>
      </c>
      <c r="AK3740" s="1997">
        <v>51952</v>
      </c>
      <c r="AL3740" s="1998" t="s">
        <v>1730</v>
      </c>
      <c r="AM3740" s="1998">
        <v>13.9</v>
      </c>
      <c r="AN3740" s="1997" t="s">
        <v>192</v>
      </c>
      <c r="BX3740"/>
      <c r="BY3740"/>
      <c r="BZ3740"/>
      <c r="CA3740"/>
      <c r="CB3740"/>
      <c r="CD3740" s="1060"/>
      <c r="CE3740" s="1286"/>
      <c r="CF3740" s="1060"/>
      <c r="CG3740" s="1060"/>
      <c r="CH3740" s="1060"/>
      <c r="CK3740" s="1645"/>
      <c r="CL3740" s="1645"/>
      <c r="CM3740" s="1645"/>
      <c r="CN3740"/>
      <c r="CO3740"/>
      <c r="CP3740"/>
      <c r="CQ3740"/>
      <c r="CR3740"/>
      <c r="CS3740" s="1060"/>
      <c r="CT3740" s="1060"/>
      <c r="CU3740" s="1060"/>
      <c r="CV3740" s="1060"/>
      <c r="CW3740" s="1060"/>
      <c r="CX3740" s="1060"/>
    </row>
    <row r="3741" spans="35:102" ht="15" customHeight="1" x14ac:dyDescent="0.3">
      <c r="AI3741" s="1774">
        <v>48453001834</v>
      </c>
      <c r="AJ3741" s="1993" t="s">
        <v>1956</v>
      </c>
      <c r="AK3741" s="1993">
        <v>59356</v>
      </c>
      <c r="AL3741" s="1994" t="s">
        <v>1728</v>
      </c>
      <c r="AM3741" s="1994">
        <v>9.9</v>
      </c>
      <c r="AN3741" s="1993" t="s">
        <v>192</v>
      </c>
      <c r="BX3741"/>
      <c r="BY3741"/>
      <c r="BZ3741"/>
      <c r="CA3741"/>
      <c r="CB3741"/>
      <c r="CD3741" s="1060"/>
      <c r="CE3741" s="1286"/>
      <c r="CF3741" s="1060"/>
      <c r="CG3741" s="1060"/>
      <c r="CH3741" s="1060"/>
      <c r="CK3741" s="1645"/>
      <c r="CL3741" s="1645"/>
      <c r="CM3741" s="1645"/>
      <c r="CN3741"/>
      <c r="CO3741"/>
      <c r="CP3741"/>
      <c r="CQ3741"/>
      <c r="CR3741"/>
      <c r="CS3741" s="1060"/>
      <c r="CT3741" s="1060"/>
      <c r="CU3741" s="1060"/>
      <c r="CV3741" s="1060"/>
      <c r="CW3741" s="1060"/>
      <c r="CX3741" s="1060"/>
    </row>
    <row r="3742" spans="35:102" ht="15" customHeight="1" x14ac:dyDescent="0.3">
      <c r="AI3742" s="1996">
        <v>48453001835</v>
      </c>
      <c r="AJ3742" s="1997" t="s">
        <v>1956</v>
      </c>
      <c r="AK3742" s="1997">
        <v>58969</v>
      </c>
      <c r="AL3742" s="1998" t="s">
        <v>1728</v>
      </c>
      <c r="AM3742" s="1998">
        <v>9.6</v>
      </c>
      <c r="AN3742" s="1997" t="s">
        <v>192</v>
      </c>
      <c r="BX3742"/>
      <c r="BY3742"/>
      <c r="BZ3742"/>
      <c r="CA3742"/>
      <c r="CB3742"/>
      <c r="CD3742" s="1060"/>
      <c r="CE3742" s="1286"/>
      <c r="CF3742" s="1060"/>
      <c r="CG3742" s="1060"/>
      <c r="CH3742" s="1060"/>
      <c r="CK3742" s="1645"/>
      <c r="CL3742" s="1645"/>
      <c r="CM3742" s="1645"/>
      <c r="CN3742"/>
      <c r="CO3742"/>
      <c r="CP3742"/>
      <c r="CQ3742"/>
      <c r="CR3742"/>
      <c r="CS3742" s="1060"/>
      <c r="CT3742" s="1060"/>
      <c r="CU3742" s="1060"/>
      <c r="CV3742" s="1060"/>
      <c r="CW3742" s="1060"/>
      <c r="CX3742" s="1060"/>
    </row>
    <row r="3743" spans="35:102" ht="15" customHeight="1" x14ac:dyDescent="0.3">
      <c r="AI3743" s="1774">
        <v>48453001839</v>
      </c>
      <c r="AJ3743" s="1993" t="s">
        <v>1956</v>
      </c>
      <c r="AK3743" s="1993">
        <v>68650</v>
      </c>
      <c r="AL3743" s="1994" t="s">
        <v>1727</v>
      </c>
      <c r="AM3743" s="1994">
        <v>6.5</v>
      </c>
      <c r="AN3743" s="1993" t="s">
        <v>192</v>
      </c>
      <c r="BX3743"/>
      <c r="BY3743"/>
      <c r="BZ3743"/>
      <c r="CA3743"/>
      <c r="CB3743"/>
      <c r="CD3743" s="1060"/>
      <c r="CE3743" s="1286"/>
      <c r="CF3743" s="1060"/>
      <c r="CG3743" s="1060"/>
      <c r="CH3743" s="1060"/>
      <c r="CK3743" s="1645"/>
      <c r="CL3743" s="1645"/>
      <c r="CM3743" s="1645"/>
      <c r="CN3743"/>
      <c r="CO3743"/>
      <c r="CP3743"/>
      <c r="CQ3743"/>
      <c r="CR3743"/>
      <c r="CS3743" s="1060"/>
      <c r="CT3743" s="1060"/>
      <c r="CU3743" s="1060"/>
      <c r="CV3743" s="1060"/>
      <c r="CW3743" s="1060"/>
      <c r="CX3743" s="1060"/>
    </row>
    <row r="3744" spans="35:102" ht="15" customHeight="1" x14ac:dyDescent="0.3">
      <c r="AI3744" s="1996">
        <v>48453001840</v>
      </c>
      <c r="AJ3744" s="1997" t="s">
        <v>1956</v>
      </c>
      <c r="AK3744" s="1997">
        <v>62882</v>
      </c>
      <c r="AL3744" s="1998" t="s">
        <v>1728</v>
      </c>
      <c r="AM3744" s="1998">
        <v>17.5</v>
      </c>
      <c r="AN3744" s="1997" t="s">
        <v>192</v>
      </c>
      <c r="BX3744"/>
      <c r="BY3744"/>
      <c r="BZ3744"/>
      <c r="CA3744"/>
      <c r="CB3744"/>
      <c r="CD3744" s="1060"/>
      <c r="CE3744" s="1286"/>
      <c r="CF3744" s="1060"/>
      <c r="CG3744" s="1060"/>
      <c r="CH3744" s="1060"/>
      <c r="CK3744" s="1645"/>
      <c r="CL3744" s="1645"/>
      <c r="CM3744" s="1645"/>
      <c r="CN3744"/>
      <c r="CO3744"/>
      <c r="CP3744"/>
      <c r="CQ3744"/>
      <c r="CR3744"/>
      <c r="CS3744" s="1060"/>
      <c r="CT3744" s="1060"/>
      <c r="CU3744" s="1060"/>
      <c r="CV3744" s="1060"/>
      <c r="CW3744" s="1060"/>
      <c r="CX3744" s="1060"/>
    </row>
    <row r="3745" spans="35:102" ht="15" customHeight="1" x14ac:dyDescent="0.3">
      <c r="AI3745" s="1774">
        <v>48453001841</v>
      </c>
      <c r="AJ3745" s="1993" t="s">
        <v>1956</v>
      </c>
      <c r="AK3745" s="1993">
        <v>74647</v>
      </c>
      <c r="AL3745" s="1994" t="s">
        <v>1727</v>
      </c>
      <c r="AM3745" s="1994">
        <v>6.6</v>
      </c>
      <c r="AN3745" s="1993" t="s">
        <v>192</v>
      </c>
      <c r="BX3745"/>
      <c r="BY3745"/>
      <c r="BZ3745"/>
      <c r="CA3745"/>
      <c r="CB3745"/>
      <c r="CD3745" s="1060"/>
      <c r="CE3745" s="1286"/>
      <c r="CF3745" s="1060"/>
      <c r="CG3745" s="1060"/>
      <c r="CH3745" s="1060"/>
      <c r="CK3745" s="1645"/>
      <c r="CL3745" s="1645"/>
      <c r="CM3745" s="1645"/>
      <c r="CN3745"/>
      <c r="CO3745"/>
      <c r="CP3745"/>
      <c r="CQ3745"/>
      <c r="CR3745"/>
      <c r="CS3745" s="1060"/>
      <c r="CT3745" s="1060"/>
      <c r="CU3745" s="1060"/>
      <c r="CV3745" s="1060"/>
      <c r="CW3745" s="1060"/>
      <c r="CX3745" s="1060"/>
    </row>
    <row r="3746" spans="35:102" ht="15" customHeight="1" x14ac:dyDescent="0.3">
      <c r="AI3746" s="1996">
        <v>48453001842</v>
      </c>
      <c r="AJ3746" s="1997" t="s">
        <v>1956</v>
      </c>
      <c r="AK3746" s="1997">
        <v>57933</v>
      </c>
      <c r="AL3746" s="1998" t="s">
        <v>1728</v>
      </c>
      <c r="AM3746" s="1998">
        <v>12</v>
      </c>
      <c r="AN3746" s="1997" t="s">
        <v>192</v>
      </c>
      <c r="BX3746"/>
      <c r="BY3746"/>
      <c r="BZ3746"/>
      <c r="CA3746"/>
      <c r="CB3746"/>
      <c r="CD3746" s="1060"/>
      <c r="CE3746" s="1286"/>
      <c r="CF3746" s="1060"/>
      <c r="CG3746" s="1060"/>
      <c r="CH3746" s="1060"/>
      <c r="CK3746" s="1645"/>
      <c r="CL3746" s="1645"/>
      <c r="CM3746" s="1645"/>
      <c r="CN3746"/>
      <c r="CO3746"/>
      <c r="CP3746"/>
      <c r="CQ3746"/>
      <c r="CR3746"/>
      <c r="CS3746" s="1060"/>
      <c r="CT3746" s="1060"/>
      <c r="CU3746" s="1060"/>
      <c r="CV3746" s="1060"/>
      <c r="CW3746" s="1060"/>
      <c r="CX3746" s="1060"/>
    </row>
    <row r="3747" spans="35:102" ht="15" customHeight="1" x14ac:dyDescent="0.3">
      <c r="AI3747" s="1774">
        <v>48453001843</v>
      </c>
      <c r="AJ3747" s="1993" t="s">
        <v>1956</v>
      </c>
      <c r="AK3747" s="1993">
        <v>68917</v>
      </c>
      <c r="AL3747" s="1994" t="s">
        <v>1727</v>
      </c>
      <c r="AM3747" s="1994">
        <v>12.8</v>
      </c>
      <c r="AN3747" s="1993" t="s">
        <v>192</v>
      </c>
      <c r="BX3747"/>
      <c r="BY3747"/>
      <c r="BZ3747"/>
      <c r="CA3747"/>
      <c r="CB3747"/>
      <c r="CD3747" s="1060"/>
      <c r="CE3747" s="1286"/>
      <c r="CF3747" s="1060"/>
      <c r="CG3747" s="1060"/>
      <c r="CH3747" s="1060"/>
      <c r="CK3747" s="1645"/>
      <c r="CL3747" s="1645"/>
      <c r="CM3747" s="1645"/>
      <c r="CN3747"/>
      <c r="CO3747"/>
      <c r="CP3747"/>
      <c r="CQ3747"/>
      <c r="CR3747"/>
      <c r="CS3747" s="1060"/>
      <c r="CT3747" s="1060"/>
      <c r="CU3747" s="1060"/>
      <c r="CV3747" s="1060"/>
      <c r="CW3747" s="1060"/>
      <c r="CX3747" s="1060"/>
    </row>
    <row r="3748" spans="35:102" ht="15" customHeight="1" x14ac:dyDescent="0.3">
      <c r="AI3748" s="1996">
        <v>48453001844</v>
      </c>
      <c r="AJ3748" s="1997" t="s">
        <v>1956</v>
      </c>
      <c r="AK3748" s="1997">
        <v>49171</v>
      </c>
      <c r="AL3748" s="1998" t="s">
        <v>1730</v>
      </c>
      <c r="AM3748" s="1998">
        <v>12.9</v>
      </c>
      <c r="AN3748" s="1997" t="s">
        <v>192</v>
      </c>
      <c r="BX3748"/>
      <c r="BY3748"/>
      <c r="BZ3748"/>
      <c r="CA3748"/>
      <c r="CB3748"/>
      <c r="CD3748" s="1060"/>
      <c r="CE3748" s="1286"/>
      <c r="CF3748" s="1060"/>
      <c r="CG3748" s="1060"/>
      <c r="CH3748" s="1060"/>
      <c r="CK3748" s="1645"/>
      <c r="CL3748" s="1645"/>
      <c r="CM3748" s="1645"/>
      <c r="CN3748"/>
      <c r="CO3748"/>
      <c r="CP3748"/>
      <c r="CQ3748"/>
      <c r="CR3748"/>
      <c r="CS3748" s="1060"/>
      <c r="CT3748" s="1060"/>
      <c r="CU3748" s="1060"/>
      <c r="CV3748" s="1060"/>
      <c r="CW3748" s="1060"/>
      <c r="CX3748" s="1060"/>
    </row>
    <row r="3749" spans="35:102" ht="15" customHeight="1" x14ac:dyDescent="0.3">
      <c r="AI3749" s="1774">
        <v>48453001845</v>
      </c>
      <c r="AJ3749" s="1993" t="s">
        <v>1956</v>
      </c>
      <c r="AK3749" s="1993">
        <v>63068</v>
      </c>
      <c r="AL3749" s="1994" t="s">
        <v>1728</v>
      </c>
      <c r="AM3749" s="1994">
        <v>12.2</v>
      </c>
      <c r="AN3749" s="1993" t="s">
        <v>192</v>
      </c>
      <c r="BX3749"/>
      <c r="BY3749"/>
      <c r="BZ3749"/>
      <c r="CA3749"/>
      <c r="CB3749"/>
      <c r="CD3749" s="1060"/>
      <c r="CE3749" s="1286"/>
      <c r="CF3749" s="1060"/>
      <c r="CG3749" s="1060"/>
      <c r="CH3749" s="1060"/>
      <c r="CK3749" s="1645"/>
      <c r="CL3749" s="1645"/>
      <c r="CM3749" s="1645"/>
      <c r="CN3749"/>
      <c r="CO3749"/>
      <c r="CP3749"/>
      <c r="CQ3749"/>
      <c r="CR3749"/>
      <c r="CS3749" s="1060"/>
      <c r="CT3749" s="1060"/>
      <c r="CU3749" s="1060"/>
      <c r="CV3749" s="1060"/>
      <c r="CW3749" s="1060"/>
      <c r="CX3749" s="1060"/>
    </row>
    <row r="3750" spans="35:102" ht="15" customHeight="1" x14ac:dyDescent="0.3">
      <c r="AI3750" s="1996">
        <v>48453001846</v>
      </c>
      <c r="AJ3750" s="1997" t="s">
        <v>1956</v>
      </c>
      <c r="AK3750" s="1997">
        <v>109135</v>
      </c>
      <c r="AL3750" s="1998" t="s">
        <v>1729</v>
      </c>
      <c r="AM3750" s="1998">
        <v>4.2</v>
      </c>
      <c r="AN3750" s="1997" t="s">
        <v>192</v>
      </c>
      <c r="BX3750"/>
      <c r="BY3750"/>
      <c r="BZ3750"/>
      <c r="CA3750"/>
      <c r="CB3750"/>
      <c r="CD3750" s="1060"/>
      <c r="CE3750" s="1286"/>
      <c r="CF3750" s="1060"/>
      <c r="CG3750" s="1060"/>
      <c r="CH3750" s="1060"/>
      <c r="CK3750" s="1645"/>
      <c r="CL3750" s="1645"/>
      <c r="CM3750" s="1645"/>
      <c r="CN3750"/>
      <c r="CO3750"/>
      <c r="CP3750"/>
      <c r="CQ3750"/>
      <c r="CR3750"/>
      <c r="CS3750" s="1060"/>
      <c r="CT3750" s="1060"/>
      <c r="CU3750" s="1060"/>
      <c r="CV3750" s="1060"/>
      <c r="CW3750" s="1060"/>
      <c r="CX3750" s="1060"/>
    </row>
    <row r="3751" spans="35:102" ht="15" customHeight="1" x14ac:dyDescent="0.3">
      <c r="AI3751" s="1774">
        <v>48453001847</v>
      </c>
      <c r="AJ3751" s="1993" t="s">
        <v>1956</v>
      </c>
      <c r="AK3751" s="1993">
        <v>67740</v>
      </c>
      <c r="AL3751" s="1994" t="s">
        <v>1727</v>
      </c>
      <c r="AM3751" s="1994">
        <v>9.5</v>
      </c>
      <c r="AN3751" s="1993" t="s">
        <v>192</v>
      </c>
      <c r="BX3751"/>
      <c r="BY3751"/>
      <c r="BZ3751"/>
      <c r="CA3751"/>
      <c r="CB3751"/>
      <c r="CD3751" s="1060"/>
      <c r="CE3751" s="1286"/>
      <c r="CF3751" s="1060"/>
      <c r="CG3751" s="1060"/>
      <c r="CH3751" s="1060"/>
      <c r="CK3751" s="1645"/>
      <c r="CL3751" s="1645"/>
      <c r="CM3751" s="1645"/>
      <c r="CN3751"/>
      <c r="CO3751"/>
      <c r="CP3751"/>
      <c r="CQ3751"/>
      <c r="CR3751"/>
      <c r="CS3751" s="1060"/>
      <c r="CT3751" s="1060"/>
      <c r="CU3751" s="1060"/>
      <c r="CV3751" s="1060"/>
      <c r="CW3751" s="1060"/>
      <c r="CX3751" s="1060"/>
    </row>
    <row r="3752" spans="35:102" ht="15" customHeight="1" x14ac:dyDescent="0.3">
      <c r="AI3752" s="1996">
        <v>48453001848</v>
      </c>
      <c r="AJ3752" s="1997" t="s">
        <v>1956</v>
      </c>
      <c r="AK3752" s="1997">
        <v>72663</v>
      </c>
      <c r="AL3752" s="1998" t="s">
        <v>1727</v>
      </c>
      <c r="AM3752" s="1998">
        <v>5.3</v>
      </c>
      <c r="AN3752" s="1997" t="s">
        <v>192</v>
      </c>
      <c r="BX3752"/>
      <c r="BY3752"/>
      <c r="BZ3752"/>
      <c r="CA3752"/>
      <c r="CB3752"/>
      <c r="CD3752" s="1060"/>
      <c r="CE3752" s="1286"/>
      <c r="CF3752" s="1060"/>
      <c r="CG3752" s="1060"/>
      <c r="CH3752" s="1060"/>
      <c r="CK3752" s="1645"/>
      <c r="CL3752" s="1645"/>
      <c r="CM3752" s="1645"/>
      <c r="CN3752"/>
      <c r="CO3752"/>
      <c r="CP3752"/>
      <c r="CQ3752"/>
      <c r="CR3752"/>
      <c r="CS3752" s="1060"/>
      <c r="CT3752" s="1060"/>
      <c r="CU3752" s="1060"/>
      <c r="CV3752" s="1060"/>
      <c r="CW3752" s="1060"/>
      <c r="CX3752" s="1060"/>
    </row>
    <row r="3753" spans="35:102" ht="15" customHeight="1" x14ac:dyDescent="0.3">
      <c r="AI3753" s="1774">
        <v>48453001849</v>
      </c>
      <c r="AJ3753" s="1993" t="s">
        <v>1956</v>
      </c>
      <c r="AK3753" s="1993">
        <v>57253</v>
      </c>
      <c r="AL3753" s="1994" t="s">
        <v>1728</v>
      </c>
      <c r="AM3753" s="1994">
        <v>11.9</v>
      </c>
      <c r="AN3753" s="1993" t="s">
        <v>192</v>
      </c>
      <c r="BX3753"/>
      <c r="BY3753"/>
      <c r="BZ3753"/>
      <c r="CA3753"/>
      <c r="CB3753"/>
      <c r="CD3753" s="1060"/>
      <c r="CE3753" s="1286"/>
      <c r="CF3753" s="1060"/>
      <c r="CG3753" s="1060"/>
      <c r="CH3753" s="1060"/>
      <c r="CK3753" s="1645"/>
      <c r="CL3753" s="1645"/>
      <c r="CM3753" s="1645"/>
      <c r="CN3753"/>
      <c r="CO3753"/>
      <c r="CP3753"/>
      <c r="CQ3753"/>
      <c r="CR3753"/>
      <c r="CS3753" s="1060"/>
      <c r="CT3753" s="1060"/>
      <c r="CU3753" s="1060"/>
      <c r="CV3753" s="1060"/>
      <c r="CW3753" s="1060"/>
      <c r="CX3753" s="1060"/>
    </row>
    <row r="3754" spans="35:102" ht="15" customHeight="1" x14ac:dyDescent="0.3">
      <c r="AI3754" s="1996">
        <v>48453001850</v>
      </c>
      <c r="AJ3754" s="1997" t="s">
        <v>1956</v>
      </c>
      <c r="AK3754" s="1997">
        <v>53765</v>
      </c>
      <c r="AL3754" s="1998" t="s">
        <v>1728</v>
      </c>
      <c r="AM3754" s="1998">
        <v>8.5</v>
      </c>
      <c r="AN3754" s="1997" t="s">
        <v>192</v>
      </c>
      <c r="BX3754"/>
      <c r="BY3754"/>
      <c r="BZ3754"/>
      <c r="CA3754"/>
      <c r="CB3754"/>
      <c r="CD3754" s="1060"/>
      <c r="CE3754" s="1286"/>
      <c r="CF3754" s="1060"/>
      <c r="CG3754" s="1060"/>
      <c r="CH3754" s="1060"/>
      <c r="CK3754" s="1645"/>
      <c r="CL3754" s="1645"/>
      <c r="CM3754" s="1645"/>
      <c r="CN3754"/>
      <c r="CO3754"/>
      <c r="CP3754"/>
      <c r="CQ3754"/>
      <c r="CR3754"/>
      <c r="CS3754" s="1060"/>
      <c r="CT3754" s="1060"/>
      <c r="CU3754" s="1060"/>
      <c r="CV3754" s="1060"/>
      <c r="CW3754" s="1060"/>
      <c r="CX3754" s="1060"/>
    </row>
    <row r="3755" spans="35:102" ht="15" customHeight="1" x14ac:dyDescent="0.3">
      <c r="AI3755" s="1774">
        <v>48453001851</v>
      </c>
      <c r="AJ3755" s="1993" t="s">
        <v>1956</v>
      </c>
      <c r="AK3755" s="1993">
        <v>66886</v>
      </c>
      <c r="AL3755" s="1994" t="s">
        <v>1727</v>
      </c>
      <c r="AM3755" s="1994">
        <v>9.1</v>
      </c>
      <c r="AN3755" s="1993" t="s">
        <v>192</v>
      </c>
      <c r="BX3755"/>
      <c r="BY3755"/>
      <c r="BZ3755"/>
      <c r="CA3755"/>
      <c r="CB3755"/>
      <c r="CD3755" s="1060"/>
      <c r="CE3755" s="1286"/>
      <c r="CF3755" s="1060"/>
      <c r="CG3755" s="1060"/>
      <c r="CH3755" s="1060"/>
      <c r="CK3755" s="1645"/>
      <c r="CL3755" s="1645"/>
      <c r="CM3755" s="1645"/>
      <c r="CN3755"/>
      <c r="CO3755"/>
      <c r="CP3755"/>
      <c r="CQ3755"/>
      <c r="CR3755"/>
      <c r="CS3755" s="1060"/>
      <c r="CT3755" s="1060"/>
      <c r="CU3755" s="1060"/>
      <c r="CV3755" s="1060"/>
      <c r="CW3755" s="1060"/>
      <c r="CX3755" s="1060"/>
    </row>
    <row r="3756" spans="35:102" ht="15" customHeight="1" x14ac:dyDescent="0.3">
      <c r="AI3756" s="1996">
        <v>48453001853</v>
      </c>
      <c r="AJ3756" s="1997" t="s">
        <v>1956</v>
      </c>
      <c r="AK3756" s="1997">
        <v>86148</v>
      </c>
      <c r="AL3756" s="1998" t="s">
        <v>1729</v>
      </c>
      <c r="AM3756" s="1998">
        <v>3</v>
      </c>
      <c r="AN3756" s="1997" t="s">
        <v>192</v>
      </c>
      <c r="BX3756"/>
      <c r="BY3756"/>
      <c r="BZ3756"/>
      <c r="CA3756"/>
      <c r="CB3756"/>
      <c r="CD3756" s="1060"/>
      <c r="CE3756" s="1286"/>
      <c r="CF3756" s="1060"/>
      <c r="CG3756" s="1060"/>
      <c r="CH3756" s="1060"/>
      <c r="CK3756" s="1645"/>
      <c r="CL3756" s="1645"/>
      <c r="CM3756" s="1645"/>
      <c r="CN3756"/>
      <c r="CO3756"/>
      <c r="CP3756"/>
      <c r="CQ3756"/>
      <c r="CR3756"/>
      <c r="CS3756" s="1060"/>
      <c r="CT3756" s="1060"/>
      <c r="CU3756" s="1060"/>
      <c r="CV3756" s="1060"/>
      <c r="CW3756" s="1060"/>
      <c r="CX3756" s="1060"/>
    </row>
    <row r="3757" spans="35:102" ht="15" customHeight="1" x14ac:dyDescent="0.3">
      <c r="AI3757" s="1774">
        <v>48453001854</v>
      </c>
      <c r="AJ3757" s="1993" t="s">
        <v>1956</v>
      </c>
      <c r="AK3757" s="1993">
        <v>71979</v>
      </c>
      <c r="AL3757" s="1994" t="s">
        <v>1727</v>
      </c>
      <c r="AM3757" s="1994">
        <v>14</v>
      </c>
      <c r="AN3757" s="1993" t="s">
        <v>192</v>
      </c>
      <c r="BX3757"/>
      <c r="BY3757"/>
      <c r="BZ3757"/>
      <c r="CA3757"/>
      <c r="CB3757"/>
      <c r="CD3757" s="1060"/>
      <c r="CE3757" s="1286"/>
      <c r="CF3757" s="1060"/>
      <c r="CG3757" s="1060"/>
      <c r="CH3757" s="1060"/>
      <c r="CK3757" s="1645"/>
      <c r="CL3757" s="1645"/>
      <c r="CM3757" s="1645"/>
      <c r="CN3757"/>
      <c r="CO3757"/>
      <c r="CP3757"/>
      <c r="CQ3757"/>
      <c r="CR3757"/>
      <c r="CS3757" s="1060"/>
      <c r="CT3757" s="1060"/>
      <c r="CU3757" s="1060"/>
      <c r="CV3757" s="1060"/>
      <c r="CW3757" s="1060"/>
      <c r="CX3757" s="1060"/>
    </row>
    <row r="3758" spans="35:102" ht="15" customHeight="1" x14ac:dyDescent="0.3">
      <c r="AI3758" s="1996">
        <v>48453001855</v>
      </c>
      <c r="AJ3758" s="1997" t="s">
        <v>1956</v>
      </c>
      <c r="AK3758" s="1997">
        <v>80902</v>
      </c>
      <c r="AL3758" s="1998" t="s">
        <v>1727</v>
      </c>
      <c r="AM3758" s="1998">
        <v>7.6</v>
      </c>
      <c r="AN3758" s="1997" t="s">
        <v>192</v>
      </c>
      <c r="BX3758"/>
      <c r="BY3758"/>
      <c r="BZ3758"/>
      <c r="CA3758"/>
      <c r="CB3758"/>
      <c r="CD3758" s="1060"/>
      <c r="CE3758" s="1286"/>
      <c r="CF3758" s="1060"/>
      <c r="CG3758" s="1060"/>
      <c r="CH3758" s="1060"/>
      <c r="CK3758" s="1645"/>
      <c r="CL3758" s="1645"/>
      <c r="CM3758" s="1645"/>
      <c r="CN3758"/>
      <c r="CO3758"/>
      <c r="CP3758"/>
      <c r="CQ3758"/>
      <c r="CR3758"/>
      <c r="CS3758" s="1060"/>
      <c r="CT3758" s="1060"/>
      <c r="CU3758" s="1060"/>
      <c r="CV3758" s="1060"/>
      <c r="CW3758" s="1060"/>
      <c r="CX3758" s="1060"/>
    </row>
    <row r="3759" spans="35:102" ht="15" customHeight="1" x14ac:dyDescent="0.3">
      <c r="AI3759" s="1774">
        <v>48453001856</v>
      </c>
      <c r="AJ3759" s="1993" t="s">
        <v>1956</v>
      </c>
      <c r="AK3759" s="1993">
        <v>88646</v>
      </c>
      <c r="AL3759" s="1994" t="s">
        <v>1729</v>
      </c>
      <c r="AM3759" s="1994">
        <v>5.8</v>
      </c>
      <c r="AN3759" s="1993" t="s">
        <v>192</v>
      </c>
      <c r="BX3759"/>
      <c r="BY3759"/>
      <c r="BZ3759"/>
      <c r="CA3759"/>
      <c r="CB3759"/>
      <c r="CD3759" s="1060"/>
      <c r="CE3759" s="1286"/>
      <c r="CF3759" s="1060"/>
      <c r="CG3759" s="1060"/>
      <c r="CH3759" s="1060"/>
      <c r="CK3759" s="1645"/>
      <c r="CL3759" s="1645"/>
      <c r="CM3759" s="1645"/>
      <c r="CN3759"/>
      <c r="CO3759"/>
      <c r="CP3759"/>
      <c r="CQ3759"/>
      <c r="CR3759"/>
      <c r="CS3759" s="1060"/>
      <c r="CT3759" s="1060"/>
      <c r="CU3759" s="1060"/>
      <c r="CV3759" s="1060"/>
      <c r="CW3759" s="1060"/>
      <c r="CX3759" s="1060"/>
    </row>
    <row r="3760" spans="35:102" ht="15" customHeight="1" x14ac:dyDescent="0.3">
      <c r="AI3760" s="1996">
        <v>48453001857</v>
      </c>
      <c r="AJ3760" s="1997" t="s">
        <v>1956</v>
      </c>
      <c r="AK3760" s="1997">
        <v>71492</v>
      </c>
      <c r="AL3760" s="1998" t="s">
        <v>1727</v>
      </c>
      <c r="AM3760" s="1998">
        <v>9.8000000000000007</v>
      </c>
      <c r="AN3760" s="1997" t="s">
        <v>192</v>
      </c>
      <c r="BX3760"/>
      <c r="BY3760"/>
      <c r="BZ3760"/>
      <c r="CA3760"/>
      <c r="CB3760"/>
      <c r="CD3760" s="1060"/>
      <c r="CE3760" s="1286"/>
      <c r="CF3760" s="1060"/>
      <c r="CG3760" s="1060"/>
      <c r="CH3760" s="1060"/>
      <c r="CK3760" s="1645"/>
      <c r="CL3760" s="1645"/>
      <c r="CM3760" s="1645"/>
      <c r="CN3760"/>
      <c r="CO3760"/>
      <c r="CP3760"/>
      <c r="CQ3760"/>
      <c r="CR3760"/>
      <c r="CS3760" s="1060"/>
      <c r="CT3760" s="1060"/>
      <c r="CU3760" s="1060"/>
      <c r="CV3760" s="1060"/>
      <c r="CW3760" s="1060"/>
      <c r="CX3760" s="1060"/>
    </row>
    <row r="3761" spans="35:102" ht="15" customHeight="1" x14ac:dyDescent="0.3">
      <c r="AI3761" s="1774">
        <v>48453001858</v>
      </c>
      <c r="AJ3761" s="1993" t="s">
        <v>1956</v>
      </c>
      <c r="AK3761" s="1993">
        <v>107345</v>
      </c>
      <c r="AL3761" s="1994" t="s">
        <v>1729</v>
      </c>
      <c r="AM3761" s="1994">
        <v>1.6</v>
      </c>
      <c r="AN3761" s="1993" t="s">
        <v>192</v>
      </c>
      <c r="BX3761"/>
      <c r="BY3761"/>
      <c r="BZ3761"/>
      <c r="CA3761"/>
      <c r="CB3761"/>
      <c r="CD3761" s="1060"/>
      <c r="CE3761" s="1286"/>
      <c r="CF3761" s="1060"/>
      <c r="CG3761" s="1060"/>
      <c r="CH3761" s="1060"/>
      <c r="CK3761" s="1645"/>
      <c r="CL3761" s="1645"/>
      <c r="CM3761" s="1645"/>
      <c r="CN3761"/>
      <c r="CO3761"/>
      <c r="CP3761"/>
      <c r="CQ3761"/>
      <c r="CR3761"/>
      <c r="CS3761" s="1060"/>
      <c r="CT3761" s="1060"/>
      <c r="CU3761" s="1060"/>
      <c r="CV3761" s="1060"/>
      <c r="CW3761" s="1060"/>
      <c r="CX3761" s="1060"/>
    </row>
    <row r="3762" spans="35:102" ht="15" customHeight="1" x14ac:dyDescent="0.3">
      <c r="AI3762" s="1996">
        <v>48453001859</v>
      </c>
      <c r="AJ3762" s="1997" t="s">
        <v>1956</v>
      </c>
      <c r="AK3762" s="1997">
        <v>89804</v>
      </c>
      <c r="AL3762" s="1998" t="s">
        <v>1729</v>
      </c>
      <c r="AM3762" s="1998">
        <v>8.3000000000000007</v>
      </c>
      <c r="AN3762" s="1997" t="s">
        <v>192</v>
      </c>
      <c r="BX3762"/>
      <c r="BY3762"/>
      <c r="BZ3762"/>
      <c r="CA3762"/>
      <c r="CB3762"/>
      <c r="CD3762" s="1060"/>
      <c r="CE3762" s="1286"/>
      <c r="CF3762" s="1060"/>
      <c r="CG3762" s="1060"/>
      <c r="CH3762" s="1060"/>
      <c r="CK3762" s="1645"/>
      <c r="CL3762" s="1645"/>
      <c r="CM3762" s="1645"/>
      <c r="CN3762"/>
      <c r="CO3762"/>
      <c r="CP3762"/>
      <c r="CQ3762"/>
      <c r="CR3762"/>
      <c r="CS3762" s="1060"/>
      <c r="CT3762" s="1060"/>
      <c r="CU3762" s="1060"/>
      <c r="CV3762" s="1060"/>
      <c r="CW3762" s="1060"/>
      <c r="CX3762" s="1060"/>
    </row>
    <row r="3763" spans="35:102" ht="15" customHeight="1" x14ac:dyDescent="0.3">
      <c r="AI3763" s="1774">
        <v>48453001860</v>
      </c>
      <c r="AJ3763" s="1993" t="s">
        <v>1956</v>
      </c>
      <c r="AK3763" s="1993">
        <v>50156</v>
      </c>
      <c r="AL3763" s="1994" t="s">
        <v>1730</v>
      </c>
      <c r="AM3763" s="1994">
        <v>7.5</v>
      </c>
      <c r="AN3763" s="1993" t="s">
        <v>192</v>
      </c>
      <c r="BX3763"/>
      <c r="BY3763"/>
      <c r="BZ3763"/>
      <c r="CA3763"/>
      <c r="CB3763"/>
      <c r="CD3763" s="1060"/>
      <c r="CE3763" s="1286"/>
      <c r="CF3763" s="1060"/>
      <c r="CG3763" s="1060"/>
      <c r="CH3763" s="1060"/>
      <c r="CK3763" s="1645"/>
      <c r="CL3763" s="1645"/>
      <c r="CM3763" s="1645"/>
      <c r="CN3763"/>
      <c r="CO3763"/>
      <c r="CP3763"/>
      <c r="CQ3763"/>
      <c r="CR3763"/>
      <c r="CS3763" s="1060"/>
      <c r="CT3763" s="1060"/>
      <c r="CU3763" s="1060"/>
      <c r="CV3763" s="1060"/>
      <c r="CW3763" s="1060"/>
      <c r="CX3763" s="1060"/>
    </row>
    <row r="3764" spans="35:102" ht="15" customHeight="1" x14ac:dyDescent="0.3">
      <c r="AI3764" s="1996">
        <v>48453001861</v>
      </c>
      <c r="AJ3764" s="1997" t="s">
        <v>1956</v>
      </c>
      <c r="AK3764" s="1997">
        <v>80972</v>
      </c>
      <c r="AL3764" s="1998" t="s">
        <v>1727</v>
      </c>
      <c r="AM3764" s="1998">
        <v>5.0999999999999996</v>
      </c>
      <c r="AN3764" s="1997" t="s">
        <v>192</v>
      </c>
      <c r="BX3764"/>
      <c r="BY3764"/>
      <c r="BZ3764"/>
      <c r="CA3764"/>
      <c r="CB3764"/>
      <c r="CD3764" s="1060"/>
      <c r="CE3764" s="1286"/>
      <c r="CF3764" s="1060"/>
      <c r="CG3764" s="1060"/>
      <c r="CH3764" s="1060"/>
      <c r="CK3764" s="1645"/>
      <c r="CL3764" s="1645"/>
      <c r="CM3764" s="1645"/>
      <c r="CN3764"/>
      <c r="CO3764"/>
      <c r="CP3764"/>
      <c r="CQ3764"/>
      <c r="CR3764"/>
      <c r="CS3764" s="1060"/>
      <c r="CT3764" s="1060"/>
      <c r="CU3764" s="1060"/>
      <c r="CV3764" s="1060"/>
      <c r="CW3764" s="1060"/>
      <c r="CX3764" s="1060"/>
    </row>
    <row r="3765" spans="35:102" ht="15" customHeight="1" x14ac:dyDescent="0.3">
      <c r="AI3765" s="1774">
        <v>48453001862</v>
      </c>
      <c r="AJ3765" s="1993" t="s">
        <v>1956</v>
      </c>
      <c r="AK3765" s="1993">
        <v>77500</v>
      </c>
      <c r="AL3765" s="1994" t="s">
        <v>1727</v>
      </c>
      <c r="AM3765" s="1994">
        <v>10</v>
      </c>
      <c r="AN3765" s="1993" t="s">
        <v>192</v>
      </c>
      <c r="BX3765"/>
      <c r="BY3765"/>
      <c r="BZ3765"/>
      <c r="CA3765"/>
      <c r="CB3765"/>
      <c r="CD3765" s="1060"/>
      <c r="CE3765" s="1286"/>
      <c r="CF3765" s="1060"/>
      <c r="CG3765" s="1060"/>
      <c r="CH3765" s="1060"/>
      <c r="CK3765" s="1645"/>
      <c r="CL3765" s="1645"/>
      <c r="CM3765" s="1645"/>
      <c r="CN3765"/>
      <c r="CO3765"/>
      <c r="CP3765"/>
      <c r="CQ3765"/>
      <c r="CR3765"/>
      <c r="CS3765" s="1060"/>
      <c r="CT3765" s="1060"/>
      <c r="CU3765" s="1060"/>
      <c r="CV3765" s="1060"/>
      <c r="CW3765" s="1060"/>
      <c r="CX3765" s="1060"/>
    </row>
    <row r="3766" spans="35:102" ht="15" customHeight="1" x14ac:dyDescent="0.3">
      <c r="AI3766" s="1996">
        <v>48453001863</v>
      </c>
      <c r="AJ3766" s="1997" t="s">
        <v>1956</v>
      </c>
      <c r="AK3766" s="1997">
        <v>36798</v>
      </c>
      <c r="AL3766" s="1998" t="s">
        <v>1730</v>
      </c>
      <c r="AM3766" s="1998">
        <v>20.399999999999999</v>
      </c>
      <c r="AN3766" s="1997" t="s">
        <v>193</v>
      </c>
      <c r="BX3766"/>
      <c r="BY3766"/>
      <c r="BZ3766"/>
      <c r="CA3766"/>
      <c r="CB3766"/>
      <c r="CD3766" s="1060"/>
      <c r="CE3766" s="1286"/>
      <c r="CF3766" s="1060"/>
      <c r="CG3766" s="1060"/>
      <c r="CH3766" s="1060"/>
      <c r="CK3766" s="1645"/>
      <c r="CL3766" s="1645"/>
      <c r="CM3766" s="1645"/>
      <c r="CN3766"/>
      <c r="CO3766"/>
      <c r="CP3766"/>
      <c r="CQ3766"/>
      <c r="CR3766"/>
      <c r="CS3766" s="1060"/>
      <c r="CT3766" s="1060"/>
      <c r="CU3766" s="1060"/>
      <c r="CV3766" s="1060"/>
      <c r="CW3766" s="1060"/>
      <c r="CX3766" s="1060"/>
    </row>
    <row r="3767" spans="35:102" ht="15" customHeight="1" x14ac:dyDescent="0.3">
      <c r="AI3767" s="1774">
        <v>48453001864</v>
      </c>
      <c r="AJ3767" s="1993" t="s">
        <v>1956</v>
      </c>
      <c r="AK3767" s="1993">
        <v>53973</v>
      </c>
      <c r="AL3767" s="1994" t="s">
        <v>1728</v>
      </c>
      <c r="AM3767" s="1994">
        <v>11.1</v>
      </c>
      <c r="AN3767" s="1993" t="s">
        <v>192</v>
      </c>
      <c r="BX3767"/>
      <c r="BY3767"/>
      <c r="BZ3767"/>
      <c r="CA3767"/>
      <c r="CB3767"/>
      <c r="CD3767" s="1060"/>
      <c r="CE3767" s="1286"/>
      <c r="CF3767" s="1060"/>
      <c r="CG3767" s="1060"/>
      <c r="CH3767" s="1060"/>
      <c r="CK3767" s="1645"/>
      <c r="CL3767" s="1645"/>
      <c r="CM3767" s="1645"/>
      <c r="CN3767"/>
      <c r="CO3767"/>
      <c r="CP3767"/>
      <c r="CQ3767"/>
      <c r="CR3767"/>
      <c r="CS3767" s="1060"/>
      <c r="CT3767" s="1060"/>
      <c r="CU3767" s="1060"/>
      <c r="CV3767" s="1060"/>
      <c r="CW3767" s="1060"/>
      <c r="CX3767" s="1060"/>
    </row>
    <row r="3768" spans="35:102" ht="15" customHeight="1" x14ac:dyDescent="0.3">
      <c r="AI3768" s="1996">
        <v>48453001901</v>
      </c>
      <c r="AJ3768" s="1997" t="s">
        <v>1956</v>
      </c>
      <c r="AK3768" s="1997">
        <v>73917</v>
      </c>
      <c r="AL3768" s="1998" t="s">
        <v>1727</v>
      </c>
      <c r="AM3768" s="1998">
        <v>6.2</v>
      </c>
      <c r="AN3768" s="1997" t="s">
        <v>192</v>
      </c>
      <c r="BX3768"/>
      <c r="BY3768"/>
      <c r="BZ3768"/>
      <c r="CA3768"/>
      <c r="CB3768"/>
      <c r="CD3768" s="1060"/>
      <c r="CE3768" s="1286"/>
      <c r="CF3768" s="1060"/>
      <c r="CG3768" s="1060"/>
      <c r="CH3768" s="1060"/>
      <c r="CK3768" s="1645"/>
      <c r="CL3768" s="1645"/>
      <c r="CM3768" s="1645"/>
      <c r="CN3768"/>
      <c r="CO3768"/>
      <c r="CP3768"/>
      <c r="CQ3768"/>
      <c r="CR3768"/>
      <c r="CS3768" s="1060"/>
      <c r="CT3768" s="1060"/>
      <c r="CU3768" s="1060"/>
      <c r="CV3768" s="1060"/>
      <c r="CW3768" s="1060"/>
      <c r="CX3768" s="1060"/>
    </row>
    <row r="3769" spans="35:102" ht="15" customHeight="1" x14ac:dyDescent="0.3">
      <c r="AI3769" s="1774">
        <v>48453001908</v>
      </c>
      <c r="AJ3769" s="1993" t="s">
        <v>1956</v>
      </c>
      <c r="AK3769" s="1993">
        <v>110833</v>
      </c>
      <c r="AL3769" s="1994" t="s">
        <v>1729</v>
      </c>
      <c r="AM3769" s="1994">
        <v>13.1</v>
      </c>
      <c r="AN3769" s="1993" t="s">
        <v>192</v>
      </c>
      <c r="BX3769"/>
      <c r="BY3769"/>
      <c r="BZ3769"/>
      <c r="CA3769"/>
      <c r="CB3769"/>
      <c r="CD3769" s="1060"/>
      <c r="CE3769" s="1286"/>
      <c r="CF3769" s="1060"/>
      <c r="CG3769" s="1060"/>
      <c r="CH3769" s="1060"/>
      <c r="CK3769" s="1645"/>
      <c r="CL3769" s="1645"/>
      <c r="CM3769" s="1645"/>
      <c r="CN3769"/>
      <c r="CO3769"/>
      <c r="CP3769"/>
      <c r="CQ3769"/>
      <c r="CR3769"/>
      <c r="CS3769" s="1060"/>
      <c r="CT3769" s="1060"/>
      <c r="CU3769" s="1060"/>
      <c r="CV3769" s="1060"/>
      <c r="CW3769" s="1060"/>
      <c r="CX3769" s="1060"/>
    </row>
    <row r="3770" spans="35:102" ht="15" customHeight="1" x14ac:dyDescent="0.3">
      <c r="AI3770" s="1996">
        <v>48453001910</v>
      </c>
      <c r="AJ3770" s="1997" t="s">
        <v>1956</v>
      </c>
      <c r="AK3770" s="1997">
        <v>122961</v>
      </c>
      <c r="AL3770" s="1998" t="s">
        <v>1729</v>
      </c>
      <c r="AM3770" s="1998">
        <v>9</v>
      </c>
      <c r="AN3770" s="1997" t="s">
        <v>192</v>
      </c>
      <c r="BX3770"/>
      <c r="BY3770"/>
      <c r="BZ3770"/>
      <c r="CA3770"/>
      <c r="CB3770"/>
      <c r="CD3770" s="1060"/>
      <c r="CE3770" s="1286"/>
      <c r="CF3770" s="1060"/>
      <c r="CG3770" s="1060"/>
      <c r="CH3770" s="1060"/>
      <c r="CK3770" s="1645"/>
      <c r="CL3770" s="1645"/>
      <c r="CM3770" s="1645"/>
      <c r="CN3770"/>
      <c r="CO3770"/>
      <c r="CP3770"/>
      <c r="CQ3770"/>
      <c r="CR3770"/>
      <c r="CS3770" s="1060"/>
      <c r="CT3770" s="1060"/>
      <c r="CU3770" s="1060"/>
      <c r="CV3770" s="1060"/>
      <c r="CW3770" s="1060"/>
      <c r="CX3770" s="1060"/>
    </row>
    <row r="3771" spans="35:102" ht="15" customHeight="1" x14ac:dyDescent="0.3">
      <c r="AI3771" s="1774">
        <v>48453001911</v>
      </c>
      <c r="AJ3771" s="1993" t="s">
        <v>1956</v>
      </c>
      <c r="AK3771" s="1993">
        <v>68229</v>
      </c>
      <c r="AL3771" s="1994" t="s">
        <v>1727</v>
      </c>
      <c r="AM3771" s="1994">
        <v>7.3</v>
      </c>
      <c r="AN3771" s="1993" t="s">
        <v>192</v>
      </c>
      <c r="BX3771"/>
      <c r="BY3771"/>
      <c r="BZ3771"/>
      <c r="CA3771"/>
      <c r="CB3771"/>
      <c r="CD3771" s="1060"/>
      <c r="CE3771" s="1286"/>
      <c r="CF3771" s="1060"/>
      <c r="CG3771" s="1060"/>
      <c r="CH3771" s="1060"/>
      <c r="CK3771" s="1645"/>
      <c r="CL3771" s="1645"/>
      <c r="CM3771" s="1645"/>
      <c r="CN3771"/>
      <c r="CO3771"/>
      <c r="CP3771"/>
      <c r="CQ3771"/>
      <c r="CR3771"/>
      <c r="CS3771" s="1060"/>
      <c r="CT3771" s="1060"/>
      <c r="CU3771" s="1060"/>
      <c r="CV3771" s="1060"/>
      <c r="CW3771" s="1060"/>
      <c r="CX3771" s="1060"/>
    </row>
    <row r="3772" spans="35:102" ht="15" customHeight="1" x14ac:dyDescent="0.3">
      <c r="AI3772" s="1996">
        <v>48453001912</v>
      </c>
      <c r="AJ3772" s="1997" t="s">
        <v>1956</v>
      </c>
      <c r="AK3772" s="1997">
        <v>151862</v>
      </c>
      <c r="AL3772" s="1998" t="s">
        <v>1729</v>
      </c>
      <c r="AM3772" s="1998">
        <v>9.5</v>
      </c>
      <c r="AN3772" s="1997" t="s">
        <v>192</v>
      </c>
      <c r="BX3772"/>
      <c r="BY3772"/>
      <c r="BZ3772"/>
      <c r="CA3772"/>
      <c r="CB3772"/>
      <c r="CD3772" s="1060"/>
      <c r="CE3772" s="1286"/>
      <c r="CF3772" s="1060"/>
      <c r="CG3772" s="1060"/>
      <c r="CH3772" s="1060"/>
      <c r="CK3772" s="1645"/>
      <c r="CL3772" s="1645"/>
      <c r="CM3772" s="1645"/>
      <c r="CN3772"/>
      <c r="CO3772"/>
      <c r="CP3772"/>
      <c r="CQ3772"/>
      <c r="CR3772"/>
      <c r="CS3772" s="1060"/>
      <c r="CT3772" s="1060"/>
      <c r="CU3772" s="1060"/>
      <c r="CV3772" s="1060"/>
      <c r="CW3772" s="1060"/>
      <c r="CX3772" s="1060"/>
    </row>
    <row r="3773" spans="35:102" ht="15" customHeight="1" x14ac:dyDescent="0.3">
      <c r="AI3773" s="1774">
        <v>48453001913</v>
      </c>
      <c r="AJ3773" s="1993" t="s">
        <v>1956</v>
      </c>
      <c r="AK3773" s="1993">
        <v>214418</v>
      </c>
      <c r="AL3773" s="1994" t="s">
        <v>1729</v>
      </c>
      <c r="AM3773" s="1994">
        <v>2.2999999999999998</v>
      </c>
      <c r="AN3773" s="1993" t="s">
        <v>192</v>
      </c>
      <c r="BX3773"/>
      <c r="BY3773"/>
      <c r="BZ3773"/>
      <c r="CA3773"/>
      <c r="CB3773"/>
      <c r="CD3773" s="1060"/>
      <c r="CE3773" s="1286"/>
      <c r="CF3773" s="1060"/>
      <c r="CG3773" s="1060"/>
      <c r="CH3773" s="1060"/>
      <c r="CK3773" s="1645"/>
      <c r="CL3773" s="1645"/>
      <c r="CM3773" s="1645"/>
      <c r="CN3773"/>
      <c r="CO3773"/>
      <c r="CP3773"/>
      <c r="CQ3773"/>
      <c r="CR3773"/>
      <c r="CS3773" s="1060"/>
      <c r="CT3773" s="1060"/>
      <c r="CU3773" s="1060"/>
      <c r="CV3773" s="1060"/>
      <c r="CW3773" s="1060"/>
      <c r="CX3773" s="1060"/>
    </row>
    <row r="3774" spans="35:102" ht="15" customHeight="1" x14ac:dyDescent="0.3">
      <c r="AI3774" s="1996">
        <v>48453001914</v>
      </c>
      <c r="AJ3774" s="1997" t="s">
        <v>1956</v>
      </c>
      <c r="AK3774" s="1997">
        <v>108088</v>
      </c>
      <c r="AL3774" s="1998" t="s">
        <v>1729</v>
      </c>
      <c r="AM3774" s="1998">
        <v>2.9</v>
      </c>
      <c r="AN3774" s="1997" t="s">
        <v>192</v>
      </c>
      <c r="BX3774"/>
      <c r="BY3774"/>
      <c r="BZ3774"/>
      <c r="CA3774"/>
      <c r="CB3774"/>
      <c r="CD3774" s="1060"/>
      <c r="CE3774" s="1286"/>
      <c r="CF3774" s="1060"/>
      <c r="CG3774" s="1060"/>
      <c r="CH3774" s="1060"/>
      <c r="CK3774" s="1645"/>
      <c r="CL3774" s="1645"/>
      <c r="CM3774" s="1645"/>
      <c r="CN3774"/>
      <c r="CO3774"/>
      <c r="CP3774"/>
      <c r="CQ3774"/>
      <c r="CR3774"/>
      <c r="CS3774" s="1060"/>
      <c r="CT3774" s="1060"/>
      <c r="CU3774" s="1060"/>
      <c r="CV3774" s="1060"/>
      <c r="CW3774" s="1060"/>
      <c r="CX3774" s="1060"/>
    </row>
    <row r="3775" spans="35:102" ht="15" customHeight="1" x14ac:dyDescent="0.3">
      <c r="AI3775" s="1774">
        <v>48453001915</v>
      </c>
      <c r="AJ3775" s="1993" t="s">
        <v>1956</v>
      </c>
      <c r="AK3775" s="1993">
        <v>64599</v>
      </c>
      <c r="AL3775" s="1994" t="s">
        <v>1728</v>
      </c>
      <c r="AM3775" s="1994">
        <v>10.4</v>
      </c>
      <c r="AN3775" s="1993" t="s">
        <v>192</v>
      </c>
      <c r="BX3775"/>
      <c r="BY3775"/>
      <c r="BZ3775"/>
      <c r="CA3775"/>
      <c r="CB3775"/>
      <c r="CD3775" s="1060"/>
      <c r="CE3775" s="1286"/>
      <c r="CF3775" s="1060"/>
      <c r="CG3775" s="1060"/>
      <c r="CH3775" s="1060"/>
      <c r="CK3775" s="1645"/>
      <c r="CL3775" s="1645"/>
      <c r="CM3775" s="1645"/>
      <c r="CN3775"/>
      <c r="CO3775"/>
      <c r="CP3775"/>
      <c r="CQ3775"/>
      <c r="CR3775"/>
      <c r="CS3775" s="1060"/>
      <c r="CT3775" s="1060"/>
      <c r="CU3775" s="1060"/>
      <c r="CV3775" s="1060"/>
      <c r="CW3775" s="1060"/>
      <c r="CX3775" s="1060"/>
    </row>
    <row r="3776" spans="35:102" ht="15" customHeight="1" x14ac:dyDescent="0.3">
      <c r="AI3776" s="1996">
        <v>48453001916</v>
      </c>
      <c r="AJ3776" s="1997" t="s">
        <v>1956</v>
      </c>
      <c r="AK3776" s="1997">
        <v>209583</v>
      </c>
      <c r="AL3776" s="1998" t="s">
        <v>1729</v>
      </c>
      <c r="AM3776" s="1998">
        <v>1</v>
      </c>
      <c r="AN3776" s="1997" t="s">
        <v>192</v>
      </c>
      <c r="BX3776"/>
      <c r="BY3776"/>
      <c r="BZ3776"/>
      <c r="CA3776"/>
      <c r="CB3776"/>
      <c r="CD3776" s="1060"/>
      <c r="CE3776" s="1286"/>
      <c r="CF3776" s="1060"/>
      <c r="CG3776" s="1060"/>
      <c r="CH3776" s="1060"/>
      <c r="CK3776" s="1645"/>
      <c r="CL3776" s="1645"/>
      <c r="CM3776" s="1645"/>
      <c r="CN3776"/>
      <c r="CO3776"/>
      <c r="CP3776"/>
      <c r="CQ3776"/>
      <c r="CR3776"/>
      <c r="CS3776" s="1060"/>
      <c r="CT3776" s="1060"/>
      <c r="CU3776" s="1060"/>
      <c r="CV3776" s="1060"/>
      <c r="CW3776" s="1060"/>
      <c r="CX3776" s="1060"/>
    </row>
    <row r="3777" spans="35:102" ht="15" customHeight="1" x14ac:dyDescent="0.3">
      <c r="AI3777" s="1774">
        <v>48453001917</v>
      </c>
      <c r="AJ3777" s="1993" t="s">
        <v>1956</v>
      </c>
      <c r="AK3777" s="1993">
        <v>169792</v>
      </c>
      <c r="AL3777" s="1994" t="s">
        <v>1729</v>
      </c>
      <c r="AM3777" s="1994">
        <v>4.5999999999999996</v>
      </c>
      <c r="AN3777" s="1993" t="s">
        <v>192</v>
      </c>
      <c r="BX3777"/>
      <c r="BY3777"/>
      <c r="BZ3777"/>
      <c r="CA3777"/>
      <c r="CB3777"/>
      <c r="CD3777" s="1060"/>
      <c r="CE3777" s="1286"/>
      <c r="CF3777" s="1060"/>
      <c r="CG3777" s="1060"/>
      <c r="CH3777" s="1060"/>
      <c r="CK3777" s="1645"/>
      <c r="CL3777" s="1645"/>
      <c r="CM3777" s="1645"/>
      <c r="CN3777"/>
      <c r="CO3777"/>
      <c r="CP3777"/>
      <c r="CQ3777"/>
      <c r="CR3777"/>
      <c r="CS3777" s="1060"/>
      <c r="CT3777" s="1060"/>
      <c r="CU3777" s="1060"/>
      <c r="CV3777" s="1060"/>
      <c r="CW3777" s="1060"/>
      <c r="CX3777" s="1060"/>
    </row>
    <row r="3778" spans="35:102" ht="15" customHeight="1" x14ac:dyDescent="0.3">
      <c r="AI3778" s="1996">
        <v>48453001918</v>
      </c>
      <c r="AJ3778" s="1997" t="s">
        <v>1956</v>
      </c>
      <c r="AK3778" s="1997">
        <v>177788</v>
      </c>
      <c r="AL3778" s="1998" t="s">
        <v>1729</v>
      </c>
      <c r="AM3778" s="1998">
        <v>1.1000000000000001</v>
      </c>
      <c r="AN3778" s="1997" t="s">
        <v>192</v>
      </c>
      <c r="BX3778"/>
      <c r="BY3778"/>
      <c r="BZ3778"/>
      <c r="CA3778"/>
      <c r="CB3778"/>
      <c r="CD3778" s="1060"/>
      <c r="CE3778" s="1286"/>
      <c r="CF3778" s="1060"/>
      <c r="CG3778" s="1060"/>
      <c r="CH3778" s="1060"/>
      <c r="CK3778" s="1645"/>
      <c r="CL3778" s="1645"/>
      <c r="CM3778" s="1645"/>
      <c r="CN3778"/>
      <c r="CO3778"/>
      <c r="CP3778"/>
      <c r="CQ3778"/>
      <c r="CR3778"/>
      <c r="CS3778" s="1060"/>
      <c r="CT3778" s="1060"/>
      <c r="CU3778" s="1060"/>
      <c r="CV3778" s="1060"/>
      <c r="CW3778" s="1060"/>
      <c r="CX3778" s="1060"/>
    </row>
    <row r="3779" spans="35:102" ht="15" customHeight="1" x14ac:dyDescent="0.3">
      <c r="AI3779" s="1774">
        <v>48453001919</v>
      </c>
      <c r="AJ3779" s="1993" t="s">
        <v>1956</v>
      </c>
      <c r="AK3779" s="1993">
        <v>148958</v>
      </c>
      <c r="AL3779" s="1994" t="s">
        <v>1729</v>
      </c>
      <c r="AM3779" s="1994">
        <v>1.1000000000000001</v>
      </c>
      <c r="AN3779" s="1993" t="s">
        <v>192</v>
      </c>
      <c r="BX3779"/>
      <c r="BY3779"/>
      <c r="BZ3779"/>
      <c r="CA3779"/>
      <c r="CB3779"/>
      <c r="CD3779" s="1060"/>
      <c r="CE3779" s="1286"/>
      <c r="CF3779" s="1060"/>
      <c r="CG3779" s="1060"/>
      <c r="CH3779" s="1060"/>
      <c r="CK3779" s="1645"/>
      <c r="CL3779" s="1645"/>
      <c r="CM3779" s="1645"/>
      <c r="CN3779"/>
      <c r="CO3779"/>
      <c r="CP3779"/>
      <c r="CQ3779"/>
      <c r="CR3779"/>
      <c r="CS3779" s="1060"/>
      <c r="CT3779" s="1060"/>
      <c r="CU3779" s="1060"/>
      <c r="CV3779" s="1060"/>
      <c r="CW3779" s="1060"/>
      <c r="CX3779" s="1060"/>
    </row>
    <row r="3780" spans="35:102" ht="15" customHeight="1" x14ac:dyDescent="0.3">
      <c r="AI3780" s="1996">
        <v>48453002002</v>
      </c>
      <c r="AJ3780" s="1997" t="s">
        <v>1956</v>
      </c>
      <c r="AK3780" s="1997">
        <v>68913</v>
      </c>
      <c r="AL3780" s="1998" t="s">
        <v>1727</v>
      </c>
      <c r="AM3780" s="1998">
        <v>5.5</v>
      </c>
      <c r="AN3780" s="1997" t="s">
        <v>192</v>
      </c>
      <c r="BX3780"/>
      <c r="BY3780"/>
      <c r="BZ3780"/>
      <c r="CA3780"/>
      <c r="CB3780"/>
      <c r="CD3780" s="1060"/>
      <c r="CE3780" s="1286"/>
      <c r="CF3780" s="1060"/>
      <c r="CG3780" s="1060"/>
      <c r="CH3780" s="1060"/>
      <c r="CK3780" s="1645"/>
      <c r="CL3780" s="1645"/>
      <c r="CM3780" s="1645"/>
      <c r="CN3780"/>
      <c r="CO3780"/>
      <c r="CP3780"/>
      <c r="CQ3780"/>
      <c r="CR3780"/>
      <c r="CS3780" s="1060"/>
      <c r="CT3780" s="1060"/>
      <c r="CU3780" s="1060"/>
      <c r="CV3780" s="1060"/>
      <c r="CW3780" s="1060"/>
      <c r="CX3780" s="1060"/>
    </row>
    <row r="3781" spans="35:102" ht="15" customHeight="1" x14ac:dyDescent="0.3">
      <c r="AI3781" s="1774">
        <v>48453002003</v>
      </c>
      <c r="AJ3781" s="1993" t="s">
        <v>1956</v>
      </c>
      <c r="AK3781" s="1993">
        <v>45660</v>
      </c>
      <c r="AL3781" s="1994" t="s">
        <v>1730</v>
      </c>
      <c r="AM3781" s="1994">
        <v>18.399999999999999</v>
      </c>
      <c r="AN3781" s="1993" t="s">
        <v>192</v>
      </c>
      <c r="BX3781"/>
      <c r="BY3781"/>
      <c r="BZ3781"/>
      <c r="CA3781"/>
      <c r="CB3781"/>
      <c r="CD3781" s="1060"/>
      <c r="CE3781" s="1286"/>
      <c r="CF3781" s="1060"/>
      <c r="CG3781" s="1060"/>
      <c r="CH3781" s="1060"/>
      <c r="CK3781" s="1645"/>
      <c r="CL3781" s="1645"/>
      <c r="CM3781" s="1645"/>
      <c r="CN3781"/>
      <c r="CO3781"/>
      <c r="CP3781"/>
      <c r="CQ3781"/>
      <c r="CR3781"/>
      <c r="CS3781" s="1060"/>
      <c r="CT3781" s="1060"/>
      <c r="CU3781" s="1060"/>
      <c r="CV3781" s="1060"/>
      <c r="CW3781" s="1060"/>
      <c r="CX3781" s="1060"/>
    </row>
    <row r="3782" spans="35:102" ht="15" customHeight="1" x14ac:dyDescent="0.3">
      <c r="AI3782" s="1996">
        <v>48453002004</v>
      </c>
      <c r="AJ3782" s="1997" t="s">
        <v>1956</v>
      </c>
      <c r="AK3782" s="1997">
        <v>45647</v>
      </c>
      <c r="AL3782" s="1998" t="s">
        <v>1730</v>
      </c>
      <c r="AM3782" s="1998">
        <v>12.2</v>
      </c>
      <c r="AN3782" s="1997" t="s">
        <v>192</v>
      </c>
      <c r="BX3782"/>
      <c r="BY3782"/>
      <c r="BZ3782"/>
      <c r="CA3782"/>
      <c r="CB3782"/>
      <c r="CD3782" s="1060"/>
      <c r="CE3782" s="1286"/>
      <c r="CF3782" s="1060"/>
      <c r="CG3782" s="1060"/>
      <c r="CH3782" s="1060"/>
      <c r="CK3782" s="1645"/>
      <c r="CL3782" s="1645"/>
      <c r="CM3782" s="1645"/>
      <c r="CN3782"/>
      <c r="CO3782"/>
      <c r="CP3782"/>
      <c r="CQ3782"/>
      <c r="CR3782"/>
      <c r="CS3782" s="1060"/>
      <c r="CT3782" s="1060"/>
      <c r="CU3782" s="1060"/>
      <c r="CV3782" s="1060"/>
      <c r="CW3782" s="1060"/>
      <c r="CX3782" s="1060"/>
    </row>
    <row r="3783" spans="35:102" ht="15" customHeight="1" x14ac:dyDescent="0.3">
      <c r="AI3783" s="1774">
        <v>48453002005</v>
      </c>
      <c r="AJ3783" s="1993" t="s">
        <v>1956</v>
      </c>
      <c r="AK3783" s="1993">
        <v>62095</v>
      </c>
      <c r="AL3783" s="1994" t="s">
        <v>1728</v>
      </c>
      <c r="AM3783" s="1994">
        <v>29.1</v>
      </c>
      <c r="AN3783" s="1993" t="s">
        <v>193</v>
      </c>
      <c r="BX3783"/>
      <c r="BY3783"/>
      <c r="BZ3783"/>
      <c r="CA3783"/>
      <c r="CB3783"/>
      <c r="CD3783" s="1060"/>
      <c r="CE3783" s="1286"/>
      <c r="CF3783" s="1060"/>
      <c r="CG3783" s="1060"/>
      <c r="CH3783" s="1060"/>
      <c r="CK3783" s="1645"/>
      <c r="CL3783" s="1645"/>
      <c r="CM3783" s="1645"/>
      <c r="CN3783"/>
      <c r="CO3783"/>
      <c r="CP3783"/>
      <c r="CQ3783"/>
      <c r="CR3783"/>
      <c r="CS3783" s="1060"/>
      <c r="CT3783" s="1060"/>
      <c r="CU3783" s="1060"/>
      <c r="CV3783" s="1060"/>
      <c r="CW3783" s="1060"/>
      <c r="CX3783" s="1060"/>
    </row>
    <row r="3784" spans="35:102" ht="15" customHeight="1" x14ac:dyDescent="0.3">
      <c r="AI3784" s="1996">
        <v>48453002104</v>
      </c>
      <c r="AJ3784" s="1997" t="s">
        <v>1956</v>
      </c>
      <c r="AK3784" s="1997">
        <v>74009</v>
      </c>
      <c r="AL3784" s="1998" t="s">
        <v>1727</v>
      </c>
      <c r="AM3784" s="1998">
        <v>34.799999999999997</v>
      </c>
      <c r="AN3784" s="1997" t="s">
        <v>193</v>
      </c>
      <c r="BX3784"/>
      <c r="BY3784"/>
      <c r="BZ3784"/>
      <c r="CA3784"/>
      <c r="CB3784"/>
      <c r="CD3784" s="1060"/>
      <c r="CE3784" s="1286"/>
      <c r="CF3784" s="1060"/>
      <c r="CG3784" s="1060"/>
      <c r="CH3784" s="1060"/>
      <c r="CK3784" s="1645"/>
      <c r="CL3784" s="1645"/>
      <c r="CM3784" s="1645"/>
      <c r="CN3784"/>
      <c r="CO3784"/>
      <c r="CP3784"/>
      <c r="CQ3784"/>
      <c r="CR3784"/>
      <c r="CS3784" s="1060"/>
      <c r="CT3784" s="1060"/>
      <c r="CU3784" s="1060"/>
      <c r="CV3784" s="1060"/>
      <c r="CW3784" s="1060"/>
      <c r="CX3784" s="1060"/>
    </row>
    <row r="3785" spans="35:102" ht="15" customHeight="1" x14ac:dyDescent="0.3">
      <c r="AI3785" s="1774">
        <v>48453002105</v>
      </c>
      <c r="AJ3785" s="1993" t="s">
        <v>1956</v>
      </c>
      <c r="AK3785" s="1993">
        <v>37891</v>
      </c>
      <c r="AL3785" s="1994" t="s">
        <v>1730</v>
      </c>
      <c r="AM3785" s="1994">
        <v>23.2</v>
      </c>
      <c r="AN3785" s="1993" t="s">
        <v>193</v>
      </c>
      <c r="BX3785"/>
      <c r="BY3785"/>
      <c r="BZ3785"/>
      <c r="CA3785"/>
      <c r="CB3785"/>
      <c r="CD3785" s="1060"/>
      <c r="CE3785" s="1286"/>
      <c r="CF3785" s="1060"/>
      <c r="CG3785" s="1060"/>
      <c r="CH3785" s="1060"/>
      <c r="CK3785" s="1645"/>
      <c r="CL3785" s="1645"/>
      <c r="CM3785" s="1645"/>
      <c r="CN3785"/>
      <c r="CO3785"/>
      <c r="CP3785"/>
      <c r="CQ3785"/>
      <c r="CR3785"/>
      <c r="CS3785" s="1060"/>
      <c r="CT3785" s="1060"/>
      <c r="CU3785" s="1060"/>
      <c r="CV3785" s="1060"/>
      <c r="CW3785" s="1060"/>
      <c r="CX3785" s="1060"/>
    </row>
    <row r="3786" spans="35:102" ht="15" customHeight="1" x14ac:dyDescent="0.3">
      <c r="AI3786" s="1996">
        <v>48453002106</v>
      </c>
      <c r="AJ3786" s="1997" t="s">
        <v>1956</v>
      </c>
      <c r="AK3786" s="1997">
        <v>52071</v>
      </c>
      <c r="AL3786" s="1998" t="s">
        <v>1730</v>
      </c>
      <c r="AM3786" s="1998">
        <v>15.5</v>
      </c>
      <c r="AN3786" s="1997" t="s">
        <v>192</v>
      </c>
      <c r="BX3786"/>
      <c r="BY3786"/>
      <c r="BZ3786"/>
      <c r="CA3786"/>
      <c r="CB3786"/>
      <c r="CD3786" s="1060"/>
      <c r="CE3786" s="1286"/>
      <c r="CF3786" s="1060"/>
      <c r="CG3786" s="1060"/>
      <c r="CH3786" s="1060"/>
      <c r="CK3786" s="1645"/>
      <c r="CL3786" s="1645"/>
      <c r="CM3786" s="1645"/>
      <c r="CN3786"/>
      <c r="CO3786"/>
      <c r="CP3786"/>
      <c r="CQ3786"/>
      <c r="CR3786"/>
      <c r="CS3786" s="1060"/>
      <c r="CT3786" s="1060"/>
      <c r="CU3786" s="1060"/>
      <c r="CV3786" s="1060"/>
      <c r="CW3786" s="1060"/>
      <c r="CX3786" s="1060"/>
    </row>
    <row r="3787" spans="35:102" ht="15" customHeight="1" x14ac:dyDescent="0.3">
      <c r="AI3787" s="1774">
        <v>48453002107</v>
      </c>
      <c r="AJ3787" s="1993" t="s">
        <v>1956</v>
      </c>
      <c r="AK3787" s="1993">
        <v>43750</v>
      </c>
      <c r="AL3787" s="1994" t="s">
        <v>1730</v>
      </c>
      <c r="AM3787" s="1994">
        <v>19</v>
      </c>
      <c r="AN3787" s="1993" t="s">
        <v>192</v>
      </c>
      <c r="BX3787"/>
      <c r="BY3787"/>
      <c r="BZ3787"/>
      <c r="CA3787"/>
      <c r="CB3787"/>
      <c r="CD3787" s="1060"/>
      <c r="CE3787" s="1286"/>
      <c r="CF3787" s="1060"/>
      <c r="CG3787" s="1060"/>
      <c r="CH3787" s="1060"/>
      <c r="CK3787" s="1645"/>
      <c r="CL3787" s="1645"/>
      <c r="CM3787" s="1645"/>
      <c r="CN3787"/>
      <c r="CO3787"/>
      <c r="CP3787"/>
      <c r="CQ3787"/>
      <c r="CR3787"/>
      <c r="CS3787" s="1060"/>
      <c r="CT3787" s="1060"/>
      <c r="CU3787" s="1060"/>
      <c r="CV3787" s="1060"/>
      <c r="CW3787" s="1060"/>
      <c r="CX3787" s="1060"/>
    </row>
    <row r="3788" spans="35:102" ht="15" customHeight="1" x14ac:dyDescent="0.3">
      <c r="AI3788" s="1996">
        <v>48453002108</v>
      </c>
      <c r="AJ3788" s="1997" t="s">
        <v>1956</v>
      </c>
      <c r="AK3788" s="1997">
        <v>43712</v>
      </c>
      <c r="AL3788" s="1998" t="s">
        <v>1730</v>
      </c>
      <c r="AM3788" s="1998">
        <v>15.7</v>
      </c>
      <c r="AN3788" s="1997" t="s">
        <v>192</v>
      </c>
      <c r="BX3788"/>
      <c r="BY3788"/>
      <c r="BZ3788"/>
      <c r="CA3788"/>
      <c r="CB3788"/>
      <c r="CD3788" s="1060"/>
      <c r="CE3788" s="1286"/>
      <c r="CF3788" s="1060"/>
      <c r="CG3788" s="1060"/>
      <c r="CH3788" s="1060"/>
      <c r="CK3788" s="1645"/>
      <c r="CL3788" s="1645"/>
      <c r="CM3788" s="1645"/>
      <c r="CN3788"/>
      <c r="CO3788"/>
      <c r="CP3788"/>
      <c r="CQ3788"/>
      <c r="CR3788"/>
      <c r="CS3788" s="1060"/>
      <c r="CT3788" s="1060"/>
      <c r="CU3788" s="1060"/>
      <c r="CV3788" s="1060"/>
      <c r="CW3788" s="1060"/>
      <c r="CX3788" s="1060"/>
    </row>
    <row r="3789" spans="35:102" ht="15" customHeight="1" x14ac:dyDescent="0.3">
      <c r="AI3789" s="1774">
        <v>48453002109</v>
      </c>
      <c r="AJ3789" s="1993" t="s">
        <v>1956</v>
      </c>
      <c r="AK3789" s="1993">
        <v>42385</v>
      </c>
      <c r="AL3789" s="1994" t="s">
        <v>1730</v>
      </c>
      <c r="AM3789" s="1994">
        <v>20.6</v>
      </c>
      <c r="AN3789" s="1993" t="s">
        <v>193</v>
      </c>
      <c r="BX3789"/>
      <c r="BY3789"/>
      <c r="BZ3789"/>
      <c r="CA3789"/>
      <c r="CB3789"/>
      <c r="CD3789" s="1060"/>
      <c r="CE3789" s="1286"/>
      <c r="CF3789" s="1060"/>
      <c r="CG3789" s="1060"/>
      <c r="CH3789" s="1060"/>
      <c r="CK3789" s="1645"/>
      <c r="CL3789" s="1645"/>
      <c r="CM3789" s="1645"/>
      <c r="CN3789"/>
      <c r="CO3789"/>
      <c r="CP3789"/>
      <c r="CQ3789"/>
      <c r="CR3789"/>
      <c r="CS3789" s="1060"/>
      <c r="CT3789" s="1060"/>
      <c r="CU3789" s="1060"/>
      <c r="CV3789" s="1060"/>
      <c r="CW3789" s="1060"/>
      <c r="CX3789" s="1060"/>
    </row>
    <row r="3790" spans="35:102" ht="15" customHeight="1" x14ac:dyDescent="0.3">
      <c r="AI3790" s="1996">
        <v>48453002110</v>
      </c>
      <c r="AJ3790" s="1997" t="s">
        <v>1956</v>
      </c>
      <c r="AK3790" s="1997">
        <v>37587</v>
      </c>
      <c r="AL3790" s="1998" t="s">
        <v>1730</v>
      </c>
      <c r="AM3790" s="1998">
        <v>28.3</v>
      </c>
      <c r="AN3790" s="1997" t="s">
        <v>193</v>
      </c>
      <c r="BX3790"/>
      <c r="BY3790"/>
      <c r="BZ3790"/>
      <c r="CA3790"/>
      <c r="CB3790"/>
      <c r="CD3790" s="1060"/>
      <c r="CE3790" s="1286"/>
      <c r="CF3790" s="1060"/>
      <c r="CG3790" s="1060"/>
      <c r="CH3790" s="1060"/>
      <c r="CK3790" s="1645"/>
      <c r="CL3790" s="1645"/>
      <c r="CM3790" s="1645"/>
      <c r="CN3790"/>
      <c r="CO3790"/>
      <c r="CP3790"/>
      <c r="CQ3790"/>
      <c r="CR3790"/>
      <c r="CS3790" s="1060"/>
      <c r="CT3790" s="1060"/>
      <c r="CU3790" s="1060"/>
      <c r="CV3790" s="1060"/>
      <c r="CW3790" s="1060"/>
      <c r="CX3790" s="1060"/>
    </row>
    <row r="3791" spans="35:102" ht="15" customHeight="1" x14ac:dyDescent="0.3">
      <c r="AI3791" s="1774">
        <v>48453002111</v>
      </c>
      <c r="AJ3791" s="1993" t="s">
        <v>1956</v>
      </c>
      <c r="AK3791" s="1993">
        <v>49688</v>
      </c>
      <c r="AL3791" s="1994" t="s">
        <v>1730</v>
      </c>
      <c r="AM3791" s="1994">
        <v>27.8</v>
      </c>
      <c r="AN3791" s="1993" t="s">
        <v>193</v>
      </c>
      <c r="BX3791"/>
      <c r="BY3791"/>
      <c r="BZ3791"/>
      <c r="CA3791"/>
      <c r="CB3791"/>
      <c r="CD3791" s="1060"/>
      <c r="CE3791" s="1286"/>
      <c r="CF3791" s="1060"/>
      <c r="CG3791" s="1060"/>
      <c r="CH3791" s="1060"/>
      <c r="CK3791" s="1645"/>
      <c r="CL3791" s="1645"/>
      <c r="CM3791" s="1645"/>
      <c r="CN3791"/>
      <c r="CO3791"/>
      <c r="CP3791"/>
      <c r="CQ3791"/>
      <c r="CR3791"/>
      <c r="CS3791" s="1060"/>
      <c r="CT3791" s="1060"/>
      <c r="CU3791" s="1060"/>
      <c r="CV3791" s="1060"/>
      <c r="CW3791" s="1060"/>
      <c r="CX3791" s="1060"/>
    </row>
    <row r="3792" spans="35:102" ht="15" customHeight="1" x14ac:dyDescent="0.3">
      <c r="AI3792" s="1996">
        <v>48453002112</v>
      </c>
      <c r="AJ3792" s="1997" t="s">
        <v>1956</v>
      </c>
      <c r="AK3792" s="1997">
        <v>31771</v>
      </c>
      <c r="AL3792" s="1998" t="s">
        <v>1730</v>
      </c>
      <c r="AM3792" s="1998">
        <v>35.1</v>
      </c>
      <c r="AN3792" s="1997" t="s">
        <v>193</v>
      </c>
      <c r="BX3792"/>
      <c r="BY3792"/>
      <c r="BZ3792"/>
      <c r="CA3792"/>
      <c r="CB3792"/>
      <c r="CD3792" s="1060"/>
      <c r="CE3792" s="1286"/>
      <c r="CF3792" s="1060"/>
      <c r="CG3792" s="1060"/>
      <c r="CH3792" s="1060"/>
      <c r="CK3792" s="1645"/>
      <c r="CL3792" s="1645"/>
      <c r="CM3792" s="1645"/>
      <c r="CN3792"/>
      <c r="CO3792"/>
      <c r="CP3792"/>
      <c r="CQ3792"/>
      <c r="CR3792"/>
      <c r="CS3792" s="1060"/>
      <c r="CT3792" s="1060"/>
      <c r="CU3792" s="1060"/>
      <c r="CV3792" s="1060"/>
      <c r="CW3792" s="1060"/>
      <c r="CX3792" s="1060"/>
    </row>
    <row r="3793" spans="35:102" ht="15" customHeight="1" x14ac:dyDescent="0.3">
      <c r="AI3793" s="1774">
        <v>48453002113</v>
      </c>
      <c r="AJ3793" s="1993" t="s">
        <v>1956</v>
      </c>
      <c r="AK3793" s="1993">
        <v>62198</v>
      </c>
      <c r="AL3793" s="1994" t="s">
        <v>1728</v>
      </c>
      <c r="AM3793" s="1994">
        <v>20.6</v>
      </c>
      <c r="AN3793" s="1993" t="s">
        <v>193</v>
      </c>
      <c r="BX3793"/>
      <c r="BY3793"/>
      <c r="BZ3793"/>
      <c r="CA3793"/>
      <c r="CB3793"/>
      <c r="CD3793" s="1060"/>
      <c r="CE3793" s="1286"/>
      <c r="CF3793" s="1060"/>
      <c r="CG3793" s="1060"/>
      <c r="CH3793" s="1060"/>
      <c r="CK3793" s="1645"/>
      <c r="CL3793" s="1645"/>
      <c r="CM3793" s="1645"/>
      <c r="CN3793"/>
      <c r="CO3793"/>
      <c r="CP3793"/>
      <c r="CQ3793"/>
      <c r="CR3793"/>
      <c r="CS3793" s="1060"/>
      <c r="CT3793" s="1060"/>
      <c r="CU3793" s="1060"/>
      <c r="CV3793" s="1060"/>
      <c r="CW3793" s="1060"/>
      <c r="CX3793" s="1060"/>
    </row>
    <row r="3794" spans="35:102" ht="15" customHeight="1" x14ac:dyDescent="0.3">
      <c r="AI3794" s="1996">
        <v>48453002201</v>
      </c>
      <c r="AJ3794" s="1997" t="s">
        <v>1956</v>
      </c>
      <c r="AK3794" s="1997">
        <v>45833</v>
      </c>
      <c r="AL3794" s="1998" t="s">
        <v>1730</v>
      </c>
      <c r="AM3794" s="1998">
        <v>17.899999999999999</v>
      </c>
      <c r="AN3794" s="1997" t="s">
        <v>192</v>
      </c>
      <c r="BX3794"/>
      <c r="BY3794"/>
      <c r="BZ3794"/>
      <c r="CA3794"/>
      <c r="CB3794"/>
      <c r="CD3794" s="1060"/>
      <c r="CE3794" s="1286"/>
      <c r="CF3794" s="1060"/>
      <c r="CG3794" s="1060"/>
      <c r="CH3794" s="1060"/>
      <c r="CK3794" s="1645"/>
      <c r="CL3794" s="1645"/>
      <c r="CM3794" s="1645"/>
      <c r="CN3794"/>
      <c r="CO3794"/>
      <c r="CP3794"/>
      <c r="CQ3794"/>
      <c r="CR3794"/>
      <c r="CS3794" s="1060"/>
      <c r="CT3794" s="1060"/>
      <c r="CU3794" s="1060"/>
      <c r="CV3794" s="1060"/>
      <c r="CW3794" s="1060"/>
      <c r="CX3794" s="1060"/>
    </row>
    <row r="3795" spans="35:102" ht="15" customHeight="1" x14ac:dyDescent="0.3">
      <c r="AI3795" s="1774">
        <v>48453002202</v>
      </c>
      <c r="AJ3795" s="1993" t="s">
        <v>1956</v>
      </c>
      <c r="AK3795" s="1993">
        <v>40824</v>
      </c>
      <c r="AL3795" s="1994" t="s">
        <v>1730</v>
      </c>
      <c r="AM3795" s="1994">
        <v>35</v>
      </c>
      <c r="AN3795" s="1993" t="s">
        <v>193</v>
      </c>
      <c r="BX3795"/>
      <c r="BY3795"/>
      <c r="BZ3795"/>
      <c r="CA3795"/>
      <c r="CB3795"/>
      <c r="CD3795" s="1060"/>
      <c r="CE3795" s="1286"/>
      <c r="CF3795" s="1060"/>
      <c r="CG3795" s="1060"/>
      <c r="CH3795" s="1060"/>
      <c r="CK3795" s="1645"/>
      <c r="CL3795" s="1645"/>
      <c r="CM3795" s="1645"/>
      <c r="CN3795"/>
      <c r="CO3795"/>
      <c r="CP3795"/>
      <c r="CQ3795"/>
      <c r="CR3795"/>
      <c r="CS3795" s="1060"/>
      <c r="CT3795" s="1060"/>
      <c r="CU3795" s="1060"/>
      <c r="CV3795" s="1060"/>
      <c r="CW3795" s="1060"/>
      <c r="CX3795" s="1060"/>
    </row>
    <row r="3796" spans="35:102" ht="15" customHeight="1" x14ac:dyDescent="0.3">
      <c r="AI3796" s="1996">
        <v>48453002207</v>
      </c>
      <c r="AJ3796" s="1997" t="s">
        <v>1956</v>
      </c>
      <c r="AK3796" s="1997">
        <v>59250</v>
      </c>
      <c r="AL3796" s="1998" t="s">
        <v>1728</v>
      </c>
      <c r="AM3796" s="1998">
        <v>18.899999999999999</v>
      </c>
      <c r="AN3796" s="1997" t="s">
        <v>192</v>
      </c>
      <c r="BX3796"/>
      <c r="BY3796"/>
      <c r="BZ3796"/>
      <c r="CA3796"/>
      <c r="CB3796"/>
      <c r="CD3796" s="1060"/>
      <c r="CE3796" s="1286"/>
      <c r="CF3796" s="1060"/>
      <c r="CG3796" s="1060"/>
      <c r="CH3796" s="1060"/>
      <c r="CK3796" s="1645"/>
      <c r="CL3796" s="1645"/>
      <c r="CM3796" s="1645"/>
      <c r="CN3796"/>
      <c r="CO3796"/>
      <c r="CP3796"/>
      <c r="CQ3796"/>
      <c r="CR3796"/>
      <c r="CS3796" s="1060"/>
      <c r="CT3796" s="1060"/>
      <c r="CU3796" s="1060"/>
      <c r="CV3796" s="1060"/>
      <c r="CW3796" s="1060"/>
      <c r="CX3796" s="1060"/>
    </row>
    <row r="3797" spans="35:102" ht="15" customHeight="1" x14ac:dyDescent="0.3">
      <c r="AI3797" s="1774">
        <v>48453002208</v>
      </c>
      <c r="AJ3797" s="1993" t="s">
        <v>1956</v>
      </c>
      <c r="AK3797" s="1993">
        <v>47759</v>
      </c>
      <c r="AL3797" s="1994" t="s">
        <v>1730</v>
      </c>
      <c r="AM3797" s="1994">
        <v>25.1</v>
      </c>
      <c r="AN3797" s="1993" t="s">
        <v>193</v>
      </c>
      <c r="BX3797"/>
      <c r="BY3797"/>
      <c r="BZ3797"/>
      <c r="CA3797"/>
      <c r="CB3797"/>
      <c r="CD3797" s="1060"/>
      <c r="CE3797" s="1286"/>
      <c r="CF3797" s="1060"/>
      <c r="CG3797" s="1060"/>
      <c r="CH3797" s="1060"/>
      <c r="CK3797" s="1645"/>
      <c r="CL3797" s="1645"/>
      <c r="CM3797" s="1645"/>
      <c r="CN3797"/>
      <c r="CO3797"/>
      <c r="CP3797"/>
      <c r="CQ3797"/>
      <c r="CR3797"/>
      <c r="CS3797" s="1060"/>
      <c r="CT3797" s="1060"/>
      <c r="CU3797" s="1060"/>
      <c r="CV3797" s="1060"/>
      <c r="CW3797" s="1060"/>
      <c r="CX3797" s="1060"/>
    </row>
    <row r="3798" spans="35:102" ht="15" customHeight="1" x14ac:dyDescent="0.3">
      <c r="AI3798" s="1996">
        <v>48453002209</v>
      </c>
      <c r="AJ3798" s="1997" t="s">
        <v>1956</v>
      </c>
      <c r="AK3798" s="1997">
        <v>53981</v>
      </c>
      <c r="AL3798" s="1998" t="s">
        <v>1728</v>
      </c>
      <c r="AM3798" s="1998">
        <v>16.399999999999999</v>
      </c>
      <c r="AN3798" s="1997" t="s">
        <v>192</v>
      </c>
      <c r="BX3798"/>
      <c r="BY3798"/>
      <c r="BZ3798"/>
      <c r="CA3798"/>
      <c r="CB3798"/>
      <c r="CD3798" s="1060"/>
      <c r="CE3798" s="1286"/>
      <c r="CF3798" s="1060"/>
      <c r="CG3798" s="1060"/>
      <c r="CH3798" s="1060"/>
      <c r="CK3798" s="1645"/>
      <c r="CL3798" s="1645"/>
      <c r="CM3798" s="1645"/>
      <c r="CN3798"/>
      <c r="CO3798"/>
      <c r="CP3798"/>
      <c r="CQ3798"/>
      <c r="CR3798"/>
      <c r="CS3798" s="1060"/>
      <c r="CT3798" s="1060"/>
      <c r="CU3798" s="1060"/>
      <c r="CV3798" s="1060"/>
      <c r="CW3798" s="1060"/>
      <c r="CX3798" s="1060"/>
    </row>
    <row r="3799" spans="35:102" ht="15" customHeight="1" x14ac:dyDescent="0.3">
      <c r="AI3799" s="1774">
        <v>48453002210</v>
      </c>
      <c r="AJ3799" s="1993" t="s">
        <v>1956</v>
      </c>
      <c r="AK3799" s="1993">
        <v>71053</v>
      </c>
      <c r="AL3799" s="1994" t="s">
        <v>1727</v>
      </c>
      <c r="AM3799" s="1994">
        <v>14.9</v>
      </c>
      <c r="AN3799" s="1993" t="s">
        <v>192</v>
      </c>
      <c r="BX3799"/>
      <c r="BY3799"/>
      <c r="BZ3799"/>
      <c r="CA3799"/>
      <c r="CB3799"/>
      <c r="CD3799" s="1060"/>
      <c r="CE3799" s="1286"/>
      <c r="CF3799" s="1060"/>
      <c r="CG3799" s="1060"/>
      <c r="CH3799" s="1060"/>
      <c r="CK3799" s="1645"/>
      <c r="CL3799" s="1645"/>
      <c r="CM3799" s="1645"/>
      <c r="CN3799"/>
      <c r="CO3799"/>
      <c r="CP3799"/>
      <c r="CQ3799"/>
      <c r="CR3799"/>
      <c r="CS3799" s="1060"/>
      <c r="CT3799" s="1060"/>
      <c r="CU3799" s="1060"/>
      <c r="CV3799" s="1060"/>
      <c r="CW3799" s="1060"/>
      <c r="CX3799" s="1060"/>
    </row>
    <row r="3800" spans="35:102" ht="15" customHeight="1" x14ac:dyDescent="0.3">
      <c r="AI3800" s="1996">
        <v>48453002211</v>
      </c>
      <c r="AJ3800" s="1997" t="s">
        <v>1956</v>
      </c>
      <c r="AK3800" s="1997">
        <v>70293</v>
      </c>
      <c r="AL3800" s="1998" t="s">
        <v>1727</v>
      </c>
      <c r="AM3800" s="1998">
        <v>14</v>
      </c>
      <c r="AN3800" s="1997" t="s">
        <v>192</v>
      </c>
      <c r="BX3800"/>
      <c r="BY3800"/>
      <c r="BZ3800"/>
      <c r="CA3800"/>
      <c r="CB3800"/>
      <c r="CD3800" s="1060"/>
      <c r="CE3800" s="1286"/>
      <c r="CF3800" s="1060"/>
      <c r="CG3800" s="1060"/>
      <c r="CH3800" s="1060"/>
      <c r="CK3800" s="1645"/>
      <c r="CL3800" s="1645"/>
      <c r="CM3800" s="1645"/>
      <c r="CN3800"/>
      <c r="CO3800"/>
      <c r="CP3800"/>
      <c r="CQ3800"/>
      <c r="CR3800"/>
      <c r="CS3800" s="1060"/>
      <c r="CT3800" s="1060"/>
      <c r="CU3800" s="1060"/>
      <c r="CV3800" s="1060"/>
      <c r="CW3800" s="1060"/>
      <c r="CX3800" s="1060"/>
    </row>
    <row r="3801" spans="35:102" ht="15" customHeight="1" x14ac:dyDescent="0.3">
      <c r="AI3801" s="1774">
        <v>48453002212</v>
      </c>
      <c r="AJ3801" s="1993" t="s">
        <v>1956</v>
      </c>
      <c r="AK3801" s="1993">
        <v>75368</v>
      </c>
      <c r="AL3801" s="1994" t="s">
        <v>1727</v>
      </c>
      <c r="AM3801" s="1994">
        <v>23.6</v>
      </c>
      <c r="AN3801" s="1993" t="s">
        <v>193</v>
      </c>
      <c r="BX3801"/>
      <c r="BY3801"/>
      <c r="BZ3801"/>
      <c r="CA3801"/>
      <c r="CB3801"/>
      <c r="CD3801" s="1060"/>
      <c r="CE3801" s="1286"/>
      <c r="CF3801" s="1060"/>
      <c r="CG3801" s="1060"/>
      <c r="CH3801" s="1060"/>
      <c r="CK3801" s="1645"/>
      <c r="CL3801" s="1645"/>
      <c r="CM3801" s="1645"/>
      <c r="CN3801"/>
      <c r="CO3801"/>
      <c r="CP3801"/>
      <c r="CQ3801"/>
      <c r="CR3801"/>
      <c r="CS3801" s="1060"/>
      <c r="CT3801" s="1060"/>
      <c r="CU3801" s="1060"/>
      <c r="CV3801" s="1060"/>
      <c r="CW3801" s="1060"/>
      <c r="CX3801" s="1060"/>
    </row>
    <row r="3802" spans="35:102" ht="15" customHeight="1" x14ac:dyDescent="0.3">
      <c r="AI3802" s="1996">
        <v>48453002304</v>
      </c>
      <c r="AJ3802" s="1997" t="s">
        <v>1956</v>
      </c>
      <c r="AK3802" s="1997">
        <v>64286</v>
      </c>
      <c r="AL3802" s="1998" t="s">
        <v>1728</v>
      </c>
      <c r="AM3802" s="1998">
        <v>20.7</v>
      </c>
      <c r="AN3802" s="1997" t="s">
        <v>193</v>
      </c>
      <c r="BX3802"/>
      <c r="BY3802"/>
      <c r="BZ3802"/>
      <c r="CA3802"/>
      <c r="CB3802"/>
      <c r="CD3802" s="1060"/>
      <c r="CE3802" s="1286"/>
      <c r="CF3802" s="1060"/>
      <c r="CG3802" s="1060"/>
      <c r="CH3802" s="1060"/>
      <c r="CK3802" s="1645"/>
      <c r="CL3802" s="1645"/>
      <c r="CM3802" s="1645"/>
      <c r="CN3802"/>
      <c r="CO3802"/>
      <c r="CP3802"/>
      <c r="CQ3802"/>
      <c r="CR3802"/>
      <c r="CS3802" s="1060"/>
      <c r="CT3802" s="1060"/>
      <c r="CU3802" s="1060"/>
      <c r="CV3802" s="1060"/>
      <c r="CW3802" s="1060"/>
      <c r="CX3802" s="1060"/>
    </row>
    <row r="3803" spans="35:102" ht="15" customHeight="1" x14ac:dyDescent="0.3">
      <c r="AI3803" s="1774">
        <v>48453002307</v>
      </c>
      <c r="AJ3803" s="1993" t="s">
        <v>1956</v>
      </c>
      <c r="AK3803" s="1993">
        <v>42176</v>
      </c>
      <c r="AL3803" s="1994" t="s">
        <v>1730</v>
      </c>
      <c r="AM3803" s="1994">
        <v>15.4</v>
      </c>
      <c r="AN3803" s="1993" t="s">
        <v>192</v>
      </c>
      <c r="BX3803"/>
      <c r="BY3803"/>
      <c r="BZ3803"/>
      <c r="CA3803"/>
      <c r="CB3803"/>
      <c r="CD3803" s="1060"/>
      <c r="CE3803" s="1286"/>
      <c r="CF3803" s="1060"/>
      <c r="CG3803" s="1060"/>
      <c r="CH3803" s="1060"/>
      <c r="CK3803" s="1645"/>
      <c r="CL3803" s="1645"/>
      <c r="CM3803" s="1645"/>
      <c r="CN3803"/>
      <c r="CO3803"/>
      <c r="CP3803"/>
      <c r="CQ3803"/>
      <c r="CR3803"/>
      <c r="CS3803" s="1060"/>
      <c r="CT3803" s="1060"/>
      <c r="CU3803" s="1060"/>
      <c r="CV3803" s="1060"/>
      <c r="CW3803" s="1060"/>
      <c r="CX3803" s="1060"/>
    </row>
    <row r="3804" spans="35:102" ht="15" customHeight="1" x14ac:dyDescent="0.3">
      <c r="AI3804" s="1996">
        <v>48453002308</v>
      </c>
      <c r="AJ3804" s="1997" t="s">
        <v>1956</v>
      </c>
      <c r="AK3804" s="1997">
        <v>41844</v>
      </c>
      <c r="AL3804" s="1998" t="s">
        <v>1730</v>
      </c>
      <c r="AM3804" s="1998">
        <v>26.2</v>
      </c>
      <c r="AN3804" s="1997" t="s">
        <v>193</v>
      </c>
      <c r="BX3804"/>
      <c r="BY3804"/>
      <c r="BZ3804"/>
      <c r="CA3804"/>
      <c r="CB3804"/>
      <c r="CD3804" s="1060"/>
      <c r="CE3804" s="1286"/>
      <c r="CF3804" s="1060"/>
      <c r="CG3804" s="1060"/>
      <c r="CH3804" s="1060"/>
      <c r="CK3804" s="1645"/>
      <c r="CL3804" s="1645"/>
      <c r="CM3804" s="1645"/>
      <c r="CN3804"/>
      <c r="CO3804"/>
      <c r="CP3804"/>
      <c r="CQ3804"/>
      <c r="CR3804"/>
      <c r="CS3804" s="1060"/>
      <c r="CT3804" s="1060"/>
      <c r="CU3804" s="1060"/>
      <c r="CV3804" s="1060"/>
      <c r="CW3804" s="1060"/>
      <c r="CX3804" s="1060"/>
    </row>
    <row r="3805" spans="35:102" ht="15" customHeight="1" x14ac:dyDescent="0.3">
      <c r="AI3805" s="1774">
        <v>48453002310</v>
      </c>
      <c r="AJ3805" s="1993" t="s">
        <v>1956</v>
      </c>
      <c r="AK3805" s="1993">
        <v>39353</v>
      </c>
      <c r="AL3805" s="1994" t="s">
        <v>1730</v>
      </c>
      <c r="AM3805" s="1994">
        <v>34.200000000000003</v>
      </c>
      <c r="AN3805" s="1993" t="s">
        <v>193</v>
      </c>
      <c r="BX3805"/>
      <c r="BY3805"/>
      <c r="BZ3805"/>
      <c r="CA3805"/>
      <c r="CB3805"/>
      <c r="CD3805" s="1060"/>
      <c r="CE3805" s="1286"/>
      <c r="CF3805" s="1060"/>
      <c r="CG3805" s="1060"/>
      <c r="CH3805" s="1060"/>
      <c r="CK3805" s="1645"/>
      <c r="CL3805" s="1645"/>
      <c r="CM3805" s="1645"/>
      <c r="CN3805"/>
      <c r="CO3805"/>
      <c r="CP3805"/>
      <c r="CQ3805"/>
      <c r="CR3805"/>
      <c r="CS3805" s="1060"/>
      <c r="CT3805" s="1060"/>
      <c r="CU3805" s="1060"/>
      <c r="CV3805" s="1060"/>
      <c r="CW3805" s="1060"/>
      <c r="CX3805" s="1060"/>
    </row>
    <row r="3806" spans="35:102" ht="15" customHeight="1" x14ac:dyDescent="0.3">
      <c r="AI3806" s="1996">
        <v>48453002312</v>
      </c>
      <c r="AJ3806" s="1997" t="s">
        <v>1956</v>
      </c>
      <c r="AK3806" s="1997">
        <v>31875</v>
      </c>
      <c r="AL3806" s="1998" t="s">
        <v>1730</v>
      </c>
      <c r="AM3806" s="1998">
        <v>33</v>
      </c>
      <c r="AN3806" s="1997" t="s">
        <v>193</v>
      </c>
      <c r="BX3806"/>
      <c r="BY3806"/>
      <c r="BZ3806"/>
      <c r="CA3806"/>
      <c r="CB3806"/>
      <c r="CD3806" s="1060"/>
      <c r="CE3806" s="1286"/>
      <c r="CF3806" s="1060"/>
      <c r="CG3806" s="1060"/>
      <c r="CH3806" s="1060"/>
      <c r="CK3806" s="1645"/>
      <c r="CL3806" s="1645"/>
      <c r="CM3806" s="1645"/>
      <c r="CN3806"/>
      <c r="CO3806"/>
      <c r="CP3806"/>
      <c r="CQ3806"/>
      <c r="CR3806"/>
      <c r="CS3806" s="1060"/>
      <c r="CT3806" s="1060"/>
      <c r="CU3806" s="1060"/>
      <c r="CV3806" s="1060"/>
      <c r="CW3806" s="1060"/>
      <c r="CX3806" s="1060"/>
    </row>
    <row r="3807" spans="35:102" ht="15" customHeight="1" x14ac:dyDescent="0.3">
      <c r="AI3807" s="1774">
        <v>48453002313</v>
      </c>
      <c r="AJ3807" s="1993" t="s">
        <v>1956</v>
      </c>
      <c r="AK3807" s="1993">
        <v>40760</v>
      </c>
      <c r="AL3807" s="1994" t="s">
        <v>1730</v>
      </c>
      <c r="AM3807" s="1994">
        <v>22.1</v>
      </c>
      <c r="AN3807" s="1993" t="s">
        <v>193</v>
      </c>
      <c r="BX3807"/>
      <c r="BY3807"/>
      <c r="BZ3807"/>
      <c r="CA3807"/>
      <c r="CB3807"/>
      <c r="CD3807" s="1060"/>
      <c r="CE3807" s="1286"/>
      <c r="CF3807" s="1060"/>
      <c r="CG3807" s="1060"/>
      <c r="CH3807" s="1060"/>
      <c r="CK3807" s="1645"/>
      <c r="CL3807" s="1645"/>
      <c r="CM3807" s="1645"/>
      <c r="CN3807"/>
      <c r="CO3807"/>
      <c r="CP3807"/>
      <c r="CQ3807"/>
      <c r="CR3807"/>
      <c r="CS3807" s="1060"/>
      <c r="CT3807" s="1060"/>
      <c r="CU3807" s="1060"/>
      <c r="CV3807" s="1060"/>
      <c r="CW3807" s="1060"/>
      <c r="CX3807" s="1060"/>
    </row>
    <row r="3808" spans="35:102" ht="15" customHeight="1" x14ac:dyDescent="0.3">
      <c r="AI3808" s="1996">
        <v>48453002314</v>
      </c>
      <c r="AJ3808" s="1997" t="s">
        <v>1956</v>
      </c>
      <c r="AK3808" s="1997">
        <v>41594</v>
      </c>
      <c r="AL3808" s="1998" t="s">
        <v>1730</v>
      </c>
      <c r="AM3808" s="1998">
        <v>24.3</v>
      </c>
      <c r="AN3808" s="1997" t="s">
        <v>193</v>
      </c>
      <c r="BX3808"/>
      <c r="BY3808"/>
      <c r="BZ3808"/>
      <c r="CA3808"/>
      <c r="CB3808"/>
      <c r="CD3808" s="1060"/>
      <c r="CE3808" s="1286"/>
      <c r="CF3808" s="1060"/>
      <c r="CG3808" s="1060"/>
      <c r="CH3808" s="1060"/>
      <c r="CK3808" s="1645"/>
      <c r="CL3808" s="1645"/>
      <c r="CM3808" s="1645"/>
      <c r="CN3808"/>
      <c r="CO3808"/>
      <c r="CP3808"/>
      <c r="CQ3808"/>
      <c r="CR3808"/>
      <c r="CS3808" s="1060"/>
      <c r="CT3808" s="1060"/>
      <c r="CU3808" s="1060"/>
      <c r="CV3808" s="1060"/>
      <c r="CW3808" s="1060"/>
      <c r="CX3808" s="1060"/>
    </row>
    <row r="3809" spans="35:102" ht="15" customHeight="1" x14ac:dyDescent="0.3">
      <c r="AI3809" s="1774">
        <v>48453002315</v>
      </c>
      <c r="AJ3809" s="1993" t="s">
        <v>1956</v>
      </c>
      <c r="AK3809" s="1993">
        <v>35216</v>
      </c>
      <c r="AL3809" s="1994" t="s">
        <v>1730</v>
      </c>
      <c r="AM3809" s="1994">
        <v>19.600000000000001</v>
      </c>
      <c r="AN3809" s="1993" t="s">
        <v>192</v>
      </c>
      <c r="BX3809"/>
      <c r="BY3809"/>
      <c r="BZ3809"/>
      <c r="CA3809"/>
      <c r="CB3809"/>
      <c r="CD3809" s="1060"/>
      <c r="CE3809" s="1286"/>
      <c r="CF3809" s="1060"/>
      <c r="CG3809" s="1060"/>
      <c r="CH3809" s="1060"/>
      <c r="CK3809" s="1645"/>
      <c r="CL3809" s="1645"/>
      <c r="CM3809" s="1645"/>
      <c r="CN3809"/>
      <c r="CO3809"/>
      <c r="CP3809"/>
      <c r="CQ3809"/>
      <c r="CR3809"/>
      <c r="CS3809" s="1060"/>
      <c r="CT3809" s="1060"/>
      <c r="CU3809" s="1060"/>
      <c r="CV3809" s="1060"/>
      <c r="CW3809" s="1060"/>
      <c r="CX3809" s="1060"/>
    </row>
    <row r="3810" spans="35:102" ht="15" customHeight="1" x14ac:dyDescent="0.3">
      <c r="AI3810" s="1996">
        <v>48453002316</v>
      </c>
      <c r="AJ3810" s="1997" t="s">
        <v>1956</v>
      </c>
      <c r="AK3810" s="1997">
        <v>35516</v>
      </c>
      <c r="AL3810" s="1998" t="s">
        <v>1730</v>
      </c>
      <c r="AM3810" s="1998">
        <v>30.7</v>
      </c>
      <c r="AN3810" s="1997" t="s">
        <v>193</v>
      </c>
      <c r="BX3810"/>
      <c r="BY3810"/>
      <c r="BZ3810"/>
      <c r="CA3810"/>
      <c r="CB3810"/>
      <c r="CD3810" s="1060"/>
      <c r="CE3810" s="1286"/>
      <c r="CF3810" s="1060"/>
      <c r="CG3810" s="1060"/>
      <c r="CH3810" s="1060"/>
      <c r="CK3810" s="1645"/>
      <c r="CL3810" s="1645"/>
      <c r="CM3810" s="1645"/>
      <c r="CN3810"/>
      <c r="CO3810"/>
      <c r="CP3810"/>
      <c r="CQ3810"/>
      <c r="CR3810"/>
      <c r="CS3810" s="1060"/>
      <c r="CT3810" s="1060"/>
      <c r="CU3810" s="1060"/>
      <c r="CV3810" s="1060"/>
      <c r="CW3810" s="1060"/>
      <c r="CX3810" s="1060"/>
    </row>
    <row r="3811" spans="35:102" ht="15" customHeight="1" x14ac:dyDescent="0.3">
      <c r="AI3811" s="1774">
        <v>48453002317</v>
      </c>
      <c r="AJ3811" s="1993" t="s">
        <v>1956</v>
      </c>
      <c r="AK3811" s="1993">
        <v>26163</v>
      </c>
      <c r="AL3811" s="1994" t="s">
        <v>1730</v>
      </c>
      <c r="AM3811" s="1994">
        <v>55.1</v>
      </c>
      <c r="AN3811" s="1993" t="s">
        <v>193</v>
      </c>
      <c r="BX3811"/>
      <c r="BY3811"/>
      <c r="BZ3811"/>
      <c r="CA3811"/>
      <c r="CB3811"/>
      <c r="CD3811" s="1060"/>
      <c r="CE3811" s="1286"/>
      <c r="CF3811" s="1060"/>
      <c r="CG3811" s="1060"/>
      <c r="CH3811" s="1060"/>
      <c r="CK3811" s="1645"/>
      <c r="CL3811" s="1645"/>
      <c r="CM3811" s="1645"/>
      <c r="CN3811"/>
      <c r="CO3811"/>
      <c r="CP3811"/>
      <c r="CQ3811"/>
      <c r="CR3811"/>
      <c r="CS3811" s="1060"/>
      <c r="CT3811" s="1060"/>
      <c r="CU3811" s="1060"/>
      <c r="CV3811" s="1060"/>
      <c r="CW3811" s="1060"/>
      <c r="CX3811" s="1060"/>
    </row>
    <row r="3812" spans="35:102" ht="15" customHeight="1" x14ac:dyDescent="0.3">
      <c r="AI3812" s="1996">
        <v>48453002318</v>
      </c>
      <c r="AJ3812" s="1997" t="s">
        <v>1956</v>
      </c>
      <c r="AK3812" s="1997">
        <v>37705</v>
      </c>
      <c r="AL3812" s="1998" t="s">
        <v>1730</v>
      </c>
      <c r="AM3812" s="1998">
        <v>39.5</v>
      </c>
      <c r="AN3812" s="1997" t="s">
        <v>193</v>
      </c>
      <c r="BX3812"/>
      <c r="BY3812"/>
      <c r="BZ3812"/>
      <c r="CA3812"/>
      <c r="CB3812"/>
      <c r="CD3812" s="1060"/>
      <c r="CE3812" s="1286"/>
      <c r="CF3812" s="1060"/>
      <c r="CG3812" s="1060"/>
      <c r="CH3812" s="1060"/>
      <c r="CK3812" s="1645"/>
      <c r="CL3812" s="1645"/>
      <c r="CM3812" s="1645"/>
      <c r="CN3812"/>
      <c r="CO3812"/>
      <c r="CP3812"/>
      <c r="CQ3812"/>
      <c r="CR3812"/>
      <c r="CS3812" s="1060"/>
      <c r="CT3812" s="1060"/>
      <c r="CU3812" s="1060"/>
      <c r="CV3812" s="1060"/>
      <c r="CW3812" s="1060"/>
      <c r="CX3812" s="1060"/>
    </row>
    <row r="3813" spans="35:102" ht="15" customHeight="1" x14ac:dyDescent="0.3">
      <c r="AI3813" s="1774">
        <v>48453002319</v>
      </c>
      <c r="AJ3813" s="1993" t="s">
        <v>1956</v>
      </c>
      <c r="AK3813" s="1993" t="s">
        <v>1734</v>
      </c>
      <c r="AL3813" s="1994" t="s">
        <v>2183</v>
      </c>
      <c r="AM3813" s="1994">
        <v>88</v>
      </c>
      <c r="AN3813" s="1993" t="s">
        <v>193</v>
      </c>
      <c r="BX3813"/>
      <c r="BY3813"/>
      <c r="BZ3813"/>
      <c r="CA3813"/>
      <c r="CB3813"/>
      <c r="CD3813" s="1060"/>
      <c r="CE3813" s="1286"/>
      <c r="CF3813" s="1060"/>
      <c r="CG3813" s="1060"/>
      <c r="CH3813" s="1060"/>
      <c r="CK3813" s="1645"/>
      <c r="CL3813" s="1645"/>
      <c r="CM3813" s="1645"/>
      <c r="CN3813"/>
      <c r="CO3813"/>
      <c r="CP3813"/>
      <c r="CQ3813"/>
      <c r="CR3813"/>
      <c r="CS3813" s="1060"/>
      <c r="CT3813" s="1060"/>
      <c r="CU3813" s="1060"/>
      <c r="CV3813" s="1060"/>
      <c r="CW3813" s="1060"/>
      <c r="CX3813" s="1060"/>
    </row>
    <row r="3814" spans="35:102" ht="15" customHeight="1" x14ac:dyDescent="0.3">
      <c r="AI3814" s="1996">
        <v>48453002402</v>
      </c>
      <c r="AJ3814" s="1997" t="s">
        <v>1956</v>
      </c>
      <c r="AK3814" s="1997">
        <v>59018</v>
      </c>
      <c r="AL3814" s="1998" t="s">
        <v>1728</v>
      </c>
      <c r="AM3814" s="1998">
        <v>17.600000000000001</v>
      </c>
      <c r="AN3814" s="1997" t="s">
        <v>192</v>
      </c>
      <c r="BX3814"/>
      <c r="BY3814"/>
      <c r="BZ3814"/>
      <c r="CA3814"/>
      <c r="CB3814"/>
      <c r="CD3814" s="1060"/>
      <c r="CE3814" s="1286"/>
      <c r="CF3814" s="1060"/>
      <c r="CG3814" s="1060"/>
      <c r="CH3814" s="1060"/>
      <c r="CK3814" s="1645"/>
      <c r="CL3814" s="1645"/>
      <c r="CM3814" s="1645"/>
      <c r="CN3814"/>
      <c r="CO3814"/>
      <c r="CP3814"/>
      <c r="CQ3814"/>
      <c r="CR3814"/>
      <c r="CS3814" s="1060"/>
      <c r="CT3814" s="1060"/>
      <c r="CU3814" s="1060"/>
      <c r="CV3814" s="1060"/>
      <c r="CW3814" s="1060"/>
      <c r="CX3814" s="1060"/>
    </row>
    <row r="3815" spans="35:102" ht="15" customHeight="1" x14ac:dyDescent="0.3">
      <c r="AI3815" s="1774">
        <v>48453002403</v>
      </c>
      <c r="AJ3815" s="1993" t="s">
        <v>1956</v>
      </c>
      <c r="AK3815" s="1993">
        <v>64773</v>
      </c>
      <c r="AL3815" s="1994" t="s">
        <v>1728</v>
      </c>
      <c r="AM3815" s="1994">
        <v>23.2</v>
      </c>
      <c r="AN3815" s="1993" t="s">
        <v>193</v>
      </c>
      <c r="BX3815"/>
      <c r="BY3815"/>
      <c r="BZ3815"/>
      <c r="CA3815"/>
      <c r="CB3815"/>
      <c r="CD3815" s="1060"/>
      <c r="CE3815" s="1286"/>
      <c r="CF3815" s="1060"/>
      <c r="CG3815" s="1060"/>
      <c r="CH3815" s="1060"/>
      <c r="CK3815" s="1645"/>
      <c r="CL3815" s="1645"/>
      <c r="CM3815" s="1645"/>
      <c r="CN3815"/>
      <c r="CO3815"/>
      <c r="CP3815"/>
      <c r="CQ3815"/>
      <c r="CR3815"/>
      <c r="CS3815" s="1060"/>
      <c r="CT3815" s="1060"/>
      <c r="CU3815" s="1060"/>
      <c r="CV3815" s="1060"/>
      <c r="CW3815" s="1060"/>
      <c r="CX3815" s="1060"/>
    </row>
    <row r="3816" spans="35:102" ht="15" customHeight="1" x14ac:dyDescent="0.3">
      <c r="AI3816" s="1996">
        <v>48453002407</v>
      </c>
      <c r="AJ3816" s="1997" t="s">
        <v>1956</v>
      </c>
      <c r="AK3816" s="1997">
        <v>83824</v>
      </c>
      <c r="AL3816" s="1998" t="s">
        <v>1727</v>
      </c>
      <c r="AM3816" s="1998">
        <v>6.4</v>
      </c>
      <c r="AN3816" s="1997" t="s">
        <v>192</v>
      </c>
      <c r="BX3816"/>
      <c r="BY3816"/>
      <c r="BZ3816"/>
      <c r="CA3816"/>
      <c r="CB3816"/>
      <c r="CD3816" s="1060"/>
      <c r="CE3816" s="1286"/>
      <c r="CF3816" s="1060"/>
      <c r="CG3816" s="1060"/>
      <c r="CH3816" s="1060"/>
      <c r="CK3816" s="1645"/>
      <c r="CL3816" s="1645"/>
      <c r="CM3816" s="1645"/>
      <c r="CN3816"/>
      <c r="CO3816"/>
      <c r="CP3816"/>
      <c r="CQ3816"/>
      <c r="CR3816"/>
      <c r="CS3816" s="1060"/>
      <c r="CT3816" s="1060"/>
      <c r="CU3816" s="1060"/>
      <c r="CV3816" s="1060"/>
      <c r="CW3816" s="1060"/>
      <c r="CX3816" s="1060"/>
    </row>
    <row r="3817" spans="35:102" ht="15" customHeight="1" x14ac:dyDescent="0.3">
      <c r="AI3817" s="1774">
        <v>48453002409</v>
      </c>
      <c r="AJ3817" s="1993" t="s">
        <v>1956</v>
      </c>
      <c r="AK3817" s="1993">
        <v>63099</v>
      </c>
      <c r="AL3817" s="1994" t="s">
        <v>1728</v>
      </c>
      <c r="AM3817" s="1994">
        <v>12.8</v>
      </c>
      <c r="AN3817" s="1993" t="s">
        <v>192</v>
      </c>
      <c r="BX3817"/>
      <c r="BY3817"/>
      <c r="BZ3817"/>
      <c r="CA3817"/>
      <c r="CB3817"/>
      <c r="CD3817" s="1060"/>
      <c r="CE3817" s="1286"/>
      <c r="CF3817" s="1060"/>
      <c r="CG3817" s="1060"/>
      <c r="CH3817" s="1060"/>
      <c r="CK3817" s="1645"/>
      <c r="CL3817" s="1645"/>
      <c r="CM3817" s="1645"/>
      <c r="CN3817"/>
      <c r="CO3817"/>
      <c r="CP3817"/>
      <c r="CQ3817"/>
      <c r="CR3817"/>
      <c r="CS3817" s="1060"/>
      <c r="CT3817" s="1060"/>
      <c r="CU3817" s="1060"/>
      <c r="CV3817" s="1060"/>
      <c r="CW3817" s="1060"/>
      <c r="CX3817" s="1060"/>
    </row>
    <row r="3818" spans="35:102" ht="15" customHeight="1" x14ac:dyDescent="0.3">
      <c r="AI3818" s="1996">
        <v>48453002410</v>
      </c>
      <c r="AJ3818" s="1997" t="s">
        <v>1956</v>
      </c>
      <c r="AK3818" s="1997">
        <v>49263</v>
      </c>
      <c r="AL3818" s="1998" t="s">
        <v>1730</v>
      </c>
      <c r="AM3818" s="1998">
        <v>20.7</v>
      </c>
      <c r="AN3818" s="1997" t="s">
        <v>193</v>
      </c>
      <c r="BX3818"/>
      <c r="BY3818"/>
      <c r="BZ3818"/>
      <c r="CA3818"/>
      <c r="CB3818"/>
      <c r="CD3818" s="1060"/>
      <c r="CE3818" s="1286"/>
      <c r="CF3818" s="1060"/>
      <c r="CG3818" s="1060"/>
      <c r="CH3818" s="1060"/>
      <c r="CK3818" s="1645"/>
      <c r="CL3818" s="1645"/>
      <c r="CM3818" s="1645"/>
      <c r="CN3818"/>
      <c r="CO3818"/>
      <c r="CP3818"/>
      <c r="CQ3818"/>
      <c r="CR3818"/>
      <c r="CS3818" s="1060"/>
      <c r="CT3818" s="1060"/>
      <c r="CU3818" s="1060"/>
      <c r="CV3818" s="1060"/>
      <c r="CW3818" s="1060"/>
      <c r="CX3818" s="1060"/>
    </row>
    <row r="3819" spans="35:102" ht="15" customHeight="1" x14ac:dyDescent="0.3">
      <c r="AI3819" s="1774">
        <v>48453002411</v>
      </c>
      <c r="AJ3819" s="1993" t="s">
        <v>1956</v>
      </c>
      <c r="AK3819" s="1993">
        <v>37813</v>
      </c>
      <c r="AL3819" s="1994" t="s">
        <v>1730</v>
      </c>
      <c r="AM3819" s="1994">
        <v>29</v>
      </c>
      <c r="AN3819" s="1993" t="s">
        <v>193</v>
      </c>
      <c r="BX3819"/>
      <c r="BY3819"/>
      <c r="BZ3819"/>
      <c r="CA3819"/>
      <c r="CB3819"/>
      <c r="CD3819" s="1060"/>
      <c r="CE3819" s="1286"/>
      <c r="CF3819" s="1060"/>
      <c r="CG3819" s="1060"/>
      <c r="CH3819" s="1060"/>
      <c r="CK3819" s="1645"/>
      <c r="CL3819" s="1645"/>
      <c r="CM3819" s="1645"/>
      <c r="CN3819"/>
      <c r="CO3819"/>
      <c r="CP3819"/>
      <c r="CQ3819"/>
      <c r="CR3819"/>
      <c r="CS3819" s="1060"/>
      <c r="CT3819" s="1060"/>
      <c r="CU3819" s="1060"/>
      <c r="CV3819" s="1060"/>
      <c r="CW3819" s="1060"/>
      <c r="CX3819" s="1060"/>
    </row>
    <row r="3820" spans="35:102" ht="15" customHeight="1" x14ac:dyDescent="0.3">
      <c r="AI3820" s="1996">
        <v>48453002412</v>
      </c>
      <c r="AJ3820" s="1997" t="s">
        <v>1956</v>
      </c>
      <c r="AK3820" s="1997">
        <v>57946</v>
      </c>
      <c r="AL3820" s="1998" t="s">
        <v>1728</v>
      </c>
      <c r="AM3820" s="1998">
        <v>16.899999999999999</v>
      </c>
      <c r="AN3820" s="1997" t="s">
        <v>192</v>
      </c>
      <c r="BX3820"/>
      <c r="BY3820"/>
      <c r="BZ3820"/>
      <c r="CA3820"/>
      <c r="CB3820"/>
      <c r="CD3820" s="1060"/>
      <c r="CE3820" s="1286"/>
      <c r="CF3820" s="1060"/>
      <c r="CG3820" s="1060"/>
      <c r="CH3820" s="1060"/>
      <c r="CK3820" s="1645"/>
      <c r="CL3820" s="1645"/>
      <c r="CM3820" s="1645"/>
      <c r="CN3820"/>
      <c r="CO3820"/>
      <c r="CP3820"/>
      <c r="CQ3820"/>
      <c r="CR3820"/>
      <c r="CS3820" s="1060"/>
      <c r="CT3820" s="1060"/>
      <c r="CU3820" s="1060"/>
      <c r="CV3820" s="1060"/>
      <c r="CW3820" s="1060"/>
      <c r="CX3820" s="1060"/>
    </row>
    <row r="3821" spans="35:102" ht="15" customHeight="1" x14ac:dyDescent="0.3">
      <c r="AI3821" s="1774">
        <v>48453002413</v>
      </c>
      <c r="AJ3821" s="1993" t="s">
        <v>1956</v>
      </c>
      <c r="AK3821" s="1993">
        <v>40130</v>
      </c>
      <c r="AL3821" s="1994" t="s">
        <v>1730</v>
      </c>
      <c r="AM3821" s="1994">
        <v>35.9</v>
      </c>
      <c r="AN3821" s="1993" t="s">
        <v>193</v>
      </c>
      <c r="BX3821"/>
      <c r="BY3821"/>
      <c r="BZ3821"/>
      <c r="CA3821"/>
      <c r="CB3821"/>
      <c r="CD3821" s="1060"/>
      <c r="CE3821" s="1286"/>
      <c r="CF3821" s="1060"/>
      <c r="CG3821" s="1060"/>
      <c r="CH3821" s="1060"/>
      <c r="CK3821" s="1645"/>
      <c r="CL3821" s="1645"/>
      <c r="CM3821" s="1645"/>
      <c r="CN3821"/>
      <c r="CO3821"/>
      <c r="CP3821"/>
      <c r="CQ3821"/>
      <c r="CR3821"/>
      <c r="CS3821" s="1060"/>
      <c r="CT3821" s="1060"/>
      <c r="CU3821" s="1060"/>
      <c r="CV3821" s="1060"/>
      <c r="CW3821" s="1060"/>
      <c r="CX3821" s="1060"/>
    </row>
    <row r="3822" spans="35:102" ht="15" customHeight="1" x14ac:dyDescent="0.3">
      <c r="AI3822" s="1996">
        <v>48453002419</v>
      </c>
      <c r="AJ3822" s="1997" t="s">
        <v>1956</v>
      </c>
      <c r="AK3822" s="1997">
        <v>38225</v>
      </c>
      <c r="AL3822" s="1998" t="s">
        <v>1730</v>
      </c>
      <c r="AM3822" s="1998">
        <v>23.6</v>
      </c>
      <c r="AN3822" s="1997" t="s">
        <v>193</v>
      </c>
      <c r="BX3822"/>
      <c r="BY3822"/>
      <c r="BZ3822"/>
      <c r="CA3822"/>
      <c r="CB3822"/>
      <c r="CD3822" s="1060"/>
      <c r="CE3822" s="1286"/>
      <c r="CF3822" s="1060"/>
      <c r="CG3822" s="1060"/>
      <c r="CH3822" s="1060"/>
      <c r="CK3822" s="1645"/>
      <c r="CL3822" s="1645"/>
      <c r="CM3822" s="1645"/>
      <c r="CN3822"/>
      <c r="CO3822"/>
      <c r="CP3822"/>
      <c r="CQ3822"/>
      <c r="CR3822"/>
      <c r="CS3822" s="1060"/>
      <c r="CT3822" s="1060"/>
      <c r="CU3822" s="1060"/>
      <c r="CV3822" s="1060"/>
      <c r="CW3822" s="1060"/>
      <c r="CX3822" s="1060"/>
    </row>
    <row r="3823" spans="35:102" ht="15" customHeight="1" x14ac:dyDescent="0.3">
      <c r="AI3823" s="1774">
        <v>48453002421</v>
      </c>
      <c r="AJ3823" s="1993" t="s">
        <v>1956</v>
      </c>
      <c r="AK3823" s="1993">
        <v>64689</v>
      </c>
      <c r="AL3823" s="1994" t="s">
        <v>1728</v>
      </c>
      <c r="AM3823" s="1994">
        <v>11.9</v>
      </c>
      <c r="AN3823" s="1993" t="s">
        <v>192</v>
      </c>
      <c r="BX3823"/>
      <c r="BY3823"/>
      <c r="BZ3823"/>
      <c r="CA3823"/>
      <c r="CB3823"/>
      <c r="CD3823" s="1060"/>
      <c r="CE3823" s="1286"/>
      <c r="CF3823" s="1060"/>
      <c r="CG3823" s="1060"/>
      <c r="CH3823" s="1060"/>
      <c r="CK3823" s="1645"/>
      <c r="CL3823" s="1645"/>
      <c r="CM3823" s="1645"/>
      <c r="CN3823"/>
      <c r="CO3823"/>
      <c r="CP3823"/>
      <c r="CQ3823"/>
      <c r="CR3823"/>
      <c r="CS3823" s="1060"/>
      <c r="CT3823" s="1060"/>
      <c r="CU3823" s="1060"/>
      <c r="CV3823" s="1060"/>
      <c r="CW3823" s="1060"/>
      <c r="CX3823" s="1060"/>
    </row>
    <row r="3824" spans="35:102" ht="15" customHeight="1" x14ac:dyDescent="0.3">
      <c r="AI3824" s="1996">
        <v>48453002422</v>
      </c>
      <c r="AJ3824" s="1997" t="s">
        <v>1956</v>
      </c>
      <c r="AK3824" s="1997">
        <v>56078</v>
      </c>
      <c r="AL3824" s="1998" t="s">
        <v>1728</v>
      </c>
      <c r="AM3824" s="1998">
        <v>6.6</v>
      </c>
      <c r="AN3824" s="1997" t="s">
        <v>192</v>
      </c>
      <c r="BX3824"/>
      <c r="BY3824"/>
      <c r="BZ3824"/>
      <c r="CA3824"/>
      <c r="CB3824"/>
      <c r="CD3824" s="1060"/>
      <c r="CE3824" s="1286"/>
      <c r="CF3824" s="1060"/>
      <c r="CG3824" s="1060"/>
      <c r="CH3824" s="1060"/>
      <c r="CK3824" s="1645"/>
      <c r="CL3824" s="1645"/>
      <c r="CM3824" s="1645"/>
      <c r="CN3824"/>
      <c r="CO3824"/>
      <c r="CP3824"/>
      <c r="CQ3824"/>
      <c r="CR3824"/>
      <c r="CS3824" s="1060"/>
      <c r="CT3824" s="1060"/>
      <c r="CU3824" s="1060"/>
      <c r="CV3824" s="1060"/>
      <c r="CW3824" s="1060"/>
      <c r="CX3824" s="1060"/>
    </row>
    <row r="3825" spans="35:102" ht="15" customHeight="1" x14ac:dyDescent="0.3">
      <c r="AI3825" s="1774">
        <v>48453002423</v>
      </c>
      <c r="AJ3825" s="1993" t="s">
        <v>1956</v>
      </c>
      <c r="AK3825" s="1993">
        <v>64948</v>
      </c>
      <c r="AL3825" s="1994" t="s">
        <v>1728</v>
      </c>
      <c r="AM3825" s="1994">
        <v>5.7</v>
      </c>
      <c r="AN3825" s="1993" t="s">
        <v>192</v>
      </c>
      <c r="BX3825"/>
      <c r="BY3825"/>
      <c r="BZ3825"/>
      <c r="CA3825"/>
      <c r="CB3825"/>
      <c r="CD3825" s="1060"/>
      <c r="CE3825" s="1286"/>
      <c r="CF3825" s="1060"/>
      <c r="CG3825" s="1060"/>
      <c r="CH3825" s="1060"/>
      <c r="CK3825" s="1645"/>
      <c r="CL3825" s="1645"/>
      <c r="CM3825" s="1645"/>
      <c r="CN3825"/>
      <c r="CO3825"/>
      <c r="CP3825"/>
      <c r="CQ3825"/>
      <c r="CR3825"/>
      <c r="CS3825" s="1060"/>
      <c r="CT3825" s="1060"/>
      <c r="CU3825" s="1060"/>
      <c r="CV3825" s="1060"/>
      <c r="CW3825" s="1060"/>
      <c r="CX3825" s="1060"/>
    </row>
    <row r="3826" spans="35:102" ht="15" customHeight="1" x14ac:dyDescent="0.3">
      <c r="AI3826" s="1996">
        <v>48453002424</v>
      </c>
      <c r="AJ3826" s="1997" t="s">
        <v>1956</v>
      </c>
      <c r="AK3826" s="1997">
        <v>49643</v>
      </c>
      <c r="AL3826" s="1998" t="s">
        <v>1730</v>
      </c>
      <c r="AM3826" s="1998">
        <v>14.8</v>
      </c>
      <c r="AN3826" s="1997" t="s">
        <v>192</v>
      </c>
      <c r="BX3826"/>
      <c r="BY3826"/>
      <c r="BZ3826"/>
      <c r="CA3826"/>
      <c r="CB3826"/>
      <c r="CD3826" s="1060"/>
      <c r="CE3826" s="1286"/>
      <c r="CF3826" s="1060"/>
      <c r="CG3826" s="1060"/>
      <c r="CH3826" s="1060"/>
      <c r="CK3826" s="1645"/>
      <c r="CL3826" s="1645"/>
      <c r="CM3826" s="1645"/>
      <c r="CN3826"/>
      <c r="CO3826"/>
      <c r="CP3826"/>
      <c r="CQ3826"/>
      <c r="CR3826"/>
      <c r="CS3826" s="1060"/>
      <c r="CT3826" s="1060"/>
      <c r="CU3826" s="1060"/>
      <c r="CV3826" s="1060"/>
      <c r="CW3826" s="1060"/>
      <c r="CX3826" s="1060"/>
    </row>
    <row r="3827" spans="35:102" ht="15" customHeight="1" x14ac:dyDescent="0.3">
      <c r="AI3827" s="1774">
        <v>48453002425</v>
      </c>
      <c r="AJ3827" s="1993" t="s">
        <v>1956</v>
      </c>
      <c r="AK3827" s="1993">
        <v>72256</v>
      </c>
      <c r="AL3827" s="1994" t="s">
        <v>1727</v>
      </c>
      <c r="AM3827" s="1994">
        <v>7.3</v>
      </c>
      <c r="AN3827" s="1993" t="s">
        <v>192</v>
      </c>
      <c r="BX3827"/>
      <c r="BY3827"/>
      <c r="BZ3827"/>
      <c r="CA3827"/>
      <c r="CB3827"/>
      <c r="CD3827" s="1060"/>
      <c r="CE3827" s="1286"/>
      <c r="CF3827" s="1060"/>
      <c r="CG3827" s="1060"/>
      <c r="CH3827" s="1060"/>
      <c r="CK3827" s="1645"/>
      <c r="CL3827" s="1645"/>
      <c r="CM3827" s="1645"/>
      <c r="CN3827"/>
      <c r="CO3827"/>
      <c r="CP3827"/>
      <c r="CQ3827"/>
      <c r="CR3827"/>
      <c r="CS3827" s="1060"/>
      <c r="CT3827" s="1060"/>
      <c r="CU3827" s="1060"/>
      <c r="CV3827" s="1060"/>
      <c r="CW3827" s="1060"/>
      <c r="CX3827" s="1060"/>
    </row>
    <row r="3828" spans="35:102" ht="15" customHeight="1" x14ac:dyDescent="0.3">
      <c r="AI3828" s="1996">
        <v>48453002426</v>
      </c>
      <c r="AJ3828" s="1997" t="s">
        <v>1956</v>
      </c>
      <c r="AK3828" s="1997">
        <v>78952</v>
      </c>
      <c r="AL3828" s="1998" t="s">
        <v>1727</v>
      </c>
      <c r="AM3828" s="1998">
        <v>3.3</v>
      </c>
      <c r="AN3828" s="1997" t="s">
        <v>192</v>
      </c>
      <c r="BX3828"/>
      <c r="BY3828"/>
      <c r="BZ3828"/>
      <c r="CA3828"/>
      <c r="CB3828"/>
      <c r="CD3828" s="1060"/>
      <c r="CE3828" s="1286"/>
      <c r="CF3828" s="1060"/>
      <c r="CG3828" s="1060"/>
      <c r="CH3828" s="1060"/>
      <c r="CK3828" s="1645"/>
      <c r="CL3828" s="1645"/>
      <c r="CM3828" s="1645"/>
      <c r="CN3828"/>
      <c r="CO3828"/>
      <c r="CP3828"/>
      <c r="CQ3828"/>
      <c r="CR3828"/>
      <c r="CS3828" s="1060"/>
      <c r="CT3828" s="1060"/>
      <c r="CU3828" s="1060"/>
      <c r="CV3828" s="1060"/>
      <c r="CW3828" s="1060"/>
      <c r="CX3828" s="1060"/>
    </row>
    <row r="3829" spans="35:102" ht="15" customHeight="1" x14ac:dyDescent="0.3">
      <c r="AI3829" s="1774">
        <v>48453002427</v>
      </c>
      <c r="AJ3829" s="1993" t="s">
        <v>1956</v>
      </c>
      <c r="AK3829" s="1993">
        <v>46233</v>
      </c>
      <c r="AL3829" s="1994" t="s">
        <v>1730</v>
      </c>
      <c r="AM3829" s="1994">
        <v>21.7</v>
      </c>
      <c r="AN3829" s="1993" t="s">
        <v>193</v>
      </c>
      <c r="BX3829"/>
      <c r="BY3829"/>
      <c r="BZ3829"/>
      <c r="CA3829"/>
      <c r="CB3829"/>
      <c r="CD3829" s="1060"/>
      <c r="CE3829" s="1286"/>
      <c r="CF3829" s="1060"/>
      <c r="CG3829" s="1060"/>
      <c r="CH3829" s="1060"/>
      <c r="CK3829" s="1645"/>
      <c r="CL3829" s="1645"/>
      <c r="CM3829" s="1645"/>
      <c r="CN3829"/>
      <c r="CO3829"/>
      <c r="CP3829"/>
      <c r="CQ3829"/>
      <c r="CR3829"/>
      <c r="CS3829" s="1060"/>
      <c r="CT3829" s="1060"/>
      <c r="CU3829" s="1060"/>
      <c r="CV3829" s="1060"/>
      <c r="CW3829" s="1060"/>
      <c r="CX3829" s="1060"/>
    </row>
    <row r="3830" spans="35:102" ht="15" customHeight="1" x14ac:dyDescent="0.3">
      <c r="AI3830" s="1996">
        <v>48453002428</v>
      </c>
      <c r="AJ3830" s="1997" t="s">
        <v>1956</v>
      </c>
      <c r="AK3830" s="1997">
        <v>77942</v>
      </c>
      <c r="AL3830" s="1998" t="s">
        <v>1727</v>
      </c>
      <c r="AM3830" s="1998">
        <v>5.0999999999999996</v>
      </c>
      <c r="AN3830" s="1997" t="s">
        <v>192</v>
      </c>
      <c r="BX3830"/>
      <c r="BY3830"/>
      <c r="BZ3830"/>
      <c r="CA3830"/>
      <c r="CB3830"/>
      <c r="CD3830" s="1060"/>
      <c r="CE3830" s="1286"/>
      <c r="CF3830" s="1060"/>
      <c r="CG3830" s="1060"/>
      <c r="CH3830" s="1060"/>
      <c r="CK3830" s="1645"/>
      <c r="CL3830" s="1645"/>
      <c r="CM3830" s="1645"/>
      <c r="CN3830"/>
      <c r="CO3830"/>
      <c r="CP3830"/>
      <c r="CQ3830"/>
      <c r="CR3830"/>
      <c r="CS3830" s="1060"/>
      <c r="CT3830" s="1060"/>
      <c r="CU3830" s="1060"/>
      <c r="CV3830" s="1060"/>
      <c r="CW3830" s="1060"/>
      <c r="CX3830" s="1060"/>
    </row>
    <row r="3831" spans="35:102" ht="15" customHeight="1" x14ac:dyDescent="0.3">
      <c r="AI3831" s="1774">
        <v>48453002429</v>
      </c>
      <c r="AJ3831" s="1993" t="s">
        <v>1956</v>
      </c>
      <c r="AK3831" s="1993">
        <v>55317</v>
      </c>
      <c r="AL3831" s="1994" t="s">
        <v>1728</v>
      </c>
      <c r="AM3831" s="1994">
        <v>28.8</v>
      </c>
      <c r="AN3831" s="1993" t="s">
        <v>193</v>
      </c>
      <c r="BX3831"/>
      <c r="BY3831"/>
      <c r="BZ3831"/>
      <c r="CA3831"/>
      <c r="CB3831"/>
      <c r="CD3831" s="1060"/>
      <c r="CE3831" s="1286"/>
      <c r="CF3831" s="1060"/>
      <c r="CG3831" s="1060"/>
      <c r="CH3831" s="1060"/>
      <c r="CK3831" s="1645"/>
      <c r="CL3831" s="1645"/>
      <c r="CM3831" s="1645"/>
      <c r="CN3831"/>
      <c r="CO3831"/>
      <c r="CP3831"/>
      <c r="CQ3831"/>
      <c r="CR3831"/>
      <c r="CS3831" s="1060"/>
      <c r="CT3831" s="1060"/>
      <c r="CU3831" s="1060"/>
      <c r="CV3831" s="1060"/>
      <c r="CW3831" s="1060"/>
      <c r="CX3831" s="1060"/>
    </row>
    <row r="3832" spans="35:102" ht="15" customHeight="1" x14ac:dyDescent="0.3">
      <c r="AI3832" s="1996">
        <v>48453002430</v>
      </c>
      <c r="AJ3832" s="1997" t="s">
        <v>1956</v>
      </c>
      <c r="AK3832" s="1997">
        <v>48090</v>
      </c>
      <c r="AL3832" s="1998" t="s">
        <v>1730</v>
      </c>
      <c r="AM3832" s="1998">
        <v>26.1</v>
      </c>
      <c r="AN3832" s="1997" t="s">
        <v>193</v>
      </c>
      <c r="BX3832"/>
      <c r="BY3832"/>
      <c r="BZ3832"/>
      <c r="CA3832"/>
      <c r="CB3832"/>
      <c r="CD3832" s="1060"/>
      <c r="CE3832" s="1286"/>
      <c r="CF3832" s="1060"/>
      <c r="CG3832" s="1060"/>
      <c r="CH3832" s="1060"/>
      <c r="CK3832" s="1645"/>
      <c r="CL3832" s="1645"/>
      <c r="CM3832" s="1645"/>
      <c r="CN3832"/>
      <c r="CO3832"/>
      <c r="CP3832"/>
      <c r="CQ3832"/>
      <c r="CR3832"/>
      <c r="CS3832" s="1060"/>
      <c r="CT3832" s="1060"/>
      <c r="CU3832" s="1060"/>
      <c r="CV3832" s="1060"/>
      <c r="CW3832" s="1060"/>
      <c r="CX3832" s="1060"/>
    </row>
    <row r="3833" spans="35:102" ht="15" customHeight="1" x14ac:dyDescent="0.3">
      <c r="AI3833" s="1774">
        <v>48453002431</v>
      </c>
      <c r="AJ3833" s="1993" t="s">
        <v>1956</v>
      </c>
      <c r="AK3833" s="1993">
        <v>60337</v>
      </c>
      <c r="AL3833" s="1994" t="s">
        <v>1728</v>
      </c>
      <c r="AM3833" s="1994">
        <v>27.9</v>
      </c>
      <c r="AN3833" s="1993" t="s">
        <v>193</v>
      </c>
      <c r="BX3833"/>
      <c r="BY3833"/>
      <c r="BZ3833"/>
      <c r="CA3833"/>
      <c r="CB3833"/>
      <c r="CD3833" s="1060"/>
      <c r="CE3833" s="1286"/>
      <c r="CF3833" s="1060"/>
      <c r="CG3833" s="1060"/>
      <c r="CH3833" s="1060"/>
      <c r="CK3833" s="1645"/>
      <c r="CL3833" s="1645"/>
      <c r="CM3833" s="1645"/>
      <c r="CN3833"/>
      <c r="CO3833"/>
      <c r="CP3833"/>
      <c r="CQ3833"/>
      <c r="CR3833"/>
      <c r="CS3833" s="1060"/>
      <c r="CT3833" s="1060"/>
      <c r="CU3833" s="1060"/>
      <c r="CV3833" s="1060"/>
      <c r="CW3833" s="1060"/>
      <c r="CX3833" s="1060"/>
    </row>
    <row r="3834" spans="35:102" ht="15" customHeight="1" x14ac:dyDescent="0.3">
      <c r="AI3834" s="1996">
        <v>48453002432</v>
      </c>
      <c r="AJ3834" s="1997" t="s">
        <v>1956</v>
      </c>
      <c r="AK3834" s="1997">
        <v>45333</v>
      </c>
      <c r="AL3834" s="1998" t="s">
        <v>1730</v>
      </c>
      <c r="AM3834" s="1998">
        <v>20.3</v>
      </c>
      <c r="AN3834" s="1997" t="s">
        <v>193</v>
      </c>
      <c r="BX3834"/>
      <c r="BY3834"/>
      <c r="BZ3834"/>
      <c r="CA3834"/>
      <c r="CB3834"/>
      <c r="CD3834" s="1060"/>
      <c r="CE3834" s="1286"/>
      <c r="CF3834" s="1060"/>
      <c r="CG3834" s="1060"/>
      <c r="CH3834" s="1060"/>
      <c r="CK3834" s="1645"/>
      <c r="CL3834" s="1645"/>
      <c r="CM3834" s="1645"/>
      <c r="CN3834"/>
      <c r="CO3834"/>
      <c r="CP3834"/>
      <c r="CQ3834"/>
      <c r="CR3834"/>
      <c r="CS3834" s="1060"/>
      <c r="CT3834" s="1060"/>
      <c r="CU3834" s="1060"/>
      <c r="CV3834" s="1060"/>
      <c r="CW3834" s="1060"/>
      <c r="CX3834" s="1060"/>
    </row>
    <row r="3835" spans="35:102" ht="15" customHeight="1" x14ac:dyDescent="0.3">
      <c r="AI3835" s="1774">
        <v>48453002433</v>
      </c>
      <c r="AJ3835" s="1993" t="s">
        <v>1956</v>
      </c>
      <c r="AK3835" s="1993">
        <v>54542</v>
      </c>
      <c r="AL3835" s="1994" t="s">
        <v>1728</v>
      </c>
      <c r="AM3835" s="1994">
        <v>16.5</v>
      </c>
      <c r="AN3835" s="1993" t="s">
        <v>192</v>
      </c>
      <c r="BX3835"/>
      <c r="BY3835"/>
      <c r="BZ3835"/>
      <c r="CA3835"/>
      <c r="CB3835"/>
      <c r="CD3835" s="1060"/>
      <c r="CE3835" s="1286"/>
      <c r="CF3835" s="1060"/>
      <c r="CG3835" s="1060"/>
      <c r="CH3835" s="1060"/>
      <c r="CK3835" s="1645"/>
      <c r="CL3835" s="1645"/>
      <c r="CM3835" s="1645"/>
      <c r="CN3835"/>
      <c r="CO3835"/>
      <c r="CP3835"/>
      <c r="CQ3835"/>
      <c r="CR3835"/>
      <c r="CS3835" s="1060"/>
      <c r="CT3835" s="1060"/>
      <c r="CU3835" s="1060"/>
      <c r="CV3835" s="1060"/>
      <c r="CW3835" s="1060"/>
      <c r="CX3835" s="1060"/>
    </row>
    <row r="3836" spans="35:102" ht="15" customHeight="1" x14ac:dyDescent="0.3">
      <c r="AI3836" s="1996">
        <v>48453002434</v>
      </c>
      <c r="AJ3836" s="1997" t="s">
        <v>1956</v>
      </c>
      <c r="AK3836" s="1997">
        <v>51985</v>
      </c>
      <c r="AL3836" s="1998" t="s">
        <v>1730</v>
      </c>
      <c r="AM3836" s="1998">
        <v>18.3</v>
      </c>
      <c r="AN3836" s="1997" t="s">
        <v>192</v>
      </c>
      <c r="BX3836"/>
      <c r="BY3836"/>
      <c r="BZ3836"/>
      <c r="CA3836"/>
      <c r="CB3836"/>
      <c r="CD3836" s="1060"/>
      <c r="CE3836" s="1286"/>
      <c r="CF3836" s="1060"/>
      <c r="CG3836" s="1060"/>
      <c r="CH3836" s="1060"/>
      <c r="CK3836" s="1645"/>
      <c r="CL3836" s="1645"/>
      <c r="CM3836" s="1645"/>
      <c r="CN3836"/>
      <c r="CO3836"/>
      <c r="CP3836"/>
      <c r="CQ3836"/>
      <c r="CR3836"/>
      <c r="CS3836" s="1060"/>
      <c r="CT3836" s="1060"/>
      <c r="CU3836" s="1060"/>
      <c r="CV3836" s="1060"/>
      <c r="CW3836" s="1060"/>
      <c r="CX3836" s="1060"/>
    </row>
    <row r="3837" spans="35:102" ht="15" customHeight="1" x14ac:dyDescent="0.3">
      <c r="AI3837" s="1774">
        <v>48453002435</v>
      </c>
      <c r="AJ3837" s="1993" t="s">
        <v>1956</v>
      </c>
      <c r="AK3837" s="1993">
        <v>59835</v>
      </c>
      <c r="AL3837" s="1994" t="s">
        <v>1728</v>
      </c>
      <c r="AM3837" s="1994">
        <v>17.5</v>
      </c>
      <c r="AN3837" s="1993" t="s">
        <v>192</v>
      </c>
      <c r="BX3837"/>
      <c r="BY3837"/>
      <c r="BZ3837"/>
      <c r="CA3837"/>
      <c r="CB3837"/>
      <c r="CD3837" s="1060"/>
      <c r="CE3837" s="1286"/>
      <c r="CF3837" s="1060"/>
      <c r="CG3837" s="1060"/>
      <c r="CH3837" s="1060"/>
      <c r="CK3837" s="1645"/>
      <c r="CL3837" s="1645"/>
      <c r="CM3837" s="1645"/>
      <c r="CN3837"/>
      <c r="CO3837"/>
      <c r="CP3837"/>
      <c r="CQ3837"/>
      <c r="CR3837"/>
      <c r="CS3837" s="1060"/>
      <c r="CT3837" s="1060"/>
      <c r="CU3837" s="1060"/>
      <c r="CV3837" s="1060"/>
      <c r="CW3837" s="1060"/>
      <c r="CX3837" s="1060"/>
    </row>
    <row r="3838" spans="35:102" ht="15" customHeight="1" x14ac:dyDescent="0.3">
      <c r="AI3838" s="1996">
        <v>48453002436</v>
      </c>
      <c r="AJ3838" s="1997" t="s">
        <v>1956</v>
      </c>
      <c r="AK3838" s="1997">
        <v>45750</v>
      </c>
      <c r="AL3838" s="1998" t="s">
        <v>1730</v>
      </c>
      <c r="AM3838" s="1998">
        <v>15.9</v>
      </c>
      <c r="AN3838" s="1997" t="s">
        <v>192</v>
      </c>
      <c r="BX3838"/>
      <c r="BY3838"/>
      <c r="BZ3838"/>
      <c r="CA3838"/>
      <c r="CB3838"/>
      <c r="CD3838" s="1060"/>
      <c r="CE3838" s="1286"/>
      <c r="CF3838" s="1060"/>
      <c r="CG3838" s="1060"/>
      <c r="CH3838" s="1060"/>
      <c r="CK3838" s="1645"/>
      <c r="CL3838" s="1645"/>
      <c r="CM3838" s="1645"/>
      <c r="CN3838"/>
      <c r="CO3838"/>
      <c r="CP3838"/>
      <c r="CQ3838"/>
      <c r="CR3838"/>
      <c r="CS3838" s="1060"/>
      <c r="CT3838" s="1060"/>
      <c r="CU3838" s="1060"/>
      <c r="CV3838" s="1060"/>
      <c r="CW3838" s="1060"/>
      <c r="CX3838" s="1060"/>
    </row>
    <row r="3839" spans="35:102" ht="15" customHeight="1" x14ac:dyDescent="0.3">
      <c r="AI3839" s="1774">
        <v>48453002500</v>
      </c>
      <c r="AJ3839" s="1993" t="s">
        <v>1956</v>
      </c>
      <c r="AK3839" s="1993">
        <v>82022</v>
      </c>
      <c r="AL3839" s="1994" t="s">
        <v>1727</v>
      </c>
      <c r="AM3839" s="1994">
        <v>6.1</v>
      </c>
      <c r="AN3839" s="1993" t="s">
        <v>192</v>
      </c>
      <c r="BX3839"/>
      <c r="BY3839"/>
      <c r="BZ3839"/>
      <c r="CA3839"/>
      <c r="CB3839"/>
      <c r="CD3839" s="1060"/>
      <c r="CE3839" s="1286"/>
      <c r="CF3839" s="1060"/>
      <c r="CG3839" s="1060"/>
      <c r="CH3839" s="1060"/>
      <c r="CK3839" s="1645"/>
      <c r="CL3839" s="1645"/>
      <c r="CM3839" s="1645"/>
      <c r="CN3839"/>
      <c r="CO3839"/>
      <c r="CP3839"/>
      <c r="CQ3839"/>
      <c r="CR3839"/>
      <c r="CS3839" s="1060"/>
      <c r="CT3839" s="1060"/>
      <c r="CU3839" s="1060"/>
      <c r="CV3839" s="1060"/>
      <c r="CW3839" s="1060"/>
      <c r="CX3839" s="1060"/>
    </row>
    <row r="3840" spans="35:102" ht="15" customHeight="1" x14ac:dyDescent="0.3">
      <c r="AI3840" s="1996">
        <v>48453980000</v>
      </c>
      <c r="AJ3840" s="1997" t="s">
        <v>1956</v>
      </c>
      <c r="AK3840" s="1997" t="s">
        <v>1734</v>
      </c>
      <c r="AL3840" s="1998" t="s">
        <v>2183</v>
      </c>
      <c r="AM3840" s="1998" t="s">
        <v>1734</v>
      </c>
      <c r="AN3840" s="1997" t="s">
        <v>193</v>
      </c>
      <c r="BX3840"/>
      <c r="BY3840"/>
      <c r="BZ3840"/>
      <c r="CA3840"/>
      <c r="CB3840"/>
      <c r="CD3840" s="1060"/>
      <c r="CE3840" s="1286"/>
      <c r="CF3840" s="1060"/>
      <c r="CG3840" s="1060"/>
      <c r="CH3840" s="1060"/>
      <c r="CK3840" s="1645"/>
      <c r="CL3840" s="1645"/>
      <c r="CM3840" s="1645"/>
      <c r="CN3840"/>
      <c r="CO3840"/>
      <c r="CP3840"/>
      <c r="CQ3840"/>
      <c r="CR3840"/>
      <c r="CS3840" s="1060"/>
      <c r="CT3840" s="1060"/>
      <c r="CU3840" s="1060"/>
      <c r="CV3840" s="1060"/>
      <c r="CW3840" s="1060"/>
      <c r="CX3840" s="1060"/>
    </row>
    <row r="3841" spans="35:102" ht="15" customHeight="1" x14ac:dyDescent="0.3">
      <c r="AI3841" s="1774">
        <v>48491020105</v>
      </c>
      <c r="AJ3841" s="1993" t="s">
        <v>1975</v>
      </c>
      <c r="AK3841" s="1993">
        <v>72236</v>
      </c>
      <c r="AL3841" s="1994" t="s">
        <v>1727</v>
      </c>
      <c r="AM3841" s="1994">
        <v>4.5999999999999996</v>
      </c>
      <c r="AN3841" s="1993" t="s">
        <v>192</v>
      </c>
      <c r="BX3841"/>
      <c r="BY3841"/>
      <c r="BZ3841"/>
      <c r="CA3841"/>
      <c r="CB3841"/>
      <c r="CD3841" s="1060"/>
      <c r="CE3841" s="1286"/>
      <c r="CF3841" s="1060"/>
      <c r="CG3841" s="1060"/>
      <c r="CH3841" s="1060"/>
      <c r="CK3841" s="1645"/>
      <c r="CL3841" s="1645"/>
      <c r="CM3841" s="1645"/>
      <c r="CN3841"/>
      <c r="CO3841"/>
      <c r="CP3841"/>
      <c r="CQ3841"/>
      <c r="CR3841"/>
      <c r="CS3841" s="1060"/>
      <c r="CT3841" s="1060"/>
      <c r="CU3841" s="1060"/>
      <c r="CV3841" s="1060"/>
      <c r="CW3841" s="1060"/>
      <c r="CX3841" s="1060"/>
    </row>
    <row r="3842" spans="35:102" ht="15" customHeight="1" x14ac:dyDescent="0.3">
      <c r="AI3842" s="1996">
        <v>48491020106</v>
      </c>
      <c r="AJ3842" s="1997" t="s">
        <v>1975</v>
      </c>
      <c r="AK3842" s="1997">
        <v>122961</v>
      </c>
      <c r="AL3842" s="1998" t="s">
        <v>1729</v>
      </c>
      <c r="AM3842" s="1998">
        <v>1.6</v>
      </c>
      <c r="AN3842" s="1997" t="s">
        <v>192</v>
      </c>
      <c r="BX3842"/>
      <c r="BY3842"/>
      <c r="BZ3842"/>
      <c r="CA3842"/>
      <c r="CB3842"/>
      <c r="CD3842" s="1060"/>
      <c r="CE3842" s="1286"/>
      <c r="CF3842" s="1060"/>
      <c r="CG3842" s="1060"/>
      <c r="CH3842" s="1060"/>
      <c r="CK3842" s="1645"/>
      <c r="CL3842" s="1645"/>
      <c r="CM3842" s="1645"/>
      <c r="CN3842"/>
      <c r="CO3842"/>
      <c r="CP3842"/>
      <c r="CQ3842"/>
      <c r="CR3842"/>
      <c r="CS3842" s="1060"/>
      <c r="CT3842" s="1060"/>
      <c r="CU3842" s="1060"/>
      <c r="CV3842" s="1060"/>
      <c r="CW3842" s="1060"/>
      <c r="CX3842" s="1060"/>
    </row>
    <row r="3843" spans="35:102" ht="15" customHeight="1" x14ac:dyDescent="0.3">
      <c r="AI3843" s="1774">
        <v>48491020107</v>
      </c>
      <c r="AJ3843" s="1993" t="s">
        <v>1975</v>
      </c>
      <c r="AK3843" s="1993">
        <v>60189</v>
      </c>
      <c r="AL3843" s="1994" t="s">
        <v>1728</v>
      </c>
      <c r="AM3843" s="1994">
        <v>4.5999999999999996</v>
      </c>
      <c r="AN3843" s="1993" t="s">
        <v>192</v>
      </c>
      <c r="BX3843"/>
      <c r="BY3843"/>
      <c r="BZ3843"/>
      <c r="CA3843"/>
      <c r="CB3843"/>
      <c r="CD3843" s="1060"/>
      <c r="CE3843" s="1286"/>
      <c r="CF3843" s="1060"/>
      <c r="CG3843" s="1060"/>
      <c r="CH3843" s="1060"/>
      <c r="CK3843" s="1645"/>
      <c r="CL3843" s="1645"/>
      <c r="CM3843" s="1645"/>
      <c r="CN3843"/>
      <c r="CO3843"/>
      <c r="CP3843"/>
      <c r="CQ3843"/>
      <c r="CR3843"/>
      <c r="CS3843" s="1060"/>
      <c r="CT3843" s="1060"/>
      <c r="CU3843" s="1060"/>
      <c r="CV3843" s="1060"/>
      <c r="CW3843" s="1060"/>
      <c r="CX3843" s="1060"/>
    </row>
    <row r="3844" spans="35:102" ht="15" customHeight="1" x14ac:dyDescent="0.3">
      <c r="AI3844" s="1996">
        <v>48491020108</v>
      </c>
      <c r="AJ3844" s="1997" t="s">
        <v>1975</v>
      </c>
      <c r="AK3844" s="1997">
        <v>83403</v>
      </c>
      <c r="AL3844" s="1998" t="s">
        <v>1727</v>
      </c>
      <c r="AM3844" s="1998">
        <v>5.9</v>
      </c>
      <c r="AN3844" s="1997" t="s">
        <v>192</v>
      </c>
      <c r="BX3844"/>
      <c r="BY3844"/>
      <c r="BZ3844"/>
      <c r="CA3844"/>
      <c r="CB3844"/>
      <c r="CD3844" s="1060"/>
      <c r="CE3844" s="1286"/>
      <c r="CF3844" s="1060"/>
      <c r="CG3844" s="1060"/>
      <c r="CH3844" s="1060"/>
      <c r="CK3844" s="1645"/>
      <c r="CL3844" s="1645"/>
      <c r="CM3844" s="1645"/>
      <c r="CN3844"/>
      <c r="CO3844"/>
      <c r="CP3844"/>
      <c r="CQ3844"/>
      <c r="CR3844"/>
      <c r="CS3844" s="1060"/>
      <c r="CT3844" s="1060"/>
      <c r="CU3844" s="1060"/>
      <c r="CV3844" s="1060"/>
      <c r="CW3844" s="1060"/>
      <c r="CX3844" s="1060"/>
    </row>
    <row r="3845" spans="35:102" ht="15" customHeight="1" x14ac:dyDescent="0.3">
      <c r="AI3845" s="1774">
        <v>48491020109</v>
      </c>
      <c r="AJ3845" s="1993" t="s">
        <v>1975</v>
      </c>
      <c r="AK3845" s="1993">
        <v>116816</v>
      </c>
      <c r="AL3845" s="1994" t="s">
        <v>1729</v>
      </c>
      <c r="AM3845" s="1994">
        <v>3</v>
      </c>
      <c r="AN3845" s="1993" t="s">
        <v>192</v>
      </c>
      <c r="BX3845"/>
      <c r="BY3845"/>
      <c r="BZ3845"/>
      <c r="CA3845"/>
      <c r="CB3845"/>
      <c r="CD3845" s="1060"/>
      <c r="CE3845" s="1286"/>
      <c r="CF3845" s="1060"/>
      <c r="CG3845" s="1060"/>
      <c r="CH3845" s="1060"/>
      <c r="CK3845" s="1645"/>
      <c r="CL3845" s="1645"/>
      <c r="CM3845" s="1645"/>
      <c r="CN3845"/>
      <c r="CO3845"/>
      <c r="CP3845"/>
      <c r="CQ3845"/>
      <c r="CR3845"/>
      <c r="CS3845" s="1060"/>
      <c r="CT3845" s="1060"/>
      <c r="CU3845" s="1060"/>
      <c r="CV3845" s="1060"/>
      <c r="CW3845" s="1060"/>
      <c r="CX3845" s="1060"/>
    </row>
    <row r="3846" spans="35:102" ht="15" customHeight="1" x14ac:dyDescent="0.3">
      <c r="AI3846" s="1996">
        <v>48491020110</v>
      </c>
      <c r="AJ3846" s="1997" t="s">
        <v>1975</v>
      </c>
      <c r="AK3846" s="1997">
        <v>104893</v>
      </c>
      <c r="AL3846" s="1998" t="s">
        <v>1729</v>
      </c>
      <c r="AM3846" s="1998">
        <v>4.5999999999999996</v>
      </c>
      <c r="AN3846" s="1997" t="s">
        <v>192</v>
      </c>
      <c r="BX3846"/>
      <c r="BY3846"/>
      <c r="BZ3846"/>
      <c r="CA3846"/>
      <c r="CB3846"/>
      <c r="CD3846" s="1060"/>
      <c r="CE3846" s="1286"/>
      <c r="CF3846" s="1060"/>
      <c r="CG3846" s="1060"/>
      <c r="CH3846" s="1060"/>
      <c r="CK3846" s="1645"/>
      <c r="CL3846" s="1645"/>
      <c r="CM3846" s="1645"/>
      <c r="CN3846"/>
      <c r="CO3846"/>
      <c r="CP3846"/>
      <c r="CQ3846"/>
      <c r="CR3846"/>
      <c r="CS3846" s="1060"/>
      <c r="CT3846" s="1060"/>
      <c r="CU3846" s="1060"/>
      <c r="CV3846" s="1060"/>
      <c r="CW3846" s="1060"/>
      <c r="CX3846" s="1060"/>
    </row>
    <row r="3847" spans="35:102" ht="15" customHeight="1" x14ac:dyDescent="0.3">
      <c r="AI3847" s="1774">
        <v>48491020111</v>
      </c>
      <c r="AJ3847" s="1993" t="s">
        <v>1975</v>
      </c>
      <c r="AK3847" s="1993">
        <v>70345</v>
      </c>
      <c r="AL3847" s="1994" t="s">
        <v>1727</v>
      </c>
      <c r="AM3847" s="1994">
        <v>12</v>
      </c>
      <c r="AN3847" s="1993" t="s">
        <v>192</v>
      </c>
      <c r="BX3847"/>
      <c r="BY3847"/>
      <c r="BZ3847"/>
      <c r="CA3847"/>
      <c r="CB3847"/>
      <c r="CD3847" s="1060"/>
      <c r="CE3847" s="1286"/>
      <c r="CF3847" s="1060"/>
      <c r="CG3847" s="1060"/>
      <c r="CH3847" s="1060"/>
      <c r="CK3847" s="1645"/>
      <c r="CL3847" s="1645"/>
      <c r="CM3847" s="1645"/>
      <c r="CN3847"/>
      <c r="CO3847"/>
      <c r="CP3847"/>
      <c r="CQ3847"/>
      <c r="CR3847"/>
      <c r="CS3847" s="1060"/>
      <c r="CT3847" s="1060"/>
      <c r="CU3847" s="1060"/>
      <c r="CV3847" s="1060"/>
      <c r="CW3847" s="1060"/>
      <c r="CX3847" s="1060"/>
    </row>
    <row r="3848" spans="35:102" ht="15" customHeight="1" x14ac:dyDescent="0.3">
      <c r="AI3848" s="1996">
        <v>48491020112</v>
      </c>
      <c r="AJ3848" s="1997" t="s">
        <v>1975</v>
      </c>
      <c r="AK3848" s="1997">
        <v>135313</v>
      </c>
      <c r="AL3848" s="1998" t="s">
        <v>1729</v>
      </c>
      <c r="AM3848" s="1998">
        <v>1.1000000000000001</v>
      </c>
      <c r="AN3848" s="1997" t="s">
        <v>192</v>
      </c>
      <c r="BX3848"/>
      <c r="BY3848"/>
      <c r="BZ3848"/>
      <c r="CA3848"/>
      <c r="CB3848"/>
      <c r="CD3848" s="1060"/>
      <c r="CE3848" s="1286"/>
      <c r="CF3848" s="1060"/>
      <c r="CG3848" s="1060"/>
      <c r="CH3848" s="1060"/>
      <c r="CK3848" s="1645"/>
      <c r="CL3848" s="1645"/>
      <c r="CM3848" s="1645"/>
      <c r="CN3848"/>
      <c r="CO3848"/>
      <c r="CP3848"/>
      <c r="CQ3848"/>
      <c r="CR3848"/>
      <c r="CS3848" s="1060"/>
      <c r="CT3848" s="1060"/>
      <c r="CU3848" s="1060"/>
      <c r="CV3848" s="1060"/>
      <c r="CW3848" s="1060"/>
      <c r="CX3848" s="1060"/>
    </row>
    <row r="3849" spans="35:102" ht="15" customHeight="1" x14ac:dyDescent="0.3">
      <c r="AI3849" s="1774">
        <v>48491020113</v>
      </c>
      <c r="AJ3849" s="1993" t="s">
        <v>1975</v>
      </c>
      <c r="AK3849" s="1993">
        <v>60287</v>
      </c>
      <c r="AL3849" s="1994" t="s">
        <v>1728</v>
      </c>
      <c r="AM3849" s="1994">
        <v>7.3</v>
      </c>
      <c r="AN3849" s="1993" t="s">
        <v>192</v>
      </c>
      <c r="BX3849"/>
      <c r="BY3849"/>
      <c r="BZ3849"/>
      <c r="CA3849"/>
      <c r="CB3849"/>
      <c r="CD3849" s="1060"/>
      <c r="CE3849" s="1286"/>
      <c r="CF3849" s="1060"/>
      <c r="CG3849" s="1060"/>
      <c r="CH3849" s="1060"/>
      <c r="CK3849" s="1645"/>
      <c r="CL3849" s="1645"/>
      <c r="CM3849" s="1645"/>
      <c r="CN3849"/>
      <c r="CO3849"/>
      <c r="CP3849"/>
      <c r="CQ3849"/>
      <c r="CR3849"/>
      <c r="CS3849" s="1060"/>
      <c r="CT3849" s="1060"/>
      <c r="CU3849" s="1060"/>
      <c r="CV3849" s="1060"/>
      <c r="CW3849" s="1060"/>
      <c r="CX3849" s="1060"/>
    </row>
    <row r="3850" spans="35:102" ht="15" customHeight="1" x14ac:dyDescent="0.3">
      <c r="AI3850" s="1996">
        <v>48491020114</v>
      </c>
      <c r="AJ3850" s="1997" t="s">
        <v>1975</v>
      </c>
      <c r="AK3850" s="1997">
        <v>48578</v>
      </c>
      <c r="AL3850" s="1998" t="s">
        <v>1730</v>
      </c>
      <c r="AM3850" s="1998">
        <v>13.6</v>
      </c>
      <c r="AN3850" s="1997" t="s">
        <v>192</v>
      </c>
      <c r="BX3850"/>
      <c r="BY3850"/>
      <c r="BZ3850"/>
      <c r="CA3850"/>
      <c r="CB3850"/>
      <c r="CD3850" s="1060"/>
      <c r="CE3850" s="1286"/>
      <c r="CF3850" s="1060"/>
      <c r="CG3850" s="1060"/>
      <c r="CH3850" s="1060"/>
      <c r="CK3850" s="1645"/>
      <c r="CL3850" s="1645"/>
      <c r="CM3850" s="1645"/>
      <c r="CN3850"/>
      <c r="CO3850"/>
      <c r="CP3850"/>
      <c r="CQ3850"/>
      <c r="CR3850"/>
      <c r="CS3850" s="1060"/>
      <c r="CT3850" s="1060"/>
      <c r="CU3850" s="1060"/>
      <c r="CV3850" s="1060"/>
      <c r="CW3850" s="1060"/>
      <c r="CX3850" s="1060"/>
    </row>
    <row r="3851" spans="35:102" ht="15" customHeight="1" x14ac:dyDescent="0.3">
      <c r="AI3851" s="1774">
        <v>48491020115</v>
      </c>
      <c r="AJ3851" s="1993" t="s">
        <v>1975</v>
      </c>
      <c r="AK3851" s="1993">
        <v>92870</v>
      </c>
      <c r="AL3851" s="1994" t="s">
        <v>1729</v>
      </c>
      <c r="AM3851" s="1994">
        <v>5.9</v>
      </c>
      <c r="AN3851" s="1993" t="s">
        <v>192</v>
      </c>
      <c r="BX3851"/>
      <c r="BY3851"/>
      <c r="BZ3851"/>
      <c r="CA3851"/>
      <c r="CB3851"/>
      <c r="CD3851" s="1060"/>
      <c r="CE3851" s="1286"/>
      <c r="CF3851" s="1060"/>
      <c r="CG3851" s="1060"/>
      <c r="CH3851" s="1060"/>
      <c r="CK3851" s="1645"/>
      <c r="CL3851" s="1645"/>
      <c r="CM3851" s="1645"/>
      <c r="CN3851"/>
      <c r="CO3851"/>
      <c r="CP3851"/>
      <c r="CQ3851"/>
      <c r="CR3851"/>
      <c r="CS3851" s="1060"/>
      <c r="CT3851" s="1060"/>
      <c r="CU3851" s="1060"/>
      <c r="CV3851" s="1060"/>
      <c r="CW3851" s="1060"/>
      <c r="CX3851" s="1060"/>
    </row>
    <row r="3852" spans="35:102" ht="15" customHeight="1" x14ac:dyDescent="0.3">
      <c r="AI3852" s="1996">
        <v>48491020201</v>
      </c>
      <c r="AJ3852" s="1997" t="s">
        <v>1975</v>
      </c>
      <c r="AK3852" s="1997">
        <v>61591</v>
      </c>
      <c r="AL3852" s="1998" t="s">
        <v>1728</v>
      </c>
      <c r="AM3852" s="1998">
        <v>7</v>
      </c>
      <c r="AN3852" s="1997" t="s">
        <v>192</v>
      </c>
      <c r="BX3852"/>
      <c r="BY3852"/>
      <c r="BZ3852"/>
      <c r="CA3852"/>
      <c r="CB3852"/>
      <c r="CD3852" s="1060"/>
      <c r="CE3852" s="1286"/>
      <c r="CF3852" s="1060"/>
      <c r="CG3852" s="1060"/>
      <c r="CH3852" s="1060"/>
      <c r="CK3852" s="1645"/>
      <c r="CL3852" s="1645"/>
      <c r="CM3852" s="1645"/>
      <c r="CN3852"/>
      <c r="CO3852"/>
      <c r="CP3852"/>
      <c r="CQ3852"/>
      <c r="CR3852"/>
      <c r="CS3852" s="1060"/>
      <c r="CT3852" s="1060"/>
      <c r="CU3852" s="1060"/>
      <c r="CV3852" s="1060"/>
      <c r="CW3852" s="1060"/>
      <c r="CX3852" s="1060"/>
    </row>
    <row r="3853" spans="35:102" ht="15" customHeight="1" x14ac:dyDescent="0.3">
      <c r="AI3853" s="1774">
        <v>48491020202</v>
      </c>
      <c r="AJ3853" s="1993" t="s">
        <v>1975</v>
      </c>
      <c r="AK3853" s="1993">
        <v>92228</v>
      </c>
      <c r="AL3853" s="1994" t="s">
        <v>1729</v>
      </c>
      <c r="AM3853" s="1994">
        <v>4.8</v>
      </c>
      <c r="AN3853" s="1993" t="s">
        <v>192</v>
      </c>
      <c r="BX3853"/>
      <c r="BY3853"/>
      <c r="BZ3853"/>
      <c r="CA3853"/>
      <c r="CB3853"/>
      <c r="CD3853" s="1060"/>
      <c r="CE3853" s="1286"/>
      <c r="CF3853" s="1060"/>
      <c r="CG3853" s="1060"/>
      <c r="CH3853" s="1060"/>
      <c r="CK3853" s="1645"/>
      <c r="CL3853" s="1645"/>
      <c r="CM3853" s="1645"/>
      <c r="CN3853"/>
      <c r="CO3853"/>
      <c r="CP3853"/>
      <c r="CQ3853"/>
      <c r="CR3853"/>
      <c r="CS3853" s="1060"/>
      <c r="CT3853" s="1060"/>
      <c r="CU3853" s="1060"/>
      <c r="CV3853" s="1060"/>
      <c r="CW3853" s="1060"/>
      <c r="CX3853" s="1060"/>
    </row>
    <row r="3854" spans="35:102" ht="15" customHeight="1" x14ac:dyDescent="0.3">
      <c r="AI3854" s="1996">
        <v>48491020203</v>
      </c>
      <c r="AJ3854" s="1997" t="s">
        <v>1975</v>
      </c>
      <c r="AK3854" s="1997">
        <v>73554</v>
      </c>
      <c r="AL3854" s="1998" t="s">
        <v>1727</v>
      </c>
      <c r="AM3854" s="1998">
        <v>3.4</v>
      </c>
      <c r="AN3854" s="1997" t="s">
        <v>192</v>
      </c>
      <c r="BX3854"/>
      <c r="BY3854"/>
      <c r="BZ3854"/>
      <c r="CA3854"/>
      <c r="CB3854"/>
      <c r="CD3854" s="1060"/>
      <c r="CE3854" s="1286"/>
      <c r="CF3854" s="1060"/>
      <c r="CG3854" s="1060"/>
      <c r="CH3854" s="1060"/>
      <c r="CK3854" s="1645"/>
      <c r="CL3854" s="1645"/>
      <c r="CM3854" s="1645"/>
      <c r="CN3854"/>
      <c r="CO3854"/>
      <c r="CP3854"/>
      <c r="CQ3854"/>
      <c r="CR3854"/>
      <c r="CS3854" s="1060"/>
      <c r="CT3854" s="1060"/>
      <c r="CU3854" s="1060"/>
      <c r="CV3854" s="1060"/>
      <c r="CW3854" s="1060"/>
      <c r="CX3854" s="1060"/>
    </row>
    <row r="3855" spans="35:102" ht="15" customHeight="1" x14ac:dyDescent="0.3">
      <c r="AI3855" s="1774">
        <v>48491020204</v>
      </c>
      <c r="AJ3855" s="1993" t="s">
        <v>1975</v>
      </c>
      <c r="AK3855" s="1993">
        <v>72452</v>
      </c>
      <c r="AL3855" s="1994" t="s">
        <v>1727</v>
      </c>
      <c r="AM3855" s="1994">
        <v>6.2</v>
      </c>
      <c r="AN3855" s="1993" t="s">
        <v>192</v>
      </c>
      <c r="BX3855"/>
      <c r="BY3855"/>
      <c r="BZ3855"/>
      <c r="CA3855"/>
      <c r="CB3855"/>
      <c r="CD3855" s="1060"/>
      <c r="CE3855" s="1286"/>
      <c r="CF3855" s="1060"/>
      <c r="CG3855" s="1060"/>
      <c r="CH3855" s="1060"/>
      <c r="CK3855" s="1645"/>
      <c r="CL3855" s="1645"/>
      <c r="CM3855" s="1645"/>
      <c r="CN3855"/>
      <c r="CO3855"/>
      <c r="CP3855"/>
      <c r="CQ3855"/>
      <c r="CR3855"/>
      <c r="CS3855" s="1060"/>
      <c r="CT3855" s="1060"/>
      <c r="CU3855" s="1060"/>
      <c r="CV3855" s="1060"/>
      <c r="CW3855" s="1060"/>
      <c r="CX3855" s="1060"/>
    </row>
    <row r="3856" spans="35:102" ht="15" customHeight="1" x14ac:dyDescent="0.3">
      <c r="AI3856" s="1996">
        <v>48491020301</v>
      </c>
      <c r="AJ3856" s="1997" t="s">
        <v>1975</v>
      </c>
      <c r="AK3856" s="1997">
        <v>86216</v>
      </c>
      <c r="AL3856" s="1998" t="s">
        <v>1729</v>
      </c>
      <c r="AM3856" s="1998">
        <v>9.5</v>
      </c>
      <c r="AN3856" s="1997" t="s">
        <v>192</v>
      </c>
      <c r="BX3856"/>
      <c r="BY3856"/>
      <c r="BZ3856"/>
      <c r="CA3856"/>
      <c r="CB3856"/>
      <c r="CD3856" s="1060"/>
      <c r="CE3856" s="1286"/>
      <c r="CF3856" s="1060"/>
      <c r="CG3856" s="1060"/>
      <c r="CH3856" s="1060"/>
      <c r="CK3856" s="1645"/>
      <c r="CL3856" s="1645"/>
      <c r="CM3856" s="1645"/>
      <c r="CN3856"/>
      <c r="CO3856"/>
      <c r="CP3856"/>
      <c r="CQ3856"/>
      <c r="CR3856"/>
      <c r="CS3856" s="1060"/>
      <c r="CT3856" s="1060"/>
      <c r="CU3856" s="1060"/>
      <c r="CV3856" s="1060"/>
      <c r="CW3856" s="1060"/>
      <c r="CX3856" s="1060"/>
    </row>
    <row r="3857" spans="35:102" ht="15" customHeight="1" x14ac:dyDescent="0.3">
      <c r="AI3857" s="1774">
        <v>48491020302</v>
      </c>
      <c r="AJ3857" s="1993" t="s">
        <v>1975</v>
      </c>
      <c r="AK3857" s="1993">
        <v>86128</v>
      </c>
      <c r="AL3857" s="1994" t="s">
        <v>1729</v>
      </c>
      <c r="AM3857" s="1994">
        <v>6.6</v>
      </c>
      <c r="AN3857" s="1993" t="s">
        <v>192</v>
      </c>
      <c r="BX3857"/>
      <c r="BY3857"/>
      <c r="BZ3857"/>
      <c r="CA3857"/>
      <c r="CB3857"/>
      <c r="CD3857" s="1060"/>
      <c r="CE3857" s="1286"/>
      <c r="CF3857" s="1060"/>
      <c r="CG3857" s="1060"/>
      <c r="CH3857" s="1060"/>
      <c r="CK3857" s="1645"/>
      <c r="CL3857" s="1645"/>
      <c r="CM3857" s="1645"/>
      <c r="CN3857"/>
      <c r="CO3857"/>
      <c r="CP3857"/>
      <c r="CQ3857"/>
      <c r="CR3857"/>
      <c r="CS3857" s="1060"/>
      <c r="CT3857" s="1060"/>
      <c r="CU3857" s="1060"/>
      <c r="CV3857" s="1060"/>
      <c r="CW3857" s="1060"/>
      <c r="CX3857" s="1060"/>
    </row>
    <row r="3858" spans="35:102" ht="15" customHeight="1" x14ac:dyDescent="0.3">
      <c r="AI3858" s="1996">
        <v>48491020310</v>
      </c>
      <c r="AJ3858" s="1997" t="s">
        <v>1975</v>
      </c>
      <c r="AK3858" s="1997">
        <v>109875</v>
      </c>
      <c r="AL3858" s="1998" t="s">
        <v>1729</v>
      </c>
      <c r="AM3858" s="1998">
        <v>3.8</v>
      </c>
      <c r="AN3858" s="1997" t="s">
        <v>192</v>
      </c>
      <c r="BX3858"/>
      <c r="BY3858"/>
      <c r="BZ3858"/>
      <c r="CA3858"/>
      <c r="CB3858"/>
      <c r="CD3858" s="1060"/>
      <c r="CE3858" s="1286"/>
      <c r="CF3858" s="1060"/>
      <c r="CG3858" s="1060"/>
      <c r="CH3858" s="1060"/>
      <c r="CK3858" s="1645"/>
      <c r="CL3858" s="1645"/>
      <c r="CM3858" s="1645"/>
      <c r="CN3858"/>
      <c r="CO3858"/>
      <c r="CP3858"/>
      <c r="CQ3858"/>
      <c r="CR3858"/>
      <c r="CS3858" s="1060"/>
      <c r="CT3858" s="1060"/>
      <c r="CU3858" s="1060"/>
      <c r="CV3858" s="1060"/>
      <c r="CW3858" s="1060"/>
      <c r="CX3858" s="1060"/>
    </row>
    <row r="3859" spans="35:102" ht="15" customHeight="1" x14ac:dyDescent="0.3">
      <c r="AI3859" s="1774">
        <v>48491020311</v>
      </c>
      <c r="AJ3859" s="1993" t="s">
        <v>1975</v>
      </c>
      <c r="AK3859" s="1993">
        <v>92399</v>
      </c>
      <c r="AL3859" s="1994" t="s">
        <v>1729</v>
      </c>
      <c r="AM3859" s="1994">
        <v>4.4000000000000004</v>
      </c>
      <c r="AN3859" s="1993" t="s">
        <v>192</v>
      </c>
      <c r="BX3859"/>
      <c r="BY3859"/>
      <c r="BZ3859"/>
      <c r="CA3859"/>
      <c r="CB3859"/>
      <c r="CD3859" s="1060"/>
      <c r="CE3859" s="1286"/>
      <c r="CF3859" s="1060"/>
      <c r="CG3859" s="1060"/>
      <c r="CH3859" s="1060"/>
      <c r="CK3859" s="1645"/>
      <c r="CL3859" s="1645"/>
      <c r="CM3859" s="1645"/>
      <c r="CN3859"/>
      <c r="CO3859"/>
      <c r="CP3859"/>
      <c r="CQ3859"/>
      <c r="CR3859"/>
      <c r="CS3859" s="1060"/>
      <c r="CT3859" s="1060"/>
      <c r="CU3859" s="1060"/>
      <c r="CV3859" s="1060"/>
      <c r="CW3859" s="1060"/>
      <c r="CX3859" s="1060"/>
    </row>
    <row r="3860" spans="35:102" ht="15" customHeight="1" x14ac:dyDescent="0.3">
      <c r="AI3860" s="1996">
        <v>48491020312</v>
      </c>
      <c r="AJ3860" s="1997" t="s">
        <v>1975</v>
      </c>
      <c r="AK3860" s="1997">
        <v>75241</v>
      </c>
      <c r="AL3860" s="1998" t="s">
        <v>1727</v>
      </c>
      <c r="AM3860" s="1998">
        <v>3.8</v>
      </c>
      <c r="AN3860" s="1997" t="s">
        <v>192</v>
      </c>
      <c r="BX3860"/>
      <c r="BY3860"/>
      <c r="BZ3860"/>
      <c r="CA3860"/>
      <c r="CB3860"/>
      <c r="CD3860" s="1060"/>
      <c r="CE3860" s="1286"/>
      <c r="CF3860" s="1060"/>
      <c r="CG3860" s="1060"/>
      <c r="CH3860" s="1060"/>
      <c r="CK3860" s="1645"/>
      <c r="CL3860" s="1645"/>
      <c r="CM3860" s="1645"/>
      <c r="CN3860"/>
      <c r="CO3860"/>
      <c r="CP3860"/>
      <c r="CQ3860"/>
      <c r="CR3860"/>
      <c r="CS3860" s="1060"/>
      <c r="CT3860" s="1060"/>
      <c r="CU3860" s="1060"/>
      <c r="CV3860" s="1060"/>
      <c r="CW3860" s="1060"/>
      <c r="CX3860" s="1060"/>
    </row>
    <row r="3861" spans="35:102" ht="15" customHeight="1" x14ac:dyDescent="0.3">
      <c r="AI3861" s="1774">
        <v>48491020313</v>
      </c>
      <c r="AJ3861" s="1993" t="s">
        <v>1975</v>
      </c>
      <c r="AK3861" s="1993">
        <v>97472</v>
      </c>
      <c r="AL3861" s="1994" t="s">
        <v>1729</v>
      </c>
      <c r="AM3861" s="1994">
        <v>6.1</v>
      </c>
      <c r="AN3861" s="1993" t="s">
        <v>192</v>
      </c>
      <c r="BX3861"/>
      <c r="BY3861"/>
      <c r="BZ3861"/>
      <c r="CA3861"/>
      <c r="CB3861"/>
      <c r="CD3861" s="1060"/>
      <c r="CE3861" s="1286"/>
      <c r="CF3861" s="1060"/>
      <c r="CG3861" s="1060"/>
      <c r="CH3861" s="1060"/>
      <c r="CK3861" s="1645"/>
      <c r="CL3861" s="1645"/>
      <c r="CM3861" s="1645"/>
      <c r="CN3861"/>
      <c r="CO3861"/>
      <c r="CP3861"/>
      <c r="CQ3861"/>
      <c r="CR3861"/>
      <c r="CS3861" s="1060"/>
      <c r="CT3861" s="1060"/>
      <c r="CU3861" s="1060"/>
      <c r="CV3861" s="1060"/>
      <c r="CW3861" s="1060"/>
      <c r="CX3861" s="1060"/>
    </row>
    <row r="3862" spans="35:102" ht="15" customHeight="1" x14ac:dyDescent="0.3">
      <c r="AI3862" s="1996">
        <v>48491020314</v>
      </c>
      <c r="AJ3862" s="1997" t="s">
        <v>1975</v>
      </c>
      <c r="AK3862" s="1997">
        <v>80219</v>
      </c>
      <c r="AL3862" s="1998" t="s">
        <v>1727</v>
      </c>
      <c r="AM3862" s="1998">
        <v>2.5</v>
      </c>
      <c r="AN3862" s="1997" t="s">
        <v>192</v>
      </c>
      <c r="BX3862"/>
      <c r="BY3862"/>
      <c r="BZ3862"/>
      <c r="CA3862"/>
      <c r="CB3862"/>
      <c r="CD3862" s="1060"/>
      <c r="CE3862" s="1286"/>
      <c r="CF3862" s="1060"/>
      <c r="CG3862" s="1060"/>
      <c r="CH3862" s="1060"/>
      <c r="CK3862" s="1645"/>
      <c r="CL3862" s="1645"/>
      <c r="CM3862" s="1645"/>
      <c r="CN3862"/>
      <c r="CO3862"/>
      <c r="CP3862"/>
      <c r="CQ3862"/>
      <c r="CR3862"/>
      <c r="CS3862" s="1060"/>
      <c r="CT3862" s="1060"/>
      <c r="CU3862" s="1060"/>
      <c r="CV3862" s="1060"/>
      <c r="CW3862" s="1060"/>
      <c r="CX3862" s="1060"/>
    </row>
    <row r="3863" spans="35:102" ht="15" customHeight="1" x14ac:dyDescent="0.3">
      <c r="AI3863" s="1774">
        <v>48491020315</v>
      </c>
      <c r="AJ3863" s="1993" t="s">
        <v>1975</v>
      </c>
      <c r="AK3863" s="1993">
        <v>124809</v>
      </c>
      <c r="AL3863" s="1994" t="s">
        <v>1729</v>
      </c>
      <c r="AM3863" s="1994">
        <v>0.6</v>
      </c>
      <c r="AN3863" s="1993" t="s">
        <v>192</v>
      </c>
      <c r="BX3863"/>
      <c r="BY3863"/>
      <c r="BZ3863"/>
      <c r="CA3863"/>
      <c r="CB3863"/>
      <c r="CD3863" s="1060"/>
      <c r="CE3863" s="1286"/>
      <c r="CF3863" s="1060"/>
      <c r="CG3863" s="1060"/>
      <c r="CH3863" s="1060"/>
      <c r="CK3863" s="1645"/>
      <c r="CL3863" s="1645"/>
      <c r="CM3863" s="1645"/>
      <c r="CN3863"/>
      <c r="CO3863"/>
      <c r="CP3863"/>
      <c r="CQ3863"/>
      <c r="CR3863"/>
      <c r="CS3863" s="1060"/>
      <c r="CT3863" s="1060"/>
      <c r="CU3863" s="1060"/>
      <c r="CV3863" s="1060"/>
      <c r="CW3863" s="1060"/>
      <c r="CX3863" s="1060"/>
    </row>
    <row r="3864" spans="35:102" ht="15" customHeight="1" x14ac:dyDescent="0.3">
      <c r="AI3864" s="1996">
        <v>48491020316</v>
      </c>
      <c r="AJ3864" s="1997" t="s">
        <v>1975</v>
      </c>
      <c r="AK3864" s="1997">
        <v>68484</v>
      </c>
      <c r="AL3864" s="1998" t="s">
        <v>1727</v>
      </c>
      <c r="AM3864" s="1998">
        <v>7.1</v>
      </c>
      <c r="AN3864" s="1997" t="s">
        <v>192</v>
      </c>
      <c r="BX3864"/>
      <c r="BY3864"/>
      <c r="BZ3864"/>
      <c r="CA3864"/>
      <c r="CB3864"/>
      <c r="CD3864" s="1060"/>
      <c r="CE3864" s="1286"/>
      <c r="CF3864" s="1060"/>
      <c r="CG3864" s="1060"/>
      <c r="CH3864" s="1060"/>
      <c r="CK3864" s="1645"/>
      <c r="CL3864" s="1645"/>
      <c r="CM3864" s="1645"/>
      <c r="CN3864"/>
      <c r="CO3864"/>
      <c r="CP3864"/>
      <c r="CQ3864"/>
      <c r="CR3864"/>
      <c r="CS3864" s="1060"/>
      <c r="CT3864" s="1060"/>
      <c r="CU3864" s="1060"/>
      <c r="CV3864" s="1060"/>
      <c r="CW3864" s="1060"/>
      <c r="CX3864" s="1060"/>
    </row>
    <row r="3865" spans="35:102" ht="15" customHeight="1" x14ac:dyDescent="0.3">
      <c r="AI3865" s="1774">
        <v>48491020317</v>
      </c>
      <c r="AJ3865" s="1993" t="s">
        <v>1975</v>
      </c>
      <c r="AK3865" s="1993">
        <v>88162</v>
      </c>
      <c r="AL3865" s="1994" t="s">
        <v>1729</v>
      </c>
      <c r="AM3865" s="1994">
        <v>2</v>
      </c>
      <c r="AN3865" s="1993" t="s">
        <v>192</v>
      </c>
      <c r="BX3865"/>
      <c r="BY3865"/>
      <c r="BZ3865"/>
      <c r="CA3865"/>
      <c r="CB3865"/>
      <c r="CD3865" s="1060"/>
      <c r="CE3865" s="1286"/>
      <c r="CF3865" s="1060"/>
      <c r="CG3865" s="1060"/>
      <c r="CH3865" s="1060"/>
      <c r="CK3865" s="1645"/>
      <c r="CL3865" s="1645"/>
      <c r="CM3865" s="1645"/>
      <c r="CN3865"/>
      <c r="CO3865"/>
      <c r="CP3865"/>
      <c r="CQ3865"/>
      <c r="CR3865"/>
      <c r="CS3865" s="1060"/>
      <c r="CT3865" s="1060"/>
      <c r="CU3865" s="1060"/>
      <c r="CV3865" s="1060"/>
      <c r="CW3865" s="1060"/>
      <c r="CX3865" s="1060"/>
    </row>
    <row r="3866" spans="35:102" ht="15" customHeight="1" x14ac:dyDescent="0.3">
      <c r="AI3866" s="1996">
        <v>48491020318</v>
      </c>
      <c r="AJ3866" s="1997" t="s">
        <v>1975</v>
      </c>
      <c r="AK3866" s="1997">
        <v>71861</v>
      </c>
      <c r="AL3866" s="1998" t="s">
        <v>1727</v>
      </c>
      <c r="AM3866" s="1998">
        <v>4</v>
      </c>
      <c r="AN3866" s="1997" t="s">
        <v>192</v>
      </c>
      <c r="BX3866"/>
      <c r="BY3866"/>
      <c r="BZ3866"/>
      <c r="CA3866"/>
      <c r="CB3866"/>
      <c r="CD3866" s="1060"/>
      <c r="CE3866" s="1286"/>
      <c r="CF3866" s="1060"/>
      <c r="CG3866" s="1060"/>
      <c r="CH3866" s="1060"/>
      <c r="CK3866" s="1645"/>
      <c r="CL3866" s="1645"/>
      <c r="CM3866" s="1645"/>
      <c r="CN3866"/>
      <c r="CO3866"/>
      <c r="CP3866"/>
      <c r="CQ3866"/>
      <c r="CR3866"/>
      <c r="CS3866" s="1060"/>
      <c r="CT3866" s="1060"/>
      <c r="CU3866" s="1060"/>
      <c r="CV3866" s="1060"/>
      <c r="CW3866" s="1060"/>
      <c r="CX3866" s="1060"/>
    </row>
    <row r="3867" spans="35:102" ht="15" customHeight="1" x14ac:dyDescent="0.3">
      <c r="AI3867" s="1774">
        <v>48491020319</v>
      </c>
      <c r="AJ3867" s="1993" t="s">
        <v>1975</v>
      </c>
      <c r="AK3867" s="1993">
        <v>86053</v>
      </c>
      <c r="AL3867" s="1994" t="s">
        <v>1729</v>
      </c>
      <c r="AM3867" s="1994">
        <v>3.3</v>
      </c>
      <c r="AN3867" s="1993" t="s">
        <v>192</v>
      </c>
      <c r="BX3867"/>
      <c r="BY3867"/>
      <c r="BZ3867"/>
      <c r="CA3867"/>
      <c r="CB3867"/>
      <c r="CD3867" s="1060"/>
      <c r="CE3867" s="1286"/>
      <c r="CF3867" s="1060"/>
      <c r="CG3867" s="1060"/>
      <c r="CH3867" s="1060"/>
      <c r="CK3867" s="1645"/>
      <c r="CL3867" s="1645"/>
      <c r="CM3867" s="1645"/>
      <c r="CN3867"/>
      <c r="CO3867"/>
      <c r="CP3867"/>
      <c r="CQ3867"/>
      <c r="CR3867"/>
      <c r="CS3867" s="1060"/>
      <c r="CT3867" s="1060"/>
      <c r="CU3867" s="1060"/>
      <c r="CV3867" s="1060"/>
      <c r="CW3867" s="1060"/>
      <c r="CX3867" s="1060"/>
    </row>
    <row r="3868" spans="35:102" ht="15" customHeight="1" x14ac:dyDescent="0.3">
      <c r="AI3868" s="1996">
        <v>48491020320</v>
      </c>
      <c r="AJ3868" s="1997" t="s">
        <v>1975</v>
      </c>
      <c r="AK3868" s="1997">
        <v>88209</v>
      </c>
      <c r="AL3868" s="1998" t="s">
        <v>1729</v>
      </c>
      <c r="AM3868" s="1998">
        <v>11</v>
      </c>
      <c r="AN3868" s="1997" t="s">
        <v>192</v>
      </c>
      <c r="BX3868"/>
      <c r="BY3868"/>
      <c r="BZ3868"/>
      <c r="CA3868"/>
      <c r="CB3868"/>
      <c r="CD3868" s="1060"/>
      <c r="CE3868" s="1286"/>
      <c r="CF3868" s="1060"/>
      <c r="CG3868" s="1060"/>
      <c r="CH3868" s="1060"/>
      <c r="CK3868" s="1645"/>
      <c r="CL3868" s="1645"/>
      <c r="CM3868" s="1645"/>
      <c r="CN3868"/>
      <c r="CO3868"/>
      <c r="CP3868"/>
      <c r="CQ3868"/>
      <c r="CR3868"/>
      <c r="CS3868" s="1060"/>
      <c r="CT3868" s="1060"/>
      <c r="CU3868" s="1060"/>
      <c r="CV3868" s="1060"/>
      <c r="CW3868" s="1060"/>
      <c r="CX3868" s="1060"/>
    </row>
    <row r="3869" spans="35:102" ht="15" customHeight="1" x14ac:dyDescent="0.3">
      <c r="AI3869" s="1774">
        <v>48491020321</v>
      </c>
      <c r="AJ3869" s="1993" t="s">
        <v>1975</v>
      </c>
      <c r="AK3869" s="1993">
        <v>58056</v>
      </c>
      <c r="AL3869" s="1994" t="s">
        <v>1728</v>
      </c>
      <c r="AM3869" s="1994">
        <v>5.3</v>
      </c>
      <c r="AN3869" s="1993" t="s">
        <v>192</v>
      </c>
      <c r="BX3869"/>
      <c r="BY3869"/>
      <c r="BZ3869"/>
      <c r="CA3869"/>
      <c r="CB3869"/>
      <c r="CD3869" s="1060"/>
      <c r="CE3869" s="1286"/>
      <c r="CF3869" s="1060"/>
      <c r="CG3869" s="1060"/>
      <c r="CH3869" s="1060"/>
      <c r="CK3869" s="1645"/>
      <c r="CL3869" s="1645"/>
      <c r="CM3869" s="1645"/>
      <c r="CN3869"/>
      <c r="CO3869"/>
      <c r="CP3869"/>
      <c r="CQ3869"/>
      <c r="CR3869"/>
      <c r="CS3869" s="1060"/>
      <c r="CT3869" s="1060"/>
      <c r="CU3869" s="1060"/>
      <c r="CV3869" s="1060"/>
      <c r="CW3869" s="1060"/>
      <c r="CX3869" s="1060"/>
    </row>
    <row r="3870" spans="35:102" ht="15" customHeight="1" x14ac:dyDescent="0.3">
      <c r="AI3870" s="1996">
        <v>48491020322</v>
      </c>
      <c r="AJ3870" s="1997" t="s">
        <v>1975</v>
      </c>
      <c r="AK3870" s="1997">
        <v>83750</v>
      </c>
      <c r="AL3870" s="1998" t="s">
        <v>1727</v>
      </c>
      <c r="AM3870" s="1998">
        <v>2.5</v>
      </c>
      <c r="AN3870" s="1997" t="s">
        <v>192</v>
      </c>
      <c r="BX3870"/>
      <c r="BY3870"/>
      <c r="BZ3870"/>
      <c r="CA3870"/>
      <c r="CB3870"/>
      <c r="CD3870" s="1060"/>
      <c r="CE3870" s="1286"/>
      <c r="CF3870" s="1060"/>
      <c r="CG3870" s="1060"/>
      <c r="CH3870" s="1060"/>
      <c r="CK3870" s="1645"/>
      <c r="CL3870" s="1645"/>
      <c r="CM3870" s="1645"/>
      <c r="CN3870"/>
      <c r="CO3870"/>
      <c r="CP3870"/>
      <c r="CQ3870"/>
      <c r="CR3870"/>
      <c r="CS3870" s="1060"/>
      <c r="CT3870" s="1060"/>
      <c r="CU3870" s="1060"/>
      <c r="CV3870" s="1060"/>
      <c r="CW3870" s="1060"/>
      <c r="CX3870" s="1060"/>
    </row>
    <row r="3871" spans="35:102" ht="15" customHeight="1" x14ac:dyDescent="0.3">
      <c r="AI3871" s="1774">
        <v>48491020323</v>
      </c>
      <c r="AJ3871" s="1993" t="s">
        <v>1975</v>
      </c>
      <c r="AK3871" s="1993">
        <v>67269</v>
      </c>
      <c r="AL3871" s="1994" t="s">
        <v>1727</v>
      </c>
      <c r="AM3871" s="1994">
        <v>12.2</v>
      </c>
      <c r="AN3871" s="1993" t="s">
        <v>192</v>
      </c>
      <c r="BX3871"/>
      <c r="BY3871"/>
      <c r="BZ3871"/>
      <c r="CA3871"/>
      <c r="CB3871"/>
      <c r="CD3871" s="1060"/>
      <c r="CE3871" s="1286"/>
      <c r="CF3871" s="1060"/>
      <c r="CG3871" s="1060"/>
      <c r="CH3871" s="1060"/>
      <c r="CK3871" s="1645"/>
      <c r="CL3871" s="1645"/>
      <c r="CM3871" s="1645"/>
      <c r="CN3871"/>
      <c r="CO3871"/>
      <c r="CP3871"/>
      <c r="CQ3871"/>
      <c r="CR3871"/>
      <c r="CS3871" s="1060"/>
      <c r="CT3871" s="1060"/>
      <c r="CU3871" s="1060"/>
      <c r="CV3871" s="1060"/>
      <c r="CW3871" s="1060"/>
      <c r="CX3871" s="1060"/>
    </row>
    <row r="3872" spans="35:102" ht="15" customHeight="1" x14ac:dyDescent="0.3">
      <c r="AI3872" s="1996">
        <v>48491020324</v>
      </c>
      <c r="AJ3872" s="1997" t="s">
        <v>1975</v>
      </c>
      <c r="AK3872" s="1997">
        <v>110475</v>
      </c>
      <c r="AL3872" s="1998" t="s">
        <v>1729</v>
      </c>
      <c r="AM3872" s="1998">
        <v>4.9000000000000004</v>
      </c>
      <c r="AN3872" s="1997" t="s">
        <v>192</v>
      </c>
      <c r="BX3872"/>
      <c r="BY3872"/>
      <c r="BZ3872"/>
      <c r="CA3872"/>
      <c r="CB3872"/>
      <c r="CD3872" s="1060"/>
      <c r="CE3872" s="1286"/>
      <c r="CF3872" s="1060"/>
      <c r="CG3872" s="1060"/>
      <c r="CH3872" s="1060"/>
      <c r="CK3872" s="1645"/>
      <c r="CL3872" s="1645"/>
      <c r="CM3872" s="1645"/>
      <c r="CN3872"/>
      <c r="CO3872"/>
      <c r="CP3872"/>
      <c r="CQ3872"/>
      <c r="CR3872"/>
      <c r="CS3872" s="1060"/>
      <c r="CT3872" s="1060"/>
      <c r="CU3872" s="1060"/>
      <c r="CV3872" s="1060"/>
      <c r="CW3872" s="1060"/>
      <c r="CX3872" s="1060"/>
    </row>
    <row r="3873" spans="35:102" ht="15" customHeight="1" x14ac:dyDescent="0.3">
      <c r="AI3873" s="1774">
        <v>48491020325</v>
      </c>
      <c r="AJ3873" s="1993" t="s">
        <v>1975</v>
      </c>
      <c r="AK3873" s="1993">
        <v>61757</v>
      </c>
      <c r="AL3873" s="1994" t="s">
        <v>1728</v>
      </c>
      <c r="AM3873" s="1994">
        <v>9.4</v>
      </c>
      <c r="AN3873" s="1993" t="s">
        <v>192</v>
      </c>
      <c r="BX3873"/>
      <c r="BY3873"/>
      <c r="BZ3873"/>
      <c r="CA3873"/>
      <c r="CB3873"/>
      <c r="CD3873" s="1060"/>
      <c r="CE3873" s="1286"/>
      <c r="CF3873" s="1060"/>
      <c r="CG3873" s="1060"/>
      <c r="CH3873" s="1060"/>
      <c r="CK3873" s="1645"/>
      <c r="CL3873" s="1645"/>
      <c r="CM3873" s="1645"/>
      <c r="CN3873"/>
      <c r="CO3873"/>
      <c r="CP3873"/>
      <c r="CQ3873"/>
      <c r="CR3873"/>
      <c r="CS3873" s="1060"/>
      <c r="CT3873" s="1060"/>
      <c r="CU3873" s="1060"/>
      <c r="CV3873" s="1060"/>
      <c r="CW3873" s="1060"/>
      <c r="CX3873" s="1060"/>
    </row>
    <row r="3874" spans="35:102" ht="15" customHeight="1" x14ac:dyDescent="0.3">
      <c r="AI3874" s="1996">
        <v>48491020326</v>
      </c>
      <c r="AJ3874" s="1997" t="s">
        <v>1975</v>
      </c>
      <c r="AK3874" s="1997">
        <v>130089</v>
      </c>
      <c r="AL3874" s="1998" t="s">
        <v>1729</v>
      </c>
      <c r="AM3874" s="1998">
        <v>3.4</v>
      </c>
      <c r="AN3874" s="1997" t="s">
        <v>192</v>
      </c>
      <c r="BX3874"/>
      <c r="BY3874"/>
      <c r="BZ3874"/>
      <c r="CA3874"/>
      <c r="CB3874"/>
      <c r="CD3874" s="1060"/>
      <c r="CE3874" s="1286"/>
      <c r="CF3874" s="1060"/>
      <c r="CG3874" s="1060"/>
      <c r="CH3874" s="1060"/>
      <c r="CK3874" s="1645"/>
      <c r="CL3874" s="1645"/>
      <c r="CM3874" s="1645"/>
      <c r="CN3874"/>
      <c r="CO3874"/>
      <c r="CP3874"/>
      <c r="CQ3874"/>
      <c r="CR3874"/>
      <c r="CS3874" s="1060"/>
      <c r="CT3874" s="1060"/>
      <c r="CU3874" s="1060"/>
      <c r="CV3874" s="1060"/>
      <c r="CW3874" s="1060"/>
      <c r="CX3874" s="1060"/>
    </row>
    <row r="3875" spans="35:102" ht="15" customHeight="1" x14ac:dyDescent="0.3">
      <c r="AI3875" s="1774">
        <v>48491020327</v>
      </c>
      <c r="AJ3875" s="1993" t="s">
        <v>1975</v>
      </c>
      <c r="AK3875" s="1993">
        <v>82083</v>
      </c>
      <c r="AL3875" s="1994" t="s">
        <v>1727</v>
      </c>
      <c r="AM3875" s="1994">
        <v>9.1999999999999993</v>
      </c>
      <c r="AN3875" s="1993" t="s">
        <v>192</v>
      </c>
      <c r="BX3875"/>
      <c r="BY3875"/>
      <c r="BZ3875"/>
      <c r="CA3875"/>
      <c r="CB3875"/>
      <c r="CD3875" s="1060"/>
      <c r="CE3875" s="1286"/>
      <c r="CF3875" s="1060"/>
      <c r="CG3875" s="1060"/>
      <c r="CH3875" s="1060"/>
      <c r="CK3875" s="1645"/>
      <c r="CL3875" s="1645"/>
      <c r="CM3875" s="1645"/>
      <c r="CN3875"/>
      <c r="CO3875"/>
      <c r="CP3875"/>
      <c r="CQ3875"/>
      <c r="CR3875"/>
      <c r="CS3875" s="1060"/>
      <c r="CT3875" s="1060"/>
      <c r="CU3875" s="1060"/>
      <c r="CV3875" s="1060"/>
      <c r="CW3875" s="1060"/>
      <c r="CX3875" s="1060"/>
    </row>
    <row r="3876" spans="35:102" ht="15" customHeight="1" x14ac:dyDescent="0.3">
      <c r="AI3876" s="1996">
        <v>48491020328</v>
      </c>
      <c r="AJ3876" s="1997" t="s">
        <v>1975</v>
      </c>
      <c r="AK3876" s="1997">
        <v>89566</v>
      </c>
      <c r="AL3876" s="1998" t="s">
        <v>1729</v>
      </c>
      <c r="AM3876" s="1998">
        <v>2.6</v>
      </c>
      <c r="AN3876" s="1997" t="s">
        <v>192</v>
      </c>
      <c r="BX3876"/>
      <c r="BY3876"/>
      <c r="BZ3876"/>
      <c r="CA3876"/>
      <c r="CB3876"/>
      <c r="CD3876" s="1060"/>
      <c r="CE3876" s="1286"/>
      <c r="CF3876" s="1060"/>
      <c r="CG3876" s="1060"/>
      <c r="CH3876" s="1060"/>
      <c r="CK3876" s="1645"/>
      <c r="CL3876" s="1645"/>
      <c r="CM3876" s="1645"/>
      <c r="CN3876"/>
      <c r="CO3876"/>
      <c r="CP3876"/>
      <c r="CQ3876"/>
      <c r="CR3876"/>
      <c r="CS3876" s="1060"/>
      <c r="CT3876" s="1060"/>
      <c r="CU3876" s="1060"/>
      <c r="CV3876" s="1060"/>
      <c r="CW3876" s="1060"/>
      <c r="CX3876" s="1060"/>
    </row>
    <row r="3877" spans="35:102" ht="15" customHeight="1" x14ac:dyDescent="0.3">
      <c r="AI3877" s="1774">
        <v>48491020403</v>
      </c>
      <c r="AJ3877" s="1993" t="s">
        <v>1975</v>
      </c>
      <c r="AK3877" s="1993">
        <v>55664</v>
      </c>
      <c r="AL3877" s="1994" t="s">
        <v>1728</v>
      </c>
      <c r="AM3877" s="1994">
        <v>15.7</v>
      </c>
      <c r="AN3877" s="1993" t="s">
        <v>192</v>
      </c>
      <c r="BX3877"/>
      <c r="BY3877"/>
      <c r="BZ3877"/>
      <c r="CA3877"/>
      <c r="CB3877"/>
      <c r="CD3877" s="1060"/>
      <c r="CE3877" s="1286"/>
      <c r="CF3877" s="1060"/>
      <c r="CG3877" s="1060"/>
      <c r="CH3877" s="1060"/>
      <c r="CK3877" s="1645"/>
      <c r="CL3877" s="1645"/>
      <c r="CM3877" s="1645"/>
      <c r="CN3877"/>
      <c r="CO3877"/>
      <c r="CP3877"/>
      <c r="CQ3877"/>
      <c r="CR3877"/>
      <c r="CS3877" s="1060"/>
      <c r="CT3877" s="1060"/>
      <c r="CU3877" s="1060"/>
      <c r="CV3877" s="1060"/>
      <c r="CW3877" s="1060"/>
      <c r="CX3877" s="1060"/>
    </row>
    <row r="3878" spans="35:102" ht="15" customHeight="1" x14ac:dyDescent="0.3">
      <c r="AI3878" s="1996">
        <v>48491020404</v>
      </c>
      <c r="AJ3878" s="1997" t="s">
        <v>1975</v>
      </c>
      <c r="AK3878" s="1997">
        <v>77096</v>
      </c>
      <c r="AL3878" s="1998" t="s">
        <v>1727</v>
      </c>
      <c r="AM3878" s="1998">
        <v>6.5</v>
      </c>
      <c r="AN3878" s="1997" t="s">
        <v>192</v>
      </c>
      <c r="BX3878"/>
      <c r="BY3878"/>
      <c r="BZ3878"/>
      <c r="CA3878"/>
      <c r="CB3878"/>
      <c r="CD3878" s="1060"/>
      <c r="CE3878" s="1286"/>
      <c r="CF3878" s="1060"/>
      <c r="CG3878" s="1060"/>
      <c r="CH3878" s="1060"/>
      <c r="CK3878" s="1645"/>
      <c r="CL3878" s="1645"/>
      <c r="CM3878" s="1645"/>
      <c r="CN3878"/>
      <c r="CO3878"/>
      <c r="CP3878"/>
      <c r="CQ3878"/>
      <c r="CR3878"/>
      <c r="CS3878" s="1060"/>
      <c r="CT3878" s="1060"/>
      <c r="CU3878" s="1060"/>
      <c r="CV3878" s="1060"/>
      <c r="CW3878" s="1060"/>
      <c r="CX3878" s="1060"/>
    </row>
    <row r="3879" spans="35:102" ht="15" customHeight="1" x14ac:dyDescent="0.3">
      <c r="AI3879" s="1774">
        <v>48491020405</v>
      </c>
      <c r="AJ3879" s="1993" t="s">
        <v>1975</v>
      </c>
      <c r="AK3879" s="1993">
        <v>54770</v>
      </c>
      <c r="AL3879" s="1994" t="s">
        <v>1728</v>
      </c>
      <c r="AM3879" s="1994">
        <v>12.2</v>
      </c>
      <c r="AN3879" s="1993" t="s">
        <v>192</v>
      </c>
      <c r="BX3879"/>
      <c r="BY3879"/>
      <c r="BZ3879"/>
      <c r="CA3879"/>
      <c r="CB3879"/>
      <c r="CD3879" s="1060"/>
      <c r="CE3879" s="1286"/>
      <c r="CF3879" s="1060"/>
      <c r="CG3879" s="1060"/>
      <c r="CH3879" s="1060"/>
      <c r="CK3879" s="1645"/>
      <c r="CL3879" s="1645"/>
      <c r="CM3879" s="1645"/>
      <c r="CN3879"/>
      <c r="CO3879"/>
      <c r="CP3879"/>
      <c r="CQ3879"/>
      <c r="CR3879"/>
      <c r="CS3879" s="1060"/>
      <c r="CT3879" s="1060"/>
      <c r="CU3879" s="1060"/>
      <c r="CV3879" s="1060"/>
      <c r="CW3879" s="1060"/>
      <c r="CX3879" s="1060"/>
    </row>
    <row r="3880" spans="35:102" ht="15" customHeight="1" x14ac:dyDescent="0.3">
      <c r="AI3880" s="1996">
        <v>48491020406</v>
      </c>
      <c r="AJ3880" s="1997" t="s">
        <v>1975</v>
      </c>
      <c r="AK3880" s="1997">
        <v>53340</v>
      </c>
      <c r="AL3880" s="1998" t="s">
        <v>1728</v>
      </c>
      <c r="AM3880" s="1998">
        <v>11.4</v>
      </c>
      <c r="AN3880" s="1997" t="s">
        <v>192</v>
      </c>
      <c r="BX3880"/>
      <c r="BY3880"/>
      <c r="BZ3880"/>
      <c r="CA3880"/>
      <c r="CB3880"/>
      <c r="CD3880" s="1060"/>
      <c r="CE3880" s="1286"/>
      <c r="CF3880" s="1060"/>
      <c r="CG3880" s="1060"/>
      <c r="CH3880" s="1060"/>
      <c r="CK3880" s="1645"/>
      <c r="CL3880" s="1645"/>
      <c r="CM3880" s="1645"/>
      <c r="CN3880"/>
      <c r="CO3880"/>
      <c r="CP3880"/>
      <c r="CQ3880"/>
      <c r="CR3880"/>
      <c r="CS3880" s="1060"/>
      <c r="CT3880" s="1060"/>
      <c r="CU3880" s="1060"/>
      <c r="CV3880" s="1060"/>
      <c r="CW3880" s="1060"/>
      <c r="CX3880" s="1060"/>
    </row>
    <row r="3881" spans="35:102" ht="15" customHeight="1" x14ac:dyDescent="0.3">
      <c r="AI3881" s="1774">
        <v>48491020408</v>
      </c>
      <c r="AJ3881" s="1993" t="s">
        <v>1975</v>
      </c>
      <c r="AK3881" s="1993">
        <v>69246</v>
      </c>
      <c r="AL3881" s="1994" t="s">
        <v>1727</v>
      </c>
      <c r="AM3881" s="1994">
        <v>5.2</v>
      </c>
      <c r="AN3881" s="1993" t="s">
        <v>192</v>
      </c>
      <c r="BX3881"/>
      <c r="BY3881"/>
      <c r="BZ3881"/>
      <c r="CA3881"/>
      <c r="CB3881"/>
      <c r="CD3881" s="1060"/>
      <c r="CE3881" s="1286"/>
      <c r="CF3881" s="1060"/>
      <c r="CG3881" s="1060"/>
      <c r="CH3881" s="1060"/>
      <c r="CK3881" s="1645"/>
      <c r="CL3881" s="1645"/>
      <c r="CM3881" s="1645"/>
      <c r="CN3881"/>
      <c r="CO3881"/>
      <c r="CP3881"/>
      <c r="CQ3881"/>
      <c r="CR3881"/>
      <c r="CS3881" s="1060"/>
      <c r="CT3881" s="1060"/>
      <c r="CU3881" s="1060"/>
      <c r="CV3881" s="1060"/>
      <c r="CW3881" s="1060"/>
      <c r="CX3881" s="1060"/>
    </row>
    <row r="3882" spans="35:102" ht="15" customHeight="1" x14ac:dyDescent="0.3">
      <c r="AI3882" s="1996">
        <v>48491020409</v>
      </c>
      <c r="AJ3882" s="1997" t="s">
        <v>1975</v>
      </c>
      <c r="AK3882" s="1997">
        <v>81818</v>
      </c>
      <c r="AL3882" s="1998" t="s">
        <v>1727</v>
      </c>
      <c r="AM3882" s="1998">
        <v>1.9</v>
      </c>
      <c r="AN3882" s="1997" t="s">
        <v>192</v>
      </c>
      <c r="BX3882"/>
      <c r="BY3882"/>
      <c r="BZ3882"/>
      <c r="CA3882"/>
      <c r="CB3882"/>
      <c r="CD3882" s="1060"/>
      <c r="CE3882" s="1286"/>
      <c r="CF3882" s="1060"/>
      <c r="CG3882" s="1060"/>
      <c r="CH3882" s="1060"/>
      <c r="CK3882" s="1645"/>
      <c r="CL3882" s="1645"/>
      <c r="CM3882" s="1645"/>
      <c r="CN3882"/>
      <c r="CO3882"/>
      <c r="CP3882"/>
      <c r="CQ3882"/>
      <c r="CR3882"/>
      <c r="CS3882" s="1060"/>
      <c r="CT3882" s="1060"/>
      <c r="CU3882" s="1060"/>
      <c r="CV3882" s="1060"/>
      <c r="CW3882" s="1060"/>
      <c r="CX3882" s="1060"/>
    </row>
    <row r="3883" spans="35:102" ht="15" customHeight="1" x14ac:dyDescent="0.3">
      <c r="AI3883" s="1774">
        <v>48491020410</v>
      </c>
      <c r="AJ3883" s="1993" t="s">
        <v>1975</v>
      </c>
      <c r="AK3883" s="1993">
        <v>74106</v>
      </c>
      <c r="AL3883" s="1994" t="s">
        <v>1727</v>
      </c>
      <c r="AM3883" s="1994">
        <v>9</v>
      </c>
      <c r="AN3883" s="1993" t="s">
        <v>192</v>
      </c>
      <c r="BX3883"/>
      <c r="BY3883"/>
      <c r="BZ3883"/>
      <c r="CA3883"/>
      <c r="CB3883"/>
      <c r="CD3883" s="1060"/>
      <c r="CE3883" s="1286"/>
      <c r="CF3883" s="1060"/>
      <c r="CG3883" s="1060"/>
      <c r="CH3883" s="1060"/>
      <c r="CK3883" s="1645"/>
      <c r="CL3883" s="1645"/>
      <c r="CM3883" s="1645"/>
      <c r="CN3883"/>
      <c r="CO3883"/>
      <c r="CP3883"/>
      <c r="CQ3883"/>
      <c r="CR3883"/>
      <c r="CS3883" s="1060"/>
      <c r="CT3883" s="1060"/>
      <c r="CU3883" s="1060"/>
      <c r="CV3883" s="1060"/>
      <c r="CW3883" s="1060"/>
      <c r="CX3883" s="1060"/>
    </row>
    <row r="3884" spans="35:102" ht="15" customHeight="1" x14ac:dyDescent="0.3">
      <c r="AI3884" s="1996">
        <v>48491020411</v>
      </c>
      <c r="AJ3884" s="1997" t="s">
        <v>1975</v>
      </c>
      <c r="AK3884" s="1997">
        <v>97500</v>
      </c>
      <c r="AL3884" s="1998" t="s">
        <v>1729</v>
      </c>
      <c r="AM3884" s="1998">
        <v>6.5</v>
      </c>
      <c r="AN3884" s="1997" t="s">
        <v>192</v>
      </c>
      <c r="BX3884"/>
      <c r="BY3884"/>
      <c r="BZ3884"/>
      <c r="CA3884"/>
      <c r="CB3884"/>
      <c r="CD3884" s="1060"/>
      <c r="CE3884" s="1286"/>
      <c r="CF3884" s="1060"/>
      <c r="CG3884" s="1060"/>
      <c r="CH3884" s="1060"/>
      <c r="CK3884" s="1645"/>
      <c r="CL3884" s="1645"/>
      <c r="CM3884" s="1645"/>
      <c r="CN3884"/>
      <c r="CO3884"/>
      <c r="CP3884"/>
      <c r="CQ3884"/>
      <c r="CR3884"/>
      <c r="CS3884" s="1060"/>
      <c r="CT3884" s="1060"/>
      <c r="CU3884" s="1060"/>
      <c r="CV3884" s="1060"/>
      <c r="CW3884" s="1060"/>
      <c r="CX3884" s="1060"/>
    </row>
    <row r="3885" spans="35:102" ht="15" customHeight="1" x14ac:dyDescent="0.3">
      <c r="AI3885" s="1774">
        <v>48491020503</v>
      </c>
      <c r="AJ3885" s="1993" t="s">
        <v>1975</v>
      </c>
      <c r="AK3885" s="1993">
        <v>99040</v>
      </c>
      <c r="AL3885" s="1994" t="s">
        <v>1729</v>
      </c>
      <c r="AM3885" s="1994">
        <v>3.7</v>
      </c>
      <c r="AN3885" s="1993" t="s">
        <v>192</v>
      </c>
      <c r="BX3885"/>
      <c r="BY3885"/>
      <c r="BZ3885"/>
      <c r="CA3885"/>
      <c r="CB3885"/>
      <c r="CD3885" s="1060"/>
      <c r="CE3885" s="1286"/>
      <c r="CF3885" s="1060"/>
      <c r="CG3885" s="1060"/>
      <c r="CH3885" s="1060"/>
      <c r="CK3885" s="1645"/>
      <c r="CL3885" s="1645"/>
      <c r="CM3885" s="1645"/>
      <c r="CN3885"/>
      <c r="CO3885"/>
      <c r="CP3885"/>
      <c r="CQ3885"/>
      <c r="CR3885"/>
      <c r="CS3885" s="1060"/>
      <c r="CT3885" s="1060"/>
      <c r="CU3885" s="1060"/>
      <c r="CV3885" s="1060"/>
      <c r="CW3885" s="1060"/>
      <c r="CX3885" s="1060"/>
    </row>
    <row r="3886" spans="35:102" ht="15" customHeight="1" x14ac:dyDescent="0.3">
      <c r="AI3886" s="1996">
        <v>48491020504</v>
      </c>
      <c r="AJ3886" s="1997" t="s">
        <v>1975</v>
      </c>
      <c r="AK3886" s="1997">
        <v>60155</v>
      </c>
      <c r="AL3886" s="1998" t="s">
        <v>1728</v>
      </c>
      <c r="AM3886" s="1998">
        <v>12.4</v>
      </c>
      <c r="AN3886" s="1997" t="s">
        <v>192</v>
      </c>
      <c r="BX3886"/>
      <c r="BY3886"/>
      <c r="BZ3886"/>
      <c r="CA3886"/>
      <c r="CB3886"/>
      <c r="CD3886" s="1060"/>
      <c r="CE3886" s="1286"/>
      <c r="CF3886" s="1060"/>
      <c r="CG3886" s="1060"/>
      <c r="CH3886" s="1060"/>
      <c r="CK3886" s="1645"/>
      <c r="CL3886" s="1645"/>
      <c r="CM3886" s="1645"/>
      <c r="CN3886"/>
      <c r="CO3886"/>
      <c r="CP3886"/>
      <c r="CQ3886"/>
      <c r="CR3886"/>
      <c r="CS3886" s="1060"/>
      <c r="CT3886" s="1060"/>
      <c r="CU3886" s="1060"/>
      <c r="CV3886" s="1060"/>
      <c r="CW3886" s="1060"/>
      <c r="CX3886" s="1060"/>
    </row>
    <row r="3887" spans="35:102" ht="15" customHeight="1" x14ac:dyDescent="0.3">
      <c r="AI3887" s="1774">
        <v>48491020505</v>
      </c>
      <c r="AJ3887" s="1993" t="s">
        <v>1975</v>
      </c>
      <c r="AK3887" s="1993">
        <v>131875</v>
      </c>
      <c r="AL3887" s="1994" t="s">
        <v>1729</v>
      </c>
      <c r="AM3887" s="1994">
        <v>0.2</v>
      </c>
      <c r="AN3887" s="1993" t="s">
        <v>192</v>
      </c>
      <c r="BX3887"/>
      <c r="BY3887"/>
      <c r="BZ3887"/>
      <c r="CA3887"/>
      <c r="CB3887"/>
      <c r="CD3887" s="1060"/>
      <c r="CE3887" s="1286"/>
      <c r="CF3887" s="1060"/>
      <c r="CG3887" s="1060"/>
      <c r="CH3887" s="1060"/>
      <c r="CK3887" s="1645"/>
      <c r="CL3887" s="1645"/>
      <c r="CM3887" s="1645"/>
      <c r="CN3887"/>
      <c r="CO3887"/>
      <c r="CP3887"/>
      <c r="CQ3887"/>
      <c r="CR3887"/>
      <c r="CS3887" s="1060"/>
      <c r="CT3887" s="1060"/>
      <c r="CU3887" s="1060"/>
      <c r="CV3887" s="1060"/>
      <c r="CW3887" s="1060"/>
      <c r="CX3887" s="1060"/>
    </row>
    <row r="3888" spans="35:102" ht="15" customHeight="1" x14ac:dyDescent="0.3">
      <c r="AI3888" s="1996">
        <v>48491020506</v>
      </c>
      <c r="AJ3888" s="1997" t="s">
        <v>1975</v>
      </c>
      <c r="AK3888" s="1997">
        <v>103850</v>
      </c>
      <c r="AL3888" s="1998" t="s">
        <v>1729</v>
      </c>
      <c r="AM3888" s="1998">
        <v>5.0999999999999996</v>
      </c>
      <c r="AN3888" s="1997" t="s">
        <v>192</v>
      </c>
      <c r="BX3888"/>
      <c r="BY3888"/>
      <c r="BZ3888"/>
      <c r="CA3888"/>
      <c r="CB3888"/>
      <c r="CD3888" s="1060"/>
      <c r="CE3888" s="1286"/>
      <c r="CF3888" s="1060"/>
      <c r="CG3888" s="1060"/>
      <c r="CH3888" s="1060"/>
      <c r="CK3888" s="1645"/>
      <c r="CL3888" s="1645"/>
      <c r="CM3888" s="1645"/>
      <c r="CN3888"/>
      <c r="CO3888"/>
      <c r="CP3888"/>
      <c r="CQ3888"/>
      <c r="CR3888"/>
      <c r="CS3888" s="1060"/>
      <c r="CT3888" s="1060"/>
      <c r="CU3888" s="1060"/>
      <c r="CV3888" s="1060"/>
      <c r="CW3888" s="1060"/>
      <c r="CX3888" s="1060"/>
    </row>
    <row r="3889" spans="35:102" ht="15" customHeight="1" x14ac:dyDescent="0.3">
      <c r="AI3889" s="1774">
        <v>48491020507</v>
      </c>
      <c r="AJ3889" s="1993" t="s">
        <v>1975</v>
      </c>
      <c r="AK3889" s="1993">
        <v>98269</v>
      </c>
      <c r="AL3889" s="1994" t="s">
        <v>1729</v>
      </c>
      <c r="AM3889" s="1994">
        <v>3.3</v>
      </c>
      <c r="AN3889" s="1993" t="s">
        <v>192</v>
      </c>
      <c r="BX3889"/>
      <c r="BY3889"/>
      <c r="BZ3889"/>
      <c r="CA3889"/>
      <c r="CB3889"/>
      <c r="CD3889" s="1060"/>
      <c r="CE3889" s="1286"/>
      <c r="CF3889" s="1060"/>
      <c r="CG3889" s="1060"/>
      <c r="CH3889" s="1060"/>
      <c r="CK3889" s="1645"/>
      <c r="CL3889" s="1645"/>
      <c r="CM3889" s="1645"/>
      <c r="CN3889"/>
      <c r="CO3889"/>
      <c r="CP3889"/>
      <c r="CQ3889"/>
      <c r="CR3889"/>
      <c r="CS3889" s="1060"/>
      <c r="CT3889" s="1060"/>
      <c r="CU3889" s="1060"/>
      <c r="CV3889" s="1060"/>
      <c r="CW3889" s="1060"/>
      <c r="CX3889" s="1060"/>
    </row>
    <row r="3890" spans="35:102" ht="15" customHeight="1" x14ac:dyDescent="0.3">
      <c r="AI3890" s="1996">
        <v>48491020508</v>
      </c>
      <c r="AJ3890" s="1997" t="s">
        <v>1975</v>
      </c>
      <c r="AK3890" s="1997">
        <v>56620</v>
      </c>
      <c r="AL3890" s="1998" t="s">
        <v>1728</v>
      </c>
      <c r="AM3890" s="1998">
        <v>5.7</v>
      </c>
      <c r="AN3890" s="1997" t="s">
        <v>192</v>
      </c>
      <c r="BX3890"/>
      <c r="BY3890"/>
      <c r="BZ3890"/>
      <c r="CA3890"/>
      <c r="CB3890"/>
      <c r="CD3890" s="1060"/>
      <c r="CE3890" s="1286"/>
      <c r="CF3890" s="1060"/>
      <c r="CG3890" s="1060"/>
      <c r="CH3890" s="1060"/>
      <c r="CK3890" s="1645"/>
      <c r="CL3890" s="1645"/>
      <c r="CM3890" s="1645"/>
      <c r="CN3890"/>
      <c r="CO3890"/>
      <c r="CP3890"/>
      <c r="CQ3890"/>
      <c r="CR3890"/>
      <c r="CS3890" s="1060"/>
      <c r="CT3890" s="1060"/>
      <c r="CU3890" s="1060"/>
      <c r="CV3890" s="1060"/>
      <c r="CW3890" s="1060"/>
      <c r="CX3890" s="1060"/>
    </row>
    <row r="3891" spans="35:102" ht="15" customHeight="1" x14ac:dyDescent="0.3">
      <c r="AI3891" s="1774">
        <v>48491020509</v>
      </c>
      <c r="AJ3891" s="1993" t="s">
        <v>1975</v>
      </c>
      <c r="AK3891" s="1993">
        <v>140938</v>
      </c>
      <c r="AL3891" s="1994" t="s">
        <v>1729</v>
      </c>
      <c r="AM3891" s="1994">
        <v>0.4</v>
      </c>
      <c r="AN3891" s="1993" t="s">
        <v>192</v>
      </c>
      <c r="BX3891"/>
      <c r="BY3891"/>
      <c r="BZ3891"/>
      <c r="CA3891"/>
      <c r="CB3891"/>
      <c r="CD3891" s="1060"/>
      <c r="CE3891" s="1286"/>
      <c r="CF3891" s="1060"/>
      <c r="CG3891" s="1060"/>
      <c r="CH3891" s="1060"/>
      <c r="CK3891" s="1645"/>
      <c r="CL3891" s="1645"/>
      <c r="CM3891" s="1645"/>
      <c r="CN3891"/>
      <c r="CO3891"/>
      <c r="CP3891"/>
      <c r="CQ3891"/>
      <c r="CR3891"/>
      <c r="CS3891" s="1060"/>
      <c r="CT3891" s="1060"/>
      <c r="CU3891" s="1060"/>
      <c r="CV3891" s="1060"/>
      <c r="CW3891" s="1060"/>
      <c r="CX3891" s="1060"/>
    </row>
    <row r="3892" spans="35:102" ht="15" customHeight="1" x14ac:dyDescent="0.3">
      <c r="AI3892" s="1996">
        <v>48491020510</v>
      </c>
      <c r="AJ3892" s="1997" t="s">
        <v>1975</v>
      </c>
      <c r="AK3892" s="1997">
        <v>113213</v>
      </c>
      <c r="AL3892" s="1998" t="s">
        <v>1729</v>
      </c>
      <c r="AM3892" s="1998">
        <v>4.9000000000000004</v>
      </c>
      <c r="AN3892" s="1997" t="s">
        <v>192</v>
      </c>
      <c r="BX3892"/>
      <c r="BY3892"/>
      <c r="BZ3892"/>
      <c r="CA3892"/>
      <c r="CB3892"/>
      <c r="CD3892" s="1060"/>
      <c r="CE3892" s="1286"/>
      <c r="CF3892" s="1060"/>
      <c r="CG3892" s="1060"/>
      <c r="CH3892" s="1060"/>
      <c r="CK3892" s="1645"/>
      <c r="CL3892" s="1645"/>
      <c r="CM3892" s="1645"/>
      <c r="CN3892"/>
      <c r="CO3892"/>
      <c r="CP3892"/>
      <c r="CQ3892"/>
      <c r="CR3892"/>
      <c r="CS3892" s="1060"/>
      <c r="CT3892" s="1060"/>
      <c r="CU3892" s="1060"/>
      <c r="CV3892" s="1060"/>
      <c r="CW3892" s="1060"/>
      <c r="CX3892" s="1060"/>
    </row>
    <row r="3893" spans="35:102" ht="15" customHeight="1" x14ac:dyDescent="0.3">
      <c r="AI3893" s="1774">
        <v>48491020602</v>
      </c>
      <c r="AJ3893" s="1993" t="s">
        <v>1975</v>
      </c>
      <c r="AK3893" s="1993">
        <v>76469</v>
      </c>
      <c r="AL3893" s="1994" t="s">
        <v>1727</v>
      </c>
      <c r="AM3893" s="1994">
        <v>9.9</v>
      </c>
      <c r="AN3893" s="1993" t="s">
        <v>192</v>
      </c>
      <c r="BX3893"/>
      <c r="BY3893"/>
      <c r="BZ3893"/>
      <c r="CA3893"/>
      <c r="CB3893"/>
      <c r="CD3893" s="1060"/>
      <c r="CE3893" s="1286"/>
      <c r="CF3893" s="1060"/>
      <c r="CG3893" s="1060"/>
      <c r="CH3893" s="1060"/>
      <c r="CK3893" s="1645"/>
      <c r="CL3893" s="1645"/>
      <c r="CM3893" s="1645"/>
      <c r="CN3893"/>
      <c r="CO3893"/>
      <c r="CP3893"/>
      <c r="CQ3893"/>
      <c r="CR3893"/>
      <c r="CS3893" s="1060"/>
      <c r="CT3893" s="1060"/>
      <c r="CU3893" s="1060"/>
      <c r="CV3893" s="1060"/>
      <c r="CW3893" s="1060"/>
      <c r="CX3893" s="1060"/>
    </row>
    <row r="3894" spans="35:102" ht="15" customHeight="1" x14ac:dyDescent="0.3">
      <c r="AI3894" s="1996">
        <v>48491020603</v>
      </c>
      <c r="AJ3894" s="1997" t="s">
        <v>1975</v>
      </c>
      <c r="AK3894" s="1997">
        <v>148929</v>
      </c>
      <c r="AL3894" s="1998" t="s">
        <v>1729</v>
      </c>
      <c r="AM3894" s="1998">
        <v>1.8</v>
      </c>
      <c r="AN3894" s="1997" t="s">
        <v>192</v>
      </c>
      <c r="BX3894"/>
      <c r="BY3894"/>
      <c r="BZ3894"/>
      <c r="CA3894"/>
      <c r="CB3894"/>
      <c r="CD3894" s="1060"/>
      <c r="CE3894" s="1286"/>
      <c r="CF3894" s="1060"/>
      <c r="CG3894" s="1060"/>
      <c r="CH3894" s="1060"/>
      <c r="CK3894" s="1645"/>
      <c r="CL3894" s="1645"/>
      <c r="CM3894" s="1645"/>
      <c r="CN3894"/>
      <c r="CO3894"/>
      <c r="CP3894"/>
      <c r="CQ3894"/>
      <c r="CR3894"/>
      <c r="CS3894" s="1060"/>
      <c r="CT3894" s="1060"/>
      <c r="CU3894" s="1060"/>
      <c r="CV3894" s="1060"/>
      <c r="CW3894" s="1060"/>
      <c r="CX3894" s="1060"/>
    </row>
    <row r="3895" spans="35:102" ht="15" customHeight="1" x14ac:dyDescent="0.3">
      <c r="AI3895" s="1774">
        <v>48491020604</v>
      </c>
      <c r="AJ3895" s="1993" t="s">
        <v>1975</v>
      </c>
      <c r="AK3895" s="1993">
        <v>94667</v>
      </c>
      <c r="AL3895" s="1994" t="s">
        <v>1729</v>
      </c>
      <c r="AM3895" s="1994">
        <v>4.8</v>
      </c>
      <c r="AN3895" s="1993" t="s">
        <v>192</v>
      </c>
      <c r="BX3895"/>
      <c r="BY3895"/>
      <c r="BZ3895"/>
      <c r="CA3895"/>
      <c r="CB3895"/>
      <c r="CD3895" s="1060"/>
      <c r="CE3895" s="1286"/>
      <c r="CF3895" s="1060"/>
      <c r="CG3895" s="1060"/>
      <c r="CH3895" s="1060"/>
      <c r="CK3895" s="1645"/>
      <c r="CL3895" s="1645"/>
      <c r="CM3895" s="1645"/>
      <c r="CN3895"/>
      <c r="CO3895"/>
      <c r="CP3895"/>
      <c r="CQ3895"/>
      <c r="CR3895"/>
      <c r="CS3895" s="1060"/>
      <c r="CT3895" s="1060"/>
      <c r="CU3895" s="1060"/>
      <c r="CV3895" s="1060"/>
      <c r="CW3895" s="1060"/>
      <c r="CX3895" s="1060"/>
    </row>
    <row r="3896" spans="35:102" ht="15" customHeight="1" x14ac:dyDescent="0.3">
      <c r="AI3896" s="1996">
        <v>48491020605</v>
      </c>
      <c r="AJ3896" s="1997" t="s">
        <v>1975</v>
      </c>
      <c r="AK3896" s="1997">
        <v>98979</v>
      </c>
      <c r="AL3896" s="1998" t="s">
        <v>1729</v>
      </c>
      <c r="AM3896" s="1998">
        <v>3.2</v>
      </c>
      <c r="AN3896" s="1997" t="s">
        <v>192</v>
      </c>
      <c r="BX3896"/>
      <c r="BY3896"/>
      <c r="BZ3896"/>
      <c r="CA3896"/>
      <c r="CB3896"/>
      <c r="CD3896" s="1060"/>
      <c r="CE3896" s="1286"/>
      <c r="CF3896" s="1060"/>
      <c r="CG3896" s="1060"/>
      <c r="CH3896" s="1060"/>
      <c r="CK3896" s="1645"/>
      <c r="CL3896" s="1645"/>
      <c r="CM3896" s="1645"/>
      <c r="CN3896"/>
      <c r="CO3896"/>
      <c r="CP3896"/>
      <c r="CQ3896"/>
      <c r="CR3896"/>
      <c r="CS3896" s="1060"/>
      <c r="CT3896" s="1060"/>
      <c r="CU3896" s="1060"/>
      <c r="CV3896" s="1060"/>
      <c r="CW3896" s="1060"/>
      <c r="CX3896" s="1060"/>
    </row>
    <row r="3897" spans="35:102" ht="15" customHeight="1" x14ac:dyDescent="0.3">
      <c r="AI3897" s="1774">
        <v>48491020701</v>
      </c>
      <c r="AJ3897" s="1993" t="s">
        <v>1975</v>
      </c>
      <c r="AK3897" s="1993">
        <v>34410</v>
      </c>
      <c r="AL3897" s="1994" t="s">
        <v>1730</v>
      </c>
      <c r="AM3897" s="1994">
        <v>26.8</v>
      </c>
      <c r="AN3897" s="1993" t="s">
        <v>193</v>
      </c>
      <c r="BX3897"/>
      <c r="BY3897"/>
      <c r="BZ3897"/>
      <c r="CA3897"/>
      <c r="CB3897"/>
      <c r="CD3897" s="1060"/>
      <c r="CE3897" s="1286"/>
      <c r="CF3897" s="1060"/>
      <c r="CG3897" s="1060"/>
      <c r="CH3897" s="1060"/>
      <c r="CK3897" s="1645"/>
      <c r="CL3897" s="1645"/>
      <c r="CM3897" s="1645"/>
      <c r="CN3897"/>
      <c r="CO3897"/>
      <c r="CP3897"/>
      <c r="CQ3897"/>
      <c r="CR3897"/>
      <c r="CS3897" s="1060"/>
      <c r="CT3897" s="1060"/>
      <c r="CU3897" s="1060"/>
      <c r="CV3897" s="1060"/>
      <c r="CW3897" s="1060"/>
      <c r="CX3897" s="1060"/>
    </row>
    <row r="3898" spans="35:102" ht="15" customHeight="1" x14ac:dyDescent="0.3">
      <c r="AI3898" s="1996">
        <v>48491020703</v>
      </c>
      <c r="AJ3898" s="1997" t="s">
        <v>1975</v>
      </c>
      <c r="AK3898" s="1997">
        <v>70873</v>
      </c>
      <c r="AL3898" s="1998" t="s">
        <v>1727</v>
      </c>
      <c r="AM3898" s="1998">
        <v>7</v>
      </c>
      <c r="AN3898" s="1997" t="s">
        <v>192</v>
      </c>
      <c r="BX3898"/>
      <c r="BY3898"/>
      <c r="BZ3898"/>
      <c r="CA3898"/>
      <c r="CB3898"/>
      <c r="CD3898" s="1060"/>
      <c r="CE3898" s="1286"/>
      <c r="CF3898" s="1060"/>
      <c r="CG3898" s="1060"/>
      <c r="CH3898" s="1060"/>
      <c r="CK3898" s="1645"/>
      <c r="CL3898" s="1645"/>
      <c r="CM3898" s="1645"/>
      <c r="CN3898"/>
      <c r="CO3898"/>
      <c r="CP3898"/>
      <c r="CQ3898"/>
      <c r="CR3898"/>
      <c r="CS3898" s="1060"/>
      <c r="CT3898" s="1060"/>
      <c r="CU3898" s="1060"/>
      <c r="CV3898" s="1060"/>
      <c r="CW3898" s="1060"/>
      <c r="CX3898" s="1060"/>
    </row>
    <row r="3899" spans="35:102" ht="15" customHeight="1" x14ac:dyDescent="0.3">
      <c r="AI3899" s="1774">
        <v>48491020704</v>
      </c>
      <c r="AJ3899" s="1993" t="s">
        <v>1975</v>
      </c>
      <c r="AK3899" s="1993">
        <v>52513</v>
      </c>
      <c r="AL3899" s="1994" t="s">
        <v>1728</v>
      </c>
      <c r="AM3899" s="1994">
        <v>17.2</v>
      </c>
      <c r="AN3899" s="1993" t="s">
        <v>192</v>
      </c>
      <c r="BX3899"/>
      <c r="BY3899"/>
      <c r="BZ3899"/>
      <c r="CA3899"/>
      <c r="CB3899"/>
      <c r="CD3899" s="1060"/>
      <c r="CE3899" s="1286"/>
      <c r="CF3899" s="1060"/>
      <c r="CG3899" s="1060"/>
      <c r="CH3899" s="1060"/>
      <c r="CK3899" s="1645"/>
      <c r="CL3899" s="1645"/>
      <c r="CM3899" s="1645"/>
      <c r="CN3899"/>
      <c r="CO3899"/>
      <c r="CP3899"/>
      <c r="CQ3899"/>
      <c r="CR3899"/>
      <c r="CS3899" s="1060"/>
      <c r="CT3899" s="1060"/>
      <c r="CU3899" s="1060"/>
      <c r="CV3899" s="1060"/>
      <c r="CW3899" s="1060"/>
      <c r="CX3899" s="1060"/>
    </row>
    <row r="3900" spans="35:102" ht="15" customHeight="1" x14ac:dyDescent="0.3">
      <c r="AI3900" s="1996">
        <v>48491020706</v>
      </c>
      <c r="AJ3900" s="1997" t="s">
        <v>1975</v>
      </c>
      <c r="AK3900" s="1997">
        <v>129353</v>
      </c>
      <c r="AL3900" s="1998" t="s">
        <v>1729</v>
      </c>
      <c r="AM3900" s="1998">
        <v>4.2</v>
      </c>
      <c r="AN3900" s="1997" t="s">
        <v>192</v>
      </c>
      <c r="BX3900"/>
      <c r="BY3900"/>
      <c r="BZ3900"/>
      <c r="CA3900"/>
      <c r="CB3900"/>
      <c r="CD3900" s="1060"/>
      <c r="CE3900" s="1286"/>
      <c r="CF3900" s="1060"/>
      <c r="CG3900" s="1060"/>
      <c r="CH3900" s="1060"/>
      <c r="CK3900" s="1645"/>
      <c r="CL3900" s="1645"/>
      <c r="CM3900" s="1645"/>
      <c r="CN3900"/>
      <c r="CO3900"/>
      <c r="CP3900"/>
      <c r="CQ3900"/>
      <c r="CR3900"/>
      <c r="CS3900" s="1060"/>
      <c r="CT3900" s="1060"/>
      <c r="CU3900" s="1060"/>
      <c r="CV3900" s="1060"/>
      <c r="CW3900" s="1060"/>
      <c r="CX3900" s="1060"/>
    </row>
    <row r="3901" spans="35:102" ht="15" customHeight="1" x14ac:dyDescent="0.3">
      <c r="AI3901" s="1774">
        <v>48491020707</v>
      </c>
      <c r="AJ3901" s="1993" t="s">
        <v>1975</v>
      </c>
      <c r="AK3901" s="1993">
        <v>64681</v>
      </c>
      <c r="AL3901" s="1994" t="s">
        <v>1728</v>
      </c>
      <c r="AM3901" s="1994">
        <v>8.9</v>
      </c>
      <c r="AN3901" s="1993" t="s">
        <v>192</v>
      </c>
      <c r="BX3901"/>
      <c r="BY3901"/>
      <c r="BZ3901"/>
      <c r="CA3901"/>
      <c r="CB3901"/>
      <c r="CD3901" s="1060"/>
      <c r="CE3901" s="1286"/>
      <c r="CF3901" s="1060"/>
      <c r="CG3901" s="1060"/>
      <c r="CH3901" s="1060"/>
      <c r="CK3901" s="1645"/>
      <c r="CL3901" s="1645"/>
      <c r="CM3901" s="1645"/>
      <c r="CN3901"/>
      <c r="CO3901"/>
      <c r="CP3901"/>
      <c r="CQ3901"/>
      <c r="CR3901"/>
      <c r="CS3901" s="1060"/>
      <c r="CT3901" s="1060"/>
      <c r="CU3901" s="1060"/>
      <c r="CV3901" s="1060"/>
      <c r="CW3901" s="1060"/>
      <c r="CX3901" s="1060"/>
    </row>
    <row r="3902" spans="35:102" ht="15" customHeight="1" x14ac:dyDescent="0.3">
      <c r="AI3902" s="1996">
        <v>48491020708</v>
      </c>
      <c r="AJ3902" s="1997" t="s">
        <v>1975</v>
      </c>
      <c r="AK3902" s="1997">
        <v>111744</v>
      </c>
      <c r="AL3902" s="1998" t="s">
        <v>1729</v>
      </c>
      <c r="AM3902" s="1998">
        <v>3</v>
      </c>
      <c r="AN3902" s="1997" t="s">
        <v>192</v>
      </c>
      <c r="BX3902"/>
      <c r="BY3902"/>
      <c r="BZ3902"/>
      <c r="CA3902"/>
      <c r="CB3902"/>
      <c r="CD3902" s="1060"/>
      <c r="CE3902" s="1286"/>
      <c r="CF3902" s="1060"/>
      <c r="CG3902" s="1060"/>
      <c r="CH3902" s="1060"/>
      <c r="CK3902" s="1645"/>
      <c r="CL3902" s="1645"/>
      <c r="CM3902" s="1645"/>
      <c r="CN3902"/>
      <c r="CO3902"/>
      <c r="CP3902"/>
      <c r="CQ3902"/>
      <c r="CR3902"/>
      <c r="CS3902" s="1060"/>
      <c r="CT3902" s="1060"/>
      <c r="CU3902" s="1060"/>
      <c r="CV3902" s="1060"/>
      <c r="CW3902" s="1060"/>
      <c r="CX3902" s="1060"/>
    </row>
    <row r="3903" spans="35:102" ht="15" customHeight="1" x14ac:dyDescent="0.3">
      <c r="AI3903" s="1774">
        <v>48491020803</v>
      </c>
      <c r="AJ3903" s="1993" t="s">
        <v>1975</v>
      </c>
      <c r="AK3903" s="1993">
        <v>68274</v>
      </c>
      <c r="AL3903" s="1994" t="s">
        <v>1727</v>
      </c>
      <c r="AM3903" s="1994">
        <v>12.8</v>
      </c>
      <c r="AN3903" s="1993" t="s">
        <v>192</v>
      </c>
      <c r="BX3903"/>
      <c r="BY3903"/>
      <c r="BZ3903"/>
      <c r="CA3903"/>
      <c r="CB3903"/>
      <c r="CD3903" s="1060"/>
      <c r="CE3903" s="1286"/>
      <c r="CF3903" s="1060"/>
      <c r="CG3903" s="1060"/>
      <c r="CH3903" s="1060"/>
      <c r="CK3903" s="1645"/>
      <c r="CL3903" s="1645"/>
      <c r="CM3903" s="1645"/>
      <c r="CN3903"/>
      <c r="CO3903"/>
      <c r="CP3903"/>
      <c r="CQ3903"/>
      <c r="CR3903"/>
      <c r="CS3903" s="1060"/>
      <c r="CT3903" s="1060"/>
      <c r="CU3903" s="1060"/>
      <c r="CV3903" s="1060"/>
      <c r="CW3903" s="1060"/>
      <c r="CX3903" s="1060"/>
    </row>
    <row r="3904" spans="35:102" ht="15" customHeight="1" x14ac:dyDescent="0.3">
      <c r="AI3904" s="1996">
        <v>48491020804</v>
      </c>
      <c r="AJ3904" s="1997" t="s">
        <v>1975</v>
      </c>
      <c r="AK3904" s="1997">
        <v>125833</v>
      </c>
      <c r="AL3904" s="1998" t="s">
        <v>1729</v>
      </c>
      <c r="AM3904" s="1998">
        <v>2.7</v>
      </c>
      <c r="AN3904" s="1997" t="s">
        <v>192</v>
      </c>
      <c r="BX3904"/>
      <c r="BY3904"/>
      <c r="BZ3904"/>
      <c r="CA3904"/>
      <c r="CB3904"/>
      <c r="CD3904" s="1060"/>
      <c r="CE3904" s="1286"/>
      <c r="CF3904" s="1060"/>
      <c r="CG3904" s="1060"/>
      <c r="CH3904" s="1060"/>
      <c r="CK3904" s="1645"/>
      <c r="CL3904" s="1645"/>
      <c r="CM3904" s="1645"/>
      <c r="CN3904"/>
      <c r="CO3904"/>
      <c r="CP3904"/>
      <c r="CQ3904"/>
      <c r="CR3904"/>
      <c r="CS3904" s="1060"/>
      <c r="CT3904" s="1060"/>
      <c r="CU3904" s="1060"/>
      <c r="CV3904" s="1060"/>
      <c r="CW3904" s="1060"/>
      <c r="CX3904" s="1060"/>
    </row>
    <row r="3905" spans="35:102" ht="15" customHeight="1" x14ac:dyDescent="0.3">
      <c r="AI3905" s="1774">
        <v>48491020805</v>
      </c>
      <c r="AJ3905" s="1993" t="s">
        <v>1975</v>
      </c>
      <c r="AK3905" s="1993">
        <v>76170</v>
      </c>
      <c r="AL3905" s="1994" t="s">
        <v>1727</v>
      </c>
      <c r="AM3905" s="1994">
        <v>11.6</v>
      </c>
      <c r="AN3905" s="1993" t="s">
        <v>192</v>
      </c>
      <c r="BX3905"/>
      <c r="BY3905"/>
      <c r="BZ3905"/>
      <c r="CA3905"/>
      <c r="CB3905"/>
      <c r="CD3905" s="1060"/>
      <c r="CE3905" s="1286"/>
      <c r="CF3905" s="1060"/>
      <c r="CG3905" s="1060"/>
      <c r="CH3905" s="1060"/>
      <c r="CK3905" s="1645"/>
      <c r="CL3905" s="1645"/>
      <c r="CM3905" s="1645"/>
      <c r="CN3905"/>
      <c r="CO3905"/>
      <c r="CP3905"/>
      <c r="CQ3905"/>
      <c r="CR3905"/>
      <c r="CS3905" s="1060"/>
      <c r="CT3905" s="1060"/>
      <c r="CU3905" s="1060"/>
      <c r="CV3905" s="1060"/>
      <c r="CW3905" s="1060"/>
      <c r="CX3905" s="1060"/>
    </row>
    <row r="3906" spans="35:102" ht="15" customHeight="1" x14ac:dyDescent="0.3">
      <c r="AI3906" s="1996">
        <v>48491020806</v>
      </c>
      <c r="AJ3906" s="1997" t="s">
        <v>1975</v>
      </c>
      <c r="AK3906" s="1997">
        <v>125114</v>
      </c>
      <c r="AL3906" s="1998" t="s">
        <v>1729</v>
      </c>
      <c r="AM3906" s="1998">
        <v>1.5</v>
      </c>
      <c r="AN3906" s="1997" t="s">
        <v>192</v>
      </c>
      <c r="BX3906"/>
      <c r="BY3906"/>
      <c r="BZ3906"/>
      <c r="CA3906"/>
      <c r="CB3906"/>
      <c r="CD3906" s="1060"/>
      <c r="CE3906" s="1286"/>
      <c r="CF3906" s="1060"/>
      <c r="CG3906" s="1060"/>
      <c r="CH3906" s="1060"/>
      <c r="CK3906" s="1645"/>
      <c r="CL3906" s="1645"/>
      <c r="CM3906" s="1645"/>
      <c r="CN3906"/>
      <c r="CO3906"/>
      <c r="CP3906"/>
      <c r="CQ3906"/>
      <c r="CR3906"/>
      <c r="CS3906" s="1060"/>
      <c r="CT3906" s="1060"/>
      <c r="CU3906" s="1060"/>
      <c r="CV3906" s="1060"/>
      <c r="CW3906" s="1060"/>
      <c r="CX3906" s="1060"/>
    </row>
    <row r="3907" spans="35:102" ht="15" customHeight="1" x14ac:dyDescent="0.3">
      <c r="AI3907" s="1774">
        <v>48491020807</v>
      </c>
      <c r="AJ3907" s="1993" t="s">
        <v>1975</v>
      </c>
      <c r="AK3907" s="1993">
        <v>83921</v>
      </c>
      <c r="AL3907" s="1994" t="s">
        <v>1727</v>
      </c>
      <c r="AM3907" s="1994">
        <v>5.2</v>
      </c>
      <c r="AN3907" s="1993" t="s">
        <v>192</v>
      </c>
      <c r="BX3907"/>
      <c r="BY3907"/>
      <c r="BZ3907"/>
      <c r="CA3907"/>
      <c r="CB3907"/>
      <c r="CD3907" s="1060"/>
      <c r="CE3907" s="1286"/>
      <c r="CF3907" s="1060"/>
      <c r="CG3907" s="1060"/>
      <c r="CH3907" s="1060"/>
      <c r="CK3907" s="1645"/>
      <c r="CL3907" s="1645"/>
      <c r="CM3907" s="1645"/>
      <c r="CN3907"/>
      <c r="CO3907"/>
      <c r="CP3907"/>
      <c r="CQ3907"/>
      <c r="CR3907"/>
      <c r="CS3907" s="1060"/>
      <c r="CT3907" s="1060"/>
      <c r="CU3907" s="1060"/>
      <c r="CV3907" s="1060"/>
      <c r="CW3907" s="1060"/>
      <c r="CX3907" s="1060"/>
    </row>
    <row r="3908" spans="35:102" ht="15" customHeight="1" x14ac:dyDescent="0.3">
      <c r="AI3908" s="1996">
        <v>48491020808</v>
      </c>
      <c r="AJ3908" s="1997" t="s">
        <v>1975</v>
      </c>
      <c r="AK3908" s="1997">
        <v>63438</v>
      </c>
      <c r="AL3908" s="1998" t="s">
        <v>1728</v>
      </c>
      <c r="AM3908" s="1998">
        <v>22.4</v>
      </c>
      <c r="AN3908" s="1997" t="s">
        <v>193</v>
      </c>
      <c r="BX3908"/>
      <c r="BY3908"/>
      <c r="BZ3908"/>
      <c r="CA3908"/>
      <c r="CB3908"/>
      <c r="CD3908" s="1060"/>
      <c r="CE3908" s="1286"/>
      <c r="CF3908" s="1060"/>
      <c r="CG3908" s="1060"/>
      <c r="CH3908" s="1060"/>
      <c r="CK3908" s="1645"/>
      <c r="CL3908" s="1645"/>
      <c r="CM3908" s="1645"/>
      <c r="CN3908"/>
      <c r="CO3908"/>
      <c r="CP3908"/>
      <c r="CQ3908"/>
      <c r="CR3908"/>
      <c r="CS3908" s="1060"/>
      <c r="CT3908" s="1060"/>
      <c r="CU3908" s="1060"/>
      <c r="CV3908" s="1060"/>
      <c r="CW3908" s="1060"/>
      <c r="CX3908" s="1060"/>
    </row>
    <row r="3909" spans="35:102" ht="15" customHeight="1" x14ac:dyDescent="0.3">
      <c r="AI3909" s="1774">
        <v>48491020809</v>
      </c>
      <c r="AJ3909" s="1993" t="s">
        <v>1975</v>
      </c>
      <c r="AK3909" s="1993">
        <v>72668</v>
      </c>
      <c r="AL3909" s="1994" t="s">
        <v>1727</v>
      </c>
      <c r="AM3909" s="1994">
        <v>5.8</v>
      </c>
      <c r="AN3909" s="1993" t="s">
        <v>192</v>
      </c>
      <c r="BX3909"/>
      <c r="BY3909"/>
      <c r="BZ3909"/>
      <c r="CA3909"/>
      <c r="CB3909"/>
      <c r="CD3909" s="1060"/>
      <c r="CE3909" s="1286"/>
      <c r="CF3909" s="1060"/>
      <c r="CG3909" s="1060"/>
      <c r="CH3909" s="1060"/>
      <c r="CK3909" s="1645"/>
      <c r="CL3909" s="1645"/>
      <c r="CM3909" s="1645"/>
      <c r="CN3909"/>
      <c r="CO3909"/>
      <c r="CP3909"/>
      <c r="CQ3909"/>
      <c r="CR3909"/>
      <c r="CS3909" s="1060"/>
      <c r="CT3909" s="1060"/>
      <c r="CU3909" s="1060"/>
      <c r="CV3909" s="1060"/>
      <c r="CW3909" s="1060"/>
      <c r="CX3909" s="1060"/>
    </row>
    <row r="3910" spans="35:102" ht="15" customHeight="1" x14ac:dyDescent="0.3">
      <c r="AI3910" s="1996">
        <v>48491020900</v>
      </c>
      <c r="AJ3910" s="1997" t="s">
        <v>1975</v>
      </c>
      <c r="AK3910" s="1997">
        <v>67976</v>
      </c>
      <c r="AL3910" s="1998" t="s">
        <v>1727</v>
      </c>
      <c r="AM3910" s="1998">
        <v>11.7</v>
      </c>
      <c r="AN3910" s="1997" t="s">
        <v>192</v>
      </c>
      <c r="BX3910"/>
      <c r="BY3910"/>
      <c r="BZ3910"/>
      <c r="CA3910"/>
      <c r="CB3910"/>
      <c r="CD3910" s="1060"/>
      <c r="CE3910" s="1286"/>
      <c r="CF3910" s="1060"/>
      <c r="CG3910" s="1060"/>
      <c r="CH3910" s="1060"/>
      <c r="CK3910" s="1645"/>
      <c r="CL3910" s="1645"/>
      <c r="CM3910" s="1645"/>
      <c r="CN3910"/>
      <c r="CO3910"/>
      <c r="CP3910"/>
      <c r="CQ3910"/>
      <c r="CR3910"/>
      <c r="CS3910" s="1060"/>
      <c r="CT3910" s="1060"/>
      <c r="CU3910" s="1060"/>
      <c r="CV3910" s="1060"/>
      <c r="CW3910" s="1060"/>
      <c r="CX3910" s="1060"/>
    </row>
    <row r="3911" spans="35:102" ht="15" customHeight="1" x14ac:dyDescent="0.3">
      <c r="AI3911" s="1774">
        <v>48491021000</v>
      </c>
      <c r="AJ3911" s="1993" t="s">
        <v>1975</v>
      </c>
      <c r="AK3911" s="1993">
        <v>34130</v>
      </c>
      <c r="AL3911" s="1994" t="s">
        <v>1730</v>
      </c>
      <c r="AM3911" s="1994">
        <v>20.399999999999999</v>
      </c>
      <c r="AN3911" s="1993" t="s">
        <v>193</v>
      </c>
      <c r="BX3911"/>
      <c r="BY3911"/>
      <c r="BZ3911"/>
      <c r="CA3911"/>
      <c r="CB3911"/>
      <c r="CD3911" s="1060"/>
      <c r="CE3911" s="1286"/>
      <c r="CF3911" s="1060"/>
      <c r="CG3911" s="1060"/>
      <c r="CH3911" s="1060"/>
      <c r="CK3911" s="1645"/>
      <c r="CL3911" s="1645"/>
      <c r="CM3911" s="1645"/>
      <c r="CN3911"/>
      <c r="CO3911"/>
      <c r="CP3911"/>
      <c r="CQ3911"/>
      <c r="CR3911"/>
      <c r="CS3911" s="1060"/>
      <c r="CT3911" s="1060"/>
      <c r="CU3911" s="1060"/>
      <c r="CV3911" s="1060"/>
      <c r="CW3911" s="1060"/>
      <c r="CX3911" s="1060"/>
    </row>
    <row r="3912" spans="35:102" ht="15" customHeight="1" x14ac:dyDescent="0.3">
      <c r="AI3912" s="1996">
        <v>48491021100</v>
      </c>
      <c r="AJ3912" s="1997" t="s">
        <v>1975</v>
      </c>
      <c r="AK3912" s="1997">
        <v>51737</v>
      </c>
      <c r="AL3912" s="1998" t="s">
        <v>1730</v>
      </c>
      <c r="AM3912" s="1998">
        <v>13.2</v>
      </c>
      <c r="AN3912" s="1997" t="s">
        <v>192</v>
      </c>
      <c r="BX3912"/>
      <c r="BY3912"/>
      <c r="BZ3912"/>
      <c r="CA3912"/>
      <c r="CB3912"/>
      <c r="CD3912" s="1060"/>
      <c r="CE3912" s="1286"/>
      <c r="CF3912" s="1060"/>
      <c r="CG3912" s="1060"/>
      <c r="CH3912" s="1060"/>
      <c r="CK3912" s="1645"/>
      <c r="CL3912" s="1645"/>
      <c r="CM3912" s="1645"/>
      <c r="CN3912"/>
      <c r="CO3912"/>
      <c r="CP3912"/>
      <c r="CQ3912"/>
      <c r="CR3912"/>
      <c r="CS3912" s="1060"/>
      <c r="CT3912" s="1060"/>
      <c r="CU3912" s="1060"/>
      <c r="CV3912" s="1060"/>
      <c r="CW3912" s="1060"/>
      <c r="CX3912" s="1060"/>
    </row>
    <row r="3913" spans="35:102" ht="15" customHeight="1" x14ac:dyDescent="0.3">
      <c r="AI3913" s="1774">
        <v>48491021201</v>
      </c>
      <c r="AJ3913" s="1993" t="s">
        <v>1975</v>
      </c>
      <c r="AK3913" s="1993">
        <v>56250</v>
      </c>
      <c r="AL3913" s="1994" t="s">
        <v>1728</v>
      </c>
      <c r="AM3913" s="1994">
        <v>8.9</v>
      </c>
      <c r="AN3913" s="1993" t="s">
        <v>192</v>
      </c>
      <c r="BX3913"/>
      <c r="BY3913"/>
      <c r="BZ3913"/>
      <c r="CA3913"/>
      <c r="CB3913"/>
      <c r="CD3913" s="1060"/>
      <c r="CE3913" s="1286"/>
      <c r="CF3913" s="1060"/>
      <c r="CG3913" s="1060"/>
      <c r="CH3913" s="1060"/>
      <c r="CK3913" s="1645"/>
      <c r="CL3913" s="1645"/>
      <c r="CM3913" s="1645"/>
      <c r="CN3913"/>
      <c r="CO3913"/>
      <c r="CP3913"/>
      <c r="CQ3913"/>
      <c r="CR3913"/>
      <c r="CS3913" s="1060"/>
      <c r="CT3913" s="1060"/>
      <c r="CU3913" s="1060"/>
      <c r="CV3913" s="1060"/>
      <c r="CW3913" s="1060"/>
      <c r="CX3913" s="1060"/>
    </row>
    <row r="3914" spans="35:102" ht="15" customHeight="1" x14ac:dyDescent="0.3">
      <c r="AI3914" s="1996">
        <v>48491021202</v>
      </c>
      <c r="AJ3914" s="1997" t="s">
        <v>1975</v>
      </c>
      <c r="AK3914" s="1997">
        <v>51944</v>
      </c>
      <c r="AL3914" s="1998" t="s">
        <v>1730</v>
      </c>
      <c r="AM3914" s="1998">
        <v>8.1999999999999993</v>
      </c>
      <c r="AN3914" s="1997" t="s">
        <v>192</v>
      </c>
      <c r="BX3914"/>
      <c r="BY3914"/>
      <c r="BZ3914"/>
      <c r="CA3914"/>
      <c r="CB3914"/>
      <c r="CD3914" s="1060"/>
      <c r="CE3914" s="1286"/>
      <c r="CF3914" s="1060"/>
      <c r="CG3914" s="1060"/>
      <c r="CH3914" s="1060"/>
      <c r="CK3914" s="1645"/>
      <c r="CL3914" s="1645"/>
      <c r="CM3914" s="1645"/>
      <c r="CN3914"/>
      <c r="CO3914"/>
      <c r="CP3914"/>
      <c r="CQ3914"/>
      <c r="CR3914"/>
      <c r="CS3914" s="1060"/>
      <c r="CT3914" s="1060"/>
      <c r="CU3914" s="1060"/>
      <c r="CV3914" s="1060"/>
      <c r="CW3914" s="1060"/>
      <c r="CX3914" s="1060"/>
    </row>
    <row r="3915" spans="35:102" ht="15" customHeight="1" x14ac:dyDescent="0.3">
      <c r="AI3915" s="1774">
        <v>48491021203</v>
      </c>
      <c r="AJ3915" s="1993" t="s">
        <v>1975</v>
      </c>
      <c r="AK3915" s="1993">
        <v>45039</v>
      </c>
      <c r="AL3915" s="1994" t="s">
        <v>1730</v>
      </c>
      <c r="AM3915" s="1994">
        <v>8.3000000000000007</v>
      </c>
      <c r="AN3915" s="1993" t="s">
        <v>192</v>
      </c>
      <c r="BX3915"/>
      <c r="BY3915"/>
      <c r="BZ3915"/>
      <c r="CA3915"/>
      <c r="CB3915"/>
      <c r="CD3915" s="1060"/>
      <c r="CE3915" s="1286"/>
      <c r="CF3915" s="1060"/>
      <c r="CG3915" s="1060"/>
      <c r="CH3915" s="1060"/>
      <c r="CK3915" s="1645"/>
      <c r="CL3915" s="1645"/>
      <c r="CM3915" s="1645"/>
      <c r="CN3915"/>
      <c r="CO3915"/>
      <c r="CP3915"/>
      <c r="CQ3915"/>
      <c r="CR3915"/>
      <c r="CS3915" s="1060"/>
      <c r="CT3915" s="1060"/>
      <c r="CU3915" s="1060"/>
      <c r="CV3915" s="1060"/>
      <c r="CW3915" s="1060"/>
      <c r="CX3915" s="1060"/>
    </row>
    <row r="3916" spans="35:102" ht="15" customHeight="1" x14ac:dyDescent="0.3">
      <c r="AI3916" s="1996">
        <v>48491021300</v>
      </c>
      <c r="AJ3916" s="1997" t="s">
        <v>1975</v>
      </c>
      <c r="AK3916" s="1997">
        <v>40806</v>
      </c>
      <c r="AL3916" s="1998" t="s">
        <v>1730</v>
      </c>
      <c r="AM3916" s="1998">
        <v>21.5</v>
      </c>
      <c r="AN3916" s="1997" t="s">
        <v>193</v>
      </c>
      <c r="BX3916"/>
      <c r="BY3916"/>
      <c r="BZ3916"/>
      <c r="CA3916"/>
      <c r="CB3916"/>
      <c r="CD3916" s="1060"/>
      <c r="CE3916" s="1286"/>
      <c r="CF3916" s="1060"/>
      <c r="CG3916" s="1060"/>
      <c r="CH3916" s="1060"/>
      <c r="CK3916" s="1645"/>
      <c r="CL3916" s="1645"/>
      <c r="CM3916" s="1645"/>
      <c r="CN3916"/>
      <c r="CO3916"/>
      <c r="CP3916"/>
      <c r="CQ3916"/>
      <c r="CR3916"/>
      <c r="CS3916" s="1060"/>
      <c r="CT3916" s="1060"/>
      <c r="CU3916" s="1060"/>
      <c r="CV3916" s="1060"/>
      <c r="CW3916" s="1060"/>
      <c r="CX3916" s="1060"/>
    </row>
    <row r="3917" spans="35:102" ht="15" customHeight="1" x14ac:dyDescent="0.3">
      <c r="AI3917" s="1774">
        <v>48491021401</v>
      </c>
      <c r="AJ3917" s="1993" t="s">
        <v>1975</v>
      </c>
      <c r="AK3917" s="1993">
        <v>76601</v>
      </c>
      <c r="AL3917" s="1994" t="s">
        <v>1727</v>
      </c>
      <c r="AM3917" s="1994">
        <v>5</v>
      </c>
      <c r="AN3917" s="1993" t="s">
        <v>192</v>
      </c>
      <c r="BX3917"/>
      <c r="BY3917"/>
      <c r="BZ3917"/>
      <c r="CA3917"/>
      <c r="CB3917"/>
      <c r="CD3917" s="1060"/>
      <c r="CE3917" s="1286"/>
      <c r="CF3917" s="1060"/>
      <c r="CG3917" s="1060"/>
      <c r="CH3917" s="1060"/>
      <c r="CK3917" s="1645"/>
      <c r="CL3917" s="1645"/>
      <c r="CM3917" s="1645"/>
      <c r="CN3917"/>
      <c r="CO3917"/>
      <c r="CP3917"/>
      <c r="CQ3917"/>
      <c r="CR3917"/>
      <c r="CS3917" s="1060"/>
      <c r="CT3917" s="1060"/>
      <c r="CU3917" s="1060"/>
      <c r="CV3917" s="1060"/>
      <c r="CW3917" s="1060"/>
      <c r="CX3917" s="1060"/>
    </row>
    <row r="3918" spans="35:102" ht="15" customHeight="1" x14ac:dyDescent="0.3">
      <c r="AI3918" s="1996">
        <v>48491021402</v>
      </c>
      <c r="AJ3918" s="1997" t="s">
        <v>1975</v>
      </c>
      <c r="AK3918" s="1997">
        <v>36272</v>
      </c>
      <c r="AL3918" s="1998" t="s">
        <v>1730</v>
      </c>
      <c r="AM3918" s="1998">
        <v>19.899999999999999</v>
      </c>
      <c r="AN3918" s="1997" t="s">
        <v>192</v>
      </c>
      <c r="BX3918"/>
      <c r="BY3918"/>
      <c r="BZ3918"/>
      <c r="CA3918"/>
      <c r="CB3918"/>
      <c r="CD3918" s="1060"/>
      <c r="CE3918" s="1286"/>
      <c r="CF3918" s="1060"/>
      <c r="CG3918" s="1060"/>
      <c r="CH3918" s="1060"/>
      <c r="CK3918" s="1645"/>
      <c r="CL3918" s="1645"/>
      <c r="CM3918" s="1645"/>
      <c r="CN3918"/>
      <c r="CO3918"/>
      <c r="CP3918"/>
      <c r="CQ3918"/>
      <c r="CR3918"/>
      <c r="CS3918" s="1060"/>
      <c r="CT3918" s="1060"/>
      <c r="CU3918" s="1060"/>
      <c r="CV3918" s="1060"/>
      <c r="CW3918" s="1060"/>
      <c r="CX3918" s="1060"/>
    </row>
    <row r="3919" spans="35:102" ht="15" customHeight="1" x14ac:dyDescent="0.3">
      <c r="AI3919" s="1774">
        <v>48491021403</v>
      </c>
      <c r="AJ3919" s="1993" t="s">
        <v>1975</v>
      </c>
      <c r="AK3919" s="1993">
        <v>61698</v>
      </c>
      <c r="AL3919" s="1994" t="s">
        <v>1728</v>
      </c>
      <c r="AM3919" s="1994">
        <v>12.2</v>
      </c>
      <c r="AN3919" s="1993" t="s">
        <v>192</v>
      </c>
      <c r="BX3919"/>
      <c r="BY3919"/>
      <c r="BZ3919"/>
      <c r="CA3919"/>
      <c r="CB3919"/>
      <c r="CD3919" s="1060"/>
      <c r="CE3919" s="1286"/>
      <c r="CF3919" s="1060"/>
      <c r="CG3919" s="1060"/>
      <c r="CH3919" s="1060"/>
      <c r="CK3919" s="1645"/>
      <c r="CL3919" s="1645"/>
      <c r="CM3919" s="1645"/>
      <c r="CN3919"/>
      <c r="CO3919"/>
      <c r="CP3919"/>
      <c r="CQ3919"/>
      <c r="CR3919"/>
      <c r="CS3919" s="1060"/>
      <c r="CT3919" s="1060"/>
      <c r="CU3919" s="1060"/>
      <c r="CV3919" s="1060"/>
      <c r="CW3919" s="1060"/>
      <c r="CX3919" s="1060"/>
    </row>
    <row r="3920" spans="35:102" ht="15" customHeight="1" x14ac:dyDescent="0.3">
      <c r="AI3920" s="1996">
        <v>48491021502</v>
      </c>
      <c r="AJ3920" s="1997" t="s">
        <v>1975</v>
      </c>
      <c r="AK3920" s="1997">
        <v>53867</v>
      </c>
      <c r="AL3920" s="1998" t="s">
        <v>1728</v>
      </c>
      <c r="AM3920" s="1998">
        <v>20.9</v>
      </c>
      <c r="AN3920" s="1997" t="s">
        <v>193</v>
      </c>
      <c r="BX3920"/>
      <c r="BY3920"/>
      <c r="BZ3920"/>
      <c r="CA3920"/>
      <c r="CB3920"/>
      <c r="CD3920" s="1060"/>
      <c r="CE3920" s="1286"/>
      <c r="CF3920" s="1060"/>
      <c r="CG3920" s="1060"/>
      <c r="CH3920" s="1060"/>
      <c r="CK3920" s="1645"/>
      <c r="CL3920" s="1645"/>
      <c r="CM3920" s="1645"/>
      <c r="CN3920"/>
      <c r="CO3920"/>
      <c r="CP3920"/>
      <c r="CQ3920"/>
      <c r="CR3920"/>
      <c r="CS3920" s="1060"/>
      <c r="CT3920" s="1060"/>
      <c r="CU3920" s="1060"/>
      <c r="CV3920" s="1060"/>
      <c r="CW3920" s="1060"/>
      <c r="CX3920" s="1060"/>
    </row>
    <row r="3921" spans="35:102" ht="15" customHeight="1" x14ac:dyDescent="0.3">
      <c r="AI3921" s="1774">
        <v>48491021503</v>
      </c>
      <c r="AJ3921" s="1993" t="s">
        <v>1975</v>
      </c>
      <c r="AK3921" s="1993">
        <v>42432</v>
      </c>
      <c r="AL3921" s="1994" t="s">
        <v>1730</v>
      </c>
      <c r="AM3921" s="1994">
        <v>19.3</v>
      </c>
      <c r="AN3921" s="1993" t="s">
        <v>192</v>
      </c>
      <c r="BX3921"/>
      <c r="BY3921"/>
      <c r="BZ3921"/>
      <c r="CA3921"/>
      <c r="CB3921"/>
      <c r="CD3921" s="1060"/>
      <c r="CE3921" s="1286"/>
      <c r="CF3921" s="1060"/>
      <c r="CG3921" s="1060"/>
      <c r="CH3921" s="1060"/>
      <c r="CK3921" s="1645"/>
      <c r="CL3921" s="1645"/>
      <c r="CM3921" s="1645"/>
      <c r="CN3921"/>
      <c r="CO3921"/>
      <c r="CP3921"/>
      <c r="CQ3921"/>
      <c r="CR3921"/>
      <c r="CS3921" s="1060"/>
      <c r="CT3921" s="1060"/>
      <c r="CU3921" s="1060"/>
      <c r="CV3921" s="1060"/>
      <c r="CW3921" s="1060"/>
      <c r="CX3921" s="1060"/>
    </row>
    <row r="3922" spans="35:102" ht="15" customHeight="1" x14ac:dyDescent="0.3">
      <c r="AI3922" s="1996">
        <v>48491021504</v>
      </c>
      <c r="AJ3922" s="1997" t="s">
        <v>1975</v>
      </c>
      <c r="AK3922" s="1997">
        <v>93108</v>
      </c>
      <c r="AL3922" s="1998" t="s">
        <v>1729</v>
      </c>
      <c r="AM3922" s="1998">
        <v>10.9</v>
      </c>
      <c r="AN3922" s="1997" t="s">
        <v>192</v>
      </c>
      <c r="BX3922"/>
      <c r="BY3922"/>
      <c r="BZ3922"/>
      <c r="CA3922"/>
      <c r="CB3922"/>
      <c r="CD3922" s="1060"/>
      <c r="CE3922" s="1286"/>
      <c r="CF3922" s="1060"/>
      <c r="CG3922" s="1060"/>
      <c r="CH3922" s="1060"/>
      <c r="CK3922" s="1645"/>
      <c r="CL3922" s="1645"/>
      <c r="CM3922" s="1645"/>
      <c r="CN3922"/>
      <c r="CO3922"/>
      <c r="CP3922"/>
      <c r="CQ3922"/>
      <c r="CR3922"/>
      <c r="CS3922" s="1060"/>
      <c r="CT3922" s="1060"/>
      <c r="CU3922" s="1060"/>
      <c r="CV3922" s="1060"/>
      <c r="CW3922" s="1060"/>
      <c r="CX3922" s="1060"/>
    </row>
    <row r="3923" spans="35:102" ht="15" customHeight="1" x14ac:dyDescent="0.3">
      <c r="AI3923" s="1774">
        <v>48491021505</v>
      </c>
      <c r="AJ3923" s="1993" t="s">
        <v>1975</v>
      </c>
      <c r="AK3923" s="1993">
        <v>69154</v>
      </c>
      <c r="AL3923" s="1994" t="s">
        <v>1727</v>
      </c>
      <c r="AM3923" s="1994">
        <v>10.1</v>
      </c>
      <c r="AN3923" s="1993" t="s">
        <v>192</v>
      </c>
      <c r="BX3923"/>
      <c r="BY3923"/>
      <c r="BZ3923"/>
      <c r="CA3923"/>
      <c r="CB3923"/>
      <c r="CD3923" s="1060"/>
      <c r="CE3923" s="1286"/>
      <c r="CF3923" s="1060"/>
      <c r="CG3923" s="1060"/>
      <c r="CH3923" s="1060"/>
      <c r="CK3923" s="1645"/>
      <c r="CL3923" s="1645"/>
      <c r="CM3923" s="1645"/>
      <c r="CN3923"/>
      <c r="CO3923"/>
      <c r="CP3923"/>
      <c r="CQ3923"/>
      <c r="CR3923"/>
      <c r="CS3923" s="1060"/>
      <c r="CT3923" s="1060"/>
      <c r="CU3923" s="1060"/>
      <c r="CV3923" s="1060"/>
      <c r="CW3923" s="1060"/>
      <c r="CX3923" s="1060"/>
    </row>
    <row r="3924" spans="35:102" ht="15" customHeight="1" x14ac:dyDescent="0.3">
      <c r="AI3924" s="1996">
        <v>48491021506</v>
      </c>
      <c r="AJ3924" s="1997" t="s">
        <v>1975</v>
      </c>
      <c r="AK3924" s="1997">
        <v>84453</v>
      </c>
      <c r="AL3924" s="1998" t="s">
        <v>1727</v>
      </c>
      <c r="AM3924" s="1998">
        <v>4.9000000000000004</v>
      </c>
      <c r="AN3924" s="1997" t="s">
        <v>192</v>
      </c>
      <c r="BX3924"/>
      <c r="BY3924"/>
      <c r="BZ3924"/>
      <c r="CA3924"/>
      <c r="CB3924"/>
      <c r="CD3924" s="1060"/>
      <c r="CE3924" s="1286"/>
      <c r="CF3924" s="1060"/>
      <c r="CG3924" s="1060"/>
      <c r="CH3924" s="1060"/>
      <c r="CK3924" s="1645"/>
      <c r="CL3924" s="1645"/>
      <c r="CM3924" s="1645"/>
      <c r="CN3924"/>
      <c r="CO3924"/>
      <c r="CP3924"/>
      <c r="CQ3924"/>
      <c r="CR3924"/>
      <c r="CS3924" s="1060"/>
      <c r="CT3924" s="1060"/>
      <c r="CU3924" s="1060"/>
      <c r="CV3924" s="1060"/>
      <c r="CW3924" s="1060"/>
      <c r="CX3924" s="1060"/>
    </row>
    <row r="3925" spans="35:102" ht="15" customHeight="1" x14ac:dyDescent="0.3">
      <c r="AI3925" s="1774">
        <v>48491021507</v>
      </c>
      <c r="AJ3925" s="1993" t="s">
        <v>1975</v>
      </c>
      <c r="AK3925" s="1993">
        <v>66051</v>
      </c>
      <c r="AL3925" s="1994" t="s">
        <v>1727</v>
      </c>
      <c r="AM3925" s="1994">
        <v>8.3000000000000007</v>
      </c>
      <c r="AN3925" s="1993" t="s">
        <v>192</v>
      </c>
      <c r="BX3925"/>
      <c r="BY3925"/>
      <c r="BZ3925"/>
      <c r="CA3925"/>
      <c r="CB3925"/>
      <c r="CD3925" s="1060"/>
      <c r="CE3925" s="1286"/>
      <c r="CF3925" s="1060"/>
      <c r="CG3925" s="1060"/>
      <c r="CH3925" s="1060"/>
      <c r="CK3925" s="1645"/>
      <c r="CL3925" s="1645"/>
      <c r="CM3925" s="1645"/>
      <c r="CN3925"/>
      <c r="CO3925"/>
      <c r="CP3925"/>
      <c r="CQ3925"/>
      <c r="CR3925"/>
      <c r="CS3925" s="1060"/>
      <c r="CT3925" s="1060"/>
      <c r="CU3925" s="1060"/>
      <c r="CV3925" s="1060"/>
      <c r="CW3925" s="1060"/>
      <c r="CX3925" s="1060"/>
    </row>
    <row r="3926" spans="35:102" ht="15" customHeight="1" x14ac:dyDescent="0.3">
      <c r="AI3926" s="1996">
        <v>48491021508</v>
      </c>
      <c r="AJ3926" s="1997" t="s">
        <v>1975</v>
      </c>
      <c r="AK3926" s="1997">
        <v>83160</v>
      </c>
      <c r="AL3926" s="1998" t="s">
        <v>1727</v>
      </c>
      <c r="AM3926" s="1998">
        <v>5.3</v>
      </c>
      <c r="AN3926" s="1997" t="s">
        <v>192</v>
      </c>
      <c r="BX3926"/>
      <c r="BY3926"/>
      <c r="BZ3926"/>
      <c r="CA3926"/>
      <c r="CB3926"/>
      <c r="CD3926" s="1060"/>
      <c r="CE3926" s="1286"/>
      <c r="CF3926" s="1060"/>
      <c r="CG3926" s="1060"/>
      <c r="CH3926" s="1060"/>
      <c r="CK3926" s="1645"/>
      <c r="CL3926" s="1645"/>
      <c r="CM3926" s="1645"/>
      <c r="CN3926"/>
      <c r="CO3926"/>
      <c r="CP3926"/>
      <c r="CQ3926"/>
      <c r="CR3926"/>
      <c r="CS3926" s="1060"/>
      <c r="CT3926" s="1060"/>
      <c r="CU3926" s="1060"/>
      <c r="CV3926" s="1060"/>
      <c r="CW3926" s="1060"/>
      <c r="CX3926" s="1060"/>
    </row>
    <row r="3927" spans="35:102" ht="15" customHeight="1" x14ac:dyDescent="0.3">
      <c r="AI3927" s="1774">
        <v>48491021601</v>
      </c>
      <c r="AJ3927" s="1993" t="s">
        <v>1975</v>
      </c>
      <c r="AK3927" s="1993">
        <v>65422</v>
      </c>
      <c r="AL3927" s="1994" t="s">
        <v>1728</v>
      </c>
      <c r="AM3927" s="1994">
        <v>8.3000000000000007</v>
      </c>
      <c r="AN3927" s="1993" t="s">
        <v>192</v>
      </c>
      <c r="BX3927"/>
      <c r="BY3927"/>
      <c r="BZ3927"/>
      <c r="CA3927"/>
      <c r="CB3927"/>
      <c r="CD3927" s="1060"/>
      <c r="CE3927" s="1286"/>
      <c r="CF3927" s="1060"/>
      <c r="CG3927" s="1060"/>
      <c r="CH3927" s="1060"/>
      <c r="CK3927" s="1645"/>
      <c r="CL3927" s="1645"/>
      <c r="CM3927" s="1645"/>
      <c r="CN3927"/>
      <c r="CO3927"/>
      <c r="CP3927"/>
      <c r="CQ3927"/>
      <c r="CR3927"/>
      <c r="CS3927" s="1060"/>
      <c r="CT3927" s="1060"/>
      <c r="CU3927" s="1060"/>
      <c r="CV3927" s="1060"/>
      <c r="CW3927" s="1060"/>
      <c r="CX3927" s="1060"/>
    </row>
    <row r="3928" spans="35:102" ht="15" customHeight="1" x14ac:dyDescent="0.3">
      <c r="AI3928" s="1996">
        <v>48491021602</v>
      </c>
      <c r="AJ3928" s="1997" t="s">
        <v>1975</v>
      </c>
      <c r="AK3928" s="1997">
        <v>62136</v>
      </c>
      <c r="AL3928" s="1998" t="s">
        <v>1728</v>
      </c>
      <c r="AM3928" s="1998">
        <v>12.3</v>
      </c>
      <c r="AN3928" s="1997" t="s">
        <v>192</v>
      </c>
      <c r="BX3928"/>
      <c r="BY3928"/>
      <c r="BZ3928"/>
      <c r="CA3928"/>
      <c r="CB3928"/>
      <c r="CD3928" s="1060"/>
      <c r="CE3928" s="1286"/>
      <c r="CF3928" s="1060"/>
      <c r="CG3928" s="1060"/>
      <c r="CH3928" s="1060"/>
      <c r="CK3928" s="1645"/>
      <c r="CL3928" s="1645"/>
      <c r="CM3928" s="1645"/>
      <c r="CN3928"/>
      <c r="CO3928"/>
      <c r="CP3928"/>
      <c r="CQ3928"/>
      <c r="CR3928"/>
      <c r="CS3928" s="1060"/>
      <c r="CT3928" s="1060"/>
      <c r="CU3928" s="1060"/>
      <c r="CV3928" s="1060"/>
      <c r="CW3928" s="1060"/>
      <c r="CX3928" s="1060"/>
    </row>
    <row r="3929" spans="35:102" ht="15" customHeight="1" x14ac:dyDescent="0.3">
      <c r="AI3929" s="1774">
        <v>48491021603</v>
      </c>
      <c r="AJ3929" s="1993" t="s">
        <v>1975</v>
      </c>
      <c r="AK3929" s="1993">
        <v>65000</v>
      </c>
      <c r="AL3929" s="1994" t="s">
        <v>1728</v>
      </c>
      <c r="AM3929" s="1994">
        <v>3.4</v>
      </c>
      <c r="AN3929" s="1993" t="s">
        <v>192</v>
      </c>
      <c r="BX3929"/>
      <c r="BY3929"/>
      <c r="BZ3929"/>
      <c r="CA3929"/>
      <c r="CB3929"/>
      <c r="CD3929" s="1060"/>
      <c r="CE3929" s="1286"/>
      <c r="CF3929" s="1060"/>
      <c r="CG3929" s="1060"/>
      <c r="CH3929" s="1060"/>
      <c r="CK3929" s="1645"/>
      <c r="CL3929" s="1645"/>
      <c r="CM3929" s="1645"/>
      <c r="CN3929"/>
      <c r="CO3929"/>
      <c r="CP3929"/>
      <c r="CQ3929"/>
      <c r="CR3929"/>
      <c r="CS3929" s="1060"/>
      <c r="CT3929" s="1060"/>
      <c r="CU3929" s="1060"/>
      <c r="CV3929" s="1060"/>
      <c r="CW3929" s="1060"/>
      <c r="CX3929" s="1060"/>
    </row>
    <row r="3930" spans="35:102" ht="15" customHeight="1" x14ac:dyDescent="0.3">
      <c r="AI3930" s="1996">
        <v>48027020100</v>
      </c>
      <c r="AJ3930" s="1997" t="s">
        <v>1743</v>
      </c>
      <c r="AK3930" s="1997">
        <v>62528</v>
      </c>
      <c r="AL3930" s="1998" t="s">
        <v>1729</v>
      </c>
      <c r="AM3930" s="1998">
        <v>7.8</v>
      </c>
      <c r="AN3930" s="1997" t="s">
        <v>192</v>
      </c>
      <c r="BX3930"/>
      <c r="BY3930"/>
      <c r="BZ3930"/>
      <c r="CA3930"/>
      <c r="CB3930"/>
      <c r="CD3930" s="1060"/>
      <c r="CE3930" s="1286"/>
      <c r="CF3930" s="1060"/>
      <c r="CG3930" s="1060"/>
      <c r="CH3930" s="1060"/>
      <c r="CK3930" s="1645"/>
      <c r="CL3930" s="1645"/>
      <c r="CM3930" s="1645"/>
      <c r="CN3930"/>
      <c r="CO3930"/>
      <c r="CP3930"/>
      <c r="CQ3930"/>
      <c r="CR3930"/>
      <c r="CS3930" s="1060"/>
      <c r="CT3930" s="1060"/>
      <c r="CU3930" s="1060"/>
      <c r="CV3930" s="1060"/>
      <c r="CW3930" s="1060"/>
      <c r="CX3930" s="1060"/>
    </row>
    <row r="3931" spans="35:102" ht="15" customHeight="1" x14ac:dyDescent="0.3">
      <c r="AI3931" s="1774">
        <v>48027020201</v>
      </c>
      <c r="AJ3931" s="1993" t="s">
        <v>1743</v>
      </c>
      <c r="AK3931" s="1993">
        <v>83221</v>
      </c>
      <c r="AL3931" s="1994" t="s">
        <v>1729</v>
      </c>
      <c r="AM3931" s="1994">
        <v>4.9000000000000004</v>
      </c>
      <c r="AN3931" s="1993" t="s">
        <v>192</v>
      </c>
      <c r="BX3931"/>
      <c r="BY3931"/>
      <c r="BZ3931"/>
      <c r="CA3931"/>
      <c r="CB3931"/>
      <c r="CD3931" s="1060"/>
      <c r="CE3931" s="1286"/>
      <c r="CF3931" s="1060"/>
      <c r="CG3931" s="1060"/>
      <c r="CH3931" s="1060"/>
      <c r="CK3931" s="1645"/>
      <c r="CL3931" s="1645"/>
      <c r="CM3931" s="1645"/>
      <c r="CN3931"/>
      <c r="CO3931"/>
      <c r="CP3931"/>
      <c r="CQ3931"/>
      <c r="CR3931"/>
      <c r="CS3931" s="1060"/>
      <c r="CT3931" s="1060"/>
      <c r="CU3931" s="1060"/>
      <c r="CV3931" s="1060"/>
      <c r="CW3931" s="1060"/>
      <c r="CX3931" s="1060"/>
    </row>
    <row r="3932" spans="35:102" ht="15" customHeight="1" x14ac:dyDescent="0.3">
      <c r="AI3932" s="1996">
        <v>48027020202</v>
      </c>
      <c r="AJ3932" s="1997" t="s">
        <v>1743</v>
      </c>
      <c r="AK3932" s="1997">
        <v>65688</v>
      </c>
      <c r="AL3932" s="1998" t="s">
        <v>1729</v>
      </c>
      <c r="AM3932" s="1998">
        <v>12.2</v>
      </c>
      <c r="AN3932" s="1997" t="s">
        <v>192</v>
      </c>
      <c r="BX3932"/>
      <c r="BY3932"/>
      <c r="BZ3932"/>
      <c r="CA3932"/>
      <c r="CB3932"/>
      <c r="CD3932" s="1060"/>
      <c r="CE3932" s="1286"/>
      <c r="CF3932" s="1060"/>
      <c r="CG3932" s="1060"/>
      <c r="CH3932" s="1060"/>
      <c r="CK3932" s="1645"/>
      <c r="CL3932" s="1645"/>
      <c r="CM3932" s="1645"/>
      <c r="CN3932"/>
      <c r="CO3932"/>
      <c r="CP3932"/>
      <c r="CQ3932"/>
      <c r="CR3932"/>
      <c r="CS3932" s="1060"/>
      <c r="CT3932" s="1060"/>
      <c r="CU3932" s="1060"/>
      <c r="CV3932" s="1060"/>
      <c r="CW3932" s="1060"/>
      <c r="CX3932" s="1060"/>
    </row>
    <row r="3933" spans="35:102" ht="15" customHeight="1" x14ac:dyDescent="0.3">
      <c r="AI3933" s="1774">
        <v>48027020300</v>
      </c>
      <c r="AJ3933" s="1993" t="s">
        <v>1743</v>
      </c>
      <c r="AK3933" s="1993">
        <v>73185</v>
      </c>
      <c r="AL3933" s="1994" t="s">
        <v>1729</v>
      </c>
      <c r="AM3933" s="1994">
        <v>9.3000000000000007</v>
      </c>
      <c r="AN3933" s="1993" t="s">
        <v>192</v>
      </c>
      <c r="BX3933"/>
      <c r="BY3933"/>
      <c r="BZ3933"/>
      <c r="CA3933"/>
      <c r="CB3933"/>
      <c r="CD3933" s="1060"/>
      <c r="CE3933" s="1286"/>
      <c r="CF3933" s="1060"/>
      <c r="CG3933" s="1060"/>
      <c r="CH3933" s="1060"/>
      <c r="CK3933" s="1645"/>
      <c r="CL3933" s="1645"/>
      <c r="CM3933" s="1645"/>
      <c r="CN3933"/>
      <c r="CO3933"/>
      <c r="CP3933"/>
      <c r="CQ3933"/>
      <c r="CR3933"/>
      <c r="CS3933" s="1060"/>
      <c r="CT3933" s="1060"/>
      <c r="CU3933" s="1060"/>
      <c r="CV3933" s="1060"/>
      <c r="CW3933" s="1060"/>
      <c r="CX3933" s="1060"/>
    </row>
    <row r="3934" spans="35:102" ht="15" customHeight="1" x14ac:dyDescent="0.3">
      <c r="AI3934" s="1996">
        <v>48027020401</v>
      </c>
      <c r="AJ3934" s="1997" t="s">
        <v>1743</v>
      </c>
      <c r="AK3934" s="1997">
        <v>42308</v>
      </c>
      <c r="AL3934" s="1998" t="s">
        <v>1728</v>
      </c>
      <c r="AM3934" s="1998">
        <v>17.5</v>
      </c>
      <c r="AN3934" s="1997" t="s">
        <v>192</v>
      </c>
      <c r="BX3934"/>
      <c r="BY3934"/>
      <c r="BZ3934"/>
      <c r="CA3934"/>
      <c r="CB3934"/>
      <c r="CD3934" s="1060"/>
      <c r="CE3934" s="1286"/>
      <c r="CF3934" s="1060"/>
      <c r="CG3934" s="1060"/>
      <c r="CH3934" s="1060"/>
      <c r="CK3934" s="1645"/>
      <c r="CL3934" s="1645"/>
      <c r="CM3934" s="1645"/>
      <c r="CN3934"/>
      <c r="CO3934"/>
      <c r="CP3934"/>
      <c r="CQ3934"/>
      <c r="CR3934"/>
      <c r="CS3934" s="1060"/>
      <c r="CT3934" s="1060"/>
      <c r="CU3934" s="1060"/>
      <c r="CV3934" s="1060"/>
      <c r="CW3934" s="1060"/>
      <c r="CX3934" s="1060"/>
    </row>
    <row r="3935" spans="35:102" ht="15" customHeight="1" x14ac:dyDescent="0.3">
      <c r="AI3935" s="1774">
        <v>48027020402</v>
      </c>
      <c r="AJ3935" s="1993" t="s">
        <v>1743</v>
      </c>
      <c r="AK3935" s="1993">
        <v>45268</v>
      </c>
      <c r="AL3935" s="1994" t="s">
        <v>1728</v>
      </c>
      <c r="AM3935" s="1994">
        <v>14.2</v>
      </c>
      <c r="AN3935" s="1993" t="s">
        <v>192</v>
      </c>
      <c r="BX3935"/>
      <c r="BY3935"/>
      <c r="BZ3935"/>
      <c r="CA3935"/>
      <c r="CB3935"/>
      <c r="CD3935" s="1060"/>
      <c r="CE3935" s="1286"/>
      <c r="CF3935" s="1060"/>
      <c r="CG3935" s="1060"/>
      <c r="CH3935" s="1060"/>
      <c r="CK3935" s="1645"/>
      <c r="CL3935" s="1645"/>
      <c r="CM3935" s="1645"/>
      <c r="CN3935"/>
      <c r="CO3935"/>
      <c r="CP3935"/>
      <c r="CQ3935"/>
      <c r="CR3935"/>
      <c r="CS3935" s="1060"/>
      <c r="CT3935" s="1060"/>
      <c r="CU3935" s="1060"/>
      <c r="CV3935" s="1060"/>
      <c r="CW3935" s="1060"/>
      <c r="CX3935" s="1060"/>
    </row>
    <row r="3936" spans="35:102" ht="15" customHeight="1" x14ac:dyDescent="0.3">
      <c r="AI3936" s="1996">
        <v>48027020500</v>
      </c>
      <c r="AJ3936" s="1997" t="s">
        <v>1743</v>
      </c>
      <c r="AK3936" s="1997">
        <v>44016</v>
      </c>
      <c r="AL3936" s="1998" t="s">
        <v>1728</v>
      </c>
      <c r="AM3936" s="1998">
        <v>16.399999999999999</v>
      </c>
      <c r="AN3936" s="1997" t="s">
        <v>192</v>
      </c>
      <c r="BX3936"/>
      <c r="BY3936"/>
      <c r="BZ3936"/>
      <c r="CA3936"/>
      <c r="CB3936"/>
      <c r="CD3936" s="1060"/>
      <c r="CE3936" s="1286"/>
      <c r="CF3936" s="1060"/>
      <c r="CG3936" s="1060"/>
      <c r="CH3936" s="1060"/>
      <c r="CK3936" s="1645"/>
      <c r="CL3936" s="1645"/>
      <c r="CM3936" s="1645"/>
      <c r="CN3936"/>
      <c r="CO3936"/>
      <c r="CP3936"/>
      <c r="CQ3936"/>
      <c r="CR3936"/>
      <c r="CS3936" s="1060"/>
      <c r="CT3936" s="1060"/>
      <c r="CU3936" s="1060"/>
      <c r="CV3936" s="1060"/>
      <c r="CW3936" s="1060"/>
      <c r="CX3936" s="1060"/>
    </row>
    <row r="3937" spans="35:102" ht="15" customHeight="1" x14ac:dyDescent="0.3">
      <c r="AI3937" s="1774">
        <v>48027020600</v>
      </c>
      <c r="AJ3937" s="1993" t="s">
        <v>1743</v>
      </c>
      <c r="AK3937" s="1993">
        <v>47788</v>
      </c>
      <c r="AL3937" s="1994" t="s">
        <v>1727</v>
      </c>
      <c r="AM3937" s="1994">
        <v>23.9</v>
      </c>
      <c r="AN3937" s="1993" t="s">
        <v>193</v>
      </c>
      <c r="BX3937"/>
      <c r="BY3937"/>
      <c r="BZ3937"/>
      <c r="CA3937"/>
      <c r="CB3937"/>
      <c r="CD3937" s="1060"/>
      <c r="CE3937" s="1286"/>
      <c r="CF3937" s="1060"/>
      <c r="CG3937" s="1060"/>
      <c r="CH3937" s="1060"/>
      <c r="CK3937" s="1645"/>
      <c r="CL3937" s="1645"/>
      <c r="CM3937" s="1645"/>
      <c r="CN3937"/>
      <c r="CO3937"/>
      <c r="CP3937"/>
      <c r="CQ3937"/>
      <c r="CR3937"/>
      <c r="CS3937" s="1060"/>
      <c r="CT3937" s="1060"/>
      <c r="CU3937" s="1060"/>
      <c r="CV3937" s="1060"/>
      <c r="CW3937" s="1060"/>
      <c r="CX3937" s="1060"/>
    </row>
    <row r="3938" spans="35:102" ht="15" customHeight="1" x14ac:dyDescent="0.3">
      <c r="AI3938" s="1996">
        <v>48027020701</v>
      </c>
      <c r="AJ3938" s="1997" t="s">
        <v>1743</v>
      </c>
      <c r="AK3938" s="1997">
        <v>14764</v>
      </c>
      <c r="AL3938" s="1998" t="s">
        <v>1730</v>
      </c>
      <c r="AM3938" s="1998">
        <v>47.9</v>
      </c>
      <c r="AN3938" s="1997" t="s">
        <v>193</v>
      </c>
      <c r="BX3938"/>
      <c r="BY3938"/>
      <c r="BZ3938"/>
      <c r="CA3938"/>
      <c r="CB3938"/>
      <c r="CD3938" s="1060"/>
      <c r="CE3938" s="1286"/>
      <c r="CF3938" s="1060"/>
      <c r="CG3938" s="1060"/>
      <c r="CH3938" s="1060"/>
      <c r="CK3938" s="1645"/>
      <c r="CL3938" s="1645"/>
      <c r="CM3938" s="1645"/>
      <c r="CN3938"/>
      <c r="CO3938"/>
      <c r="CP3938"/>
      <c r="CQ3938"/>
      <c r="CR3938"/>
      <c r="CS3938" s="1060"/>
      <c r="CT3938" s="1060"/>
      <c r="CU3938" s="1060"/>
      <c r="CV3938" s="1060"/>
      <c r="CW3938" s="1060"/>
      <c r="CX3938" s="1060"/>
    </row>
    <row r="3939" spans="35:102" ht="15" customHeight="1" x14ac:dyDescent="0.3">
      <c r="AI3939" s="1774">
        <v>48027020702</v>
      </c>
      <c r="AJ3939" s="1993" t="s">
        <v>1743</v>
      </c>
      <c r="AK3939" s="1993">
        <v>24688</v>
      </c>
      <c r="AL3939" s="1994" t="s">
        <v>1730</v>
      </c>
      <c r="AM3939" s="1994">
        <v>48.3</v>
      </c>
      <c r="AN3939" s="1993" t="s">
        <v>193</v>
      </c>
      <c r="BX3939"/>
      <c r="BY3939"/>
      <c r="BZ3939"/>
      <c r="CA3939"/>
      <c r="CB3939"/>
      <c r="CD3939" s="1060"/>
      <c r="CE3939" s="1286"/>
      <c r="CF3939" s="1060"/>
      <c r="CG3939" s="1060"/>
      <c r="CH3939" s="1060"/>
      <c r="CK3939" s="1645"/>
      <c r="CL3939" s="1645"/>
      <c r="CM3939" s="1645"/>
      <c r="CN3939"/>
      <c r="CO3939"/>
      <c r="CP3939"/>
      <c r="CQ3939"/>
      <c r="CR3939"/>
      <c r="CS3939" s="1060"/>
      <c r="CT3939" s="1060"/>
      <c r="CU3939" s="1060"/>
      <c r="CV3939" s="1060"/>
      <c r="CW3939" s="1060"/>
      <c r="CX3939" s="1060"/>
    </row>
    <row r="3940" spans="35:102" ht="15" customHeight="1" x14ac:dyDescent="0.3">
      <c r="AI3940" s="1996">
        <v>48027020800</v>
      </c>
      <c r="AJ3940" s="1997" t="s">
        <v>1743</v>
      </c>
      <c r="AK3940" s="1997">
        <v>26306</v>
      </c>
      <c r="AL3940" s="1998" t="s">
        <v>1730</v>
      </c>
      <c r="AM3940" s="1998">
        <v>51.1</v>
      </c>
      <c r="AN3940" s="1997" t="s">
        <v>193</v>
      </c>
      <c r="BX3940"/>
      <c r="BY3940"/>
      <c r="BZ3940"/>
      <c r="CA3940"/>
      <c r="CB3940"/>
      <c r="CD3940" s="1060"/>
      <c r="CE3940" s="1286"/>
      <c r="CF3940" s="1060"/>
      <c r="CG3940" s="1060"/>
      <c r="CH3940" s="1060"/>
      <c r="CK3940" s="1645"/>
      <c r="CL3940" s="1645"/>
      <c r="CM3940" s="1645"/>
      <c r="CN3940"/>
      <c r="CO3940"/>
      <c r="CP3940"/>
      <c r="CQ3940"/>
      <c r="CR3940"/>
      <c r="CS3940" s="1060"/>
      <c r="CT3940" s="1060"/>
      <c r="CU3940" s="1060"/>
      <c r="CV3940" s="1060"/>
      <c r="CW3940" s="1060"/>
      <c r="CX3940" s="1060"/>
    </row>
    <row r="3941" spans="35:102" ht="15" customHeight="1" x14ac:dyDescent="0.3">
      <c r="AI3941" s="1774">
        <v>48027020900</v>
      </c>
      <c r="AJ3941" s="1993" t="s">
        <v>1743</v>
      </c>
      <c r="AK3941" s="1993">
        <v>24464</v>
      </c>
      <c r="AL3941" s="1994" t="s">
        <v>1730</v>
      </c>
      <c r="AM3941" s="1994">
        <v>46.5</v>
      </c>
      <c r="AN3941" s="1993" t="s">
        <v>193</v>
      </c>
      <c r="BX3941"/>
      <c r="BY3941"/>
      <c r="BZ3941"/>
      <c r="CA3941"/>
      <c r="CB3941"/>
      <c r="CD3941" s="1060"/>
      <c r="CE3941" s="1286"/>
      <c r="CF3941" s="1060"/>
      <c r="CG3941" s="1060"/>
      <c r="CH3941" s="1060"/>
      <c r="CK3941" s="1645"/>
      <c r="CL3941" s="1645"/>
      <c r="CM3941" s="1645"/>
      <c r="CN3941"/>
      <c r="CO3941"/>
      <c r="CP3941"/>
      <c r="CQ3941"/>
      <c r="CR3941"/>
      <c r="CS3941" s="1060"/>
      <c r="CT3941" s="1060"/>
      <c r="CU3941" s="1060"/>
      <c r="CV3941" s="1060"/>
      <c r="CW3941" s="1060"/>
      <c r="CX3941" s="1060"/>
    </row>
    <row r="3942" spans="35:102" ht="15" customHeight="1" x14ac:dyDescent="0.3">
      <c r="AI3942" s="1996">
        <v>48027021000</v>
      </c>
      <c r="AJ3942" s="1997" t="s">
        <v>1743</v>
      </c>
      <c r="AK3942" s="1997">
        <v>35882</v>
      </c>
      <c r="AL3942" s="1998" t="s">
        <v>1730</v>
      </c>
      <c r="AM3942" s="1998">
        <v>24.8</v>
      </c>
      <c r="AN3942" s="1997" t="s">
        <v>193</v>
      </c>
      <c r="BX3942"/>
      <c r="BY3942"/>
      <c r="BZ3942"/>
      <c r="CA3942"/>
      <c r="CB3942"/>
      <c r="CD3942" s="1060"/>
      <c r="CE3942" s="1286"/>
      <c r="CF3942" s="1060"/>
      <c r="CG3942" s="1060"/>
      <c r="CH3942" s="1060"/>
      <c r="CK3942" s="1645"/>
      <c r="CL3942" s="1645"/>
      <c r="CM3942" s="1645"/>
      <c r="CN3942"/>
      <c r="CO3942"/>
      <c r="CP3942"/>
      <c r="CQ3942"/>
      <c r="CR3942"/>
      <c r="CS3942" s="1060"/>
      <c r="CT3942" s="1060"/>
      <c r="CU3942" s="1060"/>
      <c r="CV3942" s="1060"/>
      <c r="CW3942" s="1060"/>
      <c r="CX3942" s="1060"/>
    </row>
    <row r="3943" spans="35:102" ht="15" customHeight="1" x14ac:dyDescent="0.3">
      <c r="AI3943" s="1774">
        <v>48027021100</v>
      </c>
      <c r="AJ3943" s="1993" t="s">
        <v>1743</v>
      </c>
      <c r="AK3943" s="1993">
        <v>39693</v>
      </c>
      <c r="AL3943" s="1994" t="s">
        <v>1728</v>
      </c>
      <c r="AM3943" s="1994">
        <v>22.4</v>
      </c>
      <c r="AN3943" s="1993" t="s">
        <v>193</v>
      </c>
      <c r="BX3943"/>
      <c r="BY3943"/>
      <c r="BZ3943"/>
      <c r="CA3943"/>
      <c r="CB3943"/>
      <c r="CD3943" s="1060"/>
      <c r="CE3943" s="1286"/>
      <c r="CF3943" s="1060"/>
      <c r="CG3943" s="1060"/>
      <c r="CH3943" s="1060"/>
      <c r="CK3943" s="1645"/>
      <c r="CL3943" s="1645"/>
      <c r="CM3943" s="1645"/>
      <c r="CN3943"/>
      <c r="CO3943"/>
      <c r="CP3943"/>
      <c r="CQ3943"/>
      <c r="CR3943"/>
      <c r="CS3943" s="1060"/>
      <c r="CT3943" s="1060"/>
      <c r="CU3943" s="1060"/>
      <c r="CV3943" s="1060"/>
      <c r="CW3943" s="1060"/>
      <c r="CX3943" s="1060"/>
    </row>
    <row r="3944" spans="35:102" ht="15" customHeight="1" x14ac:dyDescent="0.3">
      <c r="AI3944" s="1996">
        <v>48027021201</v>
      </c>
      <c r="AJ3944" s="1997" t="s">
        <v>1743</v>
      </c>
      <c r="AK3944" s="1997">
        <v>47834</v>
      </c>
      <c r="AL3944" s="1998" t="s">
        <v>1727</v>
      </c>
      <c r="AM3944" s="1998">
        <v>9</v>
      </c>
      <c r="AN3944" s="1997" t="s">
        <v>192</v>
      </c>
      <c r="BX3944"/>
      <c r="BY3944"/>
      <c r="BZ3944"/>
      <c r="CA3944"/>
      <c r="CB3944"/>
      <c r="CD3944" s="1060"/>
      <c r="CE3944" s="1286"/>
      <c r="CF3944" s="1060"/>
      <c r="CG3944" s="1060"/>
      <c r="CH3944" s="1060"/>
      <c r="CK3944" s="1645"/>
      <c r="CL3944" s="1645"/>
      <c r="CM3944" s="1645"/>
      <c r="CN3944"/>
      <c r="CO3944"/>
      <c r="CP3944"/>
      <c r="CQ3944"/>
      <c r="CR3944"/>
      <c r="CS3944" s="1060"/>
      <c r="CT3944" s="1060"/>
      <c r="CU3944" s="1060"/>
      <c r="CV3944" s="1060"/>
      <c r="CW3944" s="1060"/>
      <c r="CX3944" s="1060"/>
    </row>
    <row r="3945" spans="35:102" ht="15" customHeight="1" x14ac:dyDescent="0.3">
      <c r="AI3945" s="1774">
        <v>48027021202</v>
      </c>
      <c r="AJ3945" s="1993" t="s">
        <v>1743</v>
      </c>
      <c r="AK3945" s="1993">
        <v>47127</v>
      </c>
      <c r="AL3945" s="1994" t="s">
        <v>1727</v>
      </c>
      <c r="AM3945" s="1994">
        <v>16.600000000000001</v>
      </c>
      <c r="AN3945" s="1993" t="s">
        <v>192</v>
      </c>
      <c r="BX3945"/>
      <c r="BY3945"/>
      <c r="BZ3945"/>
      <c r="CA3945"/>
      <c r="CB3945"/>
      <c r="CD3945" s="1060"/>
      <c r="CE3945" s="1286"/>
      <c r="CF3945" s="1060"/>
      <c r="CG3945" s="1060"/>
      <c r="CH3945" s="1060"/>
      <c r="CK3945" s="1645"/>
      <c r="CL3945" s="1645"/>
      <c r="CM3945" s="1645"/>
      <c r="CN3945"/>
      <c r="CO3945"/>
      <c r="CP3945"/>
      <c r="CQ3945"/>
      <c r="CR3945"/>
      <c r="CS3945" s="1060"/>
      <c r="CT3945" s="1060"/>
      <c r="CU3945" s="1060"/>
      <c r="CV3945" s="1060"/>
      <c r="CW3945" s="1060"/>
      <c r="CX3945" s="1060"/>
    </row>
    <row r="3946" spans="35:102" ht="15" customHeight="1" x14ac:dyDescent="0.3">
      <c r="AI3946" s="1996">
        <v>48027021203</v>
      </c>
      <c r="AJ3946" s="1997" t="s">
        <v>1743</v>
      </c>
      <c r="AK3946" s="1997">
        <v>50690</v>
      </c>
      <c r="AL3946" s="1998" t="s">
        <v>1727</v>
      </c>
      <c r="AM3946" s="1998">
        <v>16.600000000000001</v>
      </c>
      <c r="AN3946" s="1997" t="s">
        <v>192</v>
      </c>
      <c r="BX3946"/>
      <c r="BY3946"/>
      <c r="BZ3946"/>
      <c r="CA3946"/>
      <c r="CB3946"/>
      <c r="CD3946" s="1060"/>
      <c r="CE3946" s="1286"/>
      <c r="CF3946" s="1060"/>
      <c r="CG3946" s="1060"/>
      <c r="CH3946" s="1060"/>
      <c r="CK3946" s="1645"/>
      <c r="CL3946" s="1645"/>
      <c r="CM3946" s="1645"/>
      <c r="CN3946"/>
      <c r="CO3946"/>
      <c r="CP3946"/>
      <c r="CQ3946"/>
      <c r="CR3946"/>
      <c r="CS3946" s="1060"/>
      <c r="CT3946" s="1060"/>
      <c r="CU3946" s="1060"/>
      <c r="CV3946" s="1060"/>
      <c r="CW3946" s="1060"/>
      <c r="CX3946" s="1060"/>
    </row>
    <row r="3947" spans="35:102" ht="15" customHeight="1" x14ac:dyDescent="0.3">
      <c r="AI3947" s="1774">
        <v>48027021301</v>
      </c>
      <c r="AJ3947" s="1993" t="s">
        <v>1743</v>
      </c>
      <c r="AK3947" s="1993">
        <v>58846</v>
      </c>
      <c r="AL3947" s="1994" t="s">
        <v>1729</v>
      </c>
      <c r="AM3947" s="1994">
        <v>6.2</v>
      </c>
      <c r="AN3947" s="1993" t="s">
        <v>192</v>
      </c>
      <c r="BX3947"/>
      <c r="BY3947"/>
      <c r="BZ3947"/>
      <c r="CA3947"/>
      <c r="CB3947"/>
      <c r="CD3947" s="1060"/>
      <c r="CE3947" s="1286"/>
      <c r="CF3947" s="1060"/>
      <c r="CG3947" s="1060"/>
      <c r="CH3947" s="1060"/>
      <c r="CK3947" s="1645"/>
      <c r="CL3947" s="1645"/>
      <c r="CM3947" s="1645"/>
      <c r="CN3947"/>
      <c r="CO3947"/>
      <c r="CP3947"/>
      <c r="CQ3947"/>
      <c r="CR3947"/>
      <c r="CS3947" s="1060"/>
      <c r="CT3947" s="1060"/>
      <c r="CU3947" s="1060"/>
      <c r="CV3947" s="1060"/>
      <c r="CW3947" s="1060"/>
      <c r="CX3947" s="1060"/>
    </row>
    <row r="3948" spans="35:102" ht="15" customHeight="1" x14ac:dyDescent="0.3">
      <c r="AI3948" s="1996">
        <v>48027021302</v>
      </c>
      <c r="AJ3948" s="1997" t="s">
        <v>1743</v>
      </c>
      <c r="AK3948" s="1997">
        <v>66838</v>
      </c>
      <c r="AL3948" s="1998" t="s">
        <v>1729</v>
      </c>
      <c r="AM3948" s="1998">
        <v>7.8</v>
      </c>
      <c r="AN3948" s="1997" t="s">
        <v>192</v>
      </c>
      <c r="BX3948"/>
      <c r="BY3948"/>
      <c r="BZ3948"/>
      <c r="CA3948"/>
      <c r="CB3948"/>
      <c r="CD3948" s="1060"/>
      <c r="CE3948" s="1286"/>
      <c r="CF3948" s="1060"/>
      <c r="CG3948" s="1060"/>
      <c r="CH3948" s="1060"/>
      <c r="CK3948" s="1645"/>
      <c r="CL3948" s="1645"/>
      <c r="CM3948" s="1645"/>
      <c r="CN3948"/>
      <c r="CO3948"/>
      <c r="CP3948"/>
      <c r="CQ3948"/>
      <c r="CR3948"/>
      <c r="CS3948" s="1060"/>
      <c r="CT3948" s="1060"/>
      <c r="CU3948" s="1060"/>
      <c r="CV3948" s="1060"/>
      <c r="CW3948" s="1060"/>
      <c r="CX3948" s="1060"/>
    </row>
    <row r="3949" spans="35:102" ht="15" customHeight="1" x14ac:dyDescent="0.3">
      <c r="AI3949" s="1774">
        <v>48027021303</v>
      </c>
      <c r="AJ3949" s="1993" t="s">
        <v>1743</v>
      </c>
      <c r="AK3949" s="1993">
        <v>60284</v>
      </c>
      <c r="AL3949" s="1994" t="s">
        <v>1729</v>
      </c>
      <c r="AM3949" s="1994">
        <v>18.100000000000001</v>
      </c>
      <c r="AN3949" s="1993" t="s">
        <v>192</v>
      </c>
      <c r="BX3949"/>
      <c r="BY3949"/>
      <c r="BZ3949"/>
      <c r="CA3949"/>
      <c r="CB3949"/>
      <c r="CD3949" s="1060"/>
      <c r="CE3949" s="1286"/>
      <c r="CF3949" s="1060"/>
      <c r="CG3949" s="1060"/>
      <c r="CH3949" s="1060"/>
      <c r="CK3949" s="1645"/>
      <c r="CL3949" s="1645"/>
      <c r="CM3949" s="1645"/>
      <c r="CN3949"/>
      <c r="CO3949"/>
      <c r="CP3949"/>
      <c r="CQ3949"/>
      <c r="CR3949"/>
      <c r="CS3949" s="1060"/>
      <c r="CT3949" s="1060"/>
      <c r="CU3949" s="1060"/>
      <c r="CV3949" s="1060"/>
      <c r="CW3949" s="1060"/>
      <c r="CX3949" s="1060"/>
    </row>
    <row r="3950" spans="35:102" ht="15" customHeight="1" x14ac:dyDescent="0.3">
      <c r="AI3950" s="1996">
        <v>48027021400</v>
      </c>
      <c r="AJ3950" s="1997" t="s">
        <v>1743</v>
      </c>
      <c r="AK3950" s="1997">
        <v>60182</v>
      </c>
      <c r="AL3950" s="1998" t="s">
        <v>1729</v>
      </c>
      <c r="AM3950" s="1998">
        <v>10.3</v>
      </c>
      <c r="AN3950" s="1997" t="s">
        <v>192</v>
      </c>
      <c r="BX3950"/>
      <c r="BY3950"/>
      <c r="BZ3950"/>
      <c r="CA3950"/>
      <c r="CB3950"/>
      <c r="CD3950" s="1060"/>
      <c r="CE3950" s="1286"/>
      <c r="CF3950" s="1060"/>
      <c r="CG3950" s="1060"/>
      <c r="CH3950" s="1060"/>
      <c r="CK3950" s="1645"/>
      <c r="CL3950" s="1645"/>
      <c r="CM3950" s="1645"/>
      <c r="CN3950"/>
      <c r="CO3950"/>
      <c r="CP3950"/>
      <c r="CQ3950"/>
      <c r="CR3950"/>
      <c r="CS3950" s="1060"/>
      <c r="CT3950" s="1060"/>
      <c r="CU3950" s="1060"/>
      <c r="CV3950" s="1060"/>
      <c r="CW3950" s="1060"/>
      <c r="CX3950" s="1060"/>
    </row>
    <row r="3951" spans="35:102" ht="15" customHeight="1" x14ac:dyDescent="0.3">
      <c r="AI3951" s="1774">
        <v>48027021500</v>
      </c>
      <c r="AJ3951" s="1993" t="s">
        <v>1743</v>
      </c>
      <c r="AK3951" s="1993">
        <v>54904</v>
      </c>
      <c r="AL3951" s="1994" t="s">
        <v>1727</v>
      </c>
      <c r="AM3951" s="1994">
        <v>17.8</v>
      </c>
      <c r="AN3951" s="1993" t="s">
        <v>192</v>
      </c>
      <c r="BX3951"/>
      <c r="BY3951"/>
      <c r="BZ3951"/>
      <c r="CA3951"/>
      <c r="CB3951"/>
      <c r="CD3951" s="1060"/>
      <c r="CE3951" s="1286"/>
      <c r="CF3951" s="1060"/>
      <c r="CG3951" s="1060"/>
      <c r="CH3951" s="1060"/>
      <c r="CK3951" s="1645"/>
      <c r="CL3951" s="1645"/>
      <c r="CM3951" s="1645"/>
      <c r="CN3951"/>
      <c r="CO3951"/>
      <c r="CP3951"/>
      <c r="CQ3951"/>
      <c r="CR3951"/>
      <c r="CS3951" s="1060"/>
      <c r="CT3951" s="1060"/>
      <c r="CU3951" s="1060"/>
      <c r="CV3951" s="1060"/>
      <c r="CW3951" s="1060"/>
      <c r="CX3951" s="1060"/>
    </row>
    <row r="3952" spans="35:102" ht="15" customHeight="1" x14ac:dyDescent="0.3">
      <c r="AI3952" s="1996">
        <v>48027021601</v>
      </c>
      <c r="AJ3952" s="1997" t="s">
        <v>1743</v>
      </c>
      <c r="AK3952" s="1997">
        <v>47929</v>
      </c>
      <c r="AL3952" s="1998" t="s">
        <v>1727</v>
      </c>
      <c r="AM3952" s="1998">
        <v>19.7</v>
      </c>
      <c r="AN3952" s="1997" t="s">
        <v>192</v>
      </c>
      <c r="BX3952"/>
      <c r="BY3952"/>
      <c r="BZ3952"/>
      <c r="CA3952"/>
      <c r="CB3952"/>
      <c r="CD3952" s="1060"/>
      <c r="CE3952" s="1286"/>
      <c r="CF3952" s="1060"/>
      <c r="CG3952" s="1060"/>
      <c r="CH3952" s="1060"/>
      <c r="CK3952" s="1645"/>
      <c r="CL3952" s="1645"/>
      <c r="CM3952" s="1645"/>
      <c r="CN3952"/>
      <c r="CO3952"/>
      <c r="CP3952"/>
      <c r="CQ3952"/>
      <c r="CR3952"/>
      <c r="CS3952" s="1060"/>
      <c r="CT3952" s="1060"/>
      <c r="CU3952" s="1060"/>
      <c r="CV3952" s="1060"/>
      <c r="CW3952" s="1060"/>
      <c r="CX3952" s="1060"/>
    </row>
    <row r="3953" spans="35:102" ht="15" customHeight="1" x14ac:dyDescent="0.3">
      <c r="AI3953" s="1774">
        <v>48027021602</v>
      </c>
      <c r="AJ3953" s="1993" t="s">
        <v>1743</v>
      </c>
      <c r="AK3953" s="1993">
        <v>60139</v>
      </c>
      <c r="AL3953" s="1994" t="s">
        <v>1729</v>
      </c>
      <c r="AM3953" s="1994">
        <v>13.9</v>
      </c>
      <c r="AN3953" s="1993" t="s">
        <v>192</v>
      </c>
      <c r="BX3953"/>
      <c r="BY3953"/>
      <c r="BZ3953"/>
      <c r="CA3953"/>
      <c r="CB3953"/>
      <c r="CD3953" s="1060"/>
      <c r="CE3953" s="1286"/>
      <c r="CF3953" s="1060"/>
      <c r="CG3953" s="1060"/>
      <c r="CH3953" s="1060"/>
      <c r="CK3953" s="1645"/>
      <c r="CL3953" s="1645"/>
      <c r="CM3953" s="1645"/>
      <c r="CN3953"/>
      <c r="CO3953"/>
      <c r="CP3953"/>
      <c r="CQ3953"/>
      <c r="CR3953"/>
      <c r="CS3953" s="1060"/>
      <c r="CT3953" s="1060"/>
      <c r="CU3953" s="1060"/>
      <c r="CV3953" s="1060"/>
      <c r="CW3953" s="1060"/>
      <c r="CX3953" s="1060"/>
    </row>
    <row r="3954" spans="35:102" ht="15" customHeight="1" x14ac:dyDescent="0.3">
      <c r="AI3954" s="1996">
        <v>48027021700</v>
      </c>
      <c r="AJ3954" s="1997" t="s">
        <v>1743</v>
      </c>
      <c r="AK3954" s="1997">
        <v>56201</v>
      </c>
      <c r="AL3954" s="1998" t="s">
        <v>1727</v>
      </c>
      <c r="AM3954" s="1998">
        <v>11</v>
      </c>
      <c r="AN3954" s="1997" t="s">
        <v>192</v>
      </c>
      <c r="BX3954"/>
      <c r="BY3954"/>
      <c r="BZ3954"/>
      <c r="CA3954"/>
      <c r="CB3954"/>
      <c r="CD3954" s="1060"/>
      <c r="CE3954" s="1286"/>
      <c r="CF3954" s="1060"/>
      <c r="CG3954" s="1060"/>
      <c r="CH3954" s="1060"/>
      <c r="CK3954" s="1645"/>
      <c r="CL3954" s="1645"/>
      <c r="CM3954" s="1645"/>
      <c r="CN3954"/>
      <c r="CO3954"/>
      <c r="CP3954"/>
      <c r="CQ3954"/>
      <c r="CR3954"/>
      <c r="CS3954" s="1060"/>
      <c r="CT3954" s="1060"/>
      <c r="CU3954" s="1060"/>
      <c r="CV3954" s="1060"/>
      <c r="CW3954" s="1060"/>
      <c r="CX3954" s="1060"/>
    </row>
    <row r="3955" spans="35:102" ht="15" customHeight="1" x14ac:dyDescent="0.3">
      <c r="AI3955" s="1774">
        <v>48027021800</v>
      </c>
      <c r="AJ3955" s="1993" t="s">
        <v>1743</v>
      </c>
      <c r="AK3955" s="1993">
        <v>58036</v>
      </c>
      <c r="AL3955" s="1994" t="s">
        <v>1729</v>
      </c>
      <c r="AM3955" s="1994">
        <v>14.5</v>
      </c>
      <c r="AN3955" s="1993" t="s">
        <v>192</v>
      </c>
      <c r="BX3955"/>
      <c r="BY3955"/>
      <c r="BZ3955"/>
      <c r="CA3955"/>
      <c r="CB3955"/>
      <c r="CD3955" s="1060"/>
      <c r="CE3955" s="1286"/>
      <c r="CF3955" s="1060"/>
      <c r="CG3955" s="1060"/>
      <c r="CH3955" s="1060"/>
      <c r="CK3955" s="1645"/>
      <c r="CL3955" s="1645"/>
      <c r="CM3955" s="1645"/>
      <c r="CN3955"/>
      <c r="CO3955"/>
      <c r="CP3955"/>
      <c r="CQ3955"/>
      <c r="CR3955"/>
      <c r="CS3955" s="1060"/>
      <c r="CT3955" s="1060"/>
      <c r="CU3955" s="1060"/>
      <c r="CV3955" s="1060"/>
      <c r="CW3955" s="1060"/>
      <c r="CX3955" s="1060"/>
    </row>
    <row r="3956" spans="35:102" ht="15" customHeight="1" x14ac:dyDescent="0.3">
      <c r="AI3956" s="1996">
        <v>48027021901</v>
      </c>
      <c r="AJ3956" s="1997" t="s">
        <v>1743</v>
      </c>
      <c r="AK3956" s="1997">
        <v>54000</v>
      </c>
      <c r="AL3956" s="1998" t="s">
        <v>1727</v>
      </c>
      <c r="AM3956" s="1998">
        <v>13.4</v>
      </c>
      <c r="AN3956" s="1997" t="s">
        <v>192</v>
      </c>
      <c r="BX3956"/>
      <c r="BY3956"/>
      <c r="BZ3956"/>
      <c r="CA3956"/>
      <c r="CB3956"/>
      <c r="CD3956" s="1060"/>
      <c r="CE3956" s="1286"/>
      <c r="CF3956" s="1060"/>
      <c r="CG3956" s="1060"/>
      <c r="CH3956" s="1060"/>
      <c r="CK3956" s="1645"/>
      <c r="CL3956" s="1645"/>
      <c r="CM3956" s="1645"/>
      <c r="CN3956"/>
      <c r="CO3956"/>
      <c r="CP3956"/>
      <c r="CQ3956"/>
      <c r="CR3956"/>
      <c r="CS3956" s="1060"/>
      <c r="CT3956" s="1060"/>
      <c r="CU3956" s="1060"/>
      <c r="CV3956" s="1060"/>
      <c r="CW3956" s="1060"/>
      <c r="CX3956" s="1060"/>
    </row>
    <row r="3957" spans="35:102" ht="15" customHeight="1" x14ac:dyDescent="0.3">
      <c r="AI3957" s="1774">
        <v>48027021903</v>
      </c>
      <c r="AJ3957" s="1993" t="s">
        <v>1743</v>
      </c>
      <c r="AK3957" s="1993">
        <v>83782</v>
      </c>
      <c r="AL3957" s="1994" t="s">
        <v>1729</v>
      </c>
      <c r="AM3957" s="1994">
        <v>5.3</v>
      </c>
      <c r="AN3957" s="1993" t="s">
        <v>192</v>
      </c>
      <c r="BX3957"/>
      <c r="BY3957"/>
      <c r="BZ3957"/>
      <c r="CA3957"/>
      <c r="CB3957"/>
      <c r="CD3957" s="1060"/>
      <c r="CE3957" s="1286"/>
      <c r="CF3957" s="1060"/>
      <c r="CG3957" s="1060"/>
      <c r="CH3957" s="1060"/>
      <c r="CK3957" s="1645"/>
      <c r="CL3957" s="1645"/>
      <c r="CM3957" s="1645"/>
      <c r="CN3957"/>
      <c r="CO3957"/>
      <c r="CP3957"/>
      <c r="CQ3957"/>
      <c r="CR3957"/>
      <c r="CS3957" s="1060"/>
      <c r="CT3957" s="1060"/>
      <c r="CU3957" s="1060"/>
      <c r="CV3957" s="1060"/>
      <c r="CW3957" s="1060"/>
      <c r="CX3957" s="1060"/>
    </row>
    <row r="3958" spans="35:102" ht="15" customHeight="1" x14ac:dyDescent="0.3">
      <c r="AI3958" s="1996">
        <v>48027021904</v>
      </c>
      <c r="AJ3958" s="1997" t="s">
        <v>1743</v>
      </c>
      <c r="AK3958" s="1997">
        <v>88291</v>
      </c>
      <c r="AL3958" s="1998" t="s">
        <v>1729</v>
      </c>
      <c r="AM3958" s="1998">
        <v>12.3</v>
      </c>
      <c r="AN3958" s="1997" t="s">
        <v>192</v>
      </c>
      <c r="BX3958"/>
      <c r="BY3958"/>
      <c r="BZ3958"/>
      <c r="CA3958"/>
      <c r="CB3958"/>
      <c r="CD3958" s="1060"/>
      <c r="CE3958" s="1286"/>
      <c r="CF3958" s="1060"/>
      <c r="CG3958" s="1060"/>
      <c r="CH3958" s="1060"/>
      <c r="CK3958" s="1645"/>
      <c r="CL3958" s="1645"/>
      <c r="CM3958" s="1645"/>
      <c r="CN3958"/>
      <c r="CO3958"/>
      <c r="CP3958"/>
      <c r="CQ3958"/>
      <c r="CR3958"/>
      <c r="CS3958" s="1060"/>
      <c r="CT3958" s="1060"/>
      <c r="CU3958" s="1060"/>
      <c r="CV3958" s="1060"/>
      <c r="CW3958" s="1060"/>
      <c r="CX3958" s="1060"/>
    </row>
    <row r="3959" spans="35:102" ht="15" customHeight="1" x14ac:dyDescent="0.3">
      <c r="AI3959" s="1774">
        <v>48027022000</v>
      </c>
      <c r="AJ3959" s="1993" t="s">
        <v>1743</v>
      </c>
      <c r="AK3959" s="1993">
        <v>56744</v>
      </c>
      <c r="AL3959" s="1994" t="s">
        <v>1727</v>
      </c>
      <c r="AM3959" s="1994">
        <v>19</v>
      </c>
      <c r="AN3959" s="1993" t="s">
        <v>192</v>
      </c>
      <c r="BX3959"/>
      <c r="BY3959"/>
      <c r="BZ3959"/>
      <c r="CA3959"/>
      <c r="CB3959"/>
      <c r="CD3959" s="1060"/>
      <c r="CE3959" s="1286"/>
      <c r="CF3959" s="1060"/>
      <c r="CG3959" s="1060"/>
      <c r="CH3959" s="1060"/>
      <c r="CK3959" s="1645"/>
      <c r="CL3959" s="1645"/>
      <c r="CM3959" s="1645"/>
      <c r="CN3959"/>
      <c r="CO3959"/>
      <c r="CP3959"/>
      <c r="CQ3959"/>
      <c r="CR3959"/>
      <c r="CS3959" s="1060"/>
      <c r="CT3959" s="1060"/>
      <c r="CU3959" s="1060"/>
      <c r="CV3959" s="1060"/>
      <c r="CW3959" s="1060"/>
      <c r="CX3959" s="1060"/>
    </row>
    <row r="3960" spans="35:102" ht="15" customHeight="1" x14ac:dyDescent="0.3">
      <c r="AI3960" s="1996">
        <v>48027022101</v>
      </c>
      <c r="AJ3960" s="1997" t="s">
        <v>1743</v>
      </c>
      <c r="AK3960" s="1997">
        <v>40498</v>
      </c>
      <c r="AL3960" s="1998" t="s">
        <v>1728</v>
      </c>
      <c r="AM3960" s="1998">
        <v>9.8000000000000007</v>
      </c>
      <c r="AN3960" s="1997" t="s">
        <v>192</v>
      </c>
      <c r="BX3960"/>
      <c r="BY3960"/>
      <c r="BZ3960"/>
      <c r="CA3960"/>
      <c r="CB3960"/>
      <c r="CD3960" s="1060"/>
      <c r="CE3960" s="1286"/>
      <c r="CF3960" s="1060"/>
      <c r="CG3960" s="1060"/>
      <c r="CH3960" s="1060"/>
      <c r="CK3960" s="1645"/>
      <c r="CL3960" s="1645"/>
      <c r="CM3960" s="1645"/>
      <c r="CN3960"/>
      <c r="CO3960"/>
      <c r="CP3960"/>
      <c r="CQ3960"/>
      <c r="CR3960"/>
      <c r="CS3960" s="1060"/>
      <c r="CT3960" s="1060"/>
      <c r="CU3960" s="1060"/>
      <c r="CV3960" s="1060"/>
      <c r="CW3960" s="1060"/>
      <c r="CX3960" s="1060"/>
    </row>
    <row r="3961" spans="35:102" ht="15" customHeight="1" x14ac:dyDescent="0.3">
      <c r="AI3961" s="1774">
        <v>48027022103</v>
      </c>
      <c r="AJ3961" s="1993" t="s">
        <v>1743</v>
      </c>
      <c r="AK3961" s="1993">
        <v>51487</v>
      </c>
      <c r="AL3961" s="1994" t="s">
        <v>1727</v>
      </c>
      <c r="AM3961" s="1994">
        <v>15.3</v>
      </c>
      <c r="AN3961" s="1993" t="s">
        <v>192</v>
      </c>
      <c r="BX3961"/>
      <c r="BY3961"/>
      <c r="BZ3961"/>
      <c r="CA3961"/>
      <c r="CB3961"/>
      <c r="CD3961" s="1060"/>
      <c r="CE3961" s="1286"/>
      <c r="CF3961" s="1060"/>
      <c r="CG3961" s="1060"/>
      <c r="CH3961" s="1060"/>
      <c r="CK3961" s="1645"/>
      <c r="CL3961" s="1645"/>
      <c r="CM3961" s="1645"/>
      <c r="CN3961"/>
      <c r="CO3961"/>
      <c r="CP3961"/>
      <c r="CQ3961"/>
      <c r="CR3961"/>
      <c r="CS3961" s="1060"/>
      <c r="CT3961" s="1060"/>
      <c r="CU3961" s="1060"/>
      <c r="CV3961" s="1060"/>
      <c r="CW3961" s="1060"/>
      <c r="CX3961" s="1060"/>
    </row>
    <row r="3962" spans="35:102" ht="15" customHeight="1" x14ac:dyDescent="0.3">
      <c r="AI3962" s="1996">
        <v>48027022104</v>
      </c>
      <c r="AJ3962" s="1997" t="s">
        <v>1743</v>
      </c>
      <c r="AK3962" s="1997">
        <v>36847</v>
      </c>
      <c r="AL3962" s="1998" t="s">
        <v>1730</v>
      </c>
      <c r="AM3962" s="1998">
        <v>18.899999999999999</v>
      </c>
      <c r="AN3962" s="1997" t="s">
        <v>192</v>
      </c>
      <c r="BX3962"/>
      <c r="BY3962"/>
      <c r="BZ3962"/>
      <c r="CA3962"/>
      <c r="CB3962"/>
      <c r="CD3962" s="1060"/>
      <c r="CE3962" s="1286"/>
      <c r="CF3962" s="1060"/>
      <c r="CG3962" s="1060"/>
      <c r="CH3962" s="1060"/>
      <c r="CK3962" s="1645"/>
      <c r="CL3962" s="1645"/>
      <c r="CM3962" s="1645"/>
      <c r="CN3962"/>
      <c r="CO3962"/>
      <c r="CP3962"/>
      <c r="CQ3962"/>
      <c r="CR3962"/>
      <c r="CS3962" s="1060"/>
      <c r="CT3962" s="1060"/>
      <c r="CU3962" s="1060"/>
      <c r="CV3962" s="1060"/>
      <c r="CW3962" s="1060"/>
      <c r="CX3962" s="1060"/>
    </row>
    <row r="3963" spans="35:102" ht="15" customHeight="1" x14ac:dyDescent="0.3">
      <c r="AI3963" s="1774">
        <v>48027022105</v>
      </c>
      <c r="AJ3963" s="1993" t="s">
        <v>1743</v>
      </c>
      <c r="AK3963" s="1993">
        <v>50962</v>
      </c>
      <c r="AL3963" s="1994" t="s">
        <v>1727</v>
      </c>
      <c r="AM3963" s="1994">
        <v>15</v>
      </c>
      <c r="AN3963" s="1993" t="s">
        <v>192</v>
      </c>
      <c r="BX3963"/>
      <c r="BY3963"/>
      <c r="BZ3963"/>
      <c r="CA3963"/>
      <c r="CB3963"/>
      <c r="CD3963" s="1060"/>
      <c r="CE3963" s="1286"/>
      <c r="CF3963" s="1060"/>
      <c r="CG3963" s="1060"/>
      <c r="CH3963" s="1060"/>
      <c r="CK3963" s="1645"/>
      <c r="CL3963" s="1645"/>
      <c r="CM3963" s="1645"/>
      <c r="CN3963"/>
      <c r="CO3963"/>
      <c r="CP3963"/>
      <c r="CQ3963"/>
      <c r="CR3963"/>
      <c r="CS3963" s="1060"/>
      <c r="CT3963" s="1060"/>
      <c r="CU3963" s="1060"/>
      <c r="CV3963" s="1060"/>
      <c r="CW3963" s="1060"/>
      <c r="CX3963" s="1060"/>
    </row>
    <row r="3964" spans="35:102" ht="15" customHeight="1" x14ac:dyDescent="0.3">
      <c r="AI3964" s="1996">
        <v>48027022200</v>
      </c>
      <c r="AJ3964" s="1997" t="s">
        <v>1743</v>
      </c>
      <c r="AK3964" s="1997">
        <v>35290</v>
      </c>
      <c r="AL3964" s="1998" t="s">
        <v>1730</v>
      </c>
      <c r="AM3964" s="1998">
        <v>23</v>
      </c>
      <c r="AN3964" s="1997" t="s">
        <v>193</v>
      </c>
      <c r="BX3964"/>
      <c r="BY3964"/>
      <c r="BZ3964"/>
      <c r="CA3964"/>
      <c r="CB3964"/>
      <c r="CD3964" s="1060"/>
      <c r="CE3964" s="1286"/>
      <c r="CF3964" s="1060"/>
      <c r="CG3964" s="1060"/>
      <c r="CH3964" s="1060"/>
      <c r="CK3964" s="1645"/>
      <c r="CL3964" s="1645"/>
      <c r="CM3964" s="1645"/>
      <c r="CN3964"/>
      <c r="CO3964"/>
      <c r="CP3964"/>
      <c r="CQ3964"/>
      <c r="CR3964"/>
      <c r="CS3964" s="1060"/>
      <c r="CT3964" s="1060"/>
      <c r="CU3964" s="1060"/>
      <c r="CV3964" s="1060"/>
      <c r="CW3964" s="1060"/>
      <c r="CX3964" s="1060"/>
    </row>
    <row r="3965" spans="35:102" ht="15" customHeight="1" x14ac:dyDescent="0.3">
      <c r="AI3965" s="1774">
        <v>48027022300</v>
      </c>
      <c r="AJ3965" s="1993" t="s">
        <v>1743</v>
      </c>
      <c r="AK3965" s="1993">
        <v>34162</v>
      </c>
      <c r="AL3965" s="1994" t="s">
        <v>1730</v>
      </c>
      <c r="AM3965" s="1994">
        <v>28</v>
      </c>
      <c r="AN3965" s="1993" t="s">
        <v>193</v>
      </c>
      <c r="BX3965"/>
      <c r="BY3965"/>
      <c r="BZ3965"/>
      <c r="CA3965"/>
      <c r="CB3965"/>
      <c r="CD3965" s="1060"/>
      <c r="CE3965" s="1286"/>
      <c r="CF3965" s="1060"/>
      <c r="CG3965" s="1060"/>
      <c r="CH3965" s="1060"/>
      <c r="CK3965" s="1645"/>
      <c r="CL3965" s="1645"/>
      <c r="CM3965" s="1645"/>
      <c r="CN3965"/>
      <c r="CO3965"/>
      <c r="CP3965"/>
      <c r="CQ3965"/>
      <c r="CR3965"/>
      <c r="CS3965" s="1060"/>
      <c r="CT3965" s="1060"/>
      <c r="CU3965" s="1060"/>
      <c r="CV3965" s="1060"/>
      <c r="CW3965" s="1060"/>
      <c r="CX3965" s="1060"/>
    </row>
    <row r="3966" spans="35:102" ht="15" customHeight="1" x14ac:dyDescent="0.3">
      <c r="AI3966" s="1996">
        <v>48027022401</v>
      </c>
      <c r="AJ3966" s="1997" t="s">
        <v>1743</v>
      </c>
      <c r="AK3966" s="1997">
        <v>40735</v>
      </c>
      <c r="AL3966" s="1998" t="s">
        <v>1728</v>
      </c>
      <c r="AM3966" s="1998">
        <v>15.7</v>
      </c>
      <c r="AN3966" s="1997" t="s">
        <v>192</v>
      </c>
      <c r="BX3966"/>
      <c r="BY3966"/>
      <c r="BZ3966"/>
      <c r="CA3966"/>
      <c r="CB3966"/>
      <c r="CD3966" s="1060"/>
      <c r="CE3966" s="1286"/>
      <c r="CF3966" s="1060"/>
      <c r="CG3966" s="1060"/>
      <c r="CH3966" s="1060"/>
      <c r="CK3966" s="1645"/>
      <c r="CL3966" s="1645"/>
      <c r="CM3966" s="1645"/>
      <c r="CN3966"/>
      <c r="CO3966"/>
      <c r="CP3966"/>
      <c r="CQ3966"/>
      <c r="CR3966"/>
      <c r="CS3966" s="1060"/>
      <c r="CT3966" s="1060"/>
      <c r="CU3966" s="1060"/>
      <c r="CV3966" s="1060"/>
      <c r="CW3966" s="1060"/>
      <c r="CX3966" s="1060"/>
    </row>
    <row r="3967" spans="35:102" ht="15" customHeight="1" x14ac:dyDescent="0.3">
      <c r="AI3967" s="1774">
        <v>48027022402</v>
      </c>
      <c r="AJ3967" s="1993" t="s">
        <v>1743</v>
      </c>
      <c r="AK3967" s="1993">
        <v>93125</v>
      </c>
      <c r="AL3967" s="1994" t="s">
        <v>1729</v>
      </c>
      <c r="AM3967" s="1994">
        <v>7.6</v>
      </c>
      <c r="AN3967" s="1993" t="s">
        <v>192</v>
      </c>
      <c r="BX3967"/>
      <c r="BY3967"/>
      <c r="BZ3967"/>
      <c r="CA3967"/>
      <c r="CB3967"/>
      <c r="CD3967" s="1060"/>
      <c r="CE3967" s="1286"/>
      <c r="CF3967" s="1060"/>
      <c r="CG3967" s="1060"/>
      <c r="CH3967" s="1060"/>
      <c r="CK3967" s="1645"/>
      <c r="CL3967" s="1645"/>
      <c r="CM3967" s="1645"/>
      <c r="CN3967"/>
      <c r="CO3967"/>
      <c r="CP3967"/>
      <c r="CQ3967"/>
      <c r="CR3967"/>
      <c r="CS3967" s="1060"/>
      <c r="CT3967" s="1060"/>
      <c r="CU3967" s="1060"/>
      <c r="CV3967" s="1060"/>
      <c r="CW3967" s="1060"/>
      <c r="CX3967" s="1060"/>
    </row>
    <row r="3968" spans="35:102" ht="15" customHeight="1" x14ac:dyDescent="0.3">
      <c r="AI3968" s="1996">
        <v>48027022403</v>
      </c>
      <c r="AJ3968" s="1997" t="s">
        <v>1743</v>
      </c>
      <c r="AK3968" s="1997">
        <v>62729</v>
      </c>
      <c r="AL3968" s="1998" t="s">
        <v>1729</v>
      </c>
      <c r="AM3968" s="1998">
        <v>6</v>
      </c>
      <c r="AN3968" s="1997" t="s">
        <v>192</v>
      </c>
      <c r="BX3968"/>
      <c r="BY3968"/>
      <c r="BZ3968"/>
      <c r="CA3968"/>
      <c r="CB3968"/>
      <c r="CD3968" s="1060"/>
      <c r="CE3968" s="1286"/>
      <c r="CF3968" s="1060"/>
      <c r="CG3968" s="1060"/>
      <c r="CH3968" s="1060"/>
      <c r="CK3968" s="1645"/>
      <c r="CL3968" s="1645"/>
      <c r="CM3968" s="1645"/>
      <c r="CN3968"/>
      <c r="CO3968"/>
      <c r="CP3968"/>
      <c r="CQ3968"/>
      <c r="CR3968"/>
      <c r="CS3968" s="1060"/>
      <c r="CT3968" s="1060"/>
      <c r="CU3968" s="1060"/>
      <c r="CV3968" s="1060"/>
      <c r="CW3968" s="1060"/>
      <c r="CX3968" s="1060"/>
    </row>
    <row r="3969" spans="35:102" ht="15" customHeight="1" x14ac:dyDescent="0.3">
      <c r="AI3969" s="1774">
        <v>48027022404</v>
      </c>
      <c r="AJ3969" s="1993" t="s">
        <v>1743</v>
      </c>
      <c r="AK3969" s="1993">
        <v>70021</v>
      </c>
      <c r="AL3969" s="1994" t="s">
        <v>1729</v>
      </c>
      <c r="AM3969" s="1994">
        <v>7.6</v>
      </c>
      <c r="AN3969" s="1993" t="s">
        <v>192</v>
      </c>
      <c r="BX3969"/>
      <c r="BY3969"/>
      <c r="BZ3969"/>
      <c r="CA3969"/>
      <c r="CB3969"/>
      <c r="CD3969" s="1060"/>
      <c r="CE3969" s="1286"/>
      <c r="CF3969" s="1060"/>
      <c r="CG3969" s="1060"/>
      <c r="CH3969" s="1060"/>
      <c r="CK3969" s="1645"/>
      <c r="CL3969" s="1645"/>
      <c r="CM3969" s="1645"/>
      <c r="CN3969"/>
      <c r="CO3969"/>
      <c r="CP3969"/>
      <c r="CQ3969"/>
      <c r="CR3969"/>
      <c r="CS3969" s="1060"/>
      <c r="CT3969" s="1060"/>
      <c r="CU3969" s="1060"/>
      <c r="CV3969" s="1060"/>
      <c r="CW3969" s="1060"/>
      <c r="CX3969" s="1060"/>
    </row>
    <row r="3970" spans="35:102" ht="15" customHeight="1" x14ac:dyDescent="0.3">
      <c r="AI3970" s="1996">
        <v>48027022405</v>
      </c>
      <c r="AJ3970" s="1997" t="s">
        <v>1743</v>
      </c>
      <c r="AK3970" s="1997">
        <v>49453</v>
      </c>
      <c r="AL3970" s="1998" t="s">
        <v>1727</v>
      </c>
      <c r="AM3970" s="1998">
        <v>12.3</v>
      </c>
      <c r="AN3970" s="1997" t="s">
        <v>192</v>
      </c>
      <c r="BX3970"/>
      <c r="BY3970"/>
      <c r="BZ3970"/>
      <c r="CA3970"/>
      <c r="CB3970"/>
      <c r="CD3970" s="1060"/>
      <c r="CE3970" s="1286"/>
      <c r="CF3970" s="1060"/>
      <c r="CG3970" s="1060"/>
      <c r="CH3970" s="1060"/>
      <c r="CK3970" s="1645"/>
      <c r="CL3970" s="1645"/>
      <c r="CM3970" s="1645"/>
      <c r="CN3970"/>
      <c r="CO3970"/>
      <c r="CP3970"/>
      <c r="CQ3970"/>
      <c r="CR3970"/>
      <c r="CS3970" s="1060"/>
      <c r="CT3970" s="1060"/>
      <c r="CU3970" s="1060"/>
      <c r="CV3970" s="1060"/>
      <c r="CW3970" s="1060"/>
      <c r="CX3970" s="1060"/>
    </row>
    <row r="3971" spans="35:102" ht="15" customHeight="1" x14ac:dyDescent="0.3">
      <c r="AI3971" s="1774">
        <v>48027022501</v>
      </c>
      <c r="AJ3971" s="1993" t="s">
        <v>1743</v>
      </c>
      <c r="AK3971" s="1993">
        <v>45143</v>
      </c>
      <c r="AL3971" s="1994" t="s">
        <v>1728</v>
      </c>
      <c r="AM3971" s="1994">
        <v>12.7</v>
      </c>
      <c r="AN3971" s="1993" t="s">
        <v>192</v>
      </c>
      <c r="BX3971"/>
      <c r="BY3971"/>
      <c r="BZ3971"/>
      <c r="CA3971"/>
      <c r="CB3971"/>
      <c r="CD3971" s="1060"/>
      <c r="CE3971" s="1286"/>
      <c r="CF3971" s="1060"/>
      <c r="CG3971" s="1060"/>
      <c r="CH3971" s="1060"/>
      <c r="CK3971" s="1645"/>
      <c r="CL3971" s="1645"/>
      <c r="CM3971" s="1645"/>
      <c r="CN3971"/>
      <c r="CO3971"/>
      <c r="CP3971"/>
      <c r="CQ3971"/>
      <c r="CR3971"/>
      <c r="CS3971" s="1060"/>
      <c r="CT3971" s="1060"/>
      <c r="CU3971" s="1060"/>
      <c r="CV3971" s="1060"/>
      <c r="CW3971" s="1060"/>
      <c r="CX3971" s="1060"/>
    </row>
    <row r="3972" spans="35:102" ht="15" customHeight="1" x14ac:dyDescent="0.3">
      <c r="AI3972" s="1996">
        <v>48027022502</v>
      </c>
      <c r="AJ3972" s="1997" t="s">
        <v>1743</v>
      </c>
      <c r="AK3972" s="1997">
        <v>56212</v>
      </c>
      <c r="AL3972" s="1998" t="s">
        <v>1727</v>
      </c>
      <c r="AM3972" s="1998">
        <v>5.2</v>
      </c>
      <c r="AN3972" s="1997" t="s">
        <v>192</v>
      </c>
      <c r="BX3972"/>
      <c r="BY3972"/>
      <c r="BZ3972"/>
      <c r="CA3972"/>
      <c r="CB3972"/>
      <c r="CD3972" s="1060"/>
      <c r="CE3972" s="1286"/>
      <c r="CF3972" s="1060"/>
      <c r="CG3972" s="1060"/>
      <c r="CH3972" s="1060"/>
      <c r="CK3972" s="1645"/>
      <c r="CL3972" s="1645"/>
      <c r="CM3972" s="1645"/>
      <c r="CN3972"/>
      <c r="CO3972"/>
      <c r="CP3972"/>
      <c r="CQ3972"/>
      <c r="CR3972"/>
      <c r="CS3972" s="1060"/>
      <c r="CT3972" s="1060"/>
      <c r="CU3972" s="1060"/>
      <c r="CV3972" s="1060"/>
      <c r="CW3972" s="1060"/>
      <c r="CX3972" s="1060"/>
    </row>
    <row r="3973" spans="35:102" ht="15" customHeight="1" x14ac:dyDescent="0.3">
      <c r="AI3973" s="1774">
        <v>48027022600</v>
      </c>
      <c r="AJ3973" s="1993" t="s">
        <v>1743</v>
      </c>
      <c r="AK3973" s="1993">
        <v>28670</v>
      </c>
      <c r="AL3973" s="1994" t="s">
        <v>1730</v>
      </c>
      <c r="AM3973" s="1994">
        <v>30.3</v>
      </c>
      <c r="AN3973" s="1993" t="s">
        <v>193</v>
      </c>
      <c r="BX3973"/>
      <c r="BY3973"/>
      <c r="BZ3973"/>
      <c r="CA3973"/>
      <c r="CB3973"/>
      <c r="CD3973" s="1060"/>
      <c r="CE3973" s="1286"/>
      <c r="CF3973" s="1060"/>
      <c r="CG3973" s="1060"/>
      <c r="CH3973" s="1060"/>
      <c r="CK3973" s="1645"/>
      <c r="CL3973" s="1645"/>
      <c r="CM3973" s="1645"/>
      <c r="CN3973"/>
      <c r="CO3973"/>
      <c r="CP3973"/>
      <c r="CQ3973"/>
      <c r="CR3973"/>
      <c r="CS3973" s="1060"/>
      <c r="CT3973" s="1060"/>
      <c r="CU3973" s="1060"/>
      <c r="CV3973" s="1060"/>
      <c r="CW3973" s="1060"/>
      <c r="CX3973" s="1060"/>
    </row>
    <row r="3974" spans="35:102" ht="15" customHeight="1" x14ac:dyDescent="0.3">
      <c r="AI3974" s="1996">
        <v>48027022801</v>
      </c>
      <c r="AJ3974" s="1997" t="s">
        <v>1743</v>
      </c>
      <c r="AK3974" s="1997">
        <v>32965</v>
      </c>
      <c r="AL3974" s="1998" t="s">
        <v>1730</v>
      </c>
      <c r="AM3974" s="1998">
        <v>28.1</v>
      </c>
      <c r="AN3974" s="1997" t="s">
        <v>193</v>
      </c>
      <c r="BX3974"/>
      <c r="BY3974"/>
      <c r="BZ3974"/>
      <c r="CA3974"/>
      <c r="CB3974"/>
      <c r="CD3974" s="1060"/>
      <c r="CE3974" s="1286"/>
      <c r="CF3974" s="1060"/>
      <c r="CG3974" s="1060"/>
      <c r="CH3974" s="1060"/>
      <c r="CK3974" s="1645"/>
      <c r="CL3974" s="1645"/>
      <c r="CM3974" s="1645"/>
      <c r="CN3974"/>
      <c r="CO3974"/>
      <c r="CP3974"/>
      <c r="CQ3974"/>
      <c r="CR3974"/>
      <c r="CS3974" s="1060"/>
      <c r="CT3974" s="1060"/>
      <c r="CU3974" s="1060"/>
      <c r="CV3974" s="1060"/>
      <c r="CW3974" s="1060"/>
      <c r="CX3974" s="1060"/>
    </row>
    <row r="3975" spans="35:102" ht="15" customHeight="1" x14ac:dyDescent="0.3">
      <c r="AI3975" s="1774">
        <v>48027022900</v>
      </c>
      <c r="AJ3975" s="1993" t="s">
        <v>1743</v>
      </c>
      <c r="AK3975" s="1993">
        <v>30600</v>
      </c>
      <c r="AL3975" s="1994" t="s">
        <v>1730</v>
      </c>
      <c r="AM3975" s="1994">
        <v>35</v>
      </c>
      <c r="AN3975" s="1993" t="s">
        <v>193</v>
      </c>
      <c r="BX3975"/>
      <c r="BY3975"/>
      <c r="BZ3975"/>
      <c r="CA3975"/>
      <c r="CB3975"/>
      <c r="CD3975" s="1060"/>
      <c r="CE3975" s="1286"/>
      <c r="CF3975" s="1060"/>
      <c r="CG3975" s="1060"/>
      <c r="CH3975" s="1060"/>
      <c r="CK3975" s="1645"/>
      <c r="CL3975" s="1645"/>
      <c r="CM3975" s="1645"/>
      <c r="CN3975"/>
      <c r="CO3975"/>
      <c r="CP3975"/>
      <c r="CQ3975"/>
      <c r="CR3975"/>
      <c r="CS3975" s="1060"/>
      <c r="CT3975" s="1060"/>
      <c r="CU3975" s="1060"/>
      <c r="CV3975" s="1060"/>
      <c r="CW3975" s="1060"/>
      <c r="CX3975" s="1060"/>
    </row>
    <row r="3976" spans="35:102" ht="15" customHeight="1" x14ac:dyDescent="0.3">
      <c r="AI3976" s="1996">
        <v>48027023000</v>
      </c>
      <c r="AJ3976" s="1997" t="s">
        <v>1743</v>
      </c>
      <c r="AK3976" s="1997">
        <v>62604</v>
      </c>
      <c r="AL3976" s="1998" t="s">
        <v>1729</v>
      </c>
      <c r="AM3976" s="1998">
        <v>10.4</v>
      </c>
      <c r="AN3976" s="1997" t="s">
        <v>192</v>
      </c>
      <c r="BX3976"/>
      <c r="BY3976"/>
      <c r="BZ3976"/>
      <c r="CA3976"/>
      <c r="CB3976"/>
      <c r="CD3976" s="1060"/>
      <c r="CE3976" s="1286"/>
      <c r="CF3976" s="1060"/>
      <c r="CG3976" s="1060"/>
      <c r="CH3976" s="1060"/>
      <c r="CK3976" s="1645"/>
      <c r="CL3976" s="1645"/>
      <c r="CM3976" s="1645"/>
      <c r="CN3976"/>
      <c r="CO3976"/>
      <c r="CP3976"/>
      <c r="CQ3976"/>
      <c r="CR3976"/>
      <c r="CS3976" s="1060"/>
      <c r="CT3976" s="1060"/>
      <c r="CU3976" s="1060"/>
      <c r="CV3976" s="1060"/>
      <c r="CW3976" s="1060"/>
      <c r="CX3976" s="1060"/>
    </row>
    <row r="3977" spans="35:102" ht="15" customHeight="1" x14ac:dyDescent="0.3">
      <c r="AI3977" s="1774">
        <v>48027023103</v>
      </c>
      <c r="AJ3977" s="1993" t="s">
        <v>1743</v>
      </c>
      <c r="AK3977" s="1993">
        <v>35912</v>
      </c>
      <c r="AL3977" s="1994" t="s">
        <v>1730</v>
      </c>
      <c r="AM3977" s="1994">
        <v>23.1</v>
      </c>
      <c r="AN3977" s="1993" t="s">
        <v>193</v>
      </c>
      <c r="BX3977"/>
      <c r="BY3977"/>
      <c r="BZ3977"/>
      <c r="CA3977"/>
      <c r="CB3977"/>
      <c r="CD3977" s="1060"/>
      <c r="CE3977" s="1286"/>
      <c r="CF3977" s="1060"/>
      <c r="CG3977" s="1060"/>
      <c r="CH3977" s="1060"/>
      <c r="CK3977" s="1645"/>
      <c r="CL3977" s="1645"/>
      <c r="CM3977" s="1645"/>
      <c r="CN3977"/>
      <c r="CO3977"/>
      <c r="CP3977"/>
      <c r="CQ3977"/>
      <c r="CR3977"/>
      <c r="CS3977" s="1060"/>
      <c r="CT3977" s="1060"/>
      <c r="CU3977" s="1060"/>
      <c r="CV3977" s="1060"/>
      <c r="CW3977" s="1060"/>
      <c r="CX3977" s="1060"/>
    </row>
    <row r="3978" spans="35:102" ht="15" customHeight="1" x14ac:dyDescent="0.3">
      <c r="AI3978" s="1996">
        <v>48027023104</v>
      </c>
      <c r="AJ3978" s="1997" t="s">
        <v>1743</v>
      </c>
      <c r="AK3978" s="1997">
        <v>43448</v>
      </c>
      <c r="AL3978" s="1998" t="s">
        <v>1728</v>
      </c>
      <c r="AM3978" s="1998">
        <v>14.8</v>
      </c>
      <c r="AN3978" s="1997" t="s">
        <v>192</v>
      </c>
      <c r="BX3978"/>
      <c r="BY3978"/>
      <c r="BZ3978"/>
      <c r="CA3978"/>
      <c r="CB3978"/>
      <c r="CD3978" s="1060"/>
      <c r="CE3978" s="1286"/>
      <c r="CF3978" s="1060"/>
      <c r="CG3978" s="1060"/>
      <c r="CH3978" s="1060"/>
      <c r="CK3978" s="1645"/>
      <c r="CL3978" s="1645"/>
      <c r="CM3978" s="1645"/>
      <c r="CN3978"/>
      <c r="CO3978"/>
      <c r="CP3978"/>
      <c r="CQ3978"/>
      <c r="CR3978"/>
      <c r="CS3978" s="1060"/>
      <c r="CT3978" s="1060"/>
      <c r="CU3978" s="1060"/>
      <c r="CV3978" s="1060"/>
      <c r="CW3978" s="1060"/>
      <c r="CX3978" s="1060"/>
    </row>
    <row r="3979" spans="35:102" ht="15" customHeight="1" x14ac:dyDescent="0.3">
      <c r="AI3979" s="1774">
        <v>48027023105</v>
      </c>
      <c r="AJ3979" s="1993" t="s">
        <v>1743</v>
      </c>
      <c r="AK3979" s="1993">
        <v>53863</v>
      </c>
      <c r="AL3979" s="1994" t="s">
        <v>1727</v>
      </c>
      <c r="AM3979" s="1994">
        <v>7.3</v>
      </c>
      <c r="AN3979" s="1993" t="s">
        <v>192</v>
      </c>
      <c r="BX3979"/>
      <c r="BY3979"/>
      <c r="BZ3979"/>
      <c r="CA3979"/>
      <c r="CB3979"/>
      <c r="CD3979" s="1060"/>
      <c r="CE3979" s="1286"/>
      <c r="CF3979" s="1060"/>
      <c r="CG3979" s="1060"/>
      <c r="CH3979" s="1060"/>
      <c r="CK3979" s="1645"/>
      <c r="CL3979" s="1645"/>
      <c r="CM3979" s="1645"/>
      <c r="CN3979"/>
      <c r="CO3979"/>
      <c r="CP3979"/>
      <c r="CQ3979"/>
      <c r="CR3979"/>
      <c r="CS3979" s="1060"/>
      <c r="CT3979" s="1060"/>
      <c r="CU3979" s="1060"/>
      <c r="CV3979" s="1060"/>
      <c r="CW3979" s="1060"/>
      <c r="CX3979" s="1060"/>
    </row>
    <row r="3980" spans="35:102" ht="15" customHeight="1" x14ac:dyDescent="0.3">
      <c r="AI3980" s="1996">
        <v>48027023106</v>
      </c>
      <c r="AJ3980" s="1997" t="s">
        <v>1743</v>
      </c>
      <c r="AK3980" s="1997">
        <v>51525</v>
      </c>
      <c r="AL3980" s="1998" t="s">
        <v>1727</v>
      </c>
      <c r="AM3980" s="1998">
        <v>5.6</v>
      </c>
      <c r="AN3980" s="1997" t="s">
        <v>192</v>
      </c>
      <c r="BX3980"/>
      <c r="BY3980"/>
      <c r="BZ3980"/>
      <c r="CA3980"/>
      <c r="CB3980"/>
      <c r="CD3980" s="1060"/>
      <c r="CE3980" s="1286"/>
      <c r="CF3980" s="1060"/>
      <c r="CG3980" s="1060"/>
      <c r="CH3980" s="1060"/>
      <c r="CK3980" s="1645"/>
      <c r="CL3980" s="1645"/>
      <c r="CM3980" s="1645"/>
      <c r="CN3980"/>
      <c r="CO3980"/>
      <c r="CP3980"/>
      <c r="CQ3980"/>
      <c r="CR3980"/>
      <c r="CS3980" s="1060"/>
      <c r="CT3980" s="1060"/>
      <c r="CU3980" s="1060"/>
      <c r="CV3980" s="1060"/>
      <c r="CW3980" s="1060"/>
      <c r="CX3980" s="1060"/>
    </row>
    <row r="3981" spans="35:102" ht="15" customHeight="1" x14ac:dyDescent="0.3">
      <c r="AI3981" s="1774">
        <v>48027023107</v>
      </c>
      <c r="AJ3981" s="1993" t="s">
        <v>1743</v>
      </c>
      <c r="AK3981" s="1993">
        <v>38107</v>
      </c>
      <c r="AL3981" s="1994" t="s">
        <v>1728</v>
      </c>
      <c r="AM3981" s="1994">
        <v>22.1</v>
      </c>
      <c r="AN3981" s="1993" t="s">
        <v>193</v>
      </c>
      <c r="BX3981"/>
      <c r="BY3981"/>
      <c r="BZ3981"/>
      <c r="CA3981"/>
      <c r="CB3981"/>
      <c r="CD3981" s="1060"/>
      <c r="CE3981" s="1286"/>
      <c r="CF3981" s="1060"/>
      <c r="CG3981" s="1060"/>
      <c r="CH3981" s="1060"/>
      <c r="CK3981" s="1645"/>
      <c r="CL3981" s="1645"/>
      <c r="CM3981" s="1645"/>
      <c r="CN3981"/>
      <c r="CO3981"/>
      <c r="CP3981"/>
      <c r="CQ3981"/>
      <c r="CR3981"/>
      <c r="CS3981" s="1060"/>
      <c r="CT3981" s="1060"/>
      <c r="CU3981" s="1060"/>
      <c r="CV3981" s="1060"/>
      <c r="CW3981" s="1060"/>
      <c r="CX3981" s="1060"/>
    </row>
    <row r="3982" spans="35:102" ht="15" customHeight="1" x14ac:dyDescent="0.3">
      <c r="AI3982" s="1996">
        <v>48027023108</v>
      </c>
      <c r="AJ3982" s="1997" t="s">
        <v>1743</v>
      </c>
      <c r="AK3982" s="1997">
        <v>51144</v>
      </c>
      <c r="AL3982" s="1998" t="s">
        <v>1727</v>
      </c>
      <c r="AM3982" s="1998">
        <v>12</v>
      </c>
      <c r="AN3982" s="1997" t="s">
        <v>192</v>
      </c>
      <c r="BX3982"/>
      <c r="BY3982"/>
      <c r="BZ3982"/>
      <c r="CA3982"/>
      <c r="CB3982"/>
      <c r="CD3982" s="1060"/>
      <c r="CE3982" s="1286"/>
      <c r="CF3982" s="1060"/>
      <c r="CG3982" s="1060"/>
      <c r="CH3982" s="1060"/>
      <c r="CK3982" s="1645"/>
      <c r="CL3982" s="1645"/>
      <c r="CM3982" s="1645"/>
      <c r="CN3982"/>
      <c r="CO3982"/>
      <c r="CP3982"/>
      <c r="CQ3982"/>
      <c r="CR3982"/>
      <c r="CS3982" s="1060"/>
      <c r="CT3982" s="1060"/>
      <c r="CU3982" s="1060"/>
      <c r="CV3982" s="1060"/>
      <c r="CW3982" s="1060"/>
      <c r="CX3982" s="1060"/>
    </row>
    <row r="3983" spans="35:102" ht="15" customHeight="1" x14ac:dyDescent="0.3">
      <c r="AI3983" s="1774">
        <v>48027023201</v>
      </c>
      <c r="AJ3983" s="1993" t="s">
        <v>1743</v>
      </c>
      <c r="AK3983" s="1993">
        <v>58164</v>
      </c>
      <c r="AL3983" s="1994" t="s">
        <v>1729</v>
      </c>
      <c r="AM3983" s="1994">
        <v>3.5</v>
      </c>
      <c r="AN3983" s="1993" t="s">
        <v>192</v>
      </c>
      <c r="BX3983"/>
      <c r="BY3983"/>
      <c r="BZ3983"/>
      <c r="CA3983"/>
      <c r="CB3983"/>
      <c r="CD3983" s="1060"/>
      <c r="CE3983" s="1286"/>
      <c r="CF3983" s="1060"/>
      <c r="CG3983" s="1060"/>
      <c r="CH3983" s="1060"/>
      <c r="CK3983" s="1645"/>
      <c r="CL3983" s="1645"/>
      <c r="CM3983" s="1645"/>
      <c r="CN3983"/>
      <c r="CO3983"/>
      <c r="CP3983"/>
      <c r="CQ3983"/>
      <c r="CR3983"/>
      <c r="CS3983" s="1060"/>
      <c r="CT3983" s="1060"/>
      <c r="CU3983" s="1060"/>
      <c r="CV3983" s="1060"/>
      <c r="CW3983" s="1060"/>
      <c r="CX3983" s="1060"/>
    </row>
    <row r="3984" spans="35:102" ht="15" customHeight="1" x14ac:dyDescent="0.3">
      <c r="AI3984" s="1996">
        <v>48027023202</v>
      </c>
      <c r="AJ3984" s="1997" t="s">
        <v>1743</v>
      </c>
      <c r="AK3984" s="1997">
        <v>36696</v>
      </c>
      <c r="AL3984" s="1998" t="s">
        <v>1730</v>
      </c>
      <c r="AM3984" s="1998">
        <v>9.6999999999999993</v>
      </c>
      <c r="AN3984" s="1997" t="s">
        <v>192</v>
      </c>
      <c r="BX3984"/>
      <c r="BY3984"/>
      <c r="BZ3984"/>
      <c r="CA3984"/>
      <c r="CB3984"/>
      <c r="CD3984" s="1060"/>
      <c r="CE3984" s="1286"/>
      <c r="CF3984" s="1060"/>
      <c r="CG3984" s="1060"/>
      <c r="CH3984" s="1060"/>
      <c r="CK3984" s="1645"/>
      <c r="CL3984" s="1645"/>
      <c r="CM3984" s="1645"/>
      <c r="CN3984"/>
      <c r="CO3984"/>
      <c r="CP3984"/>
      <c r="CQ3984"/>
      <c r="CR3984"/>
      <c r="CS3984" s="1060"/>
      <c r="CT3984" s="1060"/>
      <c r="CU3984" s="1060"/>
      <c r="CV3984" s="1060"/>
      <c r="CW3984" s="1060"/>
      <c r="CX3984" s="1060"/>
    </row>
    <row r="3985" spans="35:102" ht="15" customHeight="1" x14ac:dyDescent="0.3">
      <c r="AI3985" s="1774">
        <v>48027023203</v>
      </c>
      <c r="AJ3985" s="1993" t="s">
        <v>1743</v>
      </c>
      <c r="AK3985" s="1993">
        <v>41969</v>
      </c>
      <c r="AL3985" s="1994" t="s">
        <v>1728</v>
      </c>
      <c r="AM3985" s="1994">
        <v>6.9</v>
      </c>
      <c r="AN3985" s="1993" t="s">
        <v>192</v>
      </c>
      <c r="BX3985"/>
      <c r="BY3985"/>
      <c r="BZ3985"/>
      <c r="CA3985"/>
      <c r="CB3985"/>
      <c r="CD3985" s="1060"/>
      <c r="CE3985" s="1286"/>
      <c r="CF3985" s="1060"/>
      <c r="CG3985" s="1060"/>
      <c r="CH3985" s="1060"/>
      <c r="CK3985" s="1645"/>
      <c r="CL3985" s="1645"/>
      <c r="CM3985" s="1645"/>
      <c r="CN3985"/>
      <c r="CO3985"/>
      <c r="CP3985"/>
      <c r="CQ3985"/>
      <c r="CR3985"/>
      <c r="CS3985" s="1060"/>
      <c r="CT3985" s="1060"/>
      <c r="CU3985" s="1060"/>
      <c r="CV3985" s="1060"/>
      <c r="CW3985" s="1060"/>
      <c r="CX3985" s="1060"/>
    </row>
    <row r="3986" spans="35:102" ht="15" customHeight="1" x14ac:dyDescent="0.3">
      <c r="AI3986" s="1996">
        <v>48027023204</v>
      </c>
      <c r="AJ3986" s="1997" t="s">
        <v>1743</v>
      </c>
      <c r="AK3986" s="1997">
        <v>41016</v>
      </c>
      <c r="AL3986" s="1998" t="s">
        <v>1728</v>
      </c>
      <c r="AM3986" s="1998">
        <v>12.6</v>
      </c>
      <c r="AN3986" s="1997" t="s">
        <v>192</v>
      </c>
      <c r="BX3986"/>
      <c r="BY3986"/>
      <c r="BZ3986"/>
      <c r="CA3986"/>
      <c r="CB3986"/>
      <c r="CD3986" s="1060"/>
      <c r="CE3986" s="1286"/>
      <c r="CF3986" s="1060"/>
      <c r="CG3986" s="1060"/>
      <c r="CH3986" s="1060"/>
      <c r="CK3986" s="1645"/>
      <c r="CL3986" s="1645"/>
      <c r="CM3986" s="1645"/>
      <c r="CN3986"/>
      <c r="CO3986"/>
      <c r="CP3986"/>
      <c r="CQ3986"/>
      <c r="CR3986"/>
      <c r="CS3986" s="1060"/>
      <c r="CT3986" s="1060"/>
      <c r="CU3986" s="1060"/>
      <c r="CV3986" s="1060"/>
      <c r="CW3986" s="1060"/>
      <c r="CX3986" s="1060"/>
    </row>
    <row r="3987" spans="35:102" ht="15" customHeight="1" x14ac:dyDescent="0.3">
      <c r="AI3987" s="1774">
        <v>48027023300</v>
      </c>
      <c r="AJ3987" s="1993" t="s">
        <v>1743</v>
      </c>
      <c r="AK3987" s="1993">
        <v>76322</v>
      </c>
      <c r="AL3987" s="1994" t="s">
        <v>1729</v>
      </c>
      <c r="AM3987" s="1994">
        <v>11.6</v>
      </c>
      <c r="AN3987" s="1993" t="s">
        <v>192</v>
      </c>
      <c r="BX3987"/>
      <c r="BY3987"/>
      <c r="BZ3987"/>
      <c r="CA3987"/>
      <c r="CB3987"/>
      <c r="CD3987" s="1060"/>
      <c r="CE3987" s="1286"/>
      <c r="CF3987" s="1060"/>
      <c r="CG3987" s="1060"/>
      <c r="CH3987" s="1060"/>
      <c r="CK3987" s="1645"/>
      <c r="CL3987" s="1645"/>
      <c r="CM3987" s="1645"/>
      <c r="CN3987"/>
      <c r="CO3987"/>
      <c r="CP3987"/>
      <c r="CQ3987"/>
      <c r="CR3987"/>
      <c r="CS3987" s="1060"/>
      <c r="CT3987" s="1060"/>
      <c r="CU3987" s="1060"/>
      <c r="CV3987" s="1060"/>
      <c r="CW3987" s="1060"/>
      <c r="CX3987" s="1060"/>
    </row>
    <row r="3988" spans="35:102" ht="15" customHeight="1" x14ac:dyDescent="0.3">
      <c r="AI3988" s="1996">
        <v>48027023402</v>
      </c>
      <c r="AJ3988" s="1997" t="s">
        <v>1743</v>
      </c>
      <c r="AK3988" s="1997">
        <v>52614</v>
      </c>
      <c r="AL3988" s="1998" t="s">
        <v>1727</v>
      </c>
      <c r="AM3988" s="1998">
        <v>13.9</v>
      </c>
      <c r="AN3988" s="1997" t="s">
        <v>192</v>
      </c>
      <c r="BX3988"/>
      <c r="BY3988"/>
      <c r="BZ3988"/>
      <c r="CA3988"/>
      <c r="CB3988"/>
      <c r="CD3988" s="1060"/>
      <c r="CE3988" s="1286"/>
      <c r="CF3988" s="1060"/>
      <c r="CG3988" s="1060"/>
      <c r="CH3988" s="1060"/>
      <c r="CK3988" s="1645"/>
      <c r="CL3988" s="1645"/>
      <c r="CM3988" s="1645"/>
      <c r="CN3988"/>
      <c r="CO3988"/>
      <c r="CP3988"/>
      <c r="CQ3988"/>
      <c r="CR3988"/>
      <c r="CS3988" s="1060"/>
      <c r="CT3988" s="1060"/>
      <c r="CU3988" s="1060"/>
      <c r="CV3988" s="1060"/>
      <c r="CW3988" s="1060"/>
      <c r="CX3988" s="1060"/>
    </row>
    <row r="3989" spans="35:102" ht="15" customHeight="1" x14ac:dyDescent="0.3">
      <c r="AI3989" s="1774">
        <v>48027023403</v>
      </c>
      <c r="AJ3989" s="1993" t="s">
        <v>1743</v>
      </c>
      <c r="AK3989" s="1993">
        <v>93213</v>
      </c>
      <c r="AL3989" s="1994" t="s">
        <v>1729</v>
      </c>
      <c r="AM3989" s="1994">
        <v>3.6</v>
      </c>
      <c r="AN3989" s="1993" t="s">
        <v>192</v>
      </c>
      <c r="BX3989"/>
      <c r="BY3989"/>
      <c r="BZ3989"/>
      <c r="CA3989"/>
      <c r="CB3989"/>
      <c r="CD3989" s="1060"/>
      <c r="CE3989" s="1286"/>
      <c r="CF3989" s="1060"/>
      <c r="CG3989" s="1060"/>
      <c r="CH3989" s="1060"/>
      <c r="CK3989" s="1645"/>
      <c r="CL3989" s="1645"/>
      <c r="CM3989" s="1645"/>
      <c r="CN3989"/>
      <c r="CO3989"/>
      <c r="CP3989"/>
      <c r="CQ3989"/>
      <c r="CR3989"/>
      <c r="CS3989" s="1060"/>
      <c r="CT3989" s="1060"/>
      <c r="CU3989" s="1060"/>
      <c r="CV3989" s="1060"/>
      <c r="CW3989" s="1060"/>
      <c r="CX3989" s="1060"/>
    </row>
    <row r="3990" spans="35:102" ht="15" customHeight="1" x14ac:dyDescent="0.3">
      <c r="AI3990" s="1996">
        <v>48027023404</v>
      </c>
      <c r="AJ3990" s="1997" t="s">
        <v>1743</v>
      </c>
      <c r="AK3990" s="1997">
        <v>79891</v>
      </c>
      <c r="AL3990" s="1998" t="s">
        <v>1729</v>
      </c>
      <c r="AM3990" s="1998">
        <v>9.6</v>
      </c>
      <c r="AN3990" s="1997" t="s">
        <v>192</v>
      </c>
      <c r="BX3990"/>
      <c r="BY3990"/>
      <c r="BZ3990"/>
      <c r="CA3990"/>
      <c r="CB3990"/>
      <c r="CD3990" s="1060"/>
      <c r="CE3990" s="1286"/>
      <c r="CF3990" s="1060"/>
      <c r="CG3990" s="1060"/>
      <c r="CH3990" s="1060"/>
      <c r="CK3990" s="1645"/>
      <c r="CL3990" s="1645"/>
      <c r="CM3990" s="1645"/>
      <c r="CN3990"/>
      <c r="CO3990"/>
      <c r="CP3990"/>
      <c r="CQ3990"/>
      <c r="CR3990"/>
      <c r="CS3990" s="1060"/>
      <c r="CT3990" s="1060"/>
      <c r="CU3990" s="1060"/>
      <c r="CV3990" s="1060"/>
      <c r="CW3990" s="1060"/>
      <c r="CX3990" s="1060"/>
    </row>
    <row r="3991" spans="35:102" ht="15" customHeight="1" x14ac:dyDescent="0.3">
      <c r="AI3991" s="1774">
        <v>48027023500</v>
      </c>
      <c r="AJ3991" s="1993" t="s">
        <v>1743</v>
      </c>
      <c r="AK3991" s="1993">
        <v>23046</v>
      </c>
      <c r="AL3991" s="1994" t="s">
        <v>1730</v>
      </c>
      <c r="AM3991" s="1994">
        <v>44.3</v>
      </c>
      <c r="AN3991" s="1993" t="s">
        <v>193</v>
      </c>
      <c r="BX3991"/>
      <c r="BY3991"/>
      <c r="BZ3991"/>
      <c r="CA3991"/>
      <c r="CB3991"/>
      <c r="CD3991" s="1060"/>
      <c r="CE3991" s="1286"/>
      <c r="CF3991" s="1060"/>
      <c r="CG3991" s="1060"/>
      <c r="CH3991" s="1060"/>
      <c r="CK3991" s="1645"/>
      <c r="CL3991" s="1645"/>
      <c r="CM3991" s="1645"/>
      <c r="CN3991"/>
      <c r="CO3991"/>
      <c r="CP3991"/>
      <c r="CQ3991"/>
      <c r="CR3991"/>
      <c r="CS3991" s="1060"/>
      <c r="CT3991" s="1060"/>
      <c r="CU3991" s="1060"/>
      <c r="CV3991" s="1060"/>
      <c r="CW3991" s="1060"/>
      <c r="CX3991" s="1060"/>
    </row>
    <row r="3992" spans="35:102" ht="15" customHeight="1" x14ac:dyDescent="0.3">
      <c r="AI3992" s="1996">
        <v>48027980001</v>
      </c>
      <c r="AJ3992" s="1997" t="s">
        <v>1743</v>
      </c>
      <c r="AK3992" s="1997" t="s">
        <v>1734</v>
      </c>
      <c r="AL3992" s="1998" t="s">
        <v>2183</v>
      </c>
      <c r="AM3992" s="1998" t="s">
        <v>1734</v>
      </c>
      <c r="AN3992" s="1997" t="s">
        <v>193</v>
      </c>
      <c r="BX3992"/>
      <c r="BY3992"/>
      <c r="BZ3992"/>
      <c r="CA3992"/>
      <c r="CB3992"/>
      <c r="CD3992" s="1060"/>
      <c r="CE3992" s="1286"/>
      <c r="CF3992" s="1060"/>
      <c r="CG3992" s="1060"/>
      <c r="CH3992" s="1060"/>
      <c r="CK3992" s="1645"/>
      <c r="CL3992" s="1645"/>
      <c r="CM3992" s="1645"/>
      <c r="CN3992"/>
      <c r="CO3992"/>
      <c r="CP3992"/>
      <c r="CQ3992"/>
      <c r="CR3992"/>
      <c r="CS3992" s="1060"/>
      <c r="CT3992" s="1060"/>
      <c r="CU3992" s="1060"/>
      <c r="CV3992" s="1060"/>
      <c r="CW3992" s="1060"/>
      <c r="CX3992" s="1060"/>
    </row>
    <row r="3993" spans="35:102" ht="15" customHeight="1" x14ac:dyDescent="0.3">
      <c r="AI3993" s="1774">
        <v>48027980002</v>
      </c>
      <c r="AJ3993" s="1993" t="s">
        <v>1743</v>
      </c>
      <c r="AK3993" s="1993" t="s">
        <v>1734</v>
      </c>
      <c r="AL3993" s="1994" t="s">
        <v>2183</v>
      </c>
      <c r="AM3993" s="1994" t="s">
        <v>1734</v>
      </c>
      <c r="AN3993" s="1993" t="s">
        <v>193</v>
      </c>
      <c r="BX3993"/>
      <c r="BY3993"/>
      <c r="BZ3993"/>
      <c r="CA3993"/>
      <c r="CB3993"/>
      <c r="CD3993" s="1060"/>
      <c r="CE3993" s="1286"/>
      <c r="CF3993" s="1060"/>
      <c r="CG3993" s="1060"/>
      <c r="CH3993" s="1060"/>
      <c r="CK3993" s="1645"/>
      <c r="CL3993" s="1645"/>
      <c r="CM3993" s="1645"/>
      <c r="CN3993"/>
      <c r="CO3993"/>
      <c r="CP3993"/>
      <c r="CQ3993"/>
      <c r="CR3993"/>
      <c r="CS3993" s="1060"/>
      <c r="CT3993" s="1060"/>
      <c r="CU3993" s="1060"/>
      <c r="CV3993" s="1060"/>
      <c r="CW3993" s="1060"/>
      <c r="CX3993" s="1060"/>
    </row>
    <row r="3994" spans="35:102" ht="15" customHeight="1" x14ac:dyDescent="0.3">
      <c r="AI3994" s="1996">
        <v>48027980003</v>
      </c>
      <c r="AJ3994" s="1997" t="s">
        <v>1743</v>
      </c>
      <c r="AK3994" s="1997" t="s">
        <v>1734</v>
      </c>
      <c r="AL3994" s="1998" t="s">
        <v>2183</v>
      </c>
      <c r="AM3994" s="1998" t="s">
        <v>1734</v>
      </c>
      <c r="AN3994" s="1997" t="s">
        <v>193</v>
      </c>
      <c r="BX3994"/>
      <c r="BY3994"/>
      <c r="BZ3994"/>
      <c r="CA3994"/>
      <c r="CB3994"/>
      <c r="CD3994" s="1060"/>
      <c r="CE3994" s="1286"/>
      <c r="CF3994" s="1060"/>
      <c r="CG3994" s="1060"/>
      <c r="CH3994" s="1060"/>
      <c r="CK3994" s="1645"/>
      <c r="CL3994" s="1645"/>
      <c r="CM3994" s="1645"/>
      <c r="CN3994"/>
      <c r="CO3994"/>
      <c r="CP3994"/>
      <c r="CQ3994"/>
      <c r="CR3994"/>
      <c r="CS3994" s="1060"/>
      <c r="CT3994" s="1060"/>
      <c r="CU3994" s="1060"/>
      <c r="CV3994" s="1060"/>
      <c r="CW3994" s="1060"/>
      <c r="CX3994" s="1060"/>
    </row>
    <row r="3995" spans="35:102" ht="15" customHeight="1" x14ac:dyDescent="0.3">
      <c r="AI3995" s="1774">
        <v>48035950100</v>
      </c>
      <c r="AJ3995" s="1993" t="s">
        <v>1747</v>
      </c>
      <c r="AK3995" s="1993">
        <v>43523</v>
      </c>
      <c r="AL3995" s="1994" t="s">
        <v>1728</v>
      </c>
      <c r="AM3995" s="1994">
        <v>20.6</v>
      </c>
      <c r="AN3995" s="1993" t="s">
        <v>193</v>
      </c>
      <c r="BX3995"/>
      <c r="BY3995"/>
      <c r="BZ3995"/>
      <c r="CA3995"/>
      <c r="CB3995"/>
      <c r="CD3995" s="1060"/>
      <c r="CE3995" s="1286"/>
      <c r="CF3995" s="1060"/>
      <c r="CG3995" s="1060"/>
      <c r="CH3995" s="1060"/>
      <c r="CK3995" s="1645"/>
      <c r="CL3995" s="1645"/>
      <c r="CM3995" s="1645"/>
      <c r="CN3995"/>
      <c r="CO3995"/>
      <c r="CP3995"/>
      <c r="CQ3995"/>
      <c r="CR3995"/>
      <c r="CS3995" s="1060"/>
      <c r="CT3995" s="1060"/>
      <c r="CU3995" s="1060"/>
      <c r="CV3995" s="1060"/>
      <c r="CW3995" s="1060"/>
      <c r="CX3995" s="1060"/>
    </row>
    <row r="3996" spans="35:102" ht="15" customHeight="1" x14ac:dyDescent="0.3">
      <c r="AI3996" s="1996">
        <v>48035950200</v>
      </c>
      <c r="AJ3996" s="1997" t="s">
        <v>1747</v>
      </c>
      <c r="AK3996" s="1997">
        <v>40435</v>
      </c>
      <c r="AL3996" s="1998" t="s">
        <v>1728</v>
      </c>
      <c r="AM3996" s="1998">
        <v>22.2</v>
      </c>
      <c r="AN3996" s="1997" t="s">
        <v>193</v>
      </c>
      <c r="BX3996"/>
      <c r="BY3996"/>
      <c r="BZ3996"/>
      <c r="CA3996"/>
      <c r="CB3996"/>
      <c r="CD3996" s="1060"/>
      <c r="CE3996" s="1286"/>
      <c r="CF3996" s="1060"/>
      <c r="CG3996" s="1060"/>
      <c r="CH3996" s="1060"/>
      <c r="CK3996" s="1645"/>
      <c r="CL3996" s="1645"/>
      <c r="CM3996" s="1645"/>
      <c r="CN3996"/>
      <c r="CO3996"/>
      <c r="CP3996"/>
      <c r="CQ3996"/>
      <c r="CR3996"/>
      <c r="CS3996" s="1060"/>
      <c r="CT3996" s="1060"/>
      <c r="CU3996" s="1060"/>
      <c r="CV3996" s="1060"/>
      <c r="CW3996" s="1060"/>
      <c r="CX3996" s="1060"/>
    </row>
    <row r="3997" spans="35:102" ht="15" customHeight="1" x14ac:dyDescent="0.3">
      <c r="AI3997" s="1774">
        <v>48035950300</v>
      </c>
      <c r="AJ3997" s="1993" t="s">
        <v>1747</v>
      </c>
      <c r="AK3997" s="1993">
        <v>48026</v>
      </c>
      <c r="AL3997" s="1994" t="s">
        <v>1727</v>
      </c>
      <c r="AM3997" s="1994">
        <v>14.4</v>
      </c>
      <c r="AN3997" s="1993" t="s">
        <v>192</v>
      </c>
      <c r="BX3997"/>
      <c r="BY3997"/>
      <c r="BZ3997"/>
      <c r="CA3997"/>
      <c r="CB3997"/>
      <c r="CD3997" s="1060"/>
      <c r="CE3997" s="1286"/>
      <c r="CF3997" s="1060"/>
      <c r="CG3997" s="1060"/>
      <c r="CH3997" s="1060"/>
      <c r="CK3997" s="1645"/>
      <c r="CL3997" s="1645"/>
      <c r="CM3997" s="1645"/>
      <c r="CN3997"/>
      <c r="CO3997"/>
      <c r="CP3997"/>
      <c r="CQ3997"/>
      <c r="CR3997"/>
      <c r="CS3997" s="1060"/>
      <c r="CT3997" s="1060"/>
      <c r="CU3997" s="1060"/>
      <c r="CV3997" s="1060"/>
      <c r="CW3997" s="1060"/>
      <c r="CX3997" s="1060"/>
    </row>
    <row r="3998" spans="35:102" ht="15" customHeight="1" x14ac:dyDescent="0.3">
      <c r="AI3998" s="1996">
        <v>48035950400</v>
      </c>
      <c r="AJ3998" s="1997" t="s">
        <v>1747</v>
      </c>
      <c r="AK3998" s="1997">
        <v>61631</v>
      </c>
      <c r="AL3998" s="1998" t="s">
        <v>1729</v>
      </c>
      <c r="AM3998" s="1998">
        <v>8</v>
      </c>
      <c r="AN3998" s="1997" t="s">
        <v>192</v>
      </c>
      <c r="BX3998"/>
      <c r="BY3998"/>
      <c r="BZ3998"/>
      <c r="CA3998"/>
      <c r="CB3998"/>
      <c r="CD3998" s="1060"/>
      <c r="CE3998" s="1286"/>
      <c r="CF3998" s="1060"/>
      <c r="CG3998" s="1060"/>
      <c r="CH3998" s="1060"/>
      <c r="CK3998" s="1645"/>
      <c r="CL3998" s="1645"/>
      <c r="CM3998" s="1645"/>
      <c r="CN3998"/>
      <c r="CO3998"/>
      <c r="CP3998"/>
      <c r="CQ3998"/>
      <c r="CR3998"/>
      <c r="CS3998" s="1060"/>
      <c r="CT3998" s="1060"/>
      <c r="CU3998" s="1060"/>
      <c r="CV3998" s="1060"/>
      <c r="CW3998" s="1060"/>
      <c r="CX3998" s="1060"/>
    </row>
    <row r="3999" spans="35:102" ht="15" customHeight="1" x14ac:dyDescent="0.3">
      <c r="AI3999" s="1774">
        <v>48035950500</v>
      </c>
      <c r="AJ3999" s="1993" t="s">
        <v>1747</v>
      </c>
      <c r="AK3999" s="1993">
        <v>42545</v>
      </c>
      <c r="AL3999" s="1994" t="s">
        <v>1728</v>
      </c>
      <c r="AM3999" s="1994">
        <v>23.1</v>
      </c>
      <c r="AN3999" s="1993" t="s">
        <v>193</v>
      </c>
      <c r="BX3999"/>
      <c r="BY3999"/>
      <c r="BZ3999"/>
      <c r="CA3999"/>
      <c r="CB3999"/>
      <c r="CD3999" s="1060"/>
      <c r="CE3999" s="1286"/>
      <c r="CF3999" s="1060"/>
      <c r="CG3999" s="1060"/>
      <c r="CH3999" s="1060"/>
      <c r="CK3999" s="1645"/>
      <c r="CL3999" s="1645"/>
      <c r="CM3999" s="1645"/>
      <c r="CN3999"/>
      <c r="CO3999"/>
      <c r="CP3999"/>
      <c r="CQ3999"/>
      <c r="CR3999"/>
      <c r="CS3999" s="1060"/>
      <c r="CT3999" s="1060"/>
      <c r="CU3999" s="1060"/>
      <c r="CV3999" s="1060"/>
      <c r="CW3999" s="1060"/>
      <c r="CX3999" s="1060"/>
    </row>
    <row r="4000" spans="35:102" ht="15" customHeight="1" x14ac:dyDescent="0.3">
      <c r="AI4000" s="1996">
        <v>48035950600</v>
      </c>
      <c r="AJ4000" s="1997" t="s">
        <v>1747</v>
      </c>
      <c r="AK4000" s="1997">
        <v>44792</v>
      </c>
      <c r="AL4000" s="1998" t="s">
        <v>1728</v>
      </c>
      <c r="AM4000" s="1998">
        <v>13.6</v>
      </c>
      <c r="AN4000" s="1997" t="s">
        <v>192</v>
      </c>
      <c r="BX4000"/>
      <c r="BY4000"/>
      <c r="BZ4000"/>
      <c r="CA4000"/>
      <c r="CB4000"/>
      <c r="CD4000" s="1060"/>
      <c r="CE4000" s="1286"/>
      <c r="CF4000" s="1060"/>
      <c r="CG4000" s="1060"/>
      <c r="CH4000" s="1060"/>
      <c r="CK4000" s="1645"/>
      <c r="CL4000" s="1645"/>
      <c r="CM4000" s="1645"/>
      <c r="CN4000"/>
      <c r="CO4000"/>
      <c r="CP4000"/>
      <c r="CQ4000"/>
      <c r="CR4000"/>
      <c r="CS4000" s="1060"/>
      <c r="CT4000" s="1060"/>
      <c r="CU4000" s="1060"/>
      <c r="CV4000" s="1060"/>
      <c r="CW4000" s="1060"/>
      <c r="CX4000" s="1060"/>
    </row>
    <row r="4001" spans="35:102" ht="15" customHeight="1" x14ac:dyDescent="0.3">
      <c r="AI4001" s="1774">
        <v>48035950700</v>
      </c>
      <c r="AJ4001" s="1993" t="s">
        <v>1747</v>
      </c>
      <c r="AK4001" s="1993">
        <v>59750</v>
      </c>
      <c r="AL4001" s="1994" t="s">
        <v>1729</v>
      </c>
      <c r="AM4001" s="1994">
        <v>7.5</v>
      </c>
      <c r="AN4001" s="1993" t="s">
        <v>192</v>
      </c>
      <c r="BX4001"/>
      <c r="BY4001"/>
      <c r="BZ4001"/>
      <c r="CA4001"/>
      <c r="CB4001"/>
      <c r="CD4001" s="1060"/>
      <c r="CE4001" s="1286"/>
      <c r="CF4001" s="1060"/>
      <c r="CG4001" s="1060"/>
      <c r="CH4001" s="1060"/>
      <c r="CK4001" s="1645"/>
      <c r="CL4001" s="1645"/>
      <c r="CM4001" s="1645"/>
      <c r="CN4001"/>
      <c r="CO4001"/>
      <c r="CP4001"/>
      <c r="CQ4001"/>
      <c r="CR4001"/>
      <c r="CS4001" s="1060"/>
      <c r="CT4001" s="1060"/>
      <c r="CU4001" s="1060"/>
      <c r="CV4001" s="1060"/>
      <c r="CW4001" s="1060"/>
      <c r="CX4001" s="1060"/>
    </row>
    <row r="4002" spans="35:102" ht="15" customHeight="1" x14ac:dyDescent="0.3">
      <c r="AI4002" s="1996">
        <v>48041000101</v>
      </c>
      <c r="AJ4002" s="1997" t="s">
        <v>1750</v>
      </c>
      <c r="AK4002" s="1997">
        <v>60718</v>
      </c>
      <c r="AL4002" s="1998" t="s">
        <v>1729</v>
      </c>
      <c r="AM4002" s="1998">
        <v>9.9</v>
      </c>
      <c r="AN4002" s="1997" t="s">
        <v>192</v>
      </c>
      <c r="BX4002"/>
      <c r="BY4002"/>
      <c r="BZ4002"/>
      <c r="CA4002"/>
      <c r="CB4002"/>
      <c r="CD4002" s="1060"/>
      <c r="CE4002" s="1286"/>
      <c r="CF4002" s="1060"/>
      <c r="CG4002" s="1060"/>
      <c r="CH4002" s="1060"/>
      <c r="CK4002" s="1645"/>
      <c r="CL4002" s="1645"/>
      <c r="CM4002" s="1645"/>
      <c r="CN4002"/>
      <c r="CO4002"/>
      <c r="CP4002"/>
      <c r="CQ4002"/>
      <c r="CR4002"/>
      <c r="CS4002" s="1060"/>
      <c r="CT4002" s="1060"/>
      <c r="CU4002" s="1060"/>
      <c r="CV4002" s="1060"/>
      <c r="CW4002" s="1060"/>
      <c r="CX4002" s="1060"/>
    </row>
    <row r="4003" spans="35:102" ht="15" customHeight="1" x14ac:dyDescent="0.3">
      <c r="AI4003" s="1774">
        <v>48041000102</v>
      </c>
      <c r="AJ4003" s="1993" t="s">
        <v>1750</v>
      </c>
      <c r="AK4003" s="1993">
        <v>73041</v>
      </c>
      <c r="AL4003" s="1994" t="s">
        <v>1729</v>
      </c>
      <c r="AM4003" s="1994">
        <v>7.6</v>
      </c>
      <c r="AN4003" s="1993" t="s">
        <v>192</v>
      </c>
      <c r="BX4003"/>
      <c r="BY4003"/>
      <c r="BZ4003"/>
      <c r="CA4003"/>
      <c r="CB4003"/>
      <c r="CD4003" s="1060"/>
      <c r="CE4003" s="1286"/>
      <c r="CF4003" s="1060"/>
      <c r="CG4003" s="1060"/>
      <c r="CH4003" s="1060"/>
      <c r="CK4003" s="1645"/>
      <c r="CL4003" s="1645"/>
      <c r="CM4003" s="1645"/>
      <c r="CN4003"/>
      <c r="CO4003"/>
      <c r="CP4003"/>
      <c r="CQ4003"/>
      <c r="CR4003"/>
      <c r="CS4003" s="1060"/>
      <c r="CT4003" s="1060"/>
      <c r="CU4003" s="1060"/>
      <c r="CV4003" s="1060"/>
      <c r="CW4003" s="1060"/>
      <c r="CX4003" s="1060"/>
    </row>
    <row r="4004" spans="35:102" ht="15" customHeight="1" x14ac:dyDescent="0.3">
      <c r="AI4004" s="1996">
        <v>48041000103</v>
      </c>
      <c r="AJ4004" s="1997" t="s">
        <v>1750</v>
      </c>
      <c r="AK4004" s="1997">
        <v>76964</v>
      </c>
      <c r="AL4004" s="1998" t="s">
        <v>1729</v>
      </c>
      <c r="AM4004" s="1998">
        <v>5.9</v>
      </c>
      <c r="AN4004" s="1997" t="s">
        <v>192</v>
      </c>
      <c r="BX4004"/>
      <c r="BY4004"/>
      <c r="BZ4004"/>
      <c r="CA4004"/>
      <c r="CB4004"/>
      <c r="CD4004" s="1060"/>
      <c r="CE4004" s="1286"/>
      <c r="CF4004" s="1060"/>
      <c r="CG4004" s="1060"/>
      <c r="CH4004" s="1060"/>
      <c r="CK4004" s="1645"/>
      <c r="CL4004" s="1645"/>
      <c r="CM4004" s="1645"/>
      <c r="CN4004"/>
      <c r="CO4004"/>
      <c r="CP4004"/>
      <c r="CQ4004"/>
      <c r="CR4004"/>
      <c r="CS4004" s="1060"/>
      <c r="CT4004" s="1060"/>
      <c r="CU4004" s="1060"/>
      <c r="CV4004" s="1060"/>
      <c r="CW4004" s="1060"/>
      <c r="CX4004" s="1060"/>
    </row>
    <row r="4005" spans="35:102" ht="15" customHeight="1" x14ac:dyDescent="0.3">
      <c r="AI4005" s="1774">
        <v>48041000201</v>
      </c>
      <c r="AJ4005" s="1993" t="s">
        <v>1750</v>
      </c>
      <c r="AK4005" s="1993">
        <v>37924</v>
      </c>
      <c r="AL4005" s="1994" t="s">
        <v>1728</v>
      </c>
      <c r="AM4005" s="1994">
        <v>30.3</v>
      </c>
      <c r="AN4005" s="1993" t="s">
        <v>193</v>
      </c>
      <c r="BX4005"/>
      <c r="BY4005"/>
      <c r="BZ4005"/>
      <c r="CA4005"/>
      <c r="CB4005"/>
      <c r="CD4005" s="1060"/>
      <c r="CE4005" s="1286"/>
      <c r="CF4005" s="1060"/>
      <c r="CG4005" s="1060"/>
      <c r="CH4005" s="1060"/>
      <c r="CK4005" s="1645"/>
      <c r="CL4005" s="1645"/>
      <c r="CM4005" s="1645"/>
      <c r="CN4005"/>
      <c r="CO4005"/>
      <c r="CP4005"/>
      <c r="CQ4005"/>
      <c r="CR4005"/>
      <c r="CS4005" s="1060"/>
      <c r="CT4005" s="1060"/>
      <c r="CU4005" s="1060"/>
      <c r="CV4005" s="1060"/>
      <c r="CW4005" s="1060"/>
      <c r="CX4005" s="1060"/>
    </row>
    <row r="4006" spans="35:102" ht="15" customHeight="1" x14ac:dyDescent="0.3">
      <c r="AI4006" s="1996">
        <v>48041000202</v>
      </c>
      <c r="AJ4006" s="1997" t="s">
        <v>1750</v>
      </c>
      <c r="AK4006" s="1997">
        <v>57398</v>
      </c>
      <c r="AL4006" s="1998" t="s">
        <v>1727</v>
      </c>
      <c r="AM4006" s="1998">
        <v>18.2</v>
      </c>
      <c r="AN4006" s="1997" t="s">
        <v>192</v>
      </c>
      <c r="BX4006"/>
      <c r="BY4006"/>
      <c r="BZ4006"/>
      <c r="CA4006"/>
      <c r="CB4006"/>
      <c r="CD4006" s="1060"/>
      <c r="CE4006" s="1286"/>
      <c r="CF4006" s="1060"/>
      <c r="CG4006" s="1060"/>
      <c r="CH4006" s="1060"/>
      <c r="CK4006" s="1645"/>
      <c r="CL4006" s="1645"/>
      <c r="CM4006" s="1645"/>
      <c r="CN4006"/>
      <c r="CO4006"/>
      <c r="CP4006"/>
      <c r="CQ4006"/>
      <c r="CR4006"/>
      <c r="CS4006" s="1060"/>
      <c r="CT4006" s="1060"/>
      <c r="CU4006" s="1060"/>
      <c r="CV4006" s="1060"/>
      <c r="CW4006" s="1060"/>
      <c r="CX4006" s="1060"/>
    </row>
    <row r="4007" spans="35:102" ht="15" customHeight="1" x14ac:dyDescent="0.3">
      <c r="AI4007" s="1774">
        <v>48041000300</v>
      </c>
      <c r="AJ4007" s="1993" t="s">
        <v>1750</v>
      </c>
      <c r="AK4007" s="1993">
        <v>46098</v>
      </c>
      <c r="AL4007" s="1994" t="s">
        <v>1728</v>
      </c>
      <c r="AM4007" s="1994">
        <v>11</v>
      </c>
      <c r="AN4007" s="1993" t="s">
        <v>192</v>
      </c>
      <c r="BX4007"/>
      <c r="BY4007"/>
      <c r="BZ4007"/>
      <c r="CA4007"/>
      <c r="CB4007"/>
      <c r="CD4007" s="1060"/>
      <c r="CE4007" s="1286"/>
      <c r="CF4007" s="1060"/>
      <c r="CG4007" s="1060"/>
      <c r="CH4007" s="1060"/>
      <c r="CK4007" s="1645"/>
      <c r="CL4007" s="1645"/>
      <c r="CM4007" s="1645"/>
      <c r="CN4007"/>
      <c r="CO4007"/>
      <c r="CP4007"/>
      <c r="CQ4007"/>
      <c r="CR4007"/>
      <c r="CS4007" s="1060"/>
      <c r="CT4007" s="1060"/>
      <c r="CU4007" s="1060"/>
      <c r="CV4007" s="1060"/>
      <c r="CW4007" s="1060"/>
      <c r="CX4007" s="1060"/>
    </row>
    <row r="4008" spans="35:102" ht="15" customHeight="1" x14ac:dyDescent="0.3">
      <c r="AI4008" s="1996">
        <v>48041000400</v>
      </c>
      <c r="AJ4008" s="1997" t="s">
        <v>1750</v>
      </c>
      <c r="AK4008" s="1997">
        <v>43929</v>
      </c>
      <c r="AL4008" s="1998" t="s">
        <v>1728</v>
      </c>
      <c r="AM4008" s="1998">
        <v>25.3</v>
      </c>
      <c r="AN4008" s="1997" t="s">
        <v>193</v>
      </c>
      <c r="BX4008"/>
      <c r="BY4008"/>
      <c r="BZ4008"/>
      <c r="CA4008"/>
      <c r="CB4008"/>
      <c r="CD4008" s="1060"/>
      <c r="CE4008" s="1286"/>
      <c r="CF4008" s="1060"/>
      <c r="CG4008" s="1060"/>
      <c r="CH4008" s="1060"/>
      <c r="CK4008" s="1645"/>
      <c r="CL4008" s="1645"/>
      <c r="CM4008" s="1645"/>
      <c r="CN4008"/>
      <c r="CO4008"/>
      <c r="CP4008"/>
      <c r="CQ4008"/>
      <c r="CR4008"/>
      <c r="CS4008" s="1060"/>
      <c r="CT4008" s="1060"/>
      <c r="CU4008" s="1060"/>
      <c r="CV4008" s="1060"/>
      <c r="CW4008" s="1060"/>
      <c r="CX4008" s="1060"/>
    </row>
    <row r="4009" spans="35:102" ht="15" customHeight="1" x14ac:dyDescent="0.3">
      <c r="AI4009" s="1774">
        <v>48041000500</v>
      </c>
      <c r="AJ4009" s="1993" t="s">
        <v>1750</v>
      </c>
      <c r="AK4009" s="1993">
        <v>26538</v>
      </c>
      <c r="AL4009" s="1994" t="s">
        <v>1730</v>
      </c>
      <c r="AM4009" s="1994">
        <v>39.5</v>
      </c>
      <c r="AN4009" s="1993" t="s">
        <v>193</v>
      </c>
      <c r="BX4009"/>
      <c r="BY4009"/>
      <c r="BZ4009"/>
      <c r="CA4009"/>
      <c r="CB4009"/>
      <c r="CD4009" s="1060"/>
      <c r="CE4009" s="1286"/>
      <c r="CF4009" s="1060"/>
      <c r="CG4009" s="1060"/>
      <c r="CH4009" s="1060"/>
      <c r="CK4009" s="1645"/>
      <c r="CL4009" s="1645"/>
      <c r="CM4009" s="1645"/>
      <c r="CN4009"/>
      <c r="CO4009"/>
      <c r="CP4009"/>
      <c r="CQ4009"/>
      <c r="CR4009"/>
      <c r="CS4009" s="1060"/>
      <c r="CT4009" s="1060"/>
      <c r="CU4009" s="1060"/>
      <c r="CV4009" s="1060"/>
      <c r="CW4009" s="1060"/>
      <c r="CX4009" s="1060"/>
    </row>
    <row r="4010" spans="35:102" ht="15" customHeight="1" x14ac:dyDescent="0.3">
      <c r="AI4010" s="1996">
        <v>48041000603</v>
      </c>
      <c r="AJ4010" s="1997" t="s">
        <v>1750</v>
      </c>
      <c r="AK4010" s="1997">
        <v>36545</v>
      </c>
      <c r="AL4010" s="1998" t="s">
        <v>1730</v>
      </c>
      <c r="AM4010" s="1998">
        <v>32</v>
      </c>
      <c r="AN4010" s="1997" t="s">
        <v>193</v>
      </c>
      <c r="BX4010"/>
      <c r="BY4010"/>
      <c r="BZ4010"/>
      <c r="CA4010"/>
      <c r="CB4010"/>
      <c r="CD4010" s="1060"/>
      <c r="CE4010" s="1286"/>
      <c r="CF4010" s="1060"/>
      <c r="CG4010" s="1060"/>
      <c r="CH4010" s="1060"/>
      <c r="CK4010" s="1645"/>
      <c r="CL4010" s="1645"/>
      <c r="CM4010" s="1645"/>
      <c r="CN4010"/>
      <c r="CO4010"/>
      <c r="CP4010"/>
      <c r="CQ4010"/>
      <c r="CR4010"/>
      <c r="CS4010" s="1060"/>
      <c r="CT4010" s="1060"/>
      <c r="CU4010" s="1060"/>
      <c r="CV4010" s="1060"/>
      <c r="CW4010" s="1060"/>
      <c r="CX4010" s="1060"/>
    </row>
    <row r="4011" spans="35:102" ht="15" customHeight="1" x14ac:dyDescent="0.3">
      <c r="AI4011" s="1774">
        <v>48041000604</v>
      </c>
      <c r="AJ4011" s="1993" t="s">
        <v>1750</v>
      </c>
      <c r="AK4011" s="1993">
        <v>40893</v>
      </c>
      <c r="AL4011" s="1994" t="s">
        <v>1728</v>
      </c>
      <c r="AM4011" s="1994">
        <v>34.700000000000003</v>
      </c>
      <c r="AN4011" s="1993" t="s">
        <v>193</v>
      </c>
      <c r="BX4011"/>
      <c r="BY4011"/>
      <c r="BZ4011"/>
      <c r="CA4011"/>
      <c r="CB4011"/>
      <c r="CD4011" s="1060"/>
      <c r="CE4011" s="1286"/>
      <c r="CF4011" s="1060"/>
      <c r="CG4011" s="1060"/>
      <c r="CH4011" s="1060"/>
      <c r="CK4011" s="1645"/>
      <c r="CL4011" s="1645"/>
      <c r="CM4011" s="1645"/>
      <c r="CN4011"/>
      <c r="CO4011"/>
      <c r="CP4011"/>
      <c r="CQ4011"/>
      <c r="CR4011"/>
      <c r="CS4011" s="1060"/>
      <c r="CT4011" s="1060"/>
      <c r="CU4011" s="1060"/>
      <c r="CV4011" s="1060"/>
      <c r="CW4011" s="1060"/>
      <c r="CX4011" s="1060"/>
    </row>
    <row r="4012" spans="35:102" ht="15" customHeight="1" x14ac:dyDescent="0.3">
      <c r="AI4012" s="1996">
        <v>48041000700</v>
      </c>
      <c r="AJ4012" s="1997" t="s">
        <v>1750</v>
      </c>
      <c r="AK4012" s="1997">
        <v>35156</v>
      </c>
      <c r="AL4012" s="1998" t="s">
        <v>1730</v>
      </c>
      <c r="AM4012" s="1998">
        <v>15.9</v>
      </c>
      <c r="AN4012" s="1997" t="s">
        <v>192</v>
      </c>
      <c r="BX4012"/>
      <c r="BY4012"/>
      <c r="BZ4012"/>
      <c r="CA4012"/>
      <c r="CB4012"/>
      <c r="CD4012" s="1060"/>
      <c r="CE4012" s="1286"/>
      <c r="CF4012" s="1060"/>
      <c r="CG4012" s="1060"/>
      <c r="CH4012" s="1060"/>
      <c r="CK4012" s="1645"/>
      <c r="CL4012" s="1645"/>
      <c r="CM4012" s="1645"/>
      <c r="CN4012"/>
      <c r="CO4012"/>
      <c r="CP4012"/>
      <c r="CQ4012"/>
      <c r="CR4012"/>
      <c r="CS4012" s="1060"/>
      <c r="CT4012" s="1060"/>
      <c r="CU4012" s="1060"/>
      <c r="CV4012" s="1060"/>
      <c r="CW4012" s="1060"/>
      <c r="CX4012" s="1060"/>
    </row>
    <row r="4013" spans="35:102" ht="15" customHeight="1" x14ac:dyDescent="0.3">
      <c r="AI4013" s="1774">
        <v>48041000800</v>
      </c>
      <c r="AJ4013" s="1993" t="s">
        <v>1750</v>
      </c>
      <c r="AK4013" s="1993">
        <v>55573</v>
      </c>
      <c r="AL4013" s="1994" t="s">
        <v>1727</v>
      </c>
      <c r="AM4013" s="1994">
        <v>14.1</v>
      </c>
      <c r="AN4013" s="1993" t="s">
        <v>192</v>
      </c>
      <c r="BX4013"/>
      <c r="BY4013"/>
      <c r="BZ4013"/>
      <c r="CA4013"/>
      <c r="CB4013"/>
      <c r="CD4013" s="1060"/>
      <c r="CE4013" s="1286"/>
      <c r="CF4013" s="1060"/>
      <c r="CG4013" s="1060"/>
      <c r="CH4013" s="1060"/>
      <c r="CK4013" s="1645"/>
      <c r="CL4013" s="1645"/>
      <c r="CM4013" s="1645"/>
      <c r="CN4013"/>
      <c r="CO4013"/>
      <c r="CP4013"/>
      <c r="CQ4013"/>
      <c r="CR4013"/>
      <c r="CS4013" s="1060"/>
      <c r="CT4013" s="1060"/>
      <c r="CU4013" s="1060"/>
      <c r="CV4013" s="1060"/>
      <c r="CW4013" s="1060"/>
      <c r="CX4013" s="1060"/>
    </row>
    <row r="4014" spans="35:102" ht="15" customHeight="1" x14ac:dyDescent="0.3">
      <c r="AI4014" s="1996">
        <v>48041000900</v>
      </c>
      <c r="AJ4014" s="1997" t="s">
        <v>1750</v>
      </c>
      <c r="AK4014" s="1997">
        <v>36786</v>
      </c>
      <c r="AL4014" s="1998" t="s">
        <v>1730</v>
      </c>
      <c r="AM4014" s="1998">
        <v>29.8</v>
      </c>
      <c r="AN4014" s="1997" t="s">
        <v>193</v>
      </c>
      <c r="BX4014"/>
      <c r="BY4014"/>
      <c r="BZ4014"/>
      <c r="CA4014"/>
      <c r="CB4014"/>
      <c r="CD4014" s="1060"/>
      <c r="CE4014" s="1286"/>
      <c r="CF4014" s="1060"/>
      <c r="CG4014" s="1060"/>
      <c r="CH4014" s="1060"/>
      <c r="CK4014" s="1645"/>
      <c r="CL4014" s="1645"/>
      <c r="CM4014" s="1645"/>
      <c r="CN4014"/>
      <c r="CO4014"/>
      <c r="CP4014"/>
      <c r="CQ4014"/>
      <c r="CR4014"/>
      <c r="CS4014" s="1060"/>
      <c r="CT4014" s="1060"/>
      <c r="CU4014" s="1060"/>
      <c r="CV4014" s="1060"/>
      <c r="CW4014" s="1060"/>
      <c r="CX4014" s="1060"/>
    </row>
    <row r="4015" spans="35:102" ht="15" customHeight="1" x14ac:dyDescent="0.3">
      <c r="AI4015" s="1774">
        <v>48041001000</v>
      </c>
      <c r="AJ4015" s="1993" t="s">
        <v>1750</v>
      </c>
      <c r="AK4015" s="1993">
        <v>29182</v>
      </c>
      <c r="AL4015" s="1994" t="s">
        <v>1730</v>
      </c>
      <c r="AM4015" s="1994">
        <v>48.9</v>
      </c>
      <c r="AN4015" s="1993" t="s">
        <v>193</v>
      </c>
      <c r="BX4015"/>
      <c r="BY4015"/>
      <c r="BZ4015"/>
      <c r="CA4015"/>
      <c r="CB4015"/>
      <c r="CD4015" s="1060"/>
      <c r="CE4015" s="1286"/>
      <c r="CF4015" s="1060"/>
      <c r="CG4015" s="1060"/>
      <c r="CH4015" s="1060"/>
      <c r="CK4015" s="1645"/>
      <c r="CL4015" s="1645"/>
      <c r="CM4015" s="1645"/>
      <c r="CN4015"/>
      <c r="CO4015"/>
      <c r="CP4015"/>
      <c r="CQ4015"/>
      <c r="CR4015"/>
      <c r="CS4015" s="1060"/>
      <c r="CT4015" s="1060"/>
      <c r="CU4015" s="1060"/>
      <c r="CV4015" s="1060"/>
      <c r="CW4015" s="1060"/>
      <c r="CX4015" s="1060"/>
    </row>
    <row r="4016" spans="35:102" ht="15" customHeight="1" x14ac:dyDescent="0.3">
      <c r="AI4016" s="1996">
        <v>48041001100</v>
      </c>
      <c r="AJ4016" s="1997" t="s">
        <v>1750</v>
      </c>
      <c r="AK4016" s="1997">
        <v>51780</v>
      </c>
      <c r="AL4016" s="1998" t="s">
        <v>1727</v>
      </c>
      <c r="AM4016" s="1998">
        <v>18.8</v>
      </c>
      <c r="AN4016" s="1997" t="s">
        <v>192</v>
      </c>
      <c r="BX4016"/>
      <c r="BY4016"/>
      <c r="BZ4016"/>
      <c r="CA4016"/>
      <c r="CB4016"/>
      <c r="CD4016" s="1060"/>
      <c r="CE4016" s="1286"/>
      <c r="CF4016" s="1060"/>
      <c r="CG4016" s="1060"/>
      <c r="CH4016" s="1060"/>
      <c r="CK4016" s="1645"/>
      <c r="CL4016" s="1645"/>
      <c r="CM4016" s="1645"/>
      <c r="CN4016"/>
      <c r="CO4016"/>
      <c r="CP4016"/>
      <c r="CQ4016"/>
      <c r="CR4016"/>
      <c r="CS4016" s="1060"/>
      <c r="CT4016" s="1060"/>
      <c r="CU4016" s="1060"/>
      <c r="CV4016" s="1060"/>
      <c r="CW4016" s="1060"/>
      <c r="CX4016" s="1060"/>
    </row>
    <row r="4017" spans="35:102" ht="15" customHeight="1" x14ac:dyDescent="0.3">
      <c r="AI4017" s="1774">
        <v>48041001301</v>
      </c>
      <c r="AJ4017" s="1993" t="s">
        <v>1750</v>
      </c>
      <c r="AK4017" s="1993">
        <v>29464</v>
      </c>
      <c r="AL4017" s="1994" t="s">
        <v>1730</v>
      </c>
      <c r="AM4017" s="1994">
        <v>39</v>
      </c>
      <c r="AN4017" s="1993" t="s">
        <v>193</v>
      </c>
      <c r="BX4017"/>
      <c r="BY4017"/>
      <c r="BZ4017"/>
      <c r="CA4017"/>
      <c r="CB4017"/>
      <c r="CD4017" s="1060"/>
      <c r="CE4017" s="1286"/>
      <c r="CF4017" s="1060"/>
      <c r="CG4017" s="1060"/>
      <c r="CH4017" s="1060"/>
      <c r="CK4017" s="1645"/>
      <c r="CL4017" s="1645"/>
      <c r="CM4017" s="1645"/>
      <c r="CN4017"/>
      <c r="CO4017"/>
      <c r="CP4017"/>
      <c r="CQ4017"/>
      <c r="CR4017"/>
      <c r="CS4017" s="1060"/>
      <c r="CT4017" s="1060"/>
      <c r="CU4017" s="1060"/>
      <c r="CV4017" s="1060"/>
      <c r="CW4017" s="1060"/>
      <c r="CX4017" s="1060"/>
    </row>
    <row r="4018" spans="35:102" ht="15" customHeight="1" x14ac:dyDescent="0.3">
      <c r="AI4018" s="1996">
        <v>48041001302</v>
      </c>
      <c r="AJ4018" s="1997" t="s">
        <v>1750</v>
      </c>
      <c r="AK4018" s="1997">
        <v>32500</v>
      </c>
      <c r="AL4018" s="1998" t="s">
        <v>1730</v>
      </c>
      <c r="AM4018" s="1998">
        <v>33.700000000000003</v>
      </c>
      <c r="AN4018" s="1997" t="s">
        <v>193</v>
      </c>
      <c r="BX4018"/>
      <c r="BY4018"/>
      <c r="BZ4018"/>
      <c r="CA4018"/>
      <c r="CB4018"/>
      <c r="CD4018" s="1060"/>
      <c r="CE4018" s="1286"/>
      <c r="CF4018" s="1060"/>
      <c r="CG4018" s="1060"/>
      <c r="CH4018" s="1060"/>
      <c r="CK4018" s="1645"/>
      <c r="CL4018" s="1645"/>
      <c r="CM4018" s="1645"/>
      <c r="CN4018"/>
      <c r="CO4018"/>
      <c r="CP4018"/>
      <c r="CQ4018"/>
      <c r="CR4018"/>
      <c r="CS4018" s="1060"/>
      <c r="CT4018" s="1060"/>
      <c r="CU4018" s="1060"/>
      <c r="CV4018" s="1060"/>
      <c r="CW4018" s="1060"/>
      <c r="CX4018" s="1060"/>
    </row>
    <row r="4019" spans="35:102" ht="15" customHeight="1" x14ac:dyDescent="0.3">
      <c r="AI4019" s="1774">
        <v>48041001303</v>
      </c>
      <c r="AJ4019" s="1993" t="s">
        <v>1750</v>
      </c>
      <c r="AK4019" s="1993">
        <v>25881</v>
      </c>
      <c r="AL4019" s="1994" t="s">
        <v>1730</v>
      </c>
      <c r="AM4019" s="1994">
        <v>37.6</v>
      </c>
      <c r="AN4019" s="1993" t="s">
        <v>193</v>
      </c>
      <c r="BX4019"/>
      <c r="BY4019"/>
      <c r="BZ4019"/>
      <c r="CA4019"/>
      <c r="CB4019"/>
      <c r="CD4019" s="1060"/>
      <c r="CE4019" s="1286"/>
      <c r="CF4019" s="1060"/>
      <c r="CG4019" s="1060"/>
      <c r="CH4019" s="1060"/>
      <c r="CK4019" s="1645"/>
      <c r="CL4019" s="1645"/>
      <c r="CM4019" s="1645"/>
      <c r="CN4019"/>
      <c r="CO4019"/>
      <c r="CP4019"/>
      <c r="CQ4019"/>
      <c r="CR4019"/>
      <c r="CS4019" s="1060"/>
      <c r="CT4019" s="1060"/>
      <c r="CU4019" s="1060"/>
      <c r="CV4019" s="1060"/>
      <c r="CW4019" s="1060"/>
      <c r="CX4019" s="1060"/>
    </row>
    <row r="4020" spans="35:102" ht="15" customHeight="1" x14ac:dyDescent="0.3">
      <c r="AI4020" s="1996">
        <v>48041001400</v>
      </c>
      <c r="AJ4020" s="1997" t="s">
        <v>1750</v>
      </c>
      <c r="AK4020" s="1997">
        <v>16116</v>
      </c>
      <c r="AL4020" s="1998" t="s">
        <v>1730</v>
      </c>
      <c r="AM4020" s="1998">
        <v>63.4</v>
      </c>
      <c r="AN4020" s="1997" t="s">
        <v>193</v>
      </c>
      <c r="BX4020"/>
      <c r="BY4020"/>
      <c r="BZ4020"/>
      <c r="CA4020"/>
      <c r="CB4020"/>
      <c r="CD4020" s="1060"/>
      <c r="CE4020" s="1286"/>
      <c r="CF4020" s="1060"/>
      <c r="CG4020" s="1060"/>
      <c r="CH4020" s="1060"/>
      <c r="CK4020" s="1645"/>
      <c r="CL4020" s="1645"/>
      <c r="CM4020" s="1645"/>
      <c r="CN4020"/>
      <c r="CO4020"/>
      <c r="CP4020"/>
      <c r="CQ4020"/>
      <c r="CR4020"/>
      <c r="CS4020" s="1060"/>
      <c r="CT4020" s="1060"/>
      <c r="CU4020" s="1060"/>
      <c r="CV4020" s="1060"/>
      <c r="CW4020" s="1060"/>
      <c r="CX4020" s="1060"/>
    </row>
    <row r="4021" spans="35:102" ht="15" customHeight="1" x14ac:dyDescent="0.3">
      <c r="AI4021" s="1774">
        <v>48041001601</v>
      </c>
      <c r="AJ4021" s="1993" t="s">
        <v>1750</v>
      </c>
      <c r="AK4021" s="1993">
        <v>26090</v>
      </c>
      <c r="AL4021" s="1994" t="s">
        <v>1730</v>
      </c>
      <c r="AM4021" s="1994">
        <v>53.1</v>
      </c>
      <c r="AN4021" s="1993" t="s">
        <v>193</v>
      </c>
      <c r="BX4021"/>
      <c r="BY4021"/>
      <c r="BZ4021"/>
      <c r="CA4021"/>
      <c r="CB4021"/>
      <c r="CD4021" s="1060"/>
      <c r="CE4021" s="1286"/>
      <c r="CF4021" s="1060"/>
      <c r="CG4021" s="1060"/>
      <c r="CH4021" s="1060"/>
      <c r="CK4021" s="1645"/>
      <c r="CL4021" s="1645"/>
      <c r="CM4021" s="1645"/>
      <c r="CN4021"/>
      <c r="CO4021"/>
      <c r="CP4021"/>
      <c r="CQ4021"/>
      <c r="CR4021"/>
      <c r="CS4021" s="1060"/>
      <c r="CT4021" s="1060"/>
      <c r="CU4021" s="1060"/>
      <c r="CV4021" s="1060"/>
      <c r="CW4021" s="1060"/>
      <c r="CX4021" s="1060"/>
    </row>
    <row r="4022" spans="35:102" ht="15" customHeight="1" x14ac:dyDescent="0.3">
      <c r="AI4022" s="1996">
        <v>48041001604</v>
      </c>
      <c r="AJ4022" s="1997" t="s">
        <v>1750</v>
      </c>
      <c r="AK4022" s="1997">
        <v>24044</v>
      </c>
      <c r="AL4022" s="1998" t="s">
        <v>1730</v>
      </c>
      <c r="AM4022" s="1998">
        <v>42.7</v>
      </c>
      <c r="AN4022" s="1997" t="s">
        <v>193</v>
      </c>
      <c r="BX4022"/>
      <c r="BY4022"/>
      <c r="BZ4022"/>
      <c r="CA4022"/>
      <c r="CB4022"/>
      <c r="CD4022" s="1060"/>
      <c r="CE4022" s="1286"/>
      <c r="CF4022" s="1060"/>
      <c r="CG4022" s="1060"/>
      <c r="CH4022" s="1060"/>
      <c r="CK4022" s="1645"/>
      <c r="CL4022" s="1645"/>
      <c r="CM4022" s="1645"/>
      <c r="CN4022"/>
      <c r="CO4022"/>
      <c r="CP4022"/>
      <c r="CQ4022"/>
      <c r="CR4022"/>
      <c r="CS4022" s="1060"/>
      <c r="CT4022" s="1060"/>
      <c r="CU4022" s="1060"/>
      <c r="CV4022" s="1060"/>
      <c r="CW4022" s="1060"/>
      <c r="CX4022" s="1060"/>
    </row>
    <row r="4023" spans="35:102" ht="15" customHeight="1" x14ac:dyDescent="0.3">
      <c r="AI4023" s="1774">
        <v>48041001605</v>
      </c>
      <c r="AJ4023" s="1993" t="s">
        <v>1750</v>
      </c>
      <c r="AK4023" s="1993">
        <v>32230</v>
      </c>
      <c r="AL4023" s="1994" t="s">
        <v>1730</v>
      </c>
      <c r="AM4023" s="1994">
        <v>38.4</v>
      </c>
      <c r="AN4023" s="1993" t="s">
        <v>193</v>
      </c>
      <c r="BX4023"/>
      <c r="BY4023"/>
      <c r="BZ4023"/>
      <c r="CA4023"/>
      <c r="CB4023"/>
      <c r="CD4023" s="1060"/>
      <c r="CE4023" s="1286"/>
      <c r="CF4023" s="1060"/>
      <c r="CG4023" s="1060"/>
      <c r="CH4023" s="1060"/>
      <c r="CK4023" s="1645"/>
      <c r="CL4023" s="1645"/>
      <c r="CM4023" s="1645"/>
      <c r="CN4023"/>
      <c r="CO4023"/>
      <c r="CP4023"/>
      <c r="CQ4023"/>
      <c r="CR4023"/>
      <c r="CS4023" s="1060"/>
      <c r="CT4023" s="1060"/>
      <c r="CU4023" s="1060"/>
      <c r="CV4023" s="1060"/>
      <c r="CW4023" s="1060"/>
      <c r="CX4023" s="1060"/>
    </row>
    <row r="4024" spans="35:102" ht="15" customHeight="1" x14ac:dyDescent="0.3">
      <c r="AI4024" s="1996">
        <v>48041001606</v>
      </c>
      <c r="AJ4024" s="1997" t="s">
        <v>1750</v>
      </c>
      <c r="AK4024" s="1997">
        <v>27099</v>
      </c>
      <c r="AL4024" s="1998" t="s">
        <v>1730</v>
      </c>
      <c r="AM4024" s="1998">
        <v>41</v>
      </c>
      <c r="AN4024" s="1997" t="s">
        <v>193</v>
      </c>
      <c r="BX4024"/>
      <c r="BY4024"/>
      <c r="BZ4024"/>
      <c r="CA4024"/>
      <c r="CB4024"/>
      <c r="CD4024" s="1060"/>
      <c r="CE4024" s="1286"/>
      <c r="CF4024" s="1060"/>
      <c r="CG4024" s="1060"/>
      <c r="CH4024" s="1060"/>
      <c r="CK4024" s="1645"/>
      <c r="CL4024" s="1645"/>
      <c r="CM4024" s="1645"/>
      <c r="CN4024"/>
      <c r="CO4024"/>
      <c r="CP4024"/>
      <c r="CQ4024"/>
      <c r="CR4024"/>
      <c r="CS4024" s="1060"/>
      <c r="CT4024" s="1060"/>
      <c r="CU4024" s="1060"/>
      <c r="CV4024" s="1060"/>
      <c r="CW4024" s="1060"/>
      <c r="CX4024" s="1060"/>
    </row>
    <row r="4025" spans="35:102" ht="15" customHeight="1" x14ac:dyDescent="0.3">
      <c r="AI4025" s="1774">
        <v>48041001701</v>
      </c>
      <c r="AJ4025" s="1993" t="s">
        <v>1750</v>
      </c>
      <c r="AK4025" s="1993">
        <v>23607</v>
      </c>
      <c r="AL4025" s="1994" t="s">
        <v>1730</v>
      </c>
      <c r="AM4025" s="1994">
        <v>46.4</v>
      </c>
      <c r="AN4025" s="1993" t="s">
        <v>193</v>
      </c>
      <c r="BX4025"/>
      <c r="BY4025"/>
      <c r="BZ4025"/>
      <c r="CA4025"/>
      <c r="CB4025"/>
      <c r="CD4025" s="1060"/>
      <c r="CE4025" s="1286"/>
      <c r="CF4025" s="1060"/>
      <c r="CG4025" s="1060"/>
      <c r="CH4025" s="1060"/>
      <c r="CK4025" s="1645"/>
      <c r="CL4025" s="1645"/>
      <c r="CM4025" s="1645"/>
      <c r="CN4025"/>
      <c r="CO4025"/>
      <c r="CP4025"/>
      <c r="CQ4025"/>
      <c r="CR4025"/>
      <c r="CS4025" s="1060"/>
      <c r="CT4025" s="1060"/>
      <c r="CU4025" s="1060"/>
      <c r="CV4025" s="1060"/>
      <c r="CW4025" s="1060"/>
      <c r="CX4025" s="1060"/>
    </row>
    <row r="4026" spans="35:102" ht="15" customHeight="1" x14ac:dyDescent="0.3">
      <c r="AI4026" s="1996">
        <v>48041001702</v>
      </c>
      <c r="AJ4026" s="1997" t="s">
        <v>1750</v>
      </c>
      <c r="AK4026" s="1997">
        <v>20519</v>
      </c>
      <c r="AL4026" s="1998" t="s">
        <v>1730</v>
      </c>
      <c r="AM4026" s="1998">
        <v>55.7</v>
      </c>
      <c r="AN4026" s="1997" t="s">
        <v>193</v>
      </c>
      <c r="BX4026"/>
      <c r="BY4026"/>
      <c r="BZ4026"/>
      <c r="CA4026"/>
      <c r="CB4026"/>
      <c r="CD4026" s="1060"/>
      <c r="CE4026" s="1286"/>
      <c r="CF4026" s="1060"/>
      <c r="CG4026" s="1060"/>
      <c r="CH4026" s="1060"/>
      <c r="CK4026" s="1645"/>
      <c r="CL4026" s="1645"/>
      <c r="CM4026" s="1645"/>
      <c r="CN4026"/>
      <c r="CO4026"/>
      <c r="CP4026"/>
      <c r="CQ4026"/>
      <c r="CR4026"/>
      <c r="CS4026" s="1060"/>
      <c r="CT4026" s="1060"/>
      <c r="CU4026" s="1060"/>
      <c r="CV4026" s="1060"/>
      <c r="CW4026" s="1060"/>
      <c r="CX4026" s="1060"/>
    </row>
    <row r="4027" spans="35:102" ht="15" customHeight="1" x14ac:dyDescent="0.3">
      <c r="AI4027" s="1774">
        <v>48041001801</v>
      </c>
      <c r="AJ4027" s="1993" t="s">
        <v>1750</v>
      </c>
      <c r="AK4027" s="1993">
        <v>41580</v>
      </c>
      <c r="AL4027" s="1994" t="s">
        <v>1728</v>
      </c>
      <c r="AM4027" s="1994">
        <v>19.100000000000001</v>
      </c>
      <c r="AN4027" s="1993" t="s">
        <v>192</v>
      </c>
      <c r="BX4027"/>
      <c r="BY4027"/>
      <c r="BZ4027"/>
      <c r="CA4027"/>
      <c r="CB4027"/>
      <c r="CD4027" s="1060"/>
      <c r="CE4027" s="1286"/>
      <c r="CF4027" s="1060"/>
      <c r="CG4027" s="1060"/>
      <c r="CH4027" s="1060"/>
      <c r="CK4027" s="1645"/>
      <c r="CL4027" s="1645"/>
      <c r="CM4027" s="1645"/>
      <c r="CN4027"/>
      <c r="CO4027"/>
      <c r="CP4027"/>
      <c r="CQ4027"/>
      <c r="CR4027"/>
      <c r="CS4027" s="1060"/>
      <c r="CT4027" s="1060"/>
      <c r="CU4027" s="1060"/>
      <c r="CV4027" s="1060"/>
      <c r="CW4027" s="1060"/>
      <c r="CX4027" s="1060"/>
    </row>
    <row r="4028" spans="35:102" ht="15" customHeight="1" x14ac:dyDescent="0.3">
      <c r="AI4028" s="1996">
        <v>48041001803</v>
      </c>
      <c r="AJ4028" s="1997" t="s">
        <v>1750</v>
      </c>
      <c r="AK4028" s="1997">
        <v>52593</v>
      </c>
      <c r="AL4028" s="1998" t="s">
        <v>1727</v>
      </c>
      <c r="AM4028" s="1998">
        <v>21.5</v>
      </c>
      <c r="AN4028" s="1997" t="s">
        <v>193</v>
      </c>
      <c r="BX4028"/>
      <c r="BY4028"/>
      <c r="BZ4028"/>
      <c r="CA4028"/>
      <c r="CB4028"/>
      <c r="CD4028" s="1060"/>
      <c r="CE4028" s="1286"/>
      <c r="CF4028" s="1060"/>
      <c r="CG4028" s="1060"/>
      <c r="CH4028" s="1060"/>
      <c r="CK4028" s="1645"/>
      <c r="CL4028" s="1645"/>
      <c r="CM4028" s="1645"/>
      <c r="CN4028"/>
      <c r="CO4028"/>
      <c r="CP4028"/>
      <c r="CQ4028"/>
      <c r="CR4028"/>
      <c r="CS4028" s="1060"/>
      <c r="CT4028" s="1060"/>
      <c r="CU4028" s="1060"/>
      <c r="CV4028" s="1060"/>
      <c r="CW4028" s="1060"/>
      <c r="CX4028" s="1060"/>
    </row>
    <row r="4029" spans="35:102" ht="15" customHeight="1" x14ac:dyDescent="0.3">
      <c r="AI4029" s="1774">
        <v>48041001804</v>
      </c>
      <c r="AJ4029" s="1993" t="s">
        <v>1750</v>
      </c>
      <c r="AK4029" s="1993">
        <v>51731</v>
      </c>
      <c r="AL4029" s="1994" t="s">
        <v>1727</v>
      </c>
      <c r="AM4029" s="1994">
        <v>15</v>
      </c>
      <c r="AN4029" s="1993" t="s">
        <v>192</v>
      </c>
      <c r="BX4029"/>
      <c r="BY4029"/>
      <c r="BZ4029"/>
      <c r="CA4029"/>
      <c r="CB4029"/>
      <c r="CD4029" s="1060"/>
      <c r="CE4029" s="1286"/>
      <c r="CF4029" s="1060"/>
      <c r="CG4029" s="1060"/>
      <c r="CH4029" s="1060"/>
      <c r="CK4029" s="1645"/>
      <c r="CL4029" s="1645"/>
      <c r="CM4029" s="1645"/>
      <c r="CN4029"/>
      <c r="CO4029"/>
      <c r="CP4029"/>
      <c r="CQ4029"/>
      <c r="CR4029"/>
      <c r="CS4029" s="1060"/>
      <c r="CT4029" s="1060"/>
      <c r="CU4029" s="1060"/>
      <c r="CV4029" s="1060"/>
      <c r="CW4029" s="1060"/>
      <c r="CX4029" s="1060"/>
    </row>
    <row r="4030" spans="35:102" ht="15" customHeight="1" x14ac:dyDescent="0.3">
      <c r="AI4030" s="1996">
        <v>48041001900</v>
      </c>
      <c r="AJ4030" s="1997" t="s">
        <v>1750</v>
      </c>
      <c r="AK4030" s="1997">
        <v>49714</v>
      </c>
      <c r="AL4030" s="1998" t="s">
        <v>1727</v>
      </c>
      <c r="AM4030" s="1998">
        <v>11</v>
      </c>
      <c r="AN4030" s="1997" t="s">
        <v>192</v>
      </c>
      <c r="BX4030"/>
      <c r="BY4030"/>
      <c r="BZ4030"/>
      <c r="CA4030"/>
      <c r="CB4030"/>
      <c r="CD4030" s="1060"/>
      <c r="CE4030" s="1286"/>
      <c r="CF4030" s="1060"/>
      <c r="CG4030" s="1060"/>
      <c r="CH4030" s="1060"/>
      <c r="CK4030" s="1645"/>
      <c r="CL4030" s="1645"/>
      <c r="CM4030" s="1645"/>
      <c r="CN4030"/>
      <c r="CO4030"/>
      <c r="CP4030"/>
      <c r="CQ4030"/>
      <c r="CR4030"/>
      <c r="CS4030" s="1060"/>
      <c r="CT4030" s="1060"/>
      <c r="CU4030" s="1060"/>
      <c r="CV4030" s="1060"/>
      <c r="CW4030" s="1060"/>
      <c r="CX4030" s="1060"/>
    </row>
    <row r="4031" spans="35:102" ht="15" customHeight="1" x14ac:dyDescent="0.3">
      <c r="AI4031" s="1774">
        <v>48041002001</v>
      </c>
      <c r="AJ4031" s="1993" t="s">
        <v>1750</v>
      </c>
      <c r="AK4031" s="1993">
        <v>103636</v>
      </c>
      <c r="AL4031" s="1994" t="s">
        <v>1729</v>
      </c>
      <c r="AM4031" s="1994">
        <v>8</v>
      </c>
      <c r="AN4031" s="1993" t="s">
        <v>192</v>
      </c>
      <c r="BX4031"/>
      <c r="BY4031"/>
      <c r="BZ4031"/>
      <c r="CA4031"/>
      <c r="CB4031"/>
      <c r="CD4031" s="1060"/>
      <c r="CE4031" s="1286"/>
      <c r="CF4031" s="1060"/>
      <c r="CG4031" s="1060"/>
      <c r="CH4031" s="1060"/>
      <c r="CK4031" s="1645"/>
      <c r="CL4031" s="1645"/>
      <c r="CM4031" s="1645"/>
      <c r="CN4031"/>
      <c r="CO4031"/>
      <c r="CP4031"/>
      <c r="CQ4031"/>
      <c r="CR4031"/>
      <c r="CS4031" s="1060"/>
      <c r="CT4031" s="1060"/>
      <c r="CU4031" s="1060"/>
      <c r="CV4031" s="1060"/>
      <c r="CW4031" s="1060"/>
      <c r="CX4031" s="1060"/>
    </row>
    <row r="4032" spans="35:102" ht="15" customHeight="1" x14ac:dyDescent="0.3">
      <c r="AI4032" s="1996">
        <v>48041002002</v>
      </c>
      <c r="AJ4032" s="1997" t="s">
        <v>1750</v>
      </c>
      <c r="AK4032" s="1997">
        <v>63584</v>
      </c>
      <c r="AL4032" s="1998" t="s">
        <v>1729</v>
      </c>
      <c r="AM4032" s="1998">
        <v>12.8</v>
      </c>
      <c r="AN4032" s="1997" t="s">
        <v>192</v>
      </c>
      <c r="BX4032"/>
      <c r="BY4032"/>
      <c r="BZ4032"/>
      <c r="CA4032"/>
      <c r="CB4032"/>
      <c r="CD4032" s="1060"/>
      <c r="CE4032" s="1286"/>
      <c r="CF4032" s="1060"/>
      <c r="CG4032" s="1060"/>
      <c r="CH4032" s="1060"/>
      <c r="CK4032" s="1645"/>
      <c r="CL4032" s="1645"/>
      <c r="CM4032" s="1645"/>
      <c r="CN4032"/>
      <c r="CO4032"/>
      <c r="CP4032"/>
      <c r="CQ4032"/>
      <c r="CR4032"/>
      <c r="CS4032" s="1060"/>
      <c r="CT4032" s="1060"/>
      <c r="CU4032" s="1060"/>
      <c r="CV4032" s="1060"/>
      <c r="CW4032" s="1060"/>
      <c r="CX4032" s="1060"/>
    </row>
    <row r="4033" spans="35:102" ht="15" customHeight="1" x14ac:dyDescent="0.3">
      <c r="AI4033" s="1774">
        <v>48041002006</v>
      </c>
      <c r="AJ4033" s="1993" t="s">
        <v>1750</v>
      </c>
      <c r="AK4033" s="1993">
        <v>70234</v>
      </c>
      <c r="AL4033" s="1994" t="s">
        <v>1729</v>
      </c>
      <c r="AM4033" s="1994">
        <v>8.9</v>
      </c>
      <c r="AN4033" s="1993" t="s">
        <v>192</v>
      </c>
      <c r="BX4033"/>
      <c r="BY4033"/>
      <c r="BZ4033"/>
      <c r="CA4033"/>
      <c r="CB4033"/>
      <c r="CD4033" s="1060"/>
      <c r="CE4033" s="1286"/>
      <c r="CF4033" s="1060"/>
      <c r="CG4033" s="1060"/>
      <c r="CH4033" s="1060"/>
      <c r="CK4033" s="1645"/>
      <c r="CL4033" s="1645"/>
      <c r="CM4033" s="1645"/>
      <c r="CN4033"/>
      <c r="CO4033"/>
      <c r="CP4033"/>
      <c r="CQ4033"/>
      <c r="CR4033"/>
      <c r="CS4033" s="1060"/>
      <c r="CT4033" s="1060"/>
      <c r="CU4033" s="1060"/>
      <c r="CV4033" s="1060"/>
      <c r="CW4033" s="1060"/>
      <c r="CX4033" s="1060"/>
    </row>
    <row r="4034" spans="35:102" ht="15" customHeight="1" x14ac:dyDescent="0.3">
      <c r="AI4034" s="1996">
        <v>48041002007</v>
      </c>
      <c r="AJ4034" s="1997" t="s">
        <v>1750</v>
      </c>
      <c r="AK4034" s="1997">
        <v>78903</v>
      </c>
      <c r="AL4034" s="1998" t="s">
        <v>1729</v>
      </c>
      <c r="AM4034" s="1998">
        <v>15</v>
      </c>
      <c r="AN4034" s="1997" t="s">
        <v>192</v>
      </c>
      <c r="BX4034"/>
      <c r="BY4034"/>
      <c r="BZ4034"/>
      <c r="CA4034"/>
      <c r="CB4034"/>
      <c r="CD4034" s="1060"/>
      <c r="CE4034" s="1286"/>
      <c r="CF4034" s="1060"/>
      <c r="CG4034" s="1060"/>
      <c r="CH4034" s="1060"/>
      <c r="CK4034" s="1645"/>
      <c r="CL4034" s="1645"/>
      <c r="CM4034" s="1645"/>
      <c r="CN4034"/>
      <c r="CO4034"/>
      <c r="CP4034"/>
      <c r="CQ4034"/>
      <c r="CR4034"/>
      <c r="CS4034" s="1060"/>
      <c r="CT4034" s="1060"/>
      <c r="CU4034" s="1060"/>
      <c r="CV4034" s="1060"/>
      <c r="CW4034" s="1060"/>
      <c r="CX4034" s="1060"/>
    </row>
    <row r="4035" spans="35:102" ht="15" customHeight="1" x14ac:dyDescent="0.3">
      <c r="AI4035" s="1774">
        <v>48041002008</v>
      </c>
      <c r="AJ4035" s="1993" t="s">
        <v>1750</v>
      </c>
      <c r="AK4035" s="1993">
        <v>101281</v>
      </c>
      <c r="AL4035" s="1994" t="s">
        <v>1729</v>
      </c>
      <c r="AM4035" s="1994">
        <v>2.5</v>
      </c>
      <c r="AN4035" s="1993" t="s">
        <v>192</v>
      </c>
      <c r="BX4035"/>
      <c r="BY4035"/>
      <c r="BZ4035"/>
      <c r="CA4035"/>
      <c r="CB4035"/>
      <c r="CD4035" s="1060"/>
      <c r="CE4035" s="1286"/>
      <c r="CF4035" s="1060"/>
      <c r="CG4035" s="1060"/>
      <c r="CH4035" s="1060"/>
      <c r="CK4035" s="1645"/>
      <c r="CL4035" s="1645"/>
      <c r="CM4035" s="1645"/>
      <c r="CN4035"/>
      <c r="CO4035"/>
      <c r="CP4035"/>
      <c r="CQ4035"/>
      <c r="CR4035"/>
      <c r="CS4035" s="1060"/>
      <c r="CT4035" s="1060"/>
      <c r="CU4035" s="1060"/>
      <c r="CV4035" s="1060"/>
      <c r="CW4035" s="1060"/>
      <c r="CX4035" s="1060"/>
    </row>
    <row r="4036" spans="35:102" ht="15" customHeight="1" x14ac:dyDescent="0.3">
      <c r="AI4036" s="1996">
        <v>48041002009</v>
      </c>
      <c r="AJ4036" s="1997" t="s">
        <v>1750</v>
      </c>
      <c r="AK4036" s="1997">
        <v>129130</v>
      </c>
      <c r="AL4036" s="1998" t="s">
        <v>1729</v>
      </c>
      <c r="AM4036" s="1998">
        <v>2.2999999999999998</v>
      </c>
      <c r="AN4036" s="1997" t="s">
        <v>192</v>
      </c>
      <c r="BX4036"/>
      <c r="BY4036"/>
      <c r="BZ4036"/>
      <c r="CA4036"/>
      <c r="CB4036"/>
      <c r="CD4036" s="1060"/>
      <c r="CE4036" s="1286"/>
      <c r="CF4036" s="1060"/>
      <c r="CG4036" s="1060"/>
      <c r="CH4036" s="1060"/>
      <c r="CK4036" s="1645"/>
      <c r="CL4036" s="1645"/>
      <c r="CM4036" s="1645"/>
      <c r="CN4036"/>
      <c r="CO4036"/>
      <c r="CP4036"/>
      <c r="CQ4036"/>
      <c r="CR4036"/>
      <c r="CS4036" s="1060"/>
      <c r="CT4036" s="1060"/>
      <c r="CU4036" s="1060"/>
      <c r="CV4036" s="1060"/>
      <c r="CW4036" s="1060"/>
      <c r="CX4036" s="1060"/>
    </row>
    <row r="4037" spans="35:102" ht="15" customHeight="1" x14ac:dyDescent="0.3">
      <c r="AI4037" s="1774">
        <v>48041002010</v>
      </c>
      <c r="AJ4037" s="1993" t="s">
        <v>1750</v>
      </c>
      <c r="AK4037" s="1993">
        <v>87411</v>
      </c>
      <c r="AL4037" s="1994" t="s">
        <v>1729</v>
      </c>
      <c r="AM4037" s="1994">
        <v>4.7</v>
      </c>
      <c r="AN4037" s="1993" t="s">
        <v>192</v>
      </c>
      <c r="BX4037"/>
      <c r="BY4037"/>
      <c r="BZ4037"/>
      <c r="CA4037"/>
      <c r="CB4037"/>
      <c r="CD4037" s="1060"/>
      <c r="CE4037" s="1286"/>
      <c r="CF4037" s="1060"/>
      <c r="CG4037" s="1060"/>
      <c r="CH4037" s="1060"/>
      <c r="CK4037" s="1645"/>
      <c r="CL4037" s="1645"/>
      <c r="CM4037" s="1645"/>
      <c r="CN4037"/>
      <c r="CO4037"/>
      <c r="CP4037"/>
      <c r="CQ4037"/>
      <c r="CR4037"/>
      <c r="CS4037" s="1060"/>
      <c r="CT4037" s="1060"/>
      <c r="CU4037" s="1060"/>
      <c r="CV4037" s="1060"/>
      <c r="CW4037" s="1060"/>
      <c r="CX4037" s="1060"/>
    </row>
    <row r="4038" spans="35:102" ht="15" customHeight="1" x14ac:dyDescent="0.3">
      <c r="AI4038" s="1996">
        <v>48041002011</v>
      </c>
      <c r="AJ4038" s="1997" t="s">
        <v>1750</v>
      </c>
      <c r="AK4038" s="1997">
        <v>94750</v>
      </c>
      <c r="AL4038" s="1998" t="s">
        <v>1729</v>
      </c>
      <c r="AM4038" s="1998">
        <v>1.9</v>
      </c>
      <c r="AN4038" s="1997" t="s">
        <v>192</v>
      </c>
      <c r="BX4038"/>
      <c r="BY4038"/>
      <c r="BZ4038"/>
      <c r="CA4038"/>
      <c r="CB4038"/>
      <c r="CD4038" s="1060"/>
      <c r="CE4038" s="1286"/>
      <c r="CF4038" s="1060"/>
      <c r="CG4038" s="1060"/>
      <c r="CH4038" s="1060"/>
      <c r="CK4038" s="1645"/>
      <c r="CL4038" s="1645"/>
      <c r="CM4038" s="1645"/>
      <c r="CN4038"/>
      <c r="CO4038"/>
      <c r="CP4038"/>
      <c r="CQ4038"/>
      <c r="CR4038"/>
      <c r="CS4038" s="1060"/>
      <c r="CT4038" s="1060"/>
      <c r="CU4038" s="1060"/>
      <c r="CV4038" s="1060"/>
      <c r="CW4038" s="1060"/>
      <c r="CX4038" s="1060"/>
    </row>
    <row r="4039" spans="35:102" ht="15" customHeight="1" x14ac:dyDescent="0.3">
      <c r="AI4039" s="1774">
        <v>48041002012</v>
      </c>
      <c r="AJ4039" s="1993" t="s">
        <v>1750</v>
      </c>
      <c r="AK4039" s="1993">
        <v>15620</v>
      </c>
      <c r="AL4039" s="1994" t="s">
        <v>1730</v>
      </c>
      <c r="AM4039" s="1994">
        <v>72.7</v>
      </c>
      <c r="AN4039" s="1993" t="s">
        <v>193</v>
      </c>
      <c r="BX4039"/>
      <c r="BY4039"/>
      <c r="BZ4039"/>
      <c r="CA4039"/>
      <c r="CB4039"/>
      <c r="CD4039" s="1060"/>
      <c r="CE4039" s="1286"/>
      <c r="CF4039" s="1060"/>
      <c r="CG4039" s="1060"/>
      <c r="CH4039" s="1060"/>
      <c r="CK4039" s="1645"/>
      <c r="CL4039" s="1645"/>
      <c r="CM4039" s="1645"/>
      <c r="CN4039"/>
      <c r="CO4039"/>
      <c r="CP4039"/>
      <c r="CQ4039"/>
      <c r="CR4039"/>
      <c r="CS4039" s="1060"/>
      <c r="CT4039" s="1060"/>
      <c r="CU4039" s="1060"/>
      <c r="CV4039" s="1060"/>
      <c r="CW4039" s="1060"/>
      <c r="CX4039" s="1060"/>
    </row>
    <row r="4040" spans="35:102" ht="15" customHeight="1" x14ac:dyDescent="0.3">
      <c r="AI4040" s="1996">
        <v>48041002013</v>
      </c>
      <c r="AJ4040" s="1997" t="s">
        <v>1750</v>
      </c>
      <c r="AK4040" s="1997">
        <v>41765</v>
      </c>
      <c r="AL4040" s="1998" t="s">
        <v>1728</v>
      </c>
      <c r="AM4040" s="1998">
        <v>27.8</v>
      </c>
      <c r="AN4040" s="1997" t="s">
        <v>193</v>
      </c>
      <c r="BX4040"/>
      <c r="BY4040"/>
      <c r="BZ4040"/>
      <c r="CA4040"/>
      <c r="CB4040"/>
      <c r="CD4040" s="1060"/>
      <c r="CE4040" s="1286"/>
      <c r="CF4040" s="1060"/>
      <c r="CG4040" s="1060"/>
      <c r="CH4040" s="1060"/>
      <c r="CK4040" s="1645"/>
      <c r="CL4040" s="1645"/>
      <c r="CM4040" s="1645"/>
      <c r="CN4040"/>
      <c r="CO4040"/>
      <c r="CP4040"/>
      <c r="CQ4040"/>
      <c r="CR4040"/>
      <c r="CS4040" s="1060"/>
      <c r="CT4040" s="1060"/>
      <c r="CU4040" s="1060"/>
      <c r="CV4040" s="1060"/>
      <c r="CW4040" s="1060"/>
      <c r="CX4040" s="1060"/>
    </row>
    <row r="4041" spans="35:102" ht="15" customHeight="1" x14ac:dyDescent="0.3">
      <c r="AI4041" s="1774">
        <v>48041002014</v>
      </c>
      <c r="AJ4041" s="1993" t="s">
        <v>1750</v>
      </c>
      <c r="AK4041" s="1993">
        <v>22500</v>
      </c>
      <c r="AL4041" s="1994" t="s">
        <v>1730</v>
      </c>
      <c r="AM4041" s="1994">
        <v>55.5</v>
      </c>
      <c r="AN4041" s="1993" t="s">
        <v>193</v>
      </c>
      <c r="BX4041"/>
      <c r="BY4041"/>
      <c r="BZ4041"/>
      <c r="CA4041"/>
      <c r="CB4041"/>
      <c r="CD4041" s="1060"/>
      <c r="CE4041" s="1286"/>
      <c r="CF4041" s="1060"/>
      <c r="CG4041" s="1060"/>
      <c r="CH4041" s="1060"/>
      <c r="CK4041" s="1645"/>
      <c r="CL4041" s="1645"/>
      <c r="CM4041" s="1645"/>
      <c r="CN4041"/>
      <c r="CO4041"/>
      <c r="CP4041"/>
      <c r="CQ4041"/>
      <c r="CR4041"/>
      <c r="CS4041" s="1060"/>
      <c r="CT4041" s="1060"/>
      <c r="CU4041" s="1060"/>
      <c r="CV4041" s="1060"/>
      <c r="CW4041" s="1060"/>
      <c r="CX4041" s="1060"/>
    </row>
    <row r="4042" spans="35:102" ht="15" customHeight="1" x14ac:dyDescent="0.3">
      <c r="AI4042" s="1996">
        <v>48041002015</v>
      </c>
      <c r="AJ4042" s="1997" t="s">
        <v>1750</v>
      </c>
      <c r="AK4042" s="1997" t="s">
        <v>1734</v>
      </c>
      <c r="AL4042" s="1998" t="s">
        <v>2183</v>
      </c>
      <c r="AM4042" s="1998" t="s">
        <v>1734</v>
      </c>
      <c r="AN4042" s="1997" t="s">
        <v>193</v>
      </c>
      <c r="BX4042"/>
      <c r="BY4042"/>
      <c r="BZ4042"/>
      <c r="CA4042"/>
      <c r="CB4042"/>
      <c r="CD4042" s="1060"/>
      <c r="CE4042" s="1286"/>
      <c r="CF4042" s="1060"/>
      <c r="CG4042" s="1060"/>
      <c r="CH4042" s="1060"/>
      <c r="CK4042" s="1645"/>
      <c r="CL4042" s="1645"/>
      <c r="CM4042" s="1645"/>
      <c r="CN4042"/>
      <c r="CO4042"/>
      <c r="CP4042"/>
      <c r="CQ4042"/>
      <c r="CR4042"/>
      <c r="CS4042" s="1060"/>
      <c r="CT4042" s="1060"/>
      <c r="CU4042" s="1060"/>
      <c r="CV4042" s="1060"/>
      <c r="CW4042" s="1060"/>
      <c r="CX4042" s="1060"/>
    </row>
    <row r="4043" spans="35:102" ht="15" customHeight="1" x14ac:dyDescent="0.3">
      <c r="AI4043" s="1774">
        <v>48041980000</v>
      </c>
      <c r="AJ4043" s="1993" t="s">
        <v>1750</v>
      </c>
      <c r="AK4043" s="1993" t="s">
        <v>1734</v>
      </c>
      <c r="AL4043" s="1994" t="s">
        <v>2183</v>
      </c>
      <c r="AM4043" s="1994" t="s">
        <v>1734</v>
      </c>
      <c r="AN4043" s="1993" t="s">
        <v>193</v>
      </c>
      <c r="BX4043"/>
      <c r="BY4043"/>
      <c r="BZ4043"/>
      <c r="CA4043"/>
      <c r="CB4043"/>
      <c r="CD4043" s="1060"/>
      <c r="CE4043" s="1286"/>
      <c r="CF4043" s="1060"/>
      <c r="CG4043" s="1060"/>
      <c r="CH4043" s="1060"/>
      <c r="CK4043" s="1645"/>
      <c r="CL4043" s="1645"/>
      <c r="CM4043" s="1645"/>
      <c r="CN4043"/>
      <c r="CO4043"/>
      <c r="CP4043"/>
      <c r="CQ4043"/>
      <c r="CR4043"/>
      <c r="CS4043" s="1060"/>
      <c r="CT4043" s="1060"/>
      <c r="CU4043" s="1060"/>
      <c r="CV4043" s="1060"/>
      <c r="CW4043" s="1060"/>
      <c r="CX4043" s="1060"/>
    </row>
    <row r="4044" spans="35:102" ht="15" customHeight="1" x14ac:dyDescent="0.3">
      <c r="AI4044" s="1996">
        <v>48051970100</v>
      </c>
      <c r="AJ4044" s="1997" t="s">
        <v>1755</v>
      </c>
      <c r="AK4044" s="1997">
        <v>61500</v>
      </c>
      <c r="AL4044" s="1998" t="s">
        <v>1729</v>
      </c>
      <c r="AM4044" s="1998">
        <v>3.2</v>
      </c>
      <c r="AN4044" s="1997" t="s">
        <v>192</v>
      </c>
      <c r="BX4044"/>
      <c r="BY4044"/>
      <c r="BZ4044"/>
      <c r="CA4044"/>
      <c r="CB4044"/>
      <c r="CD4044" s="1060"/>
      <c r="CE4044" s="1286"/>
      <c r="CF4044" s="1060"/>
      <c r="CG4044" s="1060"/>
      <c r="CH4044" s="1060"/>
      <c r="CK4044" s="1645"/>
      <c r="CL4044" s="1645"/>
      <c r="CM4044" s="1645"/>
      <c r="CN4044"/>
      <c r="CO4044"/>
      <c r="CP4044"/>
      <c r="CQ4044"/>
      <c r="CR4044"/>
      <c r="CS4044" s="1060"/>
      <c r="CT4044" s="1060"/>
      <c r="CU4044" s="1060"/>
      <c r="CV4044" s="1060"/>
      <c r="CW4044" s="1060"/>
      <c r="CX4044" s="1060"/>
    </row>
    <row r="4045" spans="35:102" ht="15" customHeight="1" x14ac:dyDescent="0.3">
      <c r="AI4045" s="1774">
        <v>48051970200</v>
      </c>
      <c r="AJ4045" s="1993" t="s">
        <v>1755</v>
      </c>
      <c r="AK4045" s="1993">
        <v>67991</v>
      </c>
      <c r="AL4045" s="1994" t="s">
        <v>1729</v>
      </c>
      <c r="AM4045" s="1994">
        <v>11.5</v>
      </c>
      <c r="AN4045" s="1993" t="s">
        <v>192</v>
      </c>
      <c r="BX4045"/>
      <c r="BY4045"/>
      <c r="BZ4045"/>
      <c r="CA4045"/>
      <c r="CB4045"/>
      <c r="CD4045" s="1060"/>
      <c r="CE4045" s="1286"/>
      <c r="CF4045" s="1060"/>
      <c r="CG4045" s="1060"/>
      <c r="CH4045" s="1060"/>
      <c r="CK4045" s="1645"/>
      <c r="CL4045" s="1645"/>
      <c r="CM4045" s="1645"/>
      <c r="CN4045"/>
      <c r="CO4045"/>
      <c r="CP4045"/>
      <c r="CQ4045"/>
      <c r="CR4045"/>
      <c r="CS4045" s="1060"/>
      <c r="CT4045" s="1060"/>
      <c r="CU4045" s="1060"/>
      <c r="CV4045" s="1060"/>
      <c r="CW4045" s="1060"/>
      <c r="CX4045" s="1060"/>
    </row>
    <row r="4046" spans="35:102" ht="15" customHeight="1" x14ac:dyDescent="0.3">
      <c r="AI4046" s="1996">
        <v>48051970300</v>
      </c>
      <c r="AJ4046" s="1997" t="s">
        <v>1755</v>
      </c>
      <c r="AK4046" s="1997">
        <v>43015</v>
      </c>
      <c r="AL4046" s="1998" t="s">
        <v>1728</v>
      </c>
      <c r="AM4046" s="1998">
        <v>21.6</v>
      </c>
      <c r="AN4046" s="1997" t="s">
        <v>193</v>
      </c>
      <c r="BX4046"/>
      <c r="BY4046"/>
      <c r="BZ4046"/>
      <c r="CA4046"/>
      <c r="CB4046"/>
      <c r="CD4046" s="1060"/>
      <c r="CE4046" s="1286"/>
      <c r="CF4046" s="1060"/>
      <c r="CG4046" s="1060"/>
      <c r="CH4046" s="1060"/>
      <c r="CK4046" s="1645"/>
      <c r="CL4046" s="1645"/>
      <c r="CM4046" s="1645"/>
      <c r="CN4046"/>
      <c r="CO4046"/>
      <c r="CP4046"/>
      <c r="CQ4046"/>
      <c r="CR4046"/>
      <c r="CS4046" s="1060"/>
      <c r="CT4046" s="1060"/>
      <c r="CU4046" s="1060"/>
      <c r="CV4046" s="1060"/>
      <c r="CW4046" s="1060"/>
      <c r="CX4046" s="1060"/>
    </row>
    <row r="4047" spans="35:102" ht="15" customHeight="1" x14ac:dyDescent="0.3">
      <c r="AI4047" s="1774">
        <v>48051970400</v>
      </c>
      <c r="AJ4047" s="1993" t="s">
        <v>1755</v>
      </c>
      <c r="AK4047" s="1993">
        <v>56533</v>
      </c>
      <c r="AL4047" s="1994" t="s">
        <v>1727</v>
      </c>
      <c r="AM4047" s="1994">
        <v>9.1</v>
      </c>
      <c r="AN4047" s="1993" t="s">
        <v>192</v>
      </c>
      <c r="BX4047"/>
      <c r="BY4047"/>
      <c r="BZ4047"/>
      <c r="CA4047"/>
      <c r="CB4047"/>
      <c r="CD4047" s="1060"/>
      <c r="CE4047" s="1286"/>
      <c r="CF4047" s="1060"/>
      <c r="CG4047" s="1060"/>
      <c r="CH4047" s="1060"/>
      <c r="CK4047" s="1645"/>
      <c r="CL4047" s="1645"/>
      <c r="CM4047" s="1645"/>
      <c r="CN4047"/>
      <c r="CO4047"/>
      <c r="CP4047"/>
      <c r="CQ4047"/>
      <c r="CR4047"/>
      <c r="CS4047" s="1060"/>
      <c r="CT4047" s="1060"/>
      <c r="CU4047" s="1060"/>
      <c r="CV4047" s="1060"/>
      <c r="CW4047" s="1060"/>
      <c r="CX4047" s="1060"/>
    </row>
    <row r="4048" spans="35:102" ht="15" customHeight="1" x14ac:dyDescent="0.3">
      <c r="AI4048" s="1996">
        <v>48051970500</v>
      </c>
      <c r="AJ4048" s="1997" t="s">
        <v>1755</v>
      </c>
      <c r="AK4048" s="1997">
        <v>44523</v>
      </c>
      <c r="AL4048" s="1998" t="s">
        <v>1728</v>
      </c>
      <c r="AM4048" s="1998">
        <v>20.6</v>
      </c>
      <c r="AN4048" s="1997" t="s">
        <v>193</v>
      </c>
      <c r="BX4048"/>
      <c r="BY4048"/>
      <c r="BZ4048"/>
      <c r="CA4048"/>
      <c r="CB4048"/>
      <c r="CD4048" s="1060"/>
      <c r="CE4048" s="1286"/>
      <c r="CF4048" s="1060"/>
      <c r="CG4048" s="1060"/>
      <c r="CH4048" s="1060"/>
      <c r="CK4048" s="1645"/>
      <c r="CL4048" s="1645"/>
      <c r="CM4048" s="1645"/>
      <c r="CN4048"/>
      <c r="CO4048"/>
      <c r="CP4048"/>
      <c r="CQ4048"/>
      <c r="CR4048"/>
      <c r="CS4048" s="1060"/>
      <c r="CT4048" s="1060"/>
      <c r="CU4048" s="1060"/>
      <c r="CV4048" s="1060"/>
      <c r="CW4048" s="1060"/>
      <c r="CX4048" s="1060"/>
    </row>
    <row r="4049" spans="35:102" ht="15" customHeight="1" x14ac:dyDescent="0.3">
      <c r="AI4049" s="1774">
        <v>48099010101</v>
      </c>
      <c r="AJ4049" s="1993" t="s">
        <v>1779</v>
      </c>
      <c r="AK4049" s="1993">
        <v>57426</v>
      </c>
      <c r="AL4049" s="1994" t="s">
        <v>1727</v>
      </c>
      <c r="AM4049" s="1994">
        <v>9.8000000000000007</v>
      </c>
      <c r="AN4049" s="1993" t="s">
        <v>192</v>
      </c>
      <c r="BX4049"/>
      <c r="BY4049"/>
      <c r="BZ4049"/>
      <c r="CA4049"/>
      <c r="CB4049"/>
      <c r="CD4049" s="1060"/>
      <c r="CE4049" s="1286"/>
      <c r="CF4049" s="1060"/>
      <c r="CG4049" s="1060"/>
      <c r="CH4049" s="1060"/>
      <c r="CK4049" s="1645"/>
      <c r="CL4049" s="1645"/>
      <c r="CM4049" s="1645"/>
      <c r="CN4049"/>
      <c r="CO4049"/>
      <c r="CP4049"/>
      <c r="CQ4049"/>
      <c r="CR4049"/>
      <c r="CS4049" s="1060"/>
      <c r="CT4049" s="1060"/>
      <c r="CU4049" s="1060"/>
      <c r="CV4049" s="1060"/>
      <c r="CW4049" s="1060"/>
      <c r="CX4049" s="1060"/>
    </row>
    <row r="4050" spans="35:102" ht="15" customHeight="1" x14ac:dyDescent="0.3">
      <c r="AI4050" s="1996">
        <v>48099010102</v>
      </c>
      <c r="AJ4050" s="1997" t="s">
        <v>1779</v>
      </c>
      <c r="AK4050" s="1997">
        <v>55370</v>
      </c>
      <c r="AL4050" s="1998" t="s">
        <v>1727</v>
      </c>
      <c r="AM4050" s="1998">
        <v>9.1</v>
      </c>
      <c r="AN4050" s="1997" t="s">
        <v>192</v>
      </c>
      <c r="BX4050"/>
      <c r="BY4050"/>
      <c r="BZ4050"/>
      <c r="CA4050"/>
      <c r="CB4050"/>
      <c r="CD4050" s="1060"/>
      <c r="CE4050" s="1286"/>
      <c r="CF4050" s="1060"/>
      <c r="CG4050" s="1060"/>
      <c r="CH4050" s="1060"/>
      <c r="CK4050" s="1645"/>
      <c r="CL4050" s="1645"/>
      <c r="CM4050" s="1645"/>
      <c r="CN4050"/>
      <c r="CO4050"/>
      <c r="CP4050"/>
      <c r="CQ4050"/>
      <c r="CR4050"/>
      <c r="CS4050" s="1060"/>
      <c r="CT4050" s="1060"/>
      <c r="CU4050" s="1060"/>
      <c r="CV4050" s="1060"/>
      <c r="CW4050" s="1060"/>
      <c r="CX4050" s="1060"/>
    </row>
    <row r="4051" spans="35:102" ht="15" customHeight="1" x14ac:dyDescent="0.3">
      <c r="AI4051" s="1774">
        <v>48099010201</v>
      </c>
      <c r="AJ4051" s="1993" t="s">
        <v>1779</v>
      </c>
      <c r="AK4051" s="1993">
        <v>55536</v>
      </c>
      <c r="AL4051" s="1994" t="s">
        <v>1727</v>
      </c>
      <c r="AM4051" s="1994">
        <v>27.4</v>
      </c>
      <c r="AN4051" s="1993" t="s">
        <v>193</v>
      </c>
      <c r="BX4051"/>
      <c r="BY4051"/>
      <c r="BZ4051"/>
      <c r="CA4051"/>
      <c r="CB4051"/>
      <c r="CD4051" s="1060"/>
      <c r="CE4051" s="1286"/>
      <c r="CF4051" s="1060"/>
      <c r="CG4051" s="1060"/>
      <c r="CH4051" s="1060"/>
      <c r="CK4051" s="1645"/>
      <c r="CL4051" s="1645"/>
      <c r="CM4051" s="1645"/>
      <c r="CN4051"/>
      <c r="CO4051"/>
      <c r="CP4051"/>
      <c r="CQ4051"/>
      <c r="CR4051"/>
      <c r="CS4051" s="1060"/>
      <c r="CT4051" s="1060"/>
      <c r="CU4051" s="1060"/>
      <c r="CV4051" s="1060"/>
      <c r="CW4051" s="1060"/>
      <c r="CX4051" s="1060"/>
    </row>
    <row r="4052" spans="35:102" ht="15" customHeight="1" x14ac:dyDescent="0.3">
      <c r="AI4052" s="1996">
        <v>48099010202</v>
      </c>
      <c r="AJ4052" s="1997" t="s">
        <v>1779</v>
      </c>
      <c r="AK4052" s="1997">
        <v>49697</v>
      </c>
      <c r="AL4052" s="1998" t="s">
        <v>1727</v>
      </c>
      <c r="AM4052" s="1998">
        <v>16</v>
      </c>
      <c r="AN4052" s="1997" t="s">
        <v>192</v>
      </c>
      <c r="BX4052"/>
      <c r="BY4052"/>
      <c r="BZ4052"/>
      <c r="CA4052"/>
      <c r="CB4052"/>
      <c r="CD4052" s="1060"/>
      <c r="CE4052" s="1286"/>
      <c r="CF4052" s="1060"/>
      <c r="CG4052" s="1060"/>
      <c r="CH4052" s="1060"/>
      <c r="CK4052" s="1645"/>
      <c r="CL4052" s="1645"/>
      <c r="CM4052" s="1645"/>
      <c r="CN4052"/>
      <c r="CO4052"/>
      <c r="CP4052"/>
      <c r="CQ4052"/>
      <c r="CR4052"/>
      <c r="CS4052" s="1060"/>
      <c r="CT4052" s="1060"/>
      <c r="CU4052" s="1060"/>
      <c r="CV4052" s="1060"/>
      <c r="CW4052" s="1060"/>
      <c r="CX4052" s="1060"/>
    </row>
    <row r="4053" spans="35:102" ht="15" customHeight="1" x14ac:dyDescent="0.3">
      <c r="AI4053" s="1774">
        <v>48099010300</v>
      </c>
      <c r="AJ4053" s="1993" t="s">
        <v>1779</v>
      </c>
      <c r="AK4053" s="1993">
        <v>36397</v>
      </c>
      <c r="AL4053" s="1994" t="s">
        <v>1730</v>
      </c>
      <c r="AM4053" s="1994">
        <v>17.600000000000001</v>
      </c>
      <c r="AN4053" s="1993" t="s">
        <v>192</v>
      </c>
      <c r="BX4053"/>
      <c r="BY4053"/>
      <c r="BZ4053"/>
      <c r="CA4053"/>
      <c r="CB4053"/>
      <c r="CD4053" s="1060"/>
      <c r="CE4053" s="1286"/>
      <c r="CF4053" s="1060"/>
      <c r="CG4053" s="1060"/>
      <c r="CH4053" s="1060"/>
      <c r="CK4053" s="1645"/>
      <c r="CL4053" s="1645"/>
      <c r="CM4053" s="1645"/>
      <c r="CN4053"/>
      <c r="CO4053"/>
      <c r="CP4053"/>
      <c r="CQ4053"/>
      <c r="CR4053"/>
      <c r="CS4053" s="1060"/>
      <c r="CT4053" s="1060"/>
      <c r="CU4053" s="1060"/>
      <c r="CV4053" s="1060"/>
      <c r="CW4053" s="1060"/>
      <c r="CX4053" s="1060"/>
    </row>
    <row r="4054" spans="35:102" ht="15" customHeight="1" x14ac:dyDescent="0.3">
      <c r="AI4054" s="1996">
        <v>48099010400</v>
      </c>
      <c r="AJ4054" s="1997" t="s">
        <v>1779</v>
      </c>
      <c r="AK4054" s="1997">
        <v>45718</v>
      </c>
      <c r="AL4054" s="1998" t="s">
        <v>1728</v>
      </c>
      <c r="AM4054" s="1998">
        <v>11.6</v>
      </c>
      <c r="AN4054" s="1997" t="s">
        <v>192</v>
      </c>
      <c r="BX4054"/>
      <c r="BY4054"/>
      <c r="BZ4054"/>
      <c r="CA4054"/>
      <c r="CB4054"/>
      <c r="CD4054" s="1060"/>
      <c r="CE4054" s="1286"/>
      <c r="CF4054" s="1060"/>
      <c r="CG4054" s="1060"/>
      <c r="CH4054" s="1060"/>
      <c r="CK4054" s="1645"/>
      <c r="CL4054" s="1645"/>
      <c r="CM4054" s="1645"/>
      <c r="CN4054"/>
      <c r="CO4054"/>
      <c r="CP4054"/>
      <c r="CQ4054"/>
      <c r="CR4054"/>
      <c r="CS4054" s="1060"/>
      <c r="CT4054" s="1060"/>
      <c r="CU4054" s="1060"/>
      <c r="CV4054" s="1060"/>
      <c r="CW4054" s="1060"/>
      <c r="CX4054" s="1060"/>
    </row>
    <row r="4055" spans="35:102" ht="15" customHeight="1" x14ac:dyDescent="0.3">
      <c r="AI4055" s="1774">
        <v>48099010501</v>
      </c>
      <c r="AJ4055" s="1993" t="s">
        <v>1779</v>
      </c>
      <c r="AK4055" s="1993">
        <v>45388</v>
      </c>
      <c r="AL4055" s="1994" t="s">
        <v>1728</v>
      </c>
      <c r="AM4055" s="1994">
        <v>18.8</v>
      </c>
      <c r="AN4055" s="1993" t="s">
        <v>192</v>
      </c>
      <c r="BX4055"/>
      <c r="BY4055"/>
      <c r="BZ4055"/>
      <c r="CA4055"/>
      <c r="CB4055"/>
      <c r="CD4055" s="1060"/>
      <c r="CE4055" s="1286"/>
      <c r="CF4055" s="1060"/>
      <c r="CG4055" s="1060"/>
      <c r="CH4055" s="1060"/>
      <c r="CK4055" s="1645"/>
      <c r="CL4055" s="1645"/>
      <c r="CM4055" s="1645"/>
      <c r="CN4055"/>
      <c r="CO4055"/>
      <c r="CP4055"/>
      <c r="CQ4055"/>
      <c r="CR4055"/>
      <c r="CS4055" s="1060"/>
      <c r="CT4055" s="1060"/>
      <c r="CU4055" s="1060"/>
      <c r="CV4055" s="1060"/>
      <c r="CW4055" s="1060"/>
      <c r="CX4055" s="1060"/>
    </row>
    <row r="4056" spans="35:102" ht="15" customHeight="1" x14ac:dyDescent="0.3">
      <c r="AI4056" s="1996">
        <v>48099010502</v>
      </c>
      <c r="AJ4056" s="1997" t="s">
        <v>1779</v>
      </c>
      <c r="AK4056" s="1997">
        <v>46354</v>
      </c>
      <c r="AL4056" s="1998" t="s">
        <v>1728</v>
      </c>
      <c r="AM4056" s="1998">
        <v>24.7</v>
      </c>
      <c r="AN4056" s="1997" t="s">
        <v>193</v>
      </c>
      <c r="BX4056"/>
      <c r="BY4056"/>
      <c r="BZ4056"/>
      <c r="CA4056"/>
      <c r="CB4056"/>
      <c r="CD4056" s="1060"/>
      <c r="CE4056" s="1286"/>
      <c r="CF4056" s="1060"/>
      <c r="CG4056" s="1060"/>
      <c r="CH4056" s="1060"/>
      <c r="CK4056" s="1645"/>
      <c r="CL4056" s="1645"/>
      <c r="CM4056" s="1645"/>
      <c r="CN4056"/>
      <c r="CO4056"/>
      <c r="CP4056"/>
      <c r="CQ4056"/>
      <c r="CR4056"/>
      <c r="CS4056" s="1060"/>
      <c r="CT4056" s="1060"/>
      <c r="CU4056" s="1060"/>
      <c r="CV4056" s="1060"/>
      <c r="CW4056" s="1060"/>
      <c r="CX4056" s="1060"/>
    </row>
    <row r="4057" spans="35:102" ht="15" customHeight="1" x14ac:dyDescent="0.3">
      <c r="AI4057" s="1774">
        <v>48099010503</v>
      </c>
      <c r="AJ4057" s="1993" t="s">
        <v>1779</v>
      </c>
      <c r="AK4057" s="1993" t="s">
        <v>1734</v>
      </c>
      <c r="AL4057" s="1994" t="s">
        <v>2183</v>
      </c>
      <c r="AM4057" s="1994" t="s">
        <v>1734</v>
      </c>
      <c r="AN4057" s="1993" t="s">
        <v>193</v>
      </c>
      <c r="BX4057"/>
      <c r="BY4057"/>
      <c r="BZ4057"/>
      <c r="CA4057"/>
      <c r="CB4057"/>
      <c r="CD4057" s="1060"/>
      <c r="CE4057" s="1286"/>
      <c r="CF4057" s="1060"/>
      <c r="CG4057" s="1060"/>
      <c r="CH4057" s="1060"/>
      <c r="CK4057" s="1645"/>
      <c r="CL4057" s="1645"/>
      <c r="CM4057" s="1645"/>
      <c r="CN4057"/>
      <c r="CO4057"/>
      <c r="CP4057"/>
      <c r="CQ4057"/>
      <c r="CR4057"/>
      <c r="CS4057" s="1060"/>
      <c r="CT4057" s="1060"/>
      <c r="CU4057" s="1060"/>
      <c r="CV4057" s="1060"/>
      <c r="CW4057" s="1060"/>
      <c r="CX4057" s="1060"/>
    </row>
    <row r="4058" spans="35:102" ht="15" customHeight="1" x14ac:dyDescent="0.3">
      <c r="AI4058" s="1996">
        <v>48099010504</v>
      </c>
      <c r="AJ4058" s="1997" t="s">
        <v>1779</v>
      </c>
      <c r="AK4058" s="1997">
        <v>47228</v>
      </c>
      <c r="AL4058" s="1998" t="s">
        <v>1727</v>
      </c>
      <c r="AM4058" s="1998">
        <v>7.7</v>
      </c>
      <c r="AN4058" s="1997" t="s">
        <v>192</v>
      </c>
      <c r="BX4058"/>
      <c r="BY4058"/>
      <c r="BZ4058"/>
      <c r="CA4058"/>
      <c r="CB4058"/>
      <c r="CD4058" s="1060"/>
      <c r="CE4058" s="1286"/>
      <c r="CF4058" s="1060"/>
      <c r="CG4058" s="1060"/>
      <c r="CH4058" s="1060"/>
      <c r="CK4058" s="1645"/>
      <c r="CL4058" s="1645"/>
      <c r="CM4058" s="1645"/>
      <c r="CN4058"/>
      <c r="CO4058"/>
      <c r="CP4058"/>
      <c r="CQ4058"/>
      <c r="CR4058"/>
      <c r="CS4058" s="1060"/>
      <c r="CT4058" s="1060"/>
      <c r="CU4058" s="1060"/>
      <c r="CV4058" s="1060"/>
      <c r="CW4058" s="1060"/>
      <c r="CX4058" s="1060"/>
    </row>
    <row r="4059" spans="35:102" ht="15" customHeight="1" x14ac:dyDescent="0.3">
      <c r="AI4059" s="1774">
        <v>48099010601</v>
      </c>
      <c r="AJ4059" s="1993" t="s">
        <v>1779</v>
      </c>
      <c r="AK4059" s="1993">
        <v>39278</v>
      </c>
      <c r="AL4059" s="1994" t="s">
        <v>1728</v>
      </c>
      <c r="AM4059" s="1994">
        <v>21.2</v>
      </c>
      <c r="AN4059" s="1993" t="s">
        <v>193</v>
      </c>
      <c r="BX4059"/>
      <c r="BY4059"/>
      <c r="BZ4059"/>
      <c r="CA4059"/>
      <c r="CB4059"/>
      <c r="CD4059" s="1060"/>
      <c r="CE4059" s="1286"/>
      <c r="CF4059" s="1060"/>
      <c r="CG4059" s="1060"/>
      <c r="CH4059" s="1060"/>
      <c r="CK4059" s="1645"/>
      <c r="CL4059" s="1645"/>
      <c r="CM4059" s="1645"/>
      <c r="CN4059"/>
      <c r="CO4059"/>
      <c r="CP4059"/>
      <c r="CQ4059"/>
      <c r="CR4059"/>
      <c r="CS4059" s="1060"/>
      <c r="CT4059" s="1060"/>
      <c r="CU4059" s="1060"/>
      <c r="CV4059" s="1060"/>
      <c r="CW4059" s="1060"/>
      <c r="CX4059" s="1060"/>
    </row>
    <row r="4060" spans="35:102" ht="15" customHeight="1" x14ac:dyDescent="0.3">
      <c r="AI4060" s="1996">
        <v>48099010603</v>
      </c>
      <c r="AJ4060" s="1997" t="s">
        <v>1779</v>
      </c>
      <c r="AK4060" s="1997">
        <v>42100</v>
      </c>
      <c r="AL4060" s="1998" t="s">
        <v>1728</v>
      </c>
      <c r="AM4060" s="1998">
        <v>15.7</v>
      </c>
      <c r="AN4060" s="1997" t="s">
        <v>192</v>
      </c>
      <c r="BX4060"/>
      <c r="BY4060"/>
      <c r="BZ4060"/>
      <c r="CA4060"/>
      <c r="CB4060"/>
      <c r="CD4060" s="1060"/>
      <c r="CE4060" s="1286"/>
      <c r="CF4060" s="1060"/>
      <c r="CG4060" s="1060"/>
      <c r="CH4060" s="1060"/>
      <c r="CK4060" s="1645"/>
      <c r="CL4060" s="1645"/>
      <c r="CM4060" s="1645"/>
      <c r="CN4060"/>
      <c r="CO4060"/>
      <c r="CP4060"/>
      <c r="CQ4060"/>
      <c r="CR4060"/>
      <c r="CS4060" s="1060"/>
      <c r="CT4060" s="1060"/>
      <c r="CU4060" s="1060"/>
      <c r="CV4060" s="1060"/>
      <c r="CW4060" s="1060"/>
      <c r="CX4060" s="1060"/>
    </row>
    <row r="4061" spans="35:102" ht="15" customHeight="1" x14ac:dyDescent="0.3">
      <c r="AI4061" s="1774">
        <v>48099010604</v>
      </c>
      <c r="AJ4061" s="1993" t="s">
        <v>1779</v>
      </c>
      <c r="AK4061" s="1993">
        <v>58750</v>
      </c>
      <c r="AL4061" s="1994" t="s">
        <v>1729</v>
      </c>
      <c r="AM4061" s="1994">
        <v>10.3</v>
      </c>
      <c r="AN4061" s="1993" t="s">
        <v>192</v>
      </c>
      <c r="BX4061"/>
      <c r="BY4061"/>
      <c r="BZ4061"/>
      <c r="CA4061"/>
      <c r="CB4061"/>
      <c r="CD4061" s="1060"/>
      <c r="CE4061" s="1286"/>
      <c r="CF4061" s="1060"/>
      <c r="CG4061" s="1060"/>
      <c r="CH4061" s="1060"/>
      <c r="CK4061" s="1645"/>
      <c r="CL4061" s="1645"/>
      <c r="CM4061" s="1645"/>
      <c r="CN4061"/>
      <c r="CO4061"/>
      <c r="CP4061"/>
      <c r="CQ4061"/>
      <c r="CR4061"/>
      <c r="CS4061" s="1060"/>
      <c r="CT4061" s="1060"/>
      <c r="CU4061" s="1060"/>
      <c r="CV4061" s="1060"/>
      <c r="CW4061" s="1060"/>
      <c r="CX4061" s="1060"/>
    </row>
    <row r="4062" spans="35:102" ht="15" customHeight="1" x14ac:dyDescent="0.3">
      <c r="AI4062" s="1996">
        <v>48099010701</v>
      </c>
      <c r="AJ4062" s="1997" t="s">
        <v>1779</v>
      </c>
      <c r="AK4062" s="1997">
        <v>60196</v>
      </c>
      <c r="AL4062" s="1998" t="s">
        <v>1729</v>
      </c>
      <c r="AM4062" s="1998">
        <v>5.9</v>
      </c>
      <c r="AN4062" s="1997" t="s">
        <v>192</v>
      </c>
      <c r="BX4062"/>
      <c r="BY4062"/>
      <c r="BZ4062"/>
      <c r="CA4062"/>
      <c r="CB4062"/>
      <c r="CD4062" s="1060"/>
      <c r="CE4062" s="1286"/>
      <c r="CF4062" s="1060"/>
      <c r="CG4062" s="1060"/>
      <c r="CH4062" s="1060"/>
      <c r="CK4062" s="1645"/>
      <c r="CL4062" s="1645"/>
      <c r="CM4062" s="1645"/>
      <c r="CN4062"/>
      <c r="CO4062"/>
      <c r="CP4062"/>
      <c r="CQ4062"/>
      <c r="CR4062"/>
      <c r="CS4062" s="1060"/>
      <c r="CT4062" s="1060"/>
      <c r="CU4062" s="1060"/>
      <c r="CV4062" s="1060"/>
      <c r="CW4062" s="1060"/>
      <c r="CX4062" s="1060"/>
    </row>
    <row r="4063" spans="35:102" ht="15" customHeight="1" x14ac:dyDescent="0.3">
      <c r="AI4063" s="1774">
        <v>48099010702</v>
      </c>
      <c r="AJ4063" s="1993" t="s">
        <v>1779</v>
      </c>
      <c r="AK4063" s="1993">
        <v>52135</v>
      </c>
      <c r="AL4063" s="1994" t="s">
        <v>1727</v>
      </c>
      <c r="AM4063" s="1994">
        <v>9</v>
      </c>
      <c r="AN4063" s="1993" t="s">
        <v>192</v>
      </c>
      <c r="BX4063"/>
      <c r="BY4063"/>
      <c r="BZ4063"/>
      <c r="CA4063"/>
      <c r="CB4063"/>
      <c r="CD4063" s="1060"/>
      <c r="CE4063" s="1286"/>
      <c r="CF4063" s="1060"/>
      <c r="CG4063" s="1060"/>
      <c r="CH4063" s="1060"/>
      <c r="CK4063" s="1645"/>
      <c r="CL4063" s="1645"/>
      <c r="CM4063" s="1645"/>
      <c r="CN4063"/>
      <c r="CO4063"/>
      <c r="CP4063"/>
      <c r="CQ4063"/>
      <c r="CR4063"/>
      <c r="CS4063" s="1060"/>
      <c r="CT4063" s="1060"/>
      <c r="CU4063" s="1060"/>
      <c r="CV4063" s="1060"/>
      <c r="CW4063" s="1060"/>
      <c r="CX4063" s="1060"/>
    </row>
    <row r="4064" spans="35:102" ht="15" customHeight="1" x14ac:dyDescent="0.3">
      <c r="AI4064" s="1996">
        <v>48099010802</v>
      </c>
      <c r="AJ4064" s="1997" t="s">
        <v>1779</v>
      </c>
      <c r="AK4064" s="1997">
        <v>58689</v>
      </c>
      <c r="AL4064" s="1998" t="s">
        <v>1729</v>
      </c>
      <c r="AM4064" s="1998">
        <v>13.8</v>
      </c>
      <c r="AN4064" s="1997" t="s">
        <v>192</v>
      </c>
      <c r="BX4064"/>
      <c r="BY4064"/>
      <c r="BZ4064"/>
      <c r="CA4064"/>
      <c r="CB4064"/>
      <c r="CD4064" s="1060"/>
      <c r="CE4064" s="1286"/>
      <c r="CF4064" s="1060"/>
      <c r="CG4064" s="1060"/>
      <c r="CH4064" s="1060"/>
      <c r="CK4064" s="1645"/>
      <c r="CL4064" s="1645"/>
      <c r="CM4064" s="1645"/>
      <c r="CN4064"/>
      <c r="CO4064"/>
      <c r="CP4064"/>
      <c r="CQ4064"/>
      <c r="CR4064"/>
      <c r="CS4064" s="1060"/>
      <c r="CT4064" s="1060"/>
      <c r="CU4064" s="1060"/>
      <c r="CV4064" s="1060"/>
      <c r="CW4064" s="1060"/>
      <c r="CX4064" s="1060"/>
    </row>
    <row r="4065" spans="35:102" ht="15" customHeight="1" x14ac:dyDescent="0.3">
      <c r="AI4065" s="1774">
        <v>48099010803</v>
      </c>
      <c r="AJ4065" s="1993" t="s">
        <v>1779</v>
      </c>
      <c r="AK4065" s="1993">
        <v>72171</v>
      </c>
      <c r="AL4065" s="1994" t="s">
        <v>1729</v>
      </c>
      <c r="AM4065" s="1994">
        <v>2.9</v>
      </c>
      <c r="AN4065" s="1993" t="s">
        <v>192</v>
      </c>
      <c r="BX4065"/>
      <c r="BY4065"/>
      <c r="BZ4065"/>
      <c r="CA4065"/>
      <c r="CB4065"/>
      <c r="CD4065" s="1060"/>
      <c r="CE4065" s="1286"/>
      <c r="CF4065" s="1060"/>
      <c r="CG4065" s="1060"/>
      <c r="CH4065" s="1060"/>
      <c r="CK4065" s="1645"/>
      <c r="CL4065" s="1645"/>
      <c r="CM4065" s="1645"/>
      <c r="CN4065"/>
      <c r="CO4065"/>
      <c r="CP4065"/>
      <c r="CQ4065"/>
      <c r="CR4065"/>
      <c r="CS4065" s="1060"/>
      <c r="CT4065" s="1060"/>
      <c r="CU4065" s="1060"/>
      <c r="CV4065" s="1060"/>
      <c r="CW4065" s="1060"/>
      <c r="CX4065" s="1060"/>
    </row>
    <row r="4066" spans="35:102" ht="15" customHeight="1" x14ac:dyDescent="0.3">
      <c r="AI4066" s="1996">
        <v>48099010804</v>
      </c>
      <c r="AJ4066" s="1997" t="s">
        <v>1779</v>
      </c>
      <c r="AK4066" s="1997">
        <v>39569</v>
      </c>
      <c r="AL4066" s="1998" t="s">
        <v>1728</v>
      </c>
      <c r="AM4066" s="1998">
        <v>15.6</v>
      </c>
      <c r="AN4066" s="1997" t="s">
        <v>192</v>
      </c>
      <c r="BX4066"/>
      <c r="BY4066"/>
      <c r="BZ4066"/>
      <c r="CA4066"/>
      <c r="CB4066"/>
      <c r="CD4066" s="1060"/>
      <c r="CE4066" s="1286"/>
      <c r="CF4066" s="1060"/>
      <c r="CG4066" s="1060"/>
      <c r="CH4066" s="1060"/>
      <c r="CK4066" s="1645"/>
      <c r="CL4066" s="1645"/>
      <c r="CM4066" s="1645"/>
      <c r="CN4066"/>
      <c r="CO4066"/>
      <c r="CP4066"/>
      <c r="CQ4066"/>
      <c r="CR4066"/>
      <c r="CS4066" s="1060"/>
      <c r="CT4066" s="1060"/>
      <c r="CU4066" s="1060"/>
      <c r="CV4066" s="1060"/>
      <c r="CW4066" s="1060"/>
      <c r="CX4066" s="1060"/>
    </row>
    <row r="4067" spans="35:102" ht="15" customHeight="1" x14ac:dyDescent="0.3">
      <c r="AI4067" s="1774">
        <v>48099980000</v>
      </c>
      <c r="AJ4067" s="1993" t="s">
        <v>1779</v>
      </c>
      <c r="AK4067" s="1993" t="s">
        <v>1734</v>
      </c>
      <c r="AL4067" s="1994" t="s">
        <v>2183</v>
      </c>
      <c r="AM4067" s="1994">
        <v>100</v>
      </c>
      <c r="AN4067" s="1993" t="s">
        <v>193</v>
      </c>
      <c r="BX4067"/>
      <c r="BY4067"/>
      <c r="BZ4067"/>
      <c r="CA4067"/>
      <c r="CB4067"/>
      <c r="CD4067" s="1060"/>
      <c r="CE4067" s="1286"/>
      <c r="CF4067" s="1060"/>
      <c r="CG4067" s="1060"/>
      <c r="CH4067" s="1060"/>
      <c r="CK4067" s="1645"/>
      <c r="CL4067" s="1645"/>
      <c r="CM4067" s="1645"/>
      <c r="CN4067"/>
      <c r="CO4067"/>
      <c r="CP4067"/>
      <c r="CQ4067"/>
      <c r="CR4067"/>
      <c r="CS4067" s="1060"/>
      <c r="CT4067" s="1060"/>
      <c r="CU4067" s="1060"/>
      <c r="CV4067" s="1060"/>
      <c r="CW4067" s="1060"/>
      <c r="CX4067" s="1060"/>
    </row>
    <row r="4068" spans="35:102" ht="15" customHeight="1" x14ac:dyDescent="0.3">
      <c r="AI4068" s="1996">
        <v>48145000200</v>
      </c>
      <c r="AJ4068" s="1997" t="s">
        <v>1802</v>
      </c>
      <c r="AK4068" s="1997">
        <v>45634</v>
      </c>
      <c r="AL4068" s="1998" t="s">
        <v>1728</v>
      </c>
      <c r="AM4068" s="1998">
        <v>19.5</v>
      </c>
      <c r="AN4068" s="1997" t="s">
        <v>192</v>
      </c>
      <c r="BX4068"/>
      <c r="BY4068"/>
      <c r="BZ4068"/>
      <c r="CA4068"/>
      <c r="CB4068"/>
      <c r="CD4068" s="1060"/>
      <c r="CE4068" s="1286"/>
      <c r="CF4068" s="1060"/>
      <c r="CG4068" s="1060"/>
      <c r="CH4068" s="1060"/>
      <c r="CK4068" s="1645"/>
      <c r="CL4068" s="1645"/>
      <c r="CM4068" s="1645"/>
      <c r="CN4068"/>
      <c r="CO4068"/>
      <c r="CP4068"/>
      <c r="CQ4068"/>
      <c r="CR4068"/>
      <c r="CS4068" s="1060"/>
      <c r="CT4068" s="1060"/>
      <c r="CU4068" s="1060"/>
      <c r="CV4068" s="1060"/>
      <c r="CW4068" s="1060"/>
      <c r="CX4068" s="1060"/>
    </row>
    <row r="4069" spans="35:102" ht="15" customHeight="1" x14ac:dyDescent="0.3">
      <c r="AI4069" s="1774">
        <v>48145000300</v>
      </c>
      <c r="AJ4069" s="1993" t="s">
        <v>1802</v>
      </c>
      <c r="AK4069" s="1993">
        <v>28097</v>
      </c>
      <c r="AL4069" s="1994" t="s">
        <v>1730</v>
      </c>
      <c r="AM4069" s="1994">
        <v>38.200000000000003</v>
      </c>
      <c r="AN4069" s="1993" t="s">
        <v>193</v>
      </c>
      <c r="BX4069"/>
      <c r="BY4069"/>
      <c r="BZ4069"/>
      <c r="CA4069"/>
      <c r="CB4069"/>
      <c r="CD4069" s="1060"/>
      <c r="CE4069" s="1286"/>
      <c r="CF4069" s="1060"/>
      <c r="CG4069" s="1060"/>
      <c r="CH4069" s="1060"/>
      <c r="CK4069" s="1645"/>
      <c r="CL4069" s="1645"/>
      <c r="CM4069" s="1645"/>
      <c r="CN4069"/>
      <c r="CO4069"/>
      <c r="CP4069"/>
      <c r="CQ4069"/>
      <c r="CR4069"/>
      <c r="CS4069" s="1060"/>
      <c r="CT4069" s="1060"/>
      <c r="CU4069" s="1060"/>
      <c r="CV4069" s="1060"/>
      <c r="CW4069" s="1060"/>
      <c r="CX4069" s="1060"/>
    </row>
    <row r="4070" spans="35:102" ht="15" customHeight="1" x14ac:dyDescent="0.3">
      <c r="AI4070" s="1996">
        <v>48145000400</v>
      </c>
      <c r="AJ4070" s="1997" t="s">
        <v>1802</v>
      </c>
      <c r="AK4070" s="1997">
        <v>18125</v>
      </c>
      <c r="AL4070" s="1998" t="s">
        <v>1730</v>
      </c>
      <c r="AM4070" s="1998">
        <v>32.799999999999997</v>
      </c>
      <c r="AN4070" s="1997" t="s">
        <v>193</v>
      </c>
      <c r="BX4070"/>
      <c r="BY4070"/>
      <c r="BZ4070"/>
      <c r="CA4070"/>
      <c r="CB4070"/>
      <c r="CD4070" s="1060"/>
      <c r="CE4070" s="1286"/>
      <c r="CF4070" s="1060"/>
      <c r="CG4070" s="1060"/>
      <c r="CH4070" s="1060"/>
      <c r="CK4070" s="1645"/>
      <c r="CL4070" s="1645"/>
      <c r="CM4070" s="1645"/>
      <c r="CN4070"/>
      <c r="CO4070"/>
      <c r="CP4070"/>
      <c r="CQ4070"/>
      <c r="CR4070"/>
      <c r="CS4070" s="1060"/>
      <c r="CT4070" s="1060"/>
      <c r="CU4070" s="1060"/>
      <c r="CV4070" s="1060"/>
      <c r="CW4070" s="1060"/>
      <c r="CX4070" s="1060"/>
    </row>
    <row r="4071" spans="35:102" ht="15" customHeight="1" x14ac:dyDescent="0.3">
      <c r="AI4071" s="1774">
        <v>48145000500</v>
      </c>
      <c r="AJ4071" s="1993" t="s">
        <v>1802</v>
      </c>
      <c r="AK4071" s="1993">
        <v>47917</v>
      </c>
      <c r="AL4071" s="1994" t="s">
        <v>1727</v>
      </c>
      <c r="AM4071" s="1994">
        <v>17.399999999999999</v>
      </c>
      <c r="AN4071" s="1993" t="s">
        <v>192</v>
      </c>
      <c r="BX4071"/>
      <c r="BY4071"/>
      <c r="BZ4071"/>
      <c r="CA4071"/>
      <c r="CB4071"/>
      <c r="CD4071" s="1060"/>
      <c r="CE4071" s="1286"/>
      <c r="CF4071" s="1060"/>
      <c r="CG4071" s="1060"/>
      <c r="CH4071" s="1060"/>
      <c r="CK4071" s="1645"/>
      <c r="CL4071" s="1645"/>
      <c r="CM4071" s="1645"/>
      <c r="CN4071"/>
      <c r="CO4071"/>
      <c r="CP4071"/>
      <c r="CQ4071"/>
      <c r="CR4071"/>
      <c r="CS4071" s="1060"/>
      <c r="CT4071" s="1060"/>
      <c r="CU4071" s="1060"/>
      <c r="CV4071" s="1060"/>
      <c r="CW4071" s="1060"/>
      <c r="CX4071" s="1060"/>
    </row>
    <row r="4072" spans="35:102" ht="15" customHeight="1" x14ac:dyDescent="0.3">
      <c r="AI4072" s="1996">
        <v>48145000700</v>
      </c>
      <c r="AJ4072" s="1997" t="s">
        <v>1802</v>
      </c>
      <c r="AK4072" s="1997">
        <v>38056</v>
      </c>
      <c r="AL4072" s="1998" t="s">
        <v>1728</v>
      </c>
      <c r="AM4072" s="1998">
        <v>25.5</v>
      </c>
      <c r="AN4072" s="1997" t="s">
        <v>193</v>
      </c>
      <c r="BX4072"/>
      <c r="BY4072"/>
      <c r="BZ4072"/>
      <c r="CA4072"/>
      <c r="CB4072"/>
      <c r="CD4072" s="1060"/>
      <c r="CE4072" s="1286"/>
      <c r="CF4072" s="1060"/>
      <c r="CG4072" s="1060"/>
      <c r="CH4072" s="1060"/>
      <c r="CK4072" s="1645"/>
      <c r="CL4072" s="1645"/>
      <c r="CM4072" s="1645"/>
      <c r="CN4072"/>
      <c r="CO4072"/>
      <c r="CP4072"/>
      <c r="CQ4072"/>
      <c r="CR4072"/>
      <c r="CS4072" s="1060"/>
      <c r="CT4072" s="1060"/>
      <c r="CU4072" s="1060"/>
      <c r="CV4072" s="1060"/>
      <c r="CW4072" s="1060"/>
      <c r="CX4072" s="1060"/>
    </row>
    <row r="4073" spans="35:102" ht="15" customHeight="1" x14ac:dyDescent="0.3">
      <c r="AI4073" s="1774">
        <v>48145000800</v>
      </c>
      <c r="AJ4073" s="1993" t="s">
        <v>1802</v>
      </c>
      <c r="AK4073" s="1993">
        <v>57841</v>
      </c>
      <c r="AL4073" s="1994" t="s">
        <v>1729</v>
      </c>
      <c r="AM4073" s="1994">
        <v>17.600000000000001</v>
      </c>
      <c r="AN4073" s="1993" t="s">
        <v>192</v>
      </c>
      <c r="BX4073"/>
      <c r="BY4073"/>
      <c r="BZ4073"/>
      <c r="CA4073"/>
      <c r="CB4073"/>
      <c r="CD4073" s="1060"/>
      <c r="CE4073" s="1286"/>
      <c r="CF4073" s="1060"/>
      <c r="CG4073" s="1060"/>
      <c r="CH4073" s="1060"/>
      <c r="CK4073" s="1645"/>
      <c r="CL4073" s="1645"/>
      <c r="CM4073" s="1645"/>
      <c r="CN4073"/>
      <c r="CO4073"/>
      <c r="CP4073"/>
      <c r="CQ4073"/>
      <c r="CR4073"/>
      <c r="CS4073" s="1060"/>
      <c r="CT4073" s="1060"/>
      <c r="CU4073" s="1060"/>
      <c r="CV4073" s="1060"/>
      <c r="CW4073" s="1060"/>
      <c r="CX4073" s="1060"/>
    </row>
    <row r="4074" spans="35:102" ht="15" customHeight="1" x14ac:dyDescent="0.3">
      <c r="AI4074" s="1996">
        <v>48161000100</v>
      </c>
      <c r="AJ4074" s="1997" t="s">
        <v>1810</v>
      </c>
      <c r="AK4074" s="1997">
        <v>50536</v>
      </c>
      <c r="AL4074" s="1998" t="s">
        <v>1727</v>
      </c>
      <c r="AM4074" s="1998">
        <v>14.9</v>
      </c>
      <c r="AN4074" s="1997" t="s">
        <v>192</v>
      </c>
      <c r="BX4074"/>
      <c r="BY4074"/>
      <c r="BZ4074"/>
      <c r="CA4074"/>
      <c r="CB4074"/>
      <c r="CD4074" s="1060"/>
      <c r="CE4074" s="1286"/>
      <c r="CF4074" s="1060"/>
      <c r="CG4074" s="1060"/>
      <c r="CH4074" s="1060"/>
      <c r="CK4074" s="1645"/>
      <c r="CL4074" s="1645"/>
      <c r="CM4074" s="1645"/>
      <c r="CN4074"/>
      <c r="CO4074"/>
      <c r="CP4074"/>
      <c r="CQ4074"/>
      <c r="CR4074"/>
      <c r="CS4074" s="1060"/>
      <c r="CT4074" s="1060"/>
      <c r="CU4074" s="1060"/>
      <c r="CV4074" s="1060"/>
      <c r="CW4074" s="1060"/>
      <c r="CX4074" s="1060"/>
    </row>
    <row r="4075" spans="35:102" ht="15" customHeight="1" x14ac:dyDescent="0.3">
      <c r="AI4075" s="1774">
        <v>48161000200</v>
      </c>
      <c r="AJ4075" s="1993" t="s">
        <v>1810</v>
      </c>
      <c r="AK4075" s="1993">
        <v>49625</v>
      </c>
      <c r="AL4075" s="1994" t="s">
        <v>1727</v>
      </c>
      <c r="AM4075" s="1994">
        <v>8.4</v>
      </c>
      <c r="AN4075" s="1993" t="s">
        <v>192</v>
      </c>
      <c r="BX4075"/>
      <c r="BY4075"/>
      <c r="BZ4075"/>
      <c r="CA4075"/>
      <c r="CB4075"/>
      <c r="CD4075" s="1060"/>
      <c r="CE4075" s="1286"/>
      <c r="CF4075" s="1060"/>
      <c r="CG4075" s="1060"/>
      <c r="CH4075" s="1060"/>
      <c r="CK4075" s="1645"/>
      <c r="CL4075" s="1645"/>
      <c r="CM4075" s="1645"/>
      <c r="CN4075"/>
      <c r="CO4075"/>
      <c r="CP4075"/>
      <c r="CQ4075"/>
      <c r="CR4075"/>
      <c r="CS4075" s="1060"/>
      <c r="CT4075" s="1060"/>
      <c r="CU4075" s="1060"/>
      <c r="CV4075" s="1060"/>
      <c r="CW4075" s="1060"/>
      <c r="CX4075" s="1060"/>
    </row>
    <row r="4076" spans="35:102" ht="15" customHeight="1" x14ac:dyDescent="0.3">
      <c r="AI4076" s="1996">
        <v>48161000300</v>
      </c>
      <c r="AJ4076" s="1997" t="s">
        <v>1810</v>
      </c>
      <c r="AK4076" s="1997">
        <v>40000</v>
      </c>
      <c r="AL4076" s="1998" t="s">
        <v>1728</v>
      </c>
      <c r="AM4076" s="1998">
        <v>23.6</v>
      </c>
      <c r="AN4076" s="1997" t="s">
        <v>193</v>
      </c>
      <c r="BX4076"/>
      <c r="BY4076"/>
      <c r="BZ4076"/>
      <c r="CA4076"/>
      <c r="CB4076"/>
      <c r="CD4076" s="1060"/>
      <c r="CE4076" s="1286"/>
      <c r="CF4076" s="1060"/>
      <c r="CG4076" s="1060"/>
      <c r="CH4076" s="1060"/>
      <c r="CK4076" s="1645"/>
      <c r="CL4076" s="1645"/>
      <c r="CM4076" s="1645"/>
      <c r="CN4076"/>
      <c r="CO4076"/>
      <c r="CP4076"/>
      <c r="CQ4076"/>
      <c r="CR4076"/>
      <c r="CS4076" s="1060"/>
      <c r="CT4076" s="1060"/>
      <c r="CU4076" s="1060"/>
      <c r="CV4076" s="1060"/>
      <c r="CW4076" s="1060"/>
      <c r="CX4076" s="1060"/>
    </row>
    <row r="4077" spans="35:102" ht="15" customHeight="1" x14ac:dyDescent="0.3">
      <c r="AI4077" s="1774">
        <v>48161000400</v>
      </c>
      <c r="AJ4077" s="1993" t="s">
        <v>1810</v>
      </c>
      <c r="AK4077" s="1993">
        <v>34728</v>
      </c>
      <c r="AL4077" s="1994" t="s">
        <v>1730</v>
      </c>
      <c r="AM4077" s="1994">
        <v>18.8</v>
      </c>
      <c r="AN4077" s="1993" t="s">
        <v>192</v>
      </c>
      <c r="BX4077"/>
      <c r="BY4077"/>
      <c r="BZ4077"/>
      <c r="CA4077"/>
      <c r="CB4077"/>
      <c r="CD4077" s="1060"/>
      <c r="CE4077" s="1286"/>
      <c r="CF4077" s="1060"/>
      <c r="CG4077" s="1060"/>
      <c r="CH4077" s="1060"/>
      <c r="CK4077" s="1645"/>
      <c r="CL4077" s="1645"/>
      <c r="CM4077" s="1645"/>
      <c r="CN4077"/>
      <c r="CO4077"/>
      <c r="CP4077"/>
      <c r="CQ4077"/>
      <c r="CR4077"/>
      <c r="CS4077" s="1060"/>
      <c r="CT4077" s="1060"/>
      <c r="CU4077" s="1060"/>
      <c r="CV4077" s="1060"/>
      <c r="CW4077" s="1060"/>
      <c r="CX4077" s="1060"/>
    </row>
    <row r="4078" spans="35:102" ht="15" customHeight="1" x14ac:dyDescent="0.3">
      <c r="AI4078" s="1996">
        <v>48161000600</v>
      </c>
      <c r="AJ4078" s="1997" t="s">
        <v>1810</v>
      </c>
      <c r="AK4078" s="1997">
        <v>53464</v>
      </c>
      <c r="AL4078" s="1998" t="s">
        <v>1727</v>
      </c>
      <c r="AM4078" s="1998">
        <v>10.7</v>
      </c>
      <c r="AN4078" s="1997" t="s">
        <v>192</v>
      </c>
      <c r="BX4078"/>
      <c r="BY4078"/>
      <c r="BZ4078"/>
      <c r="CA4078"/>
      <c r="CB4078"/>
      <c r="CD4078" s="1060"/>
      <c r="CE4078" s="1286"/>
      <c r="CF4078" s="1060"/>
      <c r="CG4078" s="1060"/>
      <c r="CH4078" s="1060"/>
      <c r="CK4078" s="1645"/>
      <c r="CL4078" s="1645"/>
      <c r="CM4078" s="1645"/>
      <c r="CN4078"/>
      <c r="CO4078"/>
      <c r="CP4078"/>
      <c r="CQ4078"/>
      <c r="CR4078"/>
      <c r="CS4078" s="1060"/>
      <c r="CT4078" s="1060"/>
      <c r="CU4078" s="1060"/>
      <c r="CV4078" s="1060"/>
      <c r="CW4078" s="1060"/>
      <c r="CX4078" s="1060"/>
    </row>
    <row r="4079" spans="35:102" ht="15" customHeight="1" x14ac:dyDescent="0.3">
      <c r="AI4079" s="1774">
        <v>48161000700</v>
      </c>
      <c r="AJ4079" s="1993" t="s">
        <v>1810</v>
      </c>
      <c r="AK4079" s="1993">
        <v>50528</v>
      </c>
      <c r="AL4079" s="1994" t="s">
        <v>1727</v>
      </c>
      <c r="AM4079" s="1994">
        <v>26.5</v>
      </c>
      <c r="AN4079" s="1993" t="s">
        <v>193</v>
      </c>
      <c r="BX4079"/>
      <c r="BY4079"/>
      <c r="BZ4079"/>
      <c r="CA4079"/>
      <c r="CB4079"/>
      <c r="CD4079" s="1060"/>
      <c r="CE4079" s="1286"/>
      <c r="CF4079" s="1060"/>
      <c r="CG4079" s="1060"/>
      <c r="CH4079" s="1060"/>
      <c r="CK4079" s="1645"/>
      <c r="CL4079" s="1645"/>
      <c r="CM4079" s="1645"/>
      <c r="CN4079"/>
      <c r="CO4079"/>
      <c r="CP4079"/>
      <c r="CQ4079"/>
      <c r="CR4079"/>
      <c r="CS4079" s="1060"/>
      <c r="CT4079" s="1060"/>
      <c r="CU4079" s="1060"/>
      <c r="CV4079" s="1060"/>
      <c r="CW4079" s="1060"/>
      <c r="CX4079" s="1060"/>
    </row>
    <row r="4080" spans="35:102" ht="15" customHeight="1" x14ac:dyDescent="0.3">
      <c r="AI4080" s="1996">
        <v>48161000900</v>
      </c>
      <c r="AJ4080" s="1997" t="s">
        <v>1810</v>
      </c>
      <c r="AK4080" s="1997">
        <v>31768</v>
      </c>
      <c r="AL4080" s="1998" t="s">
        <v>1730</v>
      </c>
      <c r="AM4080" s="1998">
        <v>21.1</v>
      </c>
      <c r="AN4080" s="1997" t="s">
        <v>193</v>
      </c>
      <c r="BX4080"/>
      <c r="BY4080"/>
      <c r="BZ4080"/>
      <c r="CA4080"/>
      <c r="CB4080"/>
      <c r="CD4080" s="1060"/>
      <c r="CE4080" s="1286"/>
      <c r="CF4080" s="1060"/>
      <c r="CG4080" s="1060"/>
      <c r="CH4080" s="1060"/>
      <c r="CK4080" s="1645"/>
      <c r="CL4080" s="1645"/>
      <c r="CM4080" s="1645"/>
      <c r="CN4080"/>
      <c r="CO4080"/>
      <c r="CP4080"/>
      <c r="CQ4080"/>
      <c r="CR4080"/>
      <c r="CS4080" s="1060"/>
      <c r="CT4080" s="1060"/>
      <c r="CU4080" s="1060"/>
      <c r="CV4080" s="1060"/>
      <c r="CW4080" s="1060"/>
      <c r="CX4080" s="1060"/>
    </row>
    <row r="4081" spans="35:102" ht="15" customHeight="1" x14ac:dyDescent="0.3">
      <c r="AI4081" s="1774">
        <v>48185180101</v>
      </c>
      <c r="AJ4081" s="1993" t="s">
        <v>1822</v>
      </c>
      <c r="AK4081" s="1993">
        <v>45119</v>
      </c>
      <c r="AL4081" s="1994" t="s">
        <v>1728</v>
      </c>
      <c r="AM4081" s="1994">
        <v>24.1</v>
      </c>
      <c r="AN4081" s="1993" t="s">
        <v>193</v>
      </c>
      <c r="BX4081"/>
      <c r="BY4081"/>
      <c r="BZ4081"/>
      <c r="CA4081"/>
      <c r="CB4081"/>
      <c r="CD4081" s="1060"/>
      <c r="CE4081" s="1286"/>
      <c r="CF4081" s="1060"/>
      <c r="CG4081" s="1060"/>
      <c r="CH4081" s="1060"/>
      <c r="CK4081" s="1645"/>
      <c r="CL4081" s="1645"/>
      <c r="CM4081" s="1645"/>
      <c r="CN4081"/>
      <c r="CO4081"/>
      <c r="CP4081"/>
      <c r="CQ4081"/>
      <c r="CR4081"/>
      <c r="CS4081" s="1060"/>
      <c r="CT4081" s="1060"/>
      <c r="CU4081" s="1060"/>
      <c r="CV4081" s="1060"/>
      <c r="CW4081" s="1060"/>
      <c r="CX4081" s="1060"/>
    </row>
    <row r="4082" spans="35:102" ht="15" customHeight="1" x14ac:dyDescent="0.3">
      <c r="AI4082" s="1996">
        <v>48185180102</v>
      </c>
      <c r="AJ4082" s="1997" t="s">
        <v>1822</v>
      </c>
      <c r="AK4082" s="1997">
        <v>48551</v>
      </c>
      <c r="AL4082" s="1998" t="s">
        <v>1727</v>
      </c>
      <c r="AM4082" s="1998">
        <v>14.8</v>
      </c>
      <c r="AN4082" s="1997" t="s">
        <v>192</v>
      </c>
      <c r="BX4082"/>
      <c r="BY4082"/>
      <c r="BZ4082"/>
      <c r="CA4082"/>
      <c r="CB4082"/>
      <c r="CD4082" s="1060"/>
      <c r="CE4082" s="1286"/>
      <c r="CF4082" s="1060"/>
      <c r="CG4082" s="1060"/>
      <c r="CH4082" s="1060"/>
      <c r="CK4082" s="1645"/>
      <c r="CL4082" s="1645"/>
      <c r="CM4082" s="1645"/>
      <c r="CN4082"/>
      <c r="CO4082"/>
      <c r="CP4082"/>
      <c r="CQ4082"/>
      <c r="CR4082"/>
      <c r="CS4082" s="1060"/>
      <c r="CT4082" s="1060"/>
      <c r="CU4082" s="1060"/>
      <c r="CV4082" s="1060"/>
      <c r="CW4082" s="1060"/>
      <c r="CX4082" s="1060"/>
    </row>
    <row r="4083" spans="35:102" ht="15" customHeight="1" x14ac:dyDescent="0.3">
      <c r="AI4083" s="1774">
        <v>48185180200</v>
      </c>
      <c r="AJ4083" s="1993" t="s">
        <v>1822</v>
      </c>
      <c r="AK4083" s="1993">
        <v>47832</v>
      </c>
      <c r="AL4083" s="1994" t="s">
        <v>1727</v>
      </c>
      <c r="AM4083" s="1994">
        <v>23.5</v>
      </c>
      <c r="AN4083" s="1993" t="s">
        <v>193</v>
      </c>
      <c r="BX4083"/>
      <c r="BY4083"/>
      <c r="BZ4083"/>
      <c r="CA4083"/>
      <c r="CB4083"/>
      <c r="CD4083" s="1060"/>
      <c r="CE4083" s="1286"/>
      <c r="CF4083" s="1060"/>
      <c r="CG4083" s="1060"/>
      <c r="CH4083" s="1060"/>
      <c r="CK4083" s="1645"/>
      <c r="CL4083" s="1645"/>
      <c r="CM4083" s="1645"/>
      <c r="CN4083"/>
      <c r="CO4083"/>
      <c r="CP4083"/>
      <c r="CQ4083"/>
      <c r="CR4083"/>
      <c r="CS4083" s="1060"/>
      <c r="CT4083" s="1060"/>
      <c r="CU4083" s="1060"/>
      <c r="CV4083" s="1060"/>
      <c r="CW4083" s="1060"/>
      <c r="CX4083" s="1060"/>
    </row>
    <row r="4084" spans="35:102" ht="15" customHeight="1" x14ac:dyDescent="0.3">
      <c r="AI4084" s="1996">
        <v>48185180301</v>
      </c>
      <c r="AJ4084" s="1997" t="s">
        <v>1822</v>
      </c>
      <c r="AK4084" s="1997">
        <v>58250</v>
      </c>
      <c r="AL4084" s="1998" t="s">
        <v>1729</v>
      </c>
      <c r="AM4084" s="1998">
        <v>6.9</v>
      </c>
      <c r="AN4084" s="1997" t="s">
        <v>192</v>
      </c>
      <c r="BX4084"/>
      <c r="BY4084"/>
      <c r="BZ4084"/>
      <c r="CA4084"/>
      <c r="CB4084"/>
      <c r="CD4084" s="1060"/>
      <c r="CE4084" s="1286"/>
      <c r="CF4084" s="1060"/>
      <c r="CG4084" s="1060"/>
      <c r="CH4084" s="1060"/>
      <c r="CK4084" s="1645"/>
      <c r="CL4084" s="1645"/>
      <c r="CM4084" s="1645"/>
      <c r="CN4084"/>
      <c r="CO4084"/>
      <c r="CP4084"/>
      <c r="CQ4084"/>
      <c r="CR4084"/>
      <c r="CS4084" s="1060"/>
      <c r="CT4084" s="1060"/>
      <c r="CU4084" s="1060"/>
      <c r="CV4084" s="1060"/>
      <c r="CW4084" s="1060"/>
      <c r="CX4084" s="1060"/>
    </row>
    <row r="4085" spans="35:102" ht="15" customHeight="1" x14ac:dyDescent="0.3">
      <c r="AI4085" s="1774">
        <v>48185180302</v>
      </c>
      <c r="AJ4085" s="1993" t="s">
        <v>1822</v>
      </c>
      <c r="AK4085" s="1993">
        <v>45362</v>
      </c>
      <c r="AL4085" s="1994" t="s">
        <v>1728</v>
      </c>
      <c r="AM4085" s="1994">
        <v>22.7</v>
      </c>
      <c r="AN4085" s="1993" t="s">
        <v>193</v>
      </c>
      <c r="BX4085"/>
      <c r="BY4085"/>
      <c r="BZ4085"/>
      <c r="CA4085"/>
      <c r="CB4085"/>
      <c r="CD4085" s="1060"/>
      <c r="CE4085" s="1286"/>
      <c r="CF4085" s="1060"/>
      <c r="CG4085" s="1060"/>
      <c r="CH4085" s="1060"/>
      <c r="CK4085" s="1645"/>
      <c r="CL4085" s="1645"/>
      <c r="CM4085" s="1645"/>
      <c r="CN4085"/>
      <c r="CO4085"/>
      <c r="CP4085"/>
      <c r="CQ4085"/>
      <c r="CR4085"/>
      <c r="CS4085" s="1060"/>
      <c r="CT4085" s="1060"/>
      <c r="CU4085" s="1060"/>
      <c r="CV4085" s="1060"/>
      <c r="CW4085" s="1060"/>
      <c r="CX4085" s="1060"/>
    </row>
    <row r="4086" spans="35:102" ht="15" customHeight="1" x14ac:dyDescent="0.3">
      <c r="AI4086" s="1996">
        <v>48185180400</v>
      </c>
      <c r="AJ4086" s="1997" t="s">
        <v>1822</v>
      </c>
      <c r="AK4086" s="1997">
        <v>42212</v>
      </c>
      <c r="AL4086" s="1998" t="s">
        <v>1728</v>
      </c>
      <c r="AM4086" s="1998">
        <v>44.9</v>
      </c>
      <c r="AN4086" s="1997" t="s">
        <v>193</v>
      </c>
      <c r="BX4086"/>
      <c r="BY4086"/>
      <c r="BZ4086"/>
      <c r="CA4086"/>
      <c r="CB4086"/>
      <c r="CD4086" s="1060"/>
      <c r="CE4086" s="1286"/>
      <c r="CF4086" s="1060"/>
      <c r="CG4086" s="1060"/>
      <c r="CH4086" s="1060"/>
      <c r="CK4086" s="1645"/>
      <c r="CL4086" s="1645"/>
      <c r="CM4086" s="1645"/>
      <c r="CN4086"/>
      <c r="CO4086"/>
      <c r="CP4086"/>
      <c r="CQ4086"/>
      <c r="CR4086"/>
      <c r="CS4086" s="1060"/>
      <c r="CT4086" s="1060"/>
      <c r="CU4086" s="1060"/>
      <c r="CV4086" s="1060"/>
      <c r="CW4086" s="1060"/>
      <c r="CX4086" s="1060"/>
    </row>
    <row r="4087" spans="35:102" ht="15" customHeight="1" x14ac:dyDescent="0.3">
      <c r="AI4087" s="1774">
        <v>48193950100</v>
      </c>
      <c r="AJ4087" s="1993" t="s">
        <v>1826</v>
      </c>
      <c r="AK4087" s="1993">
        <v>42500</v>
      </c>
      <c r="AL4087" s="1994" t="s">
        <v>1728</v>
      </c>
      <c r="AM4087" s="1994">
        <v>17.2</v>
      </c>
      <c r="AN4087" s="1993" t="s">
        <v>192</v>
      </c>
      <c r="BX4087"/>
      <c r="BY4087"/>
      <c r="BZ4087"/>
      <c r="CA4087"/>
      <c r="CB4087"/>
      <c r="CD4087" s="1060"/>
      <c r="CE4087" s="1286"/>
      <c r="CF4087" s="1060"/>
      <c r="CG4087" s="1060"/>
      <c r="CH4087" s="1060"/>
      <c r="CK4087" s="1645"/>
      <c r="CL4087" s="1645"/>
      <c r="CM4087" s="1645"/>
      <c r="CN4087"/>
      <c r="CO4087"/>
      <c r="CP4087"/>
      <c r="CQ4087"/>
      <c r="CR4087"/>
      <c r="CS4087" s="1060"/>
      <c r="CT4087" s="1060"/>
      <c r="CU4087" s="1060"/>
      <c r="CV4087" s="1060"/>
      <c r="CW4087" s="1060"/>
      <c r="CX4087" s="1060"/>
    </row>
    <row r="4088" spans="35:102" ht="15" customHeight="1" x14ac:dyDescent="0.3">
      <c r="AI4088" s="1996">
        <v>48193950200</v>
      </c>
      <c r="AJ4088" s="1997" t="s">
        <v>1826</v>
      </c>
      <c r="AK4088" s="1997">
        <v>60625</v>
      </c>
      <c r="AL4088" s="1998" t="s">
        <v>1729</v>
      </c>
      <c r="AM4088" s="1998">
        <v>9.4</v>
      </c>
      <c r="AN4088" s="1997" t="s">
        <v>192</v>
      </c>
      <c r="BX4088"/>
      <c r="BY4088"/>
      <c r="BZ4088"/>
      <c r="CA4088"/>
      <c r="CB4088"/>
      <c r="CD4088" s="1060"/>
      <c r="CE4088" s="1286"/>
      <c r="CF4088" s="1060"/>
      <c r="CG4088" s="1060"/>
      <c r="CH4088" s="1060"/>
      <c r="CK4088" s="1645"/>
      <c r="CL4088" s="1645"/>
      <c r="CM4088" s="1645"/>
      <c r="CN4088"/>
      <c r="CO4088"/>
      <c r="CP4088"/>
      <c r="CQ4088"/>
      <c r="CR4088"/>
      <c r="CS4088" s="1060"/>
      <c r="CT4088" s="1060"/>
      <c r="CU4088" s="1060"/>
      <c r="CV4088" s="1060"/>
      <c r="CW4088" s="1060"/>
      <c r="CX4088" s="1060"/>
    </row>
    <row r="4089" spans="35:102" ht="15" customHeight="1" x14ac:dyDescent="0.3">
      <c r="AI4089" s="1774">
        <v>48193950300</v>
      </c>
      <c r="AJ4089" s="1993" t="s">
        <v>1826</v>
      </c>
      <c r="AK4089" s="1993">
        <v>36909</v>
      </c>
      <c r="AL4089" s="1994" t="s">
        <v>1728</v>
      </c>
      <c r="AM4089" s="1994">
        <v>19.3</v>
      </c>
      <c r="AN4089" s="1993" t="s">
        <v>192</v>
      </c>
      <c r="BX4089"/>
      <c r="BY4089"/>
      <c r="BZ4089"/>
      <c r="CA4089"/>
      <c r="CB4089"/>
      <c r="CD4089" s="1060"/>
      <c r="CE4089" s="1286"/>
      <c r="CF4089" s="1060"/>
      <c r="CG4089" s="1060"/>
      <c r="CH4089" s="1060"/>
      <c r="CK4089" s="1645"/>
      <c r="CL4089" s="1645"/>
      <c r="CM4089" s="1645"/>
      <c r="CN4089"/>
      <c r="CO4089"/>
      <c r="CP4089"/>
      <c r="CQ4089"/>
      <c r="CR4089"/>
      <c r="CS4089" s="1060"/>
      <c r="CT4089" s="1060"/>
      <c r="CU4089" s="1060"/>
      <c r="CV4089" s="1060"/>
      <c r="CW4089" s="1060"/>
      <c r="CX4089" s="1060"/>
    </row>
    <row r="4090" spans="35:102" ht="15" customHeight="1" x14ac:dyDescent="0.3">
      <c r="AI4090" s="1996">
        <v>48217960100</v>
      </c>
      <c r="AJ4090" s="1997" t="s">
        <v>1838</v>
      </c>
      <c r="AK4090" s="1997">
        <v>51756</v>
      </c>
      <c r="AL4090" s="1998" t="s">
        <v>1727</v>
      </c>
      <c r="AM4090" s="1998">
        <v>14.9</v>
      </c>
      <c r="AN4090" s="1997" t="s">
        <v>192</v>
      </c>
      <c r="BX4090"/>
      <c r="BY4090"/>
      <c r="BZ4090"/>
      <c r="CA4090"/>
      <c r="CB4090"/>
      <c r="CD4090" s="1060"/>
      <c r="CE4090" s="1286"/>
      <c r="CF4090" s="1060"/>
      <c r="CG4090" s="1060"/>
      <c r="CH4090" s="1060"/>
      <c r="CK4090" s="1645"/>
      <c r="CL4090" s="1645"/>
      <c r="CM4090" s="1645"/>
      <c r="CN4090"/>
      <c r="CO4090"/>
      <c r="CP4090"/>
      <c r="CQ4090"/>
      <c r="CR4090"/>
      <c r="CS4090" s="1060"/>
      <c r="CT4090" s="1060"/>
      <c r="CU4090" s="1060"/>
      <c r="CV4090" s="1060"/>
      <c r="CW4090" s="1060"/>
      <c r="CX4090" s="1060"/>
    </row>
    <row r="4091" spans="35:102" ht="15" customHeight="1" x14ac:dyDescent="0.3">
      <c r="AI4091" s="1774">
        <v>48217960200</v>
      </c>
      <c r="AJ4091" s="1993" t="s">
        <v>1838</v>
      </c>
      <c r="AK4091" s="1993">
        <v>52134</v>
      </c>
      <c r="AL4091" s="1994" t="s">
        <v>1727</v>
      </c>
      <c r="AM4091" s="1994">
        <v>11.7</v>
      </c>
      <c r="AN4091" s="1993" t="s">
        <v>192</v>
      </c>
      <c r="BX4091"/>
      <c r="BY4091"/>
      <c r="BZ4091"/>
      <c r="CA4091"/>
      <c r="CB4091"/>
      <c r="CD4091" s="1060"/>
      <c r="CE4091" s="1286"/>
      <c r="CF4091" s="1060"/>
      <c r="CG4091" s="1060"/>
      <c r="CH4091" s="1060"/>
      <c r="CK4091" s="1645"/>
      <c r="CL4091" s="1645"/>
      <c r="CM4091" s="1645"/>
      <c r="CN4091"/>
      <c r="CO4091"/>
      <c r="CP4091"/>
      <c r="CQ4091"/>
      <c r="CR4091"/>
      <c r="CS4091" s="1060"/>
      <c r="CT4091" s="1060"/>
      <c r="CU4091" s="1060"/>
      <c r="CV4091" s="1060"/>
      <c r="CW4091" s="1060"/>
      <c r="CX4091" s="1060"/>
    </row>
    <row r="4092" spans="35:102" ht="15" customHeight="1" x14ac:dyDescent="0.3">
      <c r="AI4092" s="1996">
        <v>48217960400</v>
      </c>
      <c r="AJ4092" s="1997" t="s">
        <v>1838</v>
      </c>
      <c r="AK4092" s="1997">
        <v>37162</v>
      </c>
      <c r="AL4092" s="1998" t="s">
        <v>1728</v>
      </c>
      <c r="AM4092" s="1998">
        <v>20.6</v>
      </c>
      <c r="AN4092" s="1997" t="s">
        <v>193</v>
      </c>
      <c r="BX4092"/>
      <c r="BY4092"/>
      <c r="BZ4092"/>
      <c r="CA4092"/>
      <c r="CB4092"/>
      <c r="CD4092" s="1060"/>
      <c r="CE4092" s="1286"/>
      <c r="CF4092" s="1060"/>
      <c r="CG4092" s="1060"/>
      <c r="CH4092" s="1060"/>
      <c r="CK4092" s="1645"/>
      <c r="CL4092" s="1645"/>
      <c r="CM4092" s="1645"/>
      <c r="CN4092"/>
      <c r="CO4092"/>
      <c r="CP4092"/>
      <c r="CQ4092"/>
      <c r="CR4092"/>
      <c r="CS4092" s="1060"/>
      <c r="CT4092" s="1060"/>
      <c r="CU4092" s="1060"/>
      <c r="CV4092" s="1060"/>
      <c r="CW4092" s="1060"/>
      <c r="CX4092" s="1060"/>
    </row>
    <row r="4093" spans="35:102" ht="15" customHeight="1" x14ac:dyDescent="0.3">
      <c r="AI4093" s="1774">
        <v>48217960500</v>
      </c>
      <c r="AJ4093" s="1993" t="s">
        <v>1838</v>
      </c>
      <c r="AK4093" s="1993">
        <v>54554</v>
      </c>
      <c r="AL4093" s="1994" t="s">
        <v>1727</v>
      </c>
      <c r="AM4093" s="1994">
        <v>14.1</v>
      </c>
      <c r="AN4093" s="1993" t="s">
        <v>192</v>
      </c>
      <c r="BX4093"/>
      <c r="BY4093"/>
      <c r="BZ4093"/>
      <c r="CA4093"/>
      <c r="CB4093"/>
      <c r="CD4093" s="1060"/>
      <c r="CE4093" s="1286"/>
      <c r="CF4093" s="1060"/>
      <c r="CG4093" s="1060"/>
      <c r="CH4093" s="1060"/>
      <c r="CK4093" s="1645"/>
      <c r="CL4093" s="1645"/>
      <c r="CM4093" s="1645"/>
      <c r="CN4093"/>
      <c r="CO4093"/>
      <c r="CP4093"/>
      <c r="CQ4093"/>
      <c r="CR4093"/>
      <c r="CS4093" s="1060"/>
      <c r="CT4093" s="1060"/>
      <c r="CU4093" s="1060"/>
      <c r="CV4093" s="1060"/>
      <c r="CW4093" s="1060"/>
      <c r="CX4093" s="1060"/>
    </row>
    <row r="4094" spans="35:102" ht="15" customHeight="1" x14ac:dyDescent="0.3">
      <c r="AI4094" s="1996">
        <v>48217960600</v>
      </c>
      <c r="AJ4094" s="1997" t="s">
        <v>1838</v>
      </c>
      <c r="AK4094" s="1997">
        <v>38750</v>
      </c>
      <c r="AL4094" s="1998" t="s">
        <v>1728</v>
      </c>
      <c r="AM4094" s="1998">
        <v>18.899999999999999</v>
      </c>
      <c r="AN4094" s="1997" t="s">
        <v>192</v>
      </c>
      <c r="BX4094"/>
      <c r="BY4094"/>
      <c r="BZ4094"/>
      <c r="CA4094"/>
      <c r="CB4094"/>
      <c r="CD4094" s="1060"/>
      <c r="CE4094" s="1286"/>
      <c r="CF4094" s="1060"/>
      <c r="CG4094" s="1060"/>
      <c r="CH4094" s="1060"/>
      <c r="CK4094" s="1645"/>
      <c r="CL4094" s="1645"/>
      <c r="CM4094" s="1645"/>
      <c r="CN4094"/>
      <c r="CO4094"/>
      <c r="CP4094"/>
      <c r="CQ4094"/>
      <c r="CR4094"/>
      <c r="CS4094" s="1060"/>
      <c r="CT4094" s="1060"/>
      <c r="CU4094" s="1060"/>
      <c r="CV4094" s="1060"/>
      <c r="CW4094" s="1060"/>
      <c r="CX4094" s="1060"/>
    </row>
    <row r="4095" spans="35:102" ht="15" customHeight="1" x14ac:dyDescent="0.3">
      <c r="AI4095" s="1774">
        <v>48217960700</v>
      </c>
      <c r="AJ4095" s="1993" t="s">
        <v>1838</v>
      </c>
      <c r="AK4095" s="1993">
        <v>46000</v>
      </c>
      <c r="AL4095" s="1994" t="s">
        <v>1728</v>
      </c>
      <c r="AM4095" s="1994">
        <v>13.2</v>
      </c>
      <c r="AN4095" s="1993" t="s">
        <v>192</v>
      </c>
      <c r="BX4095"/>
      <c r="BY4095"/>
      <c r="BZ4095"/>
      <c r="CA4095"/>
      <c r="CB4095"/>
      <c r="CD4095" s="1060"/>
      <c r="CE4095" s="1286"/>
      <c r="CF4095" s="1060"/>
      <c r="CG4095" s="1060"/>
      <c r="CH4095" s="1060"/>
      <c r="CK4095" s="1645"/>
      <c r="CL4095" s="1645"/>
      <c r="CM4095" s="1645"/>
      <c r="CN4095"/>
      <c r="CO4095"/>
      <c r="CP4095"/>
      <c r="CQ4095"/>
      <c r="CR4095"/>
      <c r="CS4095" s="1060"/>
      <c r="CT4095" s="1060"/>
      <c r="CU4095" s="1060"/>
      <c r="CV4095" s="1060"/>
      <c r="CW4095" s="1060"/>
      <c r="CX4095" s="1060"/>
    </row>
    <row r="4096" spans="35:102" ht="15" customHeight="1" x14ac:dyDescent="0.3">
      <c r="AI4096" s="1996">
        <v>48217960800</v>
      </c>
      <c r="AJ4096" s="1997" t="s">
        <v>1838</v>
      </c>
      <c r="AK4096" s="1997">
        <v>42873</v>
      </c>
      <c r="AL4096" s="1998" t="s">
        <v>1728</v>
      </c>
      <c r="AM4096" s="1998">
        <v>21.7</v>
      </c>
      <c r="AN4096" s="1997" t="s">
        <v>193</v>
      </c>
      <c r="BX4096"/>
      <c r="BY4096"/>
      <c r="BZ4096"/>
      <c r="CA4096"/>
      <c r="CB4096"/>
      <c r="CD4096" s="1060"/>
      <c r="CE4096" s="1286"/>
      <c r="CF4096" s="1060"/>
      <c r="CG4096" s="1060"/>
      <c r="CH4096" s="1060"/>
      <c r="CK4096" s="1645"/>
      <c r="CL4096" s="1645"/>
      <c r="CM4096" s="1645"/>
      <c r="CN4096"/>
      <c r="CO4096"/>
      <c r="CP4096"/>
      <c r="CQ4096"/>
      <c r="CR4096"/>
      <c r="CS4096" s="1060"/>
      <c r="CT4096" s="1060"/>
      <c r="CU4096" s="1060"/>
      <c r="CV4096" s="1060"/>
      <c r="CW4096" s="1060"/>
      <c r="CX4096" s="1060"/>
    </row>
    <row r="4097" spans="35:102" ht="15" customHeight="1" x14ac:dyDescent="0.3">
      <c r="AI4097" s="1774">
        <v>48217960900</v>
      </c>
      <c r="AJ4097" s="1993" t="s">
        <v>1838</v>
      </c>
      <c r="AK4097" s="1993">
        <v>32059</v>
      </c>
      <c r="AL4097" s="1994" t="s">
        <v>1730</v>
      </c>
      <c r="AM4097" s="1994">
        <v>26.1</v>
      </c>
      <c r="AN4097" s="1993" t="s">
        <v>193</v>
      </c>
      <c r="BX4097"/>
      <c r="BY4097"/>
      <c r="BZ4097"/>
      <c r="CA4097"/>
      <c r="CB4097"/>
      <c r="CD4097" s="1060"/>
      <c r="CE4097" s="1286"/>
      <c r="CF4097" s="1060"/>
      <c r="CG4097" s="1060"/>
      <c r="CH4097" s="1060"/>
      <c r="CK4097" s="1645"/>
      <c r="CL4097" s="1645"/>
      <c r="CM4097" s="1645"/>
      <c r="CN4097"/>
      <c r="CO4097"/>
      <c r="CP4097"/>
      <c r="CQ4097"/>
      <c r="CR4097"/>
      <c r="CS4097" s="1060"/>
      <c r="CT4097" s="1060"/>
      <c r="CU4097" s="1060"/>
      <c r="CV4097" s="1060"/>
      <c r="CW4097" s="1060"/>
      <c r="CX4097" s="1060"/>
    </row>
    <row r="4098" spans="35:102" ht="15" customHeight="1" x14ac:dyDescent="0.3">
      <c r="AI4098" s="1996">
        <v>48217961000</v>
      </c>
      <c r="AJ4098" s="1997" t="s">
        <v>1838</v>
      </c>
      <c r="AK4098" s="1997">
        <v>29661</v>
      </c>
      <c r="AL4098" s="1998" t="s">
        <v>1730</v>
      </c>
      <c r="AM4098" s="1998">
        <v>26.5</v>
      </c>
      <c r="AN4098" s="1997" t="s">
        <v>193</v>
      </c>
      <c r="BX4098"/>
      <c r="BY4098"/>
      <c r="BZ4098"/>
      <c r="CA4098"/>
      <c r="CB4098"/>
      <c r="CD4098" s="1060"/>
      <c r="CE4098" s="1286"/>
      <c r="CF4098" s="1060"/>
      <c r="CG4098" s="1060"/>
      <c r="CH4098" s="1060"/>
      <c r="CK4098" s="1645"/>
      <c r="CL4098" s="1645"/>
      <c r="CM4098" s="1645"/>
      <c r="CN4098"/>
      <c r="CO4098"/>
      <c r="CP4098"/>
      <c r="CQ4098"/>
      <c r="CR4098"/>
      <c r="CS4098" s="1060"/>
      <c r="CT4098" s="1060"/>
      <c r="CU4098" s="1060"/>
      <c r="CV4098" s="1060"/>
      <c r="CW4098" s="1060"/>
      <c r="CX4098" s="1060"/>
    </row>
    <row r="4099" spans="35:102" ht="15" customHeight="1" x14ac:dyDescent="0.3">
      <c r="AI4099" s="1774">
        <v>48217961100</v>
      </c>
      <c r="AJ4099" s="1993" t="s">
        <v>1838</v>
      </c>
      <c r="AK4099" s="1993">
        <v>54886</v>
      </c>
      <c r="AL4099" s="1994" t="s">
        <v>1727</v>
      </c>
      <c r="AM4099" s="1994">
        <v>10.9</v>
      </c>
      <c r="AN4099" s="1993" t="s">
        <v>192</v>
      </c>
      <c r="BX4099"/>
      <c r="BY4099"/>
      <c r="BZ4099"/>
      <c r="CA4099"/>
      <c r="CB4099"/>
      <c r="CD4099" s="1060"/>
      <c r="CE4099" s="1286"/>
      <c r="CF4099" s="1060"/>
      <c r="CG4099" s="1060"/>
      <c r="CH4099" s="1060"/>
      <c r="CK4099" s="1645"/>
      <c r="CL4099" s="1645"/>
      <c r="CM4099" s="1645"/>
      <c r="CN4099"/>
      <c r="CO4099"/>
      <c r="CP4099"/>
      <c r="CQ4099"/>
      <c r="CR4099"/>
      <c r="CS4099" s="1060"/>
      <c r="CT4099" s="1060"/>
      <c r="CU4099" s="1060"/>
      <c r="CV4099" s="1060"/>
      <c r="CW4099" s="1060"/>
      <c r="CX4099" s="1060"/>
    </row>
    <row r="4100" spans="35:102" ht="15" customHeight="1" x14ac:dyDescent="0.3">
      <c r="AI4100" s="1996">
        <v>48217961400</v>
      </c>
      <c r="AJ4100" s="1997" t="s">
        <v>1838</v>
      </c>
      <c r="AK4100" s="1997">
        <v>44286</v>
      </c>
      <c r="AL4100" s="1998" t="s">
        <v>1728</v>
      </c>
      <c r="AM4100" s="1998">
        <v>25</v>
      </c>
      <c r="AN4100" s="1997" t="s">
        <v>193</v>
      </c>
      <c r="BX4100"/>
      <c r="BY4100"/>
      <c r="BZ4100"/>
      <c r="CA4100"/>
      <c r="CB4100"/>
      <c r="CD4100" s="1060"/>
      <c r="CE4100" s="1286"/>
      <c r="CF4100" s="1060"/>
      <c r="CG4100" s="1060"/>
      <c r="CH4100" s="1060"/>
      <c r="CK4100" s="1645"/>
      <c r="CL4100" s="1645"/>
      <c r="CM4100" s="1645"/>
      <c r="CN4100"/>
      <c r="CO4100"/>
      <c r="CP4100"/>
      <c r="CQ4100"/>
      <c r="CR4100"/>
      <c r="CS4100" s="1060"/>
      <c r="CT4100" s="1060"/>
      <c r="CU4100" s="1060"/>
      <c r="CV4100" s="1060"/>
      <c r="CW4100" s="1060"/>
      <c r="CX4100" s="1060"/>
    </row>
    <row r="4101" spans="35:102" ht="15" customHeight="1" x14ac:dyDescent="0.3">
      <c r="AI4101" s="1774">
        <v>48281950100</v>
      </c>
      <c r="AJ4101" s="1993" t="s">
        <v>1871</v>
      </c>
      <c r="AK4101" s="1993">
        <v>52281</v>
      </c>
      <c r="AL4101" s="1994" t="s">
        <v>1727</v>
      </c>
      <c r="AM4101" s="1994">
        <v>12.1</v>
      </c>
      <c r="AN4101" s="1993" t="s">
        <v>192</v>
      </c>
      <c r="BX4101"/>
      <c r="BY4101"/>
      <c r="BZ4101"/>
      <c r="CA4101"/>
      <c r="CB4101"/>
      <c r="CD4101" s="1060"/>
      <c r="CE4101" s="1286"/>
      <c r="CF4101" s="1060"/>
      <c r="CG4101" s="1060"/>
      <c r="CH4101" s="1060"/>
      <c r="CK4101" s="1645"/>
      <c r="CL4101" s="1645"/>
      <c r="CM4101" s="1645"/>
      <c r="CN4101"/>
      <c r="CO4101"/>
      <c r="CP4101"/>
      <c r="CQ4101"/>
      <c r="CR4101"/>
      <c r="CS4101" s="1060"/>
      <c r="CT4101" s="1060"/>
      <c r="CU4101" s="1060"/>
      <c r="CV4101" s="1060"/>
      <c r="CW4101" s="1060"/>
      <c r="CX4101" s="1060"/>
    </row>
    <row r="4102" spans="35:102" ht="15" customHeight="1" x14ac:dyDescent="0.3">
      <c r="AI4102" s="1996">
        <v>48281950301</v>
      </c>
      <c r="AJ4102" s="1997" t="s">
        <v>1871</v>
      </c>
      <c r="AK4102" s="1997">
        <v>67091</v>
      </c>
      <c r="AL4102" s="1998" t="s">
        <v>1729</v>
      </c>
      <c r="AM4102" s="1998">
        <v>8.1</v>
      </c>
      <c r="AN4102" s="1997" t="s">
        <v>192</v>
      </c>
      <c r="BX4102"/>
      <c r="BY4102"/>
      <c r="BZ4102"/>
      <c r="CA4102"/>
      <c r="CB4102"/>
      <c r="CD4102" s="1060"/>
      <c r="CE4102" s="1286"/>
      <c r="CF4102" s="1060"/>
      <c r="CG4102" s="1060"/>
      <c r="CH4102" s="1060"/>
      <c r="CK4102" s="1645"/>
      <c r="CL4102" s="1645"/>
      <c r="CM4102" s="1645"/>
      <c r="CN4102"/>
      <c r="CO4102"/>
      <c r="CP4102"/>
      <c r="CQ4102"/>
      <c r="CR4102"/>
      <c r="CS4102" s="1060"/>
      <c r="CT4102" s="1060"/>
      <c r="CU4102" s="1060"/>
      <c r="CV4102" s="1060"/>
      <c r="CW4102" s="1060"/>
      <c r="CX4102" s="1060"/>
    </row>
    <row r="4103" spans="35:102" ht="15" customHeight="1" x14ac:dyDescent="0.3">
      <c r="AI4103" s="1774">
        <v>48281950302</v>
      </c>
      <c r="AJ4103" s="1993" t="s">
        <v>1871</v>
      </c>
      <c r="AK4103" s="1993">
        <v>56723</v>
      </c>
      <c r="AL4103" s="1994" t="s">
        <v>1727</v>
      </c>
      <c r="AM4103" s="1994">
        <v>5.7</v>
      </c>
      <c r="AN4103" s="1993" t="s">
        <v>192</v>
      </c>
      <c r="BX4103"/>
      <c r="BY4103"/>
      <c r="BZ4103"/>
      <c r="CA4103"/>
      <c r="CB4103"/>
      <c r="CD4103" s="1060"/>
      <c r="CE4103" s="1286"/>
      <c r="CF4103" s="1060"/>
      <c r="CG4103" s="1060"/>
      <c r="CH4103" s="1060"/>
      <c r="CK4103" s="1645"/>
      <c r="CL4103" s="1645"/>
      <c r="CM4103" s="1645"/>
      <c r="CN4103"/>
      <c r="CO4103"/>
      <c r="CP4103"/>
      <c r="CQ4103"/>
      <c r="CR4103"/>
      <c r="CS4103" s="1060"/>
      <c r="CT4103" s="1060"/>
      <c r="CU4103" s="1060"/>
      <c r="CV4103" s="1060"/>
      <c r="CW4103" s="1060"/>
      <c r="CX4103" s="1060"/>
    </row>
    <row r="4104" spans="35:102" ht="15" customHeight="1" x14ac:dyDescent="0.3">
      <c r="AI4104" s="1996">
        <v>48281950400</v>
      </c>
      <c r="AJ4104" s="1997" t="s">
        <v>1871</v>
      </c>
      <c r="AK4104" s="1997">
        <v>31607</v>
      </c>
      <c r="AL4104" s="1998" t="s">
        <v>1730</v>
      </c>
      <c r="AM4104" s="1998">
        <v>28.8</v>
      </c>
      <c r="AN4104" s="1997" t="s">
        <v>193</v>
      </c>
      <c r="BX4104"/>
      <c r="BY4104"/>
      <c r="BZ4104"/>
      <c r="CA4104"/>
      <c r="CB4104"/>
      <c r="CD4104" s="1060"/>
      <c r="CE4104" s="1286"/>
      <c r="CF4104" s="1060"/>
      <c r="CG4104" s="1060"/>
      <c r="CH4104" s="1060"/>
      <c r="CK4104" s="1645"/>
      <c r="CL4104" s="1645"/>
      <c r="CM4104" s="1645"/>
      <c r="CN4104"/>
      <c r="CO4104"/>
      <c r="CP4104"/>
      <c r="CQ4104"/>
      <c r="CR4104"/>
      <c r="CS4104" s="1060"/>
      <c r="CT4104" s="1060"/>
      <c r="CU4104" s="1060"/>
      <c r="CV4104" s="1060"/>
      <c r="CW4104" s="1060"/>
      <c r="CX4104" s="1060"/>
    </row>
    <row r="4105" spans="35:102" ht="15" customHeight="1" x14ac:dyDescent="0.3">
      <c r="AI4105" s="1774">
        <v>48281950500</v>
      </c>
      <c r="AJ4105" s="1993" t="s">
        <v>1871</v>
      </c>
      <c r="AK4105" s="1993">
        <v>51306</v>
      </c>
      <c r="AL4105" s="1994" t="s">
        <v>1727</v>
      </c>
      <c r="AM4105" s="1994">
        <v>7.2</v>
      </c>
      <c r="AN4105" s="1993" t="s">
        <v>192</v>
      </c>
      <c r="BX4105"/>
      <c r="BY4105"/>
      <c r="BZ4105"/>
      <c r="CA4105"/>
      <c r="CB4105"/>
      <c r="CD4105" s="1060"/>
      <c r="CE4105" s="1286"/>
      <c r="CF4105" s="1060"/>
      <c r="CG4105" s="1060"/>
      <c r="CH4105" s="1060"/>
      <c r="CK4105" s="1645"/>
      <c r="CL4105" s="1645"/>
      <c r="CM4105" s="1645"/>
      <c r="CN4105"/>
      <c r="CO4105"/>
      <c r="CP4105"/>
      <c r="CQ4105"/>
      <c r="CR4105"/>
      <c r="CS4105" s="1060"/>
      <c r="CT4105" s="1060"/>
      <c r="CU4105" s="1060"/>
      <c r="CV4105" s="1060"/>
      <c r="CW4105" s="1060"/>
      <c r="CX4105" s="1060"/>
    </row>
    <row r="4106" spans="35:102" ht="15" customHeight="1" x14ac:dyDescent="0.3">
      <c r="AI4106" s="1996">
        <v>48289950100</v>
      </c>
      <c r="AJ4106" s="1997" t="s">
        <v>1874</v>
      </c>
      <c r="AK4106" s="1997">
        <v>39403</v>
      </c>
      <c r="AL4106" s="1998" t="s">
        <v>1728</v>
      </c>
      <c r="AM4106" s="1998">
        <v>21.7</v>
      </c>
      <c r="AN4106" s="1997" t="s">
        <v>193</v>
      </c>
      <c r="BX4106"/>
      <c r="BY4106"/>
      <c r="BZ4106"/>
      <c r="CA4106"/>
      <c r="CB4106"/>
      <c r="CD4106" s="1060"/>
      <c r="CE4106" s="1286"/>
      <c r="CF4106" s="1060"/>
      <c r="CG4106" s="1060"/>
      <c r="CH4106" s="1060"/>
      <c r="CK4106" s="1645"/>
      <c r="CL4106" s="1645"/>
      <c r="CM4106" s="1645"/>
      <c r="CN4106"/>
      <c r="CO4106"/>
      <c r="CP4106"/>
      <c r="CQ4106"/>
      <c r="CR4106"/>
      <c r="CS4106" s="1060"/>
      <c r="CT4106" s="1060"/>
      <c r="CU4106" s="1060"/>
      <c r="CV4106" s="1060"/>
      <c r="CW4106" s="1060"/>
      <c r="CX4106" s="1060"/>
    </row>
    <row r="4107" spans="35:102" ht="15" customHeight="1" x14ac:dyDescent="0.3">
      <c r="AI4107" s="1774">
        <v>48289950200</v>
      </c>
      <c r="AJ4107" s="1993" t="s">
        <v>1874</v>
      </c>
      <c r="AK4107" s="1993">
        <v>45745</v>
      </c>
      <c r="AL4107" s="1994" t="s">
        <v>1728</v>
      </c>
      <c r="AM4107" s="1994">
        <v>13.2</v>
      </c>
      <c r="AN4107" s="1993" t="s">
        <v>192</v>
      </c>
      <c r="BX4107"/>
      <c r="BY4107"/>
      <c r="BZ4107"/>
      <c r="CA4107"/>
      <c r="CB4107"/>
      <c r="CD4107" s="1060"/>
      <c r="CE4107" s="1286"/>
      <c r="CF4107" s="1060"/>
      <c r="CG4107" s="1060"/>
      <c r="CH4107" s="1060"/>
      <c r="CK4107" s="1645"/>
      <c r="CL4107" s="1645"/>
      <c r="CM4107" s="1645"/>
      <c r="CN4107"/>
      <c r="CO4107"/>
      <c r="CP4107"/>
      <c r="CQ4107"/>
      <c r="CR4107"/>
      <c r="CS4107" s="1060"/>
      <c r="CT4107" s="1060"/>
      <c r="CU4107" s="1060"/>
      <c r="CV4107" s="1060"/>
      <c r="CW4107" s="1060"/>
      <c r="CX4107" s="1060"/>
    </row>
    <row r="4108" spans="35:102" ht="15" customHeight="1" x14ac:dyDescent="0.3">
      <c r="AI4108" s="1996">
        <v>48289950300</v>
      </c>
      <c r="AJ4108" s="1997" t="s">
        <v>1874</v>
      </c>
      <c r="AK4108" s="1997">
        <v>55337</v>
      </c>
      <c r="AL4108" s="1998" t="s">
        <v>1727</v>
      </c>
      <c r="AM4108" s="1998">
        <v>12.1</v>
      </c>
      <c r="AN4108" s="1997" t="s">
        <v>192</v>
      </c>
      <c r="BX4108"/>
      <c r="BY4108"/>
      <c r="BZ4108"/>
      <c r="CA4108"/>
      <c r="CB4108"/>
      <c r="CD4108" s="1060"/>
      <c r="CE4108" s="1286"/>
      <c r="CF4108" s="1060"/>
      <c r="CG4108" s="1060"/>
      <c r="CH4108" s="1060"/>
      <c r="CK4108" s="1645"/>
      <c r="CL4108" s="1645"/>
      <c r="CM4108" s="1645"/>
      <c r="CN4108"/>
      <c r="CO4108"/>
      <c r="CP4108"/>
      <c r="CQ4108"/>
      <c r="CR4108"/>
      <c r="CS4108" s="1060"/>
      <c r="CT4108" s="1060"/>
      <c r="CU4108" s="1060"/>
      <c r="CV4108" s="1060"/>
      <c r="CW4108" s="1060"/>
      <c r="CX4108" s="1060"/>
    </row>
    <row r="4109" spans="35:102" ht="15" customHeight="1" x14ac:dyDescent="0.3">
      <c r="AI4109" s="1774">
        <v>48293970100</v>
      </c>
      <c r="AJ4109" s="1993" t="s">
        <v>1876</v>
      </c>
      <c r="AK4109" s="1993">
        <v>35919</v>
      </c>
      <c r="AL4109" s="1994" t="s">
        <v>1730</v>
      </c>
      <c r="AM4109" s="1994">
        <v>20.3</v>
      </c>
      <c r="AN4109" s="1993" t="s">
        <v>193</v>
      </c>
      <c r="BX4109"/>
      <c r="BY4109"/>
      <c r="BZ4109"/>
      <c r="CA4109"/>
      <c r="CB4109"/>
      <c r="CD4109" s="1060"/>
      <c r="CE4109" s="1286"/>
      <c r="CF4109" s="1060"/>
      <c r="CG4109" s="1060"/>
      <c r="CH4109" s="1060"/>
      <c r="CK4109" s="1645"/>
      <c r="CL4109" s="1645"/>
      <c r="CM4109" s="1645"/>
      <c r="CN4109"/>
      <c r="CO4109"/>
      <c r="CP4109"/>
      <c r="CQ4109"/>
      <c r="CR4109"/>
      <c r="CS4109" s="1060"/>
      <c r="CT4109" s="1060"/>
      <c r="CU4109" s="1060"/>
      <c r="CV4109" s="1060"/>
      <c r="CW4109" s="1060"/>
      <c r="CX4109" s="1060"/>
    </row>
    <row r="4110" spans="35:102" ht="15" customHeight="1" x14ac:dyDescent="0.3">
      <c r="AI4110" s="1996">
        <v>48293970200</v>
      </c>
      <c r="AJ4110" s="1997" t="s">
        <v>1876</v>
      </c>
      <c r="AK4110" s="1997">
        <v>45104</v>
      </c>
      <c r="AL4110" s="1998" t="s">
        <v>1728</v>
      </c>
      <c r="AM4110" s="1998">
        <v>9.9</v>
      </c>
      <c r="AN4110" s="1997" t="s">
        <v>192</v>
      </c>
      <c r="BX4110"/>
      <c r="BY4110"/>
      <c r="BZ4110"/>
      <c r="CA4110"/>
      <c r="CB4110"/>
      <c r="CD4110" s="1060"/>
      <c r="CE4110" s="1286"/>
      <c r="CF4110" s="1060"/>
      <c r="CG4110" s="1060"/>
      <c r="CH4110" s="1060"/>
      <c r="CK4110" s="1645"/>
      <c r="CL4110" s="1645"/>
      <c r="CM4110" s="1645"/>
      <c r="CN4110"/>
      <c r="CO4110"/>
      <c r="CP4110"/>
      <c r="CQ4110"/>
      <c r="CR4110"/>
      <c r="CS4110" s="1060"/>
      <c r="CT4110" s="1060"/>
      <c r="CU4110" s="1060"/>
      <c r="CV4110" s="1060"/>
      <c r="CW4110" s="1060"/>
      <c r="CX4110" s="1060"/>
    </row>
    <row r="4111" spans="35:102" ht="15" customHeight="1" x14ac:dyDescent="0.3">
      <c r="AI4111" s="1774">
        <v>48293970300</v>
      </c>
      <c r="AJ4111" s="1993" t="s">
        <v>1876</v>
      </c>
      <c r="AK4111" s="1993">
        <v>34652</v>
      </c>
      <c r="AL4111" s="1994" t="s">
        <v>1730</v>
      </c>
      <c r="AM4111" s="1994">
        <v>22.7</v>
      </c>
      <c r="AN4111" s="1993" t="s">
        <v>193</v>
      </c>
      <c r="BX4111"/>
      <c r="BY4111"/>
      <c r="BZ4111"/>
      <c r="CA4111"/>
      <c r="CB4111"/>
      <c r="CD4111" s="1060"/>
      <c r="CE4111" s="1286"/>
      <c r="CF4111" s="1060"/>
      <c r="CG4111" s="1060"/>
      <c r="CH4111" s="1060"/>
      <c r="CK4111" s="1645"/>
      <c r="CL4111" s="1645"/>
      <c r="CM4111" s="1645"/>
      <c r="CN4111"/>
      <c r="CO4111"/>
      <c r="CP4111"/>
      <c r="CQ4111"/>
      <c r="CR4111"/>
      <c r="CS4111" s="1060"/>
      <c r="CT4111" s="1060"/>
      <c r="CU4111" s="1060"/>
      <c r="CV4111" s="1060"/>
      <c r="CW4111" s="1060"/>
      <c r="CX4111" s="1060"/>
    </row>
    <row r="4112" spans="35:102" ht="15" customHeight="1" x14ac:dyDescent="0.3">
      <c r="AI4112" s="1996">
        <v>48293970400</v>
      </c>
      <c r="AJ4112" s="1997" t="s">
        <v>1876</v>
      </c>
      <c r="AK4112" s="1997">
        <v>37557</v>
      </c>
      <c r="AL4112" s="1998" t="s">
        <v>1728</v>
      </c>
      <c r="AM4112" s="1998">
        <v>35</v>
      </c>
      <c r="AN4112" s="1997" t="s">
        <v>193</v>
      </c>
      <c r="BX4112"/>
      <c r="BY4112"/>
      <c r="BZ4112"/>
      <c r="CA4112"/>
      <c r="CB4112"/>
      <c r="CD4112" s="1060"/>
      <c r="CE4112" s="1286"/>
      <c r="CF4112" s="1060"/>
      <c r="CG4112" s="1060"/>
      <c r="CH4112" s="1060"/>
      <c r="CK4112" s="1645"/>
      <c r="CL4112" s="1645"/>
      <c r="CM4112" s="1645"/>
      <c r="CN4112"/>
      <c r="CO4112"/>
      <c r="CP4112"/>
      <c r="CQ4112"/>
      <c r="CR4112"/>
      <c r="CS4112" s="1060"/>
      <c r="CT4112" s="1060"/>
      <c r="CU4112" s="1060"/>
      <c r="CV4112" s="1060"/>
      <c r="CW4112" s="1060"/>
      <c r="CX4112" s="1060"/>
    </row>
    <row r="4113" spans="35:102" ht="15" customHeight="1" x14ac:dyDescent="0.3">
      <c r="AI4113" s="1774">
        <v>48293970500</v>
      </c>
      <c r="AJ4113" s="1993" t="s">
        <v>1876</v>
      </c>
      <c r="AK4113" s="1993">
        <v>31091</v>
      </c>
      <c r="AL4113" s="1994" t="s">
        <v>1730</v>
      </c>
      <c r="AM4113" s="1994">
        <v>29.4</v>
      </c>
      <c r="AN4113" s="1993" t="s">
        <v>193</v>
      </c>
      <c r="BX4113"/>
      <c r="BY4113"/>
      <c r="BZ4113"/>
      <c r="CA4113"/>
      <c r="CB4113"/>
      <c r="CD4113" s="1060"/>
      <c r="CE4113" s="1286"/>
      <c r="CF4113" s="1060"/>
      <c r="CG4113" s="1060"/>
      <c r="CH4113" s="1060"/>
      <c r="CK4113" s="1645"/>
      <c r="CL4113" s="1645"/>
      <c r="CM4113" s="1645"/>
      <c r="CN4113"/>
      <c r="CO4113"/>
      <c r="CP4113"/>
      <c r="CQ4113"/>
      <c r="CR4113"/>
      <c r="CS4113" s="1060"/>
      <c r="CT4113" s="1060"/>
      <c r="CU4113" s="1060"/>
      <c r="CV4113" s="1060"/>
      <c r="CW4113" s="1060"/>
      <c r="CX4113" s="1060"/>
    </row>
    <row r="4114" spans="35:102" ht="15" customHeight="1" x14ac:dyDescent="0.3">
      <c r="AI4114" s="1996">
        <v>48293970600</v>
      </c>
      <c r="AJ4114" s="1997" t="s">
        <v>1876</v>
      </c>
      <c r="AK4114" s="1997">
        <v>41113</v>
      </c>
      <c r="AL4114" s="1998" t="s">
        <v>1728</v>
      </c>
      <c r="AM4114" s="1998">
        <v>25.8</v>
      </c>
      <c r="AN4114" s="1997" t="s">
        <v>193</v>
      </c>
      <c r="BX4114"/>
      <c r="BY4114"/>
      <c r="BZ4114"/>
      <c r="CA4114"/>
      <c r="CB4114"/>
      <c r="CD4114" s="1060"/>
      <c r="CE4114" s="1286"/>
      <c r="CF4114" s="1060"/>
      <c r="CG4114" s="1060"/>
      <c r="CH4114" s="1060"/>
      <c r="CK4114" s="1645"/>
      <c r="CL4114" s="1645"/>
      <c r="CM4114" s="1645"/>
      <c r="CN4114"/>
      <c r="CO4114"/>
      <c r="CP4114"/>
      <c r="CQ4114"/>
      <c r="CR4114"/>
      <c r="CS4114" s="1060"/>
      <c r="CT4114" s="1060"/>
      <c r="CU4114" s="1060"/>
      <c r="CV4114" s="1060"/>
      <c r="CW4114" s="1060"/>
      <c r="CX4114" s="1060"/>
    </row>
    <row r="4115" spans="35:102" ht="15" customHeight="1" x14ac:dyDescent="0.3">
      <c r="AI4115" s="1774">
        <v>48293970700</v>
      </c>
      <c r="AJ4115" s="1993" t="s">
        <v>1876</v>
      </c>
      <c r="AK4115" s="1993">
        <v>50658</v>
      </c>
      <c r="AL4115" s="1994" t="s">
        <v>1727</v>
      </c>
      <c r="AM4115" s="1994">
        <v>17.399999999999999</v>
      </c>
      <c r="AN4115" s="1993" t="s">
        <v>192</v>
      </c>
      <c r="BX4115"/>
      <c r="BY4115"/>
      <c r="BZ4115"/>
      <c r="CA4115"/>
      <c r="CB4115"/>
      <c r="CD4115" s="1060"/>
      <c r="CE4115" s="1286"/>
      <c r="CF4115" s="1060"/>
      <c r="CG4115" s="1060"/>
      <c r="CH4115" s="1060"/>
      <c r="CK4115" s="1645"/>
      <c r="CL4115" s="1645"/>
      <c r="CM4115" s="1645"/>
      <c r="CN4115"/>
      <c r="CO4115"/>
      <c r="CP4115"/>
      <c r="CQ4115"/>
      <c r="CR4115"/>
      <c r="CS4115" s="1060"/>
      <c r="CT4115" s="1060"/>
      <c r="CU4115" s="1060"/>
      <c r="CV4115" s="1060"/>
      <c r="CW4115" s="1060"/>
      <c r="CX4115" s="1060"/>
    </row>
    <row r="4116" spans="35:102" ht="15" customHeight="1" x14ac:dyDescent="0.3">
      <c r="AI4116" s="1996">
        <v>48293970800</v>
      </c>
      <c r="AJ4116" s="1997" t="s">
        <v>1876</v>
      </c>
      <c r="AK4116" s="1997">
        <v>40903</v>
      </c>
      <c r="AL4116" s="1998" t="s">
        <v>1728</v>
      </c>
      <c r="AM4116" s="1998">
        <v>13.4</v>
      </c>
      <c r="AN4116" s="1997" t="s">
        <v>192</v>
      </c>
      <c r="BX4116"/>
      <c r="BY4116"/>
      <c r="BZ4116"/>
      <c r="CA4116"/>
      <c r="CB4116"/>
      <c r="CD4116" s="1060"/>
      <c r="CE4116" s="1286"/>
      <c r="CF4116" s="1060"/>
      <c r="CG4116" s="1060"/>
      <c r="CH4116" s="1060"/>
      <c r="CK4116" s="1645"/>
      <c r="CL4116" s="1645"/>
      <c r="CM4116" s="1645"/>
      <c r="CN4116"/>
      <c r="CO4116"/>
      <c r="CP4116"/>
      <c r="CQ4116"/>
      <c r="CR4116"/>
      <c r="CS4116" s="1060"/>
      <c r="CT4116" s="1060"/>
      <c r="CU4116" s="1060"/>
      <c r="CV4116" s="1060"/>
      <c r="CW4116" s="1060"/>
      <c r="CX4116" s="1060"/>
    </row>
    <row r="4117" spans="35:102" ht="15" customHeight="1" x14ac:dyDescent="0.3">
      <c r="AI4117" s="1774">
        <v>48309000100</v>
      </c>
      <c r="AJ4117" s="1993" t="s">
        <v>1890</v>
      </c>
      <c r="AK4117" s="1993">
        <v>26625</v>
      </c>
      <c r="AL4117" s="1994" t="s">
        <v>1730</v>
      </c>
      <c r="AM4117" s="1994">
        <v>40.1</v>
      </c>
      <c r="AN4117" s="1993" t="s">
        <v>193</v>
      </c>
      <c r="BX4117"/>
      <c r="BY4117"/>
      <c r="BZ4117"/>
      <c r="CA4117"/>
      <c r="CB4117"/>
      <c r="CD4117" s="1060"/>
      <c r="CE4117" s="1286"/>
      <c r="CF4117" s="1060"/>
      <c r="CG4117" s="1060"/>
      <c r="CH4117" s="1060"/>
      <c r="CK4117" s="1645"/>
      <c r="CL4117" s="1645"/>
      <c r="CM4117" s="1645"/>
      <c r="CN4117"/>
      <c r="CO4117"/>
      <c r="CP4117"/>
      <c r="CQ4117"/>
      <c r="CR4117"/>
      <c r="CS4117" s="1060"/>
      <c r="CT4117" s="1060"/>
      <c r="CU4117" s="1060"/>
      <c r="CV4117" s="1060"/>
      <c r="CW4117" s="1060"/>
      <c r="CX4117" s="1060"/>
    </row>
    <row r="4118" spans="35:102" ht="15" customHeight="1" x14ac:dyDescent="0.3">
      <c r="AI4118" s="1996">
        <v>48309000200</v>
      </c>
      <c r="AJ4118" s="1997" t="s">
        <v>1890</v>
      </c>
      <c r="AK4118" s="1997">
        <v>9073</v>
      </c>
      <c r="AL4118" s="1998" t="s">
        <v>1730</v>
      </c>
      <c r="AM4118" s="1998">
        <v>76.5</v>
      </c>
      <c r="AN4118" s="1997" t="s">
        <v>193</v>
      </c>
      <c r="BX4118"/>
      <c r="BY4118"/>
      <c r="BZ4118"/>
      <c r="CA4118"/>
      <c r="CB4118"/>
      <c r="CD4118" s="1060"/>
      <c r="CE4118" s="1286"/>
      <c r="CF4118" s="1060"/>
      <c r="CG4118" s="1060"/>
      <c r="CH4118" s="1060"/>
      <c r="CK4118" s="1645"/>
      <c r="CL4118" s="1645"/>
      <c r="CM4118" s="1645"/>
      <c r="CN4118"/>
      <c r="CO4118"/>
      <c r="CP4118"/>
      <c r="CQ4118"/>
      <c r="CR4118"/>
      <c r="CS4118" s="1060"/>
      <c r="CT4118" s="1060"/>
      <c r="CU4118" s="1060"/>
      <c r="CV4118" s="1060"/>
      <c r="CW4118" s="1060"/>
      <c r="CX4118" s="1060"/>
    </row>
    <row r="4119" spans="35:102" ht="15" customHeight="1" x14ac:dyDescent="0.3">
      <c r="AI4119" s="1774">
        <v>48309000300</v>
      </c>
      <c r="AJ4119" s="1993" t="s">
        <v>1890</v>
      </c>
      <c r="AK4119" s="1993" t="s">
        <v>1734</v>
      </c>
      <c r="AL4119" s="1994" t="s">
        <v>2183</v>
      </c>
      <c r="AM4119" s="1994" t="s">
        <v>1734</v>
      </c>
      <c r="AN4119" s="1993" t="s">
        <v>193</v>
      </c>
      <c r="BX4119"/>
      <c r="BY4119"/>
      <c r="BZ4119"/>
      <c r="CA4119"/>
      <c r="CB4119"/>
      <c r="CD4119" s="1060"/>
      <c r="CE4119" s="1286"/>
      <c r="CF4119" s="1060"/>
      <c r="CG4119" s="1060"/>
      <c r="CH4119" s="1060"/>
      <c r="CK4119" s="1645"/>
      <c r="CL4119" s="1645"/>
      <c r="CM4119" s="1645"/>
      <c r="CN4119"/>
      <c r="CO4119"/>
      <c r="CP4119"/>
      <c r="CQ4119"/>
      <c r="CR4119"/>
      <c r="CS4119" s="1060"/>
      <c r="CT4119" s="1060"/>
      <c r="CU4119" s="1060"/>
      <c r="CV4119" s="1060"/>
      <c r="CW4119" s="1060"/>
      <c r="CX4119" s="1060"/>
    </row>
    <row r="4120" spans="35:102" ht="15" customHeight="1" x14ac:dyDescent="0.3">
      <c r="AI4120" s="1996">
        <v>48309000400</v>
      </c>
      <c r="AJ4120" s="1997" t="s">
        <v>1890</v>
      </c>
      <c r="AK4120" s="1997">
        <v>13157</v>
      </c>
      <c r="AL4120" s="1998" t="s">
        <v>1730</v>
      </c>
      <c r="AM4120" s="1998">
        <v>67.2</v>
      </c>
      <c r="AN4120" s="1997" t="s">
        <v>193</v>
      </c>
      <c r="BX4120"/>
      <c r="BY4120"/>
      <c r="BZ4120"/>
      <c r="CA4120"/>
      <c r="CB4120"/>
      <c r="CD4120" s="1060"/>
      <c r="CE4120" s="1286"/>
      <c r="CF4120" s="1060"/>
      <c r="CG4120" s="1060"/>
      <c r="CH4120" s="1060"/>
      <c r="CK4120" s="1645"/>
      <c r="CL4120" s="1645"/>
      <c r="CM4120" s="1645"/>
      <c r="CN4120"/>
      <c r="CO4120"/>
      <c r="CP4120"/>
      <c r="CQ4120"/>
      <c r="CR4120"/>
      <c r="CS4120" s="1060"/>
      <c r="CT4120" s="1060"/>
      <c r="CU4120" s="1060"/>
      <c r="CV4120" s="1060"/>
      <c r="CW4120" s="1060"/>
      <c r="CX4120" s="1060"/>
    </row>
    <row r="4121" spans="35:102" ht="15" customHeight="1" x14ac:dyDescent="0.3">
      <c r="AI4121" s="1774">
        <v>48309000598</v>
      </c>
      <c r="AJ4121" s="1993" t="s">
        <v>1890</v>
      </c>
      <c r="AK4121" s="1993">
        <v>33113</v>
      </c>
      <c r="AL4121" s="1994" t="s">
        <v>1730</v>
      </c>
      <c r="AM4121" s="1994">
        <v>36.799999999999997</v>
      </c>
      <c r="AN4121" s="1993" t="s">
        <v>193</v>
      </c>
      <c r="BX4121"/>
      <c r="BY4121"/>
      <c r="BZ4121"/>
      <c r="CA4121"/>
      <c r="CB4121"/>
      <c r="CD4121" s="1060"/>
      <c r="CE4121" s="1286"/>
      <c r="CF4121" s="1060"/>
      <c r="CG4121" s="1060"/>
      <c r="CH4121" s="1060"/>
      <c r="CK4121" s="1645"/>
      <c r="CL4121" s="1645"/>
      <c r="CM4121" s="1645"/>
      <c r="CN4121"/>
      <c r="CO4121"/>
      <c r="CP4121"/>
      <c r="CQ4121"/>
      <c r="CR4121"/>
      <c r="CS4121" s="1060"/>
      <c r="CT4121" s="1060"/>
      <c r="CU4121" s="1060"/>
      <c r="CV4121" s="1060"/>
      <c r="CW4121" s="1060"/>
      <c r="CX4121" s="1060"/>
    </row>
    <row r="4122" spans="35:102" ht="15" customHeight="1" x14ac:dyDescent="0.3">
      <c r="AI4122" s="1996">
        <v>48309000700</v>
      </c>
      <c r="AJ4122" s="1997" t="s">
        <v>1890</v>
      </c>
      <c r="AK4122" s="1997">
        <v>35475</v>
      </c>
      <c r="AL4122" s="1998" t="s">
        <v>1730</v>
      </c>
      <c r="AM4122" s="1998">
        <v>32.1</v>
      </c>
      <c r="AN4122" s="1997" t="s">
        <v>193</v>
      </c>
      <c r="BX4122"/>
      <c r="BY4122"/>
      <c r="BZ4122"/>
      <c r="CA4122"/>
      <c r="CB4122"/>
      <c r="CD4122" s="1060"/>
      <c r="CE4122" s="1286"/>
      <c r="CF4122" s="1060"/>
      <c r="CG4122" s="1060"/>
      <c r="CH4122" s="1060"/>
      <c r="CK4122" s="1645"/>
      <c r="CL4122" s="1645"/>
      <c r="CM4122" s="1645"/>
      <c r="CN4122"/>
      <c r="CO4122"/>
      <c r="CP4122"/>
      <c r="CQ4122"/>
      <c r="CR4122"/>
      <c r="CS4122" s="1060"/>
      <c r="CT4122" s="1060"/>
      <c r="CU4122" s="1060"/>
      <c r="CV4122" s="1060"/>
      <c r="CW4122" s="1060"/>
      <c r="CX4122" s="1060"/>
    </row>
    <row r="4123" spans="35:102" ht="15" customHeight="1" x14ac:dyDescent="0.3">
      <c r="AI4123" s="1774">
        <v>48309000800</v>
      </c>
      <c r="AJ4123" s="1993" t="s">
        <v>1890</v>
      </c>
      <c r="AK4123" s="1993">
        <v>29024</v>
      </c>
      <c r="AL4123" s="1994" t="s">
        <v>1730</v>
      </c>
      <c r="AM4123" s="1994">
        <v>30</v>
      </c>
      <c r="AN4123" s="1993" t="s">
        <v>193</v>
      </c>
      <c r="BX4123"/>
      <c r="BY4123"/>
      <c r="BZ4123"/>
      <c r="CA4123"/>
      <c r="CB4123"/>
      <c r="CD4123" s="1060"/>
      <c r="CE4123" s="1286"/>
      <c r="CF4123" s="1060"/>
      <c r="CG4123" s="1060"/>
      <c r="CH4123" s="1060"/>
      <c r="CK4123" s="1645"/>
      <c r="CL4123" s="1645"/>
      <c r="CM4123" s="1645"/>
      <c r="CN4123"/>
      <c r="CO4123"/>
      <c r="CP4123"/>
      <c r="CQ4123"/>
      <c r="CR4123"/>
      <c r="CS4123" s="1060"/>
      <c r="CT4123" s="1060"/>
      <c r="CU4123" s="1060"/>
      <c r="CV4123" s="1060"/>
      <c r="CW4123" s="1060"/>
      <c r="CX4123" s="1060"/>
    </row>
    <row r="4124" spans="35:102" ht="15" customHeight="1" x14ac:dyDescent="0.3">
      <c r="AI4124" s="1996">
        <v>48309000900</v>
      </c>
      <c r="AJ4124" s="1997" t="s">
        <v>1890</v>
      </c>
      <c r="AK4124" s="1997">
        <v>30150</v>
      </c>
      <c r="AL4124" s="1998" t="s">
        <v>1730</v>
      </c>
      <c r="AM4124" s="1998">
        <v>32.1</v>
      </c>
      <c r="AN4124" s="1997" t="s">
        <v>193</v>
      </c>
      <c r="BX4124"/>
      <c r="BY4124"/>
      <c r="BZ4124"/>
      <c r="CA4124"/>
      <c r="CB4124"/>
      <c r="CD4124" s="1060"/>
      <c r="CE4124" s="1286"/>
      <c r="CF4124" s="1060"/>
      <c r="CG4124" s="1060"/>
      <c r="CH4124" s="1060"/>
      <c r="CK4124" s="1645"/>
      <c r="CL4124" s="1645"/>
      <c r="CM4124" s="1645"/>
      <c r="CN4124"/>
      <c r="CO4124"/>
      <c r="CP4124"/>
      <c r="CQ4124"/>
      <c r="CR4124"/>
      <c r="CS4124" s="1060"/>
      <c r="CT4124" s="1060"/>
      <c r="CU4124" s="1060"/>
      <c r="CV4124" s="1060"/>
      <c r="CW4124" s="1060"/>
      <c r="CX4124" s="1060"/>
    </row>
    <row r="4125" spans="35:102" ht="15" customHeight="1" x14ac:dyDescent="0.3">
      <c r="AI4125" s="1774">
        <v>48309001000</v>
      </c>
      <c r="AJ4125" s="1993" t="s">
        <v>1890</v>
      </c>
      <c r="AK4125" s="1993">
        <v>23043</v>
      </c>
      <c r="AL4125" s="1994" t="s">
        <v>1730</v>
      </c>
      <c r="AM4125" s="1994">
        <v>43.4</v>
      </c>
      <c r="AN4125" s="1993" t="s">
        <v>193</v>
      </c>
      <c r="BX4125"/>
      <c r="BY4125"/>
      <c r="BZ4125"/>
      <c r="CA4125"/>
      <c r="CB4125"/>
      <c r="CD4125" s="1060"/>
      <c r="CE4125" s="1286"/>
      <c r="CF4125" s="1060"/>
      <c r="CG4125" s="1060"/>
      <c r="CH4125" s="1060"/>
      <c r="CK4125" s="1645"/>
      <c r="CL4125" s="1645"/>
      <c r="CM4125" s="1645"/>
      <c r="CN4125"/>
      <c r="CO4125"/>
      <c r="CP4125"/>
      <c r="CQ4125"/>
      <c r="CR4125"/>
      <c r="CS4125" s="1060"/>
      <c r="CT4125" s="1060"/>
      <c r="CU4125" s="1060"/>
      <c r="CV4125" s="1060"/>
      <c r="CW4125" s="1060"/>
      <c r="CX4125" s="1060"/>
    </row>
    <row r="4126" spans="35:102" ht="15" customHeight="1" x14ac:dyDescent="0.3">
      <c r="AI4126" s="1996">
        <v>48309001100</v>
      </c>
      <c r="AJ4126" s="1997" t="s">
        <v>1890</v>
      </c>
      <c r="AK4126" s="1997">
        <v>32000</v>
      </c>
      <c r="AL4126" s="1998" t="s">
        <v>1730</v>
      </c>
      <c r="AM4126" s="1998">
        <v>28.7</v>
      </c>
      <c r="AN4126" s="1997" t="s">
        <v>193</v>
      </c>
      <c r="BX4126"/>
      <c r="BY4126"/>
      <c r="BZ4126"/>
      <c r="CA4126"/>
      <c r="CB4126"/>
      <c r="CD4126" s="1060"/>
      <c r="CE4126" s="1286"/>
      <c r="CF4126" s="1060"/>
      <c r="CG4126" s="1060"/>
      <c r="CH4126" s="1060"/>
      <c r="CK4126" s="1645"/>
      <c r="CL4126" s="1645"/>
      <c r="CM4126" s="1645"/>
      <c r="CN4126"/>
      <c r="CO4126"/>
      <c r="CP4126"/>
      <c r="CQ4126"/>
      <c r="CR4126"/>
      <c r="CS4126" s="1060"/>
      <c r="CT4126" s="1060"/>
      <c r="CU4126" s="1060"/>
      <c r="CV4126" s="1060"/>
      <c r="CW4126" s="1060"/>
      <c r="CX4126" s="1060"/>
    </row>
    <row r="4127" spans="35:102" ht="15" customHeight="1" x14ac:dyDescent="0.3">
      <c r="AI4127" s="1774">
        <v>48309001200</v>
      </c>
      <c r="AJ4127" s="1993" t="s">
        <v>1890</v>
      </c>
      <c r="AK4127" s="1993">
        <v>24090</v>
      </c>
      <c r="AL4127" s="1994" t="s">
        <v>1730</v>
      </c>
      <c r="AM4127" s="1994">
        <v>39.5</v>
      </c>
      <c r="AN4127" s="1993" t="s">
        <v>193</v>
      </c>
      <c r="BX4127"/>
      <c r="BY4127"/>
      <c r="BZ4127"/>
      <c r="CA4127"/>
      <c r="CB4127"/>
      <c r="CD4127" s="1060"/>
      <c r="CE4127" s="1286"/>
      <c r="CF4127" s="1060"/>
      <c r="CG4127" s="1060"/>
      <c r="CH4127" s="1060"/>
      <c r="CK4127" s="1645"/>
      <c r="CL4127" s="1645"/>
      <c r="CM4127" s="1645"/>
      <c r="CN4127"/>
      <c r="CO4127"/>
      <c r="CP4127"/>
      <c r="CQ4127"/>
      <c r="CR4127"/>
      <c r="CS4127" s="1060"/>
      <c r="CT4127" s="1060"/>
      <c r="CU4127" s="1060"/>
      <c r="CV4127" s="1060"/>
      <c r="CW4127" s="1060"/>
      <c r="CX4127" s="1060"/>
    </row>
    <row r="4128" spans="35:102" ht="15" customHeight="1" x14ac:dyDescent="0.3">
      <c r="AI4128" s="1996">
        <v>48309001300</v>
      </c>
      <c r="AJ4128" s="1997" t="s">
        <v>1890</v>
      </c>
      <c r="AK4128" s="1997">
        <v>42206</v>
      </c>
      <c r="AL4128" s="1998" t="s">
        <v>1728</v>
      </c>
      <c r="AM4128" s="1998">
        <v>22</v>
      </c>
      <c r="AN4128" s="1997" t="s">
        <v>193</v>
      </c>
      <c r="BX4128"/>
      <c r="BY4128"/>
      <c r="BZ4128"/>
      <c r="CA4128"/>
      <c r="CB4128"/>
      <c r="CD4128" s="1060"/>
      <c r="CE4128" s="1286"/>
      <c r="CF4128" s="1060"/>
      <c r="CG4128" s="1060"/>
      <c r="CH4128" s="1060"/>
      <c r="CK4128" s="1645"/>
      <c r="CL4128" s="1645"/>
      <c r="CM4128" s="1645"/>
      <c r="CN4128"/>
      <c r="CO4128"/>
      <c r="CP4128"/>
      <c r="CQ4128"/>
      <c r="CR4128"/>
      <c r="CS4128" s="1060"/>
      <c r="CT4128" s="1060"/>
      <c r="CU4128" s="1060"/>
      <c r="CV4128" s="1060"/>
      <c r="CW4128" s="1060"/>
      <c r="CX4128" s="1060"/>
    </row>
    <row r="4129" spans="35:102" ht="15" customHeight="1" x14ac:dyDescent="0.3">
      <c r="AI4129" s="1774">
        <v>48309001400</v>
      </c>
      <c r="AJ4129" s="1993" t="s">
        <v>1890</v>
      </c>
      <c r="AK4129" s="1993">
        <v>26138</v>
      </c>
      <c r="AL4129" s="1994" t="s">
        <v>1730</v>
      </c>
      <c r="AM4129" s="1994">
        <v>38.700000000000003</v>
      </c>
      <c r="AN4129" s="1993" t="s">
        <v>193</v>
      </c>
      <c r="BX4129"/>
      <c r="BY4129"/>
      <c r="BZ4129"/>
      <c r="CA4129"/>
      <c r="CB4129"/>
      <c r="CD4129" s="1060"/>
      <c r="CE4129" s="1286"/>
      <c r="CF4129" s="1060"/>
      <c r="CG4129" s="1060"/>
      <c r="CH4129" s="1060"/>
      <c r="CK4129" s="1645"/>
      <c r="CL4129" s="1645"/>
      <c r="CM4129" s="1645"/>
      <c r="CN4129"/>
      <c r="CO4129"/>
      <c r="CP4129"/>
      <c r="CQ4129"/>
      <c r="CR4129"/>
      <c r="CS4129" s="1060"/>
      <c r="CT4129" s="1060"/>
      <c r="CU4129" s="1060"/>
      <c r="CV4129" s="1060"/>
      <c r="CW4129" s="1060"/>
      <c r="CX4129" s="1060"/>
    </row>
    <row r="4130" spans="35:102" ht="15" customHeight="1" x14ac:dyDescent="0.3">
      <c r="AI4130" s="1996">
        <v>48309001500</v>
      </c>
      <c r="AJ4130" s="1997" t="s">
        <v>1890</v>
      </c>
      <c r="AK4130" s="1997">
        <v>21883</v>
      </c>
      <c r="AL4130" s="1998" t="s">
        <v>1730</v>
      </c>
      <c r="AM4130" s="1998">
        <v>28.8</v>
      </c>
      <c r="AN4130" s="1997" t="s">
        <v>193</v>
      </c>
      <c r="BX4130"/>
      <c r="BY4130"/>
      <c r="BZ4130"/>
      <c r="CA4130"/>
      <c r="CB4130"/>
      <c r="CD4130" s="1060"/>
      <c r="CE4130" s="1286"/>
      <c r="CF4130" s="1060"/>
      <c r="CG4130" s="1060"/>
      <c r="CH4130" s="1060"/>
      <c r="CK4130" s="1645"/>
      <c r="CL4130" s="1645"/>
      <c r="CM4130" s="1645"/>
      <c r="CN4130"/>
      <c r="CO4130"/>
      <c r="CP4130"/>
      <c r="CQ4130"/>
      <c r="CR4130"/>
      <c r="CS4130" s="1060"/>
      <c r="CT4130" s="1060"/>
      <c r="CU4130" s="1060"/>
      <c r="CV4130" s="1060"/>
      <c r="CW4130" s="1060"/>
      <c r="CX4130" s="1060"/>
    </row>
    <row r="4131" spans="35:102" ht="15" customHeight="1" x14ac:dyDescent="0.3">
      <c r="AI4131" s="1774">
        <v>48309001600</v>
      </c>
      <c r="AJ4131" s="1993" t="s">
        <v>1890</v>
      </c>
      <c r="AK4131" s="1993">
        <v>31449</v>
      </c>
      <c r="AL4131" s="1994" t="s">
        <v>1730</v>
      </c>
      <c r="AM4131" s="1994">
        <v>34.299999999999997</v>
      </c>
      <c r="AN4131" s="1993" t="s">
        <v>193</v>
      </c>
      <c r="BX4131"/>
      <c r="BY4131"/>
      <c r="BZ4131"/>
      <c r="CA4131"/>
      <c r="CB4131"/>
      <c r="CD4131" s="1060"/>
      <c r="CE4131" s="1286"/>
      <c r="CF4131" s="1060"/>
      <c r="CG4131" s="1060"/>
      <c r="CH4131" s="1060"/>
      <c r="CK4131" s="1645"/>
      <c r="CL4131" s="1645"/>
      <c r="CM4131" s="1645"/>
      <c r="CN4131"/>
      <c r="CO4131"/>
      <c r="CP4131"/>
      <c r="CQ4131"/>
      <c r="CR4131"/>
      <c r="CS4131" s="1060"/>
      <c r="CT4131" s="1060"/>
      <c r="CU4131" s="1060"/>
      <c r="CV4131" s="1060"/>
      <c r="CW4131" s="1060"/>
      <c r="CX4131" s="1060"/>
    </row>
    <row r="4132" spans="35:102" ht="15" customHeight="1" x14ac:dyDescent="0.3">
      <c r="AI4132" s="1996">
        <v>48309001700</v>
      </c>
      <c r="AJ4132" s="1997" t="s">
        <v>1890</v>
      </c>
      <c r="AK4132" s="1997">
        <v>40784</v>
      </c>
      <c r="AL4132" s="1998" t="s">
        <v>1728</v>
      </c>
      <c r="AM4132" s="1998">
        <v>23</v>
      </c>
      <c r="AN4132" s="1997" t="s">
        <v>193</v>
      </c>
      <c r="BX4132"/>
      <c r="BY4132"/>
      <c r="BZ4132"/>
      <c r="CA4132"/>
      <c r="CB4132"/>
      <c r="CD4132" s="1060"/>
      <c r="CE4132" s="1286"/>
      <c r="CF4132" s="1060"/>
      <c r="CG4132" s="1060"/>
      <c r="CH4132" s="1060"/>
      <c r="CK4132" s="1645"/>
      <c r="CL4132" s="1645"/>
      <c r="CM4132" s="1645"/>
      <c r="CN4132"/>
      <c r="CO4132"/>
      <c r="CP4132"/>
      <c r="CQ4132"/>
      <c r="CR4132"/>
      <c r="CS4132" s="1060"/>
      <c r="CT4132" s="1060"/>
      <c r="CU4132" s="1060"/>
      <c r="CV4132" s="1060"/>
      <c r="CW4132" s="1060"/>
      <c r="CX4132" s="1060"/>
    </row>
    <row r="4133" spans="35:102" ht="15" customHeight="1" x14ac:dyDescent="0.3">
      <c r="AI4133" s="1774">
        <v>48309001800</v>
      </c>
      <c r="AJ4133" s="1993" t="s">
        <v>1890</v>
      </c>
      <c r="AK4133" s="1993">
        <v>55333</v>
      </c>
      <c r="AL4133" s="1994" t="s">
        <v>1727</v>
      </c>
      <c r="AM4133" s="1994">
        <v>8.9</v>
      </c>
      <c r="AN4133" s="1993" t="s">
        <v>192</v>
      </c>
      <c r="BX4133"/>
      <c r="BY4133"/>
      <c r="BZ4133"/>
      <c r="CA4133"/>
      <c r="CB4133"/>
      <c r="CD4133" s="1060"/>
      <c r="CE4133" s="1286"/>
      <c r="CF4133" s="1060"/>
      <c r="CG4133" s="1060"/>
      <c r="CH4133" s="1060"/>
      <c r="CK4133" s="1645"/>
      <c r="CL4133" s="1645"/>
      <c r="CM4133" s="1645"/>
      <c r="CN4133"/>
      <c r="CO4133"/>
      <c r="CP4133"/>
      <c r="CQ4133"/>
      <c r="CR4133"/>
      <c r="CS4133" s="1060"/>
      <c r="CT4133" s="1060"/>
      <c r="CU4133" s="1060"/>
      <c r="CV4133" s="1060"/>
      <c r="CW4133" s="1060"/>
      <c r="CX4133" s="1060"/>
    </row>
    <row r="4134" spans="35:102" ht="15" customHeight="1" x14ac:dyDescent="0.3">
      <c r="AI4134" s="1996">
        <v>48309001900</v>
      </c>
      <c r="AJ4134" s="1997" t="s">
        <v>1890</v>
      </c>
      <c r="AK4134" s="1997">
        <v>13271</v>
      </c>
      <c r="AL4134" s="1998" t="s">
        <v>1730</v>
      </c>
      <c r="AM4134" s="1998">
        <v>61.4</v>
      </c>
      <c r="AN4134" s="1997" t="s">
        <v>193</v>
      </c>
      <c r="BX4134"/>
      <c r="BY4134"/>
      <c r="BZ4134"/>
      <c r="CA4134"/>
      <c r="CB4134"/>
      <c r="CD4134" s="1060"/>
      <c r="CE4134" s="1286"/>
      <c r="CF4134" s="1060"/>
      <c r="CG4134" s="1060"/>
      <c r="CH4134" s="1060"/>
      <c r="CK4134" s="1645"/>
      <c r="CL4134" s="1645"/>
      <c r="CM4134" s="1645"/>
      <c r="CN4134"/>
      <c r="CO4134"/>
      <c r="CP4134"/>
      <c r="CQ4134"/>
      <c r="CR4134"/>
      <c r="CS4134" s="1060"/>
      <c r="CT4134" s="1060"/>
      <c r="CU4134" s="1060"/>
      <c r="CV4134" s="1060"/>
      <c r="CW4134" s="1060"/>
      <c r="CX4134" s="1060"/>
    </row>
    <row r="4135" spans="35:102" ht="15" customHeight="1" x14ac:dyDescent="0.3">
      <c r="AI4135" s="1774">
        <v>48309002000</v>
      </c>
      <c r="AJ4135" s="1993" t="s">
        <v>1890</v>
      </c>
      <c r="AK4135" s="1993">
        <v>82450</v>
      </c>
      <c r="AL4135" s="1994" t="s">
        <v>1729</v>
      </c>
      <c r="AM4135" s="1994">
        <v>3.8</v>
      </c>
      <c r="AN4135" s="1993" t="s">
        <v>192</v>
      </c>
      <c r="BX4135"/>
      <c r="BY4135"/>
      <c r="BZ4135"/>
      <c r="CA4135"/>
      <c r="CB4135"/>
      <c r="CD4135" s="1060"/>
      <c r="CE4135" s="1286"/>
      <c r="CF4135" s="1060"/>
      <c r="CG4135" s="1060"/>
      <c r="CH4135" s="1060"/>
      <c r="CK4135" s="1645"/>
      <c r="CL4135" s="1645"/>
      <c r="CM4135" s="1645"/>
      <c r="CN4135"/>
      <c r="CO4135"/>
      <c r="CP4135"/>
      <c r="CQ4135"/>
      <c r="CR4135"/>
      <c r="CS4135" s="1060"/>
      <c r="CT4135" s="1060"/>
      <c r="CU4135" s="1060"/>
      <c r="CV4135" s="1060"/>
      <c r="CW4135" s="1060"/>
      <c r="CX4135" s="1060"/>
    </row>
    <row r="4136" spans="35:102" ht="15" customHeight="1" x14ac:dyDescent="0.3">
      <c r="AI4136" s="1996">
        <v>48309002100</v>
      </c>
      <c r="AJ4136" s="1997" t="s">
        <v>1890</v>
      </c>
      <c r="AK4136" s="1997">
        <v>34391</v>
      </c>
      <c r="AL4136" s="1998" t="s">
        <v>1730</v>
      </c>
      <c r="AM4136" s="1998">
        <v>24.7</v>
      </c>
      <c r="AN4136" s="1997" t="s">
        <v>193</v>
      </c>
      <c r="BX4136"/>
      <c r="BY4136"/>
      <c r="BZ4136"/>
      <c r="CA4136"/>
      <c r="CB4136"/>
      <c r="CD4136" s="1060"/>
      <c r="CE4136" s="1286"/>
      <c r="CF4136" s="1060"/>
      <c r="CG4136" s="1060"/>
      <c r="CH4136" s="1060"/>
      <c r="CK4136" s="1645"/>
      <c r="CL4136" s="1645"/>
      <c r="CM4136" s="1645"/>
      <c r="CN4136"/>
      <c r="CO4136"/>
      <c r="CP4136"/>
      <c r="CQ4136"/>
      <c r="CR4136"/>
      <c r="CS4136" s="1060"/>
      <c r="CT4136" s="1060"/>
      <c r="CU4136" s="1060"/>
      <c r="CV4136" s="1060"/>
      <c r="CW4136" s="1060"/>
      <c r="CX4136" s="1060"/>
    </row>
    <row r="4137" spans="35:102" ht="15" customHeight="1" x14ac:dyDescent="0.3">
      <c r="AI4137" s="1774">
        <v>48309002302</v>
      </c>
      <c r="AJ4137" s="1993" t="s">
        <v>1890</v>
      </c>
      <c r="AK4137" s="1993">
        <v>27892</v>
      </c>
      <c r="AL4137" s="1994" t="s">
        <v>1730</v>
      </c>
      <c r="AM4137" s="1994">
        <v>29.2</v>
      </c>
      <c r="AN4137" s="1993" t="s">
        <v>193</v>
      </c>
      <c r="BX4137"/>
      <c r="BY4137"/>
      <c r="BZ4137"/>
      <c r="CA4137"/>
      <c r="CB4137"/>
      <c r="CD4137" s="1060"/>
      <c r="CE4137" s="1286"/>
      <c r="CF4137" s="1060"/>
      <c r="CG4137" s="1060"/>
      <c r="CH4137" s="1060"/>
      <c r="CK4137" s="1645"/>
      <c r="CL4137" s="1645"/>
      <c r="CM4137" s="1645"/>
      <c r="CN4137"/>
      <c r="CO4137"/>
      <c r="CP4137"/>
      <c r="CQ4137"/>
      <c r="CR4137"/>
      <c r="CS4137" s="1060"/>
      <c r="CT4137" s="1060"/>
      <c r="CU4137" s="1060"/>
      <c r="CV4137" s="1060"/>
      <c r="CW4137" s="1060"/>
      <c r="CX4137" s="1060"/>
    </row>
    <row r="4138" spans="35:102" ht="15" customHeight="1" x14ac:dyDescent="0.3">
      <c r="AI4138" s="1996">
        <v>48309002498</v>
      </c>
      <c r="AJ4138" s="1997" t="s">
        <v>1890</v>
      </c>
      <c r="AK4138" s="1997">
        <v>47733</v>
      </c>
      <c r="AL4138" s="1998" t="s">
        <v>1727</v>
      </c>
      <c r="AM4138" s="1998">
        <v>15.7</v>
      </c>
      <c r="AN4138" s="1997" t="s">
        <v>192</v>
      </c>
      <c r="BX4138"/>
      <c r="BY4138"/>
      <c r="BZ4138"/>
      <c r="CA4138"/>
      <c r="CB4138"/>
      <c r="CD4138" s="1060"/>
      <c r="CE4138" s="1286"/>
      <c r="CF4138" s="1060"/>
      <c r="CG4138" s="1060"/>
      <c r="CH4138" s="1060"/>
      <c r="CK4138" s="1645"/>
      <c r="CL4138" s="1645"/>
      <c r="CM4138" s="1645"/>
      <c r="CN4138"/>
      <c r="CO4138"/>
      <c r="CP4138"/>
      <c r="CQ4138"/>
      <c r="CR4138"/>
      <c r="CS4138" s="1060"/>
      <c r="CT4138" s="1060"/>
      <c r="CU4138" s="1060"/>
      <c r="CV4138" s="1060"/>
      <c r="CW4138" s="1060"/>
      <c r="CX4138" s="1060"/>
    </row>
    <row r="4139" spans="35:102" ht="15" customHeight="1" x14ac:dyDescent="0.3">
      <c r="AI4139" s="1774">
        <v>48309002501</v>
      </c>
      <c r="AJ4139" s="1993" t="s">
        <v>1890</v>
      </c>
      <c r="AK4139" s="1993">
        <v>49799</v>
      </c>
      <c r="AL4139" s="1994" t="s">
        <v>1727</v>
      </c>
      <c r="AM4139" s="1994">
        <v>18.399999999999999</v>
      </c>
      <c r="AN4139" s="1993" t="s">
        <v>192</v>
      </c>
      <c r="BX4139"/>
      <c r="BY4139"/>
      <c r="BZ4139"/>
      <c r="CA4139"/>
      <c r="CB4139"/>
      <c r="CD4139" s="1060"/>
      <c r="CE4139" s="1286"/>
      <c r="CF4139" s="1060"/>
      <c r="CG4139" s="1060"/>
      <c r="CH4139" s="1060"/>
      <c r="CK4139" s="1645"/>
      <c r="CL4139" s="1645"/>
      <c r="CM4139" s="1645"/>
      <c r="CN4139"/>
      <c r="CO4139"/>
      <c r="CP4139"/>
      <c r="CQ4139"/>
      <c r="CR4139"/>
      <c r="CS4139" s="1060"/>
      <c r="CT4139" s="1060"/>
      <c r="CU4139" s="1060"/>
      <c r="CV4139" s="1060"/>
      <c r="CW4139" s="1060"/>
      <c r="CX4139" s="1060"/>
    </row>
    <row r="4140" spans="35:102" ht="15" customHeight="1" x14ac:dyDescent="0.3">
      <c r="AI4140" s="1996">
        <v>48309002503</v>
      </c>
      <c r="AJ4140" s="1997" t="s">
        <v>1890</v>
      </c>
      <c r="AK4140" s="1997">
        <v>72216</v>
      </c>
      <c r="AL4140" s="1998" t="s">
        <v>1729</v>
      </c>
      <c r="AM4140" s="1998">
        <v>3</v>
      </c>
      <c r="AN4140" s="1997" t="s">
        <v>192</v>
      </c>
      <c r="BX4140"/>
      <c r="BY4140"/>
      <c r="BZ4140"/>
      <c r="CA4140"/>
      <c r="CB4140"/>
      <c r="CD4140" s="1060"/>
      <c r="CE4140" s="1286"/>
      <c r="CF4140" s="1060"/>
      <c r="CG4140" s="1060"/>
      <c r="CH4140" s="1060"/>
      <c r="CK4140" s="1645"/>
      <c r="CL4140" s="1645"/>
      <c r="CM4140" s="1645"/>
      <c r="CN4140"/>
      <c r="CO4140"/>
      <c r="CP4140"/>
      <c r="CQ4140"/>
      <c r="CR4140"/>
      <c r="CS4140" s="1060"/>
      <c r="CT4140" s="1060"/>
      <c r="CU4140" s="1060"/>
      <c r="CV4140" s="1060"/>
      <c r="CW4140" s="1060"/>
      <c r="CX4140" s="1060"/>
    </row>
    <row r="4141" spans="35:102" ht="15" customHeight="1" x14ac:dyDescent="0.3">
      <c r="AI4141" s="1774">
        <v>48309002504</v>
      </c>
      <c r="AJ4141" s="1993" t="s">
        <v>1890</v>
      </c>
      <c r="AK4141" s="1993">
        <v>93750</v>
      </c>
      <c r="AL4141" s="1994" t="s">
        <v>1729</v>
      </c>
      <c r="AM4141" s="1994">
        <v>7.7</v>
      </c>
      <c r="AN4141" s="1993" t="s">
        <v>192</v>
      </c>
      <c r="BX4141"/>
      <c r="BY4141"/>
      <c r="BZ4141"/>
      <c r="CA4141"/>
      <c r="CB4141"/>
      <c r="CD4141" s="1060"/>
      <c r="CE4141" s="1286"/>
      <c r="CF4141" s="1060"/>
      <c r="CG4141" s="1060"/>
      <c r="CH4141" s="1060"/>
      <c r="CK4141" s="1645"/>
      <c r="CL4141" s="1645"/>
      <c r="CM4141" s="1645"/>
      <c r="CN4141"/>
      <c r="CO4141"/>
      <c r="CP4141"/>
      <c r="CQ4141"/>
      <c r="CR4141"/>
      <c r="CS4141" s="1060"/>
      <c r="CT4141" s="1060"/>
      <c r="CU4141" s="1060"/>
      <c r="CV4141" s="1060"/>
      <c r="CW4141" s="1060"/>
      <c r="CX4141" s="1060"/>
    </row>
    <row r="4142" spans="35:102" ht="15" customHeight="1" x14ac:dyDescent="0.3">
      <c r="AI4142" s="1996">
        <v>48309002600</v>
      </c>
      <c r="AJ4142" s="1997" t="s">
        <v>1890</v>
      </c>
      <c r="AK4142" s="1997">
        <v>68080</v>
      </c>
      <c r="AL4142" s="1998" t="s">
        <v>1729</v>
      </c>
      <c r="AM4142" s="1998">
        <v>8.8000000000000007</v>
      </c>
      <c r="AN4142" s="1997" t="s">
        <v>192</v>
      </c>
      <c r="BX4142"/>
      <c r="BY4142"/>
      <c r="BZ4142"/>
      <c r="CA4142"/>
      <c r="CB4142"/>
      <c r="CD4142" s="1060"/>
      <c r="CE4142" s="1286"/>
      <c r="CF4142" s="1060"/>
      <c r="CG4142" s="1060"/>
      <c r="CH4142" s="1060"/>
      <c r="CK4142" s="1645"/>
      <c r="CL4142" s="1645"/>
      <c r="CM4142" s="1645"/>
      <c r="CN4142"/>
      <c r="CO4142"/>
      <c r="CP4142"/>
      <c r="CQ4142"/>
      <c r="CR4142"/>
      <c r="CS4142" s="1060"/>
      <c r="CT4142" s="1060"/>
      <c r="CU4142" s="1060"/>
      <c r="CV4142" s="1060"/>
      <c r="CW4142" s="1060"/>
      <c r="CX4142" s="1060"/>
    </row>
    <row r="4143" spans="35:102" ht="15" customHeight="1" x14ac:dyDescent="0.3">
      <c r="AI4143" s="1774">
        <v>48309002700</v>
      </c>
      <c r="AJ4143" s="1993" t="s">
        <v>1890</v>
      </c>
      <c r="AK4143" s="1993">
        <v>31090</v>
      </c>
      <c r="AL4143" s="1994" t="s">
        <v>1730</v>
      </c>
      <c r="AM4143" s="1994">
        <v>21.1</v>
      </c>
      <c r="AN4143" s="1993" t="s">
        <v>193</v>
      </c>
      <c r="BX4143"/>
      <c r="BY4143"/>
      <c r="BZ4143"/>
      <c r="CA4143"/>
      <c r="CB4143"/>
      <c r="CD4143" s="1060"/>
      <c r="CE4143" s="1286"/>
      <c r="CF4143" s="1060"/>
      <c r="CG4143" s="1060"/>
      <c r="CH4143" s="1060"/>
      <c r="CK4143" s="1645"/>
      <c r="CL4143" s="1645"/>
      <c r="CM4143" s="1645"/>
      <c r="CN4143"/>
      <c r="CO4143"/>
      <c r="CP4143"/>
      <c r="CQ4143"/>
      <c r="CR4143"/>
      <c r="CS4143" s="1060"/>
      <c r="CT4143" s="1060"/>
      <c r="CU4143" s="1060"/>
      <c r="CV4143" s="1060"/>
      <c r="CW4143" s="1060"/>
      <c r="CX4143" s="1060"/>
    </row>
    <row r="4144" spans="35:102" ht="15" customHeight="1" x14ac:dyDescent="0.3">
      <c r="AI4144" s="1996">
        <v>48309002800</v>
      </c>
      <c r="AJ4144" s="1997" t="s">
        <v>1890</v>
      </c>
      <c r="AK4144" s="1997">
        <v>46585</v>
      </c>
      <c r="AL4144" s="1998" t="s">
        <v>1727</v>
      </c>
      <c r="AM4144" s="1998">
        <v>8.5</v>
      </c>
      <c r="AN4144" s="1997" t="s">
        <v>192</v>
      </c>
      <c r="BX4144"/>
      <c r="BY4144"/>
      <c r="BZ4144"/>
      <c r="CA4144"/>
      <c r="CB4144"/>
      <c r="CD4144" s="1060"/>
      <c r="CE4144" s="1286"/>
      <c r="CF4144" s="1060"/>
      <c r="CG4144" s="1060"/>
      <c r="CH4144" s="1060"/>
      <c r="CK4144" s="1645"/>
      <c r="CL4144" s="1645"/>
      <c r="CM4144" s="1645"/>
      <c r="CN4144"/>
      <c r="CO4144"/>
      <c r="CP4144"/>
      <c r="CQ4144"/>
      <c r="CR4144"/>
      <c r="CS4144" s="1060"/>
      <c r="CT4144" s="1060"/>
      <c r="CU4144" s="1060"/>
      <c r="CV4144" s="1060"/>
      <c r="CW4144" s="1060"/>
      <c r="CX4144" s="1060"/>
    </row>
    <row r="4145" spans="35:102" ht="15" customHeight="1" x14ac:dyDescent="0.3">
      <c r="AI4145" s="1774">
        <v>48309002900</v>
      </c>
      <c r="AJ4145" s="1993" t="s">
        <v>1890</v>
      </c>
      <c r="AK4145" s="1993">
        <v>73837</v>
      </c>
      <c r="AL4145" s="1994" t="s">
        <v>1729</v>
      </c>
      <c r="AM4145" s="1994">
        <v>2</v>
      </c>
      <c r="AN4145" s="1993" t="s">
        <v>192</v>
      </c>
      <c r="BX4145"/>
      <c r="BY4145"/>
      <c r="BZ4145"/>
      <c r="CA4145"/>
      <c r="CB4145"/>
      <c r="CD4145" s="1060"/>
      <c r="CE4145" s="1286"/>
      <c r="CF4145" s="1060"/>
      <c r="CG4145" s="1060"/>
      <c r="CH4145" s="1060"/>
      <c r="CK4145" s="1645"/>
      <c r="CL4145" s="1645"/>
      <c r="CM4145" s="1645"/>
      <c r="CN4145"/>
      <c r="CO4145"/>
      <c r="CP4145"/>
      <c r="CQ4145"/>
      <c r="CR4145"/>
      <c r="CS4145" s="1060"/>
      <c r="CT4145" s="1060"/>
      <c r="CU4145" s="1060"/>
      <c r="CV4145" s="1060"/>
      <c r="CW4145" s="1060"/>
      <c r="CX4145" s="1060"/>
    </row>
    <row r="4146" spans="35:102" ht="15" customHeight="1" x14ac:dyDescent="0.3">
      <c r="AI4146" s="1996">
        <v>48309003000</v>
      </c>
      <c r="AJ4146" s="1997" t="s">
        <v>1890</v>
      </c>
      <c r="AK4146" s="1997">
        <v>40126</v>
      </c>
      <c r="AL4146" s="1998" t="s">
        <v>1728</v>
      </c>
      <c r="AM4146" s="1998">
        <v>17.399999999999999</v>
      </c>
      <c r="AN4146" s="1997" t="s">
        <v>192</v>
      </c>
      <c r="BX4146"/>
      <c r="BY4146"/>
      <c r="BZ4146"/>
      <c r="CA4146"/>
      <c r="CB4146"/>
      <c r="CD4146" s="1060"/>
      <c r="CE4146" s="1286"/>
      <c r="CF4146" s="1060"/>
      <c r="CG4146" s="1060"/>
      <c r="CH4146" s="1060"/>
      <c r="CK4146" s="1645"/>
      <c r="CL4146" s="1645"/>
      <c r="CM4146" s="1645"/>
      <c r="CN4146"/>
      <c r="CO4146"/>
      <c r="CP4146"/>
      <c r="CQ4146"/>
      <c r="CR4146"/>
      <c r="CS4146" s="1060"/>
      <c r="CT4146" s="1060"/>
      <c r="CU4146" s="1060"/>
      <c r="CV4146" s="1060"/>
      <c r="CW4146" s="1060"/>
      <c r="CX4146" s="1060"/>
    </row>
    <row r="4147" spans="35:102" ht="15" customHeight="1" x14ac:dyDescent="0.3">
      <c r="AI4147" s="1774">
        <v>48309003200</v>
      </c>
      <c r="AJ4147" s="1993" t="s">
        <v>1890</v>
      </c>
      <c r="AK4147" s="1993">
        <v>38711</v>
      </c>
      <c r="AL4147" s="1994" t="s">
        <v>1728</v>
      </c>
      <c r="AM4147" s="1994">
        <v>19.8</v>
      </c>
      <c r="AN4147" s="1993" t="s">
        <v>192</v>
      </c>
      <c r="BX4147"/>
      <c r="BY4147"/>
      <c r="BZ4147"/>
      <c r="CA4147"/>
      <c r="CB4147"/>
      <c r="CD4147" s="1060"/>
      <c r="CE4147" s="1286"/>
      <c r="CF4147" s="1060"/>
      <c r="CG4147" s="1060"/>
      <c r="CH4147" s="1060"/>
      <c r="CK4147" s="1645"/>
      <c r="CL4147" s="1645"/>
      <c r="CM4147" s="1645"/>
      <c r="CN4147"/>
      <c r="CO4147"/>
      <c r="CP4147"/>
      <c r="CQ4147"/>
      <c r="CR4147"/>
      <c r="CS4147" s="1060"/>
      <c r="CT4147" s="1060"/>
      <c r="CU4147" s="1060"/>
      <c r="CV4147" s="1060"/>
      <c r="CW4147" s="1060"/>
      <c r="CX4147" s="1060"/>
    </row>
    <row r="4148" spans="35:102" ht="15" customHeight="1" x14ac:dyDescent="0.3">
      <c r="AI4148" s="1996">
        <v>48309003300</v>
      </c>
      <c r="AJ4148" s="1997" t="s">
        <v>1890</v>
      </c>
      <c r="AK4148" s="1997">
        <v>21597</v>
      </c>
      <c r="AL4148" s="1998" t="s">
        <v>1730</v>
      </c>
      <c r="AM4148" s="1998">
        <v>57.8</v>
      </c>
      <c r="AN4148" s="1997" t="s">
        <v>193</v>
      </c>
      <c r="BX4148"/>
      <c r="BY4148"/>
      <c r="BZ4148"/>
      <c r="CA4148"/>
      <c r="CB4148"/>
      <c r="CD4148" s="1060"/>
      <c r="CE4148" s="1286"/>
      <c r="CF4148" s="1060"/>
      <c r="CG4148" s="1060"/>
      <c r="CH4148" s="1060"/>
      <c r="CK4148" s="1645"/>
      <c r="CL4148" s="1645"/>
      <c r="CM4148" s="1645"/>
      <c r="CN4148"/>
      <c r="CO4148"/>
      <c r="CP4148"/>
      <c r="CQ4148"/>
      <c r="CR4148"/>
      <c r="CS4148" s="1060"/>
      <c r="CT4148" s="1060"/>
      <c r="CU4148" s="1060"/>
      <c r="CV4148" s="1060"/>
      <c r="CW4148" s="1060"/>
      <c r="CX4148" s="1060"/>
    </row>
    <row r="4149" spans="35:102" ht="15" customHeight="1" x14ac:dyDescent="0.3">
      <c r="AI4149" s="1774">
        <v>48309003400</v>
      </c>
      <c r="AJ4149" s="1993" t="s">
        <v>1890</v>
      </c>
      <c r="AK4149" s="1993">
        <v>45779</v>
      </c>
      <c r="AL4149" s="1994" t="s">
        <v>1728</v>
      </c>
      <c r="AM4149" s="1994">
        <v>14.2</v>
      </c>
      <c r="AN4149" s="1993" t="s">
        <v>192</v>
      </c>
      <c r="BX4149"/>
      <c r="BY4149"/>
      <c r="BZ4149"/>
      <c r="CA4149"/>
      <c r="CB4149"/>
      <c r="CD4149" s="1060"/>
      <c r="CE4149" s="1286"/>
      <c r="CF4149" s="1060"/>
      <c r="CG4149" s="1060"/>
      <c r="CH4149" s="1060"/>
      <c r="CK4149" s="1645"/>
      <c r="CL4149" s="1645"/>
      <c r="CM4149" s="1645"/>
      <c r="CN4149"/>
      <c r="CO4149"/>
      <c r="CP4149"/>
      <c r="CQ4149"/>
      <c r="CR4149"/>
      <c r="CS4149" s="1060"/>
      <c r="CT4149" s="1060"/>
      <c r="CU4149" s="1060"/>
      <c r="CV4149" s="1060"/>
      <c r="CW4149" s="1060"/>
      <c r="CX4149" s="1060"/>
    </row>
    <row r="4150" spans="35:102" ht="15" customHeight="1" x14ac:dyDescent="0.3">
      <c r="AI4150" s="1996">
        <v>48309003500</v>
      </c>
      <c r="AJ4150" s="1997" t="s">
        <v>1890</v>
      </c>
      <c r="AK4150" s="1997">
        <v>60962</v>
      </c>
      <c r="AL4150" s="1998" t="s">
        <v>1729</v>
      </c>
      <c r="AM4150" s="1998">
        <v>17.100000000000001</v>
      </c>
      <c r="AN4150" s="1997" t="s">
        <v>192</v>
      </c>
      <c r="BX4150"/>
      <c r="BY4150"/>
      <c r="BZ4150"/>
      <c r="CA4150"/>
      <c r="CB4150"/>
      <c r="CD4150" s="1060"/>
      <c r="CE4150" s="1286"/>
      <c r="CF4150" s="1060"/>
      <c r="CG4150" s="1060"/>
      <c r="CH4150" s="1060"/>
      <c r="CK4150" s="1645"/>
      <c r="CL4150" s="1645"/>
      <c r="CM4150" s="1645"/>
      <c r="CN4150"/>
      <c r="CO4150"/>
      <c r="CP4150"/>
      <c r="CQ4150"/>
      <c r="CR4150"/>
      <c r="CS4150" s="1060"/>
      <c r="CT4150" s="1060"/>
      <c r="CU4150" s="1060"/>
      <c r="CV4150" s="1060"/>
      <c r="CW4150" s="1060"/>
      <c r="CX4150" s="1060"/>
    </row>
    <row r="4151" spans="35:102" ht="15" customHeight="1" x14ac:dyDescent="0.3">
      <c r="AI4151" s="1774">
        <v>48309003601</v>
      </c>
      <c r="AJ4151" s="1993" t="s">
        <v>1890</v>
      </c>
      <c r="AK4151" s="1993">
        <v>46520</v>
      </c>
      <c r="AL4151" s="1994" t="s">
        <v>1728</v>
      </c>
      <c r="AM4151" s="1994">
        <v>13</v>
      </c>
      <c r="AN4151" s="1993" t="s">
        <v>192</v>
      </c>
      <c r="BX4151"/>
      <c r="BY4151"/>
      <c r="BZ4151"/>
      <c r="CA4151"/>
      <c r="CB4151"/>
      <c r="CD4151" s="1060"/>
      <c r="CE4151" s="1286"/>
      <c r="CF4151" s="1060"/>
      <c r="CG4151" s="1060"/>
      <c r="CH4151" s="1060"/>
      <c r="CK4151" s="1645"/>
      <c r="CL4151" s="1645"/>
      <c r="CM4151" s="1645"/>
      <c r="CN4151"/>
      <c r="CO4151"/>
      <c r="CP4151"/>
      <c r="CQ4151"/>
      <c r="CR4151"/>
      <c r="CS4151" s="1060"/>
      <c r="CT4151" s="1060"/>
      <c r="CU4151" s="1060"/>
      <c r="CV4151" s="1060"/>
      <c r="CW4151" s="1060"/>
      <c r="CX4151" s="1060"/>
    </row>
    <row r="4152" spans="35:102" ht="15" customHeight="1" x14ac:dyDescent="0.3">
      <c r="AI4152" s="1996">
        <v>48309003602</v>
      </c>
      <c r="AJ4152" s="1997" t="s">
        <v>1890</v>
      </c>
      <c r="AK4152" s="1997">
        <v>51444</v>
      </c>
      <c r="AL4152" s="1998" t="s">
        <v>1727</v>
      </c>
      <c r="AM4152" s="1998">
        <v>11.8</v>
      </c>
      <c r="AN4152" s="1997" t="s">
        <v>192</v>
      </c>
      <c r="BX4152"/>
      <c r="BY4152"/>
      <c r="BZ4152"/>
      <c r="CA4152"/>
      <c r="CB4152"/>
      <c r="CD4152" s="1060"/>
      <c r="CE4152" s="1286"/>
      <c r="CF4152" s="1060"/>
      <c r="CG4152" s="1060"/>
      <c r="CH4152" s="1060"/>
      <c r="CK4152" s="1645"/>
      <c r="CL4152" s="1645"/>
      <c r="CM4152" s="1645"/>
      <c r="CN4152"/>
      <c r="CO4152"/>
      <c r="CP4152"/>
      <c r="CQ4152"/>
      <c r="CR4152"/>
      <c r="CS4152" s="1060"/>
      <c r="CT4152" s="1060"/>
      <c r="CU4152" s="1060"/>
      <c r="CV4152" s="1060"/>
      <c r="CW4152" s="1060"/>
      <c r="CX4152" s="1060"/>
    </row>
    <row r="4153" spans="35:102" ht="15" customHeight="1" x14ac:dyDescent="0.3">
      <c r="AI4153" s="1774">
        <v>48309003701</v>
      </c>
      <c r="AJ4153" s="1993" t="s">
        <v>1890</v>
      </c>
      <c r="AK4153" s="1993">
        <v>63864</v>
      </c>
      <c r="AL4153" s="1994" t="s">
        <v>1729</v>
      </c>
      <c r="AM4153" s="1994">
        <v>7</v>
      </c>
      <c r="AN4153" s="1993" t="s">
        <v>192</v>
      </c>
      <c r="BX4153"/>
      <c r="BY4153"/>
      <c r="BZ4153"/>
      <c r="CA4153"/>
      <c r="CB4153"/>
      <c r="CD4153" s="1060"/>
      <c r="CE4153" s="1286"/>
      <c r="CF4153" s="1060"/>
      <c r="CG4153" s="1060"/>
      <c r="CH4153" s="1060"/>
      <c r="CK4153" s="1645"/>
      <c r="CL4153" s="1645"/>
      <c r="CM4153" s="1645"/>
      <c r="CN4153"/>
      <c r="CO4153"/>
      <c r="CP4153"/>
      <c r="CQ4153"/>
      <c r="CR4153"/>
      <c r="CS4153" s="1060"/>
      <c r="CT4153" s="1060"/>
      <c r="CU4153" s="1060"/>
      <c r="CV4153" s="1060"/>
      <c r="CW4153" s="1060"/>
      <c r="CX4153" s="1060"/>
    </row>
    <row r="4154" spans="35:102" ht="15" customHeight="1" x14ac:dyDescent="0.3">
      <c r="AI4154" s="1996">
        <v>48309003703</v>
      </c>
      <c r="AJ4154" s="1997" t="s">
        <v>1890</v>
      </c>
      <c r="AK4154" s="1997">
        <v>80227</v>
      </c>
      <c r="AL4154" s="1998" t="s">
        <v>1729</v>
      </c>
      <c r="AM4154" s="1998">
        <v>10.5</v>
      </c>
      <c r="AN4154" s="1997" t="s">
        <v>192</v>
      </c>
      <c r="BX4154"/>
      <c r="BY4154"/>
      <c r="BZ4154"/>
      <c r="CA4154"/>
      <c r="CB4154"/>
      <c r="CD4154" s="1060"/>
      <c r="CE4154" s="1286"/>
      <c r="CF4154" s="1060"/>
      <c r="CG4154" s="1060"/>
      <c r="CH4154" s="1060"/>
      <c r="CK4154" s="1645"/>
      <c r="CL4154" s="1645"/>
      <c r="CM4154" s="1645"/>
      <c r="CN4154"/>
      <c r="CO4154"/>
      <c r="CP4154"/>
      <c r="CQ4154"/>
      <c r="CR4154"/>
      <c r="CS4154" s="1060"/>
      <c r="CT4154" s="1060"/>
      <c r="CU4154" s="1060"/>
      <c r="CV4154" s="1060"/>
      <c r="CW4154" s="1060"/>
      <c r="CX4154" s="1060"/>
    </row>
    <row r="4155" spans="35:102" ht="15" customHeight="1" x14ac:dyDescent="0.3">
      <c r="AI4155" s="1774">
        <v>48309003706</v>
      </c>
      <c r="AJ4155" s="1993" t="s">
        <v>1890</v>
      </c>
      <c r="AK4155" s="1993">
        <v>83865</v>
      </c>
      <c r="AL4155" s="1994" t="s">
        <v>1729</v>
      </c>
      <c r="AM4155" s="1994">
        <v>6.4</v>
      </c>
      <c r="AN4155" s="1993" t="s">
        <v>192</v>
      </c>
      <c r="BX4155"/>
      <c r="BY4155"/>
      <c r="BZ4155"/>
      <c r="CA4155"/>
      <c r="CB4155"/>
      <c r="CD4155" s="1060"/>
      <c r="CE4155" s="1286"/>
      <c r="CF4155" s="1060"/>
      <c r="CG4155" s="1060"/>
      <c r="CH4155" s="1060"/>
      <c r="CK4155" s="1645"/>
      <c r="CL4155" s="1645"/>
      <c r="CM4155" s="1645"/>
      <c r="CN4155"/>
      <c r="CO4155"/>
      <c r="CP4155"/>
      <c r="CQ4155"/>
      <c r="CR4155"/>
      <c r="CS4155" s="1060"/>
      <c r="CT4155" s="1060"/>
      <c r="CU4155" s="1060"/>
      <c r="CV4155" s="1060"/>
      <c r="CW4155" s="1060"/>
      <c r="CX4155" s="1060"/>
    </row>
    <row r="4156" spans="35:102" ht="15" customHeight="1" x14ac:dyDescent="0.3">
      <c r="AI4156" s="1996">
        <v>48309003707</v>
      </c>
      <c r="AJ4156" s="1997" t="s">
        <v>1890</v>
      </c>
      <c r="AK4156" s="1997">
        <v>57279</v>
      </c>
      <c r="AL4156" s="1998" t="s">
        <v>1727</v>
      </c>
      <c r="AM4156" s="1998">
        <v>11.1</v>
      </c>
      <c r="AN4156" s="1997" t="s">
        <v>192</v>
      </c>
      <c r="BX4156"/>
      <c r="BY4156"/>
      <c r="BZ4156"/>
      <c r="CA4156"/>
      <c r="CB4156"/>
      <c r="CD4156" s="1060"/>
      <c r="CE4156" s="1286"/>
      <c r="CF4156" s="1060"/>
      <c r="CG4156" s="1060"/>
      <c r="CH4156" s="1060"/>
      <c r="CK4156" s="1645"/>
      <c r="CL4156" s="1645"/>
      <c r="CM4156" s="1645"/>
      <c r="CN4156"/>
      <c r="CO4156"/>
      <c r="CP4156"/>
      <c r="CQ4156"/>
      <c r="CR4156"/>
      <c r="CS4156" s="1060"/>
      <c r="CT4156" s="1060"/>
      <c r="CU4156" s="1060"/>
      <c r="CV4156" s="1060"/>
      <c r="CW4156" s="1060"/>
      <c r="CX4156" s="1060"/>
    </row>
    <row r="4157" spans="35:102" ht="15" customHeight="1" x14ac:dyDescent="0.3">
      <c r="AI4157" s="1774">
        <v>48309003708</v>
      </c>
      <c r="AJ4157" s="1993" t="s">
        <v>1890</v>
      </c>
      <c r="AK4157" s="1993">
        <v>69840</v>
      </c>
      <c r="AL4157" s="1994" t="s">
        <v>1729</v>
      </c>
      <c r="AM4157" s="1994">
        <v>3.5</v>
      </c>
      <c r="AN4157" s="1993" t="s">
        <v>192</v>
      </c>
      <c r="BX4157"/>
      <c r="BY4157"/>
      <c r="BZ4157"/>
      <c r="CA4157"/>
      <c r="CB4157"/>
      <c r="CD4157" s="1060"/>
      <c r="CE4157" s="1286"/>
      <c r="CF4157" s="1060"/>
      <c r="CG4157" s="1060"/>
      <c r="CH4157" s="1060"/>
      <c r="CK4157" s="1645"/>
      <c r="CL4157" s="1645"/>
      <c r="CM4157" s="1645"/>
      <c r="CN4157"/>
      <c r="CO4157"/>
      <c r="CP4157"/>
      <c r="CQ4157"/>
      <c r="CR4157"/>
      <c r="CS4157" s="1060"/>
      <c r="CT4157" s="1060"/>
      <c r="CU4157" s="1060"/>
      <c r="CV4157" s="1060"/>
      <c r="CW4157" s="1060"/>
      <c r="CX4157" s="1060"/>
    </row>
    <row r="4158" spans="35:102" ht="15" customHeight="1" x14ac:dyDescent="0.3">
      <c r="AI4158" s="1996">
        <v>48309003801</v>
      </c>
      <c r="AJ4158" s="1997" t="s">
        <v>1890</v>
      </c>
      <c r="AK4158" s="1997">
        <v>83770</v>
      </c>
      <c r="AL4158" s="1998" t="s">
        <v>1729</v>
      </c>
      <c r="AM4158" s="1998">
        <v>3.3</v>
      </c>
      <c r="AN4158" s="1997" t="s">
        <v>192</v>
      </c>
      <c r="BX4158"/>
      <c r="BY4158"/>
      <c r="BZ4158"/>
      <c r="CA4158"/>
      <c r="CB4158"/>
      <c r="CD4158" s="1060"/>
      <c r="CE4158" s="1286"/>
      <c r="CF4158" s="1060"/>
      <c r="CG4158" s="1060"/>
      <c r="CH4158" s="1060"/>
      <c r="CK4158" s="1645"/>
      <c r="CL4158" s="1645"/>
      <c r="CM4158" s="1645"/>
      <c r="CN4158"/>
      <c r="CO4158"/>
      <c r="CP4158"/>
      <c r="CQ4158"/>
      <c r="CR4158"/>
      <c r="CS4158" s="1060"/>
      <c r="CT4158" s="1060"/>
      <c r="CU4158" s="1060"/>
      <c r="CV4158" s="1060"/>
      <c r="CW4158" s="1060"/>
      <c r="CX4158" s="1060"/>
    </row>
    <row r="4159" spans="35:102" ht="15" customHeight="1" x14ac:dyDescent="0.3">
      <c r="AI4159" s="1774">
        <v>48309003802</v>
      </c>
      <c r="AJ4159" s="1993" t="s">
        <v>1890</v>
      </c>
      <c r="AK4159" s="1993">
        <v>60486</v>
      </c>
      <c r="AL4159" s="1994" t="s">
        <v>1729</v>
      </c>
      <c r="AM4159" s="1994">
        <v>10.199999999999999</v>
      </c>
      <c r="AN4159" s="1993" t="s">
        <v>192</v>
      </c>
      <c r="BX4159"/>
      <c r="BY4159"/>
      <c r="BZ4159"/>
      <c r="CA4159"/>
      <c r="CB4159"/>
      <c r="CD4159" s="1060"/>
      <c r="CE4159" s="1286"/>
      <c r="CF4159" s="1060"/>
      <c r="CG4159" s="1060"/>
      <c r="CH4159" s="1060"/>
      <c r="CK4159" s="1645"/>
      <c r="CL4159" s="1645"/>
      <c r="CM4159" s="1645"/>
      <c r="CN4159"/>
      <c r="CO4159"/>
      <c r="CP4159"/>
      <c r="CQ4159"/>
      <c r="CR4159"/>
      <c r="CS4159" s="1060"/>
      <c r="CT4159" s="1060"/>
      <c r="CU4159" s="1060"/>
      <c r="CV4159" s="1060"/>
      <c r="CW4159" s="1060"/>
      <c r="CX4159" s="1060"/>
    </row>
    <row r="4160" spans="35:102" ht="15" customHeight="1" x14ac:dyDescent="0.3">
      <c r="AI4160" s="1996">
        <v>48309003900</v>
      </c>
      <c r="AJ4160" s="1997" t="s">
        <v>1890</v>
      </c>
      <c r="AK4160" s="1997">
        <v>61240</v>
      </c>
      <c r="AL4160" s="1998" t="s">
        <v>1729</v>
      </c>
      <c r="AM4160" s="1998">
        <v>7.4</v>
      </c>
      <c r="AN4160" s="1997" t="s">
        <v>192</v>
      </c>
      <c r="BX4160"/>
      <c r="BY4160"/>
      <c r="BZ4160"/>
      <c r="CA4160"/>
      <c r="CB4160"/>
      <c r="CD4160" s="1060"/>
      <c r="CE4160" s="1286"/>
      <c r="CF4160" s="1060"/>
      <c r="CG4160" s="1060"/>
      <c r="CH4160" s="1060"/>
      <c r="CK4160" s="1645"/>
      <c r="CL4160" s="1645"/>
      <c r="CM4160" s="1645"/>
      <c r="CN4160"/>
      <c r="CO4160"/>
      <c r="CP4160"/>
      <c r="CQ4160"/>
      <c r="CR4160"/>
      <c r="CS4160" s="1060"/>
      <c r="CT4160" s="1060"/>
      <c r="CU4160" s="1060"/>
      <c r="CV4160" s="1060"/>
      <c r="CW4160" s="1060"/>
      <c r="CX4160" s="1060"/>
    </row>
    <row r="4161" spans="35:102" ht="15" customHeight="1" x14ac:dyDescent="0.3">
      <c r="AI4161" s="1774">
        <v>48309004000</v>
      </c>
      <c r="AJ4161" s="1993" t="s">
        <v>1890</v>
      </c>
      <c r="AK4161" s="1993">
        <v>83705</v>
      </c>
      <c r="AL4161" s="1994" t="s">
        <v>1729</v>
      </c>
      <c r="AM4161" s="1994">
        <v>5</v>
      </c>
      <c r="AN4161" s="1993" t="s">
        <v>192</v>
      </c>
      <c r="BX4161"/>
      <c r="BY4161"/>
      <c r="BZ4161"/>
      <c r="CA4161"/>
      <c r="CB4161"/>
      <c r="CD4161" s="1060"/>
      <c r="CE4161" s="1286"/>
      <c r="CF4161" s="1060"/>
      <c r="CG4161" s="1060"/>
      <c r="CH4161" s="1060"/>
      <c r="CK4161" s="1645"/>
      <c r="CL4161" s="1645"/>
      <c r="CM4161" s="1645"/>
      <c r="CN4161"/>
      <c r="CO4161"/>
      <c r="CP4161"/>
      <c r="CQ4161"/>
      <c r="CR4161"/>
      <c r="CS4161" s="1060"/>
      <c r="CT4161" s="1060"/>
      <c r="CU4161" s="1060"/>
      <c r="CV4161" s="1060"/>
      <c r="CW4161" s="1060"/>
      <c r="CX4161" s="1060"/>
    </row>
    <row r="4162" spans="35:102" ht="15" customHeight="1" x14ac:dyDescent="0.3">
      <c r="AI4162" s="1996">
        <v>48309004102</v>
      </c>
      <c r="AJ4162" s="1997" t="s">
        <v>1890</v>
      </c>
      <c r="AK4162" s="1997">
        <v>80238</v>
      </c>
      <c r="AL4162" s="1998" t="s">
        <v>1729</v>
      </c>
      <c r="AM4162" s="1998">
        <v>5.2</v>
      </c>
      <c r="AN4162" s="1997" t="s">
        <v>192</v>
      </c>
      <c r="BX4162"/>
      <c r="BY4162"/>
      <c r="BZ4162"/>
      <c r="CA4162"/>
      <c r="CB4162"/>
      <c r="CD4162" s="1060"/>
      <c r="CE4162" s="1286"/>
      <c r="CF4162" s="1060"/>
      <c r="CG4162" s="1060"/>
      <c r="CH4162" s="1060"/>
      <c r="CK4162" s="1645"/>
      <c r="CL4162" s="1645"/>
      <c r="CM4162" s="1645"/>
      <c r="CN4162"/>
      <c r="CO4162"/>
      <c r="CP4162"/>
      <c r="CQ4162"/>
      <c r="CR4162"/>
      <c r="CS4162" s="1060"/>
      <c r="CT4162" s="1060"/>
      <c r="CU4162" s="1060"/>
      <c r="CV4162" s="1060"/>
      <c r="CW4162" s="1060"/>
      <c r="CX4162" s="1060"/>
    </row>
    <row r="4163" spans="35:102" ht="15" customHeight="1" x14ac:dyDescent="0.3">
      <c r="AI4163" s="1774">
        <v>48309004103</v>
      </c>
      <c r="AJ4163" s="1993" t="s">
        <v>1890</v>
      </c>
      <c r="AK4163" s="1993">
        <v>75938</v>
      </c>
      <c r="AL4163" s="1994" t="s">
        <v>1729</v>
      </c>
      <c r="AM4163" s="1994">
        <v>3.3</v>
      </c>
      <c r="AN4163" s="1993" t="s">
        <v>192</v>
      </c>
      <c r="BX4163"/>
      <c r="BY4163"/>
      <c r="BZ4163"/>
      <c r="CA4163"/>
      <c r="CB4163"/>
      <c r="CD4163" s="1060"/>
      <c r="CE4163" s="1286"/>
      <c r="CF4163" s="1060"/>
      <c r="CG4163" s="1060"/>
      <c r="CH4163" s="1060"/>
      <c r="CK4163" s="1645"/>
      <c r="CL4163" s="1645"/>
      <c r="CM4163" s="1645"/>
      <c r="CN4163"/>
      <c r="CO4163"/>
      <c r="CP4163"/>
      <c r="CQ4163"/>
      <c r="CR4163"/>
      <c r="CS4163" s="1060"/>
      <c r="CT4163" s="1060"/>
      <c r="CU4163" s="1060"/>
      <c r="CV4163" s="1060"/>
      <c r="CW4163" s="1060"/>
      <c r="CX4163" s="1060"/>
    </row>
    <row r="4164" spans="35:102" ht="15" customHeight="1" x14ac:dyDescent="0.3">
      <c r="AI4164" s="1996">
        <v>48309004201</v>
      </c>
      <c r="AJ4164" s="1997" t="s">
        <v>1890</v>
      </c>
      <c r="AK4164" s="1997">
        <v>47321</v>
      </c>
      <c r="AL4164" s="1998" t="s">
        <v>1727</v>
      </c>
      <c r="AM4164" s="1998">
        <v>8.3000000000000007</v>
      </c>
      <c r="AN4164" s="1997" t="s">
        <v>192</v>
      </c>
      <c r="BX4164"/>
      <c r="BY4164"/>
      <c r="BZ4164"/>
      <c r="CA4164"/>
      <c r="CB4164"/>
      <c r="CD4164" s="1060"/>
      <c r="CE4164" s="1286"/>
      <c r="CF4164" s="1060"/>
      <c r="CG4164" s="1060"/>
      <c r="CH4164" s="1060"/>
      <c r="CK4164" s="1645"/>
      <c r="CL4164" s="1645"/>
      <c r="CM4164" s="1645"/>
      <c r="CN4164"/>
      <c r="CO4164"/>
      <c r="CP4164"/>
      <c r="CQ4164"/>
      <c r="CR4164"/>
      <c r="CS4164" s="1060"/>
      <c r="CT4164" s="1060"/>
      <c r="CU4164" s="1060"/>
      <c r="CV4164" s="1060"/>
      <c r="CW4164" s="1060"/>
      <c r="CX4164" s="1060"/>
    </row>
    <row r="4165" spans="35:102" ht="15" customHeight="1" x14ac:dyDescent="0.3">
      <c r="AI4165" s="1774">
        <v>48309004202</v>
      </c>
      <c r="AJ4165" s="1993" t="s">
        <v>1890</v>
      </c>
      <c r="AK4165" s="1993">
        <v>63646</v>
      </c>
      <c r="AL4165" s="1994" t="s">
        <v>1729</v>
      </c>
      <c r="AM4165" s="1994">
        <v>14.3</v>
      </c>
      <c r="AN4165" s="1993" t="s">
        <v>192</v>
      </c>
      <c r="BX4165"/>
      <c r="BY4165"/>
      <c r="BZ4165"/>
      <c r="CA4165"/>
      <c r="CB4165"/>
      <c r="CD4165" s="1060"/>
      <c r="CE4165" s="1286"/>
      <c r="CF4165" s="1060"/>
      <c r="CG4165" s="1060"/>
      <c r="CH4165" s="1060"/>
      <c r="CK4165" s="1645"/>
      <c r="CL4165" s="1645"/>
      <c r="CM4165" s="1645"/>
      <c r="CN4165"/>
      <c r="CO4165"/>
      <c r="CP4165"/>
      <c r="CQ4165"/>
      <c r="CR4165"/>
      <c r="CS4165" s="1060"/>
      <c r="CT4165" s="1060"/>
      <c r="CU4165" s="1060"/>
      <c r="CV4165" s="1060"/>
      <c r="CW4165" s="1060"/>
      <c r="CX4165" s="1060"/>
    </row>
    <row r="4166" spans="35:102" ht="15" customHeight="1" x14ac:dyDescent="0.3">
      <c r="AI4166" s="1996">
        <v>48309004300</v>
      </c>
      <c r="AJ4166" s="1997" t="s">
        <v>1890</v>
      </c>
      <c r="AK4166" s="1997">
        <v>38154</v>
      </c>
      <c r="AL4166" s="1998" t="s">
        <v>1728</v>
      </c>
      <c r="AM4166" s="1998">
        <v>19.8</v>
      </c>
      <c r="AN4166" s="1997" t="s">
        <v>192</v>
      </c>
      <c r="BX4166"/>
      <c r="BY4166"/>
      <c r="BZ4166"/>
      <c r="CA4166"/>
      <c r="CB4166"/>
      <c r="CD4166" s="1060"/>
      <c r="CE4166" s="1286"/>
      <c r="CF4166" s="1060"/>
      <c r="CG4166" s="1060"/>
      <c r="CH4166" s="1060"/>
      <c r="CK4166" s="1645"/>
      <c r="CL4166" s="1645"/>
      <c r="CM4166" s="1645"/>
      <c r="CN4166"/>
      <c r="CO4166"/>
      <c r="CP4166"/>
      <c r="CQ4166"/>
      <c r="CR4166"/>
      <c r="CS4166" s="1060"/>
      <c r="CT4166" s="1060"/>
      <c r="CU4166" s="1060"/>
      <c r="CV4166" s="1060"/>
      <c r="CW4166" s="1060"/>
      <c r="CX4166" s="1060"/>
    </row>
    <row r="4167" spans="35:102" ht="15" customHeight="1" x14ac:dyDescent="0.3">
      <c r="AI4167" s="1774">
        <v>48309980000</v>
      </c>
      <c r="AJ4167" s="1993" t="s">
        <v>1890</v>
      </c>
      <c r="AK4167" s="1993" t="s">
        <v>1734</v>
      </c>
      <c r="AL4167" s="1994" t="s">
        <v>2183</v>
      </c>
      <c r="AM4167" s="1994" t="s">
        <v>1734</v>
      </c>
      <c r="AN4167" s="1993" t="s">
        <v>193</v>
      </c>
      <c r="BX4167"/>
      <c r="BY4167"/>
      <c r="BZ4167"/>
      <c r="CA4167"/>
      <c r="CB4167"/>
      <c r="CD4167" s="1060"/>
      <c r="CE4167" s="1286"/>
      <c r="CF4167" s="1060"/>
      <c r="CG4167" s="1060"/>
      <c r="CH4167" s="1060"/>
      <c r="CK4167" s="1645"/>
      <c r="CL4167" s="1645"/>
      <c r="CM4167" s="1645"/>
      <c r="CN4167"/>
      <c r="CO4167"/>
      <c r="CP4167"/>
      <c r="CQ4167"/>
      <c r="CR4167"/>
      <c r="CS4167" s="1060"/>
      <c r="CT4167" s="1060"/>
      <c r="CU4167" s="1060"/>
      <c r="CV4167" s="1060"/>
      <c r="CW4167" s="1060"/>
      <c r="CX4167" s="1060"/>
    </row>
    <row r="4168" spans="35:102" ht="15" customHeight="1" x14ac:dyDescent="0.3">
      <c r="AI4168" s="1996">
        <v>48313000100</v>
      </c>
      <c r="AJ4168" s="1997" t="s">
        <v>1883</v>
      </c>
      <c r="AK4168" s="1997">
        <v>47361</v>
      </c>
      <c r="AL4168" s="1998" t="s">
        <v>1727</v>
      </c>
      <c r="AM4168" s="1998">
        <v>15.3</v>
      </c>
      <c r="AN4168" s="1997" t="s">
        <v>192</v>
      </c>
      <c r="BX4168"/>
      <c r="BY4168"/>
      <c r="BZ4168"/>
      <c r="CA4168"/>
      <c r="CB4168"/>
      <c r="CD4168" s="1060"/>
      <c r="CE4168" s="1286"/>
      <c r="CF4168" s="1060"/>
      <c r="CG4168" s="1060"/>
      <c r="CH4168" s="1060"/>
      <c r="CK4168" s="1645"/>
      <c r="CL4168" s="1645"/>
      <c r="CM4168" s="1645"/>
      <c r="CN4168"/>
      <c r="CO4168"/>
      <c r="CP4168"/>
      <c r="CQ4168"/>
      <c r="CR4168"/>
      <c r="CS4168" s="1060"/>
      <c r="CT4168" s="1060"/>
      <c r="CU4168" s="1060"/>
      <c r="CV4168" s="1060"/>
      <c r="CW4168" s="1060"/>
      <c r="CX4168" s="1060"/>
    </row>
    <row r="4169" spans="35:102" ht="15" customHeight="1" x14ac:dyDescent="0.3">
      <c r="AI4169" s="1774">
        <v>48313000200</v>
      </c>
      <c r="AJ4169" s="1993" t="s">
        <v>1883</v>
      </c>
      <c r="AK4169" s="1993">
        <v>43333</v>
      </c>
      <c r="AL4169" s="1994" t="s">
        <v>1728</v>
      </c>
      <c r="AM4169" s="1994">
        <v>12.4</v>
      </c>
      <c r="AN4169" s="1993" t="s">
        <v>192</v>
      </c>
      <c r="BX4169"/>
      <c r="BY4169"/>
      <c r="BZ4169"/>
      <c r="CA4169"/>
      <c r="CB4169"/>
      <c r="CD4169" s="1060"/>
      <c r="CE4169" s="1286"/>
      <c r="CF4169" s="1060"/>
      <c r="CG4169" s="1060"/>
      <c r="CH4169" s="1060"/>
      <c r="CK4169" s="1645"/>
      <c r="CL4169" s="1645"/>
      <c r="CM4169" s="1645"/>
      <c r="CN4169"/>
      <c r="CO4169"/>
      <c r="CP4169"/>
      <c r="CQ4169"/>
      <c r="CR4169"/>
      <c r="CS4169" s="1060"/>
      <c r="CT4169" s="1060"/>
      <c r="CU4169" s="1060"/>
      <c r="CV4169" s="1060"/>
      <c r="CW4169" s="1060"/>
      <c r="CX4169" s="1060"/>
    </row>
    <row r="4170" spans="35:102" ht="15" customHeight="1" x14ac:dyDescent="0.3">
      <c r="AI4170" s="1996">
        <v>48313000300</v>
      </c>
      <c r="AJ4170" s="1997" t="s">
        <v>1883</v>
      </c>
      <c r="AK4170" s="1997">
        <v>55000</v>
      </c>
      <c r="AL4170" s="1998" t="s">
        <v>1727</v>
      </c>
      <c r="AM4170" s="1998">
        <v>10.4</v>
      </c>
      <c r="AN4170" s="1997" t="s">
        <v>192</v>
      </c>
      <c r="BX4170"/>
      <c r="BY4170"/>
      <c r="BZ4170"/>
      <c r="CA4170"/>
      <c r="CB4170"/>
      <c r="CD4170" s="1060"/>
      <c r="CE4170" s="1286"/>
      <c r="CF4170" s="1060"/>
      <c r="CG4170" s="1060"/>
      <c r="CH4170" s="1060"/>
      <c r="CK4170" s="1645"/>
      <c r="CL4170" s="1645"/>
      <c r="CM4170" s="1645"/>
      <c r="CN4170"/>
      <c r="CO4170"/>
      <c r="CP4170"/>
      <c r="CQ4170"/>
      <c r="CR4170"/>
      <c r="CS4170" s="1060"/>
      <c r="CT4170" s="1060"/>
      <c r="CU4170" s="1060"/>
      <c r="CV4170" s="1060"/>
      <c r="CW4170" s="1060"/>
      <c r="CX4170" s="1060"/>
    </row>
    <row r="4171" spans="35:102" ht="15" customHeight="1" x14ac:dyDescent="0.3">
      <c r="AI4171" s="1774">
        <v>48313000400</v>
      </c>
      <c r="AJ4171" s="1993" t="s">
        <v>1883</v>
      </c>
      <c r="AK4171" s="1993">
        <v>39668</v>
      </c>
      <c r="AL4171" s="1994" t="s">
        <v>1728</v>
      </c>
      <c r="AM4171" s="1994">
        <v>19</v>
      </c>
      <c r="AN4171" s="1993" t="s">
        <v>192</v>
      </c>
      <c r="BX4171"/>
      <c r="BY4171"/>
      <c r="BZ4171"/>
      <c r="CA4171"/>
      <c r="CB4171"/>
      <c r="CD4171" s="1060"/>
      <c r="CE4171" s="1286"/>
      <c r="CF4171" s="1060"/>
      <c r="CG4171" s="1060"/>
      <c r="CH4171" s="1060"/>
      <c r="CK4171" s="1645"/>
      <c r="CL4171" s="1645"/>
      <c r="CM4171" s="1645"/>
      <c r="CN4171"/>
      <c r="CO4171"/>
      <c r="CP4171"/>
      <c r="CQ4171"/>
      <c r="CR4171"/>
      <c r="CS4171" s="1060"/>
      <c r="CT4171" s="1060"/>
      <c r="CU4171" s="1060"/>
      <c r="CV4171" s="1060"/>
      <c r="CW4171" s="1060"/>
      <c r="CX4171" s="1060"/>
    </row>
    <row r="4172" spans="35:102" ht="15" customHeight="1" x14ac:dyDescent="0.3">
      <c r="AI4172" s="1996">
        <v>48331950100</v>
      </c>
      <c r="AJ4172" s="1997" t="s">
        <v>1895</v>
      </c>
      <c r="AK4172" s="1997">
        <v>34750</v>
      </c>
      <c r="AL4172" s="1998" t="s">
        <v>1730</v>
      </c>
      <c r="AM4172" s="1998">
        <v>10.7</v>
      </c>
      <c r="AN4172" s="1997" t="s">
        <v>192</v>
      </c>
      <c r="BX4172"/>
      <c r="BY4172"/>
      <c r="BZ4172"/>
      <c r="CA4172"/>
      <c r="CB4172"/>
      <c r="CD4172" s="1060"/>
      <c r="CE4172" s="1286"/>
      <c r="CF4172" s="1060"/>
      <c r="CG4172" s="1060"/>
      <c r="CH4172" s="1060"/>
      <c r="CK4172" s="1645"/>
      <c r="CL4172" s="1645"/>
      <c r="CM4172" s="1645"/>
      <c r="CN4172"/>
      <c r="CO4172"/>
      <c r="CP4172"/>
      <c r="CQ4172"/>
      <c r="CR4172"/>
      <c r="CS4172" s="1060"/>
      <c r="CT4172" s="1060"/>
      <c r="CU4172" s="1060"/>
      <c r="CV4172" s="1060"/>
      <c r="CW4172" s="1060"/>
      <c r="CX4172" s="1060"/>
    </row>
    <row r="4173" spans="35:102" ht="15" customHeight="1" x14ac:dyDescent="0.3">
      <c r="AI4173" s="1774">
        <v>48331950300</v>
      </c>
      <c r="AJ4173" s="1993" t="s">
        <v>1895</v>
      </c>
      <c r="AK4173" s="1993">
        <v>56167</v>
      </c>
      <c r="AL4173" s="1994" t="s">
        <v>1727</v>
      </c>
      <c r="AM4173" s="1994">
        <v>11.6</v>
      </c>
      <c r="AN4173" s="1993" t="s">
        <v>192</v>
      </c>
      <c r="BX4173"/>
      <c r="BY4173"/>
      <c r="BZ4173"/>
      <c r="CA4173"/>
      <c r="CB4173"/>
      <c r="CD4173" s="1060"/>
      <c r="CE4173" s="1286"/>
      <c r="CF4173" s="1060"/>
      <c r="CG4173" s="1060"/>
      <c r="CH4173" s="1060"/>
      <c r="CK4173" s="1645"/>
      <c r="CL4173" s="1645"/>
      <c r="CM4173" s="1645"/>
      <c r="CN4173"/>
      <c r="CO4173"/>
      <c r="CP4173"/>
      <c r="CQ4173"/>
      <c r="CR4173"/>
      <c r="CS4173" s="1060"/>
      <c r="CT4173" s="1060"/>
      <c r="CU4173" s="1060"/>
      <c r="CV4173" s="1060"/>
      <c r="CW4173" s="1060"/>
      <c r="CX4173" s="1060"/>
    </row>
    <row r="4174" spans="35:102" ht="15" customHeight="1" x14ac:dyDescent="0.3">
      <c r="AI4174" s="1996">
        <v>48331950401</v>
      </c>
      <c r="AJ4174" s="1997" t="s">
        <v>1895</v>
      </c>
      <c r="AK4174" s="1997">
        <v>36875</v>
      </c>
      <c r="AL4174" s="1998" t="s">
        <v>1728</v>
      </c>
      <c r="AM4174" s="1998">
        <v>23.3</v>
      </c>
      <c r="AN4174" s="1997" t="s">
        <v>193</v>
      </c>
      <c r="BX4174"/>
      <c r="BY4174"/>
      <c r="BZ4174"/>
      <c r="CA4174"/>
      <c r="CB4174"/>
      <c r="CD4174" s="1060"/>
      <c r="CE4174" s="1286"/>
      <c r="CF4174" s="1060"/>
      <c r="CG4174" s="1060"/>
      <c r="CH4174" s="1060"/>
      <c r="CK4174" s="1645"/>
      <c r="CL4174" s="1645"/>
      <c r="CM4174" s="1645"/>
      <c r="CN4174"/>
      <c r="CO4174"/>
      <c r="CP4174"/>
      <c r="CQ4174"/>
      <c r="CR4174"/>
      <c r="CS4174" s="1060"/>
      <c r="CT4174" s="1060"/>
      <c r="CU4174" s="1060"/>
      <c r="CV4174" s="1060"/>
      <c r="CW4174" s="1060"/>
      <c r="CX4174" s="1060"/>
    </row>
    <row r="4175" spans="35:102" ht="15" customHeight="1" x14ac:dyDescent="0.3">
      <c r="AI4175" s="1774">
        <v>48331950402</v>
      </c>
      <c r="AJ4175" s="1993" t="s">
        <v>1895</v>
      </c>
      <c r="AK4175" s="1993">
        <v>43000</v>
      </c>
      <c r="AL4175" s="1994" t="s">
        <v>1728</v>
      </c>
      <c r="AM4175" s="1994">
        <v>20.2</v>
      </c>
      <c r="AN4175" s="1993" t="s">
        <v>193</v>
      </c>
      <c r="BX4175"/>
      <c r="BY4175"/>
      <c r="BZ4175"/>
      <c r="CA4175"/>
      <c r="CB4175"/>
      <c r="CD4175" s="1060"/>
      <c r="CE4175" s="1286"/>
      <c r="CF4175" s="1060"/>
      <c r="CG4175" s="1060"/>
      <c r="CH4175" s="1060"/>
      <c r="CK4175" s="1645"/>
      <c r="CL4175" s="1645"/>
      <c r="CM4175" s="1645"/>
      <c r="CN4175"/>
      <c r="CO4175"/>
      <c r="CP4175"/>
      <c r="CQ4175"/>
      <c r="CR4175"/>
      <c r="CS4175" s="1060"/>
      <c r="CT4175" s="1060"/>
      <c r="CU4175" s="1060"/>
      <c r="CV4175" s="1060"/>
      <c r="CW4175" s="1060"/>
      <c r="CX4175" s="1060"/>
    </row>
    <row r="4176" spans="35:102" ht="15" customHeight="1" x14ac:dyDescent="0.3">
      <c r="AI4176" s="1996">
        <v>48331950500</v>
      </c>
      <c r="AJ4176" s="1997" t="s">
        <v>1895</v>
      </c>
      <c r="AK4176" s="1997">
        <v>49808</v>
      </c>
      <c r="AL4176" s="1998" t="s">
        <v>1727</v>
      </c>
      <c r="AM4176" s="1998">
        <v>14.6</v>
      </c>
      <c r="AN4176" s="1997" t="s">
        <v>192</v>
      </c>
      <c r="BX4176"/>
      <c r="BY4176"/>
      <c r="BZ4176"/>
      <c r="CA4176"/>
      <c r="CB4176"/>
      <c r="CD4176" s="1060"/>
      <c r="CE4176" s="1286"/>
      <c r="CF4176" s="1060"/>
      <c r="CG4176" s="1060"/>
      <c r="CH4176" s="1060"/>
      <c r="CK4176" s="1645"/>
      <c r="CL4176" s="1645"/>
      <c r="CM4176" s="1645"/>
      <c r="CN4176"/>
      <c r="CO4176"/>
      <c r="CP4176"/>
      <c r="CQ4176"/>
      <c r="CR4176"/>
      <c r="CS4176" s="1060"/>
      <c r="CT4176" s="1060"/>
      <c r="CU4176" s="1060"/>
      <c r="CV4176" s="1060"/>
      <c r="CW4176" s="1060"/>
      <c r="CX4176" s="1060"/>
    </row>
    <row r="4177" spans="35:102" ht="15" customHeight="1" x14ac:dyDescent="0.3">
      <c r="AI4177" s="1774">
        <v>48331950700</v>
      </c>
      <c r="AJ4177" s="1993" t="s">
        <v>1895</v>
      </c>
      <c r="AK4177" s="1993">
        <v>33450</v>
      </c>
      <c r="AL4177" s="1994" t="s">
        <v>1730</v>
      </c>
      <c r="AM4177" s="1994">
        <v>19.2</v>
      </c>
      <c r="AN4177" s="1993" t="s">
        <v>192</v>
      </c>
      <c r="BX4177"/>
      <c r="BY4177"/>
      <c r="BZ4177"/>
      <c r="CA4177"/>
      <c r="CB4177"/>
      <c r="CD4177" s="1060"/>
      <c r="CE4177" s="1286"/>
      <c r="CF4177" s="1060"/>
      <c r="CG4177" s="1060"/>
      <c r="CH4177" s="1060"/>
      <c r="CK4177" s="1645"/>
      <c r="CL4177" s="1645"/>
      <c r="CM4177" s="1645"/>
      <c r="CN4177"/>
      <c r="CO4177"/>
      <c r="CP4177"/>
      <c r="CQ4177"/>
      <c r="CR4177"/>
      <c r="CS4177" s="1060"/>
      <c r="CT4177" s="1060"/>
      <c r="CU4177" s="1060"/>
      <c r="CV4177" s="1060"/>
      <c r="CW4177" s="1060"/>
      <c r="CX4177" s="1060"/>
    </row>
    <row r="4178" spans="35:102" ht="15" customHeight="1" x14ac:dyDescent="0.3">
      <c r="AI4178" s="1996">
        <v>48331950800</v>
      </c>
      <c r="AJ4178" s="1997" t="s">
        <v>1895</v>
      </c>
      <c r="AK4178" s="1997">
        <v>51835</v>
      </c>
      <c r="AL4178" s="1998" t="s">
        <v>1727</v>
      </c>
      <c r="AM4178" s="1998">
        <v>9.1</v>
      </c>
      <c r="AN4178" s="1997" t="s">
        <v>192</v>
      </c>
      <c r="BX4178"/>
      <c r="BY4178"/>
      <c r="BZ4178"/>
      <c r="CA4178"/>
      <c r="CB4178"/>
      <c r="CD4178" s="1060"/>
      <c r="CE4178" s="1286"/>
      <c r="CF4178" s="1060"/>
      <c r="CG4178" s="1060"/>
      <c r="CH4178" s="1060"/>
      <c r="CK4178" s="1645"/>
      <c r="CL4178" s="1645"/>
      <c r="CM4178" s="1645"/>
      <c r="CN4178"/>
      <c r="CO4178"/>
      <c r="CP4178"/>
      <c r="CQ4178"/>
      <c r="CR4178"/>
      <c r="CS4178" s="1060"/>
      <c r="CT4178" s="1060"/>
      <c r="CU4178" s="1060"/>
      <c r="CV4178" s="1060"/>
      <c r="CW4178" s="1060"/>
      <c r="CX4178" s="1060"/>
    </row>
    <row r="4179" spans="35:102" ht="15" customHeight="1" x14ac:dyDescent="0.3">
      <c r="AI4179" s="1774">
        <v>48333950100</v>
      </c>
      <c r="AJ4179" s="1993" t="s">
        <v>1896</v>
      </c>
      <c r="AK4179" s="1993">
        <v>49250</v>
      </c>
      <c r="AL4179" s="1994" t="s">
        <v>1727</v>
      </c>
      <c r="AM4179" s="1994">
        <v>11.1</v>
      </c>
      <c r="AN4179" s="1993" t="s">
        <v>192</v>
      </c>
      <c r="BX4179"/>
      <c r="BY4179"/>
      <c r="BZ4179"/>
      <c r="CA4179"/>
      <c r="CB4179"/>
      <c r="CD4179" s="1060"/>
      <c r="CE4179" s="1286"/>
      <c r="CF4179" s="1060"/>
      <c r="CG4179" s="1060"/>
      <c r="CH4179" s="1060"/>
      <c r="CK4179" s="1645"/>
      <c r="CL4179" s="1645"/>
      <c r="CM4179" s="1645"/>
      <c r="CN4179"/>
      <c r="CO4179"/>
      <c r="CP4179"/>
      <c r="CQ4179"/>
      <c r="CR4179"/>
      <c r="CS4179" s="1060"/>
      <c r="CT4179" s="1060"/>
      <c r="CU4179" s="1060"/>
      <c r="CV4179" s="1060"/>
      <c r="CW4179" s="1060"/>
      <c r="CX4179" s="1060"/>
    </row>
    <row r="4180" spans="35:102" ht="15" customHeight="1" x14ac:dyDescent="0.3">
      <c r="AI4180" s="1996">
        <v>48333950200</v>
      </c>
      <c r="AJ4180" s="1997" t="s">
        <v>1896</v>
      </c>
      <c r="AK4180" s="1997">
        <v>45690</v>
      </c>
      <c r="AL4180" s="1998" t="s">
        <v>1728</v>
      </c>
      <c r="AM4180" s="1998">
        <v>17.100000000000001</v>
      </c>
      <c r="AN4180" s="1997" t="s">
        <v>192</v>
      </c>
      <c r="BX4180"/>
      <c r="BY4180"/>
      <c r="BZ4180"/>
      <c r="CA4180"/>
      <c r="CB4180"/>
      <c r="CD4180" s="1060"/>
      <c r="CE4180" s="1286"/>
      <c r="CF4180" s="1060"/>
      <c r="CG4180" s="1060"/>
      <c r="CH4180" s="1060"/>
      <c r="CK4180" s="1645"/>
      <c r="CL4180" s="1645"/>
      <c r="CM4180" s="1645"/>
      <c r="CN4180"/>
      <c r="CO4180"/>
      <c r="CP4180"/>
      <c r="CQ4180"/>
      <c r="CR4180"/>
      <c r="CS4180" s="1060"/>
      <c r="CT4180" s="1060"/>
      <c r="CU4180" s="1060"/>
      <c r="CV4180" s="1060"/>
      <c r="CW4180" s="1060"/>
      <c r="CX4180" s="1060"/>
    </row>
    <row r="4181" spans="35:102" ht="15" customHeight="1" x14ac:dyDescent="0.3">
      <c r="AI4181" s="1774">
        <v>48395960100</v>
      </c>
      <c r="AJ4181" s="1993" t="s">
        <v>1927</v>
      </c>
      <c r="AK4181" s="1993">
        <v>44688</v>
      </c>
      <c r="AL4181" s="1994" t="s">
        <v>1728</v>
      </c>
      <c r="AM4181" s="1994">
        <v>16.600000000000001</v>
      </c>
      <c r="AN4181" s="1993" t="s">
        <v>192</v>
      </c>
      <c r="BX4181"/>
      <c r="BY4181"/>
      <c r="BZ4181"/>
      <c r="CA4181"/>
      <c r="CB4181"/>
      <c r="CD4181" s="1060"/>
      <c r="CE4181" s="1286"/>
      <c r="CF4181" s="1060"/>
      <c r="CG4181" s="1060"/>
      <c r="CH4181" s="1060"/>
      <c r="CK4181" s="1645"/>
      <c r="CL4181" s="1645"/>
      <c r="CM4181" s="1645"/>
      <c r="CN4181"/>
      <c r="CO4181"/>
      <c r="CP4181"/>
      <c r="CQ4181"/>
      <c r="CR4181"/>
      <c r="CS4181" s="1060"/>
      <c r="CT4181" s="1060"/>
      <c r="CU4181" s="1060"/>
      <c r="CV4181" s="1060"/>
      <c r="CW4181" s="1060"/>
      <c r="CX4181" s="1060"/>
    </row>
    <row r="4182" spans="35:102" ht="15" customHeight="1" x14ac:dyDescent="0.3">
      <c r="AI4182" s="1996">
        <v>48395960200</v>
      </c>
      <c r="AJ4182" s="1997" t="s">
        <v>1927</v>
      </c>
      <c r="AK4182" s="1997">
        <v>33667</v>
      </c>
      <c r="AL4182" s="1998" t="s">
        <v>1730</v>
      </c>
      <c r="AM4182" s="1998">
        <v>33</v>
      </c>
      <c r="AN4182" s="1997" t="s">
        <v>193</v>
      </c>
      <c r="BX4182"/>
      <c r="BY4182"/>
      <c r="BZ4182"/>
      <c r="CA4182"/>
      <c r="CB4182"/>
      <c r="CD4182" s="1060"/>
      <c r="CE4182" s="1286"/>
      <c r="CF4182" s="1060"/>
      <c r="CG4182" s="1060"/>
      <c r="CH4182" s="1060"/>
      <c r="CK4182" s="1645"/>
      <c r="CL4182" s="1645"/>
      <c r="CM4182" s="1645"/>
      <c r="CN4182"/>
      <c r="CO4182"/>
      <c r="CP4182"/>
      <c r="CQ4182"/>
      <c r="CR4182"/>
      <c r="CS4182" s="1060"/>
      <c r="CT4182" s="1060"/>
      <c r="CU4182" s="1060"/>
      <c r="CV4182" s="1060"/>
      <c r="CW4182" s="1060"/>
      <c r="CX4182" s="1060"/>
    </row>
    <row r="4183" spans="35:102" ht="15" customHeight="1" x14ac:dyDescent="0.3">
      <c r="AI4183" s="1774">
        <v>48395960300</v>
      </c>
      <c r="AJ4183" s="1993" t="s">
        <v>1927</v>
      </c>
      <c r="AK4183" s="1993">
        <v>45038</v>
      </c>
      <c r="AL4183" s="1994" t="s">
        <v>1728</v>
      </c>
      <c r="AM4183" s="1994">
        <v>12</v>
      </c>
      <c r="AN4183" s="1993" t="s">
        <v>192</v>
      </c>
      <c r="BX4183"/>
      <c r="BY4183"/>
      <c r="BZ4183"/>
      <c r="CA4183"/>
      <c r="CB4183"/>
      <c r="CD4183" s="1060"/>
      <c r="CE4183" s="1286"/>
      <c r="CF4183" s="1060"/>
      <c r="CG4183" s="1060"/>
      <c r="CH4183" s="1060"/>
      <c r="CK4183" s="1645"/>
      <c r="CL4183" s="1645"/>
      <c r="CM4183" s="1645"/>
      <c r="CN4183"/>
      <c r="CO4183"/>
      <c r="CP4183"/>
      <c r="CQ4183"/>
      <c r="CR4183"/>
      <c r="CS4183" s="1060"/>
      <c r="CT4183" s="1060"/>
      <c r="CU4183" s="1060"/>
      <c r="CV4183" s="1060"/>
      <c r="CW4183" s="1060"/>
      <c r="CX4183" s="1060"/>
    </row>
    <row r="4184" spans="35:102" ht="15" customHeight="1" x14ac:dyDescent="0.3">
      <c r="AI4184" s="1996">
        <v>48395960400</v>
      </c>
      <c r="AJ4184" s="1997" t="s">
        <v>1927</v>
      </c>
      <c r="AK4184" s="1997">
        <v>61659</v>
      </c>
      <c r="AL4184" s="1998" t="s">
        <v>1729</v>
      </c>
      <c r="AM4184" s="1998">
        <v>5.5</v>
      </c>
      <c r="AN4184" s="1997" t="s">
        <v>192</v>
      </c>
      <c r="BX4184"/>
      <c r="BY4184"/>
      <c r="BZ4184"/>
      <c r="CA4184"/>
      <c r="CB4184"/>
      <c r="CD4184" s="1060"/>
      <c r="CE4184" s="1286"/>
      <c r="CF4184" s="1060"/>
      <c r="CG4184" s="1060"/>
      <c r="CH4184" s="1060"/>
      <c r="CK4184" s="1645"/>
      <c r="CL4184" s="1645"/>
      <c r="CM4184" s="1645"/>
      <c r="CN4184"/>
      <c r="CO4184"/>
      <c r="CP4184"/>
      <c r="CQ4184"/>
      <c r="CR4184"/>
      <c r="CS4184" s="1060"/>
      <c r="CT4184" s="1060"/>
      <c r="CU4184" s="1060"/>
      <c r="CV4184" s="1060"/>
      <c r="CW4184" s="1060"/>
      <c r="CX4184" s="1060"/>
    </row>
    <row r="4185" spans="35:102" ht="15" customHeight="1" x14ac:dyDescent="0.3">
      <c r="AI4185" s="1774">
        <v>48395960500</v>
      </c>
      <c r="AJ4185" s="1993" t="s">
        <v>1927</v>
      </c>
      <c r="AK4185" s="1993">
        <v>56738</v>
      </c>
      <c r="AL4185" s="1994" t="s">
        <v>1727</v>
      </c>
      <c r="AM4185" s="1994">
        <v>17.100000000000001</v>
      </c>
      <c r="AN4185" s="1993" t="s">
        <v>192</v>
      </c>
      <c r="BX4185"/>
      <c r="BY4185"/>
      <c r="BZ4185"/>
      <c r="CA4185"/>
      <c r="CB4185"/>
      <c r="CD4185" s="1060"/>
      <c r="CE4185" s="1286"/>
      <c r="CF4185" s="1060"/>
      <c r="CG4185" s="1060"/>
      <c r="CH4185" s="1060"/>
      <c r="CK4185" s="1645"/>
      <c r="CL4185" s="1645"/>
      <c r="CM4185" s="1645"/>
      <c r="CN4185"/>
      <c r="CO4185"/>
      <c r="CP4185"/>
      <c r="CQ4185"/>
      <c r="CR4185"/>
      <c r="CS4185" s="1060"/>
      <c r="CT4185" s="1060"/>
      <c r="CU4185" s="1060"/>
      <c r="CV4185" s="1060"/>
      <c r="CW4185" s="1060"/>
      <c r="CX4185" s="1060"/>
    </row>
    <row r="4186" spans="35:102" ht="15" customHeight="1" x14ac:dyDescent="0.3">
      <c r="AI4186" s="1996">
        <v>48411950100</v>
      </c>
      <c r="AJ4186" s="1997" t="s">
        <v>1935</v>
      </c>
      <c r="AK4186" s="1997">
        <v>28783</v>
      </c>
      <c r="AL4186" s="1998" t="s">
        <v>1730</v>
      </c>
      <c r="AM4186" s="1998">
        <v>26</v>
      </c>
      <c r="AN4186" s="1997" t="s">
        <v>193</v>
      </c>
      <c r="BX4186"/>
      <c r="BY4186"/>
      <c r="BZ4186"/>
      <c r="CA4186"/>
      <c r="CB4186"/>
      <c r="CD4186" s="1060"/>
      <c r="CE4186" s="1286"/>
      <c r="CF4186" s="1060"/>
      <c r="CG4186" s="1060"/>
      <c r="CH4186" s="1060"/>
      <c r="CK4186" s="1645"/>
      <c r="CL4186" s="1645"/>
      <c r="CM4186" s="1645"/>
      <c r="CN4186"/>
      <c r="CO4186"/>
      <c r="CP4186"/>
      <c r="CQ4186"/>
      <c r="CR4186"/>
      <c r="CS4186" s="1060"/>
      <c r="CT4186" s="1060"/>
      <c r="CU4186" s="1060"/>
      <c r="CV4186" s="1060"/>
      <c r="CW4186" s="1060"/>
      <c r="CX4186" s="1060"/>
    </row>
    <row r="4187" spans="35:102" ht="15" customHeight="1" x14ac:dyDescent="0.3">
      <c r="AI4187" s="1774">
        <v>48411950200</v>
      </c>
      <c r="AJ4187" s="1993" t="s">
        <v>1935</v>
      </c>
      <c r="AK4187" s="1993">
        <v>47255</v>
      </c>
      <c r="AL4187" s="1994" t="s">
        <v>1727</v>
      </c>
      <c r="AM4187" s="1994">
        <v>10.5</v>
      </c>
      <c r="AN4187" s="1993" t="s">
        <v>192</v>
      </c>
      <c r="BX4187"/>
      <c r="BY4187"/>
      <c r="BZ4187"/>
      <c r="CA4187"/>
      <c r="CB4187"/>
      <c r="CD4187" s="1060"/>
      <c r="CE4187" s="1286"/>
      <c r="CF4187" s="1060"/>
      <c r="CG4187" s="1060"/>
      <c r="CH4187" s="1060"/>
      <c r="CK4187" s="1645"/>
      <c r="CL4187" s="1645"/>
      <c r="CM4187" s="1645"/>
      <c r="CN4187"/>
      <c r="CO4187"/>
      <c r="CP4187"/>
      <c r="CQ4187"/>
      <c r="CR4187"/>
      <c r="CS4187" s="1060"/>
      <c r="CT4187" s="1060"/>
      <c r="CU4187" s="1060"/>
      <c r="CV4187" s="1060"/>
      <c r="CW4187" s="1060"/>
      <c r="CX4187" s="1060"/>
    </row>
    <row r="4188" spans="35:102" ht="15" customHeight="1" x14ac:dyDescent="0.3">
      <c r="AI4188" s="1996">
        <v>48477170100</v>
      </c>
      <c r="AJ4188" s="1997" t="s">
        <v>1968</v>
      </c>
      <c r="AK4188" s="1997">
        <v>39198</v>
      </c>
      <c r="AL4188" s="1998" t="s">
        <v>1728</v>
      </c>
      <c r="AM4188" s="1998">
        <v>24.5</v>
      </c>
      <c r="AN4188" s="1997" t="s">
        <v>193</v>
      </c>
      <c r="BX4188"/>
      <c r="BY4188"/>
      <c r="BZ4188"/>
      <c r="CA4188"/>
      <c r="CB4188"/>
      <c r="CD4188" s="1060"/>
      <c r="CE4188" s="1286"/>
      <c r="CF4188" s="1060"/>
      <c r="CG4188" s="1060"/>
      <c r="CH4188" s="1060"/>
      <c r="CK4188" s="1645"/>
      <c r="CL4188" s="1645"/>
      <c r="CM4188" s="1645"/>
      <c r="CN4188"/>
      <c r="CO4188"/>
      <c r="CP4188"/>
      <c r="CQ4188"/>
      <c r="CR4188"/>
      <c r="CS4188" s="1060"/>
      <c r="CT4188" s="1060"/>
      <c r="CU4188" s="1060"/>
      <c r="CV4188" s="1060"/>
      <c r="CW4188" s="1060"/>
      <c r="CX4188" s="1060"/>
    </row>
    <row r="4189" spans="35:102" ht="15" customHeight="1" x14ac:dyDescent="0.3">
      <c r="AI4189" s="1774">
        <v>48477170200</v>
      </c>
      <c r="AJ4189" s="1993" t="s">
        <v>1968</v>
      </c>
      <c r="AK4189" s="1993">
        <v>62903</v>
      </c>
      <c r="AL4189" s="1994" t="s">
        <v>1729</v>
      </c>
      <c r="AM4189" s="1994">
        <v>14</v>
      </c>
      <c r="AN4189" s="1993" t="s">
        <v>192</v>
      </c>
      <c r="BX4189"/>
      <c r="BY4189"/>
      <c r="BZ4189"/>
      <c r="CA4189"/>
      <c r="CB4189"/>
      <c r="CD4189" s="1060"/>
      <c r="CE4189" s="1286"/>
      <c r="CF4189" s="1060"/>
      <c r="CG4189" s="1060"/>
      <c r="CH4189" s="1060"/>
      <c r="CK4189" s="1645"/>
      <c r="CL4189" s="1645"/>
      <c r="CM4189" s="1645"/>
      <c r="CN4189"/>
      <c r="CO4189"/>
      <c r="CP4189"/>
      <c r="CQ4189"/>
      <c r="CR4189"/>
      <c r="CS4189" s="1060"/>
      <c r="CT4189" s="1060"/>
      <c r="CU4189" s="1060"/>
      <c r="CV4189" s="1060"/>
      <c r="CW4189" s="1060"/>
      <c r="CX4189" s="1060"/>
    </row>
    <row r="4190" spans="35:102" ht="15" customHeight="1" x14ac:dyDescent="0.3">
      <c r="AI4190" s="1996">
        <v>48477170300</v>
      </c>
      <c r="AJ4190" s="1997" t="s">
        <v>1968</v>
      </c>
      <c r="AK4190" s="1997">
        <v>49833</v>
      </c>
      <c r="AL4190" s="1998" t="s">
        <v>1727</v>
      </c>
      <c r="AM4190" s="1998">
        <v>12.4</v>
      </c>
      <c r="AN4190" s="1997" t="s">
        <v>192</v>
      </c>
      <c r="BX4190"/>
      <c r="BY4190"/>
      <c r="BZ4190"/>
      <c r="CA4190"/>
      <c r="CB4190"/>
      <c r="CD4190" s="1060"/>
      <c r="CE4190" s="1286"/>
      <c r="CF4190" s="1060"/>
      <c r="CG4190" s="1060"/>
      <c r="CH4190" s="1060"/>
      <c r="CK4190" s="1645"/>
      <c r="CL4190" s="1645"/>
      <c r="CM4190" s="1645"/>
      <c r="CN4190"/>
      <c r="CO4190"/>
      <c r="CP4190"/>
      <c r="CQ4190"/>
      <c r="CR4190"/>
      <c r="CS4190" s="1060"/>
      <c r="CT4190" s="1060"/>
      <c r="CU4190" s="1060"/>
      <c r="CV4190" s="1060"/>
      <c r="CW4190" s="1060"/>
      <c r="CX4190" s="1060"/>
    </row>
    <row r="4191" spans="35:102" ht="15" customHeight="1" x14ac:dyDescent="0.3">
      <c r="AI4191" s="1774">
        <v>48477170400</v>
      </c>
      <c r="AJ4191" s="1993" t="s">
        <v>1968</v>
      </c>
      <c r="AK4191" s="1993">
        <v>49672</v>
      </c>
      <c r="AL4191" s="1994" t="s">
        <v>1727</v>
      </c>
      <c r="AM4191" s="1994">
        <v>20.7</v>
      </c>
      <c r="AN4191" s="1993" t="s">
        <v>193</v>
      </c>
      <c r="BX4191"/>
      <c r="BY4191"/>
      <c r="BZ4191"/>
      <c r="CA4191"/>
      <c r="CB4191"/>
      <c r="CD4191" s="1060"/>
      <c r="CE4191" s="1286"/>
      <c r="CF4191" s="1060"/>
      <c r="CG4191" s="1060"/>
      <c r="CH4191" s="1060"/>
      <c r="CK4191" s="1645"/>
      <c r="CL4191" s="1645"/>
      <c r="CM4191" s="1645"/>
      <c r="CN4191"/>
      <c r="CO4191"/>
      <c r="CP4191"/>
      <c r="CQ4191"/>
      <c r="CR4191"/>
      <c r="CS4191" s="1060"/>
      <c r="CT4191" s="1060"/>
      <c r="CU4191" s="1060"/>
      <c r="CV4191" s="1060"/>
      <c r="CW4191" s="1060"/>
      <c r="CX4191" s="1060"/>
    </row>
    <row r="4192" spans="35:102" ht="15" customHeight="1" x14ac:dyDescent="0.3">
      <c r="AI4192" s="1996">
        <v>48477170500</v>
      </c>
      <c r="AJ4192" s="1997" t="s">
        <v>1968</v>
      </c>
      <c r="AK4192" s="1997">
        <v>60673</v>
      </c>
      <c r="AL4192" s="1998" t="s">
        <v>1729</v>
      </c>
      <c r="AM4192" s="1998">
        <v>6.2</v>
      </c>
      <c r="AN4192" s="1997" t="s">
        <v>192</v>
      </c>
      <c r="BX4192"/>
      <c r="BY4192"/>
      <c r="BZ4192"/>
      <c r="CA4192"/>
      <c r="CB4192"/>
      <c r="CD4192" s="1060"/>
      <c r="CE4192" s="1286"/>
      <c r="CF4192" s="1060"/>
      <c r="CG4192" s="1060"/>
      <c r="CH4192" s="1060"/>
      <c r="CK4192" s="1645"/>
      <c r="CL4192" s="1645"/>
      <c r="CM4192" s="1645"/>
      <c r="CN4192"/>
      <c r="CO4192"/>
      <c r="CP4192"/>
      <c r="CQ4192"/>
      <c r="CR4192"/>
      <c r="CS4192" s="1060"/>
      <c r="CT4192" s="1060"/>
      <c r="CU4192" s="1060"/>
      <c r="CV4192" s="1060"/>
      <c r="CW4192" s="1060"/>
      <c r="CX4192" s="1060"/>
    </row>
    <row r="4193" spans="35:102" ht="15" customHeight="1" x14ac:dyDescent="0.3">
      <c r="AI4193" s="1774">
        <v>48477170600</v>
      </c>
      <c r="AJ4193" s="1993" t="s">
        <v>1968</v>
      </c>
      <c r="AK4193" s="1993">
        <v>63528</v>
      </c>
      <c r="AL4193" s="1994" t="s">
        <v>1729</v>
      </c>
      <c r="AM4193" s="1994">
        <v>7.5</v>
      </c>
      <c r="AN4193" s="1993" t="s">
        <v>192</v>
      </c>
      <c r="BX4193"/>
      <c r="BY4193"/>
      <c r="BZ4193"/>
      <c r="CA4193"/>
      <c r="CB4193"/>
      <c r="CD4193" s="1060"/>
      <c r="CE4193" s="1286"/>
      <c r="CF4193" s="1060"/>
      <c r="CG4193" s="1060"/>
      <c r="CH4193" s="1060"/>
      <c r="CK4193" s="1645"/>
      <c r="CL4193" s="1645"/>
      <c r="CM4193" s="1645"/>
      <c r="CN4193"/>
      <c r="CO4193"/>
      <c r="CP4193"/>
      <c r="CQ4193"/>
      <c r="CR4193"/>
      <c r="CS4193" s="1060"/>
      <c r="CT4193" s="1060"/>
      <c r="CU4193" s="1060"/>
      <c r="CV4193" s="1060"/>
      <c r="CW4193" s="1060"/>
      <c r="CX4193" s="1060"/>
    </row>
    <row r="4194" spans="35:102" ht="15" customHeight="1" x14ac:dyDescent="0.3">
      <c r="AI4194" s="1996">
        <v>48013960100</v>
      </c>
      <c r="AJ4194" s="1997" t="s">
        <v>1737</v>
      </c>
      <c r="AK4194" s="1997">
        <v>54387</v>
      </c>
      <c r="AL4194" s="1998" t="s">
        <v>1727</v>
      </c>
      <c r="AM4194" s="1998">
        <v>16.8</v>
      </c>
      <c r="AN4194" s="1997" t="s">
        <v>192</v>
      </c>
      <c r="BX4194"/>
      <c r="BY4194"/>
      <c r="BZ4194"/>
      <c r="CA4194"/>
      <c r="CB4194"/>
      <c r="CD4194" s="1060"/>
      <c r="CE4194" s="1286"/>
      <c r="CF4194" s="1060"/>
      <c r="CG4194" s="1060"/>
      <c r="CH4194" s="1060"/>
      <c r="CK4194" s="1645"/>
      <c r="CL4194" s="1645"/>
      <c r="CM4194" s="1645"/>
      <c r="CN4194"/>
      <c r="CO4194"/>
      <c r="CP4194"/>
      <c r="CQ4194"/>
      <c r="CR4194"/>
      <c r="CS4194" s="1060"/>
      <c r="CT4194" s="1060"/>
      <c r="CU4194" s="1060"/>
      <c r="CV4194" s="1060"/>
      <c r="CW4194" s="1060"/>
      <c r="CX4194" s="1060"/>
    </row>
    <row r="4195" spans="35:102" ht="15" customHeight="1" x14ac:dyDescent="0.3">
      <c r="AI4195" s="1774">
        <v>48013960201</v>
      </c>
      <c r="AJ4195" s="1993" t="s">
        <v>1737</v>
      </c>
      <c r="AK4195" s="1993">
        <v>60670</v>
      </c>
      <c r="AL4195" s="1994" t="s">
        <v>1727</v>
      </c>
      <c r="AM4195" s="1994">
        <v>10.3</v>
      </c>
      <c r="AN4195" s="1993" t="s">
        <v>192</v>
      </c>
      <c r="BX4195"/>
      <c r="BY4195"/>
      <c r="BZ4195"/>
      <c r="CA4195"/>
      <c r="CB4195"/>
      <c r="CD4195" s="1060"/>
      <c r="CE4195" s="1286"/>
      <c r="CF4195" s="1060"/>
      <c r="CG4195" s="1060"/>
      <c r="CH4195" s="1060"/>
      <c r="CK4195" s="1645"/>
      <c r="CL4195" s="1645"/>
      <c r="CM4195" s="1645"/>
      <c r="CN4195"/>
      <c r="CO4195"/>
      <c r="CP4195"/>
      <c r="CQ4195"/>
      <c r="CR4195"/>
      <c r="CS4195" s="1060"/>
      <c r="CT4195" s="1060"/>
      <c r="CU4195" s="1060"/>
      <c r="CV4195" s="1060"/>
      <c r="CW4195" s="1060"/>
      <c r="CX4195" s="1060"/>
    </row>
    <row r="4196" spans="35:102" ht="15" customHeight="1" x14ac:dyDescent="0.3">
      <c r="AI4196" s="1996">
        <v>48013960202</v>
      </c>
      <c r="AJ4196" s="1997" t="s">
        <v>1737</v>
      </c>
      <c r="AK4196" s="1997">
        <v>50000</v>
      </c>
      <c r="AL4196" s="1998" t="s">
        <v>1728</v>
      </c>
      <c r="AM4196" s="1998">
        <v>17.899999999999999</v>
      </c>
      <c r="AN4196" s="1997" t="s">
        <v>192</v>
      </c>
      <c r="BX4196"/>
      <c r="BY4196"/>
      <c r="BZ4196"/>
      <c r="CA4196"/>
      <c r="CB4196"/>
      <c r="CD4196" s="1060"/>
      <c r="CE4196" s="1286"/>
      <c r="CF4196" s="1060"/>
      <c r="CG4196" s="1060"/>
      <c r="CH4196" s="1060"/>
      <c r="CK4196" s="1645"/>
      <c r="CL4196" s="1645"/>
      <c r="CM4196" s="1645"/>
      <c r="CN4196"/>
      <c r="CO4196"/>
      <c r="CP4196"/>
      <c r="CQ4196"/>
      <c r="CR4196"/>
      <c r="CS4196" s="1060"/>
      <c r="CT4196" s="1060"/>
      <c r="CU4196" s="1060"/>
      <c r="CV4196" s="1060"/>
      <c r="CW4196" s="1060"/>
      <c r="CX4196" s="1060"/>
    </row>
    <row r="4197" spans="35:102" ht="15" customHeight="1" x14ac:dyDescent="0.3">
      <c r="AI4197" s="1774">
        <v>48013960300</v>
      </c>
      <c r="AJ4197" s="1993" t="s">
        <v>1737</v>
      </c>
      <c r="AK4197" s="1993">
        <v>41639</v>
      </c>
      <c r="AL4197" s="1994" t="s">
        <v>1728</v>
      </c>
      <c r="AM4197" s="1994">
        <v>24.1</v>
      </c>
      <c r="AN4197" s="1993" t="s">
        <v>193</v>
      </c>
      <c r="BX4197"/>
      <c r="BY4197"/>
      <c r="BZ4197"/>
      <c r="CA4197"/>
      <c r="CB4197"/>
      <c r="CD4197" s="1060"/>
      <c r="CE4197" s="1286"/>
      <c r="CF4197" s="1060"/>
      <c r="CG4197" s="1060"/>
      <c r="CH4197" s="1060"/>
      <c r="CK4197" s="1645"/>
      <c r="CL4197" s="1645"/>
      <c r="CM4197" s="1645"/>
      <c r="CN4197"/>
      <c r="CO4197"/>
      <c r="CP4197"/>
      <c r="CQ4197"/>
      <c r="CR4197"/>
      <c r="CS4197" s="1060"/>
      <c r="CT4197" s="1060"/>
      <c r="CU4197" s="1060"/>
      <c r="CV4197" s="1060"/>
      <c r="CW4197" s="1060"/>
      <c r="CX4197" s="1060"/>
    </row>
    <row r="4198" spans="35:102" ht="15" customHeight="1" x14ac:dyDescent="0.3">
      <c r="AI4198" s="1996">
        <v>48013960401</v>
      </c>
      <c r="AJ4198" s="1997" t="s">
        <v>1737</v>
      </c>
      <c r="AK4198" s="1997">
        <v>51758</v>
      </c>
      <c r="AL4198" s="1998" t="s">
        <v>1728</v>
      </c>
      <c r="AM4198" s="1998">
        <v>7.7</v>
      </c>
      <c r="AN4198" s="1997" t="s">
        <v>192</v>
      </c>
      <c r="BX4198"/>
      <c r="BY4198"/>
      <c r="BZ4198"/>
      <c r="CA4198"/>
      <c r="CB4198"/>
      <c r="CD4198" s="1060"/>
      <c r="CE4198" s="1286"/>
      <c r="CF4198" s="1060"/>
      <c r="CG4198" s="1060"/>
      <c r="CH4198" s="1060"/>
      <c r="CK4198" s="1645"/>
      <c r="CL4198" s="1645"/>
      <c r="CM4198" s="1645"/>
      <c r="CN4198"/>
      <c r="CO4198"/>
      <c r="CP4198"/>
      <c r="CQ4198"/>
      <c r="CR4198"/>
      <c r="CS4198" s="1060"/>
      <c r="CT4198" s="1060"/>
      <c r="CU4198" s="1060"/>
      <c r="CV4198" s="1060"/>
      <c r="CW4198" s="1060"/>
      <c r="CX4198" s="1060"/>
    </row>
    <row r="4199" spans="35:102" ht="15" customHeight="1" x14ac:dyDescent="0.3">
      <c r="AI4199" s="1774">
        <v>48013960402</v>
      </c>
      <c r="AJ4199" s="1993" t="s">
        <v>1737</v>
      </c>
      <c r="AK4199" s="1993">
        <v>74333</v>
      </c>
      <c r="AL4199" s="1994" t="s">
        <v>1729</v>
      </c>
      <c r="AM4199" s="1994">
        <v>9.9</v>
      </c>
      <c r="AN4199" s="1993" t="s">
        <v>192</v>
      </c>
      <c r="BX4199"/>
      <c r="BY4199"/>
      <c r="BZ4199"/>
      <c r="CA4199"/>
      <c r="CB4199"/>
      <c r="CD4199" s="1060"/>
      <c r="CE4199" s="1286"/>
      <c r="CF4199" s="1060"/>
      <c r="CG4199" s="1060"/>
      <c r="CH4199" s="1060"/>
      <c r="CK4199" s="1645"/>
      <c r="CL4199" s="1645"/>
      <c r="CM4199" s="1645"/>
      <c r="CN4199"/>
      <c r="CO4199"/>
      <c r="CP4199"/>
      <c r="CQ4199"/>
      <c r="CR4199"/>
      <c r="CS4199" s="1060"/>
      <c r="CT4199" s="1060"/>
      <c r="CU4199" s="1060"/>
      <c r="CV4199" s="1060"/>
      <c r="CW4199" s="1060"/>
      <c r="CX4199" s="1060"/>
    </row>
    <row r="4200" spans="35:102" ht="15" customHeight="1" x14ac:dyDescent="0.3">
      <c r="AI4200" s="1996">
        <v>48013960500</v>
      </c>
      <c r="AJ4200" s="1997" t="s">
        <v>1737</v>
      </c>
      <c r="AK4200" s="1997">
        <v>41667</v>
      </c>
      <c r="AL4200" s="1998" t="s">
        <v>1728</v>
      </c>
      <c r="AM4200" s="1998">
        <v>18.5</v>
      </c>
      <c r="AN4200" s="1997" t="s">
        <v>192</v>
      </c>
      <c r="BX4200"/>
      <c r="BY4200"/>
      <c r="BZ4200"/>
      <c r="CA4200"/>
      <c r="CB4200"/>
      <c r="CD4200" s="1060"/>
      <c r="CE4200" s="1286"/>
      <c r="CF4200" s="1060"/>
      <c r="CG4200" s="1060"/>
      <c r="CH4200" s="1060"/>
      <c r="CK4200" s="1645"/>
      <c r="CL4200" s="1645"/>
      <c r="CM4200" s="1645"/>
      <c r="CN4200"/>
      <c r="CO4200"/>
      <c r="CP4200"/>
      <c r="CQ4200"/>
      <c r="CR4200"/>
      <c r="CS4200" s="1060"/>
      <c r="CT4200" s="1060"/>
      <c r="CU4200" s="1060"/>
      <c r="CV4200" s="1060"/>
      <c r="CW4200" s="1060"/>
      <c r="CX4200" s="1060"/>
    </row>
    <row r="4201" spans="35:102" ht="15" customHeight="1" x14ac:dyDescent="0.3">
      <c r="AI4201" s="1774">
        <v>48013960600</v>
      </c>
      <c r="AJ4201" s="1993" t="s">
        <v>1737</v>
      </c>
      <c r="AK4201" s="1993">
        <v>58145</v>
      </c>
      <c r="AL4201" s="1994" t="s">
        <v>1727</v>
      </c>
      <c r="AM4201" s="1994">
        <v>13</v>
      </c>
      <c r="AN4201" s="1993" t="s">
        <v>192</v>
      </c>
      <c r="BX4201"/>
      <c r="BY4201"/>
      <c r="BZ4201"/>
      <c r="CA4201"/>
      <c r="CB4201"/>
      <c r="CD4201" s="1060"/>
      <c r="CE4201" s="1286"/>
      <c r="CF4201" s="1060"/>
      <c r="CG4201" s="1060"/>
      <c r="CH4201" s="1060"/>
      <c r="CK4201" s="1645"/>
      <c r="CL4201" s="1645"/>
      <c r="CM4201" s="1645"/>
      <c r="CN4201"/>
      <c r="CO4201"/>
      <c r="CP4201"/>
      <c r="CQ4201"/>
      <c r="CR4201"/>
      <c r="CS4201" s="1060"/>
      <c r="CT4201" s="1060"/>
      <c r="CU4201" s="1060"/>
      <c r="CV4201" s="1060"/>
      <c r="CW4201" s="1060"/>
      <c r="CX4201" s="1060"/>
    </row>
    <row r="4202" spans="35:102" ht="15" customHeight="1" x14ac:dyDescent="0.3">
      <c r="AI4202" s="1996">
        <v>48019000101</v>
      </c>
      <c r="AJ4202" s="1997" t="s">
        <v>1739</v>
      </c>
      <c r="AK4202" s="1997">
        <v>60956</v>
      </c>
      <c r="AL4202" s="1998" t="s">
        <v>1727</v>
      </c>
      <c r="AM4202" s="1998">
        <v>10.1</v>
      </c>
      <c r="AN4202" s="1997" t="s">
        <v>192</v>
      </c>
      <c r="BX4202"/>
      <c r="BY4202"/>
      <c r="BZ4202"/>
      <c r="CA4202"/>
      <c r="CB4202"/>
      <c r="CD4202" s="1060"/>
      <c r="CE4202" s="1286"/>
      <c r="CF4202" s="1060"/>
      <c r="CG4202" s="1060"/>
      <c r="CH4202" s="1060"/>
      <c r="CK4202" s="1645"/>
      <c r="CL4202" s="1645"/>
      <c r="CM4202" s="1645"/>
      <c r="CN4202"/>
      <c r="CO4202"/>
      <c r="CP4202"/>
      <c r="CQ4202"/>
      <c r="CR4202"/>
      <c r="CS4202" s="1060"/>
      <c r="CT4202" s="1060"/>
      <c r="CU4202" s="1060"/>
      <c r="CV4202" s="1060"/>
      <c r="CW4202" s="1060"/>
      <c r="CX4202" s="1060"/>
    </row>
    <row r="4203" spans="35:102" ht="15" customHeight="1" x14ac:dyDescent="0.3">
      <c r="AI4203" s="1774">
        <v>48019000102</v>
      </c>
      <c r="AJ4203" s="1993" t="s">
        <v>1739</v>
      </c>
      <c r="AK4203" s="1993">
        <v>59779</v>
      </c>
      <c r="AL4203" s="1994" t="s">
        <v>1727</v>
      </c>
      <c r="AM4203" s="1994">
        <v>20.9</v>
      </c>
      <c r="AN4203" s="1993" t="s">
        <v>193</v>
      </c>
      <c r="BX4203"/>
      <c r="BY4203"/>
      <c r="BZ4203"/>
      <c r="CA4203"/>
      <c r="CB4203"/>
      <c r="CD4203" s="1060"/>
      <c r="CE4203" s="1286"/>
      <c r="CF4203" s="1060"/>
      <c r="CG4203" s="1060"/>
      <c r="CH4203" s="1060"/>
      <c r="CK4203" s="1645"/>
      <c r="CL4203" s="1645"/>
      <c r="CM4203" s="1645"/>
      <c r="CN4203"/>
      <c r="CO4203"/>
      <c r="CP4203"/>
      <c r="CQ4203"/>
      <c r="CR4203"/>
      <c r="CS4203" s="1060"/>
      <c r="CT4203" s="1060"/>
      <c r="CU4203" s="1060"/>
      <c r="CV4203" s="1060"/>
      <c r="CW4203" s="1060"/>
      <c r="CX4203" s="1060"/>
    </row>
    <row r="4204" spans="35:102" ht="15" customHeight="1" x14ac:dyDescent="0.3">
      <c r="AI4204" s="1996">
        <v>48019000200</v>
      </c>
      <c r="AJ4204" s="1997" t="s">
        <v>1739</v>
      </c>
      <c r="AK4204" s="1997">
        <v>49008</v>
      </c>
      <c r="AL4204" s="1998" t="s">
        <v>1728</v>
      </c>
      <c r="AM4204" s="1998">
        <v>19.399999999999999</v>
      </c>
      <c r="AN4204" s="1997" t="s">
        <v>192</v>
      </c>
      <c r="BX4204"/>
      <c r="BY4204"/>
      <c r="BZ4204"/>
      <c r="CA4204"/>
      <c r="CB4204"/>
      <c r="CD4204" s="1060"/>
      <c r="CE4204" s="1286"/>
      <c r="CF4204" s="1060"/>
      <c r="CG4204" s="1060"/>
      <c r="CH4204" s="1060"/>
      <c r="CK4204" s="1645"/>
      <c r="CL4204" s="1645"/>
      <c r="CM4204" s="1645"/>
      <c r="CN4204"/>
      <c r="CO4204"/>
      <c r="CP4204"/>
      <c r="CQ4204"/>
      <c r="CR4204"/>
      <c r="CS4204" s="1060"/>
      <c r="CT4204" s="1060"/>
      <c r="CU4204" s="1060"/>
      <c r="CV4204" s="1060"/>
      <c r="CW4204" s="1060"/>
      <c r="CX4204" s="1060"/>
    </row>
    <row r="4205" spans="35:102" ht="15" customHeight="1" x14ac:dyDescent="0.3">
      <c r="AI4205" s="1774">
        <v>48019000300</v>
      </c>
      <c r="AJ4205" s="1993" t="s">
        <v>1739</v>
      </c>
      <c r="AK4205" s="1993">
        <v>56319</v>
      </c>
      <c r="AL4205" s="1994" t="s">
        <v>1727</v>
      </c>
      <c r="AM4205" s="1994">
        <v>15.5</v>
      </c>
      <c r="AN4205" s="1993" t="s">
        <v>192</v>
      </c>
      <c r="BX4205"/>
      <c r="BY4205"/>
      <c r="BZ4205"/>
      <c r="CA4205"/>
      <c r="CB4205"/>
      <c r="CD4205" s="1060"/>
      <c r="CE4205" s="1286"/>
      <c r="CF4205" s="1060"/>
      <c r="CG4205" s="1060"/>
      <c r="CH4205" s="1060"/>
      <c r="CK4205" s="1645"/>
      <c r="CL4205" s="1645"/>
      <c r="CM4205" s="1645"/>
      <c r="CN4205"/>
      <c r="CO4205"/>
      <c r="CP4205"/>
      <c r="CQ4205"/>
      <c r="CR4205"/>
      <c r="CS4205" s="1060"/>
      <c r="CT4205" s="1060"/>
      <c r="CU4205" s="1060"/>
      <c r="CV4205" s="1060"/>
      <c r="CW4205" s="1060"/>
      <c r="CX4205" s="1060"/>
    </row>
    <row r="4206" spans="35:102" ht="15" customHeight="1" x14ac:dyDescent="0.3">
      <c r="AI4206" s="1996">
        <v>48019000400</v>
      </c>
      <c r="AJ4206" s="1997" t="s">
        <v>1739</v>
      </c>
      <c r="AK4206" s="1997">
        <v>52661</v>
      </c>
      <c r="AL4206" s="1998" t="s">
        <v>1728</v>
      </c>
      <c r="AM4206" s="1998">
        <v>17.5</v>
      </c>
      <c r="AN4206" s="1997" t="s">
        <v>192</v>
      </c>
      <c r="BX4206"/>
      <c r="BY4206"/>
      <c r="BZ4206"/>
      <c r="CA4206"/>
      <c r="CB4206"/>
      <c r="CD4206" s="1060"/>
      <c r="CE4206" s="1286"/>
      <c r="CF4206" s="1060"/>
      <c r="CG4206" s="1060"/>
      <c r="CH4206" s="1060"/>
      <c r="CK4206" s="1645"/>
      <c r="CL4206" s="1645"/>
      <c r="CM4206" s="1645"/>
      <c r="CN4206"/>
      <c r="CO4206"/>
      <c r="CP4206"/>
      <c r="CQ4206"/>
      <c r="CR4206"/>
      <c r="CS4206" s="1060"/>
      <c r="CT4206" s="1060"/>
      <c r="CU4206" s="1060"/>
      <c r="CV4206" s="1060"/>
      <c r="CW4206" s="1060"/>
      <c r="CX4206" s="1060"/>
    </row>
    <row r="4207" spans="35:102" ht="15" customHeight="1" x14ac:dyDescent="0.3">
      <c r="AI4207" s="1774">
        <v>48029110100</v>
      </c>
      <c r="AJ4207" s="1993" t="s">
        <v>1744</v>
      </c>
      <c r="AK4207" s="1993">
        <v>42713</v>
      </c>
      <c r="AL4207" s="1994" t="s">
        <v>1728</v>
      </c>
      <c r="AM4207" s="1994">
        <v>20.7</v>
      </c>
      <c r="AN4207" s="1993" t="s">
        <v>193</v>
      </c>
      <c r="BX4207"/>
      <c r="BY4207"/>
      <c r="BZ4207"/>
      <c r="CA4207"/>
      <c r="CB4207"/>
      <c r="CD4207" s="1060"/>
      <c r="CE4207" s="1286"/>
      <c r="CF4207" s="1060"/>
      <c r="CG4207" s="1060"/>
      <c r="CH4207" s="1060"/>
      <c r="CK4207" s="1645"/>
      <c r="CL4207" s="1645"/>
      <c r="CM4207" s="1645"/>
      <c r="CN4207"/>
      <c r="CO4207"/>
      <c r="CP4207"/>
      <c r="CQ4207"/>
      <c r="CR4207"/>
      <c r="CS4207" s="1060"/>
      <c r="CT4207" s="1060"/>
      <c r="CU4207" s="1060"/>
      <c r="CV4207" s="1060"/>
      <c r="CW4207" s="1060"/>
      <c r="CX4207" s="1060"/>
    </row>
    <row r="4208" spans="35:102" ht="15" customHeight="1" x14ac:dyDescent="0.3">
      <c r="AI4208" s="1996">
        <v>48029110300</v>
      </c>
      <c r="AJ4208" s="1997" t="s">
        <v>1744</v>
      </c>
      <c r="AK4208" s="1997">
        <v>39331</v>
      </c>
      <c r="AL4208" s="1998" t="s">
        <v>1730</v>
      </c>
      <c r="AM4208" s="1998">
        <v>33.299999999999997</v>
      </c>
      <c r="AN4208" s="1997" t="s">
        <v>193</v>
      </c>
      <c r="BX4208"/>
      <c r="BY4208"/>
      <c r="BZ4208"/>
      <c r="CA4208"/>
      <c r="CB4208"/>
      <c r="CD4208" s="1060"/>
      <c r="CE4208" s="1286"/>
      <c r="CF4208" s="1060"/>
      <c r="CG4208" s="1060"/>
      <c r="CH4208" s="1060"/>
      <c r="CK4208" s="1645"/>
      <c r="CL4208" s="1645"/>
      <c r="CM4208" s="1645"/>
      <c r="CN4208"/>
      <c r="CO4208"/>
      <c r="CP4208"/>
      <c r="CQ4208"/>
      <c r="CR4208"/>
      <c r="CS4208" s="1060"/>
      <c r="CT4208" s="1060"/>
      <c r="CU4208" s="1060"/>
      <c r="CV4208" s="1060"/>
      <c r="CW4208" s="1060"/>
      <c r="CX4208" s="1060"/>
    </row>
    <row r="4209" spans="35:102" ht="15" customHeight="1" x14ac:dyDescent="0.3">
      <c r="AI4209" s="1774">
        <v>48029110500</v>
      </c>
      <c r="AJ4209" s="1993" t="s">
        <v>1744</v>
      </c>
      <c r="AK4209" s="1993">
        <v>12098</v>
      </c>
      <c r="AL4209" s="1994" t="s">
        <v>1730</v>
      </c>
      <c r="AM4209" s="1994">
        <v>65.7</v>
      </c>
      <c r="AN4209" s="1993" t="s">
        <v>193</v>
      </c>
      <c r="BX4209"/>
      <c r="BY4209"/>
      <c r="BZ4209"/>
      <c r="CA4209"/>
      <c r="CB4209"/>
      <c r="CD4209" s="1060"/>
      <c r="CE4209" s="1286"/>
      <c r="CF4209" s="1060"/>
      <c r="CG4209" s="1060"/>
      <c r="CH4209" s="1060"/>
      <c r="CK4209" s="1645"/>
      <c r="CL4209" s="1645"/>
      <c r="CM4209" s="1645"/>
      <c r="CN4209"/>
      <c r="CO4209"/>
      <c r="CP4209"/>
      <c r="CQ4209"/>
      <c r="CR4209"/>
      <c r="CS4209" s="1060"/>
      <c r="CT4209" s="1060"/>
      <c r="CU4209" s="1060"/>
      <c r="CV4209" s="1060"/>
      <c r="CW4209" s="1060"/>
      <c r="CX4209" s="1060"/>
    </row>
    <row r="4210" spans="35:102" ht="15" customHeight="1" x14ac:dyDescent="0.3">
      <c r="AI4210" s="1996">
        <v>48029110600</v>
      </c>
      <c r="AJ4210" s="1997" t="s">
        <v>1744</v>
      </c>
      <c r="AK4210" s="1997">
        <v>13467</v>
      </c>
      <c r="AL4210" s="1998" t="s">
        <v>1730</v>
      </c>
      <c r="AM4210" s="1998">
        <v>49.6</v>
      </c>
      <c r="AN4210" s="1997" t="s">
        <v>193</v>
      </c>
      <c r="BX4210"/>
      <c r="BY4210"/>
      <c r="BZ4210"/>
      <c r="CA4210"/>
      <c r="CB4210"/>
      <c r="CD4210" s="1060"/>
      <c r="CE4210" s="1286"/>
      <c r="CF4210" s="1060"/>
      <c r="CG4210" s="1060"/>
      <c r="CH4210" s="1060"/>
      <c r="CK4210" s="1645"/>
      <c r="CL4210" s="1645"/>
      <c r="CM4210" s="1645"/>
      <c r="CN4210"/>
      <c r="CO4210"/>
      <c r="CP4210"/>
      <c r="CQ4210"/>
      <c r="CR4210"/>
      <c r="CS4210" s="1060"/>
      <c r="CT4210" s="1060"/>
      <c r="CU4210" s="1060"/>
      <c r="CV4210" s="1060"/>
      <c r="CW4210" s="1060"/>
      <c r="CX4210" s="1060"/>
    </row>
    <row r="4211" spans="35:102" ht="15" customHeight="1" x14ac:dyDescent="0.3">
      <c r="AI4211" s="1774">
        <v>48029110700</v>
      </c>
      <c r="AJ4211" s="1993" t="s">
        <v>1744</v>
      </c>
      <c r="AK4211" s="1993">
        <v>17928</v>
      </c>
      <c r="AL4211" s="1994" t="s">
        <v>1730</v>
      </c>
      <c r="AM4211" s="1994">
        <v>31.5</v>
      </c>
      <c r="AN4211" s="1993" t="s">
        <v>193</v>
      </c>
      <c r="BX4211"/>
      <c r="BY4211"/>
      <c r="BZ4211"/>
      <c r="CA4211"/>
      <c r="CB4211"/>
      <c r="CD4211" s="1060"/>
      <c r="CE4211" s="1286"/>
      <c r="CF4211" s="1060"/>
      <c r="CG4211" s="1060"/>
      <c r="CH4211" s="1060"/>
      <c r="CK4211" s="1645"/>
      <c r="CL4211" s="1645"/>
      <c r="CM4211" s="1645"/>
      <c r="CN4211"/>
      <c r="CO4211"/>
      <c r="CP4211"/>
      <c r="CQ4211"/>
      <c r="CR4211"/>
      <c r="CS4211" s="1060"/>
      <c r="CT4211" s="1060"/>
      <c r="CU4211" s="1060"/>
      <c r="CV4211" s="1060"/>
      <c r="CW4211" s="1060"/>
      <c r="CX4211" s="1060"/>
    </row>
    <row r="4212" spans="35:102" ht="15" customHeight="1" x14ac:dyDescent="0.3">
      <c r="AI4212" s="1996">
        <v>48029110800</v>
      </c>
      <c r="AJ4212" s="1997" t="s">
        <v>1744</v>
      </c>
      <c r="AK4212" s="1997">
        <v>32418</v>
      </c>
      <c r="AL4212" s="1998" t="s">
        <v>1730</v>
      </c>
      <c r="AM4212" s="1998">
        <v>19.7</v>
      </c>
      <c r="AN4212" s="1997" t="s">
        <v>192</v>
      </c>
      <c r="BX4212"/>
      <c r="BY4212"/>
      <c r="BZ4212"/>
      <c r="CA4212"/>
      <c r="CB4212"/>
      <c r="CD4212" s="1060"/>
      <c r="CE4212" s="1286"/>
      <c r="CF4212" s="1060"/>
      <c r="CG4212" s="1060"/>
      <c r="CH4212" s="1060"/>
      <c r="CK4212" s="1645"/>
      <c r="CL4212" s="1645"/>
      <c r="CM4212" s="1645"/>
      <c r="CN4212"/>
      <c r="CO4212"/>
      <c r="CP4212"/>
      <c r="CQ4212"/>
      <c r="CR4212"/>
      <c r="CS4212" s="1060"/>
      <c r="CT4212" s="1060"/>
      <c r="CU4212" s="1060"/>
      <c r="CV4212" s="1060"/>
      <c r="CW4212" s="1060"/>
      <c r="CX4212" s="1060"/>
    </row>
    <row r="4213" spans="35:102" ht="15" customHeight="1" x14ac:dyDescent="0.3">
      <c r="AI4213" s="1774">
        <v>48029110900</v>
      </c>
      <c r="AJ4213" s="1993" t="s">
        <v>1744</v>
      </c>
      <c r="AK4213" s="1993">
        <v>71650</v>
      </c>
      <c r="AL4213" s="1994" t="s">
        <v>1727</v>
      </c>
      <c r="AM4213" s="1994">
        <v>11.6</v>
      </c>
      <c r="AN4213" s="1993" t="s">
        <v>192</v>
      </c>
      <c r="BX4213"/>
      <c r="BY4213"/>
      <c r="BZ4213"/>
      <c r="CA4213"/>
      <c r="CB4213"/>
      <c r="CD4213" s="1060"/>
      <c r="CE4213" s="1286"/>
      <c r="CF4213" s="1060"/>
      <c r="CG4213" s="1060"/>
      <c r="CH4213" s="1060"/>
      <c r="CK4213" s="1645"/>
      <c r="CL4213" s="1645"/>
      <c r="CM4213" s="1645"/>
      <c r="CN4213"/>
      <c r="CO4213"/>
      <c r="CP4213"/>
      <c r="CQ4213"/>
      <c r="CR4213"/>
      <c r="CS4213" s="1060"/>
      <c r="CT4213" s="1060"/>
      <c r="CU4213" s="1060"/>
      <c r="CV4213" s="1060"/>
      <c r="CW4213" s="1060"/>
      <c r="CX4213" s="1060"/>
    </row>
    <row r="4214" spans="35:102" ht="15" customHeight="1" x14ac:dyDescent="0.3">
      <c r="AI4214" s="1996">
        <v>48029111000</v>
      </c>
      <c r="AJ4214" s="1997" t="s">
        <v>1744</v>
      </c>
      <c r="AK4214" s="1997">
        <v>30500</v>
      </c>
      <c r="AL4214" s="1998" t="s">
        <v>1730</v>
      </c>
      <c r="AM4214" s="1998">
        <v>26.8</v>
      </c>
      <c r="AN4214" s="1997" t="s">
        <v>193</v>
      </c>
      <c r="BX4214"/>
      <c r="BY4214"/>
      <c r="BZ4214"/>
      <c r="CA4214"/>
      <c r="CB4214"/>
      <c r="CD4214" s="1060"/>
      <c r="CE4214" s="1286"/>
      <c r="CF4214" s="1060"/>
      <c r="CG4214" s="1060"/>
      <c r="CH4214" s="1060"/>
      <c r="CK4214" s="1645"/>
      <c r="CL4214" s="1645"/>
      <c r="CM4214" s="1645"/>
      <c r="CN4214"/>
      <c r="CO4214"/>
      <c r="CP4214"/>
      <c r="CQ4214"/>
      <c r="CR4214"/>
      <c r="CS4214" s="1060"/>
      <c r="CT4214" s="1060"/>
      <c r="CU4214" s="1060"/>
      <c r="CV4214" s="1060"/>
      <c r="CW4214" s="1060"/>
      <c r="CX4214" s="1060"/>
    </row>
    <row r="4215" spans="35:102" ht="15" customHeight="1" x14ac:dyDescent="0.3">
      <c r="AI4215" s="1774">
        <v>48029120100</v>
      </c>
      <c r="AJ4215" s="1993" t="s">
        <v>1744</v>
      </c>
      <c r="AK4215" s="1993">
        <v>64063</v>
      </c>
      <c r="AL4215" s="1994" t="s">
        <v>1727</v>
      </c>
      <c r="AM4215" s="1994">
        <v>5.3</v>
      </c>
      <c r="AN4215" s="1993" t="s">
        <v>192</v>
      </c>
      <c r="BX4215"/>
      <c r="BY4215"/>
      <c r="BZ4215"/>
      <c r="CA4215"/>
      <c r="CB4215"/>
      <c r="CD4215" s="1060"/>
      <c r="CE4215" s="1286"/>
      <c r="CF4215" s="1060"/>
      <c r="CG4215" s="1060"/>
      <c r="CH4215" s="1060"/>
      <c r="CK4215" s="1645"/>
      <c r="CL4215" s="1645"/>
      <c r="CM4215" s="1645"/>
      <c r="CN4215"/>
      <c r="CO4215"/>
      <c r="CP4215"/>
      <c r="CQ4215"/>
      <c r="CR4215"/>
      <c r="CS4215" s="1060"/>
      <c r="CT4215" s="1060"/>
      <c r="CU4215" s="1060"/>
      <c r="CV4215" s="1060"/>
      <c r="CW4215" s="1060"/>
      <c r="CX4215" s="1060"/>
    </row>
    <row r="4216" spans="35:102" ht="15" customHeight="1" x14ac:dyDescent="0.3">
      <c r="AI4216" s="1996">
        <v>48029120300</v>
      </c>
      <c r="AJ4216" s="1997" t="s">
        <v>1744</v>
      </c>
      <c r="AK4216" s="1997">
        <v>129597</v>
      </c>
      <c r="AL4216" s="1998" t="s">
        <v>1729</v>
      </c>
      <c r="AM4216" s="1998">
        <v>5.2</v>
      </c>
      <c r="AN4216" s="1997" t="s">
        <v>192</v>
      </c>
      <c r="BX4216"/>
      <c r="BY4216"/>
      <c r="BZ4216"/>
      <c r="CA4216"/>
      <c r="CB4216"/>
      <c r="CD4216" s="1060"/>
      <c r="CE4216" s="1286"/>
      <c r="CF4216" s="1060"/>
      <c r="CG4216" s="1060"/>
      <c r="CH4216" s="1060"/>
      <c r="CK4216" s="1645"/>
      <c r="CL4216" s="1645"/>
      <c r="CM4216" s="1645"/>
      <c r="CN4216"/>
      <c r="CO4216"/>
      <c r="CP4216"/>
      <c r="CQ4216"/>
      <c r="CR4216"/>
      <c r="CS4216" s="1060"/>
      <c r="CT4216" s="1060"/>
      <c r="CU4216" s="1060"/>
      <c r="CV4216" s="1060"/>
      <c r="CW4216" s="1060"/>
      <c r="CX4216" s="1060"/>
    </row>
    <row r="4217" spans="35:102" ht="15" customHeight="1" x14ac:dyDescent="0.3">
      <c r="AI4217" s="1774">
        <v>48029120400</v>
      </c>
      <c r="AJ4217" s="1993" t="s">
        <v>1744</v>
      </c>
      <c r="AK4217" s="1993">
        <v>133098</v>
      </c>
      <c r="AL4217" s="1994" t="s">
        <v>1729</v>
      </c>
      <c r="AM4217" s="1994">
        <v>0.7</v>
      </c>
      <c r="AN4217" s="1993" t="s">
        <v>192</v>
      </c>
      <c r="BX4217"/>
      <c r="BY4217"/>
      <c r="BZ4217"/>
      <c r="CA4217"/>
      <c r="CB4217"/>
      <c r="CD4217" s="1060"/>
      <c r="CE4217" s="1286"/>
      <c r="CF4217" s="1060"/>
      <c r="CG4217" s="1060"/>
      <c r="CH4217" s="1060"/>
      <c r="CK4217" s="1645"/>
      <c r="CL4217" s="1645"/>
      <c r="CM4217" s="1645"/>
      <c r="CN4217"/>
      <c r="CO4217"/>
      <c r="CP4217"/>
      <c r="CQ4217"/>
      <c r="CR4217"/>
      <c r="CS4217" s="1060"/>
      <c r="CT4217" s="1060"/>
      <c r="CU4217" s="1060"/>
      <c r="CV4217" s="1060"/>
      <c r="CW4217" s="1060"/>
      <c r="CX4217" s="1060"/>
    </row>
    <row r="4218" spans="35:102" ht="15" customHeight="1" x14ac:dyDescent="0.3">
      <c r="AI4218" s="1996">
        <v>48029120501</v>
      </c>
      <c r="AJ4218" s="1997" t="s">
        <v>1744</v>
      </c>
      <c r="AK4218" s="1997">
        <v>37273</v>
      </c>
      <c r="AL4218" s="1998" t="s">
        <v>1730</v>
      </c>
      <c r="AM4218" s="1998">
        <v>17.3</v>
      </c>
      <c r="AN4218" s="1997" t="s">
        <v>192</v>
      </c>
      <c r="BX4218"/>
      <c r="BY4218"/>
      <c r="BZ4218"/>
      <c r="CA4218"/>
      <c r="CB4218"/>
      <c r="CD4218" s="1060"/>
      <c r="CE4218" s="1286"/>
      <c r="CF4218" s="1060"/>
      <c r="CG4218" s="1060"/>
      <c r="CH4218" s="1060"/>
      <c r="CK4218" s="1645"/>
      <c r="CL4218" s="1645"/>
      <c r="CM4218" s="1645"/>
      <c r="CN4218"/>
      <c r="CO4218"/>
      <c r="CP4218"/>
      <c r="CQ4218"/>
      <c r="CR4218"/>
      <c r="CS4218" s="1060"/>
      <c r="CT4218" s="1060"/>
      <c r="CU4218" s="1060"/>
      <c r="CV4218" s="1060"/>
      <c r="CW4218" s="1060"/>
      <c r="CX4218" s="1060"/>
    </row>
    <row r="4219" spans="35:102" ht="15" customHeight="1" x14ac:dyDescent="0.3">
      <c r="AI4219" s="1774">
        <v>48029120502</v>
      </c>
      <c r="AJ4219" s="1993" t="s">
        <v>1744</v>
      </c>
      <c r="AK4219" s="1993">
        <v>31429</v>
      </c>
      <c r="AL4219" s="1994" t="s">
        <v>1730</v>
      </c>
      <c r="AM4219" s="1994">
        <v>35.799999999999997</v>
      </c>
      <c r="AN4219" s="1993" t="s">
        <v>193</v>
      </c>
      <c r="BX4219"/>
      <c r="BY4219"/>
      <c r="BZ4219"/>
      <c r="CA4219"/>
      <c r="CB4219"/>
      <c r="CD4219" s="1060"/>
      <c r="CE4219" s="1286"/>
      <c r="CF4219" s="1060"/>
      <c r="CG4219" s="1060"/>
      <c r="CH4219" s="1060"/>
      <c r="CK4219" s="1645"/>
      <c r="CL4219" s="1645"/>
      <c r="CM4219" s="1645"/>
      <c r="CN4219"/>
      <c r="CO4219"/>
      <c r="CP4219"/>
      <c r="CQ4219"/>
      <c r="CR4219"/>
      <c r="CS4219" s="1060"/>
      <c r="CT4219" s="1060"/>
      <c r="CU4219" s="1060"/>
      <c r="CV4219" s="1060"/>
      <c r="CW4219" s="1060"/>
      <c r="CX4219" s="1060"/>
    </row>
    <row r="4220" spans="35:102" ht="15" customHeight="1" x14ac:dyDescent="0.3">
      <c r="AI4220" s="1996">
        <v>48029120600</v>
      </c>
      <c r="AJ4220" s="1997" t="s">
        <v>1744</v>
      </c>
      <c r="AK4220" s="1997">
        <v>50477</v>
      </c>
      <c r="AL4220" s="1998" t="s">
        <v>1728</v>
      </c>
      <c r="AM4220" s="1998">
        <v>20.399999999999999</v>
      </c>
      <c r="AN4220" s="1997" t="s">
        <v>193</v>
      </c>
      <c r="BX4220"/>
      <c r="BY4220"/>
      <c r="BZ4220"/>
      <c r="CA4220"/>
      <c r="CB4220"/>
      <c r="CD4220" s="1060"/>
      <c r="CE4220" s="1286"/>
      <c r="CF4220" s="1060"/>
      <c r="CG4220" s="1060"/>
      <c r="CH4220" s="1060"/>
      <c r="CK4220" s="1645"/>
      <c r="CL4220" s="1645"/>
      <c r="CM4220" s="1645"/>
      <c r="CN4220"/>
      <c r="CO4220"/>
      <c r="CP4220"/>
      <c r="CQ4220"/>
      <c r="CR4220"/>
      <c r="CS4220" s="1060"/>
      <c r="CT4220" s="1060"/>
      <c r="CU4220" s="1060"/>
      <c r="CV4220" s="1060"/>
      <c r="CW4220" s="1060"/>
      <c r="CX4220" s="1060"/>
    </row>
    <row r="4221" spans="35:102" ht="15" customHeight="1" x14ac:dyDescent="0.3">
      <c r="AI4221" s="1774">
        <v>48029120701</v>
      </c>
      <c r="AJ4221" s="1993" t="s">
        <v>1744</v>
      </c>
      <c r="AK4221" s="1993">
        <v>41297</v>
      </c>
      <c r="AL4221" s="1994" t="s">
        <v>1728</v>
      </c>
      <c r="AM4221" s="1994">
        <v>19.5</v>
      </c>
      <c r="AN4221" s="1993" t="s">
        <v>192</v>
      </c>
      <c r="BX4221"/>
      <c r="BY4221"/>
      <c r="BZ4221"/>
      <c r="CA4221"/>
      <c r="CB4221"/>
      <c r="CD4221" s="1060"/>
      <c r="CE4221" s="1286"/>
      <c r="CF4221" s="1060"/>
      <c r="CG4221" s="1060"/>
      <c r="CH4221" s="1060"/>
      <c r="CK4221" s="1645"/>
      <c r="CL4221" s="1645"/>
      <c r="CM4221" s="1645"/>
      <c r="CN4221"/>
      <c r="CO4221"/>
      <c r="CP4221"/>
      <c r="CQ4221"/>
      <c r="CR4221"/>
      <c r="CS4221" s="1060"/>
      <c r="CT4221" s="1060"/>
      <c r="CU4221" s="1060"/>
      <c r="CV4221" s="1060"/>
      <c r="CW4221" s="1060"/>
      <c r="CX4221" s="1060"/>
    </row>
    <row r="4222" spans="35:102" ht="15" customHeight="1" x14ac:dyDescent="0.3">
      <c r="AI4222" s="1996">
        <v>48029120702</v>
      </c>
      <c r="AJ4222" s="1997" t="s">
        <v>1744</v>
      </c>
      <c r="AK4222" s="1997">
        <v>69141</v>
      </c>
      <c r="AL4222" s="1998" t="s">
        <v>1727</v>
      </c>
      <c r="AM4222" s="1998">
        <v>8.8000000000000007</v>
      </c>
      <c r="AN4222" s="1997" t="s">
        <v>192</v>
      </c>
      <c r="BX4222"/>
      <c r="BY4222"/>
      <c r="BZ4222"/>
      <c r="CA4222"/>
      <c r="CB4222"/>
      <c r="CD4222" s="1060"/>
      <c r="CE4222" s="1286"/>
      <c r="CF4222" s="1060"/>
      <c r="CG4222" s="1060"/>
      <c r="CH4222" s="1060"/>
      <c r="CK4222" s="1645"/>
      <c r="CL4222" s="1645"/>
      <c r="CM4222" s="1645"/>
      <c r="CN4222"/>
      <c r="CO4222"/>
      <c r="CP4222"/>
      <c r="CQ4222"/>
      <c r="CR4222"/>
      <c r="CS4222" s="1060"/>
      <c r="CT4222" s="1060"/>
      <c r="CU4222" s="1060"/>
      <c r="CV4222" s="1060"/>
      <c r="CW4222" s="1060"/>
      <c r="CX4222" s="1060"/>
    </row>
    <row r="4223" spans="35:102" ht="15" customHeight="1" x14ac:dyDescent="0.3">
      <c r="AI4223" s="1774">
        <v>48029120800</v>
      </c>
      <c r="AJ4223" s="1993" t="s">
        <v>1744</v>
      </c>
      <c r="AK4223" s="1993">
        <v>91983</v>
      </c>
      <c r="AL4223" s="1994" t="s">
        <v>1729</v>
      </c>
      <c r="AM4223" s="1994">
        <v>2.5</v>
      </c>
      <c r="AN4223" s="1993" t="s">
        <v>192</v>
      </c>
      <c r="BX4223"/>
      <c r="BY4223"/>
      <c r="BZ4223"/>
      <c r="CA4223"/>
      <c r="CB4223"/>
      <c r="CD4223" s="1060"/>
      <c r="CE4223" s="1286"/>
      <c r="CF4223" s="1060"/>
      <c r="CG4223" s="1060"/>
      <c r="CH4223" s="1060"/>
      <c r="CK4223" s="1645"/>
      <c r="CL4223" s="1645"/>
      <c r="CM4223" s="1645"/>
      <c r="CN4223"/>
      <c r="CO4223"/>
      <c r="CP4223"/>
      <c r="CQ4223"/>
      <c r="CR4223"/>
      <c r="CS4223" s="1060"/>
      <c r="CT4223" s="1060"/>
      <c r="CU4223" s="1060"/>
      <c r="CV4223" s="1060"/>
      <c r="CW4223" s="1060"/>
      <c r="CX4223" s="1060"/>
    </row>
    <row r="4224" spans="35:102" ht="15" customHeight="1" x14ac:dyDescent="0.3">
      <c r="AI4224" s="1996">
        <v>48029120901</v>
      </c>
      <c r="AJ4224" s="1997" t="s">
        <v>1744</v>
      </c>
      <c r="AK4224" s="1997">
        <v>44091</v>
      </c>
      <c r="AL4224" s="1998" t="s">
        <v>1728</v>
      </c>
      <c r="AM4224" s="1998">
        <v>20.9</v>
      </c>
      <c r="AN4224" s="1997" t="s">
        <v>193</v>
      </c>
      <c r="BX4224"/>
      <c r="BY4224"/>
      <c r="BZ4224"/>
      <c r="CA4224"/>
      <c r="CB4224"/>
      <c r="CD4224" s="1060"/>
      <c r="CE4224" s="1286"/>
      <c r="CF4224" s="1060"/>
      <c r="CG4224" s="1060"/>
      <c r="CH4224" s="1060"/>
      <c r="CK4224" s="1645"/>
      <c r="CL4224" s="1645"/>
      <c r="CM4224" s="1645"/>
      <c r="CN4224"/>
      <c r="CO4224"/>
      <c r="CP4224"/>
      <c r="CQ4224"/>
      <c r="CR4224"/>
      <c r="CS4224" s="1060"/>
      <c r="CT4224" s="1060"/>
      <c r="CU4224" s="1060"/>
      <c r="CV4224" s="1060"/>
      <c r="CW4224" s="1060"/>
      <c r="CX4224" s="1060"/>
    </row>
    <row r="4225" spans="35:102" ht="15" customHeight="1" x14ac:dyDescent="0.3">
      <c r="AI4225" s="1774">
        <v>48029120902</v>
      </c>
      <c r="AJ4225" s="1993" t="s">
        <v>1744</v>
      </c>
      <c r="AK4225" s="1993">
        <v>49645</v>
      </c>
      <c r="AL4225" s="1994" t="s">
        <v>1728</v>
      </c>
      <c r="AM4225" s="1994">
        <v>14</v>
      </c>
      <c r="AN4225" s="1993" t="s">
        <v>192</v>
      </c>
      <c r="BX4225"/>
      <c r="BY4225"/>
      <c r="BZ4225"/>
      <c r="CA4225"/>
      <c r="CB4225"/>
      <c r="CD4225" s="1060"/>
      <c r="CE4225" s="1286"/>
      <c r="CF4225" s="1060"/>
      <c r="CG4225" s="1060"/>
      <c r="CH4225" s="1060"/>
      <c r="CK4225" s="1645"/>
      <c r="CL4225" s="1645"/>
      <c r="CM4225" s="1645"/>
      <c r="CN4225"/>
      <c r="CO4225"/>
      <c r="CP4225"/>
      <c r="CQ4225"/>
      <c r="CR4225"/>
      <c r="CS4225" s="1060"/>
      <c r="CT4225" s="1060"/>
      <c r="CU4225" s="1060"/>
      <c r="CV4225" s="1060"/>
      <c r="CW4225" s="1060"/>
      <c r="CX4225" s="1060"/>
    </row>
    <row r="4226" spans="35:102" ht="15" customHeight="1" x14ac:dyDescent="0.3">
      <c r="AI4226" s="1996">
        <v>48029121000</v>
      </c>
      <c r="AJ4226" s="1997" t="s">
        <v>1744</v>
      </c>
      <c r="AK4226" s="1997">
        <v>52129</v>
      </c>
      <c r="AL4226" s="1998" t="s">
        <v>1728</v>
      </c>
      <c r="AM4226" s="1998">
        <v>14.3</v>
      </c>
      <c r="AN4226" s="1997" t="s">
        <v>192</v>
      </c>
      <c r="BX4226"/>
      <c r="BY4226"/>
      <c r="BZ4226"/>
      <c r="CA4226"/>
      <c r="CB4226"/>
      <c r="CD4226" s="1060"/>
      <c r="CE4226" s="1286"/>
      <c r="CF4226" s="1060"/>
      <c r="CG4226" s="1060"/>
      <c r="CH4226" s="1060"/>
      <c r="CK4226" s="1645"/>
      <c r="CL4226" s="1645"/>
      <c r="CM4226" s="1645"/>
      <c r="CN4226"/>
      <c r="CO4226"/>
      <c r="CP4226"/>
      <c r="CQ4226"/>
      <c r="CR4226"/>
      <c r="CS4226" s="1060"/>
      <c r="CT4226" s="1060"/>
      <c r="CU4226" s="1060"/>
      <c r="CV4226" s="1060"/>
      <c r="CW4226" s="1060"/>
      <c r="CX4226" s="1060"/>
    </row>
    <row r="4227" spans="35:102" ht="15" customHeight="1" x14ac:dyDescent="0.3">
      <c r="AI4227" s="1774">
        <v>48029121108</v>
      </c>
      <c r="AJ4227" s="1993" t="s">
        <v>1744</v>
      </c>
      <c r="AK4227" s="1993">
        <v>59441</v>
      </c>
      <c r="AL4227" s="1994" t="s">
        <v>1727</v>
      </c>
      <c r="AM4227" s="1994">
        <v>10.7</v>
      </c>
      <c r="AN4227" s="1993" t="s">
        <v>192</v>
      </c>
      <c r="BX4227"/>
      <c r="BY4227"/>
      <c r="BZ4227"/>
      <c r="CA4227"/>
      <c r="CB4227"/>
      <c r="CD4227" s="1060"/>
      <c r="CE4227" s="1286"/>
      <c r="CF4227" s="1060"/>
      <c r="CG4227" s="1060"/>
      <c r="CH4227" s="1060"/>
      <c r="CK4227" s="1645"/>
      <c r="CL4227" s="1645"/>
      <c r="CM4227" s="1645"/>
      <c r="CN4227"/>
      <c r="CO4227"/>
      <c r="CP4227"/>
      <c r="CQ4227"/>
      <c r="CR4227"/>
      <c r="CS4227" s="1060"/>
      <c r="CT4227" s="1060"/>
      <c r="CU4227" s="1060"/>
      <c r="CV4227" s="1060"/>
      <c r="CW4227" s="1060"/>
      <c r="CX4227" s="1060"/>
    </row>
    <row r="4228" spans="35:102" ht="15" customHeight="1" x14ac:dyDescent="0.3">
      <c r="AI4228" s="1996">
        <v>48029121110</v>
      </c>
      <c r="AJ4228" s="1997" t="s">
        <v>1744</v>
      </c>
      <c r="AK4228" s="1997">
        <v>79028</v>
      </c>
      <c r="AL4228" s="1998" t="s">
        <v>1729</v>
      </c>
      <c r="AM4228" s="1998">
        <v>5.7</v>
      </c>
      <c r="AN4228" s="1997" t="s">
        <v>192</v>
      </c>
      <c r="BX4228"/>
      <c r="BY4228"/>
      <c r="BZ4228"/>
      <c r="CA4228"/>
      <c r="CB4228"/>
      <c r="CD4228" s="1060"/>
      <c r="CE4228" s="1286"/>
      <c r="CF4228" s="1060"/>
      <c r="CG4228" s="1060"/>
      <c r="CH4228" s="1060"/>
      <c r="CK4228" s="1645"/>
      <c r="CL4228" s="1645"/>
      <c r="CM4228" s="1645"/>
      <c r="CN4228"/>
      <c r="CO4228"/>
      <c r="CP4228"/>
      <c r="CQ4228"/>
      <c r="CR4228"/>
      <c r="CS4228" s="1060"/>
      <c r="CT4228" s="1060"/>
      <c r="CU4228" s="1060"/>
      <c r="CV4228" s="1060"/>
      <c r="CW4228" s="1060"/>
      <c r="CX4228" s="1060"/>
    </row>
    <row r="4229" spans="35:102" ht="15" customHeight="1" x14ac:dyDescent="0.3">
      <c r="AI4229" s="1774">
        <v>48029121111</v>
      </c>
      <c r="AJ4229" s="1993" t="s">
        <v>1744</v>
      </c>
      <c r="AK4229" s="1993">
        <v>60978</v>
      </c>
      <c r="AL4229" s="1994" t="s">
        <v>1727</v>
      </c>
      <c r="AM4229" s="1994">
        <v>19.8</v>
      </c>
      <c r="AN4229" s="1993" t="s">
        <v>192</v>
      </c>
      <c r="BX4229"/>
      <c r="BY4229"/>
      <c r="BZ4229"/>
      <c r="CA4229"/>
      <c r="CB4229"/>
      <c r="CD4229" s="1060"/>
      <c r="CE4229" s="1286"/>
      <c r="CF4229" s="1060"/>
      <c r="CG4229" s="1060"/>
      <c r="CH4229" s="1060"/>
      <c r="CK4229" s="1645"/>
      <c r="CL4229" s="1645"/>
      <c r="CM4229" s="1645"/>
      <c r="CN4229"/>
      <c r="CO4229"/>
      <c r="CP4229"/>
      <c r="CQ4229"/>
      <c r="CR4229"/>
      <c r="CS4229" s="1060"/>
      <c r="CT4229" s="1060"/>
      <c r="CU4229" s="1060"/>
      <c r="CV4229" s="1060"/>
      <c r="CW4229" s="1060"/>
      <c r="CX4229" s="1060"/>
    </row>
    <row r="4230" spans="35:102" ht="15" customHeight="1" x14ac:dyDescent="0.3">
      <c r="AI4230" s="1996">
        <v>48029121112</v>
      </c>
      <c r="AJ4230" s="1997" t="s">
        <v>1744</v>
      </c>
      <c r="AK4230" s="1997">
        <v>52654</v>
      </c>
      <c r="AL4230" s="1998" t="s">
        <v>1728</v>
      </c>
      <c r="AM4230" s="1998">
        <v>15.1</v>
      </c>
      <c r="AN4230" s="1997" t="s">
        <v>192</v>
      </c>
      <c r="BX4230"/>
      <c r="BY4230"/>
      <c r="BZ4230"/>
      <c r="CA4230"/>
      <c r="CB4230"/>
      <c r="CD4230" s="1060"/>
      <c r="CE4230" s="1286"/>
      <c r="CF4230" s="1060"/>
      <c r="CG4230" s="1060"/>
      <c r="CH4230" s="1060"/>
      <c r="CK4230" s="1645"/>
      <c r="CL4230" s="1645"/>
      <c r="CM4230" s="1645"/>
      <c r="CN4230"/>
      <c r="CO4230"/>
      <c r="CP4230"/>
      <c r="CQ4230"/>
      <c r="CR4230"/>
      <c r="CS4230" s="1060"/>
      <c r="CT4230" s="1060"/>
      <c r="CU4230" s="1060"/>
      <c r="CV4230" s="1060"/>
      <c r="CW4230" s="1060"/>
      <c r="CX4230" s="1060"/>
    </row>
    <row r="4231" spans="35:102" ht="15" customHeight="1" x14ac:dyDescent="0.3">
      <c r="AI4231" s="1774">
        <v>48029121115</v>
      </c>
      <c r="AJ4231" s="1993" t="s">
        <v>1744</v>
      </c>
      <c r="AK4231" s="1993">
        <v>87487</v>
      </c>
      <c r="AL4231" s="1994" t="s">
        <v>1729</v>
      </c>
      <c r="AM4231" s="1994">
        <v>6.2</v>
      </c>
      <c r="AN4231" s="1993" t="s">
        <v>192</v>
      </c>
      <c r="BX4231"/>
      <c r="BY4231"/>
      <c r="BZ4231"/>
      <c r="CA4231"/>
      <c r="CB4231"/>
      <c r="CD4231" s="1060"/>
      <c r="CE4231" s="1286"/>
      <c r="CF4231" s="1060"/>
      <c r="CG4231" s="1060"/>
      <c r="CH4231" s="1060"/>
      <c r="CK4231" s="1645"/>
      <c r="CL4231" s="1645"/>
      <c r="CM4231" s="1645"/>
      <c r="CN4231"/>
      <c r="CO4231"/>
      <c r="CP4231"/>
      <c r="CQ4231"/>
      <c r="CR4231"/>
      <c r="CS4231" s="1060"/>
      <c r="CT4231" s="1060"/>
      <c r="CU4231" s="1060"/>
      <c r="CV4231" s="1060"/>
      <c r="CW4231" s="1060"/>
      <c r="CX4231" s="1060"/>
    </row>
    <row r="4232" spans="35:102" ht="15" customHeight="1" x14ac:dyDescent="0.3">
      <c r="AI4232" s="1996">
        <v>48029121116</v>
      </c>
      <c r="AJ4232" s="1997" t="s">
        <v>1744</v>
      </c>
      <c r="AK4232" s="1997">
        <v>47112</v>
      </c>
      <c r="AL4232" s="1998" t="s">
        <v>1728</v>
      </c>
      <c r="AM4232" s="1998">
        <v>7</v>
      </c>
      <c r="AN4232" s="1997" t="s">
        <v>192</v>
      </c>
      <c r="BX4232"/>
      <c r="BY4232"/>
      <c r="BZ4232"/>
      <c r="CA4232"/>
      <c r="CB4232"/>
      <c r="CD4232" s="1060"/>
      <c r="CE4232" s="1286"/>
      <c r="CF4232" s="1060"/>
      <c r="CG4232" s="1060"/>
      <c r="CH4232" s="1060"/>
      <c r="CK4232" s="1645"/>
      <c r="CL4232" s="1645"/>
      <c r="CM4232" s="1645"/>
      <c r="CN4232"/>
      <c r="CO4232"/>
      <c r="CP4232"/>
      <c r="CQ4232"/>
      <c r="CR4232"/>
      <c r="CS4232" s="1060"/>
      <c r="CT4232" s="1060"/>
      <c r="CU4232" s="1060"/>
      <c r="CV4232" s="1060"/>
      <c r="CW4232" s="1060"/>
      <c r="CX4232" s="1060"/>
    </row>
    <row r="4233" spans="35:102" ht="15" customHeight="1" x14ac:dyDescent="0.3">
      <c r="AI4233" s="1774">
        <v>48029121117</v>
      </c>
      <c r="AJ4233" s="1993" t="s">
        <v>1744</v>
      </c>
      <c r="AK4233" s="1993">
        <v>72386</v>
      </c>
      <c r="AL4233" s="1994" t="s">
        <v>1729</v>
      </c>
      <c r="AM4233" s="1994">
        <v>6.6</v>
      </c>
      <c r="AN4233" s="1993" t="s">
        <v>192</v>
      </c>
      <c r="BX4233"/>
      <c r="BY4233"/>
      <c r="BZ4233"/>
      <c r="CA4233"/>
      <c r="CB4233"/>
      <c r="CD4233" s="1060"/>
      <c r="CE4233" s="1286"/>
      <c r="CF4233" s="1060"/>
      <c r="CG4233" s="1060"/>
      <c r="CH4233" s="1060"/>
      <c r="CK4233" s="1645"/>
      <c r="CL4233" s="1645"/>
      <c r="CM4233" s="1645"/>
      <c r="CN4233"/>
      <c r="CO4233"/>
      <c r="CP4233"/>
      <c r="CQ4233"/>
      <c r="CR4233"/>
      <c r="CS4233" s="1060"/>
      <c r="CT4233" s="1060"/>
      <c r="CU4233" s="1060"/>
      <c r="CV4233" s="1060"/>
      <c r="CW4233" s="1060"/>
      <c r="CX4233" s="1060"/>
    </row>
    <row r="4234" spans="35:102" ht="15" customHeight="1" x14ac:dyDescent="0.3">
      <c r="AI4234" s="1996">
        <v>48029121118</v>
      </c>
      <c r="AJ4234" s="1997" t="s">
        <v>1744</v>
      </c>
      <c r="AK4234" s="1997">
        <v>57917</v>
      </c>
      <c r="AL4234" s="1998" t="s">
        <v>1727</v>
      </c>
      <c r="AM4234" s="1998">
        <v>7.7</v>
      </c>
      <c r="AN4234" s="1997" t="s">
        <v>192</v>
      </c>
      <c r="BX4234"/>
      <c r="BY4234"/>
      <c r="BZ4234"/>
      <c r="CA4234"/>
      <c r="CB4234"/>
      <c r="CD4234" s="1060"/>
      <c r="CE4234" s="1286"/>
      <c r="CF4234" s="1060"/>
      <c r="CG4234" s="1060"/>
      <c r="CH4234" s="1060"/>
      <c r="CK4234" s="1645"/>
      <c r="CL4234" s="1645"/>
      <c r="CM4234" s="1645"/>
      <c r="CN4234"/>
      <c r="CO4234"/>
      <c r="CP4234"/>
      <c r="CQ4234"/>
      <c r="CR4234"/>
      <c r="CS4234" s="1060"/>
      <c r="CT4234" s="1060"/>
      <c r="CU4234" s="1060"/>
      <c r="CV4234" s="1060"/>
      <c r="CW4234" s="1060"/>
      <c r="CX4234" s="1060"/>
    </row>
    <row r="4235" spans="35:102" ht="15" customHeight="1" x14ac:dyDescent="0.3">
      <c r="AI4235" s="1774">
        <v>48029121119</v>
      </c>
      <c r="AJ4235" s="1993" t="s">
        <v>1744</v>
      </c>
      <c r="AK4235" s="1993">
        <v>54988</v>
      </c>
      <c r="AL4235" s="1994" t="s">
        <v>1727</v>
      </c>
      <c r="AM4235" s="1994">
        <v>9.6999999999999993</v>
      </c>
      <c r="AN4235" s="1993" t="s">
        <v>192</v>
      </c>
      <c r="BX4235"/>
      <c r="BY4235"/>
      <c r="BZ4235"/>
      <c r="CA4235"/>
      <c r="CB4235"/>
      <c r="CD4235" s="1060"/>
      <c r="CE4235" s="1286"/>
      <c r="CF4235" s="1060"/>
      <c r="CG4235" s="1060"/>
      <c r="CH4235" s="1060"/>
      <c r="CK4235" s="1645"/>
      <c r="CL4235" s="1645"/>
      <c r="CM4235" s="1645"/>
      <c r="CN4235"/>
      <c r="CO4235"/>
      <c r="CP4235"/>
      <c r="CQ4235"/>
      <c r="CR4235"/>
      <c r="CS4235" s="1060"/>
      <c r="CT4235" s="1060"/>
      <c r="CU4235" s="1060"/>
      <c r="CV4235" s="1060"/>
      <c r="CW4235" s="1060"/>
      <c r="CX4235" s="1060"/>
    </row>
    <row r="4236" spans="35:102" ht="15" customHeight="1" x14ac:dyDescent="0.3">
      <c r="AI4236" s="1996">
        <v>48029121120</v>
      </c>
      <c r="AJ4236" s="1997" t="s">
        <v>1744</v>
      </c>
      <c r="AK4236" s="1997">
        <v>70733</v>
      </c>
      <c r="AL4236" s="1998" t="s">
        <v>1727</v>
      </c>
      <c r="AM4236" s="1998">
        <v>4.2</v>
      </c>
      <c r="AN4236" s="1997" t="s">
        <v>192</v>
      </c>
      <c r="BX4236"/>
      <c r="BY4236"/>
      <c r="BZ4236"/>
      <c r="CA4236"/>
      <c r="CB4236"/>
      <c r="CD4236" s="1060"/>
      <c r="CE4236" s="1286"/>
      <c r="CF4236" s="1060"/>
      <c r="CG4236" s="1060"/>
      <c r="CH4236" s="1060"/>
      <c r="CK4236" s="1645"/>
      <c r="CL4236" s="1645"/>
      <c r="CM4236" s="1645"/>
      <c r="CN4236"/>
      <c r="CO4236"/>
      <c r="CP4236"/>
      <c r="CQ4236"/>
      <c r="CR4236"/>
      <c r="CS4236" s="1060"/>
      <c r="CT4236" s="1060"/>
      <c r="CU4236" s="1060"/>
      <c r="CV4236" s="1060"/>
      <c r="CW4236" s="1060"/>
      <c r="CX4236" s="1060"/>
    </row>
    <row r="4237" spans="35:102" ht="15" customHeight="1" x14ac:dyDescent="0.3">
      <c r="AI4237" s="1774">
        <v>48029121121</v>
      </c>
      <c r="AJ4237" s="1993" t="s">
        <v>1744</v>
      </c>
      <c r="AK4237" s="1993">
        <v>106500</v>
      </c>
      <c r="AL4237" s="1994" t="s">
        <v>1729</v>
      </c>
      <c r="AM4237" s="1994">
        <v>2.4</v>
      </c>
      <c r="AN4237" s="1993" t="s">
        <v>192</v>
      </c>
      <c r="BX4237"/>
      <c r="BY4237"/>
      <c r="BZ4237"/>
      <c r="CA4237"/>
      <c r="CB4237"/>
      <c r="CD4237" s="1060"/>
      <c r="CE4237" s="1286"/>
      <c r="CF4237" s="1060"/>
      <c r="CG4237" s="1060"/>
      <c r="CH4237" s="1060"/>
      <c r="CK4237" s="1645"/>
      <c r="CL4237" s="1645"/>
      <c r="CM4237" s="1645"/>
      <c r="CN4237"/>
      <c r="CO4237"/>
      <c r="CP4237"/>
      <c r="CQ4237"/>
      <c r="CR4237"/>
      <c r="CS4237" s="1060"/>
      <c r="CT4237" s="1060"/>
      <c r="CU4237" s="1060"/>
      <c r="CV4237" s="1060"/>
      <c r="CW4237" s="1060"/>
      <c r="CX4237" s="1060"/>
    </row>
    <row r="4238" spans="35:102" ht="15" customHeight="1" x14ac:dyDescent="0.3">
      <c r="AI4238" s="1996">
        <v>48029121122</v>
      </c>
      <c r="AJ4238" s="1997" t="s">
        <v>1744</v>
      </c>
      <c r="AK4238" s="1997">
        <v>88720</v>
      </c>
      <c r="AL4238" s="1998" t="s">
        <v>1729</v>
      </c>
      <c r="AM4238" s="1998">
        <v>4.3</v>
      </c>
      <c r="AN4238" s="1997" t="s">
        <v>192</v>
      </c>
      <c r="BX4238"/>
      <c r="BY4238"/>
      <c r="BZ4238"/>
      <c r="CA4238"/>
      <c r="CB4238"/>
      <c r="CD4238" s="1060"/>
      <c r="CE4238" s="1286"/>
      <c r="CF4238" s="1060"/>
      <c r="CG4238" s="1060"/>
      <c r="CH4238" s="1060"/>
      <c r="CK4238" s="1645"/>
      <c r="CL4238" s="1645"/>
      <c r="CM4238" s="1645"/>
      <c r="CN4238"/>
      <c r="CO4238"/>
      <c r="CP4238"/>
      <c r="CQ4238"/>
      <c r="CR4238"/>
      <c r="CS4238" s="1060"/>
      <c r="CT4238" s="1060"/>
      <c r="CU4238" s="1060"/>
      <c r="CV4238" s="1060"/>
      <c r="CW4238" s="1060"/>
      <c r="CX4238" s="1060"/>
    </row>
    <row r="4239" spans="35:102" ht="15" customHeight="1" x14ac:dyDescent="0.3">
      <c r="AI4239" s="1774">
        <v>48029121203</v>
      </c>
      <c r="AJ4239" s="1993" t="s">
        <v>1744</v>
      </c>
      <c r="AK4239" s="1993">
        <v>41603</v>
      </c>
      <c r="AL4239" s="1994" t="s">
        <v>1728</v>
      </c>
      <c r="AM4239" s="1994">
        <v>17</v>
      </c>
      <c r="AN4239" s="1993" t="s">
        <v>192</v>
      </c>
      <c r="BX4239"/>
      <c r="BY4239"/>
      <c r="BZ4239"/>
      <c r="CA4239"/>
      <c r="CB4239"/>
      <c r="CD4239" s="1060"/>
      <c r="CE4239" s="1286"/>
      <c r="CF4239" s="1060"/>
      <c r="CG4239" s="1060"/>
      <c r="CH4239" s="1060"/>
      <c r="CK4239" s="1645"/>
      <c r="CL4239" s="1645"/>
      <c r="CM4239" s="1645"/>
      <c r="CN4239"/>
      <c r="CO4239"/>
      <c r="CP4239"/>
      <c r="CQ4239"/>
      <c r="CR4239"/>
      <c r="CS4239" s="1060"/>
      <c r="CT4239" s="1060"/>
      <c r="CU4239" s="1060"/>
      <c r="CV4239" s="1060"/>
      <c r="CW4239" s="1060"/>
      <c r="CX4239" s="1060"/>
    </row>
    <row r="4240" spans="35:102" ht="15" customHeight="1" x14ac:dyDescent="0.3">
      <c r="AI4240" s="1996">
        <v>48029121204</v>
      </c>
      <c r="AJ4240" s="1997" t="s">
        <v>1744</v>
      </c>
      <c r="AK4240" s="1997">
        <v>36940</v>
      </c>
      <c r="AL4240" s="1998" t="s">
        <v>1730</v>
      </c>
      <c r="AM4240" s="1998">
        <v>18.399999999999999</v>
      </c>
      <c r="AN4240" s="1997" t="s">
        <v>192</v>
      </c>
      <c r="BX4240"/>
      <c r="BY4240"/>
      <c r="BZ4240"/>
      <c r="CA4240"/>
      <c r="CB4240"/>
      <c r="CD4240" s="1060"/>
      <c r="CE4240" s="1286"/>
      <c r="CF4240" s="1060"/>
      <c r="CG4240" s="1060"/>
      <c r="CH4240" s="1060"/>
      <c r="CK4240" s="1645"/>
      <c r="CL4240" s="1645"/>
      <c r="CM4240" s="1645"/>
      <c r="CN4240"/>
      <c r="CO4240"/>
      <c r="CP4240"/>
      <c r="CQ4240"/>
      <c r="CR4240"/>
      <c r="CS4240" s="1060"/>
      <c r="CT4240" s="1060"/>
      <c r="CU4240" s="1060"/>
      <c r="CV4240" s="1060"/>
      <c r="CW4240" s="1060"/>
      <c r="CX4240" s="1060"/>
    </row>
    <row r="4241" spans="35:102" ht="15" customHeight="1" x14ac:dyDescent="0.3">
      <c r="AI4241" s="1774">
        <v>48029121205</v>
      </c>
      <c r="AJ4241" s="1993" t="s">
        <v>1744</v>
      </c>
      <c r="AK4241" s="1993">
        <v>36790</v>
      </c>
      <c r="AL4241" s="1994" t="s">
        <v>1730</v>
      </c>
      <c r="AM4241" s="1994">
        <v>27.9</v>
      </c>
      <c r="AN4241" s="1993" t="s">
        <v>193</v>
      </c>
      <c r="BX4241"/>
      <c r="BY4241"/>
      <c r="BZ4241"/>
      <c r="CA4241"/>
      <c r="CB4241"/>
      <c r="CD4241" s="1060"/>
      <c r="CE4241" s="1286"/>
      <c r="CF4241" s="1060"/>
      <c r="CG4241" s="1060"/>
      <c r="CH4241" s="1060"/>
      <c r="CK4241" s="1645"/>
      <c r="CL4241" s="1645"/>
      <c r="CM4241" s="1645"/>
      <c r="CN4241"/>
      <c r="CO4241"/>
      <c r="CP4241"/>
      <c r="CQ4241"/>
      <c r="CR4241"/>
      <c r="CS4241" s="1060"/>
      <c r="CT4241" s="1060"/>
      <c r="CU4241" s="1060"/>
      <c r="CV4241" s="1060"/>
      <c r="CW4241" s="1060"/>
      <c r="CX4241" s="1060"/>
    </row>
    <row r="4242" spans="35:102" ht="15" customHeight="1" x14ac:dyDescent="0.3">
      <c r="AI4242" s="1996">
        <v>48029121206</v>
      </c>
      <c r="AJ4242" s="1997" t="s">
        <v>1744</v>
      </c>
      <c r="AK4242" s="1997">
        <v>57676</v>
      </c>
      <c r="AL4242" s="1998" t="s">
        <v>1727</v>
      </c>
      <c r="AM4242" s="1998">
        <v>5.4</v>
      </c>
      <c r="AN4242" s="1997" t="s">
        <v>192</v>
      </c>
      <c r="BX4242"/>
      <c r="BY4242"/>
      <c r="BZ4242"/>
      <c r="CA4242"/>
      <c r="CB4242"/>
      <c r="CD4242" s="1060"/>
      <c r="CE4242" s="1286"/>
      <c r="CF4242" s="1060"/>
      <c r="CG4242" s="1060"/>
      <c r="CH4242" s="1060"/>
      <c r="CK4242" s="1645"/>
      <c r="CL4242" s="1645"/>
      <c r="CM4242" s="1645"/>
      <c r="CN4242"/>
      <c r="CO4242"/>
      <c r="CP4242"/>
      <c r="CQ4242"/>
      <c r="CR4242"/>
      <c r="CS4242" s="1060"/>
      <c r="CT4242" s="1060"/>
      <c r="CU4242" s="1060"/>
      <c r="CV4242" s="1060"/>
      <c r="CW4242" s="1060"/>
      <c r="CX4242" s="1060"/>
    </row>
    <row r="4243" spans="35:102" ht="15" customHeight="1" x14ac:dyDescent="0.3">
      <c r="AI4243" s="1774">
        <v>48029121300</v>
      </c>
      <c r="AJ4243" s="1993" t="s">
        <v>1744</v>
      </c>
      <c r="AK4243" s="1993">
        <v>74341</v>
      </c>
      <c r="AL4243" s="1994" t="s">
        <v>1729</v>
      </c>
      <c r="AM4243" s="1994">
        <v>9.6999999999999993</v>
      </c>
      <c r="AN4243" s="1993" t="s">
        <v>192</v>
      </c>
      <c r="BX4243"/>
      <c r="BY4243"/>
      <c r="BZ4243"/>
      <c r="CA4243"/>
      <c r="CB4243"/>
      <c r="CD4243" s="1060"/>
      <c r="CE4243" s="1286"/>
      <c r="CF4243" s="1060"/>
      <c r="CG4243" s="1060"/>
      <c r="CH4243" s="1060"/>
      <c r="CK4243" s="1645"/>
      <c r="CL4243" s="1645"/>
      <c r="CM4243" s="1645"/>
      <c r="CN4243"/>
      <c r="CO4243"/>
      <c r="CP4243"/>
      <c r="CQ4243"/>
      <c r="CR4243"/>
      <c r="CS4243" s="1060"/>
      <c r="CT4243" s="1060"/>
      <c r="CU4243" s="1060"/>
      <c r="CV4243" s="1060"/>
      <c r="CW4243" s="1060"/>
      <c r="CX4243" s="1060"/>
    </row>
    <row r="4244" spans="35:102" ht="15" customHeight="1" x14ac:dyDescent="0.3">
      <c r="AI4244" s="1996">
        <v>48029121402</v>
      </c>
      <c r="AJ4244" s="1997" t="s">
        <v>1744</v>
      </c>
      <c r="AK4244" s="1997">
        <v>54883</v>
      </c>
      <c r="AL4244" s="1998" t="s">
        <v>1727</v>
      </c>
      <c r="AM4244" s="1998">
        <v>13</v>
      </c>
      <c r="AN4244" s="1997" t="s">
        <v>192</v>
      </c>
      <c r="BX4244"/>
      <c r="BY4244"/>
      <c r="BZ4244"/>
      <c r="CA4244"/>
      <c r="CB4244"/>
      <c r="CD4244" s="1060"/>
      <c r="CE4244" s="1286"/>
      <c r="CF4244" s="1060"/>
      <c r="CG4244" s="1060"/>
      <c r="CH4244" s="1060"/>
      <c r="CK4244" s="1645"/>
      <c r="CL4244" s="1645"/>
      <c r="CM4244" s="1645"/>
      <c r="CN4244"/>
      <c r="CO4244"/>
      <c r="CP4244"/>
      <c r="CQ4244"/>
      <c r="CR4244"/>
      <c r="CS4244" s="1060"/>
      <c r="CT4244" s="1060"/>
      <c r="CU4244" s="1060"/>
      <c r="CV4244" s="1060"/>
      <c r="CW4244" s="1060"/>
      <c r="CX4244" s="1060"/>
    </row>
    <row r="4245" spans="35:102" ht="15" customHeight="1" x14ac:dyDescent="0.3">
      <c r="AI4245" s="1774">
        <v>48029121403</v>
      </c>
      <c r="AJ4245" s="1993" t="s">
        <v>1744</v>
      </c>
      <c r="AK4245" s="1993">
        <v>37445</v>
      </c>
      <c r="AL4245" s="1994" t="s">
        <v>1730</v>
      </c>
      <c r="AM4245" s="1994">
        <v>22.2</v>
      </c>
      <c r="AN4245" s="1993" t="s">
        <v>193</v>
      </c>
      <c r="BX4245"/>
      <c r="BY4245"/>
      <c r="BZ4245"/>
      <c r="CA4245"/>
      <c r="CB4245"/>
      <c r="CD4245" s="1060"/>
      <c r="CE4245" s="1286"/>
      <c r="CF4245" s="1060"/>
      <c r="CG4245" s="1060"/>
      <c r="CH4245" s="1060"/>
      <c r="CK4245" s="1645"/>
      <c r="CL4245" s="1645"/>
      <c r="CM4245" s="1645"/>
      <c r="CN4245"/>
      <c r="CO4245"/>
      <c r="CP4245"/>
      <c r="CQ4245"/>
      <c r="CR4245"/>
      <c r="CS4245" s="1060"/>
      <c r="CT4245" s="1060"/>
      <c r="CU4245" s="1060"/>
      <c r="CV4245" s="1060"/>
      <c r="CW4245" s="1060"/>
      <c r="CX4245" s="1060"/>
    </row>
    <row r="4246" spans="35:102" ht="15" customHeight="1" x14ac:dyDescent="0.3">
      <c r="AI4246" s="1996">
        <v>48029121404</v>
      </c>
      <c r="AJ4246" s="1997" t="s">
        <v>1744</v>
      </c>
      <c r="AK4246" s="1997">
        <v>25423</v>
      </c>
      <c r="AL4246" s="1998" t="s">
        <v>1730</v>
      </c>
      <c r="AM4246" s="1998">
        <v>28.3</v>
      </c>
      <c r="AN4246" s="1997" t="s">
        <v>193</v>
      </c>
      <c r="BX4246"/>
      <c r="BY4246"/>
      <c r="BZ4246"/>
      <c r="CA4246"/>
      <c r="CB4246"/>
      <c r="CD4246" s="1060"/>
      <c r="CE4246" s="1286"/>
      <c r="CF4246" s="1060"/>
      <c r="CG4246" s="1060"/>
      <c r="CH4246" s="1060"/>
      <c r="CK4246" s="1645"/>
      <c r="CL4246" s="1645"/>
      <c r="CM4246" s="1645"/>
      <c r="CN4246"/>
      <c r="CO4246"/>
      <c r="CP4246"/>
      <c r="CQ4246"/>
      <c r="CR4246"/>
      <c r="CS4246" s="1060"/>
      <c r="CT4246" s="1060"/>
      <c r="CU4246" s="1060"/>
      <c r="CV4246" s="1060"/>
      <c r="CW4246" s="1060"/>
      <c r="CX4246" s="1060"/>
    </row>
    <row r="4247" spans="35:102" ht="15" customHeight="1" x14ac:dyDescent="0.3">
      <c r="AI4247" s="1774">
        <v>48029121501</v>
      </c>
      <c r="AJ4247" s="1993" t="s">
        <v>1744</v>
      </c>
      <c r="AK4247" s="1993">
        <v>84029</v>
      </c>
      <c r="AL4247" s="1994" t="s">
        <v>1729</v>
      </c>
      <c r="AM4247" s="1994">
        <v>8</v>
      </c>
      <c r="AN4247" s="1993" t="s">
        <v>192</v>
      </c>
      <c r="BX4247"/>
      <c r="BY4247"/>
      <c r="BZ4247"/>
      <c r="CA4247"/>
      <c r="CB4247"/>
      <c r="CD4247" s="1060"/>
      <c r="CE4247" s="1286"/>
      <c r="CF4247" s="1060"/>
      <c r="CG4247" s="1060"/>
      <c r="CH4247" s="1060"/>
      <c r="CK4247" s="1645"/>
      <c r="CL4247" s="1645"/>
      <c r="CM4247" s="1645"/>
      <c r="CN4247"/>
      <c r="CO4247"/>
      <c r="CP4247"/>
      <c r="CQ4247"/>
      <c r="CR4247"/>
      <c r="CS4247" s="1060"/>
      <c r="CT4247" s="1060"/>
      <c r="CU4247" s="1060"/>
      <c r="CV4247" s="1060"/>
      <c r="CW4247" s="1060"/>
      <c r="CX4247" s="1060"/>
    </row>
    <row r="4248" spans="35:102" ht="15" customHeight="1" x14ac:dyDescent="0.3">
      <c r="AI4248" s="1996">
        <v>48029121504</v>
      </c>
      <c r="AJ4248" s="1997" t="s">
        <v>1744</v>
      </c>
      <c r="AK4248" s="1997">
        <v>61654</v>
      </c>
      <c r="AL4248" s="1998" t="s">
        <v>1727</v>
      </c>
      <c r="AM4248" s="1998">
        <v>6</v>
      </c>
      <c r="AN4248" s="1997" t="s">
        <v>192</v>
      </c>
      <c r="BX4248"/>
      <c r="BY4248"/>
      <c r="BZ4248"/>
      <c r="CA4248"/>
      <c r="CB4248"/>
      <c r="CD4248" s="1060"/>
      <c r="CE4248" s="1286"/>
      <c r="CF4248" s="1060"/>
      <c r="CG4248" s="1060"/>
      <c r="CH4248" s="1060"/>
      <c r="CK4248" s="1645"/>
      <c r="CL4248" s="1645"/>
      <c r="CM4248" s="1645"/>
      <c r="CN4248"/>
      <c r="CO4248"/>
      <c r="CP4248"/>
      <c r="CQ4248"/>
      <c r="CR4248"/>
      <c r="CS4248" s="1060"/>
      <c r="CT4248" s="1060"/>
      <c r="CU4248" s="1060"/>
      <c r="CV4248" s="1060"/>
      <c r="CW4248" s="1060"/>
      <c r="CX4248" s="1060"/>
    </row>
    <row r="4249" spans="35:102" ht="15" customHeight="1" x14ac:dyDescent="0.3">
      <c r="AI4249" s="1774">
        <v>48029121505</v>
      </c>
      <c r="AJ4249" s="1993" t="s">
        <v>1744</v>
      </c>
      <c r="AK4249" s="1993">
        <v>59303</v>
      </c>
      <c r="AL4249" s="1994" t="s">
        <v>1727</v>
      </c>
      <c r="AM4249" s="1994">
        <v>6.2</v>
      </c>
      <c r="AN4249" s="1993" t="s">
        <v>192</v>
      </c>
      <c r="BX4249"/>
      <c r="BY4249"/>
      <c r="BZ4249"/>
      <c r="CA4249"/>
      <c r="CB4249"/>
      <c r="CD4249" s="1060"/>
      <c r="CE4249" s="1286"/>
      <c r="CF4249" s="1060"/>
      <c r="CG4249" s="1060"/>
      <c r="CH4249" s="1060"/>
      <c r="CK4249" s="1645"/>
      <c r="CL4249" s="1645"/>
      <c r="CM4249" s="1645"/>
      <c r="CN4249"/>
      <c r="CO4249"/>
      <c r="CP4249"/>
      <c r="CQ4249"/>
      <c r="CR4249"/>
      <c r="CS4249" s="1060"/>
      <c r="CT4249" s="1060"/>
      <c r="CU4249" s="1060"/>
      <c r="CV4249" s="1060"/>
      <c r="CW4249" s="1060"/>
      <c r="CX4249" s="1060"/>
    </row>
    <row r="4250" spans="35:102" ht="15" customHeight="1" x14ac:dyDescent="0.3">
      <c r="AI4250" s="1996">
        <v>48029121506</v>
      </c>
      <c r="AJ4250" s="1997" t="s">
        <v>1744</v>
      </c>
      <c r="AK4250" s="1997">
        <v>52795</v>
      </c>
      <c r="AL4250" s="1998" t="s">
        <v>1728</v>
      </c>
      <c r="AM4250" s="1998">
        <v>16.899999999999999</v>
      </c>
      <c r="AN4250" s="1997" t="s">
        <v>192</v>
      </c>
      <c r="BX4250"/>
      <c r="BY4250"/>
      <c r="BZ4250"/>
      <c r="CA4250"/>
      <c r="CB4250"/>
      <c r="CD4250" s="1060"/>
      <c r="CE4250" s="1286"/>
      <c r="CF4250" s="1060"/>
      <c r="CG4250" s="1060"/>
      <c r="CH4250" s="1060"/>
      <c r="CK4250" s="1645"/>
      <c r="CL4250" s="1645"/>
      <c r="CM4250" s="1645"/>
      <c r="CN4250"/>
      <c r="CO4250"/>
      <c r="CP4250"/>
      <c r="CQ4250"/>
      <c r="CR4250"/>
      <c r="CS4250" s="1060"/>
      <c r="CT4250" s="1060"/>
      <c r="CU4250" s="1060"/>
      <c r="CV4250" s="1060"/>
      <c r="CW4250" s="1060"/>
      <c r="CX4250" s="1060"/>
    </row>
    <row r="4251" spans="35:102" ht="15" customHeight="1" x14ac:dyDescent="0.3">
      <c r="AI4251" s="1774">
        <v>48029121507</v>
      </c>
      <c r="AJ4251" s="1993" t="s">
        <v>1744</v>
      </c>
      <c r="AK4251" s="1993">
        <v>49846</v>
      </c>
      <c r="AL4251" s="1994" t="s">
        <v>1728</v>
      </c>
      <c r="AM4251" s="1994">
        <v>10.9</v>
      </c>
      <c r="AN4251" s="1993" t="s">
        <v>192</v>
      </c>
      <c r="BX4251"/>
      <c r="BY4251"/>
      <c r="BZ4251"/>
      <c r="CA4251"/>
      <c r="CB4251"/>
      <c r="CD4251" s="1060"/>
      <c r="CE4251" s="1286"/>
      <c r="CF4251" s="1060"/>
      <c r="CG4251" s="1060"/>
      <c r="CH4251" s="1060"/>
      <c r="CK4251" s="1645"/>
      <c r="CL4251" s="1645"/>
      <c r="CM4251" s="1645"/>
      <c r="CN4251"/>
      <c r="CO4251"/>
      <c r="CP4251"/>
      <c r="CQ4251"/>
      <c r="CR4251"/>
      <c r="CS4251" s="1060"/>
      <c r="CT4251" s="1060"/>
      <c r="CU4251" s="1060"/>
      <c r="CV4251" s="1060"/>
      <c r="CW4251" s="1060"/>
      <c r="CX4251" s="1060"/>
    </row>
    <row r="4252" spans="35:102" ht="15" customHeight="1" x14ac:dyDescent="0.3">
      <c r="AI4252" s="1996">
        <v>48029121508</v>
      </c>
      <c r="AJ4252" s="1997" t="s">
        <v>1744</v>
      </c>
      <c r="AK4252" s="1997">
        <v>46082</v>
      </c>
      <c r="AL4252" s="1998" t="s">
        <v>1728</v>
      </c>
      <c r="AM4252" s="1998">
        <v>25.5</v>
      </c>
      <c r="AN4252" s="1997" t="s">
        <v>193</v>
      </c>
      <c r="BX4252"/>
      <c r="BY4252"/>
      <c r="BZ4252"/>
      <c r="CA4252"/>
      <c r="CB4252"/>
      <c r="CD4252" s="1060"/>
      <c r="CE4252" s="1286"/>
      <c r="CF4252" s="1060"/>
      <c r="CG4252" s="1060"/>
      <c r="CH4252" s="1060"/>
      <c r="CK4252" s="1645"/>
      <c r="CL4252" s="1645"/>
      <c r="CM4252" s="1645"/>
      <c r="CN4252"/>
      <c r="CO4252"/>
      <c r="CP4252"/>
      <c r="CQ4252"/>
      <c r="CR4252"/>
      <c r="CS4252" s="1060"/>
      <c r="CT4252" s="1060"/>
      <c r="CU4252" s="1060"/>
      <c r="CV4252" s="1060"/>
      <c r="CW4252" s="1060"/>
      <c r="CX4252" s="1060"/>
    </row>
    <row r="4253" spans="35:102" ht="15" customHeight="1" x14ac:dyDescent="0.3">
      <c r="AI4253" s="1774">
        <v>48029121601</v>
      </c>
      <c r="AJ4253" s="1993" t="s">
        <v>1744</v>
      </c>
      <c r="AK4253" s="1993">
        <v>50263</v>
      </c>
      <c r="AL4253" s="1994" t="s">
        <v>1728</v>
      </c>
      <c r="AM4253" s="1994">
        <v>13.2</v>
      </c>
      <c r="AN4253" s="1993" t="s">
        <v>192</v>
      </c>
      <c r="BX4253"/>
      <c r="BY4253"/>
      <c r="BZ4253"/>
      <c r="CA4253"/>
      <c r="CB4253"/>
      <c r="CD4253" s="1060"/>
      <c r="CE4253" s="1286"/>
      <c r="CF4253" s="1060"/>
      <c r="CG4253" s="1060"/>
      <c r="CH4253" s="1060"/>
      <c r="CK4253" s="1645"/>
      <c r="CL4253" s="1645"/>
      <c r="CM4253" s="1645"/>
      <c r="CN4253"/>
      <c r="CO4253"/>
      <c r="CP4253"/>
      <c r="CQ4253"/>
      <c r="CR4253"/>
      <c r="CS4253" s="1060"/>
      <c r="CT4253" s="1060"/>
      <c r="CU4253" s="1060"/>
      <c r="CV4253" s="1060"/>
      <c r="CW4253" s="1060"/>
      <c r="CX4253" s="1060"/>
    </row>
    <row r="4254" spans="35:102" ht="15" customHeight="1" x14ac:dyDescent="0.3">
      <c r="AI4254" s="1996">
        <v>48029121604</v>
      </c>
      <c r="AJ4254" s="1997" t="s">
        <v>1744</v>
      </c>
      <c r="AK4254" s="1997">
        <v>60583</v>
      </c>
      <c r="AL4254" s="1998" t="s">
        <v>1727</v>
      </c>
      <c r="AM4254" s="1998">
        <v>7.4</v>
      </c>
      <c r="AN4254" s="1997" t="s">
        <v>192</v>
      </c>
      <c r="BX4254"/>
      <c r="BY4254"/>
      <c r="BZ4254"/>
      <c r="CA4254"/>
      <c r="CB4254"/>
      <c r="CD4254" s="1060"/>
      <c r="CE4254" s="1286"/>
      <c r="CF4254" s="1060"/>
      <c r="CG4254" s="1060"/>
      <c r="CH4254" s="1060"/>
      <c r="CK4254" s="1645"/>
      <c r="CL4254" s="1645"/>
      <c r="CM4254" s="1645"/>
      <c r="CN4254"/>
      <c r="CO4254"/>
      <c r="CP4254"/>
      <c r="CQ4254"/>
      <c r="CR4254"/>
      <c r="CS4254" s="1060"/>
      <c r="CT4254" s="1060"/>
      <c r="CU4254" s="1060"/>
      <c r="CV4254" s="1060"/>
      <c r="CW4254" s="1060"/>
      <c r="CX4254" s="1060"/>
    </row>
    <row r="4255" spans="35:102" ht="15" customHeight="1" x14ac:dyDescent="0.3">
      <c r="AI4255" s="1774">
        <v>48029121605</v>
      </c>
      <c r="AJ4255" s="1993" t="s">
        <v>1744</v>
      </c>
      <c r="AK4255" s="1993">
        <v>58286</v>
      </c>
      <c r="AL4255" s="1994" t="s">
        <v>1727</v>
      </c>
      <c r="AM4255" s="1994">
        <v>12.3</v>
      </c>
      <c r="AN4255" s="1993" t="s">
        <v>192</v>
      </c>
      <c r="BX4255"/>
      <c r="BY4255"/>
      <c r="BZ4255"/>
      <c r="CA4255"/>
      <c r="CB4255"/>
      <c r="CD4255" s="1060"/>
      <c r="CE4255" s="1286"/>
      <c r="CF4255" s="1060"/>
      <c r="CG4255" s="1060"/>
      <c r="CH4255" s="1060"/>
      <c r="CK4255" s="1645"/>
      <c r="CL4255" s="1645"/>
      <c r="CM4255" s="1645"/>
      <c r="CN4255"/>
      <c r="CO4255"/>
      <c r="CP4255"/>
      <c r="CQ4255"/>
      <c r="CR4255"/>
      <c r="CS4255" s="1060"/>
      <c r="CT4255" s="1060"/>
      <c r="CU4255" s="1060"/>
      <c r="CV4255" s="1060"/>
      <c r="CW4255" s="1060"/>
      <c r="CX4255" s="1060"/>
    </row>
    <row r="4256" spans="35:102" ht="15" customHeight="1" x14ac:dyDescent="0.3">
      <c r="AI4256" s="1996">
        <v>48029121606</v>
      </c>
      <c r="AJ4256" s="1997" t="s">
        <v>1744</v>
      </c>
      <c r="AK4256" s="1997">
        <v>55756</v>
      </c>
      <c r="AL4256" s="1998" t="s">
        <v>1727</v>
      </c>
      <c r="AM4256" s="1998">
        <v>5.8</v>
      </c>
      <c r="AN4256" s="1997" t="s">
        <v>192</v>
      </c>
      <c r="BX4256"/>
      <c r="BY4256"/>
      <c r="BZ4256"/>
      <c r="CA4256"/>
      <c r="CB4256"/>
      <c r="CD4256" s="1060"/>
      <c r="CE4256" s="1286"/>
      <c r="CF4256" s="1060"/>
      <c r="CG4256" s="1060"/>
      <c r="CH4256" s="1060"/>
      <c r="CK4256" s="1645"/>
      <c r="CL4256" s="1645"/>
      <c r="CM4256" s="1645"/>
      <c r="CN4256"/>
      <c r="CO4256"/>
      <c r="CP4256"/>
      <c r="CQ4256"/>
      <c r="CR4256"/>
      <c r="CS4256" s="1060"/>
      <c r="CT4256" s="1060"/>
      <c r="CU4256" s="1060"/>
      <c r="CV4256" s="1060"/>
      <c r="CW4256" s="1060"/>
      <c r="CX4256" s="1060"/>
    </row>
    <row r="4257" spans="35:102" ht="15" customHeight="1" x14ac:dyDescent="0.3">
      <c r="AI4257" s="1774">
        <v>48029121701</v>
      </c>
      <c r="AJ4257" s="1993" t="s">
        <v>1744</v>
      </c>
      <c r="AK4257" s="1993">
        <v>52632</v>
      </c>
      <c r="AL4257" s="1994" t="s">
        <v>1728</v>
      </c>
      <c r="AM4257" s="1994">
        <v>18.3</v>
      </c>
      <c r="AN4257" s="1993" t="s">
        <v>192</v>
      </c>
      <c r="BX4257"/>
      <c r="BY4257"/>
      <c r="BZ4257"/>
      <c r="CA4257"/>
      <c r="CB4257"/>
      <c r="CD4257" s="1060"/>
      <c r="CE4257" s="1286"/>
      <c r="CF4257" s="1060"/>
      <c r="CG4257" s="1060"/>
      <c r="CH4257" s="1060"/>
      <c r="CK4257" s="1645"/>
      <c r="CL4257" s="1645"/>
      <c r="CM4257" s="1645"/>
      <c r="CN4257"/>
      <c r="CO4257"/>
      <c r="CP4257"/>
      <c r="CQ4257"/>
      <c r="CR4257"/>
      <c r="CS4257" s="1060"/>
      <c r="CT4257" s="1060"/>
      <c r="CU4257" s="1060"/>
      <c r="CV4257" s="1060"/>
      <c r="CW4257" s="1060"/>
      <c r="CX4257" s="1060"/>
    </row>
    <row r="4258" spans="35:102" ht="15" customHeight="1" x14ac:dyDescent="0.3">
      <c r="AI4258" s="1996">
        <v>48029121702</v>
      </c>
      <c r="AJ4258" s="1997" t="s">
        <v>1744</v>
      </c>
      <c r="AK4258" s="1997">
        <v>70789</v>
      </c>
      <c r="AL4258" s="1998" t="s">
        <v>1727</v>
      </c>
      <c r="AM4258" s="1998">
        <v>7.4</v>
      </c>
      <c r="AN4258" s="1997" t="s">
        <v>192</v>
      </c>
      <c r="BX4258"/>
      <c r="BY4258"/>
      <c r="BZ4258"/>
      <c r="CA4258"/>
      <c r="CB4258"/>
      <c r="CD4258" s="1060"/>
      <c r="CE4258" s="1286"/>
      <c r="CF4258" s="1060"/>
      <c r="CG4258" s="1060"/>
      <c r="CH4258" s="1060"/>
      <c r="CK4258" s="1645"/>
      <c r="CL4258" s="1645"/>
      <c r="CM4258" s="1645"/>
      <c r="CN4258"/>
      <c r="CO4258"/>
      <c r="CP4258"/>
      <c r="CQ4258"/>
      <c r="CR4258"/>
      <c r="CS4258" s="1060"/>
      <c r="CT4258" s="1060"/>
      <c r="CU4258" s="1060"/>
      <c r="CV4258" s="1060"/>
      <c r="CW4258" s="1060"/>
      <c r="CX4258" s="1060"/>
    </row>
    <row r="4259" spans="35:102" ht="15" customHeight="1" x14ac:dyDescent="0.3">
      <c r="AI4259" s="1774">
        <v>48029121802</v>
      </c>
      <c r="AJ4259" s="1993" t="s">
        <v>1744</v>
      </c>
      <c r="AK4259" s="1993">
        <v>55246</v>
      </c>
      <c r="AL4259" s="1994" t="s">
        <v>1727</v>
      </c>
      <c r="AM4259" s="1994">
        <v>14.7</v>
      </c>
      <c r="AN4259" s="1993" t="s">
        <v>192</v>
      </c>
      <c r="BX4259"/>
      <c r="BY4259"/>
      <c r="BZ4259"/>
      <c r="CA4259"/>
      <c r="CB4259"/>
      <c r="CD4259" s="1060"/>
      <c r="CE4259" s="1286"/>
      <c r="CF4259" s="1060"/>
      <c r="CG4259" s="1060"/>
      <c r="CH4259" s="1060"/>
      <c r="CK4259" s="1645"/>
      <c r="CL4259" s="1645"/>
      <c r="CM4259" s="1645"/>
      <c r="CN4259"/>
      <c r="CO4259"/>
      <c r="CP4259"/>
      <c r="CQ4259"/>
      <c r="CR4259"/>
      <c r="CS4259" s="1060"/>
      <c r="CT4259" s="1060"/>
      <c r="CU4259" s="1060"/>
      <c r="CV4259" s="1060"/>
      <c r="CW4259" s="1060"/>
      <c r="CX4259" s="1060"/>
    </row>
    <row r="4260" spans="35:102" ht="15" customHeight="1" x14ac:dyDescent="0.3">
      <c r="AI4260" s="1996">
        <v>48029121803</v>
      </c>
      <c r="AJ4260" s="1997" t="s">
        <v>1744</v>
      </c>
      <c r="AK4260" s="1997">
        <v>54883</v>
      </c>
      <c r="AL4260" s="1998" t="s">
        <v>1727</v>
      </c>
      <c r="AM4260" s="1998">
        <v>6.6</v>
      </c>
      <c r="AN4260" s="1997" t="s">
        <v>192</v>
      </c>
      <c r="BX4260"/>
      <c r="BY4260"/>
      <c r="BZ4260"/>
      <c r="CA4260"/>
      <c r="CB4260"/>
      <c r="CD4260" s="1060"/>
      <c r="CE4260" s="1286"/>
      <c r="CF4260" s="1060"/>
      <c r="CG4260" s="1060"/>
      <c r="CH4260" s="1060"/>
      <c r="CK4260" s="1645"/>
      <c r="CL4260" s="1645"/>
      <c r="CM4260" s="1645"/>
      <c r="CN4260"/>
      <c r="CO4260"/>
      <c r="CP4260"/>
      <c r="CQ4260"/>
      <c r="CR4260"/>
      <c r="CS4260" s="1060"/>
      <c r="CT4260" s="1060"/>
      <c r="CU4260" s="1060"/>
      <c r="CV4260" s="1060"/>
      <c r="CW4260" s="1060"/>
      <c r="CX4260" s="1060"/>
    </row>
    <row r="4261" spans="35:102" ht="15" customHeight="1" x14ac:dyDescent="0.3">
      <c r="AI4261" s="1774">
        <v>48029121804</v>
      </c>
      <c r="AJ4261" s="1993" t="s">
        <v>1744</v>
      </c>
      <c r="AK4261" s="1993">
        <v>52745</v>
      </c>
      <c r="AL4261" s="1994" t="s">
        <v>1728</v>
      </c>
      <c r="AM4261" s="1994">
        <v>25.8</v>
      </c>
      <c r="AN4261" s="1993" t="s">
        <v>193</v>
      </c>
      <c r="BX4261"/>
      <c r="BY4261"/>
      <c r="BZ4261"/>
      <c r="CA4261"/>
      <c r="CB4261"/>
      <c r="CD4261" s="1060"/>
      <c r="CE4261" s="1286"/>
      <c r="CF4261" s="1060"/>
      <c r="CG4261" s="1060"/>
      <c r="CH4261" s="1060"/>
      <c r="CK4261" s="1645"/>
      <c r="CL4261" s="1645"/>
      <c r="CM4261" s="1645"/>
      <c r="CN4261"/>
      <c r="CO4261"/>
      <c r="CP4261"/>
      <c r="CQ4261"/>
      <c r="CR4261"/>
      <c r="CS4261" s="1060"/>
      <c r="CT4261" s="1060"/>
      <c r="CU4261" s="1060"/>
      <c r="CV4261" s="1060"/>
      <c r="CW4261" s="1060"/>
      <c r="CX4261" s="1060"/>
    </row>
    <row r="4262" spans="35:102" ht="15" customHeight="1" x14ac:dyDescent="0.3">
      <c r="AI4262" s="1996">
        <v>48029121808</v>
      </c>
      <c r="AJ4262" s="1997" t="s">
        <v>1744</v>
      </c>
      <c r="AK4262" s="1997">
        <v>79597</v>
      </c>
      <c r="AL4262" s="1998" t="s">
        <v>1729</v>
      </c>
      <c r="AM4262" s="1998">
        <v>5.7</v>
      </c>
      <c r="AN4262" s="1997" t="s">
        <v>192</v>
      </c>
      <c r="BX4262"/>
      <c r="BY4262"/>
      <c r="BZ4262"/>
      <c r="CA4262"/>
      <c r="CB4262"/>
      <c r="CD4262" s="1060"/>
      <c r="CE4262" s="1286"/>
      <c r="CF4262" s="1060"/>
      <c r="CG4262" s="1060"/>
      <c r="CH4262" s="1060"/>
      <c r="CK4262" s="1645"/>
      <c r="CL4262" s="1645"/>
      <c r="CM4262" s="1645"/>
      <c r="CN4262"/>
      <c r="CO4262"/>
      <c r="CP4262"/>
      <c r="CQ4262"/>
      <c r="CR4262"/>
      <c r="CS4262" s="1060"/>
      <c r="CT4262" s="1060"/>
      <c r="CU4262" s="1060"/>
      <c r="CV4262" s="1060"/>
      <c r="CW4262" s="1060"/>
      <c r="CX4262" s="1060"/>
    </row>
    <row r="4263" spans="35:102" ht="15" customHeight="1" x14ac:dyDescent="0.3">
      <c r="AI4263" s="1774">
        <v>48029121809</v>
      </c>
      <c r="AJ4263" s="1993" t="s">
        <v>1744</v>
      </c>
      <c r="AK4263" s="1993">
        <v>68924</v>
      </c>
      <c r="AL4263" s="1994" t="s">
        <v>1727</v>
      </c>
      <c r="AM4263" s="1994">
        <v>10.5</v>
      </c>
      <c r="AN4263" s="1993" t="s">
        <v>192</v>
      </c>
      <c r="BX4263"/>
      <c r="BY4263"/>
      <c r="BZ4263"/>
      <c r="CA4263"/>
      <c r="CB4263"/>
      <c r="CD4263" s="1060"/>
      <c r="CE4263" s="1286"/>
      <c r="CF4263" s="1060"/>
      <c r="CG4263" s="1060"/>
      <c r="CH4263" s="1060"/>
      <c r="CK4263" s="1645"/>
      <c r="CL4263" s="1645"/>
      <c r="CM4263" s="1645"/>
      <c r="CN4263"/>
      <c r="CO4263"/>
      <c r="CP4263"/>
      <c r="CQ4263"/>
      <c r="CR4263"/>
      <c r="CS4263" s="1060"/>
      <c r="CT4263" s="1060"/>
      <c r="CU4263" s="1060"/>
      <c r="CV4263" s="1060"/>
      <c r="CW4263" s="1060"/>
      <c r="CX4263" s="1060"/>
    </row>
    <row r="4264" spans="35:102" ht="15" customHeight="1" x14ac:dyDescent="0.3">
      <c r="AI4264" s="1996">
        <v>48029121810</v>
      </c>
      <c r="AJ4264" s="1997" t="s">
        <v>1744</v>
      </c>
      <c r="AK4264" s="1997">
        <v>71023</v>
      </c>
      <c r="AL4264" s="1998" t="s">
        <v>1727</v>
      </c>
      <c r="AM4264" s="1998">
        <v>11.4</v>
      </c>
      <c r="AN4264" s="1997" t="s">
        <v>192</v>
      </c>
      <c r="BX4264"/>
      <c r="BY4264"/>
      <c r="BZ4264"/>
      <c r="CA4264"/>
      <c r="CB4264"/>
      <c r="CD4264" s="1060"/>
      <c r="CE4264" s="1286"/>
      <c r="CF4264" s="1060"/>
      <c r="CG4264" s="1060"/>
      <c r="CH4264" s="1060"/>
      <c r="CK4264" s="1645"/>
      <c r="CL4264" s="1645"/>
      <c r="CM4264" s="1645"/>
      <c r="CN4264"/>
      <c r="CO4264"/>
      <c r="CP4264"/>
      <c r="CQ4264"/>
      <c r="CR4264"/>
      <c r="CS4264" s="1060"/>
      <c r="CT4264" s="1060"/>
      <c r="CU4264" s="1060"/>
      <c r="CV4264" s="1060"/>
      <c r="CW4264" s="1060"/>
      <c r="CX4264" s="1060"/>
    </row>
    <row r="4265" spans="35:102" ht="15" customHeight="1" x14ac:dyDescent="0.3">
      <c r="AI4265" s="1774">
        <v>48029121811</v>
      </c>
      <c r="AJ4265" s="1993" t="s">
        <v>1744</v>
      </c>
      <c r="AK4265" s="1993">
        <v>82265</v>
      </c>
      <c r="AL4265" s="1994" t="s">
        <v>1729</v>
      </c>
      <c r="AM4265" s="1994">
        <v>2.9</v>
      </c>
      <c r="AN4265" s="1993" t="s">
        <v>192</v>
      </c>
      <c r="BX4265"/>
      <c r="BY4265"/>
      <c r="BZ4265"/>
      <c r="CA4265"/>
      <c r="CB4265"/>
      <c r="CD4265" s="1060"/>
      <c r="CE4265" s="1286"/>
      <c r="CF4265" s="1060"/>
      <c r="CG4265" s="1060"/>
      <c r="CH4265" s="1060"/>
      <c r="CK4265" s="1645"/>
      <c r="CL4265" s="1645"/>
      <c r="CM4265" s="1645"/>
      <c r="CN4265"/>
      <c r="CO4265"/>
      <c r="CP4265"/>
      <c r="CQ4265"/>
      <c r="CR4265"/>
      <c r="CS4265" s="1060"/>
      <c r="CT4265" s="1060"/>
      <c r="CU4265" s="1060"/>
      <c r="CV4265" s="1060"/>
      <c r="CW4265" s="1060"/>
      <c r="CX4265" s="1060"/>
    </row>
    <row r="4266" spans="35:102" ht="15" customHeight="1" x14ac:dyDescent="0.3">
      <c r="AI4266" s="1996">
        <v>48029121812</v>
      </c>
      <c r="AJ4266" s="1997" t="s">
        <v>1744</v>
      </c>
      <c r="AK4266" s="1997">
        <v>61683</v>
      </c>
      <c r="AL4266" s="1998" t="s">
        <v>1727</v>
      </c>
      <c r="AM4266" s="1998">
        <v>13</v>
      </c>
      <c r="AN4266" s="1997" t="s">
        <v>192</v>
      </c>
      <c r="BX4266"/>
      <c r="BY4266"/>
      <c r="BZ4266"/>
      <c r="CA4266"/>
      <c r="CB4266"/>
      <c r="CD4266" s="1060"/>
      <c r="CE4266" s="1286"/>
      <c r="CF4266" s="1060"/>
      <c r="CG4266" s="1060"/>
      <c r="CH4266" s="1060"/>
      <c r="CK4266" s="1645"/>
      <c r="CL4266" s="1645"/>
      <c r="CM4266" s="1645"/>
      <c r="CN4266"/>
      <c r="CO4266"/>
      <c r="CP4266"/>
      <c r="CQ4266"/>
      <c r="CR4266"/>
      <c r="CS4266" s="1060"/>
      <c r="CT4266" s="1060"/>
      <c r="CU4266" s="1060"/>
      <c r="CV4266" s="1060"/>
      <c r="CW4266" s="1060"/>
      <c r="CX4266" s="1060"/>
    </row>
    <row r="4267" spans="35:102" ht="15" customHeight="1" x14ac:dyDescent="0.3">
      <c r="AI4267" s="1774">
        <v>48029121813</v>
      </c>
      <c r="AJ4267" s="1993" t="s">
        <v>1744</v>
      </c>
      <c r="AK4267" s="1993">
        <v>71591</v>
      </c>
      <c r="AL4267" s="1994" t="s">
        <v>1727</v>
      </c>
      <c r="AM4267" s="1994">
        <v>13.9</v>
      </c>
      <c r="AN4267" s="1993" t="s">
        <v>192</v>
      </c>
      <c r="BX4267"/>
      <c r="BY4267"/>
      <c r="BZ4267"/>
      <c r="CA4267"/>
      <c r="CB4267"/>
      <c r="CD4267" s="1060"/>
      <c r="CE4267" s="1286"/>
      <c r="CF4267" s="1060"/>
      <c r="CG4267" s="1060"/>
      <c r="CH4267" s="1060"/>
      <c r="CK4267" s="1645"/>
      <c r="CL4267" s="1645"/>
      <c r="CM4267" s="1645"/>
      <c r="CN4267"/>
      <c r="CO4267"/>
      <c r="CP4267"/>
      <c r="CQ4267"/>
      <c r="CR4267"/>
      <c r="CS4267" s="1060"/>
      <c r="CT4267" s="1060"/>
      <c r="CU4267" s="1060"/>
      <c r="CV4267" s="1060"/>
      <c r="CW4267" s="1060"/>
      <c r="CX4267" s="1060"/>
    </row>
    <row r="4268" spans="35:102" ht="15" customHeight="1" x14ac:dyDescent="0.3">
      <c r="AI4268" s="1996">
        <v>48029121903</v>
      </c>
      <c r="AJ4268" s="1997" t="s">
        <v>1744</v>
      </c>
      <c r="AK4268" s="1997">
        <v>102639</v>
      </c>
      <c r="AL4268" s="1998" t="s">
        <v>1729</v>
      </c>
      <c r="AM4268" s="1998">
        <v>4.8</v>
      </c>
      <c r="AN4268" s="1997" t="s">
        <v>192</v>
      </c>
      <c r="BX4268"/>
      <c r="BY4268"/>
      <c r="BZ4268"/>
      <c r="CA4268"/>
      <c r="CB4268"/>
      <c r="CD4268" s="1060"/>
      <c r="CE4268" s="1286"/>
      <c r="CF4268" s="1060"/>
      <c r="CG4268" s="1060"/>
      <c r="CH4268" s="1060"/>
      <c r="CK4268" s="1645"/>
      <c r="CL4268" s="1645"/>
      <c r="CM4268" s="1645"/>
      <c r="CN4268"/>
      <c r="CO4268"/>
      <c r="CP4268"/>
      <c r="CQ4268"/>
      <c r="CR4268"/>
      <c r="CS4268" s="1060"/>
      <c r="CT4268" s="1060"/>
      <c r="CU4268" s="1060"/>
      <c r="CV4268" s="1060"/>
      <c r="CW4268" s="1060"/>
      <c r="CX4268" s="1060"/>
    </row>
    <row r="4269" spans="35:102" ht="15" customHeight="1" x14ac:dyDescent="0.3">
      <c r="AI4269" s="1774">
        <v>48029121904</v>
      </c>
      <c r="AJ4269" s="1993" t="s">
        <v>1744</v>
      </c>
      <c r="AK4269" s="1993">
        <v>115591</v>
      </c>
      <c r="AL4269" s="1994" t="s">
        <v>1729</v>
      </c>
      <c r="AM4269" s="1994">
        <v>1.4</v>
      </c>
      <c r="AN4269" s="1993" t="s">
        <v>192</v>
      </c>
      <c r="BX4269"/>
      <c r="BY4269"/>
      <c r="BZ4269"/>
      <c r="CA4269"/>
      <c r="CB4269"/>
      <c r="CD4269" s="1060"/>
      <c r="CE4269" s="1286"/>
      <c r="CF4269" s="1060"/>
      <c r="CG4269" s="1060"/>
      <c r="CH4269" s="1060"/>
      <c r="CK4269" s="1645"/>
      <c r="CL4269" s="1645"/>
      <c r="CM4269" s="1645"/>
      <c r="CN4269"/>
      <c r="CO4269"/>
      <c r="CP4269"/>
      <c r="CQ4269"/>
      <c r="CR4269"/>
      <c r="CS4269" s="1060"/>
      <c r="CT4269" s="1060"/>
      <c r="CU4269" s="1060"/>
      <c r="CV4269" s="1060"/>
      <c r="CW4269" s="1060"/>
      <c r="CX4269" s="1060"/>
    </row>
    <row r="4270" spans="35:102" ht="15" customHeight="1" x14ac:dyDescent="0.3">
      <c r="AI4270" s="1996">
        <v>48029121905</v>
      </c>
      <c r="AJ4270" s="1997" t="s">
        <v>1744</v>
      </c>
      <c r="AK4270" s="1997">
        <v>93472</v>
      </c>
      <c r="AL4270" s="1998" t="s">
        <v>1729</v>
      </c>
      <c r="AM4270" s="1998">
        <v>5.3</v>
      </c>
      <c r="AN4270" s="1997" t="s">
        <v>192</v>
      </c>
      <c r="BX4270"/>
      <c r="BY4270"/>
      <c r="BZ4270"/>
      <c r="CA4270"/>
      <c r="CB4270"/>
      <c r="CD4270" s="1060"/>
      <c r="CE4270" s="1286"/>
      <c r="CF4270" s="1060"/>
      <c r="CG4270" s="1060"/>
      <c r="CH4270" s="1060"/>
      <c r="CK4270" s="1645"/>
      <c r="CL4270" s="1645"/>
      <c r="CM4270" s="1645"/>
      <c r="CN4270"/>
      <c r="CO4270"/>
      <c r="CP4270"/>
      <c r="CQ4270"/>
      <c r="CR4270"/>
      <c r="CS4270" s="1060"/>
      <c r="CT4270" s="1060"/>
      <c r="CU4270" s="1060"/>
      <c r="CV4270" s="1060"/>
      <c r="CW4270" s="1060"/>
      <c r="CX4270" s="1060"/>
    </row>
    <row r="4271" spans="35:102" ht="15" customHeight="1" x14ac:dyDescent="0.3">
      <c r="AI4271" s="1774">
        <v>48029121906</v>
      </c>
      <c r="AJ4271" s="1993" t="s">
        <v>1744</v>
      </c>
      <c r="AK4271" s="1993">
        <v>86454</v>
      </c>
      <c r="AL4271" s="1994" t="s">
        <v>1729</v>
      </c>
      <c r="AM4271" s="1994">
        <v>6.8</v>
      </c>
      <c r="AN4271" s="1993" t="s">
        <v>192</v>
      </c>
      <c r="BX4271"/>
      <c r="BY4271"/>
      <c r="BZ4271"/>
      <c r="CA4271"/>
      <c r="CB4271"/>
      <c r="CD4271" s="1060"/>
      <c r="CE4271" s="1286"/>
      <c r="CF4271" s="1060"/>
      <c r="CG4271" s="1060"/>
      <c r="CH4271" s="1060"/>
      <c r="CK4271" s="1645"/>
      <c r="CL4271" s="1645"/>
      <c r="CM4271" s="1645"/>
      <c r="CN4271"/>
      <c r="CO4271"/>
      <c r="CP4271"/>
      <c r="CQ4271"/>
      <c r="CR4271"/>
      <c r="CS4271" s="1060"/>
      <c r="CT4271" s="1060"/>
      <c r="CU4271" s="1060"/>
      <c r="CV4271" s="1060"/>
      <c r="CW4271" s="1060"/>
      <c r="CX4271" s="1060"/>
    </row>
    <row r="4272" spans="35:102" ht="15" customHeight="1" x14ac:dyDescent="0.3">
      <c r="AI4272" s="1996">
        <v>48029121907</v>
      </c>
      <c r="AJ4272" s="1997" t="s">
        <v>1744</v>
      </c>
      <c r="AK4272" s="1997">
        <v>98209</v>
      </c>
      <c r="AL4272" s="1998" t="s">
        <v>1729</v>
      </c>
      <c r="AM4272" s="1998">
        <v>3.1</v>
      </c>
      <c r="AN4272" s="1997" t="s">
        <v>192</v>
      </c>
      <c r="BX4272"/>
      <c r="BY4272"/>
      <c r="BZ4272"/>
      <c r="CA4272"/>
      <c r="CB4272"/>
      <c r="CD4272" s="1060"/>
      <c r="CE4272" s="1286"/>
      <c r="CF4272" s="1060"/>
      <c r="CG4272" s="1060"/>
      <c r="CH4272" s="1060"/>
      <c r="CK4272" s="1645"/>
      <c r="CL4272" s="1645"/>
      <c r="CM4272" s="1645"/>
      <c r="CN4272"/>
      <c r="CO4272"/>
      <c r="CP4272"/>
      <c r="CQ4272"/>
      <c r="CR4272"/>
      <c r="CS4272" s="1060"/>
      <c r="CT4272" s="1060"/>
      <c r="CU4272" s="1060"/>
      <c r="CV4272" s="1060"/>
      <c r="CW4272" s="1060"/>
      <c r="CX4272" s="1060"/>
    </row>
    <row r="4273" spans="35:102" ht="15" customHeight="1" x14ac:dyDescent="0.3">
      <c r="AI4273" s="1774">
        <v>48029121908</v>
      </c>
      <c r="AJ4273" s="1993" t="s">
        <v>1744</v>
      </c>
      <c r="AK4273" s="1993">
        <v>120556</v>
      </c>
      <c r="AL4273" s="1994" t="s">
        <v>1729</v>
      </c>
      <c r="AM4273" s="1994">
        <v>5.6</v>
      </c>
      <c r="AN4273" s="1993" t="s">
        <v>192</v>
      </c>
      <c r="BX4273"/>
      <c r="BY4273"/>
      <c r="BZ4273"/>
      <c r="CA4273"/>
      <c r="CB4273"/>
      <c r="CD4273" s="1060"/>
      <c r="CE4273" s="1286"/>
      <c r="CF4273" s="1060"/>
      <c r="CG4273" s="1060"/>
      <c r="CH4273" s="1060"/>
      <c r="CK4273" s="1645"/>
      <c r="CL4273" s="1645"/>
      <c r="CM4273" s="1645"/>
      <c r="CN4273"/>
      <c r="CO4273"/>
      <c r="CP4273"/>
      <c r="CQ4273"/>
      <c r="CR4273"/>
      <c r="CS4273" s="1060"/>
      <c r="CT4273" s="1060"/>
      <c r="CU4273" s="1060"/>
      <c r="CV4273" s="1060"/>
      <c r="CW4273" s="1060"/>
      <c r="CX4273" s="1060"/>
    </row>
    <row r="4274" spans="35:102" ht="15" customHeight="1" x14ac:dyDescent="0.3">
      <c r="AI4274" s="1996">
        <v>48029121909</v>
      </c>
      <c r="AJ4274" s="1997" t="s">
        <v>1744</v>
      </c>
      <c r="AK4274" s="1997">
        <v>88174</v>
      </c>
      <c r="AL4274" s="1998" t="s">
        <v>1729</v>
      </c>
      <c r="AM4274" s="1998">
        <v>5.0999999999999996</v>
      </c>
      <c r="AN4274" s="1997" t="s">
        <v>192</v>
      </c>
      <c r="BX4274"/>
      <c r="BY4274"/>
      <c r="BZ4274"/>
      <c r="CA4274"/>
      <c r="CB4274"/>
      <c r="CD4274" s="1060"/>
      <c r="CE4274" s="1286"/>
      <c r="CF4274" s="1060"/>
      <c r="CG4274" s="1060"/>
      <c r="CH4274" s="1060"/>
      <c r="CK4274" s="1645"/>
      <c r="CL4274" s="1645"/>
      <c r="CM4274" s="1645"/>
      <c r="CN4274"/>
      <c r="CO4274"/>
      <c r="CP4274"/>
      <c r="CQ4274"/>
      <c r="CR4274"/>
      <c r="CS4274" s="1060"/>
      <c r="CT4274" s="1060"/>
      <c r="CU4274" s="1060"/>
      <c r="CV4274" s="1060"/>
      <c r="CW4274" s="1060"/>
      <c r="CX4274" s="1060"/>
    </row>
    <row r="4275" spans="35:102" ht="15" customHeight="1" x14ac:dyDescent="0.3">
      <c r="AI4275" s="1774">
        <v>48029121910</v>
      </c>
      <c r="AJ4275" s="1993" t="s">
        <v>1744</v>
      </c>
      <c r="AK4275" s="1993">
        <v>88323</v>
      </c>
      <c r="AL4275" s="1994" t="s">
        <v>1729</v>
      </c>
      <c r="AM4275" s="1994">
        <v>1.1000000000000001</v>
      </c>
      <c r="AN4275" s="1993" t="s">
        <v>192</v>
      </c>
      <c r="BX4275"/>
      <c r="BY4275"/>
      <c r="BZ4275"/>
      <c r="CA4275"/>
      <c r="CB4275"/>
      <c r="CD4275" s="1060"/>
      <c r="CE4275" s="1286"/>
      <c r="CF4275" s="1060"/>
      <c r="CG4275" s="1060"/>
      <c r="CH4275" s="1060"/>
      <c r="CK4275" s="1645"/>
      <c r="CL4275" s="1645"/>
      <c r="CM4275" s="1645"/>
      <c r="CN4275"/>
      <c r="CO4275"/>
      <c r="CP4275"/>
      <c r="CQ4275"/>
      <c r="CR4275"/>
      <c r="CS4275" s="1060"/>
      <c r="CT4275" s="1060"/>
      <c r="CU4275" s="1060"/>
      <c r="CV4275" s="1060"/>
      <c r="CW4275" s="1060"/>
      <c r="CX4275" s="1060"/>
    </row>
    <row r="4276" spans="35:102" ht="15" customHeight="1" x14ac:dyDescent="0.3">
      <c r="AI4276" s="1996">
        <v>48029130200</v>
      </c>
      <c r="AJ4276" s="1997" t="s">
        <v>1744</v>
      </c>
      <c r="AK4276" s="1997">
        <v>38717</v>
      </c>
      <c r="AL4276" s="1998" t="s">
        <v>1730</v>
      </c>
      <c r="AM4276" s="1998">
        <v>21.6</v>
      </c>
      <c r="AN4276" s="1997" t="s">
        <v>193</v>
      </c>
      <c r="BX4276"/>
      <c r="BY4276"/>
      <c r="BZ4276"/>
      <c r="CA4276"/>
      <c r="CB4276"/>
      <c r="CD4276" s="1060"/>
      <c r="CE4276" s="1286"/>
      <c r="CF4276" s="1060"/>
      <c r="CG4276" s="1060"/>
      <c r="CH4276" s="1060"/>
      <c r="CK4276" s="1645"/>
      <c r="CL4276" s="1645"/>
      <c r="CM4276" s="1645"/>
      <c r="CN4276"/>
      <c r="CO4276"/>
      <c r="CP4276"/>
      <c r="CQ4276"/>
      <c r="CR4276"/>
      <c r="CS4276" s="1060"/>
      <c r="CT4276" s="1060"/>
      <c r="CU4276" s="1060"/>
      <c r="CV4276" s="1060"/>
      <c r="CW4276" s="1060"/>
      <c r="CX4276" s="1060"/>
    </row>
    <row r="4277" spans="35:102" ht="15" customHeight="1" x14ac:dyDescent="0.3">
      <c r="AI4277" s="1774">
        <v>48029130300</v>
      </c>
      <c r="AJ4277" s="1993" t="s">
        <v>1744</v>
      </c>
      <c r="AK4277" s="1993">
        <v>33594</v>
      </c>
      <c r="AL4277" s="1994" t="s">
        <v>1730</v>
      </c>
      <c r="AM4277" s="1994">
        <v>26.2</v>
      </c>
      <c r="AN4277" s="1993" t="s">
        <v>193</v>
      </c>
      <c r="BX4277"/>
      <c r="BY4277"/>
      <c r="BZ4277"/>
      <c r="CA4277"/>
      <c r="CB4277"/>
      <c r="CD4277" s="1060"/>
      <c r="CE4277" s="1286"/>
      <c r="CF4277" s="1060"/>
      <c r="CG4277" s="1060"/>
      <c r="CH4277" s="1060"/>
      <c r="CK4277" s="1645"/>
      <c r="CL4277" s="1645"/>
      <c r="CM4277" s="1645"/>
      <c r="CN4277"/>
      <c r="CO4277"/>
      <c r="CP4277"/>
      <c r="CQ4277"/>
      <c r="CR4277"/>
      <c r="CS4277" s="1060"/>
      <c r="CT4277" s="1060"/>
      <c r="CU4277" s="1060"/>
      <c r="CV4277" s="1060"/>
      <c r="CW4277" s="1060"/>
      <c r="CX4277" s="1060"/>
    </row>
    <row r="4278" spans="35:102" ht="15" customHeight="1" x14ac:dyDescent="0.3">
      <c r="AI4278" s="1996">
        <v>48029130401</v>
      </c>
      <c r="AJ4278" s="1997" t="s">
        <v>1744</v>
      </c>
      <c r="AK4278" s="1997">
        <v>27658</v>
      </c>
      <c r="AL4278" s="1998" t="s">
        <v>1730</v>
      </c>
      <c r="AM4278" s="1998">
        <v>32.700000000000003</v>
      </c>
      <c r="AN4278" s="1997" t="s">
        <v>193</v>
      </c>
      <c r="BX4278"/>
      <c r="BY4278"/>
      <c r="BZ4278"/>
      <c r="CA4278"/>
      <c r="CB4278"/>
      <c r="CD4278" s="1060"/>
      <c r="CE4278" s="1286"/>
      <c r="CF4278" s="1060"/>
      <c r="CG4278" s="1060"/>
      <c r="CH4278" s="1060"/>
      <c r="CK4278" s="1645"/>
      <c r="CL4278" s="1645"/>
      <c r="CM4278" s="1645"/>
      <c r="CN4278"/>
      <c r="CO4278"/>
      <c r="CP4278"/>
      <c r="CQ4278"/>
      <c r="CR4278"/>
      <c r="CS4278" s="1060"/>
      <c r="CT4278" s="1060"/>
      <c r="CU4278" s="1060"/>
      <c r="CV4278" s="1060"/>
      <c r="CW4278" s="1060"/>
      <c r="CX4278" s="1060"/>
    </row>
    <row r="4279" spans="35:102" ht="15" customHeight="1" x14ac:dyDescent="0.3">
      <c r="AI4279" s="1774">
        <v>48029130402</v>
      </c>
      <c r="AJ4279" s="1993" t="s">
        <v>1744</v>
      </c>
      <c r="AK4279" s="1993">
        <v>20705</v>
      </c>
      <c r="AL4279" s="1994" t="s">
        <v>1730</v>
      </c>
      <c r="AM4279" s="1994">
        <v>39.9</v>
      </c>
      <c r="AN4279" s="1993" t="s">
        <v>193</v>
      </c>
      <c r="BX4279"/>
      <c r="BY4279"/>
      <c r="BZ4279"/>
      <c r="CA4279"/>
      <c r="CB4279"/>
      <c r="CD4279" s="1060"/>
      <c r="CE4279" s="1286"/>
      <c r="CF4279" s="1060"/>
      <c r="CG4279" s="1060"/>
      <c r="CH4279" s="1060"/>
      <c r="CK4279" s="1645"/>
      <c r="CL4279" s="1645"/>
      <c r="CM4279" s="1645"/>
      <c r="CN4279"/>
      <c r="CO4279"/>
      <c r="CP4279"/>
      <c r="CQ4279"/>
      <c r="CR4279"/>
      <c r="CS4279" s="1060"/>
      <c r="CT4279" s="1060"/>
      <c r="CU4279" s="1060"/>
      <c r="CV4279" s="1060"/>
      <c r="CW4279" s="1060"/>
      <c r="CX4279" s="1060"/>
    </row>
    <row r="4280" spans="35:102" ht="15" customHeight="1" x14ac:dyDescent="0.3">
      <c r="AI4280" s="1996">
        <v>48029130500</v>
      </c>
      <c r="AJ4280" s="1997" t="s">
        <v>1744</v>
      </c>
      <c r="AK4280" s="1997">
        <v>24248</v>
      </c>
      <c r="AL4280" s="1998" t="s">
        <v>1730</v>
      </c>
      <c r="AM4280" s="1998">
        <v>45.1</v>
      </c>
      <c r="AN4280" s="1997" t="s">
        <v>193</v>
      </c>
      <c r="BX4280"/>
      <c r="BY4280"/>
      <c r="BZ4280"/>
      <c r="CA4280"/>
      <c r="CB4280"/>
      <c r="CD4280" s="1060"/>
      <c r="CE4280" s="1286"/>
      <c r="CF4280" s="1060"/>
      <c r="CG4280" s="1060"/>
      <c r="CH4280" s="1060"/>
      <c r="CK4280" s="1645"/>
      <c r="CL4280" s="1645"/>
      <c r="CM4280" s="1645"/>
      <c r="CN4280"/>
      <c r="CO4280"/>
      <c r="CP4280"/>
      <c r="CQ4280"/>
      <c r="CR4280"/>
      <c r="CS4280" s="1060"/>
      <c r="CT4280" s="1060"/>
      <c r="CU4280" s="1060"/>
      <c r="CV4280" s="1060"/>
      <c r="CW4280" s="1060"/>
      <c r="CX4280" s="1060"/>
    </row>
    <row r="4281" spans="35:102" ht="15" customHeight="1" x14ac:dyDescent="0.3">
      <c r="AI4281" s="1774">
        <v>48029130600</v>
      </c>
      <c r="AJ4281" s="1993" t="s">
        <v>1744</v>
      </c>
      <c r="AK4281" s="1993">
        <v>22083</v>
      </c>
      <c r="AL4281" s="1994" t="s">
        <v>1730</v>
      </c>
      <c r="AM4281" s="1994">
        <v>46.8</v>
      </c>
      <c r="AN4281" s="1993" t="s">
        <v>193</v>
      </c>
      <c r="BX4281"/>
      <c r="BY4281"/>
      <c r="BZ4281"/>
      <c r="CA4281"/>
      <c r="CB4281"/>
      <c r="CD4281" s="1060"/>
      <c r="CE4281" s="1286"/>
      <c r="CF4281" s="1060"/>
      <c r="CG4281" s="1060"/>
      <c r="CH4281" s="1060"/>
      <c r="CK4281" s="1645"/>
      <c r="CL4281" s="1645"/>
      <c r="CM4281" s="1645"/>
      <c r="CN4281"/>
      <c r="CO4281"/>
      <c r="CP4281"/>
      <c r="CQ4281"/>
      <c r="CR4281"/>
      <c r="CS4281" s="1060"/>
      <c r="CT4281" s="1060"/>
      <c r="CU4281" s="1060"/>
      <c r="CV4281" s="1060"/>
      <c r="CW4281" s="1060"/>
      <c r="CX4281" s="1060"/>
    </row>
    <row r="4282" spans="35:102" ht="15" customHeight="1" x14ac:dyDescent="0.3">
      <c r="AI4282" s="1996">
        <v>48029130700</v>
      </c>
      <c r="AJ4282" s="1997" t="s">
        <v>1744</v>
      </c>
      <c r="AK4282" s="1997">
        <v>25893</v>
      </c>
      <c r="AL4282" s="1998" t="s">
        <v>1730</v>
      </c>
      <c r="AM4282" s="1998">
        <v>37.299999999999997</v>
      </c>
      <c r="AN4282" s="1997" t="s">
        <v>193</v>
      </c>
      <c r="BX4282"/>
      <c r="BY4282"/>
      <c r="BZ4282"/>
      <c r="CA4282"/>
      <c r="CB4282"/>
      <c r="CD4282" s="1060"/>
      <c r="CE4282" s="1286"/>
      <c r="CF4282" s="1060"/>
      <c r="CG4282" s="1060"/>
      <c r="CH4282" s="1060"/>
      <c r="CK4282" s="1645"/>
      <c r="CL4282" s="1645"/>
      <c r="CM4282" s="1645"/>
      <c r="CN4282"/>
      <c r="CO4282"/>
      <c r="CP4282"/>
      <c r="CQ4282"/>
      <c r="CR4282"/>
      <c r="CS4282" s="1060"/>
      <c r="CT4282" s="1060"/>
      <c r="CU4282" s="1060"/>
      <c r="CV4282" s="1060"/>
      <c r="CW4282" s="1060"/>
      <c r="CX4282" s="1060"/>
    </row>
    <row r="4283" spans="35:102" ht="15" customHeight="1" x14ac:dyDescent="0.3">
      <c r="AI4283" s="1774">
        <v>48029130800</v>
      </c>
      <c r="AJ4283" s="1993" t="s">
        <v>1744</v>
      </c>
      <c r="AK4283" s="1993">
        <v>29038</v>
      </c>
      <c r="AL4283" s="1994" t="s">
        <v>1730</v>
      </c>
      <c r="AM4283" s="1994">
        <v>33.9</v>
      </c>
      <c r="AN4283" s="1993" t="s">
        <v>193</v>
      </c>
      <c r="BX4283"/>
      <c r="BY4283"/>
      <c r="BZ4283"/>
      <c r="CA4283"/>
      <c r="CB4283"/>
      <c r="CD4283" s="1060"/>
      <c r="CE4283" s="1286"/>
      <c r="CF4283" s="1060"/>
      <c r="CG4283" s="1060"/>
      <c r="CH4283" s="1060"/>
      <c r="CK4283" s="1645"/>
      <c r="CL4283" s="1645"/>
      <c r="CM4283" s="1645"/>
      <c r="CN4283"/>
      <c r="CO4283"/>
      <c r="CP4283"/>
      <c r="CQ4283"/>
      <c r="CR4283"/>
      <c r="CS4283" s="1060"/>
      <c r="CT4283" s="1060"/>
      <c r="CU4283" s="1060"/>
      <c r="CV4283" s="1060"/>
      <c r="CW4283" s="1060"/>
      <c r="CX4283" s="1060"/>
    </row>
    <row r="4284" spans="35:102" ht="15" customHeight="1" x14ac:dyDescent="0.3">
      <c r="AI4284" s="1996">
        <v>48029130900</v>
      </c>
      <c r="AJ4284" s="1997" t="s">
        <v>1744</v>
      </c>
      <c r="AK4284" s="1997">
        <v>25664</v>
      </c>
      <c r="AL4284" s="1998" t="s">
        <v>1730</v>
      </c>
      <c r="AM4284" s="1998">
        <v>32.6</v>
      </c>
      <c r="AN4284" s="1997" t="s">
        <v>193</v>
      </c>
      <c r="BX4284"/>
      <c r="BY4284"/>
      <c r="BZ4284"/>
      <c r="CA4284"/>
      <c r="CB4284"/>
      <c r="CD4284" s="1060"/>
      <c r="CE4284" s="1286"/>
      <c r="CF4284" s="1060"/>
      <c r="CG4284" s="1060"/>
      <c r="CH4284" s="1060"/>
      <c r="CK4284" s="1645"/>
      <c r="CL4284" s="1645"/>
      <c r="CM4284" s="1645"/>
      <c r="CN4284"/>
      <c r="CO4284"/>
      <c r="CP4284"/>
      <c r="CQ4284"/>
      <c r="CR4284"/>
      <c r="CS4284" s="1060"/>
      <c r="CT4284" s="1060"/>
      <c r="CU4284" s="1060"/>
      <c r="CV4284" s="1060"/>
      <c r="CW4284" s="1060"/>
      <c r="CX4284" s="1060"/>
    </row>
    <row r="4285" spans="35:102" ht="15" customHeight="1" x14ac:dyDescent="0.3">
      <c r="AI4285" s="1774">
        <v>48029131000</v>
      </c>
      <c r="AJ4285" s="1993" t="s">
        <v>1744</v>
      </c>
      <c r="AK4285" s="1993">
        <v>22060</v>
      </c>
      <c r="AL4285" s="1994" t="s">
        <v>1730</v>
      </c>
      <c r="AM4285" s="1994">
        <v>39.299999999999997</v>
      </c>
      <c r="AN4285" s="1993" t="s">
        <v>193</v>
      </c>
      <c r="BX4285"/>
      <c r="BY4285"/>
      <c r="BZ4285"/>
      <c r="CA4285"/>
      <c r="CB4285"/>
      <c r="CD4285" s="1060"/>
      <c r="CE4285" s="1286"/>
      <c r="CF4285" s="1060"/>
      <c r="CG4285" s="1060"/>
      <c r="CH4285" s="1060"/>
      <c r="CK4285" s="1645"/>
      <c r="CL4285" s="1645"/>
      <c r="CM4285" s="1645"/>
      <c r="CN4285"/>
      <c r="CO4285"/>
      <c r="CP4285"/>
      <c r="CQ4285"/>
      <c r="CR4285"/>
      <c r="CS4285" s="1060"/>
      <c r="CT4285" s="1060"/>
      <c r="CU4285" s="1060"/>
      <c r="CV4285" s="1060"/>
      <c r="CW4285" s="1060"/>
      <c r="CX4285" s="1060"/>
    </row>
    <row r="4286" spans="35:102" ht="15" customHeight="1" x14ac:dyDescent="0.3">
      <c r="AI4286" s="1996">
        <v>48029131100</v>
      </c>
      <c r="AJ4286" s="1997" t="s">
        <v>1744</v>
      </c>
      <c r="AK4286" s="1997">
        <v>33143</v>
      </c>
      <c r="AL4286" s="1998" t="s">
        <v>1730</v>
      </c>
      <c r="AM4286" s="1998">
        <v>30.5</v>
      </c>
      <c r="AN4286" s="1997" t="s">
        <v>193</v>
      </c>
      <c r="BX4286"/>
      <c r="BY4286"/>
      <c r="BZ4286"/>
      <c r="CA4286"/>
      <c r="CB4286"/>
      <c r="CD4286" s="1060"/>
      <c r="CE4286" s="1286"/>
      <c r="CF4286" s="1060"/>
      <c r="CG4286" s="1060"/>
      <c r="CH4286" s="1060"/>
      <c r="CK4286" s="1645"/>
      <c r="CL4286" s="1645"/>
      <c r="CM4286" s="1645"/>
      <c r="CN4286"/>
      <c r="CO4286"/>
      <c r="CP4286"/>
      <c r="CQ4286"/>
      <c r="CR4286"/>
      <c r="CS4286" s="1060"/>
      <c r="CT4286" s="1060"/>
      <c r="CU4286" s="1060"/>
      <c r="CV4286" s="1060"/>
      <c r="CW4286" s="1060"/>
      <c r="CX4286" s="1060"/>
    </row>
    <row r="4287" spans="35:102" ht="15" customHeight="1" x14ac:dyDescent="0.3">
      <c r="AI4287" s="1774">
        <v>48029131200</v>
      </c>
      <c r="AJ4287" s="1993" t="s">
        <v>1744</v>
      </c>
      <c r="AK4287" s="1993">
        <v>28640</v>
      </c>
      <c r="AL4287" s="1994" t="s">
        <v>1730</v>
      </c>
      <c r="AM4287" s="1994">
        <v>33.200000000000003</v>
      </c>
      <c r="AN4287" s="1993" t="s">
        <v>193</v>
      </c>
      <c r="BX4287"/>
      <c r="BY4287"/>
      <c r="BZ4287"/>
      <c r="CA4287"/>
      <c r="CB4287"/>
      <c r="CD4287" s="1060"/>
      <c r="CE4287" s="1286"/>
      <c r="CF4287" s="1060"/>
      <c r="CG4287" s="1060"/>
      <c r="CH4287" s="1060"/>
      <c r="CK4287" s="1645"/>
      <c r="CL4287" s="1645"/>
      <c r="CM4287" s="1645"/>
      <c r="CN4287"/>
      <c r="CO4287"/>
      <c r="CP4287"/>
      <c r="CQ4287"/>
      <c r="CR4287"/>
      <c r="CS4287" s="1060"/>
      <c r="CT4287" s="1060"/>
      <c r="CU4287" s="1060"/>
      <c r="CV4287" s="1060"/>
      <c r="CW4287" s="1060"/>
      <c r="CX4287" s="1060"/>
    </row>
    <row r="4288" spans="35:102" ht="15" customHeight="1" x14ac:dyDescent="0.3">
      <c r="AI4288" s="1996">
        <v>48029131300</v>
      </c>
      <c r="AJ4288" s="1997" t="s">
        <v>1744</v>
      </c>
      <c r="AK4288" s="1997">
        <v>35122</v>
      </c>
      <c r="AL4288" s="1998" t="s">
        <v>1730</v>
      </c>
      <c r="AM4288" s="1998">
        <v>18.5</v>
      </c>
      <c r="AN4288" s="1997" t="s">
        <v>192</v>
      </c>
      <c r="BX4288"/>
      <c r="BY4288"/>
      <c r="BZ4288"/>
      <c r="CA4288"/>
      <c r="CB4288"/>
      <c r="CD4288" s="1060"/>
      <c r="CE4288" s="1286"/>
      <c r="CF4288" s="1060"/>
      <c r="CG4288" s="1060"/>
      <c r="CH4288" s="1060"/>
      <c r="CK4288" s="1645"/>
      <c r="CL4288" s="1645"/>
      <c r="CM4288" s="1645"/>
      <c r="CN4288"/>
      <c r="CO4288"/>
      <c r="CP4288"/>
      <c r="CQ4288"/>
      <c r="CR4288"/>
      <c r="CS4288" s="1060"/>
      <c r="CT4288" s="1060"/>
      <c r="CU4288" s="1060"/>
      <c r="CV4288" s="1060"/>
      <c r="CW4288" s="1060"/>
      <c r="CX4288" s="1060"/>
    </row>
    <row r="4289" spans="35:102" ht="15" customHeight="1" x14ac:dyDescent="0.3">
      <c r="AI4289" s="1774">
        <v>48029131401</v>
      </c>
      <c r="AJ4289" s="1993" t="s">
        <v>1744</v>
      </c>
      <c r="AK4289" s="1993">
        <v>63339</v>
      </c>
      <c r="AL4289" s="1994" t="s">
        <v>1727</v>
      </c>
      <c r="AM4289" s="1994">
        <v>12.2</v>
      </c>
      <c r="AN4289" s="1993" t="s">
        <v>192</v>
      </c>
      <c r="BX4289"/>
      <c r="BY4289"/>
      <c r="BZ4289"/>
      <c r="CA4289"/>
      <c r="CB4289"/>
      <c r="CD4289" s="1060"/>
      <c r="CE4289" s="1286"/>
      <c r="CF4289" s="1060"/>
      <c r="CG4289" s="1060"/>
      <c r="CH4289" s="1060"/>
      <c r="CK4289" s="1645"/>
      <c r="CL4289" s="1645"/>
      <c r="CM4289" s="1645"/>
      <c r="CN4289"/>
      <c r="CO4289"/>
      <c r="CP4289"/>
      <c r="CQ4289"/>
      <c r="CR4289"/>
      <c r="CS4289" s="1060"/>
      <c r="CT4289" s="1060"/>
      <c r="CU4289" s="1060"/>
      <c r="CV4289" s="1060"/>
      <c r="CW4289" s="1060"/>
      <c r="CX4289" s="1060"/>
    </row>
    <row r="4290" spans="35:102" ht="15" customHeight="1" x14ac:dyDescent="0.3">
      <c r="AI4290" s="1996">
        <v>48029131402</v>
      </c>
      <c r="AJ4290" s="1997" t="s">
        <v>1744</v>
      </c>
      <c r="AK4290" s="1997">
        <v>42649</v>
      </c>
      <c r="AL4290" s="1998" t="s">
        <v>1728</v>
      </c>
      <c r="AM4290" s="1998">
        <v>27.7</v>
      </c>
      <c r="AN4290" s="1997" t="s">
        <v>193</v>
      </c>
      <c r="BX4290"/>
      <c r="BY4290"/>
      <c r="BZ4290"/>
      <c r="CA4290"/>
      <c r="CB4290"/>
      <c r="CD4290" s="1060"/>
      <c r="CE4290" s="1286"/>
      <c r="CF4290" s="1060"/>
      <c r="CG4290" s="1060"/>
      <c r="CH4290" s="1060"/>
      <c r="CK4290" s="1645"/>
      <c r="CL4290" s="1645"/>
      <c r="CM4290" s="1645"/>
      <c r="CN4290"/>
      <c r="CO4290"/>
      <c r="CP4290"/>
      <c r="CQ4290"/>
      <c r="CR4290"/>
      <c r="CS4290" s="1060"/>
      <c r="CT4290" s="1060"/>
      <c r="CU4290" s="1060"/>
      <c r="CV4290" s="1060"/>
      <c r="CW4290" s="1060"/>
      <c r="CX4290" s="1060"/>
    </row>
    <row r="4291" spans="35:102" ht="15" customHeight="1" x14ac:dyDescent="0.3">
      <c r="AI4291" s="1774">
        <v>48029131503</v>
      </c>
      <c r="AJ4291" s="1993" t="s">
        <v>1744</v>
      </c>
      <c r="AK4291" s="1993">
        <v>48030</v>
      </c>
      <c r="AL4291" s="1994" t="s">
        <v>1728</v>
      </c>
      <c r="AM4291" s="1994">
        <v>18.3</v>
      </c>
      <c r="AN4291" s="1993" t="s">
        <v>192</v>
      </c>
      <c r="BX4291"/>
      <c r="BY4291"/>
      <c r="BZ4291"/>
      <c r="CA4291"/>
      <c r="CB4291"/>
      <c r="CD4291" s="1060"/>
      <c r="CE4291" s="1286"/>
      <c r="CF4291" s="1060"/>
      <c r="CG4291" s="1060"/>
      <c r="CH4291" s="1060"/>
      <c r="CK4291" s="1645"/>
      <c r="CL4291" s="1645"/>
      <c r="CM4291" s="1645"/>
      <c r="CN4291"/>
      <c r="CO4291"/>
      <c r="CP4291"/>
      <c r="CQ4291"/>
      <c r="CR4291"/>
      <c r="CS4291" s="1060"/>
      <c r="CT4291" s="1060"/>
      <c r="CU4291" s="1060"/>
      <c r="CV4291" s="1060"/>
      <c r="CW4291" s="1060"/>
      <c r="CX4291" s="1060"/>
    </row>
    <row r="4292" spans="35:102" ht="15" customHeight="1" x14ac:dyDescent="0.3">
      <c r="AI4292" s="1996">
        <v>48029131504</v>
      </c>
      <c r="AJ4292" s="1997" t="s">
        <v>1744</v>
      </c>
      <c r="AK4292" s="1997">
        <v>39682</v>
      </c>
      <c r="AL4292" s="1998" t="s">
        <v>1730</v>
      </c>
      <c r="AM4292" s="1998">
        <v>25.8</v>
      </c>
      <c r="AN4292" s="1997" t="s">
        <v>193</v>
      </c>
      <c r="BX4292"/>
      <c r="BY4292"/>
      <c r="BZ4292"/>
      <c r="CA4292"/>
      <c r="CB4292"/>
      <c r="CD4292" s="1060"/>
      <c r="CE4292" s="1286"/>
      <c r="CF4292" s="1060"/>
      <c r="CG4292" s="1060"/>
      <c r="CH4292" s="1060"/>
      <c r="CK4292" s="1645"/>
      <c r="CL4292" s="1645"/>
      <c r="CM4292" s="1645"/>
      <c r="CN4292"/>
      <c r="CO4292"/>
      <c r="CP4292"/>
      <c r="CQ4292"/>
      <c r="CR4292"/>
      <c r="CS4292" s="1060"/>
      <c r="CT4292" s="1060"/>
      <c r="CU4292" s="1060"/>
      <c r="CV4292" s="1060"/>
      <c r="CW4292" s="1060"/>
      <c r="CX4292" s="1060"/>
    </row>
    <row r="4293" spans="35:102" ht="15" customHeight="1" x14ac:dyDescent="0.3">
      <c r="AI4293" s="1774">
        <v>48029131505</v>
      </c>
      <c r="AJ4293" s="1993" t="s">
        <v>1744</v>
      </c>
      <c r="AK4293" s="1993">
        <v>60347</v>
      </c>
      <c r="AL4293" s="1994" t="s">
        <v>1727</v>
      </c>
      <c r="AM4293" s="1994">
        <v>9.3000000000000007</v>
      </c>
      <c r="AN4293" s="1993" t="s">
        <v>192</v>
      </c>
      <c r="BX4293"/>
      <c r="BY4293"/>
      <c r="BZ4293"/>
      <c r="CA4293"/>
      <c r="CB4293"/>
      <c r="CD4293" s="1060"/>
      <c r="CE4293" s="1286"/>
      <c r="CF4293" s="1060"/>
      <c r="CG4293" s="1060"/>
      <c r="CH4293" s="1060"/>
      <c r="CK4293" s="1645"/>
      <c r="CL4293" s="1645"/>
      <c r="CM4293" s="1645"/>
      <c r="CN4293"/>
      <c r="CO4293"/>
      <c r="CP4293"/>
      <c r="CQ4293"/>
      <c r="CR4293"/>
      <c r="CS4293" s="1060"/>
      <c r="CT4293" s="1060"/>
      <c r="CU4293" s="1060"/>
      <c r="CV4293" s="1060"/>
      <c r="CW4293" s="1060"/>
      <c r="CX4293" s="1060"/>
    </row>
    <row r="4294" spans="35:102" ht="15" customHeight="1" x14ac:dyDescent="0.3">
      <c r="AI4294" s="1996">
        <v>48029131506</v>
      </c>
      <c r="AJ4294" s="1997" t="s">
        <v>1744</v>
      </c>
      <c r="AK4294" s="1997">
        <v>51268</v>
      </c>
      <c r="AL4294" s="1998" t="s">
        <v>1728</v>
      </c>
      <c r="AM4294" s="1998">
        <v>10.6</v>
      </c>
      <c r="AN4294" s="1997" t="s">
        <v>192</v>
      </c>
      <c r="BX4294"/>
      <c r="BY4294"/>
      <c r="BZ4294"/>
      <c r="CA4294"/>
      <c r="CB4294"/>
      <c r="CD4294" s="1060"/>
      <c r="CE4294" s="1286"/>
      <c r="CF4294" s="1060"/>
      <c r="CG4294" s="1060"/>
      <c r="CH4294" s="1060"/>
      <c r="CK4294" s="1645"/>
      <c r="CL4294" s="1645"/>
      <c r="CM4294" s="1645"/>
      <c r="CN4294"/>
      <c r="CO4294"/>
      <c r="CP4294"/>
      <c r="CQ4294"/>
      <c r="CR4294"/>
      <c r="CS4294" s="1060"/>
      <c r="CT4294" s="1060"/>
      <c r="CU4294" s="1060"/>
      <c r="CV4294" s="1060"/>
      <c r="CW4294" s="1060"/>
      <c r="CX4294" s="1060"/>
    </row>
    <row r="4295" spans="35:102" ht="15" customHeight="1" x14ac:dyDescent="0.3">
      <c r="AI4295" s="1774">
        <v>48029131507</v>
      </c>
      <c r="AJ4295" s="1993" t="s">
        <v>1744</v>
      </c>
      <c r="AK4295" s="1993">
        <v>35082</v>
      </c>
      <c r="AL4295" s="1994" t="s">
        <v>1730</v>
      </c>
      <c r="AM4295" s="1994">
        <v>33.9</v>
      </c>
      <c r="AN4295" s="1993" t="s">
        <v>193</v>
      </c>
      <c r="BX4295"/>
      <c r="BY4295"/>
      <c r="BZ4295"/>
      <c r="CA4295"/>
      <c r="CB4295"/>
      <c r="CD4295" s="1060"/>
      <c r="CE4295" s="1286"/>
      <c r="CF4295" s="1060"/>
      <c r="CG4295" s="1060"/>
      <c r="CH4295" s="1060"/>
      <c r="CK4295" s="1645"/>
      <c r="CL4295" s="1645"/>
      <c r="CM4295" s="1645"/>
      <c r="CN4295"/>
      <c r="CO4295"/>
      <c r="CP4295"/>
      <c r="CQ4295"/>
      <c r="CR4295"/>
      <c r="CS4295" s="1060"/>
      <c r="CT4295" s="1060"/>
      <c r="CU4295" s="1060"/>
      <c r="CV4295" s="1060"/>
      <c r="CW4295" s="1060"/>
      <c r="CX4295" s="1060"/>
    </row>
    <row r="4296" spans="35:102" ht="15" customHeight="1" x14ac:dyDescent="0.3">
      <c r="AI4296" s="1996">
        <v>48029131601</v>
      </c>
      <c r="AJ4296" s="1997" t="s">
        <v>1744</v>
      </c>
      <c r="AK4296" s="1997">
        <v>89898</v>
      </c>
      <c r="AL4296" s="1998" t="s">
        <v>1729</v>
      </c>
      <c r="AM4296" s="1998">
        <v>7.7</v>
      </c>
      <c r="AN4296" s="1997" t="s">
        <v>192</v>
      </c>
      <c r="BX4296"/>
      <c r="BY4296"/>
      <c r="BZ4296"/>
      <c r="CA4296"/>
      <c r="CB4296"/>
      <c r="CD4296" s="1060"/>
      <c r="CE4296" s="1286"/>
      <c r="CF4296" s="1060"/>
      <c r="CG4296" s="1060"/>
      <c r="CH4296" s="1060"/>
      <c r="CK4296" s="1645"/>
      <c r="CL4296" s="1645"/>
      <c r="CM4296" s="1645"/>
      <c r="CN4296"/>
      <c r="CO4296"/>
      <c r="CP4296"/>
      <c r="CQ4296"/>
      <c r="CR4296"/>
      <c r="CS4296" s="1060"/>
      <c r="CT4296" s="1060"/>
      <c r="CU4296" s="1060"/>
      <c r="CV4296" s="1060"/>
      <c r="CW4296" s="1060"/>
      <c r="CX4296" s="1060"/>
    </row>
    <row r="4297" spans="35:102" ht="15" customHeight="1" x14ac:dyDescent="0.3">
      <c r="AI4297" s="1774">
        <v>48029131606</v>
      </c>
      <c r="AJ4297" s="1993" t="s">
        <v>1744</v>
      </c>
      <c r="AK4297" s="1993">
        <v>64353</v>
      </c>
      <c r="AL4297" s="1994" t="s">
        <v>1727</v>
      </c>
      <c r="AM4297" s="1994">
        <v>3.9</v>
      </c>
      <c r="AN4297" s="1993" t="s">
        <v>192</v>
      </c>
      <c r="BX4297"/>
      <c r="BY4297"/>
      <c r="BZ4297"/>
      <c r="CA4297"/>
      <c r="CB4297"/>
      <c r="CD4297" s="1060"/>
      <c r="CE4297" s="1286"/>
      <c r="CF4297" s="1060"/>
      <c r="CG4297" s="1060"/>
      <c r="CH4297" s="1060"/>
      <c r="CK4297" s="1645"/>
      <c r="CL4297" s="1645"/>
      <c r="CM4297" s="1645"/>
      <c r="CN4297"/>
      <c r="CO4297"/>
      <c r="CP4297"/>
      <c r="CQ4297"/>
      <c r="CR4297"/>
      <c r="CS4297" s="1060"/>
      <c r="CT4297" s="1060"/>
      <c r="CU4297" s="1060"/>
      <c r="CV4297" s="1060"/>
      <c r="CW4297" s="1060"/>
      <c r="CX4297" s="1060"/>
    </row>
    <row r="4298" spans="35:102" ht="15" customHeight="1" x14ac:dyDescent="0.3">
      <c r="AI4298" s="1996">
        <v>48029131608</v>
      </c>
      <c r="AJ4298" s="1997" t="s">
        <v>1744</v>
      </c>
      <c r="AK4298" s="1997">
        <v>52468</v>
      </c>
      <c r="AL4298" s="1998" t="s">
        <v>1728</v>
      </c>
      <c r="AM4298" s="1998">
        <v>13.5</v>
      </c>
      <c r="AN4298" s="1997" t="s">
        <v>192</v>
      </c>
      <c r="BX4298"/>
      <c r="BY4298"/>
      <c r="BZ4298"/>
      <c r="CA4298"/>
      <c r="CB4298"/>
      <c r="CD4298" s="1060"/>
      <c r="CE4298" s="1286"/>
      <c r="CF4298" s="1060"/>
      <c r="CG4298" s="1060"/>
      <c r="CH4298" s="1060"/>
      <c r="CK4298" s="1645"/>
      <c r="CL4298" s="1645"/>
      <c r="CM4298" s="1645"/>
      <c r="CN4298"/>
      <c r="CO4298"/>
      <c r="CP4298"/>
      <c r="CQ4298"/>
      <c r="CR4298"/>
      <c r="CS4298" s="1060"/>
      <c r="CT4298" s="1060"/>
      <c r="CU4298" s="1060"/>
      <c r="CV4298" s="1060"/>
      <c r="CW4298" s="1060"/>
      <c r="CX4298" s="1060"/>
    </row>
    <row r="4299" spans="35:102" ht="15" customHeight="1" x14ac:dyDescent="0.3">
      <c r="AI4299" s="1774">
        <v>48029131609</v>
      </c>
      <c r="AJ4299" s="1993" t="s">
        <v>1744</v>
      </c>
      <c r="AK4299" s="1993">
        <v>71063</v>
      </c>
      <c r="AL4299" s="1994" t="s">
        <v>1727</v>
      </c>
      <c r="AM4299" s="1994">
        <v>7.3</v>
      </c>
      <c r="AN4299" s="1993" t="s">
        <v>192</v>
      </c>
      <c r="BX4299"/>
      <c r="BY4299"/>
      <c r="BZ4299"/>
      <c r="CA4299"/>
      <c r="CB4299"/>
      <c r="CD4299" s="1060"/>
      <c r="CE4299" s="1286"/>
      <c r="CF4299" s="1060"/>
      <c r="CG4299" s="1060"/>
      <c r="CH4299" s="1060"/>
      <c r="CK4299" s="1645"/>
      <c r="CL4299" s="1645"/>
      <c r="CM4299" s="1645"/>
      <c r="CN4299"/>
      <c r="CO4299"/>
      <c r="CP4299"/>
      <c r="CQ4299"/>
      <c r="CR4299"/>
      <c r="CS4299" s="1060"/>
      <c r="CT4299" s="1060"/>
      <c r="CU4299" s="1060"/>
      <c r="CV4299" s="1060"/>
      <c r="CW4299" s="1060"/>
      <c r="CX4299" s="1060"/>
    </row>
    <row r="4300" spans="35:102" ht="15" customHeight="1" x14ac:dyDescent="0.3">
      <c r="AI4300" s="1996">
        <v>48029131610</v>
      </c>
      <c r="AJ4300" s="1997" t="s">
        <v>1744</v>
      </c>
      <c r="AK4300" s="1997">
        <v>74598</v>
      </c>
      <c r="AL4300" s="1998" t="s">
        <v>1729</v>
      </c>
      <c r="AM4300" s="1998">
        <v>9.8000000000000007</v>
      </c>
      <c r="AN4300" s="1997" t="s">
        <v>192</v>
      </c>
      <c r="BX4300"/>
      <c r="BY4300"/>
      <c r="BZ4300"/>
      <c r="CA4300"/>
      <c r="CB4300"/>
      <c r="CD4300" s="1060"/>
      <c r="CE4300" s="1286"/>
      <c r="CF4300" s="1060"/>
      <c r="CG4300" s="1060"/>
      <c r="CH4300" s="1060"/>
      <c r="CK4300" s="1645"/>
      <c r="CL4300" s="1645"/>
      <c r="CM4300" s="1645"/>
      <c r="CN4300"/>
      <c r="CO4300"/>
      <c r="CP4300"/>
      <c r="CQ4300"/>
      <c r="CR4300"/>
      <c r="CS4300" s="1060"/>
      <c r="CT4300" s="1060"/>
      <c r="CU4300" s="1060"/>
      <c r="CV4300" s="1060"/>
      <c r="CW4300" s="1060"/>
      <c r="CX4300" s="1060"/>
    </row>
    <row r="4301" spans="35:102" ht="15" customHeight="1" x14ac:dyDescent="0.3">
      <c r="AI4301" s="1774">
        <v>48029131611</v>
      </c>
      <c r="AJ4301" s="1993" t="s">
        <v>1744</v>
      </c>
      <c r="AK4301" s="1993">
        <v>71447</v>
      </c>
      <c r="AL4301" s="1994" t="s">
        <v>1727</v>
      </c>
      <c r="AM4301" s="1994">
        <v>18</v>
      </c>
      <c r="AN4301" s="1993" t="s">
        <v>192</v>
      </c>
      <c r="BX4301"/>
      <c r="BY4301"/>
      <c r="BZ4301"/>
      <c r="CA4301"/>
      <c r="CB4301"/>
      <c r="CD4301" s="1060"/>
      <c r="CE4301" s="1286"/>
      <c r="CF4301" s="1060"/>
      <c r="CG4301" s="1060"/>
      <c r="CH4301" s="1060"/>
      <c r="CK4301" s="1645"/>
      <c r="CL4301" s="1645"/>
      <c r="CM4301" s="1645"/>
      <c r="CN4301"/>
      <c r="CO4301"/>
      <c r="CP4301"/>
      <c r="CQ4301"/>
      <c r="CR4301"/>
      <c r="CS4301" s="1060"/>
      <c r="CT4301" s="1060"/>
      <c r="CU4301" s="1060"/>
      <c r="CV4301" s="1060"/>
      <c r="CW4301" s="1060"/>
      <c r="CX4301" s="1060"/>
    </row>
    <row r="4302" spans="35:102" ht="15" customHeight="1" x14ac:dyDescent="0.3">
      <c r="AI4302" s="1996">
        <v>48029131612</v>
      </c>
      <c r="AJ4302" s="1997" t="s">
        <v>1744</v>
      </c>
      <c r="AK4302" s="1997">
        <v>67153</v>
      </c>
      <c r="AL4302" s="1998" t="s">
        <v>1727</v>
      </c>
      <c r="AM4302" s="1998">
        <v>8.5</v>
      </c>
      <c r="AN4302" s="1997" t="s">
        <v>192</v>
      </c>
      <c r="BX4302"/>
      <c r="BY4302"/>
      <c r="BZ4302"/>
      <c r="CA4302"/>
      <c r="CB4302"/>
      <c r="CD4302" s="1060"/>
      <c r="CE4302" s="1286"/>
      <c r="CF4302" s="1060"/>
      <c r="CG4302" s="1060"/>
      <c r="CH4302" s="1060"/>
      <c r="CK4302" s="1645"/>
      <c r="CL4302" s="1645"/>
      <c r="CM4302" s="1645"/>
      <c r="CN4302"/>
      <c r="CO4302"/>
      <c r="CP4302"/>
      <c r="CQ4302"/>
      <c r="CR4302"/>
      <c r="CS4302" s="1060"/>
      <c r="CT4302" s="1060"/>
      <c r="CU4302" s="1060"/>
      <c r="CV4302" s="1060"/>
      <c r="CW4302" s="1060"/>
      <c r="CX4302" s="1060"/>
    </row>
    <row r="4303" spans="35:102" ht="15" customHeight="1" x14ac:dyDescent="0.3">
      <c r="AI4303" s="1774">
        <v>48029131613</v>
      </c>
      <c r="AJ4303" s="1993" t="s">
        <v>1744</v>
      </c>
      <c r="AK4303" s="1993">
        <v>69291</v>
      </c>
      <c r="AL4303" s="1994" t="s">
        <v>1727</v>
      </c>
      <c r="AM4303" s="1994">
        <v>6.6</v>
      </c>
      <c r="AN4303" s="1993" t="s">
        <v>192</v>
      </c>
      <c r="BX4303"/>
      <c r="BY4303"/>
      <c r="BZ4303"/>
      <c r="CA4303"/>
      <c r="CB4303"/>
      <c r="CD4303" s="1060"/>
      <c r="CE4303" s="1286"/>
      <c r="CF4303" s="1060"/>
      <c r="CG4303" s="1060"/>
      <c r="CH4303" s="1060"/>
      <c r="CK4303" s="1645"/>
      <c r="CL4303" s="1645"/>
      <c r="CM4303" s="1645"/>
      <c r="CN4303"/>
      <c r="CO4303"/>
      <c r="CP4303"/>
      <c r="CQ4303"/>
      <c r="CR4303"/>
      <c r="CS4303" s="1060"/>
      <c r="CT4303" s="1060"/>
      <c r="CU4303" s="1060"/>
      <c r="CV4303" s="1060"/>
      <c r="CW4303" s="1060"/>
      <c r="CX4303" s="1060"/>
    </row>
    <row r="4304" spans="35:102" ht="15" customHeight="1" x14ac:dyDescent="0.3">
      <c r="AI4304" s="1996">
        <v>48029131614</v>
      </c>
      <c r="AJ4304" s="1997" t="s">
        <v>1744</v>
      </c>
      <c r="AK4304" s="1997">
        <v>70714</v>
      </c>
      <c r="AL4304" s="1998" t="s">
        <v>1727</v>
      </c>
      <c r="AM4304" s="1998">
        <v>9.6</v>
      </c>
      <c r="AN4304" s="1997" t="s">
        <v>192</v>
      </c>
      <c r="BX4304"/>
      <c r="BY4304"/>
      <c r="BZ4304"/>
      <c r="CA4304"/>
      <c r="CB4304"/>
      <c r="CD4304" s="1060"/>
      <c r="CE4304" s="1286"/>
      <c r="CF4304" s="1060"/>
      <c r="CG4304" s="1060"/>
      <c r="CH4304" s="1060"/>
      <c r="CK4304" s="1645"/>
      <c r="CL4304" s="1645"/>
      <c r="CM4304" s="1645"/>
      <c r="CN4304"/>
      <c r="CO4304"/>
      <c r="CP4304"/>
      <c r="CQ4304"/>
      <c r="CR4304"/>
      <c r="CS4304" s="1060"/>
      <c r="CT4304" s="1060"/>
      <c r="CU4304" s="1060"/>
      <c r="CV4304" s="1060"/>
      <c r="CW4304" s="1060"/>
      <c r="CX4304" s="1060"/>
    </row>
    <row r="4305" spans="35:102" ht="15" customHeight="1" x14ac:dyDescent="0.3">
      <c r="AI4305" s="1774">
        <v>48029131615</v>
      </c>
      <c r="AJ4305" s="1993" t="s">
        <v>1744</v>
      </c>
      <c r="AK4305" s="1993">
        <v>65731</v>
      </c>
      <c r="AL4305" s="1994" t="s">
        <v>1727</v>
      </c>
      <c r="AM4305" s="1994">
        <v>13.9</v>
      </c>
      <c r="AN4305" s="1993" t="s">
        <v>192</v>
      </c>
      <c r="BX4305"/>
      <c r="BY4305"/>
      <c r="BZ4305"/>
      <c r="CA4305"/>
      <c r="CB4305"/>
      <c r="CD4305" s="1060"/>
      <c r="CE4305" s="1286"/>
      <c r="CF4305" s="1060"/>
      <c r="CG4305" s="1060"/>
      <c r="CH4305" s="1060"/>
      <c r="CK4305" s="1645"/>
      <c r="CL4305" s="1645"/>
      <c r="CM4305" s="1645"/>
      <c r="CN4305"/>
      <c r="CO4305"/>
      <c r="CP4305"/>
      <c r="CQ4305"/>
      <c r="CR4305"/>
      <c r="CS4305" s="1060"/>
      <c r="CT4305" s="1060"/>
      <c r="CU4305" s="1060"/>
      <c r="CV4305" s="1060"/>
      <c r="CW4305" s="1060"/>
      <c r="CX4305" s="1060"/>
    </row>
    <row r="4306" spans="35:102" ht="15" customHeight="1" x14ac:dyDescent="0.3">
      <c r="AI4306" s="1996">
        <v>48029131700</v>
      </c>
      <c r="AJ4306" s="1997" t="s">
        <v>1744</v>
      </c>
      <c r="AK4306" s="1997">
        <v>89402</v>
      </c>
      <c r="AL4306" s="1998" t="s">
        <v>1729</v>
      </c>
      <c r="AM4306" s="1998">
        <v>3.3</v>
      </c>
      <c r="AN4306" s="1997" t="s">
        <v>192</v>
      </c>
      <c r="BX4306"/>
      <c r="BY4306"/>
      <c r="BZ4306"/>
      <c r="CA4306"/>
      <c r="CB4306"/>
      <c r="CD4306" s="1060"/>
      <c r="CE4306" s="1286"/>
      <c r="CF4306" s="1060"/>
      <c r="CG4306" s="1060"/>
      <c r="CH4306" s="1060"/>
      <c r="CK4306" s="1645"/>
      <c r="CL4306" s="1645"/>
      <c r="CM4306" s="1645"/>
      <c r="CN4306"/>
      <c r="CO4306"/>
      <c r="CP4306"/>
      <c r="CQ4306"/>
      <c r="CR4306"/>
      <c r="CS4306" s="1060"/>
      <c r="CT4306" s="1060"/>
      <c r="CU4306" s="1060"/>
      <c r="CV4306" s="1060"/>
      <c r="CW4306" s="1060"/>
      <c r="CX4306" s="1060"/>
    </row>
    <row r="4307" spans="35:102" ht="15" customHeight="1" x14ac:dyDescent="0.3">
      <c r="AI4307" s="1774">
        <v>48029131801</v>
      </c>
      <c r="AJ4307" s="1993" t="s">
        <v>1744</v>
      </c>
      <c r="AK4307" s="1993">
        <v>78190</v>
      </c>
      <c r="AL4307" s="1994" t="s">
        <v>1729</v>
      </c>
      <c r="AM4307" s="1994">
        <v>5.9</v>
      </c>
      <c r="AN4307" s="1993" t="s">
        <v>192</v>
      </c>
      <c r="BX4307"/>
      <c r="BY4307"/>
      <c r="BZ4307"/>
      <c r="CA4307"/>
      <c r="CB4307"/>
      <c r="CD4307" s="1060"/>
      <c r="CE4307" s="1286"/>
      <c r="CF4307" s="1060"/>
      <c r="CG4307" s="1060"/>
      <c r="CH4307" s="1060"/>
      <c r="CK4307" s="1645"/>
      <c r="CL4307" s="1645"/>
      <c r="CM4307" s="1645"/>
      <c r="CN4307"/>
      <c r="CO4307"/>
      <c r="CP4307"/>
      <c r="CQ4307"/>
      <c r="CR4307"/>
      <c r="CS4307" s="1060"/>
      <c r="CT4307" s="1060"/>
      <c r="CU4307" s="1060"/>
      <c r="CV4307" s="1060"/>
      <c r="CW4307" s="1060"/>
      <c r="CX4307" s="1060"/>
    </row>
    <row r="4308" spans="35:102" ht="15" customHeight="1" x14ac:dyDescent="0.3">
      <c r="AI4308" s="1996">
        <v>48029131802</v>
      </c>
      <c r="AJ4308" s="1997" t="s">
        <v>1744</v>
      </c>
      <c r="AK4308" s="1997">
        <v>75096</v>
      </c>
      <c r="AL4308" s="1998" t="s">
        <v>1729</v>
      </c>
      <c r="AM4308" s="1998">
        <v>9.6</v>
      </c>
      <c r="AN4308" s="1997" t="s">
        <v>192</v>
      </c>
      <c r="BX4308"/>
      <c r="BY4308"/>
      <c r="BZ4308"/>
      <c r="CA4308"/>
      <c r="CB4308"/>
      <c r="CD4308" s="1060"/>
      <c r="CE4308" s="1286"/>
      <c r="CF4308" s="1060"/>
      <c r="CG4308" s="1060"/>
      <c r="CH4308" s="1060"/>
      <c r="CK4308" s="1645"/>
      <c r="CL4308" s="1645"/>
      <c r="CM4308" s="1645"/>
      <c r="CN4308"/>
      <c r="CO4308"/>
      <c r="CP4308"/>
      <c r="CQ4308"/>
      <c r="CR4308"/>
      <c r="CS4308" s="1060"/>
      <c r="CT4308" s="1060"/>
      <c r="CU4308" s="1060"/>
      <c r="CV4308" s="1060"/>
      <c r="CW4308" s="1060"/>
      <c r="CX4308" s="1060"/>
    </row>
    <row r="4309" spans="35:102" ht="15" customHeight="1" x14ac:dyDescent="0.3">
      <c r="AI4309" s="1774">
        <v>48029140100</v>
      </c>
      <c r="AJ4309" s="1993" t="s">
        <v>1744</v>
      </c>
      <c r="AK4309" s="1993">
        <v>42443</v>
      </c>
      <c r="AL4309" s="1994" t="s">
        <v>1728</v>
      </c>
      <c r="AM4309" s="1994">
        <v>23.5</v>
      </c>
      <c r="AN4309" s="1993" t="s">
        <v>193</v>
      </c>
      <c r="BX4309"/>
      <c r="BY4309"/>
      <c r="BZ4309"/>
      <c r="CA4309"/>
      <c r="CB4309"/>
      <c r="CD4309" s="1060"/>
      <c r="CE4309" s="1286"/>
      <c r="CF4309" s="1060"/>
      <c r="CG4309" s="1060"/>
      <c r="CH4309" s="1060"/>
      <c r="CK4309" s="1645"/>
      <c r="CL4309" s="1645"/>
      <c r="CM4309" s="1645"/>
      <c r="CN4309"/>
      <c r="CO4309"/>
      <c r="CP4309"/>
      <c r="CQ4309"/>
      <c r="CR4309"/>
      <c r="CS4309" s="1060"/>
      <c r="CT4309" s="1060"/>
      <c r="CU4309" s="1060"/>
      <c r="CV4309" s="1060"/>
      <c r="CW4309" s="1060"/>
      <c r="CX4309" s="1060"/>
    </row>
    <row r="4310" spans="35:102" ht="15" customHeight="1" x14ac:dyDescent="0.3">
      <c r="AI4310" s="1996">
        <v>48029140200</v>
      </c>
      <c r="AJ4310" s="1997" t="s">
        <v>1744</v>
      </c>
      <c r="AK4310" s="1997">
        <v>27700</v>
      </c>
      <c r="AL4310" s="1998" t="s">
        <v>1730</v>
      </c>
      <c r="AM4310" s="1998">
        <v>13.4</v>
      </c>
      <c r="AN4310" s="1997" t="s">
        <v>192</v>
      </c>
      <c r="BX4310"/>
      <c r="BY4310"/>
      <c r="BZ4310"/>
      <c r="CA4310"/>
      <c r="CB4310"/>
      <c r="CD4310" s="1060"/>
      <c r="CE4310" s="1286"/>
      <c r="CF4310" s="1060"/>
      <c r="CG4310" s="1060"/>
      <c r="CH4310" s="1060"/>
      <c r="CK4310" s="1645"/>
      <c r="CL4310" s="1645"/>
      <c r="CM4310" s="1645"/>
      <c r="CN4310"/>
      <c r="CO4310"/>
      <c r="CP4310"/>
      <c r="CQ4310"/>
      <c r="CR4310"/>
      <c r="CS4310" s="1060"/>
      <c r="CT4310" s="1060"/>
      <c r="CU4310" s="1060"/>
      <c r="CV4310" s="1060"/>
      <c r="CW4310" s="1060"/>
      <c r="CX4310" s="1060"/>
    </row>
    <row r="4311" spans="35:102" ht="15" customHeight="1" x14ac:dyDescent="0.3">
      <c r="AI4311" s="1774">
        <v>48029140300</v>
      </c>
      <c r="AJ4311" s="1993" t="s">
        <v>1744</v>
      </c>
      <c r="AK4311" s="1993">
        <v>30000</v>
      </c>
      <c r="AL4311" s="1994" t="s">
        <v>1730</v>
      </c>
      <c r="AM4311" s="1994">
        <v>31.4</v>
      </c>
      <c r="AN4311" s="1993" t="s">
        <v>193</v>
      </c>
      <c r="BX4311"/>
      <c r="BY4311"/>
      <c r="BZ4311"/>
      <c r="CA4311"/>
      <c r="CB4311"/>
      <c r="CD4311" s="1060"/>
      <c r="CE4311" s="1286"/>
      <c r="CF4311" s="1060"/>
      <c r="CG4311" s="1060"/>
      <c r="CH4311" s="1060"/>
      <c r="CK4311" s="1645"/>
      <c r="CL4311" s="1645"/>
      <c r="CM4311" s="1645"/>
      <c r="CN4311"/>
      <c r="CO4311"/>
      <c r="CP4311"/>
      <c r="CQ4311"/>
      <c r="CR4311"/>
      <c r="CS4311" s="1060"/>
      <c r="CT4311" s="1060"/>
      <c r="CU4311" s="1060"/>
      <c r="CV4311" s="1060"/>
      <c r="CW4311" s="1060"/>
      <c r="CX4311" s="1060"/>
    </row>
    <row r="4312" spans="35:102" ht="15" customHeight="1" x14ac:dyDescent="0.3">
      <c r="AI4312" s="1996">
        <v>48029140400</v>
      </c>
      <c r="AJ4312" s="1997" t="s">
        <v>1744</v>
      </c>
      <c r="AK4312" s="1997">
        <v>44028</v>
      </c>
      <c r="AL4312" s="1998" t="s">
        <v>1728</v>
      </c>
      <c r="AM4312" s="1998">
        <v>15.7</v>
      </c>
      <c r="AN4312" s="1997" t="s">
        <v>192</v>
      </c>
      <c r="BX4312"/>
      <c r="BY4312"/>
      <c r="BZ4312"/>
      <c r="CA4312"/>
      <c r="CB4312"/>
      <c r="CD4312" s="1060"/>
      <c r="CE4312" s="1286"/>
      <c r="CF4312" s="1060"/>
      <c r="CG4312" s="1060"/>
      <c r="CH4312" s="1060"/>
      <c r="CK4312" s="1645"/>
      <c r="CL4312" s="1645"/>
      <c r="CM4312" s="1645"/>
      <c r="CN4312"/>
      <c r="CO4312"/>
      <c r="CP4312"/>
      <c r="CQ4312"/>
      <c r="CR4312"/>
      <c r="CS4312" s="1060"/>
      <c r="CT4312" s="1060"/>
      <c r="CU4312" s="1060"/>
      <c r="CV4312" s="1060"/>
      <c r="CW4312" s="1060"/>
      <c r="CX4312" s="1060"/>
    </row>
    <row r="4313" spans="35:102" ht="15" customHeight="1" x14ac:dyDescent="0.3">
      <c r="AI4313" s="1774">
        <v>48029140500</v>
      </c>
      <c r="AJ4313" s="1993" t="s">
        <v>1744</v>
      </c>
      <c r="AK4313" s="1993">
        <v>42695</v>
      </c>
      <c r="AL4313" s="1994" t="s">
        <v>1728</v>
      </c>
      <c r="AM4313" s="1994">
        <v>14.4</v>
      </c>
      <c r="AN4313" s="1993" t="s">
        <v>192</v>
      </c>
      <c r="BX4313"/>
      <c r="BY4313"/>
      <c r="BZ4313"/>
      <c r="CA4313"/>
      <c r="CB4313"/>
      <c r="CD4313" s="1060"/>
      <c r="CE4313" s="1286"/>
      <c r="CF4313" s="1060"/>
      <c r="CG4313" s="1060"/>
      <c r="CH4313" s="1060"/>
      <c r="CK4313" s="1645"/>
      <c r="CL4313" s="1645"/>
      <c r="CM4313" s="1645"/>
      <c r="CN4313"/>
      <c r="CO4313"/>
      <c r="CP4313"/>
      <c r="CQ4313"/>
      <c r="CR4313"/>
      <c r="CS4313" s="1060"/>
      <c r="CT4313" s="1060"/>
      <c r="CU4313" s="1060"/>
      <c r="CV4313" s="1060"/>
      <c r="CW4313" s="1060"/>
      <c r="CX4313" s="1060"/>
    </row>
    <row r="4314" spans="35:102" ht="15" customHeight="1" x14ac:dyDescent="0.3">
      <c r="AI4314" s="1996">
        <v>48029140600</v>
      </c>
      <c r="AJ4314" s="1997" t="s">
        <v>1744</v>
      </c>
      <c r="AK4314" s="1997">
        <v>34213</v>
      </c>
      <c r="AL4314" s="1998" t="s">
        <v>1730</v>
      </c>
      <c r="AM4314" s="1998">
        <v>28.7</v>
      </c>
      <c r="AN4314" s="1997" t="s">
        <v>193</v>
      </c>
      <c r="BX4314"/>
      <c r="BY4314"/>
      <c r="BZ4314"/>
      <c r="CA4314"/>
      <c r="CB4314"/>
      <c r="CD4314" s="1060"/>
      <c r="CE4314" s="1286"/>
      <c r="CF4314" s="1060"/>
      <c r="CG4314" s="1060"/>
      <c r="CH4314" s="1060"/>
      <c r="CK4314" s="1645"/>
      <c r="CL4314" s="1645"/>
      <c r="CM4314" s="1645"/>
      <c r="CN4314"/>
      <c r="CO4314"/>
      <c r="CP4314"/>
      <c r="CQ4314"/>
      <c r="CR4314"/>
      <c r="CS4314" s="1060"/>
      <c r="CT4314" s="1060"/>
      <c r="CU4314" s="1060"/>
      <c r="CV4314" s="1060"/>
      <c r="CW4314" s="1060"/>
      <c r="CX4314" s="1060"/>
    </row>
    <row r="4315" spans="35:102" ht="15" customHeight="1" x14ac:dyDescent="0.3">
      <c r="AI4315" s="1774">
        <v>48029140700</v>
      </c>
      <c r="AJ4315" s="1993" t="s">
        <v>1744</v>
      </c>
      <c r="AK4315" s="1993">
        <v>38492</v>
      </c>
      <c r="AL4315" s="1994" t="s">
        <v>1730</v>
      </c>
      <c r="AM4315" s="1994">
        <v>19.600000000000001</v>
      </c>
      <c r="AN4315" s="1993" t="s">
        <v>192</v>
      </c>
      <c r="BX4315"/>
      <c r="BY4315"/>
      <c r="BZ4315"/>
      <c r="CA4315"/>
      <c r="CB4315"/>
      <c r="CD4315" s="1060"/>
      <c r="CE4315" s="1286"/>
      <c r="CF4315" s="1060"/>
      <c r="CG4315" s="1060"/>
      <c r="CH4315" s="1060"/>
      <c r="CK4315" s="1645"/>
      <c r="CL4315" s="1645"/>
      <c r="CM4315" s="1645"/>
      <c r="CN4315"/>
      <c r="CO4315"/>
      <c r="CP4315"/>
      <c r="CQ4315"/>
      <c r="CR4315"/>
      <c r="CS4315" s="1060"/>
      <c r="CT4315" s="1060"/>
      <c r="CU4315" s="1060"/>
      <c r="CV4315" s="1060"/>
      <c r="CW4315" s="1060"/>
      <c r="CX4315" s="1060"/>
    </row>
    <row r="4316" spans="35:102" ht="15" customHeight="1" x14ac:dyDescent="0.3">
      <c r="AI4316" s="1996">
        <v>48029140800</v>
      </c>
      <c r="AJ4316" s="1997" t="s">
        <v>1744</v>
      </c>
      <c r="AK4316" s="1997">
        <v>33750</v>
      </c>
      <c r="AL4316" s="1998" t="s">
        <v>1730</v>
      </c>
      <c r="AM4316" s="1998">
        <v>28.1</v>
      </c>
      <c r="AN4316" s="1997" t="s">
        <v>193</v>
      </c>
      <c r="BX4316"/>
      <c r="BY4316"/>
      <c r="BZ4316"/>
      <c r="CA4316"/>
      <c r="CB4316"/>
      <c r="CD4316" s="1060"/>
      <c r="CE4316" s="1286"/>
      <c r="CF4316" s="1060"/>
      <c r="CG4316" s="1060"/>
      <c r="CH4316" s="1060"/>
      <c r="CK4316" s="1645"/>
      <c r="CL4316" s="1645"/>
      <c r="CM4316" s="1645"/>
      <c r="CN4316"/>
      <c r="CO4316"/>
      <c r="CP4316"/>
      <c r="CQ4316"/>
      <c r="CR4316"/>
      <c r="CS4316" s="1060"/>
      <c r="CT4316" s="1060"/>
      <c r="CU4316" s="1060"/>
      <c r="CV4316" s="1060"/>
      <c r="CW4316" s="1060"/>
      <c r="CX4316" s="1060"/>
    </row>
    <row r="4317" spans="35:102" ht="15" customHeight="1" x14ac:dyDescent="0.3">
      <c r="AI4317" s="1774">
        <v>48029140900</v>
      </c>
      <c r="AJ4317" s="1993" t="s">
        <v>1744</v>
      </c>
      <c r="AK4317" s="1993">
        <v>30938</v>
      </c>
      <c r="AL4317" s="1994" t="s">
        <v>1730</v>
      </c>
      <c r="AM4317" s="1994">
        <v>30.5</v>
      </c>
      <c r="AN4317" s="1993" t="s">
        <v>193</v>
      </c>
      <c r="BX4317"/>
      <c r="BY4317"/>
      <c r="BZ4317"/>
      <c r="CA4317"/>
      <c r="CB4317"/>
      <c r="CD4317" s="1060"/>
      <c r="CE4317" s="1286"/>
      <c r="CF4317" s="1060"/>
      <c r="CG4317" s="1060"/>
      <c r="CH4317" s="1060"/>
      <c r="CK4317" s="1645"/>
      <c r="CL4317" s="1645"/>
      <c r="CM4317" s="1645"/>
      <c r="CN4317"/>
      <c r="CO4317"/>
      <c r="CP4317"/>
      <c r="CQ4317"/>
      <c r="CR4317"/>
      <c r="CS4317" s="1060"/>
      <c r="CT4317" s="1060"/>
      <c r="CU4317" s="1060"/>
      <c r="CV4317" s="1060"/>
      <c r="CW4317" s="1060"/>
      <c r="CX4317" s="1060"/>
    </row>
    <row r="4318" spans="35:102" ht="15" customHeight="1" x14ac:dyDescent="0.3">
      <c r="AI4318" s="1996">
        <v>48029141000</v>
      </c>
      <c r="AJ4318" s="1997" t="s">
        <v>1744</v>
      </c>
      <c r="AK4318" s="1997">
        <v>24627</v>
      </c>
      <c r="AL4318" s="1998" t="s">
        <v>1730</v>
      </c>
      <c r="AM4318" s="1998">
        <v>38.700000000000003</v>
      </c>
      <c r="AN4318" s="1997" t="s">
        <v>193</v>
      </c>
      <c r="BX4318"/>
      <c r="BY4318"/>
      <c r="BZ4318"/>
      <c r="CA4318"/>
      <c r="CB4318"/>
      <c r="CD4318" s="1060"/>
      <c r="CE4318" s="1286"/>
      <c r="CF4318" s="1060"/>
      <c r="CG4318" s="1060"/>
      <c r="CH4318" s="1060"/>
      <c r="CK4318" s="1645"/>
      <c r="CL4318" s="1645"/>
      <c r="CM4318" s="1645"/>
      <c r="CN4318"/>
      <c r="CO4318"/>
      <c r="CP4318"/>
      <c r="CQ4318"/>
      <c r="CR4318"/>
      <c r="CS4318" s="1060"/>
      <c r="CT4318" s="1060"/>
      <c r="CU4318" s="1060"/>
      <c r="CV4318" s="1060"/>
      <c r="CW4318" s="1060"/>
      <c r="CX4318" s="1060"/>
    </row>
    <row r="4319" spans="35:102" ht="15" customHeight="1" x14ac:dyDescent="0.3">
      <c r="AI4319" s="1774">
        <v>48029141101</v>
      </c>
      <c r="AJ4319" s="1993" t="s">
        <v>1744</v>
      </c>
      <c r="AK4319" s="1993">
        <v>27705</v>
      </c>
      <c r="AL4319" s="1994" t="s">
        <v>1730</v>
      </c>
      <c r="AM4319" s="1994">
        <v>32.200000000000003</v>
      </c>
      <c r="AN4319" s="1993" t="s">
        <v>193</v>
      </c>
      <c r="BX4319"/>
      <c r="BY4319"/>
      <c r="BZ4319"/>
      <c r="CA4319"/>
      <c r="CB4319"/>
      <c r="CD4319" s="1060"/>
      <c r="CE4319" s="1286"/>
      <c r="CF4319" s="1060"/>
      <c r="CG4319" s="1060"/>
      <c r="CH4319" s="1060"/>
      <c r="CK4319" s="1645"/>
      <c r="CL4319" s="1645"/>
      <c r="CM4319" s="1645"/>
      <c r="CN4319"/>
      <c r="CO4319"/>
      <c r="CP4319"/>
      <c r="CQ4319"/>
      <c r="CR4319"/>
      <c r="CS4319" s="1060"/>
      <c r="CT4319" s="1060"/>
      <c r="CU4319" s="1060"/>
      <c r="CV4319" s="1060"/>
      <c r="CW4319" s="1060"/>
      <c r="CX4319" s="1060"/>
    </row>
    <row r="4320" spans="35:102" ht="15" customHeight="1" x14ac:dyDescent="0.3">
      <c r="AI4320" s="1996">
        <v>48029141102</v>
      </c>
      <c r="AJ4320" s="1997" t="s">
        <v>1744</v>
      </c>
      <c r="AK4320" s="1997">
        <v>27298</v>
      </c>
      <c r="AL4320" s="1998" t="s">
        <v>1730</v>
      </c>
      <c r="AM4320" s="1998">
        <v>20.3</v>
      </c>
      <c r="AN4320" s="1997" t="s">
        <v>193</v>
      </c>
      <c r="BX4320"/>
      <c r="BY4320"/>
      <c r="BZ4320"/>
      <c r="CA4320"/>
      <c r="CB4320"/>
      <c r="CD4320" s="1060"/>
      <c r="CE4320" s="1286"/>
      <c r="CF4320" s="1060"/>
      <c r="CG4320" s="1060"/>
      <c r="CH4320" s="1060"/>
      <c r="CK4320" s="1645"/>
      <c r="CL4320" s="1645"/>
      <c r="CM4320" s="1645"/>
      <c r="CN4320"/>
      <c r="CO4320"/>
      <c r="CP4320"/>
      <c r="CQ4320"/>
      <c r="CR4320"/>
      <c r="CS4320" s="1060"/>
      <c r="CT4320" s="1060"/>
      <c r="CU4320" s="1060"/>
      <c r="CV4320" s="1060"/>
      <c r="CW4320" s="1060"/>
      <c r="CX4320" s="1060"/>
    </row>
    <row r="4321" spans="35:102" ht="15" customHeight="1" x14ac:dyDescent="0.3">
      <c r="AI4321" s="1774">
        <v>48029141200</v>
      </c>
      <c r="AJ4321" s="1993" t="s">
        <v>1744</v>
      </c>
      <c r="AK4321" s="1993">
        <v>31593</v>
      </c>
      <c r="AL4321" s="1994" t="s">
        <v>1730</v>
      </c>
      <c r="AM4321" s="1994">
        <v>32.9</v>
      </c>
      <c r="AN4321" s="1993" t="s">
        <v>193</v>
      </c>
      <c r="BX4321"/>
      <c r="BY4321"/>
      <c r="BZ4321"/>
      <c r="CA4321"/>
      <c r="CB4321"/>
      <c r="CD4321" s="1060"/>
      <c r="CE4321" s="1286"/>
      <c r="CF4321" s="1060"/>
      <c r="CG4321" s="1060"/>
      <c r="CH4321" s="1060"/>
      <c r="CK4321" s="1645"/>
      <c r="CL4321" s="1645"/>
      <c r="CM4321" s="1645"/>
      <c r="CN4321"/>
      <c r="CO4321"/>
      <c r="CP4321"/>
      <c r="CQ4321"/>
      <c r="CR4321"/>
      <c r="CS4321" s="1060"/>
      <c r="CT4321" s="1060"/>
      <c r="CU4321" s="1060"/>
      <c r="CV4321" s="1060"/>
      <c r="CW4321" s="1060"/>
      <c r="CX4321" s="1060"/>
    </row>
    <row r="4322" spans="35:102" ht="15" customHeight="1" x14ac:dyDescent="0.3">
      <c r="AI4322" s="1996">
        <v>48029141300</v>
      </c>
      <c r="AJ4322" s="1997" t="s">
        <v>1744</v>
      </c>
      <c r="AK4322" s="1997">
        <v>49589</v>
      </c>
      <c r="AL4322" s="1998" t="s">
        <v>1728</v>
      </c>
      <c r="AM4322" s="1998">
        <v>12.5</v>
      </c>
      <c r="AN4322" s="1997" t="s">
        <v>192</v>
      </c>
      <c r="BX4322"/>
      <c r="BY4322"/>
      <c r="BZ4322"/>
      <c r="CA4322"/>
      <c r="CB4322"/>
      <c r="CD4322" s="1060"/>
      <c r="CE4322" s="1286"/>
      <c r="CF4322" s="1060"/>
      <c r="CG4322" s="1060"/>
      <c r="CH4322" s="1060"/>
      <c r="CK4322" s="1645"/>
      <c r="CL4322" s="1645"/>
      <c r="CM4322" s="1645"/>
      <c r="CN4322"/>
      <c r="CO4322"/>
      <c r="CP4322"/>
      <c r="CQ4322"/>
      <c r="CR4322"/>
      <c r="CS4322" s="1060"/>
      <c r="CT4322" s="1060"/>
      <c r="CU4322" s="1060"/>
      <c r="CV4322" s="1060"/>
      <c r="CW4322" s="1060"/>
      <c r="CX4322" s="1060"/>
    </row>
    <row r="4323" spans="35:102" ht="15" customHeight="1" x14ac:dyDescent="0.3">
      <c r="AI4323" s="1774">
        <v>48029141402</v>
      </c>
      <c r="AJ4323" s="1993" t="s">
        <v>1744</v>
      </c>
      <c r="AK4323" s="1993">
        <v>78594</v>
      </c>
      <c r="AL4323" s="1994" t="s">
        <v>1729</v>
      </c>
      <c r="AM4323" s="1994">
        <v>8.8000000000000007</v>
      </c>
      <c r="AN4323" s="1993" t="s">
        <v>192</v>
      </c>
      <c r="BX4323"/>
      <c r="BY4323"/>
      <c r="BZ4323"/>
      <c r="CA4323"/>
      <c r="CB4323"/>
      <c r="CD4323" s="1060"/>
      <c r="CE4323" s="1286"/>
      <c r="CF4323" s="1060"/>
      <c r="CG4323" s="1060"/>
      <c r="CH4323" s="1060"/>
      <c r="CK4323" s="1645"/>
      <c r="CL4323" s="1645"/>
      <c r="CM4323" s="1645"/>
      <c r="CN4323"/>
      <c r="CO4323"/>
      <c r="CP4323"/>
      <c r="CQ4323"/>
      <c r="CR4323"/>
      <c r="CS4323" s="1060"/>
      <c r="CT4323" s="1060"/>
      <c r="CU4323" s="1060"/>
      <c r="CV4323" s="1060"/>
      <c r="CW4323" s="1060"/>
      <c r="CX4323" s="1060"/>
    </row>
    <row r="4324" spans="35:102" ht="15" customHeight="1" x14ac:dyDescent="0.3">
      <c r="AI4324" s="1996">
        <v>48029141403</v>
      </c>
      <c r="AJ4324" s="1997" t="s">
        <v>1744</v>
      </c>
      <c r="AK4324" s="1997">
        <v>50483</v>
      </c>
      <c r="AL4324" s="1998" t="s">
        <v>1728</v>
      </c>
      <c r="AM4324" s="1998">
        <v>15.4</v>
      </c>
      <c r="AN4324" s="1997" t="s">
        <v>192</v>
      </c>
      <c r="BX4324"/>
      <c r="BY4324"/>
      <c r="BZ4324"/>
      <c r="CA4324"/>
      <c r="CB4324"/>
      <c r="CD4324" s="1060"/>
      <c r="CE4324" s="1286"/>
      <c r="CF4324" s="1060"/>
      <c r="CG4324" s="1060"/>
      <c r="CH4324" s="1060"/>
      <c r="CK4324" s="1645"/>
      <c r="CL4324" s="1645"/>
      <c r="CM4324" s="1645"/>
      <c r="CN4324"/>
      <c r="CO4324"/>
      <c r="CP4324"/>
      <c r="CQ4324"/>
      <c r="CR4324"/>
      <c r="CS4324" s="1060"/>
      <c r="CT4324" s="1060"/>
      <c r="CU4324" s="1060"/>
      <c r="CV4324" s="1060"/>
      <c r="CW4324" s="1060"/>
      <c r="CX4324" s="1060"/>
    </row>
    <row r="4325" spans="35:102" ht="15" customHeight="1" x14ac:dyDescent="0.3">
      <c r="AI4325" s="1774">
        <v>48029141404</v>
      </c>
      <c r="AJ4325" s="1993" t="s">
        <v>1744</v>
      </c>
      <c r="AK4325" s="1993">
        <v>43576</v>
      </c>
      <c r="AL4325" s="1994" t="s">
        <v>1728</v>
      </c>
      <c r="AM4325" s="1994">
        <v>15.5</v>
      </c>
      <c r="AN4325" s="1993" t="s">
        <v>192</v>
      </c>
      <c r="BX4325"/>
      <c r="BY4325"/>
      <c r="BZ4325"/>
      <c r="CA4325"/>
      <c r="CB4325"/>
      <c r="CD4325" s="1060"/>
      <c r="CE4325" s="1286"/>
      <c r="CF4325" s="1060"/>
      <c r="CG4325" s="1060"/>
      <c r="CH4325" s="1060"/>
      <c r="CK4325" s="1645"/>
      <c r="CL4325" s="1645"/>
      <c r="CM4325" s="1645"/>
      <c r="CN4325"/>
      <c r="CO4325"/>
      <c r="CP4325"/>
      <c r="CQ4325"/>
      <c r="CR4325"/>
      <c r="CS4325" s="1060"/>
      <c r="CT4325" s="1060"/>
      <c r="CU4325" s="1060"/>
      <c r="CV4325" s="1060"/>
      <c r="CW4325" s="1060"/>
      <c r="CX4325" s="1060"/>
    </row>
    <row r="4326" spans="35:102" ht="15" customHeight="1" x14ac:dyDescent="0.3">
      <c r="AI4326" s="1996">
        <v>48029141600</v>
      </c>
      <c r="AJ4326" s="1997" t="s">
        <v>1744</v>
      </c>
      <c r="AK4326" s="1997">
        <v>57420</v>
      </c>
      <c r="AL4326" s="1998" t="s">
        <v>1727</v>
      </c>
      <c r="AM4326" s="1998">
        <v>10.199999999999999</v>
      </c>
      <c r="AN4326" s="1997" t="s">
        <v>192</v>
      </c>
      <c r="BX4326"/>
      <c r="BY4326"/>
      <c r="BZ4326"/>
      <c r="CA4326"/>
      <c r="CB4326"/>
      <c r="CD4326" s="1060"/>
      <c r="CE4326" s="1286"/>
      <c r="CF4326" s="1060"/>
      <c r="CG4326" s="1060"/>
      <c r="CH4326" s="1060"/>
      <c r="CK4326" s="1645"/>
      <c r="CL4326" s="1645"/>
      <c r="CM4326" s="1645"/>
      <c r="CN4326"/>
      <c r="CO4326"/>
      <c r="CP4326"/>
      <c r="CQ4326"/>
      <c r="CR4326"/>
      <c r="CS4326" s="1060"/>
      <c r="CT4326" s="1060"/>
      <c r="CU4326" s="1060"/>
      <c r="CV4326" s="1060"/>
      <c r="CW4326" s="1060"/>
      <c r="CX4326" s="1060"/>
    </row>
    <row r="4327" spans="35:102" ht="15" customHeight="1" x14ac:dyDescent="0.3">
      <c r="AI4327" s="1774">
        <v>48029141700</v>
      </c>
      <c r="AJ4327" s="1993" t="s">
        <v>1744</v>
      </c>
      <c r="AK4327" s="1993">
        <v>70355</v>
      </c>
      <c r="AL4327" s="1994" t="s">
        <v>1727</v>
      </c>
      <c r="AM4327" s="1994">
        <v>8.9</v>
      </c>
      <c r="AN4327" s="1993" t="s">
        <v>192</v>
      </c>
      <c r="BX4327"/>
      <c r="BY4327"/>
      <c r="BZ4327"/>
      <c r="CA4327"/>
      <c r="CB4327"/>
      <c r="CD4327" s="1060"/>
      <c r="CE4327" s="1286"/>
      <c r="CF4327" s="1060"/>
      <c r="CG4327" s="1060"/>
      <c r="CH4327" s="1060"/>
      <c r="CK4327" s="1645"/>
      <c r="CL4327" s="1645"/>
      <c r="CM4327" s="1645"/>
      <c r="CN4327"/>
      <c r="CO4327"/>
      <c r="CP4327"/>
      <c r="CQ4327"/>
      <c r="CR4327"/>
      <c r="CS4327" s="1060"/>
      <c r="CT4327" s="1060"/>
      <c r="CU4327" s="1060"/>
      <c r="CV4327" s="1060"/>
      <c r="CW4327" s="1060"/>
      <c r="CX4327" s="1060"/>
    </row>
    <row r="4328" spans="35:102" ht="15" customHeight="1" x14ac:dyDescent="0.3">
      <c r="AI4328" s="1996">
        <v>48029141800</v>
      </c>
      <c r="AJ4328" s="1997" t="s">
        <v>1744</v>
      </c>
      <c r="AK4328" s="1997">
        <v>44783</v>
      </c>
      <c r="AL4328" s="1998" t="s">
        <v>1728</v>
      </c>
      <c r="AM4328" s="1998">
        <v>20.8</v>
      </c>
      <c r="AN4328" s="1997" t="s">
        <v>193</v>
      </c>
      <c r="BX4328"/>
      <c r="BY4328"/>
      <c r="BZ4328"/>
      <c r="CA4328"/>
      <c r="CB4328"/>
      <c r="CD4328" s="1060"/>
      <c r="CE4328" s="1286"/>
      <c r="CF4328" s="1060"/>
      <c r="CG4328" s="1060"/>
      <c r="CH4328" s="1060"/>
      <c r="CK4328" s="1645"/>
      <c r="CL4328" s="1645"/>
      <c r="CM4328" s="1645"/>
      <c r="CN4328"/>
      <c r="CO4328"/>
      <c r="CP4328"/>
      <c r="CQ4328"/>
      <c r="CR4328"/>
      <c r="CS4328" s="1060"/>
      <c r="CT4328" s="1060"/>
      <c r="CU4328" s="1060"/>
      <c r="CV4328" s="1060"/>
      <c r="CW4328" s="1060"/>
      <c r="CX4328" s="1060"/>
    </row>
    <row r="4329" spans="35:102" ht="15" customHeight="1" x14ac:dyDescent="0.3">
      <c r="AI4329" s="1774">
        <v>48029141900</v>
      </c>
      <c r="AJ4329" s="1993" t="s">
        <v>1744</v>
      </c>
      <c r="AK4329" s="1993">
        <v>55286</v>
      </c>
      <c r="AL4329" s="1994" t="s">
        <v>1727</v>
      </c>
      <c r="AM4329" s="1994">
        <v>7.9</v>
      </c>
      <c r="AN4329" s="1993" t="s">
        <v>192</v>
      </c>
      <c r="BX4329"/>
      <c r="BY4329"/>
      <c r="BZ4329"/>
      <c r="CA4329"/>
      <c r="CB4329"/>
      <c r="CD4329" s="1060"/>
      <c r="CE4329" s="1286"/>
      <c r="CF4329" s="1060"/>
      <c r="CG4329" s="1060"/>
      <c r="CH4329" s="1060"/>
      <c r="CK4329" s="1645"/>
      <c r="CL4329" s="1645"/>
      <c r="CM4329" s="1645"/>
      <c r="CN4329"/>
      <c r="CO4329"/>
      <c r="CP4329"/>
      <c r="CQ4329"/>
      <c r="CR4329"/>
      <c r="CS4329" s="1060"/>
      <c r="CT4329" s="1060"/>
      <c r="CU4329" s="1060"/>
      <c r="CV4329" s="1060"/>
      <c r="CW4329" s="1060"/>
      <c r="CX4329" s="1060"/>
    </row>
    <row r="4330" spans="35:102" ht="15" customHeight="1" x14ac:dyDescent="0.3">
      <c r="AI4330" s="1996">
        <v>48029150100</v>
      </c>
      <c r="AJ4330" s="1997" t="s">
        <v>1744</v>
      </c>
      <c r="AK4330" s="1997">
        <v>37250</v>
      </c>
      <c r="AL4330" s="1998" t="s">
        <v>1730</v>
      </c>
      <c r="AM4330" s="1998">
        <v>23.2</v>
      </c>
      <c r="AN4330" s="1997" t="s">
        <v>193</v>
      </c>
      <c r="BX4330"/>
      <c r="BY4330"/>
      <c r="BZ4330"/>
      <c r="CA4330"/>
      <c r="CB4330"/>
      <c r="CD4330" s="1060"/>
      <c r="CE4330" s="1286"/>
      <c r="CF4330" s="1060"/>
      <c r="CG4330" s="1060"/>
      <c r="CH4330" s="1060"/>
      <c r="CK4330" s="1645"/>
      <c r="CL4330" s="1645"/>
      <c r="CM4330" s="1645"/>
      <c r="CN4330"/>
      <c r="CO4330"/>
      <c r="CP4330"/>
      <c r="CQ4330"/>
      <c r="CR4330"/>
      <c r="CS4330" s="1060"/>
      <c r="CT4330" s="1060"/>
      <c r="CU4330" s="1060"/>
      <c r="CV4330" s="1060"/>
      <c r="CW4330" s="1060"/>
      <c r="CX4330" s="1060"/>
    </row>
    <row r="4331" spans="35:102" ht="15" customHeight="1" x14ac:dyDescent="0.3">
      <c r="AI4331" s="1774">
        <v>48029150300</v>
      </c>
      <c r="AJ4331" s="1993" t="s">
        <v>1744</v>
      </c>
      <c r="AK4331" s="1993">
        <v>40118</v>
      </c>
      <c r="AL4331" s="1994" t="s">
        <v>1728</v>
      </c>
      <c r="AM4331" s="1994">
        <v>26.7</v>
      </c>
      <c r="AN4331" s="1993" t="s">
        <v>193</v>
      </c>
      <c r="BX4331"/>
      <c r="BY4331"/>
      <c r="BZ4331"/>
      <c r="CA4331"/>
      <c r="CB4331"/>
      <c r="CD4331" s="1060"/>
      <c r="CE4331" s="1286"/>
      <c r="CF4331" s="1060"/>
      <c r="CG4331" s="1060"/>
      <c r="CH4331" s="1060"/>
      <c r="CK4331" s="1645"/>
      <c r="CL4331" s="1645"/>
      <c r="CM4331" s="1645"/>
      <c r="CN4331"/>
      <c r="CO4331"/>
      <c r="CP4331"/>
      <c r="CQ4331"/>
      <c r="CR4331"/>
      <c r="CS4331" s="1060"/>
      <c r="CT4331" s="1060"/>
      <c r="CU4331" s="1060"/>
      <c r="CV4331" s="1060"/>
      <c r="CW4331" s="1060"/>
      <c r="CX4331" s="1060"/>
    </row>
    <row r="4332" spans="35:102" ht="15" customHeight="1" x14ac:dyDescent="0.3">
      <c r="AI4332" s="1996">
        <v>48029150400</v>
      </c>
      <c r="AJ4332" s="1997" t="s">
        <v>1744</v>
      </c>
      <c r="AK4332" s="1997">
        <v>34063</v>
      </c>
      <c r="AL4332" s="1998" t="s">
        <v>1730</v>
      </c>
      <c r="AM4332" s="1998">
        <v>31.5</v>
      </c>
      <c r="AN4332" s="1997" t="s">
        <v>193</v>
      </c>
      <c r="BX4332"/>
      <c r="BY4332"/>
      <c r="BZ4332"/>
      <c r="CA4332"/>
      <c r="CB4332"/>
      <c r="CD4332" s="1060"/>
      <c r="CE4332" s="1286"/>
      <c r="CF4332" s="1060"/>
      <c r="CG4332" s="1060"/>
      <c r="CH4332" s="1060"/>
      <c r="CK4332" s="1645"/>
      <c r="CL4332" s="1645"/>
      <c r="CM4332" s="1645"/>
      <c r="CN4332"/>
      <c r="CO4332"/>
      <c r="CP4332"/>
      <c r="CQ4332"/>
      <c r="CR4332"/>
      <c r="CS4332" s="1060"/>
      <c r="CT4332" s="1060"/>
      <c r="CU4332" s="1060"/>
      <c r="CV4332" s="1060"/>
      <c r="CW4332" s="1060"/>
      <c r="CX4332" s="1060"/>
    </row>
    <row r="4333" spans="35:102" ht="15" customHeight="1" x14ac:dyDescent="0.3">
      <c r="AI4333" s="1774">
        <v>48029150501</v>
      </c>
      <c r="AJ4333" s="1993" t="s">
        <v>1744</v>
      </c>
      <c r="AK4333" s="1993">
        <v>37083</v>
      </c>
      <c r="AL4333" s="1994" t="s">
        <v>1730</v>
      </c>
      <c r="AM4333" s="1994">
        <v>24.7</v>
      </c>
      <c r="AN4333" s="1993" t="s">
        <v>193</v>
      </c>
      <c r="BX4333"/>
      <c r="BY4333"/>
      <c r="BZ4333"/>
      <c r="CA4333"/>
      <c r="CB4333"/>
      <c r="CD4333" s="1060"/>
      <c r="CE4333" s="1286"/>
      <c r="CF4333" s="1060"/>
      <c r="CG4333" s="1060"/>
      <c r="CH4333" s="1060"/>
      <c r="CK4333" s="1645"/>
      <c r="CL4333" s="1645"/>
      <c r="CM4333" s="1645"/>
      <c r="CN4333"/>
      <c r="CO4333"/>
      <c r="CP4333"/>
      <c r="CQ4333"/>
      <c r="CR4333"/>
      <c r="CS4333" s="1060"/>
      <c r="CT4333" s="1060"/>
      <c r="CU4333" s="1060"/>
      <c r="CV4333" s="1060"/>
      <c r="CW4333" s="1060"/>
      <c r="CX4333" s="1060"/>
    </row>
    <row r="4334" spans="35:102" ht="15" customHeight="1" x14ac:dyDescent="0.3">
      <c r="AI4334" s="1996">
        <v>48029150502</v>
      </c>
      <c r="AJ4334" s="1997" t="s">
        <v>1744</v>
      </c>
      <c r="AK4334" s="1997">
        <v>31094</v>
      </c>
      <c r="AL4334" s="1998" t="s">
        <v>1730</v>
      </c>
      <c r="AM4334" s="1998">
        <v>24.6</v>
      </c>
      <c r="AN4334" s="1997" t="s">
        <v>193</v>
      </c>
      <c r="BX4334"/>
      <c r="BY4334"/>
      <c r="BZ4334"/>
      <c r="CA4334"/>
      <c r="CB4334"/>
      <c r="CD4334" s="1060"/>
      <c r="CE4334" s="1286"/>
      <c r="CF4334" s="1060"/>
      <c r="CG4334" s="1060"/>
      <c r="CH4334" s="1060"/>
      <c r="CK4334" s="1645"/>
      <c r="CL4334" s="1645"/>
      <c r="CM4334" s="1645"/>
      <c r="CN4334"/>
      <c r="CO4334"/>
      <c r="CP4334"/>
      <c r="CQ4334"/>
      <c r="CR4334"/>
      <c r="CS4334" s="1060"/>
      <c r="CT4334" s="1060"/>
      <c r="CU4334" s="1060"/>
      <c r="CV4334" s="1060"/>
      <c r="CW4334" s="1060"/>
      <c r="CX4334" s="1060"/>
    </row>
    <row r="4335" spans="35:102" ht="15" customHeight="1" x14ac:dyDescent="0.3">
      <c r="AI4335" s="1774">
        <v>48029150600</v>
      </c>
      <c r="AJ4335" s="1993" t="s">
        <v>1744</v>
      </c>
      <c r="AK4335" s="1993">
        <v>33043</v>
      </c>
      <c r="AL4335" s="1994" t="s">
        <v>1730</v>
      </c>
      <c r="AM4335" s="1994">
        <v>32.700000000000003</v>
      </c>
      <c r="AN4335" s="1993" t="s">
        <v>193</v>
      </c>
      <c r="BX4335"/>
      <c r="BY4335"/>
      <c r="BZ4335"/>
      <c r="CA4335"/>
      <c r="CB4335"/>
      <c r="CD4335" s="1060"/>
      <c r="CE4335" s="1286"/>
      <c r="CF4335" s="1060"/>
      <c r="CG4335" s="1060"/>
      <c r="CH4335" s="1060"/>
      <c r="CK4335" s="1645"/>
      <c r="CL4335" s="1645"/>
      <c r="CM4335" s="1645"/>
      <c r="CN4335"/>
      <c r="CO4335"/>
      <c r="CP4335"/>
      <c r="CQ4335"/>
      <c r="CR4335"/>
      <c r="CS4335" s="1060"/>
      <c r="CT4335" s="1060"/>
      <c r="CU4335" s="1060"/>
      <c r="CV4335" s="1060"/>
      <c r="CW4335" s="1060"/>
      <c r="CX4335" s="1060"/>
    </row>
    <row r="4336" spans="35:102" ht="15" customHeight="1" x14ac:dyDescent="0.3">
      <c r="AI4336" s="1996">
        <v>48029150700</v>
      </c>
      <c r="AJ4336" s="1997" t="s">
        <v>1744</v>
      </c>
      <c r="AK4336" s="1997">
        <v>40544</v>
      </c>
      <c r="AL4336" s="1998" t="s">
        <v>1728</v>
      </c>
      <c r="AM4336" s="1998">
        <v>18</v>
      </c>
      <c r="AN4336" s="1997" t="s">
        <v>192</v>
      </c>
      <c r="BX4336"/>
      <c r="BY4336"/>
      <c r="BZ4336"/>
      <c r="CA4336"/>
      <c r="CB4336"/>
      <c r="CD4336" s="1060"/>
      <c r="CE4336" s="1286"/>
      <c r="CF4336" s="1060"/>
      <c r="CG4336" s="1060"/>
      <c r="CH4336" s="1060"/>
      <c r="CK4336" s="1645"/>
      <c r="CL4336" s="1645"/>
      <c r="CM4336" s="1645"/>
      <c r="CN4336"/>
      <c r="CO4336"/>
      <c r="CP4336"/>
      <c r="CQ4336"/>
      <c r="CR4336"/>
      <c r="CS4336" s="1060"/>
      <c r="CT4336" s="1060"/>
      <c r="CU4336" s="1060"/>
      <c r="CV4336" s="1060"/>
      <c r="CW4336" s="1060"/>
      <c r="CX4336" s="1060"/>
    </row>
    <row r="4337" spans="35:102" ht="15" customHeight="1" x14ac:dyDescent="0.3">
      <c r="AI4337" s="1774">
        <v>48029150800</v>
      </c>
      <c r="AJ4337" s="1993" t="s">
        <v>1744</v>
      </c>
      <c r="AK4337" s="1993">
        <v>14451</v>
      </c>
      <c r="AL4337" s="1994" t="s">
        <v>1730</v>
      </c>
      <c r="AM4337" s="1994">
        <v>66.099999999999994</v>
      </c>
      <c r="AN4337" s="1993" t="s">
        <v>193</v>
      </c>
      <c r="BX4337"/>
      <c r="BY4337"/>
      <c r="BZ4337"/>
      <c r="CA4337"/>
      <c r="CB4337"/>
      <c r="CD4337" s="1060"/>
      <c r="CE4337" s="1286"/>
      <c r="CF4337" s="1060"/>
      <c r="CG4337" s="1060"/>
      <c r="CH4337" s="1060"/>
      <c r="CK4337" s="1645"/>
      <c r="CL4337" s="1645"/>
      <c r="CM4337" s="1645"/>
      <c r="CN4337"/>
      <c r="CO4337"/>
      <c r="CP4337"/>
      <c r="CQ4337"/>
      <c r="CR4337"/>
      <c r="CS4337" s="1060"/>
      <c r="CT4337" s="1060"/>
      <c r="CU4337" s="1060"/>
      <c r="CV4337" s="1060"/>
      <c r="CW4337" s="1060"/>
      <c r="CX4337" s="1060"/>
    </row>
    <row r="4338" spans="35:102" ht="15" customHeight="1" x14ac:dyDescent="0.3">
      <c r="AI4338" s="1996">
        <v>48029150900</v>
      </c>
      <c r="AJ4338" s="1997" t="s">
        <v>1744</v>
      </c>
      <c r="AK4338" s="1997">
        <v>37939</v>
      </c>
      <c r="AL4338" s="1998" t="s">
        <v>1730</v>
      </c>
      <c r="AM4338" s="1998">
        <v>22.6</v>
      </c>
      <c r="AN4338" s="1997" t="s">
        <v>193</v>
      </c>
      <c r="BX4338"/>
      <c r="BY4338"/>
      <c r="BZ4338"/>
      <c r="CA4338"/>
      <c r="CB4338"/>
      <c r="CD4338" s="1060"/>
      <c r="CE4338" s="1286"/>
      <c r="CF4338" s="1060"/>
      <c r="CG4338" s="1060"/>
      <c r="CH4338" s="1060"/>
      <c r="CK4338" s="1645"/>
      <c r="CL4338" s="1645"/>
      <c r="CM4338" s="1645"/>
      <c r="CN4338"/>
      <c r="CO4338"/>
      <c r="CP4338"/>
      <c r="CQ4338"/>
      <c r="CR4338"/>
      <c r="CS4338" s="1060"/>
      <c r="CT4338" s="1060"/>
      <c r="CU4338" s="1060"/>
      <c r="CV4338" s="1060"/>
      <c r="CW4338" s="1060"/>
      <c r="CX4338" s="1060"/>
    </row>
    <row r="4339" spans="35:102" ht="15" customHeight="1" x14ac:dyDescent="0.3">
      <c r="AI4339" s="1774">
        <v>48029151000</v>
      </c>
      <c r="AJ4339" s="1993" t="s">
        <v>1744</v>
      </c>
      <c r="AK4339" s="1993">
        <v>33227</v>
      </c>
      <c r="AL4339" s="1994" t="s">
        <v>1730</v>
      </c>
      <c r="AM4339" s="1994">
        <v>24.5</v>
      </c>
      <c r="AN4339" s="1993" t="s">
        <v>193</v>
      </c>
      <c r="BX4339"/>
      <c r="BY4339"/>
      <c r="BZ4339"/>
      <c r="CA4339"/>
      <c r="CB4339"/>
      <c r="CD4339" s="1060"/>
      <c r="CE4339" s="1286"/>
      <c r="CF4339" s="1060"/>
      <c r="CG4339" s="1060"/>
      <c r="CH4339" s="1060"/>
      <c r="CK4339" s="1645"/>
      <c r="CL4339" s="1645"/>
      <c r="CM4339" s="1645"/>
      <c r="CN4339"/>
      <c r="CO4339"/>
      <c r="CP4339"/>
      <c r="CQ4339"/>
      <c r="CR4339"/>
      <c r="CS4339" s="1060"/>
      <c r="CT4339" s="1060"/>
      <c r="CU4339" s="1060"/>
      <c r="CV4339" s="1060"/>
      <c r="CW4339" s="1060"/>
      <c r="CX4339" s="1060"/>
    </row>
    <row r="4340" spans="35:102" ht="15" customHeight="1" x14ac:dyDescent="0.3">
      <c r="AI4340" s="1996">
        <v>48029151100</v>
      </c>
      <c r="AJ4340" s="1997" t="s">
        <v>1744</v>
      </c>
      <c r="AK4340" s="1997">
        <v>36796</v>
      </c>
      <c r="AL4340" s="1998" t="s">
        <v>1730</v>
      </c>
      <c r="AM4340" s="1998">
        <v>20.100000000000001</v>
      </c>
      <c r="AN4340" s="1997" t="s">
        <v>193</v>
      </c>
      <c r="BX4340"/>
      <c r="BY4340"/>
      <c r="BZ4340"/>
      <c r="CA4340"/>
      <c r="CB4340"/>
      <c r="CD4340" s="1060"/>
      <c r="CE4340" s="1286"/>
      <c r="CF4340" s="1060"/>
      <c r="CG4340" s="1060"/>
      <c r="CH4340" s="1060"/>
      <c r="CK4340" s="1645"/>
      <c r="CL4340" s="1645"/>
      <c r="CM4340" s="1645"/>
      <c r="CN4340"/>
      <c r="CO4340"/>
      <c r="CP4340"/>
      <c r="CQ4340"/>
      <c r="CR4340"/>
      <c r="CS4340" s="1060"/>
      <c r="CT4340" s="1060"/>
      <c r="CU4340" s="1060"/>
      <c r="CV4340" s="1060"/>
      <c r="CW4340" s="1060"/>
      <c r="CX4340" s="1060"/>
    </row>
    <row r="4341" spans="35:102" ht="15" customHeight="1" x14ac:dyDescent="0.3">
      <c r="AI4341" s="1774">
        <v>48029151200</v>
      </c>
      <c r="AJ4341" s="1993" t="s">
        <v>1744</v>
      </c>
      <c r="AK4341" s="1993">
        <v>45493</v>
      </c>
      <c r="AL4341" s="1994" t="s">
        <v>1728</v>
      </c>
      <c r="AM4341" s="1994">
        <v>21.1</v>
      </c>
      <c r="AN4341" s="1993" t="s">
        <v>193</v>
      </c>
      <c r="BX4341"/>
      <c r="BY4341"/>
      <c r="BZ4341"/>
      <c r="CA4341"/>
      <c r="CB4341"/>
      <c r="CD4341" s="1060"/>
      <c r="CE4341" s="1286"/>
      <c r="CF4341" s="1060"/>
      <c r="CG4341" s="1060"/>
      <c r="CH4341" s="1060"/>
      <c r="CK4341" s="1645"/>
      <c r="CL4341" s="1645"/>
      <c r="CM4341" s="1645"/>
      <c r="CN4341"/>
      <c r="CO4341"/>
      <c r="CP4341"/>
      <c r="CQ4341"/>
      <c r="CR4341"/>
      <c r="CS4341" s="1060"/>
      <c r="CT4341" s="1060"/>
      <c r="CU4341" s="1060"/>
      <c r="CV4341" s="1060"/>
      <c r="CW4341" s="1060"/>
      <c r="CX4341" s="1060"/>
    </row>
    <row r="4342" spans="35:102" ht="15" customHeight="1" x14ac:dyDescent="0.3">
      <c r="AI4342" s="1996">
        <v>48029151301</v>
      </c>
      <c r="AJ4342" s="1997" t="s">
        <v>1744</v>
      </c>
      <c r="AK4342" s="1997">
        <v>43036</v>
      </c>
      <c r="AL4342" s="1998" t="s">
        <v>1728</v>
      </c>
      <c r="AM4342" s="1998">
        <v>21.4</v>
      </c>
      <c r="AN4342" s="1997" t="s">
        <v>193</v>
      </c>
      <c r="BX4342"/>
      <c r="BY4342"/>
      <c r="BZ4342"/>
      <c r="CA4342"/>
      <c r="CB4342"/>
      <c r="CD4342" s="1060"/>
      <c r="CE4342" s="1286"/>
      <c r="CF4342" s="1060"/>
      <c r="CG4342" s="1060"/>
      <c r="CH4342" s="1060"/>
      <c r="CK4342" s="1645"/>
      <c r="CL4342" s="1645"/>
      <c r="CM4342" s="1645"/>
      <c r="CN4342"/>
      <c r="CO4342"/>
      <c r="CP4342"/>
      <c r="CQ4342"/>
      <c r="CR4342"/>
      <c r="CS4342" s="1060"/>
      <c r="CT4342" s="1060"/>
      <c r="CU4342" s="1060"/>
      <c r="CV4342" s="1060"/>
      <c r="CW4342" s="1060"/>
      <c r="CX4342" s="1060"/>
    </row>
    <row r="4343" spans="35:102" ht="15" customHeight="1" x14ac:dyDescent="0.3">
      <c r="AI4343" s="1774">
        <v>48029151302</v>
      </c>
      <c r="AJ4343" s="1993" t="s">
        <v>1744</v>
      </c>
      <c r="AK4343" s="1993">
        <v>40030</v>
      </c>
      <c r="AL4343" s="1994" t="s">
        <v>1728</v>
      </c>
      <c r="AM4343" s="1994">
        <v>20.5</v>
      </c>
      <c r="AN4343" s="1993" t="s">
        <v>193</v>
      </c>
      <c r="BX4343"/>
      <c r="BY4343"/>
      <c r="BZ4343"/>
      <c r="CA4343"/>
      <c r="CB4343"/>
      <c r="CD4343" s="1060"/>
      <c r="CE4343" s="1286"/>
      <c r="CF4343" s="1060"/>
      <c r="CG4343" s="1060"/>
      <c r="CH4343" s="1060"/>
      <c r="CK4343" s="1645"/>
      <c r="CL4343" s="1645"/>
      <c r="CM4343" s="1645"/>
      <c r="CN4343"/>
      <c r="CO4343"/>
      <c r="CP4343"/>
      <c r="CQ4343"/>
      <c r="CR4343"/>
      <c r="CS4343" s="1060"/>
      <c r="CT4343" s="1060"/>
      <c r="CU4343" s="1060"/>
      <c r="CV4343" s="1060"/>
      <c r="CW4343" s="1060"/>
      <c r="CX4343" s="1060"/>
    </row>
    <row r="4344" spans="35:102" ht="15" customHeight="1" x14ac:dyDescent="0.3">
      <c r="AI4344" s="1996">
        <v>48029151400</v>
      </c>
      <c r="AJ4344" s="1997" t="s">
        <v>1744</v>
      </c>
      <c r="AK4344" s="1997">
        <v>35777</v>
      </c>
      <c r="AL4344" s="1998" t="s">
        <v>1730</v>
      </c>
      <c r="AM4344" s="1998">
        <v>26.3</v>
      </c>
      <c r="AN4344" s="1997" t="s">
        <v>193</v>
      </c>
      <c r="BX4344"/>
      <c r="BY4344"/>
      <c r="BZ4344"/>
      <c r="CA4344"/>
      <c r="CB4344"/>
      <c r="CD4344" s="1060"/>
      <c r="CE4344" s="1286"/>
      <c r="CF4344" s="1060"/>
      <c r="CG4344" s="1060"/>
      <c r="CH4344" s="1060"/>
      <c r="CK4344" s="1645"/>
      <c r="CL4344" s="1645"/>
      <c r="CM4344" s="1645"/>
      <c r="CN4344"/>
      <c r="CO4344"/>
      <c r="CP4344"/>
      <c r="CQ4344"/>
      <c r="CR4344"/>
      <c r="CS4344" s="1060"/>
      <c r="CT4344" s="1060"/>
      <c r="CU4344" s="1060"/>
      <c r="CV4344" s="1060"/>
      <c r="CW4344" s="1060"/>
      <c r="CX4344" s="1060"/>
    </row>
    <row r="4345" spans="35:102" ht="15" customHeight="1" x14ac:dyDescent="0.3">
      <c r="AI4345" s="1774">
        <v>48029151500</v>
      </c>
      <c r="AJ4345" s="1993" t="s">
        <v>1744</v>
      </c>
      <c r="AK4345" s="1993">
        <v>42835</v>
      </c>
      <c r="AL4345" s="1994" t="s">
        <v>1728</v>
      </c>
      <c r="AM4345" s="1994">
        <v>12.4</v>
      </c>
      <c r="AN4345" s="1993" t="s">
        <v>192</v>
      </c>
      <c r="BX4345"/>
      <c r="BY4345"/>
      <c r="BZ4345"/>
      <c r="CA4345"/>
      <c r="CB4345"/>
      <c r="CD4345" s="1060"/>
      <c r="CE4345" s="1286"/>
      <c r="CF4345" s="1060"/>
      <c r="CG4345" s="1060"/>
      <c r="CH4345" s="1060"/>
      <c r="CK4345" s="1645"/>
      <c r="CL4345" s="1645"/>
      <c r="CM4345" s="1645"/>
      <c r="CN4345"/>
      <c r="CO4345"/>
      <c r="CP4345"/>
      <c r="CQ4345"/>
      <c r="CR4345"/>
      <c r="CS4345" s="1060"/>
      <c r="CT4345" s="1060"/>
      <c r="CU4345" s="1060"/>
      <c r="CV4345" s="1060"/>
      <c r="CW4345" s="1060"/>
      <c r="CX4345" s="1060"/>
    </row>
    <row r="4346" spans="35:102" ht="15" customHeight="1" x14ac:dyDescent="0.3">
      <c r="AI4346" s="1996">
        <v>48029151600</v>
      </c>
      <c r="AJ4346" s="1997" t="s">
        <v>1744</v>
      </c>
      <c r="AK4346" s="1997">
        <v>38825</v>
      </c>
      <c r="AL4346" s="1998" t="s">
        <v>1730</v>
      </c>
      <c r="AM4346" s="1998">
        <v>22.3</v>
      </c>
      <c r="AN4346" s="1997" t="s">
        <v>193</v>
      </c>
      <c r="BX4346"/>
      <c r="BY4346"/>
      <c r="BZ4346"/>
      <c r="CA4346"/>
      <c r="CB4346"/>
      <c r="CD4346" s="1060"/>
      <c r="CE4346" s="1286"/>
      <c r="CF4346" s="1060"/>
      <c r="CG4346" s="1060"/>
      <c r="CH4346" s="1060"/>
      <c r="CK4346" s="1645"/>
      <c r="CL4346" s="1645"/>
      <c r="CM4346" s="1645"/>
      <c r="CN4346"/>
      <c r="CO4346"/>
      <c r="CP4346"/>
      <c r="CQ4346"/>
      <c r="CR4346"/>
      <c r="CS4346" s="1060"/>
      <c r="CT4346" s="1060"/>
      <c r="CU4346" s="1060"/>
      <c r="CV4346" s="1060"/>
      <c r="CW4346" s="1060"/>
      <c r="CX4346" s="1060"/>
    </row>
    <row r="4347" spans="35:102" ht="15" customHeight="1" x14ac:dyDescent="0.3">
      <c r="AI4347" s="1774">
        <v>48029151700</v>
      </c>
      <c r="AJ4347" s="1993" t="s">
        <v>1744</v>
      </c>
      <c r="AK4347" s="1993">
        <v>49410</v>
      </c>
      <c r="AL4347" s="1994" t="s">
        <v>1728</v>
      </c>
      <c r="AM4347" s="1994">
        <v>18.8</v>
      </c>
      <c r="AN4347" s="1993" t="s">
        <v>192</v>
      </c>
      <c r="BX4347"/>
      <c r="BY4347"/>
      <c r="BZ4347"/>
      <c r="CA4347"/>
      <c r="CB4347"/>
      <c r="CD4347" s="1060"/>
      <c r="CE4347" s="1286"/>
      <c r="CF4347" s="1060"/>
      <c r="CG4347" s="1060"/>
      <c r="CH4347" s="1060"/>
      <c r="CK4347" s="1645"/>
      <c r="CL4347" s="1645"/>
      <c r="CM4347" s="1645"/>
      <c r="CN4347"/>
      <c r="CO4347"/>
      <c r="CP4347"/>
      <c r="CQ4347"/>
      <c r="CR4347"/>
      <c r="CS4347" s="1060"/>
      <c r="CT4347" s="1060"/>
      <c r="CU4347" s="1060"/>
      <c r="CV4347" s="1060"/>
      <c r="CW4347" s="1060"/>
      <c r="CX4347" s="1060"/>
    </row>
    <row r="4348" spans="35:102" ht="15" customHeight="1" x14ac:dyDescent="0.3">
      <c r="AI4348" s="1996">
        <v>48029151900</v>
      </c>
      <c r="AJ4348" s="1997" t="s">
        <v>1744</v>
      </c>
      <c r="AK4348" s="1997">
        <v>41869</v>
      </c>
      <c r="AL4348" s="1998" t="s">
        <v>1728</v>
      </c>
      <c r="AM4348" s="1998">
        <v>20</v>
      </c>
      <c r="AN4348" s="1997" t="s">
        <v>193</v>
      </c>
      <c r="BX4348"/>
      <c r="BY4348"/>
      <c r="BZ4348"/>
      <c r="CA4348"/>
      <c r="CB4348"/>
      <c r="CD4348" s="1060"/>
      <c r="CE4348" s="1286"/>
      <c r="CF4348" s="1060"/>
      <c r="CG4348" s="1060"/>
      <c r="CH4348" s="1060"/>
      <c r="CK4348" s="1645"/>
      <c r="CL4348" s="1645"/>
      <c r="CM4348" s="1645"/>
      <c r="CN4348"/>
      <c r="CO4348"/>
      <c r="CP4348"/>
      <c r="CQ4348"/>
      <c r="CR4348"/>
      <c r="CS4348" s="1060"/>
      <c r="CT4348" s="1060"/>
      <c r="CU4348" s="1060"/>
      <c r="CV4348" s="1060"/>
      <c r="CW4348" s="1060"/>
      <c r="CX4348" s="1060"/>
    </row>
    <row r="4349" spans="35:102" ht="15" customHeight="1" x14ac:dyDescent="0.3">
      <c r="AI4349" s="1774">
        <v>48029152000</v>
      </c>
      <c r="AJ4349" s="1993" t="s">
        <v>1744</v>
      </c>
      <c r="AK4349" s="1993">
        <v>58750</v>
      </c>
      <c r="AL4349" s="1994" t="s">
        <v>1727</v>
      </c>
      <c r="AM4349" s="1994">
        <v>33.799999999999997</v>
      </c>
      <c r="AN4349" s="1993" t="s">
        <v>193</v>
      </c>
      <c r="BX4349"/>
      <c r="BY4349"/>
      <c r="BZ4349"/>
      <c r="CA4349"/>
      <c r="CB4349"/>
      <c r="CD4349" s="1060"/>
      <c r="CE4349" s="1286"/>
      <c r="CF4349" s="1060"/>
      <c r="CG4349" s="1060"/>
      <c r="CH4349" s="1060"/>
      <c r="CK4349" s="1645"/>
      <c r="CL4349" s="1645"/>
      <c r="CM4349" s="1645"/>
      <c r="CN4349"/>
      <c r="CO4349"/>
      <c r="CP4349"/>
      <c r="CQ4349"/>
      <c r="CR4349"/>
      <c r="CS4349" s="1060"/>
      <c r="CT4349" s="1060"/>
      <c r="CU4349" s="1060"/>
      <c r="CV4349" s="1060"/>
      <c r="CW4349" s="1060"/>
      <c r="CX4349" s="1060"/>
    </row>
    <row r="4350" spans="35:102" ht="15" customHeight="1" x14ac:dyDescent="0.3">
      <c r="AI4350" s="1996">
        <v>48029152100</v>
      </c>
      <c r="AJ4350" s="1997" t="s">
        <v>1744</v>
      </c>
      <c r="AK4350" s="1997">
        <v>50481</v>
      </c>
      <c r="AL4350" s="1998" t="s">
        <v>1728</v>
      </c>
      <c r="AM4350" s="1998">
        <v>23</v>
      </c>
      <c r="AN4350" s="1997" t="s">
        <v>193</v>
      </c>
      <c r="BX4350"/>
      <c r="BY4350"/>
      <c r="BZ4350"/>
      <c r="CA4350"/>
      <c r="CB4350"/>
      <c r="CD4350" s="1060"/>
      <c r="CE4350" s="1286"/>
      <c r="CF4350" s="1060"/>
      <c r="CG4350" s="1060"/>
      <c r="CH4350" s="1060"/>
      <c r="CK4350" s="1645"/>
      <c r="CL4350" s="1645"/>
      <c r="CM4350" s="1645"/>
      <c r="CN4350"/>
      <c r="CO4350"/>
      <c r="CP4350"/>
      <c r="CQ4350"/>
      <c r="CR4350"/>
      <c r="CS4350" s="1060"/>
      <c r="CT4350" s="1060"/>
      <c r="CU4350" s="1060"/>
      <c r="CV4350" s="1060"/>
      <c r="CW4350" s="1060"/>
      <c r="CX4350" s="1060"/>
    </row>
    <row r="4351" spans="35:102" ht="15" customHeight="1" x14ac:dyDescent="0.3">
      <c r="AI4351" s="1774">
        <v>48029152201</v>
      </c>
      <c r="AJ4351" s="1993" t="s">
        <v>1744</v>
      </c>
      <c r="AK4351" s="1993">
        <v>46591</v>
      </c>
      <c r="AL4351" s="1994" t="s">
        <v>1728</v>
      </c>
      <c r="AM4351" s="1994">
        <v>19.600000000000001</v>
      </c>
      <c r="AN4351" s="1993" t="s">
        <v>192</v>
      </c>
      <c r="BX4351"/>
      <c r="BY4351"/>
      <c r="BZ4351"/>
      <c r="CA4351"/>
      <c r="CB4351"/>
      <c r="CD4351" s="1060"/>
      <c r="CE4351" s="1286"/>
      <c r="CF4351" s="1060"/>
      <c r="CG4351" s="1060"/>
      <c r="CH4351" s="1060"/>
      <c r="CK4351" s="1645"/>
      <c r="CL4351" s="1645"/>
      <c r="CM4351" s="1645"/>
      <c r="CN4351"/>
      <c r="CO4351"/>
      <c r="CP4351"/>
      <c r="CQ4351"/>
      <c r="CR4351"/>
      <c r="CS4351" s="1060"/>
      <c r="CT4351" s="1060"/>
      <c r="CU4351" s="1060"/>
      <c r="CV4351" s="1060"/>
      <c r="CW4351" s="1060"/>
      <c r="CX4351" s="1060"/>
    </row>
    <row r="4352" spans="35:102" ht="15" customHeight="1" x14ac:dyDescent="0.3">
      <c r="AI4352" s="1996">
        <v>48029152202</v>
      </c>
      <c r="AJ4352" s="1997" t="s">
        <v>1744</v>
      </c>
      <c r="AK4352" s="1997">
        <v>51307</v>
      </c>
      <c r="AL4352" s="1998" t="s">
        <v>1728</v>
      </c>
      <c r="AM4352" s="1998">
        <v>13.5</v>
      </c>
      <c r="AN4352" s="1997" t="s">
        <v>192</v>
      </c>
      <c r="BX4352"/>
      <c r="BY4352"/>
      <c r="BZ4352"/>
      <c r="CA4352"/>
      <c r="CB4352"/>
      <c r="CD4352" s="1060"/>
      <c r="CE4352" s="1286"/>
      <c r="CF4352" s="1060"/>
      <c r="CG4352" s="1060"/>
      <c r="CH4352" s="1060"/>
      <c r="CK4352" s="1645"/>
      <c r="CL4352" s="1645"/>
      <c r="CM4352" s="1645"/>
      <c r="CN4352"/>
      <c r="CO4352"/>
      <c r="CP4352"/>
      <c r="CQ4352"/>
      <c r="CR4352"/>
      <c r="CS4352" s="1060"/>
      <c r="CT4352" s="1060"/>
      <c r="CU4352" s="1060"/>
      <c r="CV4352" s="1060"/>
      <c r="CW4352" s="1060"/>
      <c r="CX4352" s="1060"/>
    </row>
    <row r="4353" spans="35:102" ht="15" customHeight="1" x14ac:dyDescent="0.3">
      <c r="AI4353" s="1774">
        <v>48029160100</v>
      </c>
      <c r="AJ4353" s="1993" t="s">
        <v>1744</v>
      </c>
      <c r="AK4353" s="1993">
        <v>28455</v>
      </c>
      <c r="AL4353" s="1994" t="s">
        <v>1730</v>
      </c>
      <c r="AM4353" s="1994">
        <v>38</v>
      </c>
      <c r="AN4353" s="1993" t="s">
        <v>193</v>
      </c>
      <c r="BX4353"/>
      <c r="BY4353"/>
      <c r="BZ4353"/>
      <c r="CA4353"/>
      <c r="CB4353"/>
      <c r="CD4353" s="1060"/>
      <c r="CE4353" s="1286"/>
      <c r="CF4353" s="1060"/>
      <c r="CG4353" s="1060"/>
      <c r="CH4353" s="1060"/>
      <c r="CK4353" s="1645"/>
      <c r="CL4353" s="1645"/>
      <c r="CM4353" s="1645"/>
      <c r="CN4353"/>
      <c r="CO4353"/>
      <c r="CP4353"/>
      <c r="CQ4353"/>
      <c r="CR4353"/>
      <c r="CS4353" s="1060"/>
      <c r="CT4353" s="1060"/>
      <c r="CU4353" s="1060"/>
      <c r="CV4353" s="1060"/>
      <c r="CW4353" s="1060"/>
      <c r="CX4353" s="1060"/>
    </row>
    <row r="4354" spans="35:102" ht="15" customHeight="1" x14ac:dyDescent="0.3">
      <c r="AI4354" s="1996">
        <v>48029160200</v>
      </c>
      <c r="AJ4354" s="1997" t="s">
        <v>1744</v>
      </c>
      <c r="AK4354" s="1997">
        <v>36758</v>
      </c>
      <c r="AL4354" s="1998" t="s">
        <v>1730</v>
      </c>
      <c r="AM4354" s="1998">
        <v>15.1</v>
      </c>
      <c r="AN4354" s="1997" t="s">
        <v>192</v>
      </c>
      <c r="BX4354"/>
      <c r="BY4354"/>
      <c r="BZ4354"/>
      <c r="CA4354"/>
      <c r="CB4354"/>
      <c r="CD4354" s="1060"/>
      <c r="CE4354" s="1286"/>
      <c r="CF4354" s="1060"/>
      <c r="CG4354" s="1060"/>
      <c r="CH4354" s="1060"/>
      <c r="CK4354" s="1645"/>
      <c r="CL4354" s="1645"/>
      <c r="CM4354" s="1645"/>
      <c r="CN4354"/>
      <c r="CO4354"/>
      <c r="CP4354"/>
      <c r="CQ4354"/>
      <c r="CR4354"/>
      <c r="CS4354" s="1060"/>
      <c r="CT4354" s="1060"/>
      <c r="CU4354" s="1060"/>
      <c r="CV4354" s="1060"/>
      <c r="CW4354" s="1060"/>
      <c r="CX4354" s="1060"/>
    </row>
    <row r="4355" spans="35:102" ht="15" customHeight="1" x14ac:dyDescent="0.3">
      <c r="AI4355" s="1774">
        <v>48029160300</v>
      </c>
      <c r="AJ4355" s="1993" t="s">
        <v>1744</v>
      </c>
      <c r="AK4355" s="1993">
        <v>35282</v>
      </c>
      <c r="AL4355" s="1994" t="s">
        <v>1730</v>
      </c>
      <c r="AM4355" s="1994">
        <v>20.7</v>
      </c>
      <c r="AN4355" s="1993" t="s">
        <v>193</v>
      </c>
      <c r="BX4355"/>
      <c r="BY4355"/>
      <c r="BZ4355"/>
      <c r="CA4355"/>
      <c r="CB4355"/>
      <c r="CD4355" s="1060"/>
      <c r="CE4355" s="1286"/>
      <c r="CF4355" s="1060"/>
      <c r="CG4355" s="1060"/>
      <c r="CH4355" s="1060"/>
      <c r="CK4355" s="1645"/>
      <c r="CL4355" s="1645"/>
      <c r="CM4355" s="1645"/>
      <c r="CN4355"/>
      <c r="CO4355"/>
      <c r="CP4355"/>
      <c r="CQ4355"/>
      <c r="CR4355"/>
      <c r="CS4355" s="1060"/>
      <c r="CT4355" s="1060"/>
      <c r="CU4355" s="1060"/>
      <c r="CV4355" s="1060"/>
      <c r="CW4355" s="1060"/>
      <c r="CX4355" s="1060"/>
    </row>
    <row r="4356" spans="35:102" ht="15" customHeight="1" x14ac:dyDescent="0.3">
      <c r="AI4356" s="1996">
        <v>48029160400</v>
      </c>
      <c r="AJ4356" s="1997" t="s">
        <v>1744</v>
      </c>
      <c r="AK4356" s="1997">
        <v>35493</v>
      </c>
      <c r="AL4356" s="1998" t="s">
        <v>1730</v>
      </c>
      <c r="AM4356" s="1998">
        <v>30</v>
      </c>
      <c r="AN4356" s="1997" t="s">
        <v>193</v>
      </c>
      <c r="BX4356"/>
      <c r="BY4356"/>
      <c r="BZ4356"/>
      <c r="CA4356"/>
      <c r="CB4356"/>
      <c r="CD4356" s="1060"/>
      <c r="CE4356" s="1286"/>
      <c r="CF4356" s="1060"/>
      <c r="CG4356" s="1060"/>
      <c r="CH4356" s="1060"/>
      <c r="CK4356" s="1645"/>
      <c r="CL4356" s="1645"/>
      <c r="CM4356" s="1645"/>
      <c r="CN4356"/>
      <c r="CO4356"/>
      <c r="CP4356"/>
      <c r="CQ4356"/>
      <c r="CR4356"/>
      <c r="CS4356" s="1060"/>
      <c r="CT4356" s="1060"/>
      <c r="CU4356" s="1060"/>
      <c r="CV4356" s="1060"/>
      <c r="CW4356" s="1060"/>
      <c r="CX4356" s="1060"/>
    </row>
    <row r="4357" spans="35:102" ht="15" customHeight="1" x14ac:dyDescent="0.3">
      <c r="AI4357" s="1774">
        <v>48029160501</v>
      </c>
      <c r="AJ4357" s="1993" t="s">
        <v>1744</v>
      </c>
      <c r="AK4357" s="1993">
        <v>18297</v>
      </c>
      <c r="AL4357" s="1994" t="s">
        <v>1730</v>
      </c>
      <c r="AM4357" s="1994">
        <v>55.3</v>
      </c>
      <c r="AN4357" s="1993" t="s">
        <v>193</v>
      </c>
      <c r="BX4357"/>
      <c r="BY4357"/>
      <c r="BZ4357"/>
      <c r="CA4357"/>
      <c r="CB4357"/>
      <c r="CD4357" s="1060"/>
      <c r="CE4357" s="1286"/>
      <c r="CF4357" s="1060"/>
      <c r="CG4357" s="1060"/>
      <c r="CH4357" s="1060"/>
      <c r="CK4357" s="1645"/>
      <c r="CL4357" s="1645"/>
      <c r="CM4357" s="1645"/>
      <c r="CN4357"/>
      <c r="CO4357"/>
      <c r="CP4357"/>
      <c r="CQ4357"/>
      <c r="CR4357"/>
      <c r="CS4357" s="1060"/>
      <c r="CT4357" s="1060"/>
      <c r="CU4357" s="1060"/>
      <c r="CV4357" s="1060"/>
      <c r="CW4357" s="1060"/>
      <c r="CX4357" s="1060"/>
    </row>
    <row r="4358" spans="35:102" ht="15" customHeight="1" x14ac:dyDescent="0.3">
      <c r="AI4358" s="1996">
        <v>48029160502</v>
      </c>
      <c r="AJ4358" s="1997" t="s">
        <v>1744</v>
      </c>
      <c r="AK4358" s="1997">
        <v>32183</v>
      </c>
      <c r="AL4358" s="1998" t="s">
        <v>1730</v>
      </c>
      <c r="AM4358" s="1998">
        <v>25.9</v>
      </c>
      <c r="AN4358" s="1997" t="s">
        <v>193</v>
      </c>
      <c r="BX4358"/>
      <c r="BY4358"/>
      <c r="BZ4358"/>
      <c r="CA4358"/>
      <c r="CB4358"/>
      <c r="CD4358" s="1060"/>
      <c r="CE4358" s="1286"/>
      <c r="CF4358" s="1060"/>
      <c r="CG4358" s="1060"/>
      <c r="CH4358" s="1060"/>
      <c r="CK4358" s="1645"/>
      <c r="CL4358" s="1645"/>
      <c r="CM4358" s="1645"/>
      <c r="CN4358"/>
      <c r="CO4358"/>
      <c r="CP4358"/>
      <c r="CQ4358"/>
      <c r="CR4358"/>
      <c r="CS4358" s="1060"/>
      <c r="CT4358" s="1060"/>
      <c r="CU4358" s="1060"/>
      <c r="CV4358" s="1060"/>
      <c r="CW4358" s="1060"/>
      <c r="CX4358" s="1060"/>
    </row>
    <row r="4359" spans="35:102" ht="15" customHeight="1" x14ac:dyDescent="0.3">
      <c r="AI4359" s="1774">
        <v>48029160600</v>
      </c>
      <c r="AJ4359" s="1993" t="s">
        <v>1744</v>
      </c>
      <c r="AK4359" s="1993">
        <v>25500</v>
      </c>
      <c r="AL4359" s="1994" t="s">
        <v>1730</v>
      </c>
      <c r="AM4359" s="1994">
        <v>40.4</v>
      </c>
      <c r="AN4359" s="1993" t="s">
        <v>193</v>
      </c>
      <c r="BX4359"/>
      <c r="BY4359"/>
      <c r="BZ4359"/>
      <c r="CA4359"/>
      <c r="CB4359"/>
      <c r="CD4359" s="1060"/>
      <c r="CE4359" s="1286"/>
      <c r="CF4359" s="1060"/>
      <c r="CG4359" s="1060"/>
      <c r="CH4359" s="1060"/>
      <c r="CK4359" s="1645"/>
      <c r="CL4359" s="1645"/>
      <c r="CM4359" s="1645"/>
      <c r="CN4359"/>
      <c r="CO4359"/>
      <c r="CP4359"/>
      <c r="CQ4359"/>
      <c r="CR4359"/>
      <c r="CS4359" s="1060"/>
      <c r="CT4359" s="1060"/>
      <c r="CU4359" s="1060"/>
      <c r="CV4359" s="1060"/>
      <c r="CW4359" s="1060"/>
      <c r="CX4359" s="1060"/>
    </row>
    <row r="4360" spans="35:102" ht="15" customHeight="1" x14ac:dyDescent="0.3">
      <c r="AI4360" s="1996">
        <v>48029160701</v>
      </c>
      <c r="AJ4360" s="1997" t="s">
        <v>1744</v>
      </c>
      <c r="AK4360" s="1997">
        <v>40474</v>
      </c>
      <c r="AL4360" s="1998" t="s">
        <v>1728</v>
      </c>
      <c r="AM4360" s="1998">
        <v>26.6</v>
      </c>
      <c r="AN4360" s="1997" t="s">
        <v>193</v>
      </c>
      <c r="BX4360"/>
      <c r="BY4360"/>
      <c r="BZ4360"/>
      <c r="CA4360"/>
      <c r="CB4360"/>
      <c r="CD4360" s="1060"/>
      <c r="CE4360" s="1286"/>
      <c r="CF4360" s="1060"/>
      <c r="CG4360" s="1060"/>
      <c r="CH4360" s="1060"/>
      <c r="CK4360" s="1645"/>
      <c r="CL4360" s="1645"/>
      <c r="CM4360" s="1645"/>
      <c r="CN4360"/>
      <c r="CO4360"/>
      <c r="CP4360"/>
      <c r="CQ4360"/>
      <c r="CR4360"/>
      <c r="CS4360" s="1060"/>
      <c r="CT4360" s="1060"/>
      <c r="CU4360" s="1060"/>
      <c r="CV4360" s="1060"/>
      <c r="CW4360" s="1060"/>
      <c r="CX4360" s="1060"/>
    </row>
    <row r="4361" spans="35:102" ht="15" customHeight="1" x14ac:dyDescent="0.3">
      <c r="AI4361" s="1774">
        <v>48029160702</v>
      </c>
      <c r="AJ4361" s="1993" t="s">
        <v>1744</v>
      </c>
      <c r="AK4361" s="1993">
        <v>28958</v>
      </c>
      <c r="AL4361" s="1994" t="s">
        <v>1730</v>
      </c>
      <c r="AM4361" s="1994">
        <v>36.4</v>
      </c>
      <c r="AN4361" s="1993" t="s">
        <v>193</v>
      </c>
      <c r="BX4361"/>
      <c r="BY4361"/>
      <c r="BZ4361"/>
      <c r="CA4361"/>
      <c r="CB4361"/>
      <c r="CD4361" s="1060"/>
      <c r="CE4361" s="1286"/>
      <c r="CF4361" s="1060"/>
      <c r="CG4361" s="1060"/>
      <c r="CH4361" s="1060"/>
      <c r="CK4361" s="1645"/>
      <c r="CL4361" s="1645"/>
      <c r="CM4361" s="1645"/>
      <c r="CN4361"/>
      <c r="CO4361"/>
      <c r="CP4361"/>
      <c r="CQ4361"/>
      <c r="CR4361"/>
      <c r="CS4361" s="1060"/>
      <c r="CT4361" s="1060"/>
      <c r="CU4361" s="1060"/>
      <c r="CV4361" s="1060"/>
      <c r="CW4361" s="1060"/>
      <c r="CX4361" s="1060"/>
    </row>
    <row r="4362" spans="35:102" ht="15" customHeight="1" x14ac:dyDescent="0.3">
      <c r="AI4362" s="1996">
        <v>48029160901</v>
      </c>
      <c r="AJ4362" s="1997" t="s">
        <v>1744</v>
      </c>
      <c r="AK4362" s="1997">
        <v>29632</v>
      </c>
      <c r="AL4362" s="1998" t="s">
        <v>1730</v>
      </c>
      <c r="AM4362" s="1998">
        <v>27.2</v>
      </c>
      <c r="AN4362" s="1997" t="s">
        <v>193</v>
      </c>
      <c r="BX4362"/>
      <c r="BY4362"/>
      <c r="BZ4362"/>
      <c r="CA4362"/>
      <c r="CB4362"/>
      <c r="CD4362" s="1060"/>
      <c r="CE4362" s="1286"/>
      <c r="CF4362" s="1060"/>
      <c r="CG4362" s="1060"/>
      <c r="CH4362" s="1060"/>
      <c r="CK4362" s="1645"/>
      <c r="CL4362" s="1645"/>
      <c r="CM4362" s="1645"/>
      <c r="CN4362"/>
      <c r="CO4362"/>
      <c r="CP4362"/>
      <c r="CQ4362"/>
      <c r="CR4362"/>
      <c r="CS4362" s="1060"/>
      <c r="CT4362" s="1060"/>
      <c r="CU4362" s="1060"/>
      <c r="CV4362" s="1060"/>
      <c r="CW4362" s="1060"/>
      <c r="CX4362" s="1060"/>
    </row>
    <row r="4363" spans="35:102" ht="15" customHeight="1" x14ac:dyDescent="0.3">
      <c r="AI4363" s="1774">
        <v>48029160902</v>
      </c>
      <c r="AJ4363" s="1993" t="s">
        <v>1744</v>
      </c>
      <c r="AK4363" s="1993">
        <v>31939</v>
      </c>
      <c r="AL4363" s="1994" t="s">
        <v>1730</v>
      </c>
      <c r="AM4363" s="1994">
        <v>27.2</v>
      </c>
      <c r="AN4363" s="1993" t="s">
        <v>193</v>
      </c>
      <c r="BX4363"/>
      <c r="BY4363"/>
      <c r="BZ4363"/>
      <c r="CA4363"/>
      <c r="CB4363"/>
      <c r="CD4363" s="1060"/>
      <c r="CE4363" s="1286"/>
      <c r="CF4363" s="1060"/>
      <c r="CG4363" s="1060"/>
      <c r="CH4363" s="1060"/>
      <c r="CK4363" s="1645"/>
      <c r="CL4363" s="1645"/>
      <c r="CM4363" s="1645"/>
      <c r="CN4363"/>
      <c r="CO4363"/>
      <c r="CP4363"/>
      <c r="CQ4363"/>
      <c r="CR4363"/>
      <c r="CS4363" s="1060"/>
      <c r="CT4363" s="1060"/>
      <c r="CU4363" s="1060"/>
      <c r="CV4363" s="1060"/>
      <c r="CW4363" s="1060"/>
      <c r="CX4363" s="1060"/>
    </row>
    <row r="4364" spans="35:102" ht="15" customHeight="1" x14ac:dyDescent="0.3">
      <c r="AI4364" s="1996">
        <v>48029161000</v>
      </c>
      <c r="AJ4364" s="1997" t="s">
        <v>1744</v>
      </c>
      <c r="AK4364" s="1997">
        <v>28184</v>
      </c>
      <c r="AL4364" s="1998" t="s">
        <v>1730</v>
      </c>
      <c r="AM4364" s="1998">
        <v>35.799999999999997</v>
      </c>
      <c r="AN4364" s="1997" t="s">
        <v>193</v>
      </c>
      <c r="BX4364"/>
      <c r="BY4364"/>
      <c r="BZ4364"/>
      <c r="CA4364"/>
      <c r="CB4364"/>
      <c r="CD4364" s="1060"/>
      <c r="CE4364" s="1286"/>
      <c r="CF4364" s="1060"/>
      <c r="CG4364" s="1060"/>
      <c r="CH4364" s="1060"/>
      <c r="CK4364" s="1645"/>
      <c r="CL4364" s="1645"/>
      <c r="CM4364" s="1645"/>
      <c r="CN4364"/>
      <c r="CO4364"/>
      <c r="CP4364"/>
      <c r="CQ4364"/>
      <c r="CR4364"/>
      <c r="CS4364" s="1060"/>
      <c r="CT4364" s="1060"/>
      <c r="CU4364" s="1060"/>
      <c r="CV4364" s="1060"/>
      <c r="CW4364" s="1060"/>
      <c r="CX4364" s="1060"/>
    </row>
    <row r="4365" spans="35:102" ht="15" customHeight="1" x14ac:dyDescent="0.3">
      <c r="AI4365" s="1774">
        <v>48029161100</v>
      </c>
      <c r="AJ4365" s="1993" t="s">
        <v>1744</v>
      </c>
      <c r="AK4365" s="1993">
        <v>41073</v>
      </c>
      <c r="AL4365" s="1994" t="s">
        <v>1728</v>
      </c>
      <c r="AM4365" s="1994">
        <v>13.7</v>
      </c>
      <c r="AN4365" s="1993" t="s">
        <v>192</v>
      </c>
      <c r="BX4365"/>
      <c r="BY4365"/>
      <c r="BZ4365"/>
      <c r="CA4365"/>
      <c r="CB4365"/>
      <c r="CD4365" s="1060"/>
      <c r="CE4365" s="1286"/>
      <c r="CF4365" s="1060"/>
      <c r="CG4365" s="1060"/>
      <c r="CH4365" s="1060"/>
      <c r="CK4365" s="1645"/>
      <c r="CL4365" s="1645"/>
      <c r="CM4365" s="1645"/>
      <c r="CN4365"/>
      <c r="CO4365"/>
      <c r="CP4365"/>
      <c r="CQ4365"/>
      <c r="CR4365"/>
      <c r="CS4365" s="1060"/>
      <c r="CT4365" s="1060"/>
      <c r="CU4365" s="1060"/>
      <c r="CV4365" s="1060"/>
      <c r="CW4365" s="1060"/>
      <c r="CX4365" s="1060"/>
    </row>
    <row r="4366" spans="35:102" ht="15" customHeight="1" x14ac:dyDescent="0.3">
      <c r="AI4366" s="1996">
        <v>48029161200</v>
      </c>
      <c r="AJ4366" s="1997" t="s">
        <v>1744</v>
      </c>
      <c r="AK4366" s="1997">
        <v>44470</v>
      </c>
      <c r="AL4366" s="1998" t="s">
        <v>1728</v>
      </c>
      <c r="AM4366" s="1998">
        <v>22.5</v>
      </c>
      <c r="AN4366" s="1997" t="s">
        <v>193</v>
      </c>
      <c r="BX4366"/>
      <c r="BY4366"/>
      <c r="BZ4366"/>
      <c r="CA4366"/>
      <c r="CB4366"/>
      <c r="CD4366" s="1060"/>
      <c r="CE4366" s="1286"/>
      <c r="CF4366" s="1060"/>
      <c r="CG4366" s="1060"/>
      <c r="CH4366" s="1060"/>
      <c r="CK4366" s="1645"/>
      <c r="CL4366" s="1645"/>
      <c r="CM4366" s="1645"/>
      <c r="CN4366"/>
      <c r="CO4366"/>
      <c r="CP4366"/>
      <c r="CQ4366"/>
      <c r="CR4366"/>
      <c r="CS4366" s="1060"/>
      <c r="CT4366" s="1060"/>
      <c r="CU4366" s="1060"/>
      <c r="CV4366" s="1060"/>
      <c r="CW4366" s="1060"/>
      <c r="CX4366" s="1060"/>
    </row>
    <row r="4367" spans="35:102" ht="15" customHeight="1" x14ac:dyDescent="0.3">
      <c r="AI4367" s="1774">
        <v>48029161302</v>
      </c>
      <c r="AJ4367" s="1993" t="s">
        <v>1744</v>
      </c>
      <c r="AK4367" s="1993">
        <v>43333</v>
      </c>
      <c r="AL4367" s="1994" t="s">
        <v>1728</v>
      </c>
      <c r="AM4367" s="1994">
        <v>20.8</v>
      </c>
      <c r="AN4367" s="1993" t="s">
        <v>193</v>
      </c>
      <c r="BX4367"/>
      <c r="BY4367"/>
      <c r="BZ4367"/>
      <c r="CA4367"/>
      <c r="CB4367"/>
      <c r="CD4367" s="1060"/>
      <c r="CE4367" s="1286"/>
      <c r="CF4367" s="1060"/>
      <c r="CG4367" s="1060"/>
      <c r="CH4367" s="1060"/>
      <c r="CK4367" s="1645"/>
      <c r="CL4367" s="1645"/>
      <c r="CM4367" s="1645"/>
      <c r="CN4367"/>
      <c r="CO4367"/>
      <c r="CP4367"/>
      <c r="CQ4367"/>
      <c r="CR4367"/>
      <c r="CS4367" s="1060"/>
      <c r="CT4367" s="1060"/>
      <c r="CU4367" s="1060"/>
      <c r="CV4367" s="1060"/>
      <c r="CW4367" s="1060"/>
      <c r="CX4367" s="1060"/>
    </row>
    <row r="4368" spans="35:102" ht="15" customHeight="1" x14ac:dyDescent="0.3">
      <c r="AI4368" s="1996">
        <v>48029161303</v>
      </c>
      <c r="AJ4368" s="1997" t="s">
        <v>1744</v>
      </c>
      <c r="AK4368" s="1997">
        <v>40797</v>
      </c>
      <c r="AL4368" s="1998" t="s">
        <v>1728</v>
      </c>
      <c r="AM4368" s="1998">
        <v>28.6</v>
      </c>
      <c r="AN4368" s="1997" t="s">
        <v>193</v>
      </c>
      <c r="BX4368"/>
      <c r="BY4368"/>
      <c r="BZ4368"/>
      <c r="CA4368"/>
      <c r="CB4368"/>
      <c r="CD4368" s="1060"/>
      <c r="CE4368" s="1286"/>
      <c r="CF4368" s="1060"/>
      <c r="CG4368" s="1060"/>
      <c r="CH4368" s="1060"/>
      <c r="CK4368" s="1645"/>
      <c r="CL4368" s="1645"/>
      <c r="CM4368" s="1645"/>
      <c r="CN4368"/>
      <c r="CO4368"/>
      <c r="CP4368"/>
      <c r="CQ4368"/>
      <c r="CR4368"/>
      <c r="CS4368" s="1060"/>
      <c r="CT4368" s="1060"/>
      <c r="CU4368" s="1060"/>
      <c r="CV4368" s="1060"/>
      <c r="CW4368" s="1060"/>
      <c r="CX4368" s="1060"/>
    </row>
    <row r="4369" spans="35:102" ht="15" customHeight="1" x14ac:dyDescent="0.3">
      <c r="AI4369" s="1774">
        <v>48029161304</v>
      </c>
      <c r="AJ4369" s="1993" t="s">
        <v>1744</v>
      </c>
      <c r="AK4369" s="1993">
        <v>40743</v>
      </c>
      <c r="AL4369" s="1994" t="s">
        <v>1728</v>
      </c>
      <c r="AM4369" s="1994">
        <v>26.3</v>
      </c>
      <c r="AN4369" s="1993" t="s">
        <v>193</v>
      </c>
      <c r="BX4369"/>
      <c r="BY4369"/>
      <c r="BZ4369"/>
      <c r="CA4369"/>
      <c r="CB4369"/>
      <c r="CD4369" s="1060"/>
      <c r="CE4369" s="1286"/>
      <c r="CF4369" s="1060"/>
      <c r="CG4369" s="1060"/>
      <c r="CH4369" s="1060"/>
      <c r="CK4369" s="1645"/>
      <c r="CL4369" s="1645"/>
      <c r="CM4369" s="1645"/>
      <c r="CN4369"/>
      <c r="CO4369"/>
      <c r="CP4369"/>
      <c r="CQ4369"/>
      <c r="CR4369"/>
      <c r="CS4369" s="1060"/>
      <c r="CT4369" s="1060"/>
      <c r="CU4369" s="1060"/>
      <c r="CV4369" s="1060"/>
      <c r="CW4369" s="1060"/>
      <c r="CX4369" s="1060"/>
    </row>
    <row r="4370" spans="35:102" ht="15" customHeight="1" x14ac:dyDescent="0.3">
      <c r="AI4370" s="1996">
        <v>48029161400</v>
      </c>
      <c r="AJ4370" s="1997" t="s">
        <v>1744</v>
      </c>
      <c r="AK4370" s="1997">
        <v>73859</v>
      </c>
      <c r="AL4370" s="1998" t="s">
        <v>1729</v>
      </c>
      <c r="AM4370" s="1998">
        <v>9.8000000000000007</v>
      </c>
      <c r="AN4370" s="1997" t="s">
        <v>192</v>
      </c>
      <c r="BX4370"/>
      <c r="BY4370"/>
      <c r="BZ4370"/>
      <c r="CA4370"/>
      <c r="CB4370"/>
      <c r="CD4370" s="1060"/>
      <c r="CE4370" s="1286"/>
      <c r="CF4370" s="1060"/>
      <c r="CG4370" s="1060"/>
      <c r="CH4370" s="1060"/>
      <c r="CK4370" s="1645"/>
      <c r="CL4370" s="1645"/>
      <c r="CM4370" s="1645"/>
      <c r="CN4370"/>
      <c r="CO4370"/>
      <c r="CP4370"/>
      <c r="CQ4370"/>
      <c r="CR4370"/>
      <c r="CS4370" s="1060"/>
      <c r="CT4370" s="1060"/>
      <c r="CU4370" s="1060"/>
      <c r="CV4370" s="1060"/>
      <c r="CW4370" s="1060"/>
      <c r="CX4370" s="1060"/>
    </row>
    <row r="4371" spans="35:102" ht="15" customHeight="1" x14ac:dyDescent="0.3">
      <c r="AI4371" s="1774">
        <v>48029161501</v>
      </c>
      <c r="AJ4371" s="1993" t="s">
        <v>1744</v>
      </c>
      <c r="AK4371" s="1993">
        <v>39697</v>
      </c>
      <c r="AL4371" s="1994" t="s">
        <v>1730</v>
      </c>
      <c r="AM4371" s="1994">
        <v>19.100000000000001</v>
      </c>
      <c r="AN4371" s="1993" t="s">
        <v>192</v>
      </c>
      <c r="BX4371"/>
      <c r="BY4371"/>
      <c r="BZ4371"/>
      <c r="CA4371"/>
      <c r="CB4371"/>
      <c r="CD4371" s="1060"/>
      <c r="CE4371" s="1286"/>
      <c r="CF4371" s="1060"/>
      <c r="CG4371" s="1060"/>
      <c r="CH4371" s="1060"/>
      <c r="CK4371" s="1645"/>
      <c r="CL4371" s="1645"/>
      <c r="CM4371" s="1645"/>
      <c r="CN4371"/>
      <c r="CO4371"/>
      <c r="CP4371"/>
      <c r="CQ4371"/>
      <c r="CR4371"/>
      <c r="CS4371" s="1060"/>
      <c r="CT4371" s="1060"/>
      <c r="CU4371" s="1060"/>
      <c r="CV4371" s="1060"/>
      <c r="CW4371" s="1060"/>
      <c r="CX4371" s="1060"/>
    </row>
    <row r="4372" spans="35:102" ht="15" customHeight="1" x14ac:dyDescent="0.3">
      <c r="AI4372" s="1996">
        <v>48029161503</v>
      </c>
      <c r="AJ4372" s="1997" t="s">
        <v>1744</v>
      </c>
      <c r="AK4372" s="1997">
        <v>45926</v>
      </c>
      <c r="AL4372" s="1998" t="s">
        <v>1728</v>
      </c>
      <c r="AM4372" s="1998">
        <v>25.1</v>
      </c>
      <c r="AN4372" s="1997" t="s">
        <v>193</v>
      </c>
      <c r="BX4372"/>
      <c r="BY4372"/>
      <c r="BZ4372"/>
      <c r="CA4372"/>
      <c r="CB4372"/>
      <c r="CD4372" s="1060"/>
      <c r="CE4372" s="1286"/>
      <c r="CF4372" s="1060"/>
      <c r="CG4372" s="1060"/>
      <c r="CH4372" s="1060"/>
      <c r="CK4372" s="1645"/>
      <c r="CL4372" s="1645"/>
      <c r="CM4372" s="1645"/>
      <c r="CN4372"/>
      <c r="CO4372"/>
      <c r="CP4372"/>
      <c r="CQ4372"/>
      <c r="CR4372"/>
      <c r="CS4372" s="1060"/>
      <c r="CT4372" s="1060"/>
      <c r="CU4372" s="1060"/>
      <c r="CV4372" s="1060"/>
      <c r="CW4372" s="1060"/>
      <c r="CX4372" s="1060"/>
    </row>
    <row r="4373" spans="35:102" ht="15" customHeight="1" x14ac:dyDescent="0.3">
      <c r="AI4373" s="1774">
        <v>48029161504</v>
      </c>
      <c r="AJ4373" s="1993" t="s">
        <v>1744</v>
      </c>
      <c r="AK4373" s="1993">
        <v>38889</v>
      </c>
      <c r="AL4373" s="1994" t="s">
        <v>1730</v>
      </c>
      <c r="AM4373" s="1994">
        <v>27.6</v>
      </c>
      <c r="AN4373" s="1993" t="s">
        <v>193</v>
      </c>
      <c r="BX4373"/>
      <c r="BY4373"/>
      <c r="BZ4373"/>
      <c r="CA4373"/>
      <c r="CB4373"/>
      <c r="CD4373" s="1060"/>
      <c r="CE4373" s="1286"/>
      <c r="CF4373" s="1060"/>
      <c r="CG4373" s="1060"/>
      <c r="CH4373" s="1060"/>
      <c r="CK4373" s="1645"/>
      <c r="CL4373" s="1645"/>
      <c r="CM4373" s="1645"/>
      <c r="CN4373"/>
      <c r="CO4373"/>
      <c r="CP4373"/>
      <c r="CQ4373"/>
      <c r="CR4373"/>
      <c r="CS4373" s="1060"/>
      <c r="CT4373" s="1060"/>
      <c r="CU4373" s="1060"/>
      <c r="CV4373" s="1060"/>
      <c r="CW4373" s="1060"/>
      <c r="CX4373" s="1060"/>
    </row>
    <row r="4374" spans="35:102" ht="15" customHeight="1" x14ac:dyDescent="0.3">
      <c r="AI4374" s="1996">
        <v>48029161600</v>
      </c>
      <c r="AJ4374" s="1997" t="s">
        <v>1744</v>
      </c>
      <c r="AK4374" s="1997">
        <v>37234</v>
      </c>
      <c r="AL4374" s="1998" t="s">
        <v>1730</v>
      </c>
      <c r="AM4374" s="1998">
        <v>21.2</v>
      </c>
      <c r="AN4374" s="1997" t="s">
        <v>193</v>
      </c>
      <c r="BX4374"/>
      <c r="BY4374"/>
      <c r="BZ4374"/>
      <c r="CA4374"/>
      <c r="CB4374"/>
      <c r="CD4374" s="1060"/>
      <c r="CE4374" s="1286"/>
      <c r="CF4374" s="1060"/>
      <c r="CG4374" s="1060"/>
      <c r="CH4374" s="1060"/>
      <c r="CK4374" s="1645"/>
      <c r="CL4374" s="1645"/>
      <c r="CM4374" s="1645"/>
      <c r="CN4374"/>
      <c r="CO4374"/>
      <c r="CP4374"/>
      <c r="CQ4374"/>
      <c r="CR4374"/>
      <c r="CS4374" s="1060"/>
      <c r="CT4374" s="1060"/>
      <c r="CU4374" s="1060"/>
      <c r="CV4374" s="1060"/>
      <c r="CW4374" s="1060"/>
      <c r="CX4374" s="1060"/>
    </row>
    <row r="4375" spans="35:102" ht="15" customHeight="1" x14ac:dyDescent="0.3">
      <c r="AI4375" s="1774">
        <v>48029161801</v>
      </c>
      <c r="AJ4375" s="1993" t="s">
        <v>1744</v>
      </c>
      <c r="AK4375" s="1993">
        <v>50045</v>
      </c>
      <c r="AL4375" s="1994" t="s">
        <v>1728</v>
      </c>
      <c r="AM4375" s="1994">
        <v>9.8000000000000007</v>
      </c>
      <c r="AN4375" s="1993" t="s">
        <v>192</v>
      </c>
      <c r="BX4375"/>
      <c r="BY4375"/>
      <c r="BZ4375"/>
      <c r="CA4375"/>
      <c r="CB4375"/>
      <c r="CD4375" s="1060"/>
      <c r="CE4375" s="1286"/>
      <c r="CF4375" s="1060"/>
      <c r="CG4375" s="1060"/>
      <c r="CH4375" s="1060"/>
      <c r="CK4375" s="1645"/>
      <c r="CL4375" s="1645"/>
      <c r="CM4375" s="1645"/>
      <c r="CN4375"/>
      <c r="CO4375"/>
      <c r="CP4375"/>
      <c r="CQ4375"/>
      <c r="CR4375"/>
      <c r="CS4375" s="1060"/>
      <c r="CT4375" s="1060"/>
      <c r="CU4375" s="1060"/>
      <c r="CV4375" s="1060"/>
      <c r="CW4375" s="1060"/>
      <c r="CX4375" s="1060"/>
    </row>
    <row r="4376" spans="35:102" ht="15" customHeight="1" x14ac:dyDescent="0.3">
      <c r="AI4376" s="1996">
        <v>48029161802</v>
      </c>
      <c r="AJ4376" s="1997" t="s">
        <v>1744</v>
      </c>
      <c r="AK4376" s="1997">
        <v>48175</v>
      </c>
      <c r="AL4376" s="1998" t="s">
        <v>1728</v>
      </c>
      <c r="AM4376" s="1998">
        <v>20.8</v>
      </c>
      <c r="AN4376" s="1997" t="s">
        <v>193</v>
      </c>
      <c r="BX4376"/>
      <c r="BY4376"/>
      <c r="BZ4376"/>
      <c r="CA4376"/>
      <c r="CB4376"/>
      <c r="CD4376" s="1060"/>
      <c r="CE4376" s="1286"/>
      <c r="CF4376" s="1060"/>
      <c r="CG4376" s="1060"/>
      <c r="CH4376" s="1060"/>
      <c r="CK4376" s="1645"/>
      <c r="CL4376" s="1645"/>
      <c r="CM4376" s="1645"/>
      <c r="CN4376"/>
      <c r="CO4376"/>
      <c r="CP4376"/>
      <c r="CQ4376"/>
      <c r="CR4376"/>
      <c r="CS4376" s="1060"/>
      <c r="CT4376" s="1060"/>
      <c r="CU4376" s="1060"/>
      <c r="CV4376" s="1060"/>
      <c r="CW4376" s="1060"/>
      <c r="CX4376" s="1060"/>
    </row>
    <row r="4377" spans="35:102" ht="15" customHeight="1" x14ac:dyDescent="0.3">
      <c r="AI4377" s="1774">
        <v>48029161901</v>
      </c>
      <c r="AJ4377" s="1993" t="s">
        <v>1744</v>
      </c>
      <c r="AK4377" s="1993">
        <v>34744</v>
      </c>
      <c r="AL4377" s="1994" t="s">
        <v>1730</v>
      </c>
      <c r="AM4377" s="1994">
        <v>19.8</v>
      </c>
      <c r="AN4377" s="1993" t="s">
        <v>192</v>
      </c>
      <c r="BX4377"/>
      <c r="BY4377"/>
      <c r="BZ4377"/>
      <c r="CA4377"/>
      <c r="CB4377"/>
      <c r="CD4377" s="1060"/>
      <c r="CE4377" s="1286"/>
      <c r="CF4377" s="1060"/>
      <c r="CG4377" s="1060"/>
      <c r="CH4377" s="1060"/>
      <c r="CK4377" s="1645"/>
      <c r="CL4377" s="1645"/>
      <c r="CM4377" s="1645"/>
      <c r="CN4377"/>
      <c r="CO4377"/>
      <c r="CP4377"/>
      <c r="CQ4377"/>
      <c r="CR4377"/>
      <c r="CS4377" s="1060"/>
      <c r="CT4377" s="1060"/>
      <c r="CU4377" s="1060"/>
      <c r="CV4377" s="1060"/>
      <c r="CW4377" s="1060"/>
      <c r="CX4377" s="1060"/>
    </row>
    <row r="4378" spans="35:102" ht="15" customHeight="1" x14ac:dyDescent="0.3">
      <c r="AI4378" s="1996">
        <v>48029161902</v>
      </c>
      <c r="AJ4378" s="1997" t="s">
        <v>1744</v>
      </c>
      <c r="AK4378" s="1997">
        <v>55250</v>
      </c>
      <c r="AL4378" s="1998" t="s">
        <v>1727</v>
      </c>
      <c r="AM4378" s="1998">
        <v>15.1</v>
      </c>
      <c r="AN4378" s="1997" t="s">
        <v>192</v>
      </c>
      <c r="BX4378"/>
      <c r="BY4378"/>
      <c r="BZ4378"/>
      <c r="CA4378"/>
      <c r="CB4378"/>
      <c r="CD4378" s="1060"/>
      <c r="CE4378" s="1286"/>
      <c r="CF4378" s="1060"/>
      <c r="CG4378" s="1060"/>
      <c r="CH4378" s="1060"/>
      <c r="CK4378" s="1645"/>
      <c r="CL4378" s="1645"/>
      <c r="CM4378" s="1645"/>
      <c r="CN4378"/>
      <c r="CO4378"/>
      <c r="CP4378"/>
      <c r="CQ4378"/>
      <c r="CR4378"/>
      <c r="CS4378" s="1060"/>
      <c r="CT4378" s="1060"/>
      <c r="CU4378" s="1060"/>
      <c r="CV4378" s="1060"/>
      <c r="CW4378" s="1060"/>
      <c r="CX4378" s="1060"/>
    </row>
    <row r="4379" spans="35:102" ht="15" customHeight="1" x14ac:dyDescent="0.3">
      <c r="AI4379" s="1774">
        <v>48029162001</v>
      </c>
      <c r="AJ4379" s="1993" t="s">
        <v>1744</v>
      </c>
      <c r="AK4379" s="1993">
        <v>46146</v>
      </c>
      <c r="AL4379" s="1994" t="s">
        <v>1728</v>
      </c>
      <c r="AM4379" s="1994">
        <v>18.8</v>
      </c>
      <c r="AN4379" s="1993" t="s">
        <v>192</v>
      </c>
      <c r="BX4379"/>
      <c r="BY4379"/>
      <c r="BZ4379"/>
      <c r="CA4379"/>
      <c r="CB4379"/>
      <c r="CD4379" s="1060"/>
      <c r="CE4379" s="1286"/>
      <c r="CF4379" s="1060"/>
      <c r="CG4379" s="1060"/>
      <c r="CH4379" s="1060"/>
      <c r="CK4379" s="1645"/>
      <c r="CL4379" s="1645"/>
      <c r="CM4379" s="1645"/>
      <c r="CN4379"/>
      <c r="CO4379"/>
      <c r="CP4379"/>
      <c r="CQ4379"/>
      <c r="CR4379"/>
      <c r="CS4379" s="1060"/>
      <c r="CT4379" s="1060"/>
      <c r="CU4379" s="1060"/>
      <c r="CV4379" s="1060"/>
      <c r="CW4379" s="1060"/>
      <c r="CX4379" s="1060"/>
    </row>
    <row r="4380" spans="35:102" ht="15" customHeight="1" x14ac:dyDescent="0.3">
      <c r="AI4380" s="1996">
        <v>48029162003</v>
      </c>
      <c r="AJ4380" s="1997" t="s">
        <v>1744</v>
      </c>
      <c r="AK4380" s="1997">
        <v>41116</v>
      </c>
      <c r="AL4380" s="1998" t="s">
        <v>1728</v>
      </c>
      <c r="AM4380" s="1998">
        <v>21.4</v>
      </c>
      <c r="AN4380" s="1997" t="s">
        <v>193</v>
      </c>
      <c r="BX4380"/>
      <c r="BY4380"/>
      <c r="BZ4380"/>
      <c r="CA4380"/>
      <c r="CB4380"/>
      <c r="CD4380" s="1060"/>
      <c r="CE4380" s="1286"/>
      <c r="CF4380" s="1060"/>
      <c r="CG4380" s="1060"/>
      <c r="CH4380" s="1060"/>
      <c r="CK4380" s="1645"/>
      <c r="CL4380" s="1645"/>
      <c r="CM4380" s="1645"/>
      <c r="CN4380"/>
      <c r="CO4380"/>
      <c r="CP4380"/>
      <c r="CQ4380"/>
      <c r="CR4380"/>
      <c r="CS4380" s="1060"/>
      <c r="CT4380" s="1060"/>
      <c r="CU4380" s="1060"/>
      <c r="CV4380" s="1060"/>
      <c r="CW4380" s="1060"/>
      <c r="CX4380" s="1060"/>
    </row>
    <row r="4381" spans="35:102" ht="15" customHeight="1" x14ac:dyDescent="0.3">
      <c r="AI4381" s="1774">
        <v>48029162004</v>
      </c>
      <c r="AJ4381" s="1993" t="s">
        <v>1744</v>
      </c>
      <c r="AK4381" s="1993">
        <v>41597</v>
      </c>
      <c r="AL4381" s="1994" t="s">
        <v>1728</v>
      </c>
      <c r="AM4381" s="1994">
        <v>22.3</v>
      </c>
      <c r="AN4381" s="1993" t="s">
        <v>193</v>
      </c>
      <c r="BX4381"/>
      <c r="BY4381"/>
      <c r="BZ4381"/>
      <c r="CA4381"/>
      <c r="CB4381"/>
      <c r="CD4381" s="1060"/>
      <c r="CE4381" s="1286"/>
      <c r="CF4381" s="1060"/>
      <c r="CG4381" s="1060"/>
      <c r="CH4381" s="1060"/>
      <c r="CK4381" s="1645"/>
      <c r="CL4381" s="1645"/>
      <c r="CM4381" s="1645"/>
      <c r="CN4381"/>
      <c r="CO4381"/>
      <c r="CP4381"/>
      <c r="CQ4381"/>
      <c r="CR4381"/>
      <c r="CS4381" s="1060"/>
      <c r="CT4381" s="1060"/>
      <c r="CU4381" s="1060"/>
      <c r="CV4381" s="1060"/>
      <c r="CW4381" s="1060"/>
      <c r="CX4381" s="1060"/>
    </row>
    <row r="4382" spans="35:102" ht="15" customHeight="1" x14ac:dyDescent="0.3">
      <c r="AI4382" s="1996">
        <v>48029170101</v>
      </c>
      <c r="AJ4382" s="1997" t="s">
        <v>1744</v>
      </c>
      <c r="AK4382" s="1997">
        <v>31226</v>
      </c>
      <c r="AL4382" s="1998" t="s">
        <v>1730</v>
      </c>
      <c r="AM4382" s="1998">
        <v>33.4</v>
      </c>
      <c r="AN4382" s="1997" t="s">
        <v>193</v>
      </c>
      <c r="BX4382"/>
      <c r="BY4382"/>
      <c r="BZ4382"/>
      <c r="CA4382"/>
      <c r="CB4382"/>
      <c r="CD4382" s="1060"/>
      <c r="CE4382" s="1286"/>
      <c r="CF4382" s="1060"/>
      <c r="CG4382" s="1060"/>
      <c r="CH4382" s="1060"/>
      <c r="CK4382" s="1645"/>
      <c r="CL4382" s="1645"/>
      <c r="CM4382" s="1645"/>
      <c r="CN4382"/>
      <c r="CO4382"/>
      <c r="CP4382"/>
      <c r="CQ4382"/>
      <c r="CR4382"/>
      <c r="CS4382" s="1060"/>
      <c r="CT4382" s="1060"/>
      <c r="CU4382" s="1060"/>
      <c r="CV4382" s="1060"/>
      <c r="CW4382" s="1060"/>
      <c r="CX4382" s="1060"/>
    </row>
    <row r="4383" spans="35:102" ht="15" customHeight="1" x14ac:dyDescent="0.3">
      <c r="AI4383" s="1774">
        <v>48029170102</v>
      </c>
      <c r="AJ4383" s="1993" t="s">
        <v>1744</v>
      </c>
      <c r="AK4383" s="1993">
        <v>33372</v>
      </c>
      <c r="AL4383" s="1994" t="s">
        <v>1730</v>
      </c>
      <c r="AM4383" s="1994">
        <v>27.5</v>
      </c>
      <c r="AN4383" s="1993" t="s">
        <v>193</v>
      </c>
      <c r="BX4383"/>
      <c r="BY4383"/>
      <c r="BZ4383"/>
      <c r="CA4383"/>
      <c r="CB4383"/>
      <c r="CD4383" s="1060"/>
      <c r="CE4383" s="1286"/>
      <c r="CF4383" s="1060"/>
      <c r="CG4383" s="1060"/>
      <c r="CH4383" s="1060"/>
      <c r="CK4383" s="1645"/>
      <c r="CL4383" s="1645"/>
      <c r="CM4383" s="1645"/>
      <c r="CN4383"/>
      <c r="CO4383"/>
      <c r="CP4383"/>
      <c r="CQ4383"/>
      <c r="CR4383"/>
      <c r="CS4383" s="1060"/>
      <c r="CT4383" s="1060"/>
      <c r="CU4383" s="1060"/>
      <c r="CV4383" s="1060"/>
      <c r="CW4383" s="1060"/>
      <c r="CX4383" s="1060"/>
    </row>
    <row r="4384" spans="35:102" ht="15" customHeight="1" x14ac:dyDescent="0.3">
      <c r="AI4384" s="1996">
        <v>48029170200</v>
      </c>
      <c r="AJ4384" s="1997" t="s">
        <v>1744</v>
      </c>
      <c r="AK4384" s="1997">
        <v>24375</v>
      </c>
      <c r="AL4384" s="1998" t="s">
        <v>1730</v>
      </c>
      <c r="AM4384" s="1998">
        <v>44.4</v>
      </c>
      <c r="AN4384" s="1997" t="s">
        <v>193</v>
      </c>
      <c r="BX4384"/>
      <c r="BY4384"/>
      <c r="BZ4384"/>
      <c r="CA4384"/>
      <c r="CB4384"/>
      <c r="CD4384" s="1060"/>
      <c r="CE4384" s="1286"/>
      <c r="CF4384" s="1060"/>
      <c r="CG4384" s="1060"/>
      <c r="CH4384" s="1060"/>
      <c r="CK4384" s="1645"/>
      <c r="CL4384" s="1645"/>
      <c r="CM4384" s="1645"/>
      <c r="CN4384"/>
      <c r="CO4384"/>
      <c r="CP4384"/>
      <c r="CQ4384"/>
      <c r="CR4384"/>
      <c r="CS4384" s="1060"/>
      <c r="CT4384" s="1060"/>
      <c r="CU4384" s="1060"/>
      <c r="CV4384" s="1060"/>
      <c r="CW4384" s="1060"/>
      <c r="CX4384" s="1060"/>
    </row>
    <row r="4385" spans="35:102" ht="15" customHeight="1" x14ac:dyDescent="0.3">
      <c r="AI4385" s="1774">
        <v>48029170300</v>
      </c>
      <c r="AJ4385" s="1993" t="s">
        <v>1744</v>
      </c>
      <c r="AK4385" s="1993">
        <v>25139</v>
      </c>
      <c r="AL4385" s="1994" t="s">
        <v>1730</v>
      </c>
      <c r="AM4385" s="1994">
        <v>37.700000000000003</v>
      </c>
      <c r="AN4385" s="1993" t="s">
        <v>193</v>
      </c>
      <c r="BX4385"/>
      <c r="BY4385"/>
      <c r="BZ4385"/>
      <c r="CA4385"/>
      <c r="CB4385"/>
      <c r="CD4385" s="1060"/>
      <c r="CE4385" s="1286"/>
      <c r="CF4385" s="1060"/>
      <c r="CG4385" s="1060"/>
      <c r="CH4385" s="1060"/>
      <c r="CK4385" s="1645"/>
      <c r="CL4385" s="1645"/>
      <c r="CM4385" s="1645"/>
      <c r="CN4385"/>
      <c r="CO4385"/>
      <c r="CP4385"/>
      <c r="CQ4385"/>
      <c r="CR4385"/>
      <c r="CS4385" s="1060"/>
      <c r="CT4385" s="1060"/>
      <c r="CU4385" s="1060"/>
      <c r="CV4385" s="1060"/>
      <c r="CW4385" s="1060"/>
      <c r="CX4385" s="1060"/>
    </row>
    <row r="4386" spans="35:102" ht="15" customHeight="1" x14ac:dyDescent="0.3">
      <c r="AI4386" s="1996">
        <v>48029170401</v>
      </c>
      <c r="AJ4386" s="1997" t="s">
        <v>1744</v>
      </c>
      <c r="AK4386" s="1997">
        <v>20884</v>
      </c>
      <c r="AL4386" s="1998" t="s">
        <v>1730</v>
      </c>
      <c r="AM4386" s="1998">
        <v>41.8</v>
      </c>
      <c r="AN4386" s="1997" t="s">
        <v>193</v>
      </c>
      <c r="BX4386"/>
      <c r="BY4386"/>
      <c r="BZ4386"/>
      <c r="CA4386"/>
      <c r="CB4386"/>
      <c r="CD4386" s="1060"/>
      <c r="CE4386" s="1286"/>
      <c r="CF4386" s="1060"/>
      <c r="CG4386" s="1060"/>
      <c r="CH4386" s="1060"/>
      <c r="CK4386" s="1645"/>
      <c r="CL4386" s="1645"/>
      <c r="CM4386" s="1645"/>
      <c r="CN4386"/>
      <c r="CO4386"/>
      <c r="CP4386"/>
      <c r="CQ4386"/>
      <c r="CR4386"/>
      <c r="CS4386" s="1060"/>
      <c r="CT4386" s="1060"/>
      <c r="CU4386" s="1060"/>
      <c r="CV4386" s="1060"/>
      <c r="CW4386" s="1060"/>
      <c r="CX4386" s="1060"/>
    </row>
    <row r="4387" spans="35:102" ht="15" customHeight="1" x14ac:dyDescent="0.3">
      <c r="AI4387" s="1774">
        <v>48029170402</v>
      </c>
      <c r="AJ4387" s="1993" t="s">
        <v>1744</v>
      </c>
      <c r="AK4387" s="1993">
        <v>31507</v>
      </c>
      <c r="AL4387" s="1994" t="s">
        <v>1730</v>
      </c>
      <c r="AM4387" s="1994">
        <v>33.1</v>
      </c>
      <c r="AN4387" s="1993" t="s">
        <v>193</v>
      </c>
      <c r="BX4387"/>
      <c r="BY4387"/>
      <c r="BZ4387"/>
      <c r="CA4387"/>
      <c r="CB4387"/>
      <c r="CD4387" s="1060"/>
      <c r="CE4387" s="1286"/>
      <c r="CF4387" s="1060"/>
      <c r="CG4387" s="1060"/>
      <c r="CH4387" s="1060"/>
      <c r="CK4387" s="1645"/>
      <c r="CL4387" s="1645"/>
      <c r="CM4387" s="1645"/>
      <c r="CN4387"/>
      <c r="CO4387"/>
      <c r="CP4387"/>
      <c r="CQ4387"/>
      <c r="CR4387"/>
      <c r="CS4387" s="1060"/>
      <c r="CT4387" s="1060"/>
      <c r="CU4387" s="1060"/>
      <c r="CV4387" s="1060"/>
      <c r="CW4387" s="1060"/>
      <c r="CX4387" s="1060"/>
    </row>
    <row r="4388" spans="35:102" ht="15" customHeight="1" x14ac:dyDescent="0.3">
      <c r="AI4388" s="1996">
        <v>48029170500</v>
      </c>
      <c r="AJ4388" s="1997" t="s">
        <v>1744</v>
      </c>
      <c r="AK4388" s="1997">
        <v>37901</v>
      </c>
      <c r="AL4388" s="1998" t="s">
        <v>1730</v>
      </c>
      <c r="AM4388" s="1998">
        <v>22.8</v>
      </c>
      <c r="AN4388" s="1997" t="s">
        <v>193</v>
      </c>
      <c r="BX4388"/>
      <c r="BY4388"/>
      <c r="BZ4388"/>
      <c r="CA4388"/>
      <c r="CB4388"/>
      <c r="CD4388" s="1060"/>
      <c r="CE4388" s="1286"/>
      <c r="CF4388" s="1060"/>
      <c r="CG4388" s="1060"/>
      <c r="CH4388" s="1060"/>
      <c r="CK4388" s="1645"/>
      <c r="CL4388" s="1645"/>
      <c r="CM4388" s="1645"/>
      <c r="CN4388"/>
      <c r="CO4388"/>
      <c r="CP4388"/>
      <c r="CQ4388"/>
      <c r="CR4388"/>
      <c r="CS4388" s="1060"/>
      <c r="CT4388" s="1060"/>
      <c r="CU4388" s="1060"/>
      <c r="CV4388" s="1060"/>
      <c r="CW4388" s="1060"/>
      <c r="CX4388" s="1060"/>
    </row>
    <row r="4389" spans="35:102" ht="15" customHeight="1" x14ac:dyDescent="0.3">
      <c r="AI4389" s="1774">
        <v>48029170600</v>
      </c>
      <c r="AJ4389" s="1993" t="s">
        <v>1744</v>
      </c>
      <c r="AK4389" s="1993">
        <v>42645</v>
      </c>
      <c r="AL4389" s="1994" t="s">
        <v>1728</v>
      </c>
      <c r="AM4389" s="1994">
        <v>21.1</v>
      </c>
      <c r="AN4389" s="1993" t="s">
        <v>193</v>
      </c>
      <c r="BX4389"/>
      <c r="BY4389"/>
      <c r="BZ4389"/>
      <c r="CA4389"/>
      <c r="CB4389"/>
      <c r="CD4389" s="1060"/>
      <c r="CE4389" s="1286"/>
      <c r="CF4389" s="1060"/>
      <c r="CG4389" s="1060"/>
      <c r="CH4389" s="1060"/>
      <c r="CK4389" s="1645"/>
      <c r="CL4389" s="1645"/>
      <c r="CM4389" s="1645"/>
      <c r="CN4389"/>
      <c r="CO4389"/>
      <c r="CP4389"/>
      <c r="CQ4389"/>
      <c r="CR4389"/>
      <c r="CS4389" s="1060"/>
      <c r="CT4389" s="1060"/>
      <c r="CU4389" s="1060"/>
      <c r="CV4389" s="1060"/>
      <c r="CW4389" s="1060"/>
      <c r="CX4389" s="1060"/>
    </row>
    <row r="4390" spans="35:102" ht="15" customHeight="1" x14ac:dyDescent="0.3">
      <c r="AI4390" s="1996">
        <v>48029170700</v>
      </c>
      <c r="AJ4390" s="1997" t="s">
        <v>1744</v>
      </c>
      <c r="AK4390" s="1997">
        <v>30409</v>
      </c>
      <c r="AL4390" s="1998" t="s">
        <v>1730</v>
      </c>
      <c r="AM4390" s="1998">
        <v>29.1</v>
      </c>
      <c r="AN4390" s="1997" t="s">
        <v>193</v>
      </c>
      <c r="BX4390"/>
      <c r="BY4390"/>
      <c r="BZ4390"/>
      <c r="CA4390"/>
      <c r="CB4390"/>
      <c r="CD4390" s="1060"/>
      <c r="CE4390" s="1286"/>
      <c r="CF4390" s="1060"/>
      <c r="CG4390" s="1060"/>
      <c r="CH4390" s="1060"/>
      <c r="CK4390" s="1645"/>
      <c r="CL4390" s="1645"/>
      <c r="CM4390" s="1645"/>
      <c r="CN4390"/>
      <c r="CO4390"/>
      <c r="CP4390"/>
      <c r="CQ4390"/>
      <c r="CR4390"/>
      <c r="CS4390" s="1060"/>
      <c r="CT4390" s="1060"/>
      <c r="CU4390" s="1060"/>
      <c r="CV4390" s="1060"/>
      <c r="CW4390" s="1060"/>
      <c r="CX4390" s="1060"/>
    </row>
    <row r="4391" spans="35:102" ht="15" customHeight="1" x14ac:dyDescent="0.3">
      <c r="AI4391" s="1774">
        <v>48029170800</v>
      </c>
      <c r="AJ4391" s="1993" t="s">
        <v>1744</v>
      </c>
      <c r="AK4391" s="1993">
        <v>22250</v>
      </c>
      <c r="AL4391" s="1994" t="s">
        <v>1730</v>
      </c>
      <c r="AM4391" s="1994">
        <v>38.299999999999997</v>
      </c>
      <c r="AN4391" s="1993" t="s">
        <v>193</v>
      </c>
      <c r="BX4391"/>
      <c r="BY4391"/>
      <c r="BZ4391"/>
      <c r="CA4391"/>
      <c r="CB4391"/>
      <c r="CD4391" s="1060"/>
      <c r="CE4391" s="1286"/>
      <c r="CF4391" s="1060"/>
      <c r="CG4391" s="1060"/>
      <c r="CH4391" s="1060"/>
      <c r="CK4391" s="1645"/>
      <c r="CL4391" s="1645"/>
      <c r="CM4391" s="1645"/>
      <c r="CN4391"/>
      <c r="CO4391"/>
      <c r="CP4391"/>
      <c r="CQ4391"/>
      <c r="CR4391"/>
      <c r="CS4391" s="1060"/>
      <c r="CT4391" s="1060"/>
      <c r="CU4391" s="1060"/>
      <c r="CV4391" s="1060"/>
      <c r="CW4391" s="1060"/>
      <c r="CX4391" s="1060"/>
    </row>
    <row r="4392" spans="35:102" ht="15" customHeight="1" x14ac:dyDescent="0.3">
      <c r="AI4392" s="1996">
        <v>48029170900</v>
      </c>
      <c r="AJ4392" s="1997" t="s">
        <v>1744</v>
      </c>
      <c r="AK4392" s="1997">
        <v>23269</v>
      </c>
      <c r="AL4392" s="1998" t="s">
        <v>1730</v>
      </c>
      <c r="AM4392" s="1998">
        <v>32.4</v>
      </c>
      <c r="AN4392" s="1997" t="s">
        <v>193</v>
      </c>
      <c r="BX4392"/>
      <c r="BY4392"/>
      <c r="BZ4392"/>
      <c r="CA4392"/>
      <c r="CB4392"/>
      <c r="CD4392" s="1060"/>
      <c r="CE4392" s="1286"/>
      <c r="CF4392" s="1060"/>
      <c r="CG4392" s="1060"/>
      <c r="CH4392" s="1060"/>
      <c r="CK4392" s="1645"/>
      <c r="CL4392" s="1645"/>
      <c r="CM4392" s="1645"/>
      <c r="CN4392"/>
      <c r="CO4392"/>
      <c r="CP4392"/>
      <c r="CQ4392"/>
      <c r="CR4392"/>
      <c r="CS4392" s="1060"/>
      <c r="CT4392" s="1060"/>
      <c r="CU4392" s="1060"/>
      <c r="CV4392" s="1060"/>
      <c r="CW4392" s="1060"/>
      <c r="CX4392" s="1060"/>
    </row>
    <row r="4393" spans="35:102" ht="15" customHeight="1" x14ac:dyDescent="0.3">
      <c r="AI4393" s="1774">
        <v>48029171000</v>
      </c>
      <c r="AJ4393" s="1993" t="s">
        <v>1744</v>
      </c>
      <c r="AK4393" s="1993">
        <v>23003</v>
      </c>
      <c r="AL4393" s="1994" t="s">
        <v>1730</v>
      </c>
      <c r="AM4393" s="1994">
        <v>36.6</v>
      </c>
      <c r="AN4393" s="1993" t="s">
        <v>193</v>
      </c>
      <c r="BX4393"/>
      <c r="BY4393"/>
      <c r="BZ4393"/>
      <c r="CA4393"/>
      <c r="CB4393"/>
      <c r="CD4393" s="1060"/>
      <c r="CE4393" s="1286"/>
      <c r="CF4393" s="1060"/>
      <c r="CG4393" s="1060"/>
      <c r="CH4393" s="1060"/>
      <c r="CK4393" s="1645"/>
      <c r="CL4393" s="1645"/>
      <c r="CM4393" s="1645"/>
      <c r="CN4393"/>
      <c r="CO4393"/>
      <c r="CP4393"/>
      <c r="CQ4393"/>
      <c r="CR4393"/>
      <c r="CS4393" s="1060"/>
      <c r="CT4393" s="1060"/>
      <c r="CU4393" s="1060"/>
      <c r="CV4393" s="1060"/>
      <c r="CW4393" s="1060"/>
      <c r="CX4393" s="1060"/>
    </row>
    <row r="4394" spans="35:102" ht="15" customHeight="1" x14ac:dyDescent="0.3">
      <c r="AI4394" s="1996">
        <v>48029171100</v>
      </c>
      <c r="AJ4394" s="1997" t="s">
        <v>1744</v>
      </c>
      <c r="AK4394" s="1997">
        <v>27250</v>
      </c>
      <c r="AL4394" s="1998" t="s">
        <v>1730</v>
      </c>
      <c r="AM4394" s="1998">
        <v>31</v>
      </c>
      <c r="AN4394" s="1997" t="s">
        <v>193</v>
      </c>
      <c r="BX4394"/>
      <c r="BY4394"/>
      <c r="BZ4394"/>
      <c r="CA4394"/>
      <c r="CB4394"/>
      <c r="CD4394" s="1060"/>
      <c r="CE4394" s="1286"/>
      <c r="CF4394" s="1060"/>
      <c r="CG4394" s="1060"/>
      <c r="CH4394" s="1060"/>
      <c r="CK4394" s="1645"/>
      <c r="CL4394" s="1645"/>
      <c r="CM4394" s="1645"/>
      <c r="CN4394"/>
      <c r="CO4394"/>
      <c r="CP4394"/>
      <c r="CQ4394"/>
      <c r="CR4394"/>
      <c r="CS4394" s="1060"/>
      <c r="CT4394" s="1060"/>
      <c r="CU4394" s="1060"/>
      <c r="CV4394" s="1060"/>
      <c r="CW4394" s="1060"/>
      <c r="CX4394" s="1060"/>
    </row>
    <row r="4395" spans="35:102" ht="15" customHeight="1" x14ac:dyDescent="0.3">
      <c r="AI4395" s="1774">
        <v>48029171200</v>
      </c>
      <c r="AJ4395" s="1993" t="s">
        <v>1744</v>
      </c>
      <c r="AK4395" s="1993">
        <v>28675</v>
      </c>
      <c r="AL4395" s="1994" t="s">
        <v>1730</v>
      </c>
      <c r="AM4395" s="1994">
        <v>21.6</v>
      </c>
      <c r="AN4395" s="1993" t="s">
        <v>193</v>
      </c>
      <c r="BX4395"/>
      <c r="BY4395"/>
      <c r="BZ4395"/>
      <c r="CA4395"/>
      <c r="CB4395"/>
      <c r="CD4395" s="1060"/>
      <c r="CE4395" s="1286"/>
      <c r="CF4395" s="1060"/>
      <c r="CG4395" s="1060"/>
      <c r="CH4395" s="1060"/>
      <c r="CK4395" s="1645"/>
      <c r="CL4395" s="1645"/>
      <c r="CM4395" s="1645"/>
      <c r="CN4395"/>
      <c r="CO4395"/>
      <c r="CP4395"/>
      <c r="CQ4395"/>
      <c r="CR4395"/>
      <c r="CS4395" s="1060"/>
      <c r="CT4395" s="1060"/>
      <c r="CU4395" s="1060"/>
      <c r="CV4395" s="1060"/>
      <c r="CW4395" s="1060"/>
      <c r="CX4395" s="1060"/>
    </row>
    <row r="4396" spans="35:102" ht="15" customHeight="1" x14ac:dyDescent="0.3">
      <c r="AI4396" s="1996">
        <v>48029171301</v>
      </c>
      <c r="AJ4396" s="1997" t="s">
        <v>1744</v>
      </c>
      <c r="AK4396" s="1997">
        <v>30022</v>
      </c>
      <c r="AL4396" s="1998" t="s">
        <v>1730</v>
      </c>
      <c r="AM4396" s="1998">
        <v>30.5</v>
      </c>
      <c r="AN4396" s="1997" t="s">
        <v>193</v>
      </c>
      <c r="BX4396"/>
      <c r="BY4396"/>
      <c r="BZ4396"/>
      <c r="CA4396"/>
      <c r="CB4396"/>
      <c r="CD4396" s="1060"/>
      <c r="CE4396" s="1286"/>
      <c r="CF4396" s="1060"/>
      <c r="CG4396" s="1060"/>
      <c r="CH4396" s="1060"/>
      <c r="CK4396" s="1645"/>
      <c r="CL4396" s="1645"/>
      <c r="CM4396" s="1645"/>
      <c r="CN4396"/>
      <c r="CO4396"/>
      <c r="CP4396"/>
      <c r="CQ4396"/>
      <c r="CR4396"/>
      <c r="CS4396" s="1060"/>
      <c r="CT4396" s="1060"/>
      <c r="CU4396" s="1060"/>
      <c r="CV4396" s="1060"/>
      <c r="CW4396" s="1060"/>
      <c r="CX4396" s="1060"/>
    </row>
    <row r="4397" spans="35:102" ht="15" customHeight="1" x14ac:dyDescent="0.3">
      <c r="AI4397" s="1774">
        <v>48029171302</v>
      </c>
      <c r="AJ4397" s="1993" t="s">
        <v>1744</v>
      </c>
      <c r="AK4397" s="1993">
        <v>35927</v>
      </c>
      <c r="AL4397" s="1994" t="s">
        <v>1730</v>
      </c>
      <c r="AM4397" s="1994">
        <v>31.8</v>
      </c>
      <c r="AN4397" s="1993" t="s">
        <v>193</v>
      </c>
      <c r="BX4397"/>
      <c r="BY4397"/>
      <c r="BZ4397"/>
      <c r="CA4397"/>
      <c r="CB4397"/>
      <c r="CD4397" s="1060"/>
      <c r="CE4397" s="1286"/>
      <c r="CF4397" s="1060"/>
      <c r="CG4397" s="1060"/>
      <c r="CH4397" s="1060"/>
      <c r="CK4397" s="1645"/>
      <c r="CL4397" s="1645"/>
      <c r="CM4397" s="1645"/>
      <c r="CN4397"/>
      <c r="CO4397"/>
      <c r="CP4397"/>
      <c r="CQ4397"/>
      <c r="CR4397"/>
      <c r="CS4397" s="1060"/>
      <c r="CT4397" s="1060"/>
      <c r="CU4397" s="1060"/>
      <c r="CV4397" s="1060"/>
      <c r="CW4397" s="1060"/>
      <c r="CX4397" s="1060"/>
    </row>
    <row r="4398" spans="35:102" ht="15" customHeight="1" x14ac:dyDescent="0.3">
      <c r="AI4398" s="1996">
        <v>48029171401</v>
      </c>
      <c r="AJ4398" s="1997" t="s">
        <v>1744</v>
      </c>
      <c r="AK4398" s="1997">
        <v>40833</v>
      </c>
      <c r="AL4398" s="1998" t="s">
        <v>1728</v>
      </c>
      <c r="AM4398" s="1998">
        <v>28.2</v>
      </c>
      <c r="AN4398" s="1997" t="s">
        <v>193</v>
      </c>
      <c r="BX4398"/>
      <c r="BY4398"/>
      <c r="BZ4398"/>
      <c r="CA4398"/>
      <c r="CB4398"/>
      <c r="CD4398" s="1060"/>
      <c r="CE4398" s="1286"/>
      <c r="CF4398" s="1060"/>
      <c r="CG4398" s="1060"/>
      <c r="CH4398" s="1060"/>
      <c r="CK4398" s="1645"/>
      <c r="CL4398" s="1645"/>
      <c r="CM4398" s="1645"/>
      <c r="CN4398"/>
      <c r="CO4398"/>
      <c r="CP4398"/>
      <c r="CQ4398"/>
      <c r="CR4398"/>
      <c r="CS4398" s="1060"/>
      <c r="CT4398" s="1060"/>
      <c r="CU4398" s="1060"/>
      <c r="CV4398" s="1060"/>
      <c r="CW4398" s="1060"/>
      <c r="CX4398" s="1060"/>
    </row>
    <row r="4399" spans="35:102" ht="15" customHeight="1" x14ac:dyDescent="0.3">
      <c r="AI4399" s="1774">
        <v>48029171402</v>
      </c>
      <c r="AJ4399" s="1993" t="s">
        <v>1744</v>
      </c>
      <c r="AK4399" s="1993">
        <v>34517</v>
      </c>
      <c r="AL4399" s="1994" t="s">
        <v>1730</v>
      </c>
      <c r="AM4399" s="1994">
        <v>29.2</v>
      </c>
      <c r="AN4399" s="1993" t="s">
        <v>193</v>
      </c>
      <c r="BX4399"/>
      <c r="BY4399"/>
      <c r="BZ4399"/>
      <c r="CA4399"/>
      <c r="CB4399"/>
      <c r="CD4399" s="1060"/>
      <c r="CE4399" s="1286"/>
      <c r="CF4399" s="1060"/>
      <c r="CG4399" s="1060"/>
      <c r="CH4399" s="1060"/>
      <c r="CK4399" s="1645"/>
      <c r="CL4399" s="1645"/>
      <c r="CM4399" s="1645"/>
      <c r="CN4399"/>
      <c r="CO4399"/>
      <c r="CP4399"/>
      <c r="CQ4399"/>
      <c r="CR4399"/>
      <c r="CS4399" s="1060"/>
      <c r="CT4399" s="1060"/>
      <c r="CU4399" s="1060"/>
      <c r="CV4399" s="1060"/>
      <c r="CW4399" s="1060"/>
      <c r="CX4399" s="1060"/>
    </row>
    <row r="4400" spans="35:102" ht="15" customHeight="1" x14ac:dyDescent="0.3">
      <c r="AI4400" s="1996">
        <v>48029171501</v>
      </c>
      <c r="AJ4400" s="1997" t="s">
        <v>1744</v>
      </c>
      <c r="AK4400" s="1997">
        <v>27713</v>
      </c>
      <c r="AL4400" s="1998" t="s">
        <v>1730</v>
      </c>
      <c r="AM4400" s="1998">
        <v>38.9</v>
      </c>
      <c r="AN4400" s="1997" t="s">
        <v>193</v>
      </c>
      <c r="BX4400"/>
      <c r="BY4400"/>
      <c r="BZ4400"/>
      <c r="CA4400"/>
      <c r="CB4400"/>
      <c r="CD4400" s="1060"/>
      <c r="CE4400" s="1286"/>
      <c r="CF4400" s="1060"/>
      <c r="CG4400" s="1060"/>
      <c r="CH4400" s="1060"/>
      <c r="CK4400" s="1645"/>
      <c r="CL4400" s="1645"/>
      <c r="CM4400" s="1645"/>
      <c r="CN4400"/>
      <c r="CO4400"/>
      <c r="CP4400"/>
      <c r="CQ4400"/>
      <c r="CR4400"/>
      <c r="CS4400" s="1060"/>
      <c r="CT4400" s="1060"/>
      <c r="CU4400" s="1060"/>
      <c r="CV4400" s="1060"/>
      <c r="CW4400" s="1060"/>
      <c r="CX4400" s="1060"/>
    </row>
    <row r="4401" spans="35:102" ht="15" customHeight="1" x14ac:dyDescent="0.3">
      <c r="AI4401" s="1774">
        <v>48029171502</v>
      </c>
      <c r="AJ4401" s="1993" t="s">
        <v>1744</v>
      </c>
      <c r="AK4401" s="1993">
        <v>30230</v>
      </c>
      <c r="AL4401" s="1994" t="s">
        <v>1730</v>
      </c>
      <c r="AM4401" s="1994">
        <v>26.4</v>
      </c>
      <c r="AN4401" s="1993" t="s">
        <v>193</v>
      </c>
      <c r="BX4401"/>
      <c r="BY4401"/>
      <c r="BZ4401"/>
      <c r="CA4401"/>
      <c r="CB4401"/>
      <c r="CD4401" s="1060"/>
      <c r="CE4401" s="1286"/>
      <c r="CF4401" s="1060"/>
      <c r="CG4401" s="1060"/>
      <c r="CH4401" s="1060"/>
      <c r="CK4401" s="1645"/>
      <c r="CL4401" s="1645"/>
      <c r="CM4401" s="1645"/>
      <c r="CN4401"/>
      <c r="CO4401"/>
      <c r="CP4401"/>
      <c r="CQ4401"/>
      <c r="CR4401"/>
      <c r="CS4401" s="1060"/>
      <c r="CT4401" s="1060"/>
      <c r="CU4401" s="1060"/>
      <c r="CV4401" s="1060"/>
      <c r="CW4401" s="1060"/>
      <c r="CX4401" s="1060"/>
    </row>
    <row r="4402" spans="35:102" ht="15" customHeight="1" x14ac:dyDescent="0.3">
      <c r="AI4402" s="1996">
        <v>48029171601</v>
      </c>
      <c r="AJ4402" s="1997" t="s">
        <v>1744</v>
      </c>
      <c r="AK4402" s="1997">
        <v>31833</v>
      </c>
      <c r="AL4402" s="1998" t="s">
        <v>1730</v>
      </c>
      <c r="AM4402" s="1998">
        <v>35.9</v>
      </c>
      <c r="AN4402" s="1997" t="s">
        <v>193</v>
      </c>
      <c r="BX4402"/>
      <c r="BY4402"/>
      <c r="BZ4402"/>
      <c r="CA4402"/>
      <c r="CB4402"/>
      <c r="CD4402" s="1060"/>
      <c r="CE4402" s="1286"/>
      <c r="CF4402" s="1060"/>
      <c r="CG4402" s="1060"/>
      <c r="CH4402" s="1060"/>
      <c r="CK4402" s="1645"/>
      <c r="CL4402" s="1645"/>
      <c r="CM4402" s="1645"/>
      <c r="CN4402"/>
      <c r="CO4402"/>
      <c r="CP4402"/>
      <c r="CQ4402"/>
      <c r="CR4402"/>
      <c r="CS4402" s="1060"/>
      <c r="CT4402" s="1060"/>
      <c r="CU4402" s="1060"/>
      <c r="CV4402" s="1060"/>
      <c r="CW4402" s="1060"/>
      <c r="CX4402" s="1060"/>
    </row>
    <row r="4403" spans="35:102" ht="15" customHeight="1" x14ac:dyDescent="0.3">
      <c r="AI4403" s="1774">
        <v>48029171602</v>
      </c>
      <c r="AJ4403" s="1993" t="s">
        <v>1744</v>
      </c>
      <c r="AK4403" s="1993">
        <v>22917</v>
      </c>
      <c r="AL4403" s="1994" t="s">
        <v>1730</v>
      </c>
      <c r="AM4403" s="1994">
        <v>42.2</v>
      </c>
      <c r="AN4403" s="1993" t="s">
        <v>193</v>
      </c>
      <c r="BX4403"/>
      <c r="BY4403"/>
      <c r="BZ4403"/>
      <c r="CA4403"/>
      <c r="CB4403"/>
      <c r="CD4403" s="1060"/>
      <c r="CE4403" s="1286"/>
      <c r="CF4403" s="1060"/>
      <c r="CG4403" s="1060"/>
      <c r="CH4403" s="1060"/>
      <c r="CK4403" s="1645"/>
      <c r="CL4403" s="1645"/>
      <c r="CM4403" s="1645"/>
      <c r="CN4403"/>
      <c r="CO4403"/>
      <c r="CP4403"/>
      <c r="CQ4403"/>
      <c r="CR4403"/>
      <c r="CS4403" s="1060"/>
      <c r="CT4403" s="1060"/>
      <c r="CU4403" s="1060"/>
      <c r="CV4403" s="1060"/>
      <c r="CW4403" s="1060"/>
      <c r="CX4403" s="1060"/>
    </row>
    <row r="4404" spans="35:102" ht="15" customHeight="1" x14ac:dyDescent="0.3">
      <c r="AI4404" s="1996">
        <v>48029171700</v>
      </c>
      <c r="AJ4404" s="1997" t="s">
        <v>1744</v>
      </c>
      <c r="AK4404" s="1997">
        <v>38720</v>
      </c>
      <c r="AL4404" s="1998" t="s">
        <v>1730</v>
      </c>
      <c r="AM4404" s="1998">
        <v>26</v>
      </c>
      <c r="AN4404" s="1997" t="s">
        <v>193</v>
      </c>
      <c r="BX4404"/>
      <c r="BY4404"/>
      <c r="BZ4404"/>
      <c r="CA4404"/>
      <c r="CB4404"/>
      <c r="CD4404" s="1060"/>
      <c r="CE4404" s="1286"/>
      <c r="CF4404" s="1060"/>
      <c r="CG4404" s="1060"/>
      <c r="CH4404" s="1060"/>
      <c r="CK4404" s="1645"/>
      <c r="CL4404" s="1645"/>
      <c r="CM4404" s="1645"/>
      <c r="CN4404"/>
      <c r="CO4404"/>
      <c r="CP4404"/>
      <c r="CQ4404"/>
      <c r="CR4404"/>
      <c r="CS4404" s="1060"/>
      <c r="CT4404" s="1060"/>
      <c r="CU4404" s="1060"/>
      <c r="CV4404" s="1060"/>
      <c r="CW4404" s="1060"/>
      <c r="CX4404" s="1060"/>
    </row>
    <row r="4405" spans="35:102" ht="15" customHeight="1" x14ac:dyDescent="0.3">
      <c r="AI4405" s="1774">
        <v>48029171801</v>
      </c>
      <c r="AJ4405" s="1993" t="s">
        <v>1744</v>
      </c>
      <c r="AK4405" s="1993">
        <v>41101</v>
      </c>
      <c r="AL4405" s="1994" t="s">
        <v>1728</v>
      </c>
      <c r="AM4405" s="1994">
        <v>18.3</v>
      </c>
      <c r="AN4405" s="1993" t="s">
        <v>192</v>
      </c>
      <c r="BX4405"/>
      <c r="BY4405"/>
      <c r="BZ4405"/>
      <c r="CA4405"/>
      <c r="CB4405"/>
      <c r="CD4405" s="1060"/>
      <c r="CE4405" s="1286"/>
      <c r="CF4405" s="1060"/>
      <c r="CG4405" s="1060"/>
      <c r="CH4405" s="1060"/>
      <c r="CK4405" s="1645"/>
      <c r="CL4405" s="1645"/>
      <c r="CM4405" s="1645"/>
      <c r="CN4405"/>
      <c r="CO4405"/>
      <c r="CP4405"/>
      <c r="CQ4405"/>
      <c r="CR4405"/>
      <c r="CS4405" s="1060"/>
      <c r="CT4405" s="1060"/>
      <c r="CU4405" s="1060"/>
      <c r="CV4405" s="1060"/>
      <c r="CW4405" s="1060"/>
      <c r="CX4405" s="1060"/>
    </row>
    <row r="4406" spans="35:102" ht="15" customHeight="1" x14ac:dyDescent="0.3">
      <c r="AI4406" s="1996">
        <v>48029171802</v>
      </c>
      <c r="AJ4406" s="1997" t="s">
        <v>1744</v>
      </c>
      <c r="AK4406" s="1997">
        <v>32463</v>
      </c>
      <c r="AL4406" s="1998" t="s">
        <v>1730</v>
      </c>
      <c r="AM4406" s="1998">
        <v>29.4</v>
      </c>
      <c r="AN4406" s="1997" t="s">
        <v>193</v>
      </c>
      <c r="BX4406"/>
      <c r="BY4406"/>
      <c r="BZ4406"/>
      <c r="CA4406"/>
      <c r="CB4406"/>
      <c r="CD4406" s="1060"/>
      <c r="CE4406" s="1286"/>
      <c r="CF4406" s="1060"/>
      <c r="CG4406" s="1060"/>
      <c r="CH4406" s="1060"/>
      <c r="CK4406" s="1645"/>
      <c r="CL4406" s="1645"/>
      <c r="CM4406" s="1645"/>
      <c r="CN4406"/>
      <c r="CO4406"/>
      <c r="CP4406"/>
      <c r="CQ4406"/>
      <c r="CR4406"/>
      <c r="CS4406" s="1060"/>
      <c r="CT4406" s="1060"/>
      <c r="CU4406" s="1060"/>
      <c r="CV4406" s="1060"/>
      <c r="CW4406" s="1060"/>
      <c r="CX4406" s="1060"/>
    </row>
    <row r="4407" spans="35:102" ht="15" customHeight="1" x14ac:dyDescent="0.3">
      <c r="AI4407" s="1774">
        <v>48029171902</v>
      </c>
      <c r="AJ4407" s="1993" t="s">
        <v>1744</v>
      </c>
      <c r="AK4407" s="1993">
        <v>41723</v>
      </c>
      <c r="AL4407" s="1994" t="s">
        <v>1728</v>
      </c>
      <c r="AM4407" s="1994">
        <v>23.4</v>
      </c>
      <c r="AN4407" s="1993" t="s">
        <v>193</v>
      </c>
      <c r="BX4407"/>
      <c r="BY4407"/>
      <c r="BZ4407"/>
      <c r="CA4407"/>
      <c r="CB4407"/>
      <c r="CD4407" s="1060"/>
      <c r="CE4407" s="1286"/>
      <c r="CF4407" s="1060"/>
      <c r="CG4407" s="1060"/>
      <c r="CH4407" s="1060"/>
      <c r="CK4407" s="1645"/>
      <c r="CL4407" s="1645"/>
      <c r="CM4407" s="1645"/>
      <c r="CN4407"/>
      <c r="CO4407"/>
      <c r="CP4407"/>
      <c r="CQ4407"/>
      <c r="CR4407"/>
      <c r="CS4407" s="1060"/>
      <c r="CT4407" s="1060"/>
      <c r="CU4407" s="1060"/>
      <c r="CV4407" s="1060"/>
      <c r="CW4407" s="1060"/>
      <c r="CX4407" s="1060"/>
    </row>
    <row r="4408" spans="35:102" ht="15" customHeight="1" x14ac:dyDescent="0.3">
      <c r="AI4408" s="1996">
        <v>48029171903</v>
      </c>
      <c r="AJ4408" s="1997" t="s">
        <v>1744</v>
      </c>
      <c r="AK4408" s="1997">
        <v>44549</v>
      </c>
      <c r="AL4408" s="1998" t="s">
        <v>1728</v>
      </c>
      <c r="AM4408" s="1998">
        <v>16.600000000000001</v>
      </c>
      <c r="AN4408" s="1997" t="s">
        <v>192</v>
      </c>
      <c r="BX4408"/>
      <c r="BY4408"/>
      <c r="BZ4408"/>
      <c r="CA4408"/>
      <c r="CB4408"/>
      <c r="CD4408" s="1060"/>
      <c r="CE4408" s="1286"/>
      <c r="CF4408" s="1060"/>
      <c r="CG4408" s="1060"/>
      <c r="CH4408" s="1060"/>
      <c r="CK4408" s="1645"/>
      <c r="CL4408" s="1645"/>
      <c r="CM4408" s="1645"/>
      <c r="CN4408"/>
      <c r="CO4408"/>
      <c r="CP4408"/>
      <c r="CQ4408"/>
      <c r="CR4408"/>
      <c r="CS4408" s="1060"/>
      <c r="CT4408" s="1060"/>
      <c r="CU4408" s="1060"/>
      <c r="CV4408" s="1060"/>
      <c r="CW4408" s="1060"/>
      <c r="CX4408" s="1060"/>
    </row>
    <row r="4409" spans="35:102" ht="15" customHeight="1" x14ac:dyDescent="0.3">
      <c r="AI4409" s="1774">
        <v>48029171912</v>
      </c>
      <c r="AJ4409" s="1993" t="s">
        <v>1744</v>
      </c>
      <c r="AK4409" s="1993">
        <v>83418</v>
      </c>
      <c r="AL4409" s="1994" t="s">
        <v>1729</v>
      </c>
      <c r="AM4409" s="1994">
        <v>4.5999999999999996</v>
      </c>
      <c r="AN4409" s="1993" t="s">
        <v>192</v>
      </c>
      <c r="BX4409"/>
      <c r="BY4409"/>
      <c r="BZ4409"/>
      <c r="CA4409"/>
      <c r="CB4409"/>
      <c r="CD4409" s="1060"/>
      <c r="CE4409" s="1286"/>
      <c r="CF4409" s="1060"/>
      <c r="CG4409" s="1060"/>
      <c r="CH4409" s="1060"/>
      <c r="CK4409" s="1645"/>
      <c r="CL4409" s="1645"/>
      <c r="CM4409" s="1645"/>
      <c r="CN4409"/>
      <c r="CO4409"/>
      <c r="CP4409"/>
      <c r="CQ4409"/>
      <c r="CR4409"/>
      <c r="CS4409" s="1060"/>
      <c r="CT4409" s="1060"/>
      <c r="CU4409" s="1060"/>
      <c r="CV4409" s="1060"/>
      <c r="CW4409" s="1060"/>
      <c r="CX4409" s="1060"/>
    </row>
    <row r="4410" spans="35:102" ht="15" customHeight="1" x14ac:dyDescent="0.3">
      <c r="AI4410" s="1996">
        <v>48029171913</v>
      </c>
      <c r="AJ4410" s="1997" t="s">
        <v>1744</v>
      </c>
      <c r="AK4410" s="1997">
        <v>41568</v>
      </c>
      <c r="AL4410" s="1998" t="s">
        <v>1728</v>
      </c>
      <c r="AM4410" s="1998">
        <v>24.5</v>
      </c>
      <c r="AN4410" s="1997" t="s">
        <v>193</v>
      </c>
      <c r="BX4410"/>
      <c r="BY4410"/>
      <c r="BZ4410"/>
      <c r="CA4410"/>
      <c r="CB4410"/>
      <c r="CD4410" s="1060"/>
      <c r="CE4410" s="1286"/>
      <c r="CF4410" s="1060"/>
      <c r="CG4410" s="1060"/>
      <c r="CH4410" s="1060"/>
      <c r="CK4410" s="1645"/>
      <c r="CL4410" s="1645"/>
      <c r="CM4410" s="1645"/>
      <c r="CN4410"/>
      <c r="CO4410"/>
      <c r="CP4410"/>
      <c r="CQ4410"/>
      <c r="CR4410"/>
      <c r="CS4410" s="1060"/>
      <c r="CT4410" s="1060"/>
      <c r="CU4410" s="1060"/>
      <c r="CV4410" s="1060"/>
      <c r="CW4410" s="1060"/>
      <c r="CX4410" s="1060"/>
    </row>
    <row r="4411" spans="35:102" ht="15" customHeight="1" x14ac:dyDescent="0.3">
      <c r="AI4411" s="1774">
        <v>48029171914</v>
      </c>
      <c r="AJ4411" s="1993" t="s">
        <v>1744</v>
      </c>
      <c r="AK4411" s="1993">
        <v>70000</v>
      </c>
      <c r="AL4411" s="1994" t="s">
        <v>1727</v>
      </c>
      <c r="AM4411" s="1994">
        <v>16.3</v>
      </c>
      <c r="AN4411" s="1993" t="s">
        <v>192</v>
      </c>
      <c r="BX4411"/>
      <c r="BY4411"/>
      <c r="BZ4411"/>
      <c r="CA4411"/>
      <c r="CB4411"/>
      <c r="CD4411" s="1060"/>
      <c r="CE4411" s="1286"/>
      <c r="CF4411" s="1060"/>
      <c r="CG4411" s="1060"/>
      <c r="CH4411" s="1060"/>
      <c r="CK4411" s="1645"/>
      <c r="CL4411" s="1645"/>
      <c r="CM4411" s="1645"/>
      <c r="CN4411"/>
      <c r="CO4411"/>
      <c r="CP4411"/>
      <c r="CQ4411"/>
      <c r="CR4411"/>
      <c r="CS4411" s="1060"/>
      <c r="CT4411" s="1060"/>
      <c r="CU4411" s="1060"/>
      <c r="CV4411" s="1060"/>
      <c r="CW4411" s="1060"/>
      <c r="CX4411" s="1060"/>
    </row>
    <row r="4412" spans="35:102" ht="15" customHeight="1" x14ac:dyDescent="0.3">
      <c r="AI4412" s="1996">
        <v>48029171915</v>
      </c>
      <c r="AJ4412" s="1997" t="s">
        <v>1744</v>
      </c>
      <c r="AK4412" s="1997">
        <v>62422</v>
      </c>
      <c r="AL4412" s="1998" t="s">
        <v>1727</v>
      </c>
      <c r="AM4412" s="1998">
        <v>15</v>
      </c>
      <c r="AN4412" s="1997" t="s">
        <v>192</v>
      </c>
      <c r="BX4412"/>
      <c r="BY4412"/>
      <c r="BZ4412"/>
      <c r="CA4412"/>
      <c r="CB4412"/>
      <c r="CD4412" s="1060"/>
      <c r="CE4412" s="1286"/>
      <c r="CF4412" s="1060"/>
      <c r="CG4412" s="1060"/>
      <c r="CH4412" s="1060"/>
      <c r="CK4412" s="1645"/>
      <c r="CL4412" s="1645"/>
      <c r="CM4412" s="1645"/>
      <c r="CN4412"/>
      <c r="CO4412"/>
      <c r="CP4412"/>
      <c r="CQ4412"/>
      <c r="CR4412"/>
      <c r="CS4412" s="1060"/>
      <c r="CT4412" s="1060"/>
      <c r="CU4412" s="1060"/>
      <c r="CV4412" s="1060"/>
      <c r="CW4412" s="1060"/>
      <c r="CX4412" s="1060"/>
    </row>
    <row r="4413" spans="35:102" ht="15" customHeight="1" x14ac:dyDescent="0.3">
      <c r="AI4413" s="1774">
        <v>48029171916</v>
      </c>
      <c r="AJ4413" s="1993" t="s">
        <v>1744</v>
      </c>
      <c r="AK4413" s="1993">
        <v>70859</v>
      </c>
      <c r="AL4413" s="1994" t="s">
        <v>1727</v>
      </c>
      <c r="AM4413" s="1994">
        <v>11.4</v>
      </c>
      <c r="AN4413" s="1993" t="s">
        <v>192</v>
      </c>
      <c r="BX4413"/>
      <c r="BY4413"/>
      <c r="BZ4413"/>
      <c r="CA4413"/>
      <c r="CB4413"/>
      <c r="CD4413" s="1060"/>
      <c r="CE4413" s="1286"/>
      <c r="CF4413" s="1060"/>
      <c r="CG4413" s="1060"/>
      <c r="CH4413" s="1060"/>
      <c r="CK4413" s="1645"/>
      <c r="CL4413" s="1645"/>
      <c r="CM4413" s="1645"/>
      <c r="CN4413"/>
      <c r="CO4413"/>
      <c r="CP4413"/>
      <c r="CQ4413"/>
      <c r="CR4413"/>
      <c r="CS4413" s="1060"/>
      <c r="CT4413" s="1060"/>
      <c r="CU4413" s="1060"/>
      <c r="CV4413" s="1060"/>
      <c r="CW4413" s="1060"/>
      <c r="CX4413" s="1060"/>
    </row>
    <row r="4414" spans="35:102" ht="15" customHeight="1" x14ac:dyDescent="0.3">
      <c r="AI4414" s="1996">
        <v>48029171917</v>
      </c>
      <c r="AJ4414" s="1997" t="s">
        <v>1744</v>
      </c>
      <c r="AK4414" s="1997">
        <v>81000</v>
      </c>
      <c r="AL4414" s="1998" t="s">
        <v>1729</v>
      </c>
      <c r="AM4414" s="1998">
        <v>3.5</v>
      </c>
      <c r="AN4414" s="1997" t="s">
        <v>192</v>
      </c>
      <c r="BX4414"/>
      <c r="BY4414"/>
      <c r="BZ4414"/>
      <c r="CA4414"/>
      <c r="CB4414"/>
      <c r="CD4414" s="1060"/>
      <c r="CE4414" s="1286"/>
      <c r="CF4414" s="1060"/>
      <c r="CG4414" s="1060"/>
      <c r="CH4414" s="1060"/>
      <c r="CK4414" s="1645"/>
      <c r="CL4414" s="1645"/>
      <c r="CM4414" s="1645"/>
      <c r="CN4414"/>
      <c r="CO4414"/>
      <c r="CP4414"/>
      <c r="CQ4414"/>
      <c r="CR4414"/>
      <c r="CS4414" s="1060"/>
      <c r="CT4414" s="1060"/>
      <c r="CU4414" s="1060"/>
      <c r="CV4414" s="1060"/>
      <c r="CW4414" s="1060"/>
      <c r="CX4414" s="1060"/>
    </row>
    <row r="4415" spans="35:102" ht="15" customHeight="1" x14ac:dyDescent="0.3">
      <c r="AI4415" s="1774">
        <v>48029171918</v>
      </c>
      <c r="AJ4415" s="1993" t="s">
        <v>1744</v>
      </c>
      <c r="AK4415" s="1993">
        <v>67969</v>
      </c>
      <c r="AL4415" s="1994" t="s">
        <v>1727</v>
      </c>
      <c r="AM4415" s="1994">
        <v>5.0999999999999996</v>
      </c>
      <c r="AN4415" s="1993" t="s">
        <v>192</v>
      </c>
      <c r="BX4415"/>
      <c r="BY4415"/>
      <c r="BZ4415"/>
      <c r="CA4415"/>
      <c r="CB4415"/>
      <c r="CD4415" s="1060"/>
      <c r="CE4415" s="1286"/>
      <c r="CF4415" s="1060"/>
      <c r="CG4415" s="1060"/>
      <c r="CH4415" s="1060"/>
      <c r="CK4415" s="1645"/>
      <c r="CL4415" s="1645"/>
      <c r="CM4415" s="1645"/>
      <c r="CN4415"/>
      <c r="CO4415"/>
      <c r="CP4415"/>
      <c r="CQ4415"/>
      <c r="CR4415"/>
      <c r="CS4415" s="1060"/>
      <c r="CT4415" s="1060"/>
      <c r="CU4415" s="1060"/>
      <c r="CV4415" s="1060"/>
      <c r="CW4415" s="1060"/>
      <c r="CX4415" s="1060"/>
    </row>
    <row r="4416" spans="35:102" ht="15" customHeight="1" x14ac:dyDescent="0.3">
      <c r="AI4416" s="1996">
        <v>48029171919</v>
      </c>
      <c r="AJ4416" s="1997" t="s">
        <v>1744</v>
      </c>
      <c r="AK4416" s="1997">
        <v>55601</v>
      </c>
      <c r="AL4416" s="1998" t="s">
        <v>1727</v>
      </c>
      <c r="AM4416" s="1998">
        <v>15.5</v>
      </c>
      <c r="AN4416" s="1997" t="s">
        <v>192</v>
      </c>
      <c r="BX4416"/>
      <c r="BY4416"/>
      <c r="BZ4416"/>
      <c r="CA4416"/>
      <c r="CB4416"/>
      <c r="CD4416" s="1060"/>
      <c r="CE4416" s="1286"/>
      <c r="CF4416" s="1060"/>
      <c r="CG4416" s="1060"/>
      <c r="CH4416" s="1060"/>
      <c r="CK4416" s="1645"/>
      <c r="CL4416" s="1645"/>
      <c r="CM4416" s="1645"/>
      <c r="CN4416"/>
      <c r="CO4416"/>
      <c r="CP4416"/>
      <c r="CQ4416"/>
      <c r="CR4416"/>
      <c r="CS4416" s="1060"/>
      <c r="CT4416" s="1060"/>
      <c r="CU4416" s="1060"/>
      <c r="CV4416" s="1060"/>
      <c r="CW4416" s="1060"/>
      <c r="CX4416" s="1060"/>
    </row>
    <row r="4417" spans="35:102" ht="15" customHeight="1" x14ac:dyDescent="0.3">
      <c r="AI4417" s="1774">
        <v>48029171920</v>
      </c>
      <c r="AJ4417" s="1993" t="s">
        <v>1744</v>
      </c>
      <c r="AK4417" s="1993">
        <v>54879</v>
      </c>
      <c r="AL4417" s="1994" t="s">
        <v>1727</v>
      </c>
      <c r="AM4417" s="1994">
        <v>10.9</v>
      </c>
      <c r="AN4417" s="1993" t="s">
        <v>192</v>
      </c>
      <c r="BX4417"/>
      <c r="BY4417"/>
      <c r="BZ4417"/>
      <c r="CA4417"/>
      <c r="CB4417"/>
      <c r="CD4417" s="1060"/>
      <c r="CE4417" s="1286"/>
      <c r="CF4417" s="1060"/>
      <c r="CG4417" s="1060"/>
      <c r="CH4417" s="1060"/>
      <c r="CK4417" s="1645"/>
      <c r="CL4417" s="1645"/>
      <c r="CM4417" s="1645"/>
      <c r="CN4417"/>
      <c r="CO4417"/>
      <c r="CP4417"/>
      <c r="CQ4417"/>
      <c r="CR4417"/>
      <c r="CS4417" s="1060"/>
      <c r="CT4417" s="1060"/>
      <c r="CU4417" s="1060"/>
      <c r="CV4417" s="1060"/>
      <c r="CW4417" s="1060"/>
      <c r="CX4417" s="1060"/>
    </row>
    <row r="4418" spans="35:102" ht="15" customHeight="1" x14ac:dyDescent="0.3">
      <c r="AI4418" s="1996">
        <v>48029171921</v>
      </c>
      <c r="AJ4418" s="1997" t="s">
        <v>1744</v>
      </c>
      <c r="AK4418" s="1997">
        <v>60738</v>
      </c>
      <c r="AL4418" s="1998" t="s">
        <v>1727</v>
      </c>
      <c r="AM4418" s="1998">
        <v>17.3</v>
      </c>
      <c r="AN4418" s="1997" t="s">
        <v>192</v>
      </c>
      <c r="BX4418"/>
      <c r="BY4418"/>
      <c r="BZ4418"/>
      <c r="CA4418"/>
      <c r="CB4418"/>
      <c r="CD4418" s="1060"/>
      <c r="CE4418" s="1286"/>
      <c r="CF4418" s="1060"/>
      <c r="CG4418" s="1060"/>
      <c r="CH4418" s="1060"/>
      <c r="CK4418" s="1645"/>
      <c r="CL4418" s="1645"/>
      <c r="CM4418" s="1645"/>
      <c r="CN4418"/>
      <c r="CO4418"/>
      <c r="CP4418"/>
      <c r="CQ4418"/>
      <c r="CR4418"/>
      <c r="CS4418" s="1060"/>
      <c r="CT4418" s="1060"/>
      <c r="CU4418" s="1060"/>
      <c r="CV4418" s="1060"/>
      <c r="CW4418" s="1060"/>
      <c r="CX4418" s="1060"/>
    </row>
    <row r="4419" spans="35:102" ht="15" customHeight="1" x14ac:dyDescent="0.3">
      <c r="AI4419" s="1774">
        <v>48029171922</v>
      </c>
      <c r="AJ4419" s="1993" t="s">
        <v>1744</v>
      </c>
      <c r="AK4419" s="1993">
        <v>70906</v>
      </c>
      <c r="AL4419" s="1994" t="s">
        <v>1727</v>
      </c>
      <c r="AM4419" s="1994">
        <v>10.8</v>
      </c>
      <c r="AN4419" s="1993" t="s">
        <v>192</v>
      </c>
      <c r="BX4419"/>
      <c r="BY4419"/>
      <c r="BZ4419"/>
      <c r="CA4419"/>
      <c r="CB4419"/>
      <c r="CD4419" s="1060"/>
      <c r="CE4419" s="1286"/>
      <c r="CF4419" s="1060"/>
      <c r="CG4419" s="1060"/>
      <c r="CH4419" s="1060"/>
      <c r="CK4419" s="1645"/>
      <c r="CL4419" s="1645"/>
      <c r="CM4419" s="1645"/>
      <c r="CN4419"/>
      <c r="CO4419"/>
      <c r="CP4419"/>
      <c r="CQ4419"/>
      <c r="CR4419"/>
      <c r="CS4419" s="1060"/>
      <c r="CT4419" s="1060"/>
      <c r="CU4419" s="1060"/>
      <c r="CV4419" s="1060"/>
      <c r="CW4419" s="1060"/>
      <c r="CX4419" s="1060"/>
    </row>
    <row r="4420" spans="35:102" ht="15" customHeight="1" x14ac:dyDescent="0.3">
      <c r="AI4420" s="1996">
        <v>48029171923</v>
      </c>
      <c r="AJ4420" s="1997" t="s">
        <v>1744</v>
      </c>
      <c r="AK4420" s="1997">
        <v>59438</v>
      </c>
      <c r="AL4420" s="1998" t="s">
        <v>1727</v>
      </c>
      <c r="AM4420" s="1998">
        <v>9.1999999999999993</v>
      </c>
      <c r="AN4420" s="1997" t="s">
        <v>192</v>
      </c>
      <c r="BX4420"/>
      <c r="BY4420"/>
      <c r="BZ4420"/>
      <c r="CA4420"/>
      <c r="CB4420"/>
      <c r="CD4420" s="1060"/>
      <c r="CE4420" s="1286"/>
      <c r="CF4420" s="1060"/>
      <c r="CG4420" s="1060"/>
      <c r="CH4420" s="1060"/>
      <c r="CK4420" s="1645"/>
      <c r="CL4420" s="1645"/>
      <c r="CM4420" s="1645"/>
      <c r="CN4420"/>
      <c r="CO4420"/>
      <c r="CP4420"/>
      <c r="CQ4420"/>
      <c r="CR4420"/>
      <c r="CS4420" s="1060"/>
      <c r="CT4420" s="1060"/>
      <c r="CU4420" s="1060"/>
      <c r="CV4420" s="1060"/>
      <c r="CW4420" s="1060"/>
      <c r="CX4420" s="1060"/>
    </row>
    <row r="4421" spans="35:102" ht="15" customHeight="1" x14ac:dyDescent="0.3">
      <c r="AI4421" s="1774">
        <v>48029171924</v>
      </c>
      <c r="AJ4421" s="1993" t="s">
        <v>1744</v>
      </c>
      <c r="AK4421" s="1993">
        <v>74894</v>
      </c>
      <c r="AL4421" s="1994" t="s">
        <v>1729</v>
      </c>
      <c r="AM4421" s="1994">
        <v>10.199999999999999</v>
      </c>
      <c r="AN4421" s="1993" t="s">
        <v>192</v>
      </c>
      <c r="BX4421"/>
      <c r="BY4421"/>
      <c r="BZ4421"/>
      <c r="CA4421"/>
      <c r="CB4421"/>
      <c r="CD4421" s="1060"/>
      <c r="CE4421" s="1286"/>
      <c r="CF4421" s="1060"/>
      <c r="CG4421" s="1060"/>
      <c r="CH4421" s="1060"/>
      <c r="CK4421" s="1645"/>
      <c r="CL4421" s="1645"/>
      <c r="CM4421" s="1645"/>
      <c r="CN4421"/>
      <c r="CO4421"/>
      <c r="CP4421"/>
      <c r="CQ4421"/>
      <c r="CR4421"/>
      <c r="CS4421" s="1060"/>
      <c r="CT4421" s="1060"/>
      <c r="CU4421" s="1060"/>
      <c r="CV4421" s="1060"/>
      <c r="CW4421" s="1060"/>
      <c r="CX4421" s="1060"/>
    </row>
    <row r="4422" spans="35:102" ht="15" customHeight="1" x14ac:dyDescent="0.3">
      <c r="AI4422" s="1996">
        <v>48029171925</v>
      </c>
      <c r="AJ4422" s="1997" t="s">
        <v>1744</v>
      </c>
      <c r="AK4422" s="1997">
        <v>64966</v>
      </c>
      <c r="AL4422" s="1998" t="s">
        <v>1727</v>
      </c>
      <c r="AM4422" s="1998">
        <v>11.5</v>
      </c>
      <c r="AN4422" s="1997" t="s">
        <v>192</v>
      </c>
      <c r="BX4422"/>
      <c r="BY4422"/>
      <c r="BZ4422"/>
      <c r="CA4422"/>
      <c r="CB4422"/>
      <c r="CD4422" s="1060"/>
      <c r="CE4422" s="1286"/>
      <c r="CF4422" s="1060"/>
      <c r="CG4422" s="1060"/>
      <c r="CH4422" s="1060"/>
      <c r="CK4422" s="1645"/>
      <c r="CL4422" s="1645"/>
      <c r="CM4422" s="1645"/>
      <c r="CN4422"/>
      <c r="CO4422"/>
      <c r="CP4422"/>
      <c r="CQ4422"/>
      <c r="CR4422"/>
      <c r="CS4422" s="1060"/>
      <c r="CT4422" s="1060"/>
      <c r="CU4422" s="1060"/>
      <c r="CV4422" s="1060"/>
      <c r="CW4422" s="1060"/>
      <c r="CX4422" s="1060"/>
    </row>
    <row r="4423" spans="35:102" ht="15" customHeight="1" x14ac:dyDescent="0.3">
      <c r="AI4423" s="1774">
        <v>48029172002</v>
      </c>
      <c r="AJ4423" s="1993" t="s">
        <v>1744</v>
      </c>
      <c r="AK4423" s="1993">
        <v>77778</v>
      </c>
      <c r="AL4423" s="1994" t="s">
        <v>1729</v>
      </c>
      <c r="AM4423" s="1994">
        <v>3.3</v>
      </c>
      <c r="AN4423" s="1993" t="s">
        <v>192</v>
      </c>
      <c r="BX4423"/>
      <c r="BY4423"/>
      <c r="BZ4423"/>
      <c r="CA4423"/>
      <c r="CB4423"/>
      <c r="CD4423" s="1060"/>
      <c r="CE4423" s="1286"/>
      <c r="CF4423" s="1060"/>
      <c r="CG4423" s="1060"/>
      <c r="CH4423" s="1060"/>
      <c r="CK4423" s="1645"/>
      <c r="CL4423" s="1645"/>
      <c r="CM4423" s="1645"/>
      <c r="CN4423"/>
      <c r="CO4423"/>
      <c r="CP4423"/>
      <c r="CQ4423"/>
      <c r="CR4423"/>
      <c r="CS4423" s="1060"/>
      <c r="CT4423" s="1060"/>
      <c r="CU4423" s="1060"/>
      <c r="CV4423" s="1060"/>
      <c r="CW4423" s="1060"/>
      <c r="CX4423" s="1060"/>
    </row>
    <row r="4424" spans="35:102" ht="15" customHeight="1" x14ac:dyDescent="0.3">
      <c r="AI4424" s="1996">
        <v>48029172003</v>
      </c>
      <c r="AJ4424" s="1997" t="s">
        <v>1744</v>
      </c>
      <c r="AK4424" s="1997">
        <v>94038</v>
      </c>
      <c r="AL4424" s="1998" t="s">
        <v>1729</v>
      </c>
      <c r="AM4424" s="1998">
        <v>5</v>
      </c>
      <c r="AN4424" s="1997" t="s">
        <v>192</v>
      </c>
      <c r="BX4424"/>
      <c r="BY4424"/>
      <c r="BZ4424"/>
      <c r="CA4424"/>
      <c r="CB4424"/>
      <c r="CD4424" s="1060"/>
      <c r="CE4424" s="1286"/>
      <c r="CF4424" s="1060"/>
      <c r="CG4424" s="1060"/>
      <c r="CH4424" s="1060"/>
      <c r="CK4424" s="1645"/>
      <c r="CL4424" s="1645"/>
      <c r="CM4424" s="1645"/>
      <c r="CN4424"/>
      <c r="CO4424"/>
      <c r="CP4424"/>
      <c r="CQ4424"/>
      <c r="CR4424"/>
      <c r="CS4424" s="1060"/>
      <c r="CT4424" s="1060"/>
      <c r="CU4424" s="1060"/>
      <c r="CV4424" s="1060"/>
      <c r="CW4424" s="1060"/>
      <c r="CX4424" s="1060"/>
    </row>
    <row r="4425" spans="35:102" ht="15" customHeight="1" x14ac:dyDescent="0.3">
      <c r="AI4425" s="1774">
        <v>48029172004</v>
      </c>
      <c r="AJ4425" s="1993" t="s">
        <v>1744</v>
      </c>
      <c r="AK4425" s="1993">
        <v>80982</v>
      </c>
      <c r="AL4425" s="1994" t="s">
        <v>1729</v>
      </c>
      <c r="AM4425" s="1994">
        <v>5.0999999999999996</v>
      </c>
      <c r="AN4425" s="1993" t="s">
        <v>192</v>
      </c>
      <c r="BX4425"/>
      <c r="BY4425"/>
      <c r="BZ4425"/>
      <c r="CA4425"/>
      <c r="CB4425"/>
      <c r="CD4425" s="1060"/>
      <c r="CE4425" s="1286"/>
      <c r="CF4425" s="1060"/>
      <c r="CG4425" s="1060"/>
      <c r="CH4425" s="1060"/>
      <c r="CK4425" s="1645"/>
      <c r="CL4425" s="1645"/>
      <c r="CM4425" s="1645"/>
      <c r="CN4425"/>
      <c r="CO4425"/>
      <c r="CP4425"/>
      <c r="CQ4425"/>
      <c r="CR4425"/>
      <c r="CS4425" s="1060"/>
      <c r="CT4425" s="1060"/>
      <c r="CU4425" s="1060"/>
      <c r="CV4425" s="1060"/>
      <c r="CW4425" s="1060"/>
      <c r="CX4425" s="1060"/>
    </row>
    <row r="4426" spans="35:102" ht="15" customHeight="1" x14ac:dyDescent="0.3">
      <c r="AI4426" s="1996">
        <v>48029172005</v>
      </c>
      <c r="AJ4426" s="1997" t="s">
        <v>1744</v>
      </c>
      <c r="AK4426" s="1997">
        <v>85045</v>
      </c>
      <c r="AL4426" s="1998" t="s">
        <v>1729</v>
      </c>
      <c r="AM4426" s="1998">
        <v>9.8000000000000007</v>
      </c>
      <c r="AN4426" s="1997" t="s">
        <v>192</v>
      </c>
      <c r="BX4426"/>
      <c r="BY4426"/>
      <c r="BZ4426"/>
      <c r="CA4426"/>
      <c r="CB4426"/>
      <c r="CD4426" s="1060"/>
      <c r="CE4426" s="1286"/>
      <c r="CF4426" s="1060"/>
      <c r="CG4426" s="1060"/>
      <c r="CH4426" s="1060"/>
      <c r="CK4426" s="1645"/>
      <c r="CL4426" s="1645"/>
      <c r="CM4426" s="1645"/>
      <c r="CN4426"/>
      <c r="CO4426"/>
      <c r="CP4426"/>
      <c r="CQ4426"/>
      <c r="CR4426"/>
      <c r="CS4426" s="1060"/>
      <c r="CT4426" s="1060"/>
      <c r="CU4426" s="1060"/>
      <c r="CV4426" s="1060"/>
      <c r="CW4426" s="1060"/>
      <c r="CX4426" s="1060"/>
    </row>
    <row r="4427" spans="35:102" ht="15" customHeight="1" x14ac:dyDescent="0.3">
      <c r="AI4427" s="1774">
        <v>48029172006</v>
      </c>
      <c r="AJ4427" s="1993" t="s">
        <v>1744</v>
      </c>
      <c r="AK4427" s="1993">
        <v>98403</v>
      </c>
      <c r="AL4427" s="1994" t="s">
        <v>1729</v>
      </c>
      <c r="AM4427" s="1994">
        <v>8.9</v>
      </c>
      <c r="AN4427" s="1993" t="s">
        <v>192</v>
      </c>
      <c r="BX4427"/>
      <c r="BY4427"/>
      <c r="BZ4427"/>
      <c r="CA4427"/>
      <c r="CB4427"/>
      <c r="CD4427" s="1060"/>
      <c r="CE4427" s="1286"/>
      <c r="CF4427" s="1060"/>
      <c r="CG4427" s="1060"/>
      <c r="CH4427" s="1060"/>
      <c r="CK4427" s="1645"/>
      <c r="CL4427" s="1645"/>
      <c r="CM4427" s="1645"/>
      <c r="CN4427"/>
      <c r="CO4427"/>
      <c r="CP4427"/>
      <c r="CQ4427"/>
      <c r="CR4427"/>
      <c r="CS4427" s="1060"/>
      <c r="CT4427" s="1060"/>
      <c r="CU4427" s="1060"/>
      <c r="CV4427" s="1060"/>
      <c r="CW4427" s="1060"/>
      <c r="CX4427" s="1060"/>
    </row>
    <row r="4428" spans="35:102" ht="15" customHeight="1" x14ac:dyDescent="0.3">
      <c r="AI4428" s="1996">
        <v>48029172007</v>
      </c>
      <c r="AJ4428" s="1997" t="s">
        <v>1744</v>
      </c>
      <c r="AK4428" s="1997">
        <v>107139</v>
      </c>
      <c r="AL4428" s="1998" t="s">
        <v>1729</v>
      </c>
      <c r="AM4428" s="1998">
        <v>4.2</v>
      </c>
      <c r="AN4428" s="1997" t="s">
        <v>192</v>
      </c>
      <c r="BX4428"/>
      <c r="BY4428"/>
      <c r="BZ4428"/>
      <c r="CA4428"/>
      <c r="CB4428"/>
      <c r="CD4428" s="1060"/>
      <c r="CE4428" s="1286"/>
      <c r="CF4428" s="1060"/>
      <c r="CG4428" s="1060"/>
      <c r="CH4428" s="1060"/>
      <c r="CK4428" s="1645"/>
      <c r="CL4428" s="1645"/>
      <c r="CM4428" s="1645"/>
      <c r="CN4428"/>
      <c r="CO4428"/>
      <c r="CP4428"/>
      <c r="CQ4428"/>
      <c r="CR4428"/>
      <c r="CS4428" s="1060"/>
      <c r="CT4428" s="1060"/>
      <c r="CU4428" s="1060"/>
      <c r="CV4428" s="1060"/>
      <c r="CW4428" s="1060"/>
      <c r="CX4428" s="1060"/>
    </row>
    <row r="4429" spans="35:102" ht="15" customHeight="1" x14ac:dyDescent="0.3">
      <c r="AI4429" s="1774">
        <v>48029180101</v>
      </c>
      <c r="AJ4429" s="1993" t="s">
        <v>1744</v>
      </c>
      <c r="AK4429" s="1993">
        <v>46887</v>
      </c>
      <c r="AL4429" s="1994" t="s">
        <v>1728</v>
      </c>
      <c r="AM4429" s="1994">
        <v>18.100000000000001</v>
      </c>
      <c r="AN4429" s="1993" t="s">
        <v>192</v>
      </c>
      <c r="BX4429"/>
      <c r="BY4429"/>
      <c r="BZ4429"/>
      <c r="CA4429"/>
      <c r="CB4429"/>
      <c r="CD4429" s="1060"/>
      <c r="CE4429" s="1286"/>
      <c r="CF4429" s="1060"/>
      <c r="CG4429" s="1060"/>
      <c r="CH4429" s="1060"/>
      <c r="CK4429" s="1645"/>
      <c r="CL4429" s="1645"/>
      <c r="CM4429" s="1645"/>
      <c r="CN4429"/>
      <c r="CO4429"/>
      <c r="CP4429"/>
      <c r="CQ4429"/>
      <c r="CR4429"/>
      <c r="CS4429" s="1060"/>
      <c r="CT4429" s="1060"/>
      <c r="CU4429" s="1060"/>
      <c r="CV4429" s="1060"/>
      <c r="CW4429" s="1060"/>
      <c r="CX4429" s="1060"/>
    </row>
    <row r="4430" spans="35:102" ht="15" customHeight="1" x14ac:dyDescent="0.3">
      <c r="AI4430" s="1996">
        <v>48029180102</v>
      </c>
      <c r="AJ4430" s="1997" t="s">
        <v>1744</v>
      </c>
      <c r="AK4430" s="1997">
        <v>61667</v>
      </c>
      <c r="AL4430" s="1998" t="s">
        <v>1727</v>
      </c>
      <c r="AM4430" s="1998">
        <v>13.2</v>
      </c>
      <c r="AN4430" s="1997" t="s">
        <v>192</v>
      </c>
      <c r="BX4430"/>
      <c r="BY4430"/>
      <c r="BZ4430"/>
      <c r="CA4430"/>
      <c r="CB4430"/>
      <c r="CD4430" s="1060"/>
      <c r="CE4430" s="1286"/>
      <c r="CF4430" s="1060"/>
      <c r="CG4430" s="1060"/>
      <c r="CH4430" s="1060"/>
      <c r="CK4430" s="1645"/>
      <c r="CL4430" s="1645"/>
      <c r="CM4430" s="1645"/>
      <c r="CN4430"/>
      <c r="CO4430"/>
      <c r="CP4430"/>
      <c r="CQ4430"/>
      <c r="CR4430"/>
      <c r="CS4430" s="1060"/>
      <c r="CT4430" s="1060"/>
      <c r="CU4430" s="1060"/>
      <c r="CV4430" s="1060"/>
      <c r="CW4430" s="1060"/>
      <c r="CX4430" s="1060"/>
    </row>
    <row r="4431" spans="35:102" ht="15" customHeight="1" x14ac:dyDescent="0.3">
      <c r="AI4431" s="1774">
        <v>48029180201</v>
      </c>
      <c r="AJ4431" s="1993" t="s">
        <v>1744</v>
      </c>
      <c r="AK4431" s="1993">
        <v>32849</v>
      </c>
      <c r="AL4431" s="1994" t="s">
        <v>1730</v>
      </c>
      <c r="AM4431" s="1994">
        <v>32.9</v>
      </c>
      <c r="AN4431" s="1993" t="s">
        <v>193</v>
      </c>
      <c r="BX4431"/>
      <c r="BY4431"/>
      <c r="BZ4431"/>
      <c r="CA4431"/>
      <c r="CB4431"/>
      <c r="CD4431" s="1060"/>
      <c r="CE4431" s="1286"/>
      <c r="CF4431" s="1060"/>
      <c r="CG4431" s="1060"/>
      <c r="CH4431" s="1060"/>
      <c r="CK4431" s="1645"/>
      <c r="CL4431" s="1645"/>
      <c r="CM4431" s="1645"/>
      <c r="CN4431"/>
      <c r="CO4431"/>
      <c r="CP4431"/>
      <c r="CQ4431"/>
      <c r="CR4431"/>
      <c r="CS4431" s="1060"/>
      <c r="CT4431" s="1060"/>
      <c r="CU4431" s="1060"/>
      <c r="CV4431" s="1060"/>
      <c r="CW4431" s="1060"/>
      <c r="CX4431" s="1060"/>
    </row>
    <row r="4432" spans="35:102" ht="15" customHeight="1" x14ac:dyDescent="0.3">
      <c r="AI4432" s="1996">
        <v>48029180202</v>
      </c>
      <c r="AJ4432" s="1997" t="s">
        <v>1744</v>
      </c>
      <c r="AK4432" s="1997">
        <v>23255</v>
      </c>
      <c r="AL4432" s="1998" t="s">
        <v>1730</v>
      </c>
      <c r="AM4432" s="1998">
        <v>31.8</v>
      </c>
      <c r="AN4432" s="1997" t="s">
        <v>193</v>
      </c>
      <c r="BX4432"/>
      <c r="BY4432"/>
      <c r="BZ4432"/>
      <c r="CA4432"/>
      <c r="CB4432"/>
      <c r="CD4432" s="1060"/>
      <c r="CE4432" s="1286"/>
      <c r="CF4432" s="1060"/>
      <c r="CG4432" s="1060"/>
      <c r="CH4432" s="1060"/>
      <c r="CK4432" s="1645"/>
      <c r="CL4432" s="1645"/>
      <c r="CM4432" s="1645"/>
      <c r="CN4432"/>
      <c r="CO4432"/>
      <c r="CP4432"/>
      <c r="CQ4432"/>
      <c r="CR4432"/>
      <c r="CS4432" s="1060"/>
      <c r="CT4432" s="1060"/>
      <c r="CU4432" s="1060"/>
      <c r="CV4432" s="1060"/>
      <c r="CW4432" s="1060"/>
      <c r="CX4432" s="1060"/>
    </row>
    <row r="4433" spans="35:102" ht="15" customHeight="1" x14ac:dyDescent="0.3">
      <c r="AI4433" s="1774">
        <v>48029180300</v>
      </c>
      <c r="AJ4433" s="1993" t="s">
        <v>1744</v>
      </c>
      <c r="AK4433" s="1993">
        <v>38068</v>
      </c>
      <c r="AL4433" s="1994" t="s">
        <v>1730</v>
      </c>
      <c r="AM4433" s="1994">
        <v>23.8</v>
      </c>
      <c r="AN4433" s="1993" t="s">
        <v>193</v>
      </c>
      <c r="BX4433"/>
      <c r="BY4433"/>
      <c r="BZ4433"/>
      <c r="CA4433"/>
      <c r="CB4433"/>
      <c r="CD4433" s="1060"/>
      <c r="CE4433" s="1286"/>
      <c r="CF4433" s="1060"/>
      <c r="CG4433" s="1060"/>
      <c r="CH4433" s="1060"/>
      <c r="CK4433" s="1645"/>
      <c r="CL4433" s="1645"/>
      <c r="CM4433" s="1645"/>
      <c r="CN4433"/>
      <c r="CO4433"/>
      <c r="CP4433"/>
      <c r="CQ4433"/>
      <c r="CR4433"/>
      <c r="CS4433" s="1060"/>
      <c r="CT4433" s="1060"/>
      <c r="CU4433" s="1060"/>
      <c r="CV4433" s="1060"/>
      <c r="CW4433" s="1060"/>
      <c r="CX4433" s="1060"/>
    </row>
    <row r="4434" spans="35:102" ht="15" customHeight="1" x14ac:dyDescent="0.3">
      <c r="AI4434" s="1996">
        <v>48029180400</v>
      </c>
      <c r="AJ4434" s="1997" t="s">
        <v>1744</v>
      </c>
      <c r="AK4434" s="1997">
        <v>31563</v>
      </c>
      <c r="AL4434" s="1998" t="s">
        <v>1730</v>
      </c>
      <c r="AM4434" s="1998">
        <v>33.6</v>
      </c>
      <c r="AN4434" s="1997" t="s">
        <v>193</v>
      </c>
      <c r="BX4434"/>
      <c r="BY4434"/>
      <c r="BZ4434"/>
      <c r="CA4434"/>
      <c r="CB4434"/>
      <c r="CD4434" s="1060"/>
      <c r="CE4434" s="1286"/>
      <c r="CF4434" s="1060"/>
      <c r="CG4434" s="1060"/>
      <c r="CH4434" s="1060"/>
      <c r="CK4434" s="1645"/>
      <c r="CL4434" s="1645"/>
      <c r="CM4434" s="1645"/>
      <c r="CN4434"/>
      <c r="CO4434"/>
      <c r="CP4434"/>
      <c r="CQ4434"/>
      <c r="CR4434"/>
      <c r="CS4434" s="1060"/>
      <c r="CT4434" s="1060"/>
      <c r="CU4434" s="1060"/>
      <c r="CV4434" s="1060"/>
      <c r="CW4434" s="1060"/>
      <c r="CX4434" s="1060"/>
    </row>
    <row r="4435" spans="35:102" ht="15" customHeight="1" x14ac:dyDescent="0.3">
      <c r="AI4435" s="1774">
        <v>48029180501</v>
      </c>
      <c r="AJ4435" s="1993" t="s">
        <v>1744</v>
      </c>
      <c r="AK4435" s="1993">
        <v>30795</v>
      </c>
      <c r="AL4435" s="1994" t="s">
        <v>1730</v>
      </c>
      <c r="AM4435" s="1994">
        <v>23.6</v>
      </c>
      <c r="AN4435" s="1993" t="s">
        <v>193</v>
      </c>
      <c r="BX4435"/>
      <c r="BY4435"/>
      <c r="BZ4435"/>
      <c r="CA4435"/>
      <c r="CB4435"/>
      <c r="CD4435" s="1060"/>
      <c r="CE4435" s="1286"/>
      <c r="CF4435" s="1060"/>
      <c r="CG4435" s="1060"/>
      <c r="CH4435" s="1060"/>
      <c r="CK4435" s="1645"/>
      <c r="CL4435" s="1645"/>
      <c r="CM4435" s="1645"/>
      <c r="CN4435"/>
      <c r="CO4435"/>
      <c r="CP4435"/>
      <c r="CQ4435"/>
      <c r="CR4435"/>
      <c r="CS4435" s="1060"/>
      <c r="CT4435" s="1060"/>
      <c r="CU4435" s="1060"/>
      <c r="CV4435" s="1060"/>
      <c r="CW4435" s="1060"/>
      <c r="CX4435" s="1060"/>
    </row>
    <row r="4436" spans="35:102" ht="15" customHeight="1" x14ac:dyDescent="0.3">
      <c r="AI4436" s="1996">
        <v>48029180503</v>
      </c>
      <c r="AJ4436" s="1997" t="s">
        <v>1744</v>
      </c>
      <c r="AK4436" s="1997">
        <v>60373</v>
      </c>
      <c r="AL4436" s="1998" t="s">
        <v>1727</v>
      </c>
      <c r="AM4436" s="1998">
        <v>19.7</v>
      </c>
      <c r="AN4436" s="1997" t="s">
        <v>192</v>
      </c>
      <c r="BX4436"/>
      <c r="BY4436"/>
      <c r="BZ4436"/>
      <c r="CA4436"/>
      <c r="CB4436"/>
      <c r="CD4436" s="1060"/>
      <c r="CE4436" s="1286"/>
      <c r="CF4436" s="1060"/>
      <c r="CG4436" s="1060"/>
      <c r="CH4436" s="1060"/>
      <c r="CK4436" s="1645"/>
      <c r="CL4436" s="1645"/>
      <c r="CM4436" s="1645"/>
      <c r="CN4436"/>
      <c r="CO4436"/>
      <c r="CP4436"/>
      <c r="CQ4436"/>
      <c r="CR4436"/>
      <c r="CS4436" s="1060"/>
      <c r="CT4436" s="1060"/>
      <c r="CU4436" s="1060"/>
      <c r="CV4436" s="1060"/>
      <c r="CW4436" s="1060"/>
      <c r="CX4436" s="1060"/>
    </row>
    <row r="4437" spans="35:102" ht="15" customHeight="1" x14ac:dyDescent="0.3">
      <c r="AI4437" s="1774">
        <v>48029180504</v>
      </c>
      <c r="AJ4437" s="1993" t="s">
        <v>1744</v>
      </c>
      <c r="AK4437" s="1993">
        <v>33929</v>
      </c>
      <c r="AL4437" s="1994" t="s">
        <v>1730</v>
      </c>
      <c r="AM4437" s="1994">
        <v>32</v>
      </c>
      <c r="AN4437" s="1993" t="s">
        <v>193</v>
      </c>
      <c r="BX4437"/>
      <c r="BY4437"/>
      <c r="BZ4437"/>
      <c r="CA4437"/>
      <c r="CB4437"/>
      <c r="CD4437" s="1060"/>
      <c r="CE4437" s="1286"/>
      <c r="CF4437" s="1060"/>
      <c r="CG4437" s="1060"/>
      <c r="CH4437" s="1060"/>
      <c r="CK4437" s="1645"/>
      <c r="CL4437" s="1645"/>
      <c r="CM4437" s="1645"/>
      <c r="CN4437"/>
      <c r="CO4437"/>
      <c r="CP4437"/>
      <c r="CQ4437"/>
      <c r="CR4437"/>
      <c r="CS4437" s="1060"/>
      <c r="CT4437" s="1060"/>
      <c r="CU4437" s="1060"/>
      <c r="CV4437" s="1060"/>
      <c r="CW4437" s="1060"/>
      <c r="CX4437" s="1060"/>
    </row>
    <row r="4438" spans="35:102" ht="15" customHeight="1" x14ac:dyDescent="0.3">
      <c r="AI4438" s="1996">
        <v>48029180602</v>
      </c>
      <c r="AJ4438" s="1997" t="s">
        <v>1744</v>
      </c>
      <c r="AK4438" s="1997">
        <v>37011</v>
      </c>
      <c r="AL4438" s="1998" t="s">
        <v>1730</v>
      </c>
      <c r="AM4438" s="1998">
        <v>23.2</v>
      </c>
      <c r="AN4438" s="1997" t="s">
        <v>193</v>
      </c>
      <c r="BX4438"/>
      <c r="BY4438"/>
      <c r="BZ4438"/>
      <c r="CA4438"/>
      <c r="CB4438"/>
      <c r="CD4438" s="1060"/>
      <c r="CE4438" s="1286"/>
      <c r="CF4438" s="1060"/>
      <c r="CG4438" s="1060"/>
      <c r="CH4438" s="1060"/>
      <c r="CK4438" s="1645"/>
      <c r="CL4438" s="1645"/>
      <c r="CM4438" s="1645"/>
      <c r="CN4438"/>
      <c r="CO4438"/>
      <c r="CP4438"/>
      <c r="CQ4438"/>
      <c r="CR4438"/>
      <c r="CS4438" s="1060"/>
      <c r="CT4438" s="1060"/>
      <c r="CU4438" s="1060"/>
      <c r="CV4438" s="1060"/>
      <c r="CW4438" s="1060"/>
      <c r="CX4438" s="1060"/>
    </row>
    <row r="4439" spans="35:102" ht="15" customHeight="1" x14ac:dyDescent="0.3">
      <c r="AI4439" s="1774">
        <v>48029180603</v>
      </c>
      <c r="AJ4439" s="1993" t="s">
        <v>1744</v>
      </c>
      <c r="AK4439" s="1993">
        <v>46840</v>
      </c>
      <c r="AL4439" s="1994" t="s">
        <v>1728</v>
      </c>
      <c r="AM4439" s="1994">
        <v>26.8</v>
      </c>
      <c r="AN4439" s="1993" t="s">
        <v>193</v>
      </c>
      <c r="BX4439"/>
      <c r="BY4439"/>
      <c r="BZ4439"/>
      <c r="CA4439"/>
      <c r="CB4439"/>
      <c r="CD4439" s="1060"/>
      <c r="CE4439" s="1286"/>
      <c r="CF4439" s="1060"/>
      <c r="CG4439" s="1060"/>
      <c r="CH4439" s="1060"/>
      <c r="CK4439" s="1645"/>
      <c r="CL4439" s="1645"/>
      <c r="CM4439" s="1645"/>
      <c r="CN4439"/>
      <c r="CO4439"/>
      <c r="CP4439"/>
      <c r="CQ4439"/>
      <c r="CR4439"/>
      <c r="CS4439" s="1060"/>
      <c r="CT4439" s="1060"/>
      <c r="CU4439" s="1060"/>
      <c r="CV4439" s="1060"/>
      <c r="CW4439" s="1060"/>
      <c r="CX4439" s="1060"/>
    </row>
    <row r="4440" spans="35:102" ht="15" customHeight="1" x14ac:dyDescent="0.3">
      <c r="AI4440" s="1996">
        <v>48029180604</v>
      </c>
      <c r="AJ4440" s="1997" t="s">
        <v>1744</v>
      </c>
      <c r="AK4440" s="1997">
        <v>51518</v>
      </c>
      <c r="AL4440" s="1998" t="s">
        <v>1728</v>
      </c>
      <c r="AM4440" s="1998">
        <v>25.8</v>
      </c>
      <c r="AN4440" s="1997" t="s">
        <v>193</v>
      </c>
      <c r="BX4440"/>
      <c r="BY4440"/>
      <c r="BZ4440"/>
      <c r="CA4440"/>
      <c r="CB4440"/>
      <c r="CD4440" s="1060"/>
      <c r="CE4440" s="1286"/>
      <c r="CF4440" s="1060"/>
      <c r="CG4440" s="1060"/>
      <c r="CH4440" s="1060"/>
      <c r="CK4440" s="1645"/>
      <c r="CL4440" s="1645"/>
      <c r="CM4440" s="1645"/>
      <c r="CN4440"/>
      <c r="CO4440"/>
      <c r="CP4440"/>
      <c r="CQ4440"/>
      <c r="CR4440"/>
      <c r="CS4440" s="1060"/>
      <c r="CT4440" s="1060"/>
      <c r="CU4440" s="1060"/>
      <c r="CV4440" s="1060"/>
      <c r="CW4440" s="1060"/>
      <c r="CX4440" s="1060"/>
    </row>
    <row r="4441" spans="35:102" ht="15" customHeight="1" x14ac:dyDescent="0.3">
      <c r="AI4441" s="1774">
        <v>48029180701</v>
      </c>
      <c r="AJ4441" s="1993" t="s">
        <v>1744</v>
      </c>
      <c r="AK4441" s="1993">
        <v>49609</v>
      </c>
      <c r="AL4441" s="1994" t="s">
        <v>1728</v>
      </c>
      <c r="AM4441" s="1994">
        <v>16.3</v>
      </c>
      <c r="AN4441" s="1993" t="s">
        <v>192</v>
      </c>
      <c r="BX4441"/>
      <c r="BY4441"/>
      <c r="BZ4441"/>
      <c r="CA4441"/>
      <c r="CB4441"/>
      <c r="CD4441" s="1060"/>
      <c r="CE4441" s="1286"/>
      <c r="CF4441" s="1060"/>
      <c r="CG4441" s="1060"/>
      <c r="CH4441" s="1060"/>
      <c r="CK4441" s="1645"/>
      <c r="CL4441" s="1645"/>
      <c r="CM4441" s="1645"/>
      <c r="CN4441"/>
      <c r="CO4441"/>
      <c r="CP4441"/>
      <c r="CQ4441"/>
      <c r="CR4441"/>
      <c r="CS4441" s="1060"/>
      <c r="CT4441" s="1060"/>
      <c r="CU4441" s="1060"/>
      <c r="CV4441" s="1060"/>
      <c r="CW4441" s="1060"/>
      <c r="CX4441" s="1060"/>
    </row>
    <row r="4442" spans="35:102" ht="15" customHeight="1" x14ac:dyDescent="0.3">
      <c r="AI4442" s="1996">
        <v>48029180702</v>
      </c>
      <c r="AJ4442" s="1997" t="s">
        <v>1744</v>
      </c>
      <c r="AK4442" s="1997">
        <v>32284</v>
      </c>
      <c r="AL4442" s="1998" t="s">
        <v>1730</v>
      </c>
      <c r="AM4442" s="1998">
        <v>24.4</v>
      </c>
      <c r="AN4442" s="1997" t="s">
        <v>193</v>
      </c>
      <c r="BX4442"/>
      <c r="BY4442"/>
      <c r="BZ4442"/>
      <c r="CA4442"/>
      <c r="CB4442"/>
      <c r="CD4442" s="1060"/>
      <c r="CE4442" s="1286"/>
      <c r="CF4442" s="1060"/>
      <c r="CG4442" s="1060"/>
      <c r="CH4442" s="1060"/>
      <c r="CK4442" s="1645"/>
      <c r="CL4442" s="1645"/>
      <c r="CM4442" s="1645"/>
      <c r="CN4442"/>
      <c r="CO4442"/>
      <c r="CP4442"/>
      <c r="CQ4442"/>
      <c r="CR4442"/>
      <c r="CS4442" s="1060"/>
      <c r="CT4442" s="1060"/>
      <c r="CU4442" s="1060"/>
      <c r="CV4442" s="1060"/>
      <c r="CW4442" s="1060"/>
      <c r="CX4442" s="1060"/>
    </row>
    <row r="4443" spans="35:102" ht="15" customHeight="1" x14ac:dyDescent="0.3">
      <c r="AI4443" s="1774">
        <v>48029180800</v>
      </c>
      <c r="AJ4443" s="1993" t="s">
        <v>1744</v>
      </c>
      <c r="AK4443" s="1993">
        <v>29534</v>
      </c>
      <c r="AL4443" s="1994" t="s">
        <v>1730</v>
      </c>
      <c r="AM4443" s="1994">
        <v>28.8</v>
      </c>
      <c r="AN4443" s="1993" t="s">
        <v>193</v>
      </c>
      <c r="BX4443"/>
      <c r="BY4443"/>
      <c r="BZ4443"/>
      <c r="CA4443"/>
      <c r="CB4443"/>
      <c r="CD4443" s="1060"/>
      <c r="CE4443" s="1286"/>
      <c r="CF4443" s="1060"/>
      <c r="CG4443" s="1060"/>
      <c r="CH4443" s="1060"/>
      <c r="CK4443" s="1645"/>
      <c r="CL4443" s="1645"/>
      <c r="CM4443" s="1645"/>
      <c r="CN4443"/>
      <c r="CO4443"/>
      <c r="CP4443"/>
      <c r="CQ4443"/>
      <c r="CR4443"/>
      <c r="CS4443" s="1060"/>
      <c r="CT4443" s="1060"/>
      <c r="CU4443" s="1060"/>
      <c r="CV4443" s="1060"/>
      <c r="CW4443" s="1060"/>
      <c r="CX4443" s="1060"/>
    </row>
    <row r="4444" spans="35:102" ht="15" customHeight="1" x14ac:dyDescent="0.3">
      <c r="AI4444" s="1996">
        <v>48029180901</v>
      </c>
      <c r="AJ4444" s="1997" t="s">
        <v>1744</v>
      </c>
      <c r="AK4444" s="1997">
        <v>46802</v>
      </c>
      <c r="AL4444" s="1998" t="s">
        <v>1728</v>
      </c>
      <c r="AM4444" s="1998">
        <v>22</v>
      </c>
      <c r="AN4444" s="1997" t="s">
        <v>193</v>
      </c>
      <c r="BX4444"/>
      <c r="BY4444"/>
      <c r="BZ4444"/>
      <c r="CA4444"/>
      <c r="CB4444"/>
      <c r="CD4444" s="1060"/>
      <c r="CE4444" s="1286"/>
      <c r="CF4444" s="1060"/>
      <c r="CG4444" s="1060"/>
      <c r="CH4444" s="1060"/>
      <c r="CK4444" s="1645"/>
      <c r="CL4444" s="1645"/>
      <c r="CM4444" s="1645"/>
      <c r="CN4444"/>
      <c r="CO4444"/>
      <c r="CP4444"/>
      <c r="CQ4444"/>
      <c r="CR4444"/>
      <c r="CS4444" s="1060"/>
      <c r="CT4444" s="1060"/>
      <c r="CU4444" s="1060"/>
      <c r="CV4444" s="1060"/>
      <c r="CW4444" s="1060"/>
      <c r="CX4444" s="1060"/>
    </row>
    <row r="4445" spans="35:102" ht="15" customHeight="1" x14ac:dyDescent="0.3">
      <c r="AI4445" s="1774">
        <v>48029180902</v>
      </c>
      <c r="AJ4445" s="1993" t="s">
        <v>1744</v>
      </c>
      <c r="AK4445" s="1993">
        <v>36263</v>
      </c>
      <c r="AL4445" s="1994" t="s">
        <v>1730</v>
      </c>
      <c r="AM4445" s="1994">
        <v>30.2</v>
      </c>
      <c r="AN4445" s="1993" t="s">
        <v>193</v>
      </c>
      <c r="BX4445"/>
      <c r="BY4445"/>
      <c r="BZ4445"/>
      <c r="CA4445"/>
      <c r="CB4445"/>
      <c r="CD4445" s="1060"/>
      <c r="CE4445" s="1286"/>
      <c r="CF4445" s="1060"/>
      <c r="CG4445" s="1060"/>
      <c r="CH4445" s="1060"/>
      <c r="CK4445" s="1645"/>
      <c r="CL4445" s="1645"/>
      <c r="CM4445" s="1645"/>
      <c r="CN4445"/>
      <c r="CO4445"/>
      <c r="CP4445"/>
      <c r="CQ4445"/>
      <c r="CR4445"/>
      <c r="CS4445" s="1060"/>
      <c r="CT4445" s="1060"/>
      <c r="CU4445" s="1060"/>
      <c r="CV4445" s="1060"/>
      <c r="CW4445" s="1060"/>
      <c r="CX4445" s="1060"/>
    </row>
    <row r="4446" spans="35:102" ht="15" customHeight="1" x14ac:dyDescent="0.3">
      <c r="AI4446" s="1996">
        <v>48029181001</v>
      </c>
      <c r="AJ4446" s="1997" t="s">
        <v>1744</v>
      </c>
      <c r="AK4446" s="1997">
        <v>53683</v>
      </c>
      <c r="AL4446" s="1998" t="s">
        <v>1727</v>
      </c>
      <c r="AM4446" s="1998">
        <v>22.6</v>
      </c>
      <c r="AN4446" s="1997" t="s">
        <v>193</v>
      </c>
      <c r="BX4446"/>
      <c r="BY4446"/>
      <c r="BZ4446"/>
      <c r="CA4446"/>
      <c r="CB4446"/>
      <c r="CD4446" s="1060"/>
      <c r="CE4446" s="1286"/>
      <c r="CF4446" s="1060"/>
      <c r="CG4446" s="1060"/>
      <c r="CH4446" s="1060"/>
      <c r="CK4446" s="1645"/>
      <c r="CL4446" s="1645"/>
      <c r="CM4446" s="1645"/>
      <c r="CN4446"/>
      <c r="CO4446"/>
      <c r="CP4446"/>
      <c r="CQ4446"/>
      <c r="CR4446"/>
      <c r="CS4446" s="1060"/>
      <c r="CT4446" s="1060"/>
      <c r="CU4446" s="1060"/>
      <c r="CV4446" s="1060"/>
      <c r="CW4446" s="1060"/>
      <c r="CX4446" s="1060"/>
    </row>
    <row r="4447" spans="35:102" ht="15" customHeight="1" x14ac:dyDescent="0.3">
      <c r="AI4447" s="1774">
        <v>48029181003</v>
      </c>
      <c r="AJ4447" s="1993" t="s">
        <v>1744</v>
      </c>
      <c r="AK4447" s="1993">
        <v>40057</v>
      </c>
      <c r="AL4447" s="1994" t="s">
        <v>1728</v>
      </c>
      <c r="AM4447" s="1994">
        <v>32.299999999999997</v>
      </c>
      <c r="AN4447" s="1993" t="s">
        <v>193</v>
      </c>
      <c r="BX4447"/>
      <c r="BY4447"/>
      <c r="BZ4447"/>
      <c r="CA4447"/>
      <c r="CB4447"/>
      <c r="CD4447" s="1060"/>
      <c r="CE4447" s="1286"/>
      <c r="CF4447" s="1060"/>
      <c r="CG4447" s="1060"/>
      <c r="CH4447" s="1060"/>
      <c r="CK4447" s="1645"/>
      <c r="CL4447" s="1645"/>
      <c r="CM4447" s="1645"/>
      <c r="CN4447"/>
      <c r="CO4447"/>
      <c r="CP4447"/>
      <c r="CQ4447"/>
      <c r="CR4447"/>
      <c r="CS4447" s="1060"/>
      <c r="CT4447" s="1060"/>
      <c r="CU4447" s="1060"/>
      <c r="CV4447" s="1060"/>
      <c r="CW4447" s="1060"/>
      <c r="CX4447" s="1060"/>
    </row>
    <row r="4448" spans="35:102" ht="15" customHeight="1" x14ac:dyDescent="0.3">
      <c r="AI4448" s="1996">
        <v>48029181004</v>
      </c>
      <c r="AJ4448" s="1997" t="s">
        <v>1744</v>
      </c>
      <c r="AK4448" s="1997">
        <v>46560</v>
      </c>
      <c r="AL4448" s="1998" t="s">
        <v>1728</v>
      </c>
      <c r="AM4448" s="1998">
        <v>22.4</v>
      </c>
      <c r="AN4448" s="1997" t="s">
        <v>193</v>
      </c>
      <c r="BX4448"/>
      <c r="BY4448"/>
      <c r="BZ4448"/>
      <c r="CA4448"/>
      <c r="CB4448"/>
      <c r="CD4448" s="1060"/>
      <c r="CE4448" s="1286"/>
      <c r="CF4448" s="1060"/>
      <c r="CG4448" s="1060"/>
      <c r="CH4448" s="1060"/>
      <c r="CK4448" s="1645"/>
      <c r="CL4448" s="1645"/>
      <c r="CM4448" s="1645"/>
      <c r="CN4448"/>
      <c r="CO4448"/>
      <c r="CP4448"/>
      <c r="CQ4448"/>
      <c r="CR4448"/>
      <c r="CS4448" s="1060"/>
      <c r="CT4448" s="1060"/>
      <c r="CU4448" s="1060"/>
      <c r="CV4448" s="1060"/>
      <c r="CW4448" s="1060"/>
      <c r="CX4448" s="1060"/>
    </row>
    <row r="4449" spans="35:102" ht="15" customHeight="1" x14ac:dyDescent="0.3">
      <c r="AI4449" s="1774">
        <v>48029181005</v>
      </c>
      <c r="AJ4449" s="1993" t="s">
        <v>1744</v>
      </c>
      <c r="AK4449" s="1993">
        <v>32734</v>
      </c>
      <c r="AL4449" s="1994" t="s">
        <v>1730</v>
      </c>
      <c r="AM4449" s="1994">
        <v>22.5</v>
      </c>
      <c r="AN4449" s="1993" t="s">
        <v>193</v>
      </c>
      <c r="BX4449"/>
      <c r="BY4449"/>
      <c r="BZ4449"/>
      <c r="CA4449"/>
      <c r="CB4449"/>
      <c r="CD4449" s="1060"/>
      <c r="CE4449" s="1286"/>
      <c r="CF4449" s="1060"/>
      <c r="CG4449" s="1060"/>
      <c r="CH4449" s="1060"/>
      <c r="CK4449" s="1645"/>
      <c r="CL4449" s="1645"/>
      <c r="CM4449" s="1645"/>
      <c r="CN4449"/>
      <c r="CO4449"/>
      <c r="CP4449"/>
      <c r="CQ4449"/>
      <c r="CR4449"/>
      <c r="CS4449" s="1060"/>
      <c r="CT4449" s="1060"/>
      <c r="CU4449" s="1060"/>
      <c r="CV4449" s="1060"/>
      <c r="CW4449" s="1060"/>
      <c r="CX4449" s="1060"/>
    </row>
    <row r="4450" spans="35:102" ht="15" customHeight="1" x14ac:dyDescent="0.3">
      <c r="AI4450" s="1996">
        <v>48029181100</v>
      </c>
      <c r="AJ4450" s="1997" t="s">
        <v>1744</v>
      </c>
      <c r="AK4450" s="1997">
        <v>59866</v>
      </c>
      <c r="AL4450" s="1998" t="s">
        <v>1727</v>
      </c>
      <c r="AM4450" s="1998">
        <v>15.2</v>
      </c>
      <c r="AN4450" s="1997" t="s">
        <v>192</v>
      </c>
      <c r="BX4450"/>
      <c r="BY4450"/>
      <c r="BZ4450"/>
      <c r="CA4450"/>
      <c r="CB4450"/>
      <c r="CD4450" s="1060"/>
      <c r="CE4450" s="1286"/>
      <c r="CF4450" s="1060"/>
      <c r="CG4450" s="1060"/>
      <c r="CH4450" s="1060"/>
      <c r="CK4450" s="1645"/>
      <c r="CL4450" s="1645"/>
      <c r="CM4450" s="1645"/>
      <c r="CN4450"/>
      <c r="CO4450"/>
      <c r="CP4450"/>
      <c r="CQ4450"/>
      <c r="CR4450"/>
      <c r="CS4450" s="1060"/>
      <c r="CT4450" s="1060"/>
      <c r="CU4450" s="1060"/>
      <c r="CV4450" s="1060"/>
      <c r="CW4450" s="1060"/>
      <c r="CX4450" s="1060"/>
    </row>
    <row r="4451" spans="35:102" ht="15" customHeight="1" x14ac:dyDescent="0.3">
      <c r="AI4451" s="1774">
        <v>48029181200</v>
      </c>
      <c r="AJ4451" s="1993" t="s">
        <v>1744</v>
      </c>
      <c r="AK4451" s="1993">
        <v>79375</v>
      </c>
      <c r="AL4451" s="1994" t="s">
        <v>1729</v>
      </c>
      <c r="AM4451" s="1994">
        <v>13</v>
      </c>
      <c r="AN4451" s="1993" t="s">
        <v>192</v>
      </c>
      <c r="BX4451"/>
      <c r="BY4451"/>
      <c r="BZ4451"/>
      <c r="CA4451"/>
      <c r="CB4451"/>
      <c r="CD4451" s="1060"/>
      <c r="CE4451" s="1286"/>
      <c r="CF4451" s="1060"/>
      <c r="CG4451" s="1060"/>
      <c r="CH4451" s="1060"/>
      <c r="CK4451" s="1645"/>
      <c r="CL4451" s="1645"/>
      <c r="CM4451" s="1645"/>
      <c r="CN4451"/>
      <c r="CO4451"/>
      <c r="CP4451"/>
      <c r="CQ4451"/>
      <c r="CR4451"/>
      <c r="CS4451" s="1060"/>
      <c r="CT4451" s="1060"/>
      <c r="CU4451" s="1060"/>
      <c r="CV4451" s="1060"/>
      <c r="CW4451" s="1060"/>
      <c r="CX4451" s="1060"/>
    </row>
    <row r="4452" spans="35:102" ht="15" customHeight="1" x14ac:dyDescent="0.3">
      <c r="AI4452" s="1996">
        <v>48029181301</v>
      </c>
      <c r="AJ4452" s="1997" t="s">
        <v>1744</v>
      </c>
      <c r="AK4452" s="1997">
        <v>49662</v>
      </c>
      <c r="AL4452" s="1998" t="s">
        <v>1728</v>
      </c>
      <c r="AM4452" s="1998">
        <v>18.600000000000001</v>
      </c>
      <c r="AN4452" s="1997" t="s">
        <v>192</v>
      </c>
      <c r="BX4452"/>
      <c r="BY4452"/>
      <c r="BZ4452"/>
      <c r="CA4452"/>
      <c r="CB4452"/>
      <c r="CD4452" s="1060"/>
      <c r="CE4452" s="1286"/>
      <c r="CF4452" s="1060"/>
      <c r="CG4452" s="1060"/>
      <c r="CH4452" s="1060"/>
      <c r="CK4452" s="1645"/>
      <c r="CL4452" s="1645"/>
      <c r="CM4452" s="1645"/>
      <c r="CN4452"/>
      <c r="CO4452"/>
      <c r="CP4452"/>
      <c r="CQ4452"/>
      <c r="CR4452"/>
      <c r="CS4452" s="1060"/>
      <c r="CT4452" s="1060"/>
      <c r="CU4452" s="1060"/>
      <c r="CV4452" s="1060"/>
      <c r="CW4452" s="1060"/>
      <c r="CX4452" s="1060"/>
    </row>
    <row r="4453" spans="35:102" ht="15" customHeight="1" x14ac:dyDescent="0.3">
      <c r="AI4453" s="1774">
        <v>48029181302</v>
      </c>
      <c r="AJ4453" s="1993" t="s">
        <v>1744</v>
      </c>
      <c r="AK4453" s="1993">
        <v>44982</v>
      </c>
      <c r="AL4453" s="1994" t="s">
        <v>1728</v>
      </c>
      <c r="AM4453" s="1994">
        <v>13.6</v>
      </c>
      <c r="AN4453" s="1993" t="s">
        <v>192</v>
      </c>
      <c r="BX4453"/>
      <c r="BY4453"/>
      <c r="BZ4453"/>
      <c r="CA4453"/>
      <c r="CB4453"/>
      <c r="CD4453" s="1060"/>
      <c r="CE4453" s="1286"/>
      <c r="CF4453" s="1060"/>
      <c r="CG4453" s="1060"/>
      <c r="CH4453" s="1060"/>
      <c r="CK4453" s="1645"/>
      <c r="CL4453" s="1645"/>
      <c r="CM4453" s="1645"/>
      <c r="CN4453"/>
      <c r="CO4453"/>
      <c r="CP4453"/>
      <c r="CQ4453"/>
      <c r="CR4453"/>
      <c r="CS4453" s="1060"/>
      <c r="CT4453" s="1060"/>
      <c r="CU4453" s="1060"/>
      <c r="CV4453" s="1060"/>
      <c r="CW4453" s="1060"/>
      <c r="CX4453" s="1060"/>
    </row>
    <row r="4454" spans="35:102" ht="15" customHeight="1" x14ac:dyDescent="0.3">
      <c r="AI4454" s="1996">
        <v>48029181303</v>
      </c>
      <c r="AJ4454" s="1997" t="s">
        <v>1744</v>
      </c>
      <c r="AK4454" s="1997">
        <v>24848</v>
      </c>
      <c r="AL4454" s="1998" t="s">
        <v>1730</v>
      </c>
      <c r="AM4454" s="1998">
        <v>52</v>
      </c>
      <c r="AN4454" s="1997" t="s">
        <v>193</v>
      </c>
      <c r="BX4454"/>
      <c r="BY4454"/>
      <c r="BZ4454"/>
      <c r="CA4454"/>
      <c r="CB4454"/>
      <c r="CD4454" s="1060"/>
      <c r="CE4454" s="1286"/>
      <c r="CF4454" s="1060"/>
      <c r="CG4454" s="1060"/>
      <c r="CH4454" s="1060"/>
      <c r="CK4454" s="1645"/>
      <c r="CL4454" s="1645"/>
      <c r="CM4454" s="1645"/>
      <c r="CN4454"/>
      <c r="CO4454"/>
      <c r="CP4454"/>
      <c r="CQ4454"/>
      <c r="CR4454"/>
      <c r="CS4454" s="1060"/>
      <c r="CT4454" s="1060"/>
      <c r="CU4454" s="1060"/>
      <c r="CV4454" s="1060"/>
      <c r="CW4454" s="1060"/>
      <c r="CX4454" s="1060"/>
    </row>
    <row r="4455" spans="35:102" ht="15" customHeight="1" x14ac:dyDescent="0.3">
      <c r="AI4455" s="1774">
        <v>48029181402</v>
      </c>
      <c r="AJ4455" s="1993" t="s">
        <v>1744</v>
      </c>
      <c r="AK4455" s="1993">
        <v>32200</v>
      </c>
      <c r="AL4455" s="1994" t="s">
        <v>1730</v>
      </c>
      <c r="AM4455" s="1994">
        <v>44</v>
      </c>
      <c r="AN4455" s="1993" t="s">
        <v>193</v>
      </c>
      <c r="BX4455"/>
      <c r="BY4455"/>
      <c r="BZ4455"/>
      <c r="CA4455"/>
      <c r="CB4455"/>
      <c r="CD4455" s="1060"/>
      <c r="CE4455" s="1286"/>
      <c r="CF4455" s="1060"/>
      <c r="CG4455" s="1060"/>
      <c r="CH4455" s="1060"/>
      <c r="CK4455" s="1645"/>
      <c r="CL4455" s="1645"/>
      <c r="CM4455" s="1645"/>
      <c r="CN4455"/>
      <c r="CO4455"/>
      <c r="CP4455"/>
      <c r="CQ4455"/>
      <c r="CR4455"/>
      <c r="CS4455" s="1060"/>
      <c r="CT4455" s="1060"/>
      <c r="CU4455" s="1060"/>
      <c r="CV4455" s="1060"/>
      <c r="CW4455" s="1060"/>
      <c r="CX4455" s="1060"/>
    </row>
    <row r="4456" spans="35:102" ht="15" customHeight="1" x14ac:dyDescent="0.3">
      <c r="AI4456" s="1996">
        <v>48029181403</v>
      </c>
      <c r="AJ4456" s="1997" t="s">
        <v>1744</v>
      </c>
      <c r="AK4456" s="1997">
        <v>48945</v>
      </c>
      <c r="AL4456" s="1998" t="s">
        <v>1728</v>
      </c>
      <c r="AM4456" s="1998">
        <v>4.2</v>
      </c>
      <c r="AN4456" s="1997" t="s">
        <v>192</v>
      </c>
      <c r="BX4456"/>
      <c r="BY4456"/>
      <c r="BZ4456"/>
      <c r="CA4456"/>
      <c r="CB4456"/>
      <c r="CD4456" s="1060"/>
      <c r="CE4456" s="1286"/>
      <c r="CF4456" s="1060"/>
      <c r="CG4456" s="1060"/>
      <c r="CH4456" s="1060"/>
      <c r="CK4456" s="1645"/>
      <c r="CL4456" s="1645"/>
      <c r="CM4456" s="1645"/>
      <c r="CN4456"/>
      <c r="CO4456"/>
      <c r="CP4456"/>
      <c r="CQ4456"/>
      <c r="CR4456"/>
      <c r="CS4456" s="1060"/>
      <c r="CT4456" s="1060"/>
      <c r="CU4456" s="1060"/>
      <c r="CV4456" s="1060"/>
      <c r="CW4456" s="1060"/>
      <c r="CX4456" s="1060"/>
    </row>
    <row r="4457" spans="35:102" ht="15" customHeight="1" x14ac:dyDescent="0.3">
      <c r="AI4457" s="1774">
        <v>48029181404</v>
      </c>
      <c r="AJ4457" s="1993" t="s">
        <v>1744</v>
      </c>
      <c r="AK4457" s="1993">
        <v>58821</v>
      </c>
      <c r="AL4457" s="1994" t="s">
        <v>1727</v>
      </c>
      <c r="AM4457" s="1994">
        <v>11.2</v>
      </c>
      <c r="AN4457" s="1993" t="s">
        <v>192</v>
      </c>
      <c r="BX4457"/>
      <c r="BY4457"/>
      <c r="BZ4457"/>
      <c r="CA4457"/>
      <c r="CB4457"/>
      <c r="CD4457" s="1060"/>
      <c r="CE4457" s="1286"/>
      <c r="CF4457" s="1060"/>
      <c r="CG4457" s="1060"/>
      <c r="CH4457" s="1060"/>
      <c r="CK4457" s="1645"/>
      <c r="CL4457" s="1645"/>
      <c r="CM4457" s="1645"/>
      <c r="CN4457"/>
      <c r="CO4457"/>
      <c r="CP4457"/>
      <c r="CQ4457"/>
      <c r="CR4457"/>
      <c r="CS4457" s="1060"/>
      <c r="CT4457" s="1060"/>
      <c r="CU4457" s="1060"/>
      <c r="CV4457" s="1060"/>
      <c r="CW4457" s="1060"/>
      <c r="CX4457" s="1060"/>
    </row>
    <row r="4458" spans="35:102" ht="15" customHeight="1" x14ac:dyDescent="0.3">
      <c r="AI4458" s="1996">
        <v>48029181503</v>
      </c>
      <c r="AJ4458" s="1997" t="s">
        <v>1744</v>
      </c>
      <c r="AK4458" s="1997">
        <v>48354</v>
      </c>
      <c r="AL4458" s="1998" t="s">
        <v>1728</v>
      </c>
      <c r="AM4458" s="1998">
        <v>17.899999999999999</v>
      </c>
      <c r="AN4458" s="1997" t="s">
        <v>192</v>
      </c>
      <c r="BX4458"/>
      <c r="BY4458"/>
      <c r="BZ4458"/>
      <c r="CA4458"/>
      <c r="CB4458"/>
      <c r="CD4458" s="1060"/>
      <c r="CE4458" s="1286"/>
      <c r="CF4458" s="1060"/>
      <c r="CG4458" s="1060"/>
      <c r="CH4458" s="1060"/>
      <c r="CK4458" s="1645"/>
      <c r="CL4458" s="1645"/>
      <c r="CM4458" s="1645"/>
      <c r="CN4458"/>
      <c r="CO4458"/>
      <c r="CP4458"/>
      <c r="CQ4458"/>
      <c r="CR4458"/>
      <c r="CS4458" s="1060"/>
      <c r="CT4458" s="1060"/>
      <c r="CU4458" s="1060"/>
      <c r="CV4458" s="1060"/>
      <c r="CW4458" s="1060"/>
      <c r="CX4458" s="1060"/>
    </row>
    <row r="4459" spans="35:102" ht="15" customHeight="1" x14ac:dyDescent="0.3">
      <c r="AI4459" s="1774">
        <v>48029181504</v>
      </c>
      <c r="AJ4459" s="1993" t="s">
        <v>1744</v>
      </c>
      <c r="AK4459" s="1993">
        <v>43764</v>
      </c>
      <c r="AL4459" s="1994" t="s">
        <v>1728</v>
      </c>
      <c r="AM4459" s="1994">
        <v>12.7</v>
      </c>
      <c r="AN4459" s="1993" t="s">
        <v>192</v>
      </c>
      <c r="BX4459"/>
      <c r="BY4459"/>
      <c r="BZ4459"/>
      <c r="CA4459"/>
      <c r="CB4459"/>
      <c r="CD4459" s="1060"/>
      <c r="CE4459" s="1286"/>
      <c r="CF4459" s="1060"/>
      <c r="CG4459" s="1060"/>
      <c r="CH4459" s="1060"/>
      <c r="CK4459" s="1645"/>
      <c r="CL4459" s="1645"/>
      <c r="CM4459" s="1645"/>
      <c r="CN4459"/>
      <c r="CO4459"/>
      <c r="CP4459"/>
      <c r="CQ4459"/>
      <c r="CR4459"/>
      <c r="CS4459" s="1060"/>
      <c r="CT4459" s="1060"/>
      <c r="CU4459" s="1060"/>
      <c r="CV4459" s="1060"/>
      <c r="CW4459" s="1060"/>
      <c r="CX4459" s="1060"/>
    </row>
    <row r="4460" spans="35:102" ht="15" customHeight="1" x14ac:dyDescent="0.3">
      <c r="AI4460" s="1996">
        <v>48029181505</v>
      </c>
      <c r="AJ4460" s="1997" t="s">
        <v>1744</v>
      </c>
      <c r="AK4460" s="1997">
        <v>66721</v>
      </c>
      <c r="AL4460" s="1998" t="s">
        <v>1727</v>
      </c>
      <c r="AM4460" s="1998">
        <v>7.1</v>
      </c>
      <c r="AN4460" s="1997" t="s">
        <v>192</v>
      </c>
      <c r="BX4460"/>
      <c r="BY4460"/>
      <c r="BZ4460"/>
      <c r="CA4460"/>
      <c r="CB4460"/>
      <c r="CD4460" s="1060"/>
      <c r="CE4460" s="1286"/>
      <c r="CF4460" s="1060"/>
      <c r="CG4460" s="1060"/>
      <c r="CH4460" s="1060"/>
      <c r="CK4460" s="1645"/>
      <c r="CL4460" s="1645"/>
      <c r="CM4460" s="1645"/>
      <c r="CN4460"/>
      <c r="CO4460"/>
      <c r="CP4460"/>
      <c r="CQ4460"/>
      <c r="CR4460"/>
      <c r="CS4460" s="1060"/>
      <c r="CT4460" s="1060"/>
      <c r="CU4460" s="1060"/>
      <c r="CV4460" s="1060"/>
      <c r="CW4460" s="1060"/>
      <c r="CX4460" s="1060"/>
    </row>
    <row r="4461" spans="35:102" ht="15" customHeight="1" x14ac:dyDescent="0.3">
      <c r="AI4461" s="1774">
        <v>48029181506</v>
      </c>
      <c r="AJ4461" s="1993" t="s">
        <v>1744</v>
      </c>
      <c r="AK4461" s="1993">
        <v>47083</v>
      </c>
      <c r="AL4461" s="1994" t="s">
        <v>1728</v>
      </c>
      <c r="AM4461" s="1994">
        <v>13.6</v>
      </c>
      <c r="AN4461" s="1993" t="s">
        <v>192</v>
      </c>
      <c r="BX4461"/>
      <c r="BY4461"/>
      <c r="BZ4461"/>
      <c r="CA4461"/>
      <c r="CB4461"/>
      <c r="CD4461" s="1060"/>
      <c r="CE4461" s="1286"/>
      <c r="CF4461" s="1060"/>
      <c r="CG4461" s="1060"/>
      <c r="CH4461" s="1060"/>
      <c r="CK4461" s="1645"/>
      <c r="CL4461" s="1645"/>
      <c r="CM4461" s="1645"/>
      <c r="CN4461"/>
      <c r="CO4461"/>
      <c r="CP4461"/>
      <c r="CQ4461"/>
      <c r="CR4461"/>
      <c r="CS4461" s="1060"/>
      <c r="CT4461" s="1060"/>
      <c r="CU4461" s="1060"/>
      <c r="CV4461" s="1060"/>
      <c r="CW4461" s="1060"/>
      <c r="CX4461" s="1060"/>
    </row>
    <row r="4462" spans="35:102" ht="15" customHeight="1" x14ac:dyDescent="0.3">
      <c r="AI4462" s="1996">
        <v>48029181601</v>
      </c>
      <c r="AJ4462" s="1997" t="s">
        <v>1744</v>
      </c>
      <c r="AK4462" s="1997">
        <v>47699</v>
      </c>
      <c r="AL4462" s="1998" t="s">
        <v>1728</v>
      </c>
      <c r="AM4462" s="1998">
        <v>18.3</v>
      </c>
      <c r="AN4462" s="1997" t="s">
        <v>192</v>
      </c>
      <c r="BX4462"/>
      <c r="BY4462"/>
      <c r="BZ4462"/>
      <c r="CA4462"/>
      <c r="CB4462"/>
      <c r="CD4462" s="1060"/>
      <c r="CE4462" s="1286"/>
      <c r="CF4462" s="1060"/>
      <c r="CG4462" s="1060"/>
      <c r="CH4462" s="1060"/>
      <c r="CK4462" s="1645"/>
      <c r="CL4462" s="1645"/>
      <c r="CM4462" s="1645"/>
      <c r="CN4462"/>
      <c r="CO4462"/>
      <c r="CP4462"/>
      <c r="CQ4462"/>
      <c r="CR4462"/>
      <c r="CS4462" s="1060"/>
      <c r="CT4462" s="1060"/>
      <c r="CU4462" s="1060"/>
      <c r="CV4462" s="1060"/>
      <c r="CW4462" s="1060"/>
      <c r="CX4462" s="1060"/>
    </row>
    <row r="4463" spans="35:102" ht="15" customHeight="1" x14ac:dyDescent="0.3">
      <c r="AI4463" s="1774">
        <v>48029181602</v>
      </c>
      <c r="AJ4463" s="1993" t="s">
        <v>1744</v>
      </c>
      <c r="AK4463" s="1993">
        <v>36816</v>
      </c>
      <c r="AL4463" s="1994" t="s">
        <v>1730</v>
      </c>
      <c r="AM4463" s="1994">
        <v>19.8</v>
      </c>
      <c r="AN4463" s="1993" t="s">
        <v>192</v>
      </c>
      <c r="BX4463"/>
      <c r="BY4463"/>
      <c r="BZ4463"/>
      <c r="CA4463"/>
      <c r="CB4463"/>
      <c r="CD4463" s="1060"/>
      <c r="CE4463" s="1286"/>
      <c r="CF4463" s="1060"/>
      <c r="CG4463" s="1060"/>
      <c r="CH4463" s="1060"/>
      <c r="CK4463" s="1645"/>
      <c r="CL4463" s="1645"/>
      <c r="CM4463" s="1645"/>
      <c r="CN4463"/>
      <c r="CO4463"/>
      <c r="CP4463"/>
      <c r="CQ4463"/>
      <c r="CR4463"/>
      <c r="CS4463" s="1060"/>
      <c r="CT4463" s="1060"/>
      <c r="CU4463" s="1060"/>
      <c r="CV4463" s="1060"/>
      <c r="CW4463" s="1060"/>
      <c r="CX4463" s="1060"/>
    </row>
    <row r="4464" spans="35:102" ht="15" customHeight="1" x14ac:dyDescent="0.3">
      <c r="AI4464" s="1996">
        <v>48029181703</v>
      </c>
      <c r="AJ4464" s="1997" t="s">
        <v>1744</v>
      </c>
      <c r="AK4464" s="1997">
        <v>71635</v>
      </c>
      <c r="AL4464" s="1998" t="s">
        <v>1727</v>
      </c>
      <c r="AM4464" s="1998">
        <v>13.9</v>
      </c>
      <c r="AN4464" s="1997" t="s">
        <v>192</v>
      </c>
      <c r="BX4464"/>
      <c r="BY4464"/>
      <c r="BZ4464"/>
      <c r="CA4464"/>
      <c r="CB4464"/>
      <c r="CD4464" s="1060"/>
      <c r="CE4464" s="1286"/>
      <c r="CF4464" s="1060"/>
      <c r="CG4464" s="1060"/>
      <c r="CH4464" s="1060"/>
      <c r="CK4464" s="1645"/>
      <c r="CL4464" s="1645"/>
      <c r="CM4464" s="1645"/>
      <c r="CN4464"/>
      <c r="CO4464"/>
      <c r="CP4464"/>
      <c r="CQ4464"/>
      <c r="CR4464"/>
      <c r="CS4464" s="1060"/>
      <c r="CT4464" s="1060"/>
      <c r="CU4464" s="1060"/>
      <c r="CV4464" s="1060"/>
      <c r="CW4464" s="1060"/>
      <c r="CX4464" s="1060"/>
    </row>
    <row r="4465" spans="35:102" ht="15" customHeight="1" x14ac:dyDescent="0.3">
      <c r="AI4465" s="1774">
        <v>48029181704</v>
      </c>
      <c r="AJ4465" s="1993" t="s">
        <v>1744</v>
      </c>
      <c r="AK4465" s="1993">
        <v>54205</v>
      </c>
      <c r="AL4465" s="1994" t="s">
        <v>1727</v>
      </c>
      <c r="AM4465" s="1994">
        <v>15.9</v>
      </c>
      <c r="AN4465" s="1993" t="s">
        <v>192</v>
      </c>
      <c r="BX4465"/>
      <c r="BY4465"/>
      <c r="BZ4465"/>
      <c r="CA4465"/>
      <c r="CB4465"/>
      <c r="CD4465" s="1060"/>
      <c r="CE4465" s="1286"/>
      <c r="CF4465" s="1060"/>
      <c r="CG4465" s="1060"/>
      <c r="CH4465" s="1060"/>
      <c r="CK4465" s="1645"/>
      <c r="CL4465" s="1645"/>
      <c r="CM4465" s="1645"/>
      <c r="CN4465"/>
      <c r="CO4465"/>
      <c r="CP4465"/>
      <c r="CQ4465"/>
      <c r="CR4465"/>
      <c r="CS4465" s="1060"/>
      <c r="CT4465" s="1060"/>
      <c r="CU4465" s="1060"/>
      <c r="CV4465" s="1060"/>
      <c r="CW4465" s="1060"/>
      <c r="CX4465" s="1060"/>
    </row>
    <row r="4466" spans="35:102" ht="15" customHeight="1" x14ac:dyDescent="0.3">
      <c r="AI4466" s="1996">
        <v>48029181705</v>
      </c>
      <c r="AJ4466" s="1997" t="s">
        <v>1744</v>
      </c>
      <c r="AK4466" s="1997">
        <v>34652</v>
      </c>
      <c r="AL4466" s="1998" t="s">
        <v>1730</v>
      </c>
      <c r="AM4466" s="1998">
        <v>8.6</v>
      </c>
      <c r="AN4466" s="1997" t="s">
        <v>192</v>
      </c>
      <c r="BX4466"/>
      <c r="BY4466"/>
      <c r="BZ4466"/>
      <c r="CA4466"/>
      <c r="CB4466"/>
      <c r="CD4466" s="1060"/>
      <c r="CE4466" s="1286"/>
      <c r="CF4466" s="1060"/>
      <c r="CG4466" s="1060"/>
      <c r="CH4466" s="1060"/>
      <c r="CK4466" s="1645"/>
      <c r="CL4466" s="1645"/>
      <c r="CM4466" s="1645"/>
      <c r="CN4466"/>
      <c r="CO4466"/>
      <c r="CP4466"/>
      <c r="CQ4466"/>
      <c r="CR4466"/>
      <c r="CS4466" s="1060"/>
      <c r="CT4466" s="1060"/>
      <c r="CU4466" s="1060"/>
      <c r="CV4466" s="1060"/>
      <c r="CW4466" s="1060"/>
      <c r="CX4466" s="1060"/>
    </row>
    <row r="4467" spans="35:102" ht="15" customHeight="1" x14ac:dyDescent="0.3">
      <c r="AI4467" s="1774">
        <v>48029181711</v>
      </c>
      <c r="AJ4467" s="1993" t="s">
        <v>1744</v>
      </c>
      <c r="AK4467" s="1993">
        <v>85000</v>
      </c>
      <c r="AL4467" s="1994" t="s">
        <v>1729</v>
      </c>
      <c r="AM4467" s="1994">
        <v>10.8</v>
      </c>
      <c r="AN4467" s="1993" t="s">
        <v>192</v>
      </c>
      <c r="BX4467"/>
      <c r="BY4467"/>
      <c r="BZ4467"/>
      <c r="CA4467"/>
      <c r="CB4467"/>
      <c r="CD4467" s="1060"/>
      <c r="CE4467" s="1286"/>
      <c r="CF4467" s="1060"/>
      <c r="CG4467" s="1060"/>
      <c r="CH4467" s="1060"/>
      <c r="CK4467" s="1645"/>
      <c r="CL4467" s="1645"/>
      <c r="CM4467" s="1645"/>
      <c r="CN4467"/>
      <c r="CO4467"/>
      <c r="CP4467"/>
      <c r="CQ4467"/>
      <c r="CR4467"/>
      <c r="CS4467" s="1060"/>
      <c r="CT4467" s="1060"/>
      <c r="CU4467" s="1060"/>
      <c r="CV4467" s="1060"/>
      <c r="CW4467" s="1060"/>
      <c r="CX4467" s="1060"/>
    </row>
    <row r="4468" spans="35:102" ht="15" customHeight="1" x14ac:dyDescent="0.3">
      <c r="AI4468" s="1996">
        <v>48029181712</v>
      </c>
      <c r="AJ4468" s="1997" t="s">
        <v>1744</v>
      </c>
      <c r="AK4468" s="1997">
        <v>82868</v>
      </c>
      <c r="AL4468" s="1998" t="s">
        <v>1729</v>
      </c>
      <c r="AM4468" s="1998">
        <v>4.8</v>
      </c>
      <c r="AN4468" s="1997" t="s">
        <v>192</v>
      </c>
      <c r="BX4468"/>
      <c r="BY4468"/>
      <c r="BZ4468"/>
      <c r="CA4468"/>
      <c r="CB4468"/>
      <c r="CD4468" s="1060"/>
      <c r="CE4468" s="1286"/>
      <c r="CF4468" s="1060"/>
      <c r="CG4468" s="1060"/>
      <c r="CH4468" s="1060"/>
      <c r="CK4468" s="1645"/>
      <c r="CL4468" s="1645"/>
      <c r="CM4468" s="1645"/>
      <c r="CN4468"/>
      <c r="CO4468"/>
      <c r="CP4468"/>
      <c r="CQ4468"/>
      <c r="CR4468"/>
      <c r="CS4468" s="1060"/>
      <c r="CT4468" s="1060"/>
      <c r="CU4468" s="1060"/>
      <c r="CV4468" s="1060"/>
      <c r="CW4468" s="1060"/>
      <c r="CX4468" s="1060"/>
    </row>
    <row r="4469" spans="35:102" ht="15" customHeight="1" x14ac:dyDescent="0.3">
      <c r="AI4469" s="1774">
        <v>48029181713</v>
      </c>
      <c r="AJ4469" s="1993" t="s">
        <v>1744</v>
      </c>
      <c r="AK4469" s="1993">
        <v>56450</v>
      </c>
      <c r="AL4469" s="1994" t="s">
        <v>1727</v>
      </c>
      <c r="AM4469" s="1994">
        <v>19.899999999999999</v>
      </c>
      <c r="AN4469" s="1993" t="s">
        <v>192</v>
      </c>
      <c r="BX4469"/>
      <c r="BY4469"/>
      <c r="BZ4469"/>
      <c r="CA4469"/>
      <c r="CB4469"/>
      <c r="CD4469" s="1060"/>
      <c r="CE4469" s="1286"/>
      <c r="CF4469" s="1060"/>
      <c r="CG4469" s="1060"/>
      <c r="CH4469" s="1060"/>
      <c r="CK4469" s="1645"/>
      <c r="CL4469" s="1645"/>
      <c r="CM4469" s="1645"/>
      <c r="CN4469"/>
      <c r="CO4469"/>
      <c r="CP4469"/>
      <c r="CQ4469"/>
      <c r="CR4469"/>
      <c r="CS4469" s="1060"/>
      <c r="CT4469" s="1060"/>
      <c r="CU4469" s="1060"/>
      <c r="CV4469" s="1060"/>
      <c r="CW4469" s="1060"/>
      <c r="CX4469" s="1060"/>
    </row>
    <row r="4470" spans="35:102" ht="15" customHeight="1" x14ac:dyDescent="0.3">
      <c r="AI4470" s="1996">
        <v>48029181715</v>
      </c>
      <c r="AJ4470" s="1997" t="s">
        <v>1744</v>
      </c>
      <c r="AK4470" s="1997">
        <v>52679</v>
      </c>
      <c r="AL4470" s="1998" t="s">
        <v>1728</v>
      </c>
      <c r="AM4470" s="1998">
        <v>7.2</v>
      </c>
      <c r="AN4470" s="1997" t="s">
        <v>192</v>
      </c>
      <c r="BX4470"/>
      <c r="BY4470"/>
      <c r="BZ4470"/>
      <c r="CA4470"/>
      <c r="CB4470"/>
      <c r="CD4470" s="1060"/>
      <c r="CE4470" s="1286"/>
      <c r="CF4470" s="1060"/>
      <c r="CG4470" s="1060"/>
      <c r="CH4470" s="1060"/>
      <c r="CK4470" s="1645"/>
      <c r="CL4470" s="1645"/>
      <c r="CM4470" s="1645"/>
      <c r="CN4470"/>
      <c r="CO4470"/>
      <c r="CP4470"/>
      <c r="CQ4470"/>
      <c r="CR4470"/>
      <c r="CS4470" s="1060"/>
      <c r="CT4470" s="1060"/>
      <c r="CU4470" s="1060"/>
      <c r="CV4470" s="1060"/>
      <c r="CW4470" s="1060"/>
      <c r="CX4470" s="1060"/>
    </row>
    <row r="4471" spans="35:102" ht="15" customHeight="1" x14ac:dyDescent="0.3">
      <c r="AI4471" s="1774">
        <v>48029181716</v>
      </c>
      <c r="AJ4471" s="1993" t="s">
        <v>1744</v>
      </c>
      <c r="AK4471" s="1993">
        <v>53459</v>
      </c>
      <c r="AL4471" s="1994" t="s">
        <v>1728</v>
      </c>
      <c r="AM4471" s="1994">
        <v>13.8</v>
      </c>
      <c r="AN4471" s="1993" t="s">
        <v>192</v>
      </c>
      <c r="BX4471"/>
      <c r="BY4471"/>
      <c r="BZ4471"/>
      <c r="CA4471"/>
      <c r="CB4471"/>
      <c r="CD4471" s="1060"/>
      <c r="CE4471" s="1286"/>
      <c r="CF4471" s="1060"/>
      <c r="CG4471" s="1060"/>
      <c r="CH4471" s="1060"/>
      <c r="CK4471" s="1645"/>
      <c r="CL4471" s="1645"/>
      <c r="CM4471" s="1645"/>
      <c r="CN4471"/>
      <c r="CO4471"/>
      <c r="CP4471"/>
      <c r="CQ4471"/>
      <c r="CR4471"/>
      <c r="CS4471" s="1060"/>
      <c r="CT4471" s="1060"/>
      <c r="CU4471" s="1060"/>
      <c r="CV4471" s="1060"/>
      <c r="CW4471" s="1060"/>
      <c r="CX4471" s="1060"/>
    </row>
    <row r="4472" spans="35:102" ht="15" customHeight="1" x14ac:dyDescent="0.3">
      <c r="AI4472" s="1996">
        <v>48029181718</v>
      </c>
      <c r="AJ4472" s="1997" t="s">
        <v>1744</v>
      </c>
      <c r="AK4472" s="1997">
        <v>78404</v>
      </c>
      <c r="AL4472" s="1998" t="s">
        <v>1729</v>
      </c>
      <c r="AM4472" s="1998">
        <v>5.6</v>
      </c>
      <c r="AN4472" s="1997" t="s">
        <v>192</v>
      </c>
      <c r="BX4472"/>
      <c r="BY4472"/>
      <c r="BZ4472"/>
      <c r="CA4472"/>
      <c r="CB4472"/>
      <c r="CD4472" s="1060"/>
      <c r="CE4472" s="1286"/>
      <c r="CF4472" s="1060"/>
      <c r="CG4472" s="1060"/>
      <c r="CH4472" s="1060"/>
      <c r="CK4472" s="1645"/>
      <c r="CL4472" s="1645"/>
      <c r="CM4472" s="1645"/>
      <c r="CN4472"/>
      <c r="CO4472"/>
      <c r="CP4472"/>
      <c r="CQ4472"/>
      <c r="CR4472"/>
      <c r="CS4472" s="1060"/>
      <c r="CT4472" s="1060"/>
      <c r="CU4472" s="1060"/>
      <c r="CV4472" s="1060"/>
      <c r="CW4472" s="1060"/>
      <c r="CX4472" s="1060"/>
    </row>
    <row r="4473" spans="35:102" ht="15" customHeight="1" x14ac:dyDescent="0.3">
      <c r="AI4473" s="1774">
        <v>48029181720</v>
      </c>
      <c r="AJ4473" s="1993" t="s">
        <v>1744</v>
      </c>
      <c r="AK4473" s="1993">
        <v>106845</v>
      </c>
      <c r="AL4473" s="1994" t="s">
        <v>1729</v>
      </c>
      <c r="AM4473" s="1994">
        <v>1</v>
      </c>
      <c r="AN4473" s="1993" t="s">
        <v>192</v>
      </c>
      <c r="BX4473"/>
      <c r="BY4473"/>
      <c r="BZ4473"/>
      <c r="CA4473"/>
      <c r="CB4473"/>
      <c r="CD4473" s="1060"/>
      <c r="CE4473" s="1286"/>
      <c r="CF4473" s="1060"/>
      <c r="CG4473" s="1060"/>
      <c r="CH4473" s="1060"/>
      <c r="CK4473" s="1645"/>
      <c r="CL4473" s="1645"/>
      <c r="CM4473" s="1645"/>
      <c r="CN4473"/>
      <c r="CO4473"/>
      <c r="CP4473"/>
      <c r="CQ4473"/>
      <c r="CR4473"/>
      <c r="CS4473" s="1060"/>
      <c r="CT4473" s="1060"/>
      <c r="CU4473" s="1060"/>
      <c r="CV4473" s="1060"/>
      <c r="CW4473" s="1060"/>
      <c r="CX4473" s="1060"/>
    </row>
    <row r="4474" spans="35:102" ht="15" customHeight="1" x14ac:dyDescent="0.3">
      <c r="AI4474" s="1996">
        <v>48029181721</v>
      </c>
      <c r="AJ4474" s="1997" t="s">
        <v>1744</v>
      </c>
      <c r="AK4474" s="1997">
        <v>89219</v>
      </c>
      <c r="AL4474" s="1998" t="s">
        <v>1729</v>
      </c>
      <c r="AM4474" s="1998">
        <v>10.8</v>
      </c>
      <c r="AN4474" s="1997" t="s">
        <v>192</v>
      </c>
      <c r="BX4474"/>
      <c r="BY4474"/>
      <c r="BZ4474"/>
      <c r="CA4474"/>
      <c r="CB4474"/>
      <c r="CD4474" s="1060"/>
      <c r="CE4474" s="1286"/>
      <c r="CF4474" s="1060"/>
      <c r="CG4474" s="1060"/>
      <c r="CH4474" s="1060"/>
      <c r="CK4474" s="1645"/>
      <c r="CL4474" s="1645"/>
      <c r="CM4474" s="1645"/>
      <c r="CN4474"/>
      <c r="CO4474"/>
      <c r="CP4474"/>
      <c r="CQ4474"/>
      <c r="CR4474"/>
      <c r="CS4474" s="1060"/>
      <c r="CT4474" s="1060"/>
      <c r="CU4474" s="1060"/>
      <c r="CV4474" s="1060"/>
      <c r="CW4474" s="1060"/>
      <c r="CX4474" s="1060"/>
    </row>
    <row r="4475" spans="35:102" ht="15" customHeight="1" x14ac:dyDescent="0.3">
      <c r="AI4475" s="1774">
        <v>48029181722</v>
      </c>
      <c r="AJ4475" s="1993" t="s">
        <v>1744</v>
      </c>
      <c r="AK4475" s="1993">
        <v>80845</v>
      </c>
      <c r="AL4475" s="1994" t="s">
        <v>1729</v>
      </c>
      <c r="AM4475" s="1994">
        <v>4.2</v>
      </c>
      <c r="AN4475" s="1993" t="s">
        <v>192</v>
      </c>
      <c r="BX4475"/>
      <c r="BY4475"/>
      <c r="BZ4475"/>
      <c r="CA4475"/>
      <c r="CB4475"/>
      <c r="CD4475" s="1060"/>
      <c r="CE4475" s="1286"/>
      <c r="CF4475" s="1060"/>
      <c r="CG4475" s="1060"/>
      <c r="CH4475" s="1060"/>
      <c r="CK4475" s="1645"/>
      <c r="CL4475" s="1645"/>
      <c r="CM4475" s="1645"/>
      <c r="CN4475"/>
      <c r="CO4475"/>
      <c r="CP4475"/>
      <c r="CQ4475"/>
      <c r="CR4475"/>
      <c r="CS4475" s="1060"/>
      <c r="CT4475" s="1060"/>
      <c r="CU4475" s="1060"/>
      <c r="CV4475" s="1060"/>
      <c r="CW4475" s="1060"/>
      <c r="CX4475" s="1060"/>
    </row>
    <row r="4476" spans="35:102" ht="15" customHeight="1" x14ac:dyDescent="0.3">
      <c r="AI4476" s="1996">
        <v>48029181723</v>
      </c>
      <c r="AJ4476" s="1997" t="s">
        <v>1744</v>
      </c>
      <c r="AK4476" s="1997">
        <v>61422</v>
      </c>
      <c r="AL4476" s="1998" t="s">
        <v>1727</v>
      </c>
      <c r="AM4476" s="1998">
        <v>8</v>
      </c>
      <c r="AN4476" s="1997" t="s">
        <v>192</v>
      </c>
      <c r="BX4476"/>
      <c r="BY4476"/>
      <c r="BZ4476"/>
      <c r="CA4476"/>
      <c r="CB4476"/>
      <c r="CD4476" s="1060"/>
      <c r="CE4476" s="1286"/>
      <c r="CF4476" s="1060"/>
      <c r="CG4476" s="1060"/>
      <c r="CH4476" s="1060"/>
      <c r="CK4476" s="1645"/>
      <c r="CL4476" s="1645"/>
      <c r="CM4476" s="1645"/>
      <c r="CN4476"/>
      <c r="CO4476"/>
      <c r="CP4476"/>
      <c r="CQ4476"/>
      <c r="CR4476"/>
      <c r="CS4476" s="1060"/>
      <c r="CT4476" s="1060"/>
      <c r="CU4476" s="1060"/>
      <c r="CV4476" s="1060"/>
      <c r="CW4476" s="1060"/>
      <c r="CX4476" s="1060"/>
    </row>
    <row r="4477" spans="35:102" ht="15" customHeight="1" x14ac:dyDescent="0.3">
      <c r="AI4477" s="1774">
        <v>48029181724</v>
      </c>
      <c r="AJ4477" s="1993" t="s">
        <v>1744</v>
      </c>
      <c r="AK4477" s="1993">
        <v>104550</v>
      </c>
      <c r="AL4477" s="1994" t="s">
        <v>1729</v>
      </c>
      <c r="AM4477" s="1994">
        <v>1.5</v>
      </c>
      <c r="AN4477" s="1993" t="s">
        <v>192</v>
      </c>
      <c r="BX4477"/>
      <c r="BY4477"/>
      <c r="BZ4477"/>
      <c r="CA4477"/>
      <c r="CB4477"/>
      <c r="CD4477" s="1060"/>
      <c r="CE4477" s="1286"/>
      <c r="CF4477" s="1060"/>
      <c r="CG4477" s="1060"/>
      <c r="CH4477" s="1060"/>
      <c r="CK4477" s="1645"/>
      <c r="CL4477" s="1645"/>
      <c r="CM4477" s="1645"/>
      <c r="CN4477"/>
      <c r="CO4477"/>
      <c r="CP4477"/>
      <c r="CQ4477"/>
      <c r="CR4477"/>
      <c r="CS4477" s="1060"/>
      <c r="CT4477" s="1060"/>
      <c r="CU4477" s="1060"/>
      <c r="CV4477" s="1060"/>
      <c r="CW4477" s="1060"/>
      <c r="CX4477" s="1060"/>
    </row>
    <row r="4478" spans="35:102" ht="15" customHeight="1" x14ac:dyDescent="0.3">
      <c r="AI4478" s="1996">
        <v>48029181725</v>
      </c>
      <c r="AJ4478" s="1997" t="s">
        <v>1744</v>
      </c>
      <c r="AK4478" s="1997">
        <v>36097</v>
      </c>
      <c r="AL4478" s="1998" t="s">
        <v>1730</v>
      </c>
      <c r="AM4478" s="1998">
        <v>13.3</v>
      </c>
      <c r="AN4478" s="1997" t="s">
        <v>192</v>
      </c>
      <c r="BX4478"/>
      <c r="BY4478"/>
      <c r="BZ4478"/>
      <c r="CA4478"/>
      <c r="CB4478"/>
      <c r="CD4478" s="1060"/>
      <c r="CE4478" s="1286"/>
      <c r="CF4478" s="1060"/>
      <c r="CG4478" s="1060"/>
      <c r="CH4478" s="1060"/>
      <c r="CK4478" s="1645"/>
      <c r="CL4478" s="1645"/>
      <c r="CM4478" s="1645"/>
      <c r="CN4478"/>
      <c r="CO4478"/>
      <c r="CP4478"/>
      <c r="CQ4478"/>
      <c r="CR4478"/>
      <c r="CS4478" s="1060"/>
      <c r="CT4478" s="1060"/>
      <c r="CU4478" s="1060"/>
      <c r="CV4478" s="1060"/>
      <c r="CW4478" s="1060"/>
      <c r="CX4478" s="1060"/>
    </row>
    <row r="4479" spans="35:102" ht="15" customHeight="1" x14ac:dyDescent="0.3">
      <c r="AI4479" s="1774">
        <v>48029181726</v>
      </c>
      <c r="AJ4479" s="1993" t="s">
        <v>1744</v>
      </c>
      <c r="AK4479" s="1993">
        <v>81883</v>
      </c>
      <c r="AL4479" s="1994" t="s">
        <v>1729</v>
      </c>
      <c r="AM4479" s="1994">
        <v>6.2</v>
      </c>
      <c r="AN4479" s="1993" t="s">
        <v>192</v>
      </c>
      <c r="BX4479"/>
      <c r="BY4479"/>
      <c r="BZ4479"/>
      <c r="CA4479"/>
      <c r="CB4479"/>
      <c r="CD4479" s="1060"/>
      <c r="CE4479" s="1286"/>
      <c r="CF4479" s="1060"/>
      <c r="CG4479" s="1060"/>
      <c r="CH4479" s="1060"/>
      <c r="CK4479" s="1645"/>
      <c r="CL4479" s="1645"/>
      <c r="CM4479" s="1645"/>
      <c r="CN4479"/>
      <c r="CO4479"/>
      <c r="CP4479"/>
      <c r="CQ4479"/>
      <c r="CR4479"/>
      <c r="CS4479" s="1060"/>
      <c r="CT4479" s="1060"/>
      <c r="CU4479" s="1060"/>
      <c r="CV4479" s="1060"/>
      <c r="CW4479" s="1060"/>
      <c r="CX4479" s="1060"/>
    </row>
    <row r="4480" spans="35:102" ht="15" customHeight="1" x14ac:dyDescent="0.3">
      <c r="AI4480" s="1996">
        <v>48029181727</v>
      </c>
      <c r="AJ4480" s="1997" t="s">
        <v>1744</v>
      </c>
      <c r="AK4480" s="1997">
        <v>62310</v>
      </c>
      <c r="AL4480" s="1998" t="s">
        <v>1727</v>
      </c>
      <c r="AM4480" s="1998">
        <v>7.8</v>
      </c>
      <c r="AN4480" s="1997" t="s">
        <v>192</v>
      </c>
      <c r="BX4480"/>
      <c r="BY4480"/>
      <c r="BZ4480"/>
      <c r="CA4480"/>
      <c r="CB4480"/>
      <c r="CD4480" s="1060"/>
      <c r="CE4480" s="1286"/>
      <c r="CF4480" s="1060"/>
      <c r="CG4480" s="1060"/>
      <c r="CH4480" s="1060"/>
      <c r="CK4480" s="1645"/>
      <c r="CL4480" s="1645"/>
      <c r="CM4480" s="1645"/>
      <c r="CN4480"/>
      <c r="CO4480"/>
      <c r="CP4480"/>
      <c r="CQ4480"/>
      <c r="CR4480"/>
      <c r="CS4480" s="1060"/>
      <c r="CT4480" s="1060"/>
      <c r="CU4480" s="1060"/>
      <c r="CV4480" s="1060"/>
      <c r="CW4480" s="1060"/>
      <c r="CX4480" s="1060"/>
    </row>
    <row r="4481" spans="35:102" ht="15" customHeight="1" x14ac:dyDescent="0.3">
      <c r="AI4481" s="1774">
        <v>48029181728</v>
      </c>
      <c r="AJ4481" s="1993" t="s">
        <v>1744</v>
      </c>
      <c r="AK4481" s="1993">
        <v>68411</v>
      </c>
      <c r="AL4481" s="1994" t="s">
        <v>1727</v>
      </c>
      <c r="AM4481" s="1994">
        <v>7</v>
      </c>
      <c r="AN4481" s="1993" t="s">
        <v>192</v>
      </c>
      <c r="BX4481"/>
      <c r="BY4481"/>
      <c r="BZ4481"/>
      <c r="CA4481"/>
      <c r="CB4481"/>
      <c r="CD4481" s="1060"/>
      <c r="CE4481" s="1286"/>
      <c r="CF4481" s="1060"/>
      <c r="CG4481" s="1060"/>
      <c r="CH4481" s="1060"/>
      <c r="CK4481" s="1645"/>
      <c r="CL4481" s="1645"/>
      <c r="CM4481" s="1645"/>
      <c r="CN4481"/>
      <c r="CO4481"/>
      <c r="CP4481"/>
      <c r="CQ4481"/>
      <c r="CR4481"/>
      <c r="CS4481" s="1060"/>
      <c r="CT4481" s="1060"/>
      <c r="CU4481" s="1060"/>
      <c r="CV4481" s="1060"/>
      <c r="CW4481" s="1060"/>
      <c r="CX4481" s="1060"/>
    </row>
    <row r="4482" spans="35:102" ht="15" customHeight="1" x14ac:dyDescent="0.3">
      <c r="AI4482" s="1996">
        <v>48029181729</v>
      </c>
      <c r="AJ4482" s="1997" t="s">
        <v>1744</v>
      </c>
      <c r="AK4482" s="1997">
        <v>92847</v>
      </c>
      <c r="AL4482" s="1998" t="s">
        <v>1729</v>
      </c>
      <c r="AM4482" s="1998">
        <v>3.5</v>
      </c>
      <c r="AN4482" s="1997" t="s">
        <v>192</v>
      </c>
      <c r="BX4482"/>
      <c r="BY4482"/>
      <c r="BZ4482"/>
      <c r="CA4482"/>
      <c r="CB4482"/>
      <c r="CD4482" s="1060"/>
      <c r="CE4482" s="1286"/>
      <c r="CF4482" s="1060"/>
      <c r="CG4482" s="1060"/>
      <c r="CH4482" s="1060"/>
      <c r="CK4482" s="1645"/>
      <c r="CL4482" s="1645"/>
      <c r="CM4482" s="1645"/>
      <c r="CN4482"/>
      <c r="CO4482"/>
      <c r="CP4482"/>
      <c r="CQ4482"/>
      <c r="CR4482"/>
      <c r="CS4482" s="1060"/>
      <c r="CT4482" s="1060"/>
      <c r="CU4482" s="1060"/>
      <c r="CV4482" s="1060"/>
      <c r="CW4482" s="1060"/>
      <c r="CX4482" s="1060"/>
    </row>
    <row r="4483" spans="35:102" ht="15" customHeight="1" x14ac:dyDescent="0.3">
      <c r="AI4483" s="1774">
        <v>48029181730</v>
      </c>
      <c r="AJ4483" s="1993" t="s">
        <v>1744</v>
      </c>
      <c r="AK4483" s="1993">
        <v>61847</v>
      </c>
      <c r="AL4483" s="1994" t="s">
        <v>1727</v>
      </c>
      <c r="AM4483" s="1994">
        <v>4.5999999999999996</v>
      </c>
      <c r="AN4483" s="1993" t="s">
        <v>192</v>
      </c>
      <c r="BX4483"/>
      <c r="BY4483"/>
      <c r="BZ4483"/>
      <c r="CA4483"/>
      <c r="CB4483"/>
      <c r="CD4483" s="1060"/>
      <c r="CE4483" s="1286"/>
      <c r="CF4483" s="1060"/>
      <c r="CG4483" s="1060"/>
      <c r="CH4483" s="1060"/>
      <c r="CK4483" s="1645"/>
      <c r="CL4483" s="1645"/>
      <c r="CM4483" s="1645"/>
      <c r="CN4483"/>
      <c r="CO4483"/>
      <c r="CP4483"/>
      <c r="CQ4483"/>
      <c r="CR4483"/>
      <c r="CS4483" s="1060"/>
      <c r="CT4483" s="1060"/>
      <c r="CU4483" s="1060"/>
      <c r="CV4483" s="1060"/>
      <c r="CW4483" s="1060"/>
      <c r="CX4483" s="1060"/>
    </row>
    <row r="4484" spans="35:102" ht="15" customHeight="1" x14ac:dyDescent="0.3">
      <c r="AI4484" s="1996">
        <v>48029181731</v>
      </c>
      <c r="AJ4484" s="1997" t="s">
        <v>1744</v>
      </c>
      <c r="AK4484" s="1997">
        <v>81008</v>
      </c>
      <c r="AL4484" s="1998" t="s">
        <v>1729</v>
      </c>
      <c r="AM4484" s="1998">
        <v>5.9</v>
      </c>
      <c r="AN4484" s="1997" t="s">
        <v>192</v>
      </c>
      <c r="BX4484"/>
      <c r="BY4484"/>
      <c r="BZ4484"/>
      <c r="CA4484"/>
      <c r="CB4484"/>
      <c r="CD4484" s="1060"/>
      <c r="CE4484" s="1286"/>
      <c r="CF4484" s="1060"/>
      <c r="CG4484" s="1060"/>
      <c r="CH4484" s="1060"/>
      <c r="CK4484" s="1645"/>
      <c r="CL4484" s="1645"/>
      <c r="CM4484" s="1645"/>
      <c r="CN4484"/>
      <c r="CO4484"/>
      <c r="CP4484"/>
      <c r="CQ4484"/>
      <c r="CR4484"/>
      <c r="CS4484" s="1060"/>
      <c r="CT4484" s="1060"/>
      <c r="CU4484" s="1060"/>
      <c r="CV4484" s="1060"/>
      <c r="CW4484" s="1060"/>
      <c r="CX4484" s="1060"/>
    </row>
    <row r="4485" spans="35:102" ht="15" customHeight="1" x14ac:dyDescent="0.3">
      <c r="AI4485" s="1774">
        <v>48029181808</v>
      </c>
      <c r="AJ4485" s="1993" t="s">
        <v>1744</v>
      </c>
      <c r="AK4485" s="1993">
        <v>53068</v>
      </c>
      <c r="AL4485" s="1994" t="s">
        <v>1728</v>
      </c>
      <c r="AM4485" s="1994">
        <v>26.7</v>
      </c>
      <c r="AN4485" s="1993" t="s">
        <v>193</v>
      </c>
      <c r="BX4485"/>
      <c r="BY4485"/>
      <c r="BZ4485"/>
      <c r="CA4485"/>
      <c r="CB4485"/>
      <c r="CD4485" s="1060"/>
      <c r="CE4485" s="1286"/>
      <c r="CF4485" s="1060"/>
      <c r="CG4485" s="1060"/>
      <c r="CH4485" s="1060"/>
      <c r="CK4485" s="1645"/>
      <c r="CL4485" s="1645"/>
      <c r="CM4485" s="1645"/>
      <c r="CN4485"/>
      <c r="CO4485"/>
      <c r="CP4485"/>
      <c r="CQ4485"/>
      <c r="CR4485"/>
      <c r="CS4485" s="1060"/>
      <c r="CT4485" s="1060"/>
      <c r="CU4485" s="1060"/>
      <c r="CV4485" s="1060"/>
      <c r="CW4485" s="1060"/>
      <c r="CX4485" s="1060"/>
    </row>
    <row r="4486" spans="35:102" ht="15" customHeight="1" x14ac:dyDescent="0.3">
      <c r="AI4486" s="1996">
        <v>48029181809</v>
      </c>
      <c r="AJ4486" s="1997" t="s">
        <v>1744</v>
      </c>
      <c r="AK4486" s="1997">
        <v>46386</v>
      </c>
      <c r="AL4486" s="1998" t="s">
        <v>1728</v>
      </c>
      <c r="AM4486" s="1998">
        <v>19.399999999999999</v>
      </c>
      <c r="AN4486" s="1997" t="s">
        <v>192</v>
      </c>
      <c r="BX4486"/>
      <c r="BY4486"/>
      <c r="BZ4486"/>
      <c r="CA4486"/>
      <c r="CB4486"/>
      <c r="CD4486" s="1060"/>
      <c r="CE4486" s="1286"/>
      <c r="CF4486" s="1060"/>
      <c r="CG4486" s="1060"/>
      <c r="CH4486" s="1060"/>
      <c r="CK4486" s="1645"/>
      <c r="CL4486" s="1645"/>
      <c r="CM4486" s="1645"/>
      <c r="CN4486"/>
      <c r="CO4486"/>
      <c r="CP4486"/>
      <c r="CQ4486"/>
      <c r="CR4486"/>
      <c r="CS4486" s="1060"/>
      <c r="CT4486" s="1060"/>
      <c r="CU4486" s="1060"/>
      <c r="CV4486" s="1060"/>
      <c r="CW4486" s="1060"/>
      <c r="CX4486" s="1060"/>
    </row>
    <row r="4487" spans="35:102" ht="15" customHeight="1" x14ac:dyDescent="0.3">
      <c r="AI4487" s="1774">
        <v>48029181811</v>
      </c>
      <c r="AJ4487" s="1993" t="s">
        <v>1744</v>
      </c>
      <c r="AK4487" s="1993">
        <v>76746</v>
      </c>
      <c r="AL4487" s="1994" t="s">
        <v>1729</v>
      </c>
      <c r="AM4487" s="1994">
        <v>4.2</v>
      </c>
      <c r="AN4487" s="1993" t="s">
        <v>192</v>
      </c>
      <c r="BX4487"/>
      <c r="BY4487"/>
      <c r="BZ4487"/>
      <c r="CA4487"/>
      <c r="CB4487"/>
      <c r="CD4487" s="1060"/>
      <c r="CE4487" s="1286"/>
      <c r="CF4487" s="1060"/>
      <c r="CG4487" s="1060"/>
      <c r="CH4487" s="1060"/>
      <c r="CK4487" s="1645"/>
      <c r="CL4487" s="1645"/>
      <c r="CM4487" s="1645"/>
      <c r="CN4487"/>
      <c r="CO4487"/>
      <c r="CP4487"/>
      <c r="CQ4487"/>
      <c r="CR4487"/>
      <c r="CS4487" s="1060"/>
      <c r="CT4487" s="1060"/>
      <c r="CU4487" s="1060"/>
      <c r="CV4487" s="1060"/>
      <c r="CW4487" s="1060"/>
      <c r="CX4487" s="1060"/>
    </row>
    <row r="4488" spans="35:102" ht="15" customHeight="1" x14ac:dyDescent="0.3">
      <c r="AI4488" s="1996">
        <v>48029181813</v>
      </c>
      <c r="AJ4488" s="1997" t="s">
        <v>1744</v>
      </c>
      <c r="AK4488" s="1997">
        <v>46659</v>
      </c>
      <c r="AL4488" s="1998" t="s">
        <v>1728</v>
      </c>
      <c r="AM4488" s="1998">
        <v>16.3</v>
      </c>
      <c r="AN4488" s="1997" t="s">
        <v>192</v>
      </c>
      <c r="BX4488"/>
      <c r="BY4488"/>
      <c r="BZ4488"/>
      <c r="CA4488"/>
      <c r="CB4488"/>
      <c r="CD4488" s="1060"/>
      <c r="CE4488" s="1286"/>
      <c r="CF4488" s="1060"/>
      <c r="CG4488" s="1060"/>
      <c r="CH4488" s="1060"/>
      <c r="CK4488" s="1645"/>
      <c r="CL4488" s="1645"/>
      <c r="CM4488" s="1645"/>
      <c r="CN4488"/>
      <c r="CO4488"/>
      <c r="CP4488"/>
      <c r="CQ4488"/>
      <c r="CR4488"/>
      <c r="CS4488" s="1060"/>
      <c r="CT4488" s="1060"/>
      <c r="CU4488" s="1060"/>
      <c r="CV4488" s="1060"/>
      <c r="CW4488" s="1060"/>
      <c r="CX4488" s="1060"/>
    </row>
    <row r="4489" spans="35:102" ht="15" customHeight="1" x14ac:dyDescent="0.3">
      <c r="AI4489" s="1774">
        <v>48029181814</v>
      </c>
      <c r="AJ4489" s="1993" t="s">
        <v>1744</v>
      </c>
      <c r="AK4489" s="1993">
        <v>53576</v>
      </c>
      <c r="AL4489" s="1994" t="s">
        <v>1728</v>
      </c>
      <c r="AM4489" s="1994">
        <v>20.3</v>
      </c>
      <c r="AN4489" s="1993" t="s">
        <v>193</v>
      </c>
      <c r="BX4489"/>
      <c r="BY4489"/>
      <c r="BZ4489"/>
      <c r="CA4489"/>
      <c r="CB4489"/>
      <c r="CD4489" s="1060"/>
      <c r="CE4489" s="1286"/>
      <c r="CF4489" s="1060"/>
      <c r="CG4489" s="1060"/>
      <c r="CH4489" s="1060"/>
      <c r="CK4489" s="1645"/>
      <c r="CL4489" s="1645"/>
      <c r="CM4489" s="1645"/>
      <c r="CN4489"/>
      <c r="CO4489"/>
      <c r="CP4489"/>
      <c r="CQ4489"/>
      <c r="CR4489"/>
      <c r="CS4489" s="1060"/>
      <c r="CT4489" s="1060"/>
      <c r="CU4489" s="1060"/>
      <c r="CV4489" s="1060"/>
      <c r="CW4489" s="1060"/>
      <c r="CX4489" s="1060"/>
    </row>
    <row r="4490" spans="35:102" ht="15" customHeight="1" x14ac:dyDescent="0.3">
      <c r="AI4490" s="1996">
        <v>48029181815</v>
      </c>
      <c r="AJ4490" s="1997" t="s">
        <v>1744</v>
      </c>
      <c r="AK4490" s="1997">
        <v>74073</v>
      </c>
      <c r="AL4490" s="1998" t="s">
        <v>1729</v>
      </c>
      <c r="AM4490" s="1998">
        <v>19.600000000000001</v>
      </c>
      <c r="AN4490" s="1997" t="s">
        <v>192</v>
      </c>
      <c r="BX4490"/>
      <c r="BY4490"/>
      <c r="BZ4490"/>
      <c r="CA4490"/>
      <c r="CB4490"/>
      <c r="CD4490" s="1060"/>
      <c r="CE4490" s="1286"/>
      <c r="CF4490" s="1060"/>
      <c r="CG4490" s="1060"/>
      <c r="CH4490" s="1060"/>
      <c r="CK4490" s="1645"/>
      <c r="CL4490" s="1645"/>
      <c r="CM4490" s="1645"/>
      <c r="CN4490"/>
      <c r="CO4490"/>
      <c r="CP4490"/>
      <c r="CQ4490"/>
      <c r="CR4490"/>
      <c r="CS4490" s="1060"/>
      <c r="CT4490" s="1060"/>
      <c r="CU4490" s="1060"/>
      <c r="CV4490" s="1060"/>
      <c r="CW4490" s="1060"/>
      <c r="CX4490" s="1060"/>
    </row>
    <row r="4491" spans="35:102" ht="15" customHeight="1" x14ac:dyDescent="0.3">
      <c r="AI4491" s="1774">
        <v>48029181816</v>
      </c>
      <c r="AJ4491" s="1993" t="s">
        <v>1744</v>
      </c>
      <c r="AK4491" s="1993">
        <v>89841</v>
      </c>
      <c r="AL4491" s="1994" t="s">
        <v>1729</v>
      </c>
      <c r="AM4491" s="1994">
        <v>9</v>
      </c>
      <c r="AN4491" s="1993" t="s">
        <v>192</v>
      </c>
      <c r="BX4491"/>
      <c r="BY4491"/>
      <c r="BZ4491"/>
      <c r="CA4491"/>
      <c r="CB4491"/>
      <c r="CD4491" s="1060"/>
      <c r="CE4491" s="1286"/>
      <c r="CF4491" s="1060"/>
      <c r="CG4491" s="1060"/>
      <c r="CH4491" s="1060"/>
      <c r="CK4491" s="1645"/>
      <c r="CL4491" s="1645"/>
      <c r="CM4491" s="1645"/>
      <c r="CN4491"/>
      <c r="CO4491"/>
      <c r="CP4491"/>
      <c r="CQ4491"/>
      <c r="CR4491"/>
      <c r="CS4491" s="1060"/>
      <c r="CT4491" s="1060"/>
      <c r="CU4491" s="1060"/>
      <c r="CV4491" s="1060"/>
      <c r="CW4491" s="1060"/>
      <c r="CX4491" s="1060"/>
    </row>
    <row r="4492" spans="35:102" ht="15" customHeight="1" x14ac:dyDescent="0.3">
      <c r="AI4492" s="1996">
        <v>48029181817</v>
      </c>
      <c r="AJ4492" s="1997" t="s">
        <v>1744</v>
      </c>
      <c r="AK4492" s="1997">
        <v>60956</v>
      </c>
      <c r="AL4492" s="1998" t="s">
        <v>1727</v>
      </c>
      <c r="AM4492" s="1998">
        <v>8.6</v>
      </c>
      <c r="AN4492" s="1997" t="s">
        <v>192</v>
      </c>
      <c r="BX4492"/>
      <c r="BY4492"/>
      <c r="BZ4492"/>
      <c r="CA4492"/>
      <c r="CB4492"/>
      <c r="CD4492" s="1060"/>
      <c r="CE4492" s="1286"/>
      <c r="CF4492" s="1060"/>
      <c r="CG4492" s="1060"/>
      <c r="CH4492" s="1060"/>
      <c r="CK4492" s="1645"/>
      <c r="CL4492" s="1645"/>
      <c r="CM4492" s="1645"/>
      <c r="CN4492"/>
      <c r="CO4492"/>
      <c r="CP4492"/>
      <c r="CQ4492"/>
      <c r="CR4492"/>
      <c r="CS4492" s="1060"/>
      <c r="CT4492" s="1060"/>
      <c r="CU4492" s="1060"/>
      <c r="CV4492" s="1060"/>
      <c r="CW4492" s="1060"/>
      <c r="CX4492" s="1060"/>
    </row>
    <row r="4493" spans="35:102" ht="15" customHeight="1" x14ac:dyDescent="0.3">
      <c r="AI4493" s="1774">
        <v>48029181818</v>
      </c>
      <c r="AJ4493" s="1993" t="s">
        <v>1744</v>
      </c>
      <c r="AK4493" s="1993">
        <v>63578</v>
      </c>
      <c r="AL4493" s="1994" t="s">
        <v>1727</v>
      </c>
      <c r="AM4493" s="1994">
        <v>7</v>
      </c>
      <c r="AN4493" s="1993" t="s">
        <v>192</v>
      </c>
      <c r="BX4493"/>
      <c r="BY4493"/>
      <c r="BZ4493"/>
      <c r="CA4493"/>
      <c r="CB4493"/>
      <c r="CD4493" s="1060"/>
      <c r="CE4493" s="1286"/>
      <c r="CF4493" s="1060"/>
      <c r="CG4493" s="1060"/>
      <c r="CH4493" s="1060"/>
      <c r="CK4493" s="1645"/>
      <c r="CL4493" s="1645"/>
      <c r="CM4493" s="1645"/>
      <c r="CN4493"/>
      <c r="CO4493"/>
      <c r="CP4493"/>
      <c r="CQ4493"/>
      <c r="CR4493"/>
      <c r="CS4493" s="1060"/>
      <c r="CT4493" s="1060"/>
      <c r="CU4493" s="1060"/>
      <c r="CV4493" s="1060"/>
      <c r="CW4493" s="1060"/>
      <c r="CX4493" s="1060"/>
    </row>
    <row r="4494" spans="35:102" ht="15" customHeight="1" x14ac:dyDescent="0.3">
      <c r="AI4494" s="1996">
        <v>48029181819</v>
      </c>
      <c r="AJ4494" s="1997" t="s">
        <v>1744</v>
      </c>
      <c r="AK4494" s="1997">
        <v>51068</v>
      </c>
      <c r="AL4494" s="1998" t="s">
        <v>1728</v>
      </c>
      <c r="AM4494" s="1998">
        <v>22.4</v>
      </c>
      <c r="AN4494" s="1997" t="s">
        <v>193</v>
      </c>
      <c r="BX4494"/>
      <c r="BY4494"/>
      <c r="BZ4494"/>
      <c r="CA4494"/>
      <c r="CB4494"/>
      <c r="CD4494" s="1060"/>
      <c r="CE4494" s="1286"/>
      <c r="CF4494" s="1060"/>
      <c r="CG4494" s="1060"/>
      <c r="CH4494" s="1060"/>
      <c r="CK4494" s="1645"/>
      <c r="CL4494" s="1645"/>
      <c r="CM4494" s="1645"/>
      <c r="CN4494"/>
      <c r="CO4494"/>
      <c r="CP4494"/>
      <c r="CQ4494"/>
      <c r="CR4494"/>
      <c r="CS4494" s="1060"/>
      <c r="CT4494" s="1060"/>
      <c r="CU4494" s="1060"/>
      <c r="CV4494" s="1060"/>
      <c r="CW4494" s="1060"/>
      <c r="CX4494" s="1060"/>
    </row>
    <row r="4495" spans="35:102" ht="15" customHeight="1" x14ac:dyDescent="0.3">
      <c r="AI4495" s="1774">
        <v>48029181820</v>
      </c>
      <c r="AJ4495" s="1993" t="s">
        <v>1744</v>
      </c>
      <c r="AK4495" s="1993">
        <v>37225</v>
      </c>
      <c r="AL4495" s="1994" t="s">
        <v>1730</v>
      </c>
      <c r="AM4495" s="1994">
        <v>45.8</v>
      </c>
      <c r="AN4495" s="1993" t="s">
        <v>193</v>
      </c>
      <c r="BX4495"/>
      <c r="BY4495"/>
      <c r="BZ4495"/>
      <c r="CA4495"/>
      <c r="CB4495"/>
      <c r="CD4495" s="1060"/>
      <c r="CE4495" s="1286"/>
      <c r="CF4495" s="1060"/>
      <c r="CG4495" s="1060"/>
      <c r="CH4495" s="1060"/>
      <c r="CK4495" s="1645"/>
      <c r="CL4495" s="1645"/>
      <c r="CM4495" s="1645"/>
      <c r="CN4495"/>
      <c r="CO4495"/>
      <c r="CP4495"/>
      <c r="CQ4495"/>
      <c r="CR4495"/>
      <c r="CS4495" s="1060"/>
      <c r="CT4495" s="1060"/>
      <c r="CU4495" s="1060"/>
      <c r="CV4495" s="1060"/>
      <c r="CW4495" s="1060"/>
      <c r="CX4495" s="1060"/>
    </row>
    <row r="4496" spans="35:102" ht="15" customHeight="1" x14ac:dyDescent="0.3">
      <c r="AI4496" s="1996">
        <v>48029181821</v>
      </c>
      <c r="AJ4496" s="1997" t="s">
        <v>1744</v>
      </c>
      <c r="AK4496" s="1997">
        <v>69099</v>
      </c>
      <c r="AL4496" s="1998" t="s">
        <v>1727</v>
      </c>
      <c r="AM4496" s="1998">
        <v>8</v>
      </c>
      <c r="AN4496" s="1997" t="s">
        <v>192</v>
      </c>
      <c r="BX4496"/>
      <c r="BY4496"/>
      <c r="BZ4496"/>
      <c r="CA4496"/>
      <c r="CB4496"/>
      <c r="CD4496" s="1060"/>
      <c r="CE4496" s="1286"/>
      <c r="CF4496" s="1060"/>
      <c r="CG4496" s="1060"/>
      <c r="CH4496" s="1060"/>
      <c r="CK4496" s="1645"/>
      <c r="CL4496" s="1645"/>
      <c r="CM4496" s="1645"/>
      <c r="CN4496"/>
      <c r="CO4496"/>
      <c r="CP4496"/>
      <c r="CQ4496"/>
      <c r="CR4496"/>
      <c r="CS4496" s="1060"/>
      <c r="CT4496" s="1060"/>
      <c r="CU4496" s="1060"/>
      <c r="CV4496" s="1060"/>
      <c r="CW4496" s="1060"/>
      <c r="CX4496" s="1060"/>
    </row>
    <row r="4497" spans="35:102" ht="15" customHeight="1" x14ac:dyDescent="0.3">
      <c r="AI4497" s="1774">
        <v>48029181822</v>
      </c>
      <c r="AJ4497" s="1993" t="s">
        <v>1744</v>
      </c>
      <c r="AK4497" s="1993">
        <v>69000</v>
      </c>
      <c r="AL4497" s="1994" t="s">
        <v>1727</v>
      </c>
      <c r="AM4497" s="1994">
        <v>9.5</v>
      </c>
      <c r="AN4497" s="1993" t="s">
        <v>192</v>
      </c>
      <c r="BX4497"/>
      <c r="BY4497"/>
      <c r="BZ4497"/>
      <c r="CA4497"/>
      <c r="CB4497"/>
      <c r="CD4497" s="1060"/>
      <c r="CE4497" s="1286"/>
      <c r="CF4497" s="1060"/>
      <c r="CG4497" s="1060"/>
      <c r="CH4497" s="1060"/>
      <c r="CK4497" s="1645"/>
      <c r="CL4497" s="1645"/>
      <c r="CM4497" s="1645"/>
      <c r="CN4497"/>
      <c r="CO4497"/>
      <c r="CP4497"/>
      <c r="CQ4497"/>
      <c r="CR4497"/>
      <c r="CS4497" s="1060"/>
      <c r="CT4497" s="1060"/>
      <c r="CU4497" s="1060"/>
      <c r="CV4497" s="1060"/>
      <c r="CW4497" s="1060"/>
      <c r="CX4497" s="1060"/>
    </row>
    <row r="4498" spans="35:102" ht="15" customHeight="1" x14ac:dyDescent="0.3">
      <c r="AI4498" s="1996">
        <v>48029181823</v>
      </c>
      <c r="AJ4498" s="1997" t="s">
        <v>1744</v>
      </c>
      <c r="AK4498" s="1997">
        <v>58119</v>
      </c>
      <c r="AL4498" s="1998" t="s">
        <v>1727</v>
      </c>
      <c r="AM4498" s="1998">
        <v>34.6</v>
      </c>
      <c r="AN4498" s="1997" t="s">
        <v>193</v>
      </c>
      <c r="BX4498"/>
      <c r="BY4498"/>
      <c r="BZ4498"/>
      <c r="CA4498"/>
      <c r="CB4498"/>
      <c r="CD4498" s="1060"/>
      <c r="CE4498" s="1286"/>
      <c r="CF4498" s="1060"/>
      <c r="CG4498" s="1060"/>
      <c r="CH4498" s="1060"/>
      <c r="CK4498" s="1645"/>
      <c r="CL4498" s="1645"/>
      <c r="CM4498" s="1645"/>
      <c r="CN4498"/>
      <c r="CO4498"/>
      <c r="CP4498"/>
      <c r="CQ4498"/>
      <c r="CR4498"/>
      <c r="CS4498" s="1060"/>
      <c r="CT4498" s="1060"/>
      <c r="CU4498" s="1060"/>
      <c r="CV4498" s="1060"/>
      <c r="CW4498" s="1060"/>
      <c r="CX4498" s="1060"/>
    </row>
    <row r="4499" spans="35:102" ht="15" customHeight="1" x14ac:dyDescent="0.3">
      <c r="AI4499" s="1774">
        <v>48029181824</v>
      </c>
      <c r="AJ4499" s="1993" t="s">
        <v>1744</v>
      </c>
      <c r="AK4499" s="1993">
        <v>75542</v>
      </c>
      <c r="AL4499" s="1994" t="s">
        <v>1729</v>
      </c>
      <c r="AM4499" s="1994">
        <v>13.4</v>
      </c>
      <c r="AN4499" s="1993" t="s">
        <v>192</v>
      </c>
      <c r="BX4499"/>
      <c r="BY4499"/>
      <c r="BZ4499"/>
      <c r="CA4499"/>
      <c r="CB4499"/>
      <c r="CD4499" s="1060"/>
      <c r="CE4499" s="1286"/>
      <c r="CF4499" s="1060"/>
      <c r="CG4499" s="1060"/>
      <c r="CH4499" s="1060"/>
      <c r="CK4499" s="1645"/>
      <c r="CL4499" s="1645"/>
      <c r="CM4499" s="1645"/>
      <c r="CN4499"/>
      <c r="CO4499"/>
      <c r="CP4499"/>
      <c r="CQ4499"/>
      <c r="CR4499"/>
      <c r="CS4499" s="1060"/>
      <c r="CT4499" s="1060"/>
      <c r="CU4499" s="1060"/>
      <c r="CV4499" s="1060"/>
      <c r="CW4499" s="1060"/>
      <c r="CX4499" s="1060"/>
    </row>
    <row r="4500" spans="35:102" ht="15" customHeight="1" x14ac:dyDescent="0.3">
      <c r="AI4500" s="1996">
        <v>48029181825</v>
      </c>
      <c r="AJ4500" s="1997" t="s">
        <v>1744</v>
      </c>
      <c r="AK4500" s="1997">
        <v>82756</v>
      </c>
      <c r="AL4500" s="1998" t="s">
        <v>1729</v>
      </c>
      <c r="AM4500" s="1998">
        <v>7.5</v>
      </c>
      <c r="AN4500" s="1997" t="s">
        <v>192</v>
      </c>
      <c r="BX4500"/>
      <c r="BY4500"/>
      <c r="BZ4500"/>
      <c r="CA4500"/>
      <c r="CB4500"/>
      <c r="CD4500" s="1060"/>
      <c r="CE4500" s="1286"/>
      <c r="CF4500" s="1060"/>
      <c r="CG4500" s="1060"/>
      <c r="CH4500" s="1060"/>
      <c r="CK4500" s="1645"/>
      <c r="CL4500" s="1645"/>
      <c r="CM4500" s="1645"/>
      <c r="CN4500"/>
      <c r="CO4500"/>
      <c r="CP4500"/>
      <c r="CQ4500"/>
      <c r="CR4500"/>
      <c r="CS4500" s="1060"/>
      <c r="CT4500" s="1060"/>
      <c r="CU4500" s="1060"/>
      <c r="CV4500" s="1060"/>
      <c r="CW4500" s="1060"/>
      <c r="CX4500" s="1060"/>
    </row>
    <row r="4501" spans="35:102" ht="15" customHeight="1" x14ac:dyDescent="0.3">
      <c r="AI4501" s="1774">
        <v>48029181826</v>
      </c>
      <c r="AJ4501" s="1993" t="s">
        <v>1744</v>
      </c>
      <c r="AK4501" s="1993">
        <v>77453</v>
      </c>
      <c r="AL4501" s="1994" t="s">
        <v>1729</v>
      </c>
      <c r="AM4501" s="1994">
        <v>6.4</v>
      </c>
      <c r="AN4501" s="1993" t="s">
        <v>192</v>
      </c>
      <c r="BX4501"/>
      <c r="BY4501"/>
      <c r="BZ4501"/>
      <c r="CA4501"/>
      <c r="CB4501"/>
      <c r="CD4501" s="1060"/>
      <c r="CE4501" s="1286"/>
      <c r="CF4501" s="1060"/>
      <c r="CG4501" s="1060"/>
      <c r="CH4501" s="1060"/>
      <c r="CK4501" s="1645"/>
      <c r="CL4501" s="1645"/>
      <c r="CM4501" s="1645"/>
      <c r="CN4501"/>
      <c r="CO4501"/>
      <c r="CP4501"/>
      <c r="CQ4501"/>
      <c r="CR4501"/>
      <c r="CS4501" s="1060"/>
      <c r="CT4501" s="1060"/>
      <c r="CU4501" s="1060"/>
      <c r="CV4501" s="1060"/>
      <c r="CW4501" s="1060"/>
      <c r="CX4501" s="1060"/>
    </row>
    <row r="4502" spans="35:102" ht="15" customHeight="1" x14ac:dyDescent="0.3">
      <c r="AI4502" s="1996">
        <v>48029181901</v>
      </c>
      <c r="AJ4502" s="1997" t="s">
        <v>1744</v>
      </c>
      <c r="AK4502" s="1997">
        <v>50613</v>
      </c>
      <c r="AL4502" s="1998" t="s">
        <v>1728</v>
      </c>
      <c r="AM4502" s="1998">
        <v>30.2</v>
      </c>
      <c r="AN4502" s="1997" t="s">
        <v>193</v>
      </c>
      <c r="BX4502"/>
      <c r="BY4502"/>
      <c r="BZ4502"/>
      <c r="CA4502"/>
      <c r="CB4502"/>
      <c r="CD4502" s="1060"/>
      <c r="CE4502" s="1286"/>
      <c r="CF4502" s="1060"/>
      <c r="CG4502" s="1060"/>
      <c r="CH4502" s="1060"/>
      <c r="CK4502" s="1645"/>
      <c r="CL4502" s="1645"/>
      <c r="CM4502" s="1645"/>
      <c r="CN4502"/>
      <c r="CO4502"/>
      <c r="CP4502"/>
      <c r="CQ4502"/>
      <c r="CR4502"/>
      <c r="CS4502" s="1060"/>
      <c r="CT4502" s="1060"/>
      <c r="CU4502" s="1060"/>
      <c r="CV4502" s="1060"/>
      <c r="CW4502" s="1060"/>
      <c r="CX4502" s="1060"/>
    </row>
    <row r="4503" spans="35:102" ht="15" customHeight="1" x14ac:dyDescent="0.3">
      <c r="AI4503" s="1774">
        <v>48029181902</v>
      </c>
      <c r="AJ4503" s="1993" t="s">
        <v>1744</v>
      </c>
      <c r="AK4503" s="1993">
        <v>153641</v>
      </c>
      <c r="AL4503" s="1994" t="s">
        <v>1729</v>
      </c>
      <c r="AM4503" s="1994">
        <v>6.5</v>
      </c>
      <c r="AN4503" s="1993" t="s">
        <v>192</v>
      </c>
      <c r="BX4503"/>
      <c r="BY4503"/>
      <c r="BZ4503"/>
      <c r="CA4503"/>
      <c r="CB4503"/>
      <c r="CD4503" s="1060"/>
      <c r="CE4503" s="1286"/>
      <c r="CF4503" s="1060"/>
      <c r="CG4503" s="1060"/>
      <c r="CH4503" s="1060"/>
      <c r="CK4503" s="1645"/>
      <c r="CL4503" s="1645"/>
      <c r="CM4503" s="1645"/>
      <c r="CN4503"/>
      <c r="CO4503"/>
      <c r="CP4503"/>
      <c r="CQ4503"/>
      <c r="CR4503"/>
      <c r="CS4503" s="1060"/>
      <c r="CT4503" s="1060"/>
      <c r="CU4503" s="1060"/>
      <c r="CV4503" s="1060"/>
      <c r="CW4503" s="1060"/>
      <c r="CX4503" s="1060"/>
    </row>
    <row r="4504" spans="35:102" ht="15" customHeight="1" x14ac:dyDescent="0.3">
      <c r="AI4504" s="1996">
        <v>48029182001</v>
      </c>
      <c r="AJ4504" s="1997" t="s">
        <v>1744</v>
      </c>
      <c r="AK4504" s="1997">
        <v>107083</v>
      </c>
      <c r="AL4504" s="1998" t="s">
        <v>1729</v>
      </c>
      <c r="AM4504" s="1998">
        <v>7.2</v>
      </c>
      <c r="AN4504" s="1997" t="s">
        <v>192</v>
      </c>
      <c r="BX4504"/>
      <c r="BY4504"/>
      <c r="BZ4504"/>
      <c r="CA4504"/>
      <c r="CB4504"/>
      <c r="CD4504" s="1060"/>
      <c r="CE4504" s="1286"/>
      <c r="CF4504" s="1060"/>
      <c r="CG4504" s="1060"/>
      <c r="CH4504" s="1060"/>
      <c r="CK4504" s="1645"/>
      <c r="CL4504" s="1645"/>
      <c r="CM4504" s="1645"/>
      <c r="CN4504"/>
      <c r="CO4504"/>
      <c r="CP4504"/>
      <c r="CQ4504"/>
      <c r="CR4504"/>
      <c r="CS4504" s="1060"/>
      <c r="CT4504" s="1060"/>
      <c r="CU4504" s="1060"/>
      <c r="CV4504" s="1060"/>
      <c r="CW4504" s="1060"/>
      <c r="CX4504" s="1060"/>
    </row>
    <row r="4505" spans="35:102" ht="15" customHeight="1" x14ac:dyDescent="0.3">
      <c r="AI4505" s="1774">
        <v>48029182002</v>
      </c>
      <c r="AJ4505" s="1993" t="s">
        <v>1744</v>
      </c>
      <c r="AK4505" s="1993">
        <v>129207</v>
      </c>
      <c r="AL4505" s="1994" t="s">
        <v>1729</v>
      </c>
      <c r="AM4505" s="1994">
        <v>2.6</v>
      </c>
      <c r="AN4505" s="1993" t="s">
        <v>192</v>
      </c>
      <c r="BX4505"/>
      <c r="BY4505"/>
      <c r="BZ4505"/>
      <c r="CA4505"/>
      <c r="CB4505"/>
      <c r="CD4505" s="1060"/>
      <c r="CE4505" s="1286"/>
      <c r="CF4505" s="1060"/>
      <c r="CG4505" s="1060"/>
      <c r="CH4505" s="1060"/>
      <c r="CK4505" s="1645"/>
      <c r="CL4505" s="1645"/>
      <c r="CM4505" s="1645"/>
      <c r="CN4505"/>
      <c r="CO4505"/>
      <c r="CP4505"/>
      <c r="CQ4505"/>
      <c r="CR4505"/>
      <c r="CS4505" s="1060"/>
      <c r="CT4505" s="1060"/>
      <c r="CU4505" s="1060"/>
      <c r="CV4505" s="1060"/>
      <c r="CW4505" s="1060"/>
      <c r="CX4505" s="1060"/>
    </row>
    <row r="4506" spans="35:102" ht="15" customHeight="1" x14ac:dyDescent="0.3">
      <c r="AI4506" s="1996">
        <v>48029182003</v>
      </c>
      <c r="AJ4506" s="1997" t="s">
        <v>1744</v>
      </c>
      <c r="AK4506" s="1997">
        <v>94864</v>
      </c>
      <c r="AL4506" s="1998" t="s">
        <v>1729</v>
      </c>
      <c r="AM4506" s="1998">
        <v>8.1</v>
      </c>
      <c r="AN4506" s="1997" t="s">
        <v>192</v>
      </c>
      <c r="BX4506"/>
      <c r="BY4506"/>
      <c r="BZ4506"/>
      <c r="CA4506"/>
      <c r="CB4506"/>
      <c r="CD4506" s="1060"/>
      <c r="CE4506" s="1286"/>
      <c r="CF4506" s="1060"/>
      <c r="CG4506" s="1060"/>
      <c r="CH4506" s="1060"/>
      <c r="CK4506" s="1645"/>
      <c r="CL4506" s="1645"/>
      <c r="CM4506" s="1645"/>
      <c r="CN4506"/>
      <c r="CO4506"/>
      <c r="CP4506"/>
      <c r="CQ4506"/>
      <c r="CR4506"/>
      <c r="CS4506" s="1060"/>
      <c r="CT4506" s="1060"/>
      <c r="CU4506" s="1060"/>
      <c r="CV4506" s="1060"/>
      <c r="CW4506" s="1060"/>
      <c r="CX4506" s="1060"/>
    </row>
    <row r="4507" spans="35:102" ht="15" customHeight="1" x14ac:dyDescent="0.3">
      <c r="AI4507" s="1774">
        <v>48029182101</v>
      </c>
      <c r="AJ4507" s="1993" t="s">
        <v>1744</v>
      </c>
      <c r="AK4507" s="1993">
        <v>121638</v>
      </c>
      <c r="AL4507" s="1994" t="s">
        <v>1729</v>
      </c>
      <c r="AM4507" s="1994">
        <v>2.7</v>
      </c>
      <c r="AN4507" s="1993" t="s">
        <v>192</v>
      </c>
      <c r="BX4507"/>
      <c r="BY4507"/>
      <c r="BZ4507"/>
      <c r="CA4507"/>
      <c r="CB4507"/>
      <c r="CD4507" s="1060"/>
      <c r="CE4507" s="1286"/>
      <c r="CF4507" s="1060"/>
      <c r="CG4507" s="1060"/>
      <c r="CH4507" s="1060"/>
      <c r="CK4507" s="1645"/>
      <c r="CL4507" s="1645"/>
      <c r="CM4507" s="1645"/>
      <c r="CN4507"/>
      <c r="CO4507"/>
      <c r="CP4507"/>
      <c r="CQ4507"/>
      <c r="CR4507"/>
      <c r="CS4507" s="1060"/>
      <c r="CT4507" s="1060"/>
      <c r="CU4507" s="1060"/>
      <c r="CV4507" s="1060"/>
      <c r="CW4507" s="1060"/>
      <c r="CX4507" s="1060"/>
    </row>
    <row r="4508" spans="35:102" ht="15" customHeight="1" x14ac:dyDescent="0.3">
      <c r="AI4508" s="1996">
        <v>48029182102</v>
      </c>
      <c r="AJ4508" s="1997" t="s">
        <v>1744</v>
      </c>
      <c r="AK4508" s="1997">
        <v>116379</v>
      </c>
      <c r="AL4508" s="1998" t="s">
        <v>1729</v>
      </c>
      <c r="AM4508" s="1998">
        <v>7.5</v>
      </c>
      <c r="AN4508" s="1997" t="s">
        <v>192</v>
      </c>
      <c r="BX4508"/>
      <c r="BY4508"/>
      <c r="BZ4508"/>
      <c r="CA4508"/>
      <c r="CB4508"/>
      <c r="CD4508" s="1060"/>
      <c r="CE4508" s="1286"/>
      <c r="CF4508" s="1060"/>
      <c r="CG4508" s="1060"/>
      <c r="CH4508" s="1060"/>
      <c r="CK4508" s="1645"/>
      <c r="CL4508" s="1645"/>
      <c r="CM4508" s="1645"/>
      <c r="CN4508"/>
      <c r="CO4508"/>
      <c r="CP4508"/>
      <c r="CQ4508"/>
      <c r="CR4508"/>
      <c r="CS4508" s="1060"/>
      <c r="CT4508" s="1060"/>
      <c r="CU4508" s="1060"/>
      <c r="CV4508" s="1060"/>
      <c r="CW4508" s="1060"/>
      <c r="CX4508" s="1060"/>
    </row>
    <row r="4509" spans="35:102" ht="15" customHeight="1" x14ac:dyDescent="0.3">
      <c r="AI4509" s="1774">
        <v>48029182103</v>
      </c>
      <c r="AJ4509" s="1993" t="s">
        <v>1744</v>
      </c>
      <c r="AK4509" s="1993">
        <v>125403</v>
      </c>
      <c r="AL4509" s="1994" t="s">
        <v>1729</v>
      </c>
      <c r="AM4509" s="1994">
        <v>3.4</v>
      </c>
      <c r="AN4509" s="1993" t="s">
        <v>192</v>
      </c>
      <c r="BX4509"/>
      <c r="BY4509"/>
      <c r="BZ4509"/>
      <c r="CA4509"/>
      <c r="CB4509"/>
      <c r="CD4509" s="1060"/>
      <c r="CE4509" s="1286"/>
      <c r="CF4509" s="1060"/>
      <c r="CG4509" s="1060"/>
      <c r="CH4509" s="1060"/>
      <c r="CK4509" s="1645"/>
      <c r="CL4509" s="1645"/>
      <c r="CM4509" s="1645"/>
      <c r="CN4509"/>
      <c r="CO4509"/>
      <c r="CP4509"/>
      <c r="CQ4509"/>
      <c r="CR4509"/>
      <c r="CS4509" s="1060"/>
      <c r="CT4509" s="1060"/>
      <c r="CU4509" s="1060"/>
      <c r="CV4509" s="1060"/>
      <c r="CW4509" s="1060"/>
      <c r="CX4509" s="1060"/>
    </row>
    <row r="4510" spans="35:102" ht="15" customHeight="1" x14ac:dyDescent="0.3">
      <c r="AI4510" s="1996">
        <v>48029182105</v>
      </c>
      <c r="AJ4510" s="1997" t="s">
        <v>1744</v>
      </c>
      <c r="AK4510" s="1997">
        <v>117375</v>
      </c>
      <c r="AL4510" s="1998" t="s">
        <v>1729</v>
      </c>
      <c r="AM4510" s="1998">
        <v>2.1</v>
      </c>
      <c r="AN4510" s="1997" t="s">
        <v>192</v>
      </c>
      <c r="BX4510"/>
      <c r="BY4510"/>
      <c r="BZ4510"/>
      <c r="CA4510"/>
      <c r="CB4510"/>
      <c r="CD4510" s="1060"/>
      <c r="CE4510" s="1286"/>
      <c r="CF4510" s="1060"/>
      <c r="CG4510" s="1060"/>
      <c r="CH4510" s="1060"/>
      <c r="CK4510" s="1645"/>
      <c r="CL4510" s="1645"/>
      <c r="CM4510" s="1645"/>
      <c r="CN4510"/>
      <c r="CO4510"/>
      <c r="CP4510"/>
      <c r="CQ4510"/>
      <c r="CR4510"/>
      <c r="CS4510" s="1060"/>
      <c r="CT4510" s="1060"/>
      <c r="CU4510" s="1060"/>
      <c r="CV4510" s="1060"/>
      <c r="CW4510" s="1060"/>
      <c r="CX4510" s="1060"/>
    </row>
    <row r="4511" spans="35:102" ht="15" customHeight="1" x14ac:dyDescent="0.3">
      <c r="AI4511" s="1774">
        <v>48029182106</v>
      </c>
      <c r="AJ4511" s="1993" t="s">
        <v>1744</v>
      </c>
      <c r="AK4511" s="1993">
        <v>128631</v>
      </c>
      <c r="AL4511" s="1994" t="s">
        <v>1729</v>
      </c>
      <c r="AM4511" s="1994">
        <v>4.3</v>
      </c>
      <c r="AN4511" s="1993" t="s">
        <v>192</v>
      </c>
      <c r="BX4511"/>
      <c r="BY4511"/>
      <c r="BZ4511"/>
      <c r="CA4511"/>
      <c r="CB4511"/>
      <c r="CD4511" s="1060"/>
      <c r="CE4511" s="1286"/>
      <c r="CF4511" s="1060"/>
      <c r="CG4511" s="1060"/>
      <c r="CH4511" s="1060"/>
      <c r="CK4511" s="1645"/>
      <c r="CL4511" s="1645"/>
      <c r="CM4511" s="1645"/>
      <c r="CN4511"/>
      <c r="CO4511"/>
      <c r="CP4511"/>
      <c r="CQ4511"/>
      <c r="CR4511"/>
      <c r="CS4511" s="1060"/>
      <c r="CT4511" s="1060"/>
      <c r="CU4511" s="1060"/>
      <c r="CV4511" s="1060"/>
      <c r="CW4511" s="1060"/>
      <c r="CX4511" s="1060"/>
    </row>
    <row r="4512" spans="35:102" ht="15" customHeight="1" x14ac:dyDescent="0.3">
      <c r="AI4512" s="1996">
        <v>48029190100</v>
      </c>
      <c r="AJ4512" s="1997" t="s">
        <v>1744</v>
      </c>
      <c r="AK4512" s="1997">
        <v>36865</v>
      </c>
      <c r="AL4512" s="1998" t="s">
        <v>1730</v>
      </c>
      <c r="AM4512" s="1998">
        <v>17.8</v>
      </c>
      <c r="AN4512" s="1997" t="s">
        <v>192</v>
      </c>
      <c r="BX4512"/>
      <c r="BY4512"/>
      <c r="BZ4512"/>
      <c r="CA4512"/>
      <c r="CB4512"/>
      <c r="CD4512" s="1060"/>
      <c r="CE4512" s="1286"/>
      <c r="CF4512" s="1060"/>
      <c r="CG4512" s="1060"/>
      <c r="CH4512" s="1060"/>
      <c r="CK4512" s="1645"/>
      <c r="CL4512" s="1645"/>
      <c r="CM4512" s="1645"/>
      <c r="CN4512"/>
      <c r="CO4512"/>
      <c r="CP4512"/>
      <c r="CQ4512"/>
      <c r="CR4512"/>
      <c r="CS4512" s="1060"/>
      <c r="CT4512" s="1060"/>
      <c r="CU4512" s="1060"/>
      <c r="CV4512" s="1060"/>
      <c r="CW4512" s="1060"/>
      <c r="CX4512" s="1060"/>
    </row>
    <row r="4513" spans="35:102" ht="15" customHeight="1" x14ac:dyDescent="0.3">
      <c r="AI4513" s="1774">
        <v>48029190200</v>
      </c>
      <c r="AJ4513" s="1993" t="s">
        <v>1744</v>
      </c>
      <c r="AK4513" s="1993">
        <v>45231</v>
      </c>
      <c r="AL4513" s="1994" t="s">
        <v>1728</v>
      </c>
      <c r="AM4513" s="1994">
        <v>23.6</v>
      </c>
      <c r="AN4513" s="1993" t="s">
        <v>193</v>
      </c>
      <c r="BX4513"/>
      <c r="BY4513"/>
      <c r="BZ4513"/>
      <c r="CA4513"/>
      <c r="CB4513"/>
      <c r="CD4513" s="1060"/>
      <c r="CE4513" s="1286"/>
      <c r="CF4513" s="1060"/>
      <c r="CG4513" s="1060"/>
      <c r="CH4513" s="1060"/>
      <c r="CK4513" s="1645"/>
      <c r="CL4513" s="1645"/>
      <c r="CM4513" s="1645"/>
      <c r="CN4513"/>
      <c r="CO4513"/>
      <c r="CP4513"/>
      <c r="CQ4513"/>
      <c r="CR4513"/>
      <c r="CS4513" s="1060"/>
      <c r="CT4513" s="1060"/>
      <c r="CU4513" s="1060"/>
      <c r="CV4513" s="1060"/>
      <c r="CW4513" s="1060"/>
      <c r="CX4513" s="1060"/>
    </row>
    <row r="4514" spans="35:102" ht="15" customHeight="1" x14ac:dyDescent="0.3">
      <c r="AI4514" s="1996">
        <v>48029190400</v>
      </c>
      <c r="AJ4514" s="1997" t="s">
        <v>1744</v>
      </c>
      <c r="AK4514" s="1997">
        <v>81875</v>
      </c>
      <c r="AL4514" s="1998" t="s">
        <v>1729</v>
      </c>
      <c r="AM4514" s="1998">
        <v>12.9</v>
      </c>
      <c r="AN4514" s="1997" t="s">
        <v>192</v>
      </c>
      <c r="BX4514"/>
      <c r="BY4514"/>
      <c r="BZ4514"/>
      <c r="CA4514"/>
      <c r="CB4514"/>
      <c r="CD4514" s="1060"/>
      <c r="CE4514" s="1286"/>
      <c r="CF4514" s="1060"/>
      <c r="CG4514" s="1060"/>
      <c r="CH4514" s="1060"/>
      <c r="CK4514" s="1645"/>
      <c r="CL4514" s="1645"/>
      <c r="CM4514" s="1645"/>
      <c r="CN4514"/>
      <c r="CO4514"/>
      <c r="CP4514"/>
      <c r="CQ4514"/>
      <c r="CR4514"/>
      <c r="CS4514" s="1060"/>
      <c r="CT4514" s="1060"/>
      <c r="CU4514" s="1060"/>
      <c r="CV4514" s="1060"/>
      <c r="CW4514" s="1060"/>
      <c r="CX4514" s="1060"/>
    </row>
    <row r="4515" spans="35:102" ht="15" customHeight="1" x14ac:dyDescent="0.3">
      <c r="AI4515" s="1774">
        <v>48029190501</v>
      </c>
      <c r="AJ4515" s="1993" t="s">
        <v>1744</v>
      </c>
      <c r="AK4515" s="1993">
        <v>39840</v>
      </c>
      <c r="AL4515" s="1994" t="s">
        <v>1730</v>
      </c>
      <c r="AM4515" s="1994">
        <v>17.899999999999999</v>
      </c>
      <c r="AN4515" s="1993" t="s">
        <v>192</v>
      </c>
      <c r="BX4515"/>
      <c r="BY4515"/>
      <c r="BZ4515"/>
      <c r="CA4515"/>
      <c r="CB4515"/>
      <c r="CD4515" s="1060"/>
      <c r="CE4515" s="1286"/>
      <c r="CF4515" s="1060"/>
      <c r="CG4515" s="1060"/>
      <c r="CH4515" s="1060"/>
      <c r="CK4515" s="1645"/>
      <c r="CL4515" s="1645"/>
      <c r="CM4515" s="1645"/>
      <c r="CN4515"/>
      <c r="CO4515"/>
      <c r="CP4515"/>
      <c r="CQ4515"/>
      <c r="CR4515"/>
      <c r="CS4515" s="1060"/>
      <c r="CT4515" s="1060"/>
      <c r="CU4515" s="1060"/>
      <c r="CV4515" s="1060"/>
      <c r="CW4515" s="1060"/>
      <c r="CX4515" s="1060"/>
    </row>
    <row r="4516" spans="35:102" ht="15" customHeight="1" x14ac:dyDescent="0.3">
      <c r="AI4516" s="1996">
        <v>48029190503</v>
      </c>
      <c r="AJ4516" s="1997" t="s">
        <v>1744</v>
      </c>
      <c r="AK4516" s="1997">
        <v>45385</v>
      </c>
      <c r="AL4516" s="1998" t="s">
        <v>1728</v>
      </c>
      <c r="AM4516" s="1998">
        <v>12.7</v>
      </c>
      <c r="AN4516" s="1997" t="s">
        <v>192</v>
      </c>
      <c r="BX4516"/>
      <c r="BY4516"/>
      <c r="BZ4516"/>
      <c r="CA4516"/>
      <c r="CB4516"/>
      <c r="CD4516" s="1060"/>
      <c r="CE4516" s="1286"/>
      <c r="CF4516" s="1060"/>
      <c r="CG4516" s="1060"/>
      <c r="CH4516" s="1060"/>
      <c r="CK4516" s="1645"/>
      <c r="CL4516" s="1645"/>
      <c r="CM4516" s="1645"/>
      <c r="CN4516"/>
      <c r="CO4516"/>
      <c r="CP4516"/>
      <c r="CQ4516"/>
      <c r="CR4516"/>
      <c r="CS4516" s="1060"/>
      <c r="CT4516" s="1060"/>
      <c r="CU4516" s="1060"/>
      <c r="CV4516" s="1060"/>
      <c r="CW4516" s="1060"/>
      <c r="CX4516" s="1060"/>
    </row>
    <row r="4517" spans="35:102" ht="15" customHeight="1" x14ac:dyDescent="0.3">
      <c r="AI4517" s="1774">
        <v>48029190504</v>
      </c>
      <c r="AJ4517" s="1993" t="s">
        <v>1744</v>
      </c>
      <c r="AK4517" s="1993">
        <v>45878</v>
      </c>
      <c r="AL4517" s="1994" t="s">
        <v>1728</v>
      </c>
      <c r="AM4517" s="1994">
        <v>23</v>
      </c>
      <c r="AN4517" s="1993" t="s">
        <v>193</v>
      </c>
      <c r="BX4517"/>
      <c r="BY4517"/>
      <c r="BZ4517"/>
      <c r="CA4517"/>
      <c r="CB4517"/>
      <c r="CD4517" s="1060"/>
      <c r="CE4517" s="1286"/>
      <c r="CF4517" s="1060"/>
      <c r="CG4517" s="1060"/>
      <c r="CH4517" s="1060"/>
      <c r="CK4517" s="1645"/>
      <c r="CL4517" s="1645"/>
      <c r="CM4517" s="1645"/>
      <c r="CN4517"/>
      <c r="CO4517"/>
      <c r="CP4517"/>
      <c r="CQ4517"/>
      <c r="CR4517"/>
      <c r="CS4517" s="1060"/>
      <c r="CT4517" s="1060"/>
      <c r="CU4517" s="1060"/>
      <c r="CV4517" s="1060"/>
      <c r="CW4517" s="1060"/>
      <c r="CX4517" s="1060"/>
    </row>
    <row r="4518" spans="35:102" ht="15" customHeight="1" x14ac:dyDescent="0.3">
      <c r="AI4518" s="1996">
        <v>48029190601</v>
      </c>
      <c r="AJ4518" s="1997" t="s">
        <v>1744</v>
      </c>
      <c r="AK4518" s="1997">
        <v>39710</v>
      </c>
      <c r="AL4518" s="1998" t="s">
        <v>1730</v>
      </c>
      <c r="AM4518" s="1998">
        <v>16.3</v>
      </c>
      <c r="AN4518" s="1997" t="s">
        <v>192</v>
      </c>
      <c r="BX4518"/>
      <c r="BY4518"/>
      <c r="BZ4518"/>
      <c r="CA4518"/>
      <c r="CB4518"/>
      <c r="CD4518" s="1060"/>
      <c r="CE4518" s="1286"/>
      <c r="CF4518" s="1060"/>
      <c r="CG4518" s="1060"/>
      <c r="CH4518" s="1060"/>
      <c r="CK4518" s="1645"/>
      <c r="CL4518" s="1645"/>
      <c r="CM4518" s="1645"/>
      <c r="CN4518"/>
      <c r="CO4518"/>
      <c r="CP4518"/>
      <c r="CQ4518"/>
      <c r="CR4518"/>
      <c r="CS4518" s="1060"/>
      <c r="CT4518" s="1060"/>
      <c r="CU4518" s="1060"/>
      <c r="CV4518" s="1060"/>
      <c r="CW4518" s="1060"/>
      <c r="CX4518" s="1060"/>
    </row>
    <row r="4519" spans="35:102" ht="15" customHeight="1" x14ac:dyDescent="0.3">
      <c r="AI4519" s="1774">
        <v>48029190603</v>
      </c>
      <c r="AJ4519" s="1993" t="s">
        <v>1744</v>
      </c>
      <c r="AK4519" s="1993">
        <v>40530</v>
      </c>
      <c r="AL4519" s="1994" t="s">
        <v>1728</v>
      </c>
      <c r="AM4519" s="1994">
        <v>24.6</v>
      </c>
      <c r="AN4519" s="1993" t="s">
        <v>193</v>
      </c>
      <c r="BX4519"/>
      <c r="BY4519"/>
      <c r="BZ4519"/>
      <c r="CA4519"/>
      <c r="CB4519"/>
      <c r="CD4519" s="1060"/>
      <c r="CE4519" s="1286"/>
      <c r="CF4519" s="1060"/>
      <c r="CG4519" s="1060"/>
      <c r="CH4519" s="1060"/>
      <c r="CK4519" s="1645"/>
      <c r="CL4519" s="1645"/>
      <c r="CM4519" s="1645"/>
      <c r="CN4519"/>
      <c r="CO4519"/>
      <c r="CP4519"/>
      <c r="CQ4519"/>
      <c r="CR4519"/>
      <c r="CS4519" s="1060"/>
      <c r="CT4519" s="1060"/>
      <c r="CU4519" s="1060"/>
      <c r="CV4519" s="1060"/>
      <c r="CW4519" s="1060"/>
      <c r="CX4519" s="1060"/>
    </row>
    <row r="4520" spans="35:102" ht="15" customHeight="1" x14ac:dyDescent="0.3">
      <c r="AI4520" s="1996">
        <v>48029190604</v>
      </c>
      <c r="AJ4520" s="1997" t="s">
        <v>1744</v>
      </c>
      <c r="AK4520" s="1997">
        <v>40962</v>
      </c>
      <c r="AL4520" s="1998" t="s">
        <v>1728</v>
      </c>
      <c r="AM4520" s="1998">
        <v>22</v>
      </c>
      <c r="AN4520" s="1997" t="s">
        <v>193</v>
      </c>
      <c r="BX4520"/>
      <c r="BY4520"/>
      <c r="BZ4520"/>
      <c r="CA4520"/>
      <c r="CB4520"/>
      <c r="CD4520" s="1060"/>
      <c r="CE4520" s="1286"/>
      <c r="CF4520" s="1060"/>
      <c r="CG4520" s="1060"/>
      <c r="CH4520" s="1060"/>
      <c r="CK4520" s="1645"/>
      <c r="CL4520" s="1645"/>
      <c r="CM4520" s="1645"/>
      <c r="CN4520"/>
      <c r="CO4520"/>
      <c r="CP4520"/>
      <c r="CQ4520"/>
      <c r="CR4520"/>
      <c r="CS4520" s="1060"/>
      <c r="CT4520" s="1060"/>
      <c r="CU4520" s="1060"/>
      <c r="CV4520" s="1060"/>
      <c r="CW4520" s="1060"/>
      <c r="CX4520" s="1060"/>
    </row>
    <row r="4521" spans="35:102" ht="15" customHeight="1" x14ac:dyDescent="0.3">
      <c r="AI4521" s="1774">
        <v>48029190700</v>
      </c>
      <c r="AJ4521" s="1993" t="s">
        <v>1744</v>
      </c>
      <c r="AK4521" s="1993">
        <v>40339</v>
      </c>
      <c r="AL4521" s="1994" t="s">
        <v>1728</v>
      </c>
      <c r="AM4521" s="1994">
        <v>23.8</v>
      </c>
      <c r="AN4521" s="1993" t="s">
        <v>193</v>
      </c>
      <c r="BX4521"/>
      <c r="BY4521"/>
      <c r="BZ4521"/>
      <c r="CA4521"/>
      <c r="CB4521"/>
      <c r="CD4521" s="1060"/>
      <c r="CE4521" s="1286"/>
      <c r="CF4521" s="1060"/>
      <c r="CG4521" s="1060"/>
      <c r="CH4521" s="1060"/>
      <c r="CK4521" s="1645"/>
      <c r="CL4521" s="1645"/>
      <c r="CM4521" s="1645"/>
      <c r="CN4521"/>
      <c r="CO4521"/>
      <c r="CP4521"/>
      <c r="CQ4521"/>
      <c r="CR4521"/>
      <c r="CS4521" s="1060"/>
      <c r="CT4521" s="1060"/>
      <c r="CU4521" s="1060"/>
      <c r="CV4521" s="1060"/>
      <c r="CW4521" s="1060"/>
      <c r="CX4521" s="1060"/>
    </row>
    <row r="4522" spans="35:102" ht="15" customHeight="1" x14ac:dyDescent="0.3">
      <c r="AI4522" s="1996">
        <v>48029190800</v>
      </c>
      <c r="AJ4522" s="1997" t="s">
        <v>1744</v>
      </c>
      <c r="AK4522" s="1997">
        <v>133654</v>
      </c>
      <c r="AL4522" s="1998" t="s">
        <v>1729</v>
      </c>
      <c r="AM4522" s="1998">
        <v>7.5</v>
      </c>
      <c r="AN4522" s="1997" t="s">
        <v>192</v>
      </c>
      <c r="BX4522"/>
      <c r="BY4522"/>
      <c r="BZ4522"/>
      <c r="CA4522"/>
      <c r="CB4522"/>
      <c r="CD4522" s="1060"/>
      <c r="CE4522" s="1286"/>
      <c r="CF4522" s="1060"/>
      <c r="CG4522" s="1060"/>
      <c r="CH4522" s="1060"/>
      <c r="CK4522" s="1645"/>
      <c r="CL4522" s="1645"/>
      <c r="CM4522" s="1645"/>
      <c r="CN4522"/>
      <c r="CO4522"/>
      <c r="CP4522"/>
      <c r="CQ4522"/>
      <c r="CR4522"/>
      <c r="CS4522" s="1060"/>
      <c r="CT4522" s="1060"/>
      <c r="CU4522" s="1060"/>
      <c r="CV4522" s="1060"/>
      <c r="CW4522" s="1060"/>
      <c r="CX4522" s="1060"/>
    </row>
    <row r="4523" spans="35:102" ht="15" customHeight="1" x14ac:dyDescent="0.3">
      <c r="AI4523" s="1774">
        <v>48029190901</v>
      </c>
      <c r="AJ4523" s="1993" t="s">
        <v>1744</v>
      </c>
      <c r="AK4523" s="1993">
        <v>43125</v>
      </c>
      <c r="AL4523" s="1994" t="s">
        <v>1728</v>
      </c>
      <c r="AM4523" s="1994">
        <v>19.899999999999999</v>
      </c>
      <c r="AN4523" s="1993" t="s">
        <v>192</v>
      </c>
      <c r="BX4523"/>
      <c r="BY4523"/>
      <c r="BZ4523"/>
      <c r="CA4523"/>
      <c r="CB4523"/>
      <c r="CD4523" s="1060"/>
      <c r="CE4523" s="1286"/>
      <c r="CF4523" s="1060"/>
      <c r="CG4523" s="1060"/>
      <c r="CH4523" s="1060"/>
      <c r="CK4523" s="1645"/>
      <c r="CL4523" s="1645"/>
      <c r="CM4523" s="1645"/>
      <c r="CN4523"/>
      <c r="CO4523"/>
      <c r="CP4523"/>
      <c r="CQ4523"/>
      <c r="CR4523"/>
      <c r="CS4523" s="1060"/>
      <c r="CT4523" s="1060"/>
      <c r="CU4523" s="1060"/>
      <c r="CV4523" s="1060"/>
      <c r="CW4523" s="1060"/>
      <c r="CX4523" s="1060"/>
    </row>
    <row r="4524" spans="35:102" ht="15" customHeight="1" x14ac:dyDescent="0.3">
      <c r="AI4524" s="1996">
        <v>48029190902</v>
      </c>
      <c r="AJ4524" s="1997" t="s">
        <v>1744</v>
      </c>
      <c r="AK4524" s="1997">
        <v>66328</v>
      </c>
      <c r="AL4524" s="1998" t="s">
        <v>1727</v>
      </c>
      <c r="AM4524" s="1998">
        <v>10.6</v>
      </c>
      <c r="AN4524" s="1997" t="s">
        <v>192</v>
      </c>
      <c r="BX4524"/>
      <c r="BY4524"/>
      <c r="BZ4524"/>
      <c r="CA4524"/>
      <c r="CB4524"/>
      <c r="CD4524" s="1060"/>
      <c r="CE4524" s="1286"/>
      <c r="CF4524" s="1060"/>
      <c r="CG4524" s="1060"/>
      <c r="CH4524" s="1060"/>
      <c r="CK4524" s="1645"/>
      <c r="CL4524" s="1645"/>
      <c r="CM4524" s="1645"/>
      <c r="CN4524"/>
      <c r="CO4524"/>
      <c r="CP4524"/>
      <c r="CQ4524"/>
      <c r="CR4524"/>
      <c r="CS4524" s="1060"/>
      <c r="CT4524" s="1060"/>
      <c r="CU4524" s="1060"/>
      <c r="CV4524" s="1060"/>
      <c r="CW4524" s="1060"/>
      <c r="CX4524" s="1060"/>
    </row>
    <row r="4525" spans="35:102" ht="15" customHeight="1" x14ac:dyDescent="0.3">
      <c r="AI4525" s="1774">
        <v>48029191003</v>
      </c>
      <c r="AJ4525" s="1993" t="s">
        <v>1744</v>
      </c>
      <c r="AK4525" s="1993">
        <v>31804</v>
      </c>
      <c r="AL4525" s="1994" t="s">
        <v>1730</v>
      </c>
      <c r="AM4525" s="1994">
        <v>31.1</v>
      </c>
      <c r="AN4525" s="1993" t="s">
        <v>193</v>
      </c>
      <c r="BX4525"/>
      <c r="BY4525"/>
      <c r="BZ4525"/>
      <c r="CA4525"/>
      <c r="CB4525"/>
      <c r="CD4525" s="1060"/>
      <c r="CE4525" s="1286"/>
      <c r="CF4525" s="1060"/>
      <c r="CG4525" s="1060"/>
      <c r="CH4525" s="1060"/>
      <c r="CK4525" s="1645"/>
      <c r="CL4525" s="1645"/>
      <c r="CM4525" s="1645"/>
      <c r="CN4525"/>
      <c r="CO4525"/>
      <c r="CP4525"/>
      <c r="CQ4525"/>
      <c r="CR4525"/>
      <c r="CS4525" s="1060"/>
      <c r="CT4525" s="1060"/>
      <c r="CU4525" s="1060"/>
      <c r="CV4525" s="1060"/>
      <c r="CW4525" s="1060"/>
      <c r="CX4525" s="1060"/>
    </row>
    <row r="4526" spans="35:102" ht="15" customHeight="1" x14ac:dyDescent="0.3">
      <c r="AI4526" s="1996">
        <v>48029191004</v>
      </c>
      <c r="AJ4526" s="1997" t="s">
        <v>1744</v>
      </c>
      <c r="AK4526" s="1997">
        <v>31163</v>
      </c>
      <c r="AL4526" s="1998" t="s">
        <v>1730</v>
      </c>
      <c r="AM4526" s="1998">
        <v>30.9</v>
      </c>
      <c r="AN4526" s="1997" t="s">
        <v>193</v>
      </c>
      <c r="BX4526"/>
      <c r="BY4526"/>
      <c r="BZ4526"/>
      <c r="CA4526"/>
      <c r="CB4526"/>
      <c r="CD4526" s="1060"/>
      <c r="CE4526" s="1286"/>
      <c r="CF4526" s="1060"/>
      <c r="CG4526" s="1060"/>
      <c r="CH4526" s="1060"/>
      <c r="CK4526" s="1645"/>
      <c r="CL4526" s="1645"/>
      <c r="CM4526" s="1645"/>
      <c r="CN4526"/>
      <c r="CO4526"/>
      <c r="CP4526"/>
      <c r="CQ4526"/>
      <c r="CR4526"/>
      <c r="CS4526" s="1060"/>
      <c r="CT4526" s="1060"/>
      <c r="CU4526" s="1060"/>
      <c r="CV4526" s="1060"/>
      <c r="CW4526" s="1060"/>
      <c r="CX4526" s="1060"/>
    </row>
    <row r="4527" spans="35:102" ht="15" customHeight="1" x14ac:dyDescent="0.3">
      <c r="AI4527" s="1774">
        <v>48029191005</v>
      </c>
      <c r="AJ4527" s="1993" t="s">
        <v>1744</v>
      </c>
      <c r="AK4527" s="1993">
        <v>41688</v>
      </c>
      <c r="AL4527" s="1994" t="s">
        <v>1728</v>
      </c>
      <c r="AM4527" s="1994">
        <v>21</v>
      </c>
      <c r="AN4527" s="1993" t="s">
        <v>193</v>
      </c>
      <c r="BX4527"/>
      <c r="BY4527"/>
      <c r="BZ4527"/>
      <c r="CA4527"/>
      <c r="CB4527"/>
      <c r="CD4527" s="1060"/>
      <c r="CE4527" s="1286"/>
      <c r="CF4527" s="1060"/>
      <c r="CG4527" s="1060"/>
      <c r="CH4527" s="1060"/>
      <c r="CK4527" s="1645"/>
      <c r="CL4527" s="1645"/>
      <c r="CM4527" s="1645"/>
      <c r="CN4527"/>
      <c r="CO4527"/>
      <c r="CP4527"/>
      <c r="CQ4527"/>
      <c r="CR4527"/>
      <c r="CS4527" s="1060"/>
      <c r="CT4527" s="1060"/>
      <c r="CU4527" s="1060"/>
      <c r="CV4527" s="1060"/>
      <c r="CW4527" s="1060"/>
      <c r="CX4527" s="1060"/>
    </row>
    <row r="4528" spans="35:102" ht="15" customHeight="1" x14ac:dyDescent="0.3">
      <c r="AI4528" s="1996">
        <v>48029191006</v>
      </c>
      <c r="AJ4528" s="1997" t="s">
        <v>1744</v>
      </c>
      <c r="AK4528" s="1997">
        <v>36612</v>
      </c>
      <c r="AL4528" s="1998" t="s">
        <v>1730</v>
      </c>
      <c r="AM4528" s="1998">
        <v>24.5</v>
      </c>
      <c r="AN4528" s="1997" t="s">
        <v>193</v>
      </c>
      <c r="BX4528"/>
      <c r="BY4528"/>
      <c r="BZ4528"/>
      <c r="CA4528"/>
      <c r="CB4528"/>
      <c r="CD4528" s="1060"/>
      <c r="CE4528" s="1286"/>
      <c r="CF4528" s="1060"/>
      <c r="CG4528" s="1060"/>
      <c r="CH4528" s="1060"/>
      <c r="CK4528" s="1645"/>
      <c r="CL4528" s="1645"/>
      <c r="CM4528" s="1645"/>
      <c r="CN4528"/>
      <c r="CO4528"/>
      <c r="CP4528"/>
      <c r="CQ4528"/>
      <c r="CR4528"/>
      <c r="CS4528" s="1060"/>
      <c r="CT4528" s="1060"/>
      <c r="CU4528" s="1060"/>
      <c r="CV4528" s="1060"/>
      <c r="CW4528" s="1060"/>
      <c r="CX4528" s="1060"/>
    </row>
    <row r="4529" spans="35:102" ht="15" customHeight="1" x14ac:dyDescent="0.3">
      <c r="AI4529" s="1774">
        <v>48029191101</v>
      </c>
      <c r="AJ4529" s="1993" t="s">
        <v>1744</v>
      </c>
      <c r="AK4529" s="1993">
        <v>97200</v>
      </c>
      <c r="AL4529" s="1994" t="s">
        <v>1729</v>
      </c>
      <c r="AM4529" s="1994">
        <v>4.9000000000000004</v>
      </c>
      <c r="AN4529" s="1993" t="s">
        <v>192</v>
      </c>
      <c r="BX4529"/>
      <c r="BY4529"/>
      <c r="BZ4529"/>
      <c r="CA4529"/>
      <c r="CB4529"/>
      <c r="CD4529" s="1060"/>
      <c r="CE4529" s="1286"/>
      <c r="CF4529" s="1060"/>
      <c r="CG4529" s="1060"/>
      <c r="CH4529" s="1060"/>
      <c r="CK4529" s="1645"/>
      <c r="CL4529" s="1645"/>
      <c r="CM4529" s="1645"/>
      <c r="CN4529"/>
      <c r="CO4529"/>
      <c r="CP4529"/>
      <c r="CQ4529"/>
      <c r="CR4529"/>
      <c r="CS4529" s="1060"/>
      <c r="CT4529" s="1060"/>
      <c r="CU4529" s="1060"/>
      <c r="CV4529" s="1060"/>
      <c r="CW4529" s="1060"/>
      <c r="CX4529" s="1060"/>
    </row>
    <row r="4530" spans="35:102" ht="15" customHeight="1" x14ac:dyDescent="0.3">
      <c r="AI4530" s="1996">
        <v>48029191102</v>
      </c>
      <c r="AJ4530" s="1997" t="s">
        <v>1744</v>
      </c>
      <c r="AK4530" s="1997">
        <v>83382</v>
      </c>
      <c r="AL4530" s="1998" t="s">
        <v>1729</v>
      </c>
      <c r="AM4530" s="1998">
        <v>7.4</v>
      </c>
      <c r="AN4530" s="1997" t="s">
        <v>192</v>
      </c>
      <c r="BX4530"/>
      <c r="BY4530"/>
      <c r="BZ4530"/>
      <c r="CA4530"/>
      <c r="CB4530"/>
      <c r="CD4530" s="1060"/>
      <c r="CE4530" s="1286"/>
      <c r="CF4530" s="1060"/>
      <c r="CG4530" s="1060"/>
      <c r="CH4530" s="1060"/>
      <c r="CK4530" s="1645"/>
      <c r="CL4530" s="1645"/>
      <c r="CM4530" s="1645"/>
      <c r="CN4530"/>
      <c r="CO4530"/>
      <c r="CP4530"/>
      <c r="CQ4530"/>
      <c r="CR4530"/>
      <c r="CS4530" s="1060"/>
      <c r="CT4530" s="1060"/>
      <c r="CU4530" s="1060"/>
      <c r="CV4530" s="1060"/>
      <c r="CW4530" s="1060"/>
      <c r="CX4530" s="1060"/>
    </row>
    <row r="4531" spans="35:102" ht="15" customHeight="1" x14ac:dyDescent="0.3">
      <c r="AI4531" s="1774">
        <v>48029191201</v>
      </c>
      <c r="AJ4531" s="1993" t="s">
        <v>1744</v>
      </c>
      <c r="AK4531" s="1993">
        <v>63333</v>
      </c>
      <c r="AL4531" s="1994" t="s">
        <v>1727</v>
      </c>
      <c r="AM4531" s="1994">
        <v>10.9</v>
      </c>
      <c r="AN4531" s="1993" t="s">
        <v>192</v>
      </c>
      <c r="BX4531"/>
      <c r="BY4531"/>
      <c r="BZ4531"/>
      <c r="CA4531"/>
      <c r="CB4531"/>
      <c r="CD4531" s="1060"/>
      <c r="CE4531" s="1286"/>
      <c r="CF4531" s="1060"/>
      <c r="CG4531" s="1060"/>
      <c r="CH4531" s="1060"/>
      <c r="CK4531" s="1645"/>
      <c r="CL4531" s="1645"/>
      <c r="CM4531" s="1645"/>
      <c r="CN4531"/>
      <c r="CO4531"/>
      <c r="CP4531"/>
      <c r="CQ4531"/>
      <c r="CR4531"/>
      <c r="CS4531" s="1060"/>
      <c r="CT4531" s="1060"/>
      <c r="CU4531" s="1060"/>
      <c r="CV4531" s="1060"/>
      <c r="CW4531" s="1060"/>
      <c r="CX4531" s="1060"/>
    </row>
    <row r="4532" spans="35:102" ht="15" customHeight="1" x14ac:dyDescent="0.3">
      <c r="AI4532" s="1996">
        <v>48029191202</v>
      </c>
      <c r="AJ4532" s="1997" t="s">
        <v>1744</v>
      </c>
      <c r="AK4532" s="1997">
        <v>39940</v>
      </c>
      <c r="AL4532" s="1998" t="s">
        <v>1730</v>
      </c>
      <c r="AM4532" s="1998">
        <v>16.7</v>
      </c>
      <c r="AN4532" s="1997" t="s">
        <v>192</v>
      </c>
      <c r="BX4532"/>
      <c r="BY4532"/>
      <c r="BZ4532"/>
      <c r="CA4532"/>
      <c r="CB4532"/>
      <c r="CD4532" s="1060"/>
      <c r="CE4532" s="1286"/>
      <c r="CF4532" s="1060"/>
      <c r="CG4532" s="1060"/>
      <c r="CH4532" s="1060"/>
      <c r="CK4532" s="1645"/>
      <c r="CL4532" s="1645"/>
      <c r="CM4532" s="1645"/>
      <c r="CN4532"/>
      <c r="CO4532"/>
      <c r="CP4532"/>
      <c r="CQ4532"/>
      <c r="CR4532"/>
      <c r="CS4532" s="1060"/>
      <c r="CT4532" s="1060"/>
      <c r="CU4532" s="1060"/>
      <c r="CV4532" s="1060"/>
      <c r="CW4532" s="1060"/>
      <c r="CX4532" s="1060"/>
    </row>
    <row r="4533" spans="35:102" ht="15" customHeight="1" x14ac:dyDescent="0.3">
      <c r="AI4533" s="1774">
        <v>48029191303</v>
      </c>
      <c r="AJ4533" s="1993" t="s">
        <v>1744</v>
      </c>
      <c r="AK4533" s="1993">
        <v>65242</v>
      </c>
      <c r="AL4533" s="1994" t="s">
        <v>1727</v>
      </c>
      <c r="AM4533" s="1994">
        <v>11</v>
      </c>
      <c r="AN4533" s="1993" t="s">
        <v>192</v>
      </c>
      <c r="BX4533"/>
      <c r="BY4533"/>
      <c r="BZ4533"/>
      <c r="CA4533"/>
      <c r="CB4533"/>
      <c r="CD4533" s="1060"/>
      <c r="CE4533" s="1286"/>
      <c r="CF4533" s="1060"/>
      <c r="CG4533" s="1060"/>
      <c r="CH4533" s="1060"/>
      <c r="CK4533" s="1645"/>
      <c r="CL4533" s="1645"/>
      <c r="CM4533" s="1645"/>
      <c r="CN4533"/>
      <c r="CO4533"/>
      <c r="CP4533"/>
      <c r="CQ4533"/>
      <c r="CR4533"/>
      <c r="CS4533" s="1060"/>
      <c r="CT4533" s="1060"/>
      <c r="CU4533" s="1060"/>
      <c r="CV4533" s="1060"/>
      <c r="CW4533" s="1060"/>
      <c r="CX4533" s="1060"/>
    </row>
    <row r="4534" spans="35:102" ht="15" customHeight="1" x14ac:dyDescent="0.3">
      <c r="AI4534" s="1996">
        <v>48029191304</v>
      </c>
      <c r="AJ4534" s="1997" t="s">
        <v>1744</v>
      </c>
      <c r="AK4534" s="1997">
        <v>28750</v>
      </c>
      <c r="AL4534" s="1998" t="s">
        <v>1730</v>
      </c>
      <c r="AM4534" s="1998">
        <v>28.1</v>
      </c>
      <c r="AN4534" s="1997" t="s">
        <v>193</v>
      </c>
      <c r="BX4534"/>
      <c r="BY4534"/>
      <c r="BZ4534"/>
      <c r="CA4534"/>
      <c r="CB4534"/>
      <c r="CD4534" s="1060"/>
      <c r="CE4534" s="1286"/>
      <c r="CF4534" s="1060"/>
      <c r="CG4534" s="1060"/>
      <c r="CH4534" s="1060"/>
      <c r="CK4534" s="1645"/>
      <c r="CL4534" s="1645"/>
      <c r="CM4534" s="1645"/>
      <c r="CN4534"/>
      <c r="CO4534"/>
      <c r="CP4534"/>
      <c r="CQ4534"/>
      <c r="CR4534"/>
      <c r="CS4534" s="1060"/>
      <c r="CT4534" s="1060"/>
      <c r="CU4534" s="1060"/>
      <c r="CV4534" s="1060"/>
      <c r="CW4534" s="1060"/>
      <c r="CX4534" s="1060"/>
    </row>
    <row r="4535" spans="35:102" ht="15" customHeight="1" x14ac:dyDescent="0.3">
      <c r="AI4535" s="1774">
        <v>48029191405</v>
      </c>
      <c r="AJ4535" s="1993" t="s">
        <v>1744</v>
      </c>
      <c r="AK4535" s="1993">
        <v>66585</v>
      </c>
      <c r="AL4535" s="1994" t="s">
        <v>1727</v>
      </c>
      <c r="AM4535" s="1994">
        <v>7.9</v>
      </c>
      <c r="AN4535" s="1993" t="s">
        <v>192</v>
      </c>
      <c r="BX4535"/>
      <c r="BY4535"/>
      <c r="BZ4535"/>
      <c r="CA4535"/>
      <c r="CB4535"/>
      <c r="CD4535" s="1060"/>
      <c r="CE4535" s="1286"/>
      <c r="CF4535" s="1060"/>
      <c r="CG4535" s="1060"/>
      <c r="CH4535" s="1060"/>
      <c r="CK4535" s="1645"/>
      <c r="CL4535" s="1645"/>
      <c r="CM4535" s="1645"/>
      <c r="CN4535"/>
      <c r="CO4535"/>
      <c r="CP4535"/>
      <c r="CQ4535"/>
      <c r="CR4535"/>
      <c r="CS4535" s="1060"/>
      <c r="CT4535" s="1060"/>
      <c r="CU4535" s="1060"/>
      <c r="CV4535" s="1060"/>
      <c r="CW4535" s="1060"/>
      <c r="CX4535" s="1060"/>
    </row>
    <row r="4536" spans="35:102" ht="15" customHeight="1" x14ac:dyDescent="0.3">
      <c r="AI4536" s="1996">
        <v>48029191406</v>
      </c>
      <c r="AJ4536" s="1997" t="s">
        <v>1744</v>
      </c>
      <c r="AK4536" s="1997">
        <v>114639</v>
      </c>
      <c r="AL4536" s="1998" t="s">
        <v>1729</v>
      </c>
      <c r="AM4536" s="1998">
        <v>4.2</v>
      </c>
      <c r="AN4536" s="1997" t="s">
        <v>192</v>
      </c>
      <c r="BX4536"/>
      <c r="BY4536"/>
      <c r="BZ4536"/>
      <c r="CA4536"/>
      <c r="CB4536"/>
      <c r="CD4536" s="1060"/>
      <c r="CE4536" s="1286"/>
      <c r="CF4536" s="1060"/>
      <c r="CG4536" s="1060"/>
      <c r="CH4536" s="1060"/>
      <c r="CK4536" s="1645"/>
      <c r="CL4536" s="1645"/>
      <c r="CM4536" s="1645"/>
      <c r="CN4536"/>
      <c r="CO4536"/>
      <c r="CP4536"/>
      <c r="CQ4536"/>
      <c r="CR4536"/>
      <c r="CS4536" s="1060"/>
      <c r="CT4536" s="1060"/>
      <c r="CU4536" s="1060"/>
      <c r="CV4536" s="1060"/>
      <c r="CW4536" s="1060"/>
      <c r="CX4536" s="1060"/>
    </row>
    <row r="4537" spans="35:102" ht="15" customHeight="1" x14ac:dyDescent="0.3">
      <c r="AI4537" s="1774">
        <v>48029191408</v>
      </c>
      <c r="AJ4537" s="1993" t="s">
        <v>1744</v>
      </c>
      <c r="AK4537" s="1993">
        <v>36537</v>
      </c>
      <c r="AL4537" s="1994" t="s">
        <v>1730</v>
      </c>
      <c r="AM4537" s="1994">
        <v>21.1</v>
      </c>
      <c r="AN4537" s="1993" t="s">
        <v>193</v>
      </c>
      <c r="BX4537"/>
      <c r="BY4537"/>
      <c r="BZ4537"/>
      <c r="CA4537"/>
      <c r="CB4537"/>
      <c r="CD4537" s="1060"/>
      <c r="CE4537" s="1286"/>
      <c r="CF4537" s="1060"/>
      <c r="CG4537" s="1060"/>
      <c r="CH4537" s="1060"/>
      <c r="CK4537" s="1645"/>
      <c r="CL4537" s="1645"/>
      <c r="CM4537" s="1645"/>
      <c r="CN4537"/>
      <c r="CO4537"/>
      <c r="CP4537"/>
      <c r="CQ4537"/>
      <c r="CR4537"/>
      <c r="CS4537" s="1060"/>
      <c r="CT4537" s="1060"/>
      <c r="CU4537" s="1060"/>
      <c r="CV4537" s="1060"/>
      <c r="CW4537" s="1060"/>
      <c r="CX4537" s="1060"/>
    </row>
    <row r="4538" spans="35:102" ht="15" customHeight="1" x14ac:dyDescent="0.3">
      <c r="AI4538" s="1996">
        <v>48029191409</v>
      </c>
      <c r="AJ4538" s="1997" t="s">
        <v>1744</v>
      </c>
      <c r="AK4538" s="1997">
        <v>41572</v>
      </c>
      <c r="AL4538" s="1998" t="s">
        <v>1728</v>
      </c>
      <c r="AM4538" s="1998">
        <v>10.8</v>
      </c>
      <c r="AN4538" s="1997" t="s">
        <v>192</v>
      </c>
      <c r="BX4538"/>
      <c r="BY4538"/>
      <c r="BZ4538"/>
      <c r="CA4538"/>
      <c r="CB4538"/>
      <c r="CD4538" s="1060"/>
      <c r="CE4538" s="1286"/>
      <c r="CF4538" s="1060"/>
      <c r="CG4538" s="1060"/>
      <c r="CH4538" s="1060"/>
      <c r="CK4538" s="1645"/>
      <c r="CL4538" s="1645"/>
      <c r="CM4538" s="1645"/>
      <c r="CN4538"/>
      <c r="CO4538"/>
      <c r="CP4538"/>
      <c r="CQ4538"/>
      <c r="CR4538"/>
      <c r="CS4538" s="1060"/>
      <c r="CT4538" s="1060"/>
      <c r="CU4538" s="1060"/>
      <c r="CV4538" s="1060"/>
      <c r="CW4538" s="1060"/>
      <c r="CX4538" s="1060"/>
    </row>
    <row r="4539" spans="35:102" ht="15" customHeight="1" x14ac:dyDescent="0.3">
      <c r="AI4539" s="1774">
        <v>48029191410</v>
      </c>
      <c r="AJ4539" s="1993" t="s">
        <v>1744</v>
      </c>
      <c r="AK4539" s="1993">
        <v>38534</v>
      </c>
      <c r="AL4539" s="1994" t="s">
        <v>1730</v>
      </c>
      <c r="AM4539" s="1994">
        <v>9.5</v>
      </c>
      <c r="AN4539" s="1993" t="s">
        <v>192</v>
      </c>
      <c r="BX4539"/>
      <c r="BY4539"/>
      <c r="BZ4539"/>
      <c r="CA4539"/>
      <c r="CB4539"/>
      <c r="CD4539" s="1060"/>
      <c r="CE4539" s="1286"/>
      <c r="CF4539" s="1060"/>
      <c r="CG4539" s="1060"/>
      <c r="CH4539" s="1060"/>
      <c r="CK4539" s="1645"/>
      <c r="CL4539" s="1645"/>
      <c r="CM4539" s="1645"/>
      <c r="CN4539"/>
      <c r="CO4539"/>
      <c r="CP4539"/>
      <c r="CQ4539"/>
      <c r="CR4539"/>
      <c r="CS4539" s="1060"/>
      <c r="CT4539" s="1060"/>
      <c r="CU4539" s="1060"/>
      <c r="CV4539" s="1060"/>
      <c r="CW4539" s="1060"/>
      <c r="CX4539" s="1060"/>
    </row>
    <row r="4540" spans="35:102" ht="15" customHeight="1" x14ac:dyDescent="0.3">
      <c r="AI4540" s="1996">
        <v>48029191411</v>
      </c>
      <c r="AJ4540" s="1997" t="s">
        <v>1744</v>
      </c>
      <c r="AK4540" s="1997">
        <v>60326</v>
      </c>
      <c r="AL4540" s="1998" t="s">
        <v>1727</v>
      </c>
      <c r="AM4540" s="1998">
        <v>12.5</v>
      </c>
      <c r="AN4540" s="1997" t="s">
        <v>192</v>
      </c>
      <c r="BX4540"/>
      <c r="BY4540"/>
      <c r="BZ4540"/>
      <c r="CA4540"/>
      <c r="CB4540"/>
      <c r="CD4540" s="1060"/>
      <c r="CE4540" s="1286"/>
      <c r="CF4540" s="1060"/>
      <c r="CG4540" s="1060"/>
      <c r="CH4540" s="1060"/>
      <c r="CK4540" s="1645"/>
      <c r="CL4540" s="1645"/>
      <c r="CM4540" s="1645"/>
      <c r="CN4540"/>
      <c r="CO4540"/>
      <c r="CP4540"/>
      <c r="CQ4540"/>
      <c r="CR4540"/>
      <c r="CS4540" s="1060"/>
      <c r="CT4540" s="1060"/>
      <c r="CU4540" s="1060"/>
      <c r="CV4540" s="1060"/>
      <c r="CW4540" s="1060"/>
      <c r="CX4540" s="1060"/>
    </row>
    <row r="4541" spans="35:102" ht="15" customHeight="1" x14ac:dyDescent="0.3">
      <c r="AI4541" s="1774">
        <v>48029191412</v>
      </c>
      <c r="AJ4541" s="1993" t="s">
        <v>1744</v>
      </c>
      <c r="AK4541" s="1993">
        <v>170500</v>
      </c>
      <c r="AL4541" s="1994" t="s">
        <v>1729</v>
      </c>
      <c r="AM4541" s="1994">
        <v>0.4</v>
      </c>
      <c r="AN4541" s="1993" t="s">
        <v>192</v>
      </c>
      <c r="BX4541"/>
      <c r="BY4541"/>
      <c r="BZ4541"/>
      <c r="CA4541"/>
      <c r="CB4541"/>
      <c r="CD4541" s="1060"/>
      <c r="CE4541" s="1286"/>
      <c r="CF4541" s="1060"/>
      <c r="CG4541" s="1060"/>
      <c r="CH4541" s="1060"/>
      <c r="CK4541" s="1645"/>
      <c r="CL4541" s="1645"/>
      <c r="CM4541" s="1645"/>
      <c r="CN4541"/>
      <c r="CO4541"/>
      <c r="CP4541"/>
      <c r="CQ4541"/>
      <c r="CR4541"/>
      <c r="CS4541" s="1060"/>
      <c r="CT4541" s="1060"/>
      <c r="CU4541" s="1060"/>
      <c r="CV4541" s="1060"/>
      <c r="CW4541" s="1060"/>
      <c r="CX4541" s="1060"/>
    </row>
    <row r="4542" spans="35:102" ht="15" customHeight="1" x14ac:dyDescent="0.3">
      <c r="AI4542" s="1996">
        <v>48029191413</v>
      </c>
      <c r="AJ4542" s="1997" t="s">
        <v>1744</v>
      </c>
      <c r="AK4542" s="1997">
        <v>61338</v>
      </c>
      <c r="AL4542" s="1998" t="s">
        <v>1727</v>
      </c>
      <c r="AM4542" s="1998">
        <v>9.8000000000000007</v>
      </c>
      <c r="AN4542" s="1997" t="s">
        <v>192</v>
      </c>
      <c r="BX4542"/>
      <c r="BY4542"/>
      <c r="BZ4542"/>
      <c r="CA4542"/>
      <c r="CB4542"/>
      <c r="CD4542" s="1060"/>
      <c r="CE4542" s="1286"/>
      <c r="CF4542" s="1060"/>
      <c r="CG4542" s="1060"/>
      <c r="CH4542" s="1060"/>
      <c r="CK4542" s="1645"/>
      <c r="CL4542" s="1645"/>
      <c r="CM4542" s="1645"/>
      <c r="CN4542"/>
      <c r="CO4542"/>
      <c r="CP4542"/>
      <c r="CQ4542"/>
      <c r="CR4542"/>
      <c r="CS4542" s="1060"/>
      <c r="CT4542" s="1060"/>
      <c r="CU4542" s="1060"/>
      <c r="CV4542" s="1060"/>
      <c r="CW4542" s="1060"/>
      <c r="CX4542" s="1060"/>
    </row>
    <row r="4543" spans="35:102" ht="15" customHeight="1" x14ac:dyDescent="0.3">
      <c r="AI4543" s="1774">
        <v>48029191503</v>
      </c>
      <c r="AJ4543" s="1993" t="s">
        <v>1744</v>
      </c>
      <c r="AK4543" s="1993">
        <v>79151</v>
      </c>
      <c r="AL4543" s="1994" t="s">
        <v>1729</v>
      </c>
      <c r="AM4543" s="1994">
        <v>6.5</v>
      </c>
      <c r="AN4543" s="1993" t="s">
        <v>192</v>
      </c>
      <c r="BX4543"/>
      <c r="BY4543"/>
      <c r="BZ4543"/>
      <c r="CA4543"/>
      <c r="CB4543"/>
      <c r="CD4543" s="1060"/>
      <c r="CE4543" s="1286"/>
      <c r="CF4543" s="1060"/>
      <c r="CG4543" s="1060"/>
      <c r="CH4543" s="1060"/>
      <c r="CK4543" s="1645"/>
      <c r="CL4543" s="1645"/>
      <c r="CM4543" s="1645"/>
      <c r="CN4543"/>
      <c r="CO4543"/>
      <c r="CP4543"/>
      <c r="CQ4543"/>
      <c r="CR4543"/>
      <c r="CS4543" s="1060"/>
      <c r="CT4543" s="1060"/>
      <c r="CU4543" s="1060"/>
      <c r="CV4543" s="1060"/>
      <c r="CW4543" s="1060"/>
      <c r="CX4543" s="1060"/>
    </row>
    <row r="4544" spans="35:102" ht="15" customHeight="1" x14ac:dyDescent="0.3">
      <c r="AI4544" s="1996">
        <v>48029191504</v>
      </c>
      <c r="AJ4544" s="1997" t="s">
        <v>1744</v>
      </c>
      <c r="AK4544" s="1997">
        <v>207188</v>
      </c>
      <c r="AL4544" s="1998" t="s">
        <v>1729</v>
      </c>
      <c r="AM4544" s="1998">
        <v>3.6</v>
      </c>
      <c r="AN4544" s="1997" t="s">
        <v>192</v>
      </c>
      <c r="BX4544"/>
      <c r="BY4544"/>
      <c r="BZ4544"/>
      <c r="CA4544"/>
      <c r="CB4544"/>
      <c r="CD4544" s="1060"/>
      <c r="CE4544" s="1286"/>
      <c r="CF4544" s="1060"/>
      <c r="CG4544" s="1060"/>
      <c r="CH4544" s="1060"/>
      <c r="CK4544" s="1645"/>
      <c r="CL4544" s="1645"/>
      <c r="CM4544" s="1645"/>
      <c r="CN4544"/>
      <c r="CO4544"/>
      <c r="CP4544"/>
      <c r="CQ4544"/>
      <c r="CR4544"/>
      <c r="CS4544" s="1060"/>
      <c r="CT4544" s="1060"/>
      <c r="CU4544" s="1060"/>
      <c r="CV4544" s="1060"/>
      <c r="CW4544" s="1060"/>
      <c r="CX4544" s="1060"/>
    </row>
    <row r="4545" spans="35:102" ht="15" customHeight="1" x14ac:dyDescent="0.3">
      <c r="AI4545" s="1774">
        <v>48029191505</v>
      </c>
      <c r="AJ4545" s="1993" t="s">
        <v>1744</v>
      </c>
      <c r="AK4545" s="1993">
        <v>146650</v>
      </c>
      <c r="AL4545" s="1994" t="s">
        <v>1729</v>
      </c>
      <c r="AM4545" s="1994">
        <v>3.2</v>
      </c>
      <c r="AN4545" s="1993" t="s">
        <v>192</v>
      </c>
      <c r="BX4545"/>
      <c r="BY4545"/>
      <c r="BZ4545"/>
      <c r="CA4545"/>
      <c r="CB4545"/>
      <c r="CD4545" s="1060"/>
      <c r="CE4545" s="1286"/>
      <c r="CF4545" s="1060"/>
      <c r="CG4545" s="1060"/>
      <c r="CH4545" s="1060"/>
      <c r="CK4545" s="1645"/>
      <c r="CL4545" s="1645"/>
      <c r="CM4545" s="1645"/>
      <c r="CN4545"/>
      <c r="CO4545"/>
      <c r="CP4545"/>
      <c r="CQ4545"/>
      <c r="CR4545"/>
      <c r="CS4545" s="1060"/>
      <c r="CT4545" s="1060"/>
      <c r="CU4545" s="1060"/>
      <c r="CV4545" s="1060"/>
      <c r="CW4545" s="1060"/>
      <c r="CX4545" s="1060"/>
    </row>
    <row r="4546" spans="35:102" ht="15" customHeight="1" x14ac:dyDescent="0.3">
      <c r="AI4546" s="1996">
        <v>48029191506</v>
      </c>
      <c r="AJ4546" s="1997" t="s">
        <v>1744</v>
      </c>
      <c r="AK4546" s="1997">
        <v>68648</v>
      </c>
      <c r="AL4546" s="1998" t="s">
        <v>1727</v>
      </c>
      <c r="AM4546" s="1998">
        <v>9.6999999999999993</v>
      </c>
      <c r="AN4546" s="1997" t="s">
        <v>192</v>
      </c>
      <c r="BX4546"/>
      <c r="BY4546"/>
      <c r="BZ4546"/>
      <c r="CA4546"/>
      <c r="CB4546"/>
      <c r="CD4546" s="1060"/>
      <c r="CE4546" s="1286"/>
      <c r="CF4546" s="1060"/>
      <c r="CG4546" s="1060"/>
      <c r="CH4546" s="1060"/>
      <c r="CK4546" s="1645"/>
      <c r="CL4546" s="1645"/>
      <c r="CM4546" s="1645"/>
      <c r="CN4546"/>
      <c r="CO4546"/>
      <c r="CP4546"/>
      <c r="CQ4546"/>
      <c r="CR4546"/>
      <c r="CS4546" s="1060"/>
      <c r="CT4546" s="1060"/>
      <c r="CU4546" s="1060"/>
      <c r="CV4546" s="1060"/>
      <c r="CW4546" s="1060"/>
      <c r="CX4546" s="1060"/>
    </row>
    <row r="4547" spans="35:102" ht="15" customHeight="1" x14ac:dyDescent="0.3">
      <c r="AI4547" s="1774">
        <v>48029191701</v>
      </c>
      <c r="AJ4547" s="1993" t="s">
        <v>1744</v>
      </c>
      <c r="AK4547" s="1993">
        <v>105917</v>
      </c>
      <c r="AL4547" s="1994" t="s">
        <v>1729</v>
      </c>
      <c r="AM4547" s="1994">
        <v>1.1000000000000001</v>
      </c>
      <c r="AN4547" s="1993" t="s">
        <v>192</v>
      </c>
      <c r="BX4547"/>
      <c r="BY4547"/>
      <c r="BZ4547"/>
      <c r="CA4547"/>
      <c r="CB4547"/>
      <c r="CD4547" s="1060"/>
      <c r="CE4547" s="1286"/>
      <c r="CF4547" s="1060"/>
      <c r="CG4547" s="1060"/>
      <c r="CH4547" s="1060"/>
      <c r="CK4547" s="1645"/>
      <c r="CL4547" s="1645"/>
      <c r="CM4547" s="1645"/>
      <c r="CN4547"/>
      <c r="CO4547"/>
      <c r="CP4547"/>
      <c r="CQ4547"/>
      <c r="CR4547"/>
      <c r="CS4547" s="1060"/>
      <c r="CT4547" s="1060"/>
      <c r="CU4547" s="1060"/>
      <c r="CV4547" s="1060"/>
      <c r="CW4547" s="1060"/>
      <c r="CX4547" s="1060"/>
    </row>
    <row r="4548" spans="35:102" ht="15" customHeight="1" x14ac:dyDescent="0.3">
      <c r="AI4548" s="1996">
        <v>48029191702</v>
      </c>
      <c r="AJ4548" s="1997" t="s">
        <v>1744</v>
      </c>
      <c r="AK4548" s="1997">
        <v>76080</v>
      </c>
      <c r="AL4548" s="1998" t="s">
        <v>1729</v>
      </c>
      <c r="AM4548" s="1998">
        <v>5</v>
      </c>
      <c r="AN4548" s="1997" t="s">
        <v>192</v>
      </c>
      <c r="BX4548"/>
      <c r="BY4548"/>
      <c r="BZ4548"/>
      <c r="CA4548"/>
      <c r="CB4548"/>
      <c r="CD4548" s="1060"/>
      <c r="CE4548" s="1286"/>
      <c r="CF4548" s="1060"/>
      <c r="CG4548" s="1060"/>
      <c r="CH4548" s="1060"/>
      <c r="CK4548" s="1645"/>
      <c r="CL4548" s="1645"/>
      <c r="CM4548" s="1645"/>
      <c r="CN4548"/>
      <c r="CO4548"/>
      <c r="CP4548"/>
      <c r="CQ4548"/>
      <c r="CR4548"/>
      <c r="CS4548" s="1060"/>
      <c r="CT4548" s="1060"/>
      <c r="CU4548" s="1060"/>
      <c r="CV4548" s="1060"/>
      <c r="CW4548" s="1060"/>
      <c r="CX4548" s="1060"/>
    </row>
    <row r="4549" spans="35:102" ht="15" customHeight="1" x14ac:dyDescent="0.3">
      <c r="AI4549" s="1774">
        <v>48029191804</v>
      </c>
      <c r="AJ4549" s="1993" t="s">
        <v>1744</v>
      </c>
      <c r="AK4549" s="1993">
        <v>125593</v>
      </c>
      <c r="AL4549" s="1994" t="s">
        <v>1729</v>
      </c>
      <c r="AM4549" s="1994">
        <v>1.9</v>
      </c>
      <c r="AN4549" s="1993" t="s">
        <v>192</v>
      </c>
      <c r="BX4549"/>
      <c r="BY4549"/>
      <c r="BZ4549"/>
      <c r="CA4549"/>
      <c r="CB4549"/>
      <c r="CD4549" s="1060"/>
      <c r="CE4549" s="1286"/>
      <c r="CF4549" s="1060"/>
      <c r="CG4549" s="1060"/>
      <c r="CH4549" s="1060"/>
      <c r="CK4549" s="1645"/>
      <c r="CL4549" s="1645"/>
      <c r="CM4549" s="1645"/>
      <c r="CN4549"/>
      <c r="CO4549"/>
      <c r="CP4549"/>
      <c r="CQ4549"/>
      <c r="CR4549"/>
      <c r="CS4549" s="1060"/>
      <c r="CT4549" s="1060"/>
      <c r="CU4549" s="1060"/>
      <c r="CV4549" s="1060"/>
      <c r="CW4549" s="1060"/>
      <c r="CX4549" s="1060"/>
    </row>
    <row r="4550" spans="35:102" ht="15" customHeight="1" x14ac:dyDescent="0.3">
      <c r="AI4550" s="1996">
        <v>48029191806</v>
      </c>
      <c r="AJ4550" s="1997" t="s">
        <v>1744</v>
      </c>
      <c r="AK4550" s="1997">
        <v>152393</v>
      </c>
      <c r="AL4550" s="1998" t="s">
        <v>1729</v>
      </c>
      <c r="AM4550" s="1998">
        <v>1.2</v>
      </c>
      <c r="AN4550" s="1997" t="s">
        <v>192</v>
      </c>
      <c r="BX4550"/>
      <c r="BY4550"/>
      <c r="BZ4550"/>
      <c r="CA4550"/>
      <c r="CB4550"/>
      <c r="CD4550" s="1060"/>
      <c r="CE4550" s="1286"/>
      <c r="CF4550" s="1060"/>
      <c r="CG4550" s="1060"/>
      <c r="CH4550" s="1060"/>
      <c r="CK4550" s="1645"/>
      <c r="CL4550" s="1645"/>
      <c r="CM4550" s="1645"/>
      <c r="CN4550"/>
      <c r="CO4550"/>
      <c r="CP4550"/>
      <c r="CQ4550"/>
      <c r="CR4550"/>
      <c r="CS4550" s="1060"/>
      <c r="CT4550" s="1060"/>
      <c r="CU4550" s="1060"/>
      <c r="CV4550" s="1060"/>
      <c r="CW4550" s="1060"/>
      <c r="CX4550" s="1060"/>
    </row>
    <row r="4551" spans="35:102" ht="15" customHeight="1" x14ac:dyDescent="0.3">
      <c r="AI4551" s="1774">
        <v>48029191807</v>
      </c>
      <c r="AJ4551" s="1993" t="s">
        <v>1744</v>
      </c>
      <c r="AK4551" s="1993">
        <v>120955</v>
      </c>
      <c r="AL4551" s="1994" t="s">
        <v>1729</v>
      </c>
      <c r="AM4551" s="1994">
        <v>7.3</v>
      </c>
      <c r="AN4551" s="1993" t="s">
        <v>192</v>
      </c>
      <c r="BX4551"/>
      <c r="BY4551"/>
      <c r="BZ4551"/>
      <c r="CA4551"/>
      <c r="CB4551"/>
      <c r="CD4551" s="1060"/>
      <c r="CE4551" s="1286"/>
      <c r="CF4551" s="1060"/>
      <c r="CG4551" s="1060"/>
      <c r="CH4551" s="1060"/>
      <c r="CK4551" s="1645"/>
      <c r="CL4551" s="1645"/>
      <c r="CM4551" s="1645"/>
      <c r="CN4551"/>
      <c r="CO4551"/>
      <c r="CP4551"/>
      <c r="CQ4551"/>
      <c r="CR4551"/>
      <c r="CS4551" s="1060"/>
      <c r="CT4551" s="1060"/>
      <c r="CU4551" s="1060"/>
      <c r="CV4551" s="1060"/>
      <c r="CW4551" s="1060"/>
      <c r="CX4551" s="1060"/>
    </row>
    <row r="4552" spans="35:102" ht="15" customHeight="1" x14ac:dyDescent="0.3">
      <c r="AI4552" s="1996">
        <v>48029191808</v>
      </c>
      <c r="AJ4552" s="1997" t="s">
        <v>1744</v>
      </c>
      <c r="AK4552" s="1997">
        <v>106614</v>
      </c>
      <c r="AL4552" s="1998" t="s">
        <v>1729</v>
      </c>
      <c r="AM4552" s="1998">
        <v>4.0999999999999996</v>
      </c>
      <c r="AN4552" s="1997" t="s">
        <v>192</v>
      </c>
      <c r="BX4552"/>
      <c r="BY4552"/>
      <c r="BZ4552"/>
      <c r="CA4552"/>
      <c r="CB4552"/>
      <c r="CD4552" s="1060"/>
      <c r="CE4552" s="1286"/>
      <c r="CF4552" s="1060"/>
      <c r="CG4552" s="1060"/>
      <c r="CH4552" s="1060"/>
      <c r="CK4552" s="1645"/>
      <c r="CL4552" s="1645"/>
      <c r="CM4552" s="1645"/>
      <c r="CN4552"/>
      <c r="CO4552"/>
      <c r="CP4552"/>
      <c r="CQ4552"/>
      <c r="CR4552"/>
      <c r="CS4552" s="1060"/>
      <c r="CT4552" s="1060"/>
      <c r="CU4552" s="1060"/>
      <c r="CV4552" s="1060"/>
      <c r="CW4552" s="1060"/>
      <c r="CX4552" s="1060"/>
    </row>
    <row r="4553" spans="35:102" ht="15" customHeight="1" x14ac:dyDescent="0.3">
      <c r="AI4553" s="1774">
        <v>48029191809</v>
      </c>
      <c r="AJ4553" s="1993" t="s">
        <v>1744</v>
      </c>
      <c r="AK4553" s="1993">
        <v>112688</v>
      </c>
      <c r="AL4553" s="1994" t="s">
        <v>1729</v>
      </c>
      <c r="AM4553" s="1994">
        <v>8.3000000000000007</v>
      </c>
      <c r="AN4553" s="1993" t="s">
        <v>192</v>
      </c>
      <c r="BX4553"/>
      <c r="BY4553"/>
      <c r="BZ4553"/>
      <c r="CA4553"/>
      <c r="CB4553"/>
      <c r="CD4553" s="1060"/>
      <c r="CE4553" s="1286"/>
      <c r="CF4553" s="1060"/>
      <c r="CG4553" s="1060"/>
      <c r="CH4553" s="1060"/>
      <c r="CK4553" s="1645"/>
      <c r="CL4553" s="1645"/>
      <c r="CM4553" s="1645"/>
      <c r="CN4553"/>
      <c r="CO4553"/>
      <c r="CP4553"/>
      <c r="CQ4553"/>
      <c r="CR4553"/>
      <c r="CS4553" s="1060"/>
      <c r="CT4553" s="1060"/>
      <c r="CU4553" s="1060"/>
      <c r="CV4553" s="1060"/>
      <c r="CW4553" s="1060"/>
      <c r="CX4553" s="1060"/>
    </row>
    <row r="4554" spans="35:102" ht="15" customHeight="1" x14ac:dyDescent="0.3">
      <c r="AI4554" s="1996">
        <v>48029191810</v>
      </c>
      <c r="AJ4554" s="1997" t="s">
        <v>1744</v>
      </c>
      <c r="AK4554" s="1997">
        <v>105192</v>
      </c>
      <c r="AL4554" s="1998" t="s">
        <v>1729</v>
      </c>
      <c r="AM4554" s="1998">
        <v>2.5</v>
      </c>
      <c r="AN4554" s="1997" t="s">
        <v>192</v>
      </c>
      <c r="BX4554"/>
      <c r="BY4554"/>
      <c r="BZ4554"/>
      <c r="CA4554"/>
      <c r="CB4554"/>
      <c r="CD4554" s="1060"/>
      <c r="CE4554" s="1286"/>
      <c r="CF4554" s="1060"/>
      <c r="CG4554" s="1060"/>
      <c r="CH4554" s="1060"/>
      <c r="CK4554" s="1645"/>
      <c r="CL4554" s="1645"/>
      <c r="CM4554" s="1645"/>
      <c r="CN4554"/>
      <c r="CO4554"/>
      <c r="CP4554"/>
      <c r="CQ4554"/>
      <c r="CR4554"/>
      <c r="CS4554" s="1060"/>
      <c r="CT4554" s="1060"/>
      <c r="CU4554" s="1060"/>
      <c r="CV4554" s="1060"/>
      <c r="CW4554" s="1060"/>
      <c r="CX4554" s="1060"/>
    </row>
    <row r="4555" spans="35:102" ht="15" customHeight="1" x14ac:dyDescent="0.3">
      <c r="AI4555" s="1774">
        <v>48029191811</v>
      </c>
      <c r="AJ4555" s="1993" t="s">
        <v>1744</v>
      </c>
      <c r="AK4555" s="1993">
        <v>118148</v>
      </c>
      <c r="AL4555" s="1994" t="s">
        <v>1729</v>
      </c>
      <c r="AM4555" s="1994">
        <v>4</v>
      </c>
      <c r="AN4555" s="1993" t="s">
        <v>192</v>
      </c>
      <c r="BX4555"/>
      <c r="BY4555"/>
      <c r="BZ4555"/>
      <c r="CA4555"/>
      <c r="CB4555"/>
      <c r="CD4555" s="1060"/>
      <c r="CE4555" s="1286"/>
      <c r="CF4555" s="1060"/>
      <c r="CG4555" s="1060"/>
      <c r="CH4555" s="1060"/>
      <c r="CK4555" s="1645"/>
      <c r="CL4555" s="1645"/>
      <c r="CM4555" s="1645"/>
      <c r="CN4555"/>
      <c r="CO4555"/>
      <c r="CP4555"/>
      <c r="CQ4555"/>
      <c r="CR4555"/>
      <c r="CS4555" s="1060"/>
      <c r="CT4555" s="1060"/>
      <c r="CU4555" s="1060"/>
      <c r="CV4555" s="1060"/>
      <c r="CW4555" s="1060"/>
      <c r="CX4555" s="1060"/>
    </row>
    <row r="4556" spans="35:102" ht="15" customHeight="1" x14ac:dyDescent="0.3">
      <c r="AI4556" s="1996">
        <v>48029191812</v>
      </c>
      <c r="AJ4556" s="1997" t="s">
        <v>1744</v>
      </c>
      <c r="AK4556" s="1997">
        <v>148774</v>
      </c>
      <c r="AL4556" s="1998" t="s">
        <v>1729</v>
      </c>
      <c r="AM4556" s="1998">
        <v>3.9</v>
      </c>
      <c r="AN4556" s="1997" t="s">
        <v>192</v>
      </c>
      <c r="BX4556"/>
      <c r="BY4556"/>
      <c r="BZ4556"/>
      <c r="CA4556"/>
      <c r="CB4556"/>
      <c r="CD4556" s="1060"/>
      <c r="CE4556" s="1286"/>
      <c r="CF4556" s="1060"/>
      <c r="CG4556" s="1060"/>
      <c r="CH4556" s="1060"/>
      <c r="CK4556" s="1645"/>
      <c r="CL4556" s="1645"/>
      <c r="CM4556" s="1645"/>
      <c r="CN4556"/>
      <c r="CO4556"/>
      <c r="CP4556"/>
      <c r="CQ4556"/>
      <c r="CR4556"/>
      <c r="CS4556" s="1060"/>
      <c r="CT4556" s="1060"/>
      <c r="CU4556" s="1060"/>
      <c r="CV4556" s="1060"/>
      <c r="CW4556" s="1060"/>
      <c r="CX4556" s="1060"/>
    </row>
    <row r="4557" spans="35:102" ht="15" customHeight="1" x14ac:dyDescent="0.3">
      <c r="AI4557" s="1774">
        <v>48029191813</v>
      </c>
      <c r="AJ4557" s="1993" t="s">
        <v>1744</v>
      </c>
      <c r="AK4557" s="1993">
        <v>92569</v>
      </c>
      <c r="AL4557" s="1994" t="s">
        <v>1729</v>
      </c>
      <c r="AM4557" s="1994">
        <v>3.7</v>
      </c>
      <c r="AN4557" s="1993" t="s">
        <v>192</v>
      </c>
      <c r="BX4557"/>
      <c r="BY4557"/>
      <c r="BZ4557"/>
      <c r="CA4557"/>
      <c r="CB4557"/>
      <c r="CD4557" s="1060"/>
      <c r="CE4557" s="1286"/>
      <c r="CF4557" s="1060"/>
      <c r="CG4557" s="1060"/>
      <c r="CH4557" s="1060"/>
      <c r="CK4557" s="1645"/>
      <c r="CL4557" s="1645"/>
      <c r="CM4557" s="1645"/>
      <c r="CN4557"/>
      <c r="CO4557"/>
      <c r="CP4557"/>
      <c r="CQ4557"/>
      <c r="CR4557"/>
      <c r="CS4557" s="1060"/>
      <c r="CT4557" s="1060"/>
      <c r="CU4557" s="1060"/>
      <c r="CV4557" s="1060"/>
      <c r="CW4557" s="1060"/>
      <c r="CX4557" s="1060"/>
    </row>
    <row r="4558" spans="35:102" ht="15" customHeight="1" x14ac:dyDescent="0.3">
      <c r="AI4558" s="1996">
        <v>48029191814</v>
      </c>
      <c r="AJ4558" s="1997" t="s">
        <v>1744</v>
      </c>
      <c r="AK4558" s="1997">
        <v>107222</v>
      </c>
      <c r="AL4558" s="1998" t="s">
        <v>1729</v>
      </c>
      <c r="AM4558" s="1998">
        <v>7.3</v>
      </c>
      <c r="AN4558" s="1997" t="s">
        <v>192</v>
      </c>
      <c r="BX4558"/>
      <c r="BY4558"/>
      <c r="BZ4558"/>
      <c r="CA4558"/>
      <c r="CB4558"/>
      <c r="CD4558" s="1060"/>
      <c r="CE4558" s="1286"/>
      <c r="CF4558" s="1060"/>
      <c r="CG4558" s="1060"/>
      <c r="CH4558" s="1060"/>
      <c r="CK4558" s="1645"/>
      <c r="CL4558" s="1645"/>
      <c r="CM4558" s="1645"/>
      <c r="CN4558"/>
      <c r="CO4558"/>
      <c r="CP4558"/>
      <c r="CQ4558"/>
      <c r="CR4558"/>
      <c r="CS4558" s="1060"/>
      <c r="CT4558" s="1060"/>
      <c r="CU4558" s="1060"/>
      <c r="CV4558" s="1060"/>
      <c r="CW4558" s="1060"/>
      <c r="CX4558" s="1060"/>
    </row>
    <row r="4559" spans="35:102" ht="15" customHeight="1" x14ac:dyDescent="0.3">
      <c r="AI4559" s="1774">
        <v>48029191815</v>
      </c>
      <c r="AJ4559" s="1993" t="s">
        <v>1744</v>
      </c>
      <c r="AK4559" s="1993">
        <v>108295</v>
      </c>
      <c r="AL4559" s="1994" t="s">
        <v>1729</v>
      </c>
      <c r="AM4559" s="1994">
        <v>3.7</v>
      </c>
      <c r="AN4559" s="1993" t="s">
        <v>192</v>
      </c>
      <c r="BX4559"/>
      <c r="BY4559"/>
      <c r="BZ4559"/>
      <c r="CA4559"/>
      <c r="CB4559"/>
      <c r="CD4559" s="1060"/>
      <c r="CE4559" s="1286"/>
      <c r="CF4559" s="1060"/>
      <c r="CG4559" s="1060"/>
      <c r="CH4559" s="1060"/>
      <c r="CK4559" s="1645"/>
      <c r="CL4559" s="1645"/>
      <c r="CM4559" s="1645"/>
      <c r="CN4559"/>
      <c r="CO4559"/>
      <c r="CP4559"/>
      <c r="CQ4559"/>
      <c r="CR4559"/>
      <c r="CS4559" s="1060"/>
      <c r="CT4559" s="1060"/>
      <c r="CU4559" s="1060"/>
      <c r="CV4559" s="1060"/>
      <c r="CW4559" s="1060"/>
      <c r="CX4559" s="1060"/>
    </row>
    <row r="4560" spans="35:102" ht="15" customHeight="1" x14ac:dyDescent="0.3">
      <c r="AI4560" s="1996">
        <v>48029191816</v>
      </c>
      <c r="AJ4560" s="1997" t="s">
        <v>1744</v>
      </c>
      <c r="AK4560" s="1997">
        <v>73665</v>
      </c>
      <c r="AL4560" s="1998" t="s">
        <v>1729</v>
      </c>
      <c r="AM4560" s="1998">
        <v>2.1</v>
      </c>
      <c r="AN4560" s="1997" t="s">
        <v>192</v>
      </c>
      <c r="BX4560"/>
      <c r="BY4560"/>
      <c r="BZ4560"/>
      <c r="CA4560"/>
      <c r="CB4560"/>
      <c r="CD4560" s="1060"/>
      <c r="CE4560" s="1286"/>
      <c r="CF4560" s="1060"/>
      <c r="CG4560" s="1060"/>
      <c r="CH4560" s="1060"/>
      <c r="CK4560" s="1645"/>
      <c r="CL4560" s="1645"/>
      <c r="CM4560" s="1645"/>
      <c r="CN4560"/>
      <c r="CO4560"/>
      <c r="CP4560"/>
      <c r="CQ4560"/>
      <c r="CR4560"/>
      <c r="CS4560" s="1060"/>
      <c r="CT4560" s="1060"/>
      <c r="CU4560" s="1060"/>
      <c r="CV4560" s="1060"/>
      <c r="CW4560" s="1060"/>
      <c r="CX4560" s="1060"/>
    </row>
    <row r="4561" spans="35:102" ht="15" customHeight="1" x14ac:dyDescent="0.3">
      <c r="AI4561" s="1774">
        <v>48029191817</v>
      </c>
      <c r="AJ4561" s="1993" t="s">
        <v>1744</v>
      </c>
      <c r="AK4561" s="1993">
        <v>90688</v>
      </c>
      <c r="AL4561" s="1994" t="s">
        <v>1729</v>
      </c>
      <c r="AM4561" s="1994">
        <v>5.0999999999999996</v>
      </c>
      <c r="AN4561" s="1993" t="s">
        <v>192</v>
      </c>
      <c r="BX4561"/>
      <c r="BY4561"/>
      <c r="BZ4561"/>
      <c r="CA4561"/>
      <c r="CB4561"/>
      <c r="CD4561" s="1060"/>
      <c r="CE4561" s="1286"/>
      <c r="CF4561" s="1060"/>
      <c r="CG4561" s="1060"/>
      <c r="CH4561" s="1060"/>
      <c r="CK4561" s="1645"/>
      <c r="CL4561" s="1645"/>
      <c r="CM4561" s="1645"/>
      <c r="CN4561"/>
      <c r="CO4561"/>
      <c r="CP4561"/>
      <c r="CQ4561"/>
      <c r="CR4561"/>
      <c r="CS4561" s="1060"/>
      <c r="CT4561" s="1060"/>
      <c r="CU4561" s="1060"/>
      <c r="CV4561" s="1060"/>
      <c r="CW4561" s="1060"/>
      <c r="CX4561" s="1060"/>
    </row>
    <row r="4562" spans="35:102" ht="15" customHeight="1" x14ac:dyDescent="0.3">
      <c r="AI4562" s="1996">
        <v>48029191900</v>
      </c>
      <c r="AJ4562" s="1997" t="s">
        <v>1744</v>
      </c>
      <c r="AK4562" s="1997">
        <v>32101</v>
      </c>
      <c r="AL4562" s="1998" t="s">
        <v>1730</v>
      </c>
      <c r="AM4562" s="1998">
        <v>27.4</v>
      </c>
      <c r="AN4562" s="1997" t="s">
        <v>193</v>
      </c>
      <c r="BX4562"/>
      <c r="BY4562"/>
      <c r="BZ4562"/>
      <c r="CA4562"/>
      <c r="CB4562"/>
      <c r="CD4562" s="1060"/>
      <c r="CE4562" s="1286"/>
      <c r="CF4562" s="1060"/>
      <c r="CG4562" s="1060"/>
      <c r="CH4562" s="1060"/>
      <c r="CK4562" s="1645"/>
      <c r="CL4562" s="1645"/>
      <c r="CM4562" s="1645"/>
      <c r="CN4562"/>
      <c r="CO4562"/>
      <c r="CP4562"/>
      <c r="CQ4562"/>
      <c r="CR4562"/>
      <c r="CS4562" s="1060"/>
      <c r="CT4562" s="1060"/>
      <c r="CU4562" s="1060"/>
      <c r="CV4562" s="1060"/>
      <c r="CW4562" s="1060"/>
      <c r="CX4562" s="1060"/>
    </row>
    <row r="4563" spans="35:102" ht="15" customHeight="1" x14ac:dyDescent="0.3">
      <c r="AI4563" s="1774">
        <v>48029192000</v>
      </c>
      <c r="AJ4563" s="1993" t="s">
        <v>1744</v>
      </c>
      <c r="AK4563" s="1993">
        <v>30806</v>
      </c>
      <c r="AL4563" s="1994" t="s">
        <v>1730</v>
      </c>
      <c r="AM4563" s="1994">
        <v>23.8</v>
      </c>
      <c r="AN4563" s="1993" t="s">
        <v>193</v>
      </c>
      <c r="BX4563"/>
      <c r="BY4563"/>
      <c r="BZ4563"/>
      <c r="CA4563"/>
      <c r="CB4563"/>
      <c r="CD4563" s="1060"/>
      <c r="CE4563" s="1286"/>
      <c r="CF4563" s="1060"/>
      <c r="CG4563" s="1060"/>
      <c r="CH4563" s="1060"/>
      <c r="CK4563" s="1645"/>
      <c r="CL4563" s="1645"/>
      <c r="CM4563" s="1645"/>
      <c r="CN4563"/>
      <c r="CO4563"/>
      <c r="CP4563"/>
      <c r="CQ4563"/>
      <c r="CR4563"/>
      <c r="CS4563" s="1060"/>
      <c r="CT4563" s="1060"/>
      <c r="CU4563" s="1060"/>
      <c r="CV4563" s="1060"/>
      <c r="CW4563" s="1060"/>
      <c r="CX4563" s="1060"/>
    </row>
    <row r="4564" spans="35:102" ht="15" customHeight="1" x14ac:dyDescent="0.3">
      <c r="AI4564" s="1996">
        <v>48029192100</v>
      </c>
      <c r="AJ4564" s="1997" t="s">
        <v>1744</v>
      </c>
      <c r="AK4564" s="1997">
        <v>73333</v>
      </c>
      <c r="AL4564" s="1998" t="s">
        <v>1729</v>
      </c>
      <c r="AM4564" s="1998">
        <v>5.9</v>
      </c>
      <c r="AN4564" s="1997" t="s">
        <v>192</v>
      </c>
      <c r="BX4564"/>
      <c r="BY4564"/>
      <c r="BZ4564"/>
      <c r="CA4564"/>
      <c r="CB4564"/>
      <c r="CD4564" s="1060"/>
      <c r="CE4564" s="1286"/>
      <c r="CF4564" s="1060"/>
      <c r="CG4564" s="1060"/>
      <c r="CH4564" s="1060"/>
      <c r="CK4564" s="1645"/>
      <c r="CL4564" s="1645"/>
      <c r="CM4564" s="1645"/>
      <c r="CN4564"/>
      <c r="CO4564"/>
      <c r="CP4564"/>
      <c r="CQ4564"/>
      <c r="CR4564"/>
      <c r="CS4564" s="1060"/>
      <c r="CT4564" s="1060"/>
      <c r="CU4564" s="1060"/>
      <c r="CV4564" s="1060"/>
      <c r="CW4564" s="1060"/>
      <c r="CX4564" s="1060"/>
    </row>
    <row r="4565" spans="35:102" ht="15" customHeight="1" x14ac:dyDescent="0.3">
      <c r="AI4565" s="1774">
        <v>48029192200</v>
      </c>
      <c r="AJ4565" s="1993" t="s">
        <v>1744</v>
      </c>
      <c r="AK4565" s="1993">
        <v>45625</v>
      </c>
      <c r="AL4565" s="1994" t="s">
        <v>1728</v>
      </c>
      <c r="AM4565" s="1994">
        <v>19.600000000000001</v>
      </c>
      <c r="AN4565" s="1993" t="s">
        <v>192</v>
      </c>
      <c r="BX4565"/>
      <c r="BY4565"/>
      <c r="BZ4565"/>
      <c r="CA4565"/>
      <c r="CB4565"/>
      <c r="CD4565" s="1060"/>
      <c r="CE4565" s="1286"/>
      <c r="CF4565" s="1060"/>
      <c r="CG4565" s="1060"/>
      <c r="CH4565" s="1060"/>
      <c r="CK4565" s="1645"/>
      <c r="CL4565" s="1645"/>
      <c r="CM4565" s="1645"/>
      <c r="CN4565"/>
      <c r="CO4565"/>
      <c r="CP4565"/>
      <c r="CQ4565"/>
      <c r="CR4565"/>
      <c r="CS4565" s="1060"/>
      <c r="CT4565" s="1060"/>
      <c r="CU4565" s="1060"/>
      <c r="CV4565" s="1060"/>
      <c r="CW4565" s="1060"/>
      <c r="CX4565" s="1060"/>
    </row>
    <row r="4566" spans="35:102" ht="15" customHeight="1" x14ac:dyDescent="0.3">
      <c r="AI4566" s="1996">
        <v>48029192300</v>
      </c>
      <c r="AJ4566" s="1997" t="s">
        <v>1744</v>
      </c>
      <c r="AK4566" s="1997">
        <v>86607</v>
      </c>
      <c r="AL4566" s="1998" t="s">
        <v>1729</v>
      </c>
      <c r="AM4566" s="1998">
        <v>6.5</v>
      </c>
      <c r="AN4566" s="1997" t="s">
        <v>192</v>
      </c>
      <c r="BX4566"/>
      <c r="BY4566"/>
      <c r="BZ4566"/>
      <c r="CA4566"/>
      <c r="CB4566"/>
      <c r="CD4566" s="1060"/>
      <c r="CE4566" s="1286"/>
      <c r="CF4566" s="1060"/>
      <c r="CG4566" s="1060"/>
      <c r="CH4566" s="1060"/>
      <c r="CK4566" s="1645"/>
      <c r="CL4566" s="1645"/>
      <c r="CM4566" s="1645"/>
      <c r="CN4566"/>
      <c r="CO4566"/>
      <c r="CP4566"/>
      <c r="CQ4566"/>
      <c r="CR4566"/>
      <c r="CS4566" s="1060"/>
      <c r="CT4566" s="1060"/>
      <c r="CU4566" s="1060"/>
      <c r="CV4566" s="1060"/>
      <c r="CW4566" s="1060"/>
      <c r="CX4566" s="1060"/>
    </row>
    <row r="4567" spans="35:102" ht="15" customHeight="1" x14ac:dyDescent="0.3">
      <c r="AI4567" s="1774">
        <v>48029980001</v>
      </c>
      <c r="AJ4567" s="1993" t="s">
        <v>1744</v>
      </c>
      <c r="AK4567" s="1993" t="s">
        <v>1734</v>
      </c>
      <c r="AL4567" s="1994" t="s">
        <v>2183</v>
      </c>
      <c r="AM4567" s="1994" t="s">
        <v>1734</v>
      </c>
      <c r="AN4567" s="1993" t="s">
        <v>193</v>
      </c>
      <c r="BX4567"/>
      <c r="BY4567"/>
      <c r="BZ4567"/>
      <c r="CA4567"/>
      <c r="CB4567"/>
      <c r="CD4567" s="1060"/>
      <c r="CE4567" s="1286"/>
      <c r="CF4567" s="1060"/>
      <c r="CG4567" s="1060"/>
      <c r="CH4567" s="1060"/>
      <c r="CK4567" s="1645"/>
      <c r="CL4567" s="1645"/>
      <c r="CM4567" s="1645"/>
      <c r="CN4567"/>
      <c r="CO4567"/>
      <c r="CP4567"/>
      <c r="CQ4567"/>
      <c r="CR4567"/>
      <c r="CS4567" s="1060"/>
      <c r="CT4567" s="1060"/>
      <c r="CU4567" s="1060"/>
      <c r="CV4567" s="1060"/>
      <c r="CW4567" s="1060"/>
      <c r="CX4567" s="1060"/>
    </row>
    <row r="4568" spans="35:102" ht="15" customHeight="1" x14ac:dyDescent="0.3">
      <c r="AI4568" s="1996">
        <v>48029980002</v>
      </c>
      <c r="AJ4568" s="1997" t="s">
        <v>1744</v>
      </c>
      <c r="AK4568" s="1997" t="s">
        <v>1734</v>
      </c>
      <c r="AL4568" s="1998" t="s">
        <v>2183</v>
      </c>
      <c r="AM4568" s="1998">
        <v>0</v>
      </c>
      <c r="AN4568" s="1997" t="s">
        <v>192</v>
      </c>
      <c r="BX4568"/>
      <c r="BY4568"/>
      <c r="BZ4568"/>
      <c r="CA4568"/>
      <c r="CB4568"/>
      <c r="CD4568" s="1060"/>
      <c r="CE4568" s="1286"/>
      <c r="CF4568" s="1060"/>
      <c r="CG4568" s="1060"/>
      <c r="CH4568" s="1060"/>
      <c r="CK4568" s="1645"/>
      <c r="CL4568" s="1645"/>
      <c r="CM4568" s="1645"/>
      <c r="CN4568"/>
      <c r="CO4568"/>
      <c r="CP4568"/>
      <c r="CQ4568"/>
      <c r="CR4568"/>
      <c r="CS4568" s="1060"/>
      <c r="CT4568" s="1060"/>
      <c r="CU4568" s="1060"/>
      <c r="CV4568" s="1060"/>
      <c r="CW4568" s="1060"/>
      <c r="CX4568" s="1060"/>
    </row>
    <row r="4569" spans="35:102" ht="15" customHeight="1" x14ac:dyDescent="0.3">
      <c r="AI4569" s="1774">
        <v>48029980003</v>
      </c>
      <c r="AJ4569" s="1993" t="s">
        <v>1744</v>
      </c>
      <c r="AK4569" s="1993">
        <v>53688</v>
      </c>
      <c r="AL4569" s="1994" t="s">
        <v>1727</v>
      </c>
      <c r="AM4569" s="1994">
        <v>5</v>
      </c>
      <c r="AN4569" s="1993" t="s">
        <v>192</v>
      </c>
      <c r="BX4569"/>
      <c r="BY4569"/>
      <c r="BZ4569"/>
      <c r="CA4569"/>
      <c r="CB4569"/>
      <c r="CD4569" s="1060"/>
      <c r="CE4569" s="1286"/>
      <c r="CF4569" s="1060"/>
      <c r="CG4569" s="1060"/>
      <c r="CH4569" s="1060"/>
      <c r="CK4569" s="1645"/>
      <c r="CL4569" s="1645"/>
      <c r="CM4569" s="1645"/>
      <c r="CN4569"/>
      <c r="CO4569"/>
      <c r="CP4569"/>
      <c r="CQ4569"/>
      <c r="CR4569"/>
      <c r="CS4569" s="1060"/>
      <c r="CT4569" s="1060"/>
      <c r="CU4569" s="1060"/>
      <c r="CV4569" s="1060"/>
      <c r="CW4569" s="1060"/>
      <c r="CX4569" s="1060"/>
    </row>
    <row r="4570" spans="35:102" ht="15" customHeight="1" x14ac:dyDescent="0.3">
      <c r="AI4570" s="1996">
        <v>48029980004</v>
      </c>
      <c r="AJ4570" s="1997" t="s">
        <v>1744</v>
      </c>
      <c r="AK4570" s="1997" t="s">
        <v>1734</v>
      </c>
      <c r="AL4570" s="1998" t="s">
        <v>2183</v>
      </c>
      <c r="AM4570" s="1998" t="s">
        <v>1734</v>
      </c>
      <c r="AN4570" s="1997" t="s">
        <v>193</v>
      </c>
      <c r="BX4570"/>
      <c r="BY4570"/>
      <c r="BZ4570"/>
      <c r="CA4570"/>
      <c r="CB4570"/>
      <c r="CD4570" s="1060"/>
      <c r="CE4570" s="1286"/>
      <c r="CF4570" s="1060"/>
      <c r="CG4570" s="1060"/>
      <c r="CH4570" s="1060"/>
      <c r="CK4570" s="1645"/>
      <c r="CL4570" s="1645"/>
      <c r="CM4570" s="1645"/>
      <c r="CN4570"/>
      <c r="CO4570"/>
      <c r="CP4570"/>
      <c r="CQ4570"/>
      <c r="CR4570"/>
      <c r="CS4570" s="1060"/>
      <c r="CT4570" s="1060"/>
      <c r="CU4570" s="1060"/>
      <c r="CV4570" s="1060"/>
      <c r="CW4570" s="1060"/>
      <c r="CX4570" s="1060"/>
    </row>
    <row r="4571" spans="35:102" ht="15" customHeight="1" x14ac:dyDescent="0.3">
      <c r="AI4571" s="1774">
        <v>48029980005</v>
      </c>
      <c r="AJ4571" s="1993" t="s">
        <v>1744</v>
      </c>
      <c r="AK4571" s="1993" t="s">
        <v>1734</v>
      </c>
      <c r="AL4571" s="1994" t="s">
        <v>2183</v>
      </c>
      <c r="AM4571" s="1994">
        <v>0</v>
      </c>
      <c r="AN4571" s="1993" t="s">
        <v>192</v>
      </c>
      <c r="BX4571"/>
      <c r="BY4571"/>
      <c r="BZ4571"/>
      <c r="CA4571"/>
      <c r="CB4571"/>
      <c r="CD4571" s="1060"/>
      <c r="CE4571" s="1286"/>
      <c r="CF4571" s="1060"/>
      <c r="CG4571" s="1060"/>
      <c r="CH4571" s="1060"/>
      <c r="CK4571" s="1645"/>
      <c r="CL4571" s="1645"/>
      <c r="CM4571" s="1645"/>
      <c r="CN4571"/>
      <c r="CO4571"/>
      <c r="CP4571"/>
      <c r="CQ4571"/>
      <c r="CR4571"/>
      <c r="CS4571" s="1060"/>
      <c r="CT4571" s="1060"/>
      <c r="CU4571" s="1060"/>
      <c r="CV4571" s="1060"/>
      <c r="CW4571" s="1060"/>
      <c r="CX4571" s="1060"/>
    </row>
    <row r="4572" spans="35:102" ht="15" customHeight="1" x14ac:dyDescent="0.3">
      <c r="AI4572" s="1996">
        <v>48029980100</v>
      </c>
      <c r="AJ4572" s="1997" t="s">
        <v>1744</v>
      </c>
      <c r="AK4572" s="1997">
        <v>57386</v>
      </c>
      <c r="AL4572" s="1998" t="s">
        <v>1727</v>
      </c>
      <c r="AM4572" s="1998">
        <v>23.9</v>
      </c>
      <c r="AN4572" s="1997" t="s">
        <v>193</v>
      </c>
      <c r="BX4572"/>
      <c r="BY4572"/>
      <c r="BZ4572"/>
      <c r="CA4572"/>
      <c r="CB4572"/>
      <c r="CD4572" s="1060"/>
      <c r="CE4572" s="1286"/>
      <c r="CF4572" s="1060"/>
      <c r="CG4572" s="1060"/>
      <c r="CH4572" s="1060"/>
      <c r="CK4572" s="1645"/>
      <c r="CL4572" s="1645"/>
      <c r="CM4572" s="1645"/>
      <c r="CN4572"/>
      <c r="CO4572"/>
      <c r="CP4572"/>
      <c r="CQ4572"/>
      <c r="CR4572"/>
      <c r="CS4572" s="1060"/>
      <c r="CT4572" s="1060"/>
      <c r="CU4572" s="1060"/>
      <c r="CV4572" s="1060"/>
      <c r="CW4572" s="1060"/>
      <c r="CX4572" s="1060"/>
    </row>
    <row r="4573" spans="35:102" ht="15" customHeight="1" x14ac:dyDescent="0.3">
      <c r="AI4573" s="1774">
        <v>48091310100</v>
      </c>
      <c r="AJ4573" s="1993" t="s">
        <v>1775</v>
      </c>
      <c r="AK4573" s="1993">
        <v>51250</v>
      </c>
      <c r="AL4573" s="1994" t="s">
        <v>1728</v>
      </c>
      <c r="AM4573" s="1994">
        <v>11</v>
      </c>
      <c r="AN4573" s="1993" t="s">
        <v>192</v>
      </c>
      <c r="BX4573"/>
      <c r="BY4573"/>
      <c r="BZ4573"/>
      <c r="CA4573"/>
      <c r="CB4573"/>
      <c r="CD4573" s="1060"/>
      <c r="CE4573" s="1286"/>
      <c r="CF4573" s="1060"/>
      <c r="CG4573" s="1060"/>
      <c r="CH4573" s="1060"/>
      <c r="CK4573" s="1645"/>
      <c r="CL4573" s="1645"/>
      <c r="CM4573" s="1645"/>
      <c r="CN4573"/>
      <c r="CO4573"/>
      <c r="CP4573"/>
      <c r="CQ4573"/>
      <c r="CR4573"/>
      <c r="CS4573" s="1060"/>
      <c r="CT4573" s="1060"/>
      <c r="CU4573" s="1060"/>
      <c r="CV4573" s="1060"/>
      <c r="CW4573" s="1060"/>
      <c r="CX4573" s="1060"/>
    </row>
    <row r="4574" spans="35:102" ht="15" customHeight="1" x14ac:dyDescent="0.3">
      <c r="AI4574" s="1996">
        <v>48091310200</v>
      </c>
      <c r="AJ4574" s="1997" t="s">
        <v>1775</v>
      </c>
      <c r="AK4574" s="1997">
        <v>62159</v>
      </c>
      <c r="AL4574" s="1998" t="s">
        <v>1727</v>
      </c>
      <c r="AM4574" s="1998">
        <v>18.2</v>
      </c>
      <c r="AN4574" s="1997" t="s">
        <v>192</v>
      </c>
      <c r="BX4574"/>
      <c r="BY4574"/>
      <c r="BZ4574"/>
      <c r="CA4574"/>
      <c r="CB4574"/>
      <c r="CD4574" s="1060"/>
      <c r="CE4574" s="1286"/>
      <c r="CF4574" s="1060"/>
      <c r="CG4574" s="1060"/>
      <c r="CH4574" s="1060"/>
      <c r="CK4574" s="1645"/>
      <c r="CL4574" s="1645"/>
      <c r="CM4574" s="1645"/>
      <c r="CN4574"/>
      <c r="CO4574"/>
      <c r="CP4574"/>
      <c r="CQ4574"/>
      <c r="CR4574"/>
      <c r="CS4574" s="1060"/>
      <c r="CT4574" s="1060"/>
      <c r="CU4574" s="1060"/>
      <c r="CV4574" s="1060"/>
      <c r="CW4574" s="1060"/>
      <c r="CX4574" s="1060"/>
    </row>
    <row r="4575" spans="35:102" ht="15" customHeight="1" x14ac:dyDescent="0.3">
      <c r="AI4575" s="1774">
        <v>48091310300</v>
      </c>
      <c r="AJ4575" s="1993" t="s">
        <v>1775</v>
      </c>
      <c r="AK4575" s="1993">
        <v>60455</v>
      </c>
      <c r="AL4575" s="1994" t="s">
        <v>1727</v>
      </c>
      <c r="AM4575" s="1994">
        <v>11</v>
      </c>
      <c r="AN4575" s="1993" t="s">
        <v>192</v>
      </c>
      <c r="BX4575"/>
      <c r="BY4575"/>
      <c r="BZ4575"/>
      <c r="CA4575"/>
      <c r="CB4575"/>
      <c r="CD4575" s="1060"/>
      <c r="CE4575" s="1286"/>
      <c r="CF4575" s="1060"/>
      <c r="CG4575" s="1060"/>
      <c r="CH4575" s="1060"/>
      <c r="CK4575" s="1645"/>
      <c r="CL4575" s="1645"/>
      <c r="CM4575" s="1645"/>
      <c r="CN4575"/>
      <c r="CO4575"/>
      <c r="CP4575"/>
      <c r="CQ4575"/>
      <c r="CR4575"/>
      <c r="CS4575" s="1060"/>
      <c r="CT4575" s="1060"/>
      <c r="CU4575" s="1060"/>
      <c r="CV4575" s="1060"/>
      <c r="CW4575" s="1060"/>
      <c r="CX4575" s="1060"/>
    </row>
    <row r="4576" spans="35:102" ht="15" customHeight="1" x14ac:dyDescent="0.3">
      <c r="AI4576" s="1996">
        <v>48091310401</v>
      </c>
      <c r="AJ4576" s="1997" t="s">
        <v>1775</v>
      </c>
      <c r="AK4576" s="1997">
        <v>49871</v>
      </c>
      <c r="AL4576" s="1998" t="s">
        <v>1728</v>
      </c>
      <c r="AM4576" s="1998">
        <v>12.4</v>
      </c>
      <c r="AN4576" s="1997" t="s">
        <v>192</v>
      </c>
      <c r="BX4576"/>
      <c r="BY4576"/>
      <c r="BZ4576"/>
      <c r="CA4576"/>
      <c r="CB4576"/>
      <c r="CD4576" s="1060"/>
      <c r="CE4576" s="1286"/>
      <c r="CF4576" s="1060"/>
      <c r="CG4576" s="1060"/>
      <c r="CH4576" s="1060"/>
      <c r="CK4576" s="1645"/>
      <c r="CL4576" s="1645"/>
      <c r="CM4576" s="1645"/>
      <c r="CN4576"/>
      <c r="CO4576"/>
      <c r="CP4576"/>
      <c r="CQ4576"/>
      <c r="CR4576"/>
      <c r="CS4576" s="1060"/>
      <c r="CT4576" s="1060"/>
      <c r="CU4576" s="1060"/>
      <c r="CV4576" s="1060"/>
      <c r="CW4576" s="1060"/>
      <c r="CX4576" s="1060"/>
    </row>
    <row r="4577" spans="35:102" ht="15" customHeight="1" x14ac:dyDescent="0.3">
      <c r="AI4577" s="1774">
        <v>48091310403</v>
      </c>
      <c r="AJ4577" s="1993" t="s">
        <v>1775</v>
      </c>
      <c r="AK4577" s="1993">
        <v>62272</v>
      </c>
      <c r="AL4577" s="1994" t="s">
        <v>1727</v>
      </c>
      <c r="AM4577" s="1994">
        <v>4.3</v>
      </c>
      <c r="AN4577" s="1993" t="s">
        <v>192</v>
      </c>
      <c r="BX4577"/>
      <c r="BY4577"/>
      <c r="BZ4577"/>
      <c r="CA4577"/>
      <c r="CB4577"/>
      <c r="CD4577" s="1060"/>
      <c r="CE4577" s="1286"/>
      <c r="CF4577" s="1060"/>
      <c r="CG4577" s="1060"/>
      <c r="CH4577" s="1060"/>
      <c r="CK4577" s="1645"/>
      <c r="CL4577" s="1645"/>
      <c r="CM4577" s="1645"/>
      <c r="CN4577"/>
      <c r="CO4577"/>
      <c r="CP4577"/>
      <c r="CQ4577"/>
      <c r="CR4577"/>
      <c r="CS4577" s="1060"/>
      <c r="CT4577" s="1060"/>
      <c r="CU4577" s="1060"/>
      <c r="CV4577" s="1060"/>
      <c r="CW4577" s="1060"/>
      <c r="CX4577" s="1060"/>
    </row>
    <row r="4578" spans="35:102" ht="15" customHeight="1" x14ac:dyDescent="0.3">
      <c r="AI4578" s="1996">
        <v>48091310404</v>
      </c>
      <c r="AJ4578" s="1997" t="s">
        <v>1775</v>
      </c>
      <c r="AK4578" s="1997">
        <v>59282</v>
      </c>
      <c r="AL4578" s="1998" t="s">
        <v>1727</v>
      </c>
      <c r="AM4578" s="1998">
        <v>21.5</v>
      </c>
      <c r="AN4578" s="1997" t="s">
        <v>193</v>
      </c>
      <c r="BX4578"/>
      <c r="BY4578"/>
      <c r="BZ4578"/>
      <c r="CA4578"/>
      <c r="CB4578"/>
      <c r="CD4578" s="1060"/>
      <c r="CE4578" s="1286"/>
      <c r="CF4578" s="1060"/>
      <c r="CG4578" s="1060"/>
      <c r="CH4578" s="1060"/>
      <c r="CK4578" s="1645"/>
      <c r="CL4578" s="1645"/>
      <c r="CM4578" s="1645"/>
      <c r="CN4578"/>
      <c r="CO4578"/>
      <c r="CP4578"/>
      <c r="CQ4578"/>
      <c r="CR4578"/>
      <c r="CS4578" s="1060"/>
      <c r="CT4578" s="1060"/>
      <c r="CU4578" s="1060"/>
      <c r="CV4578" s="1060"/>
      <c r="CW4578" s="1060"/>
      <c r="CX4578" s="1060"/>
    </row>
    <row r="4579" spans="35:102" ht="15" customHeight="1" x14ac:dyDescent="0.3">
      <c r="AI4579" s="1774">
        <v>48091310501</v>
      </c>
      <c r="AJ4579" s="1993" t="s">
        <v>1775</v>
      </c>
      <c r="AK4579" s="1993">
        <v>55962</v>
      </c>
      <c r="AL4579" s="1994" t="s">
        <v>1727</v>
      </c>
      <c r="AM4579" s="1994">
        <v>14.3</v>
      </c>
      <c r="AN4579" s="1993" t="s">
        <v>192</v>
      </c>
      <c r="BX4579"/>
      <c r="BY4579"/>
      <c r="BZ4579"/>
      <c r="CA4579"/>
      <c r="CB4579"/>
      <c r="CD4579" s="1060"/>
      <c r="CE4579" s="1286"/>
      <c r="CF4579" s="1060"/>
      <c r="CG4579" s="1060"/>
      <c r="CH4579" s="1060"/>
      <c r="CK4579" s="1645"/>
      <c r="CL4579" s="1645"/>
      <c r="CM4579" s="1645"/>
      <c r="CN4579"/>
      <c r="CO4579"/>
      <c r="CP4579"/>
      <c r="CQ4579"/>
      <c r="CR4579"/>
      <c r="CS4579" s="1060"/>
      <c r="CT4579" s="1060"/>
      <c r="CU4579" s="1060"/>
      <c r="CV4579" s="1060"/>
      <c r="CW4579" s="1060"/>
      <c r="CX4579" s="1060"/>
    </row>
    <row r="4580" spans="35:102" ht="15" customHeight="1" x14ac:dyDescent="0.3">
      <c r="AI4580" s="1996">
        <v>48091310502</v>
      </c>
      <c r="AJ4580" s="1997" t="s">
        <v>1775</v>
      </c>
      <c r="AK4580" s="1997">
        <v>51195</v>
      </c>
      <c r="AL4580" s="1998" t="s">
        <v>1728</v>
      </c>
      <c r="AM4580" s="1998">
        <v>15.9</v>
      </c>
      <c r="AN4580" s="1997" t="s">
        <v>192</v>
      </c>
      <c r="BX4580"/>
      <c r="BY4580"/>
      <c r="BZ4580"/>
      <c r="CA4580"/>
      <c r="CB4580"/>
      <c r="CD4580" s="1060"/>
      <c r="CE4580" s="1286"/>
      <c r="CF4580" s="1060"/>
      <c r="CG4580" s="1060"/>
      <c r="CH4580" s="1060"/>
      <c r="CK4580" s="1645"/>
      <c r="CL4580" s="1645"/>
      <c r="CM4580" s="1645"/>
      <c r="CN4580"/>
      <c r="CO4580"/>
      <c r="CP4580"/>
      <c r="CQ4580"/>
      <c r="CR4580"/>
      <c r="CS4580" s="1060"/>
      <c r="CT4580" s="1060"/>
      <c r="CU4580" s="1060"/>
      <c r="CV4580" s="1060"/>
      <c r="CW4580" s="1060"/>
      <c r="CX4580" s="1060"/>
    </row>
    <row r="4581" spans="35:102" ht="15" customHeight="1" x14ac:dyDescent="0.3">
      <c r="AI4581" s="1774">
        <v>48091310503</v>
      </c>
      <c r="AJ4581" s="1993" t="s">
        <v>1775</v>
      </c>
      <c r="AK4581" s="1993">
        <v>62449</v>
      </c>
      <c r="AL4581" s="1994" t="s">
        <v>1727</v>
      </c>
      <c r="AM4581" s="1994">
        <v>4.4000000000000004</v>
      </c>
      <c r="AN4581" s="1993" t="s">
        <v>192</v>
      </c>
      <c r="BX4581"/>
      <c r="BY4581"/>
      <c r="BZ4581"/>
      <c r="CA4581"/>
      <c r="CB4581"/>
      <c r="CD4581" s="1060"/>
      <c r="CE4581" s="1286"/>
      <c r="CF4581" s="1060"/>
      <c r="CG4581" s="1060"/>
      <c r="CH4581" s="1060"/>
      <c r="CK4581" s="1645"/>
      <c r="CL4581" s="1645"/>
      <c r="CM4581" s="1645"/>
      <c r="CN4581"/>
      <c r="CO4581"/>
      <c r="CP4581"/>
      <c r="CQ4581"/>
      <c r="CR4581"/>
      <c r="CS4581" s="1060"/>
      <c r="CT4581" s="1060"/>
      <c r="CU4581" s="1060"/>
      <c r="CV4581" s="1060"/>
      <c r="CW4581" s="1060"/>
      <c r="CX4581" s="1060"/>
    </row>
    <row r="4582" spans="35:102" ht="15" customHeight="1" x14ac:dyDescent="0.3">
      <c r="AI4582" s="1996">
        <v>48091310603</v>
      </c>
      <c r="AJ4582" s="1997" t="s">
        <v>1775</v>
      </c>
      <c r="AK4582" s="1997">
        <v>60189</v>
      </c>
      <c r="AL4582" s="1998" t="s">
        <v>1727</v>
      </c>
      <c r="AM4582" s="1998">
        <v>14.4</v>
      </c>
      <c r="AN4582" s="1997" t="s">
        <v>192</v>
      </c>
      <c r="BX4582"/>
      <c r="BY4582"/>
      <c r="BZ4582"/>
      <c r="CA4582"/>
      <c r="CB4582"/>
      <c r="CD4582" s="1060"/>
      <c r="CE4582" s="1286"/>
      <c r="CF4582" s="1060"/>
      <c r="CG4582" s="1060"/>
      <c r="CH4582" s="1060"/>
      <c r="CK4582" s="1645"/>
      <c r="CL4582" s="1645"/>
      <c r="CM4582" s="1645"/>
      <c r="CN4582"/>
      <c r="CO4582"/>
      <c r="CP4582"/>
      <c r="CQ4582"/>
      <c r="CR4582"/>
      <c r="CS4582" s="1060"/>
      <c r="CT4582" s="1060"/>
      <c r="CU4582" s="1060"/>
      <c r="CV4582" s="1060"/>
      <c r="CW4582" s="1060"/>
      <c r="CX4582" s="1060"/>
    </row>
    <row r="4583" spans="35:102" ht="15" customHeight="1" x14ac:dyDescent="0.3">
      <c r="AI4583" s="1774">
        <v>48091310604</v>
      </c>
      <c r="AJ4583" s="1993" t="s">
        <v>1775</v>
      </c>
      <c r="AK4583" s="1993">
        <v>65625</v>
      </c>
      <c r="AL4583" s="1994" t="s">
        <v>1727</v>
      </c>
      <c r="AM4583" s="1994">
        <v>8.3000000000000007</v>
      </c>
      <c r="AN4583" s="1993" t="s">
        <v>192</v>
      </c>
      <c r="BX4583"/>
      <c r="BY4583"/>
      <c r="BZ4583"/>
      <c r="CA4583"/>
      <c r="CB4583"/>
      <c r="CD4583" s="1060"/>
      <c r="CE4583" s="1286"/>
      <c r="CF4583" s="1060"/>
      <c r="CG4583" s="1060"/>
      <c r="CH4583" s="1060"/>
      <c r="CK4583" s="1645"/>
      <c r="CL4583" s="1645"/>
      <c r="CM4583" s="1645"/>
      <c r="CN4583"/>
      <c r="CO4583"/>
      <c r="CP4583"/>
      <c r="CQ4583"/>
      <c r="CR4583"/>
      <c r="CS4583" s="1060"/>
      <c r="CT4583" s="1060"/>
      <c r="CU4583" s="1060"/>
      <c r="CV4583" s="1060"/>
      <c r="CW4583" s="1060"/>
      <c r="CX4583" s="1060"/>
    </row>
    <row r="4584" spans="35:102" ht="15" customHeight="1" x14ac:dyDescent="0.3">
      <c r="AI4584" s="1996">
        <v>48091310605</v>
      </c>
      <c r="AJ4584" s="1997" t="s">
        <v>1775</v>
      </c>
      <c r="AK4584" s="1997">
        <v>60390</v>
      </c>
      <c r="AL4584" s="1998" t="s">
        <v>1727</v>
      </c>
      <c r="AM4584" s="1998">
        <v>15.3</v>
      </c>
      <c r="AN4584" s="1997" t="s">
        <v>192</v>
      </c>
      <c r="BX4584"/>
      <c r="BY4584"/>
      <c r="BZ4584"/>
      <c r="CA4584"/>
      <c r="CB4584"/>
      <c r="CD4584" s="1060"/>
      <c r="CE4584" s="1286"/>
      <c r="CF4584" s="1060"/>
      <c r="CG4584" s="1060"/>
      <c r="CH4584" s="1060"/>
      <c r="CK4584" s="1645"/>
      <c r="CL4584" s="1645"/>
      <c r="CM4584" s="1645"/>
      <c r="CN4584"/>
      <c r="CO4584"/>
      <c r="CP4584"/>
      <c r="CQ4584"/>
      <c r="CR4584"/>
      <c r="CS4584" s="1060"/>
      <c r="CT4584" s="1060"/>
      <c r="CU4584" s="1060"/>
      <c r="CV4584" s="1060"/>
      <c r="CW4584" s="1060"/>
      <c r="CX4584" s="1060"/>
    </row>
    <row r="4585" spans="35:102" ht="15" customHeight="1" x14ac:dyDescent="0.3">
      <c r="AI4585" s="1774">
        <v>48091310606</v>
      </c>
      <c r="AJ4585" s="1993" t="s">
        <v>1775</v>
      </c>
      <c r="AK4585" s="1993">
        <v>59648</v>
      </c>
      <c r="AL4585" s="1994" t="s">
        <v>1727</v>
      </c>
      <c r="AM4585" s="1994">
        <v>12.4</v>
      </c>
      <c r="AN4585" s="1993" t="s">
        <v>192</v>
      </c>
      <c r="BX4585"/>
      <c r="BY4585"/>
      <c r="BZ4585"/>
      <c r="CA4585"/>
      <c r="CB4585"/>
      <c r="CD4585" s="1060"/>
      <c r="CE4585" s="1286"/>
      <c r="CF4585" s="1060"/>
      <c r="CG4585" s="1060"/>
      <c r="CH4585" s="1060"/>
      <c r="CK4585" s="1645"/>
      <c r="CL4585" s="1645"/>
      <c r="CM4585" s="1645"/>
      <c r="CN4585"/>
      <c r="CO4585"/>
      <c r="CP4585"/>
      <c r="CQ4585"/>
      <c r="CR4585"/>
      <c r="CS4585" s="1060"/>
      <c r="CT4585" s="1060"/>
      <c r="CU4585" s="1060"/>
      <c r="CV4585" s="1060"/>
      <c r="CW4585" s="1060"/>
      <c r="CX4585" s="1060"/>
    </row>
    <row r="4586" spans="35:102" ht="15" customHeight="1" x14ac:dyDescent="0.3">
      <c r="AI4586" s="1996">
        <v>48091310607</v>
      </c>
      <c r="AJ4586" s="1997" t="s">
        <v>1775</v>
      </c>
      <c r="AK4586" s="1997">
        <v>68094</v>
      </c>
      <c r="AL4586" s="1998" t="s">
        <v>1727</v>
      </c>
      <c r="AM4586" s="1998">
        <v>7.4</v>
      </c>
      <c r="AN4586" s="1997" t="s">
        <v>192</v>
      </c>
      <c r="BX4586"/>
      <c r="BY4586"/>
      <c r="BZ4586"/>
      <c r="CA4586"/>
      <c r="CB4586"/>
      <c r="CD4586" s="1060"/>
      <c r="CE4586" s="1286"/>
      <c r="CF4586" s="1060"/>
      <c r="CG4586" s="1060"/>
      <c r="CH4586" s="1060"/>
      <c r="CK4586" s="1645"/>
      <c r="CL4586" s="1645"/>
      <c r="CM4586" s="1645"/>
      <c r="CN4586"/>
      <c r="CO4586"/>
      <c r="CP4586"/>
      <c r="CQ4586"/>
      <c r="CR4586"/>
      <c r="CS4586" s="1060"/>
      <c r="CT4586" s="1060"/>
      <c r="CU4586" s="1060"/>
      <c r="CV4586" s="1060"/>
      <c r="CW4586" s="1060"/>
      <c r="CX4586" s="1060"/>
    </row>
    <row r="4587" spans="35:102" ht="15" customHeight="1" x14ac:dyDescent="0.3">
      <c r="AI4587" s="1774">
        <v>48091310608</v>
      </c>
      <c r="AJ4587" s="1993" t="s">
        <v>1775</v>
      </c>
      <c r="AK4587" s="1993">
        <v>41607</v>
      </c>
      <c r="AL4587" s="1994" t="s">
        <v>1728</v>
      </c>
      <c r="AM4587" s="1994">
        <v>18.5</v>
      </c>
      <c r="AN4587" s="1993" t="s">
        <v>192</v>
      </c>
      <c r="BX4587"/>
      <c r="BY4587"/>
      <c r="BZ4587"/>
      <c r="CA4587"/>
      <c r="CB4587"/>
      <c r="CD4587" s="1060"/>
      <c r="CE4587" s="1286"/>
      <c r="CF4587" s="1060"/>
      <c r="CG4587" s="1060"/>
      <c r="CH4587" s="1060"/>
      <c r="CK4587" s="1645"/>
      <c r="CL4587" s="1645"/>
      <c r="CM4587" s="1645"/>
      <c r="CN4587"/>
      <c r="CO4587"/>
      <c r="CP4587"/>
      <c r="CQ4587"/>
      <c r="CR4587"/>
      <c r="CS4587" s="1060"/>
      <c r="CT4587" s="1060"/>
      <c r="CU4587" s="1060"/>
      <c r="CV4587" s="1060"/>
      <c r="CW4587" s="1060"/>
      <c r="CX4587" s="1060"/>
    </row>
    <row r="4588" spans="35:102" ht="15" customHeight="1" x14ac:dyDescent="0.3">
      <c r="AI4588" s="1996">
        <v>48091310701</v>
      </c>
      <c r="AJ4588" s="1997" t="s">
        <v>1775</v>
      </c>
      <c r="AK4588" s="1997">
        <v>97439</v>
      </c>
      <c r="AL4588" s="1998" t="s">
        <v>1729</v>
      </c>
      <c r="AM4588" s="1998">
        <v>7</v>
      </c>
      <c r="AN4588" s="1997" t="s">
        <v>192</v>
      </c>
      <c r="BX4588"/>
      <c r="BY4588"/>
      <c r="BZ4588"/>
      <c r="CA4588"/>
      <c r="CB4588"/>
      <c r="CD4588" s="1060"/>
      <c r="CE4588" s="1286"/>
      <c r="CF4588" s="1060"/>
      <c r="CG4588" s="1060"/>
      <c r="CH4588" s="1060"/>
      <c r="CK4588" s="1645"/>
      <c r="CL4588" s="1645"/>
      <c r="CM4588" s="1645"/>
      <c r="CN4588"/>
      <c r="CO4588"/>
      <c r="CP4588"/>
      <c r="CQ4588"/>
      <c r="CR4588"/>
      <c r="CS4588" s="1060"/>
      <c r="CT4588" s="1060"/>
      <c r="CU4588" s="1060"/>
      <c r="CV4588" s="1060"/>
      <c r="CW4588" s="1060"/>
      <c r="CX4588" s="1060"/>
    </row>
    <row r="4589" spans="35:102" ht="15" customHeight="1" x14ac:dyDescent="0.3">
      <c r="AI4589" s="1774">
        <v>48091310702</v>
      </c>
      <c r="AJ4589" s="1993" t="s">
        <v>1775</v>
      </c>
      <c r="AK4589" s="1993">
        <v>106691</v>
      </c>
      <c r="AL4589" s="1994" t="s">
        <v>1729</v>
      </c>
      <c r="AM4589" s="1994">
        <v>4.0999999999999996</v>
      </c>
      <c r="AN4589" s="1993" t="s">
        <v>192</v>
      </c>
      <c r="BX4589"/>
      <c r="BY4589"/>
      <c r="BZ4589"/>
      <c r="CA4589"/>
      <c r="CB4589"/>
      <c r="CD4589" s="1060"/>
      <c r="CE4589" s="1286"/>
      <c r="CF4589" s="1060"/>
      <c r="CG4589" s="1060"/>
      <c r="CH4589" s="1060"/>
      <c r="CK4589" s="1645"/>
      <c r="CL4589" s="1645"/>
      <c r="CM4589" s="1645"/>
      <c r="CN4589"/>
      <c r="CO4589"/>
      <c r="CP4589"/>
      <c r="CQ4589"/>
      <c r="CR4589"/>
      <c r="CS4589" s="1060"/>
      <c r="CT4589" s="1060"/>
      <c r="CU4589" s="1060"/>
      <c r="CV4589" s="1060"/>
      <c r="CW4589" s="1060"/>
      <c r="CX4589" s="1060"/>
    </row>
    <row r="4590" spans="35:102" ht="15" customHeight="1" x14ac:dyDescent="0.3">
      <c r="AI4590" s="1996">
        <v>48091310703</v>
      </c>
      <c r="AJ4590" s="1997" t="s">
        <v>1775</v>
      </c>
      <c r="AK4590" s="1997">
        <v>117121</v>
      </c>
      <c r="AL4590" s="1998" t="s">
        <v>1729</v>
      </c>
      <c r="AM4590" s="1998">
        <v>6.1</v>
      </c>
      <c r="AN4590" s="1997" t="s">
        <v>192</v>
      </c>
      <c r="BX4590"/>
      <c r="BY4590"/>
      <c r="BZ4590"/>
      <c r="CA4590"/>
      <c r="CB4590"/>
      <c r="CD4590" s="1060"/>
      <c r="CE4590" s="1286"/>
      <c r="CF4590" s="1060"/>
      <c r="CG4590" s="1060"/>
      <c r="CH4590" s="1060"/>
      <c r="CK4590" s="1645"/>
      <c r="CL4590" s="1645"/>
      <c r="CM4590" s="1645"/>
      <c r="CN4590"/>
      <c r="CO4590"/>
      <c r="CP4590"/>
      <c r="CQ4590"/>
      <c r="CR4590"/>
      <c r="CS4590" s="1060"/>
      <c r="CT4590" s="1060"/>
      <c r="CU4590" s="1060"/>
      <c r="CV4590" s="1060"/>
      <c r="CW4590" s="1060"/>
      <c r="CX4590" s="1060"/>
    </row>
    <row r="4591" spans="35:102" ht="15" customHeight="1" x14ac:dyDescent="0.3">
      <c r="AI4591" s="1774">
        <v>48091310704</v>
      </c>
      <c r="AJ4591" s="1993" t="s">
        <v>1775</v>
      </c>
      <c r="AK4591" s="1993">
        <v>98325</v>
      </c>
      <c r="AL4591" s="1994" t="s">
        <v>1729</v>
      </c>
      <c r="AM4591" s="1994">
        <v>6.7</v>
      </c>
      <c r="AN4591" s="1993" t="s">
        <v>192</v>
      </c>
      <c r="BX4591"/>
      <c r="BY4591"/>
      <c r="BZ4591"/>
      <c r="CA4591"/>
      <c r="CB4591"/>
      <c r="CD4591" s="1060"/>
      <c r="CE4591" s="1286"/>
      <c r="CF4591" s="1060"/>
      <c r="CG4591" s="1060"/>
      <c r="CH4591" s="1060"/>
      <c r="CK4591" s="1645"/>
      <c r="CL4591" s="1645"/>
      <c r="CM4591" s="1645"/>
      <c r="CN4591"/>
      <c r="CO4591"/>
      <c r="CP4591"/>
      <c r="CQ4591"/>
      <c r="CR4591"/>
      <c r="CS4591" s="1060"/>
      <c r="CT4591" s="1060"/>
      <c r="CU4591" s="1060"/>
      <c r="CV4591" s="1060"/>
      <c r="CW4591" s="1060"/>
      <c r="CX4591" s="1060"/>
    </row>
    <row r="4592" spans="35:102" ht="15" customHeight="1" x14ac:dyDescent="0.3">
      <c r="AI4592" s="1996">
        <v>48091310801</v>
      </c>
      <c r="AJ4592" s="1997" t="s">
        <v>1775</v>
      </c>
      <c r="AK4592" s="1997">
        <v>117317</v>
      </c>
      <c r="AL4592" s="1998" t="s">
        <v>1729</v>
      </c>
      <c r="AM4592" s="1998">
        <v>1.2</v>
      </c>
      <c r="AN4592" s="1997" t="s">
        <v>192</v>
      </c>
      <c r="BX4592"/>
      <c r="BY4592"/>
      <c r="BZ4592"/>
      <c r="CA4592"/>
      <c r="CB4592"/>
      <c r="CD4592" s="1060"/>
      <c r="CE4592" s="1286"/>
      <c r="CF4592" s="1060"/>
      <c r="CG4592" s="1060"/>
      <c r="CH4592" s="1060"/>
      <c r="CK4592" s="1645"/>
      <c r="CL4592" s="1645"/>
      <c r="CM4592" s="1645"/>
      <c r="CN4592"/>
      <c r="CO4592"/>
      <c r="CP4592"/>
      <c r="CQ4592"/>
      <c r="CR4592"/>
      <c r="CS4592" s="1060"/>
      <c r="CT4592" s="1060"/>
      <c r="CU4592" s="1060"/>
      <c r="CV4592" s="1060"/>
      <c r="CW4592" s="1060"/>
      <c r="CX4592" s="1060"/>
    </row>
    <row r="4593" spans="35:102" ht="15" customHeight="1" x14ac:dyDescent="0.3">
      <c r="AI4593" s="1774">
        <v>48091310802</v>
      </c>
      <c r="AJ4593" s="1993" t="s">
        <v>1775</v>
      </c>
      <c r="AK4593" s="1993">
        <v>82298</v>
      </c>
      <c r="AL4593" s="1994" t="s">
        <v>1729</v>
      </c>
      <c r="AM4593" s="1994">
        <v>11.6</v>
      </c>
      <c r="AN4593" s="1993" t="s">
        <v>192</v>
      </c>
      <c r="BX4593"/>
      <c r="BY4593"/>
      <c r="BZ4593"/>
      <c r="CA4593"/>
      <c r="CB4593"/>
      <c r="CD4593" s="1060"/>
      <c r="CE4593" s="1286"/>
      <c r="CF4593" s="1060"/>
      <c r="CG4593" s="1060"/>
      <c r="CH4593" s="1060"/>
      <c r="CK4593" s="1645"/>
      <c r="CL4593" s="1645"/>
      <c r="CM4593" s="1645"/>
      <c r="CN4593"/>
      <c r="CO4593"/>
      <c r="CP4593"/>
      <c r="CQ4593"/>
      <c r="CR4593"/>
      <c r="CS4593" s="1060"/>
      <c r="CT4593" s="1060"/>
      <c r="CU4593" s="1060"/>
      <c r="CV4593" s="1060"/>
      <c r="CW4593" s="1060"/>
      <c r="CX4593" s="1060"/>
    </row>
    <row r="4594" spans="35:102" ht="15" customHeight="1" x14ac:dyDescent="0.3">
      <c r="AI4594" s="1996">
        <v>48091310901</v>
      </c>
      <c r="AJ4594" s="1997" t="s">
        <v>1775</v>
      </c>
      <c r="AK4594" s="1997">
        <v>116000</v>
      </c>
      <c r="AL4594" s="1998" t="s">
        <v>1729</v>
      </c>
      <c r="AM4594" s="1998">
        <v>3</v>
      </c>
      <c r="AN4594" s="1997" t="s">
        <v>192</v>
      </c>
      <c r="BX4594"/>
      <c r="BY4594"/>
      <c r="BZ4594"/>
      <c r="CA4594"/>
      <c r="CB4594"/>
      <c r="CD4594" s="1060"/>
      <c r="CE4594" s="1286"/>
      <c r="CF4594" s="1060"/>
      <c r="CG4594" s="1060"/>
      <c r="CH4594" s="1060"/>
      <c r="CK4594" s="1645"/>
      <c r="CL4594" s="1645"/>
      <c r="CM4594" s="1645"/>
      <c r="CN4594"/>
      <c r="CO4594"/>
      <c r="CP4594"/>
      <c r="CQ4594"/>
      <c r="CR4594"/>
      <c r="CS4594" s="1060"/>
      <c r="CT4594" s="1060"/>
      <c r="CU4594" s="1060"/>
      <c r="CV4594" s="1060"/>
      <c r="CW4594" s="1060"/>
      <c r="CX4594" s="1060"/>
    </row>
    <row r="4595" spans="35:102" ht="15" customHeight="1" x14ac:dyDescent="0.3">
      <c r="AI4595" s="1774">
        <v>48091310902</v>
      </c>
      <c r="AJ4595" s="1993" t="s">
        <v>1775</v>
      </c>
      <c r="AK4595" s="1993">
        <v>72367</v>
      </c>
      <c r="AL4595" s="1994" t="s">
        <v>1729</v>
      </c>
      <c r="AM4595" s="1994">
        <v>1.8</v>
      </c>
      <c r="AN4595" s="1993" t="s">
        <v>192</v>
      </c>
      <c r="BX4595"/>
      <c r="BY4595"/>
      <c r="BZ4595"/>
      <c r="CA4595"/>
      <c r="CB4595"/>
      <c r="CD4595" s="1060"/>
      <c r="CE4595" s="1286"/>
      <c r="CF4595" s="1060"/>
      <c r="CG4595" s="1060"/>
      <c r="CH4595" s="1060"/>
      <c r="CK4595" s="1645"/>
      <c r="CL4595" s="1645"/>
      <c r="CM4595" s="1645"/>
      <c r="CN4595"/>
      <c r="CO4595"/>
      <c r="CP4595"/>
      <c r="CQ4595"/>
      <c r="CR4595"/>
      <c r="CS4595" s="1060"/>
      <c r="CT4595" s="1060"/>
      <c r="CU4595" s="1060"/>
      <c r="CV4595" s="1060"/>
      <c r="CW4595" s="1060"/>
      <c r="CX4595" s="1060"/>
    </row>
    <row r="4596" spans="35:102" ht="15" customHeight="1" x14ac:dyDescent="0.3">
      <c r="AI4596" s="1996">
        <v>48091310903</v>
      </c>
      <c r="AJ4596" s="1997" t="s">
        <v>1775</v>
      </c>
      <c r="AK4596" s="1997">
        <v>104903</v>
      </c>
      <c r="AL4596" s="1998" t="s">
        <v>1729</v>
      </c>
      <c r="AM4596" s="1998">
        <v>4.5999999999999996</v>
      </c>
      <c r="AN4596" s="1997" t="s">
        <v>192</v>
      </c>
      <c r="BX4596"/>
      <c r="BY4596"/>
      <c r="BZ4596"/>
      <c r="CA4596"/>
      <c r="CB4596"/>
      <c r="CD4596" s="1060"/>
      <c r="CE4596" s="1286"/>
      <c r="CF4596" s="1060"/>
      <c r="CG4596" s="1060"/>
      <c r="CH4596" s="1060"/>
      <c r="CK4596" s="1645"/>
      <c r="CL4596" s="1645"/>
      <c r="CM4596" s="1645"/>
      <c r="CN4596"/>
      <c r="CO4596"/>
      <c r="CP4596"/>
      <c r="CQ4596"/>
      <c r="CR4596"/>
      <c r="CS4596" s="1060"/>
      <c r="CT4596" s="1060"/>
      <c r="CU4596" s="1060"/>
      <c r="CV4596" s="1060"/>
      <c r="CW4596" s="1060"/>
      <c r="CX4596" s="1060"/>
    </row>
    <row r="4597" spans="35:102" ht="15" customHeight="1" x14ac:dyDescent="0.3">
      <c r="AI4597" s="1774">
        <v>48163950100</v>
      </c>
      <c r="AJ4597" s="1993" t="s">
        <v>1811</v>
      </c>
      <c r="AK4597" s="1993">
        <v>40417</v>
      </c>
      <c r="AL4597" s="1994" t="s">
        <v>1728</v>
      </c>
      <c r="AM4597" s="1994">
        <v>18.3</v>
      </c>
      <c r="AN4597" s="1993" t="s">
        <v>192</v>
      </c>
      <c r="BX4597"/>
      <c r="BY4597"/>
      <c r="BZ4597"/>
      <c r="CA4597"/>
      <c r="CB4597"/>
      <c r="CD4597" s="1060"/>
      <c r="CE4597" s="1286"/>
      <c r="CF4597" s="1060"/>
      <c r="CG4597" s="1060"/>
      <c r="CH4597" s="1060"/>
      <c r="CK4597" s="1645"/>
      <c r="CL4597" s="1645"/>
      <c r="CM4597" s="1645"/>
      <c r="CN4597"/>
      <c r="CO4597"/>
      <c r="CP4597"/>
      <c r="CQ4597"/>
      <c r="CR4597"/>
      <c r="CS4597" s="1060"/>
      <c r="CT4597" s="1060"/>
      <c r="CU4597" s="1060"/>
      <c r="CV4597" s="1060"/>
      <c r="CW4597" s="1060"/>
      <c r="CX4597" s="1060"/>
    </row>
    <row r="4598" spans="35:102" ht="15" customHeight="1" x14ac:dyDescent="0.3">
      <c r="AI4598" s="1996">
        <v>48163950200</v>
      </c>
      <c r="AJ4598" s="1997" t="s">
        <v>1811</v>
      </c>
      <c r="AK4598" s="1997">
        <v>33819</v>
      </c>
      <c r="AL4598" s="1998" t="s">
        <v>1730</v>
      </c>
      <c r="AM4598" s="1998">
        <v>20.3</v>
      </c>
      <c r="AN4598" s="1997" t="s">
        <v>193</v>
      </c>
      <c r="BX4598"/>
      <c r="BY4598"/>
      <c r="BZ4598"/>
      <c r="CA4598"/>
      <c r="CB4598"/>
      <c r="CD4598" s="1060"/>
      <c r="CE4598" s="1286"/>
      <c r="CF4598" s="1060"/>
      <c r="CG4598" s="1060"/>
      <c r="CH4598" s="1060"/>
      <c r="CK4598" s="1645"/>
      <c r="CL4598" s="1645"/>
      <c r="CM4598" s="1645"/>
      <c r="CN4598"/>
      <c r="CO4598"/>
      <c r="CP4598"/>
      <c r="CQ4598"/>
      <c r="CR4598"/>
      <c r="CS4598" s="1060"/>
      <c r="CT4598" s="1060"/>
      <c r="CU4598" s="1060"/>
      <c r="CV4598" s="1060"/>
      <c r="CW4598" s="1060"/>
      <c r="CX4598" s="1060"/>
    </row>
    <row r="4599" spans="35:102" ht="15" customHeight="1" x14ac:dyDescent="0.3">
      <c r="AI4599" s="1774">
        <v>48163950300</v>
      </c>
      <c r="AJ4599" s="1993" t="s">
        <v>1811</v>
      </c>
      <c r="AK4599" s="1993">
        <v>35875</v>
      </c>
      <c r="AL4599" s="1994" t="s">
        <v>1730</v>
      </c>
      <c r="AM4599" s="1994">
        <v>23.6</v>
      </c>
      <c r="AN4599" s="1993" t="s">
        <v>193</v>
      </c>
      <c r="BX4599"/>
      <c r="BY4599"/>
      <c r="BZ4599"/>
      <c r="CA4599"/>
      <c r="CB4599"/>
      <c r="CD4599" s="1060"/>
      <c r="CE4599" s="1286"/>
      <c r="CF4599" s="1060"/>
      <c r="CG4599" s="1060"/>
      <c r="CH4599" s="1060"/>
      <c r="CK4599" s="1645"/>
      <c r="CL4599" s="1645"/>
      <c r="CM4599" s="1645"/>
      <c r="CN4599"/>
      <c r="CO4599"/>
      <c r="CP4599"/>
      <c r="CQ4599"/>
      <c r="CR4599"/>
      <c r="CS4599" s="1060"/>
      <c r="CT4599" s="1060"/>
      <c r="CU4599" s="1060"/>
      <c r="CV4599" s="1060"/>
      <c r="CW4599" s="1060"/>
      <c r="CX4599" s="1060"/>
    </row>
    <row r="4600" spans="35:102" ht="15" customHeight="1" x14ac:dyDescent="0.3">
      <c r="AI4600" s="1996">
        <v>48171950100</v>
      </c>
      <c r="AJ4600" s="1997" t="s">
        <v>1815</v>
      </c>
      <c r="AK4600" s="1997">
        <v>56713</v>
      </c>
      <c r="AL4600" s="1998" t="s">
        <v>1727</v>
      </c>
      <c r="AM4600" s="1998">
        <v>14.6</v>
      </c>
      <c r="AN4600" s="1997" t="s">
        <v>192</v>
      </c>
      <c r="BX4600"/>
      <c r="BY4600"/>
      <c r="BZ4600"/>
      <c r="CA4600"/>
      <c r="CB4600"/>
      <c r="CD4600" s="1060"/>
      <c r="CE4600" s="1286"/>
      <c r="CF4600" s="1060"/>
      <c r="CG4600" s="1060"/>
      <c r="CH4600" s="1060"/>
      <c r="CK4600" s="1645"/>
      <c r="CL4600" s="1645"/>
      <c r="CM4600" s="1645"/>
      <c r="CN4600"/>
      <c r="CO4600"/>
      <c r="CP4600"/>
      <c r="CQ4600"/>
      <c r="CR4600"/>
      <c r="CS4600" s="1060"/>
      <c r="CT4600" s="1060"/>
      <c r="CU4600" s="1060"/>
      <c r="CV4600" s="1060"/>
      <c r="CW4600" s="1060"/>
      <c r="CX4600" s="1060"/>
    </row>
    <row r="4601" spans="35:102" ht="15" customHeight="1" x14ac:dyDescent="0.3">
      <c r="AI4601" s="1774">
        <v>48171950200</v>
      </c>
      <c r="AJ4601" s="1993" t="s">
        <v>1815</v>
      </c>
      <c r="AK4601" s="1993">
        <v>54920</v>
      </c>
      <c r="AL4601" s="1994" t="s">
        <v>1727</v>
      </c>
      <c r="AM4601" s="1994">
        <v>7.8</v>
      </c>
      <c r="AN4601" s="1993" t="s">
        <v>192</v>
      </c>
      <c r="BX4601"/>
      <c r="BY4601"/>
      <c r="BZ4601"/>
      <c r="CA4601"/>
      <c r="CB4601"/>
      <c r="CD4601" s="1060"/>
      <c r="CE4601" s="1286"/>
      <c r="CF4601" s="1060"/>
      <c r="CG4601" s="1060"/>
      <c r="CH4601" s="1060"/>
      <c r="CK4601" s="1645"/>
      <c r="CL4601" s="1645"/>
      <c r="CM4601" s="1645"/>
      <c r="CN4601"/>
      <c r="CO4601"/>
      <c r="CP4601"/>
      <c r="CQ4601"/>
      <c r="CR4601"/>
      <c r="CS4601" s="1060"/>
      <c r="CT4601" s="1060"/>
      <c r="CU4601" s="1060"/>
      <c r="CV4601" s="1060"/>
      <c r="CW4601" s="1060"/>
      <c r="CX4601" s="1060"/>
    </row>
    <row r="4602" spans="35:102" ht="15" customHeight="1" x14ac:dyDescent="0.3">
      <c r="AI4602" s="1996">
        <v>48171950300</v>
      </c>
      <c r="AJ4602" s="1997" t="s">
        <v>1815</v>
      </c>
      <c r="AK4602" s="1997">
        <v>63438</v>
      </c>
      <c r="AL4602" s="1998" t="s">
        <v>1727</v>
      </c>
      <c r="AM4602" s="1998">
        <v>12.6</v>
      </c>
      <c r="AN4602" s="1997" t="s">
        <v>192</v>
      </c>
      <c r="BX4602"/>
      <c r="BY4602"/>
      <c r="BZ4602"/>
      <c r="CA4602"/>
      <c r="CB4602"/>
      <c r="CD4602" s="1060"/>
      <c r="CE4602" s="1286"/>
      <c r="CF4602" s="1060"/>
      <c r="CG4602" s="1060"/>
      <c r="CH4602" s="1060"/>
      <c r="CK4602" s="1645"/>
      <c r="CL4602" s="1645"/>
      <c r="CM4602" s="1645"/>
      <c r="CN4602"/>
      <c r="CO4602"/>
      <c r="CP4602"/>
      <c r="CQ4602"/>
      <c r="CR4602"/>
      <c r="CS4602" s="1060"/>
      <c r="CT4602" s="1060"/>
      <c r="CU4602" s="1060"/>
      <c r="CV4602" s="1060"/>
      <c r="CW4602" s="1060"/>
      <c r="CX4602" s="1060"/>
    </row>
    <row r="4603" spans="35:102" ht="15" customHeight="1" x14ac:dyDescent="0.3">
      <c r="AI4603" s="1774">
        <v>48171950400</v>
      </c>
      <c r="AJ4603" s="1993" t="s">
        <v>1815</v>
      </c>
      <c r="AK4603" s="1993">
        <v>56046</v>
      </c>
      <c r="AL4603" s="1994" t="s">
        <v>1727</v>
      </c>
      <c r="AM4603" s="1994">
        <v>13.1</v>
      </c>
      <c r="AN4603" s="1993" t="s">
        <v>192</v>
      </c>
      <c r="BX4603"/>
      <c r="BY4603"/>
      <c r="BZ4603"/>
      <c r="CA4603"/>
      <c r="CB4603"/>
      <c r="CD4603" s="1060"/>
      <c r="CE4603" s="1286"/>
      <c r="CF4603" s="1060"/>
      <c r="CG4603" s="1060"/>
      <c r="CH4603" s="1060"/>
      <c r="CK4603" s="1645"/>
      <c r="CL4603" s="1645"/>
      <c r="CM4603" s="1645"/>
      <c r="CN4603"/>
      <c r="CO4603"/>
      <c r="CP4603"/>
      <c r="CQ4603"/>
      <c r="CR4603"/>
      <c r="CS4603" s="1060"/>
      <c r="CT4603" s="1060"/>
      <c r="CU4603" s="1060"/>
      <c r="CV4603" s="1060"/>
      <c r="CW4603" s="1060"/>
      <c r="CX4603" s="1060"/>
    </row>
    <row r="4604" spans="35:102" ht="15" customHeight="1" x14ac:dyDescent="0.3">
      <c r="AI4604" s="1996">
        <v>48171950500</v>
      </c>
      <c r="AJ4604" s="1997" t="s">
        <v>1815</v>
      </c>
      <c r="AK4604" s="1997">
        <v>49792</v>
      </c>
      <c r="AL4604" s="1998" t="s">
        <v>1728</v>
      </c>
      <c r="AM4604" s="1998">
        <v>14.2</v>
      </c>
      <c r="AN4604" s="1997" t="s">
        <v>192</v>
      </c>
      <c r="BX4604"/>
      <c r="BY4604"/>
      <c r="BZ4604"/>
      <c r="CA4604"/>
      <c r="CB4604"/>
      <c r="CD4604" s="1060"/>
      <c r="CE4604" s="1286"/>
      <c r="CF4604" s="1060"/>
      <c r="CG4604" s="1060"/>
      <c r="CH4604" s="1060"/>
      <c r="CK4604" s="1645"/>
      <c r="CL4604" s="1645"/>
      <c r="CM4604" s="1645"/>
      <c r="CN4604"/>
      <c r="CO4604"/>
      <c r="CP4604"/>
      <c r="CQ4604"/>
      <c r="CR4604"/>
      <c r="CS4604" s="1060"/>
      <c r="CT4604" s="1060"/>
      <c r="CU4604" s="1060"/>
      <c r="CV4604" s="1060"/>
      <c r="CW4604" s="1060"/>
      <c r="CX4604" s="1060"/>
    </row>
    <row r="4605" spans="35:102" ht="15" customHeight="1" x14ac:dyDescent="0.3">
      <c r="AI4605" s="1774">
        <v>48187210100</v>
      </c>
      <c r="AJ4605" s="1993" t="s">
        <v>1823</v>
      </c>
      <c r="AK4605" s="1993">
        <v>42308</v>
      </c>
      <c r="AL4605" s="1994" t="s">
        <v>1728</v>
      </c>
      <c r="AM4605" s="1994">
        <v>24.7</v>
      </c>
      <c r="AN4605" s="1993" t="s">
        <v>193</v>
      </c>
      <c r="BX4605"/>
      <c r="BY4605"/>
      <c r="BZ4605"/>
      <c r="CA4605"/>
      <c r="CB4605"/>
      <c r="CD4605" s="1060"/>
      <c r="CE4605" s="1286"/>
      <c r="CF4605" s="1060"/>
      <c r="CG4605" s="1060"/>
      <c r="CH4605" s="1060"/>
      <c r="CK4605" s="1645"/>
      <c r="CL4605" s="1645"/>
      <c r="CM4605" s="1645"/>
      <c r="CN4605"/>
      <c r="CO4605"/>
      <c r="CP4605"/>
      <c r="CQ4605"/>
      <c r="CR4605"/>
      <c r="CS4605" s="1060"/>
      <c r="CT4605" s="1060"/>
      <c r="CU4605" s="1060"/>
      <c r="CV4605" s="1060"/>
      <c r="CW4605" s="1060"/>
      <c r="CX4605" s="1060"/>
    </row>
    <row r="4606" spans="35:102" ht="15" customHeight="1" x14ac:dyDescent="0.3">
      <c r="AI4606" s="1996">
        <v>48187210200</v>
      </c>
      <c r="AJ4606" s="1997" t="s">
        <v>1823</v>
      </c>
      <c r="AK4606" s="1997">
        <v>31504</v>
      </c>
      <c r="AL4606" s="1998" t="s">
        <v>1730</v>
      </c>
      <c r="AM4606" s="1998">
        <v>27.7</v>
      </c>
      <c r="AN4606" s="1997" t="s">
        <v>193</v>
      </c>
      <c r="BX4606"/>
      <c r="BY4606"/>
      <c r="BZ4606"/>
      <c r="CA4606"/>
      <c r="CB4606"/>
      <c r="CD4606" s="1060"/>
      <c r="CE4606" s="1286"/>
      <c r="CF4606" s="1060"/>
      <c r="CG4606" s="1060"/>
      <c r="CH4606" s="1060"/>
      <c r="CK4606" s="1645"/>
      <c r="CL4606" s="1645"/>
      <c r="CM4606" s="1645"/>
      <c r="CN4606"/>
      <c r="CO4606"/>
      <c r="CP4606"/>
      <c r="CQ4606"/>
      <c r="CR4606"/>
      <c r="CS4606" s="1060"/>
      <c r="CT4606" s="1060"/>
      <c r="CU4606" s="1060"/>
      <c r="CV4606" s="1060"/>
      <c r="CW4606" s="1060"/>
      <c r="CX4606" s="1060"/>
    </row>
    <row r="4607" spans="35:102" ht="15" customHeight="1" x14ac:dyDescent="0.3">
      <c r="AI4607" s="1774">
        <v>48187210300</v>
      </c>
      <c r="AJ4607" s="1993" t="s">
        <v>1823</v>
      </c>
      <c r="AK4607" s="1993">
        <v>24761</v>
      </c>
      <c r="AL4607" s="1994" t="s">
        <v>1730</v>
      </c>
      <c r="AM4607" s="1994">
        <v>43.3</v>
      </c>
      <c r="AN4607" s="1993" t="s">
        <v>193</v>
      </c>
      <c r="BX4607"/>
      <c r="BY4607"/>
      <c r="BZ4607"/>
      <c r="CA4607"/>
      <c r="CB4607"/>
      <c r="CD4607" s="1060"/>
      <c r="CE4607" s="1286"/>
      <c r="CF4607" s="1060"/>
      <c r="CG4607" s="1060"/>
      <c r="CH4607" s="1060"/>
      <c r="CK4607" s="1645"/>
      <c r="CL4607" s="1645"/>
      <c r="CM4607" s="1645"/>
      <c r="CN4607"/>
      <c r="CO4607"/>
      <c r="CP4607"/>
      <c r="CQ4607"/>
      <c r="CR4607"/>
      <c r="CS4607" s="1060"/>
      <c r="CT4607" s="1060"/>
      <c r="CU4607" s="1060"/>
      <c r="CV4607" s="1060"/>
      <c r="CW4607" s="1060"/>
      <c r="CX4607" s="1060"/>
    </row>
    <row r="4608" spans="35:102" ht="15" customHeight="1" x14ac:dyDescent="0.3">
      <c r="AI4608" s="1996">
        <v>48187210400</v>
      </c>
      <c r="AJ4608" s="1997" t="s">
        <v>1823</v>
      </c>
      <c r="AK4608" s="1997">
        <v>53149</v>
      </c>
      <c r="AL4608" s="1998" t="s">
        <v>1728</v>
      </c>
      <c r="AM4608" s="1998">
        <v>14.5</v>
      </c>
      <c r="AN4608" s="1997" t="s">
        <v>192</v>
      </c>
      <c r="BX4608"/>
      <c r="BY4608"/>
      <c r="BZ4608"/>
      <c r="CA4608"/>
      <c r="CB4608"/>
      <c r="CD4608" s="1060"/>
      <c r="CE4608" s="1286"/>
      <c r="CF4608" s="1060"/>
      <c r="CG4608" s="1060"/>
      <c r="CH4608" s="1060"/>
      <c r="CK4608" s="1645"/>
      <c r="CL4608" s="1645"/>
      <c r="CM4608" s="1645"/>
      <c r="CN4608"/>
      <c r="CO4608"/>
      <c r="CP4608"/>
      <c r="CQ4608"/>
      <c r="CR4608"/>
      <c r="CS4608" s="1060"/>
      <c r="CT4608" s="1060"/>
      <c r="CU4608" s="1060"/>
      <c r="CV4608" s="1060"/>
      <c r="CW4608" s="1060"/>
      <c r="CX4608" s="1060"/>
    </row>
    <row r="4609" spans="35:102" ht="15" customHeight="1" x14ac:dyDescent="0.3">
      <c r="AI4609" s="1774">
        <v>48187210504</v>
      </c>
      <c r="AJ4609" s="1993" t="s">
        <v>1823</v>
      </c>
      <c r="AK4609" s="1993">
        <v>59392</v>
      </c>
      <c r="AL4609" s="1994" t="s">
        <v>1727</v>
      </c>
      <c r="AM4609" s="1994">
        <v>6.2</v>
      </c>
      <c r="AN4609" s="1993" t="s">
        <v>192</v>
      </c>
      <c r="BX4609"/>
      <c r="BY4609"/>
      <c r="BZ4609"/>
      <c r="CA4609"/>
      <c r="CB4609"/>
      <c r="CD4609" s="1060"/>
      <c r="CE4609" s="1286"/>
      <c r="CF4609" s="1060"/>
      <c r="CG4609" s="1060"/>
      <c r="CH4609" s="1060"/>
      <c r="CK4609" s="1645"/>
      <c r="CL4609" s="1645"/>
      <c r="CM4609" s="1645"/>
      <c r="CN4609"/>
      <c r="CO4609"/>
      <c r="CP4609"/>
      <c r="CQ4609"/>
      <c r="CR4609"/>
      <c r="CS4609" s="1060"/>
      <c r="CT4609" s="1060"/>
      <c r="CU4609" s="1060"/>
      <c r="CV4609" s="1060"/>
      <c r="CW4609" s="1060"/>
      <c r="CX4609" s="1060"/>
    </row>
    <row r="4610" spans="35:102" ht="15" customHeight="1" x14ac:dyDescent="0.3">
      <c r="AI4610" s="1996">
        <v>48187210505</v>
      </c>
      <c r="AJ4610" s="1997" t="s">
        <v>1823</v>
      </c>
      <c r="AK4610" s="1997">
        <v>46389</v>
      </c>
      <c r="AL4610" s="1998" t="s">
        <v>1728</v>
      </c>
      <c r="AM4610" s="1998">
        <v>25.5</v>
      </c>
      <c r="AN4610" s="1997" t="s">
        <v>193</v>
      </c>
      <c r="BX4610"/>
      <c r="BY4610"/>
      <c r="BZ4610"/>
      <c r="CA4610"/>
      <c r="CB4610"/>
      <c r="CD4610" s="1060"/>
      <c r="CE4610" s="1286"/>
      <c r="CF4610" s="1060"/>
      <c r="CG4610" s="1060"/>
      <c r="CH4610" s="1060"/>
      <c r="CK4610" s="1645"/>
      <c r="CL4610" s="1645"/>
      <c r="CM4610" s="1645"/>
      <c r="CN4610"/>
      <c r="CO4610"/>
      <c r="CP4610"/>
      <c r="CQ4610"/>
      <c r="CR4610"/>
      <c r="CS4610" s="1060"/>
      <c r="CT4610" s="1060"/>
      <c r="CU4610" s="1060"/>
      <c r="CV4610" s="1060"/>
      <c r="CW4610" s="1060"/>
      <c r="CX4610" s="1060"/>
    </row>
    <row r="4611" spans="35:102" ht="15" customHeight="1" x14ac:dyDescent="0.3">
      <c r="AI4611" s="1774">
        <v>48187210506</v>
      </c>
      <c r="AJ4611" s="1993" t="s">
        <v>1823</v>
      </c>
      <c r="AK4611" s="1993">
        <v>55625</v>
      </c>
      <c r="AL4611" s="1994" t="s">
        <v>1727</v>
      </c>
      <c r="AM4611" s="1994">
        <v>10.9</v>
      </c>
      <c r="AN4611" s="1993" t="s">
        <v>192</v>
      </c>
      <c r="BX4611"/>
      <c r="BY4611"/>
      <c r="BZ4611"/>
      <c r="CA4611"/>
      <c r="CB4611"/>
      <c r="CD4611" s="1060"/>
      <c r="CE4611" s="1286"/>
      <c r="CF4611" s="1060"/>
      <c r="CG4611" s="1060"/>
      <c r="CH4611" s="1060"/>
      <c r="CK4611" s="1645"/>
      <c r="CL4611" s="1645"/>
      <c r="CM4611" s="1645"/>
      <c r="CN4611"/>
      <c r="CO4611"/>
      <c r="CP4611"/>
      <c r="CQ4611"/>
      <c r="CR4611"/>
      <c r="CS4611" s="1060"/>
      <c r="CT4611" s="1060"/>
      <c r="CU4611" s="1060"/>
      <c r="CV4611" s="1060"/>
      <c r="CW4611" s="1060"/>
      <c r="CX4611" s="1060"/>
    </row>
    <row r="4612" spans="35:102" ht="15" customHeight="1" x14ac:dyDescent="0.3">
      <c r="AI4612" s="1996">
        <v>48187210507</v>
      </c>
      <c r="AJ4612" s="1997" t="s">
        <v>1823</v>
      </c>
      <c r="AK4612" s="1997">
        <v>75807</v>
      </c>
      <c r="AL4612" s="1998" t="s">
        <v>1729</v>
      </c>
      <c r="AM4612" s="1998">
        <v>9.1</v>
      </c>
      <c r="AN4612" s="1997" t="s">
        <v>192</v>
      </c>
      <c r="BX4612"/>
      <c r="BY4612"/>
      <c r="BZ4612"/>
      <c r="CA4612"/>
      <c r="CB4612"/>
      <c r="CD4612" s="1060"/>
      <c r="CE4612" s="1286"/>
      <c r="CF4612" s="1060"/>
      <c r="CG4612" s="1060"/>
      <c r="CH4612" s="1060"/>
      <c r="CK4612" s="1645"/>
      <c r="CL4612" s="1645"/>
      <c r="CM4612" s="1645"/>
      <c r="CN4612"/>
      <c r="CO4612"/>
      <c r="CP4612"/>
      <c r="CQ4612"/>
      <c r="CR4612"/>
      <c r="CS4612" s="1060"/>
      <c r="CT4612" s="1060"/>
      <c r="CU4612" s="1060"/>
      <c r="CV4612" s="1060"/>
      <c r="CW4612" s="1060"/>
      <c r="CX4612" s="1060"/>
    </row>
    <row r="4613" spans="35:102" ht="15" customHeight="1" x14ac:dyDescent="0.3">
      <c r="AI4613" s="1774">
        <v>48187210508</v>
      </c>
      <c r="AJ4613" s="1993" t="s">
        <v>1823</v>
      </c>
      <c r="AK4613" s="1993">
        <v>55536</v>
      </c>
      <c r="AL4613" s="1994" t="s">
        <v>1727</v>
      </c>
      <c r="AM4613" s="1994">
        <v>8.9</v>
      </c>
      <c r="AN4613" s="1993" t="s">
        <v>192</v>
      </c>
      <c r="BX4613"/>
      <c r="BY4613"/>
      <c r="BZ4613"/>
      <c r="CA4613"/>
      <c r="CB4613"/>
      <c r="CD4613" s="1060"/>
      <c r="CE4613" s="1286"/>
      <c r="CF4613" s="1060"/>
      <c r="CG4613" s="1060"/>
      <c r="CH4613" s="1060"/>
      <c r="CK4613" s="1645"/>
      <c r="CL4613" s="1645"/>
      <c r="CM4613" s="1645"/>
      <c r="CN4613"/>
      <c r="CO4613"/>
      <c r="CP4613"/>
      <c r="CQ4613"/>
      <c r="CR4613"/>
      <c r="CS4613" s="1060"/>
      <c r="CT4613" s="1060"/>
      <c r="CU4613" s="1060"/>
      <c r="CV4613" s="1060"/>
      <c r="CW4613" s="1060"/>
      <c r="CX4613" s="1060"/>
    </row>
    <row r="4614" spans="35:102" ht="15" customHeight="1" x14ac:dyDescent="0.3">
      <c r="AI4614" s="1996">
        <v>48187210603</v>
      </c>
      <c r="AJ4614" s="1997" t="s">
        <v>1823</v>
      </c>
      <c r="AK4614" s="1997">
        <v>51016</v>
      </c>
      <c r="AL4614" s="1998" t="s">
        <v>1728</v>
      </c>
      <c r="AM4614" s="1998">
        <v>11.7</v>
      </c>
      <c r="AN4614" s="1997" t="s">
        <v>192</v>
      </c>
      <c r="BX4614"/>
      <c r="BY4614"/>
      <c r="BZ4614"/>
      <c r="CA4614"/>
      <c r="CB4614"/>
      <c r="CD4614" s="1060"/>
      <c r="CE4614" s="1286"/>
      <c r="CF4614" s="1060"/>
      <c r="CG4614" s="1060"/>
      <c r="CH4614" s="1060"/>
      <c r="CK4614" s="1645"/>
      <c r="CL4614" s="1645"/>
      <c r="CM4614" s="1645"/>
      <c r="CN4614"/>
      <c r="CO4614"/>
      <c r="CP4614"/>
      <c r="CQ4614"/>
      <c r="CR4614"/>
      <c r="CS4614" s="1060"/>
      <c r="CT4614" s="1060"/>
      <c r="CU4614" s="1060"/>
      <c r="CV4614" s="1060"/>
      <c r="CW4614" s="1060"/>
      <c r="CX4614" s="1060"/>
    </row>
    <row r="4615" spans="35:102" ht="15" customHeight="1" x14ac:dyDescent="0.3">
      <c r="AI4615" s="1774">
        <v>48187210604</v>
      </c>
      <c r="AJ4615" s="1993" t="s">
        <v>1823</v>
      </c>
      <c r="AK4615" s="1993">
        <v>81309</v>
      </c>
      <c r="AL4615" s="1994" t="s">
        <v>1729</v>
      </c>
      <c r="AM4615" s="1994">
        <v>5.5</v>
      </c>
      <c r="AN4615" s="1993" t="s">
        <v>192</v>
      </c>
      <c r="BX4615"/>
      <c r="BY4615"/>
      <c r="BZ4615"/>
      <c r="CA4615"/>
      <c r="CB4615"/>
      <c r="CD4615" s="1060"/>
      <c r="CE4615" s="1286"/>
      <c r="CF4615" s="1060"/>
      <c r="CG4615" s="1060"/>
      <c r="CH4615" s="1060"/>
      <c r="CK4615" s="1645"/>
      <c r="CL4615" s="1645"/>
      <c r="CM4615" s="1645"/>
      <c r="CN4615"/>
      <c r="CO4615"/>
      <c r="CP4615"/>
      <c r="CQ4615"/>
      <c r="CR4615"/>
      <c r="CS4615" s="1060"/>
      <c r="CT4615" s="1060"/>
      <c r="CU4615" s="1060"/>
      <c r="CV4615" s="1060"/>
      <c r="CW4615" s="1060"/>
      <c r="CX4615" s="1060"/>
    </row>
    <row r="4616" spans="35:102" ht="15" customHeight="1" x14ac:dyDescent="0.3">
      <c r="AI4616" s="1996">
        <v>48187210606</v>
      </c>
      <c r="AJ4616" s="1997" t="s">
        <v>1823</v>
      </c>
      <c r="AK4616" s="1997">
        <v>55119</v>
      </c>
      <c r="AL4616" s="1998" t="s">
        <v>1727</v>
      </c>
      <c r="AM4616" s="1998">
        <v>6.3</v>
      </c>
      <c r="AN4616" s="1997" t="s">
        <v>192</v>
      </c>
      <c r="BX4616"/>
      <c r="BY4616"/>
      <c r="BZ4616"/>
      <c r="CA4616"/>
      <c r="CB4616"/>
      <c r="CD4616" s="1060"/>
      <c r="CE4616" s="1286"/>
      <c r="CF4616" s="1060"/>
      <c r="CG4616" s="1060"/>
      <c r="CH4616" s="1060"/>
      <c r="CK4616" s="1645"/>
      <c r="CL4616" s="1645"/>
      <c r="CM4616" s="1645"/>
      <c r="CN4616"/>
      <c r="CO4616"/>
      <c r="CP4616"/>
      <c r="CQ4616"/>
      <c r="CR4616"/>
      <c r="CS4616" s="1060"/>
      <c r="CT4616" s="1060"/>
      <c r="CU4616" s="1060"/>
      <c r="CV4616" s="1060"/>
      <c r="CW4616" s="1060"/>
      <c r="CX4616" s="1060"/>
    </row>
    <row r="4617" spans="35:102" ht="15" customHeight="1" x14ac:dyDescent="0.3">
      <c r="AI4617" s="1774">
        <v>48187210607</v>
      </c>
      <c r="AJ4617" s="1993" t="s">
        <v>1823</v>
      </c>
      <c r="AK4617" s="1993">
        <v>91620</v>
      </c>
      <c r="AL4617" s="1994" t="s">
        <v>1729</v>
      </c>
      <c r="AM4617" s="1994">
        <v>4.7</v>
      </c>
      <c r="AN4617" s="1993" t="s">
        <v>192</v>
      </c>
      <c r="BX4617"/>
      <c r="BY4617"/>
      <c r="BZ4617"/>
      <c r="CA4617"/>
      <c r="CB4617"/>
      <c r="CD4617" s="1060"/>
      <c r="CE4617" s="1286"/>
      <c r="CF4617" s="1060"/>
      <c r="CG4617" s="1060"/>
      <c r="CH4617" s="1060"/>
      <c r="CK4617" s="1645"/>
      <c r="CL4617" s="1645"/>
      <c r="CM4617" s="1645"/>
      <c r="CN4617"/>
      <c r="CO4617"/>
      <c r="CP4617"/>
      <c r="CQ4617"/>
      <c r="CR4617"/>
      <c r="CS4617" s="1060"/>
      <c r="CT4617" s="1060"/>
      <c r="CU4617" s="1060"/>
      <c r="CV4617" s="1060"/>
      <c r="CW4617" s="1060"/>
      <c r="CX4617" s="1060"/>
    </row>
    <row r="4618" spans="35:102" ht="15" customHeight="1" x14ac:dyDescent="0.3">
      <c r="AI4618" s="1996">
        <v>48187210608</v>
      </c>
      <c r="AJ4618" s="1997" t="s">
        <v>1823</v>
      </c>
      <c r="AK4618" s="1997">
        <v>54340</v>
      </c>
      <c r="AL4618" s="1998" t="s">
        <v>1727</v>
      </c>
      <c r="AM4618" s="1998">
        <v>12.8</v>
      </c>
      <c r="AN4618" s="1997" t="s">
        <v>192</v>
      </c>
      <c r="BX4618"/>
      <c r="BY4618"/>
      <c r="BZ4618"/>
      <c r="CA4618"/>
      <c r="CB4618"/>
      <c r="CD4618" s="1060"/>
      <c r="CE4618" s="1286"/>
      <c r="CF4618" s="1060"/>
      <c r="CG4618" s="1060"/>
      <c r="CH4618" s="1060"/>
      <c r="CK4618" s="1645"/>
      <c r="CL4618" s="1645"/>
      <c r="CM4618" s="1645"/>
      <c r="CN4618"/>
      <c r="CO4618"/>
      <c r="CP4618"/>
      <c r="CQ4618"/>
      <c r="CR4618"/>
      <c r="CS4618" s="1060"/>
      <c r="CT4618" s="1060"/>
      <c r="CU4618" s="1060"/>
      <c r="CV4618" s="1060"/>
      <c r="CW4618" s="1060"/>
      <c r="CX4618" s="1060"/>
    </row>
    <row r="4619" spans="35:102" ht="15" customHeight="1" x14ac:dyDescent="0.3">
      <c r="AI4619" s="1774">
        <v>48187210705</v>
      </c>
      <c r="AJ4619" s="1993" t="s">
        <v>1823</v>
      </c>
      <c r="AK4619" s="1993">
        <v>60385</v>
      </c>
      <c r="AL4619" s="1994" t="s">
        <v>1727</v>
      </c>
      <c r="AM4619" s="1994">
        <v>8.1</v>
      </c>
      <c r="AN4619" s="1993" t="s">
        <v>192</v>
      </c>
      <c r="BX4619"/>
      <c r="BY4619"/>
      <c r="BZ4619"/>
      <c r="CA4619"/>
      <c r="CB4619"/>
      <c r="CD4619" s="1060"/>
      <c r="CE4619" s="1286"/>
      <c r="CF4619" s="1060"/>
      <c r="CG4619" s="1060"/>
      <c r="CH4619" s="1060"/>
      <c r="CK4619" s="1645"/>
      <c r="CL4619" s="1645"/>
      <c r="CM4619" s="1645"/>
      <c r="CN4619"/>
      <c r="CO4619"/>
      <c r="CP4619"/>
      <c r="CQ4619"/>
      <c r="CR4619"/>
      <c r="CS4619" s="1060"/>
      <c r="CT4619" s="1060"/>
      <c r="CU4619" s="1060"/>
      <c r="CV4619" s="1060"/>
      <c r="CW4619" s="1060"/>
      <c r="CX4619" s="1060"/>
    </row>
    <row r="4620" spans="35:102" ht="15" customHeight="1" x14ac:dyDescent="0.3">
      <c r="AI4620" s="1996">
        <v>48187210706</v>
      </c>
      <c r="AJ4620" s="1997" t="s">
        <v>1823</v>
      </c>
      <c r="AK4620" s="1997">
        <v>52690</v>
      </c>
      <c r="AL4620" s="1998" t="s">
        <v>1728</v>
      </c>
      <c r="AM4620" s="1998">
        <v>8.1999999999999993</v>
      </c>
      <c r="AN4620" s="1997" t="s">
        <v>192</v>
      </c>
      <c r="BX4620"/>
      <c r="BY4620"/>
      <c r="BZ4620"/>
      <c r="CA4620"/>
      <c r="CB4620"/>
      <c r="CD4620" s="1060"/>
      <c r="CE4620" s="1286"/>
      <c r="CF4620" s="1060"/>
      <c r="CG4620" s="1060"/>
      <c r="CH4620" s="1060"/>
      <c r="CK4620" s="1645"/>
      <c r="CL4620" s="1645"/>
      <c r="CM4620" s="1645"/>
      <c r="CN4620"/>
      <c r="CO4620"/>
      <c r="CP4620"/>
      <c r="CQ4620"/>
      <c r="CR4620"/>
      <c r="CS4620" s="1060"/>
      <c r="CT4620" s="1060"/>
      <c r="CU4620" s="1060"/>
      <c r="CV4620" s="1060"/>
      <c r="CW4620" s="1060"/>
      <c r="CX4620" s="1060"/>
    </row>
    <row r="4621" spans="35:102" ht="15" customHeight="1" x14ac:dyDescent="0.3">
      <c r="AI4621" s="1774">
        <v>48187210707</v>
      </c>
      <c r="AJ4621" s="1993" t="s">
        <v>1823</v>
      </c>
      <c r="AK4621" s="1993">
        <v>77065</v>
      </c>
      <c r="AL4621" s="1994" t="s">
        <v>1729</v>
      </c>
      <c r="AM4621" s="1994">
        <v>10.9</v>
      </c>
      <c r="AN4621" s="1993" t="s">
        <v>192</v>
      </c>
      <c r="BX4621"/>
      <c r="BY4621"/>
      <c r="BZ4621"/>
      <c r="CA4621"/>
      <c r="CB4621"/>
      <c r="CD4621" s="1060"/>
      <c r="CE4621" s="1286"/>
      <c r="CF4621" s="1060"/>
      <c r="CG4621" s="1060"/>
      <c r="CH4621" s="1060"/>
      <c r="CK4621" s="1645"/>
      <c r="CL4621" s="1645"/>
      <c r="CM4621" s="1645"/>
      <c r="CN4621"/>
      <c r="CO4621"/>
      <c r="CP4621"/>
      <c r="CQ4621"/>
      <c r="CR4621"/>
      <c r="CS4621" s="1060"/>
      <c r="CT4621" s="1060"/>
      <c r="CU4621" s="1060"/>
      <c r="CV4621" s="1060"/>
      <c r="CW4621" s="1060"/>
      <c r="CX4621" s="1060"/>
    </row>
    <row r="4622" spans="35:102" ht="15" customHeight="1" x14ac:dyDescent="0.3">
      <c r="AI4622" s="1996">
        <v>48187210708</v>
      </c>
      <c r="AJ4622" s="1997" t="s">
        <v>1823</v>
      </c>
      <c r="AK4622" s="1997">
        <v>106672</v>
      </c>
      <c r="AL4622" s="1998" t="s">
        <v>1729</v>
      </c>
      <c r="AM4622" s="1998">
        <v>2.6</v>
      </c>
      <c r="AN4622" s="1997" t="s">
        <v>192</v>
      </c>
      <c r="BX4622"/>
      <c r="BY4622"/>
      <c r="BZ4622"/>
      <c r="CA4622"/>
      <c r="CB4622"/>
      <c r="CD4622" s="1060"/>
      <c r="CE4622" s="1286"/>
      <c r="CF4622" s="1060"/>
      <c r="CG4622" s="1060"/>
      <c r="CH4622" s="1060"/>
      <c r="CK4622" s="1645"/>
      <c r="CL4622" s="1645"/>
      <c r="CM4622" s="1645"/>
      <c r="CN4622"/>
      <c r="CO4622"/>
      <c r="CP4622"/>
      <c r="CQ4622"/>
      <c r="CR4622"/>
      <c r="CS4622" s="1060"/>
      <c r="CT4622" s="1060"/>
      <c r="CU4622" s="1060"/>
      <c r="CV4622" s="1060"/>
      <c r="CW4622" s="1060"/>
      <c r="CX4622" s="1060"/>
    </row>
    <row r="4623" spans="35:102" ht="15" customHeight="1" x14ac:dyDescent="0.3">
      <c r="AI4623" s="1774">
        <v>48187210709</v>
      </c>
      <c r="AJ4623" s="1993" t="s">
        <v>1823</v>
      </c>
      <c r="AK4623" s="1993">
        <v>94802</v>
      </c>
      <c r="AL4623" s="1994" t="s">
        <v>1729</v>
      </c>
      <c r="AM4623" s="1994">
        <v>4</v>
      </c>
      <c r="AN4623" s="1993" t="s">
        <v>192</v>
      </c>
      <c r="BX4623"/>
      <c r="BY4623"/>
      <c r="BZ4623"/>
      <c r="CA4623"/>
      <c r="CB4623"/>
      <c r="CD4623" s="1060"/>
      <c r="CE4623" s="1286"/>
      <c r="CF4623" s="1060"/>
      <c r="CG4623" s="1060"/>
      <c r="CH4623" s="1060"/>
      <c r="CK4623" s="1645"/>
      <c r="CL4623" s="1645"/>
      <c r="CM4623" s="1645"/>
      <c r="CN4623"/>
      <c r="CO4623"/>
      <c r="CP4623"/>
      <c r="CQ4623"/>
      <c r="CR4623"/>
      <c r="CS4623" s="1060"/>
      <c r="CT4623" s="1060"/>
      <c r="CU4623" s="1060"/>
      <c r="CV4623" s="1060"/>
      <c r="CW4623" s="1060"/>
      <c r="CX4623" s="1060"/>
    </row>
    <row r="4624" spans="35:102" ht="15" customHeight="1" x14ac:dyDescent="0.3">
      <c r="AI4624" s="1996">
        <v>48187210710</v>
      </c>
      <c r="AJ4624" s="1997" t="s">
        <v>1823</v>
      </c>
      <c r="AK4624" s="1997">
        <v>91563</v>
      </c>
      <c r="AL4624" s="1998" t="s">
        <v>1729</v>
      </c>
      <c r="AM4624" s="1998">
        <v>5.6</v>
      </c>
      <c r="AN4624" s="1997" t="s">
        <v>192</v>
      </c>
      <c r="BX4624"/>
      <c r="BY4624"/>
      <c r="BZ4624"/>
      <c r="CA4624"/>
      <c r="CB4624"/>
      <c r="CD4624" s="1060"/>
      <c r="CE4624" s="1286"/>
      <c r="CF4624" s="1060"/>
      <c r="CG4624" s="1060"/>
      <c r="CH4624" s="1060"/>
      <c r="CK4624" s="1645"/>
      <c r="CL4624" s="1645"/>
      <c r="CM4624" s="1645"/>
      <c r="CN4624"/>
      <c r="CO4624"/>
      <c r="CP4624"/>
      <c r="CQ4624"/>
      <c r="CR4624"/>
      <c r="CS4624" s="1060"/>
      <c r="CT4624" s="1060"/>
      <c r="CU4624" s="1060"/>
      <c r="CV4624" s="1060"/>
      <c r="CW4624" s="1060"/>
      <c r="CX4624" s="1060"/>
    </row>
    <row r="4625" spans="35:102" ht="15" customHeight="1" x14ac:dyDescent="0.3">
      <c r="AI4625" s="1774">
        <v>48187210711</v>
      </c>
      <c r="AJ4625" s="1993" t="s">
        <v>1823</v>
      </c>
      <c r="AK4625" s="1993">
        <v>105568</v>
      </c>
      <c r="AL4625" s="1994" t="s">
        <v>1729</v>
      </c>
      <c r="AM4625" s="1994">
        <v>3.5</v>
      </c>
      <c r="AN4625" s="1993" t="s">
        <v>192</v>
      </c>
      <c r="BX4625"/>
      <c r="BY4625"/>
      <c r="BZ4625"/>
      <c r="CA4625"/>
      <c r="CB4625"/>
      <c r="CD4625" s="1060"/>
      <c r="CE4625" s="1286"/>
      <c r="CF4625" s="1060"/>
      <c r="CG4625" s="1060"/>
      <c r="CH4625" s="1060"/>
      <c r="CK4625" s="1645"/>
      <c r="CL4625" s="1645"/>
      <c r="CM4625" s="1645"/>
      <c r="CN4625"/>
      <c r="CO4625"/>
      <c r="CP4625"/>
      <c r="CQ4625"/>
      <c r="CR4625"/>
      <c r="CS4625" s="1060"/>
      <c r="CT4625" s="1060"/>
      <c r="CU4625" s="1060"/>
      <c r="CV4625" s="1060"/>
      <c r="CW4625" s="1060"/>
      <c r="CX4625" s="1060"/>
    </row>
    <row r="4626" spans="35:102" ht="15" customHeight="1" x14ac:dyDescent="0.3">
      <c r="AI4626" s="1996">
        <v>48187210712</v>
      </c>
      <c r="AJ4626" s="1997" t="s">
        <v>1823</v>
      </c>
      <c r="AK4626" s="1997">
        <v>110132</v>
      </c>
      <c r="AL4626" s="1998" t="s">
        <v>1729</v>
      </c>
      <c r="AM4626" s="1998">
        <v>1.8</v>
      </c>
      <c r="AN4626" s="1997" t="s">
        <v>192</v>
      </c>
      <c r="BX4626"/>
      <c r="BY4626"/>
      <c r="BZ4626"/>
      <c r="CA4626"/>
      <c r="CB4626"/>
      <c r="CD4626" s="1060"/>
      <c r="CE4626" s="1286"/>
      <c r="CF4626" s="1060"/>
      <c r="CG4626" s="1060"/>
      <c r="CH4626" s="1060"/>
      <c r="CK4626" s="1645"/>
      <c r="CL4626" s="1645"/>
      <c r="CM4626" s="1645"/>
      <c r="CN4626"/>
      <c r="CO4626"/>
      <c r="CP4626"/>
      <c r="CQ4626"/>
      <c r="CR4626"/>
      <c r="CS4626" s="1060"/>
      <c r="CT4626" s="1060"/>
      <c r="CU4626" s="1060"/>
      <c r="CV4626" s="1060"/>
      <c r="CW4626" s="1060"/>
      <c r="CX4626" s="1060"/>
    </row>
    <row r="4627" spans="35:102" ht="15" customHeight="1" x14ac:dyDescent="0.3">
      <c r="AI4627" s="1774">
        <v>48187210713</v>
      </c>
      <c r="AJ4627" s="1993" t="s">
        <v>1823</v>
      </c>
      <c r="AK4627" s="1993">
        <v>92147</v>
      </c>
      <c r="AL4627" s="1994" t="s">
        <v>1729</v>
      </c>
      <c r="AM4627" s="1994">
        <v>4.2</v>
      </c>
      <c r="AN4627" s="1993" t="s">
        <v>192</v>
      </c>
      <c r="BX4627"/>
      <c r="BY4627"/>
      <c r="BZ4627"/>
      <c r="CA4627"/>
      <c r="CB4627"/>
      <c r="CD4627" s="1060"/>
      <c r="CE4627" s="1286"/>
      <c r="CF4627" s="1060"/>
      <c r="CG4627" s="1060"/>
      <c r="CH4627" s="1060"/>
      <c r="CK4627" s="1645"/>
      <c r="CL4627" s="1645"/>
      <c r="CM4627" s="1645"/>
      <c r="CN4627"/>
      <c r="CO4627"/>
      <c r="CP4627"/>
      <c r="CQ4627"/>
      <c r="CR4627"/>
      <c r="CS4627" s="1060"/>
      <c r="CT4627" s="1060"/>
      <c r="CU4627" s="1060"/>
      <c r="CV4627" s="1060"/>
      <c r="CW4627" s="1060"/>
      <c r="CX4627" s="1060"/>
    </row>
    <row r="4628" spans="35:102" ht="15" customHeight="1" x14ac:dyDescent="0.3">
      <c r="AI4628" s="1996">
        <v>48187210714</v>
      </c>
      <c r="AJ4628" s="1997" t="s">
        <v>1823</v>
      </c>
      <c r="AK4628" s="1997">
        <v>78604</v>
      </c>
      <c r="AL4628" s="1998" t="s">
        <v>1729</v>
      </c>
      <c r="AM4628" s="1998">
        <v>12.1</v>
      </c>
      <c r="AN4628" s="1997" t="s">
        <v>192</v>
      </c>
      <c r="BX4628"/>
      <c r="BY4628"/>
      <c r="BZ4628"/>
      <c r="CA4628"/>
      <c r="CB4628"/>
      <c r="CD4628" s="1060"/>
      <c r="CE4628" s="1286"/>
      <c r="CF4628" s="1060"/>
      <c r="CG4628" s="1060"/>
      <c r="CH4628" s="1060"/>
      <c r="CK4628" s="1645"/>
      <c r="CL4628" s="1645"/>
      <c r="CM4628" s="1645"/>
      <c r="CN4628"/>
      <c r="CO4628"/>
      <c r="CP4628"/>
      <c r="CQ4628"/>
      <c r="CR4628"/>
      <c r="CS4628" s="1060"/>
      <c r="CT4628" s="1060"/>
      <c r="CU4628" s="1060"/>
      <c r="CV4628" s="1060"/>
      <c r="CW4628" s="1060"/>
      <c r="CX4628" s="1060"/>
    </row>
    <row r="4629" spans="35:102" ht="15" customHeight="1" x14ac:dyDescent="0.3">
      <c r="AI4629" s="1774">
        <v>48187210801</v>
      </c>
      <c r="AJ4629" s="1993" t="s">
        <v>1823</v>
      </c>
      <c r="AK4629" s="1993">
        <v>42297</v>
      </c>
      <c r="AL4629" s="1994" t="s">
        <v>1728</v>
      </c>
      <c r="AM4629" s="1994">
        <v>10.8</v>
      </c>
      <c r="AN4629" s="1993" t="s">
        <v>192</v>
      </c>
      <c r="BX4629"/>
      <c r="BY4629"/>
      <c r="BZ4629"/>
      <c r="CA4629"/>
      <c r="CB4629"/>
      <c r="CD4629" s="1060"/>
      <c r="CE4629" s="1286"/>
      <c r="CF4629" s="1060"/>
      <c r="CG4629" s="1060"/>
      <c r="CH4629" s="1060"/>
      <c r="CK4629" s="1645"/>
      <c r="CL4629" s="1645"/>
      <c r="CM4629" s="1645"/>
      <c r="CN4629"/>
      <c r="CO4629"/>
      <c r="CP4629"/>
      <c r="CQ4629"/>
      <c r="CR4629"/>
      <c r="CS4629" s="1060"/>
      <c r="CT4629" s="1060"/>
      <c r="CU4629" s="1060"/>
      <c r="CV4629" s="1060"/>
      <c r="CW4629" s="1060"/>
      <c r="CX4629" s="1060"/>
    </row>
    <row r="4630" spans="35:102" ht="15" customHeight="1" x14ac:dyDescent="0.3">
      <c r="AI4630" s="1996">
        <v>48187210803</v>
      </c>
      <c r="AJ4630" s="1997" t="s">
        <v>1823</v>
      </c>
      <c r="AK4630" s="1997">
        <v>69397</v>
      </c>
      <c r="AL4630" s="1998" t="s">
        <v>1727</v>
      </c>
      <c r="AM4630" s="1998">
        <v>3.8</v>
      </c>
      <c r="AN4630" s="1997" t="s">
        <v>192</v>
      </c>
      <c r="BX4630"/>
      <c r="BY4630"/>
      <c r="BZ4630"/>
      <c r="CA4630"/>
      <c r="CB4630"/>
      <c r="CD4630" s="1060"/>
      <c r="CE4630" s="1286"/>
      <c r="CF4630" s="1060"/>
      <c r="CG4630" s="1060"/>
      <c r="CH4630" s="1060"/>
      <c r="CK4630" s="1645"/>
      <c r="CL4630" s="1645"/>
      <c r="CM4630" s="1645"/>
      <c r="CN4630"/>
      <c r="CO4630"/>
      <c r="CP4630"/>
      <c r="CQ4630"/>
      <c r="CR4630"/>
      <c r="CS4630" s="1060"/>
      <c r="CT4630" s="1060"/>
      <c r="CU4630" s="1060"/>
      <c r="CV4630" s="1060"/>
      <c r="CW4630" s="1060"/>
      <c r="CX4630" s="1060"/>
    </row>
    <row r="4631" spans="35:102" ht="15" customHeight="1" x14ac:dyDescent="0.3">
      <c r="AI4631" s="1774">
        <v>48187210804</v>
      </c>
      <c r="AJ4631" s="1993" t="s">
        <v>1823</v>
      </c>
      <c r="AK4631" s="1993">
        <v>63590</v>
      </c>
      <c r="AL4631" s="1994" t="s">
        <v>1727</v>
      </c>
      <c r="AM4631" s="1994">
        <v>7.6</v>
      </c>
      <c r="AN4631" s="1993" t="s">
        <v>192</v>
      </c>
      <c r="BX4631"/>
      <c r="BY4631"/>
      <c r="BZ4631"/>
      <c r="CA4631"/>
      <c r="CB4631"/>
      <c r="CD4631" s="1060"/>
      <c r="CE4631" s="1286"/>
      <c r="CF4631" s="1060"/>
      <c r="CG4631" s="1060"/>
      <c r="CH4631" s="1060"/>
      <c r="CK4631" s="1645"/>
      <c r="CL4631" s="1645"/>
      <c r="CM4631" s="1645"/>
      <c r="CN4631"/>
      <c r="CO4631"/>
      <c r="CP4631"/>
      <c r="CQ4631"/>
      <c r="CR4631"/>
      <c r="CS4631" s="1060"/>
      <c r="CT4631" s="1060"/>
      <c r="CU4631" s="1060"/>
      <c r="CV4631" s="1060"/>
      <c r="CW4631" s="1060"/>
      <c r="CX4631" s="1060"/>
    </row>
    <row r="4632" spans="35:102" ht="15" customHeight="1" x14ac:dyDescent="0.3">
      <c r="AI4632" s="1996">
        <v>48187210901</v>
      </c>
      <c r="AJ4632" s="1997" t="s">
        <v>1823</v>
      </c>
      <c r="AK4632" s="1997">
        <v>53911</v>
      </c>
      <c r="AL4632" s="1998" t="s">
        <v>1727</v>
      </c>
      <c r="AM4632" s="1998">
        <v>13.7</v>
      </c>
      <c r="AN4632" s="1997" t="s">
        <v>192</v>
      </c>
      <c r="BX4632"/>
      <c r="BY4632"/>
      <c r="BZ4632"/>
      <c r="CA4632"/>
      <c r="CB4632"/>
      <c r="CD4632" s="1060"/>
      <c r="CE4632" s="1286"/>
      <c r="CF4632" s="1060"/>
      <c r="CG4632" s="1060"/>
      <c r="CH4632" s="1060"/>
      <c r="CK4632" s="1645"/>
      <c r="CL4632" s="1645"/>
      <c r="CM4632" s="1645"/>
      <c r="CN4632"/>
      <c r="CO4632"/>
      <c r="CP4632"/>
      <c r="CQ4632"/>
      <c r="CR4632"/>
      <c r="CS4632" s="1060"/>
      <c r="CT4632" s="1060"/>
      <c r="CU4632" s="1060"/>
      <c r="CV4632" s="1060"/>
      <c r="CW4632" s="1060"/>
      <c r="CX4632" s="1060"/>
    </row>
    <row r="4633" spans="35:102" ht="15" customHeight="1" x14ac:dyDescent="0.3">
      <c r="AI4633" s="1774">
        <v>48187210902</v>
      </c>
      <c r="AJ4633" s="1993" t="s">
        <v>1823</v>
      </c>
      <c r="AK4633" s="1993">
        <v>70817</v>
      </c>
      <c r="AL4633" s="1994" t="s">
        <v>1727</v>
      </c>
      <c r="AM4633" s="1994">
        <v>7.1</v>
      </c>
      <c r="AN4633" s="1993" t="s">
        <v>192</v>
      </c>
      <c r="BX4633"/>
      <c r="BY4633"/>
      <c r="BZ4633"/>
      <c r="CA4633"/>
      <c r="CB4633"/>
      <c r="CD4633" s="1060"/>
      <c r="CE4633" s="1286"/>
      <c r="CF4633" s="1060"/>
      <c r="CG4633" s="1060"/>
      <c r="CH4633" s="1060"/>
      <c r="CK4633" s="1645"/>
      <c r="CL4633" s="1645"/>
      <c r="CM4633" s="1645"/>
      <c r="CN4633"/>
      <c r="CO4633"/>
      <c r="CP4633"/>
      <c r="CQ4633"/>
      <c r="CR4633"/>
      <c r="CS4633" s="1060"/>
      <c r="CT4633" s="1060"/>
      <c r="CU4633" s="1060"/>
      <c r="CV4633" s="1060"/>
      <c r="CW4633" s="1060"/>
      <c r="CX4633" s="1060"/>
    </row>
    <row r="4634" spans="35:102" ht="15" customHeight="1" x14ac:dyDescent="0.3">
      <c r="AI4634" s="1996">
        <v>48255970100</v>
      </c>
      <c r="AJ4634" s="1997" t="s">
        <v>1857</v>
      </c>
      <c r="AK4634" s="1997">
        <v>80536</v>
      </c>
      <c r="AL4634" s="1998" t="s">
        <v>1729</v>
      </c>
      <c r="AM4634" s="1998">
        <v>7.1</v>
      </c>
      <c r="AN4634" s="1997" t="s">
        <v>192</v>
      </c>
      <c r="BX4634"/>
      <c r="BY4634"/>
      <c r="BZ4634"/>
      <c r="CA4634"/>
      <c r="CB4634"/>
      <c r="CD4634" s="1060"/>
      <c r="CE4634" s="1286"/>
      <c r="CF4634" s="1060"/>
      <c r="CG4634" s="1060"/>
      <c r="CH4634" s="1060"/>
      <c r="CK4634" s="1645"/>
      <c r="CL4634" s="1645"/>
      <c r="CM4634" s="1645"/>
      <c r="CN4634"/>
      <c r="CO4634"/>
      <c r="CP4634"/>
      <c r="CQ4634"/>
      <c r="CR4634"/>
      <c r="CS4634" s="1060"/>
      <c r="CT4634" s="1060"/>
      <c r="CU4634" s="1060"/>
      <c r="CV4634" s="1060"/>
      <c r="CW4634" s="1060"/>
      <c r="CX4634" s="1060"/>
    </row>
    <row r="4635" spans="35:102" ht="15" customHeight="1" x14ac:dyDescent="0.3">
      <c r="AI4635" s="1774">
        <v>48255970200</v>
      </c>
      <c r="AJ4635" s="1993" t="s">
        <v>1857</v>
      </c>
      <c r="AK4635" s="1993">
        <v>49094</v>
      </c>
      <c r="AL4635" s="1994" t="s">
        <v>1728</v>
      </c>
      <c r="AM4635" s="1994">
        <v>23.5</v>
      </c>
      <c r="AN4635" s="1993" t="s">
        <v>193</v>
      </c>
      <c r="BX4635"/>
      <c r="BY4635"/>
      <c r="BZ4635"/>
      <c r="CA4635"/>
      <c r="CB4635"/>
      <c r="CD4635" s="1060"/>
      <c r="CE4635" s="1286"/>
      <c r="CF4635" s="1060"/>
      <c r="CG4635" s="1060"/>
      <c r="CH4635" s="1060"/>
      <c r="CK4635" s="1645"/>
      <c r="CL4635" s="1645"/>
      <c r="CM4635" s="1645"/>
      <c r="CN4635"/>
      <c r="CO4635"/>
      <c r="CP4635"/>
      <c r="CQ4635"/>
      <c r="CR4635"/>
      <c r="CS4635" s="1060"/>
      <c r="CT4635" s="1060"/>
      <c r="CU4635" s="1060"/>
      <c r="CV4635" s="1060"/>
      <c r="CW4635" s="1060"/>
      <c r="CX4635" s="1060"/>
    </row>
    <row r="4636" spans="35:102" ht="15" customHeight="1" x14ac:dyDescent="0.3">
      <c r="AI4636" s="1996">
        <v>48255970300</v>
      </c>
      <c r="AJ4636" s="1997" t="s">
        <v>1857</v>
      </c>
      <c r="AK4636" s="1997">
        <v>47623</v>
      </c>
      <c r="AL4636" s="1998" t="s">
        <v>1728</v>
      </c>
      <c r="AM4636" s="1998">
        <v>22.1</v>
      </c>
      <c r="AN4636" s="1997" t="s">
        <v>193</v>
      </c>
      <c r="BX4636"/>
      <c r="BY4636"/>
      <c r="BZ4636"/>
      <c r="CA4636"/>
      <c r="CB4636"/>
      <c r="CD4636" s="1060"/>
      <c r="CE4636" s="1286"/>
      <c r="CF4636" s="1060"/>
      <c r="CG4636" s="1060"/>
      <c r="CH4636" s="1060"/>
      <c r="CK4636" s="1645"/>
      <c r="CL4636" s="1645"/>
      <c r="CM4636" s="1645"/>
      <c r="CN4636"/>
      <c r="CO4636"/>
      <c r="CP4636"/>
      <c r="CQ4636"/>
      <c r="CR4636"/>
      <c r="CS4636" s="1060"/>
      <c r="CT4636" s="1060"/>
      <c r="CU4636" s="1060"/>
      <c r="CV4636" s="1060"/>
      <c r="CW4636" s="1060"/>
      <c r="CX4636" s="1060"/>
    </row>
    <row r="4637" spans="35:102" ht="15" customHeight="1" x14ac:dyDescent="0.3">
      <c r="AI4637" s="1774">
        <v>48255970400</v>
      </c>
      <c r="AJ4637" s="1993" t="s">
        <v>1857</v>
      </c>
      <c r="AK4637" s="1993">
        <v>49643</v>
      </c>
      <c r="AL4637" s="1994" t="s">
        <v>1728</v>
      </c>
      <c r="AM4637" s="1994">
        <v>19.899999999999999</v>
      </c>
      <c r="AN4637" s="1993" t="s">
        <v>192</v>
      </c>
      <c r="BX4637"/>
      <c r="BY4637"/>
      <c r="BZ4637"/>
      <c r="CA4637"/>
      <c r="CB4637"/>
      <c r="CD4637" s="1060"/>
      <c r="CE4637" s="1286"/>
      <c r="CF4637" s="1060"/>
      <c r="CG4637" s="1060"/>
      <c r="CH4637" s="1060"/>
      <c r="CK4637" s="1645"/>
      <c r="CL4637" s="1645"/>
      <c r="CM4637" s="1645"/>
      <c r="CN4637"/>
      <c r="CO4637"/>
      <c r="CP4637"/>
      <c r="CQ4637"/>
      <c r="CR4637"/>
      <c r="CS4637" s="1060"/>
      <c r="CT4637" s="1060"/>
      <c r="CU4637" s="1060"/>
      <c r="CV4637" s="1060"/>
      <c r="CW4637" s="1060"/>
      <c r="CX4637" s="1060"/>
    </row>
    <row r="4638" spans="35:102" ht="15" customHeight="1" x14ac:dyDescent="0.3">
      <c r="AI4638" s="1996">
        <v>48259970100</v>
      </c>
      <c r="AJ4638" s="1997" t="s">
        <v>1859</v>
      </c>
      <c r="AK4638" s="1997">
        <v>77393</v>
      </c>
      <c r="AL4638" s="1998" t="s">
        <v>1729</v>
      </c>
      <c r="AM4638" s="1998">
        <v>7.7</v>
      </c>
      <c r="AN4638" s="1997" t="s">
        <v>192</v>
      </c>
      <c r="BX4638"/>
      <c r="BY4638"/>
      <c r="BZ4638"/>
      <c r="CA4638"/>
      <c r="CB4638"/>
      <c r="CD4638" s="1060"/>
      <c r="CE4638" s="1286"/>
      <c r="CF4638" s="1060"/>
      <c r="CG4638" s="1060"/>
      <c r="CH4638" s="1060"/>
      <c r="CK4638" s="1645"/>
      <c r="CL4638" s="1645"/>
      <c r="CM4638" s="1645"/>
      <c r="CN4638"/>
      <c r="CO4638"/>
      <c r="CP4638"/>
      <c r="CQ4638"/>
      <c r="CR4638"/>
      <c r="CS4638" s="1060"/>
      <c r="CT4638" s="1060"/>
      <c r="CU4638" s="1060"/>
      <c r="CV4638" s="1060"/>
      <c r="CW4638" s="1060"/>
      <c r="CX4638" s="1060"/>
    </row>
    <row r="4639" spans="35:102" ht="15" customHeight="1" x14ac:dyDescent="0.3">
      <c r="AI4639" s="1774">
        <v>48259970301</v>
      </c>
      <c r="AJ4639" s="1993" t="s">
        <v>1859</v>
      </c>
      <c r="AK4639" s="1993">
        <v>56156</v>
      </c>
      <c r="AL4639" s="1994" t="s">
        <v>1727</v>
      </c>
      <c r="AM4639" s="1994">
        <v>5.6</v>
      </c>
      <c r="AN4639" s="1993" t="s">
        <v>192</v>
      </c>
      <c r="BX4639"/>
      <c r="BY4639"/>
      <c r="BZ4639"/>
      <c r="CA4639"/>
      <c r="CB4639"/>
      <c r="CD4639" s="1060"/>
      <c r="CE4639" s="1286"/>
      <c r="CF4639" s="1060"/>
      <c r="CG4639" s="1060"/>
      <c r="CH4639" s="1060"/>
      <c r="CK4639" s="1645"/>
      <c r="CL4639" s="1645"/>
      <c r="CM4639" s="1645"/>
      <c r="CN4639"/>
      <c r="CO4639"/>
      <c r="CP4639"/>
      <c r="CQ4639"/>
      <c r="CR4639"/>
      <c r="CS4639" s="1060"/>
      <c r="CT4639" s="1060"/>
      <c r="CU4639" s="1060"/>
      <c r="CV4639" s="1060"/>
      <c r="CW4639" s="1060"/>
      <c r="CX4639" s="1060"/>
    </row>
    <row r="4640" spans="35:102" ht="15" customHeight="1" x14ac:dyDescent="0.3">
      <c r="AI4640" s="1996">
        <v>48259970302</v>
      </c>
      <c r="AJ4640" s="1997" t="s">
        <v>1859</v>
      </c>
      <c r="AK4640" s="1997">
        <v>82125</v>
      </c>
      <c r="AL4640" s="1998" t="s">
        <v>1729</v>
      </c>
      <c r="AM4640" s="1998">
        <v>8.6999999999999993</v>
      </c>
      <c r="AN4640" s="1997" t="s">
        <v>192</v>
      </c>
      <c r="BX4640"/>
      <c r="BY4640"/>
      <c r="BZ4640"/>
      <c r="CA4640"/>
      <c r="CB4640"/>
      <c r="CD4640" s="1060"/>
      <c r="CE4640" s="1286"/>
      <c r="CF4640" s="1060"/>
      <c r="CG4640" s="1060"/>
      <c r="CH4640" s="1060"/>
      <c r="CK4640" s="1645"/>
      <c r="CL4640" s="1645"/>
      <c r="CM4640" s="1645"/>
      <c r="CN4640"/>
      <c r="CO4640"/>
      <c r="CP4640"/>
      <c r="CQ4640"/>
      <c r="CR4640"/>
      <c r="CS4640" s="1060"/>
      <c r="CT4640" s="1060"/>
      <c r="CU4640" s="1060"/>
      <c r="CV4640" s="1060"/>
      <c r="CW4640" s="1060"/>
      <c r="CX4640" s="1060"/>
    </row>
    <row r="4641" spans="35:102" ht="15" customHeight="1" x14ac:dyDescent="0.3">
      <c r="AI4641" s="1774">
        <v>48259970401</v>
      </c>
      <c r="AJ4641" s="1993" t="s">
        <v>1859</v>
      </c>
      <c r="AK4641" s="1993">
        <v>104602</v>
      </c>
      <c r="AL4641" s="1994" t="s">
        <v>1729</v>
      </c>
      <c r="AM4641" s="1994">
        <v>2.7</v>
      </c>
      <c r="AN4641" s="1993" t="s">
        <v>192</v>
      </c>
      <c r="BX4641"/>
      <c r="BY4641"/>
      <c r="BZ4641"/>
      <c r="CA4641"/>
      <c r="CB4641"/>
      <c r="CD4641" s="1060"/>
      <c r="CE4641" s="1286"/>
      <c r="CF4641" s="1060"/>
      <c r="CG4641" s="1060"/>
      <c r="CH4641" s="1060"/>
      <c r="CK4641" s="1645"/>
      <c r="CL4641" s="1645"/>
      <c r="CM4641" s="1645"/>
      <c r="CN4641"/>
      <c r="CO4641"/>
      <c r="CP4641"/>
      <c r="CQ4641"/>
      <c r="CR4641"/>
      <c r="CS4641" s="1060"/>
      <c r="CT4641" s="1060"/>
      <c r="CU4641" s="1060"/>
      <c r="CV4641" s="1060"/>
      <c r="CW4641" s="1060"/>
      <c r="CX4641" s="1060"/>
    </row>
    <row r="4642" spans="35:102" ht="15" customHeight="1" x14ac:dyDescent="0.3">
      <c r="AI4642" s="1996">
        <v>48259970402</v>
      </c>
      <c r="AJ4642" s="1997" t="s">
        <v>1859</v>
      </c>
      <c r="AK4642" s="1997">
        <v>120234</v>
      </c>
      <c r="AL4642" s="1998" t="s">
        <v>1729</v>
      </c>
      <c r="AM4642" s="1998">
        <v>6.8</v>
      </c>
      <c r="AN4642" s="1997" t="s">
        <v>192</v>
      </c>
      <c r="BX4642"/>
      <c r="BY4642"/>
      <c r="BZ4642"/>
      <c r="CA4642"/>
      <c r="CB4642"/>
      <c r="CD4642" s="1060"/>
      <c r="CE4642" s="1286"/>
      <c r="CF4642" s="1060"/>
      <c r="CG4642" s="1060"/>
      <c r="CH4642" s="1060"/>
      <c r="CK4642" s="1645"/>
      <c r="CL4642" s="1645"/>
      <c r="CM4642" s="1645"/>
      <c r="CN4642"/>
      <c r="CO4642"/>
      <c r="CP4642"/>
      <c r="CQ4642"/>
      <c r="CR4642"/>
      <c r="CS4642" s="1060"/>
      <c r="CT4642" s="1060"/>
      <c r="CU4642" s="1060"/>
      <c r="CV4642" s="1060"/>
      <c r="CW4642" s="1060"/>
      <c r="CX4642" s="1060"/>
    </row>
    <row r="4643" spans="35:102" ht="15" customHeight="1" x14ac:dyDescent="0.3">
      <c r="AI4643" s="1774">
        <v>48259970500</v>
      </c>
      <c r="AJ4643" s="1993" t="s">
        <v>1859</v>
      </c>
      <c r="AK4643" s="1993">
        <v>62748</v>
      </c>
      <c r="AL4643" s="1994" t="s">
        <v>1727</v>
      </c>
      <c r="AM4643" s="1994">
        <v>5.0999999999999996</v>
      </c>
      <c r="AN4643" s="1993" t="s">
        <v>192</v>
      </c>
      <c r="BX4643"/>
      <c r="BY4643"/>
      <c r="BZ4643"/>
      <c r="CA4643"/>
      <c r="CB4643"/>
      <c r="CD4643" s="1060"/>
      <c r="CE4643" s="1286"/>
      <c r="CF4643" s="1060"/>
      <c r="CG4643" s="1060"/>
      <c r="CH4643" s="1060"/>
      <c r="CK4643" s="1645"/>
      <c r="CL4643" s="1645"/>
      <c r="CM4643" s="1645"/>
      <c r="CN4643"/>
      <c r="CO4643"/>
      <c r="CP4643"/>
      <c r="CQ4643"/>
      <c r="CR4643"/>
      <c r="CS4643" s="1060"/>
      <c r="CT4643" s="1060"/>
      <c r="CU4643" s="1060"/>
      <c r="CV4643" s="1060"/>
      <c r="CW4643" s="1060"/>
      <c r="CX4643" s="1060"/>
    </row>
    <row r="4644" spans="35:102" ht="15" customHeight="1" x14ac:dyDescent="0.3">
      <c r="AI4644" s="1996">
        <v>48265960100</v>
      </c>
      <c r="AJ4644" s="1997" t="s">
        <v>1862</v>
      </c>
      <c r="AK4644" s="1997">
        <v>52936</v>
      </c>
      <c r="AL4644" s="1998" t="s">
        <v>1728</v>
      </c>
      <c r="AM4644" s="1998">
        <v>14.8</v>
      </c>
      <c r="AN4644" s="1997" t="s">
        <v>192</v>
      </c>
      <c r="BX4644"/>
      <c r="BY4644"/>
      <c r="BZ4644"/>
      <c r="CA4644"/>
      <c r="CB4644"/>
      <c r="CD4644" s="1060"/>
      <c r="CE4644" s="1286"/>
      <c r="CF4644" s="1060"/>
      <c r="CG4644" s="1060"/>
      <c r="CH4644" s="1060"/>
      <c r="CK4644" s="1645"/>
      <c r="CL4644" s="1645"/>
      <c r="CM4644" s="1645"/>
      <c r="CN4644"/>
      <c r="CO4644"/>
      <c r="CP4644"/>
      <c r="CQ4644"/>
      <c r="CR4644"/>
      <c r="CS4644" s="1060"/>
      <c r="CT4644" s="1060"/>
      <c r="CU4644" s="1060"/>
      <c r="CV4644" s="1060"/>
      <c r="CW4644" s="1060"/>
      <c r="CX4644" s="1060"/>
    </row>
    <row r="4645" spans="35:102" ht="15" customHeight="1" x14ac:dyDescent="0.3">
      <c r="AI4645" s="1774">
        <v>48265960200</v>
      </c>
      <c r="AJ4645" s="1993" t="s">
        <v>1862</v>
      </c>
      <c r="AK4645" s="1993">
        <v>61250</v>
      </c>
      <c r="AL4645" s="1994" t="s">
        <v>1727</v>
      </c>
      <c r="AM4645" s="1994">
        <v>3</v>
      </c>
      <c r="AN4645" s="1993" t="s">
        <v>192</v>
      </c>
      <c r="BX4645"/>
      <c r="BY4645"/>
      <c r="BZ4645"/>
      <c r="CA4645"/>
      <c r="CB4645"/>
      <c r="CD4645" s="1060"/>
      <c r="CE4645" s="1286"/>
      <c r="CF4645" s="1060"/>
      <c r="CG4645" s="1060"/>
      <c r="CH4645" s="1060"/>
      <c r="CK4645" s="1645"/>
      <c r="CL4645" s="1645"/>
      <c r="CM4645" s="1645"/>
      <c r="CN4645"/>
      <c r="CO4645"/>
      <c r="CP4645"/>
      <c r="CQ4645"/>
      <c r="CR4645"/>
      <c r="CS4645" s="1060"/>
      <c r="CT4645" s="1060"/>
      <c r="CU4645" s="1060"/>
      <c r="CV4645" s="1060"/>
      <c r="CW4645" s="1060"/>
      <c r="CX4645" s="1060"/>
    </row>
    <row r="4646" spans="35:102" ht="15" customHeight="1" x14ac:dyDescent="0.3">
      <c r="AI4646" s="1996">
        <v>48265960301</v>
      </c>
      <c r="AJ4646" s="1997" t="s">
        <v>1862</v>
      </c>
      <c r="AK4646" s="1997">
        <v>46083</v>
      </c>
      <c r="AL4646" s="1998" t="s">
        <v>1728</v>
      </c>
      <c r="AM4646" s="1998">
        <v>19.5</v>
      </c>
      <c r="AN4646" s="1997" t="s">
        <v>192</v>
      </c>
      <c r="BX4646"/>
      <c r="BY4646"/>
      <c r="BZ4646"/>
      <c r="CA4646"/>
      <c r="CB4646"/>
      <c r="CD4646" s="1060"/>
      <c r="CE4646" s="1286"/>
      <c r="CF4646" s="1060"/>
      <c r="CG4646" s="1060"/>
      <c r="CH4646" s="1060"/>
      <c r="CK4646" s="1645"/>
      <c r="CL4646" s="1645"/>
      <c r="CM4646" s="1645"/>
      <c r="CN4646"/>
      <c r="CO4646"/>
      <c r="CP4646"/>
      <c r="CQ4646"/>
      <c r="CR4646"/>
      <c r="CS4646" s="1060"/>
      <c r="CT4646" s="1060"/>
      <c r="CU4646" s="1060"/>
      <c r="CV4646" s="1060"/>
      <c r="CW4646" s="1060"/>
      <c r="CX4646" s="1060"/>
    </row>
    <row r="4647" spans="35:102" ht="15" customHeight="1" x14ac:dyDescent="0.3">
      <c r="AI4647" s="1774">
        <v>48265960302</v>
      </c>
      <c r="AJ4647" s="1993" t="s">
        <v>1862</v>
      </c>
      <c r="AK4647" s="1993">
        <v>48513</v>
      </c>
      <c r="AL4647" s="1994" t="s">
        <v>1728</v>
      </c>
      <c r="AM4647" s="1994">
        <v>11.6</v>
      </c>
      <c r="AN4647" s="1993" t="s">
        <v>192</v>
      </c>
      <c r="BX4647"/>
      <c r="BY4647"/>
      <c r="BZ4647"/>
      <c r="CA4647"/>
      <c r="CB4647"/>
      <c r="CD4647" s="1060"/>
      <c r="CE4647" s="1286"/>
      <c r="CF4647" s="1060"/>
      <c r="CG4647" s="1060"/>
      <c r="CH4647" s="1060"/>
      <c r="CK4647" s="1645"/>
      <c r="CL4647" s="1645"/>
      <c r="CM4647" s="1645"/>
      <c r="CN4647"/>
      <c r="CO4647"/>
      <c r="CP4647"/>
      <c r="CQ4647"/>
      <c r="CR4647"/>
      <c r="CS4647" s="1060"/>
      <c r="CT4647" s="1060"/>
      <c r="CU4647" s="1060"/>
      <c r="CV4647" s="1060"/>
      <c r="CW4647" s="1060"/>
      <c r="CX4647" s="1060"/>
    </row>
    <row r="4648" spans="35:102" ht="15" customHeight="1" x14ac:dyDescent="0.3">
      <c r="AI4648" s="1996">
        <v>48265960401</v>
      </c>
      <c r="AJ4648" s="1997" t="s">
        <v>1862</v>
      </c>
      <c r="AK4648" s="1997">
        <v>53214</v>
      </c>
      <c r="AL4648" s="1998" t="s">
        <v>1728</v>
      </c>
      <c r="AM4648" s="1998">
        <v>3.1</v>
      </c>
      <c r="AN4648" s="1997" t="s">
        <v>192</v>
      </c>
      <c r="BX4648"/>
      <c r="BY4648"/>
      <c r="BZ4648"/>
      <c r="CA4648"/>
      <c r="CB4648"/>
      <c r="CD4648" s="1060"/>
      <c r="CE4648" s="1286"/>
      <c r="CF4648" s="1060"/>
      <c r="CG4648" s="1060"/>
      <c r="CH4648" s="1060"/>
      <c r="CK4648" s="1645"/>
      <c r="CL4648" s="1645"/>
      <c r="CM4648" s="1645"/>
      <c r="CN4648"/>
      <c r="CO4648"/>
      <c r="CP4648"/>
      <c r="CQ4648"/>
      <c r="CR4648"/>
      <c r="CS4648" s="1060"/>
      <c r="CT4648" s="1060"/>
      <c r="CU4648" s="1060"/>
      <c r="CV4648" s="1060"/>
      <c r="CW4648" s="1060"/>
      <c r="CX4648" s="1060"/>
    </row>
    <row r="4649" spans="35:102" ht="15" customHeight="1" x14ac:dyDescent="0.3">
      <c r="AI4649" s="1774">
        <v>48265960402</v>
      </c>
      <c r="AJ4649" s="1993" t="s">
        <v>1862</v>
      </c>
      <c r="AK4649" s="1993">
        <v>42811</v>
      </c>
      <c r="AL4649" s="1994" t="s">
        <v>1728</v>
      </c>
      <c r="AM4649" s="1994">
        <v>11.3</v>
      </c>
      <c r="AN4649" s="1993" t="s">
        <v>192</v>
      </c>
      <c r="BX4649"/>
      <c r="BY4649"/>
      <c r="BZ4649"/>
      <c r="CA4649"/>
      <c r="CB4649"/>
      <c r="CD4649" s="1060"/>
      <c r="CE4649" s="1286"/>
      <c r="CF4649" s="1060"/>
      <c r="CG4649" s="1060"/>
      <c r="CH4649" s="1060"/>
      <c r="CK4649" s="1645"/>
      <c r="CL4649" s="1645"/>
      <c r="CM4649" s="1645"/>
      <c r="CN4649"/>
      <c r="CO4649"/>
      <c r="CP4649"/>
      <c r="CQ4649"/>
      <c r="CR4649"/>
      <c r="CS4649" s="1060"/>
      <c r="CT4649" s="1060"/>
      <c r="CU4649" s="1060"/>
      <c r="CV4649" s="1060"/>
      <c r="CW4649" s="1060"/>
      <c r="CX4649" s="1060"/>
    </row>
    <row r="4650" spans="35:102" ht="15" customHeight="1" x14ac:dyDescent="0.3">
      <c r="AI4650" s="1996">
        <v>48265960500</v>
      </c>
      <c r="AJ4650" s="1997" t="s">
        <v>1862</v>
      </c>
      <c r="AK4650" s="1997">
        <v>40691</v>
      </c>
      <c r="AL4650" s="1998" t="s">
        <v>1728</v>
      </c>
      <c r="AM4650" s="1998">
        <v>13.5</v>
      </c>
      <c r="AN4650" s="1997" t="s">
        <v>192</v>
      </c>
      <c r="BX4650"/>
      <c r="BY4650"/>
      <c r="BZ4650"/>
      <c r="CA4650"/>
      <c r="CB4650"/>
      <c r="CD4650" s="1060"/>
      <c r="CE4650" s="1286"/>
      <c r="CF4650" s="1060"/>
      <c r="CG4650" s="1060"/>
      <c r="CH4650" s="1060"/>
      <c r="CK4650" s="1645"/>
      <c r="CL4650" s="1645"/>
      <c r="CM4650" s="1645"/>
      <c r="CN4650"/>
      <c r="CO4650"/>
      <c r="CP4650"/>
      <c r="CQ4650"/>
      <c r="CR4650"/>
      <c r="CS4650" s="1060"/>
      <c r="CT4650" s="1060"/>
      <c r="CU4650" s="1060"/>
      <c r="CV4650" s="1060"/>
      <c r="CW4650" s="1060"/>
      <c r="CX4650" s="1060"/>
    </row>
    <row r="4651" spans="35:102" ht="15" customHeight="1" x14ac:dyDescent="0.3">
      <c r="AI4651" s="1774">
        <v>48265960600</v>
      </c>
      <c r="AJ4651" s="1993" t="s">
        <v>1862</v>
      </c>
      <c r="AK4651" s="1993">
        <v>40684</v>
      </c>
      <c r="AL4651" s="1994" t="s">
        <v>1728</v>
      </c>
      <c r="AM4651" s="1994">
        <v>20.9</v>
      </c>
      <c r="AN4651" s="1993" t="s">
        <v>193</v>
      </c>
      <c r="BX4651"/>
      <c r="BY4651"/>
      <c r="BZ4651"/>
      <c r="CA4651"/>
      <c r="CB4651"/>
      <c r="CD4651" s="1060"/>
      <c r="CE4651" s="1286"/>
      <c r="CF4651" s="1060"/>
      <c r="CG4651" s="1060"/>
      <c r="CH4651" s="1060"/>
      <c r="CK4651" s="1645"/>
      <c r="CL4651" s="1645"/>
      <c r="CM4651" s="1645"/>
      <c r="CN4651"/>
      <c r="CO4651"/>
      <c r="CP4651"/>
      <c r="CQ4651"/>
      <c r="CR4651"/>
      <c r="CS4651" s="1060"/>
      <c r="CT4651" s="1060"/>
      <c r="CU4651" s="1060"/>
      <c r="CV4651" s="1060"/>
      <c r="CW4651" s="1060"/>
      <c r="CX4651" s="1060"/>
    </row>
    <row r="4652" spans="35:102" ht="15" customHeight="1" x14ac:dyDescent="0.3">
      <c r="AI4652" s="1996">
        <v>48265960700</v>
      </c>
      <c r="AJ4652" s="1997" t="s">
        <v>1862</v>
      </c>
      <c r="AK4652" s="1997">
        <v>70120</v>
      </c>
      <c r="AL4652" s="1998" t="s">
        <v>1727</v>
      </c>
      <c r="AM4652" s="1998">
        <v>9.3000000000000007</v>
      </c>
      <c r="AN4652" s="1997" t="s">
        <v>192</v>
      </c>
      <c r="BX4652"/>
      <c r="BY4652"/>
      <c r="BZ4652"/>
      <c r="CA4652"/>
      <c r="CB4652"/>
      <c r="CD4652" s="1060"/>
      <c r="CE4652" s="1286"/>
      <c r="CF4652" s="1060"/>
      <c r="CG4652" s="1060"/>
      <c r="CH4652" s="1060"/>
      <c r="CK4652" s="1645"/>
      <c r="CL4652" s="1645"/>
      <c r="CM4652" s="1645"/>
      <c r="CN4652"/>
      <c r="CO4652"/>
      <c r="CP4652"/>
      <c r="CQ4652"/>
      <c r="CR4652"/>
      <c r="CS4652" s="1060"/>
      <c r="CT4652" s="1060"/>
      <c r="CU4652" s="1060"/>
      <c r="CV4652" s="1060"/>
      <c r="CW4652" s="1060"/>
      <c r="CX4652" s="1060"/>
    </row>
    <row r="4653" spans="35:102" ht="15" customHeight="1" x14ac:dyDescent="0.3">
      <c r="AI4653" s="1774">
        <v>48265960800</v>
      </c>
      <c r="AJ4653" s="1993" t="s">
        <v>1862</v>
      </c>
      <c r="AK4653" s="1993">
        <v>54189</v>
      </c>
      <c r="AL4653" s="1994" t="s">
        <v>1727</v>
      </c>
      <c r="AM4653" s="1994">
        <v>21.8</v>
      </c>
      <c r="AN4653" s="1993" t="s">
        <v>193</v>
      </c>
      <c r="BX4653"/>
      <c r="BY4653"/>
      <c r="BZ4653"/>
      <c r="CA4653"/>
      <c r="CB4653"/>
      <c r="CD4653" s="1060"/>
      <c r="CE4653" s="1286"/>
      <c r="CF4653" s="1060"/>
      <c r="CG4653" s="1060"/>
      <c r="CH4653" s="1060"/>
      <c r="CK4653" s="1645"/>
      <c r="CL4653" s="1645"/>
      <c r="CM4653" s="1645"/>
      <c r="CN4653"/>
      <c r="CO4653"/>
      <c r="CP4653"/>
      <c r="CQ4653"/>
      <c r="CR4653"/>
      <c r="CS4653" s="1060"/>
      <c r="CT4653" s="1060"/>
      <c r="CU4653" s="1060"/>
      <c r="CV4653" s="1060"/>
      <c r="CW4653" s="1060"/>
      <c r="CX4653" s="1060"/>
    </row>
    <row r="4654" spans="35:102" ht="15" customHeight="1" x14ac:dyDescent="0.3">
      <c r="AI4654" s="1996">
        <v>48325000101</v>
      </c>
      <c r="AJ4654" s="1997" t="s">
        <v>1892</v>
      </c>
      <c r="AK4654" s="1997">
        <v>58973</v>
      </c>
      <c r="AL4654" s="1998" t="s">
        <v>1727</v>
      </c>
      <c r="AM4654" s="1998">
        <v>14.6</v>
      </c>
      <c r="AN4654" s="1997" t="s">
        <v>192</v>
      </c>
      <c r="BX4654"/>
      <c r="BY4654"/>
      <c r="BZ4654"/>
      <c r="CA4654"/>
      <c r="CB4654"/>
      <c r="CD4654" s="1060"/>
      <c r="CE4654" s="1286"/>
      <c r="CF4654" s="1060"/>
      <c r="CG4654" s="1060"/>
      <c r="CH4654" s="1060"/>
      <c r="CK4654" s="1645"/>
      <c r="CL4654" s="1645"/>
      <c r="CM4654" s="1645"/>
      <c r="CN4654"/>
      <c r="CO4654"/>
      <c r="CP4654"/>
      <c r="CQ4654"/>
      <c r="CR4654"/>
      <c r="CS4654" s="1060"/>
      <c r="CT4654" s="1060"/>
      <c r="CU4654" s="1060"/>
      <c r="CV4654" s="1060"/>
      <c r="CW4654" s="1060"/>
      <c r="CX4654" s="1060"/>
    </row>
    <row r="4655" spans="35:102" ht="15" customHeight="1" x14ac:dyDescent="0.3">
      <c r="AI4655" s="1774">
        <v>48325000102</v>
      </c>
      <c r="AJ4655" s="1993" t="s">
        <v>1892</v>
      </c>
      <c r="AK4655" s="1993">
        <v>77008</v>
      </c>
      <c r="AL4655" s="1994" t="s">
        <v>1729</v>
      </c>
      <c r="AM4655" s="1994">
        <v>8.1</v>
      </c>
      <c r="AN4655" s="1993" t="s">
        <v>192</v>
      </c>
      <c r="BX4655"/>
      <c r="BY4655"/>
      <c r="BZ4655"/>
      <c r="CA4655"/>
      <c r="CB4655"/>
      <c r="CD4655" s="1060"/>
      <c r="CE4655" s="1286"/>
      <c r="CF4655" s="1060"/>
      <c r="CG4655" s="1060"/>
      <c r="CH4655" s="1060"/>
      <c r="CK4655" s="1645"/>
      <c r="CL4655" s="1645"/>
      <c r="CM4655" s="1645"/>
      <c r="CN4655"/>
      <c r="CO4655"/>
      <c r="CP4655"/>
      <c r="CQ4655"/>
      <c r="CR4655"/>
      <c r="CS4655" s="1060"/>
      <c r="CT4655" s="1060"/>
      <c r="CU4655" s="1060"/>
      <c r="CV4655" s="1060"/>
      <c r="CW4655" s="1060"/>
      <c r="CX4655" s="1060"/>
    </row>
    <row r="4656" spans="35:102" ht="15" customHeight="1" x14ac:dyDescent="0.3">
      <c r="AI4656" s="1996">
        <v>48325000200</v>
      </c>
      <c r="AJ4656" s="1997" t="s">
        <v>1892</v>
      </c>
      <c r="AK4656" s="1997">
        <v>47386</v>
      </c>
      <c r="AL4656" s="1998" t="s">
        <v>1728</v>
      </c>
      <c r="AM4656" s="1998">
        <v>12.8</v>
      </c>
      <c r="AN4656" s="1997" t="s">
        <v>192</v>
      </c>
      <c r="BX4656"/>
      <c r="BY4656"/>
      <c r="BZ4656"/>
      <c r="CA4656"/>
      <c r="CB4656"/>
      <c r="CD4656" s="1060"/>
      <c r="CE4656" s="1286"/>
      <c r="CF4656" s="1060"/>
      <c r="CG4656" s="1060"/>
      <c r="CH4656" s="1060"/>
      <c r="CK4656" s="1645"/>
      <c r="CL4656" s="1645"/>
      <c r="CM4656" s="1645"/>
      <c r="CN4656"/>
      <c r="CO4656"/>
      <c r="CP4656"/>
      <c r="CQ4656"/>
      <c r="CR4656"/>
      <c r="CS4656" s="1060"/>
      <c r="CT4656" s="1060"/>
      <c r="CU4656" s="1060"/>
      <c r="CV4656" s="1060"/>
      <c r="CW4656" s="1060"/>
      <c r="CX4656" s="1060"/>
    </row>
    <row r="4657" spans="35:102" ht="15" customHeight="1" x14ac:dyDescent="0.3">
      <c r="AI4657" s="1774">
        <v>48325000300</v>
      </c>
      <c r="AJ4657" s="1993" t="s">
        <v>1892</v>
      </c>
      <c r="AK4657" s="1993">
        <v>65822</v>
      </c>
      <c r="AL4657" s="1994" t="s">
        <v>1727</v>
      </c>
      <c r="AM4657" s="1994">
        <v>9.6999999999999993</v>
      </c>
      <c r="AN4657" s="1993" t="s">
        <v>192</v>
      </c>
      <c r="BX4657"/>
      <c r="BY4657"/>
      <c r="BZ4657"/>
      <c r="CA4657"/>
      <c r="CB4657"/>
      <c r="CD4657" s="1060"/>
      <c r="CE4657" s="1286"/>
      <c r="CF4657" s="1060"/>
      <c r="CG4657" s="1060"/>
      <c r="CH4657" s="1060"/>
      <c r="CK4657" s="1645"/>
      <c r="CL4657" s="1645"/>
      <c r="CM4657" s="1645"/>
      <c r="CN4657"/>
      <c r="CO4657"/>
      <c r="CP4657"/>
      <c r="CQ4657"/>
      <c r="CR4657"/>
      <c r="CS4657" s="1060"/>
      <c r="CT4657" s="1060"/>
      <c r="CU4657" s="1060"/>
      <c r="CV4657" s="1060"/>
      <c r="CW4657" s="1060"/>
      <c r="CX4657" s="1060"/>
    </row>
    <row r="4658" spans="35:102" ht="15" customHeight="1" x14ac:dyDescent="0.3">
      <c r="AI4658" s="1996">
        <v>48325000401</v>
      </c>
      <c r="AJ4658" s="1997" t="s">
        <v>1892</v>
      </c>
      <c r="AK4658" s="1997">
        <v>62645</v>
      </c>
      <c r="AL4658" s="1998" t="s">
        <v>1727</v>
      </c>
      <c r="AM4658" s="1998">
        <v>14.2</v>
      </c>
      <c r="AN4658" s="1997" t="s">
        <v>192</v>
      </c>
      <c r="BX4658"/>
      <c r="BY4658"/>
      <c r="BZ4658"/>
      <c r="CA4658"/>
      <c r="CB4658"/>
      <c r="CD4658" s="1060"/>
      <c r="CE4658" s="1286"/>
      <c r="CF4658" s="1060"/>
      <c r="CG4658" s="1060"/>
      <c r="CH4658" s="1060"/>
      <c r="CK4658" s="1645"/>
      <c r="CL4658" s="1645"/>
      <c r="CM4658" s="1645"/>
      <c r="CN4658"/>
      <c r="CO4658"/>
      <c r="CP4658"/>
      <c r="CQ4658"/>
      <c r="CR4658"/>
      <c r="CS4658" s="1060"/>
      <c r="CT4658" s="1060"/>
      <c r="CU4658" s="1060"/>
      <c r="CV4658" s="1060"/>
      <c r="CW4658" s="1060"/>
      <c r="CX4658" s="1060"/>
    </row>
    <row r="4659" spans="35:102" ht="15" customHeight="1" x14ac:dyDescent="0.3">
      <c r="AI4659" s="1774">
        <v>48325000402</v>
      </c>
      <c r="AJ4659" s="1993" t="s">
        <v>1892</v>
      </c>
      <c r="AK4659" s="1993">
        <v>39261</v>
      </c>
      <c r="AL4659" s="1994" t="s">
        <v>1730</v>
      </c>
      <c r="AM4659" s="1994">
        <v>19</v>
      </c>
      <c r="AN4659" s="1993" t="s">
        <v>192</v>
      </c>
      <c r="BX4659"/>
      <c r="BY4659"/>
      <c r="BZ4659"/>
      <c r="CA4659"/>
      <c r="CB4659"/>
      <c r="CD4659" s="1060"/>
      <c r="CE4659" s="1286"/>
      <c r="CF4659" s="1060"/>
      <c r="CG4659" s="1060"/>
      <c r="CH4659" s="1060"/>
      <c r="CK4659" s="1645"/>
      <c r="CL4659" s="1645"/>
      <c r="CM4659" s="1645"/>
      <c r="CN4659"/>
      <c r="CO4659"/>
      <c r="CP4659"/>
      <c r="CQ4659"/>
      <c r="CR4659"/>
      <c r="CS4659" s="1060"/>
      <c r="CT4659" s="1060"/>
      <c r="CU4659" s="1060"/>
      <c r="CV4659" s="1060"/>
      <c r="CW4659" s="1060"/>
      <c r="CX4659" s="1060"/>
    </row>
    <row r="4660" spans="35:102" ht="15" customHeight="1" x14ac:dyDescent="0.3">
      <c r="AI4660" s="1996">
        <v>48325000500</v>
      </c>
      <c r="AJ4660" s="1997" t="s">
        <v>1892</v>
      </c>
      <c r="AK4660" s="1997">
        <v>50714</v>
      </c>
      <c r="AL4660" s="1998" t="s">
        <v>1728</v>
      </c>
      <c r="AM4660" s="1998">
        <v>11.2</v>
      </c>
      <c r="AN4660" s="1997" t="s">
        <v>192</v>
      </c>
      <c r="BX4660"/>
      <c r="BY4660"/>
      <c r="BZ4660"/>
      <c r="CA4660"/>
      <c r="CB4660"/>
      <c r="CD4660" s="1060"/>
      <c r="CE4660" s="1286"/>
      <c r="CF4660" s="1060"/>
      <c r="CG4660" s="1060"/>
      <c r="CH4660" s="1060"/>
      <c r="CK4660" s="1645"/>
      <c r="CL4660" s="1645"/>
      <c r="CM4660" s="1645"/>
      <c r="CN4660"/>
      <c r="CO4660"/>
      <c r="CP4660"/>
      <c r="CQ4660"/>
      <c r="CR4660"/>
      <c r="CS4660" s="1060"/>
      <c r="CT4660" s="1060"/>
      <c r="CU4660" s="1060"/>
      <c r="CV4660" s="1060"/>
      <c r="CW4660" s="1060"/>
      <c r="CX4660" s="1060"/>
    </row>
    <row r="4661" spans="35:102" ht="15" customHeight="1" x14ac:dyDescent="0.3">
      <c r="AI4661" s="1774">
        <v>48325000800</v>
      </c>
      <c r="AJ4661" s="1993" t="s">
        <v>1892</v>
      </c>
      <c r="AK4661" s="1993">
        <v>53643</v>
      </c>
      <c r="AL4661" s="1994" t="s">
        <v>1728</v>
      </c>
      <c r="AM4661" s="1994">
        <v>16.100000000000001</v>
      </c>
      <c r="AN4661" s="1993" t="s">
        <v>192</v>
      </c>
      <c r="BX4661"/>
      <c r="BY4661"/>
      <c r="BZ4661"/>
      <c r="CA4661"/>
      <c r="CB4661"/>
      <c r="CD4661" s="1060"/>
      <c r="CE4661" s="1286"/>
      <c r="CF4661" s="1060"/>
      <c r="CG4661" s="1060"/>
      <c r="CH4661" s="1060"/>
      <c r="CK4661" s="1645"/>
      <c r="CL4661" s="1645"/>
      <c r="CM4661" s="1645"/>
      <c r="CN4661"/>
      <c r="CO4661"/>
      <c r="CP4661"/>
      <c r="CQ4661"/>
      <c r="CR4661"/>
      <c r="CS4661" s="1060"/>
      <c r="CT4661" s="1060"/>
      <c r="CU4661" s="1060"/>
      <c r="CV4661" s="1060"/>
      <c r="CW4661" s="1060"/>
      <c r="CX4661" s="1060"/>
    </row>
    <row r="4662" spans="35:102" ht="15" customHeight="1" x14ac:dyDescent="0.3">
      <c r="AI4662" s="1996">
        <v>48493000102</v>
      </c>
      <c r="AJ4662" s="1997" t="s">
        <v>1976</v>
      </c>
      <c r="AK4662" s="1997">
        <v>57875</v>
      </c>
      <c r="AL4662" s="1998" t="s">
        <v>1727</v>
      </c>
      <c r="AM4662" s="1998">
        <v>11.9</v>
      </c>
      <c r="AN4662" s="1997" t="s">
        <v>192</v>
      </c>
      <c r="BX4662"/>
      <c r="BY4662"/>
      <c r="BZ4662"/>
      <c r="CA4662"/>
      <c r="CB4662"/>
      <c r="CD4662" s="1060"/>
      <c r="CE4662" s="1286"/>
      <c r="CF4662" s="1060"/>
      <c r="CG4662" s="1060"/>
      <c r="CH4662" s="1060"/>
      <c r="CK4662" s="1645"/>
      <c r="CL4662" s="1645"/>
      <c r="CM4662" s="1645"/>
      <c r="CN4662"/>
      <c r="CO4662"/>
      <c r="CP4662"/>
      <c r="CQ4662"/>
      <c r="CR4662"/>
      <c r="CS4662" s="1060"/>
      <c r="CT4662" s="1060"/>
      <c r="CU4662" s="1060"/>
      <c r="CV4662" s="1060"/>
      <c r="CW4662" s="1060"/>
      <c r="CX4662" s="1060"/>
    </row>
    <row r="4663" spans="35:102" ht="15" customHeight="1" x14ac:dyDescent="0.3">
      <c r="AI4663" s="1774">
        <v>48493000103</v>
      </c>
      <c r="AJ4663" s="1993" t="s">
        <v>1976</v>
      </c>
      <c r="AK4663" s="1993">
        <v>81445</v>
      </c>
      <c r="AL4663" s="1994" t="s">
        <v>1729</v>
      </c>
      <c r="AM4663" s="1994">
        <v>4.0999999999999996</v>
      </c>
      <c r="AN4663" s="1993" t="s">
        <v>192</v>
      </c>
      <c r="BX4663"/>
      <c r="BY4663"/>
      <c r="BZ4663"/>
      <c r="CA4663"/>
      <c r="CB4663"/>
      <c r="CD4663" s="1060"/>
      <c r="CE4663" s="1286"/>
      <c r="CF4663" s="1060"/>
      <c r="CG4663" s="1060"/>
      <c r="CH4663" s="1060"/>
      <c r="CK4663" s="1645"/>
      <c r="CL4663" s="1645"/>
      <c r="CM4663" s="1645"/>
      <c r="CN4663"/>
      <c r="CO4663"/>
      <c r="CP4663"/>
      <c r="CQ4663"/>
      <c r="CR4663"/>
      <c r="CS4663" s="1060"/>
      <c r="CT4663" s="1060"/>
      <c r="CU4663" s="1060"/>
      <c r="CV4663" s="1060"/>
      <c r="CW4663" s="1060"/>
      <c r="CX4663" s="1060"/>
    </row>
    <row r="4664" spans="35:102" ht="15" customHeight="1" x14ac:dyDescent="0.3">
      <c r="AI4664" s="1996">
        <v>48493000104</v>
      </c>
      <c r="AJ4664" s="1997" t="s">
        <v>1976</v>
      </c>
      <c r="AK4664" s="1997">
        <v>89290</v>
      </c>
      <c r="AL4664" s="1998" t="s">
        <v>1729</v>
      </c>
      <c r="AM4664" s="1998">
        <v>7</v>
      </c>
      <c r="AN4664" s="1997" t="s">
        <v>192</v>
      </c>
      <c r="BX4664"/>
      <c r="BY4664"/>
      <c r="BZ4664"/>
      <c r="CA4664"/>
      <c r="CB4664"/>
      <c r="CD4664" s="1060"/>
      <c r="CE4664" s="1286"/>
      <c r="CF4664" s="1060"/>
      <c r="CG4664" s="1060"/>
      <c r="CH4664" s="1060"/>
      <c r="CK4664" s="1645"/>
      <c r="CL4664" s="1645"/>
      <c r="CM4664" s="1645"/>
      <c r="CN4664"/>
      <c r="CO4664"/>
      <c r="CP4664"/>
      <c r="CQ4664"/>
      <c r="CR4664"/>
      <c r="CS4664" s="1060"/>
      <c r="CT4664" s="1060"/>
      <c r="CU4664" s="1060"/>
      <c r="CV4664" s="1060"/>
      <c r="CW4664" s="1060"/>
      <c r="CX4664" s="1060"/>
    </row>
    <row r="4665" spans="35:102" ht="15" customHeight="1" x14ac:dyDescent="0.3">
      <c r="AI4665" s="1774">
        <v>48493000201</v>
      </c>
      <c r="AJ4665" s="1993" t="s">
        <v>1976</v>
      </c>
      <c r="AK4665" s="1993">
        <v>56667</v>
      </c>
      <c r="AL4665" s="1994" t="s">
        <v>1727</v>
      </c>
      <c r="AM4665" s="1994">
        <v>25.1</v>
      </c>
      <c r="AN4665" s="1993" t="s">
        <v>193</v>
      </c>
      <c r="BX4665"/>
      <c r="BY4665"/>
      <c r="BZ4665"/>
      <c r="CA4665"/>
      <c r="CB4665"/>
      <c r="CD4665" s="1060"/>
      <c r="CE4665" s="1286"/>
      <c r="CF4665" s="1060"/>
      <c r="CG4665" s="1060"/>
      <c r="CH4665" s="1060"/>
      <c r="CK4665" s="1645"/>
      <c r="CL4665" s="1645"/>
      <c r="CM4665" s="1645"/>
      <c r="CN4665"/>
      <c r="CO4665"/>
      <c r="CP4665"/>
      <c r="CQ4665"/>
      <c r="CR4665"/>
      <c r="CS4665" s="1060"/>
      <c r="CT4665" s="1060"/>
      <c r="CU4665" s="1060"/>
      <c r="CV4665" s="1060"/>
      <c r="CW4665" s="1060"/>
      <c r="CX4665" s="1060"/>
    </row>
    <row r="4666" spans="35:102" ht="15" customHeight="1" x14ac:dyDescent="0.3">
      <c r="AI4666" s="1996">
        <v>48493000202</v>
      </c>
      <c r="AJ4666" s="1997" t="s">
        <v>1976</v>
      </c>
      <c r="AK4666" s="1997">
        <v>65000</v>
      </c>
      <c r="AL4666" s="1998" t="s">
        <v>1727</v>
      </c>
      <c r="AM4666" s="1998">
        <v>12.8</v>
      </c>
      <c r="AN4666" s="1997" t="s">
        <v>192</v>
      </c>
      <c r="BX4666"/>
      <c r="BY4666"/>
      <c r="BZ4666"/>
      <c r="CA4666"/>
      <c r="CB4666"/>
      <c r="CD4666" s="1060"/>
      <c r="CE4666" s="1286"/>
      <c r="CF4666" s="1060"/>
      <c r="CG4666" s="1060"/>
      <c r="CH4666" s="1060"/>
      <c r="CK4666" s="1645"/>
      <c r="CL4666" s="1645"/>
      <c r="CM4666" s="1645"/>
      <c r="CN4666"/>
      <c r="CO4666"/>
      <c r="CP4666"/>
      <c r="CQ4666"/>
      <c r="CR4666"/>
      <c r="CS4666" s="1060"/>
      <c r="CT4666" s="1060"/>
      <c r="CU4666" s="1060"/>
      <c r="CV4666" s="1060"/>
      <c r="CW4666" s="1060"/>
      <c r="CX4666" s="1060"/>
    </row>
    <row r="4667" spans="35:102" ht="15" customHeight="1" x14ac:dyDescent="0.3">
      <c r="AI4667" s="1774">
        <v>48493000300</v>
      </c>
      <c r="AJ4667" s="1993" t="s">
        <v>1976</v>
      </c>
      <c r="AK4667" s="1993">
        <v>55529</v>
      </c>
      <c r="AL4667" s="1994" t="s">
        <v>1727</v>
      </c>
      <c r="AM4667" s="1994">
        <v>15.8</v>
      </c>
      <c r="AN4667" s="1993" t="s">
        <v>192</v>
      </c>
      <c r="BX4667"/>
      <c r="BY4667"/>
      <c r="BZ4667"/>
      <c r="CA4667"/>
      <c r="CB4667"/>
      <c r="CD4667" s="1060"/>
      <c r="CE4667" s="1286"/>
      <c r="CF4667" s="1060"/>
      <c r="CG4667" s="1060"/>
      <c r="CH4667" s="1060"/>
      <c r="CK4667" s="1645"/>
      <c r="CL4667" s="1645"/>
      <c r="CM4667" s="1645"/>
      <c r="CN4667"/>
      <c r="CO4667"/>
      <c r="CP4667"/>
      <c r="CQ4667"/>
      <c r="CR4667"/>
      <c r="CS4667" s="1060"/>
      <c r="CT4667" s="1060"/>
      <c r="CU4667" s="1060"/>
      <c r="CV4667" s="1060"/>
      <c r="CW4667" s="1060"/>
      <c r="CX4667" s="1060"/>
    </row>
    <row r="4668" spans="35:102" ht="15" customHeight="1" x14ac:dyDescent="0.3">
      <c r="AI4668" s="1996">
        <v>48493000402</v>
      </c>
      <c r="AJ4668" s="1997" t="s">
        <v>1976</v>
      </c>
      <c r="AK4668" s="1997">
        <v>53942</v>
      </c>
      <c r="AL4668" s="1998" t="s">
        <v>1727</v>
      </c>
      <c r="AM4668" s="1998">
        <v>8.6</v>
      </c>
      <c r="AN4668" s="1997" t="s">
        <v>192</v>
      </c>
      <c r="BX4668"/>
      <c r="BY4668"/>
      <c r="BZ4668"/>
      <c r="CA4668"/>
      <c r="CB4668"/>
      <c r="CD4668" s="1060"/>
      <c r="CE4668" s="1286"/>
      <c r="CF4668" s="1060"/>
      <c r="CG4668" s="1060"/>
      <c r="CH4668" s="1060"/>
      <c r="CK4668" s="1645"/>
      <c r="CL4668" s="1645"/>
      <c r="CM4668" s="1645"/>
      <c r="CN4668"/>
      <c r="CO4668"/>
      <c r="CP4668"/>
      <c r="CQ4668"/>
      <c r="CR4668"/>
      <c r="CS4668" s="1060"/>
      <c r="CT4668" s="1060"/>
      <c r="CU4668" s="1060"/>
      <c r="CV4668" s="1060"/>
      <c r="CW4668" s="1060"/>
      <c r="CX4668" s="1060"/>
    </row>
    <row r="4669" spans="35:102" ht="15" customHeight="1" x14ac:dyDescent="0.3">
      <c r="AI4669" s="1774">
        <v>48493000403</v>
      </c>
      <c r="AJ4669" s="1993" t="s">
        <v>1976</v>
      </c>
      <c r="AK4669" s="1993">
        <v>89672</v>
      </c>
      <c r="AL4669" s="1994" t="s">
        <v>1729</v>
      </c>
      <c r="AM4669" s="1994">
        <v>5.2</v>
      </c>
      <c r="AN4669" s="1993" t="s">
        <v>192</v>
      </c>
      <c r="BX4669"/>
      <c r="BY4669"/>
      <c r="BZ4669"/>
      <c r="CA4669"/>
      <c r="CB4669"/>
      <c r="CD4669" s="1060"/>
      <c r="CE4669" s="1286"/>
      <c r="CF4669" s="1060"/>
      <c r="CG4669" s="1060"/>
      <c r="CH4669" s="1060"/>
      <c r="CK4669" s="1645"/>
      <c r="CL4669" s="1645"/>
      <c r="CM4669" s="1645"/>
      <c r="CN4669"/>
      <c r="CO4669"/>
      <c r="CP4669"/>
      <c r="CQ4669"/>
      <c r="CR4669"/>
      <c r="CS4669" s="1060"/>
      <c r="CT4669" s="1060"/>
      <c r="CU4669" s="1060"/>
      <c r="CV4669" s="1060"/>
      <c r="CW4669" s="1060"/>
      <c r="CX4669" s="1060"/>
    </row>
    <row r="4670" spans="35:102" ht="15" customHeight="1" x14ac:dyDescent="0.3">
      <c r="AI4670" s="1996">
        <v>48493000404</v>
      </c>
      <c r="AJ4670" s="1997" t="s">
        <v>1976</v>
      </c>
      <c r="AK4670" s="1997">
        <v>104625</v>
      </c>
      <c r="AL4670" s="1998" t="s">
        <v>1729</v>
      </c>
      <c r="AM4670" s="1998">
        <v>5.5</v>
      </c>
      <c r="AN4670" s="1997" t="s">
        <v>192</v>
      </c>
      <c r="BX4670"/>
      <c r="BY4670"/>
      <c r="BZ4670"/>
      <c r="CA4670"/>
      <c r="CB4670"/>
      <c r="CD4670" s="1060"/>
      <c r="CE4670" s="1286"/>
      <c r="CF4670" s="1060"/>
      <c r="CG4670" s="1060"/>
      <c r="CH4670" s="1060"/>
      <c r="CK4670" s="1645"/>
      <c r="CL4670" s="1645"/>
      <c r="CM4670" s="1645"/>
      <c r="CN4670"/>
      <c r="CO4670"/>
      <c r="CP4670"/>
      <c r="CQ4670"/>
      <c r="CR4670"/>
      <c r="CS4670" s="1060"/>
      <c r="CT4670" s="1060"/>
      <c r="CU4670" s="1060"/>
      <c r="CV4670" s="1060"/>
      <c r="CW4670" s="1060"/>
      <c r="CX4670" s="1060"/>
    </row>
    <row r="4671" spans="35:102" ht="15" customHeight="1" x14ac:dyDescent="0.3">
      <c r="AI4671" s="1774">
        <v>48493000500</v>
      </c>
      <c r="AJ4671" s="1993" t="s">
        <v>1976</v>
      </c>
      <c r="AK4671" s="1993">
        <v>56023</v>
      </c>
      <c r="AL4671" s="1994" t="s">
        <v>1727</v>
      </c>
      <c r="AM4671" s="1994">
        <v>15.7</v>
      </c>
      <c r="AN4671" s="1993" t="s">
        <v>192</v>
      </c>
      <c r="BX4671"/>
      <c r="BY4671"/>
      <c r="BZ4671"/>
      <c r="CA4671"/>
      <c r="CB4671"/>
      <c r="CD4671" s="1060"/>
      <c r="CE4671" s="1286"/>
      <c r="CF4671" s="1060"/>
      <c r="CG4671" s="1060"/>
      <c r="CH4671" s="1060"/>
      <c r="CK4671" s="1645"/>
      <c r="CL4671" s="1645"/>
      <c r="CM4671" s="1645"/>
      <c r="CN4671"/>
      <c r="CO4671"/>
      <c r="CP4671"/>
      <c r="CQ4671"/>
      <c r="CR4671"/>
      <c r="CS4671" s="1060"/>
      <c r="CT4671" s="1060"/>
      <c r="CU4671" s="1060"/>
      <c r="CV4671" s="1060"/>
      <c r="CW4671" s="1060"/>
      <c r="CX4671" s="1060"/>
    </row>
    <row r="4672" spans="35:102" ht="15" customHeight="1" x14ac:dyDescent="0.3">
      <c r="AI4672" s="1996">
        <v>48493000600</v>
      </c>
      <c r="AJ4672" s="1997" t="s">
        <v>1976</v>
      </c>
      <c r="AK4672" s="1997">
        <v>64347</v>
      </c>
      <c r="AL4672" s="1998" t="s">
        <v>1727</v>
      </c>
      <c r="AM4672" s="1998">
        <v>9.9</v>
      </c>
      <c r="AN4672" s="1997" t="s">
        <v>192</v>
      </c>
      <c r="BX4672"/>
      <c r="BY4672"/>
      <c r="BZ4672"/>
      <c r="CA4672"/>
      <c r="CB4672"/>
      <c r="CD4672" s="1060"/>
      <c r="CE4672" s="1286"/>
      <c r="CF4672" s="1060"/>
      <c r="CG4672" s="1060"/>
      <c r="CH4672" s="1060"/>
      <c r="CK4672" s="1645"/>
      <c r="CL4672" s="1645"/>
      <c r="CM4672" s="1645"/>
      <c r="CN4672"/>
      <c r="CO4672"/>
      <c r="CP4672"/>
      <c r="CQ4672"/>
      <c r="CR4672"/>
      <c r="CS4672" s="1060"/>
      <c r="CT4672" s="1060"/>
      <c r="CU4672" s="1060"/>
      <c r="CV4672" s="1060"/>
      <c r="CW4672" s="1060"/>
      <c r="CX4672" s="1060"/>
    </row>
    <row r="4673" spans="35:102" ht="15" customHeight="1" x14ac:dyDescent="0.3">
      <c r="AI4673" s="1774">
        <v>48007950100</v>
      </c>
      <c r="AJ4673" s="1993" t="s">
        <v>1733</v>
      </c>
      <c r="AK4673" s="1993">
        <v>38171</v>
      </c>
      <c r="AL4673" s="1994" t="s">
        <v>1730</v>
      </c>
      <c r="AM4673" s="1994">
        <v>17.100000000000001</v>
      </c>
      <c r="AN4673" s="1993" t="s">
        <v>192</v>
      </c>
      <c r="BX4673"/>
      <c r="BY4673"/>
      <c r="BZ4673"/>
      <c r="CA4673"/>
      <c r="CB4673"/>
      <c r="CD4673" s="1060"/>
      <c r="CE4673" s="1286"/>
      <c r="CF4673" s="1060"/>
      <c r="CG4673" s="1060"/>
      <c r="CH4673" s="1060"/>
      <c r="CK4673" s="1645"/>
      <c r="CL4673" s="1645"/>
      <c r="CM4673" s="1645"/>
      <c r="CN4673"/>
      <c r="CO4673"/>
      <c r="CP4673"/>
      <c r="CQ4673"/>
      <c r="CR4673"/>
      <c r="CS4673" s="1060"/>
      <c r="CT4673" s="1060"/>
      <c r="CU4673" s="1060"/>
      <c r="CV4673" s="1060"/>
      <c r="CW4673" s="1060"/>
      <c r="CX4673" s="1060"/>
    </row>
    <row r="4674" spans="35:102" ht="15" customHeight="1" x14ac:dyDescent="0.3">
      <c r="AI4674" s="1996">
        <v>48007950200</v>
      </c>
      <c r="AJ4674" s="1997" t="s">
        <v>1733</v>
      </c>
      <c r="AK4674" s="1997">
        <v>87188</v>
      </c>
      <c r="AL4674" s="1998" t="s">
        <v>1729</v>
      </c>
      <c r="AM4674" s="1998">
        <v>3.6</v>
      </c>
      <c r="AN4674" s="1997" t="s">
        <v>192</v>
      </c>
      <c r="BX4674"/>
      <c r="BY4674"/>
      <c r="BZ4674"/>
      <c r="CA4674"/>
      <c r="CB4674"/>
      <c r="CD4674" s="1060"/>
      <c r="CE4674" s="1286"/>
      <c r="CF4674" s="1060"/>
      <c r="CG4674" s="1060"/>
      <c r="CH4674" s="1060"/>
      <c r="CK4674" s="1645"/>
      <c r="CL4674" s="1645"/>
      <c r="CM4674" s="1645"/>
      <c r="CN4674"/>
      <c r="CO4674"/>
      <c r="CP4674"/>
      <c r="CQ4674"/>
      <c r="CR4674"/>
      <c r="CS4674" s="1060"/>
      <c r="CT4674" s="1060"/>
      <c r="CU4674" s="1060"/>
      <c r="CV4674" s="1060"/>
      <c r="CW4674" s="1060"/>
      <c r="CX4674" s="1060"/>
    </row>
    <row r="4675" spans="35:102" ht="15" customHeight="1" x14ac:dyDescent="0.3">
      <c r="AI4675" s="1774">
        <v>48007950300</v>
      </c>
      <c r="AJ4675" s="1993" t="s">
        <v>1733</v>
      </c>
      <c r="AK4675" s="1993">
        <v>67266</v>
      </c>
      <c r="AL4675" s="1994" t="s">
        <v>1729</v>
      </c>
      <c r="AM4675" s="1994">
        <v>8.6</v>
      </c>
      <c r="AN4675" s="1993" t="s">
        <v>192</v>
      </c>
      <c r="BX4675"/>
      <c r="BY4675"/>
      <c r="BZ4675"/>
      <c r="CA4675"/>
      <c r="CB4675"/>
      <c r="CD4675" s="1060"/>
      <c r="CE4675" s="1286"/>
      <c r="CF4675" s="1060"/>
      <c r="CG4675" s="1060"/>
      <c r="CH4675" s="1060"/>
      <c r="CK4675" s="1645"/>
      <c r="CL4675" s="1645"/>
      <c r="CM4675" s="1645"/>
      <c r="CN4675"/>
      <c r="CO4675"/>
      <c r="CP4675"/>
      <c r="CQ4675"/>
      <c r="CR4675"/>
      <c r="CS4675" s="1060"/>
      <c r="CT4675" s="1060"/>
      <c r="CU4675" s="1060"/>
      <c r="CV4675" s="1060"/>
      <c r="CW4675" s="1060"/>
      <c r="CX4675" s="1060"/>
    </row>
    <row r="4676" spans="35:102" ht="15" customHeight="1" x14ac:dyDescent="0.3">
      <c r="AI4676" s="1996">
        <v>48007950400</v>
      </c>
      <c r="AJ4676" s="1997" t="s">
        <v>1733</v>
      </c>
      <c r="AK4676" s="1997">
        <v>35976</v>
      </c>
      <c r="AL4676" s="1998" t="s">
        <v>1730</v>
      </c>
      <c r="AM4676" s="1998">
        <v>32.6</v>
      </c>
      <c r="AN4676" s="1997" t="s">
        <v>193</v>
      </c>
      <c r="BX4676"/>
      <c r="BY4676"/>
      <c r="BZ4676"/>
      <c r="CA4676"/>
      <c r="CB4676"/>
      <c r="CD4676" s="1060"/>
      <c r="CE4676" s="1286"/>
      <c r="CF4676" s="1060"/>
      <c r="CG4676" s="1060"/>
      <c r="CH4676" s="1060"/>
      <c r="CK4676" s="1645"/>
      <c r="CL4676" s="1645"/>
      <c r="CM4676" s="1645"/>
      <c r="CN4676"/>
      <c r="CO4676"/>
      <c r="CP4676"/>
      <c r="CQ4676"/>
      <c r="CR4676"/>
      <c r="CS4676" s="1060"/>
      <c r="CT4676" s="1060"/>
      <c r="CU4676" s="1060"/>
      <c r="CV4676" s="1060"/>
      <c r="CW4676" s="1060"/>
      <c r="CX4676" s="1060"/>
    </row>
    <row r="4677" spans="35:102" ht="15" customHeight="1" x14ac:dyDescent="0.3">
      <c r="AI4677" s="1774">
        <v>48007950500</v>
      </c>
      <c r="AJ4677" s="1993" t="s">
        <v>1733</v>
      </c>
      <c r="AK4677" s="1993">
        <v>42634</v>
      </c>
      <c r="AL4677" s="1994" t="s">
        <v>1728</v>
      </c>
      <c r="AM4677" s="1994">
        <v>19.8</v>
      </c>
      <c r="AN4677" s="1993" t="s">
        <v>192</v>
      </c>
      <c r="BX4677"/>
      <c r="BY4677"/>
      <c r="BZ4677"/>
      <c r="CA4677"/>
      <c r="CB4677"/>
      <c r="CD4677" s="1060"/>
      <c r="CE4677" s="1286"/>
      <c r="CF4677" s="1060"/>
      <c r="CG4677" s="1060"/>
      <c r="CH4677" s="1060"/>
      <c r="CK4677" s="1645"/>
      <c r="CL4677" s="1645"/>
      <c r="CM4677" s="1645"/>
      <c r="CN4677"/>
      <c r="CO4677"/>
      <c r="CP4677"/>
      <c r="CQ4677"/>
      <c r="CR4677"/>
      <c r="CS4677" s="1060"/>
      <c r="CT4677" s="1060"/>
      <c r="CU4677" s="1060"/>
      <c r="CV4677" s="1060"/>
      <c r="CW4677" s="1060"/>
      <c r="CX4677" s="1060"/>
    </row>
    <row r="4678" spans="35:102" ht="15" customHeight="1" x14ac:dyDescent="0.3">
      <c r="AI4678" s="1996">
        <v>48007990000</v>
      </c>
      <c r="AJ4678" s="1997" t="s">
        <v>1733</v>
      </c>
      <c r="AK4678" s="1997" t="s">
        <v>1734</v>
      </c>
      <c r="AL4678" s="1998" t="s">
        <v>2183</v>
      </c>
      <c r="AM4678" s="1998" t="s">
        <v>1734</v>
      </c>
      <c r="AN4678" s="1997" t="s">
        <v>193</v>
      </c>
      <c r="BX4678"/>
      <c r="BY4678"/>
      <c r="BZ4678"/>
      <c r="CA4678"/>
      <c r="CB4678"/>
      <c r="CD4678" s="1060"/>
      <c r="CE4678" s="1286"/>
      <c r="CF4678" s="1060"/>
      <c r="CG4678" s="1060"/>
      <c r="CH4678" s="1060"/>
      <c r="CK4678" s="1645"/>
      <c r="CL4678" s="1645"/>
      <c r="CM4678" s="1645"/>
      <c r="CN4678"/>
      <c r="CO4678"/>
      <c r="CP4678"/>
      <c r="CQ4678"/>
      <c r="CR4678"/>
      <c r="CS4678" s="1060"/>
      <c r="CT4678" s="1060"/>
      <c r="CU4678" s="1060"/>
      <c r="CV4678" s="1060"/>
      <c r="CW4678" s="1060"/>
      <c r="CX4678" s="1060"/>
    </row>
    <row r="4679" spans="35:102" ht="15" customHeight="1" x14ac:dyDescent="0.3">
      <c r="AI4679" s="1774">
        <v>48025950100</v>
      </c>
      <c r="AJ4679" s="1993" t="s">
        <v>1742</v>
      </c>
      <c r="AK4679" s="1993">
        <v>58365</v>
      </c>
      <c r="AL4679" s="1994" t="s">
        <v>1727</v>
      </c>
      <c r="AM4679" s="1994">
        <v>7.5</v>
      </c>
      <c r="AN4679" s="1993" t="s">
        <v>192</v>
      </c>
      <c r="BX4679"/>
      <c r="BY4679"/>
      <c r="BZ4679"/>
      <c r="CA4679"/>
      <c r="CB4679"/>
      <c r="CD4679" s="1060"/>
      <c r="CE4679" s="1286"/>
      <c r="CF4679" s="1060"/>
      <c r="CG4679" s="1060"/>
      <c r="CH4679" s="1060"/>
      <c r="CK4679" s="1645"/>
      <c r="CL4679" s="1645"/>
      <c r="CM4679" s="1645"/>
      <c r="CN4679"/>
      <c r="CO4679"/>
      <c r="CP4679"/>
      <c r="CQ4679"/>
      <c r="CR4679"/>
      <c r="CS4679" s="1060"/>
      <c r="CT4679" s="1060"/>
      <c r="CU4679" s="1060"/>
      <c r="CV4679" s="1060"/>
      <c r="CW4679" s="1060"/>
      <c r="CX4679" s="1060"/>
    </row>
    <row r="4680" spans="35:102" ht="15" customHeight="1" x14ac:dyDescent="0.3">
      <c r="AI4680" s="1996">
        <v>48025950201</v>
      </c>
      <c r="AJ4680" s="1997" t="s">
        <v>1742</v>
      </c>
      <c r="AK4680" s="1997">
        <v>63301</v>
      </c>
      <c r="AL4680" s="1998" t="s">
        <v>1727</v>
      </c>
      <c r="AM4680" s="1998">
        <v>13.5</v>
      </c>
      <c r="AN4680" s="1997" t="s">
        <v>192</v>
      </c>
      <c r="BX4680"/>
      <c r="BY4680"/>
      <c r="BZ4680"/>
      <c r="CA4680"/>
      <c r="CB4680"/>
      <c r="CD4680" s="1060"/>
      <c r="CE4680" s="1286"/>
      <c r="CF4680" s="1060"/>
      <c r="CG4680" s="1060"/>
      <c r="CH4680" s="1060"/>
      <c r="CK4680" s="1645"/>
      <c r="CL4680" s="1645"/>
      <c r="CM4680" s="1645"/>
      <c r="CN4680"/>
      <c r="CO4680"/>
      <c r="CP4680"/>
      <c r="CQ4680"/>
      <c r="CR4680"/>
      <c r="CS4680" s="1060"/>
      <c r="CT4680" s="1060"/>
      <c r="CU4680" s="1060"/>
      <c r="CV4680" s="1060"/>
      <c r="CW4680" s="1060"/>
      <c r="CX4680" s="1060"/>
    </row>
    <row r="4681" spans="35:102" ht="15" customHeight="1" x14ac:dyDescent="0.3">
      <c r="AI4681" s="1774">
        <v>48025950202</v>
      </c>
      <c r="AJ4681" s="1993" t="s">
        <v>1742</v>
      </c>
      <c r="AK4681" s="1993">
        <v>52582</v>
      </c>
      <c r="AL4681" s="1994" t="s">
        <v>1727</v>
      </c>
      <c r="AM4681" s="1994">
        <v>16.2</v>
      </c>
      <c r="AN4681" s="1993" t="s">
        <v>192</v>
      </c>
      <c r="BX4681"/>
      <c r="BY4681"/>
      <c r="BZ4681"/>
      <c r="CA4681"/>
      <c r="CB4681"/>
      <c r="CD4681" s="1060"/>
      <c r="CE4681" s="1286"/>
      <c r="CF4681" s="1060"/>
      <c r="CG4681" s="1060"/>
      <c r="CH4681" s="1060"/>
      <c r="CK4681" s="1645"/>
      <c r="CL4681" s="1645"/>
      <c r="CM4681" s="1645"/>
      <c r="CN4681"/>
      <c r="CO4681"/>
      <c r="CP4681"/>
      <c r="CQ4681"/>
      <c r="CR4681"/>
      <c r="CS4681" s="1060"/>
      <c r="CT4681" s="1060"/>
      <c r="CU4681" s="1060"/>
      <c r="CV4681" s="1060"/>
      <c r="CW4681" s="1060"/>
      <c r="CX4681" s="1060"/>
    </row>
    <row r="4682" spans="35:102" ht="15" customHeight="1" x14ac:dyDescent="0.3">
      <c r="AI4682" s="1996">
        <v>48025950300</v>
      </c>
      <c r="AJ4682" s="1997" t="s">
        <v>1742</v>
      </c>
      <c r="AK4682" s="1997">
        <v>41513</v>
      </c>
      <c r="AL4682" s="1998" t="s">
        <v>1728</v>
      </c>
      <c r="AM4682" s="1998">
        <v>18.399999999999999</v>
      </c>
      <c r="AN4682" s="1997" t="s">
        <v>192</v>
      </c>
      <c r="BX4682"/>
      <c r="BY4682"/>
      <c r="BZ4682"/>
      <c r="CA4682"/>
      <c r="CB4682"/>
      <c r="CD4682" s="1060"/>
      <c r="CE4682" s="1286"/>
      <c r="CF4682" s="1060"/>
      <c r="CG4682" s="1060"/>
      <c r="CH4682" s="1060"/>
      <c r="CK4682" s="1645"/>
      <c r="CL4682" s="1645"/>
      <c r="CM4682" s="1645"/>
      <c r="CN4682"/>
      <c r="CO4682"/>
      <c r="CP4682"/>
      <c r="CQ4682"/>
      <c r="CR4682"/>
      <c r="CS4682" s="1060"/>
      <c r="CT4682" s="1060"/>
      <c r="CU4682" s="1060"/>
      <c r="CV4682" s="1060"/>
      <c r="CW4682" s="1060"/>
      <c r="CX4682" s="1060"/>
    </row>
    <row r="4683" spans="35:102" ht="15" customHeight="1" x14ac:dyDescent="0.3">
      <c r="AI4683" s="1774">
        <v>48025950400</v>
      </c>
      <c r="AJ4683" s="1993" t="s">
        <v>1742</v>
      </c>
      <c r="AK4683" s="1993">
        <v>39597</v>
      </c>
      <c r="AL4683" s="1994" t="s">
        <v>1728</v>
      </c>
      <c r="AM4683" s="1994">
        <v>17.899999999999999</v>
      </c>
      <c r="AN4683" s="1993" t="s">
        <v>192</v>
      </c>
      <c r="BX4683"/>
      <c r="BY4683"/>
      <c r="BZ4683"/>
      <c r="CA4683"/>
      <c r="CB4683"/>
      <c r="CD4683" s="1060"/>
      <c r="CE4683" s="1286"/>
      <c r="CF4683" s="1060"/>
      <c r="CG4683" s="1060"/>
      <c r="CH4683" s="1060"/>
      <c r="CK4683" s="1645"/>
      <c r="CL4683" s="1645"/>
      <c r="CM4683" s="1645"/>
      <c r="CN4683"/>
      <c r="CO4683"/>
      <c r="CP4683"/>
      <c r="CQ4683"/>
      <c r="CR4683"/>
      <c r="CS4683" s="1060"/>
      <c r="CT4683" s="1060"/>
      <c r="CU4683" s="1060"/>
      <c r="CV4683" s="1060"/>
      <c r="CW4683" s="1060"/>
      <c r="CX4683" s="1060"/>
    </row>
    <row r="4684" spans="35:102" ht="15" customHeight="1" x14ac:dyDescent="0.3">
      <c r="AI4684" s="1996">
        <v>48025950500</v>
      </c>
      <c r="AJ4684" s="1997" t="s">
        <v>1742</v>
      </c>
      <c r="AK4684" s="1997">
        <v>34500</v>
      </c>
      <c r="AL4684" s="1998" t="s">
        <v>1730</v>
      </c>
      <c r="AM4684" s="1998">
        <v>30</v>
      </c>
      <c r="AN4684" s="1997" t="s">
        <v>193</v>
      </c>
      <c r="BX4684"/>
      <c r="BY4684"/>
      <c r="BZ4684"/>
      <c r="CA4684"/>
      <c r="CB4684"/>
      <c r="CD4684" s="1060"/>
      <c r="CE4684" s="1286"/>
      <c r="CF4684" s="1060"/>
      <c r="CG4684" s="1060"/>
      <c r="CH4684" s="1060"/>
      <c r="CK4684" s="1645"/>
      <c r="CL4684" s="1645"/>
      <c r="CM4684" s="1645"/>
      <c r="CN4684"/>
      <c r="CO4684"/>
      <c r="CP4684"/>
      <c r="CQ4684"/>
      <c r="CR4684"/>
      <c r="CS4684" s="1060"/>
      <c r="CT4684" s="1060"/>
      <c r="CU4684" s="1060"/>
      <c r="CV4684" s="1060"/>
      <c r="CW4684" s="1060"/>
      <c r="CX4684" s="1060"/>
    </row>
    <row r="4685" spans="35:102" ht="15" customHeight="1" x14ac:dyDescent="0.3">
      <c r="AI4685" s="1774">
        <v>48025950600</v>
      </c>
      <c r="AJ4685" s="1993" t="s">
        <v>1742</v>
      </c>
      <c r="AK4685" s="1993">
        <v>42904</v>
      </c>
      <c r="AL4685" s="1994" t="s">
        <v>1728</v>
      </c>
      <c r="AM4685" s="1994">
        <v>16.600000000000001</v>
      </c>
      <c r="AN4685" s="1993" t="s">
        <v>192</v>
      </c>
      <c r="BX4685"/>
      <c r="BY4685"/>
      <c r="BZ4685"/>
      <c r="CA4685"/>
      <c r="CB4685"/>
      <c r="CD4685" s="1060"/>
      <c r="CE4685" s="1286"/>
      <c r="CF4685" s="1060"/>
      <c r="CG4685" s="1060"/>
      <c r="CH4685" s="1060"/>
      <c r="CK4685" s="1645"/>
      <c r="CL4685" s="1645"/>
      <c r="CM4685" s="1645"/>
      <c r="CN4685"/>
      <c r="CO4685"/>
      <c r="CP4685"/>
      <c r="CQ4685"/>
      <c r="CR4685"/>
      <c r="CS4685" s="1060"/>
      <c r="CT4685" s="1060"/>
      <c r="CU4685" s="1060"/>
      <c r="CV4685" s="1060"/>
      <c r="CW4685" s="1060"/>
      <c r="CX4685" s="1060"/>
    </row>
    <row r="4686" spans="35:102" ht="15" customHeight="1" x14ac:dyDescent="0.3">
      <c r="AI4686" s="1996">
        <v>48047950100</v>
      </c>
      <c r="AJ4686" s="1997" t="s">
        <v>1753</v>
      </c>
      <c r="AK4686" s="1997">
        <v>27700</v>
      </c>
      <c r="AL4686" s="1998" t="s">
        <v>1730</v>
      </c>
      <c r="AM4686" s="1998">
        <v>30.4</v>
      </c>
      <c r="AN4686" s="1997" t="s">
        <v>193</v>
      </c>
      <c r="BX4686"/>
      <c r="BY4686"/>
      <c r="BZ4686"/>
      <c r="CA4686"/>
      <c r="CB4686"/>
      <c r="CD4686" s="1060"/>
      <c r="CE4686" s="1286"/>
      <c r="CF4686" s="1060"/>
      <c r="CG4686" s="1060"/>
      <c r="CH4686" s="1060"/>
      <c r="CK4686" s="1645"/>
      <c r="CL4686" s="1645"/>
      <c r="CM4686" s="1645"/>
      <c r="CN4686"/>
      <c r="CO4686"/>
      <c r="CP4686"/>
      <c r="CQ4686"/>
      <c r="CR4686"/>
      <c r="CS4686" s="1060"/>
      <c r="CT4686" s="1060"/>
      <c r="CU4686" s="1060"/>
      <c r="CV4686" s="1060"/>
      <c r="CW4686" s="1060"/>
      <c r="CX4686" s="1060"/>
    </row>
    <row r="4687" spans="35:102" ht="15" customHeight="1" x14ac:dyDescent="0.3">
      <c r="AI4687" s="1774">
        <v>48047950200</v>
      </c>
      <c r="AJ4687" s="1993" t="s">
        <v>1753</v>
      </c>
      <c r="AK4687" s="1993">
        <v>23185</v>
      </c>
      <c r="AL4687" s="1994" t="s">
        <v>1730</v>
      </c>
      <c r="AM4687" s="1994">
        <v>44.7</v>
      </c>
      <c r="AN4687" s="1993" t="s">
        <v>193</v>
      </c>
      <c r="BX4687"/>
      <c r="BY4687"/>
      <c r="BZ4687"/>
      <c r="CA4687"/>
      <c r="CB4687"/>
      <c r="CD4687" s="1060"/>
      <c r="CE4687" s="1286"/>
      <c r="CF4687" s="1060"/>
      <c r="CG4687" s="1060"/>
      <c r="CH4687" s="1060"/>
      <c r="CK4687" s="1645"/>
      <c r="CL4687" s="1645"/>
      <c r="CM4687" s="1645"/>
      <c r="CN4687"/>
      <c r="CO4687"/>
      <c r="CP4687"/>
      <c r="CQ4687"/>
      <c r="CR4687"/>
      <c r="CS4687" s="1060"/>
      <c r="CT4687" s="1060"/>
      <c r="CU4687" s="1060"/>
      <c r="CV4687" s="1060"/>
      <c r="CW4687" s="1060"/>
      <c r="CX4687" s="1060"/>
    </row>
    <row r="4688" spans="35:102" ht="15" customHeight="1" x14ac:dyDescent="0.3">
      <c r="AI4688" s="1996">
        <v>48057000100</v>
      </c>
      <c r="AJ4688" s="1997" t="s">
        <v>1758</v>
      </c>
      <c r="AK4688" s="1997">
        <v>66452</v>
      </c>
      <c r="AL4688" s="1998" t="s">
        <v>1729</v>
      </c>
      <c r="AM4688" s="1998">
        <v>14.9</v>
      </c>
      <c r="AN4688" s="1997" t="s">
        <v>192</v>
      </c>
      <c r="BX4688"/>
      <c r="BY4688"/>
      <c r="BZ4688"/>
      <c r="CA4688"/>
      <c r="CB4688"/>
      <c r="CD4688" s="1060"/>
      <c r="CE4688" s="1286"/>
      <c r="CF4688" s="1060"/>
      <c r="CG4688" s="1060"/>
      <c r="CH4688" s="1060"/>
      <c r="CK4688" s="1645"/>
      <c r="CL4688" s="1645"/>
      <c r="CM4688" s="1645"/>
      <c r="CN4688"/>
      <c r="CO4688"/>
      <c r="CP4688"/>
      <c r="CQ4688"/>
      <c r="CR4688"/>
      <c r="CS4688" s="1060"/>
      <c r="CT4688" s="1060"/>
      <c r="CU4688" s="1060"/>
      <c r="CV4688" s="1060"/>
      <c r="CW4688" s="1060"/>
      <c r="CX4688" s="1060"/>
    </row>
    <row r="4689" spans="35:102" ht="15" customHeight="1" x14ac:dyDescent="0.3">
      <c r="AI4689" s="1774">
        <v>48057000200</v>
      </c>
      <c r="AJ4689" s="1993" t="s">
        <v>1758</v>
      </c>
      <c r="AK4689" s="1993">
        <v>40591</v>
      </c>
      <c r="AL4689" s="1994" t="s">
        <v>1728</v>
      </c>
      <c r="AM4689" s="1994">
        <v>26.8</v>
      </c>
      <c r="AN4689" s="1993" t="s">
        <v>193</v>
      </c>
      <c r="BX4689"/>
      <c r="BY4689"/>
      <c r="BZ4689"/>
      <c r="CA4689"/>
      <c r="CB4689"/>
      <c r="CD4689" s="1060"/>
      <c r="CE4689" s="1286"/>
      <c r="CF4689" s="1060"/>
      <c r="CG4689" s="1060"/>
      <c r="CH4689" s="1060"/>
      <c r="CK4689" s="1645"/>
      <c r="CL4689" s="1645"/>
      <c r="CM4689" s="1645"/>
      <c r="CN4689"/>
      <c r="CO4689"/>
      <c r="CP4689"/>
      <c r="CQ4689"/>
      <c r="CR4689"/>
      <c r="CS4689" s="1060"/>
      <c r="CT4689" s="1060"/>
      <c r="CU4689" s="1060"/>
      <c r="CV4689" s="1060"/>
      <c r="CW4689" s="1060"/>
      <c r="CX4689" s="1060"/>
    </row>
    <row r="4690" spans="35:102" ht="15" customHeight="1" x14ac:dyDescent="0.3">
      <c r="AI4690" s="1996">
        <v>48057000300</v>
      </c>
      <c r="AJ4690" s="1997" t="s">
        <v>1758</v>
      </c>
      <c r="AK4690" s="1997">
        <v>61739</v>
      </c>
      <c r="AL4690" s="1998" t="s">
        <v>1727</v>
      </c>
      <c r="AM4690" s="1998">
        <v>6.6</v>
      </c>
      <c r="AN4690" s="1997" t="s">
        <v>192</v>
      </c>
      <c r="BX4690"/>
      <c r="BY4690"/>
      <c r="BZ4690"/>
      <c r="CA4690"/>
      <c r="CB4690"/>
      <c r="CD4690" s="1060"/>
      <c r="CE4690" s="1286"/>
      <c r="CF4690" s="1060"/>
      <c r="CG4690" s="1060"/>
      <c r="CH4690" s="1060"/>
      <c r="CK4690" s="1645"/>
      <c r="CL4690" s="1645"/>
      <c r="CM4690" s="1645"/>
      <c r="CN4690"/>
      <c r="CO4690"/>
      <c r="CP4690"/>
      <c r="CQ4690"/>
      <c r="CR4690"/>
      <c r="CS4690" s="1060"/>
      <c r="CT4690" s="1060"/>
      <c r="CU4690" s="1060"/>
      <c r="CV4690" s="1060"/>
      <c r="CW4690" s="1060"/>
      <c r="CX4690" s="1060"/>
    </row>
    <row r="4691" spans="35:102" ht="15" customHeight="1" x14ac:dyDescent="0.3">
      <c r="AI4691" s="1774">
        <v>48057000400</v>
      </c>
      <c r="AJ4691" s="1993" t="s">
        <v>1758</v>
      </c>
      <c r="AK4691" s="1993">
        <v>73504</v>
      </c>
      <c r="AL4691" s="1994" t="s">
        <v>1729</v>
      </c>
      <c r="AM4691" s="1994">
        <v>8</v>
      </c>
      <c r="AN4691" s="1993" t="s">
        <v>192</v>
      </c>
      <c r="BX4691"/>
      <c r="BY4691"/>
      <c r="BZ4691"/>
      <c r="CA4691"/>
      <c r="CB4691"/>
      <c r="CD4691" s="1060"/>
      <c r="CE4691" s="1286"/>
      <c r="CF4691" s="1060"/>
      <c r="CG4691" s="1060"/>
      <c r="CH4691" s="1060"/>
      <c r="CK4691" s="1645"/>
      <c r="CL4691" s="1645"/>
      <c r="CM4691" s="1645"/>
      <c r="CN4691"/>
      <c r="CO4691"/>
      <c r="CP4691"/>
      <c r="CQ4691"/>
      <c r="CR4691"/>
      <c r="CS4691" s="1060"/>
      <c r="CT4691" s="1060"/>
      <c r="CU4691" s="1060"/>
      <c r="CV4691" s="1060"/>
      <c r="CW4691" s="1060"/>
      <c r="CX4691" s="1060"/>
    </row>
    <row r="4692" spans="35:102" ht="15" customHeight="1" x14ac:dyDescent="0.3">
      <c r="AI4692" s="1996">
        <v>48057000500</v>
      </c>
      <c r="AJ4692" s="1997" t="s">
        <v>1758</v>
      </c>
      <c r="AK4692" s="1997">
        <v>51808</v>
      </c>
      <c r="AL4692" s="1998" t="s">
        <v>1727</v>
      </c>
      <c r="AM4692" s="1998">
        <v>22.2</v>
      </c>
      <c r="AN4692" s="1997" t="s">
        <v>193</v>
      </c>
      <c r="BX4692"/>
      <c r="BY4692"/>
      <c r="BZ4692"/>
      <c r="CA4692"/>
      <c r="CB4692"/>
      <c r="CD4692" s="1060"/>
      <c r="CE4692" s="1286"/>
      <c r="CF4692" s="1060"/>
      <c r="CG4692" s="1060"/>
      <c r="CH4692" s="1060"/>
      <c r="CK4692" s="1645"/>
      <c r="CL4692" s="1645"/>
      <c r="CM4692" s="1645"/>
      <c r="CN4692"/>
      <c r="CO4692"/>
      <c r="CP4692"/>
      <c r="CQ4692"/>
      <c r="CR4692"/>
      <c r="CS4692" s="1060"/>
      <c r="CT4692" s="1060"/>
      <c r="CU4692" s="1060"/>
      <c r="CV4692" s="1060"/>
      <c r="CW4692" s="1060"/>
      <c r="CX4692" s="1060"/>
    </row>
    <row r="4693" spans="35:102" ht="15" customHeight="1" x14ac:dyDescent="0.3">
      <c r="AI4693" s="1774">
        <v>48057990000</v>
      </c>
      <c r="AJ4693" s="1993" t="s">
        <v>1758</v>
      </c>
      <c r="AK4693" s="1993" t="s">
        <v>1734</v>
      </c>
      <c r="AL4693" s="1994" t="s">
        <v>2183</v>
      </c>
      <c r="AM4693" s="1994" t="s">
        <v>1734</v>
      </c>
      <c r="AN4693" s="1993" t="s">
        <v>193</v>
      </c>
      <c r="BX4693"/>
      <c r="BY4693"/>
      <c r="BZ4693"/>
      <c r="CA4693"/>
      <c r="CB4693"/>
      <c r="CD4693" s="1060"/>
      <c r="CE4693" s="1286"/>
      <c r="CF4693" s="1060"/>
      <c r="CG4693" s="1060"/>
      <c r="CH4693" s="1060"/>
      <c r="CK4693" s="1645"/>
      <c r="CL4693" s="1645"/>
      <c r="CM4693" s="1645"/>
      <c r="CN4693"/>
      <c r="CO4693"/>
      <c r="CP4693"/>
      <c r="CQ4693"/>
      <c r="CR4693"/>
      <c r="CS4693" s="1060"/>
      <c r="CT4693" s="1060"/>
      <c r="CU4693" s="1060"/>
      <c r="CV4693" s="1060"/>
      <c r="CW4693" s="1060"/>
      <c r="CX4693" s="1060"/>
    </row>
    <row r="4694" spans="35:102" ht="15" customHeight="1" x14ac:dyDescent="0.3">
      <c r="AI4694" s="1996">
        <v>48123970100</v>
      </c>
      <c r="AJ4694" s="1997" t="s">
        <v>1791</v>
      </c>
      <c r="AK4694" s="1997">
        <v>42437</v>
      </c>
      <c r="AL4694" s="1998" t="s">
        <v>1728</v>
      </c>
      <c r="AM4694" s="1998">
        <v>10.7</v>
      </c>
      <c r="AN4694" s="1997" t="s">
        <v>192</v>
      </c>
      <c r="BX4694"/>
      <c r="BY4694"/>
      <c r="BZ4694"/>
      <c r="CA4694"/>
      <c r="CB4694"/>
      <c r="CD4694" s="1060"/>
      <c r="CE4694" s="1286"/>
      <c r="CF4694" s="1060"/>
      <c r="CG4694" s="1060"/>
      <c r="CH4694" s="1060"/>
      <c r="CK4694" s="1645"/>
      <c r="CL4694" s="1645"/>
      <c r="CM4694" s="1645"/>
      <c r="CN4694"/>
      <c r="CO4694"/>
      <c r="CP4694"/>
      <c r="CQ4694"/>
      <c r="CR4694"/>
      <c r="CS4694" s="1060"/>
      <c r="CT4694" s="1060"/>
      <c r="CU4694" s="1060"/>
      <c r="CV4694" s="1060"/>
      <c r="CW4694" s="1060"/>
      <c r="CX4694" s="1060"/>
    </row>
    <row r="4695" spans="35:102" ht="15" customHeight="1" x14ac:dyDescent="0.3">
      <c r="AI4695" s="1774">
        <v>48123970200</v>
      </c>
      <c r="AJ4695" s="1993" t="s">
        <v>1791</v>
      </c>
      <c r="AK4695" s="1993">
        <v>39063</v>
      </c>
      <c r="AL4695" s="1994" t="s">
        <v>1728</v>
      </c>
      <c r="AM4695" s="1994">
        <v>28.1</v>
      </c>
      <c r="AN4695" s="1993" t="s">
        <v>193</v>
      </c>
      <c r="BX4695"/>
      <c r="BY4695"/>
      <c r="BZ4695"/>
      <c r="CA4695"/>
      <c r="CB4695"/>
      <c r="CD4695" s="1060"/>
      <c r="CE4695" s="1286"/>
      <c r="CF4695" s="1060"/>
      <c r="CG4695" s="1060"/>
      <c r="CH4695" s="1060"/>
      <c r="CK4695" s="1645"/>
      <c r="CL4695" s="1645"/>
      <c r="CM4695" s="1645"/>
      <c r="CN4695"/>
      <c r="CO4695"/>
      <c r="CP4695"/>
      <c r="CQ4695"/>
      <c r="CR4695"/>
      <c r="CS4695" s="1060"/>
      <c r="CT4695" s="1060"/>
      <c r="CU4695" s="1060"/>
      <c r="CV4695" s="1060"/>
      <c r="CW4695" s="1060"/>
      <c r="CX4695" s="1060"/>
    </row>
    <row r="4696" spans="35:102" ht="15" customHeight="1" x14ac:dyDescent="0.3">
      <c r="AI4696" s="1996">
        <v>48123970300</v>
      </c>
      <c r="AJ4696" s="1997" t="s">
        <v>1791</v>
      </c>
      <c r="AK4696" s="1997">
        <v>66803</v>
      </c>
      <c r="AL4696" s="1998" t="s">
        <v>1729</v>
      </c>
      <c r="AM4696" s="1998">
        <v>9.6999999999999993</v>
      </c>
      <c r="AN4696" s="1997" t="s">
        <v>192</v>
      </c>
      <c r="BX4696"/>
      <c r="BY4696"/>
      <c r="BZ4696"/>
      <c r="CA4696"/>
      <c r="CB4696"/>
      <c r="CD4696" s="1060"/>
      <c r="CE4696" s="1286"/>
      <c r="CF4696" s="1060"/>
      <c r="CG4696" s="1060"/>
      <c r="CH4696" s="1060"/>
      <c r="CK4696" s="1645"/>
      <c r="CL4696" s="1645"/>
      <c r="CM4696" s="1645"/>
      <c r="CN4696"/>
      <c r="CO4696"/>
      <c r="CP4696"/>
      <c r="CQ4696"/>
      <c r="CR4696"/>
      <c r="CS4696" s="1060"/>
      <c r="CT4696" s="1060"/>
      <c r="CU4696" s="1060"/>
      <c r="CV4696" s="1060"/>
      <c r="CW4696" s="1060"/>
      <c r="CX4696" s="1060"/>
    </row>
    <row r="4697" spans="35:102" ht="15" customHeight="1" x14ac:dyDescent="0.3">
      <c r="AI4697" s="1774">
        <v>48123970400</v>
      </c>
      <c r="AJ4697" s="1993" t="s">
        <v>1791</v>
      </c>
      <c r="AK4697" s="1993">
        <v>51786</v>
      </c>
      <c r="AL4697" s="1994" t="s">
        <v>1727</v>
      </c>
      <c r="AM4697" s="1994">
        <v>15</v>
      </c>
      <c r="AN4697" s="1993" t="s">
        <v>192</v>
      </c>
      <c r="BX4697"/>
      <c r="BY4697"/>
      <c r="BZ4697"/>
      <c r="CA4697"/>
      <c r="CB4697"/>
      <c r="CD4697" s="1060"/>
      <c r="CE4697" s="1286"/>
      <c r="CF4697" s="1060"/>
      <c r="CG4697" s="1060"/>
      <c r="CH4697" s="1060"/>
      <c r="CK4697" s="1645"/>
      <c r="CL4697" s="1645"/>
      <c r="CM4697" s="1645"/>
      <c r="CN4697"/>
      <c r="CO4697"/>
      <c r="CP4697"/>
      <c r="CQ4697"/>
      <c r="CR4697"/>
      <c r="CS4697" s="1060"/>
      <c r="CT4697" s="1060"/>
      <c r="CU4697" s="1060"/>
      <c r="CV4697" s="1060"/>
      <c r="CW4697" s="1060"/>
      <c r="CX4697" s="1060"/>
    </row>
    <row r="4698" spans="35:102" ht="15" customHeight="1" x14ac:dyDescent="0.3">
      <c r="AI4698" s="1996">
        <v>48123970500</v>
      </c>
      <c r="AJ4698" s="1997" t="s">
        <v>1791</v>
      </c>
      <c r="AK4698" s="1997">
        <v>44476</v>
      </c>
      <c r="AL4698" s="1998" t="s">
        <v>1728</v>
      </c>
      <c r="AM4698" s="1998">
        <v>13.6</v>
      </c>
      <c r="AN4698" s="1997" t="s">
        <v>192</v>
      </c>
      <c r="BX4698"/>
      <c r="BY4698"/>
      <c r="BZ4698"/>
      <c r="CA4698"/>
      <c r="CB4698"/>
      <c r="CD4698" s="1060"/>
      <c r="CE4698" s="1286"/>
      <c r="CF4698" s="1060"/>
      <c r="CG4698" s="1060"/>
      <c r="CH4698" s="1060"/>
      <c r="CK4698" s="1645"/>
      <c r="CL4698" s="1645"/>
      <c r="CM4698" s="1645"/>
      <c r="CN4698"/>
      <c r="CO4698"/>
      <c r="CP4698"/>
      <c r="CQ4698"/>
      <c r="CR4698"/>
      <c r="CS4698" s="1060"/>
      <c r="CT4698" s="1060"/>
      <c r="CU4698" s="1060"/>
      <c r="CV4698" s="1060"/>
      <c r="CW4698" s="1060"/>
      <c r="CX4698" s="1060"/>
    </row>
    <row r="4699" spans="35:102" ht="15" customHeight="1" x14ac:dyDescent="0.3">
      <c r="AI4699" s="1774">
        <v>48131950100</v>
      </c>
      <c r="AJ4699" s="1993" t="s">
        <v>1795</v>
      </c>
      <c r="AK4699" s="1993">
        <v>23833</v>
      </c>
      <c r="AL4699" s="1994" t="s">
        <v>1730</v>
      </c>
      <c r="AM4699" s="1994">
        <v>37</v>
      </c>
      <c r="AN4699" s="1993" t="s">
        <v>193</v>
      </c>
      <c r="BX4699"/>
      <c r="BY4699"/>
      <c r="BZ4699"/>
      <c r="CA4699"/>
      <c r="CB4699"/>
      <c r="CD4699" s="1060"/>
      <c r="CE4699" s="1286"/>
      <c r="CF4699" s="1060"/>
      <c r="CG4699" s="1060"/>
      <c r="CH4699" s="1060"/>
      <c r="CK4699" s="1645"/>
      <c r="CL4699" s="1645"/>
      <c r="CM4699" s="1645"/>
      <c r="CN4699"/>
      <c r="CO4699"/>
      <c r="CP4699"/>
      <c r="CQ4699"/>
      <c r="CR4699"/>
      <c r="CS4699" s="1060"/>
      <c r="CT4699" s="1060"/>
      <c r="CU4699" s="1060"/>
      <c r="CV4699" s="1060"/>
      <c r="CW4699" s="1060"/>
      <c r="CX4699" s="1060"/>
    </row>
    <row r="4700" spans="35:102" ht="15" customHeight="1" x14ac:dyDescent="0.3">
      <c r="AI4700" s="1996">
        <v>48131950200</v>
      </c>
      <c r="AJ4700" s="1997" t="s">
        <v>1795</v>
      </c>
      <c r="AK4700" s="1997">
        <v>53306</v>
      </c>
      <c r="AL4700" s="1998" t="s">
        <v>1727</v>
      </c>
      <c r="AM4700" s="1998">
        <v>15.9</v>
      </c>
      <c r="AN4700" s="1997" t="s">
        <v>192</v>
      </c>
      <c r="BX4700"/>
      <c r="BY4700"/>
      <c r="BZ4700"/>
      <c r="CA4700"/>
      <c r="CB4700"/>
      <c r="CD4700" s="1060"/>
      <c r="CE4700" s="1286"/>
      <c r="CF4700" s="1060"/>
      <c r="CG4700" s="1060"/>
      <c r="CH4700" s="1060"/>
      <c r="CK4700" s="1645"/>
      <c r="CL4700" s="1645"/>
      <c r="CM4700" s="1645"/>
      <c r="CN4700"/>
      <c r="CO4700"/>
      <c r="CP4700"/>
      <c r="CQ4700"/>
      <c r="CR4700"/>
      <c r="CS4700" s="1060"/>
      <c r="CT4700" s="1060"/>
      <c r="CU4700" s="1060"/>
      <c r="CV4700" s="1060"/>
      <c r="CW4700" s="1060"/>
      <c r="CX4700" s="1060"/>
    </row>
    <row r="4701" spans="35:102" ht="15" customHeight="1" x14ac:dyDescent="0.3">
      <c r="AI4701" s="1774">
        <v>48131950500</v>
      </c>
      <c r="AJ4701" s="1993" t="s">
        <v>1795</v>
      </c>
      <c r="AK4701" s="1993">
        <v>32440</v>
      </c>
      <c r="AL4701" s="1994" t="s">
        <v>1730</v>
      </c>
      <c r="AM4701" s="1994">
        <v>19</v>
      </c>
      <c r="AN4701" s="1993" t="s">
        <v>192</v>
      </c>
      <c r="BX4701"/>
      <c r="BY4701"/>
      <c r="BZ4701"/>
      <c r="CA4701"/>
      <c r="CB4701"/>
      <c r="CD4701" s="1060"/>
      <c r="CE4701" s="1286"/>
      <c r="CF4701" s="1060"/>
      <c r="CG4701" s="1060"/>
      <c r="CH4701" s="1060"/>
      <c r="CK4701" s="1645"/>
      <c r="CL4701" s="1645"/>
      <c r="CM4701" s="1645"/>
      <c r="CN4701"/>
      <c r="CO4701"/>
      <c r="CP4701"/>
      <c r="CQ4701"/>
      <c r="CR4701"/>
      <c r="CS4701" s="1060"/>
      <c r="CT4701" s="1060"/>
      <c r="CU4701" s="1060"/>
      <c r="CV4701" s="1060"/>
      <c r="CW4701" s="1060"/>
      <c r="CX4701" s="1060"/>
    </row>
    <row r="4702" spans="35:102" ht="15" customHeight="1" x14ac:dyDescent="0.3">
      <c r="AI4702" s="1996">
        <v>48175960100</v>
      </c>
      <c r="AJ4702" s="1997" t="s">
        <v>1817</v>
      </c>
      <c r="AK4702" s="1997">
        <v>52143</v>
      </c>
      <c r="AL4702" s="1998" t="s">
        <v>1727</v>
      </c>
      <c r="AM4702" s="1998">
        <v>19.3</v>
      </c>
      <c r="AN4702" s="1997" t="s">
        <v>192</v>
      </c>
      <c r="BX4702"/>
      <c r="BY4702"/>
      <c r="BZ4702"/>
      <c r="CA4702"/>
      <c r="CB4702"/>
      <c r="CD4702" s="1060"/>
      <c r="CE4702" s="1286"/>
      <c r="CF4702" s="1060"/>
      <c r="CG4702" s="1060"/>
      <c r="CH4702" s="1060"/>
      <c r="CK4702" s="1645"/>
      <c r="CL4702" s="1645"/>
      <c r="CM4702" s="1645"/>
      <c r="CN4702"/>
      <c r="CO4702"/>
      <c r="CP4702"/>
      <c r="CQ4702"/>
      <c r="CR4702"/>
      <c r="CS4702" s="1060"/>
      <c r="CT4702" s="1060"/>
      <c r="CU4702" s="1060"/>
      <c r="CV4702" s="1060"/>
      <c r="CW4702" s="1060"/>
      <c r="CX4702" s="1060"/>
    </row>
    <row r="4703" spans="35:102" ht="15" customHeight="1" x14ac:dyDescent="0.3">
      <c r="AI4703" s="1774">
        <v>48175960200</v>
      </c>
      <c r="AJ4703" s="1993" t="s">
        <v>1817</v>
      </c>
      <c r="AK4703" s="1993">
        <v>61544</v>
      </c>
      <c r="AL4703" s="1994" t="s">
        <v>1727</v>
      </c>
      <c r="AM4703" s="1994">
        <v>12.1</v>
      </c>
      <c r="AN4703" s="1993" t="s">
        <v>192</v>
      </c>
      <c r="BX4703"/>
      <c r="BY4703"/>
      <c r="BZ4703"/>
      <c r="CA4703"/>
      <c r="CB4703"/>
      <c r="CD4703" s="1060"/>
      <c r="CE4703" s="1286"/>
      <c r="CF4703" s="1060"/>
      <c r="CG4703" s="1060"/>
      <c r="CH4703" s="1060"/>
      <c r="CK4703" s="1645"/>
      <c r="CL4703" s="1645"/>
      <c r="CM4703" s="1645"/>
      <c r="CN4703"/>
      <c r="CO4703"/>
      <c r="CP4703"/>
      <c r="CQ4703"/>
      <c r="CR4703"/>
      <c r="CS4703" s="1060"/>
      <c r="CT4703" s="1060"/>
      <c r="CU4703" s="1060"/>
      <c r="CV4703" s="1060"/>
      <c r="CW4703" s="1060"/>
      <c r="CX4703" s="1060"/>
    </row>
    <row r="4704" spans="35:102" ht="15" customHeight="1" x14ac:dyDescent="0.3">
      <c r="AI4704" s="1996">
        <v>48177000100</v>
      </c>
      <c r="AJ4704" s="1997" t="s">
        <v>1818</v>
      </c>
      <c r="AK4704" s="1997">
        <v>52321</v>
      </c>
      <c r="AL4704" s="1998" t="s">
        <v>1727</v>
      </c>
      <c r="AM4704" s="1998">
        <v>9.8000000000000007</v>
      </c>
      <c r="AN4704" s="1997" t="s">
        <v>192</v>
      </c>
      <c r="BX4704"/>
      <c r="BY4704"/>
      <c r="BZ4704"/>
      <c r="CA4704"/>
      <c r="CB4704"/>
      <c r="CD4704" s="1060"/>
      <c r="CE4704" s="1286"/>
      <c r="CF4704" s="1060"/>
      <c r="CG4704" s="1060"/>
      <c r="CH4704" s="1060"/>
      <c r="CK4704" s="1645"/>
      <c r="CL4704" s="1645"/>
      <c r="CM4704" s="1645"/>
      <c r="CN4704"/>
      <c r="CO4704"/>
      <c r="CP4704"/>
      <c r="CQ4704"/>
      <c r="CR4704"/>
      <c r="CS4704" s="1060"/>
      <c r="CT4704" s="1060"/>
      <c r="CU4704" s="1060"/>
      <c r="CV4704" s="1060"/>
      <c r="CW4704" s="1060"/>
      <c r="CX4704" s="1060"/>
    </row>
    <row r="4705" spans="35:102" ht="15" customHeight="1" x14ac:dyDescent="0.3">
      <c r="AI4705" s="1774">
        <v>48177000200</v>
      </c>
      <c r="AJ4705" s="1993" t="s">
        <v>1818</v>
      </c>
      <c r="AK4705" s="1993">
        <v>50529</v>
      </c>
      <c r="AL4705" s="1994" t="s">
        <v>1728</v>
      </c>
      <c r="AM4705" s="1994">
        <v>15.4</v>
      </c>
      <c r="AN4705" s="1993" t="s">
        <v>192</v>
      </c>
      <c r="BX4705"/>
      <c r="BY4705"/>
      <c r="BZ4705"/>
      <c r="CA4705"/>
      <c r="CB4705"/>
      <c r="CD4705" s="1060"/>
      <c r="CE4705" s="1286"/>
      <c r="CF4705" s="1060"/>
      <c r="CG4705" s="1060"/>
      <c r="CH4705" s="1060"/>
      <c r="CK4705" s="1645"/>
      <c r="CL4705" s="1645"/>
      <c r="CM4705" s="1645"/>
      <c r="CN4705"/>
      <c r="CO4705"/>
      <c r="CP4705"/>
      <c r="CQ4705"/>
      <c r="CR4705"/>
      <c r="CS4705" s="1060"/>
      <c r="CT4705" s="1060"/>
      <c r="CU4705" s="1060"/>
      <c r="CV4705" s="1060"/>
      <c r="CW4705" s="1060"/>
      <c r="CX4705" s="1060"/>
    </row>
    <row r="4706" spans="35:102" ht="15" customHeight="1" x14ac:dyDescent="0.3">
      <c r="AI4706" s="1996">
        <v>48177000300</v>
      </c>
      <c r="AJ4706" s="1997" t="s">
        <v>1818</v>
      </c>
      <c r="AK4706" s="1997">
        <v>38009</v>
      </c>
      <c r="AL4706" s="1998" t="s">
        <v>1730</v>
      </c>
      <c r="AM4706" s="1998">
        <v>26.5</v>
      </c>
      <c r="AN4706" s="1997" t="s">
        <v>193</v>
      </c>
      <c r="BX4706"/>
      <c r="BY4706"/>
      <c r="BZ4706"/>
      <c r="CA4706"/>
      <c r="CB4706"/>
      <c r="CD4706" s="1060"/>
      <c r="CE4706" s="1286"/>
      <c r="CF4706" s="1060"/>
      <c r="CG4706" s="1060"/>
      <c r="CH4706" s="1060"/>
      <c r="CK4706" s="1645"/>
      <c r="CL4706" s="1645"/>
      <c r="CM4706" s="1645"/>
      <c r="CN4706"/>
      <c r="CO4706"/>
      <c r="CP4706"/>
      <c r="CQ4706"/>
      <c r="CR4706"/>
      <c r="CS4706" s="1060"/>
      <c r="CT4706" s="1060"/>
      <c r="CU4706" s="1060"/>
      <c r="CV4706" s="1060"/>
      <c r="CW4706" s="1060"/>
      <c r="CX4706" s="1060"/>
    </row>
    <row r="4707" spans="35:102" ht="15" customHeight="1" x14ac:dyDescent="0.3">
      <c r="AI4707" s="1774">
        <v>48177000400</v>
      </c>
      <c r="AJ4707" s="1993" t="s">
        <v>1818</v>
      </c>
      <c r="AK4707" s="1993">
        <v>48125</v>
      </c>
      <c r="AL4707" s="1994" t="s">
        <v>1728</v>
      </c>
      <c r="AM4707" s="1994">
        <v>17.600000000000001</v>
      </c>
      <c r="AN4707" s="1993" t="s">
        <v>192</v>
      </c>
      <c r="BX4707"/>
      <c r="BY4707"/>
      <c r="BZ4707"/>
      <c r="CA4707"/>
      <c r="CB4707"/>
      <c r="CD4707" s="1060"/>
      <c r="CE4707" s="1286"/>
      <c r="CF4707" s="1060"/>
      <c r="CG4707" s="1060"/>
      <c r="CH4707" s="1060"/>
      <c r="CK4707" s="1645"/>
      <c r="CL4707" s="1645"/>
      <c r="CM4707" s="1645"/>
      <c r="CN4707"/>
      <c r="CO4707"/>
      <c r="CP4707"/>
      <c r="CQ4707"/>
      <c r="CR4707"/>
      <c r="CS4707" s="1060"/>
      <c r="CT4707" s="1060"/>
      <c r="CU4707" s="1060"/>
      <c r="CV4707" s="1060"/>
      <c r="CW4707" s="1060"/>
      <c r="CX4707" s="1060"/>
    </row>
    <row r="4708" spans="35:102" ht="15" customHeight="1" x14ac:dyDescent="0.3">
      <c r="AI4708" s="1996">
        <v>48177000500</v>
      </c>
      <c r="AJ4708" s="1997" t="s">
        <v>1818</v>
      </c>
      <c r="AK4708" s="1997">
        <v>45511</v>
      </c>
      <c r="AL4708" s="1998" t="s">
        <v>1728</v>
      </c>
      <c r="AM4708" s="1998">
        <v>20</v>
      </c>
      <c r="AN4708" s="1997" t="s">
        <v>193</v>
      </c>
      <c r="BX4708"/>
      <c r="BY4708"/>
      <c r="BZ4708"/>
      <c r="CA4708"/>
      <c r="CB4708"/>
      <c r="CD4708" s="1060"/>
      <c r="CE4708" s="1286"/>
      <c r="CF4708" s="1060"/>
      <c r="CG4708" s="1060"/>
      <c r="CH4708" s="1060"/>
      <c r="CK4708" s="1645"/>
      <c r="CL4708" s="1645"/>
      <c r="CM4708" s="1645"/>
      <c r="CN4708"/>
      <c r="CO4708"/>
      <c r="CP4708"/>
      <c r="CQ4708"/>
      <c r="CR4708"/>
      <c r="CS4708" s="1060"/>
      <c r="CT4708" s="1060"/>
      <c r="CU4708" s="1060"/>
      <c r="CV4708" s="1060"/>
      <c r="CW4708" s="1060"/>
      <c r="CX4708" s="1060"/>
    </row>
    <row r="4709" spans="35:102" ht="15" customHeight="1" x14ac:dyDescent="0.3">
      <c r="AI4709" s="1774">
        <v>48177000600</v>
      </c>
      <c r="AJ4709" s="1993" t="s">
        <v>1818</v>
      </c>
      <c r="AK4709" s="1993">
        <v>60132</v>
      </c>
      <c r="AL4709" s="1994" t="s">
        <v>1727</v>
      </c>
      <c r="AM4709" s="1994">
        <v>13.4</v>
      </c>
      <c r="AN4709" s="1993" t="s">
        <v>192</v>
      </c>
      <c r="BX4709"/>
      <c r="BY4709"/>
      <c r="BZ4709"/>
      <c r="CA4709"/>
      <c r="CB4709"/>
      <c r="CD4709" s="1060"/>
      <c r="CE4709" s="1286"/>
      <c r="CF4709" s="1060"/>
      <c r="CG4709" s="1060"/>
      <c r="CH4709" s="1060"/>
      <c r="CK4709" s="1645"/>
      <c r="CL4709" s="1645"/>
      <c r="CM4709" s="1645"/>
      <c r="CN4709"/>
      <c r="CO4709"/>
      <c r="CP4709"/>
      <c r="CQ4709"/>
      <c r="CR4709"/>
      <c r="CS4709" s="1060"/>
      <c r="CT4709" s="1060"/>
      <c r="CU4709" s="1060"/>
      <c r="CV4709" s="1060"/>
      <c r="CW4709" s="1060"/>
      <c r="CX4709" s="1060"/>
    </row>
    <row r="4710" spans="35:102" ht="15" customHeight="1" x14ac:dyDescent="0.3">
      <c r="AI4710" s="1996">
        <v>48239950100</v>
      </c>
      <c r="AJ4710" s="1997" t="s">
        <v>1849</v>
      </c>
      <c r="AK4710" s="1997">
        <v>66591</v>
      </c>
      <c r="AL4710" s="1998" t="s">
        <v>1729</v>
      </c>
      <c r="AM4710" s="1998">
        <v>13.6</v>
      </c>
      <c r="AN4710" s="1997" t="s">
        <v>192</v>
      </c>
      <c r="BX4710"/>
      <c r="BY4710"/>
      <c r="BZ4710"/>
      <c r="CA4710"/>
      <c r="CB4710"/>
      <c r="CD4710" s="1060"/>
      <c r="CE4710" s="1286"/>
      <c r="CF4710" s="1060"/>
      <c r="CG4710" s="1060"/>
      <c r="CH4710" s="1060"/>
      <c r="CK4710" s="1645"/>
      <c r="CL4710" s="1645"/>
      <c r="CM4710" s="1645"/>
      <c r="CN4710"/>
      <c r="CO4710"/>
      <c r="CP4710"/>
      <c r="CQ4710"/>
      <c r="CR4710"/>
      <c r="CS4710" s="1060"/>
      <c r="CT4710" s="1060"/>
      <c r="CU4710" s="1060"/>
      <c r="CV4710" s="1060"/>
      <c r="CW4710" s="1060"/>
      <c r="CX4710" s="1060"/>
    </row>
    <row r="4711" spans="35:102" ht="15" customHeight="1" x14ac:dyDescent="0.3">
      <c r="AI4711" s="1774">
        <v>48239950200</v>
      </c>
      <c r="AJ4711" s="1993" t="s">
        <v>1849</v>
      </c>
      <c r="AK4711" s="1993">
        <v>42220</v>
      </c>
      <c r="AL4711" s="1994" t="s">
        <v>1728</v>
      </c>
      <c r="AM4711" s="1994">
        <v>15.8</v>
      </c>
      <c r="AN4711" s="1993" t="s">
        <v>192</v>
      </c>
      <c r="BX4711"/>
      <c r="BY4711"/>
      <c r="BZ4711"/>
      <c r="CA4711"/>
      <c r="CB4711"/>
      <c r="CD4711" s="1060"/>
      <c r="CE4711" s="1286"/>
      <c r="CF4711" s="1060"/>
      <c r="CG4711" s="1060"/>
      <c r="CH4711" s="1060"/>
      <c r="CK4711" s="1645"/>
      <c r="CL4711" s="1645"/>
      <c r="CM4711" s="1645"/>
      <c r="CN4711"/>
      <c r="CO4711"/>
      <c r="CP4711"/>
      <c r="CQ4711"/>
      <c r="CR4711"/>
      <c r="CS4711" s="1060"/>
      <c r="CT4711" s="1060"/>
      <c r="CU4711" s="1060"/>
      <c r="CV4711" s="1060"/>
      <c r="CW4711" s="1060"/>
      <c r="CX4711" s="1060"/>
    </row>
    <row r="4712" spans="35:102" ht="15" customHeight="1" x14ac:dyDescent="0.3">
      <c r="AI4712" s="1996">
        <v>48239950300</v>
      </c>
      <c r="AJ4712" s="1997" t="s">
        <v>1849</v>
      </c>
      <c r="AK4712" s="1997">
        <v>64736</v>
      </c>
      <c r="AL4712" s="1998" t="s">
        <v>1729</v>
      </c>
      <c r="AM4712" s="1998">
        <v>12.1</v>
      </c>
      <c r="AN4712" s="1997" t="s">
        <v>192</v>
      </c>
      <c r="BX4712"/>
      <c r="BY4712"/>
      <c r="BZ4712"/>
      <c r="CA4712"/>
      <c r="CB4712"/>
      <c r="CD4712" s="1060"/>
      <c r="CE4712" s="1286"/>
      <c r="CF4712" s="1060"/>
      <c r="CG4712" s="1060"/>
      <c r="CH4712" s="1060"/>
      <c r="CK4712" s="1645"/>
      <c r="CL4712" s="1645"/>
      <c r="CM4712" s="1645"/>
      <c r="CN4712"/>
      <c r="CO4712"/>
      <c r="CP4712"/>
      <c r="CQ4712"/>
      <c r="CR4712"/>
      <c r="CS4712" s="1060"/>
      <c r="CT4712" s="1060"/>
      <c r="CU4712" s="1060"/>
      <c r="CV4712" s="1060"/>
      <c r="CW4712" s="1060"/>
      <c r="CX4712" s="1060"/>
    </row>
    <row r="4713" spans="35:102" ht="15" customHeight="1" x14ac:dyDescent="0.3">
      <c r="AI4713" s="1774">
        <v>48249950100</v>
      </c>
      <c r="AJ4713" s="1993" t="s">
        <v>1854</v>
      </c>
      <c r="AK4713" s="1993">
        <v>49286</v>
      </c>
      <c r="AL4713" s="1994" t="s">
        <v>1728</v>
      </c>
      <c r="AM4713" s="1994">
        <v>18.3</v>
      </c>
      <c r="AN4713" s="1993" t="s">
        <v>192</v>
      </c>
      <c r="BX4713"/>
      <c r="BY4713"/>
      <c r="BZ4713"/>
      <c r="CA4713"/>
      <c r="CB4713"/>
      <c r="CD4713" s="1060"/>
      <c r="CE4713" s="1286"/>
      <c r="CF4713" s="1060"/>
      <c r="CG4713" s="1060"/>
      <c r="CH4713" s="1060"/>
      <c r="CK4713" s="1645"/>
      <c r="CL4713" s="1645"/>
      <c r="CM4713" s="1645"/>
      <c r="CN4713"/>
      <c r="CO4713"/>
      <c r="CP4713"/>
      <c r="CQ4713"/>
      <c r="CR4713"/>
      <c r="CS4713" s="1060"/>
      <c r="CT4713" s="1060"/>
      <c r="CU4713" s="1060"/>
      <c r="CV4713" s="1060"/>
      <c r="CW4713" s="1060"/>
      <c r="CX4713" s="1060"/>
    </row>
    <row r="4714" spans="35:102" ht="15" customHeight="1" x14ac:dyDescent="0.3">
      <c r="AI4714" s="1996">
        <v>48249950200</v>
      </c>
      <c r="AJ4714" s="1997" t="s">
        <v>1854</v>
      </c>
      <c r="AK4714" s="1997">
        <v>56356</v>
      </c>
      <c r="AL4714" s="1998" t="s">
        <v>1727</v>
      </c>
      <c r="AM4714" s="1998">
        <v>19.100000000000001</v>
      </c>
      <c r="AN4714" s="1997" t="s">
        <v>192</v>
      </c>
      <c r="BX4714"/>
      <c r="BY4714"/>
      <c r="BZ4714"/>
      <c r="CA4714"/>
      <c r="CB4714"/>
      <c r="CD4714" s="1060"/>
      <c r="CE4714" s="1286"/>
      <c r="CF4714" s="1060"/>
      <c r="CG4714" s="1060"/>
      <c r="CH4714" s="1060"/>
      <c r="CK4714" s="1645"/>
      <c r="CL4714" s="1645"/>
      <c r="CM4714" s="1645"/>
      <c r="CN4714"/>
      <c r="CO4714"/>
      <c r="CP4714"/>
      <c r="CQ4714"/>
      <c r="CR4714"/>
      <c r="CS4714" s="1060"/>
      <c r="CT4714" s="1060"/>
      <c r="CU4714" s="1060"/>
      <c r="CV4714" s="1060"/>
      <c r="CW4714" s="1060"/>
      <c r="CX4714" s="1060"/>
    </row>
    <row r="4715" spans="35:102" ht="15" customHeight="1" x14ac:dyDescent="0.3">
      <c r="AI4715" s="1774">
        <v>48249950300</v>
      </c>
      <c r="AJ4715" s="1993" t="s">
        <v>1854</v>
      </c>
      <c r="AK4715" s="1993">
        <v>46172</v>
      </c>
      <c r="AL4715" s="1994" t="s">
        <v>1728</v>
      </c>
      <c r="AM4715" s="1994">
        <v>23.7</v>
      </c>
      <c r="AN4715" s="1993" t="s">
        <v>193</v>
      </c>
      <c r="BX4715"/>
      <c r="BY4715"/>
      <c r="BZ4715"/>
      <c r="CA4715"/>
      <c r="CB4715"/>
      <c r="CD4715" s="1060"/>
      <c r="CE4715" s="1286"/>
      <c r="CF4715" s="1060"/>
      <c r="CG4715" s="1060"/>
      <c r="CH4715" s="1060"/>
      <c r="CK4715" s="1645"/>
      <c r="CL4715" s="1645"/>
      <c r="CM4715" s="1645"/>
      <c r="CN4715"/>
      <c r="CO4715"/>
      <c r="CP4715"/>
      <c r="CQ4715"/>
      <c r="CR4715"/>
      <c r="CS4715" s="1060"/>
      <c r="CT4715" s="1060"/>
      <c r="CU4715" s="1060"/>
      <c r="CV4715" s="1060"/>
      <c r="CW4715" s="1060"/>
      <c r="CX4715" s="1060"/>
    </row>
    <row r="4716" spans="35:102" ht="15" customHeight="1" x14ac:dyDescent="0.3">
      <c r="AI4716" s="1996">
        <v>48249950400</v>
      </c>
      <c r="AJ4716" s="1997" t="s">
        <v>1854</v>
      </c>
      <c r="AK4716" s="1997">
        <v>41042</v>
      </c>
      <c r="AL4716" s="1998" t="s">
        <v>1728</v>
      </c>
      <c r="AM4716" s="1998">
        <v>18.5</v>
      </c>
      <c r="AN4716" s="1997" t="s">
        <v>192</v>
      </c>
      <c r="BX4716"/>
      <c r="BY4716"/>
      <c r="BZ4716"/>
      <c r="CA4716"/>
      <c r="CB4716"/>
      <c r="CD4716" s="1060"/>
      <c r="CE4716" s="1286"/>
      <c r="CF4716" s="1060"/>
      <c r="CG4716" s="1060"/>
      <c r="CH4716" s="1060"/>
      <c r="CK4716" s="1645"/>
      <c r="CL4716" s="1645"/>
      <c r="CM4716" s="1645"/>
      <c r="CN4716"/>
      <c r="CO4716"/>
      <c r="CP4716"/>
      <c r="CQ4716"/>
      <c r="CR4716"/>
      <c r="CS4716" s="1060"/>
      <c r="CT4716" s="1060"/>
      <c r="CU4716" s="1060"/>
      <c r="CV4716" s="1060"/>
      <c r="CW4716" s="1060"/>
      <c r="CX4716" s="1060"/>
    </row>
    <row r="4717" spans="35:102" ht="15" customHeight="1" x14ac:dyDescent="0.3">
      <c r="AI4717" s="1774">
        <v>48249950500</v>
      </c>
      <c r="AJ4717" s="1993" t="s">
        <v>1854</v>
      </c>
      <c r="AK4717" s="1993">
        <v>36029</v>
      </c>
      <c r="AL4717" s="1994" t="s">
        <v>1730</v>
      </c>
      <c r="AM4717" s="1994">
        <v>24.5</v>
      </c>
      <c r="AN4717" s="1993" t="s">
        <v>193</v>
      </c>
      <c r="BX4717"/>
      <c r="BY4717"/>
      <c r="BZ4717"/>
      <c r="CA4717"/>
      <c r="CB4717"/>
      <c r="CD4717" s="1060"/>
      <c r="CE4717" s="1286"/>
      <c r="CF4717" s="1060"/>
      <c r="CG4717" s="1060"/>
      <c r="CH4717" s="1060"/>
      <c r="CK4717" s="1645"/>
      <c r="CL4717" s="1645"/>
      <c r="CM4717" s="1645"/>
      <c r="CN4717"/>
      <c r="CO4717"/>
      <c r="CP4717"/>
      <c r="CQ4717"/>
      <c r="CR4717"/>
      <c r="CS4717" s="1060"/>
      <c r="CT4717" s="1060"/>
      <c r="CU4717" s="1060"/>
      <c r="CV4717" s="1060"/>
      <c r="CW4717" s="1060"/>
      <c r="CX4717" s="1060"/>
    </row>
    <row r="4718" spans="35:102" ht="15" customHeight="1" x14ac:dyDescent="0.3">
      <c r="AI4718" s="1996">
        <v>48249950600</v>
      </c>
      <c r="AJ4718" s="1997" t="s">
        <v>1854</v>
      </c>
      <c r="AK4718" s="1997">
        <v>23129</v>
      </c>
      <c r="AL4718" s="1998" t="s">
        <v>1730</v>
      </c>
      <c r="AM4718" s="1998">
        <v>36</v>
      </c>
      <c r="AN4718" s="1997" t="s">
        <v>193</v>
      </c>
      <c r="BX4718"/>
      <c r="BY4718"/>
      <c r="BZ4718"/>
      <c r="CA4718"/>
      <c r="CB4718"/>
      <c r="CD4718" s="1060"/>
      <c r="CE4718" s="1286"/>
      <c r="CF4718" s="1060"/>
      <c r="CG4718" s="1060"/>
      <c r="CH4718" s="1060"/>
      <c r="CK4718" s="1645"/>
      <c r="CL4718" s="1645"/>
      <c r="CM4718" s="1645"/>
      <c r="CN4718"/>
      <c r="CO4718"/>
      <c r="CP4718"/>
      <c r="CQ4718"/>
      <c r="CR4718"/>
      <c r="CS4718" s="1060"/>
      <c r="CT4718" s="1060"/>
      <c r="CU4718" s="1060"/>
      <c r="CV4718" s="1060"/>
      <c r="CW4718" s="1060"/>
      <c r="CX4718" s="1060"/>
    </row>
    <row r="4719" spans="35:102" ht="15" customHeight="1" x14ac:dyDescent="0.3">
      <c r="AI4719" s="1774">
        <v>48249950700</v>
      </c>
      <c r="AJ4719" s="1993" t="s">
        <v>1854</v>
      </c>
      <c r="AK4719" s="1993">
        <v>37745</v>
      </c>
      <c r="AL4719" s="1994" t="s">
        <v>1730</v>
      </c>
      <c r="AM4719" s="1994">
        <v>29</v>
      </c>
      <c r="AN4719" s="1993" t="s">
        <v>193</v>
      </c>
      <c r="BX4719"/>
      <c r="BY4719"/>
      <c r="BZ4719"/>
      <c r="CA4719"/>
      <c r="CB4719"/>
      <c r="CD4719" s="1060"/>
      <c r="CE4719" s="1286"/>
      <c r="CF4719" s="1060"/>
      <c r="CG4719" s="1060"/>
      <c r="CH4719" s="1060"/>
      <c r="CK4719" s="1645"/>
      <c r="CL4719" s="1645"/>
      <c r="CM4719" s="1645"/>
      <c r="CN4719"/>
      <c r="CO4719"/>
      <c r="CP4719"/>
      <c r="CQ4719"/>
      <c r="CR4719"/>
      <c r="CS4719" s="1060"/>
      <c r="CT4719" s="1060"/>
      <c r="CU4719" s="1060"/>
      <c r="CV4719" s="1060"/>
      <c r="CW4719" s="1060"/>
      <c r="CX4719" s="1060"/>
    </row>
    <row r="4720" spans="35:102" ht="15" customHeight="1" x14ac:dyDescent="0.3">
      <c r="AI4720" s="1996">
        <v>48261950100</v>
      </c>
      <c r="AJ4720" s="1997" t="s">
        <v>1860</v>
      </c>
      <c r="AK4720" s="1997">
        <v>24800</v>
      </c>
      <c r="AL4720" s="1998" t="s">
        <v>1730</v>
      </c>
      <c r="AM4720" s="1998">
        <v>24.8</v>
      </c>
      <c r="AN4720" s="1997" t="s">
        <v>193</v>
      </c>
      <c r="BX4720"/>
      <c r="BY4720"/>
      <c r="BZ4720"/>
      <c r="CA4720"/>
      <c r="CB4720"/>
      <c r="CD4720" s="1060"/>
      <c r="CE4720" s="1286"/>
      <c r="CF4720" s="1060"/>
      <c r="CG4720" s="1060"/>
      <c r="CH4720" s="1060"/>
      <c r="CK4720" s="1645"/>
      <c r="CL4720" s="1645"/>
      <c r="CM4720" s="1645"/>
      <c r="CN4720"/>
      <c r="CO4720"/>
      <c r="CP4720"/>
      <c r="CQ4720"/>
      <c r="CR4720"/>
      <c r="CS4720" s="1060"/>
      <c r="CT4720" s="1060"/>
      <c r="CU4720" s="1060"/>
      <c r="CV4720" s="1060"/>
      <c r="CW4720" s="1060"/>
      <c r="CX4720" s="1060"/>
    </row>
    <row r="4721" spans="35:102" ht="15" customHeight="1" x14ac:dyDescent="0.3">
      <c r="AI4721" s="1774">
        <v>48261990000</v>
      </c>
      <c r="AJ4721" s="1993" t="s">
        <v>1860</v>
      </c>
      <c r="AK4721" s="1993" t="s">
        <v>1734</v>
      </c>
      <c r="AL4721" s="1994" t="s">
        <v>2183</v>
      </c>
      <c r="AM4721" s="1994" t="s">
        <v>1734</v>
      </c>
      <c r="AN4721" s="1993" t="s">
        <v>193</v>
      </c>
      <c r="BX4721"/>
      <c r="BY4721"/>
      <c r="BZ4721"/>
      <c r="CA4721"/>
      <c r="CB4721"/>
      <c r="CD4721" s="1060"/>
      <c r="CE4721" s="1286"/>
      <c r="CF4721" s="1060"/>
      <c r="CG4721" s="1060"/>
      <c r="CH4721" s="1060"/>
      <c r="CK4721" s="1645"/>
      <c r="CL4721" s="1645"/>
      <c r="CM4721" s="1645"/>
      <c r="CN4721"/>
      <c r="CO4721"/>
      <c r="CP4721"/>
      <c r="CQ4721"/>
      <c r="CR4721"/>
      <c r="CS4721" s="1060"/>
      <c r="CT4721" s="1060"/>
      <c r="CU4721" s="1060"/>
      <c r="CV4721" s="1060"/>
      <c r="CW4721" s="1060"/>
      <c r="CX4721" s="1060"/>
    </row>
    <row r="4722" spans="35:102" ht="15" customHeight="1" x14ac:dyDescent="0.3">
      <c r="AI4722" s="1996">
        <v>48273020100</v>
      </c>
      <c r="AJ4722" s="1997" t="s">
        <v>1866</v>
      </c>
      <c r="AK4722" s="1997">
        <v>59922</v>
      </c>
      <c r="AL4722" s="1998" t="s">
        <v>1727</v>
      </c>
      <c r="AM4722" s="1998">
        <v>12.1</v>
      </c>
      <c r="AN4722" s="1997" t="s">
        <v>192</v>
      </c>
      <c r="BX4722"/>
      <c r="BY4722"/>
      <c r="BZ4722"/>
      <c r="CA4722"/>
      <c r="CB4722"/>
      <c r="CD4722" s="1060"/>
      <c r="CE4722" s="1286"/>
      <c r="CF4722" s="1060"/>
      <c r="CG4722" s="1060"/>
      <c r="CH4722" s="1060"/>
      <c r="CK4722" s="1645"/>
      <c r="CL4722" s="1645"/>
      <c r="CM4722" s="1645"/>
      <c r="CN4722"/>
      <c r="CO4722"/>
      <c r="CP4722"/>
      <c r="CQ4722"/>
      <c r="CR4722"/>
      <c r="CS4722" s="1060"/>
      <c r="CT4722" s="1060"/>
      <c r="CU4722" s="1060"/>
      <c r="CV4722" s="1060"/>
      <c r="CW4722" s="1060"/>
      <c r="CX4722" s="1060"/>
    </row>
    <row r="4723" spans="35:102" ht="15" customHeight="1" x14ac:dyDescent="0.3">
      <c r="AI4723" s="1774">
        <v>48273020200</v>
      </c>
      <c r="AJ4723" s="1993" t="s">
        <v>1866</v>
      </c>
      <c r="AK4723" s="1993">
        <v>26335</v>
      </c>
      <c r="AL4723" s="1994" t="s">
        <v>1730</v>
      </c>
      <c r="AM4723" s="1994">
        <v>33.299999999999997</v>
      </c>
      <c r="AN4723" s="1993" t="s">
        <v>193</v>
      </c>
      <c r="BX4723"/>
      <c r="BY4723"/>
      <c r="BZ4723"/>
      <c r="CA4723"/>
      <c r="CB4723"/>
      <c r="CD4723" s="1060"/>
      <c r="CE4723" s="1286"/>
      <c r="CF4723" s="1060"/>
      <c r="CG4723" s="1060"/>
      <c r="CH4723" s="1060"/>
      <c r="CK4723" s="1645"/>
      <c r="CL4723" s="1645"/>
      <c r="CM4723" s="1645"/>
      <c r="CN4723"/>
      <c r="CO4723"/>
      <c r="CP4723"/>
      <c r="CQ4723"/>
      <c r="CR4723"/>
      <c r="CS4723" s="1060"/>
      <c r="CT4723" s="1060"/>
      <c r="CU4723" s="1060"/>
      <c r="CV4723" s="1060"/>
      <c r="CW4723" s="1060"/>
      <c r="CX4723" s="1060"/>
    </row>
    <row r="4724" spans="35:102" ht="15" customHeight="1" x14ac:dyDescent="0.3">
      <c r="AI4724" s="1996">
        <v>48273020300</v>
      </c>
      <c r="AJ4724" s="1997" t="s">
        <v>1866</v>
      </c>
      <c r="AK4724" s="1997">
        <v>24817</v>
      </c>
      <c r="AL4724" s="1998" t="s">
        <v>1730</v>
      </c>
      <c r="AM4724" s="1998">
        <v>38.200000000000003</v>
      </c>
      <c r="AN4724" s="1997" t="s">
        <v>193</v>
      </c>
      <c r="BX4724"/>
      <c r="BY4724"/>
      <c r="BZ4724"/>
      <c r="CA4724"/>
      <c r="CB4724"/>
      <c r="CD4724" s="1060"/>
      <c r="CE4724" s="1286"/>
      <c r="CF4724" s="1060"/>
      <c r="CG4724" s="1060"/>
      <c r="CH4724" s="1060"/>
      <c r="CK4724" s="1645"/>
      <c r="CL4724" s="1645"/>
      <c r="CM4724" s="1645"/>
      <c r="CN4724"/>
      <c r="CO4724"/>
      <c r="CP4724"/>
      <c r="CQ4724"/>
      <c r="CR4724"/>
      <c r="CS4724" s="1060"/>
      <c r="CT4724" s="1060"/>
      <c r="CU4724" s="1060"/>
      <c r="CV4724" s="1060"/>
      <c r="CW4724" s="1060"/>
      <c r="CX4724" s="1060"/>
    </row>
    <row r="4725" spans="35:102" ht="15" customHeight="1" x14ac:dyDescent="0.3">
      <c r="AI4725" s="1774">
        <v>48273020400</v>
      </c>
      <c r="AJ4725" s="1993" t="s">
        <v>1866</v>
      </c>
      <c r="AK4725" s="1993">
        <v>41975</v>
      </c>
      <c r="AL4725" s="1994" t="s">
        <v>1728</v>
      </c>
      <c r="AM4725" s="1994">
        <v>16.7</v>
      </c>
      <c r="AN4725" s="1993" t="s">
        <v>192</v>
      </c>
      <c r="BX4725"/>
      <c r="BY4725"/>
      <c r="BZ4725"/>
      <c r="CA4725"/>
      <c r="CB4725"/>
      <c r="CD4725" s="1060"/>
      <c r="CE4725" s="1286"/>
      <c r="CF4725" s="1060"/>
      <c r="CG4725" s="1060"/>
      <c r="CH4725" s="1060"/>
      <c r="CK4725" s="1645"/>
      <c r="CL4725" s="1645"/>
      <c r="CM4725" s="1645"/>
      <c r="CN4725"/>
      <c r="CO4725"/>
      <c r="CP4725"/>
      <c r="CQ4725"/>
      <c r="CR4725"/>
      <c r="CS4725" s="1060"/>
      <c r="CT4725" s="1060"/>
      <c r="CU4725" s="1060"/>
      <c r="CV4725" s="1060"/>
      <c r="CW4725" s="1060"/>
      <c r="CX4725" s="1060"/>
    </row>
    <row r="4726" spans="35:102" ht="15" customHeight="1" x14ac:dyDescent="0.3">
      <c r="AI4726" s="1996">
        <v>48273020500</v>
      </c>
      <c r="AJ4726" s="1997" t="s">
        <v>1866</v>
      </c>
      <c r="AK4726" s="1997">
        <v>49912</v>
      </c>
      <c r="AL4726" s="1998" t="s">
        <v>1728</v>
      </c>
      <c r="AM4726" s="1998">
        <v>19.399999999999999</v>
      </c>
      <c r="AN4726" s="1997" t="s">
        <v>192</v>
      </c>
      <c r="BX4726"/>
      <c r="BY4726"/>
      <c r="BZ4726"/>
      <c r="CA4726"/>
      <c r="CB4726"/>
      <c r="CD4726" s="1060"/>
      <c r="CE4726" s="1286"/>
      <c r="CF4726" s="1060"/>
      <c r="CG4726" s="1060"/>
      <c r="CH4726" s="1060"/>
      <c r="CK4726" s="1645"/>
      <c r="CL4726" s="1645"/>
      <c r="CM4726" s="1645"/>
      <c r="CN4726"/>
      <c r="CO4726"/>
      <c r="CP4726"/>
      <c r="CQ4726"/>
      <c r="CR4726"/>
      <c r="CS4726" s="1060"/>
      <c r="CT4726" s="1060"/>
      <c r="CU4726" s="1060"/>
      <c r="CV4726" s="1060"/>
      <c r="CW4726" s="1060"/>
      <c r="CX4726" s="1060"/>
    </row>
    <row r="4727" spans="35:102" ht="15" customHeight="1" x14ac:dyDescent="0.3">
      <c r="AI4727" s="1774">
        <v>48273990000</v>
      </c>
      <c r="AJ4727" s="1993" t="s">
        <v>1866</v>
      </c>
      <c r="AK4727" s="1993" t="s">
        <v>1734</v>
      </c>
      <c r="AL4727" s="1994" t="s">
        <v>2183</v>
      </c>
      <c r="AM4727" s="1994" t="s">
        <v>1734</v>
      </c>
      <c r="AN4727" s="1993" t="s">
        <v>193</v>
      </c>
      <c r="BX4727"/>
      <c r="BY4727"/>
      <c r="BZ4727"/>
      <c r="CA4727"/>
      <c r="CB4727"/>
      <c r="CD4727" s="1060"/>
      <c r="CE4727" s="1286"/>
      <c r="CF4727" s="1060"/>
      <c r="CG4727" s="1060"/>
      <c r="CH4727" s="1060"/>
      <c r="CK4727" s="1645"/>
      <c r="CL4727" s="1645"/>
      <c r="CM4727" s="1645"/>
      <c r="CN4727"/>
      <c r="CO4727"/>
      <c r="CP4727"/>
      <c r="CQ4727"/>
      <c r="CR4727"/>
      <c r="CS4727" s="1060"/>
      <c r="CT4727" s="1060"/>
      <c r="CU4727" s="1060"/>
      <c r="CV4727" s="1060"/>
      <c r="CW4727" s="1060"/>
      <c r="CX4727" s="1060"/>
    </row>
    <row r="4728" spans="35:102" ht="15" customHeight="1" x14ac:dyDescent="0.3">
      <c r="AI4728" s="1996">
        <v>48285000100</v>
      </c>
      <c r="AJ4728" s="1997" t="s">
        <v>1872</v>
      </c>
      <c r="AK4728" s="1997">
        <v>53081</v>
      </c>
      <c r="AL4728" s="1998" t="s">
        <v>1727</v>
      </c>
      <c r="AM4728" s="1998">
        <v>9</v>
      </c>
      <c r="AN4728" s="1997" t="s">
        <v>192</v>
      </c>
      <c r="BX4728"/>
      <c r="BY4728"/>
      <c r="BZ4728"/>
      <c r="CA4728"/>
      <c r="CB4728"/>
      <c r="CD4728" s="1060"/>
      <c r="CE4728" s="1286"/>
      <c r="CF4728" s="1060"/>
      <c r="CG4728" s="1060"/>
      <c r="CH4728" s="1060"/>
      <c r="CK4728" s="1645"/>
      <c r="CL4728" s="1645"/>
      <c r="CM4728" s="1645"/>
      <c r="CN4728"/>
      <c r="CO4728"/>
      <c r="CP4728"/>
      <c r="CQ4728"/>
      <c r="CR4728"/>
      <c r="CS4728" s="1060"/>
      <c r="CT4728" s="1060"/>
      <c r="CU4728" s="1060"/>
      <c r="CV4728" s="1060"/>
      <c r="CW4728" s="1060"/>
      <c r="CX4728" s="1060"/>
    </row>
    <row r="4729" spans="35:102" ht="15" customHeight="1" x14ac:dyDescent="0.3">
      <c r="AI4729" s="1774">
        <v>48285000200</v>
      </c>
      <c r="AJ4729" s="1993" t="s">
        <v>1872</v>
      </c>
      <c r="AK4729" s="1993">
        <v>49556</v>
      </c>
      <c r="AL4729" s="1994" t="s">
        <v>1728</v>
      </c>
      <c r="AM4729" s="1994">
        <v>17.5</v>
      </c>
      <c r="AN4729" s="1993" t="s">
        <v>192</v>
      </c>
      <c r="BX4729"/>
      <c r="BY4729"/>
      <c r="BZ4729"/>
      <c r="CA4729"/>
      <c r="CB4729"/>
      <c r="CD4729" s="1060"/>
      <c r="CE4729" s="1286"/>
      <c r="CF4729" s="1060"/>
      <c r="CG4729" s="1060"/>
      <c r="CH4729" s="1060"/>
      <c r="CK4729" s="1645"/>
      <c r="CL4729" s="1645"/>
      <c r="CM4729" s="1645"/>
      <c r="CN4729"/>
      <c r="CO4729"/>
      <c r="CP4729"/>
      <c r="CQ4729"/>
      <c r="CR4729"/>
      <c r="CS4729" s="1060"/>
      <c r="CT4729" s="1060"/>
      <c r="CU4729" s="1060"/>
      <c r="CV4729" s="1060"/>
      <c r="CW4729" s="1060"/>
      <c r="CX4729" s="1060"/>
    </row>
    <row r="4730" spans="35:102" ht="15" customHeight="1" x14ac:dyDescent="0.3">
      <c r="AI4730" s="1996">
        <v>48285000300</v>
      </c>
      <c r="AJ4730" s="1997" t="s">
        <v>1872</v>
      </c>
      <c r="AK4730" s="1997">
        <v>64167</v>
      </c>
      <c r="AL4730" s="1998" t="s">
        <v>1729</v>
      </c>
      <c r="AM4730" s="1998">
        <v>10.5</v>
      </c>
      <c r="AN4730" s="1997" t="s">
        <v>192</v>
      </c>
      <c r="BX4730"/>
      <c r="BY4730"/>
      <c r="BZ4730"/>
      <c r="CA4730"/>
      <c r="CB4730"/>
      <c r="CD4730" s="1060"/>
      <c r="CE4730" s="1286"/>
      <c r="CF4730" s="1060"/>
      <c r="CG4730" s="1060"/>
      <c r="CH4730" s="1060"/>
      <c r="CK4730" s="1645"/>
      <c r="CL4730" s="1645"/>
      <c r="CM4730" s="1645"/>
      <c r="CN4730"/>
      <c r="CO4730"/>
      <c r="CP4730"/>
      <c r="CQ4730"/>
      <c r="CR4730"/>
      <c r="CS4730" s="1060"/>
      <c r="CT4730" s="1060"/>
      <c r="CU4730" s="1060"/>
      <c r="CV4730" s="1060"/>
      <c r="CW4730" s="1060"/>
      <c r="CX4730" s="1060"/>
    </row>
    <row r="4731" spans="35:102" ht="15" customHeight="1" x14ac:dyDescent="0.3">
      <c r="AI4731" s="1774">
        <v>48285000400</v>
      </c>
      <c r="AJ4731" s="1993" t="s">
        <v>1872</v>
      </c>
      <c r="AK4731" s="1993">
        <v>49647</v>
      </c>
      <c r="AL4731" s="1994" t="s">
        <v>1728</v>
      </c>
      <c r="AM4731" s="1994">
        <v>9</v>
      </c>
      <c r="AN4731" s="1993" t="s">
        <v>192</v>
      </c>
      <c r="BX4731"/>
      <c r="BY4731"/>
      <c r="BZ4731"/>
      <c r="CA4731"/>
      <c r="CB4731"/>
      <c r="CD4731" s="1060"/>
      <c r="CE4731" s="1286"/>
      <c r="CF4731" s="1060"/>
      <c r="CG4731" s="1060"/>
      <c r="CH4731" s="1060"/>
      <c r="CK4731" s="1645"/>
      <c r="CL4731" s="1645"/>
      <c r="CM4731" s="1645"/>
      <c r="CN4731"/>
      <c r="CO4731"/>
      <c r="CP4731"/>
      <c r="CQ4731"/>
      <c r="CR4731"/>
      <c r="CS4731" s="1060"/>
      <c r="CT4731" s="1060"/>
      <c r="CU4731" s="1060"/>
      <c r="CV4731" s="1060"/>
      <c r="CW4731" s="1060"/>
      <c r="CX4731" s="1060"/>
    </row>
    <row r="4732" spans="35:102" ht="15" customHeight="1" x14ac:dyDescent="0.3">
      <c r="AI4732" s="1996">
        <v>48285000500</v>
      </c>
      <c r="AJ4732" s="1997" t="s">
        <v>1872</v>
      </c>
      <c r="AK4732" s="1997">
        <v>56346</v>
      </c>
      <c r="AL4732" s="1998" t="s">
        <v>1727</v>
      </c>
      <c r="AM4732" s="1998">
        <v>7.3</v>
      </c>
      <c r="AN4732" s="1997" t="s">
        <v>192</v>
      </c>
      <c r="BX4732"/>
      <c r="BY4732"/>
      <c r="BZ4732"/>
      <c r="CA4732"/>
      <c r="CB4732"/>
      <c r="CD4732" s="1060"/>
      <c r="CE4732" s="1286"/>
      <c r="CF4732" s="1060"/>
      <c r="CG4732" s="1060"/>
      <c r="CH4732" s="1060"/>
      <c r="CK4732" s="1645"/>
      <c r="CL4732" s="1645"/>
      <c r="CM4732" s="1645"/>
      <c r="CN4732"/>
      <c r="CO4732"/>
      <c r="CP4732"/>
      <c r="CQ4732"/>
      <c r="CR4732"/>
      <c r="CS4732" s="1060"/>
      <c r="CT4732" s="1060"/>
      <c r="CU4732" s="1060"/>
      <c r="CV4732" s="1060"/>
      <c r="CW4732" s="1060"/>
      <c r="CX4732" s="1060"/>
    </row>
    <row r="4733" spans="35:102" ht="15" customHeight="1" x14ac:dyDescent="0.3">
      <c r="AI4733" s="1774">
        <v>48285000600</v>
      </c>
      <c r="AJ4733" s="1993" t="s">
        <v>1872</v>
      </c>
      <c r="AK4733" s="1993">
        <v>42643</v>
      </c>
      <c r="AL4733" s="1994" t="s">
        <v>1728</v>
      </c>
      <c r="AM4733" s="1994">
        <v>9.8000000000000007</v>
      </c>
      <c r="AN4733" s="1993" t="s">
        <v>192</v>
      </c>
      <c r="BX4733"/>
      <c r="BY4733"/>
      <c r="BZ4733"/>
      <c r="CA4733"/>
      <c r="CB4733"/>
      <c r="CD4733" s="1060"/>
      <c r="CE4733" s="1286"/>
      <c r="CF4733" s="1060"/>
      <c r="CG4733" s="1060"/>
      <c r="CH4733" s="1060"/>
      <c r="CK4733" s="1645"/>
      <c r="CL4733" s="1645"/>
      <c r="CM4733" s="1645"/>
      <c r="CN4733"/>
      <c r="CO4733"/>
      <c r="CP4733"/>
      <c r="CQ4733"/>
      <c r="CR4733"/>
      <c r="CS4733" s="1060"/>
      <c r="CT4733" s="1060"/>
      <c r="CU4733" s="1060"/>
      <c r="CV4733" s="1060"/>
      <c r="CW4733" s="1060"/>
      <c r="CX4733" s="1060"/>
    </row>
    <row r="4734" spans="35:102" ht="15" customHeight="1" x14ac:dyDescent="0.3">
      <c r="AI4734" s="1996">
        <v>48297950100</v>
      </c>
      <c r="AJ4734" s="1997" t="s">
        <v>1878</v>
      </c>
      <c r="AK4734" s="1997">
        <v>60174</v>
      </c>
      <c r="AL4734" s="1998" t="s">
        <v>1727</v>
      </c>
      <c r="AM4734" s="1998">
        <v>15.2</v>
      </c>
      <c r="AN4734" s="1997" t="s">
        <v>192</v>
      </c>
      <c r="BX4734"/>
      <c r="BY4734"/>
      <c r="BZ4734"/>
      <c r="CA4734"/>
      <c r="CB4734"/>
      <c r="CD4734" s="1060"/>
      <c r="CE4734" s="1286"/>
      <c r="CF4734" s="1060"/>
      <c r="CG4734" s="1060"/>
      <c r="CH4734" s="1060"/>
      <c r="CK4734" s="1645"/>
      <c r="CL4734" s="1645"/>
      <c r="CM4734" s="1645"/>
      <c r="CN4734"/>
      <c r="CO4734"/>
      <c r="CP4734"/>
      <c r="CQ4734"/>
      <c r="CR4734"/>
      <c r="CS4734" s="1060"/>
      <c r="CT4734" s="1060"/>
      <c r="CU4734" s="1060"/>
      <c r="CV4734" s="1060"/>
      <c r="CW4734" s="1060"/>
      <c r="CX4734" s="1060"/>
    </row>
    <row r="4735" spans="35:102" ht="15" customHeight="1" x14ac:dyDescent="0.3">
      <c r="AI4735" s="1774">
        <v>48297950200</v>
      </c>
      <c r="AJ4735" s="1993" t="s">
        <v>1878</v>
      </c>
      <c r="AK4735" s="1993">
        <v>36250</v>
      </c>
      <c r="AL4735" s="1994" t="s">
        <v>1730</v>
      </c>
      <c r="AM4735" s="1994">
        <v>18.2</v>
      </c>
      <c r="AN4735" s="1993" t="s">
        <v>192</v>
      </c>
      <c r="BX4735"/>
      <c r="BY4735"/>
      <c r="BZ4735"/>
      <c r="CA4735"/>
      <c r="CB4735"/>
      <c r="CD4735" s="1060"/>
      <c r="CE4735" s="1286"/>
      <c r="CF4735" s="1060"/>
      <c r="CG4735" s="1060"/>
      <c r="CH4735" s="1060"/>
      <c r="CK4735" s="1645"/>
      <c r="CL4735" s="1645"/>
      <c r="CM4735" s="1645"/>
      <c r="CN4735"/>
      <c r="CO4735"/>
      <c r="CP4735"/>
      <c r="CQ4735"/>
      <c r="CR4735"/>
      <c r="CS4735" s="1060"/>
      <c r="CT4735" s="1060"/>
      <c r="CU4735" s="1060"/>
      <c r="CV4735" s="1060"/>
      <c r="CW4735" s="1060"/>
      <c r="CX4735" s="1060"/>
    </row>
    <row r="4736" spans="35:102" ht="15" customHeight="1" x14ac:dyDescent="0.3">
      <c r="AI4736" s="1996">
        <v>48297950300</v>
      </c>
      <c r="AJ4736" s="1997" t="s">
        <v>1878</v>
      </c>
      <c r="AK4736" s="1997">
        <v>54125</v>
      </c>
      <c r="AL4736" s="1998" t="s">
        <v>1727</v>
      </c>
      <c r="AM4736" s="1998">
        <v>12.3</v>
      </c>
      <c r="AN4736" s="1997" t="s">
        <v>192</v>
      </c>
      <c r="BX4736"/>
      <c r="BY4736"/>
      <c r="BZ4736"/>
      <c r="CA4736"/>
      <c r="CB4736"/>
      <c r="CD4736" s="1060"/>
      <c r="CE4736" s="1286"/>
      <c r="CF4736" s="1060"/>
      <c r="CG4736" s="1060"/>
      <c r="CH4736" s="1060"/>
      <c r="CK4736" s="1645"/>
      <c r="CL4736" s="1645"/>
      <c r="CM4736" s="1645"/>
      <c r="CN4736"/>
      <c r="CO4736"/>
      <c r="CP4736"/>
      <c r="CQ4736"/>
      <c r="CR4736"/>
      <c r="CS4736" s="1060"/>
      <c r="CT4736" s="1060"/>
      <c r="CU4736" s="1060"/>
      <c r="CV4736" s="1060"/>
      <c r="CW4736" s="1060"/>
      <c r="CX4736" s="1060"/>
    </row>
    <row r="4737" spans="35:102" ht="15" customHeight="1" x14ac:dyDescent="0.3">
      <c r="AI4737" s="1774">
        <v>48297950400</v>
      </c>
      <c r="AJ4737" s="1993" t="s">
        <v>1878</v>
      </c>
      <c r="AK4737" s="1993">
        <v>55046</v>
      </c>
      <c r="AL4737" s="1994" t="s">
        <v>1727</v>
      </c>
      <c r="AM4737" s="1994">
        <v>19.8</v>
      </c>
      <c r="AN4737" s="1993" t="s">
        <v>192</v>
      </c>
      <c r="BX4737"/>
      <c r="BY4737"/>
      <c r="BZ4737"/>
      <c r="CA4737"/>
      <c r="CB4737"/>
      <c r="CD4737" s="1060"/>
      <c r="CE4737" s="1286"/>
      <c r="CF4737" s="1060"/>
      <c r="CG4737" s="1060"/>
      <c r="CH4737" s="1060"/>
      <c r="CK4737" s="1645"/>
      <c r="CL4737" s="1645"/>
      <c r="CM4737" s="1645"/>
      <c r="CN4737"/>
      <c r="CO4737"/>
      <c r="CP4737"/>
      <c r="CQ4737"/>
      <c r="CR4737"/>
      <c r="CS4737" s="1060"/>
      <c r="CT4737" s="1060"/>
      <c r="CU4737" s="1060"/>
      <c r="CV4737" s="1060"/>
      <c r="CW4737" s="1060"/>
      <c r="CX4737" s="1060"/>
    </row>
    <row r="4738" spans="35:102" ht="15" customHeight="1" x14ac:dyDescent="0.3">
      <c r="AI4738" s="1996">
        <v>48311950100</v>
      </c>
      <c r="AJ4738" s="1997" t="s">
        <v>1891</v>
      </c>
      <c r="AK4738" s="1997">
        <v>71389</v>
      </c>
      <c r="AL4738" s="1998" t="s">
        <v>1729</v>
      </c>
      <c r="AM4738" s="1998">
        <v>7</v>
      </c>
      <c r="AN4738" s="1997" t="s">
        <v>192</v>
      </c>
      <c r="BX4738"/>
      <c r="BY4738"/>
      <c r="BZ4738"/>
      <c r="CA4738"/>
      <c r="CB4738"/>
      <c r="CD4738" s="1060"/>
      <c r="CE4738" s="1286"/>
      <c r="CF4738" s="1060"/>
      <c r="CG4738" s="1060"/>
      <c r="CH4738" s="1060"/>
      <c r="CK4738" s="1645"/>
      <c r="CL4738" s="1645"/>
      <c r="CM4738" s="1645"/>
      <c r="CN4738"/>
      <c r="CO4738"/>
      <c r="CP4738"/>
      <c r="CQ4738"/>
      <c r="CR4738"/>
      <c r="CS4738" s="1060"/>
      <c r="CT4738" s="1060"/>
      <c r="CU4738" s="1060"/>
      <c r="CV4738" s="1060"/>
      <c r="CW4738" s="1060"/>
      <c r="CX4738" s="1060"/>
    </row>
    <row r="4739" spans="35:102" ht="15" customHeight="1" x14ac:dyDescent="0.3">
      <c r="AI4739" s="1774">
        <v>48355000500</v>
      </c>
      <c r="AJ4739" s="1993" t="s">
        <v>1907</v>
      </c>
      <c r="AK4739" s="1993">
        <v>31667</v>
      </c>
      <c r="AL4739" s="1994" t="s">
        <v>1730</v>
      </c>
      <c r="AM4739" s="1994">
        <v>29.3</v>
      </c>
      <c r="AN4739" s="1993" t="s">
        <v>193</v>
      </c>
      <c r="BX4739"/>
      <c r="BY4739"/>
      <c r="BZ4739"/>
      <c r="CA4739"/>
      <c r="CB4739"/>
      <c r="CD4739" s="1060"/>
      <c r="CE4739" s="1286"/>
      <c r="CF4739" s="1060"/>
      <c r="CG4739" s="1060"/>
      <c r="CH4739" s="1060"/>
      <c r="CK4739" s="1645"/>
      <c r="CL4739" s="1645"/>
      <c r="CM4739" s="1645"/>
      <c r="CN4739"/>
      <c r="CO4739"/>
      <c r="CP4739"/>
      <c r="CQ4739"/>
      <c r="CR4739"/>
      <c r="CS4739" s="1060"/>
      <c r="CT4739" s="1060"/>
      <c r="CU4739" s="1060"/>
      <c r="CV4739" s="1060"/>
      <c r="CW4739" s="1060"/>
      <c r="CX4739" s="1060"/>
    </row>
    <row r="4740" spans="35:102" ht="15" customHeight="1" x14ac:dyDescent="0.3">
      <c r="AI4740" s="1996">
        <v>48355000600</v>
      </c>
      <c r="AJ4740" s="1997" t="s">
        <v>1907</v>
      </c>
      <c r="AK4740" s="1997">
        <v>47440</v>
      </c>
      <c r="AL4740" s="1998" t="s">
        <v>1728</v>
      </c>
      <c r="AM4740" s="1998">
        <v>12.6</v>
      </c>
      <c r="AN4740" s="1997" t="s">
        <v>192</v>
      </c>
      <c r="BX4740"/>
      <c r="BY4740"/>
      <c r="BZ4740"/>
      <c r="CA4740"/>
      <c r="CB4740"/>
      <c r="CD4740" s="1060"/>
      <c r="CE4740" s="1286"/>
      <c r="CF4740" s="1060"/>
      <c r="CG4740" s="1060"/>
      <c r="CH4740" s="1060"/>
      <c r="CK4740" s="1645"/>
      <c r="CL4740" s="1645"/>
      <c r="CM4740" s="1645"/>
      <c r="CN4740"/>
      <c r="CO4740"/>
      <c r="CP4740"/>
      <c r="CQ4740"/>
      <c r="CR4740"/>
      <c r="CS4740" s="1060"/>
      <c r="CT4740" s="1060"/>
      <c r="CU4740" s="1060"/>
      <c r="CV4740" s="1060"/>
      <c r="CW4740" s="1060"/>
      <c r="CX4740" s="1060"/>
    </row>
    <row r="4741" spans="35:102" ht="15" customHeight="1" x14ac:dyDescent="0.3">
      <c r="AI4741" s="1774">
        <v>48355000700</v>
      </c>
      <c r="AJ4741" s="1993" t="s">
        <v>1907</v>
      </c>
      <c r="AK4741" s="1993">
        <v>31530</v>
      </c>
      <c r="AL4741" s="1994" t="s">
        <v>1730</v>
      </c>
      <c r="AM4741" s="1994">
        <v>26.3</v>
      </c>
      <c r="AN4741" s="1993" t="s">
        <v>193</v>
      </c>
      <c r="BX4741"/>
      <c r="BY4741"/>
      <c r="BZ4741"/>
      <c r="CA4741"/>
      <c r="CB4741"/>
      <c r="CD4741" s="1060"/>
      <c r="CE4741" s="1286"/>
      <c r="CF4741" s="1060"/>
      <c r="CG4741" s="1060"/>
      <c r="CH4741" s="1060"/>
      <c r="CK4741" s="1645"/>
      <c r="CL4741" s="1645"/>
      <c r="CM4741" s="1645"/>
      <c r="CN4741"/>
      <c r="CO4741"/>
      <c r="CP4741"/>
      <c r="CQ4741"/>
      <c r="CR4741"/>
      <c r="CS4741" s="1060"/>
      <c r="CT4741" s="1060"/>
      <c r="CU4741" s="1060"/>
      <c r="CV4741" s="1060"/>
      <c r="CW4741" s="1060"/>
      <c r="CX4741" s="1060"/>
    </row>
    <row r="4742" spans="35:102" ht="15" customHeight="1" x14ac:dyDescent="0.3">
      <c r="AI4742" s="1996">
        <v>48355000800</v>
      </c>
      <c r="AJ4742" s="1997" t="s">
        <v>1907</v>
      </c>
      <c r="AK4742" s="1997">
        <v>42054</v>
      </c>
      <c r="AL4742" s="1998" t="s">
        <v>1728</v>
      </c>
      <c r="AM4742" s="1998">
        <v>11.7</v>
      </c>
      <c r="AN4742" s="1997" t="s">
        <v>192</v>
      </c>
      <c r="BX4742"/>
      <c r="BY4742"/>
      <c r="BZ4742"/>
      <c r="CA4742"/>
      <c r="CB4742"/>
      <c r="CD4742" s="1060"/>
      <c r="CE4742" s="1286"/>
      <c r="CF4742" s="1060"/>
      <c r="CG4742" s="1060"/>
      <c r="CH4742" s="1060"/>
      <c r="CK4742" s="1645"/>
      <c r="CL4742" s="1645"/>
      <c r="CM4742" s="1645"/>
      <c r="CN4742"/>
      <c r="CO4742"/>
      <c r="CP4742"/>
      <c r="CQ4742"/>
      <c r="CR4742"/>
      <c r="CS4742" s="1060"/>
      <c r="CT4742" s="1060"/>
      <c r="CU4742" s="1060"/>
      <c r="CV4742" s="1060"/>
      <c r="CW4742" s="1060"/>
      <c r="CX4742" s="1060"/>
    </row>
    <row r="4743" spans="35:102" ht="15" customHeight="1" x14ac:dyDescent="0.3">
      <c r="AI4743" s="1774">
        <v>48355000900</v>
      </c>
      <c r="AJ4743" s="1993" t="s">
        <v>1907</v>
      </c>
      <c r="AK4743" s="1993">
        <v>28076</v>
      </c>
      <c r="AL4743" s="1994" t="s">
        <v>1730</v>
      </c>
      <c r="AM4743" s="1994">
        <v>34</v>
      </c>
      <c r="AN4743" s="1993" t="s">
        <v>193</v>
      </c>
      <c r="BX4743"/>
      <c r="BY4743"/>
      <c r="BZ4743"/>
      <c r="CA4743"/>
      <c r="CB4743"/>
      <c r="CD4743" s="1060"/>
      <c r="CE4743" s="1286"/>
      <c r="CF4743" s="1060"/>
      <c r="CG4743" s="1060"/>
      <c r="CH4743" s="1060"/>
      <c r="CK4743" s="1645"/>
      <c r="CL4743" s="1645"/>
      <c r="CM4743" s="1645"/>
      <c r="CN4743"/>
      <c r="CO4743"/>
      <c r="CP4743"/>
      <c r="CQ4743"/>
      <c r="CR4743"/>
      <c r="CS4743" s="1060"/>
      <c r="CT4743" s="1060"/>
      <c r="CU4743" s="1060"/>
      <c r="CV4743" s="1060"/>
      <c r="CW4743" s="1060"/>
      <c r="CX4743" s="1060"/>
    </row>
    <row r="4744" spans="35:102" ht="15" customHeight="1" x14ac:dyDescent="0.3">
      <c r="AI4744" s="1996">
        <v>48355001000</v>
      </c>
      <c r="AJ4744" s="1997" t="s">
        <v>1907</v>
      </c>
      <c r="AK4744" s="1997">
        <v>25389</v>
      </c>
      <c r="AL4744" s="1998" t="s">
        <v>1730</v>
      </c>
      <c r="AM4744" s="1998">
        <v>31.7</v>
      </c>
      <c r="AN4744" s="1997" t="s">
        <v>193</v>
      </c>
      <c r="BX4744"/>
      <c r="BY4744"/>
      <c r="BZ4744"/>
      <c r="CA4744"/>
      <c r="CB4744"/>
      <c r="CD4744" s="1060"/>
      <c r="CE4744" s="1286"/>
      <c r="CF4744" s="1060"/>
      <c r="CG4744" s="1060"/>
      <c r="CH4744" s="1060"/>
      <c r="CK4744" s="1645"/>
      <c r="CL4744" s="1645"/>
      <c r="CM4744" s="1645"/>
      <c r="CN4744"/>
      <c r="CO4744"/>
      <c r="CP4744"/>
      <c r="CQ4744"/>
      <c r="CR4744"/>
      <c r="CS4744" s="1060"/>
      <c r="CT4744" s="1060"/>
      <c r="CU4744" s="1060"/>
      <c r="CV4744" s="1060"/>
      <c r="CW4744" s="1060"/>
      <c r="CX4744" s="1060"/>
    </row>
    <row r="4745" spans="35:102" ht="15" customHeight="1" x14ac:dyDescent="0.3">
      <c r="AI4745" s="1774">
        <v>48355001100</v>
      </c>
      <c r="AJ4745" s="1993" t="s">
        <v>1907</v>
      </c>
      <c r="AK4745" s="1993">
        <v>19886</v>
      </c>
      <c r="AL4745" s="1994" t="s">
        <v>1730</v>
      </c>
      <c r="AM4745" s="1994">
        <v>48</v>
      </c>
      <c r="AN4745" s="1993" t="s">
        <v>193</v>
      </c>
      <c r="BX4745"/>
      <c r="BY4745"/>
      <c r="BZ4745"/>
      <c r="CA4745"/>
      <c r="CB4745"/>
      <c r="CD4745" s="1060"/>
      <c r="CE4745" s="1286"/>
      <c r="CF4745" s="1060"/>
      <c r="CG4745" s="1060"/>
      <c r="CH4745" s="1060"/>
      <c r="CK4745" s="1645"/>
      <c r="CL4745" s="1645"/>
      <c r="CM4745" s="1645"/>
      <c r="CN4745"/>
      <c r="CO4745"/>
      <c r="CP4745"/>
      <c r="CQ4745"/>
      <c r="CR4745"/>
      <c r="CS4745" s="1060"/>
      <c r="CT4745" s="1060"/>
      <c r="CU4745" s="1060"/>
      <c r="CV4745" s="1060"/>
      <c r="CW4745" s="1060"/>
      <c r="CX4745" s="1060"/>
    </row>
    <row r="4746" spans="35:102" ht="15" customHeight="1" x14ac:dyDescent="0.3">
      <c r="AI4746" s="1996">
        <v>48355001200</v>
      </c>
      <c r="AJ4746" s="1997" t="s">
        <v>1907</v>
      </c>
      <c r="AK4746" s="1997">
        <v>26884</v>
      </c>
      <c r="AL4746" s="1998" t="s">
        <v>1730</v>
      </c>
      <c r="AM4746" s="1998">
        <v>34.5</v>
      </c>
      <c r="AN4746" s="1997" t="s">
        <v>193</v>
      </c>
      <c r="BX4746"/>
      <c r="BY4746"/>
      <c r="BZ4746"/>
      <c r="CA4746"/>
      <c r="CB4746"/>
      <c r="CD4746" s="1060"/>
      <c r="CE4746" s="1286"/>
      <c r="CF4746" s="1060"/>
      <c r="CG4746" s="1060"/>
      <c r="CH4746" s="1060"/>
      <c r="CK4746" s="1645"/>
      <c r="CL4746" s="1645"/>
      <c r="CM4746" s="1645"/>
      <c r="CN4746"/>
      <c r="CO4746"/>
      <c r="CP4746"/>
      <c r="CQ4746"/>
      <c r="CR4746"/>
      <c r="CS4746" s="1060"/>
      <c r="CT4746" s="1060"/>
      <c r="CU4746" s="1060"/>
      <c r="CV4746" s="1060"/>
      <c r="CW4746" s="1060"/>
      <c r="CX4746" s="1060"/>
    </row>
    <row r="4747" spans="35:102" ht="15" customHeight="1" x14ac:dyDescent="0.3">
      <c r="AI4747" s="1774">
        <v>48355001300</v>
      </c>
      <c r="AJ4747" s="1993" t="s">
        <v>1907</v>
      </c>
      <c r="AK4747" s="1993">
        <v>26680</v>
      </c>
      <c r="AL4747" s="1994" t="s">
        <v>1730</v>
      </c>
      <c r="AM4747" s="1994">
        <v>34.200000000000003</v>
      </c>
      <c r="AN4747" s="1993" t="s">
        <v>193</v>
      </c>
      <c r="BX4747"/>
      <c r="BY4747"/>
      <c r="BZ4747"/>
      <c r="CA4747"/>
      <c r="CB4747"/>
      <c r="CD4747" s="1060"/>
      <c r="CE4747" s="1286"/>
      <c r="CF4747" s="1060"/>
      <c r="CG4747" s="1060"/>
      <c r="CH4747" s="1060"/>
      <c r="CK4747" s="1645"/>
      <c r="CL4747" s="1645"/>
      <c r="CM4747" s="1645"/>
      <c r="CN4747"/>
      <c r="CO4747"/>
      <c r="CP4747"/>
      <c r="CQ4747"/>
      <c r="CR4747"/>
      <c r="CS4747" s="1060"/>
      <c r="CT4747" s="1060"/>
      <c r="CU4747" s="1060"/>
      <c r="CV4747" s="1060"/>
      <c r="CW4747" s="1060"/>
      <c r="CX4747" s="1060"/>
    </row>
    <row r="4748" spans="35:102" ht="15" customHeight="1" x14ac:dyDescent="0.3">
      <c r="AI4748" s="1996">
        <v>48355001400</v>
      </c>
      <c r="AJ4748" s="1997" t="s">
        <v>1907</v>
      </c>
      <c r="AK4748" s="1997">
        <v>54857</v>
      </c>
      <c r="AL4748" s="1998" t="s">
        <v>1727</v>
      </c>
      <c r="AM4748" s="1998">
        <v>17.399999999999999</v>
      </c>
      <c r="AN4748" s="1997" t="s">
        <v>192</v>
      </c>
      <c r="BX4748"/>
      <c r="BY4748"/>
      <c r="BZ4748"/>
      <c r="CA4748"/>
      <c r="CB4748"/>
      <c r="CD4748" s="1060"/>
      <c r="CE4748" s="1286"/>
      <c r="CF4748" s="1060"/>
      <c r="CG4748" s="1060"/>
      <c r="CH4748" s="1060"/>
      <c r="CK4748" s="1645"/>
      <c r="CL4748" s="1645"/>
      <c r="CM4748" s="1645"/>
      <c r="CN4748"/>
      <c r="CO4748"/>
      <c r="CP4748"/>
      <c r="CQ4748"/>
      <c r="CR4748"/>
      <c r="CS4748" s="1060"/>
      <c r="CT4748" s="1060"/>
      <c r="CU4748" s="1060"/>
      <c r="CV4748" s="1060"/>
      <c r="CW4748" s="1060"/>
      <c r="CX4748" s="1060"/>
    </row>
    <row r="4749" spans="35:102" ht="15" customHeight="1" x14ac:dyDescent="0.3">
      <c r="AI4749" s="1774">
        <v>48355001500</v>
      </c>
      <c r="AJ4749" s="1993" t="s">
        <v>1907</v>
      </c>
      <c r="AK4749" s="1993">
        <v>21552</v>
      </c>
      <c r="AL4749" s="1994" t="s">
        <v>1730</v>
      </c>
      <c r="AM4749" s="1994">
        <v>36.5</v>
      </c>
      <c r="AN4749" s="1993" t="s">
        <v>193</v>
      </c>
      <c r="BX4749"/>
      <c r="BY4749"/>
      <c r="BZ4749"/>
      <c r="CA4749"/>
      <c r="CB4749"/>
      <c r="CD4749" s="1060"/>
      <c r="CE4749" s="1286"/>
      <c r="CF4749" s="1060"/>
      <c r="CG4749" s="1060"/>
      <c r="CH4749" s="1060"/>
      <c r="CK4749" s="1645"/>
      <c r="CL4749" s="1645"/>
      <c r="CM4749" s="1645"/>
      <c r="CN4749"/>
      <c r="CO4749"/>
      <c r="CP4749"/>
      <c r="CQ4749"/>
      <c r="CR4749"/>
      <c r="CS4749" s="1060"/>
      <c r="CT4749" s="1060"/>
      <c r="CU4749" s="1060"/>
      <c r="CV4749" s="1060"/>
      <c r="CW4749" s="1060"/>
      <c r="CX4749" s="1060"/>
    </row>
    <row r="4750" spans="35:102" ht="15" customHeight="1" x14ac:dyDescent="0.3">
      <c r="AI4750" s="1996">
        <v>48355001601</v>
      </c>
      <c r="AJ4750" s="1997" t="s">
        <v>1907</v>
      </c>
      <c r="AK4750" s="1997">
        <v>31938</v>
      </c>
      <c r="AL4750" s="1998" t="s">
        <v>1730</v>
      </c>
      <c r="AM4750" s="1998">
        <v>24</v>
      </c>
      <c r="AN4750" s="1997" t="s">
        <v>193</v>
      </c>
      <c r="BX4750"/>
      <c r="BY4750"/>
      <c r="BZ4750"/>
      <c r="CA4750"/>
      <c r="CB4750"/>
      <c r="CD4750" s="1060"/>
      <c r="CE4750" s="1286"/>
      <c r="CF4750" s="1060"/>
      <c r="CG4750" s="1060"/>
      <c r="CH4750" s="1060"/>
      <c r="CK4750" s="1645"/>
      <c r="CL4750" s="1645"/>
      <c r="CM4750" s="1645"/>
      <c r="CN4750"/>
      <c r="CO4750"/>
      <c r="CP4750"/>
      <c r="CQ4750"/>
      <c r="CR4750"/>
      <c r="CS4750" s="1060"/>
      <c r="CT4750" s="1060"/>
      <c r="CU4750" s="1060"/>
      <c r="CV4750" s="1060"/>
      <c r="CW4750" s="1060"/>
      <c r="CX4750" s="1060"/>
    </row>
    <row r="4751" spans="35:102" ht="15" customHeight="1" x14ac:dyDescent="0.3">
      <c r="AI4751" s="1774">
        <v>48355001602</v>
      </c>
      <c r="AJ4751" s="1993" t="s">
        <v>1907</v>
      </c>
      <c r="AK4751" s="1993">
        <v>33219</v>
      </c>
      <c r="AL4751" s="1994" t="s">
        <v>1730</v>
      </c>
      <c r="AM4751" s="1994">
        <v>26.8</v>
      </c>
      <c r="AN4751" s="1993" t="s">
        <v>193</v>
      </c>
      <c r="BX4751"/>
      <c r="BY4751"/>
      <c r="BZ4751"/>
      <c r="CA4751"/>
      <c r="CB4751"/>
      <c r="CD4751" s="1060"/>
      <c r="CE4751" s="1286"/>
      <c r="CF4751" s="1060"/>
      <c r="CG4751" s="1060"/>
      <c r="CH4751" s="1060"/>
      <c r="CK4751" s="1645"/>
      <c r="CL4751" s="1645"/>
      <c r="CM4751" s="1645"/>
      <c r="CN4751"/>
      <c r="CO4751"/>
      <c r="CP4751"/>
      <c r="CQ4751"/>
      <c r="CR4751"/>
      <c r="CS4751" s="1060"/>
      <c r="CT4751" s="1060"/>
      <c r="CU4751" s="1060"/>
      <c r="CV4751" s="1060"/>
      <c r="CW4751" s="1060"/>
      <c r="CX4751" s="1060"/>
    </row>
    <row r="4752" spans="35:102" ht="15" customHeight="1" x14ac:dyDescent="0.3">
      <c r="AI4752" s="1996">
        <v>48355001701</v>
      </c>
      <c r="AJ4752" s="1997" t="s">
        <v>1907</v>
      </c>
      <c r="AK4752" s="1997">
        <v>35785</v>
      </c>
      <c r="AL4752" s="1998" t="s">
        <v>1730</v>
      </c>
      <c r="AM4752" s="1998">
        <v>17.5</v>
      </c>
      <c r="AN4752" s="1997" t="s">
        <v>192</v>
      </c>
      <c r="BX4752"/>
      <c r="BY4752"/>
      <c r="BZ4752"/>
      <c r="CA4752"/>
      <c r="CB4752"/>
      <c r="CD4752" s="1060"/>
      <c r="CE4752" s="1286"/>
      <c r="CF4752" s="1060"/>
      <c r="CG4752" s="1060"/>
      <c r="CH4752" s="1060"/>
      <c r="CK4752" s="1645"/>
      <c r="CL4752" s="1645"/>
      <c r="CM4752" s="1645"/>
      <c r="CN4752"/>
      <c r="CO4752"/>
      <c r="CP4752"/>
      <c r="CQ4752"/>
      <c r="CR4752"/>
      <c r="CS4752" s="1060"/>
      <c r="CT4752" s="1060"/>
      <c r="CU4752" s="1060"/>
      <c r="CV4752" s="1060"/>
      <c r="CW4752" s="1060"/>
      <c r="CX4752" s="1060"/>
    </row>
    <row r="4753" spans="35:102" ht="15" customHeight="1" x14ac:dyDescent="0.3">
      <c r="AI4753" s="1774">
        <v>48355001702</v>
      </c>
      <c r="AJ4753" s="1993" t="s">
        <v>1907</v>
      </c>
      <c r="AK4753" s="1993">
        <v>34250</v>
      </c>
      <c r="AL4753" s="1994" t="s">
        <v>1730</v>
      </c>
      <c r="AM4753" s="1994">
        <v>17.7</v>
      </c>
      <c r="AN4753" s="1993" t="s">
        <v>192</v>
      </c>
      <c r="BX4753"/>
      <c r="BY4753"/>
      <c r="BZ4753"/>
      <c r="CA4753"/>
      <c r="CB4753"/>
      <c r="CD4753" s="1060"/>
      <c r="CE4753" s="1286"/>
      <c r="CF4753" s="1060"/>
      <c r="CG4753" s="1060"/>
      <c r="CH4753" s="1060"/>
      <c r="CK4753" s="1645"/>
      <c r="CL4753" s="1645"/>
      <c r="CM4753" s="1645"/>
      <c r="CN4753"/>
      <c r="CO4753"/>
      <c r="CP4753"/>
      <c r="CQ4753"/>
      <c r="CR4753"/>
      <c r="CS4753" s="1060"/>
      <c r="CT4753" s="1060"/>
      <c r="CU4753" s="1060"/>
      <c r="CV4753" s="1060"/>
      <c r="CW4753" s="1060"/>
      <c r="CX4753" s="1060"/>
    </row>
    <row r="4754" spans="35:102" ht="15" customHeight="1" x14ac:dyDescent="0.3">
      <c r="AI4754" s="1996">
        <v>48355001801</v>
      </c>
      <c r="AJ4754" s="1997" t="s">
        <v>1907</v>
      </c>
      <c r="AK4754" s="1997">
        <v>38878</v>
      </c>
      <c r="AL4754" s="1998" t="s">
        <v>1728</v>
      </c>
      <c r="AM4754" s="1998">
        <v>27.5</v>
      </c>
      <c r="AN4754" s="1997" t="s">
        <v>193</v>
      </c>
      <c r="BX4754"/>
      <c r="BY4754"/>
      <c r="BZ4754"/>
      <c r="CA4754"/>
      <c r="CB4754"/>
      <c r="CD4754" s="1060"/>
      <c r="CE4754" s="1286"/>
      <c r="CF4754" s="1060"/>
      <c r="CG4754" s="1060"/>
      <c r="CH4754" s="1060"/>
      <c r="CK4754" s="1645"/>
      <c r="CL4754" s="1645"/>
      <c r="CM4754" s="1645"/>
      <c r="CN4754"/>
      <c r="CO4754"/>
      <c r="CP4754"/>
      <c r="CQ4754"/>
      <c r="CR4754"/>
      <c r="CS4754" s="1060"/>
      <c r="CT4754" s="1060"/>
      <c r="CU4754" s="1060"/>
      <c r="CV4754" s="1060"/>
      <c r="CW4754" s="1060"/>
      <c r="CX4754" s="1060"/>
    </row>
    <row r="4755" spans="35:102" ht="15" customHeight="1" x14ac:dyDescent="0.3">
      <c r="AI4755" s="1774">
        <v>48355001802</v>
      </c>
      <c r="AJ4755" s="1993" t="s">
        <v>1907</v>
      </c>
      <c r="AK4755" s="1993">
        <v>51218</v>
      </c>
      <c r="AL4755" s="1994" t="s">
        <v>1727</v>
      </c>
      <c r="AM4755" s="1994">
        <v>6.7</v>
      </c>
      <c r="AN4755" s="1993" t="s">
        <v>192</v>
      </c>
      <c r="BX4755"/>
      <c r="BY4755"/>
      <c r="BZ4755"/>
      <c r="CA4755"/>
      <c r="CB4755"/>
      <c r="CD4755" s="1060"/>
      <c r="CE4755" s="1286"/>
      <c r="CF4755" s="1060"/>
      <c r="CG4755" s="1060"/>
      <c r="CH4755" s="1060"/>
      <c r="CK4755" s="1645"/>
      <c r="CL4755" s="1645"/>
      <c r="CM4755" s="1645"/>
      <c r="CN4755"/>
      <c r="CO4755"/>
      <c r="CP4755"/>
      <c r="CQ4755"/>
      <c r="CR4755"/>
      <c r="CS4755" s="1060"/>
      <c r="CT4755" s="1060"/>
      <c r="CU4755" s="1060"/>
      <c r="CV4755" s="1060"/>
      <c r="CW4755" s="1060"/>
      <c r="CX4755" s="1060"/>
    </row>
    <row r="4756" spans="35:102" ht="15" customHeight="1" x14ac:dyDescent="0.3">
      <c r="AI4756" s="1996">
        <v>48355001902</v>
      </c>
      <c r="AJ4756" s="1997" t="s">
        <v>1907</v>
      </c>
      <c r="AK4756" s="1997">
        <v>52057</v>
      </c>
      <c r="AL4756" s="1998" t="s">
        <v>1727</v>
      </c>
      <c r="AM4756" s="1998">
        <v>23.7</v>
      </c>
      <c r="AN4756" s="1997" t="s">
        <v>193</v>
      </c>
      <c r="BX4756"/>
      <c r="BY4756"/>
      <c r="BZ4756"/>
      <c r="CA4756"/>
      <c r="CB4756"/>
      <c r="CD4756" s="1060"/>
      <c r="CE4756" s="1286"/>
      <c r="CF4756" s="1060"/>
      <c r="CG4756" s="1060"/>
      <c r="CH4756" s="1060"/>
      <c r="CK4756" s="1645"/>
      <c r="CL4756" s="1645"/>
      <c r="CM4756" s="1645"/>
      <c r="CN4756"/>
      <c r="CO4756"/>
      <c r="CP4756"/>
      <c r="CQ4756"/>
      <c r="CR4756"/>
      <c r="CS4756" s="1060"/>
      <c r="CT4756" s="1060"/>
      <c r="CU4756" s="1060"/>
      <c r="CV4756" s="1060"/>
      <c r="CW4756" s="1060"/>
      <c r="CX4756" s="1060"/>
    </row>
    <row r="4757" spans="35:102" ht="15" customHeight="1" x14ac:dyDescent="0.3">
      <c r="AI4757" s="1774">
        <v>48355001903</v>
      </c>
      <c r="AJ4757" s="1993" t="s">
        <v>1907</v>
      </c>
      <c r="AK4757" s="1993">
        <v>49244</v>
      </c>
      <c r="AL4757" s="1994" t="s">
        <v>1728</v>
      </c>
      <c r="AM4757" s="1994">
        <v>13.7</v>
      </c>
      <c r="AN4757" s="1993" t="s">
        <v>192</v>
      </c>
      <c r="BX4757"/>
      <c r="BY4757"/>
      <c r="BZ4757"/>
      <c r="CA4757"/>
      <c r="CB4757"/>
      <c r="CD4757" s="1060"/>
      <c r="CE4757" s="1286"/>
      <c r="CF4757" s="1060"/>
      <c r="CG4757" s="1060"/>
      <c r="CH4757" s="1060"/>
      <c r="CK4757" s="1645"/>
      <c r="CL4757" s="1645"/>
      <c r="CM4757" s="1645"/>
      <c r="CN4757"/>
      <c r="CO4757"/>
      <c r="CP4757"/>
      <c r="CQ4757"/>
      <c r="CR4757"/>
      <c r="CS4757" s="1060"/>
      <c r="CT4757" s="1060"/>
      <c r="CU4757" s="1060"/>
      <c r="CV4757" s="1060"/>
      <c r="CW4757" s="1060"/>
      <c r="CX4757" s="1060"/>
    </row>
    <row r="4758" spans="35:102" ht="15" customHeight="1" x14ac:dyDescent="0.3">
      <c r="AI4758" s="1996">
        <v>48355001904</v>
      </c>
      <c r="AJ4758" s="1997" t="s">
        <v>1907</v>
      </c>
      <c r="AK4758" s="1997">
        <v>36329</v>
      </c>
      <c r="AL4758" s="1998" t="s">
        <v>1730</v>
      </c>
      <c r="AM4758" s="1998">
        <v>21.7</v>
      </c>
      <c r="AN4758" s="1997" t="s">
        <v>193</v>
      </c>
      <c r="BX4758"/>
      <c r="BY4758"/>
      <c r="BZ4758"/>
      <c r="CA4758"/>
      <c r="CB4758"/>
      <c r="CD4758" s="1060"/>
      <c r="CE4758" s="1286"/>
      <c r="CF4758" s="1060"/>
      <c r="CG4758" s="1060"/>
      <c r="CH4758" s="1060"/>
      <c r="CK4758" s="1645"/>
      <c r="CL4758" s="1645"/>
      <c r="CM4758" s="1645"/>
      <c r="CN4758"/>
      <c r="CO4758"/>
      <c r="CP4758"/>
      <c r="CQ4758"/>
      <c r="CR4758"/>
      <c r="CS4758" s="1060"/>
      <c r="CT4758" s="1060"/>
      <c r="CU4758" s="1060"/>
      <c r="CV4758" s="1060"/>
      <c r="CW4758" s="1060"/>
      <c r="CX4758" s="1060"/>
    </row>
    <row r="4759" spans="35:102" ht="15" customHeight="1" x14ac:dyDescent="0.3">
      <c r="AI4759" s="1774">
        <v>48355002001</v>
      </c>
      <c r="AJ4759" s="1993" t="s">
        <v>1907</v>
      </c>
      <c r="AK4759" s="1993">
        <v>33464</v>
      </c>
      <c r="AL4759" s="1994" t="s">
        <v>1730</v>
      </c>
      <c r="AM4759" s="1994">
        <v>28.2</v>
      </c>
      <c r="AN4759" s="1993" t="s">
        <v>193</v>
      </c>
      <c r="BX4759"/>
      <c r="BY4759"/>
      <c r="BZ4759"/>
      <c r="CA4759"/>
      <c r="CB4759"/>
      <c r="CD4759" s="1060"/>
      <c r="CE4759" s="1286"/>
      <c r="CF4759" s="1060"/>
      <c r="CG4759" s="1060"/>
      <c r="CH4759" s="1060"/>
      <c r="CK4759" s="1645"/>
      <c r="CL4759" s="1645"/>
      <c r="CM4759" s="1645"/>
      <c r="CN4759"/>
      <c r="CO4759"/>
      <c r="CP4759"/>
      <c r="CQ4759"/>
      <c r="CR4759"/>
      <c r="CS4759" s="1060"/>
      <c r="CT4759" s="1060"/>
      <c r="CU4759" s="1060"/>
      <c r="CV4759" s="1060"/>
      <c r="CW4759" s="1060"/>
      <c r="CX4759" s="1060"/>
    </row>
    <row r="4760" spans="35:102" ht="15" customHeight="1" x14ac:dyDescent="0.3">
      <c r="AI4760" s="1996">
        <v>48355002002</v>
      </c>
      <c r="AJ4760" s="1997" t="s">
        <v>1907</v>
      </c>
      <c r="AK4760" s="1997">
        <v>33605</v>
      </c>
      <c r="AL4760" s="1998" t="s">
        <v>1730</v>
      </c>
      <c r="AM4760" s="1998">
        <v>13.1</v>
      </c>
      <c r="AN4760" s="1997" t="s">
        <v>192</v>
      </c>
      <c r="BX4760"/>
      <c r="BY4760"/>
      <c r="BZ4760"/>
      <c r="CA4760"/>
      <c r="CB4760"/>
      <c r="CD4760" s="1060"/>
      <c r="CE4760" s="1286"/>
      <c r="CF4760" s="1060"/>
      <c r="CG4760" s="1060"/>
      <c r="CH4760" s="1060"/>
      <c r="CK4760" s="1645"/>
      <c r="CL4760" s="1645"/>
      <c r="CM4760" s="1645"/>
      <c r="CN4760"/>
      <c r="CO4760"/>
      <c r="CP4760"/>
      <c r="CQ4760"/>
      <c r="CR4760"/>
      <c r="CS4760" s="1060"/>
      <c r="CT4760" s="1060"/>
      <c r="CU4760" s="1060"/>
      <c r="CV4760" s="1060"/>
      <c r="CW4760" s="1060"/>
      <c r="CX4760" s="1060"/>
    </row>
    <row r="4761" spans="35:102" ht="15" customHeight="1" x14ac:dyDescent="0.3">
      <c r="AI4761" s="1774">
        <v>48355002101</v>
      </c>
      <c r="AJ4761" s="1993" t="s">
        <v>1907</v>
      </c>
      <c r="AK4761" s="1993">
        <v>38421</v>
      </c>
      <c r="AL4761" s="1994" t="s">
        <v>1730</v>
      </c>
      <c r="AM4761" s="1994">
        <v>20.2</v>
      </c>
      <c r="AN4761" s="1993" t="s">
        <v>193</v>
      </c>
      <c r="BX4761"/>
      <c r="BY4761"/>
      <c r="BZ4761"/>
      <c r="CA4761"/>
      <c r="CB4761"/>
      <c r="CD4761" s="1060"/>
      <c r="CE4761" s="1286"/>
      <c r="CF4761" s="1060"/>
      <c r="CG4761" s="1060"/>
      <c r="CH4761" s="1060"/>
      <c r="CK4761" s="1645"/>
      <c r="CL4761" s="1645"/>
      <c r="CM4761" s="1645"/>
      <c r="CN4761"/>
      <c r="CO4761"/>
      <c r="CP4761"/>
      <c r="CQ4761"/>
      <c r="CR4761"/>
      <c r="CS4761" s="1060"/>
      <c r="CT4761" s="1060"/>
      <c r="CU4761" s="1060"/>
      <c r="CV4761" s="1060"/>
      <c r="CW4761" s="1060"/>
      <c r="CX4761" s="1060"/>
    </row>
    <row r="4762" spans="35:102" ht="15" customHeight="1" x14ac:dyDescent="0.3">
      <c r="AI4762" s="1996">
        <v>48355002102</v>
      </c>
      <c r="AJ4762" s="1997" t="s">
        <v>1907</v>
      </c>
      <c r="AK4762" s="1997">
        <v>72326</v>
      </c>
      <c r="AL4762" s="1998" t="s">
        <v>1729</v>
      </c>
      <c r="AM4762" s="1998">
        <v>5.8</v>
      </c>
      <c r="AN4762" s="1997" t="s">
        <v>192</v>
      </c>
      <c r="BX4762"/>
      <c r="BY4762"/>
      <c r="BZ4762"/>
      <c r="CA4762"/>
      <c r="CB4762"/>
      <c r="CD4762" s="1060"/>
      <c r="CE4762" s="1286"/>
      <c r="CF4762" s="1060"/>
      <c r="CG4762" s="1060"/>
      <c r="CH4762" s="1060"/>
      <c r="CK4762" s="1645"/>
      <c r="CL4762" s="1645"/>
      <c r="CM4762" s="1645"/>
      <c r="CN4762"/>
      <c r="CO4762"/>
      <c r="CP4762"/>
      <c r="CQ4762"/>
      <c r="CR4762"/>
      <c r="CS4762" s="1060"/>
      <c r="CT4762" s="1060"/>
      <c r="CU4762" s="1060"/>
      <c r="CV4762" s="1060"/>
      <c r="CW4762" s="1060"/>
      <c r="CX4762" s="1060"/>
    </row>
    <row r="4763" spans="35:102" ht="15" customHeight="1" x14ac:dyDescent="0.3">
      <c r="AI4763" s="1774">
        <v>48355002200</v>
      </c>
      <c r="AJ4763" s="1993" t="s">
        <v>1907</v>
      </c>
      <c r="AK4763" s="1993">
        <v>49500</v>
      </c>
      <c r="AL4763" s="1994" t="s">
        <v>1728</v>
      </c>
      <c r="AM4763" s="1994">
        <v>22.4</v>
      </c>
      <c r="AN4763" s="1993" t="s">
        <v>193</v>
      </c>
      <c r="BX4763"/>
      <c r="BY4763"/>
      <c r="BZ4763"/>
      <c r="CA4763"/>
      <c r="CB4763"/>
      <c r="CD4763" s="1060"/>
      <c r="CE4763" s="1286"/>
      <c r="CF4763" s="1060"/>
      <c r="CG4763" s="1060"/>
      <c r="CH4763" s="1060"/>
      <c r="CK4763" s="1645"/>
      <c r="CL4763" s="1645"/>
      <c r="CM4763" s="1645"/>
      <c r="CN4763"/>
      <c r="CO4763"/>
      <c r="CP4763"/>
      <c r="CQ4763"/>
      <c r="CR4763"/>
      <c r="CS4763" s="1060"/>
      <c r="CT4763" s="1060"/>
      <c r="CU4763" s="1060"/>
      <c r="CV4763" s="1060"/>
      <c r="CW4763" s="1060"/>
      <c r="CX4763" s="1060"/>
    </row>
    <row r="4764" spans="35:102" ht="15" customHeight="1" x14ac:dyDescent="0.3">
      <c r="AI4764" s="1996">
        <v>48355002301</v>
      </c>
      <c r="AJ4764" s="1997" t="s">
        <v>1907</v>
      </c>
      <c r="AK4764" s="1997">
        <v>47179</v>
      </c>
      <c r="AL4764" s="1998" t="s">
        <v>1728</v>
      </c>
      <c r="AM4764" s="1998">
        <v>10.7</v>
      </c>
      <c r="AN4764" s="1997" t="s">
        <v>192</v>
      </c>
      <c r="BX4764"/>
      <c r="BY4764"/>
      <c r="BZ4764"/>
      <c r="CA4764"/>
      <c r="CB4764"/>
      <c r="CD4764" s="1060"/>
      <c r="CE4764" s="1286"/>
      <c r="CF4764" s="1060"/>
      <c r="CG4764" s="1060"/>
      <c r="CH4764" s="1060"/>
      <c r="CK4764" s="1645"/>
      <c r="CL4764" s="1645"/>
      <c r="CM4764" s="1645"/>
      <c r="CN4764"/>
      <c r="CO4764"/>
      <c r="CP4764"/>
      <c r="CQ4764"/>
      <c r="CR4764"/>
      <c r="CS4764" s="1060"/>
      <c r="CT4764" s="1060"/>
      <c r="CU4764" s="1060"/>
      <c r="CV4764" s="1060"/>
      <c r="CW4764" s="1060"/>
      <c r="CX4764" s="1060"/>
    </row>
    <row r="4765" spans="35:102" ht="15" customHeight="1" x14ac:dyDescent="0.3">
      <c r="AI4765" s="1774">
        <v>48355002303</v>
      </c>
      <c r="AJ4765" s="1993" t="s">
        <v>1907</v>
      </c>
      <c r="AK4765" s="1993">
        <v>45022</v>
      </c>
      <c r="AL4765" s="1994" t="s">
        <v>1728</v>
      </c>
      <c r="AM4765" s="1994">
        <v>13.5</v>
      </c>
      <c r="AN4765" s="1993" t="s">
        <v>192</v>
      </c>
      <c r="BX4765"/>
      <c r="BY4765"/>
      <c r="BZ4765"/>
      <c r="CA4765"/>
      <c r="CB4765"/>
      <c r="CD4765" s="1060"/>
      <c r="CE4765" s="1286"/>
      <c r="CF4765" s="1060"/>
      <c r="CG4765" s="1060"/>
      <c r="CH4765" s="1060"/>
      <c r="CK4765" s="1645"/>
      <c r="CL4765" s="1645"/>
      <c r="CM4765" s="1645"/>
      <c r="CN4765"/>
      <c r="CO4765"/>
      <c r="CP4765"/>
      <c r="CQ4765"/>
      <c r="CR4765"/>
      <c r="CS4765" s="1060"/>
      <c r="CT4765" s="1060"/>
      <c r="CU4765" s="1060"/>
      <c r="CV4765" s="1060"/>
      <c r="CW4765" s="1060"/>
      <c r="CX4765" s="1060"/>
    </row>
    <row r="4766" spans="35:102" ht="15" customHeight="1" x14ac:dyDescent="0.3">
      <c r="AI4766" s="1996">
        <v>48355002304</v>
      </c>
      <c r="AJ4766" s="1997" t="s">
        <v>1907</v>
      </c>
      <c r="AK4766" s="1997">
        <v>42706</v>
      </c>
      <c r="AL4766" s="1998" t="s">
        <v>1728</v>
      </c>
      <c r="AM4766" s="1998">
        <v>11.2</v>
      </c>
      <c r="AN4766" s="1997" t="s">
        <v>192</v>
      </c>
      <c r="BX4766"/>
      <c r="BY4766"/>
      <c r="BZ4766"/>
      <c r="CA4766"/>
      <c r="CB4766"/>
      <c r="CD4766" s="1060"/>
      <c r="CE4766" s="1286"/>
      <c r="CF4766" s="1060"/>
      <c r="CG4766" s="1060"/>
      <c r="CH4766" s="1060"/>
      <c r="CK4766" s="1645"/>
      <c r="CL4766" s="1645"/>
      <c r="CM4766" s="1645"/>
      <c r="CN4766"/>
      <c r="CO4766"/>
      <c r="CP4766"/>
      <c r="CQ4766"/>
      <c r="CR4766"/>
      <c r="CS4766" s="1060"/>
      <c r="CT4766" s="1060"/>
      <c r="CU4766" s="1060"/>
      <c r="CV4766" s="1060"/>
      <c r="CW4766" s="1060"/>
      <c r="CX4766" s="1060"/>
    </row>
    <row r="4767" spans="35:102" ht="15" customHeight="1" x14ac:dyDescent="0.3">
      <c r="AI4767" s="1774">
        <v>48355002400</v>
      </c>
      <c r="AJ4767" s="1993" t="s">
        <v>1907</v>
      </c>
      <c r="AK4767" s="1993">
        <v>57315</v>
      </c>
      <c r="AL4767" s="1994" t="s">
        <v>1727</v>
      </c>
      <c r="AM4767" s="1994">
        <v>14.7</v>
      </c>
      <c r="AN4767" s="1993" t="s">
        <v>192</v>
      </c>
      <c r="BX4767"/>
      <c r="BY4767"/>
      <c r="BZ4767"/>
      <c r="CA4767"/>
      <c r="CB4767"/>
      <c r="CD4767" s="1060"/>
      <c r="CE4767" s="1286"/>
      <c r="CF4767" s="1060"/>
      <c r="CG4767" s="1060"/>
      <c r="CH4767" s="1060"/>
      <c r="CK4767" s="1645"/>
      <c r="CL4767" s="1645"/>
      <c r="CM4767" s="1645"/>
      <c r="CN4767"/>
      <c r="CO4767"/>
      <c r="CP4767"/>
      <c r="CQ4767"/>
      <c r="CR4767"/>
      <c r="CS4767" s="1060"/>
      <c r="CT4767" s="1060"/>
      <c r="CU4767" s="1060"/>
      <c r="CV4767" s="1060"/>
      <c r="CW4767" s="1060"/>
      <c r="CX4767" s="1060"/>
    </row>
    <row r="4768" spans="35:102" ht="15" customHeight="1" x14ac:dyDescent="0.3">
      <c r="AI4768" s="1996">
        <v>48355002500</v>
      </c>
      <c r="AJ4768" s="1997" t="s">
        <v>1907</v>
      </c>
      <c r="AK4768" s="1997">
        <v>86458</v>
      </c>
      <c r="AL4768" s="1998" t="s">
        <v>1729</v>
      </c>
      <c r="AM4768" s="1998">
        <v>18.5</v>
      </c>
      <c r="AN4768" s="1997" t="s">
        <v>192</v>
      </c>
      <c r="BX4768"/>
      <c r="BY4768"/>
      <c r="BZ4768"/>
      <c r="CA4768"/>
      <c r="CB4768"/>
      <c r="CD4768" s="1060"/>
      <c r="CE4768" s="1286"/>
      <c r="CF4768" s="1060"/>
      <c r="CG4768" s="1060"/>
      <c r="CH4768" s="1060"/>
      <c r="CK4768" s="1645"/>
      <c r="CL4768" s="1645"/>
      <c r="CM4768" s="1645"/>
      <c r="CN4768"/>
      <c r="CO4768"/>
      <c r="CP4768"/>
      <c r="CQ4768"/>
      <c r="CR4768"/>
      <c r="CS4768" s="1060"/>
      <c r="CT4768" s="1060"/>
      <c r="CU4768" s="1060"/>
      <c r="CV4768" s="1060"/>
      <c r="CW4768" s="1060"/>
      <c r="CX4768" s="1060"/>
    </row>
    <row r="4769" spans="35:102" ht="15" customHeight="1" x14ac:dyDescent="0.3">
      <c r="AI4769" s="1774">
        <v>48355002601</v>
      </c>
      <c r="AJ4769" s="1993" t="s">
        <v>1907</v>
      </c>
      <c r="AK4769" s="1993">
        <v>51847</v>
      </c>
      <c r="AL4769" s="1994" t="s">
        <v>1727</v>
      </c>
      <c r="AM4769" s="1994">
        <v>13.9</v>
      </c>
      <c r="AN4769" s="1993" t="s">
        <v>192</v>
      </c>
      <c r="BX4769"/>
      <c r="BY4769"/>
      <c r="BZ4769"/>
      <c r="CA4769"/>
      <c r="CB4769"/>
      <c r="CD4769" s="1060"/>
      <c r="CE4769" s="1286"/>
      <c r="CF4769" s="1060"/>
      <c r="CG4769" s="1060"/>
      <c r="CH4769" s="1060"/>
      <c r="CK4769" s="1645"/>
      <c r="CL4769" s="1645"/>
      <c r="CM4769" s="1645"/>
      <c r="CN4769"/>
      <c r="CO4769"/>
      <c r="CP4769"/>
      <c r="CQ4769"/>
      <c r="CR4769"/>
      <c r="CS4769" s="1060"/>
      <c r="CT4769" s="1060"/>
      <c r="CU4769" s="1060"/>
      <c r="CV4769" s="1060"/>
      <c r="CW4769" s="1060"/>
      <c r="CX4769" s="1060"/>
    </row>
    <row r="4770" spans="35:102" ht="15" customHeight="1" x14ac:dyDescent="0.3">
      <c r="AI4770" s="1996">
        <v>48355002602</v>
      </c>
      <c r="AJ4770" s="1997" t="s">
        <v>1907</v>
      </c>
      <c r="AK4770" s="1997">
        <v>64167</v>
      </c>
      <c r="AL4770" s="1998" t="s">
        <v>1729</v>
      </c>
      <c r="AM4770" s="1998">
        <v>12.1</v>
      </c>
      <c r="AN4770" s="1997" t="s">
        <v>192</v>
      </c>
      <c r="BX4770"/>
      <c r="BY4770"/>
      <c r="BZ4770"/>
      <c r="CA4770"/>
      <c r="CB4770"/>
      <c r="CD4770" s="1060"/>
      <c r="CE4770" s="1286"/>
      <c r="CF4770" s="1060"/>
      <c r="CG4770" s="1060"/>
      <c r="CH4770" s="1060"/>
      <c r="CK4770" s="1645"/>
      <c r="CL4770" s="1645"/>
      <c r="CM4770" s="1645"/>
      <c r="CN4770"/>
      <c r="CO4770"/>
      <c r="CP4770"/>
      <c r="CQ4770"/>
      <c r="CR4770"/>
      <c r="CS4770" s="1060"/>
      <c r="CT4770" s="1060"/>
      <c r="CU4770" s="1060"/>
      <c r="CV4770" s="1060"/>
      <c r="CW4770" s="1060"/>
      <c r="CX4770" s="1060"/>
    </row>
    <row r="4771" spans="35:102" ht="15" customHeight="1" x14ac:dyDescent="0.3">
      <c r="AI4771" s="1774">
        <v>48355002603</v>
      </c>
      <c r="AJ4771" s="1993" t="s">
        <v>1907</v>
      </c>
      <c r="AK4771" s="1993">
        <v>43875</v>
      </c>
      <c r="AL4771" s="1994" t="s">
        <v>1728</v>
      </c>
      <c r="AM4771" s="1994">
        <v>21.2</v>
      </c>
      <c r="AN4771" s="1993" t="s">
        <v>193</v>
      </c>
      <c r="BX4771"/>
      <c r="BY4771"/>
      <c r="BZ4771"/>
      <c r="CA4771"/>
      <c r="CB4771"/>
      <c r="CD4771" s="1060"/>
      <c r="CE4771" s="1286"/>
      <c r="CF4771" s="1060"/>
      <c r="CG4771" s="1060"/>
      <c r="CH4771" s="1060"/>
      <c r="CK4771" s="1645"/>
      <c r="CL4771" s="1645"/>
      <c r="CM4771" s="1645"/>
      <c r="CN4771"/>
      <c r="CO4771"/>
      <c r="CP4771"/>
      <c r="CQ4771"/>
      <c r="CR4771"/>
      <c r="CS4771" s="1060"/>
      <c r="CT4771" s="1060"/>
      <c r="CU4771" s="1060"/>
      <c r="CV4771" s="1060"/>
      <c r="CW4771" s="1060"/>
      <c r="CX4771" s="1060"/>
    </row>
    <row r="4772" spans="35:102" ht="15" customHeight="1" x14ac:dyDescent="0.3">
      <c r="AI4772" s="1996">
        <v>48355002703</v>
      </c>
      <c r="AJ4772" s="1997" t="s">
        <v>1907</v>
      </c>
      <c r="AK4772" s="1997">
        <v>50602</v>
      </c>
      <c r="AL4772" s="1998" t="s">
        <v>1727</v>
      </c>
      <c r="AM4772" s="1998">
        <v>18.100000000000001</v>
      </c>
      <c r="AN4772" s="1997" t="s">
        <v>192</v>
      </c>
      <c r="BX4772"/>
      <c r="BY4772"/>
      <c r="BZ4772"/>
      <c r="CA4772"/>
      <c r="CB4772"/>
      <c r="CD4772" s="1060"/>
      <c r="CE4772" s="1286"/>
      <c r="CF4772" s="1060"/>
      <c r="CG4772" s="1060"/>
      <c r="CH4772" s="1060"/>
      <c r="CK4772" s="1645"/>
      <c r="CL4772" s="1645"/>
      <c r="CM4772" s="1645"/>
      <c r="CN4772"/>
      <c r="CO4772"/>
      <c r="CP4772"/>
      <c r="CQ4772"/>
      <c r="CR4772"/>
      <c r="CS4772" s="1060"/>
      <c r="CT4772" s="1060"/>
      <c r="CU4772" s="1060"/>
      <c r="CV4772" s="1060"/>
      <c r="CW4772" s="1060"/>
      <c r="CX4772" s="1060"/>
    </row>
    <row r="4773" spans="35:102" ht="15" customHeight="1" x14ac:dyDescent="0.3">
      <c r="AI4773" s="1774">
        <v>48355002704</v>
      </c>
      <c r="AJ4773" s="1993" t="s">
        <v>1907</v>
      </c>
      <c r="AK4773" s="1993">
        <v>31099</v>
      </c>
      <c r="AL4773" s="1994" t="s">
        <v>1730</v>
      </c>
      <c r="AM4773" s="1994">
        <v>30.6</v>
      </c>
      <c r="AN4773" s="1993" t="s">
        <v>193</v>
      </c>
      <c r="BX4773"/>
      <c r="BY4773"/>
      <c r="BZ4773"/>
      <c r="CA4773"/>
      <c r="CB4773"/>
      <c r="CD4773" s="1060"/>
      <c r="CE4773" s="1286"/>
      <c r="CF4773" s="1060"/>
      <c r="CG4773" s="1060"/>
      <c r="CH4773" s="1060"/>
      <c r="CK4773" s="1645"/>
      <c r="CL4773" s="1645"/>
      <c r="CM4773" s="1645"/>
      <c r="CN4773"/>
      <c r="CO4773"/>
      <c r="CP4773"/>
      <c r="CQ4773"/>
      <c r="CR4773"/>
      <c r="CS4773" s="1060"/>
      <c r="CT4773" s="1060"/>
      <c r="CU4773" s="1060"/>
      <c r="CV4773" s="1060"/>
      <c r="CW4773" s="1060"/>
      <c r="CX4773" s="1060"/>
    </row>
    <row r="4774" spans="35:102" ht="15" customHeight="1" x14ac:dyDescent="0.3">
      <c r="AI4774" s="1996">
        <v>48355002705</v>
      </c>
      <c r="AJ4774" s="1997" t="s">
        <v>1907</v>
      </c>
      <c r="AK4774" s="1997">
        <v>60176</v>
      </c>
      <c r="AL4774" s="1998" t="s">
        <v>1727</v>
      </c>
      <c r="AM4774" s="1998">
        <v>16.899999999999999</v>
      </c>
      <c r="AN4774" s="1997" t="s">
        <v>192</v>
      </c>
      <c r="BX4774"/>
      <c r="BY4774"/>
      <c r="BZ4774"/>
      <c r="CA4774"/>
      <c r="CB4774"/>
      <c r="CD4774" s="1060"/>
      <c r="CE4774" s="1286"/>
      <c r="CF4774" s="1060"/>
      <c r="CG4774" s="1060"/>
      <c r="CH4774" s="1060"/>
      <c r="CK4774" s="1645"/>
      <c r="CL4774" s="1645"/>
      <c r="CM4774" s="1645"/>
      <c r="CN4774"/>
      <c r="CO4774"/>
      <c r="CP4774"/>
      <c r="CQ4774"/>
      <c r="CR4774"/>
      <c r="CS4774" s="1060"/>
      <c r="CT4774" s="1060"/>
      <c r="CU4774" s="1060"/>
      <c r="CV4774" s="1060"/>
      <c r="CW4774" s="1060"/>
      <c r="CX4774" s="1060"/>
    </row>
    <row r="4775" spans="35:102" ht="15" customHeight="1" x14ac:dyDescent="0.3">
      <c r="AI4775" s="1774">
        <v>48355002706</v>
      </c>
      <c r="AJ4775" s="1993" t="s">
        <v>1907</v>
      </c>
      <c r="AK4775" s="1993" t="s">
        <v>1734</v>
      </c>
      <c r="AL4775" s="1994" t="s">
        <v>2183</v>
      </c>
      <c r="AM4775" s="1994" t="s">
        <v>1734</v>
      </c>
      <c r="AN4775" s="1993" t="s">
        <v>193</v>
      </c>
      <c r="BX4775"/>
      <c r="BY4775"/>
      <c r="BZ4775"/>
      <c r="CA4775"/>
      <c r="CB4775"/>
      <c r="CD4775" s="1060"/>
      <c r="CE4775" s="1286"/>
      <c r="CF4775" s="1060"/>
      <c r="CG4775" s="1060"/>
      <c r="CH4775" s="1060"/>
      <c r="CK4775" s="1645"/>
      <c r="CL4775" s="1645"/>
      <c r="CM4775" s="1645"/>
      <c r="CN4775"/>
      <c r="CO4775"/>
      <c r="CP4775"/>
      <c r="CQ4775"/>
      <c r="CR4775"/>
      <c r="CS4775" s="1060"/>
      <c r="CT4775" s="1060"/>
      <c r="CU4775" s="1060"/>
      <c r="CV4775" s="1060"/>
      <c r="CW4775" s="1060"/>
      <c r="CX4775" s="1060"/>
    </row>
    <row r="4776" spans="35:102" ht="15" customHeight="1" x14ac:dyDescent="0.3">
      <c r="AI4776" s="1996">
        <v>48355002900</v>
      </c>
      <c r="AJ4776" s="1997" t="s">
        <v>1907</v>
      </c>
      <c r="AK4776" s="1997">
        <v>51964</v>
      </c>
      <c r="AL4776" s="1998" t="s">
        <v>1727</v>
      </c>
      <c r="AM4776" s="1998">
        <v>5.6</v>
      </c>
      <c r="AN4776" s="1997" t="s">
        <v>192</v>
      </c>
      <c r="BX4776"/>
      <c r="BY4776"/>
      <c r="BZ4776"/>
      <c r="CA4776"/>
      <c r="CB4776"/>
      <c r="CD4776" s="1060"/>
      <c r="CE4776" s="1286"/>
      <c r="CF4776" s="1060"/>
      <c r="CG4776" s="1060"/>
      <c r="CH4776" s="1060"/>
      <c r="CK4776" s="1645"/>
      <c r="CL4776" s="1645"/>
      <c r="CM4776" s="1645"/>
      <c r="CN4776"/>
      <c r="CO4776"/>
      <c r="CP4776"/>
      <c r="CQ4776"/>
      <c r="CR4776"/>
      <c r="CS4776" s="1060"/>
      <c r="CT4776" s="1060"/>
      <c r="CU4776" s="1060"/>
      <c r="CV4776" s="1060"/>
      <c r="CW4776" s="1060"/>
      <c r="CX4776" s="1060"/>
    </row>
    <row r="4777" spans="35:102" ht="15" customHeight="1" x14ac:dyDescent="0.3">
      <c r="AI4777" s="1774">
        <v>48355003001</v>
      </c>
      <c r="AJ4777" s="1993" t="s">
        <v>1907</v>
      </c>
      <c r="AK4777" s="1993">
        <v>38358</v>
      </c>
      <c r="AL4777" s="1994" t="s">
        <v>1730</v>
      </c>
      <c r="AM4777" s="1994">
        <v>26.4</v>
      </c>
      <c r="AN4777" s="1993" t="s">
        <v>193</v>
      </c>
      <c r="BX4777"/>
      <c r="BY4777"/>
      <c r="BZ4777"/>
      <c r="CA4777"/>
      <c r="CB4777"/>
      <c r="CD4777" s="1060"/>
      <c r="CE4777" s="1286"/>
      <c r="CF4777" s="1060"/>
      <c r="CG4777" s="1060"/>
      <c r="CH4777" s="1060"/>
      <c r="CK4777" s="1645"/>
      <c r="CL4777" s="1645"/>
      <c r="CM4777" s="1645"/>
      <c r="CN4777"/>
      <c r="CO4777"/>
      <c r="CP4777"/>
      <c r="CQ4777"/>
      <c r="CR4777"/>
      <c r="CS4777" s="1060"/>
      <c r="CT4777" s="1060"/>
      <c r="CU4777" s="1060"/>
      <c r="CV4777" s="1060"/>
      <c r="CW4777" s="1060"/>
      <c r="CX4777" s="1060"/>
    </row>
    <row r="4778" spans="35:102" ht="15" customHeight="1" x14ac:dyDescent="0.3">
      <c r="AI4778" s="1996">
        <v>48355003002</v>
      </c>
      <c r="AJ4778" s="1997" t="s">
        <v>1907</v>
      </c>
      <c r="AK4778" s="1997">
        <v>54219</v>
      </c>
      <c r="AL4778" s="1998" t="s">
        <v>1727</v>
      </c>
      <c r="AM4778" s="1998">
        <v>17.3</v>
      </c>
      <c r="AN4778" s="1997" t="s">
        <v>192</v>
      </c>
      <c r="BX4778"/>
      <c r="BY4778"/>
      <c r="BZ4778"/>
      <c r="CA4778"/>
      <c r="CB4778"/>
      <c r="CD4778" s="1060"/>
      <c r="CE4778" s="1286"/>
      <c r="CF4778" s="1060"/>
      <c r="CG4778" s="1060"/>
      <c r="CH4778" s="1060"/>
      <c r="CK4778" s="1645"/>
      <c r="CL4778" s="1645"/>
      <c r="CM4778" s="1645"/>
      <c r="CN4778"/>
      <c r="CO4778"/>
      <c r="CP4778"/>
      <c r="CQ4778"/>
      <c r="CR4778"/>
      <c r="CS4778" s="1060"/>
      <c r="CT4778" s="1060"/>
      <c r="CU4778" s="1060"/>
      <c r="CV4778" s="1060"/>
      <c r="CW4778" s="1060"/>
      <c r="CX4778" s="1060"/>
    </row>
    <row r="4779" spans="35:102" ht="15" customHeight="1" x14ac:dyDescent="0.3">
      <c r="AI4779" s="1774">
        <v>48355003101</v>
      </c>
      <c r="AJ4779" s="1993" t="s">
        <v>1907</v>
      </c>
      <c r="AK4779" s="1993">
        <v>67066</v>
      </c>
      <c r="AL4779" s="1994" t="s">
        <v>1729</v>
      </c>
      <c r="AM4779" s="1994">
        <v>11.1</v>
      </c>
      <c r="AN4779" s="1993" t="s">
        <v>192</v>
      </c>
      <c r="BX4779"/>
      <c r="BY4779"/>
      <c r="BZ4779"/>
      <c r="CA4779"/>
      <c r="CB4779"/>
      <c r="CD4779" s="1060"/>
      <c r="CE4779" s="1286"/>
      <c r="CF4779" s="1060"/>
      <c r="CG4779" s="1060"/>
      <c r="CH4779" s="1060"/>
      <c r="CK4779" s="1645"/>
      <c r="CL4779" s="1645"/>
      <c r="CM4779" s="1645"/>
      <c r="CN4779"/>
      <c r="CO4779"/>
      <c r="CP4779"/>
      <c r="CQ4779"/>
      <c r="CR4779"/>
      <c r="CS4779" s="1060"/>
      <c r="CT4779" s="1060"/>
      <c r="CU4779" s="1060"/>
      <c r="CV4779" s="1060"/>
      <c r="CW4779" s="1060"/>
      <c r="CX4779" s="1060"/>
    </row>
    <row r="4780" spans="35:102" ht="15" customHeight="1" x14ac:dyDescent="0.3">
      <c r="AI4780" s="1996">
        <v>48355003102</v>
      </c>
      <c r="AJ4780" s="1997" t="s">
        <v>1907</v>
      </c>
      <c r="AK4780" s="1997">
        <v>61953</v>
      </c>
      <c r="AL4780" s="1998" t="s">
        <v>1727</v>
      </c>
      <c r="AM4780" s="1998">
        <v>12.9</v>
      </c>
      <c r="AN4780" s="1997" t="s">
        <v>192</v>
      </c>
      <c r="BX4780"/>
      <c r="BY4780"/>
      <c r="BZ4780"/>
      <c r="CA4780"/>
      <c r="CB4780"/>
      <c r="CD4780" s="1060"/>
      <c r="CE4780" s="1286"/>
      <c r="CF4780" s="1060"/>
      <c r="CG4780" s="1060"/>
      <c r="CH4780" s="1060"/>
      <c r="CK4780" s="1645"/>
      <c r="CL4780" s="1645"/>
      <c r="CM4780" s="1645"/>
      <c r="CN4780"/>
      <c r="CO4780"/>
      <c r="CP4780"/>
      <c r="CQ4780"/>
      <c r="CR4780"/>
      <c r="CS4780" s="1060"/>
      <c r="CT4780" s="1060"/>
      <c r="CU4780" s="1060"/>
      <c r="CV4780" s="1060"/>
      <c r="CW4780" s="1060"/>
      <c r="CX4780" s="1060"/>
    </row>
    <row r="4781" spans="35:102" ht="15" customHeight="1" x14ac:dyDescent="0.3">
      <c r="AI4781" s="1774">
        <v>48355003202</v>
      </c>
      <c r="AJ4781" s="1993" t="s">
        <v>1907</v>
      </c>
      <c r="AK4781" s="1993">
        <v>74583</v>
      </c>
      <c r="AL4781" s="1994" t="s">
        <v>1729</v>
      </c>
      <c r="AM4781" s="1994">
        <v>5.9</v>
      </c>
      <c r="AN4781" s="1993" t="s">
        <v>192</v>
      </c>
      <c r="BX4781"/>
      <c r="BY4781"/>
      <c r="BZ4781"/>
      <c r="CA4781"/>
      <c r="CB4781"/>
      <c r="CD4781" s="1060"/>
      <c r="CE4781" s="1286"/>
      <c r="CF4781" s="1060"/>
      <c r="CG4781" s="1060"/>
      <c r="CH4781" s="1060"/>
      <c r="CK4781" s="1645"/>
      <c r="CL4781" s="1645"/>
      <c r="CM4781" s="1645"/>
      <c r="CN4781"/>
      <c r="CO4781"/>
      <c r="CP4781"/>
      <c r="CQ4781"/>
      <c r="CR4781"/>
      <c r="CS4781" s="1060"/>
      <c r="CT4781" s="1060"/>
      <c r="CU4781" s="1060"/>
      <c r="CV4781" s="1060"/>
      <c r="CW4781" s="1060"/>
      <c r="CX4781" s="1060"/>
    </row>
    <row r="4782" spans="35:102" ht="15" customHeight="1" x14ac:dyDescent="0.3">
      <c r="AI4782" s="1996">
        <v>48355003203</v>
      </c>
      <c r="AJ4782" s="1997" t="s">
        <v>1907</v>
      </c>
      <c r="AK4782" s="1997">
        <v>47275</v>
      </c>
      <c r="AL4782" s="1998" t="s">
        <v>1728</v>
      </c>
      <c r="AM4782" s="1998">
        <v>22.7</v>
      </c>
      <c r="AN4782" s="1997" t="s">
        <v>193</v>
      </c>
      <c r="BX4782"/>
      <c r="BY4782"/>
      <c r="BZ4782"/>
      <c r="CA4782"/>
      <c r="CB4782"/>
      <c r="CD4782" s="1060"/>
      <c r="CE4782" s="1286"/>
      <c r="CF4782" s="1060"/>
      <c r="CG4782" s="1060"/>
      <c r="CH4782" s="1060"/>
      <c r="CK4782" s="1645"/>
      <c r="CL4782" s="1645"/>
      <c r="CM4782" s="1645"/>
      <c r="CN4782"/>
      <c r="CO4782"/>
      <c r="CP4782"/>
      <c r="CQ4782"/>
      <c r="CR4782"/>
      <c r="CS4782" s="1060"/>
      <c r="CT4782" s="1060"/>
      <c r="CU4782" s="1060"/>
      <c r="CV4782" s="1060"/>
      <c r="CW4782" s="1060"/>
      <c r="CX4782" s="1060"/>
    </row>
    <row r="4783" spans="35:102" ht="15" customHeight="1" x14ac:dyDescent="0.3">
      <c r="AI4783" s="1774">
        <v>48355003204</v>
      </c>
      <c r="AJ4783" s="1993" t="s">
        <v>1907</v>
      </c>
      <c r="AK4783" s="1993">
        <v>69767</v>
      </c>
      <c r="AL4783" s="1994" t="s">
        <v>1729</v>
      </c>
      <c r="AM4783" s="1994">
        <v>11</v>
      </c>
      <c r="AN4783" s="1993" t="s">
        <v>192</v>
      </c>
      <c r="BX4783"/>
      <c r="BY4783"/>
      <c r="BZ4783"/>
      <c r="CA4783"/>
      <c r="CB4783"/>
      <c r="CD4783" s="1060"/>
      <c r="CE4783" s="1286"/>
      <c r="CF4783" s="1060"/>
      <c r="CG4783" s="1060"/>
      <c r="CH4783" s="1060"/>
      <c r="CK4783" s="1645"/>
      <c r="CL4783" s="1645"/>
      <c r="CM4783" s="1645"/>
      <c r="CN4783"/>
      <c r="CO4783"/>
      <c r="CP4783"/>
      <c r="CQ4783"/>
      <c r="CR4783"/>
      <c r="CS4783" s="1060"/>
      <c r="CT4783" s="1060"/>
      <c r="CU4783" s="1060"/>
      <c r="CV4783" s="1060"/>
      <c r="CW4783" s="1060"/>
      <c r="CX4783" s="1060"/>
    </row>
    <row r="4784" spans="35:102" ht="15" customHeight="1" x14ac:dyDescent="0.3">
      <c r="AI4784" s="1996">
        <v>48355003303</v>
      </c>
      <c r="AJ4784" s="1997" t="s">
        <v>1907</v>
      </c>
      <c r="AK4784" s="1997">
        <v>36250</v>
      </c>
      <c r="AL4784" s="1998" t="s">
        <v>1730</v>
      </c>
      <c r="AM4784" s="1998">
        <v>13.6</v>
      </c>
      <c r="AN4784" s="1997" t="s">
        <v>192</v>
      </c>
      <c r="BX4784"/>
      <c r="BY4784"/>
      <c r="BZ4784"/>
      <c r="CA4784"/>
      <c r="CB4784"/>
      <c r="CD4784" s="1060"/>
      <c r="CE4784" s="1286"/>
      <c r="CF4784" s="1060"/>
      <c r="CG4784" s="1060"/>
      <c r="CH4784" s="1060"/>
      <c r="CK4784" s="1645"/>
      <c r="CL4784" s="1645"/>
      <c r="CM4784" s="1645"/>
      <c r="CN4784"/>
      <c r="CO4784"/>
      <c r="CP4784"/>
      <c r="CQ4784"/>
      <c r="CR4784"/>
      <c r="CS4784" s="1060"/>
      <c r="CT4784" s="1060"/>
      <c r="CU4784" s="1060"/>
      <c r="CV4784" s="1060"/>
      <c r="CW4784" s="1060"/>
      <c r="CX4784" s="1060"/>
    </row>
    <row r="4785" spans="35:102" ht="15" customHeight="1" x14ac:dyDescent="0.3">
      <c r="AI4785" s="1774">
        <v>48355003304</v>
      </c>
      <c r="AJ4785" s="1993" t="s">
        <v>1907</v>
      </c>
      <c r="AK4785" s="1993">
        <v>67438</v>
      </c>
      <c r="AL4785" s="1994" t="s">
        <v>1729</v>
      </c>
      <c r="AM4785" s="1994">
        <v>13.3</v>
      </c>
      <c r="AN4785" s="1993" t="s">
        <v>192</v>
      </c>
      <c r="BX4785"/>
      <c r="BY4785"/>
      <c r="BZ4785"/>
      <c r="CA4785"/>
      <c r="CB4785"/>
      <c r="CD4785" s="1060"/>
      <c r="CE4785" s="1286"/>
      <c r="CF4785" s="1060"/>
      <c r="CG4785" s="1060"/>
      <c r="CH4785" s="1060"/>
      <c r="CK4785" s="1645"/>
      <c r="CL4785" s="1645"/>
      <c r="CM4785" s="1645"/>
      <c r="CN4785"/>
      <c r="CO4785"/>
      <c r="CP4785"/>
      <c r="CQ4785"/>
      <c r="CR4785"/>
      <c r="CS4785" s="1060"/>
      <c r="CT4785" s="1060"/>
      <c r="CU4785" s="1060"/>
      <c r="CV4785" s="1060"/>
      <c r="CW4785" s="1060"/>
      <c r="CX4785" s="1060"/>
    </row>
    <row r="4786" spans="35:102" ht="15" customHeight="1" x14ac:dyDescent="0.3">
      <c r="AI4786" s="1996">
        <v>48355003305</v>
      </c>
      <c r="AJ4786" s="1997" t="s">
        <v>1907</v>
      </c>
      <c r="AK4786" s="1997">
        <v>36125</v>
      </c>
      <c r="AL4786" s="1998" t="s">
        <v>1730</v>
      </c>
      <c r="AM4786" s="1998">
        <v>32.700000000000003</v>
      </c>
      <c r="AN4786" s="1997" t="s">
        <v>193</v>
      </c>
      <c r="BX4786"/>
      <c r="BY4786"/>
      <c r="BZ4786"/>
      <c r="CA4786"/>
      <c r="CB4786"/>
      <c r="CD4786" s="1060"/>
      <c r="CE4786" s="1286"/>
      <c r="CF4786" s="1060"/>
      <c r="CG4786" s="1060"/>
      <c r="CH4786" s="1060"/>
      <c r="CK4786" s="1645"/>
      <c r="CL4786" s="1645"/>
      <c r="CM4786" s="1645"/>
      <c r="CN4786"/>
      <c r="CO4786"/>
      <c r="CP4786"/>
      <c r="CQ4786"/>
      <c r="CR4786"/>
      <c r="CS4786" s="1060"/>
      <c r="CT4786" s="1060"/>
      <c r="CU4786" s="1060"/>
      <c r="CV4786" s="1060"/>
      <c r="CW4786" s="1060"/>
      <c r="CX4786" s="1060"/>
    </row>
    <row r="4787" spans="35:102" ht="15" customHeight="1" x14ac:dyDescent="0.3">
      <c r="AI4787" s="1774">
        <v>48355003306</v>
      </c>
      <c r="AJ4787" s="1993" t="s">
        <v>1907</v>
      </c>
      <c r="AK4787" s="1993">
        <v>46167</v>
      </c>
      <c r="AL4787" s="1994" t="s">
        <v>1728</v>
      </c>
      <c r="AM4787" s="1994">
        <v>13</v>
      </c>
      <c r="AN4787" s="1993" t="s">
        <v>192</v>
      </c>
      <c r="BX4787"/>
      <c r="BY4787"/>
      <c r="BZ4787"/>
      <c r="CA4787"/>
      <c r="CB4787"/>
      <c r="CD4787" s="1060"/>
      <c r="CE4787" s="1286"/>
      <c r="CF4787" s="1060"/>
      <c r="CG4787" s="1060"/>
      <c r="CH4787" s="1060"/>
      <c r="CK4787" s="1645"/>
      <c r="CL4787" s="1645"/>
      <c r="CM4787" s="1645"/>
      <c r="CN4787"/>
      <c r="CO4787"/>
      <c r="CP4787"/>
      <c r="CQ4787"/>
      <c r="CR4787"/>
      <c r="CS4787" s="1060"/>
      <c r="CT4787" s="1060"/>
      <c r="CU4787" s="1060"/>
      <c r="CV4787" s="1060"/>
      <c r="CW4787" s="1060"/>
      <c r="CX4787" s="1060"/>
    </row>
    <row r="4788" spans="35:102" ht="15" customHeight="1" x14ac:dyDescent="0.3">
      <c r="AI4788" s="1996">
        <v>48355003401</v>
      </c>
      <c r="AJ4788" s="1997" t="s">
        <v>1907</v>
      </c>
      <c r="AK4788" s="1997">
        <v>53902</v>
      </c>
      <c r="AL4788" s="1998" t="s">
        <v>1727</v>
      </c>
      <c r="AM4788" s="1998">
        <v>18.100000000000001</v>
      </c>
      <c r="AN4788" s="1997" t="s">
        <v>192</v>
      </c>
      <c r="BX4788"/>
      <c r="BY4788"/>
      <c r="BZ4788"/>
      <c r="CA4788"/>
      <c r="CB4788"/>
      <c r="CD4788" s="1060"/>
      <c r="CE4788" s="1286"/>
      <c r="CF4788" s="1060"/>
      <c r="CG4788" s="1060"/>
      <c r="CH4788" s="1060"/>
      <c r="CK4788" s="1645"/>
      <c r="CL4788" s="1645"/>
      <c r="CM4788" s="1645"/>
      <c r="CN4788"/>
      <c r="CO4788"/>
      <c r="CP4788"/>
      <c r="CQ4788"/>
      <c r="CR4788"/>
      <c r="CS4788" s="1060"/>
      <c r="CT4788" s="1060"/>
      <c r="CU4788" s="1060"/>
      <c r="CV4788" s="1060"/>
      <c r="CW4788" s="1060"/>
      <c r="CX4788" s="1060"/>
    </row>
    <row r="4789" spans="35:102" ht="15" customHeight="1" x14ac:dyDescent="0.3">
      <c r="AI4789" s="1774">
        <v>48355003402</v>
      </c>
      <c r="AJ4789" s="1993" t="s">
        <v>1907</v>
      </c>
      <c r="AK4789" s="1993">
        <v>66053</v>
      </c>
      <c r="AL4789" s="1994" t="s">
        <v>1729</v>
      </c>
      <c r="AM4789" s="1994">
        <v>16.5</v>
      </c>
      <c r="AN4789" s="1993" t="s">
        <v>192</v>
      </c>
      <c r="BX4789"/>
      <c r="BY4789"/>
      <c r="BZ4789"/>
      <c r="CA4789"/>
      <c r="CB4789"/>
      <c r="CD4789" s="1060"/>
      <c r="CE4789" s="1286"/>
      <c r="CF4789" s="1060"/>
      <c r="CG4789" s="1060"/>
      <c r="CH4789" s="1060"/>
      <c r="CK4789" s="1645"/>
      <c r="CL4789" s="1645"/>
      <c r="CM4789" s="1645"/>
      <c r="CN4789"/>
      <c r="CO4789"/>
      <c r="CP4789"/>
      <c r="CQ4789"/>
      <c r="CR4789"/>
      <c r="CS4789" s="1060"/>
      <c r="CT4789" s="1060"/>
      <c r="CU4789" s="1060"/>
      <c r="CV4789" s="1060"/>
      <c r="CW4789" s="1060"/>
      <c r="CX4789" s="1060"/>
    </row>
    <row r="4790" spans="35:102" ht="15" customHeight="1" x14ac:dyDescent="0.3">
      <c r="AI4790" s="1996">
        <v>48355003500</v>
      </c>
      <c r="AJ4790" s="1997" t="s">
        <v>1907</v>
      </c>
      <c r="AK4790" s="1997">
        <v>56369</v>
      </c>
      <c r="AL4790" s="1998" t="s">
        <v>1727</v>
      </c>
      <c r="AM4790" s="1998">
        <v>13.2</v>
      </c>
      <c r="AN4790" s="1997" t="s">
        <v>192</v>
      </c>
      <c r="BX4790"/>
      <c r="BY4790"/>
      <c r="BZ4790"/>
      <c r="CA4790"/>
      <c r="CB4790"/>
      <c r="CD4790" s="1060"/>
      <c r="CE4790" s="1286"/>
      <c r="CF4790" s="1060"/>
      <c r="CG4790" s="1060"/>
      <c r="CH4790" s="1060"/>
      <c r="CK4790" s="1645"/>
      <c r="CL4790" s="1645"/>
      <c r="CM4790" s="1645"/>
      <c r="CN4790"/>
      <c r="CO4790"/>
      <c r="CP4790"/>
      <c r="CQ4790"/>
      <c r="CR4790"/>
      <c r="CS4790" s="1060"/>
      <c r="CT4790" s="1060"/>
      <c r="CU4790" s="1060"/>
      <c r="CV4790" s="1060"/>
      <c r="CW4790" s="1060"/>
      <c r="CX4790" s="1060"/>
    </row>
    <row r="4791" spans="35:102" ht="15" customHeight="1" x14ac:dyDescent="0.3">
      <c r="AI4791" s="1774">
        <v>48355003601</v>
      </c>
      <c r="AJ4791" s="1993" t="s">
        <v>1907</v>
      </c>
      <c r="AK4791" s="1993">
        <v>67486</v>
      </c>
      <c r="AL4791" s="1994" t="s">
        <v>1729</v>
      </c>
      <c r="AM4791" s="1994">
        <v>9.3000000000000007</v>
      </c>
      <c r="AN4791" s="1993" t="s">
        <v>192</v>
      </c>
      <c r="BX4791"/>
      <c r="BY4791"/>
      <c r="BZ4791"/>
      <c r="CA4791"/>
      <c r="CB4791"/>
      <c r="CD4791" s="1060"/>
      <c r="CE4791" s="1286"/>
      <c r="CF4791" s="1060"/>
      <c r="CG4791" s="1060"/>
      <c r="CH4791" s="1060"/>
      <c r="CK4791" s="1645"/>
      <c r="CL4791" s="1645"/>
      <c r="CM4791" s="1645"/>
      <c r="CN4791"/>
      <c r="CO4791"/>
      <c r="CP4791"/>
      <c r="CQ4791"/>
      <c r="CR4791"/>
      <c r="CS4791" s="1060"/>
      <c r="CT4791" s="1060"/>
      <c r="CU4791" s="1060"/>
      <c r="CV4791" s="1060"/>
      <c r="CW4791" s="1060"/>
      <c r="CX4791" s="1060"/>
    </row>
    <row r="4792" spans="35:102" ht="15" customHeight="1" x14ac:dyDescent="0.3">
      <c r="AI4792" s="1996">
        <v>48355003602</v>
      </c>
      <c r="AJ4792" s="1997" t="s">
        <v>1907</v>
      </c>
      <c r="AK4792" s="1997">
        <v>60106</v>
      </c>
      <c r="AL4792" s="1998" t="s">
        <v>1727</v>
      </c>
      <c r="AM4792" s="1998">
        <v>15.5</v>
      </c>
      <c r="AN4792" s="1997" t="s">
        <v>192</v>
      </c>
      <c r="BX4792"/>
      <c r="BY4792"/>
      <c r="BZ4792"/>
      <c r="CA4792"/>
      <c r="CB4792"/>
      <c r="CD4792" s="1060"/>
      <c r="CE4792" s="1286"/>
      <c r="CF4792" s="1060"/>
      <c r="CG4792" s="1060"/>
      <c r="CH4792" s="1060"/>
      <c r="CK4792" s="1645"/>
      <c r="CL4792" s="1645"/>
      <c r="CM4792" s="1645"/>
      <c r="CN4792"/>
      <c r="CO4792"/>
      <c r="CP4792"/>
      <c r="CQ4792"/>
      <c r="CR4792"/>
      <c r="CS4792" s="1060"/>
      <c r="CT4792" s="1060"/>
      <c r="CU4792" s="1060"/>
      <c r="CV4792" s="1060"/>
      <c r="CW4792" s="1060"/>
      <c r="CX4792" s="1060"/>
    </row>
    <row r="4793" spans="35:102" ht="15" customHeight="1" x14ac:dyDescent="0.3">
      <c r="AI4793" s="1774">
        <v>48355003603</v>
      </c>
      <c r="AJ4793" s="1993" t="s">
        <v>1907</v>
      </c>
      <c r="AK4793" s="1993">
        <v>65492</v>
      </c>
      <c r="AL4793" s="1994" t="s">
        <v>1729</v>
      </c>
      <c r="AM4793" s="1994">
        <v>11.7</v>
      </c>
      <c r="AN4793" s="1993" t="s">
        <v>192</v>
      </c>
      <c r="BX4793"/>
      <c r="BY4793"/>
      <c r="BZ4793"/>
      <c r="CA4793"/>
      <c r="CB4793"/>
      <c r="CD4793" s="1060"/>
      <c r="CE4793" s="1286"/>
      <c r="CF4793" s="1060"/>
      <c r="CG4793" s="1060"/>
      <c r="CH4793" s="1060"/>
      <c r="CK4793" s="1645"/>
      <c r="CL4793" s="1645"/>
      <c r="CM4793" s="1645"/>
      <c r="CN4793"/>
      <c r="CO4793"/>
      <c r="CP4793"/>
      <c r="CQ4793"/>
      <c r="CR4793"/>
      <c r="CS4793" s="1060"/>
      <c r="CT4793" s="1060"/>
      <c r="CU4793" s="1060"/>
      <c r="CV4793" s="1060"/>
      <c r="CW4793" s="1060"/>
      <c r="CX4793" s="1060"/>
    </row>
    <row r="4794" spans="35:102" ht="15" customHeight="1" x14ac:dyDescent="0.3">
      <c r="AI4794" s="1996">
        <v>48355003700</v>
      </c>
      <c r="AJ4794" s="1997" t="s">
        <v>1907</v>
      </c>
      <c r="AK4794" s="1997">
        <v>69662</v>
      </c>
      <c r="AL4794" s="1998" t="s">
        <v>1729</v>
      </c>
      <c r="AM4794" s="1998">
        <v>10.3</v>
      </c>
      <c r="AN4794" s="1997" t="s">
        <v>192</v>
      </c>
      <c r="BX4794"/>
      <c r="BY4794"/>
      <c r="BZ4794"/>
      <c r="CA4794"/>
      <c r="CB4794"/>
      <c r="CD4794" s="1060"/>
      <c r="CE4794" s="1286"/>
      <c r="CF4794" s="1060"/>
      <c r="CG4794" s="1060"/>
      <c r="CH4794" s="1060"/>
      <c r="CK4794" s="1645"/>
      <c r="CL4794" s="1645"/>
      <c r="CM4794" s="1645"/>
      <c r="CN4794"/>
      <c r="CO4794"/>
      <c r="CP4794"/>
      <c r="CQ4794"/>
      <c r="CR4794"/>
      <c r="CS4794" s="1060"/>
      <c r="CT4794" s="1060"/>
      <c r="CU4794" s="1060"/>
      <c r="CV4794" s="1060"/>
      <c r="CW4794" s="1060"/>
      <c r="CX4794" s="1060"/>
    </row>
    <row r="4795" spans="35:102" ht="15" customHeight="1" x14ac:dyDescent="0.3">
      <c r="AI4795" s="1774">
        <v>48355005102</v>
      </c>
      <c r="AJ4795" s="1993" t="s">
        <v>1907</v>
      </c>
      <c r="AK4795" s="1993">
        <v>51633</v>
      </c>
      <c r="AL4795" s="1994" t="s">
        <v>1727</v>
      </c>
      <c r="AM4795" s="1994">
        <v>10.3</v>
      </c>
      <c r="AN4795" s="1993" t="s">
        <v>192</v>
      </c>
      <c r="BX4795"/>
      <c r="BY4795"/>
      <c r="BZ4795"/>
      <c r="CA4795"/>
      <c r="CB4795"/>
      <c r="CD4795" s="1060"/>
      <c r="CE4795" s="1286"/>
      <c r="CF4795" s="1060"/>
      <c r="CG4795" s="1060"/>
      <c r="CH4795" s="1060"/>
      <c r="CK4795" s="1645"/>
      <c r="CL4795" s="1645"/>
      <c r="CM4795" s="1645"/>
      <c r="CN4795"/>
      <c r="CO4795"/>
      <c r="CP4795"/>
      <c r="CQ4795"/>
      <c r="CR4795"/>
      <c r="CS4795" s="1060"/>
      <c r="CT4795" s="1060"/>
      <c r="CU4795" s="1060"/>
      <c r="CV4795" s="1060"/>
      <c r="CW4795" s="1060"/>
      <c r="CX4795" s="1060"/>
    </row>
    <row r="4796" spans="35:102" ht="15" customHeight="1" x14ac:dyDescent="0.3">
      <c r="AI4796" s="1996">
        <v>48355005404</v>
      </c>
      <c r="AJ4796" s="1997" t="s">
        <v>1907</v>
      </c>
      <c r="AK4796" s="1997">
        <v>112024</v>
      </c>
      <c r="AL4796" s="1998" t="s">
        <v>1729</v>
      </c>
      <c r="AM4796" s="1998">
        <v>4</v>
      </c>
      <c r="AN4796" s="1997" t="s">
        <v>192</v>
      </c>
      <c r="BX4796"/>
      <c r="BY4796"/>
      <c r="BZ4796"/>
      <c r="CA4796"/>
      <c r="CB4796"/>
      <c r="CD4796" s="1060"/>
      <c r="CE4796" s="1286"/>
      <c r="CF4796" s="1060"/>
      <c r="CG4796" s="1060"/>
      <c r="CH4796" s="1060"/>
      <c r="CK4796" s="1645"/>
      <c r="CL4796" s="1645"/>
      <c r="CM4796" s="1645"/>
      <c r="CN4796"/>
      <c r="CO4796"/>
      <c r="CP4796"/>
      <c r="CQ4796"/>
      <c r="CR4796"/>
      <c r="CS4796" s="1060"/>
      <c r="CT4796" s="1060"/>
      <c r="CU4796" s="1060"/>
      <c r="CV4796" s="1060"/>
      <c r="CW4796" s="1060"/>
      <c r="CX4796" s="1060"/>
    </row>
    <row r="4797" spans="35:102" ht="15" customHeight="1" x14ac:dyDescent="0.3">
      <c r="AI4797" s="1774">
        <v>48355005406</v>
      </c>
      <c r="AJ4797" s="1993" t="s">
        <v>1907</v>
      </c>
      <c r="AK4797" s="1993">
        <v>99946</v>
      </c>
      <c r="AL4797" s="1994" t="s">
        <v>1729</v>
      </c>
      <c r="AM4797" s="1994">
        <v>3.4</v>
      </c>
      <c r="AN4797" s="1993" t="s">
        <v>192</v>
      </c>
      <c r="BX4797"/>
      <c r="BY4797"/>
      <c r="BZ4797"/>
      <c r="CA4797"/>
      <c r="CB4797"/>
      <c r="CD4797" s="1060"/>
      <c r="CE4797" s="1286"/>
      <c r="CF4797" s="1060"/>
      <c r="CG4797" s="1060"/>
      <c r="CH4797" s="1060"/>
      <c r="CK4797" s="1645"/>
      <c r="CL4797" s="1645"/>
      <c r="CM4797" s="1645"/>
      <c r="CN4797"/>
      <c r="CO4797"/>
      <c r="CP4797"/>
      <c r="CQ4797"/>
      <c r="CR4797"/>
      <c r="CS4797" s="1060"/>
      <c r="CT4797" s="1060"/>
      <c r="CU4797" s="1060"/>
      <c r="CV4797" s="1060"/>
      <c r="CW4797" s="1060"/>
      <c r="CX4797" s="1060"/>
    </row>
    <row r="4798" spans="35:102" ht="15" customHeight="1" x14ac:dyDescent="0.3">
      <c r="AI4798" s="1996">
        <v>48355005407</v>
      </c>
      <c r="AJ4798" s="1997" t="s">
        <v>1907</v>
      </c>
      <c r="AK4798" s="1997">
        <v>84567</v>
      </c>
      <c r="AL4798" s="1998" t="s">
        <v>1729</v>
      </c>
      <c r="AM4798" s="1998">
        <v>2.4</v>
      </c>
      <c r="AN4798" s="1997" t="s">
        <v>192</v>
      </c>
      <c r="BX4798"/>
      <c r="BY4798"/>
      <c r="BZ4798"/>
      <c r="CA4798"/>
      <c r="CB4798"/>
      <c r="CD4798" s="1060"/>
      <c r="CE4798" s="1286"/>
      <c r="CF4798" s="1060"/>
      <c r="CG4798" s="1060"/>
      <c r="CH4798" s="1060"/>
      <c r="CK4798" s="1645"/>
      <c r="CL4798" s="1645"/>
      <c r="CM4798" s="1645"/>
      <c r="CN4798"/>
      <c r="CO4798"/>
      <c r="CP4798"/>
      <c r="CQ4798"/>
      <c r="CR4798"/>
      <c r="CS4798" s="1060"/>
      <c r="CT4798" s="1060"/>
      <c r="CU4798" s="1060"/>
      <c r="CV4798" s="1060"/>
      <c r="CW4798" s="1060"/>
      <c r="CX4798" s="1060"/>
    </row>
    <row r="4799" spans="35:102" ht="15" customHeight="1" x14ac:dyDescent="0.3">
      <c r="AI4799" s="1774">
        <v>48355005408</v>
      </c>
      <c r="AJ4799" s="1993" t="s">
        <v>1907</v>
      </c>
      <c r="AK4799" s="1993">
        <v>70688</v>
      </c>
      <c r="AL4799" s="1994" t="s">
        <v>1729</v>
      </c>
      <c r="AM4799" s="1994">
        <v>5.8</v>
      </c>
      <c r="AN4799" s="1993" t="s">
        <v>192</v>
      </c>
      <c r="BX4799"/>
      <c r="BY4799"/>
      <c r="BZ4799"/>
      <c r="CA4799"/>
      <c r="CB4799"/>
      <c r="CD4799" s="1060"/>
      <c r="CE4799" s="1286"/>
      <c r="CF4799" s="1060"/>
      <c r="CG4799" s="1060"/>
      <c r="CH4799" s="1060"/>
      <c r="CK4799" s="1645"/>
      <c r="CL4799" s="1645"/>
      <c r="CM4799" s="1645"/>
      <c r="CN4799"/>
      <c r="CO4799"/>
      <c r="CP4799"/>
      <c r="CQ4799"/>
      <c r="CR4799"/>
      <c r="CS4799" s="1060"/>
      <c r="CT4799" s="1060"/>
      <c r="CU4799" s="1060"/>
      <c r="CV4799" s="1060"/>
      <c r="CW4799" s="1060"/>
      <c r="CX4799" s="1060"/>
    </row>
    <row r="4800" spans="35:102" ht="15" customHeight="1" x14ac:dyDescent="0.3">
      <c r="AI4800" s="1996">
        <v>48355005409</v>
      </c>
      <c r="AJ4800" s="1997" t="s">
        <v>1907</v>
      </c>
      <c r="AK4800" s="1997">
        <v>103529</v>
      </c>
      <c r="AL4800" s="1998" t="s">
        <v>1729</v>
      </c>
      <c r="AM4800" s="1998">
        <v>3.3</v>
      </c>
      <c r="AN4800" s="1997" t="s">
        <v>192</v>
      </c>
      <c r="BX4800"/>
      <c r="BY4800"/>
      <c r="BZ4800"/>
      <c r="CA4800"/>
      <c r="CB4800"/>
      <c r="CD4800" s="1060"/>
      <c r="CE4800" s="1286"/>
      <c r="CF4800" s="1060"/>
      <c r="CG4800" s="1060"/>
      <c r="CH4800" s="1060"/>
      <c r="CK4800" s="1645"/>
      <c r="CL4800" s="1645"/>
      <c r="CM4800" s="1645"/>
      <c r="CN4800"/>
      <c r="CO4800"/>
      <c r="CP4800"/>
      <c r="CQ4800"/>
      <c r="CR4800"/>
      <c r="CS4800" s="1060"/>
      <c r="CT4800" s="1060"/>
      <c r="CU4800" s="1060"/>
      <c r="CV4800" s="1060"/>
      <c r="CW4800" s="1060"/>
      <c r="CX4800" s="1060"/>
    </row>
    <row r="4801" spans="35:102" ht="15" customHeight="1" x14ac:dyDescent="0.3">
      <c r="AI4801" s="1774">
        <v>48355005410</v>
      </c>
      <c r="AJ4801" s="1993" t="s">
        <v>1907</v>
      </c>
      <c r="AK4801" s="1993">
        <v>66884</v>
      </c>
      <c r="AL4801" s="1994" t="s">
        <v>1729</v>
      </c>
      <c r="AM4801" s="1994">
        <v>3.6</v>
      </c>
      <c r="AN4801" s="1993" t="s">
        <v>192</v>
      </c>
      <c r="BX4801"/>
      <c r="BY4801"/>
      <c r="BZ4801"/>
      <c r="CA4801"/>
      <c r="CB4801"/>
      <c r="CD4801" s="1060"/>
      <c r="CE4801" s="1286"/>
      <c r="CF4801" s="1060"/>
      <c r="CG4801" s="1060"/>
      <c r="CH4801" s="1060"/>
      <c r="CK4801" s="1645"/>
      <c r="CL4801" s="1645"/>
      <c r="CM4801" s="1645"/>
      <c r="CN4801"/>
      <c r="CO4801"/>
      <c r="CP4801"/>
      <c r="CQ4801"/>
      <c r="CR4801"/>
      <c r="CS4801" s="1060"/>
      <c r="CT4801" s="1060"/>
      <c r="CU4801" s="1060"/>
      <c r="CV4801" s="1060"/>
      <c r="CW4801" s="1060"/>
      <c r="CX4801" s="1060"/>
    </row>
    <row r="4802" spans="35:102" ht="15" customHeight="1" x14ac:dyDescent="0.3">
      <c r="AI4802" s="1996">
        <v>48355005411</v>
      </c>
      <c r="AJ4802" s="1997" t="s">
        <v>1907</v>
      </c>
      <c r="AK4802" s="1997">
        <v>62557</v>
      </c>
      <c r="AL4802" s="1998" t="s">
        <v>1727</v>
      </c>
      <c r="AM4802" s="1998">
        <v>11.4</v>
      </c>
      <c r="AN4802" s="1997" t="s">
        <v>192</v>
      </c>
      <c r="BX4802"/>
      <c r="BY4802"/>
      <c r="BZ4802"/>
      <c r="CA4802"/>
      <c r="CB4802"/>
      <c r="CD4802" s="1060"/>
      <c r="CE4802" s="1286"/>
      <c r="CF4802" s="1060"/>
      <c r="CG4802" s="1060"/>
      <c r="CH4802" s="1060"/>
      <c r="CK4802" s="1645"/>
      <c r="CL4802" s="1645"/>
      <c r="CM4802" s="1645"/>
      <c r="CN4802"/>
      <c r="CO4802"/>
      <c r="CP4802"/>
      <c r="CQ4802"/>
      <c r="CR4802"/>
      <c r="CS4802" s="1060"/>
      <c r="CT4802" s="1060"/>
      <c r="CU4802" s="1060"/>
      <c r="CV4802" s="1060"/>
      <c r="CW4802" s="1060"/>
      <c r="CX4802" s="1060"/>
    </row>
    <row r="4803" spans="35:102" ht="15" customHeight="1" x14ac:dyDescent="0.3">
      <c r="AI4803" s="1774">
        <v>48355005412</v>
      </c>
      <c r="AJ4803" s="1993" t="s">
        <v>1907</v>
      </c>
      <c r="AK4803" s="1993">
        <v>81635</v>
      </c>
      <c r="AL4803" s="1994" t="s">
        <v>1729</v>
      </c>
      <c r="AM4803" s="1994">
        <v>5.6</v>
      </c>
      <c r="AN4803" s="1993" t="s">
        <v>192</v>
      </c>
      <c r="BX4803"/>
      <c r="BY4803"/>
      <c r="BZ4803"/>
      <c r="CA4803"/>
      <c r="CB4803"/>
      <c r="CD4803" s="1060"/>
      <c r="CE4803" s="1286"/>
      <c r="CF4803" s="1060"/>
      <c r="CG4803" s="1060"/>
      <c r="CH4803" s="1060"/>
      <c r="CK4803" s="1645"/>
      <c r="CL4803" s="1645"/>
      <c r="CM4803" s="1645"/>
      <c r="CN4803"/>
      <c r="CO4803"/>
      <c r="CP4803"/>
      <c r="CQ4803"/>
      <c r="CR4803"/>
      <c r="CS4803" s="1060"/>
      <c r="CT4803" s="1060"/>
      <c r="CU4803" s="1060"/>
      <c r="CV4803" s="1060"/>
      <c r="CW4803" s="1060"/>
      <c r="CX4803" s="1060"/>
    </row>
    <row r="4804" spans="35:102" ht="15" customHeight="1" x14ac:dyDescent="0.3">
      <c r="AI4804" s="1996">
        <v>48355005413</v>
      </c>
      <c r="AJ4804" s="1997" t="s">
        <v>1907</v>
      </c>
      <c r="AK4804" s="1997">
        <v>69481</v>
      </c>
      <c r="AL4804" s="1998" t="s">
        <v>1729</v>
      </c>
      <c r="AM4804" s="1998">
        <v>4.9000000000000004</v>
      </c>
      <c r="AN4804" s="1997" t="s">
        <v>192</v>
      </c>
      <c r="BX4804"/>
      <c r="BY4804"/>
      <c r="BZ4804"/>
      <c r="CA4804"/>
      <c r="CB4804"/>
      <c r="CD4804" s="1060"/>
      <c r="CE4804" s="1286"/>
      <c r="CF4804" s="1060"/>
      <c r="CG4804" s="1060"/>
      <c r="CH4804" s="1060"/>
      <c r="CK4804" s="1645"/>
      <c r="CL4804" s="1645"/>
      <c r="CM4804" s="1645"/>
      <c r="CN4804"/>
      <c r="CO4804"/>
      <c r="CP4804"/>
      <c r="CQ4804"/>
      <c r="CR4804"/>
      <c r="CS4804" s="1060"/>
      <c r="CT4804" s="1060"/>
      <c r="CU4804" s="1060"/>
      <c r="CV4804" s="1060"/>
      <c r="CW4804" s="1060"/>
      <c r="CX4804" s="1060"/>
    </row>
    <row r="4805" spans="35:102" ht="15" customHeight="1" x14ac:dyDescent="0.3">
      <c r="AI4805" s="1774">
        <v>48355005414</v>
      </c>
      <c r="AJ4805" s="1993" t="s">
        <v>1907</v>
      </c>
      <c r="AK4805" s="1993">
        <v>94350</v>
      </c>
      <c r="AL4805" s="1994" t="s">
        <v>1729</v>
      </c>
      <c r="AM4805" s="1994">
        <v>5.3</v>
      </c>
      <c r="AN4805" s="1993" t="s">
        <v>192</v>
      </c>
      <c r="BX4805"/>
      <c r="BY4805"/>
      <c r="BZ4805"/>
      <c r="CA4805"/>
      <c r="CB4805"/>
      <c r="CD4805" s="1060"/>
      <c r="CE4805" s="1286"/>
      <c r="CF4805" s="1060"/>
      <c r="CG4805" s="1060"/>
      <c r="CH4805" s="1060"/>
      <c r="CK4805" s="1645"/>
      <c r="CL4805" s="1645"/>
      <c r="CM4805" s="1645"/>
      <c r="CN4805"/>
      <c r="CO4805"/>
      <c r="CP4805"/>
      <c r="CQ4805"/>
      <c r="CR4805"/>
      <c r="CS4805" s="1060"/>
      <c r="CT4805" s="1060"/>
      <c r="CU4805" s="1060"/>
      <c r="CV4805" s="1060"/>
      <c r="CW4805" s="1060"/>
      <c r="CX4805" s="1060"/>
    </row>
    <row r="4806" spans="35:102" ht="15" customHeight="1" x14ac:dyDescent="0.3">
      <c r="AI4806" s="1996">
        <v>48355005415</v>
      </c>
      <c r="AJ4806" s="1997" t="s">
        <v>1907</v>
      </c>
      <c r="AK4806" s="1997">
        <v>96448</v>
      </c>
      <c r="AL4806" s="1998" t="s">
        <v>1729</v>
      </c>
      <c r="AM4806" s="1998">
        <v>4.3</v>
      </c>
      <c r="AN4806" s="1997" t="s">
        <v>192</v>
      </c>
      <c r="BX4806"/>
      <c r="BY4806"/>
      <c r="BZ4806"/>
      <c r="CA4806"/>
      <c r="CB4806"/>
      <c r="CD4806" s="1060"/>
      <c r="CE4806" s="1286"/>
      <c r="CF4806" s="1060"/>
      <c r="CG4806" s="1060"/>
      <c r="CH4806" s="1060"/>
      <c r="CK4806" s="1645"/>
      <c r="CL4806" s="1645"/>
      <c r="CM4806" s="1645"/>
      <c r="CN4806"/>
      <c r="CO4806"/>
      <c r="CP4806"/>
      <c r="CQ4806"/>
      <c r="CR4806"/>
      <c r="CS4806" s="1060"/>
      <c r="CT4806" s="1060"/>
      <c r="CU4806" s="1060"/>
      <c r="CV4806" s="1060"/>
      <c r="CW4806" s="1060"/>
      <c r="CX4806" s="1060"/>
    </row>
    <row r="4807" spans="35:102" ht="15" customHeight="1" x14ac:dyDescent="0.3">
      <c r="AI4807" s="1774">
        <v>48355005416</v>
      </c>
      <c r="AJ4807" s="1993" t="s">
        <v>1907</v>
      </c>
      <c r="AK4807" s="1993">
        <v>144167</v>
      </c>
      <c r="AL4807" s="1994" t="s">
        <v>1729</v>
      </c>
      <c r="AM4807" s="1994">
        <v>1.7</v>
      </c>
      <c r="AN4807" s="1993" t="s">
        <v>192</v>
      </c>
      <c r="BX4807"/>
      <c r="BY4807"/>
      <c r="BZ4807"/>
      <c r="CA4807"/>
      <c r="CB4807"/>
      <c r="CD4807" s="1060"/>
      <c r="CE4807" s="1286"/>
      <c r="CF4807" s="1060"/>
      <c r="CG4807" s="1060"/>
      <c r="CH4807" s="1060"/>
      <c r="CK4807" s="1645"/>
      <c r="CL4807" s="1645"/>
      <c r="CM4807" s="1645"/>
      <c r="CN4807"/>
      <c r="CO4807"/>
      <c r="CP4807"/>
      <c r="CQ4807"/>
      <c r="CR4807"/>
      <c r="CS4807" s="1060"/>
      <c r="CT4807" s="1060"/>
      <c r="CU4807" s="1060"/>
      <c r="CV4807" s="1060"/>
      <c r="CW4807" s="1060"/>
      <c r="CX4807" s="1060"/>
    </row>
    <row r="4808" spans="35:102" ht="15" customHeight="1" x14ac:dyDescent="0.3">
      <c r="AI4808" s="1996">
        <v>48355005417</v>
      </c>
      <c r="AJ4808" s="1997" t="s">
        <v>1907</v>
      </c>
      <c r="AK4808" s="1997">
        <v>90129</v>
      </c>
      <c r="AL4808" s="1998" t="s">
        <v>1729</v>
      </c>
      <c r="AM4808" s="1998">
        <v>3.1</v>
      </c>
      <c r="AN4808" s="1997" t="s">
        <v>192</v>
      </c>
      <c r="BX4808"/>
      <c r="BY4808"/>
      <c r="BZ4808"/>
      <c r="CA4808"/>
      <c r="CB4808"/>
      <c r="CD4808" s="1060"/>
      <c r="CE4808" s="1286"/>
      <c r="CF4808" s="1060"/>
      <c r="CG4808" s="1060"/>
      <c r="CH4808" s="1060"/>
      <c r="CK4808" s="1645"/>
      <c r="CL4808" s="1645"/>
      <c r="CM4808" s="1645"/>
      <c r="CN4808"/>
      <c r="CO4808"/>
      <c r="CP4808"/>
      <c r="CQ4808"/>
      <c r="CR4808"/>
      <c r="CS4808" s="1060"/>
      <c r="CT4808" s="1060"/>
      <c r="CU4808" s="1060"/>
      <c r="CV4808" s="1060"/>
      <c r="CW4808" s="1060"/>
      <c r="CX4808" s="1060"/>
    </row>
    <row r="4809" spans="35:102" ht="15" customHeight="1" x14ac:dyDescent="0.3">
      <c r="AI4809" s="1774">
        <v>48355005601</v>
      </c>
      <c r="AJ4809" s="1993" t="s">
        <v>1907</v>
      </c>
      <c r="AK4809" s="1993">
        <v>41806</v>
      </c>
      <c r="AL4809" s="1994" t="s">
        <v>1728</v>
      </c>
      <c r="AM4809" s="1994">
        <v>23.2</v>
      </c>
      <c r="AN4809" s="1993" t="s">
        <v>193</v>
      </c>
      <c r="BX4809"/>
      <c r="BY4809"/>
      <c r="BZ4809"/>
      <c r="CA4809"/>
      <c r="CB4809"/>
      <c r="CD4809" s="1060"/>
      <c r="CE4809" s="1286"/>
      <c r="CF4809" s="1060"/>
      <c r="CG4809" s="1060"/>
      <c r="CH4809" s="1060"/>
      <c r="CK4809" s="1645"/>
      <c r="CL4809" s="1645"/>
      <c r="CM4809" s="1645"/>
      <c r="CN4809"/>
      <c r="CO4809"/>
      <c r="CP4809"/>
      <c r="CQ4809"/>
      <c r="CR4809"/>
      <c r="CS4809" s="1060"/>
      <c r="CT4809" s="1060"/>
      <c r="CU4809" s="1060"/>
      <c r="CV4809" s="1060"/>
      <c r="CW4809" s="1060"/>
      <c r="CX4809" s="1060"/>
    </row>
    <row r="4810" spans="35:102" ht="15" customHeight="1" x14ac:dyDescent="0.3">
      <c r="AI4810" s="1996">
        <v>48355005602</v>
      </c>
      <c r="AJ4810" s="1997" t="s">
        <v>1907</v>
      </c>
      <c r="AK4810" s="1997">
        <v>21724</v>
      </c>
      <c r="AL4810" s="1998" t="s">
        <v>1730</v>
      </c>
      <c r="AM4810" s="1998">
        <v>47.5</v>
      </c>
      <c r="AN4810" s="1997" t="s">
        <v>193</v>
      </c>
      <c r="BX4810"/>
      <c r="BY4810"/>
      <c r="BZ4810"/>
      <c r="CA4810"/>
      <c r="CB4810"/>
      <c r="CD4810" s="1060"/>
      <c r="CE4810" s="1286"/>
      <c r="CF4810" s="1060"/>
      <c r="CG4810" s="1060"/>
      <c r="CH4810" s="1060"/>
      <c r="CK4810" s="1645"/>
      <c r="CL4810" s="1645"/>
      <c r="CM4810" s="1645"/>
      <c r="CN4810"/>
      <c r="CO4810"/>
      <c r="CP4810"/>
      <c r="CQ4810"/>
      <c r="CR4810"/>
      <c r="CS4810" s="1060"/>
      <c r="CT4810" s="1060"/>
      <c r="CU4810" s="1060"/>
      <c r="CV4810" s="1060"/>
      <c r="CW4810" s="1060"/>
      <c r="CX4810" s="1060"/>
    </row>
    <row r="4811" spans="35:102" ht="15" customHeight="1" x14ac:dyDescent="0.3">
      <c r="AI4811" s="1774">
        <v>48355005801</v>
      </c>
      <c r="AJ4811" s="1993" t="s">
        <v>1907</v>
      </c>
      <c r="AK4811" s="1993">
        <v>96875</v>
      </c>
      <c r="AL4811" s="1994" t="s">
        <v>1729</v>
      </c>
      <c r="AM4811" s="1994">
        <v>4.8</v>
      </c>
      <c r="AN4811" s="1993" t="s">
        <v>192</v>
      </c>
      <c r="BX4811"/>
      <c r="BY4811"/>
      <c r="BZ4811"/>
      <c r="CA4811"/>
      <c r="CB4811"/>
      <c r="CD4811" s="1060"/>
      <c r="CE4811" s="1286"/>
      <c r="CF4811" s="1060"/>
      <c r="CG4811" s="1060"/>
      <c r="CH4811" s="1060"/>
      <c r="CK4811" s="1645"/>
      <c r="CL4811" s="1645"/>
      <c r="CM4811" s="1645"/>
      <c r="CN4811"/>
      <c r="CO4811"/>
      <c r="CP4811"/>
      <c r="CQ4811"/>
      <c r="CR4811"/>
      <c r="CS4811" s="1060"/>
      <c r="CT4811" s="1060"/>
      <c r="CU4811" s="1060"/>
      <c r="CV4811" s="1060"/>
      <c r="CW4811" s="1060"/>
      <c r="CX4811" s="1060"/>
    </row>
    <row r="4812" spans="35:102" ht="15" customHeight="1" x14ac:dyDescent="0.3">
      <c r="AI4812" s="1996">
        <v>48355005802</v>
      </c>
      <c r="AJ4812" s="1997" t="s">
        <v>1907</v>
      </c>
      <c r="AK4812" s="1997">
        <v>66132</v>
      </c>
      <c r="AL4812" s="1998" t="s">
        <v>1729</v>
      </c>
      <c r="AM4812" s="1998">
        <v>11.4</v>
      </c>
      <c r="AN4812" s="1997" t="s">
        <v>192</v>
      </c>
      <c r="BX4812"/>
      <c r="BY4812"/>
      <c r="BZ4812"/>
      <c r="CA4812"/>
      <c r="CB4812"/>
      <c r="CD4812" s="1060"/>
      <c r="CE4812" s="1286"/>
      <c r="CF4812" s="1060"/>
      <c r="CG4812" s="1060"/>
      <c r="CH4812" s="1060"/>
      <c r="CK4812" s="1645"/>
      <c r="CL4812" s="1645"/>
      <c r="CM4812" s="1645"/>
      <c r="CN4812"/>
      <c r="CO4812"/>
      <c r="CP4812"/>
      <c r="CQ4812"/>
      <c r="CR4812"/>
      <c r="CS4812" s="1060"/>
      <c r="CT4812" s="1060"/>
      <c r="CU4812" s="1060"/>
      <c r="CV4812" s="1060"/>
      <c r="CW4812" s="1060"/>
      <c r="CX4812" s="1060"/>
    </row>
    <row r="4813" spans="35:102" ht="15" customHeight="1" x14ac:dyDescent="0.3">
      <c r="AI4813" s="1774">
        <v>48355005900</v>
      </c>
      <c r="AJ4813" s="1993" t="s">
        <v>1907</v>
      </c>
      <c r="AK4813" s="1993">
        <v>51914</v>
      </c>
      <c r="AL4813" s="1994" t="s">
        <v>1727</v>
      </c>
      <c r="AM4813" s="1994">
        <v>18.5</v>
      </c>
      <c r="AN4813" s="1993" t="s">
        <v>192</v>
      </c>
      <c r="BX4813"/>
      <c r="BY4813"/>
      <c r="BZ4813"/>
      <c r="CA4813"/>
      <c r="CB4813"/>
      <c r="CD4813" s="1060"/>
      <c r="CE4813" s="1286"/>
      <c r="CF4813" s="1060"/>
      <c r="CG4813" s="1060"/>
      <c r="CH4813" s="1060"/>
      <c r="CK4813" s="1645"/>
      <c r="CL4813" s="1645"/>
      <c r="CM4813" s="1645"/>
      <c r="CN4813"/>
      <c r="CO4813"/>
      <c r="CP4813"/>
      <c r="CQ4813"/>
      <c r="CR4813"/>
      <c r="CS4813" s="1060"/>
      <c r="CT4813" s="1060"/>
      <c r="CU4813" s="1060"/>
      <c r="CV4813" s="1060"/>
      <c r="CW4813" s="1060"/>
      <c r="CX4813" s="1060"/>
    </row>
    <row r="4814" spans="35:102" ht="15" customHeight="1" x14ac:dyDescent="0.3">
      <c r="AI4814" s="1996">
        <v>48355006000</v>
      </c>
      <c r="AJ4814" s="1997" t="s">
        <v>1907</v>
      </c>
      <c r="AK4814" s="1997">
        <v>45813</v>
      </c>
      <c r="AL4814" s="1998" t="s">
        <v>1728</v>
      </c>
      <c r="AM4814" s="1998">
        <v>13.4</v>
      </c>
      <c r="AN4814" s="1997" t="s">
        <v>192</v>
      </c>
      <c r="BX4814"/>
      <c r="BY4814"/>
      <c r="BZ4814"/>
      <c r="CA4814"/>
      <c r="CB4814"/>
      <c r="CD4814" s="1060"/>
      <c r="CE4814" s="1286"/>
      <c r="CF4814" s="1060"/>
      <c r="CG4814" s="1060"/>
      <c r="CH4814" s="1060"/>
      <c r="CK4814" s="1645"/>
      <c r="CL4814" s="1645"/>
      <c r="CM4814" s="1645"/>
      <c r="CN4814"/>
      <c r="CO4814"/>
      <c r="CP4814"/>
      <c r="CQ4814"/>
      <c r="CR4814"/>
      <c r="CS4814" s="1060"/>
      <c r="CT4814" s="1060"/>
      <c r="CU4814" s="1060"/>
      <c r="CV4814" s="1060"/>
      <c r="CW4814" s="1060"/>
      <c r="CX4814" s="1060"/>
    </row>
    <row r="4815" spans="35:102" ht="15" customHeight="1" x14ac:dyDescent="0.3">
      <c r="AI4815" s="1774">
        <v>48355006100</v>
      </c>
      <c r="AJ4815" s="1993" t="s">
        <v>1907</v>
      </c>
      <c r="AK4815" s="1993">
        <v>50129</v>
      </c>
      <c r="AL4815" s="1994" t="s">
        <v>1728</v>
      </c>
      <c r="AM4815" s="1994">
        <v>22.5</v>
      </c>
      <c r="AN4815" s="1993" t="s">
        <v>193</v>
      </c>
      <c r="BX4815"/>
      <c r="BY4815"/>
      <c r="BZ4815"/>
      <c r="CA4815"/>
      <c r="CB4815"/>
      <c r="CD4815" s="1060"/>
      <c r="CE4815" s="1286"/>
      <c r="CF4815" s="1060"/>
      <c r="CG4815" s="1060"/>
      <c r="CH4815" s="1060"/>
      <c r="CK4815" s="1645"/>
      <c r="CL4815" s="1645"/>
      <c r="CM4815" s="1645"/>
      <c r="CN4815"/>
      <c r="CO4815"/>
      <c r="CP4815"/>
      <c r="CQ4815"/>
      <c r="CR4815"/>
      <c r="CS4815" s="1060"/>
      <c r="CT4815" s="1060"/>
      <c r="CU4815" s="1060"/>
      <c r="CV4815" s="1060"/>
      <c r="CW4815" s="1060"/>
      <c r="CX4815" s="1060"/>
    </row>
    <row r="4816" spans="35:102" ht="15" customHeight="1" x14ac:dyDescent="0.3">
      <c r="AI4816" s="1996">
        <v>48355006200</v>
      </c>
      <c r="AJ4816" s="1997" t="s">
        <v>1907</v>
      </c>
      <c r="AK4816" s="1997">
        <v>96358</v>
      </c>
      <c r="AL4816" s="1998" t="s">
        <v>1729</v>
      </c>
      <c r="AM4816" s="1998">
        <v>2.5</v>
      </c>
      <c r="AN4816" s="1997" t="s">
        <v>192</v>
      </c>
      <c r="BX4816"/>
      <c r="BY4816"/>
      <c r="BZ4816"/>
      <c r="CA4816"/>
      <c r="CB4816"/>
      <c r="CD4816" s="1060"/>
      <c r="CE4816" s="1286"/>
      <c r="CF4816" s="1060"/>
      <c r="CG4816" s="1060"/>
      <c r="CH4816" s="1060"/>
      <c r="CK4816" s="1645"/>
      <c r="CL4816" s="1645"/>
      <c r="CM4816" s="1645"/>
      <c r="CN4816"/>
      <c r="CO4816"/>
      <c r="CP4816"/>
      <c r="CQ4816"/>
      <c r="CR4816"/>
      <c r="CS4816" s="1060"/>
      <c r="CT4816" s="1060"/>
      <c r="CU4816" s="1060"/>
      <c r="CV4816" s="1060"/>
      <c r="CW4816" s="1060"/>
      <c r="CX4816" s="1060"/>
    </row>
    <row r="4817" spans="35:102" ht="15" customHeight="1" x14ac:dyDescent="0.3">
      <c r="AI4817" s="1774">
        <v>48355006300</v>
      </c>
      <c r="AJ4817" s="1993" t="s">
        <v>1907</v>
      </c>
      <c r="AK4817" s="1993">
        <v>31793</v>
      </c>
      <c r="AL4817" s="1994" t="s">
        <v>1730</v>
      </c>
      <c r="AM4817" s="1994">
        <v>25.4</v>
      </c>
      <c r="AN4817" s="1993" t="s">
        <v>193</v>
      </c>
      <c r="BX4817"/>
      <c r="BY4817"/>
      <c r="BZ4817"/>
      <c r="CA4817"/>
      <c r="CB4817"/>
      <c r="CD4817" s="1060"/>
      <c r="CE4817" s="1286"/>
      <c r="CF4817" s="1060"/>
      <c r="CG4817" s="1060"/>
      <c r="CH4817" s="1060"/>
      <c r="CK4817" s="1645"/>
      <c r="CL4817" s="1645"/>
      <c r="CM4817" s="1645"/>
      <c r="CN4817"/>
      <c r="CO4817"/>
      <c r="CP4817"/>
      <c r="CQ4817"/>
      <c r="CR4817"/>
      <c r="CS4817" s="1060"/>
      <c r="CT4817" s="1060"/>
      <c r="CU4817" s="1060"/>
      <c r="CV4817" s="1060"/>
      <c r="CW4817" s="1060"/>
      <c r="CX4817" s="1060"/>
    </row>
    <row r="4818" spans="35:102" ht="15" customHeight="1" x14ac:dyDescent="0.3">
      <c r="AI4818" s="1996">
        <v>48355006400</v>
      </c>
      <c r="AJ4818" s="1997" t="s">
        <v>1907</v>
      </c>
      <c r="AK4818" s="1997">
        <v>25516</v>
      </c>
      <c r="AL4818" s="1998" t="s">
        <v>1730</v>
      </c>
      <c r="AM4818" s="1998">
        <v>31.2</v>
      </c>
      <c r="AN4818" s="1997" t="s">
        <v>193</v>
      </c>
      <c r="BX4818"/>
      <c r="BY4818"/>
      <c r="BZ4818"/>
      <c r="CA4818"/>
      <c r="CB4818"/>
      <c r="CD4818" s="1060"/>
      <c r="CE4818" s="1286"/>
      <c r="CF4818" s="1060"/>
      <c r="CG4818" s="1060"/>
      <c r="CH4818" s="1060"/>
      <c r="CK4818" s="1645"/>
      <c r="CL4818" s="1645"/>
      <c r="CM4818" s="1645"/>
      <c r="CN4818"/>
      <c r="CO4818"/>
      <c r="CP4818"/>
      <c r="CQ4818"/>
      <c r="CR4818"/>
      <c r="CS4818" s="1060"/>
      <c r="CT4818" s="1060"/>
      <c r="CU4818" s="1060"/>
      <c r="CV4818" s="1060"/>
      <c r="CW4818" s="1060"/>
      <c r="CX4818" s="1060"/>
    </row>
    <row r="4819" spans="35:102" ht="15" customHeight="1" x14ac:dyDescent="0.3">
      <c r="AI4819" s="1774">
        <v>48355980000</v>
      </c>
      <c r="AJ4819" s="1993" t="s">
        <v>1907</v>
      </c>
      <c r="AK4819" s="1993" t="s">
        <v>1734</v>
      </c>
      <c r="AL4819" s="1994" t="s">
        <v>2183</v>
      </c>
      <c r="AM4819" s="1994">
        <v>0</v>
      </c>
      <c r="AN4819" s="1993" t="s">
        <v>192</v>
      </c>
      <c r="BX4819"/>
      <c r="BY4819"/>
      <c r="BZ4819"/>
      <c r="CA4819"/>
      <c r="CB4819"/>
      <c r="CD4819" s="1060"/>
      <c r="CE4819" s="1286"/>
      <c r="CF4819" s="1060"/>
      <c r="CG4819" s="1060"/>
      <c r="CH4819" s="1060"/>
      <c r="CK4819" s="1645"/>
      <c r="CL4819" s="1645"/>
      <c r="CM4819" s="1645"/>
      <c r="CN4819"/>
      <c r="CO4819"/>
      <c r="CP4819"/>
      <c r="CQ4819"/>
      <c r="CR4819"/>
      <c r="CS4819" s="1060"/>
      <c r="CT4819" s="1060"/>
      <c r="CU4819" s="1060"/>
      <c r="CV4819" s="1060"/>
      <c r="CW4819" s="1060"/>
      <c r="CX4819" s="1060"/>
    </row>
    <row r="4820" spans="35:102" ht="15" customHeight="1" x14ac:dyDescent="0.3">
      <c r="AI4820" s="1996">
        <v>48355990000</v>
      </c>
      <c r="AJ4820" s="1997" t="s">
        <v>1907</v>
      </c>
      <c r="AK4820" s="1997" t="s">
        <v>1734</v>
      </c>
      <c r="AL4820" s="1998" t="s">
        <v>2183</v>
      </c>
      <c r="AM4820" s="1998" t="s">
        <v>1734</v>
      </c>
      <c r="AN4820" s="1997" t="s">
        <v>193</v>
      </c>
      <c r="BX4820"/>
      <c r="BY4820"/>
      <c r="BZ4820"/>
      <c r="CA4820"/>
      <c r="CB4820"/>
      <c r="CD4820" s="1060"/>
      <c r="CE4820" s="1286"/>
      <c r="CF4820" s="1060"/>
      <c r="CG4820" s="1060"/>
      <c r="CH4820" s="1060"/>
      <c r="CK4820" s="1645"/>
      <c r="CL4820" s="1645"/>
      <c r="CM4820" s="1645"/>
      <c r="CN4820"/>
      <c r="CO4820"/>
      <c r="CP4820"/>
      <c r="CQ4820"/>
      <c r="CR4820"/>
      <c r="CS4820" s="1060"/>
      <c r="CT4820" s="1060"/>
      <c r="CU4820" s="1060"/>
      <c r="CV4820" s="1060"/>
      <c r="CW4820" s="1060"/>
      <c r="CX4820" s="1060"/>
    </row>
    <row r="4821" spans="35:102" ht="15" customHeight="1" x14ac:dyDescent="0.3">
      <c r="AI4821" s="1774">
        <v>48391950200</v>
      </c>
      <c r="AJ4821" s="1993" t="s">
        <v>1925</v>
      </c>
      <c r="AK4821" s="1993">
        <v>51406</v>
      </c>
      <c r="AL4821" s="1994" t="s">
        <v>1727</v>
      </c>
      <c r="AM4821" s="1994">
        <v>13</v>
      </c>
      <c r="AN4821" s="1993" t="s">
        <v>192</v>
      </c>
      <c r="BX4821"/>
      <c r="BY4821"/>
      <c r="BZ4821"/>
      <c r="CA4821"/>
      <c r="CB4821"/>
      <c r="CD4821" s="1060"/>
      <c r="CE4821" s="1286"/>
      <c r="CF4821" s="1060"/>
      <c r="CG4821" s="1060"/>
      <c r="CH4821" s="1060"/>
      <c r="CK4821" s="1645"/>
      <c r="CL4821" s="1645"/>
      <c r="CM4821" s="1645"/>
      <c r="CN4821"/>
      <c r="CO4821"/>
      <c r="CP4821"/>
      <c r="CQ4821"/>
      <c r="CR4821"/>
      <c r="CS4821" s="1060"/>
      <c r="CT4821" s="1060"/>
      <c r="CU4821" s="1060"/>
      <c r="CV4821" s="1060"/>
      <c r="CW4821" s="1060"/>
      <c r="CX4821" s="1060"/>
    </row>
    <row r="4822" spans="35:102" ht="15" customHeight="1" x14ac:dyDescent="0.3">
      <c r="AI4822" s="1996">
        <v>48391950400</v>
      </c>
      <c r="AJ4822" s="1997" t="s">
        <v>1925</v>
      </c>
      <c r="AK4822" s="1997">
        <v>48843</v>
      </c>
      <c r="AL4822" s="1998" t="s">
        <v>1728</v>
      </c>
      <c r="AM4822" s="1998">
        <v>20.3</v>
      </c>
      <c r="AN4822" s="1997" t="s">
        <v>193</v>
      </c>
      <c r="BX4822"/>
      <c r="BY4822"/>
      <c r="BZ4822"/>
      <c r="CA4822"/>
      <c r="CB4822"/>
      <c r="CD4822" s="1060"/>
      <c r="CE4822" s="1286"/>
      <c r="CF4822" s="1060"/>
      <c r="CG4822" s="1060"/>
      <c r="CH4822" s="1060"/>
      <c r="CK4822" s="1645"/>
      <c r="CL4822" s="1645"/>
      <c r="CM4822" s="1645"/>
      <c r="CN4822"/>
      <c r="CO4822"/>
      <c r="CP4822"/>
      <c r="CQ4822"/>
      <c r="CR4822"/>
      <c r="CS4822" s="1060"/>
      <c r="CT4822" s="1060"/>
      <c r="CU4822" s="1060"/>
      <c r="CV4822" s="1060"/>
      <c r="CW4822" s="1060"/>
      <c r="CX4822" s="1060"/>
    </row>
    <row r="4823" spans="35:102" ht="15" customHeight="1" x14ac:dyDescent="0.3">
      <c r="AI4823" s="1774">
        <v>48409010201</v>
      </c>
      <c r="AJ4823" s="1993" t="s">
        <v>1934</v>
      </c>
      <c r="AK4823" s="1993">
        <v>50385</v>
      </c>
      <c r="AL4823" s="1994" t="s">
        <v>1728</v>
      </c>
      <c r="AM4823" s="1994">
        <v>16.399999999999999</v>
      </c>
      <c r="AN4823" s="1993" t="s">
        <v>192</v>
      </c>
      <c r="BX4823"/>
      <c r="BY4823"/>
      <c r="BZ4823"/>
      <c r="CA4823"/>
      <c r="CB4823"/>
      <c r="CD4823" s="1060"/>
      <c r="CE4823" s="1286"/>
      <c r="CF4823" s="1060"/>
      <c r="CG4823" s="1060"/>
      <c r="CH4823" s="1060"/>
      <c r="CK4823" s="1645"/>
      <c r="CL4823" s="1645"/>
      <c r="CM4823" s="1645"/>
      <c r="CN4823"/>
      <c r="CO4823"/>
      <c r="CP4823"/>
      <c r="CQ4823"/>
      <c r="CR4823"/>
      <c r="CS4823" s="1060"/>
      <c r="CT4823" s="1060"/>
      <c r="CU4823" s="1060"/>
      <c r="CV4823" s="1060"/>
      <c r="CW4823" s="1060"/>
      <c r="CX4823" s="1060"/>
    </row>
    <row r="4824" spans="35:102" ht="15" customHeight="1" x14ac:dyDescent="0.3">
      <c r="AI4824" s="1996">
        <v>48409010202</v>
      </c>
      <c r="AJ4824" s="1997" t="s">
        <v>1934</v>
      </c>
      <c r="AK4824" s="1997">
        <v>41277</v>
      </c>
      <c r="AL4824" s="1998" t="s">
        <v>1728</v>
      </c>
      <c r="AM4824" s="1998">
        <v>18.8</v>
      </c>
      <c r="AN4824" s="1997" t="s">
        <v>192</v>
      </c>
      <c r="BX4824"/>
      <c r="BY4824"/>
      <c r="BZ4824"/>
      <c r="CA4824"/>
      <c r="CB4824"/>
      <c r="CD4824" s="1060"/>
      <c r="CE4824" s="1286"/>
      <c r="CF4824" s="1060"/>
      <c r="CG4824" s="1060"/>
      <c r="CH4824" s="1060"/>
      <c r="CK4824" s="1645"/>
      <c r="CL4824" s="1645"/>
      <c r="CM4824" s="1645"/>
      <c r="CN4824"/>
      <c r="CO4824"/>
      <c r="CP4824"/>
      <c r="CQ4824"/>
      <c r="CR4824"/>
      <c r="CS4824" s="1060"/>
      <c r="CT4824" s="1060"/>
      <c r="CU4824" s="1060"/>
      <c r="CV4824" s="1060"/>
      <c r="CW4824" s="1060"/>
      <c r="CX4824" s="1060"/>
    </row>
    <row r="4825" spans="35:102" ht="15" customHeight="1" x14ac:dyDescent="0.3">
      <c r="AI4825" s="1774">
        <v>48409010301</v>
      </c>
      <c r="AJ4825" s="1993" t="s">
        <v>1934</v>
      </c>
      <c r="AK4825" s="1993">
        <v>55179</v>
      </c>
      <c r="AL4825" s="1994" t="s">
        <v>1727</v>
      </c>
      <c r="AM4825" s="1994">
        <v>12.3</v>
      </c>
      <c r="AN4825" s="1993" t="s">
        <v>192</v>
      </c>
      <c r="BX4825"/>
      <c r="BY4825"/>
      <c r="BZ4825"/>
      <c r="CA4825"/>
      <c r="CB4825"/>
      <c r="CD4825" s="1060"/>
      <c r="CE4825" s="1286"/>
      <c r="CF4825" s="1060"/>
      <c r="CG4825" s="1060"/>
      <c r="CH4825" s="1060"/>
      <c r="CK4825" s="1645"/>
      <c r="CL4825" s="1645"/>
      <c r="CM4825" s="1645"/>
      <c r="CN4825"/>
      <c r="CO4825"/>
      <c r="CP4825"/>
      <c r="CQ4825"/>
      <c r="CR4825"/>
      <c r="CS4825" s="1060"/>
      <c r="CT4825" s="1060"/>
      <c r="CU4825" s="1060"/>
      <c r="CV4825" s="1060"/>
      <c r="CW4825" s="1060"/>
      <c r="CX4825" s="1060"/>
    </row>
    <row r="4826" spans="35:102" ht="15" customHeight="1" x14ac:dyDescent="0.3">
      <c r="AI4826" s="1996">
        <v>48409010302</v>
      </c>
      <c r="AJ4826" s="1997" t="s">
        <v>1934</v>
      </c>
      <c r="AK4826" s="1997">
        <v>61263</v>
      </c>
      <c r="AL4826" s="1998" t="s">
        <v>1727</v>
      </c>
      <c r="AM4826" s="1998">
        <v>11.1</v>
      </c>
      <c r="AN4826" s="1997" t="s">
        <v>192</v>
      </c>
      <c r="BX4826"/>
      <c r="BY4826"/>
      <c r="BZ4826"/>
      <c r="CA4826"/>
      <c r="CB4826"/>
      <c r="CD4826" s="1060"/>
      <c r="CE4826" s="1286"/>
      <c r="CF4826" s="1060"/>
      <c r="CG4826" s="1060"/>
      <c r="CH4826" s="1060"/>
      <c r="CK4826" s="1645"/>
      <c r="CL4826" s="1645"/>
      <c r="CM4826" s="1645"/>
      <c r="CN4826"/>
      <c r="CO4826"/>
      <c r="CP4826"/>
      <c r="CQ4826"/>
      <c r="CR4826"/>
      <c r="CS4826" s="1060"/>
      <c r="CT4826" s="1060"/>
      <c r="CU4826" s="1060"/>
      <c r="CV4826" s="1060"/>
      <c r="CW4826" s="1060"/>
      <c r="CX4826" s="1060"/>
    </row>
    <row r="4827" spans="35:102" ht="15" customHeight="1" x14ac:dyDescent="0.3">
      <c r="AI4827" s="1774">
        <v>48409010500</v>
      </c>
      <c r="AJ4827" s="1993" t="s">
        <v>1934</v>
      </c>
      <c r="AK4827" s="1993">
        <v>47868</v>
      </c>
      <c r="AL4827" s="1994" t="s">
        <v>1728</v>
      </c>
      <c r="AM4827" s="1994">
        <v>17.8</v>
      </c>
      <c r="AN4827" s="1993" t="s">
        <v>192</v>
      </c>
      <c r="BX4827"/>
      <c r="BY4827"/>
      <c r="BZ4827"/>
      <c r="CA4827"/>
      <c r="CB4827"/>
      <c r="CD4827" s="1060"/>
      <c r="CE4827" s="1286"/>
      <c r="CF4827" s="1060"/>
      <c r="CG4827" s="1060"/>
      <c r="CH4827" s="1060"/>
      <c r="CK4827" s="1645"/>
      <c r="CL4827" s="1645"/>
      <c r="CM4827" s="1645"/>
      <c r="CN4827"/>
      <c r="CO4827"/>
      <c r="CP4827"/>
      <c r="CQ4827"/>
      <c r="CR4827"/>
      <c r="CS4827" s="1060"/>
      <c r="CT4827" s="1060"/>
      <c r="CU4827" s="1060"/>
      <c r="CV4827" s="1060"/>
      <c r="CW4827" s="1060"/>
      <c r="CX4827" s="1060"/>
    </row>
    <row r="4828" spans="35:102" ht="15" customHeight="1" x14ac:dyDescent="0.3">
      <c r="AI4828" s="1996">
        <v>48409010601</v>
      </c>
      <c r="AJ4828" s="1997" t="s">
        <v>1934</v>
      </c>
      <c r="AK4828" s="1997">
        <v>53083</v>
      </c>
      <c r="AL4828" s="1998" t="s">
        <v>1727</v>
      </c>
      <c r="AM4828" s="1998">
        <v>5.7</v>
      </c>
      <c r="AN4828" s="1997" t="s">
        <v>192</v>
      </c>
      <c r="BX4828"/>
      <c r="BY4828"/>
      <c r="BZ4828"/>
      <c r="CA4828"/>
      <c r="CB4828"/>
      <c r="CD4828" s="1060"/>
      <c r="CE4828" s="1286"/>
      <c r="CF4828" s="1060"/>
      <c r="CG4828" s="1060"/>
      <c r="CH4828" s="1060"/>
      <c r="CK4828" s="1645"/>
      <c r="CL4828" s="1645"/>
      <c r="CM4828" s="1645"/>
      <c r="CN4828"/>
      <c r="CO4828"/>
      <c r="CP4828"/>
      <c r="CQ4828"/>
      <c r="CR4828"/>
      <c r="CS4828" s="1060"/>
      <c r="CT4828" s="1060"/>
      <c r="CU4828" s="1060"/>
      <c r="CV4828" s="1060"/>
      <c r="CW4828" s="1060"/>
      <c r="CX4828" s="1060"/>
    </row>
    <row r="4829" spans="35:102" ht="15" customHeight="1" x14ac:dyDescent="0.3">
      <c r="AI4829" s="1774">
        <v>48409010602</v>
      </c>
      <c r="AJ4829" s="1993" t="s">
        <v>1934</v>
      </c>
      <c r="AK4829" s="1993">
        <v>68971</v>
      </c>
      <c r="AL4829" s="1994" t="s">
        <v>1729</v>
      </c>
      <c r="AM4829" s="1994">
        <v>4.9000000000000004</v>
      </c>
      <c r="AN4829" s="1993" t="s">
        <v>192</v>
      </c>
      <c r="BX4829"/>
      <c r="BY4829"/>
      <c r="BZ4829"/>
      <c r="CA4829"/>
      <c r="CB4829"/>
      <c r="CD4829" s="1060"/>
      <c r="CE4829" s="1286"/>
      <c r="CF4829" s="1060"/>
      <c r="CG4829" s="1060"/>
      <c r="CH4829" s="1060"/>
      <c r="CK4829" s="1645"/>
      <c r="CL4829" s="1645"/>
      <c r="CM4829" s="1645"/>
      <c r="CN4829"/>
      <c r="CO4829"/>
      <c r="CP4829"/>
      <c r="CQ4829"/>
      <c r="CR4829"/>
      <c r="CS4829" s="1060"/>
      <c r="CT4829" s="1060"/>
      <c r="CU4829" s="1060"/>
      <c r="CV4829" s="1060"/>
      <c r="CW4829" s="1060"/>
      <c r="CX4829" s="1060"/>
    </row>
    <row r="4830" spans="35:102" ht="15" customHeight="1" x14ac:dyDescent="0.3">
      <c r="AI4830" s="1996">
        <v>48409010603</v>
      </c>
      <c r="AJ4830" s="1997" t="s">
        <v>1934</v>
      </c>
      <c r="AK4830" s="1997">
        <v>110921</v>
      </c>
      <c r="AL4830" s="1998" t="s">
        <v>1729</v>
      </c>
      <c r="AM4830" s="1998">
        <v>4.0999999999999996</v>
      </c>
      <c r="AN4830" s="1997" t="s">
        <v>192</v>
      </c>
      <c r="BX4830"/>
      <c r="BY4830"/>
      <c r="BZ4830"/>
      <c r="CA4830"/>
      <c r="CB4830"/>
      <c r="CD4830" s="1060"/>
      <c r="CE4830" s="1286"/>
      <c r="CF4830" s="1060"/>
      <c r="CG4830" s="1060"/>
      <c r="CH4830" s="1060"/>
      <c r="CK4830" s="1645"/>
      <c r="CL4830" s="1645"/>
      <c r="CM4830" s="1645"/>
      <c r="CN4830"/>
      <c r="CO4830"/>
      <c r="CP4830"/>
      <c r="CQ4830"/>
      <c r="CR4830"/>
      <c r="CS4830" s="1060"/>
      <c r="CT4830" s="1060"/>
      <c r="CU4830" s="1060"/>
      <c r="CV4830" s="1060"/>
      <c r="CW4830" s="1060"/>
      <c r="CX4830" s="1060"/>
    </row>
    <row r="4831" spans="35:102" ht="15" customHeight="1" x14ac:dyDescent="0.3">
      <c r="AI4831" s="1774">
        <v>48409010604</v>
      </c>
      <c r="AJ4831" s="1993" t="s">
        <v>1934</v>
      </c>
      <c r="AK4831" s="1993">
        <v>71121</v>
      </c>
      <c r="AL4831" s="1994" t="s">
        <v>1729</v>
      </c>
      <c r="AM4831" s="1994">
        <v>2</v>
      </c>
      <c r="AN4831" s="1993" t="s">
        <v>192</v>
      </c>
      <c r="BX4831"/>
      <c r="BY4831"/>
      <c r="BZ4831"/>
      <c r="CA4831"/>
      <c r="CB4831"/>
      <c r="CD4831" s="1060"/>
      <c r="CE4831" s="1286"/>
      <c r="CF4831" s="1060"/>
      <c r="CG4831" s="1060"/>
      <c r="CH4831" s="1060"/>
      <c r="CK4831" s="1645"/>
      <c r="CL4831" s="1645"/>
      <c r="CM4831" s="1645"/>
      <c r="CN4831"/>
      <c r="CO4831"/>
      <c r="CP4831"/>
      <c r="CQ4831"/>
      <c r="CR4831"/>
      <c r="CS4831" s="1060"/>
      <c r="CT4831" s="1060"/>
      <c r="CU4831" s="1060"/>
      <c r="CV4831" s="1060"/>
      <c r="CW4831" s="1060"/>
      <c r="CX4831" s="1060"/>
    </row>
    <row r="4832" spans="35:102" ht="15" customHeight="1" x14ac:dyDescent="0.3">
      <c r="AI4832" s="1996">
        <v>48409010700</v>
      </c>
      <c r="AJ4832" s="1997" t="s">
        <v>1934</v>
      </c>
      <c r="AK4832" s="1997">
        <v>63527</v>
      </c>
      <c r="AL4832" s="1998" t="s">
        <v>1727</v>
      </c>
      <c r="AM4832" s="1998">
        <v>5.4</v>
      </c>
      <c r="AN4832" s="1997" t="s">
        <v>192</v>
      </c>
      <c r="BX4832"/>
      <c r="BY4832"/>
      <c r="BZ4832"/>
      <c r="CA4832"/>
      <c r="CB4832"/>
      <c r="CD4832" s="1060"/>
      <c r="CE4832" s="1286"/>
      <c r="CF4832" s="1060"/>
      <c r="CG4832" s="1060"/>
      <c r="CH4832" s="1060"/>
      <c r="CK4832" s="1645"/>
      <c r="CL4832" s="1645"/>
      <c r="CM4832" s="1645"/>
      <c r="CN4832"/>
      <c r="CO4832"/>
      <c r="CP4832"/>
      <c r="CQ4832"/>
      <c r="CR4832"/>
      <c r="CS4832" s="1060"/>
      <c r="CT4832" s="1060"/>
      <c r="CU4832" s="1060"/>
      <c r="CV4832" s="1060"/>
      <c r="CW4832" s="1060"/>
      <c r="CX4832" s="1060"/>
    </row>
    <row r="4833" spans="35:102" ht="15" customHeight="1" x14ac:dyDescent="0.3">
      <c r="AI4833" s="1774">
        <v>48409010800</v>
      </c>
      <c r="AJ4833" s="1993" t="s">
        <v>1934</v>
      </c>
      <c r="AK4833" s="1993">
        <v>31842</v>
      </c>
      <c r="AL4833" s="1994" t="s">
        <v>1730</v>
      </c>
      <c r="AM4833" s="1994">
        <v>22.1</v>
      </c>
      <c r="AN4833" s="1993" t="s">
        <v>193</v>
      </c>
      <c r="BX4833"/>
      <c r="BY4833"/>
      <c r="BZ4833"/>
      <c r="CA4833"/>
      <c r="CB4833"/>
      <c r="CD4833" s="1060"/>
      <c r="CE4833" s="1286"/>
      <c r="CF4833" s="1060"/>
      <c r="CG4833" s="1060"/>
      <c r="CH4833" s="1060"/>
      <c r="CK4833" s="1645"/>
      <c r="CL4833" s="1645"/>
      <c r="CM4833" s="1645"/>
      <c r="CN4833"/>
      <c r="CO4833"/>
      <c r="CP4833"/>
      <c r="CQ4833"/>
      <c r="CR4833"/>
      <c r="CS4833" s="1060"/>
      <c r="CT4833" s="1060"/>
      <c r="CU4833" s="1060"/>
      <c r="CV4833" s="1060"/>
      <c r="CW4833" s="1060"/>
      <c r="CX4833" s="1060"/>
    </row>
    <row r="4834" spans="35:102" ht="15" customHeight="1" x14ac:dyDescent="0.3">
      <c r="AI4834" s="1996">
        <v>48409010900</v>
      </c>
      <c r="AJ4834" s="1997" t="s">
        <v>1934</v>
      </c>
      <c r="AK4834" s="1997">
        <v>61809</v>
      </c>
      <c r="AL4834" s="1998" t="s">
        <v>1727</v>
      </c>
      <c r="AM4834" s="1998">
        <v>9.6999999999999993</v>
      </c>
      <c r="AN4834" s="1997" t="s">
        <v>192</v>
      </c>
      <c r="BX4834"/>
      <c r="BY4834"/>
      <c r="BZ4834"/>
      <c r="CA4834"/>
      <c r="CB4834"/>
      <c r="CD4834" s="1060"/>
      <c r="CE4834" s="1286"/>
      <c r="CF4834" s="1060"/>
      <c r="CG4834" s="1060"/>
      <c r="CH4834" s="1060"/>
      <c r="CK4834" s="1645"/>
      <c r="CL4834" s="1645"/>
      <c r="CM4834" s="1645"/>
      <c r="CN4834"/>
      <c r="CO4834"/>
      <c r="CP4834"/>
      <c r="CQ4834"/>
      <c r="CR4834"/>
      <c r="CS4834" s="1060"/>
      <c r="CT4834" s="1060"/>
      <c r="CU4834" s="1060"/>
      <c r="CV4834" s="1060"/>
      <c r="CW4834" s="1060"/>
      <c r="CX4834" s="1060"/>
    </row>
    <row r="4835" spans="35:102" ht="15" customHeight="1" x14ac:dyDescent="0.3">
      <c r="AI4835" s="1774">
        <v>48409011000</v>
      </c>
      <c r="AJ4835" s="1993" t="s">
        <v>1934</v>
      </c>
      <c r="AK4835" s="1993">
        <v>46808</v>
      </c>
      <c r="AL4835" s="1994" t="s">
        <v>1728</v>
      </c>
      <c r="AM4835" s="1994">
        <v>24.6</v>
      </c>
      <c r="AN4835" s="1993" t="s">
        <v>193</v>
      </c>
      <c r="BX4835"/>
      <c r="BY4835"/>
      <c r="BZ4835"/>
      <c r="CA4835"/>
      <c r="CB4835"/>
      <c r="CD4835" s="1060"/>
      <c r="CE4835" s="1286"/>
      <c r="CF4835" s="1060"/>
      <c r="CG4835" s="1060"/>
      <c r="CH4835" s="1060"/>
      <c r="CK4835" s="1645"/>
      <c r="CL4835" s="1645"/>
      <c r="CM4835" s="1645"/>
      <c r="CN4835"/>
      <c r="CO4835"/>
      <c r="CP4835"/>
      <c r="CQ4835"/>
      <c r="CR4835"/>
      <c r="CS4835" s="1060"/>
      <c r="CT4835" s="1060"/>
      <c r="CU4835" s="1060"/>
      <c r="CV4835" s="1060"/>
      <c r="CW4835" s="1060"/>
      <c r="CX4835" s="1060"/>
    </row>
    <row r="4836" spans="35:102" ht="15" customHeight="1" x14ac:dyDescent="0.3">
      <c r="AI4836" s="1996">
        <v>48409011100</v>
      </c>
      <c r="AJ4836" s="1997" t="s">
        <v>1934</v>
      </c>
      <c r="AK4836" s="1997">
        <v>42023</v>
      </c>
      <c r="AL4836" s="1998" t="s">
        <v>1728</v>
      </c>
      <c r="AM4836" s="1998">
        <v>32.200000000000003</v>
      </c>
      <c r="AN4836" s="1997" t="s">
        <v>193</v>
      </c>
      <c r="BX4836"/>
      <c r="BY4836"/>
      <c r="BZ4836"/>
      <c r="CA4836"/>
      <c r="CB4836"/>
      <c r="CD4836" s="1060"/>
      <c r="CE4836" s="1286"/>
      <c r="CF4836" s="1060"/>
      <c r="CG4836" s="1060"/>
      <c r="CH4836" s="1060"/>
      <c r="CK4836" s="1645"/>
      <c r="CL4836" s="1645"/>
      <c r="CM4836" s="1645"/>
      <c r="CN4836"/>
      <c r="CO4836"/>
      <c r="CP4836"/>
      <c r="CQ4836"/>
      <c r="CR4836"/>
      <c r="CS4836" s="1060"/>
      <c r="CT4836" s="1060"/>
      <c r="CU4836" s="1060"/>
      <c r="CV4836" s="1060"/>
      <c r="CW4836" s="1060"/>
      <c r="CX4836" s="1060"/>
    </row>
    <row r="4837" spans="35:102" ht="15" customHeight="1" x14ac:dyDescent="0.3">
      <c r="AI4837" s="1774">
        <v>48409011200</v>
      </c>
      <c r="AJ4837" s="1993" t="s">
        <v>1934</v>
      </c>
      <c r="AK4837" s="1993">
        <v>51065</v>
      </c>
      <c r="AL4837" s="1994" t="s">
        <v>1727</v>
      </c>
      <c r="AM4837" s="1994">
        <v>17.100000000000001</v>
      </c>
      <c r="AN4837" s="1993" t="s">
        <v>192</v>
      </c>
      <c r="BX4837"/>
      <c r="BY4837"/>
      <c r="BZ4837"/>
      <c r="CA4837"/>
      <c r="CB4837"/>
      <c r="CD4837" s="1060"/>
      <c r="CE4837" s="1286"/>
      <c r="CF4837" s="1060"/>
      <c r="CG4837" s="1060"/>
      <c r="CH4837" s="1060"/>
      <c r="CK4837" s="1645"/>
      <c r="CL4837" s="1645"/>
      <c r="CM4837" s="1645"/>
      <c r="CN4837"/>
      <c r="CO4837"/>
      <c r="CP4837"/>
      <c r="CQ4837"/>
      <c r="CR4837"/>
      <c r="CS4837" s="1060"/>
      <c r="CT4837" s="1060"/>
      <c r="CU4837" s="1060"/>
      <c r="CV4837" s="1060"/>
      <c r="CW4837" s="1060"/>
      <c r="CX4837" s="1060"/>
    </row>
    <row r="4838" spans="35:102" ht="15" customHeight="1" x14ac:dyDescent="0.3">
      <c r="AI4838" s="1996">
        <v>48409011300</v>
      </c>
      <c r="AJ4838" s="1997" t="s">
        <v>1934</v>
      </c>
      <c r="AK4838" s="1997">
        <v>32847</v>
      </c>
      <c r="AL4838" s="1998" t="s">
        <v>1730</v>
      </c>
      <c r="AM4838" s="1998">
        <v>33.299999999999997</v>
      </c>
      <c r="AN4838" s="1997" t="s">
        <v>193</v>
      </c>
      <c r="BX4838"/>
      <c r="BY4838"/>
      <c r="BZ4838"/>
      <c r="CA4838"/>
      <c r="CB4838"/>
      <c r="CD4838" s="1060"/>
      <c r="CE4838" s="1286"/>
      <c r="CF4838" s="1060"/>
      <c r="CG4838" s="1060"/>
      <c r="CH4838" s="1060"/>
      <c r="CK4838" s="1645"/>
      <c r="CL4838" s="1645"/>
      <c r="CM4838" s="1645"/>
      <c r="CN4838"/>
      <c r="CO4838"/>
      <c r="CP4838"/>
      <c r="CQ4838"/>
      <c r="CR4838"/>
      <c r="CS4838" s="1060"/>
      <c r="CT4838" s="1060"/>
      <c r="CU4838" s="1060"/>
      <c r="CV4838" s="1060"/>
      <c r="CW4838" s="1060"/>
      <c r="CX4838" s="1060"/>
    </row>
    <row r="4839" spans="35:102" ht="15" customHeight="1" x14ac:dyDescent="0.3">
      <c r="AI4839" s="1774">
        <v>48469000100</v>
      </c>
      <c r="AJ4839" s="1993" t="s">
        <v>1964</v>
      </c>
      <c r="AK4839" s="1993">
        <v>40357</v>
      </c>
      <c r="AL4839" s="1994" t="s">
        <v>1728</v>
      </c>
      <c r="AM4839" s="1994">
        <v>24.3</v>
      </c>
      <c r="AN4839" s="1993" t="s">
        <v>193</v>
      </c>
      <c r="BX4839"/>
      <c r="BY4839"/>
      <c r="BZ4839"/>
      <c r="CA4839"/>
      <c r="CB4839"/>
      <c r="CD4839" s="1060"/>
      <c r="CE4839" s="1286"/>
      <c r="CF4839" s="1060"/>
      <c r="CG4839" s="1060"/>
      <c r="CH4839" s="1060"/>
      <c r="CK4839" s="1645"/>
      <c r="CL4839" s="1645"/>
      <c r="CM4839" s="1645"/>
      <c r="CN4839"/>
      <c r="CO4839"/>
      <c r="CP4839"/>
      <c r="CQ4839"/>
      <c r="CR4839"/>
      <c r="CS4839" s="1060"/>
      <c r="CT4839" s="1060"/>
      <c r="CU4839" s="1060"/>
      <c r="CV4839" s="1060"/>
      <c r="CW4839" s="1060"/>
      <c r="CX4839" s="1060"/>
    </row>
    <row r="4840" spans="35:102" ht="15" customHeight="1" x14ac:dyDescent="0.3">
      <c r="AI4840" s="1996">
        <v>48469000201</v>
      </c>
      <c r="AJ4840" s="1997" t="s">
        <v>1964</v>
      </c>
      <c r="AK4840" s="1997">
        <v>25286</v>
      </c>
      <c r="AL4840" s="1998" t="s">
        <v>1730</v>
      </c>
      <c r="AM4840" s="1998">
        <v>38.5</v>
      </c>
      <c r="AN4840" s="1997" t="s">
        <v>193</v>
      </c>
      <c r="BX4840"/>
      <c r="BY4840"/>
      <c r="BZ4840"/>
      <c r="CA4840"/>
      <c r="CB4840"/>
      <c r="CD4840" s="1060"/>
      <c r="CE4840" s="1286"/>
      <c r="CF4840" s="1060"/>
      <c r="CG4840" s="1060"/>
      <c r="CH4840" s="1060"/>
      <c r="CK4840" s="1645"/>
      <c r="CL4840" s="1645"/>
      <c r="CM4840" s="1645"/>
      <c r="CN4840"/>
      <c r="CO4840"/>
      <c r="CP4840"/>
      <c r="CQ4840"/>
      <c r="CR4840"/>
      <c r="CS4840" s="1060"/>
      <c r="CT4840" s="1060"/>
      <c r="CU4840" s="1060"/>
      <c r="CV4840" s="1060"/>
      <c r="CW4840" s="1060"/>
      <c r="CX4840" s="1060"/>
    </row>
    <row r="4841" spans="35:102" ht="15" customHeight="1" x14ac:dyDescent="0.3">
      <c r="AI4841" s="1774">
        <v>48469000202</v>
      </c>
      <c r="AJ4841" s="1993" t="s">
        <v>1964</v>
      </c>
      <c r="AK4841" s="1993">
        <v>43882</v>
      </c>
      <c r="AL4841" s="1994" t="s">
        <v>1728</v>
      </c>
      <c r="AM4841" s="1994">
        <v>22.1</v>
      </c>
      <c r="AN4841" s="1993" t="s">
        <v>193</v>
      </c>
      <c r="BX4841"/>
      <c r="BY4841"/>
      <c r="BZ4841"/>
      <c r="CA4841"/>
      <c r="CB4841"/>
      <c r="CD4841" s="1060"/>
      <c r="CE4841" s="1286"/>
      <c r="CF4841" s="1060"/>
      <c r="CG4841" s="1060"/>
      <c r="CH4841" s="1060"/>
      <c r="CK4841" s="1645"/>
      <c r="CL4841" s="1645"/>
      <c r="CM4841" s="1645"/>
      <c r="CN4841"/>
      <c r="CO4841"/>
      <c r="CP4841"/>
      <c r="CQ4841"/>
      <c r="CR4841"/>
      <c r="CS4841" s="1060"/>
      <c r="CT4841" s="1060"/>
      <c r="CU4841" s="1060"/>
      <c r="CV4841" s="1060"/>
      <c r="CW4841" s="1060"/>
      <c r="CX4841" s="1060"/>
    </row>
    <row r="4842" spans="35:102" ht="15" customHeight="1" x14ac:dyDescent="0.3">
      <c r="AI4842" s="1996">
        <v>48469000301</v>
      </c>
      <c r="AJ4842" s="1997" t="s">
        <v>1964</v>
      </c>
      <c r="AK4842" s="1997">
        <v>29476</v>
      </c>
      <c r="AL4842" s="1998" t="s">
        <v>1730</v>
      </c>
      <c r="AM4842" s="1998">
        <v>26.7</v>
      </c>
      <c r="AN4842" s="1997" t="s">
        <v>193</v>
      </c>
      <c r="BX4842"/>
      <c r="BY4842"/>
      <c r="BZ4842"/>
      <c r="CA4842"/>
      <c r="CB4842"/>
      <c r="CD4842" s="1060"/>
      <c r="CE4842" s="1286"/>
      <c r="CF4842" s="1060"/>
      <c r="CG4842" s="1060"/>
      <c r="CH4842" s="1060"/>
      <c r="CK4842" s="1645"/>
      <c r="CL4842" s="1645"/>
      <c r="CM4842" s="1645"/>
      <c r="CN4842"/>
      <c r="CO4842"/>
      <c r="CP4842"/>
      <c r="CQ4842"/>
      <c r="CR4842"/>
      <c r="CS4842" s="1060"/>
      <c r="CT4842" s="1060"/>
      <c r="CU4842" s="1060"/>
      <c r="CV4842" s="1060"/>
      <c r="CW4842" s="1060"/>
      <c r="CX4842" s="1060"/>
    </row>
    <row r="4843" spans="35:102" ht="15" customHeight="1" x14ac:dyDescent="0.3">
      <c r="AI4843" s="1774">
        <v>48469000302</v>
      </c>
      <c r="AJ4843" s="1993" t="s">
        <v>1964</v>
      </c>
      <c r="AK4843" s="1993">
        <v>33084</v>
      </c>
      <c r="AL4843" s="1994" t="s">
        <v>1730</v>
      </c>
      <c r="AM4843" s="1994">
        <v>23</v>
      </c>
      <c r="AN4843" s="1993" t="s">
        <v>193</v>
      </c>
      <c r="BX4843"/>
      <c r="BY4843"/>
      <c r="BZ4843"/>
      <c r="CA4843"/>
      <c r="CB4843"/>
      <c r="CD4843" s="1060"/>
      <c r="CE4843" s="1286"/>
      <c r="CF4843" s="1060"/>
      <c r="CG4843" s="1060"/>
      <c r="CH4843" s="1060"/>
      <c r="CK4843" s="1645"/>
      <c r="CL4843" s="1645"/>
      <c r="CM4843" s="1645"/>
      <c r="CN4843"/>
      <c r="CO4843"/>
      <c r="CP4843"/>
      <c r="CQ4843"/>
      <c r="CR4843"/>
      <c r="CS4843" s="1060"/>
      <c r="CT4843" s="1060"/>
      <c r="CU4843" s="1060"/>
      <c r="CV4843" s="1060"/>
      <c r="CW4843" s="1060"/>
      <c r="CX4843" s="1060"/>
    </row>
    <row r="4844" spans="35:102" ht="15" customHeight="1" x14ac:dyDescent="0.3">
      <c r="AI4844" s="1996">
        <v>48469000400</v>
      </c>
      <c r="AJ4844" s="1997" t="s">
        <v>1964</v>
      </c>
      <c r="AK4844" s="1997">
        <v>63667</v>
      </c>
      <c r="AL4844" s="1998" t="s">
        <v>1729</v>
      </c>
      <c r="AM4844" s="1998">
        <v>15.9</v>
      </c>
      <c r="AN4844" s="1997" t="s">
        <v>192</v>
      </c>
      <c r="BX4844"/>
      <c r="BY4844"/>
      <c r="BZ4844"/>
      <c r="CA4844"/>
      <c r="CB4844"/>
      <c r="CD4844" s="1060"/>
      <c r="CE4844" s="1286"/>
      <c r="CF4844" s="1060"/>
      <c r="CG4844" s="1060"/>
      <c r="CH4844" s="1060"/>
      <c r="CK4844" s="1645"/>
      <c r="CL4844" s="1645"/>
      <c r="CM4844" s="1645"/>
      <c r="CN4844"/>
      <c r="CO4844"/>
      <c r="CP4844"/>
      <c r="CQ4844"/>
      <c r="CR4844"/>
      <c r="CS4844" s="1060"/>
      <c r="CT4844" s="1060"/>
      <c r="CU4844" s="1060"/>
      <c r="CV4844" s="1060"/>
      <c r="CW4844" s="1060"/>
      <c r="CX4844" s="1060"/>
    </row>
    <row r="4845" spans="35:102" ht="15" customHeight="1" x14ac:dyDescent="0.3">
      <c r="AI4845" s="1774">
        <v>48469000501</v>
      </c>
      <c r="AJ4845" s="1993" t="s">
        <v>1964</v>
      </c>
      <c r="AK4845" s="1993">
        <v>49965</v>
      </c>
      <c r="AL4845" s="1994" t="s">
        <v>1728</v>
      </c>
      <c r="AM4845" s="1994">
        <v>14.8</v>
      </c>
      <c r="AN4845" s="1993" t="s">
        <v>192</v>
      </c>
      <c r="BX4845"/>
      <c r="BY4845"/>
      <c r="BZ4845"/>
      <c r="CA4845"/>
      <c r="CB4845"/>
      <c r="CD4845" s="1060"/>
      <c r="CE4845" s="1286"/>
      <c r="CF4845" s="1060"/>
      <c r="CG4845" s="1060"/>
      <c r="CH4845" s="1060"/>
      <c r="CK4845" s="1645"/>
      <c r="CL4845" s="1645"/>
      <c r="CM4845" s="1645"/>
      <c r="CN4845"/>
      <c r="CO4845"/>
      <c r="CP4845"/>
      <c r="CQ4845"/>
      <c r="CR4845"/>
      <c r="CS4845" s="1060"/>
      <c r="CT4845" s="1060"/>
      <c r="CU4845" s="1060"/>
      <c r="CV4845" s="1060"/>
      <c r="CW4845" s="1060"/>
      <c r="CX4845" s="1060"/>
    </row>
    <row r="4846" spans="35:102" ht="15" customHeight="1" x14ac:dyDescent="0.3">
      <c r="AI4846" s="1996">
        <v>48469000502</v>
      </c>
      <c r="AJ4846" s="1997" t="s">
        <v>1964</v>
      </c>
      <c r="AK4846" s="1997">
        <v>36818</v>
      </c>
      <c r="AL4846" s="1998" t="s">
        <v>1730</v>
      </c>
      <c r="AM4846" s="1998">
        <v>31.7</v>
      </c>
      <c r="AN4846" s="1997" t="s">
        <v>193</v>
      </c>
      <c r="BX4846"/>
      <c r="BY4846"/>
      <c r="BZ4846"/>
      <c r="CA4846"/>
      <c r="CB4846"/>
      <c r="CD4846" s="1060"/>
      <c r="CE4846" s="1286"/>
      <c r="CF4846" s="1060"/>
      <c r="CG4846" s="1060"/>
      <c r="CH4846" s="1060"/>
      <c r="CK4846" s="1645"/>
      <c r="CL4846" s="1645"/>
      <c r="CM4846" s="1645"/>
      <c r="CN4846"/>
      <c r="CO4846"/>
      <c r="CP4846"/>
      <c r="CQ4846"/>
      <c r="CR4846"/>
      <c r="CS4846" s="1060"/>
      <c r="CT4846" s="1060"/>
      <c r="CU4846" s="1060"/>
      <c r="CV4846" s="1060"/>
      <c r="CW4846" s="1060"/>
      <c r="CX4846" s="1060"/>
    </row>
    <row r="4847" spans="35:102" ht="15" customHeight="1" x14ac:dyDescent="0.3">
      <c r="AI4847" s="1774">
        <v>48469000601</v>
      </c>
      <c r="AJ4847" s="1993" t="s">
        <v>1964</v>
      </c>
      <c r="AK4847" s="1993">
        <v>36034</v>
      </c>
      <c r="AL4847" s="1994" t="s">
        <v>1730</v>
      </c>
      <c r="AM4847" s="1994">
        <v>25.2</v>
      </c>
      <c r="AN4847" s="1993" t="s">
        <v>193</v>
      </c>
      <c r="BX4847"/>
      <c r="BY4847"/>
      <c r="BZ4847"/>
      <c r="CA4847"/>
      <c r="CB4847"/>
      <c r="CD4847" s="1060"/>
      <c r="CE4847" s="1286"/>
      <c r="CF4847" s="1060"/>
      <c r="CG4847" s="1060"/>
      <c r="CH4847" s="1060"/>
      <c r="CK4847" s="1645"/>
      <c r="CL4847" s="1645"/>
      <c r="CM4847" s="1645"/>
      <c r="CN4847"/>
      <c r="CO4847"/>
      <c r="CP4847"/>
      <c r="CQ4847"/>
      <c r="CR4847"/>
      <c r="CS4847" s="1060"/>
      <c r="CT4847" s="1060"/>
      <c r="CU4847" s="1060"/>
      <c r="CV4847" s="1060"/>
      <c r="CW4847" s="1060"/>
      <c r="CX4847" s="1060"/>
    </row>
    <row r="4848" spans="35:102" ht="15" customHeight="1" x14ac:dyDescent="0.3">
      <c r="AI4848" s="1996">
        <v>48469000602</v>
      </c>
      <c r="AJ4848" s="1997" t="s">
        <v>1964</v>
      </c>
      <c r="AK4848" s="1997">
        <v>40089</v>
      </c>
      <c r="AL4848" s="1998" t="s">
        <v>1728</v>
      </c>
      <c r="AM4848" s="1998">
        <v>26.3</v>
      </c>
      <c r="AN4848" s="1997" t="s">
        <v>193</v>
      </c>
      <c r="BX4848"/>
      <c r="BY4848"/>
      <c r="BZ4848"/>
      <c r="CA4848"/>
      <c r="CB4848"/>
      <c r="CD4848" s="1060"/>
      <c r="CE4848" s="1286"/>
      <c r="CF4848" s="1060"/>
      <c r="CG4848" s="1060"/>
      <c r="CH4848" s="1060"/>
      <c r="CK4848" s="1645"/>
      <c r="CL4848" s="1645"/>
      <c r="CM4848" s="1645"/>
      <c r="CN4848"/>
      <c r="CO4848"/>
      <c r="CP4848"/>
      <c r="CQ4848"/>
      <c r="CR4848"/>
      <c r="CS4848" s="1060"/>
      <c r="CT4848" s="1060"/>
      <c r="CU4848" s="1060"/>
      <c r="CV4848" s="1060"/>
      <c r="CW4848" s="1060"/>
      <c r="CX4848" s="1060"/>
    </row>
    <row r="4849" spans="35:102" ht="15" customHeight="1" x14ac:dyDescent="0.3">
      <c r="AI4849" s="1774">
        <v>48469000700</v>
      </c>
      <c r="AJ4849" s="1993" t="s">
        <v>1964</v>
      </c>
      <c r="AK4849" s="1993">
        <v>51028</v>
      </c>
      <c r="AL4849" s="1994" t="s">
        <v>1727</v>
      </c>
      <c r="AM4849" s="1994">
        <v>16.7</v>
      </c>
      <c r="AN4849" s="1993" t="s">
        <v>192</v>
      </c>
      <c r="BX4849"/>
      <c r="BY4849"/>
      <c r="BZ4849"/>
      <c r="CA4849"/>
      <c r="CB4849"/>
      <c r="CD4849" s="1060"/>
      <c r="CE4849" s="1286"/>
      <c r="CF4849" s="1060"/>
      <c r="CG4849" s="1060"/>
      <c r="CH4849" s="1060"/>
      <c r="CK4849" s="1645"/>
      <c r="CL4849" s="1645"/>
      <c r="CM4849" s="1645"/>
      <c r="CN4849"/>
      <c r="CO4849"/>
      <c r="CP4849"/>
      <c r="CQ4849"/>
      <c r="CR4849"/>
      <c r="CS4849" s="1060"/>
      <c r="CT4849" s="1060"/>
      <c r="CU4849" s="1060"/>
      <c r="CV4849" s="1060"/>
      <c r="CW4849" s="1060"/>
      <c r="CX4849" s="1060"/>
    </row>
    <row r="4850" spans="35:102" ht="15" customHeight="1" x14ac:dyDescent="0.3">
      <c r="AI4850" s="1996">
        <v>48469000800</v>
      </c>
      <c r="AJ4850" s="1997" t="s">
        <v>1964</v>
      </c>
      <c r="AK4850" s="1997">
        <v>65368</v>
      </c>
      <c r="AL4850" s="1998" t="s">
        <v>1729</v>
      </c>
      <c r="AM4850" s="1998">
        <v>7.6</v>
      </c>
      <c r="AN4850" s="1997" t="s">
        <v>192</v>
      </c>
      <c r="BX4850"/>
      <c r="BY4850"/>
      <c r="BZ4850"/>
      <c r="CA4850"/>
      <c r="CB4850"/>
      <c r="CD4850" s="1060"/>
      <c r="CE4850" s="1286"/>
      <c r="CF4850" s="1060"/>
      <c r="CG4850" s="1060"/>
      <c r="CH4850" s="1060"/>
      <c r="CK4850" s="1645"/>
      <c r="CL4850" s="1645"/>
      <c r="CM4850" s="1645"/>
      <c r="CN4850"/>
      <c r="CO4850"/>
      <c r="CP4850"/>
      <c r="CQ4850"/>
      <c r="CR4850"/>
      <c r="CS4850" s="1060"/>
      <c r="CT4850" s="1060"/>
      <c r="CU4850" s="1060"/>
      <c r="CV4850" s="1060"/>
      <c r="CW4850" s="1060"/>
      <c r="CX4850" s="1060"/>
    </row>
    <row r="4851" spans="35:102" ht="15" customHeight="1" x14ac:dyDescent="0.3">
      <c r="AI4851" s="1774">
        <v>48469001300</v>
      </c>
      <c r="AJ4851" s="1993" t="s">
        <v>1964</v>
      </c>
      <c r="AK4851" s="1993">
        <v>57946</v>
      </c>
      <c r="AL4851" s="1994" t="s">
        <v>1727</v>
      </c>
      <c r="AM4851" s="1994">
        <v>10.7</v>
      </c>
      <c r="AN4851" s="1993" t="s">
        <v>192</v>
      </c>
      <c r="BX4851"/>
      <c r="BY4851"/>
      <c r="BZ4851"/>
      <c r="CA4851"/>
      <c r="CB4851"/>
      <c r="CD4851" s="1060"/>
      <c r="CE4851" s="1286"/>
      <c r="CF4851" s="1060"/>
      <c r="CG4851" s="1060"/>
      <c r="CH4851" s="1060"/>
      <c r="CK4851" s="1645"/>
      <c r="CL4851" s="1645"/>
      <c r="CM4851" s="1645"/>
      <c r="CN4851"/>
      <c r="CO4851"/>
      <c r="CP4851"/>
      <c r="CQ4851"/>
      <c r="CR4851"/>
      <c r="CS4851" s="1060"/>
      <c r="CT4851" s="1060"/>
      <c r="CU4851" s="1060"/>
      <c r="CV4851" s="1060"/>
      <c r="CW4851" s="1060"/>
      <c r="CX4851" s="1060"/>
    </row>
    <row r="4852" spans="35:102" ht="15" customHeight="1" x14ac:dyDescent="0.3">
      <c r="AI4852" s="1996">
        <v>48469001400</v>
      </c>
      <c r="AJ4852" s="1997" t="s">
        <v>1964</v>
      </c>
      <c r="AK4852" s="1997">
        <v>73908</v>
      </c>
      <c r="AL4852" s="1998" t="s">
        <v>1729</v>
      </c>
      <c r="AM4852" s="1998">
        <v>4.9000000000000004</v>
      </c>
      <c r="AN4852" s="1997" t="s">
        <v>192</v>
      </c>
      <c r="BX4852"/>
      <c r="BY4852"/>
      <c r="BZ4852"/>
      <c r="CA4852"/>
      <c r="CB4852"/>
      <c r="CD4852" s="1060"/>
      <c r="CE4852" s="1286"/>
      <c r="CF4852" s="1060"/>
      <c r="CG4852" s="1060"/>
      <c r="CH4852" s="1060"/>
      <c r="CK4852" s="1645"/>
      <c r="CL4852" s="1645"/>
      <c r="CM4852" s="1645"/>
      <c r="CN4852"/>
      <c r="CO4852"/>
      <c r="CP4852"/>
      <c r="CQ4852"/>
      <c r="CR4852"/>
      <c r="CS4852" s="1060"/>
      <c r="CT4852" s="1060"/>
      <c r="CU4852" s="1060"/>
      <c r="CV4852" s="1060"/>
      <c r="CW4852" s="1060"/>
      <c r="CX4852" s="1060"/>
    </row>
    <row r="4853" spans="35:102" ht="15" customHeight="1" x14ac:dyDescent="0.3">
      <c r="AI4853" s="1774">
        <v>48469001501</v>
      </c>
      <c r="AJ4853" s="1993" t="s">
        <v>1964</v>
      </c>
      <c r="AK4853" s="1993">
        <v>84338</v>
      </c>
      <c r="AL4853" s="1994" t="s">
        <v>1729</v>
      </c>
      <c r="AM4853" s="1994">
        <v>3.9</v>
      </c>
      <c r="AN4853" s="1993" t="s">
        <v>192</v>
      </c>
      <c r="BX4853"/>
      <c r="BY4853"/>
      <c r="BZ4853"/>
      <c r="CA4853"/>
      <c r="CB4853"/>
      <c r="CD4853" s="1060"/>
      <c r="CE4853" s="1286"/>
      <c r="CF4853" s="1060"/>
      <c r="CG4853" s="1060"/>
      <c r="CH4853" s="1060"/>
      <c r="CK4853" s="1645"/>
      <c r="CL4853" s="1645"/>
      <c r="CM4853" s="1645"/>
      <c r="CN4853"/>
      <c r="CO4853"/>
      <c r="CP4853"/>
      <c r="CQ4853"/>
      <c r="CR4853"/>
      <c r="CS4853" s="1060"/>
      <c r="CT4853" s="1060"/>
      <c r="CU4853" s="1060"/>
      <c r="CV4853" s="1060"/>
      <c r="CW4853" s="1060"/>
      <c r="CX4853" s="1060"/>
    </row>
    <row r="4854" spans="35:102" ht="15" customHeight="1" x14ac:dyDescent="0.3">
      <c r="AI4854" s="1996">
        <v>48469001503</v>
      </c>
      <c r="AJ4854" s="1997" t="s">
        <v>1964</v>
      </c>
      <c r="AK4854" s="1997">
        <v>130781</v>
      </c>
      <c r="AL4854" s="1998" t="s">
        <v>1729</v>
      </c>
      <c r="AM4854" s="1998">
        <v>4.4000000000000004</v>
      </c>
      <c r="AN4854" s="1997" t="s">
        <v>192</v>
      </c>
      <c r="BX4854"/>
      <c r="BY4854"/>
      <c r="BZ4854"/>
      <c r="CA4854"/>
      <c r="CB4854"/>
      <c r="CD4854" s="1060"/>
      <c r="CE4854" s="1286"/>
      <c r="CF4854" s="1060"/>
      <c r="CG4854" s="1060"/>
      <c r="CH4854" s="1060"/>
      <c r="CK4854" s="1645"/>
      <c r="CL4854" s="1645"/>
      <c r="CM4854" s="1645"/>
      <c r="CN4854"/>
      <c r="CO4854"/>
      <c r="CP4854"/>
      <c r="CQ4854"/>
      <c r="CR4854"/>
      <c r="CS4854" s="1060"/>
      <c r="CT4854" s="1060"/>
      <c r="CU4854" s="1060"/>
      <c r="CV4854" s="1060"/>
      <c r="CW4854" s="1060"/>
      <c r="CX4854" s="1060"/>
    </row>
    <row r="4855" spans="35:102" ht="15" customHeight="1" x14ac:dyDescent="0.3">
      <c r="AI4855" s="1774">
        <v>48469001504</v>
      </c>
      <c r="AJ4855" s="1993" t="s">
        <v>1964</v>
      </c>
      <c r="AK4855" s="1993">
        <v>73361</v>
      </c>
      <c r="AL4855" s="1994" t="s">
        <v>1729</v>
      </c>
      <c r="AM4855" s="1994">
        <v>8.9</v>
      </c>
      <c r="AN4855" s="1993" t="s">
        <v>192</v>
      </c>
      <c r="BX4855"/>
      <c r="BY4855"/>
      <c r="BZ4855"/>
      <c r="CA4855"/>
      <c r="CB4855"/>
      <c r="CD4855" s="1060"/>
      <c r="CE4855" s="1286"/>
      <c r="CF4855" s="1060"/>
      <c r="CG4855" s="1060"/>
      <c r="CH4855" s="1060"/>
      <c r="CK4855" s="1645"/>
      <c r="CL4855" s="1645"/>
      <c r="CM4855" s="1645"/>
      <c r="CN4855"/>
      <c r="CO4855"/>
      <c r="CP4855"/>
      <c r="CQ4855"/>
      <c r="CR4855"/>
      <c r="CS4855" s="1060"/>
      <c r="CT4855" s="1060"/>
      <c r="CU4855" s="1060"/>
      <c r="CV4855" s="1060"/>
      <c r="CW4855" s="1060"/>
      <c r="CX4855" s="1060"/>
    </row>
    <row r="4856" spans="35:102" ht="15" customHeight="1" x14ac:dyDescent="0.3">
      <c r="AI4856" s="1996">
        <v>48469001601</v>
      </c>
      <c r="AJ4856" s="1997" t="s">
        <v>1964</v>
      </c>
      <c r="AK4856" s="1997">
        <v>58646</v>
      </c>
      <c r="AL4856" s="1998" t="s">
        <v>1727</v>
      </c>
      <c r="AM4856" s="1998">
        <v>16.2</v>
      </c>
      <c r="AN4856" s="1997" t="s">
        <v>192</v>
      </c>
      <c r="BX4856"/>
      <c r="BY4856"/>
      <c r="BZ4856"/>
      <c r="CA4856"/>
      <c r="CB4856"/>
      <c r="CD4856" s="1060"/>
      <c r="CE4856" s="1286"/>
      <c r="CF4856" s="1060"/>
      <c r="CG4856" s="1060"/>
      <c r="CH4856" s="1060"/>
      <c r="CK4856" s="1645"/>
      <c r="CL4856" s="1645"/>
      <c r="CM4856" s="1645"/>
      <c r="CN4856"/>
      <c r="CO4856"/>
      <c r="CP4856"/>
      <c r="CQ4856"/>
      <c r="CR4856"/>
      <c r="CS4856" s="1060"/>
      <c r="CT4856" s="1060"/>
      <c r="CU4856" s="1060"/>
      <c r="CV4856" s="1060"/>
      <c r="CW4856" s="1060"/>
      <c r="CX4856" s="1060"/>
    </row>
    <row r="4857" spans="35:102" ht="15" customHeight="1" x14ac:dyDescent="0.3">
      <c r="AI4857" s="1774">
        <v>48469001604</v>
      </c>
      <c r="AJ4857" s="1993" t="s">
        <v>1964</v>
      </c>
      <c r="AK4857" s="1993">
        <v>71328</v>
      </c>
      <c r="AL4857" s="1994" t="s">
        <v>1729</v>
      </c>
      <c r="AM4857" s="1994">
        <v>9.4</v>
      </c>
      <c r="AN4857" s="1993" t="s">
        <v>192</v>
      </c>
      <c r="BX4857"/>
      <c r="BY4857"/>
      <c r="BZ4857"/>
      <c r="CA4857"/>
      <c r="CB4857"/>
      <c r="CD4857" s="1060"/>
      <c r="CE4857" s="1286"/>
      <c r="CF4857" s="1060"/>
      <c r="CG4857" s="1060"/>
      <c r="CH4857" s="1060"/>
      <c r="CK4857" s="1645"/>
      <c r="CL4857" s="1645"/>
      <c r="CM4857" s="1645"/>
      <c r="CN4857"/>
      <c r="CO4857"/>
      <c r="CP4857"/>
      <c r="CQ4857"/>
      <c r="CR4857"/>
      <c r="CS4857" s="1060"/>
      <c r="CT4857" s="1060"/>
      <c r="CU4857" s="1060"/>
      <c r="CV4857" s="1060"/>
      <c r="CW4857" s="1060"/>
      <c r="CX4857" s="1060"/>
    </row>
    <row r="4858" spans="35:102" ht="15" customHeight="1" x14ac:dyDescent="0.3">
      <c r="AI4858" s="1996">
        <v>48469001605</v>
      </c>
      <c r="AJ4858" s="1997" t="s">
        <v>1964</v>
      </c>
      <c r="AK4858" s="1997">
        <v>52879</v>
      </c>
      <c r="AL4858" s="1998" t="s">
        <v>1727</v>
      </c>
      <c r="AM4858" s="1998">
        <v>9.1999999999999993</v>
      </c>
      <c r="AN4858" s="1997" t="s">
        <v>192</v>
      </c>
      <c r="BX4858"/>
      <c r="BY4858"/>
      <c r="BZ4858"/>
      <c r="CA4858"/>
      <c r="CB4858"/>
      <c r="CD4858" s="1060"/>
      <c r="CE4858" s="1286"/>
      <c r="CF4858" s="1060"/>
      <c r="CG4858" s="1060"/>
      <c r="CH4858" s="1060"/>
      <c r="CK4858" s="1645"/>
      <c r="CL4858" s="1645"/>
      <c r="CM4858" s="1645"/>
      <c r="CN4858"/>
      <c r="CO4858"/>
      <c r="CP4858"/>
      <c r="CQ4858"/>
      <c r="CR4858"/>
      <c r="CS4858" s="1060"/>
      <c r="CT4858" s="1060"/>
      <c r="CU4858" s="1060"/>
      <c r="CV4858" s="1060"/>
      <c r="CW4858" s="1060"/>
      <c r="CX4858" s="1060"/>
    </row>
    <row r="4859" spans="35:102" ht="15" customHeight="1" x14ac:dyDescent="0.3">
      <c r="AI4859" s="1774">
        <v>48469001606</v>
      </c>
      <c r="AJ4859" s="1993" t="s">
        <v>1964</v>
      </c>
      <c r="AK4859" s="1993">
        <v>87463</v>
      </c>
      <c r="AL4859" s="1994" t="s">
        <v>1729</v>
      </c>
      <c r="AM4859" s="1994">
        <v>5.0999999999999996</v>
      </c>
      <c r="AN4859" s="1993" t="s">
        <v>192</v>
      </c>
      <c r="BX4859"/>
      <c r="BY4859"/>
      <c r="BZ4859"/>
      <c r="CA4859"/>
      <c r="CB4859"/>
      <c r="CD4859" s="1060"/>
      <c r="CE4859" s="1286"/>
      <c r="CF4859" s="1060"/>
      <c r="CG4859" s="1060"/>
      <c r="CH4859" s="1060"/>
      <c r="CK4859" s="1645"/>
      <c r="CL4859" s="1645"/>
      <c r="CM4859" s="1645"/>
      <c r="CN4859"/>
      <c r="CO4859"/>
      <c r="CP4859"/>
      <c r="CQ4859"/>
      <c r="CR4859"/>
      <c r="CS4859" s="1060"/>
      <c r="CT4859" s="1060"/>
      <c r="CU4859" s="1060"/>
      <c r="CV4859" s="1060"/>
      <c r="CW4859" s="1060"/>
      <c r="CX4859" s="1060"/>
    </row>
    <row r="4860" spans="35:102" ht="15" customHeight="1" x14ac:dyDescent="0.3">
      <c r="AI4860" s="1996">
        <v>48469001700</v>
      </c>
      <c r="AJ4860" s="1997" t="s">
        <v>1964</v>
      </c>
      <c r="AK4860" s="1997">
        <v>41397</v>
      </c>
      <c r="AL4860" s="1998" t="s">
        <v>1728</v>
      </c>
      <c r="AM4860" s="1998">
        <v>13.4</v>
      </c>
      <c r="AN4860" s="1997" t="s">
        <v>192</v>
      </c>
      <c r="BX4860"/>
      <c r="BY4860"/>
      <c r="BZ4860"/>
      <c r="CA4860"/>
      <c r="CB4860"/>
      <c r="CD4860" s="1060"/>
      <c r="CE4860" s="1286"/>
      <c r="CF4860" s="1060"/>
      <c r="CG4860" s="1060"/>
      <c r="CH4860" s="1060"/>
      <c r="CK4860" s="1645"/>
      <c r="CL4860" s="1645"/>
      <c r="CM4860" s="1645"/>
      <c r="CN4860"/>
      <c r="CO4860"/>
      <c r="CP4860"/>
      <c r="CQ4860"/>
      <c r="CR4860"/>
      <c r="CS4860" s="1060"/>
      <c r="CT4860" s="1060"/>
      <c r="CU4860" s="1060"/>
      <c r="CV4860" s="1060"/>
      <c r="CW4860" s="1060"/>
      <c r="CX4860" s="1060"/>
    </row>
    <row r="4861" spans="35:102" ht="15" customHeight="1" x14ac:dyDescent="0.3">
      <c r="AI4861" s="1774">
        <v>48469980000</v>
      </c>
      <c r="AJ4861" s="1993" t="s">
        <v>1964</v>
      </c>
      <c r="AK4861" s="1993" t="s">
        <v>1734</v>
      </c>
      <c r="AL4861" s="1994" t="s">
        <v>2183</v>
      </c>
      <c r="AM4861" s="1994" t="s">
        <v>1734</v>
      </c>
      <c r="AN4861" s="1993" t="s">
        <v>193</v>
      </c>
      <c r="BX4861"/>
      <c r="BY4861"/>
      <c r="BZ4861"/>
      <c r="CA4861"/>
      <c r="CB4861"/>
      <c r="CD4861" s="1060"/>
      <c r="CE4861" s="1286"/>
      <c r="CF4861" s="1060"/>
      <c r="CG4861" s="1060"/>
      <c r="CH4861" s="1060"/>
      <c r="CK4861" s="1645"/>
      <c r="CL4861" s="1645"/>
      <c r="CM4861" s="1645"/>
      <c r="CN4861"/>
      <c r="CO4861"/>
      <c r="CP4861"/>
      <c r="CQ4861"/>
      <c r="CR4861"/>
      <c r="CS4861" s="1060"/>
      <c r="CT4861" s="1060"/>
      <c r="CU4861" s="1060"/>
      <c r="CV4861" s="1060"/>
      <c r="CW4861" s="1060"/>
      <c r="CX4861" s="1060"/>
    </row>
    <row r="4862" spans="35:102" ht="15" customHeight="1" x14ac:dyDescent="0.3">
      <c r="AI4862" s="1996">
        <v>48061010100</v>
      </c>
      <c r="AJ4862" s="1997" t="s">
        <v>1760</v>
      </c>
      <c r="AK4862" s="1997">
        <v>35850</v>
      </c>
      <c r="AL4862" s="1998" t="s">
        <v>1727</v>
      </c>
      <c r="AM4862" s="1998">
        <v>30</v>
      </c>
      <c r="AN4862" s="1997" t="s">
        <v>192</v>
      </c>
      <c r="BX4862"/>
      <c r="BY4862"/>
      <c r="BZ4862"/>
      <c r="CA4862"/>
      <c r="CB4862"/>
      <c r="CD4862" s="1060"/>
      <c r="CE4862" s="1286"/>
      <c r="CF4862" s="1060"/>
      <c r="CG4862" s="1060"/>
      <c r="CH4862" s="1060"/>
      <c r="CK4862" s="1645"/>
      <c r="CL4862" s="1645"/>
      <c r="CM4862" s="1645"/>
      <c r="CN4862"/>
      <c r="CO4862"/>
      <c r="CP4862"/>
      <c r="CQ4862"/>
      <c r="CR4862"/>
      <c r="CS4862" s="1060"/>
      <c r="CT4862" s="1060"/>
      <c r="CU4862" s="1060"/>
      <c r="CV4862" s="1060"/>
      <c r="CW4862" s="1060"/>
      <c r="CX4862" s="1060"/>
    </row>
    <row r="4863" spans="35:102" ht="15" customHeight="1" x14ac:dyDescent="0.3">
      <c r="AI4863" s="1774">
        <v>48061010201</v>
      </c>
      <c r="AJ4863" s="1993" t="s">
        <v>1760</v>
      </c>
      <c r="AK4863" s="1993">
        <v>43083</v>
      </c>
      <c r="AL4863" s="1994" t="s">
        <v>1729</v>
      </c>
      <c r="AM4863" s="1994">
        <v>25.3</v>
      </c>
      <c r="AN4863" s="1993" t="s">
        <v>192</v>
      </c>
      <c r="BX4863"/>
      <c r="BY4863"/>
      <c r="BZ4863"/>
      <c r="CA4863"/>
      <c r="CB4863"/>
      <c r="CD4863" s="1060"/>
      <c r="CE4863" s="1286"/>
      <c r="CF4863" s="1060"/>
      <c r="CG4863" s="1060"/>
      <c r="CH4863" s="1060"/>
      <c r="CK4863" s="1645"/>
      <c r="CL4863" s="1645"/>
      <c r="CM4863" s="1645"/>
      <c r="CN4863"/>
      <c r="CO4863"/>
      <c r="CP4863"/>
      <c r="CQ4863"/>
      <c r="CR4863"/>
      <c r="CS4863" s="1060"/>
      <c r="CT4863" s="1060"/>
      <c r="CU4863" s="1060"/>
      <c r="CV4863" s="1060"/>
      <c r="CW4863" s="1060"/>
      <c r="CX4863" s="1060"/>
    </row>
    <row r="4864" spans="35:102" ht="15" customHeight="1" x14ac:dyDescent="0.3">
      <c r="AI4864" s="1996">
        <v>48061010203</v>
      </c>
      <c r="AJ4864" s="1997" t="s">
        <v>1760</v>
      </c>
      <c r="AK4864" s="1997">
        <v>49018</v>
      </c>
      <c r="AL4864" s="1998" t="s">
        <v>1729</v>
      </c>
      <c r="AM4864" s="1998">
        <v>32.700000000000003</v>
      </c>
      <c r="AN4864" s="1997" t="s">
        <v>193</v>
      </c>
      <c r="BX4864"/>
      <c r="BY4864"/>
      <c r="BZ4864"/>
      <c r="CA4864"/>
      <c r="CB4864"/>
      <c r="CD4864" s="1060"/>
      <c r="CE4864" s="1286"/>
      <c r="CF4864" s="1060"/>
      <c r="CG4864" s="1060"/>
      <c r="CH4864" s="1060"/>
      <c r="CK4864" s="1645"/>
      <c r="CL4864" s="1645"/>
      <c r="CM4864" s="1645"/>
      <c r="CN4864"/>
      <c r="CO4864"/>
      <c r="CP4864"/>
      <c r="CQ4864"/>
      <c r="CR4864"/>
      <c r="CS4864" s="1060"/>
      <c r="CT4864" s="1060"/>
      <c r="CU4864" s="1060"/>
      <c r="CV4864" s="1060"/>
      <c r="CW4864" s="1060"/>
      <c r="CX4864" s="1060"/>
    </row>
    <row r="4865" spans="35:102" ht="15" customHeight="1" x14ac:dyDescent="0.3">
      <c r="AI4865" s="1774">
        <v>48061010301</v>
      </c>
      <c r="AJ4865" s="1993" t="s">
        <v>1760</v>
      </c>
      <c r="AK4865" s="1993">
        <v>27107</v>
      </c>
      <c r="AL4865" s="1994" t="s">
        <v>1728</v>
      </c>
      <c r="AM4865" s="1994">
        <v>29.9</v>
      </c>
      <c r="AN4865" s="1993" t="s">
        <v>192</v>
      </c>
      <c r="BX4865"/>
      <c r="BY4865"/>
      <c r="BZ4865"/>
      <c r="CA4865"/>
      <c r="CB4865"/>
      <c r="CD4865" s="1060"/>
      <c r="CE4865" s="1286"/>
      <c r="CF4865" s="1060"/>
      <c r="CG4865" s="1060"/>
      <c r="CH4865" s="1060"/>
      <c r="CK4865" s="1645"/>
      <c r="CL4865" s="1645"/>
      <c r="CM4865" s="1645"/>
      <c r="CN4865"/>
      <c r="CO4865"/>
      <c r="CP4865"/>
      <c r="CQ4865"/>
      <c r="CR4865"/>
      <c r="CS4865" s="1060"/>
      <c r="CT4865" s="1060"/>
      <c r="CU4865" s="1060"/>
      <c r="CV4865" s="1060"/>
      <c r="CW4865" s="1060"/>
      <c r="CX4865" s="1060"/>
    </row>
    <row r="4866" spans="35:102" ht="15" customHeight="1" x14ac:dyDescent="0.3">
      <c r="AI4866" s="1996">
        <v>48061010302</v>
      </c>
      <c r="AJ4866" s="1997" t="s">
        <v>1760</v>
      </c>
      <c r="AK4866" s="1997">
        <v>52979</v>
      </c>
      <c r="AL4866" s="1998" t="s">
        <v>1729</v>
      </c>
      <c r="AM4866" s="1998">
        <v>16.600000000000001</v>
      </c>
      <c r="AN4866" s="1997" t="s">
        <v>192</v>
      </c>
      <c r="BX4866"/>
      <c r="BY4866"/>
      <c r="BZ4866"/>
      <c r="CA4866"/>
      <c r="CB4866"/>
      <c r="CD4866" s="1060"/>
      <c r="CE4866" s="1286"/>
      <c r="CF4866" s="1060"/>
      <c r="CG4866" s="1060"/>
      <c r="CH4866" s="1060"/>
      <c r="CK4866" s="1645"/>
      <c r="CL4866" s="1645"/>
      <c r="CM4866" s="1645"/>
      <c r="CN4866"/>
      <c r="CO4866"/>
      <c r="CP4866"/>
      <c r="CQ4866"/>
      <c r="CR4866"/>
      <c r="CS4866" s="1060"/>
      <c r="CT4866" s="1060"/>
      <c r="CU4866" s="1060"/>
      <c r="CV4866" s="1060"/>
      <c r="CW4866" s="1060"/>
      <c r="CX4866" s="1060"/>
    </row>
    <row r="4867" spans="35:102" ht="15" customHeight="1" x14ac:dyDescent="0.3">
      <c r="AI4867" s="1774">
        <v>48061010401</v>
      </c>
      <c r="AJ4867" s="1993" t="s">
        <v>1760</v>
      </c>
      <c r="AK4867" s="1993">
        <v>52992</v>
      </c>
      <c r="AL4867" s="1994" t="s">
        <v>1729</v>
      </c>
      <c r="AM4867" s="1994">
        <v>21.3</v>
      </c>
      <c r="AN4867" s="1993" t="s">
        <v>192</v>
      </c>
      <c r="BX4867"/>
      <c r="BY4867"/>
      <c r="BZ4867"/>
      <c r="CA4867"/>
      <c r="CB4867"/>
      <c r="CD4867" s="1060"/>
      <c r="CE4867" s="1286"/>
      <c r="CF4867" s="1060"/>
      <c r="CG4867" s="1060"/>
      <c r="CH4867" s="1060"/>
      <c r="CK4867" s="1645"/>
      <c r="CL4867" s="1645"/>
      <c r="CM4867" s="1645"/>
      <c r="CN4867"/>
      <c r="CO4867"/>
      <c r="CP4867"/>
      <c r="CQ4867"/>
      <c r="CR4867"/>
      <c r="CS4867" s="1060"/>
      <c r="CT4867" s="1060"/>
      <c r="CU4867" s="1060"/>
      <c r="CV4867" s="1060"/>
      <c r="CW4867" s="1060"/>
      <c r="CX4867" s="1060"/>
    </row>
    <row r="4868" spans="35:102" ht="15" customHeight="1" x14ac:dyDescent="0.3">
      <c r="AI4868" s="1996">
        <v>48061010402</v>
      </c>
      <c r="AJ4868" s="1997" t="s">
        <v>1760</v>
      </c>
      <c r="AK4868" s="1997">
        <v>44571</v>
      </c>
      <c r="AL4868" s="1998" t="s">
        <v>1729</v>
      </c>
      <c r="AM4868" s="1998">
        <v>27.4</v>
      </c>
      <c r="AN4868" s="1997" t="s">
        <v>192</v>
      </c>
      <c r="BX4868"/>
      <c r="BY4868"/>
      <c r="BZ4868"/>
      <c r="CA4868"/>
      <c r="CB4868"/>
      <c r="CD4868" s="1060"/>
      <c r="CE4868" s="1286"/>
      <c r="CF4868" s="1060"/>
      <c r="CG4868" s="1060"/>
      <c r="CH4868" s="1060"/>
      <c r="CK4868" s="1645"/>
      <c r="CL4868" s="1645"/>
      <c r="CM4868" s="1645"/>
      <c r="CN4868"/>
      <c r="CO4868"/>
      <c r="CP4868"/>
      <c r="CQ4868"/>
      <c r="CR4868"/>
      <c r="CS4868" s="1060"/>
      <c r="CT4868" s="1060"/>
      <c r="CU4868" s="1060"/>
      <c r="CV4868" s="1060"/>
      <c r="CW4868" s="1060"/>
      <c r="CX4868" s="1060"/>
    </row>
    <row r="4869" spans="35:102" ht="15" customHeight="1" x14ac:dyDescent="0.3">
      <c r="AI4869" s="1774">
        <v>48061010500</v>
      </c>
      <c r="AJ4869" s="1993" t="s">
        <v>1760</v>
      </c>
      <c r="AK4869" s="1993">
        <v>21607</v>
      </c>
      <c r="AL4869" s="1994" t="s">
        <v>1730</v>
      </c>
      <c r="AM4869" s="1994">
        <v>42.6</v>
      </c>
      <c r="AN4869" s="1993" t="s">
        <v>193</v>
      </c>
      <c r="BX4869"/>
      <c r="BY4869"/>
      <c r="BZ4869"/>
      <c r="CA4869"/>
      <c r="CB4869"/>
      <c r="CD4869" s="1060"/>
      <c r="CE4869" s="1286"/>
      <c r="CF4869" s="1060"/>
      <c r="CG4869" s="1060"/>
      <c r="CH4869" s="1060"/>
      <c r="CK4869" s="1645"/>
      <c r="CL4869" s="1645"/>
      <c r="CM4869" s="1645"/>
      <c r="CN4869"/>
      <c r="CO4869"/>
      <c r="CP4869"/>
      <c r="CQ4869"/>
      <c r="CR4869"/>
      <c r="CS4869" s="1060"/>
      <c r="CT4869" s="1060"/>
      <c r="CU4869" s="1060"/>
      <c r="CV4869" s="1060"/>
      <c r="CW4869" s="1060"/>
      <c r="CX4869" s="1060"/>
    </row>
    <row r="4870" spans="35:102" ht="15" customHeight="1" x14ac:dyDescent="0.3">
      <c r="AI4870" s="1996">
        <v>48061010601</v>
      </c>
      <c r="AJ4870" s="1997" t="s">
        <v>1760</v>
      </c>
      <c r="AK4870" s="1997">
        <v>35665</v>
      </c>
      <c r="AL4870" s="1998" t="s">
        <v>1727</v>
      </c>
      <c r="AM4870" s="1998">
        <v>31</v>
      </c>
      <c r="AN4870" s="1997" t="s">
        <v>192</v>
      </c>
      <c r="BX4870"/>
      <c r="BY4870"/>
      <c r="BZ4870"/>
      <c r="CA4870"/>
      <c r="CB4870"/>
      <c r="CD4870" s="1060"/>
      <c r="CE4870" s="1286"/>
      <c r="CF4870" s="1060"/>
      <c r="CG4870" s="1060"/>
      <c r="CH4870" s="1060"/>
      <c r="CK4870" s="1645"/>
      <c r="CL4870" s="1645"/>
      <c r="CM4870" s="1645"/>
      <c r="CN4870"/>
      <c r="CO4870"/>
      <c r="CP4870"/>
      <c r="CQ4870"/>
      <c r="CR4870"/>
      <c r="CS4870" s="1060"/>
      <c r="CT4870" s="1060"/>
      <c r="CU4870" s="1060"/>
      <c r="CV4870" s="1060"/>
      <c r="CW4870" s="1060"/>
      <c r="CX4870" s="1060"/>
    </row>
    <row r="4871" spans="35:102" ht="15" customHeight="1" x14ac:dyDescent="0.3">
      <c r="AI4871" s="1774">
        <v>48061010602</v>
      </c>
      <c r="AJ4871" s="1993" t="s">
        <v>1760</v>
      </c>
      <c r="AK4871" s="1993">
        <v>60600</v>
      </c>
      <c r="AL4871" s="1994" t="s">
        <v>1729</v>
      </c>
      <c r="AM4871" s="1994">
        <v>18.5</v>
      </c>
      <c r="AN4871" s="1993" t="s">
        <v>192</v>
      </c>
      <c r="BX4871"/>
      <c r="BY4871"/>
      <c r="BZ4871"/>
      <c r="CA4871"/>
      <c r="CB4871"/>
      <c r="CD4871" s="1060"/>
      <c r="CE4871" s="1286"/>
      <c r="CF4871" s="1060"/>
      <c r="CG4871" s="1060"/>
      <c r="CH4871" s="1060"/>
      <c r="CK4871" s="1645"/>
      <c r="CL4871" s="1645"/>
      <c r="CM4871" s="1645"/>
      <c r="CN4871"/>
      <c r="CO4871"/>
      <c r="CP4871"/>
      <c r="CQ4871"/>
      <c r="CR4871"/>
      <c r="CS4871" s="1060"/>
      <c r="CT4871" s="1060"/>
      <c r="CU4871" s="1060"/>
      <c r="CV4871" s="1060"/>
      <c r="CW4871" s="1060"/>
      <c r="CX4871" s="1060"/>
    </row>
    <row r="4872" spans="35:102" ht="15" customHeight="1" x14ac:dyDescent="0.3">
      <c r="AI4872" s="1996">
        <v>48061010700</v>
      </c>
      <c r="AJ4872" s="1997" t="s">
        <v>1760</v>
      </c>
      <c r="AK4872" s="1997">
        <v>31417</v>
      </c>
      <c r="AL4872" s="1998" t="s">
        <v>1728</v>
      </c>
      <c r="AM4872" s="1998">
        <v>32</v>
      </c>
      <c r="AN4872" s="1997" t="s">
        <v>192</v>
      </c>
      <c r="BX4872"/>
      <c r="BY4872"/>
      <c r="BZ4872"/>
      <c r="CA4872"/>
      <c r="CB4872"/>
      <c r="CD4872" s="1060"/>
      <c r="CE4872" s="1286"/>
      <c r="CF4872" s="1060"/>
      <c r="CG4872" s="1060"/>
      <c r="CH4872" s="1060"/>
      <c r="CK4872" s="1645"/>
      <c r="CL4872" s="1645"/>
      <c r="CM4872" s="1645"/>
      <c r="CN4872"/>
      <c r="CO4872"/>
      <c r="CP4872"/>
      <c r="CQ4872"/>
      <c r="CR4872"/>
      <c r="CS4872" s="1060"/>
      <c r="CT4872" s="1060"/>
      <c r="CU4872" s="1060"/>
      <c r="CV4872" s="1060"/>
      <c r="CW4872" s="1060"/>
      <c r="CX4872" s="1060"/>
    </row>
    <row r="4873" spans="35:102" ht="15" customHeight="1" x14ac:dyDescent="0.3">
      <c r="AI4873" s="1774">
        <v>48061010800</v>
      </c>
      <c r="AJ4873" s="1993" t="s">
        <v>1760</v>
      </c>
      <c r="AK4873" s="1993">
        <v>34607</v>
      </c>
      <c r="AL4873" s="1994" t="s">
        <v>1727</v>
      </c>
      <c r="AM4873" s="1994">
        <v>41.1</v>
      </c>
      <c r="AN4873" s="1993" t="s">
        <v>193</v>
      </c>
      <c r="BX4873"/>
      <c r="BY4873"/>
      <c r="BZ4873"/>
      <c r="CA4873"/>
      <c r="CB4873"/>
      <c r="CD4873" s="1060"/>
      <c r="CE4873" s="1286"/>
      <c r="CF4873" s="1060"/>
      <c r="CG4873" s="1060"/>
      <c r="CH4873" s="1060"/>
      <c r="CK4873" s="1645"/>
      <c r="CL4873" s="1645"/>
      <c r="CM4873" s="1645"/>
      <c r="CN4873"/>
      <c r="CO4873"/>
      <c r="CP4873"/>
      <c r="CQ4873"/>
      <c r="CR4873"/>
      <c r="CS4873" s="1060"/>
      <c r="CT4873" s="1060"/>
      <c r="CU4873" s="1060"/>
      <c r="CV4873" s="1060"/>
      <c r="CW4873" s="1060"/>
      <c r="CX4873" s="1060"/>
    </row>
    <row r="4874" spans="35:102" ht="15" customHeight="1" x14ac:dyDescent="0.3">
      <c r="AI4874" s="1996">
        <v>48061010900</v>
      </c>
      <c r="AJ4874" s="1997" t="s">
        <v>1760</v>
      </c>
      <c r="AK4874" s="1997">
        <v>22879</v>
      </c>
      <c r="AL4874" s="1998" t="s">
        <v>1730</v>
      </c>
      <c r="AM4874" s="1998">
        <v>43.9</v>
      </c>
      <c r="AN4874" s="1997" t="s">
        <v>193</v>
      </c>
      <c r="BX4874"/>
      <c r="BY4874"/>
      <c r="BZ4874"/>
      <c r="CA4874"/>
      <c r="CB4874"/>
      <c r="CD4874" s="1060"/>
      <c r="CE4874" s="1286"/>
      <c r="CF4874" s="1060"/>
      <c r="CG4874" s="1060"/>
      <c r="CH4874" s="1060"/>
      <c r="CK4874" s="1645"/>
      <c r="CL4874" s="1645"/>
      <c r="CM4874" s="1645"/>
      <c r="CN4874"/>
      <c r="CO4874"/>
      <c r="CP4874"/>
      <c r="CQ4874"/>
      <c r="CR4874"/>
      <c r="CS4874" s="1060"/>
      <c r="CT4874" s="1060"/>
      <c r="CU4874" s="1060"/>
      <c r="CV4874" s="1060"/>
      <c r="CW4874" s="1060"/>
      <c r="CX4874" s="1060"/>
    </row>
    <row r="4875" spans="35:102" ht="15" customHeight="1" x14ac:dyDescent="0.3">
      <c r="AI4875" s="1774">
        <v>48061011000</v>
      </c>
      <c r="AJ4875" s="1993" t="s">
        <v>1760</v>
      </c>
      <c r="AK4875" s="1993">
        <v>23917</v>
      </c>
      <c r="AL4875" s="1994" t="s">
        <v>1730</v>
      </c>
      <c r="AM4875" s="1994">
        <v>49.3</v>
      </c>
      <c r="AN4875" s="1993" t="s">
        <v>193</v>
      </c>
      <c r="BX4875"/>
      <c r="BY4875"/>
      <c r="BZ4875"/>
      <c r="CA4875"/>
      <c r="CB4875"/>
      <c r="CD4875" s="1060"/>
      <c r="CE4875" s="1286"/>
      <c r="CF4875" s="1060"/>
      <c r="CG4875" s="1060"/>
      <c r="CH4875" s="1060"/>
      <c r="CK4875" s="1645"/>
      <c r="CL4875" s="1645"/>
      <c r="CM4875" s="1645"/>
      <c r="CN4875"/>
      <c r="CO4875"/>
      <c r="CP4875"/>
      <c r="CQ4875"/>
      <c r="CR4875"/>
      <c r="CS4875" s="1060"/>
      <c r="CT4875" s="1060"/>
      <c r="CU4875" s="1060"/>
      <c r="CV4875" s="1060"/>
      <c r="CW4875" s="1060"/>
      <c r="CX4875" s="1060"/>
    </row>
    <row r="4876" spans="35:102" ht="15" customHeight="1" x14ac:dyDescent="0.3">
      <c r="AI4876" s="1996">
        <v>48061011100</v>
      </c>
      <c r="AJ4876" s="1997" t="s">
        <v>1760</v>
      </c>
      <c r="AK4876" s="1997">
        <v>24271</v>
      </c>
      <c r="AL4876" s="1998" t="s">
        <v>1730</v>
      </c>
      <c r="AM4876" s="1998">
        <v>34.700000000000003</v>
      </c>
      <c r="AN4876" s="1997" t="s">
        <v>193</v>
      </c>
      <c r="BX4876"/>
      <c r="BY4876"/>
      <c r="BZ4876"/>
      <c r="CA4876"/>
      <c r="CB4876"/>
      <c r="CD4876" s="1060"/>
      <c r="CE4876" s="1286"/>
      <c r="CF4876" s="1060"/>
      <c r="CG4876" s="1060"/>
      <c r="CH4876" s="1060"/>
      <c r="CK4876" s="1645"/>
      <c r="CL4876" s="1645"/>
      <c r="CM4876" s="1645"/>
      <c r="CN4876"/>
      <c r="CO4876"/>
      <c r="CP4876"/>
      <c r="CQ4876"/>
      <c r="CR4876"/>
      <c r="CS4876" s="1060"/>
      <c r="CT4876" s="1060"/>
      <c r="CU4876" s="1060"/>
      <c r="CV4876" s="1060"/>
      <c r="CW4876" s="1060"/>
      <c r="CX4876" s="1060"/>
    </row>
    <row r="4877" spans="35:102" ht="15" customHeight="1" x14ac:dyDescent="0.3">
      <c r="AI4877" s="1774">
        <v>48061011200</v>
      </c>
      <c r="AJ4877" s="1993" t="s">
        <v>1760</v>
      </c>
      <c r="AK4877" s="1993">
        <v>28850</v>
      </c>
      <c r="AL4877" s="1994" t="s">
        <v>1728</v>
      </c>
      <c r="AM4877" s="1994">
        <v>36</v>
      </c>
      <c r="AN4877" s="1993" t="s">
        <v>193</v>
      </c>
      <c r="BX4877"/>
      <c r="BY4877"/>
      <c r="BZ4877"/>
      <c r="CA4877"/>
      <c r="CB4877"/>
      <c r="CD4877" s="1060"/>
      <c r="CE4877" s="1286"/>
      <c r="CF4877" s="1060"/>
      <c r="CG4877" s="1060"/>
      <c r="CH4877" s="1060"/>
      <c r="CK4877" s="1645"/>
      <c r="CL4877" s="1645"/>
      <c r="CM4877" s="1645"/>
      <c r="CN4877"/>
      <c r="CO4877"/>
      <c r="CP4877"/>
      <c r="CQ4877"/>
      <c r="CR4877"/>
      <c r="CS4877" s="1060"/>
      <c r="CT4877" s="1060"/>
      <c r="CU4877" s="1060"/>
      <c r="CV4877" s="1060"/>
      <c r="CW4877" s="1060"/>
      <c r="CX4877" s="1060"/>
    </row>
    <row r="4878" spans="35:102" ht="15" customHeight="1" x14ac:dyDescent="0.3">
      <c r="AI4878" s="1996">
        <v>48061011301</v>
      </c>
      <c r="AJ4878" s="1997" t="s">
        <v>1760</v>
      </c>
      <c r="AK4878" s="1997">
        <v>47051</v>
      </c>
      <c r="AL4878" s="1998" t="s">
        <v>1729</v>
      </c>
      <c r="AM4878" s="1998">
        <v>19.100000000000001</v>
      </c>
      <c r="AN4878" s="1997" t="s">
        <v>192</v>
      </c>
      <c r="BX4878"/>
      <c r="BY4878"/>
      <c r="BZ4878"/>
      <c r="CA4878"/>
      <c r="CB4878"/>
      <c r="CD4878" s="1060"/>
      <c r="CE4878" s="1286"/>
      <c r="CF4878" s="1060"/>
      <c r="CG4878" s="1060"/>
      <c r="CH4878" s="1060"/>
      <c r="CK4878" s="1645"/>
      <c r="CL4878" s="1645"/>
      <c r="CM4878" s="1645"/>
      <c r="CN4878"/>
      <c r="CO4878"/>
      <c r="CP4878"/>
      <c r="CQ4878"/>
      <c r="CR4878"/>
      <c r="CS4878" s="1060"/>
      <c r="CT4878" s="1060"/>
      <c r="CU4878" s="1060"/>
      <c r="CV4878" s="1060"/>
      <c r="CW4878" s="1060"/>
      <c r="CX4878" s="1060"/>
    </row>
    <row r="4879" spans="35:102" ht="15" customHeight="1" x14ac:dyDescent="0.3">
      <c r="AI4879" s="1774">
        <v>48061011302</v>
      </c>
      <c r="AJ4879" s="1993" t="s">
        <v>1760</v>
      </c>
      <c r="AK4879" s="1993">
        <v>72875</v>
      </c>
      <c r="AL4879" s="1994" t="s">
        <v>1729</v>
      </c>
      <c r="AM4879" s="1994">
        <v>6.8</v>
      </c>
      <c r="AN4879" s="1993" t="s">
        <v>192</v>
      </c>
      <c r="BX4879"/>
      <c r="BY4879"/>
      <c r="BZ4879"/>
      <c r="CA4879"/>
      <c r="CB4879"/>
      <c r="CD4879" s="1060"/>
      <c r="CE4879" s="1286"/>
      <c r="CF4879" s="1060"/>
      <c r="CG4879" s="1060"/>
      <c r="CH4879" s="1060"/>
      <c r="CK4879" s="1645"/>
      <c r="CL4879" s="1645"/>
      <c r="CM4879" s="1645"/>
      <c r="CN4879"/>
      <c r="CO4879"/>
      <c r="CP4879"/>
      <c r="CQ4879"/>
      <c r="CR4879"/>
      <c r="CS4879" s="1060"/>
      <c r="CT4879" s="1060"/>
      <c r="CU4879" s="1060"/>
      <c r="CV4879" s="1060"/>
      <c r="CW4879" s="1060"/>
      <c r="CX4879" s="1060"/>
    </row>
    <row r="4880" spans="35:102" ht="15" customHeight="1" x14ac:dyDescent="0.3">
      <c r="AI4880" s="1996">
        <v>48061011400</v>
      </c>
      <c r="AJ4880" s="1997" t="s">
        <v>1760</v>
      </c>
      <c r="AK4880" s="1997">
        <v>40663</v>
      </c>
      <c r="AL4880" s="1998" t="s">
        <v>1727</v>
      </c>
      <c r="AM4880" s="1998">
        <v>20.399999999999999</v>
      </c>
      <c r="AN4880" s="1997" t="s">
        <v>192</v>
      </c>
      <c r="BX4880"/>
      <c r="BY4880"/>
      <c r="BZ4880"/>
      <c r="CA4880"/>
      <c r="CB4880"/>
      <c r="CD4880" s="1060"/>
      <c r="CE4880" s="1286"/>
      <c r="CF4880" s="1060"/>
      <c r="CG4880" s="1060"/>
      <c r="CH4880" s="1060"/>
      <c r="CK4880" s="1645"/>
      <c r="CL4880" s="1645"/>
      <c r="CM4880" s="1645"/>
      <c r="CN4880"/>
      <c r="CO4880"/>
      <c r="CP4880"/>
      <c r="CQ4880"/>
      <c r="CR4880"/>
      <c r="CS4880" s="1060"/>
      <c r="CT4880" s="1060"/>
      <c r="CU4880" s="1060"/>
      <c r="CV4880" s="1060"/>
      <c r="CW4880" s="1060"/>
      <c r="CX4880" s="1060"/>
    </row>
    <row r="4881" spans="35:102" ht="15" customHeight="1" x14ac:dyDescent="0.3">
      <c r="AI4881" s="1774">
        <v>48061011500</v>
      </c>
      <c r="AJ4881" s="1993" t="s">
        <v>1760</v>
      </c>
      <c r="AK4881" s="1993">
        <v>25910</v>
      </c>
      <c r="AL4881" s="1994" t="s">
        <v>1730</v>
      </c>
      <c r="AM4881" s="1994">
        <v>43.9</v>
      </c>
      <c r="AN4881" s="1993" t="s">
        <v>193</v>
      </c>
      <c r="BX4881"/>
      <c r="BY4881"/>
      <c r="BZ4881"/>
      <c r="CA4881"/>
      <c r="CB4881"/>
      <c r="CD4881" s="1060"/>
      <c r="CE4881" s="1286"/>
      <c r="CF4881" s="1060"/>
      <c r="CG4881" s="1060"/>
      <c r="CH4881" s="1060"/>
      <c r="CK4881" s="1645"/>
      <c r="CL4881" s="1645"/>
      <c r="CM4881" s="1645"/>
      <c r="CN4881"/>
      <c r="CO4881"/>
      <c r="CP4881"/>
      <c r="CQ4881"/>
      <c r="CR4881"/>
      <c r="CS4881" s="1060"/>
      <c r="CT4881" s="1060"/>
      <c r="CU4881" s="1060"/>
      <c r="CV4881" s="1060"/>
      <c r="CW4881" s="1060"/>
      <c r="CX4881" s="1060"/>
    </row>
    <row r="4882" spans="35:102" ht="15" customHeight="1" x14ac:dyDescent="0.3">
      <c r="AI4882" s="1996">
        <v>48061011600</v>
      </c>
      <c r="AJ4882" s="1997" t="s">
        <v>1760</v>
      </c>
      <c r="AK4882" s="1997">
        <v>21667</v>
      </c>
      <c r="AL4882" s="1998" t="s">
        <v>1730</v>
      </c>
      <c r="AM4882" s="1998">
        <v>41.5</v>
      </c>
      <c r="AN4882" s="1997" t="s">
        <v>193</v>
      </c>
      <c r="BX4882"/>
      <c r="BY4882"/>
      <c r="BZ4882"/>
      <c r="CA4882"/>
      <c r="CB4882"/>
      <c r="CD4882" s="1060"/>
      <c r="CE4882" s="1286"/>
      <c r="CF4882" s="1060"/>
      <c r="CG4882" s="1060"/>
      <c r="CH4882" s="1060"/>
      <c r="CK4882" s="1645"/>
      <c r="CL4882" s="1645"/>
      <c r="CM4882" s="1645"/>
      <c r="CN4882"/>
      <c r="CO4882"/>
      <c r="CP4882"/>
      <c r="CQ4882"/>
      <c r="CR4882"/>
      <c r="CS4882" s="1060"/>
      <c r="CT4882" s="1060"/>
      <c r="CU4882" s="1060"/>
      <c r="CV4882" s="1060"/>
      <c r="CW4882" s="1060"/>
      <c r="CX4882" s="1060"/>
    </row>
    <row r="4883" spans="35:102" ht="15" customHeight="1" x14ac:dyDescent="0.3">
      <c r="AI4883" s="1774">
        <v>48061011700</v>
      </c>
      <c r="AJ4883" s="1993" t="s">
        <v>1760</v>
      </c>
      <c r="AK4883" s="1993">
        <v>31411</v>
      </c>
      <c r="AL4883" s="1994" t="s">
        <v>1728</v>
      </c>
      <c r="AM4883" s="1994">
        <v>36.799999999999997</v>
      </c>
      <c r="AN4883" s="1993" t="s">
        <v>193</v>
      </c>
      <c r="BX4883"/>
      <c r="BY4883"/>
      <c r="BZ4883"/>
      <c r="CA4883"/>
      <c r="CB4883"/>
      <c r="CD4883" s="1060"/>
      <c r="CE4883" s="1286"/>
      <c r="CF4883" s="1060"/>
      <c r="CG4883" s="1060"/>
      <c r="CH4883" s="1060"/>
      <c r="CK4883" s="1645"/>
      <c r="CL4883" s="1645"/>
      <c r="CM4883" s="1645"/>
      <c r="CN4883"/>
      <c r="CO4883"/>
      <c r="CP4883"/>
      <c r="CQ4883"/>
      <c r="CR4883"/>
      <c r="CS4883" s="1060"/>
      <c r="CT4883" s="1060"/>
      <c r="CU4883" s="1060"/>
      <c r="CV4883" s="1060"/>
      <c r="CW4883" s="1060"/>
      <c r="CX4883" s="1060"/>
    </row>
    <row r="4884" spans="35:102" ht="15" customHeight="1" x14ac:dyDescent="0.3">
      <c r="AI4884" s="1996">
        <v>48061011801</v>
      </c>
      <c r="AJ4884" s="1997" t="s">
        <v>1760</v>
      </c>
      <c r="AK4884" s="1997">
        <v>35746</v>
      </c>
      <c r="AL4884" s="1998" t="s">
        <v>1727</v>
      </c>
      <c r="AM4884" s="1998">
        <v>34.299999999999997</v>
      </c>
      <c r="AN4884" s="1997" t="s">
        <v>193</v>
      </c>
      <c r="BX4884"/>
      <c r="BY4884"/>
      <c r="BZ4884"/>
      <c r="CA4884"/>
      <c r="CB4884"/>
      <c r="CD4884" s="1060"/>
      <c r="CE4884" s="1286"/>
      <c r="CF4884" s="1060"/>
      <c r="CG4884" s="1060"/>
      <c r="CH4884" s="1060"/>
      <c r="CK4884" s="1645"/>
      <c r="CL4884" s="1645"/>
      <c r="CM4884" s="1645"/>
      <c r="CN4884"/>
      <c r="CO4884"/>
      <c r="CP4884"/>
      <c r="CQ4884"/>
      <c r="CR4884"/>
      <c r="CS4884" s="1060"/>
      <c r="CT4884" s="1060"/>
      <c r="CU4884" s="1060"/>
      <c r="CV4884" s="1060"/>
      <c r="CW4884" s="1060"/>
      <c r="CX4884" s="1060"/>
    </row>
    <row r="4885" spans="35:102" ht="15" customHeight="1" x14ac:dyDescent="0.3">
      <c r="AI4885" s="1774">
        <v>48061011802</v>
      </c>
      <c r="AJ4885" s="1993" t="s">
        <v>1760</v>
      </c>
      <c r="AK4885" s="1993">
        <v>30426</v>
      </c>
      <c r="AL4885" s="1994" t="s">
        <v>1728</v>
      </c>
      <c r="AM4885" s="1994">
        <v>44.3</v>
      </c>
      <c r="AN4885" s="1993" t="s">
        <v>193</v>
      </c>
      <c r="BX4885"/>
      <c r="BY4885"/>
      <c r="BZ4885"/>
      <c r="CA4885"/>
      <c r="CB4885"/>
      <c r="CD4885" s="1060"/>
      <c r="CE4885" s="1286"/>
      <c r="CF4885" s="1060"/>
      <c r="CG4885" s="1060"/>
      <c r="CH4885" s="1060"/>
      <c r="CK4885" s="1645"/>
      <c r="CL4885" s="1645"/>
      <c r="CM4885" s="1645"/>
      <c r="CN4885"/>
      <c r="CO4885"/>
      <c r="CP4885"/>
      <c r="CQ4885"/>
      <c r="CR4885"/>
      <c r="CS4885" s="1060"/>
      <c r="CT4885" s="1060"/>
      <c r="CU4885" s="1060"/>
      <c r="CV4885" s="1060"/>
      <c r="CW4885" s="1060"/>
      <c r="CX4885" s="1060"/>
    </row>
    <row r="4886" spans="35:102" ht="15" customHeight="1" x14ac:dyDescent="0.3">
      <c r="AI4886" s="1996">
        <v>48061011901</v>
      </c>
      <c r="AJ4886" s="1997" t="s">
        <v>1760</v>
      </c>
      <c r="AK4886" s="1997">
        <v>35225</v>
      </c>
      <c r="AL4886" s="1998" t="s">
        <v>1727</v>
      </c>
      <c r="AM4886" s="1998">
        <v>28.3</v>
      </c>
      <c r="AN4886" s="1997" t="s">
        <v>192</v>
      </c>
      <c r="BX4886"/>
      <c r="BY4886"/>
      <c r="BZ4886"/>
      <c r="CA4886"/>
      <c r="CB4886"/>
      <c r="CD4886" s="1060"/>
      <c r="CE4886" s="1286"/>
      <c r="CF4886" s="1060"/>
      <c r="CG4886" s="1060"/>
      <c r="CH4886" s="1060"/>
      <c r="CK4886" s="1645"/>
      <c r="CL4886" s="1645"/>
      <c r="CM4886" s="1645"/>
      <c r="CN4886"/>
      <c r="CO4886"/>
      <c r="CP4886"/>
      <c r="CQ4886"/>
      <c r="CR4886"/>
      <c r="CS4886" s="1060"/>
      <c r="CT4886" s="1060"/>
      <c r="CU4886" s="1060"/>
      <c r="CV4886" s="1060"/>
      <c r="CW4886" s="1060"/>
      <c r="CX4886" s="1060"/>
    </row>
    <row r="4887" spans="35:102" ht="15" customHeight="1" x14ac:dyDescent="0.3">
      <c r="AI4887" s="1774">
        <v>48061011902</v>
      </c>
      <c r="AJ4887" s="1993" t="s">
        <v>1760</v>
      </c>
      <c r="AK4887" s="1993">
        <v>36328</v>
      </c>
      <c r="AL4887" s="1994" t="s">
        <v>1727</v>
      </c>
      <c r="AM4887" s="1994">
        <v>25.2</v>
      </c>
      <c r="AN4887" s="1993" t="s">
        <v>192</v>
      </c>
      <c r="BX4887"/>
      <c r="BY4887"/>
      <c r="BZ4887"/>
      <c r="CA4887"/>
      <c r="CB4887"/>
      <c r="CD4887" s="1060"/>
      <c r="CE4887" s="1286"/>
      <c r="CF4887" s="1060"/>
      <c r="CG4887" s="1060"/>
      <c r="CH4887" s="1060"/>
      <c r="CK4887" s="1645"/>
      <c r="CL4887" s="1645"/>
      <c r="CM4887" s="1645"/>
      <c r="CN4887"/>
      <c r="CO4887"/>
      <c r="CP4887"/>
      <c r="CQ4887"/>
      <c r="CR4887"/>
      <c r="CS4887" s="1060"/>
      <c r="CT4887" s="1060"/>
      <c r="CU4887" s="1060"/>
      <c r="CV4887" s="1060"/>
      <c r="CW4887" s="1060"/>
      <c r="CX4887" s="1060"/>
    </row>
    <row r="4888" spans="35:102" ht="15" customHeight="1" x14ac:dyDescent="0.3">
      <c r="AI4888" s="1996">
        <v>48061011903</v>
      </c>
      <c r="AJ4888" s="1997" t="s">
        <v>1760</v>
      </c>
      <c r="AK4888" s="1997">
        <v>28750</v>
      </c>
      <c r="AL4888" s="1998" t="s">
        <v>1728</v>
      </c>
      <c r="AM4888" s="1998">
        <v>35.9</v>
      </c>
      <c r="AN4888" s="1997" t="s">
        <v>193</v>
      </c>
      <c r="BX4888"/>
      <c r="BY4888"/>
      <c r="BZ4888"/>
      <c r="CA4888"/>
      <c r="CB4888"/>
      <c r="CD4888" s="1060"/>
      <c r="CE4888" s="1286"/>
      <c r="CF4888" s="1060"/>
      <c r="CG4888" s="1060"/>
      <c r="CH4888" s="1060"/>
      <c r="CK4888" s="1645"/>
      <c r="CL4888" s="1645"/>
      <c r="CM4888" s="1645"/>
      <c r="CN4888"/>
      <c r="CO4888"/>
      <c r="CP4888"/>
      <c r="CQ4888"/>
      <c r="CR4888"/>
      <c r="CS4888" s="1060"/>
      <c r="CT4888" s="1060"/>
      <c r="CU4888" s="1060"/>
      <c r="CV4888" s="1060"/>
      <c r="CW4888" s="1060"/>
      <c r="CX4888" s="1060"/>
    </row>
    <row r="4889" spans="35:102" ht="15" customHeight="1" x14ac:dyDescent="0.3">
      <c r="AI4889" s="1774">
        <v>48061012001</v>
      </c>
      <c r="AJ4889" s="1993" t="s">
        <v>1760</v>
      </c>
      <c r="AK4889" s="1993">
        <v>49816</v>
      </c>
      <c r="AL4889" s="1994" t="s">
        <v>1729</v>
      </c>
      <c r="AM4889" s="1994">
        <v>15.7</v>
      </c>
      <c r="AN4889" s="1993" t="s">
        <v>192</v>
      </c>
      <c r="BX4889"/>
      <c r="BY4889"/>
      <c r="BZ4889"/>
      <c r="CA4889"/>
      <c r="CB4889"/>
      <c r="CD4889" s="1060"/>
      <c r="CE4889" s="1286"/>
      <c r="CF4889" s="1060"/>
      <c r="CG4889" s="1060"/>
      <c r="CH4889" s="1060"/>
      <c r="CK4889" s="1645"/>
      <c r="CL4889" s="1645"/>
      <c r="CM4889" s="1645"/>
      <c r="CN4889"/>
      <c r="CO4889"/>
      <c r="CP4889"/>
      <c r="CQ4889"/>
      <c r="CR4889"/>
      <c r="CS4889" s="1060"/>
      <c r="CT4889" s="1060"/>
      <c r="CU4889" s="1060"/>
      <c r="CV4889" s="1060"/>
      <c r="CW4889" s="1060"/>
      <c r="CX4889" s="1060"/>
    </row>
    <row r="4890" spans="35:102" ht="15" customHeight="1" x14ac:dyDescent="0.3">
      <c r="AI4890" s="1996">
        <v>48061012002</v>
      </c>
      <c r="AJ4890" s="1997" t="s">
        <v>1760</v>
      </c>
      <c r="AK4890" s="1997">
        <v>55375</v>
      </c>
      <c r="AL4890" s="1998" t="s">
        <v>1729</v>
      </c>
      <c r="AM4890" s="1998">
        <v>19.7</v>
      </c>
      <c r="AN4890" s="1997" t="s">
        <v>192</v>
      </c>
      <c r="BX4890"/>
      <c r="BY4890"/>
      <c r="BZ4890"/>
      <c r="CA4890"/>
      <c r="CB4890"/>
      <c r="CD4890" s="1060"/>
      <c r="CE4890" s="1286"/>
      <c r="CF4890" s="1060"/>
      <c r="CG4890" s="1060"/>
      <c r="CH4890" s="1060"/>
      <c r="CK4890" s="1645"/>
      <c r="CL4890" s="1645"/>
      <c r="CM4890" s="1645"/>
      <c r="CN4890"/>
      <c r="CO4890"/>
      <c r="CP4890"/>
      <c r="CQ4890"/>
      <c r="CR4890"/>
      <c r="CS4890" s="1060"/>
      <c r="CT4890" s="1060"/>
      <c r="CU4890" s="1060"/>
      <c r="CV4890" s="1060"/>
      <c r="CW4890" s="1060"/>
      <c r="CX4890" s="1060"/>
    </row>
    <row r="4891" spans="35:102" ht="15" customHeight="1" x14ac:dyDescent="0.3">
      <c r="AI4891" s="1774">
        <v>48061012101</v>
      </c>
      <c r="AJ4891" s="1993" t="s">
        <v>1760</v>
      </c>
      <c r="AK4891" s="1993">
        <v>38548</v>
      </c>
      <c r="AL4891" s="1994" t="s">
        <v>1727</v>
      </c>
      <c r="AM4891" s="1994">
        <v>24.3</v>
      </c>
      <c r="AN4891" s="1993" t="s">
        <v>192</v>
      </c>
      <c r="BX4891"/>
      <c r="BY4891"/>
      <c r="BZ4891"/>
      <c r="CA4891"/>
      <c r="CB4891"/>
      <c r="CD4891" s="1060"/>
      <c r="CE4891" s="1286"/>
      <c r="CF4891" s="1060"/>
      <c r="CG4891" s="1060"/>
      <c r="CH4891" s="1060"/>
      <c r="CK4891" s="1645"/>
      <c r="CL4891" s="1645"/>
      <c r="CM4891" s="1645"/>
      <c r="CN4891"/>
      <c r="CO4891"/>
      <c r="CP4891"/>
      <c r="CQ4891"/>
      <c r="CR4891"/>
      <c r="CS4891" s="1060"/>
      <c r="CT4891" s="1060"/>
      <c r="CU4891" s="1060"/>
      <c r="CV4891" s="1060"/>
      <c r="CW4891" s="1060"/>
      <c r="CX4891" s="1060"/>
    </row>
    <row r="4892" spans="35:102" ht="15" customHeight="1" x14ac:dyDescent="0.3">
      <c r="AI4892" s="1996">
        <v>48061012102</v>
      </c>
      <c r="AJ4892" s="1997" t="s">
        <v>1760</v>
      </c>
      <c r="AK4892" s="1997">
        <v>24828</v>
      </c>
      <c r="AL4892" s="1998" t="s">
        <v>1730</v>
      </c>
      <c r="AM4892" s="1998">
        <v>43.3</v>
      </c>
      <c r="AN4892" s="1997" t="s">
        <v>193</v>
      </c>
      <c r="BX4892"/>
      <c r="BY4892"/>
      <c r="BZ4892"/>
      <c r="CA4892"/>
      <c r="CB4892"/>
      <c r="CD4892" s="1060"/>
      <c r="CE4892" s="1286"/>
      <c r="CF4892" s="1060"/>
      <c r="CG4892" s="1060"/>
      <c r="CH4892" s="1060"/>
      <c r="CK4892" s="1645"/>
      <c r="CL4892" s="1645"/>
      <c r="CM4892" s="1645"/>
      <c r="CN4892"/>
      <c r="CO4892"/>
      <c r="CP4892"/>
      <c r="CQ4892"/>
      <c r="CR4892"/>
      <c r="CS4892" s="1060"/>
      <c r="CT4892" s="1060"/>
      <c r="CU4892" s="1060"/>
      <c r="CV4892" s="1060"/>
      <c r="CW4892" s="1060"/>
      <c r="CX4892" s="1060"/>
    </row>
    <row r="4893" spans="35:102" ht="15" customHeight="1" x14ac:dyDescent="0.3">
      <c r="AI4893" s="1774">
        <v>48061012200</v>
      </c>
      <c r="AJ4893" s="1993" t="s">
        <v>1760</v>
      </c>
      <c r="AK4893" s="1993">
        <v>31115</v>
      </c>
      <c r="AL4893" s="1994" t="s">
        <v>1728</v>
      </c>
      <c r="AM4893" s="1994">
        <v>33.4</v>
      </c>
      <c r="AN4893" s="1993" t="s">
        <v>193</v>
      </c>
      <c r="BX4893"/>
      <c r="BY4893"/>
      <c r="BZ4893"/>
      <c r="CA4893"/>
      <c r="CB4893"/>
      <c r="CD4893" s="1060"/>
      <c r="CE4893" s="1286"/>
      <c r="CF4893" s="1060"/>
      <c r="CG4893" s="1060"/>
      <c r="CH4893" s="1060"/>
      <c r="CK4893" s="1645"/>
      <c r="CL4893" s="1645"/>
      <c r="CM4893" s="1645"/>
      <c r="CN4893"/>
      <c r="CO4893"/>
      <c r="CP4893"/>
      <c r="CQ4893"/>
      <c r="CR4893"/>
      <c r="CS4893" s="1060"/>
      <c r="CT4893" s="1060"/>
      <c r="CU4893" s="1060"/>
      <c r="CV4893" s="1060"/>
      <c r="CW4893" s="1060"/>
      <c r="CX4893" s="1060"/>
    </row>
    <row r="4894" spans="35:102" ht="15" customHeight="1" x14ac:dyDescent="0.3">
      <c r="AI4894" s="1996">
        <v>48061012301</v>
      </c>
      <c r="AJ4894" s="1997" t="s">
        <v>1760</v>
      </c>
      <c r="AK4894" s="1997">
        <v>56813</v>
      </c>
      <c r="AL4894" s="1998" t="s">
        <v>1729</v>
      </c>
      <c r="AM4894" s="1998">
        <v>23.4</v>
      </c>
      <c r="AN4894" s="1997" t="s">
        <v>192</v>
      </c>
      <c r="BX4894"/>
      <c r="BY4894"/>
      <c r="BZ4894"/>
      <c r="CA4894"/>
      <c r="CB4894"/>
      <c r="CD4894" s="1060"/>
      <c r="CE4894" s="1286"/>
      <c r="CF4894" s="1060"/>
      <c r="CG4894" s="1060"/>
      <c r="CH4894" s="1060"/>
      <c r="CK4894" s="1645"/>
      <c r="CL4894" s="1645"/>
      <c r="CM4894" s="1645"/>
      <c r="CN4894"/>
      <c r="CO4894"/>
      <c r="CP4894"/>
      <c r="CQ4894"/>
      <c r="CR4894"/>
      <c r="CS4894" s="1060"/>
      <c r="CT4894" s="1060"/>
      <c r="CU4894" s="1060"/>
      <c r="CV4894" s="1060"/>
      <c r="CW4894" s="1060"/>
      <c r="CX4894" s="1060"/>
    </row>
    <row r="4895" spans="35:102" ht="15" customHeight="1" x14ac:dyDescent="0.3">
      <c r="AI4895" s="1774">
        <v>48061012304</v>
      </c>
      <c r="AJ4895" s="1993" t="s">
        <v>1760</v>
      </c>
      <c r="AK4895" s="1993">
        <v>39100</v>
      </c>
      <c r="AL4895" s="1994" t="s">
        <v>1727</v>
      </c>
      <c r="AM4895" s="1994">
        <v>25.9</v>
      </c>
      <c r="AN4895" s="1993" t="s">
        <v>192</v>
      </c>
      <c r="BX4895"/>
      <c r="BY4895"/>
      <c r="BZ4895"/>
      <c r="CA4895"/>
      <c r="CB4895"/>
      <c r="CD4895" s="1060"/>
      <c r="CE4895" s="1286"/>
      <c r="CF4895" s="1060"/>
      <c r="CG4895" s="1060"/>
      <c r="CH4895" s="1060"/>
      <c r="CK4895" s="1645"/>
      <c r="CL4895" s="1645"/>
      <c r="CM4895" s="1645"/>
      <c r="CN4895"/>
      <c r="CO4895"/>
      <c r="CP4895"/>
      <c r="CQ4895"/>
      <c r="CR4895"/>
      <c r="CS4895" s="1060"/>
      <c r="CT4895" s="1060"/>
      <c r="CU4895" s="1060"/>
      <c r="CV4895" s="1060"/>
      <c r="CW4895" s="1060"/>
      <c r="CX4895" s="1060"/>
    </row>
    <row r="4896" spans="35:102" ht="15" customHeight="1" x14ac:dyDescent="0.3">
      <c r="AI4896" s="1996">
        <v>48061012305</v>
      </c>
      <c r="AJ4896" s="1997" t="s">
        <v>1760</v>
      </c>
      <c r="AK4896" s="1997">
        <v>44524</v>
      </c>
      <c r="AL4896" s="1998" t="s">
        <v>1729</v>
      </c>
      <c r="AM4896" s="1998">
        <v>10.9</v>
      </c>
      <c r="AN4896" s="1997" t="s">
        <v>192</v>
      </c>
      <c r="BX4896"/>
      <c r="BY4896"/>
      <c r="BZ4896"/>
      <c r="CA4896"/>
      <c r="CB4896"/>
      <c r="CD4896" s="1060"/>
      <c r="CE4896" s="1286"/>
      <c r="CF4896" s="1060"/>
      <c r="CG4896" s="1060"/>
      <c r="CH4896" s="1060"/>
      <c r="CK4896" s="1645"/>
      <c r="CL4896" s="1645"/>
      <c r="CM4896" s="1645"/>
      <c r="CN4896"/>
      <c r="CO4896"/>
      <c r="CP4896"/>
      <c r="CQ4896"/>
      <c r="CR4896"/>
      <c r="CS4896" s="1060"/>
      <c r="CT4896" s="1060"/>
      <c r="CU4896" s="1060"/>
      <c r="CV4896" s="1060"/>
      <c r="CW4896" s="1060"/>
      <c r="CX4896" s="1060"/>
    </row>
    <row r="4897" spans="35:102" ht="15" customHeight="1" x14ac:dyDescent="0.3">
      <c r="AI4897" s="1774">
        <v>48061012401</v>
      </c>
      <c r="AJ4897" s="1993" t="s">
        <v>1760</v>
      </c>
      <c r="AK4897" s="1993">
        <v>36908</v>
      </c>
      <c r="AL4897" s="1994" t="s">
        <v>1727</v>
      </c>
      <c r="AM4897" s="1994">
        <v>35.299999999999997</v>
      </c>
      <c r="AN4897" s="1993" t="s">
        <v>193</v>
      </c>
      <c r="BX4897"/>
      <c r="BY4897"/>
      <c r="BZ4897"/>
      <c r="CA4897"/>
      <c r="CB4897"/>
      <c r="CD4897" s="1060"/>
      <c r="CE4897" s="1286"/>
      <c r="CF4897" s="1060"/>
      <c r="CG4897" s="1060"/>
      <c r="CH4897" s="1060"/>
      <c r="CK4897" s="1645"/>
      <c r="CL4897" s="1645"/>
      <c r="CM4897" s="1645"/>
      <c r="CN4897"/>
      <c r="CO4897"/>
      <c r="CP4897"/>
      <c r="CQ4897"/>
      <c r="CR4897"/>
      <c r="CS4897" s="1060"/>
      <c r="CT4897" s="1060"/>
      <c r="CU4897" s="1060"/>
      <c r="CV4897" s="1060"/>
      <c r="CW4897" s="1060"/>
      <c r="CX4897" s="1060"/>
    </row>
    <row r="4898" spans="35:102" ht="15" customHeight="1" x14ac:dyDescent="0.3">
      <c r="AI4898" s="1996">
        <v>48061012402</v>
      </c>
      <c r="AJ4898" s="1997" t="s">
        <v>1760</v>
      </c>
      <c r="AK4898" s="1997">
        <v>51032</v>
      </c>
      <c r="AL4898" s="1998" t="s">
        <v>1729</v>
      </c>
      <c r="AM4898" s="1998">
        <v>29.8</v>
      </c>
      <c r="AN4898" s="1997" t="s">
        <v>192</v>
      </c>
      <c r="BX4898"/>
      <c r="BY4898"/>
      <c r="BZ4898"/>
      <c r="CA4898"/>
      <c r="CB4898"/>
      <c r="CD4898" s="1060"/>
      <c r="CE4898" s="1286"/>
      <c r="CF4898" s="1060"/>
      <c r="CG4898" s="1060"/>
      <c r="CH4898" s="1060"/>
      <c r="CK4898" s="1645"/>
      <c r="CL4898" s="1645"/>
      <c r="CM4898" s="1645"/>
      <c r="CN4898"/>
      <c r="CO4898"/>
      <c r="CP4898"/>
      <c r="CQ4898"/>
      <c r="CR4898"/>
      <c r="CS4898" s="1060"/>
      <c r="CT4898" s="1060"/>
      <c r="CU4898" s="1060"/>
      <c r="CV4898" s="1060"/>
      <c r="CW4898" s="1060"/>
      <c r="CX4898" s="1060"/>
    </row>
    <row r="4899" spans="35:102" ht="15" customHeight="1" x14ac:dyDescent="0.3">
      <c r="AI4899" s="1774">
        <v>48061012504</v>
      </c>
      <c r="AJ4899" s="1993" t="s">
        <v>1760</v>
      </c>
      <c r="AK4899" s="1993">
        <v>51333</v>
      </c>
      <c r="AL4899" s="1994" t="s">
        <v>1729</v>
      </c>
      <c r="AM4899" s="1994">
        <v>17</v>
      </c>
      <c r="AN4899" s="1993" t="s">
        <v>192</v>
      </c>
      <c r="BX4899"/>
      <c r="BY4899"/>
      <c r="BZ4899"/>
      <c r="CA4899"/>
      <c r="CB4899"/>
      <c r="CD4899" s="1060"/>
      <c r="CE4899" s="1286"/>
      <c r="CF4899" s="1060"/>
      <c r="CG4899" s="1060"/>
      <c r="CH4899" s="1060"/>
      <c r="CK4899" s="1645"/>
      <c r="CL4899" s="1645"/>
      <c r="CM4899" s="1645"/>
      <c r="CN4899"/>
      <c r="CO4899"/>
      <c r="CP4899"/>
      <c r="CQ4899"/>
      <c r="CR4899"/>
      <c r="CS4899" s="1060"/>
      <c r="CT4899" s="1060"/>
      <c r="CU4899" s="1060"/>
      <c r="CV4899" s="1060"/>
      <c r="CW4899" s="1060"/>
      <c r="CX4899" s="1060"/>
    </row>
    <row r="4900" spans="35:102" ht="15" customHeight="1" x14ac:dyDescent="0.3">
      <c r="AI4900" s="1996">
        <v>48061012505</v>
      </c>
      <c r="AJ4900" s="1997" t="s">
        <v>1760</v>
      </c>
      <c r="AK4900" s="1997">
        <v>30557</v>
      </c>
      <c r="AL4900" s="1998" t="s">
        <v>1728</v>
      </c>
      <c r="AM4900" s="1998">
        <v>34.799999999999997</v>
      </c>
      <c r="AN4900" s="1997" t="s">
        <v>193</v>
      </c>
      <c r="BX4900"/>
      <c r="BY4900"/>
      <c r="BZ4900"/>
      <c r="CA4900"/>
      <c r="CB4900"/>
      <c r="CD4900" s="1060"/>
      <c r="CE4900" s="1286"/>
      <c r="CF4900" s="1060"/>
      <c r="CG4900" s="1060"/>
      <c r="CH4900" s="1060"/>
      <c r="CK4900" s="1645"/>
      <c r="CL4900" s="1645"/>
      <c r="CM4900" s="1645"/>
      <c r="CN4900"/>
      <c r="CO4900"/>
      <c r="CP4900"/>
      <c r="CQ4900"/>
      <c r="CR4900"/>
      <c r="CS4900" s="1060"/>
      <c r="CT4900" s="1060"/>
      <c r="CU4900" s="1060"/>
      <c r="CV4900" s="1060"/>
      <c r="CW4900" s="1060"/>
      <c r="CX4900" s="1060"/>
    </row>
    <row r="4901" spans="35:102" ht="15" customHeight="1" x14ac:dyDescent="0.3">
      <c r="AI4901" s="1774">
        <v>48061012506</v>
      </c>
      <c r="AJ4901" s="1993" t="s">
        <v>1760</v>
      </c>
      <c r="AK4901" s="1993">
        <v>52260</v>
      </c>
      <c r="AL4901" s="1994" t="s">
        <v>1729</v>
      </c>
      <c r="AM4901" s="1994">
        <v>16.899999999999999</v>
      </c>
      <c r="AN4901" s="1993" t="s">
        <v>192</v>
      </c>
      <c r="BX4901"/>
      <c r="BY4901"/>
      <c r="BZ4901"/>
      <c r="CA4901"/>
      <c r="CB4901"/>
      <c r="CD4901" s="1060"/>
      <c r="CE4901" s="1286"/>
      <c r="CF4901" s="1060"/>
      <c r="CG4901" s="1060"/>
      <c r="CH4901" s="1060"/>
      <c r="CK4901" s="1645"/>
      <c r="CL4901" s="1645"/>
      <c r="CM4901" s="1645"/>
      <c r="CN4901"/>
      <c r="CO4901"/>
      <c r="CP4901"/>
      <c r="CQ4901"/>
      <c r="CR4901"/>
      <c r="CS4901" s="1060"/>
      <c r="CT4901" s="1060"/>
      <c r="CU4901" s="1060"/>
      <c r="CV4901" s="1060"/>
      <c r="CW4901" s="1060"/>
      <c r="CX4901" s="1060"/>
    </row>
    <row r="4902" spans="35:102" ht="15" customHeight="1" x14ac:dyDescent="0.3">
      <c r="AI4902" s="1996">
        <v>48061012507</v>
      </c>
      <c r="AJ4902" s="1997" t="s">
        <v>1760</v>
      </c>
      <c r="AK4902" s="1997">
        <v>32708</v>
      </c>
      <c r="AL4902" s="1998" t="s">
        <v>1727</v>
      </c>
      <c r="AM4902" s="1998">
        <v>33.5</v>
      </c>
      <c r="AN4902" s="1997" t="s">
        <v>193</v>
      </c>
      <c r="BX4902"/>
      <c r="BY4902"/>
      <c r="BZ4902"/>
      <c r="CA4902"/>
      <c r="CB4902"/>
      <c r="CD4902" s="1060"/>
      <c r="CE4902" s="1286"/>
      <c r="CF4902" s="1060"/>
      <c r="CG4902" s="1060"/>
      <c r="CH4902" s="1060"/>
      <c r="CK4902" s="1645"/>
      <c r="CL4902" s="1645"/>
      <c r="CM4902" s="1645"/>
      <c r="CN4902"/>
      <c r="CO4902"/>
      <c r="CP4902"/>
      <c r="CQ4902"/>
      <c r="CR4902"/>
      <c r="CS4902" s="1060"/>
      <c r="CT4902" s="1060"/>
      <c r="CU4902" s="1060"/>
      <c r="CV4902" s="1060"/>
      <c r="CW4902" s="1060"/>
      <c r="CX4902" s="1060"/>
    </row>
    <row r="4903" spans="35:102" ht="15" customHeight="1" x14ac:dyDescent="0.3">
      <c r="AI4903" s="1774">
        <v>48061012508</v>
      </c>
      <c r="AJ4903" s="1993" t="s">
        <v>1760</v>
      </c>
      <c r="AK4903" s="1993">
        <v>37500</v>
      </c>
      <c r="AL4903" s="1994" t="s">
        <v>1727</v>
      </c>
      <c r="AM4903" s="1994">
        <v>32.5</v>
      </c>
      <c r="AN4903" s="1993" t="s">
        <v>192</v>
      </c>
      <c r="BX4903"/>
      <c r="BY4903"/>
      <c r="BZ4903"/>
      <c r="CA4903"/>
      <c r="CB4903"/>
      <c r="CD4903" s="1060"/>
      <c r="CE4903" s="1286"/>
      <c r="CF4903" s="1060"/>
      <c r="CG4903" s="1060"/>
      <c r="CH4903" s="1060"/>
      <c r="CK4903" s="1645"/>
      <c r="CL4903" s="1645"/>
      <c r="CM4903" s="1645"/>
      <c r="CN4903"/>
      <c r="CO4903"/>
      <c r="CP4903"/>
      <c r="CQ4903"/>
      <c r="CR4903"/>
      <c r="CS4903" s="1060"/>
      <c r="CT4903" s="1060"/>
      <c r="CU4903" s="1060"/>
      <c r="CV4903" s="1060"/>
      <c r="CW4903" s="1060"/>
      <c r="CX4903" s="1060"/>
    </row>
    <row r="4904" spans="35:102" ht="15" customHeight="1" x14ac:dyDescent="0.3">
      <c r="AI4904" s="1996">
        <v>48061012607</v>
      </c>
      <c r="AJ4904" s="1997" t="s">
        <v>1760</v>
      </c>
      <c r="AK4904" s="1997">
        <v>30682</v>
      </c>
      <c r="AL4904" s="1998" t="s">
        <v>1728</v>
      </c>
      <c r="AM4904" s="1998">
        <v>38.799999999999997</v>
      </c>
      <c r="AN4904" s="1997" t="s">
        <v>193</v>
      </c>
      <c r="BX4904"/>
      <c r="BY4904"/>
      <c r="BZ4904"/>
      <c r="CA4904"/>
      <c r="CB4904"/>
      <c r="CD4904" s="1060"/>
      <c r="CE4904" s="1286"/>
      <c r="CF4904" s="1060"/>
      <c r="CG4904" s="1060"/>
      <c r="CH4904" s="1060"/>
      <c r="CK4904" s="1645"/>
      <c r="CL4904" s="1645"/>
      <c r="CM4904" s="1645"/>
      <c r="CN4904"/>
      <c r="CO4904"/>
      <c r="CP4904"/>
      <c r="CQ4904"/>
      <c r="CR4904"/>
      <c r="CS4904" s="1060"/>
      <c r="CT4904" s="1060"/>
      <c r="CU4904" s="1060"/>
      <c r="CV4904" s="1060"/>
      <c r="CW4904" s="1060"/>
      <c r="CX4904" s="1060"/>
    </row>
    <row r="4905" spans="35:102" ht="15" customHeight="1" x14ac:dyDescent="0.3">
      <c r="AI4905" s="1774">
        <v>48061012608</v>
      </c>
      <c r="AJ4905" s="1993" t="s">
        <v>1760</v>
      </c>
      <c r="AK4905" s="1993">
        <v>37167</v>
      </c>
      <c r="AL4905" s="1994" t="s">
        <v>1727</v>
      </c>
      <c r="AM4905" s="1994">
        <v>25.1</v>
      </c>
      <c r="AN4905" s="1993" t="s">
        <v>192</v>
      </c>
      <c r="BX4905"/>
      <c r="BY4905"/>
      <c r="BZ4905"/>
      <c r="CA4905"/>
      <c r="CB4905"/>
      <c r="CD4905" s="1060"/>
      <c r="CE4905" s="1286"/>
      <c r="CF4905" s="1060"/>
      <c r="CG4905" s="1060"/>
      <c r="CH4905" s="1060"/>
      <c r="CK4905" s="1645"/>
      <c r="CL4905" s="1645"/>
      <c r="CM4905" s="1645"/>
      <c r="CN4905"/>
      <c r="CO4905"/>
      <c r="CP4905"/>
      <c r="CQ4905"/>
      <c r="CR4905"/>
      <c r="CS4905" s="1060"/>
      <c r="CT4905" s="1060"/>
      <c r="CU4905" s="1060"/>
      <c r="CV4905" s="1060"/>
      <c r="CW4905" s="1060"/>
      <c r="CX4905" s="1060"/>
    </row>
    <row r="4906" spans="35:102" ht="15" customHeight="1" x14ac:dyDescent="0.3">
      <c r="AI4906" s="1996">
        <v>48061012609</v>
      </c>
      <c r="AJ4906" s="1997" t="s">
        <v>1760</v>
      </c>
      <c r="AK4906" s="1997">
        <v>26300</v>
      </c>
      <c r="AL4906" s="1998" t="s">
        <v>1730</v>
      </c>
      <c r="AM4906" s="1998">
        <v>47.1</v>
      </c>
      <c r="AN4906" s="1997" t="s">
        <v>193</v>
      </c>
      <c r="BX4906"/>
      <c r="BY4906"/>
      <c r="BZ4906"/>
      <c r="CA4906"/>
      <c r="CB4906"/>
      <c r="CD4906" s="1060"/>
      <c r="CE4906" s="1286"/>
      <c r="CF4906" s="1060"/>
      <c r="CG4906" s="1060"/>
      <c r="CH4906" s="1060"/>
      <c r="CK4906" s="1645"/>
      <c r="CL4906" s="1645"/>
      <c r="CM4906" s="1645"/>
      <c r="CN4906"/>
      <c r="CO4906"/>
      <c r="CP4906"/>
      <c r="CQ4906"/>
      <c r="CR4906"/>
      <c r="CS4906" s="1060"/>
      <c r="CT4906" s="1060"/>
      <c r="CU4906" s="1060"/>
      <c r="CV4906" s="1060"/>
      <c r="CW4906" s="1060"/>
      <c r="CX4906" s="1060"/>
    </row>
    <row r="4907" spans="35:102" ht="15" customHeight="1" x14ac:dyDescent="0.3">
      <c r="AI4907" s="1774">
        <v>48061012612</v>
      </c>
      <c r="AJ4907" s="1993" t="s">
        <v>1760</v>
      </c>
      <c r="AK4907" s="1993">
        <v>65164</v>
      </c>
      <c r="AL4907" s="1994" t="s">
        <v>1729</v>
      </c>
      <c r="AM4907" s="1994">
        <v>11.3</v>
      </c>
      <c r="AN4907" s="1993" t="s">
        <v>192</v>
      </c>
      <c r="BX4907"/>
      <c r="BY4907"/>
      <c r="BZ4907"/>
      <c r="CA4907"/>
      <c r="CB4907"/>
      <c r="CD4907" s="1060"/>
      <c r="CE4907" s="1286"/>
      <c r="CF4907" s="1060"/>
      <c r="CG4907" s="1060"/>
      <c r="CH4907" s="1060"/>
      <c r="CK4907" s="1645"/>
      <c r="CL4907" s="1645"/>
      <c r="CM4907" s="1645"/>
      <c r="CN4907"/>
      <c r="CO4907"/>
      <c r="CP4907"/>
      <c r="CQ4907"/>
      <c r="CR4907"/>
      <c r="CS4907" s="1060"/>
      <c r="CT4907" s="1060"/>
      <c r="CU4907" s="1060"/>
      <c r="CV4907" s="1060"/>
      <c r="CW4907" s="1060"/>
      <c r="CX4907" s="1060"/>
    </row>
    <row r="4908" spans="35:102" ht="15" customHeight="1" x14ac:dyDescent="0.3">
      <c r="AI4908" s="1996">
        <v>48061012613</v>
      </c>
      <c r="AJ4908" s="1997" t="s">
        <v>1760</v>
      </c>
      <c r="AK4908" s="1997">
        <v>62470</v>
      </c>
      <c r="AL4908" s="1998" t="s">
        <v>1729</v>
      </c>
      <c r="AM4908" s="1998">
        <v>10.6</v>
      </c>
      <c r="AN4908" s="1997" t="s">
        <v>192</v>
      </c>
      <c r="BX4908"/>
      <c r="BY4908"/>
      <c r="BZ4908"/>
      <c r="CA4908"/>
      <c r="CB4908"/>
      <c r="CD4908" s="1060"/>
      <c r="CE4908" s="1286"/>
      <c r="CF4908" s="1060"/>
      <c r="CG4908" s="1060"/>
      <c r="CH4908" s="1060"/>
      <c r="CK4908" s="1645"/>
      <c r="CL4908" s="1645"/>
      <c r="CM4908" s="1645"/>
      <c r="CN4908"/>
      <c r="CO4908"/>
      <c r="CP4908"/>
      <c r="CQ4908"/>
      <c r="CR4908"/>
      <c r="CS4908" s="1060"/>
      <c r="CT4908" s="1060"/>
      <c r="CU4908" s="1060"/>
      <c r="CV4908" s="1060"/>
      <c r="CW4908" s="1060"/>
      <c r="CX4908" s="1060"/>
    </row>
    <row r="4909" spans="35:102" ht="15" customHeight="1" x14ac:dyDescent="0.3">
      <c r="AI4909" s="1774">
        <v>48061012700</v>
      </c>
      <c r="AJ4909" s="1993" t="s">
        <v>1760</v>
      </c>
      <c r="AK4909" s="1993">
        <v>30872</v>
      </c>
      <c r="AL4909" s="1994" t="s">
        <v>1728</v>
      </c>
      <c r="AM4909" s="1994">
        <v>36.5</v>
      </c>
      <c r="AN4909" s="1993" t="s">
        <v>193</v>
      </c>
      <c r="BX4909"/>
      <c r="BY4909"/>
      <c r="BZ4909"/>
      <c r="CA4909"/>
      <c r="CB4909"/>
      <c r="CD4909" s="1060"/>
      <c r="CE4909" s="1286"/>
      <c r="CF4909" s="1060"/>
      <c r="CG4909" s="1060"/>
      <c r="CH4909" s="1060"/>
      <c r="CK4909" s="1645"/>
      <c r="CL4909" s="1645"/>
      <c r="CM4909" s="1645"/>
      <c r="CN4909"/>
      <c r="CO4909"/>
      <c r="CP4909"/>
      <c r="CQ4909"/>
      <c r="CR4909"/>
      <c r="CS4909" s="1060"/>
      <c r="CT4909" s="1060"/>
      <c r="CU4909" s="1060"/>
      <c r="CV4909" s="1060"/>
      <c r="CW4909" s="1060"/>
      <c r="CX4909" s="1060"/>
    </row>
    <row r="4910" spans="35:102" ht="15" customHeight="1" x14ac:dyDescent="0.3">
      <c r="AI4910" s="1996">
        <v>48061012800</v>
      </c>
      <c r="AJ4910" s="1997" t="s">
        <v>1760</v>
      </c>
      <c r="AK4910" s="1997">
        <v>35587</v>
      </c>
      <c r="AL4910" s="1998" t="s">
        <v>1727</v>
      </c>
      <c r="AM4910" s="1998">
        <v>14.5</v>
      </c>
      <c r="AN4910" s="1997" t="s">
        <v>192</v>
      </c>
      <c r="BX4910"/>
      <c r="BY4910"/>
      <c r="BZ4910"/>
      <c r="CA4910"/>
      <c r="CB4910"/>
      <c r="CD4910" s="1060"/>
      <c r="CE4910" s="1286"/>
      <c r="CF4910" s="1060"/>
      <c r="CG4910" s="1060"/>
      <c r="CH4910" s="1060"/>
      <c r="CK4910" s="1645"/>
      <c r="CL4910" s="1645"/>
      <c r="CM4910" s="1645"/>
      <c r="CN4910"/>
      <c r="CO4910"/>
      <c r="CP4910"/>
      <c r="CQ4910"/>
      <c r="CR4910"/>
      <c r="CS4910" s="1060"/>
      <c r="CT4910" s="1060"/>
      <c r="CU4910" s="1060"/>
      <c r="CV4910" s="1060"/>
      <c r="CW4910" s="1060"/>
      <c r="CX4910" s="1060"/>
    </row>
    <row r="4911" spans="35:102" ht="15" customHeight="1" x14ac:dyDescent="0.3">
      <c r="AI4911" s="1774">
        <v>48061012900</v>
      </c>
      <c r="AJ4911" s="1993" t="s">
        <v>1760</v>
      </c>
      <c r="AK4911" s="1993">
        <v>38952</v>
      </c>
      <c r="AL4911" s="1994" t="s">
        <v>1727</v>
      </c>
      <c r="AM4911" s="1994">
        <v>23.8</v>
      </c>
      <c r="AN4911" s="1993" t="s">
        <v>192</v>
      </c>
      <c r="BX4911"/>
      <c r="BY4911"/>
      <c r="BZ4911"/>
      <c r="CA4911"/>
      <c r="CB4911"/>
      <c r="CD4911" s="1060"/>
      <c r="CE4911" s="1286"/>
      <c r="CF4911" s="1060"/>
      <c r="CG4911" s="1060"/>
      <c r="CH4911" s="1060"/>
      <c r="CK4911" s="1645"/>
      <c r="CL4911" s="1645"/>
      <c r="CM4911" s="1645"/>
      <c r="CN4911"/>
      <c r="CO4911"/>
      <c r="CP4911"/>
      <c r="CQ4911"/>
      <c r="CR4911"/>
      <c r="CS4911" s="1060"/>
      <c r="CT4911" s="1060"/>
      <c r="CU4911" s="1060"/>
      <c r="CV4911" s="1060"/>
      <c r="CW4911" s="1060"/>
      <c r="CX4911" s="1060"/>
    </row>
    <row r="4912" spans="35:102" ht="15" customHeight="1" x14ac:dyDescent="0.3">
      <c r="AI4912" s="1996">
        <v>48061013002</v>
      </c>
      <c r="AJ4912" s="1997" t="s">
        <v>1760</v>
      </c>
      <c r="AK4912" s="1997">
        <v>33138</v>
      </c>
      <c r="AL4912" s="1998" t="s">
        <v>1727</v>
      </c>
      <c r="AM4912" s="1998">
        <v>30.2</v>
      </c>
      <c r="AN4912" s="1997" t="s">
        <v>192</v>
      </c>
      <c r="BX4912"/>
      <c r="BY4912"/>
      <c r="BZ4912"/>
      <c r="CA4912"/>
      <c r="CB4912"/>
      <c r="CD4912" s="1060"/>
      <c r="CE4912" s="1286"/>
      <c r="CF4912" s="1060"/>
      <c r="CG4912" s="1060"/>
      <c r="CH4912" s="1060"/>
      <c r="CK4912" s="1645"/>
      <c r="CL4912" s="1645"/>
      <c r="CM4912" s="1645"/>
      <c r="CN4912"/>
      <c r="CO4912"/>
      <c r="CP4912"/>
      <c r="CQ4912"/>
      <c r="CR4912"/>
      <c r="CS4912" s="1060"/>
      <c r="CT4912" s="1060"/>
      <c r="CU4912" s="1060"/>
      <c r="CV4912" s="1060"/>
      <c r="CW4912" s="1060"/>
      <c r="CX4912" s="1060"/>
    </row>
    <row r="4913" spans="35:102" ht="15" customHeight="1" x14ac:dyDescent="0.3">
      <c r="AI4913" s="1774">
        <v>48061013003</v>
      </c>
      <c r="AJ4913" s="1993" t="s">
        <v>1760</v>
      </c>
      <c r="AK4913" s="1993">
        <v>27337</v>
      </c>
      <c r="AL4913" s="1994" t="s">
        <v>1728</v>
      </c>
      <c r="AM4913" s="1994">
        <v>39.5</v>
      </c>
      <c r="AN4913" s="1993" t="s">
        <v>193</v>
      </c>
      <c r="BX4913"/>
      <c r="BY4913"/>
      <c r="BZ4913"/>
      <c r="CA4913"/>
      <c r="CB4913"/>
      <c r="CD4913" s="1060"/>
      <c r="CE4913" s="1286"/>
      <c r="CF4913" s="1060"/>
      <c r="CG4913" s="1060"/>
      <c r="CH4913" s="1060"/>
      <c r="CK4913" s="1645"/>
      <c r="CL4913" s="1645"/>
      <c r="CM4913" s="1645"/>
      <c r="CN4913"/>
      <c r="CO4913"/>
      <c r="CP4913"/>
      <c r="CQ4913"/>
      <c r="CR4913"/>
      <c r="CS4913" s="1060"/>
      <c r="CT4913" s="1060"/>
      <c r="CU4913" s="1060"/>
      <c r="CV4913" s="1060"/>
      <c r="CW4913" s="1060"/>
      <c r="CX4913" s="1060"/>
    </row>
    <row r="4914" spans="35:102" ht="15" customHeight="1" x14ac:dyDescent="0.3">
      <c r="AI4914" s="1996">
        <v>48061013004</v>
      </c>
      <c r="AJ4914" s="1997" t="s">
        <v>1760</v>
      </c>
      <c r="AK4914" s="1997">
        <v>31852</v>
      </c>
      <c r="AL4914" s="1998" t="s">
        <v>1728</v>
      </c>
      <c r="AM4914" s="1998">
        <v>27.6</v>
      </c>
      <c r="AN4914" s="1997" t="s">
        <v>192</v>
      </c>
      <c r="BX4914"/>
      <c r="BY4914"/>
      <c r="BZ4914"/>
      <c r="CA4914"/>
      <c r="CB4914"/>
      <c r="CD4914" s="1060"/>
      <c r="CE4914" s="1286"/>
      <c r="CF4914" s="1060"/>
      <c r="CG4914" s="1060"/>
      <c r="CH4914" s="1060"/>
      <c r="CK4914" s="1645"/>
      <c r="CL4914" s="1645"/>
      <c r="CM4914" s="1645"/>
      <c r="CN4914"/>
      <c r="CO4914"/>
      <c r="CP4914"/>
      <c r="CQ4914"/>
      <c r="CR4914"/>
      <c r="CS4914" s="1060"/>
      <c r="CT4914" s="1060"/>
      <c r="CU4914" s="1060"/>
      <c r="CV4914" s="1060"/>
      <c r="CW4914" s="1060"/>
      <c r="CX4914" s="1060"/>
    </row>
    <row r="4915" spans="35:102" ht="15" customHeight="1" x14ac:dyDescent="0.3">
      <c r="AI4915" s="1774">
        <v>48061013102</v>
      </c>
      <c r="AJ4915" s="1993" t="s">
        <v>1760</v>
      </c>
      <c r="AK4915" s="1993">
        <v>40523</v>
      </c>
      <c r="AL4915" s="1994" t="s">
        <v>1727</v>
      </c>
      <c r="AM4915" s="1994">
        <v>43.3</v>
      </c>
      <c r="AN4915" s="1993" t="s">
        <v>193</v>
      </c>
      <c r="BX4915"/>
      <c r="BY4915"/>
      <c r="BZ4915"/>
      <c r="CA4915"/>
      <c r="CB4915"/>
      <c r="CD4915" s="1060"/>
      <c r="CE4915" s="1286"/>
      <c r="CF4915" s="1060"/>
      <c r="CG4915" s="1060"/>
      <c r="CH4915" s="1060"/>
      <c r="CK4915" s="1645"/>
      <c r="CL4915" s="1645"/>
      <c r="CM4915" s="1645"/>
      <c r="CN4915"/>
      <c r="CO4915"/>
      <c r="CP4915"/>
      <c r="CQ4915"/>
      <c r="CR4915"/>
      <c r="CS4915" s="1060"/>
      <c r="CT4915" s="1060"/>
      <c r="CU4915" s="1060"/>
      <c r="CV4915" s="1060"/>
      <c r="CW4915" s="1060"/>
      <c r="CX4915" s="1060"/>
    </row>
    <row r="4916" spans="35:102" ht="15" customHeight="1" x14ac:dyDescent="0.3">
      <c r="AI4916" s="1996">
        <v>48061013104</v>
      </c>
      <c r="AJ4916" s="1997" t="s">
        <v>1760</v>
      </c>
      <c r="AK4916" s="1997">
        <v>37595</v>
      </c>
      <c r="AL4916" s="1998" t="s">
        <v>1727</v>
      </c>
      <c r="AM4916" s="1998">
        <v>25.7</v>
      </c>
      <c r="AN4916" s="1997" t="s">
        <v>192</v>
      </c>
      <c r="BX4916"/>
      <c r="BY4916"/>
      <c r="BZ4916"/>
      <c r="CA4916"/>
      <c r="CB4916"/>
      <c r="CD4916" s="1060"/>
      <c r="CE4916" s="1286"/>
      <c r="CF4916" s="1060"/>
      <c r="CG4916" s="1060"/>
      <c r="CH4916" s="1060"/>
      <c r="CK4916" s="1645"/>
      <c r="CL4916" s="1645"/>
      <c r="CM4916" s="1645"/>
      <c r="CN4916"/>
      <c r="CO4916"/>
      <c r="CP4916"/>
      <c r="CQ4916"/>
      <c r="CR4916"/>
      <c r="CS4916" s="1060"/>
      <c r="CT4916" s="1060"/>
      <c r="CU4916" s="1060"/>
      <c r="CV4916" s="1060"/>
      <c r="CW4916" s="1060"/>
      <c r="CX4916" s="1060"/>
    </row>
    <row r="4917" spans="35:102" ht="15" customHeight="1" x14ac:dyDescent="0.3">
      <c r="AI4917" s="1774">
        <v>48061013106</v>
      </c>
      <c r="AJ4917" s="1993" t="s">
        <v>1760</v>
      </c>
      <c r="AK4917" s="1993">
        <v>20339</v>
      </c>
      <c r="AL4917" s="1994" t="s">
        <v>1730</v>
      </c>
      <c r="AM4917" s="1994">
        <v>52.1</v>
      </c>
      <c r="AN4917" s="1993" t="s">
        <v>193</v>
      </c>
      <c r="BX4917"/>
      <c r="BY4917"/>
      <c r="BZ4917"/>
      <c r="CA4917"/>
      <c r="CB4917"/>
      <c r="CD4917" s="1060"/>
      <c r="CE4917" s="1286"/>
      <c r="CF4917" s="1060"/>
      <c r="CG4917" s="1060"/>
      <c r="CH4917" s="1060"/>
      <c r="CK4917" s="1645"/>
      <c r="CL4917" s="1645"/>
      <c r="CM4917" s="1645"/>
      <c r="CN4917"/>
      <c r="CO4917"/>
      <c r="CP4917"/>
      <c r="CQ4917"/>
      <c r="CR4917"/>
      <c r="CS4917" s="1060"/>
      <c r="CT4917" s="1060"/>
      <c r="CU4917" s="1060"/>
      <c r="CV4917" s="1060"/>
      <c r="CW4917" s="1060"/>
      <c r="CX4917" s="1060"/>
    </row>
    <row r="4918" spans="35:102" ht="15" customHeight="1" x14ac:dyDescent="0.3">
      <c r="AI4918" s="1996">
        <v>48061013203</v>
      </c>
      <c r="AJ4918" s="1997" t="s">
        <v>1760</v>
      </c>
      <c r="AK4918" s="1997">
        <v>20660</v>
      </c>
      <c r="AL4918" s="1998" t="s">
        <v>1730</v>
      </c>
      <c r="AM4918" s="1998">
        <v>48.3</v>
      </c>
      <c r="AN4918" s="1997" t="s">
        <v>193</v>
      </c>
      <c r="BX4918"/>
      <c r="BY4918"/>
      <c r="BZ4918"/>
      <c r="CA4918"/>
      <c r="CB4918"/>
      <c r="CD4918" s="1060"/>
      <c r="CE4918" s="1286"/>
      <c r="CF4918" s="1060"/>
      <c r="CG4918" s="1060"/>
      <c r="CH4918" s="1060"/>
      <c r="CK4918" s="1645"/>
      <c r="CL4918" s="1645"/>
      <c r="CM4918" s="1645"/>
      <c r="CN4918"/>
      <c r="CO4918"/>
      <c r="CP4918"/>
      <c r="CQ4918"/>
      <c r="CR4918"/>
      <c r="CS4918" s="1060"/>
      <c r="CT4918" s="1060"/>
      <c r="CU4918" s="1060"/>
      <c r="CV4918" s="1060"/>
      <c r="CW4918" s="1060"/>
      <c r="CX4918" s="1060"/>
    </row>
    <row r="4919" spans="35:102" ht="15" customHeight="1" x14ac:dyDescent="0.3">
      <c r="AI4919" s="1774">
        <v>48061013204</v>
      </c>
      <c r="AJ4919" s="1993" t="s">
        <v>1760</v>
      </c>
      <c r="AK4919" s="1993">
        <v>34453</v>
      </c>
      <c r="AL4919" s="1994" t="s">
        <v>1727</v>
      </c>
      <c r="AM4919" s="1994">
        <v>31.2</v>
      </c>
      <c r="AN4919" s="1993" t="s">
        <v>192</v>
      </c>
      <c r="BX4919"/>
      <c r="BY4919"/>
      <c r="BZ4919"/>
      <c r="CA4919"/>
      <c r="CB4919"/>
      <c r="CD4919" s="1060"/>
      <c r="CE4919" s="1286"/>
      <c r="CF4919" s="1060"/>
      <c r="CG4919" s="1060"/>
      <c r="CH4919" s="1060"/>
      <c r="CK4919" s="1645"/>
      <c r="CL4919" s="1645"/>
      <c r="CM4919" s="1645"/>
      <c r="CN4919"/>
      <c r="CO4919"/>
      <c r="CP4919"/>
      <c r="CQ4919"/>
      <c r="CR4919"/>
      <c r="CS4919" s="1060"/>
      <c r="CT4919" s="1060"/>
      <c r="CU4919" s="1060"/>
      <c r="CV4919" s="1060"/>
      <c r="CW4919" s="1060"/>
      <c r="CX4919" s="1060"/>
    </row>
    <row r="4920" spans="35:102" ht="15" customHeight="1" x14ac:dyDescent="0.3">
      <c r="AI4920" s="1996">
        <v>48061013205</v>
      </c>
      <c r="AJ4920" s="1997" t="s">
        <v>1760</v>
      </c>
      <c r="AK4920" s="1997">
        <v>32075</v>
      </c>
      <c r="AL4920" s="1998" t="s">
        <v>1728</v>
      </c>
      <c r="AM4920" s="1998">
        <v>30</v>
      </c>
      <c r="AN4920" s="1997" t="s">
        <v>192</v>
      </c>
      <c r="BX4920"/>
      <c r="BY4920"/>
      <c r="BZ4920"/>
      <c r="CA4920"/>
      <c r="CB4920"/>
      <c r="CD4920" s="1060"/>
      <c r="CE4920" s="1286"/>
      <c r="CF4920" s="1060"/>
      <c r="CG4920" s="1060"/>
      <c r="CH4920" s="1060"/>
      <c r="CK4920" s="1645"/>
      <c r="CL4920" s="1645"/>
      <c r="CM4920" s="1645"/>
      <c r="CN4920"/>
      <c r="CO4920"/>
      <c r="CP4920"/>
      <c r="CQ4920"/>
      <c r="CR4920"/>
      <c r="CS4920" s="1060"/>
      <c r="CT4920" s="1060"/>
      <c r="CU4920" s="1060"/>
      <c r="CV4920" s="1060"/>
      <c r="CW4920" s="1060"/>
      <c r="CX4920" s="1060"/>
    </row>
    <row r="4921" spans="35:102" ht="15" customHeight="1" x14ac:dyDescent="0.3">
      <c r="AI4921" s="1774">
        <v>48061013206</v>
      </c>
      <c r="AJ4921" s="1993" t="s">
        <v>1760</v>
      </c>
      <c r="AK4921" s="1993">
        <v>22065</v>
      </c>
      <c r="AL4921" s="1994" t="s">
        <v>1730</v>
      </c>
      <c r="AM4921" s="1994">
        <v>57.2</v>
      </c>
      <c r="AN4921" s="1993" t="s">
        <v>193</v>
      </c>
      <c r="BX4921"/>
      <c r="BY4921"/>
      <c r="BZ4921"/>
      <c r="CA4921"/>
      <c r="CB4921"/>
      <c r="CD4921" s="1060"/>
      <c r="CE4921" s="1286"/>
      <c r="CF4921" s="1060"/>
      <c r="CG4921" s="1060"/>
      <c r="CH4921" s="1060"/>
      <c r="CK4921" s="1645"/>
      <c r="CL4921" s="1645"/>
      <c r="CM4921" s="1645"/>
      <c r="CN4921"/>
      <c r="CO4921"/>
      <c r="CP4921"/>
      <c r="CQ4921"/>
      <c r="CR4921"/>
      <c r="CS4921" s="1060"/>
      <c r="CT4921" s="1060"/>
      <c r="CU4921" s="1060"/>
      <c r="CV4921" s="1060"/>
      <c r="CW4921" s="1060"/>
      <c r="CX4921" s="1060"/>
    </row>
    <row r="4922" spans="35:102" ht="15" customHeight="1" x14ac:dyDescent="0.3">
      <c r="AI4922" s="1996">
        <v>48061013207</v>
      </c>
      <c r="AJ4922" s="1997" t="s">
        <v>1760</v>
      </c>
      <c r="AK4922" s="1997">
        <v>28997</v>
      </c>
      <c r="AL4922" s="1998" t="s">
        <v>1728</v>
      </c>
      <c r="AM4922" s="1998">
        <v>49.6</v>
      </c>
      <c r="AN4922" s="1997" t="s">
        <v>193</v>
      </c>
      <c r="BX4922"/>
      <c r="BY4922"/>
      <c r="BZ4922"/>
      <c r="CA4922"/>
      <c r="CB4922"/>
      <c r="CD4922" s="1060"/>
      <c r="CE4922" s="1286"/>
      <c r="CF4922" s="1060"/>
      <c r="CG4922" s="1060"/>
      <c r="CH4922" s="1060"/>
      <c r="CK4922" s="1645"/>
      <c r="CL4922" s="1645"/>
      <c r="CM4922" s="1645"/>
      <c r="CN4922"/>
      <c r="CO4922"/>
      <c r="CP4922"/>
      <c r="CQ4922"/>
      <c r="CR4922"/>
      <c r="CS4922" s="1060"/>
      <c r="CT4922" s="1060"/>
      <c r="CU4922" s="1060"/>
      <c r="CV4922" s="1060"/>
      <c r="CW4922" s="1060"/>
      <c r="CX4922" s="1060"/>
    </row>
    <row r="4923" spans="35:102" ht="15" customHeight="1" x14ac:dyDescent="0.3">
      <c r="AI4923" s="1774">
        <v>48061013303</v>
      </c>
      <c r="AJ4923" s="1993" t="s">
        <v>1760</v>
      </c>
      <c r="AK4923" s="1993">
        <v>37423</v>
      </c>
      <c r="AL4923" s="1994" t="s">
        <v>1727</v>
      </c>
      <c r="AM4923" s="1994">
        <v>28.3</v>
      </c>
      <c r="AN4923" s="1993" t="s">
        <v>192</v>
      </c>
      <c r="BX4923"/>
      <c r="BY4923"/>
      <c r="BZ4923"/>
      <c r="CA4923"/>
      <c r="CB4923"/>
      <c r="CD4923" s="1060"/>
      <c r="CE4923" s="1286"/>
      <c r="CF4923" s="1060"/>
      <c r="CG4923" s="1060"/>
      <c r="CH4923" s="1060"/>
      <c r="CK4923" s="1645"/>
      <c r="CL4923" s="1645"/>
      <c r="CM4923" s="1645"/>
      <c r="CN4923"/>
      <c r="CO4923"/>
      <c r="CP4923"/>
      <c r="CQ4923"/>
      <c r="CR4923"/>
      <c r="CS4923" s="1060"/>
      <c r="CT4923" s="1060"/>
      <c r="CU4923" s="1060"/>
      <c r="CV4923" s="1060"/>
      <c r="CW4923" s="1060"/>
      <c r="CX4923" s="1060"/>
    </row>
    <row r="4924" spans="35:102" ht="15" customHeight="1" x14ac:dyDescent="0.3">
      <c r="AI4924" s="1996">
        <v>48061013305</v>
      </c>
      <c r="AJ4924" s="1997" t="s">
        <v>1760</v>
      </c>
      <c r="AK4924" s="1997">
        <v>30881</v>
      </c>
      <c r="AL4924" s="1998" t="s">
        <v>1728</v>
      </c>
      <c r="AM4924" s="1998">
        <v>32.9</v>
      </c>
      <c r="AN4924" s="1997" t="s">
        <v>193</v>
      </c>
      <c r="BX4924"/>
      <c r="BY4924"/>
      <c r="BZ4924"/>
      <c r="CA4924"/>
      <c r="CB4924"/>
      <c r="CD4924" s="1060"/>
      <c r="CE4924" s="1286"/>
      <c r="CF4924" s="1060"/>
      <c r="CG4924" s="1060"/>
      <c r="CH4924" s="1060"/>
      <c r="CK4924" s="1645"/>
      <c r="CL4924" s="1645"/>
      <c r="CM4924" s="1645"/>
      <c r="CN4924"/>
      <c r="CO4924"/>
      <c r="CP4924"/>
      <c r="CQ4924"/>
      <c r="CR4924"/>
      <c r="CS4924" s="1060"/>
      <c r="CT4924" s="1060"/>
      <c r="CU4924" s="1060"/>
      <c r="CV4924" s="1060"/>
      <c r="CW4924" s="1060"/>
      <c r="CX4924" s="1060"/>
    </row>
    <row r="4925" spans="35:102" ht="15" customHeight="1" x14ac:dyDescent="0.3">
      <c r="AI4925" s="1774">
        <v>48061013306</v>
      </c>
      <c r="AJ4925" s="1993" t="s">
        <v>1760</v>
      </c>
      <c r="AK4925" s="1993">
        <v>21995</v>
      </c>
      <c r="AL4925" s="1994" t="s">
        <v>1730</v>
      </c>
      <c r="AM4925" s="1994">
        <v>48</v>
      </c>
      <c r="AN4925" s="1993" t="s">
        <v>193</v>
      </c>
      <c r="BX4925"/>
      <c r="BY4925"/>
      <c r="BZ4925"/>
      <c r="CA4925"/>
      <c r="CB4925"/>
      <c r="CD4925" s="1060"/>
      <c r="CE4925" s="1286"/>
      <c r="CF4925" s="1060"/>
      <c r="CG4925" s="1060"/>
      <c r="CH4925" s="1060"/>
      <c r="CK4925" s="1645"/>
      <c r="CL4925" s="1645"/>
      <c r="CM4925" s="1645"/>
      <c r="CN4925"/>
      <c r="CO4925"/>
      <c r="CP4925"/>
      <c r="CQ4925"/>
      <c r="CR4925"/>
      <c r="CS4925" s="1060"/>
      <c r="CT4925" s="1060"/>
      <c r="CU4925" s="1060"/>
      <c r="CV4925" s="1060"/>
      <c r="CW4925" s="1060"/>
      <c r="CX4925" s="1060"/>
    </row>
    <row r="4926" spans="35:102" ht="15" customHeight="1" x14ac:dyDescent="0.3">
      <c r="AI4926" s="1996">
        <v>48061013307</v>
      </c>
      <c r="AJ4926" s="1997" t="s">
        <v>1760</v>
      </c>
      <c r="AK4926" s="1997">
        <v>27279</v>
      </c>
      <c r="AL4926" s="1998" t="s">
        <v>1728</v>
      </c>
      <c r="AM4926" s="1998">
        <v>49.9</v>
      </c>
      <c r="AN4926" s="1997" t="s">
        <v>193</v>
      </c>
      <c r="BX4926"/>
      <c r="BY4926"/>
      <c r="BZ4926"/>
      <c r="CA4926"/>
      <c r="CB4926"/>
      <c r="CD4926" s="1060"/>
      <c r="CE4926" s="1286"/>
      <c r="CF4926" s="1060"/>
      <c r="CG4926" s="1060"/>
      <c r="CH4926" s="1060"/>
      <c r="CK4926" s="1645"/>
      <c r="CL4926" s="1645"/>
      <c r="CM4926" s="1645"/>
      <c r="CN4926"/>
      <c r="CO4926"/>
      <c r="CP4926"/>
      <c r="CQ4926"/>
      <c r="CR4926"/>
      <c r="CS4926" s="1060"/>
      <c r="CT4926" s="1060"/>
      <c r="CU4926" s="1060"/>
      <c r="CV4926" s="1060"/>
      <c r="CW4926" s="1060"/>
      <c r="CX4926" s="1060"/>
    </row>
    <row r="4927" spans="35:102" ht="15" customHeight="1" x14ac:dyDescent="0.3">
      <c r="AI4927" s="1774">
        <v>48061013308</v>
      </c>
      <c r="AJ4927" s="1993" t="s">
        <v>1760</v>
      </c>
      <c r="AK4927" s="1993">
        <v>28046</v>
      </c>
      <c r="AL4927" s="1994" t="s">
        <v>1728</v>
      </c>
      <c r="AM4927" s="1994">
        <v>45.5</v>
      </c>
      <c r="AN4927" s="1993" t="s">
        <v>193</v>
      </c>
      <c r="BX4927"/>
      <c r="BY4927"/>
      <c r="BZ4927"/>
      <c r="CA4927"/>
      <c r="CB4927"/>
      <c r="CD4927" s="1060"/>
      <c r="CE4927" s="1286"/>
      <c r="CF4927" s="1060"/>
      <c r="CG4927" s="1060"/>
      <c r="CH4927" s="1060"/>
      <c r="CK4927" s="1645"/>
      <c r="CL4927" s="1645"/>
      <c r="CM4927" s="1645"/>
      <c r="CN4927"/>
      <c r="CO4927"/>
      <c r="CP4927"/>
      <c r="CQ4927"/>
      <c r="CR4927"/>
      <c r="CS4927" s="1060"/>
      <c r="CT4927" s="1060"/>
      <c r="CU4927" s="1060"/>
      <c r="CV4927" s="1060"/>
      <c r="CW4927" s="1060"/>
      <c r="CX4927" s="1060"/>
    </row>
    <row r="4928" spans="35:102" ht="15" customHeight="1" x14ac:dyDescent="0.3">
      <c r="AI4928" s="1996">
        <v>48061013309</v>
      </c>
      <c r="AJ4928" s="1997" t="s">
        <v>1760</v>
      </c>
      <c r="AK4928" s="1997">
        <v>31691</v>
      </c>
      <c r="AL4928" s="1998" t="s">
        <v>1728</v>
      </c>
      <c r="AM4928" s="1998">
        <v>39.9</v>
      </c>
      <c r="AN4928" s="1997" t="s">
        <v>193</v>
      </c>
      <c r="BX4928"/>
      <c r="BY4928"/>
      <c r="BZ4928"/>
      <c r="CA4928"/>
      <c r="CB4928"/>
      <c r="CD4928" s="1060"/>
      <c r="CE4928" s="1286"/>
      <c r="CF4928" s="1060"/>
      <c r="CG4928" s="1060"/>
      <c r="CH4928" s="1060"/>
      <c r="CK4928" s="1645"/>
      <c r="CL4928" s="1645"/>
      <c r="CM4928" s="1645"/>
      <c r="CN4928"/>
      <c r="CO4928"/>
      <c r="CP4928"/>
      <c r="CQ4928"/>
      <c r="CR4928"/>
      <c r="CS4928" s="1060"/>
      <c r="CT4928" s="1060"/>
      <c r="CU4928" s="1060"/>
      <c r="CV4928" s="1060"/>
      <c r="CW4928" s="1060"/>
      <c r="CX4928" s="1060"/>
    </row>
    <row r="4929" spans="35:102" ht="15" customHeight="1" x14ac:dyDescent="0.3">
      <c r="AI4929" s="1774">
        <v>48061013401</v>
      </c>
      <c r="AJ4929" s="1993" t="s">
        <v>1760</v>
      </c>
      <c r="AK4929" s="1993">
        <v>18709</v>
      </c>
      <c r="AL4929" s="1994" t="s">
        <v>1730</v>
      </c>
      <c r="AM4929" s="1994">
        <v>51.4</v>
      </c>
      <c r="AN4929" s="1993" t="s">
        <v>193</v>
      </c>
      <c r="BX4929"/>
      <c r="BY4929"/>
      <c r="BZ4929"/>
      <c r="CA4929"/>
      <c r="CB4929"/>
      <c r="CD4929" s="1060"/>
      <c r="CE4929" s="1286"/>
      <c r="CF4929" s="1060"/>
      <c r="CG4929" s="1060"/>
      <c r="CH4929" s="1060"/>
      <c r="CK4929" s="1645"/>
      <c r="CL4929" s="1645"/>
      <c r="CM4929" s="1645"/>
      <c r="CN4929"/>
      <c r="CO4929"/>
      <c r="CP4929"/>
      <c r="CQ4929"/>
      <c r="CR4929"/>
      <c r="CS4929" s="1060"/>
      <c r="CT4929" s="1060"/>
      <c r="CU4929" s="1060"/>
      <c r="CV4929" s="1060"/>
      <c r="CW4929" s="1060"/>
      <c r="CX4929" s="1060"/>
    </row>
    <row r="4930" spans="35:102" ht="15" customHeight="1" x14ac:dyDescent="0.3">
      <c r="AI4930" s="1996">
        <v>48061013402</v>
      </c>
      <c r="AJ4930" s="1997" t="s">
        <v>1760</v>
      </c>
      <c r="AK4930" s="1997">
        <v>23148</v>
      </c>
      <c r="AL4930" s="1998" t="s">
        <v>1730</v>
      </c>
      <c r="AM4930" s="1998">
        <v>38.700000000000003</v>
      </c>
      <c r="AN4930" s="1997" t="s">
        <v>193</v>
      </c>
      <c r="BX4930"/>
      <c r="BY4930"/>
      <c r="BZ4930"/>
      <c r="CA4930"/>
      <c r="CB4930"/>
      <c r="CD4930" s="1060"/>
      <c r="CE4930" s="1286"/>
      <c r="CF4930" s="1060"/>
      <c r="CG4930" s="1060"/>
      <c r="CH4930" s="1060"/>
      <c r="CK4930" s="1645"/>
      <c r="CL4930" s="1645"/>
      <c r="CM4930" s="1645"/>
      <c r="CN4930"/>
      <c r="CO4930"/>
      <c r="CP4930"/>
      <c r="CQ4930"/>
      <c r="CR4930"/>
      <c r="CS4930" s="1060"/>
      <c r="CT4930" s="1060"/>
      <c r="CU4930" s="1060"/>
      <c r="CV4930" s="1060"/>
      <c r="CW4930" s="1060"/>
      <c r="CX4930" s="1060"/>
    </row>
    <row r="4931" spans="35:102" ht="15" customHeight="1" x14ac:dyDescent="0.3">
      <c r="AI4931" s="1774">
        <v>48061013500</v>
      </c>
      <c r="AJ4931" s="1993" t="s">
        <v>1760</v>
      </c>
      <c r="AK4931" s="1993">
        <v>41349</v>
      </c>
      <c r="AL4931" s="1994" t="s">
        <v>1727</v>
      </c>
      <c r="AM4931" s="1994">
        <v>32.700000000000003</v>
      </c>
      <c r="AN4931" s="1993" t="s">
        <v>193</v>
      </c>
      <c r="BX4931"/>
      <c r="BY4931"/>
      <c r="BZ4931"/>
      <c r="CA4931"/>
      <c r="CB4931"/>
      <c r="CD4931" s="1060"/>
      <c r="CE4931" s="1286"/>
      <c r="CF4931" s="1060"/>
      <c r="CG4931" s="1060"/>
      <c r="CH4931" s="1060"/>
      <c r="CK4931" s="1645"/>
      <c r="CL4931" s="1645"/>
      <c r="CM4931" s="1645"/>
      <c r="CN4931"/>
      <c r="CO4931"/>
      <c r="CP4931"/>
      <c r="CQ4931"/>
      <c r="CR4931"/>
      <c r="CS4931" s="1060"/>
      <c r="CT4931" s="1060"/>
      <c r="CU4931" s="1060"/>
      <c r="CV4931" s="1060"/>
      <c r="CW4931" s="1060"/>
      <c r="CX4931" s="1060"/>
    </row>
    <row r="4932" spans="35:102" ht="15" customHeight="1" x14ac:dyDescent="0.3">
      <c r="AI4932" s="1996">
        <v>48061013600</v>
      </c>
      <c r="AJ4932" s="1997" t="s">
        <v>1760</v>
      </c>
      <c r="AK4932" s="1997">
        <v>24940</v>
      </c>
      <c r="AL4932" s="1998" t="s">
        <v>1730</v>
      </c>
      <c r="AM4932" s="1998">
        <v>37.4</v>
      </c>
      <c r="AN4932" s="1997" t="s">
        <v>193</v>
      </c>
      <c r="BX4932"/>
      <c r="BY4932"/>
      <c r="BZ4932"/>
      <c r="CA4932"/>
      <c r="CB4932"/>
      <c r="CD4932" s="1060"/>
      <c r="CE4932" s="1286"/>
      <c r="CF4932" s="1060"/>
      <c r="CG4932" s="1060"/>
      <c r="CH4932" s="1060"/>
      <c r="CK4932" s="1645"/>
      <c r="CL4932" s="1645"/>
      <c r="CM4932" s="1645"/>
      <c r="CN4932"/>
      <c r="CO4932"/>
      <c r="CP4932"/>
      <c r="CQ4932"/>
      <c r="CR4932"/>
      <c r="CS4932" s="1060"/>
      <c r="CT4932" s="1060"/>
      <c r="CU4932" s="1060"/>
      <c r="CV4932" s="1060"/>
      <c r="CW4932" s="1060"/>
      <c r="CX4932" s="1060"/>
    </row>
    <row r="4933" spans="35:102" ht="15" customHeight="1" x14ac:dyDescent="0.3">
      <c r="AI4933" s="1774">
        <v>48061013700</v>
      </c>
      <c r="AJ4933" s="1993" t="s">
        <v>1760</v>
      </c>
      <c r="AK4933" s="1993">
        <v>19986</v>
      </c>
      <c r="AL4933" s="1994" t="s">
        <v>1730</v>
      </c>
      <c r="AM4933" s="1994">
        <v>53</v>
      </c>
      <c r="AN4933" s="1993" t="s">
        <v>193</v>
      </c>
      <c r="BX4933"/>
      <c r="BY4933"/>
      <c r="BZ4933"/>
      <c r="CA4933"/>
      <c r="CB4933"/>
      <c r="CD4933" s="1060"/>
      <c r="CE4933" s="1286"/>
      <c r="CF4933" s="1060"/>
      <c r="CG4933" s="1060"/>
      <c r="CH4933" s="1060"/>
      <c r="CK4933" s="1645"/>
      <c r="CL4933" s="1645"/>
      <c r="CM4933" s="1645"/>
      <c r="CN4933"/>
      <c r="CO4933"/>
      <c r="CP4933"/>
      <c r="CQ4933"/>
      <c r="CR4933"/>
      <c r="CS4933" s="1060"/>
      <c r="CT4933" s="1060"/>
      <c r="CU4933" s="1060"/>
      <c r="CV4933" s="1060"/>
      <c r="CW4933" s="1060"/>
      <c r="CX4933" s="1060"/>
    </row>
    <row r="4934" spans="35:102" ht="15" customHeight="1" x14ac:dyDescent="0.3">
      <c r="AI4934" s="1996">
        <v>48061013801</v>
      </c>
      <c r="AJ4934" s="1997" t="s">
        <v>1760</v>
      </c>
      <c r="AK4934" s="1997">
        <v>16418</v>
      </c>
      <c r="AL4934" s="1998" t="s">
        <v>1730</v>
      </c>
      <c r="AM4934" s="1998">
        <v>65.400000000000006</v>
      </c>
      <c r="AN4934" s="1997" t="s">
        <v>193</v>
      </c>
      <c r="BX4934"/>
      <c r="BY4934"/>
      <c r="BZ4934"/>
      <c r="CA4934"/>
      <c r="CB4934"/>
      <c r="CD4934" s="1060"/>
      <c r="CE4934" s="1286"/>
      <c r="CF4934" s="1060"/>
      <c r="CG4934" s="1060"/>
      <c r="CH4934" s="1060"/>
      <c r="CK4934" s="1645"/>
      <c r="CL4934" s="1645"/>
      <c r="CM4934" s="1645"/>
      <c r="CN4934"/>
      <c r="CO4934"/>
      <c r="CP4934"/>
      <c r="CQ4934"/>
      <c r="CR4934"/>
      <c r="CS4934" s="1060"/>
      <c r="CT4934" s="1060"/>
      <c r="CU4934" s="1060"/>
      <c r="CV4934" s="1060"/>
      <c r="CW4934" s="1060"/>
      <c r="CX4934" s="1060"/>
    </row>
    <row r="4935" spans="35:102" ht="15" customHeight="1" x14ac:dyDescent="0.3">
      <c r="AI4935" s="1774">
        <v>48061013802</v>
      </c>
      <c r="AJ4935" s="1993" t="s">
        <v>1760</v>
      </c>
      <c r="AK4935" s="1993">
        <v>18431</v>
      </c>
      <c r="AL4935" s="1994" t="s">
        <v>1730</v>
      </c>
      <c r="AM4935" s="1994">
        <v>61.7</v>
      </c>
      <c r="AN4935" s="1993" t="s">
        <v>193</v>
      </c>
      <c r="BX4935"/>
      <c r="BY4935"/>
      <c r="BZ4935"/>
      <c r="CA4935"/>
      <c r="CB4935"/>
      <c r="CD4935" s="1060"/>
      <c r="CE4935" s="1286"/>
      <c r="CF4935" s="1060"/>
      <c r="CG4935" s="1060"/>
      <c r="CH4935" s="1060"/>
      <c r="CK4935" s="1645"/>
      <c r="CL4935" s="1645"/>
      <c r="CM4935" s="1645"/>
      <c r="CN4935"/>
      <c r="CO4935"/>
      <c r="CP4935"/>
      <c r="CQ4935"/>
      <c r="CR4935"/>
      <c r="CS4935" s="1060"/>
      <c r="CT4935" s="1060"/>
      <c r="CU4935" s="1060"/>
      <c r="CV4935" s="1060"/>
      <c r="CW4935" s="1060"/>
      <c r="CX4935" s="1060"/>
    </row>
    <row r="4936" spans="35:102" ht="15" customHeight="1" x14ac:dyDescent="0.3">
      <c r="AI4936" s="1996">
        <v>48061013901</v>
      </c>
      <c r="AJ4936" s="1997" t="s">
        <v>1760</v>
      </c>
      <c r="AK4936" s="1997">
        <v>27528</v>
      </c>
      <c r="AL4936" s="1998" t="s">
        <v>1728</v>
      </c>
      <c r="AM4936" s="1998">
        <v>40.4</v>
      </c>
      <c r="AN4936" s="1997" t="s">
        <v>193</v>
      </c>
      <c r="BX4936"/>
      <c r="BY4936"/>
      <c r="BZ4936"/>
      <c r="CA4936"/>
      <c r="CB4936"/>
      <c r="CD4936" s="1060"/>
      <c r="CE4936" s="1286"/>
      <c r="CF4936" s="1060"/>
      <c r="CG4936" s="1060"/>
      <c r="CH4936" s="1060"/>
      <c r="CK4936" s="1645"/>
      <c r="CL4936" s="1645"/>
      <c r="CM4936" s="1645"/>
      <c r="CN4936"/>
      <c r="CO4936"/>
      <c r="CP4936"/>
      <c r="CQ4936"/>
      <c r="CR4936"/>
      <c r="CS4936" s="1060"/>
      <c r="CT4936" s="1060"/>
      <c r="CU4936" s="1060"/>
      <c r="CV4936" s="1060"/>
      <c r="CW4936" s="1060"/>
      <c r="CX4936" s="1060"/>
    </row>
    <row r="4937" spans="35:102" ht="15" customHeight="1" x14ac:dyDescent="0.3">
      <c r="AI4937" s="1774">
        <v>48061013902</v>
      </c>
      <c r="AJ4937" s="1993" t="s">
        <v>1760</v>
      </c>
      <c r="AK4937" s="1993">
        <v>29537</v>
      </c>
      <c r="AL4937" s="1994" t="s">
        <v>1728</v>
      </c>
      <c r="AM4937" s="1994">
        <v>40.200000000000003</v>
      </c>
      <c r="AN4937" s="1993" t="s">
        <v>193</v>
      </c>
      <c r="BX4937"/>
      <c r="BY4937"/>
      <c r="BZ4937"/>
      <c r="CA4937"/>
      <c r="CB4937"/>
      <c r="CD4937" s="1060"/>
      <c r="CE4937" s="1286"/>
      <c r="CF4937" s="1060"/>
      <c r="CG4937" s="1060"/>
      <c r="CH4937" s="1060"/>
      <c r="CK4937" s="1645"/>
      <c r="CL4937" s="1645"/>
      <c r="CM4937" s="1645"/>
      <c r="CN4937"/>
      <c r="CO4937"/>
      <c r="CP4937"/>
      <c r="CQ4937"/>
      <c r="CR4937"/>
      <c r="CS4937" s="1060"/>
      <c r="CT4937" s="1060"/>
      <c r="CU4937" s="1060"/>
      <c r="CV4937" s="1060"/>
      <c r="CW4937" s="1060"/>
      <c r="CX4937" s="1060"/>
    </row>
    <row r="4938" spans="35:102" ht="15" customHeight="1" x14ac:dyDescent="0.3">
      <c r="AI4938" s="1996">
        <v>48061013903</v>
      </c>
      <c r="AJ4938" s="1997" t="s">
        <v>1760</v>
      </c>
      <c r="AK4938" s="1997">
        <v>22909</v>
      </c>
      <c r="AL4938" s="1998" t="s">
        <v>1730</v>
      </c>
      <c r="AM4938" s="1998">
        <v>44.7</v>
      </c>
      <c r="AN4938" s="1997" t="s">
        <v>193</v>
      </c>
      <c r="BX4938"/>
      <c r="BY4938"/>
      <c r="BZ4938"/>
      <c r="CA4938"/>
      <c r="CB4938"/>
      <c r="CD4938" s="1060"/>
      <c r="CE4938" s="1286"/>
      <c r="CF4938" s="1060"/>
      <c r="CG4938" s="1060"/>
      <c r="CH4938" s="1060"/>
      <c r="CK4938" s="1645"/>
      <c r="CL4938" s="1645"/>
      <c r="CM4938" s="1645"/>
      <c r="CN4938"/>
      <c r="CO4938"/>
      <c r="CP4938"/>
      <c r="CQ4938"/>
      <c r="CR4938"/>
      <c r="CS4938" s="1060"/>
      <c r="CT4938" s="1060"/>
      <c r="CU4938" s="1060"/>
      <c r="CV4938" s="1060"/>
      <c r="CW4938" s="1060"/>
      <c r="CX4938" s="1060"/>
    </row>
    <row r="4939" spans="35:102" ht="15" customHeight="1" x14ac:dyDescent="0.3">
      <c r="AI4939" s="1774">
        <v>48061014001</v>
      </c>
      <c r="AJ4939" s="1993" t="s">
        <v>1760</v>
      </c>
      <c r="AK4939" s="1993">
        <v>14559</v>
      </c>
      <c r="AL4939" s="1994" t="s">
        <v>1730</v>
      </c>
      <c r="AM4939" s="1994">
        <v>55.2</v>
      </c>
      <c r="AN4939" s="1993" t="s">
        <v>193</v>
      </c>
      <c r="BX4939"/>
      <c r="BY4939"/>
      <c r="BZ4939"/>
      <c r="CA4939"/>
      <c r="CB4939"/>
      <c r="CD4939" s="1060"/>
      <c r="CE4939" s="1286"/>
      <c r="CF4939" s="1060"/>
      <c r="CG4939" s="1060"/>
      <c r="CH4939" s="1060"/>
      <c r="CK4939" s="1645"/>
      <c r="CL4939" s="1645"/>
      <c r="CM4939" s="1645"/>
      <c r="CN4939"/>
      <c r="CO4939"/>
      <c r="CP4939"/>
      <c r="CQ4939"/>
      <c r="CR4939"/>
      <c r="CS4939" s="1060"/>
      <c r="CT4939" s="1060"/>
      <c r="CU4939" s="1060"/>
      <c r="CV4939" s="1060"/>
      <c r="CW4939" s="1060"/>
      <c r="CX4939" s="1060"/>
    </row>
    <row r="4940" spans="35:102" ht="15" customHeight="1" x14ac:dyDescent="0.3">
      <c r="AI4940" s="1996">
        <v>48061014002</v>
      </c>
      <c r="AJ4940" s="1997" t="s">
        <v>1760</v>
      </c>
      <c r="AK4940" s="1997">
        <v>17847</v>
      </c>
      <c r="AL4940" s="1998" t="s">
        <v>1730</v>
      </c>
      <c r="AM4940" s="1998">
        <v>59.7</v>
      </c>
      <c r="AN4940" s="1997" t="s">
        <v>193</v>
      </c>
      <c r="BX4940"/>
      <c r="BY4940"/>
      <c r="BZ4940"/>
      <c r="CA4940"/>
      <c r="CB4940"/>
      <c r="CD4940" s="1060"/>
      <c r="CE4940" s="1286"/>
      <c r="CF4940" s="1060"/>
      <c r="CG4940" s="1060"/>
      <c r="CH4940" s="1060"/>
      <c r="CK4940" s="1645"/>
      <c r="CL4940" s="1645"/>
      <c r="CM4940" s="1645"/>
      <c r="CN4940"/>
      <c r="CO4940"/>
      <c r="CP4940"/>
      <c r="CQ4940"/>
      <c r="CR4940"/>
      <c r="CS4940" s="1060"/>
      <c r="CT4940" s="1060"/>
      <c r="CU4940" s="1060"/>
      <c r="CV4940" s="1060"/>
      <c r="CW4940" s="1060"/>
      <c r="CX4940" s="1060"/>
    </row>
    <row r="4941" spans="35:102" ht="15" customHeight="1" x14ac:dyDescent="0.3">
      <c r="AI4941" s="1774">
        <v>48061014100</v>
      </c>
      <c r="AJ4941" s="1993" t="s">
        <v>1760</v>
      </c>
      <c r="AK4941" s="1993">
        <v>38589</v>
      </c>
      <c r="AL4941" s="1994" t="s">
        <v>1727</v>
      </c>
      <c r="AM4941" s="1994">
        <v>24.6</v>
      </c>
      <c r="AN4941" s="1993" t="s">
        <v>192</v>
      </c>
      <c r="BX4941"/>
      <c r="BY4941"/>
      <c r="BZ4941"/>
      <c r="CA4941"/>
      <c r="CB4941"/>
      <c r="CD4941" s="1060"/>
      <c r="CE4941" s="1286"/>
      <c r="CF4941" s="1060"/>
      <c r="CG4941" s="1060"/>
      <c r="CH4941" s="1060"/>
      <c r="CK4941" s="1645"/>
      <c r="CL4941" s="1645"/>
      <c r="CM4941" s="1645"/>
      <c r="CN4941"/>
      <c r="CO4941"/>
      <c r="CP4941"/>
      <c r="CQ4941"/>
      <c r="CR4941"/>
      <c r="CS4941" s="1060"/>
      <c r="CT4941" s="1060"/>
      <c r="CU4941" s="1060"/>
      <c r="CV4941" s="1060"/>
      <c r="CW4941" s="1060"/>
      <c r="CX4941" s="1060"/>
    </row>
    <row r="4942" spans="35:102" ht="15" customHeight="1" x14ac:dyDescent="0.3">
      <c r="AI4942" s="1996">
        <v>48061014200</v>
      </c>
      <c r="AJ4942" s="1997" t="s">
        <v>1760</v>
      </c>
      <c r="AK4942" s="1997">
        <v>22286</v>
      </c>
      <c r="AL4942" s="1998" t="s">
        <v>1730</v>
      </c>
      <c r="AM4942" s="1998">
        <v>43.2</v>
      </c>
      <c r="AN4942" s="1997" t="s">
        <v>193</v>
      </c>
      <c r="BX4942"/>
      <c r="BY4942"/>
      <c r="BZ4942"/>
      <c r="CA4942"/>
      <c r="CB4942"/>
      <c r="CD4942" s="1060"/>
      <c r="CE4942" s="1286"/>
      <c r="CF4942" s="1060"/>
      <c r="CG4942" s="1060"/>
      <c r="CH4942" s="1060"/>
      <c r="CK4942" s="1645"/>
      <c r="CL4942" s="1645"/>
      <c r="CM4942" s="1645"/>
      <c r="CN4942"/>
      <c r="CO4942"/>
      <c r="CP4942"/>
      <c r="CQ4942"/>
      <c r="CR4942"/>
      <c r="CS4942" s="1060"/>
      <c r="CT4942" s="1060"/>
      <c r="CU4942" s="1060"/>
      <c r="CV4942" s="1060"/>
      <c r="CW4942" s="1060"/>
      <c r="CX4942" s="1060"/>
    </row>
    <row r="4943" spans="35:102" ht="15" customHeight="1" x14ac:dyDescent="0.3">
      <c r="AI4943" s="1774">
        <v>48061014300</v>
      </c>
      <c r="AJ4943" s="1993" t="s">
        <v>1760</v>
      </c>
      <c r="AK4943" s="1993">
        <v>23133</v>
      </c>
      <c r="AL4943" s="1994" t="s">
        <v>1730</v>
      </c>
      <c r="AM4943" s="1994">
        <v>42.6</v>
      </c>
      <c r="AN4943" s="1993" t="s">
        <v>193</v>
      </c>
      <c r="BX4943"/>
      <c r="BY4943"/>
      <c r="BZ4943"/>
      <c r="CA4943"/>
      <c r="CB4943"/>
      <c r="CD4943" s="1060"/>
      <c r="CE4943" s="1286"/>
      <c r="CF4943" s="1060"/>
      <c r="CG4943" s="1060"/>
      <c r="CH4943" s="1060"/>
      <c r="CK4943" s="1645"/>
      <c r="CL4943" s="1645"/>
      <c r="CM4943" s="1645"/>
      <c r="CN4943"/>
      <c r="CO4943"/>
      <c r="CP4943"/>
      <c r="CQ4943"/>
      <c r="CR4943"/>
      <c r="CS4943" s="1060"/>
      <c r="CT4943" s="1060"/>
      <c r="CU4943" s="1060"/>
      <c r="CV4943" s="1060"/>
      <c r="CW4943" s="1060"/>
      <c r="CX4943" s="1060"/>
    </row>
    <row r="4944" spans="35:102" ht="15" customHeight="1" x14ac:dyDescent="0.3">
      <c r="AI4944" s="1996">
        <v>48061014400</v>
      </c>
      <c r="AJ4944" s="1997" t="s">
        <v>1760</v>
      </c>
      <c r="AK4944" s="1997">
        <v>61447</v>
      </c>
      <c r="AL4944" s="1998" t="s">
        <v>1729</v>
      </c>
      <c r="AM4944" s="1998">
        <v>10.8</v>
      </c>
      <c r="AN4944" s="1997" t="s">
        <v>192</v>
      </c>
      <c r="BX4944"/>
      <c r="BY4944"/>
      <c r="BZ4944"/>
      <c r="CA4944"/>
      <c r="CB4944"/>
      <c r="CD4944" s="1060"/>
      <c r="CE4944" s="1286"/>
      <c r="CF4944" s="1060"/>
      <c r="CG4944" s="1060"/>
      <c r="CH4944" s="1060"/>
      <c r="CK4944" s="1645"/>
      <c r="CL4944" s="1645"/>
      <c r="CM4944" s="1645"/>
      <c r="CN4944"/>
      <c r="CO4944"/>
      <c r="CP4944"/>
      <c r="CQ4944"/>
      <c r="CR4944"/>
      <c r="CS4944" s="1060"/>
      <c r="CT4944" s="1060"/>
      <c r="CU4944" s="1060"/>
      <c r="CV4944" s="1060"/>
      <c r="CW4944" s="1060"/>
      <c r="CX4944" s="1060"/>
    </row>
    <row r="4945" spans="35:102" ht="15" customHeight="1" x14ac:dyDescent="0.3">
      <c r="AI4945" s="1774">
        <v>48061014500</v>
      </c>
      <c r="AJ4945" s="1993" t="s">
        <v>1760</v>
      </c>
      <c r="AK4945" s="1993">
        <v>56333</v>
      </c>
      <c r="AL4945" s="1994" t="s">
        <v>1729</v>
      </c>
      <c r="AM4945" s="1994">
        <v>29.3</v>
      </c>
      <c r="AN4945" s="1993" t="s">
        <v>192</v>
      </c>
      <c r="BX4945"/>
      <c r="BY4945"/>
      <c r="BZ4945"/>
      <c r="CA4945"/>
      <c r="CB4945"/>
      <c r="CD4945" s="1060"/>
      <c r="CE4945" s="1286"/>
      <c r="CF4945" s="1060"/>
      <c r="CG4945" s="1060"/>
      <c r="CH4945" s="1060"/>
      <c r="CK4945" s="1645"/>
      <c r="CL4945" s="1645"/>
      <c r="CM4945" s="1645"/>
      <c r="CN4945"/>
      <c r="CO4945"/>
      <c r="CP4945"/>
      <c r="CQ4945"/>
      <c r="CR4945"/>
      <c r="CS4945" s="1060"/>
      <c r="CT4945" s="1060"/>
      <c r="CU4945" s="1060"/>
      <c r="CV4945" s="1060"/>
      <c r="CW4945" s="1060"/>
      <c r="CX4945" s="1060"/>
    </row>
    <row r="4946" spans="35:102" ht="15" customHeight="1" x14ac:dyDescent="0.3">
      <c r="AI4946" s="1996">
        <v>48061980001</v>
      </c>
      <c r="AJ4946" s="1997" t="s">
        <v>1760</v>
      </c>
      <c r="AK4946" s="1997" t="s">
        <v>1734</v>
      </c>
      <c r="AL4946" s="1998" t="s">
        <v>2183</v>
      </c>
      <c r="AM4946" s="1998" t="s">
        <v>1734</v>
      </c>
      <c r="AN4946" s="1997" t="s">
        <v>193</v>
      </c>
      <c r="BX4946"/>
      <c r="BY4946"/>
      <c r="BZ4946"/>
      <c r="CA4946"/>
      <c r="CB4946"/>
      <c r="CD4946" s="1060"/>
      <c r="CE4946" s="1286"/>
      <c r="CF4946" s="1060"/>
      <c r="CG4946" s="1060"/>
      <c r="CH4946" s="1060"/>
      <c r="CK4946" s="1645"/>
      <c r="CL4946" s="1645"/>
      <c r="CM4946" s="1645"/>
      <c r="CN4946"/>
      <c r="CO4946"/>
      <c r="CP4946"/>
      <c r="CQ4946"/>
      <c r="CR4946"/>
      <c r="CS4946" s="1060"/>
      <c r="CT4946" s="1060"/>
      <c r="CU4946" s="1060"/>
      <c r="CV4946" s="1060"/>
      <c r="CW4946" s="1060"/>
      <c r="CX4946" s="1060"/>
    </row>
    <row r="4947" spans="35:102" ht="15" customHeight="1" x14ac:dyDescent="0.3">
      <c r="AI4947" s="1774">
        <v>48061980100</v>
      </c>
      <c r="AJ4947" s="1993" t="s">
        <v>1760</v>
      </c>
      <c r="AK4947" s="1993" t="s">
        <v>1734</v>
      </c>
      <c r="AL4947" s="1994" t="s">
        <v>2183</v>
      </c>
      <c r="AM4947" s="1994" t="s">
        <v>1734</v>
      </c>
      <c r="AN4947" s="1993" t="s">
        <v>193</v>
      </c>
      <c r="BX4947"/>
      <c r="BY4947"/>
      <c r="BZ4947"/>
      <c r="CA4947"/>
      <c r="CB4947"/>
      <c r="CD4947" s="1060"/>
      <c r="CE4947" s="1286"/>
      <c r="CF4947" s="1060"/>
      <c r="CG4947" s="1060"/>
      <c r="CH4947" s="1060"/>
      <c r="CK4947" s="1645"/>
      <c r="CL4947" s="1645"/>
      <c r="CM4947" s="1645"/>
      <c r="CN4947"/>
      <c r="CO4947"/>
      <c r="CP4947"/>
      <c r="CQ4947"/>
      <c r="CR4947"/>
      <c r="CS4947" s="1060"/>
      <c r="CT4947" s="1060"/>
      <c r="CU4947" s="1060"/>
      <c r="CV4947" s="1060"/>
      <c r="CW4947" s="1060"/>
      <c r="CX4947" s="1060"/>
    </row>
    <row r="4948" spans="35:102" ht="15" customHeight="1" x14ac:dyDescent="0.3">
      <c r="AI4948" s="1996">
        <v>48061990000</v>
      </c>
      <c r="AJ4948" s="1997" t="s">
        <v>1760</v>
      </c>
      <c r="AK4948" s="1997" t="s">
        <v>1734</v>
      </c>
      <c r="AL4948" s="1998" t="s">
        <v>2183</v>
      </c>
      <c r="AM4948" s="1998" t="s">
        <v>1734</v>
      </c>
      <c r="AN4948" s="1997" t="s">
        <v>193</v>
      </c>
      <c r="BX4948"/>
      <c r="BY4948"/>
      <c r="BZ4948"/>
      <c r="CA4948"/>
      <c r="CB4948"/>
      <c r="CD4948" s="1060"/>
      <c r="CE4948" s="1286"/>
      <c r="CF4948" s="1060"/>
      <c r="CG4948" s="1060"/>
      <c r="CH4948" s="1060"/>
      <c r="CK4948" s="1645"/>
      <c r="CL4948" s="1645"/>
      <c r="CM4948" s="1645"/>
      <c r="CN4948"/>
      <c r="CO4948"/>
      <c r="CP4948"/>
      <c r="CQ4948"/>
      <c r="CR4948"/>
      <c r="CS4948" s="1060"/>
      <c r="CT4948" s="1060"/>
      <c r="CU4948" s="1060"/>
      <c r="CV4948" s="1060"/>
      <c r="CW4948" s="1060"/>
      <c r="CX4948" s="1060"/>
    </row>
    <row r="4949" spans="35:102" ht="15" customHeight="1" x14ac:dyDescent="0.3">
      <c r="AI4949" s="1774">
        <v>48127950200</v>
      </c>
      <c r="AJ4949" s="1993" t="s">
        <v>1793</v>
      </c>
      <c r="AK4949" s="1993">
        <v>33378</v>
      </c>
      <c r="AL4949" s="1994" t="s">
        <v>1727</v>
      </c>
      <c r="AM4949" s="1994">
        <v>27.3</v>
      </c>
      <c r="AN4949" s="1993" t="s">
        <v>192</v>
      </c>
      <c r="BX4949"/>
      <c r="BY4949"/>
      <c r="BZ4949"/>
      <c r="CA4949"/>
      <c r="CB4949"/>
      <c r="CD4949" s="1060"/>
      <c r="CE4949" s="1286"/>
      <c r="CF4949" s="1060"/>
      <c r="CG4949" s="1060"/>
      <c r="CH4949" s="1060"/>
      <c r="CK4949" s="1645"/>
      <c r="CL4949" s="1645"/>
      <c r="CM4949" s="1645"/>
      <c r="CN4949"/>
      <c r="CO4949"/>
      <c r="CP4949"/>
      <c r="CQ4949"/>
      <c r="CR4949"/>
      <c r="CS4949" s="1060"/>
      <c r="CT4949" s="1060"/>
      <c r="CU4949" s="1060"/>
      <c r="CV4949" s="1060"/>
      <c r="CW4949" s="1060"/>
      <c r="CX4949" s="1060"/>
    </row>
    <row r="4950" spans="35:102" ht="15" customHeight="1" x14ac:dyDescent="0.3">
      <c r="AI4950" s="1996">
        <v>48127950400</v>
      </c>
      <c r="AJ4950" s="1997" t="s">
        <v>1793</v>
      </c>
      <c r="AK4950" s="1997">
        <v>21691</v>
      </c>
      <c r="AL4950" s="1998" t="s">
        <v>1730</v>
      </c>
      <c r="AM4950" s="1998">
        <v>41.5</v>
      </c>
      <c r="AN4950" s="1997" t="s">
        <v>193</v>
      </c>
      <c r="BX4950"/>
      <c r="BY4950"/>
      <c r="BZ4950"/>
      <c r="CA4950"/>
      <c r="CB4950"/>
      <c r="CD4950" s="1060"/>
      <c r="CE4950" s="1286"/>
      <c r="CF4950" s="1060"/>
      <c r="CG4950" s="1060"/>
      <c r="CH4950" s="1060"/>
      <c r="CK4950" s="1645"/>
      <c r="CL4950" s="1645"/>
      <c r="CM4950" s="1645"/>
      <c r="CN4950"/>
      <c r="CO4950"/>
      <c r="CP4950"/>
      <c r="CQ4950"/>
      <c r="CR4950"/>
      <c r="CS4950" s="1060"/>
      <c r="CT4950" s="1060"/>
      <c r="CU4950" s="1060"/>
      <c r="CV4950" s="1060"/>
      <c r="CW4950" s="1060"/>
      <c r="CX4950" s="1060"/>
    </row>
    <row r="4951" spans="35:102" ht="15" customHeight="1" x14ac:dyDescent="0.3">
      <c r="AI4951" s="1774">
        <v>48137950300</v>
      </c>
      <c r="AJ4951" s="1993" t="s">
        <v>1798</v>
      </c>
      <c r="AK4951" s="1993">
        <v>48462</v>
      </c>
      <c r="AL4951" s="1994" t="s">
        <v>1729</v>
      </c>
      <c r="AM4951" s="1994">
        <v>7</v>
      </c>
      <c r="AN4951" s="1993" t="s">
        <v>192</v>
      </c>
      <c r="BX4951"/>
      <c r="BY4951"/>
      <c r="BZ4951"/>
      <c r="CA4951"/>
      <c r="CB4951"/>
      <c r="CD4951" s="1060"/>
      <c r="CE4951" s="1286"/>
      <c r="CF4951" s="1060"/>
      <c r="CG4951" s="1060"/>
      <c r="CH4951" s="1060"/>
      <c r="CK4951" s="1645"/>
      <c r="CL4951" s="1645"/>
      <c r="CM4951" s="1645"/>
      <c r="CN4951"/>
      <c r="CO4951"/>
      <c r="CP4951"/>
      <c r="CQ4951"/>
      <c r="CR4951"/>
      <c r="CS4951" s="1060"/>
      <c r="CT4951" s="1060"/>
      <c r="CU4951" s="1060"/>
      <c r="CV4951" s="1060"/>
      <c r="CW4951" s="1060"/>
      <c r="CX4951" s="1060"/>
    </row>
    <row r="4952" spans="35:102" ht="15" customHeight="1" x14ac:dyDescent="0.3">
      <c r="AI4952" s="1996">
        <v>48215020101</v>
      </c>
      <c r="AJ4952" s="1997" t="s">
        <v>1837</v>
      </c>
      <c r="AK4952" s="1997">
        <v>21708</v>
      </c>
      <c r="AL4952" s="1998" t="s">
        <v>1730</v>
      </c>
      <c r="AM4952" s="1998">
        <v>58.1</v>
      </c>
      <c r="AN4952" s="1997" t="s">
        <v>193</v>
      </c>
      <c r="BX4952"/>
      <c r="BY4952"/>
      <c r="BZ4952"/>
      <c r="CA4952"/>
      <c r="CB4952"/>
      <c r="CD4952" s="1060"/>
      <c r="CE4952" s="1286"/>
      <c r="CF4952" s="1060"/>
      <c r="CG4952" s="1060"/>
      <c r="CH4952" s="1060"/>
      <c r="CK4952" s="1645"/>
      <c r="CL4952" s="1645"/>
      <c r="CM4952" s="1645"/>
      <c r="CN4952"/>
      <c r="CO4952"/>
      <c r="CP4952"/>
      <c r="CQ4952"/>
      <c r="CR4952"/>
      <c r="CS4952" s="1060"/>
      <c r="CT4952" s="1060"/>
      <c r="CU4952" s="1060"/>
      <c r="CV4952" s="1060"/>
      <c r="CW4952" s="1060"/>
      <c r="CX4952" s="1060"/>
    </row>
    <row r="4953" spans="35:102" ht="15" customHeight="1" x14ac:dyDescent="0.3">
      <c r="AI4953" s="1774">
        <v>48215020102</v>
      </c>
      <c r="AJ4953" s="1993" t="s">
        <v>1837</v>
      </c>
      <c r="AK4953" s="1993">
        <v>44893</v>
      </c>
      <c r="AL4953" s="1994" t="s">
        <v>1729</v>
      </c>
      <c r="AM4953" s="1994">
        <v>18.899999999999999</v>
      </c>
      <c r="AN4953" s="1993" t="s">
        <v>192</v>
      </c>
      <c r="BX4953"/>
      <c r="BY4953"/>
      <c r="BZ4953"/>
      <c r="CA4953"/>
      <c r="CB4953"/>
      <c r="CD4953" s="1060"/>
      <c r="CE4953" s="1286"/>
      <c r="CF4953" s="1060"/>
      <c r="CG4953" s="1060"/>
      <c r="CH4953" s="1060"/>
      <c r="CK4953" s="1645"/>
      <c r="CL4953" s="1645"/>
      <c r="CM4953" s="1645"/>
      <c r="CN4953"/>
      <c r="CO4953"/>
      <c r="CP4953"/>
      <c r="CQ4953"/>
      <c r="CR4953"/>
      <c r="CS4953" s="1060"/>
      <c r="CT4953" s="1060"/>
      <c r="CU4953" s="1060"/>
      <c r="CV4953" s="1060"/>
      <c r="CW4953" s="1060"/>
      <c r="CX4953" s="1060"/>
    </row>
    <row r="4954" spans="35:102" ht="15" customHeight="1" x14ac:dyDescent="0.3">
      <c r="AI4954" s="1996">
        <v>48215020201</v>
      </c>
      <c r="AJ4954" s="1997" t="s">
        <v>1837</v>
      </c>
      <c r="AK4954" s="1997">
        <v>31653</v>
      </c>
      <c r="AL4954" s="1998" t="s">
        <v>1728</v>
      </c>
      <c r="AM4954" s="1998">
        <v>28.9</v>
      </c>
      <c r="AN4954" s="1997" t="s">
        <v>192</v>
      </c>
      <c r="BX4954"/>
      <c r="BY4954"/>
      <c r="BZ4954"/>
      <c r="CA4954"/>
      <c r="CB4954"/>
      <c r="CD4954" s="1060"/>
      <c r="CE4954" s="1286"/>
      <c r="CF4954" s="1060"/>
      <c r="CG4954" s="1060"/>
      <c r="CH4954" s="1060"/>
      <c r="CK4954" s="1645"/>
      <c r="CL4954" s="1645"/>
      <c r="CM4954" s="1645"/>
      <c r="CN4954"/>
      <c r="CO4954"/>
      <c r="CP4954"/>
      <c r="CQ4954"/>
      <c r="CR4954"/>
      <c r="CS4954" s="1060"/>
      <c r="CT4954" s="1060"/>
      <c r="CU4954" s="1060"/>
      <c r="CV4954" s="1060"/>
      <c r="CW4954" s="1060"/>
      <c r="CX4954" s="1060"/>
    </row>
    <row r="4955" spans="35:102" ht="15" customHeight="1" x14ac:dyDescent="0.3">
      <c r="AI4955" s="1774">
        <v>48215020202</v>
      </c>
      <c r="AJ4955" s="1993" t="s">
        <v>1837</v>
      </c>
      <c r="AK4955" s="1993">
        <v>34265</v>
      </c>
      <c r="AL4955" s="1994" t="s">
        <v>1727</v>
      </c>
      <c r="AM4955" s="1994">
        <v>32.5</v>
      </c>
      <c r="AN4955" s="1993" t="s">
        <v>192</v>
      </c>
      <c r="BX4955"/>
      <c r="BY4955"/>
      <c r="BZ4955"/>
      <c r="CA4955"/>
      <c r="CB4955"/>
      <c r="CD4955" s="1060"/>
      <c r="CE4955" s="1286"/>
      <c r="CF4955" s="1060"/>
      <c r="CG4955" s="1060"/>
      <c r="CH4955" s="1060"/>
      <c r="CK4955" s="1645"/>
      <c r="CL4955" s="1645"/>
      <c r="CM4955" s="1645"/>
      <c r="CN4955"/>
      <c r="CO4955"/>
      <c r="CP4955"/>
      <c r="CQ4955"/>
      <c r="CR4955"/>
      <c r="CS4955" s="1060"/>
      <c r="CT4955" s="1060"/>
      <c r="CU4955" s="1060"/>
      <c r="CV4955" s="1060"/>
      <c r="CW4955" s="1060"/>
      <c r="CX4955" s="1060"/>
    </row>
    <row r="4956" spans="35:102" ht="15" customHeight="1" x14ac:dyDescent="0.3">
      <c r="AI4956" s="1996">
        <v>48215020204</v>
      </c>
      <c r="AJ4956" s="1997" t="s">
        <v>1837</v>
      </c>
      <c r="AK4956" s="1997">
        <v>39935</v>
      </c>
      <c r="AL4956" s="1998" t="s">
        <v>1727</v>
      </c>
      <c r="AM4956" s="1998">
        <v>27.1</v>
      </c>
      <c r="AN4956" s="1997" t="s">
        <v>192</v>
      </c>
      <c r="BX4956"/>
      <c r="BY4956"/>
      <c r="BZ4956"/>
      <c r="CA4956"/>
      <c r="CB4956"/>
      <c r="CD4956" s="1060"/>
      <c r="CE4956" s="1286"/>
      <c r="CF4956" s="1060"/>
      <c r="CG4956" s="1060"/>
      <c r="CH4956" s="1060"/>
      <c r="CK4956" s="1645"/>
      <c r="CL4956" s="1645"/>
      <c r="CM4956" s="1645"/>
      <c r="CN4956"/>
      <c r="CO4956"/>
      <c r="CP4956"/>
      <c r="CQ4956"/>
      <c r="CR4956"/>
      <c r="CS4956" s="1060"/>
      <c r="CT4956" s="1060"/>
      <c r="CU4956" s="1060"/>
      <c r="CV4956" s="1060"/>
      <c r="CW4956" s="1060"/>
      <c r="CX4956" s="1060"/>
    </row>
    <row r="4957" spans="35:102" ht="15" customHeight="1" x14ac:dyDescent="0.3">
      <c r="AI4957" s="1774">
        <v>48215020205</v>
      </c>
      <c r="AJ4957" s="1993" t="s">
        <v>1837</v>
      </c>
      <c r="AK4957" s="1993">
        <v>34135</v>
      </c>
      <c r="AL4957" s="1994" t="s">
        <v>1727</v>
      </c>
      <c r="AM4957" s="1994">
        <v>30.5</v>
      </c>
      <c r="AN4957" s="1993" t="s">
        <v>192</v>
      </c>
      <c r="BX4957"/>
      <c r="BY4957"/>
      <c r="BZ4957"/>
      <c r="CA4957"/>
      <c r="CB4957"/>
      <c r="CD4957" s="1060"/>
      <c r="CE4957" s="1286"/>
      <c r="CF4957" s="1060"/>
      <c r="CG4957" s="1060"/>
      <c r="CH4957" s="1060"/>
      <c r="CK4957" s="1645"/>
      <c r="CL4957" s="1645"/>
      <c r="CM4957" s="1645"/>
      <c r="CN4957"/>
      <c r="CO4957"/>
      <c r="CP4957"/>
      <c r="CQ4957"/>
      <c r="CR4957"/>
      <c r="CS4957" s="1060"/>
      <c r="CT4957" s="1060"/>
      <c r="CU4957" s="1060"/>
      <c r="CV4957" s="1060"/>
      <c r="CW4957" s="1060"/>
      <c r="CX4957" s="1060"/>
    </row>
    <row r="4958" spans="35:102" ht="15" customHeight="1" x14ac:dyDescent="0.3">
      <c r="AI4958" s="1996">
        <v>48215020301</v>
      </c>
      <c r="AJ4958" s="1997" t="s">
        <v>1837</v>
      </c>
      <c r="AK4958" s="1997">
        <v>72479</v>
      </c>
      <c r="AL4958" s="1998" t="s">
        <v>1729</v>
      </c>
      <c r="AM4958" s="1998">
        <v>7.4</v>
      </c>
      <c r="AN4958" s="1997" t="s">
        <v>192</v>
      </c>
      <c r="BX4958"/>
      <c r="BY4958"/>
      <c r="BZ4958"/>
      <c r="CA4958"/>
      <c r="CB4958"/>
      <c r="CD4958" s="1060"/>
      <c r="CE4958" s="1286"/>
      <c r="CF4958" s="1060"/>
      <c r="CG4958" s="1060"/>
      <c r="CH4958" s="1060"/>
      <c r="CK4958" s="1645"/>
      <c r="CL4958" s="1645"/>
      <c r="CM4958" s="1645"/>
      <c r="CN4958"/>
      <c r="CO4958"/>
      <c r="CP4958"/>
      <c r="CQ4958"/>
      <c r="CR4958"/>
      <c r="CS4958" s="1060"/>
      <c r="CT4958" s="1060"/>
      <c r="CU4958" s="1060"/>
      <c r="CV4958" s="1060"/>
      <c r="CW4958" s="1060"/>
      <c r="CX4958" s="1060"/>
    </row>
    <row r="4959" spans="35:102" ht="15" customHeight="1" x14ac:dyDescent="0.3">
      <c r="AI4959" s="1774">
        <v>48215020302</v>
      </c>
      <c r="AJ4959" s="1993" t="s">
        <v>1837</v>
      </c>
      <c r="AK4959" s="1993">
        <v>63671</v>
      </c>
      <c r="AL4959" s="1994" t="s">
        <v>1729</v>
      </c>
      <c r="AM4959" s="1994">
        <v>13.4</v>
      </c>
      <c r="AN4959" s="1993" t="s">
        <v>192</v>
      </c>
      <c r="BX4959"/>
      <c r="BY4959"/>
      <c r="BZ4959"/>
      <c r="CA4959"/>
      <c r="CB4959"/>
      <c r="CD4959" s="1060"/>
      <c r="CE4959" s="1286"/>
      <c r="CF4959" s="1060"/>
      <c r="CG4959" s="1060"/>
      <c r="CH4959" s="1060"/>
      <c r="CK4959" s="1645"/>
      <c r="CL4959" s="1645"/>
      <c r="CM4959" s="1645"/>
      <c r="CN4959"/>
      <c r="CO4959"/>
      <c r="CP4959"/>
      <c r="CQ4959"/>
      <c r="CR4959"/>
      <c r="CS4959" s="1060"/>
      <c r="CT4959" s="1060"/>
      <c r="CU4959" s="1060"/>
      <c r="CV4959" s="1060"/>
      <c r="CW4959" s="1060"/>
      <c r="CX4959" s="1060"/>
    </row>
    <row r="4960" spans="35:102" ht="15" customHeight="1" x14ac:dyDescent="0.3">
      <c r="AI4960" s="1996">
        <v>48215020402</v>
      </c>
      <c r="AJ4960" s="1997" t="s">
        <v>1837</v>
      </c>
      <c r="AK4960" s="1997">
        <v>77048</v>
      </c>
      <c r="AL4960" s="1998" t="s">
        <v>1729</v>
      </c>
      <c r="AM4960" s="1998">
        <v>12</v>
      </c>
      <c r="AN4960" s="1997" t="s">
        <v>192</v>
      </c>
      <c r="BX4960"/>
      <c r="BY4960"/>
      <c r="BZ4960"/>
      <c r="CA4960"/>
      <c r="CB4960"/>
      <c r="CD4960" s="1060"/>
      <c r="CE4960" s="1286"/>
      <c r="CF4960" s="1060"/>
      <c r="CG4960" s="1060"/>
      <c r="CH4960" s="1060"/>
      <c r="CK4960" s="1645"/>
      <c r="CL4960" s="1645"/>
      <c r="CM4960" s="1645"/>
      <c r="CN4960"/>
      <c r="CO4960"/>
      <c r="CP4960"/>
      <c r="CQ4960"/>
      <c r="CR4960"/>
      <c r="CS4960" s="1060"/>
      <c r="CT4960" s="1060"/>
      <c r="CU4960" s="1060"/>
      <c r="CV4960" s="1060"/>
      <c r="CW4960" s="1060"/>
      <c r="CX4960" s="1060"/>
    </row>
    <row r="4961" spans="35:102" ht="15" customHeight="1" x14ac:dyDescent="0.3">
      <c r="AI4961" s="1774">
        <v>48215020403</v>
      </c>
      <c r="AJ4961" s="1993" t="s">
        <v>1837</v>
      </c>
      <c r="AK4961" s="1993">
        <v>19340</v>
      </c>
      <c r="AL4961" s="1994" t="s">
        <v>1730</v>
      </c>
      <c r="AM4961" s="1994">
        <v>44.2</v>
      </c>
      <c r="AN4961" s="1993" t="s">
        <v>193</v>
      </c>
      <c r="BX4961"/>
      <c r="BY4961"/>
      <c r="BZ4961"/>
      <c r="CA4961"/>
      <c r="CB4961"/>
      <c r="CD4961" s="1060"/>
      <c r="CE4961" s="1286"/>
      <c r="CF4961" s="1060"/>
      <c r="CG4961" s="1060"/>
      <c r="CH4961" s="1060"/>
      <c r="CK4961" s="1645"/>
      <c r="CL4961" s="1645"/>
      <c r="CM4961" s="1645"/>
      <c r="CN4961"/>
      <c r="CO4961"/>
      <c r="CP4961"/>
      <c r="CQ4961"/>
      <c r="CR4961"/>
      <c r="CS4961" s="1060"/>
      <c r="CT4961" s="1060"/>
      <c r="CU4961" s="1060"/>
      <c r="CV4961" s="1060"/>
      <c r="CW4961" s="1060"/>
      <c r="CX4961" s="1060"/>
    </row>
    <row r="4962" spans="35:102" ht="15" customHeight="1" x14ac:dyDescent="0.3">
      <c r="AI4962" s="1996">
        <v>48215020404</v>
      </c>
      <c r="AJ4962" s="1997" t="s">
        <v>1837</v>
      </c>
      <c r="AK4962" s="1997">
        <v>32154</v>
      </c>
      <c r="AL4962" s="1998" t="s">
        <v>1728</v>
      </c>
      <c r="AM4962" s="1998">
        <v>20.399999999999999</v>
      </c>
      <c r="AN4962" s="1997" t="s">
        <v>192</v>
      </c>
      <c r="BX4962"/>
      <c r="BY4962"/>
      <c r="BZ4962"/>
      <c r="CA4962"/>
      <c r="CB4962"/>
      <c r="CD4962" s="1060"/>
      <c r="CE4962" s="1286"/>
      <c r="CF4962" s="1060"/>
      <c r="CG4962" s="1060"/>
      <c r="CH4962" s="1060"/>
      <c r="CK4962" s="1645"/>
      <c r="CL4962" s="1645"/>
      <c r="CM4962" s="1645"/>
      <c r="CN4962"/>
      <c r="CO4962"/>
      <c r="CP4962"/>
      <c r="CQ4962"/>
      <c r="CR4962"/>
      <c r="CS4962" s="1060"/>
      <c r="CT4962" s="1060"/>
      <c r="CU4962" s="1060"/>
      <c r="CV4962" s="1060"/>
      <c r="CW4962" s="1060"/>
      <c r="CX4962" s="1060"/>
    </row>
    <row r="4963" spans="35:102" ht="15" customHeight="1" x14ac:dyDescent="0.3">
      <c r="AI4963" s="1774">
        <v>48215020501</v>
      </c>
      <c r="AJ4963" s="1993" t="s">
        <v>1837</v>
      </c>
      <c r="AK4963" s="1993">
        <v>33889</v>
      </c>
      <c r="AL4963" s="1994" t="s">
        <v>1727</v>
      </c>
      <c r="AM4963" s="1994">
        <v>28.2</v>
      </c>
      <c r="AN4963" s="1993" t="s">
        <v>192</v>
      </c>
      <c r="BX4963"/>
      <c r="BY4963"/>
      <c r="BZ4963"/>
      <c r="CA4963"/>
      <c r="CB4963"/>
      <c r="CD4963" s="1060"/>
      <c r="CE4963" s="1286"/>
      <c r="CF4963" s="1060"/>
      <c r="CG4963" s="1060"/>
      <c r="CH4963" s="1060"/>
      <c r="CK4963" s="1645"/>
      <c r="CL4963" s="1645"/>
      <c r="CM4963" s="1645"/>
      <c r="CN4963"/>
      <c r="CO4963"/>
      <c r="CP4963"/>
      <c r="CQ4963"/>
      <c r="CR4963"/>
      <c r="CS4963" s="1060"/>
      <c r="CT4963" s="1060"/>
      <c r="CU4963" s="1060"/>
      <c r="CV4963" s="1060"/>
      <c r="CW4963" s="1060"/>
      <c r="CX4963" s="1060"/>
    </row>
    <row r="4964" spans="35:102" ht="15" customHeight="1" x14ac:dyDescent="0.3">
      <c r="AI4964" s="1996">
        <v>48215020503</v>
      </c>
      <c r="AJ4964" s="1997" t="s">
        <v>1837</v>
      </c>
      <c r="AK4964" s="1997">
        <v>33687</v>
      </c>
      <c r="AL4964" s="1998" t="s">
        <v>1727</v>
      </c>
      <c r="AM4964" s="1998">
        <v>27.2</v>
      </c>
      <c r="AN4964" s="1997" t="s">
        <v>192</v>
      </c>
      <c r="BX4964"/>
      <c r="BY4964"/>
      <c r="BZ4964"/>
      <c r="CA4964"/>
      <c r="CB4964"/>
      <c r="CD4964" s="1060"/>
      <c r="CE4964" s="1286"/>
      <c r="CF4964" s="1060"/>
      <c r="CG4964" s="1060"/>
      <c r="CH4964" s="1060"/>
      <c r="CK4964" s="1645"/>
      <c r="CL4964" s="1645"/>
      <c r="CM4964" s="1645"/>
      <c r="CN4964"/>
      <c r="CO4964"/>
      <c r="CP4964"/>
      <c r="CQ4964"/>
      <c r="CR4964"/>
      <c r="CS4964" s="1060"/>
      <c r="CT4964" s="1060"/>
      <c r="CU4964" s="1060"/>
      <c r="CV4964" s="1060"/>
      <c r="CW4964" s="1060"/>
      <c r="CX4964" s="1060"/>
    </row>
    <row r="4965" spans="35:102" ht="15" customHeight="1" x14ac:dyDescent="0.3">
      <c r="AI4965" s="1774">
        <v>48215020504</v>
      </c>
      <c r="AJ4965" s="1993" t="s">
        <v>1837</v>
      </c>
      <c r="AK4965" s="1993">
        <v>29143</v>
      </c>
      <c r="AL4965" s="1994" t="s">
        <v>1728</v>
      </c>
      <c r="AM4965" s="1994">
        <v>32.6</v>
      </c>
      <c r="AN4965" s="1993" t="s">
        <v>192</v>
      </c>
      <c r="BX4965"/>
      <c r="BY4965"/>
      <c r="BZ4965"/>
      <c r="CA4965"/>
      <c r="CB4965"/>
      <c r="CD4965" s="1060"/>
      <c r="CE4965" s="1286"/>
      <c r="CF4965" s="1060"/>
      <c r="CG4965" s="1060"/>
      <c r="CH4965" s="1060"/>
      <c r="CK4965" s="1645"/>
      <c r="CL4965" s="1645"/>
      <c r="CM4965" s="1645"/>
      <c r="CN4965"/>
      <c r="CO4965"/>
      <c r="CP4965"/>
      <c r="CQ4965"/>
      <c r="CR4965"/>
      <c r="CS4965" s="1060"/>
      <c r="CT4965" s="1060"/>
      <c r="CU4965" s="1060"/>
      <c r="CV4965" s="1060"/>
      <c r="CW4965" s="1060"/>
      <c r="CX4965" s="1060"/>
    </row>
    <row r="4966" spans="35:102" ht="15" customHeight="1" x14ac:dyDescent="0.3">
      <c r="AI4966" s="1996">
        <v>48215020600</v>
      </c>
      <c r="AJ4966" s="1997" t="s">
        <v>1837</v>
      </c>
      <c r="AK4966" s="1997">
        <v>22232</v>
      </c>
      <c r="AL4966" s="1998" t="s">
        <v>1730</v>
      </c>
      <c r="AM4966" s="1998">
        <v>40.6</v>
      </c>
      <c r="AN4966" s="1997" t="s">
        <v>193</v>
      </c>
      <c r="BX4966"/>
      <c r="BY4966"/>
      <c r="BZ4966"/>
      <c r="CA4966"/>
      <c r="CB4966"/>
      <c r="CD4966" s="1060"/>
      <c r="CE4966" s="1286"/>
      <c r="CF4966" s="1060"/>
      <c r="CG4966" s="1060"/>
      <c r="CH4966" s="1060"/>
      <c r="CK4966" s="1645"/>
      <c r="CL4966" s="1645"/>
      <c r="CM4966" s="1645"/>
      <c r="CN4966"/>
      <c r="CO4966"/>
      <c r="CP4966"/>
      <c r="CQ4966"/>
      <c r="CR4966"/>
      <c r="CS4966" s="1060"/>
      <c r="CT4966" s="1060"/>
      <c r="CU4966" s="1060"/>
      <c r="CV4966" s="1060"/>
      <c r="CW4966" s="1060"/>
      <c r="CX4966" s="1060"/>
    </row>
    <row r="4967" spans="35:102" ht="15" customHeight="1" x14ac:dyDescent="0.3">
      <c r="AI4967" s="1774">
        <v>48215020701</v>
      </c>
      <c r="AJ4967" s="1993" t="s">
        <v>1837</v>
      </c>
      <c r="AK4967" s="1993">
        <v>56563</v>
      </c>
      <c r="AL4967" s="1994" t="s">
        <v>1729</v>
      </c>
      <c r="AM4967" s="1994">
        <v>19.899999999999999</v>
      </c>
      <c r="AN4967" s="1993" t="s">
        <v>192</v>
      </c>
      <c r="BX4967"/>
      <c r="BY4967"/>
      <c r="BZ4967"/>
      <c r="CA4967"/>
      <c r="CB4967"/>
      <c r="CD4967" s="1060"/>
      <c r="CE4967" s="1286"/>
      <c r="CF4967" s="1060"/>
      <c r="CG4967" s="1060"/>
      <c r="CH4967" s="1060"/>
      <c r="CK4967" s="1645"/>
      <c r="CL4967" s="1645"/>
      <c r="CM4967" s="1645"/>
      <c r="CN4967"/>
      <c r="CO4967"/>
      <c r="CP4967"/>
      <c r="CQ4967"/>
      <c r="CR4967"/>
      <c r="CS4967" s="1060"/>
      <c r="CT4967" s="1060"/>
      <c r="CU4967" s="1060"/>
      <c r="CV4967" s="1060"/>
      <c r="CW4967" s="1060"/>
      <c r="CX4967" s="1060"/>
    </row>
    <row r="4968" spans="35:102" ht="15" customHeight="1" x14ac:dyDescent="0.3">
      <c r="AI4968" s="1996">
        <v>48215020721</v>
      </c>
      <c r="AJ4968" s="1997" t="s">
        <v>1837</v>
      </c>
      <c r="AK4968" s="1997">
        <v>39518</v>
      </c>
      <c r="AL4968" s="1998" t="s">
        <v>1727</v>
      </c>
      <c r="AM4968" s="1998">
        <v>24.4</v>
      </c>
      <c r="AN4968" s="1997" t="s">
        <v>192</v>
      </c>
      <c r="BX4968"/>
      <c r="BY4968"/>
      <c r="BZ4968"/>
      <c r="CA4968"/>
      <c r="CB4968"/>
      <c r="CD4968" s="1060"/>
      <c r="CE4968" s="1286"/>
      <c r="CF4968" s="1060"/>
      <c r="CG4968" s="1060"/>
      <c r="CH4968" s="1060"/>
      <c r="CK4968" s="1645"/>
      <c r="CL4968" s="1645"/>
      <c r="CM4968" s="1645"/>
      <c r="CN4968"/>
      <c r="CO4968"/>
      <c r="CP4968"/>
      <c r="CQ4968"/>
      <c r="CR4968"/>
      <c r="CS4968" s="1060"/>
      <c r="CT4968" s="1060"/>
      <c r="CU4968" s="1060"/>
      <c r="CV4968" s="1060"/>
      <c r="CW4968" s="1060"/>
      <c r="CX4968" s="1060"/>
    </row>
    <row r="4969" spans="35:102" ht="15" customHeight="1" x14ac:dyDescent="0.3">
      <c r="AI4969" s="1774">
        <v>48215020723</v>
      </c>
      <c r="AJ4969" s="1993" t="s">
        <v>1837</v>
      </c>
      <c r="AK4969" s="1993">
        <v>23913</v>
      </c>
      <c r="AL4969" s="1994" t="s">
        <v>1730</v>
      </c>
      <c r="AM4969" s="1994">
        <v>38.299999999999997</v>
      </c>
      <c r="AN4969" s="1993" t="s">
        <v>193</v>
      </c>
      <c r="BX4969"/>
      <c r="BY4969"/>
      <c r="BZ4969"/>
      <c r="CA4969"/>
      <c r="CB4969"/>
      <c r="CD4969" s="1060"/>
      <c r="CE4969" s="1286"/>
      <c r="CF4969" s="1060"/>
      <c r="CG4969" s="1060"/>
      <c r="CH4969" s="1060"/>
      <c r="CK4969" s="1645"/>
      <c r="CL4969" s="1645"/>
      <c r="CM4969" s="1645"/>
      <c r="CN4969"/>
      <c r="CO4969"/>
      <c r="CP4969"/>
      <c r="CQ4969"/>
      <c r="CR4969"/>
      <c r="CS4969" s="1060"/>
      <c r="CT4969" s="1060"/>
      <c r="CU4969" s="1060"/>
      <c r="CV4969" s="1060"/>
      <c r="CW4969" s="1060"/>
      <c r="CX4969" s="1060"/>
    </row>
    <row r="4970" spans="35:102" ht="15" customHeight="1" x14ac:dyDescent="0.3">
      <c r="AI4970" s="1996">
        <v>48215020724</v>
      </c>
      <c r="AJ4970" s="1997" t="s">
        <v>1837</v>
      </c>
      <c r="AK4970" s="1997">
        <v>60430</v>
      </c>
      <c r="AL4970" s="1998" t="s">
        <v>1729</v>
      </c>
      <c r="AM4970" s="1998">
        <v>13.5</v>
      </c>
      <c r="AN4970" s="1997" t="s">
        <v>192</v>
      </c>
      <c r="BX4970"/>
      <c r="BY4970"/>
      <c r="BZ4970"/>
      <c r="CA4970"/>
      <c r="CB4970"/>
      <c r="CD4970" s="1060"/>
      <c r="CE4970" s="1286"/>
      <c r="CF4970" s="1060"/>
      <c r="CG4970" s="1060"/>
      <c r="CH4970" s="1060"/>
      <c r="CK4970" s="1645"/>
      <c r="CL4970" s="1645"/>
      <c r="CM4970" s="1645"/>
      <c r="CN4970"/>
      <c r="CO4970"/>
      <c r="CP4970"/>
      <c r="CQ4970"/>
      <c r="CR4970"/>
      <c r="CS4970" s="1060"/>
      <c r="CT4970" s="1060"/>
      <c r="CU4970" s="1060"/>
      <c r="CV4970" s="1060"/>
      <c r="CW4970" s="1060"/>
      <c r="CX4970" s="1060"/>
    </row>
    <row r="4971" spans="35:102" ht="15" customHeight="1" x14ac:dyDescent="0.3">
      <c r="AI4971" s="1774">
        <v>48215020725</v>
      </c>
      <c r="AJ4971" s="1993" t="s">
        <v>1837</v>
      </c>
      <c r="AK4971" s="1993">
        <v>34514</v>
      </c>
      <c r="AL4971" s="1994" t="s">
        <v>1727</v>
      </c>
      <c r="AM4971" s="1994">
        <v>35.299999999999997</v>
      </c>
      <c r="AN4971" s="1993" t="s">
        <v>193</v>
      </c>
      <c r="BX4971"/>
      <c r="BY4971"/>
      <c r="BZ4971"/>
      <c r="CA4971"/>
      <c r="CB4971"/>
      <c r="CD4971" s="1060"/>
      <c r="CE4971" s="1286"/>
      <c r="CF4971" s="1060"/>
      <c r="CG4971" s="1060"/>
      <c r="CH4971" s="1060"/>
      <c r="CK4971" s="1645"/>
      <c r="CL4971" s="1645"/>
      <c r="CM4971" s="1645"/>
      <c r="CN4971"/>
      <c r="CO4971"/>
      <c r="CP4971"/>
      <c r="CQ4971"/>
      <c r="CR4971"/>
      <c r="CS4971" s="1060"/>
      <c r="CT4971" s="1060"/>
      <c r="CU4971" s="1060"/>
      <c r="CV4971" s="1060"/>
      <c r="CW4971" s="1060"/>
      <c r="CX4971" s="1060"/>
    </row>
    <row r="4972" spans="35:102" ht="15" customHeight="1" x14ac:dyDescent="0.3">
      <c r="AI4972" s="1996">
        <v>48215020726</v>
      </c>
      <c r="AJ4972" s="1997" t="s">
        <v>1837</v>
      </c>
      <c r="AK4972" s="1997">
        <v>32354</v>
      </c>
      <c r="AL4972" s="1998" t="s">
        <v>1728</v>
      </c>
      <c r="AM4972" s="1998">
        <v>32</v>
      </c>
      <c r="AN4972" s="1997" t="s">
        <v>192</v>
      </c>
      <c r="BX4972"/>
      <c r="BY4972"/>
      <c r="BZ4972"/>
      <c r="CA4972"/>
      <c r="CB4972"/>
      <c r="CD4972" s="1060"/>
      <c r="CE4972" s="1286"/>
      <c r="CF4972" s="1060"/>
      <c r="CG4972" s="1060"/>
      <c r="CH4972" s="1060"/>
      <c r="CK4972" s="1645"/>
      <c r="CL4972" s="1645"/>
      <c r="CM4972" s="1645"/>
      <c r="CN4972"/>
      <c r="CO4972"/>
      <c r="CP4972"/>
      <c r="CQ4972"/>
      <c r="CR4972"/>
      <c r="CS4972" s="1060"/>
      <c r="CT4972" s="1060"/>
      <c r="CU4972" s="1060"/>
      <c r="CV4972" s="1060"/>
      <c r="CW4972" s="1060"/>
      <c r="CX4972" s="1060"/>
    </row>
    <row r="4973" spans="35:102" ht="15" customHeight="1" x14ac:dyDescent="0.3">
      <c r="AI4973" s="1774">
        <v>48215020802</v>
      </c>
      <c r="AJ4973" s="1993" t="s">
        <v>1837</v>
      </c>
      <c r="AK4973" s="1993">
        <v>41579</v>
      </c>
      <c r="AL4973" s="1994" t="s">
        <v>1727</v>
      </c>
      <c r="AM4973" s="1994">
        <v>34.9</v>
      </c>
      <c r="AN4973" s="1993" t="s">
        <v>193</v>
      </c>
      <c r="BX4973"/>
      <c r="BY4973"/>
      <c r="BZ4973"/>
      <c r="CA4973"/>
      <c r="CB4973"/>
      <c r="CD4973" s="1060"/>
      <c r="CE4973" s="1286"/>
      <c r="CF4973" s="1060"/>
      <c r="CG4973" s="1060"/>
      <c r="CH4973" s="1060"/>
      <c r="CK4973" s="1645"/>
      <c r="CL4973" s="1645"/>
      <c r="CM4973" s="1645"/>
      <c r="CN4973"/>
      <c r="CO4973"/>
      <c r="CP4973"/>
      <c r="CQ4973"/>
      <c r="CR4973"/>
      <c r="CS4973" s="1060"/>
      <c r="CT4973" s="1060"/>
      <c r="CU4973" s="1060"/>
      <c r="CV4973" s="1060"/>
      <c r="CW4973" s="1060"/>
      <c r="CX4973" s="1060"/>
    </row>
    <row r="4974" spans="35:102" ht="15" customHeight="1" x14ac:dyDescent="0.3">
      <c r="AI4974" s="1996">
        <v>48215020803</v>
      </c>
      <c r="AJ4974" s="1997" t="s">
        <v>1837</v>
      </c>
      <c r="AK4974" s="1997">
        <v>62724</v>
      </c>
      <c r="AL4974" s="1998" t="s">
        <v>1729</v>
      </c>
      <c r="AM4974" s="1998">
        <v>17.5</v>
      </c>
      <c r="AN4974" s="1997" t="s">
        <v>192</v>
      </c>
      <c r="BX4974"/>
      <c r="BY4974"/>
      <c r="BZ4974"/>
      <c r="CA4974"/>
      <c r="CB4974"/>
      <c r="CD4974" s="1060"/>
      <c r="CE4974" s="1286"/>
      <c r="CF4974" s="1060"/>
      <c r="CG4974" s="1060"/>
      <c r="CH4974" s="1060"/>
      <c r="CK4974" s="1645"/>
      <c r="CL4974" s="1645"/>
      <c r="CM4974" s="1645"/>
      <c r="CN4974"/>
      <c r="CO4974"/>
      <c r="CP4974"/>
      <c r="CQ4974"/>
      <c r="CR4974"/>
      <c r="CS4974" s="1060"/>
      <c r="CT4974" s="1060"/>
      <c r="CU4974" s="1060"/>
      <c r="CV4974" s="1060"/>
      <c r="CW4974" s="1060"/>
      <c r="CX4974" s="1060"/>
    </row>
    <row r="4975" spans="35:102" ht="15" customHeight="1" x14ac:dyDescent="0.3">
      <c r="AI4975" s="1774">
        <v>48215020804</v>
      </c>
      <c r="AJ4975" s="1993" t="s">
        <v>1837</v>
      </c>
      <c r="AK4975" s="1993">
        <v>38409</v>
      </c>
      <c r="AL4975" s="1994" t="s">
        <v>1727</v>
      </c>
      <c r="AM4975" s="1994">
        <v>32.5</v>
      </c>
      <c r="AN4975" s="1993" t="s">
        <v>192</v>
      </c>
      <c r="BX4975"/>
      <c r="BY4975"/>
      <c r="BZ4975"/>
      <c r="CA4975"/>
      <c r="CB4975"/>
      <c r="CD4975" s="1060"/>
      <c r="CE4975" s="1286"/>
      <c r="CF4975" s="1060"/>
      <c r="CG4975" s="1060"/>
      <c r="CH4975" s="1060"/>
      <c r="CK4975" s="1645"/>
      <c r="CL4975" s="1645"/>
      <c r="CM4975" s="1645"/>
      <c r="CN4975"/>
      <c r="CO4975"/>
      <c r="CP4975"/>
      <c r="CQ4975"/>
      <c r="CR4975"/>
      <c r="CS4975" s="1060"/>
      <c r="CT4975" s="1060"/>
      <c r="CU4975" s="1060"/>
      <c r="CV4975" s="1060"/>
      <c r="CW4975" s="1060"/>
      <c r="CX4975" s="1060"/>
    </row>
    <row r="4976" spans="35:102" ht="15" customHeight="1" x14ac:dyDescent="0.3">
      <c r="AI4976" s="1996">
        <v>48215020901</v>
      </c>
      <c r="AJ4976" s="1997" t="s">
        <v>1837</v>
      </c>
      <c r="AK4976" s="1997">
        <v>71410</v>
      </c>
      <c r="AL4976" s="1998" t="s">
        <v>1729</v>
      </c>
      <c r="AM4976" s="1998">
        <v>14.2</v>
      </c>
      <c r="AN4976" s="1997" t="s">
        <v>192</v>
      </c>
      <c r="BX4976"/>
      <c r="BY4976"/>
      <c r="BZ4976"/>
      <c r="CA4976"/>
      <c r="CB4976"/>
      <c r="CD4976" s="1060"/>
      <c r="CE4976" s="1286"/>
      <c r="CF4976" s="1060"/>
      <c r="CG4976" s="1060"/>
      <c r="CH4976" s="1060"/>
      <c r="CK4976" s="1645"/>
      <c r="CL4976" s="1645"/>
      <c r="CM4976" s="1645"/>
      <c r="CN4976"/>
      <c r="CO4976"/>
      <c r="CP4976"/>
      <c r="CQ4976"/>
      <c r="CR4976"/>
      <c r="CS4976" s="1060"/>
      <c r="CT4976" s="1060"/>
      <c r="CU4976" s="1060"/>
      <c r="CV4976" s="1060"/>
      <c r="CW4976" s="1060"/>
      <c r="CX4976" s="1060"/>
    </row>
    <row r="4977" spans="35:102" ht="15" customHeight="1" x14ac:dyDescent="0.3">
      <c r="AI4977" s="1774">
        <v>48215020903</v>
      </c>
      <c r="AJ4977" s="1993" t="s">
        <v>1837</v>
      </c>
      <c r="AK4977" s="1993">
        <v>50020</v>
      </c>
      <c r="AL4977" s="1994" t="s">
        <v>1729</v>
      </c>
      <c r="AM4977" s="1994">
        <v>19.399999999999999</v>
      </c>
      <c r="AN4977" s="1993" t="s">
        <v>192</v>
      </c>
      <c r="BX4977"/>
      <c r="BY4977"/>
      <c r="BZ4977"/>
      <c r="CA4977"/>
      <c r="CB4977"/>
      <c r="CD4977" s="1060"/>
      <c r="CE4977" s="1286"/>
      <c r="CF4977" s="1060"/>
      <c r="CG4977" s="1060"/>
      <c r="CH4977" s="1060"/>
      <c r="CK4977" s="1645"/>
      <c r="CL4977" s="1645"/>
      <c r="CM4977" s="1645"/>
      <c r="CN4977"/>
      <c r="CO4977"/>
      <c r="CP4977"/>
      <c r="CQ4977"/>
      <c r="CR4977"/>
      <c r="CS4977" s="1060"/>
      <c r="CT4977" s="1060"/>
      <c r="CU4977" s="1060"/>
      <c r="CV4977" s="1060"/>
      <c r="CW4977" s="1060"/>
      <c r="CX4977" s="1060"/>
    </row>
    <row r="4978" spans="35:102" ht="15" customHeight="1" x14ac:dyDescent="0.3">
      <c r="AI4978" s="1996">
        <v>48215020904</v>
      </c>
      <c r="AJ4978" s="1997" t="s">
        <v>1837</v>
      </c>
      <c r="AK4978" s="1997">
        <v>42790</v>
      </c>
      <c r="AL4978" s="1998" t="s">
        <v>1727</v>
      </c>
      <c r="AM4978" s="1998">
        <v>29.8</v>
      </c>
      <c r="AN4978" s="1997" t="s">
        <v>192</v>
      </c>
      <c r="BX4978"/>
      <c r="BY4978"/>
      <c r="BZ4978"/>
      <c r="CA4978"/>
      <c r="CB4978"/>
      <c r="CD4978" s="1060"/>
      <c r="CE4978" s="1286"/>
      <c r="CF4978" s="1060"/>
      <c r="CG4978" s="1060"/>
      <c r="CH4978" s="1060"/>
      <c r="CK4978" s="1645"/>
      <c r="CL4978" s="1645"/>
      <c r="CM4978" s="1645"/>
      <c r="CN4978"/>
      <c r="CO4978"/>
      <c r="CP4978"/>
      <c r="CQ4978"/>
      <c r="CR4978"/>
      <c r="CS4978" s="1060"/>
      <c r="CT4978" s="1060"/>
      <c r="CU4978" s="1060"/>
      <c r="CV4978" s="1060"/>
      <c r="CW4978" s="1060"/>
      <c r="CX4978" s="1060"/>
    </row>
    <row r="4979" spans="35:102" ht="15" customHeight="1" x14ac:dyDescent="0.3">
      <c r="AI4979" s="1774">
        <v>48215021000</v>
      </c>
      <c r="AJ4979" s="1993" t="s">
        <v>1837</v>
      </c>
      <c r="AK4979" s="1993">
        <v>22331</v>
      </c>
      <c r="AL4979" s="1994" t="s">
        <v>1730</v>
      </c>
      <c r="AM4979" s="1994">
        <v>38.799999999999997</v>
      </c>
      <c r="AN4979" s="1993" t="s">
        <v>193</v>
      </c>
      <c r="BX4979"/>
      <c r="BY4979"/>
      <c r="BZ4979"/>
      <c r="CA4979"/>
      <c r="CB4979"/>
      <c r="CD4979" s="1060"/>
      <c r="CE4979" s="1286"/>
      <c r="CF4979" s="1060"/>
      <c r="CG4979" s="1060"/>
      <c r="CH4979" s="1060"/>
      <c r="CK4979" s="1645"/>
      <c r="CL4979" s="1645"/>
      <c r="CM4979" s="1645"/>
      <c r="CN4979"/>
      <c r="CO4979"/>
      <c r="CP4979"/>
      <c r="CQ4979"/>
      <c r="CR4979"/>
      <c r="CS4979" s="1060"/>
      <c r="CT4979" s="1060"/>
      <c r="CU4979" s="1060"/>
      <c r="CV4979" s="1060"/>
      <c r="CW4979" s="1060"/>
      <c r="CX4979" s="1060"/>
    </row>
    <row r="4980" spans="35:102" ht="15" customHeight="1" x14ac:dyDescent="0.3">
      <c r="AI4980" s="1996">
        <v>48215021100</v>
      </c>
      <c r="AJ4980" s="1997" t="s">
        <v>1837</v>
      </c>
      <c r="AK4980" s="1997">
        <v>22083</v>
      </c>
      <c r="AL4980" s="1998" t="s">
        <v>1730</v>
      </c>
      <c r="AM4980" s="1998">
        <v>39.4</v>
      </c>
      <c r="AN4980" s="1997" t="s">
        <v>193</v>
      </c>
      <c r="BX4980"/>
      <c r="BY4980"/>
      <c r="BZ4980"/>
      <c r="CA4980"/>
      <c r="CB4980"/>
      <c r="CD4980" s="1060"/>
      <c r="CE4980" s="1286"/>
      <c r="CF4980" s="1060"/>
      <c r="CG4980" s="1060"/>
      <c r="CH4980" s="1060"/>
      <c r="CK4980" s="1645"/>
      <c r="CL4980" s="1645"/>
      <c r="CM4980" s="1645"/>
      <c r="CN4980"/>
      <c r="CO4980"/>
      <c r="CP4980"/>
      <c r="CQ4980"/>
      <c r="CR4980"/>
      <c r="CS4980" s="1060"/>
      <c r="CT4980" s="1060"/>
      <c r="CU4980" s="1060"/>
      <c r="CV4980" s="1060"/>
      <c r="CW4980" s="1060"/>
      <c r="CX4980" s="1060"/>
    </row>
    <row r="4981" spans="35:102" ht="15" customHeight="1" x14ac:dyDescent="0.3">
      <c r="AI4981" s="1774">
        <v>48215021201</v>
      </c>
      <c r="AJ4981" s="1993" t="s">
        <v>1837</v>
      </c>
      <c r="AK4981" s="1993">
        <v>57868</v>
      </c>
      <c r="AL4981" s="1994" t="s">
        <v>1729</v>
      </c>
      <c r="AM4981" s="1994">
        <v>14.8</v>
      </c>
      <c r="AN4981" s="1993" t="s">
        <v>192</v>
      </c>
      <c r="BX4981"/>
      <c r="BY4981"/>
      <c r="BZ4981"/>
      <c r="CA4981"/>
      <c r="CB4981"/>
      <c r="CD4981" s="1060"/>
      <c r="CE4981" s="1286"/>
      <c r="CF4981" s="1060"/>
      <c r="CG4981" s="1060"/>
      <c r="CH4981" s="1060"/>
      <c r="CK4981" s="1645"/>
      <c r="CL4981" s="1645"/>
      <c r="CM4981" s="1645"/>
      <c r="CN4981"/>
      <c r="CO4981"/>
      <c r="CP4981"/>
      <c r="CQ4981"/>
      <c r="CR4981"/>
      <c r="CS4981" s="1060"/>
      <c r="CT4981" s="1060"/>
      <c r="CU4981" s="1060"/>
      <c r="CV4981" s="1060"/>
      <c r="CW4981" s="1060"/>
      <c r="CX4981" s="1060"/>
    </row>
    <row r="4982" spans="35:102" ht="15" customHeight="1" x14ac:dyDescent="0.3">
      <c r="AI4982" s="1996">
        <v>48215021202</v>
      </c>
      <c r="AJ4982" s="1997" t="s">
        <v>1837</v>
      </c>
      <c r="AK4982" s="1997">
        <v>60000</v>
      </c>
      <c r="AL4982" s="1998" t="s">
        <v>1729</v>
      </c>
      <c r="AM4982" s="1998">
        <v>17.3</v>
      </c>
      <c r="AN4982" s="1997" t="s">
        <v>192</v>
      </c>
      <c r="BX4982"/>
      <c r="BY4982"/>
      <c r="BZ4982"/>
      <c r="CA4982"/>
      <c r="CB4982"/>
      <c r="CD4982" s="1060"/>
      <c r="CE4982" s="1286"/>
      <c r="CF4982" s="1060"/>
      <c r="CG4982" s="1060"/>
      <c r="CH4982" s="1060"/>
      <c r="CK4982" s="1645"/>
      <c r="CL4982" s="1645"/>
      <c r="CM4982" s="1645"/>
      <c r="CN4982"/>
      <c r="CO4982"/>
      <c r="CP4982"/>
      <c r="CQ4982"/>
      <c r="CR4982"/>
      <c r="CS4982" s="1060"/>
      <c r="CT4982" s="1060"/>
      <c r="CU4982" s="1060"/>
      <c r="CV4982" s="1060"/>
      <c r="CW4982" s="1060"/>
      <c r="CX4982" s="1060"/>
    </row>
    <row r="4983" spans="35:102" ht="15" customHeight="1" x14ac:dyDescent="0.3">
      <c r="AI4983" s="1774">
        <v>48215021302</v>
      </c>
      <c r="AJ4983" s="1993" t="s">
        <v>1837</v>
      </c>
      <c r="AK4983" s="1993">
        <v>28179</v>
      </c>
      <c r="AL4983" s="1994" t="s">
        <v>1728</v>
      </c>
      <c r="AM4983" s="1994">
        <v>41.1</v>
      </c>
      <c r="AN4983" s="1993" t="s">
        <v>193</v>
      </c>
      <c r="BX4983"/>
      <c r="BY4983"/>
      <c r="BZ4983"/>
      <c r="CA4983"/>
      <c r="CB4983"/>
      <c r="CD4983" s="1060"/>
      <c r="CE4983" s="1286"/>
      <c r="CF4983" s="1060"/>
      <c r="CG4983" s="1060"/>
      <c r="CH4983" s="1060"/>
      <c r="CK4983" s="1645"/>
      <c r="CL4983" s="1645"/>
      <c r="CM4983" s="1645"/>
      <c r="CN4983"/>
      <c r="CO4983"/>
      <c r="CP4983"/>
      <c r="CQ4983"/>
      <c r="CR4983"/>
      <c r="CS4983" s="1060"/>
      <c r="CT4983" s="1060"/>
      <c r="CU4983" s="1060"/>
      <c r="CV4983" s="1060"/>
      <c r="CW4983" s="1060"/>
      <c r="CX4983" s="1060"/>
    </row>
    <row r="4984" spans="35:102" ht="15" customHeight="1" x14ac:dyDescent="0.3">
      <c r="AI4984" s="1996">
        <v>48215021303</v>
      </c>
      <c r="AJ4984" s="1997" t="s">
        <v>1837</v>
      </c>
      <c r="AK4984" s="1997">
        <v>33824</v>
      </c>
      <c r="AL4984" s="1998" t="s">
        <v>1727</v>
      </c>
      <c r="AM4984" s="1998">
        <v>33.4</v>
      </c>
      <c r="AN4984" s="1997" t="s">
        <v>193</v>
      </c>
      <c r="BX4984"/>
      <c r="BY4984"/>
      <c r="BZ4984"/>
      <c r="CA4984"/>
      <c r="CB4984"/>
      <c r="CD4984" s="1060"/>
      <c r="CE4984" s="1286"/>
      <c r="CF4984" s="1060"/>
      <c r="CG4984" s="1060"/>
      <c r="CH4984" s="1060"/>
      <c r="CK4984" s="1645"/>
      <c r="CL4984" s="1645"/>
      <c r="CM4984" s="1645"/>
      <c r="CN4984"/>
      <c r="CO4984"/>
      <c r="CP4984"/>
      <c r="CQ4984"/>
      <c r="CR4984"/>
      <c r="CS4984" s="1060"/>
      <c r="CT4984" s="1060"/>
      <c r="CU4984" s="1060"/>
      <c r="CV4984" s="1060"/>
      <c r="CW4984" s="1060"/>
      <c r="CX4984" s="1060"/>
    </row>
    <row r="4985" spans="35:102" ht="15" customHeight="1" x14ac:dyDescent="0.3">
      <c r="AI4985" s="1774">
        <v>48215021304</v>
      </c>
      <c r="AJ4985" s="1993" t="s">
        <v>1837</v>
      </c>
      <c r="AK4985" s="1993">
        <v>34871</v>
      </c>
      <c r="AL4985" s="1994" t="s">
        <v>1727</v>
      </c>
      <c r="AM4985" s="1994">
        <v>27.4</v>
      </c>
      <c r="AN4985" s="1993" t="s">
        <v>192</v>
      </c>
      <c r="BX4985"/>
      <c r="BY4985"/>
      <c r="BZ4985"/>
      <c r="CA4985"/>
      <c r="CB4985"/>
      <c r="CD4985" s="1060"/>
      <c r="CE4985" s="1286"/>
      <c r="CF4985" s="1060"/>
      <c r="CG4985" s="1060"/>
      <c r="CH4985" s="1060"/>
      <c r="CK4985" s="1645"/>
      <c r="CL4985" s="1645"/>
      <c r="CM4985" s="1645"/>
      <c r="CN4985"/>
      <c r="CO4985"/>
      <c r="CP4985"/>
      <c r="CQ4985"/>
      <c r="CR4985"/>
      <c r="CS4985" s="1060"/>
      <c r="CT4985" s="1060"/>
      <c r="CU4985" s="1060"/>
      <c r="CV4985" s="1060"/>
      <c r="CW4985" s="1060"/>
      <c r="CX4985" s="1060"/>
    </row>
    <row r="4986" spans="35:102" ht="15" customHeight="1" x14ac:dyDescent="0.3">
      <c r="AI4986" s="1996">
        <v>48215021305</v>
      </c>
      <c r="AJ4986" s="1997" t="s">
        <v>1837</v>
      </c>
      <c r="AK4986" s="1997">
        <v>32436</v>
      </c>
      <c r="AL4986" s="1998" t="s">
        <v>1728</v>
      </c>
      <c r="AM4986" s="1998">
        <v>31.7</v>
      </c>
      <c r="AN4986" s="1997" t="s">
        <v>192</v>
      </c>
      <c r="BX4986"/>
      <c r="BY4986"/>
      <c r="BZ4986"/>
      <c r="CA4986"/>
      <c r="CB4986"/>
      <c r="CD4986" s="1060"/>
      <c r="CE4986" s="1286"/>
      <c r="CF4986" s="1060"/>
      <c r="CG4986" s="1060"/>
      <c r="CH4986" s="1060"/>
      <c r="CK4986" s="1645"/>
      <c r="CL4986" s="1645"/>
      <c r="CM4986" s="1645"/>
      <c r="CN4986"/>
      <c r="CO4986"/>
      <c r="CP4986"/>
      <c r="CQ4986"/>
      <c r="CR4986"/>
      <c r="CS4986" s="1060"/>
      <c r="CT4986" s="1060"/>
      <c r="CU4986" s="1060"/>
      <c r="CV4986" s="1060"/>
      <c r="CW4986" s="1060"/>
      <c r="CX4986" s="1060"/>
    </row>
    <row r="4987" spans="35:102" ht="15" customHeight="1" x14ac:dyDescent="0.3">
      <c r="AI4987" s="1774">
        <v>48215021401</v>
      </c>
      <c r="AJ4987" s="1993" t="s">
        <v>1837</v>
      </c>
      <c r="AK4987" s="1993">
        <v>23750</v>
      </c>
      <c r="AL4987" s="1994" t="s">
        <v>1730</v>
      </c>
      <c r="AM4987" s="1994">
        <v>43.7</v>
      </c>
      <c r="AN4987" s="1993" t="s">
        <v>193</v>
      </c>
      <c r="BX4987"/>
      <c r="BY4987"/>
      <c r="BZ4987"/>
      <c r="CA4987"/>
      <c r="CB4987"/>
      <c r="CD4987" s="1060"/>
      <c r="CE4987" s="1286"/>
      <c r="CF4987" s="1060"/>
      <c r="CG4987" s="1060"/>
      <c r="CH4987" s="1060"/>
      <c r="CK4987" s="1645"/>
      <c r="CL4987" s="1645"/>
      <c r="CM4987" s="1645"/>
      <c r="CN4987"/>
      <c r="CO4987"/>
      <c r="CP4987"/>
      <c r="CQ4987"/>
      <c r="CR4987"/>
      <c r="CS4987" s="1060"/>
      <c r="CT4987" s="1060"/>
      <c r="CU4987" s="1060"/>
      <c r="CV4987" s="1060"/>
      <c r="CW4987" s="1060"/>
      <c r="CX4987" s="1060"/>
    </row>
    <row r="4988" spans="35:102" ht="15" customHeight="1" x14ac:dyDescent="0.3">
      <c r="AI4988" s="1996">
        <v>48215021403</v>
      </c>
      <c r="AJ4988" s="1997" t="s">
        <v>1837</v>
      </c>
      <c r="AK4988" s="1997">
        <v>40956</v>
      </c>
      <c r="AL4988" s="1998" t="s">
        <v>1727</v>
      </c>
      <c r="AM4988" s="1998">
        <v>25.8</v>
      </c>
      <c r="AN4988" s="1997" t="s">
        <v>192</v>
      </c>
      <c r="BX4988"/>
      <c r="BY4988"/>
      <c r="BZ4988"/>
      <c r="CA4988"/>
      <c r="CB4988"/>
      <c r="CD4988" s="1060"/>
      <c r="CE4988" s="1286"/>
      <c r="CF4988" s="1060"/>
      <c r="CG4988" s="1060"/>
      <c r="CH4988" s="1060"/>
      <c r="CK4988" s="1645"/>
      <c r="CL4988" s="1645"/>
      <c r="CM4988" s="1645"/>
      <c r="CN4988"/>
      <c r="CO4988"/>
      <c r="CP4988"/>
      <c r="CQ4988"/>
      <c r="CR4988"/>
      <c r="CS4988" s="1060"/>
      <c r="CT4988" s="1060"/>
      <c r="CU4988" s="1060"/>
      <c r="CV4988" s="1060"/>
      <c r="CW4988" s="1060"/>
      <c r="CX4988" s="1060"/>
    </row>
    <row r="4989" spans="35:102" ht="15" customHeight="1" x14ac:dyDescent="0.3">
      <c r="AI4989" s="1774">
        <v>48215021404</v>
      </c>
      <c r="AJ4989" s="1993" t="s">
        <v>1837</v>
      </c>
      <c r="AK4989" s="1993">
        <v>49314</v>
      </c>
      <c r="AL4989" s="1994" t="s">
        <v>1729</v>
      </c>
      <c r="AM4989" s="1994">
        <v>14.3</v>
      </c>
      <c r="AN4989" s="1993" t="s">
        <v>192</v>
      </c>
      <c r="BX4989"/>
      <c r="BY4989"/>
      <c r="BZ4989"/>
      <c r="CA4989"/>
      <c r="CB4989"/>
      <c r="CD4989" s="1060"/>
      <c r="CE4989" s="1286"/>
      <c r="CF4989" s="1060"/>
      <c r="CG4989" s="1060"/>
      <c r="CH4989" s="1060"/>
      <c r="CK4989" s="1645"/>
      <c r="CL4989" s="1645"/>
      <c r="CM4989" s="1645"/>
      <c r="CN4989"/>
      <c r="CO4989"/>
      <c r="CP4989"/>
      <c r="CQ4989"/>
      <c r="CR4989"/>
      <c r="CS4989" s="1060"/>
      <c r="CT4989" s="1060"/>
      <c r="CU4989" s="1060"/>
      <c r="CV4989" s="1060"/>
      <c r="CW4989" s="1060"/>
      <c r="CX4989" s="1060"/>
    </row>
    <row r="4990" spans="35:102" ht="15" customHeight="1" x14ac:dyDescent="0.3">
      <c r="AI4990" s="1996">
        <v>48215021500</v>
      </c>
      <c r="AJ4990" s="1997" t="s">
        <v>1837</v>
      </c>
      <c r="AK4990" s="1997">
        <v>30867</v>
      </c>
      <c r="AL4990" s="1998" t="s">
        <v>1728</v>
      </c>
      <c r="AM4990" s="1998">
        <v>38.5</v>
      </c>
      <c r="AN4990" s="1997" t="s">
        <v>193</v>
      </c>
      <c r="BX4990"/>
      <c r="BY4990"/>
      <c r="BZ4990"/>
      <c r="CA4990"/>
      <c r="CB4990"/>
      <c r="CD4990" s="1060"/>
      <c r="CE4990" s="1286"/>
      <c r="CF4990" s="1060"/>
      <c r="CG4990" s="1060"/>
      <c r="CH4990" s="1060"/>
      <c r="CK4990" s="1645"/>
      <c r="CL4990" s="1645"/>
      <c r="CM4990" s="1645"/>
      <c r="CN4990"/>
      <c r="CO4990"/>
      <c r="CP4990"/>
      <c r="CQ4990"/>
      <c r="CR4990"/>
      <c r="CS4990" s="1060"/>
      <c r="CT4990" s="1060"/>
      <c r="CU4990" s="1060"/>
      <c r="CV4990" s="1060"/>
      <c r="CW4990" s="1060"/>
      <c r="CX4990" s="1060"/>
    </row>
    <row r="4991" spans="35:102" ht="15" customHeight="1" x14ac:dyDescent="0.3">
      <c r="AI4991" s="1774">
        <v>48215021600</v>
      </c>
      <c r="AJ4991" s="1993" t="s">
        <v>1837</v>
      </c>
      <c r="AK4991" s="1993">
        <v>29536</v>
      </c>
      <c r="AL4991" s="1994" t="s">
        <v>1728</v>
      </c>
      <c r="AM4991" s="1994">
        <v>42.4</v>
      </c>
      <c r="AN4991" s="1993" t="s">
        <v>193</v>
      </c>
      <c r="BX4991"/>
      <c r="BY4991"/>
      <c r="BZ4991"/>
      <c r="CA4991"/>
      <c r="CB4991"/>
      <c r="CD4991" s="1060"/>
      <c r="CE4991" s="1286"/>
      <c r="CF4991" s="1060"/>
      <c r="CG4991" s="1060"/>
      <c r="CH4991" s="1060"/>
      <c r="CK4991" s="1645"/>
      <c r="CL4991" s="1645"/>
      <c r="CM4991" s="1645"/>
      <c r="CN4991"/>
      <c r="CO4991"/>
      <c r="CP4991"/>
      <c r="CQ4991"/>
      <c r="CR4991"/>
      <c r="CS4991" s="1060"/>
      <c r="CT4991" s="1060"/>
      <c r="CU4991" s="1060"/>
      <c r="CV4991" s="1060"/>
      <c r="CW4991" s="1060"/>
      <c r="CX4991" s="1060"/>
    </row>
    <row r="4992" spans="35:102" ht="15" customHeight="1" x14ac:dyDescent="0.3">
      <c r="AI4992" s="1996">
        <v>48215021701</v>
      </c>
      <c r="AJ4992" s="1997" t="s">
        <v>1837</v>
      </c>
      <c r="AK4992" s="1997">
        <v>48750</v>
      </c>
      <c r="AL4992" s="1998" t="s">
        <v>1729</v>
      </c>
      <c r="AM4992" s="1998">
        <v>19.899999999999999</v>
      </c>
      <c r="AN4992" s="1997" t="s">
        <v>192</v>
      </c>
      <c r="BX4992"/>
      <c r="BY4992"/>
      <c r="BZ4992"/>
      <c r="CA4992"/>
      <c r="CB4992"/>
      <c r="CD4992" s="1060"/>
      <c r="CE4992" s="1286"/>
      <c r="CF4992" s="1060"/>
      <c r="CG4992" s="1060"/>
      <c r="CH4992" s="1060"/>
      <c r="CK4992" s="1645"/>
      <c r="CL4992" s="1645"/>
      <c r="CM4992" s="1645"/>
      <c r="CN4992"/>
      <c r="CO4992"/>
      <c r="CP4992"/>
      <c r="CQ4992"/>
      <c r="CR4992"/>
      <c r="CS4992" s="1060"/>
      <c r="CT4992" s="1060"/>
      <c r="CU4992" s="1060"/>
      <c r="CV4992" s="1060"/>
      <c r="CW4992" s="1060"/>
      <c r="CX4992" s="1060"/>
    </row>
    <row r="4993" spans="35:102" ht="15" customHeight="1" x14ac:dyDescent="0.3">
      <c r="AI4993" s="1774">
        <v>48215021702</v>
      </c>
      <c r="AJ4993" s="1993" t="s">
        <v>1837</v>
      </c>
      <c r="AK4993" s="1993">
        <v>50000</v>
      </c>
      <c r="AL4993" s="1994" t="s">
        <v>1729</v>
      </c>
      <c r="AM4993" s="1994">
        <v>18</v>
      </c>
      <c r="AN4993" s="1993" t="s">
        <v>192</v>
      </c>
      <c r="BX4993"/>
      <c r="BY4993"/>
      <c r="BZ4993"/>
      <c r="CA4993"/>
      <c r="CB4993"/>
      <c r="CD4993" s="1060"/>
      <c r="CE4993" s="1286"/>
      <c r="CF4993" s="1060"/>
      <c r="CG4993" s="1060"/>
      <c r="CH4993" s="1060"/>
      <c r="CK4993" s="1645"/>
      <c r="CL4993" s="1645"/>
      <c r="CM4993" s="1645"/>
      <c r="CN4993"/>
      <c r="CO4993"/>
      <c r="CP4993"/>
      <c r="CQ4993"/>
      <c r="CR4993"/>
      <c r="CS4993" s="1060"/>
      <c r="CT4993" s="1060"/>
      <c r="CU4993" s="1060"/>
      <c r="CV4993" s="1060"/>
      <c r="CW4993" s="1060"/>
      <c r="CX4993" s="1060"/>
    </row>
    <row r="4994" spans="35:102" ht="15" customHeight="1" x14ac:dyDescent="0.3">
      <c r="AI4994" s="1996">
        <v>48215021803</v>
      </c>
      <c r="AJ4994" s="1997" t="s">
        <v>1837</v>
      </c>
      <c r="AK4994" s="1997">
        <v>31442</v>
      </c>
      <c r="AL4994" s="1998" t="s">
        <v>1728</v>
      </c>
      <c r="AM4994" s="1998">
        <v>43.8</v>
      </c>
      <c r="AN4994" s="1997" t="s">
        <v>193</v>
      </c>
      <c r="BX4994"/>
      <c r="BY4994"/>
      <c r="BZ4994"/>
      <c r="CA4994"/>
      <c r="CB4994"/>
      <c r="CD4994" s="1060"/>
      <c r="CE4994" s="1286"/>
      <c r="CF4994" s="1060"/>
      <c r="CG4994" s="1060"/>
      <c r="CH4994" s="1060"/>
      <c r="CK4994" s="1645"/>
      <c r="CL4994" s="1645"/>
      <c r="CM4994" s="1645"/>
      <c r="CN4994"/>
      <c r="CO4994"/>
      <c r="CP4994"/>
      <c r="CQ4994"/>
      <c r="CR4994"/>
      <c r="CS4994" s="1060"/>
      <c r="CT4994" s="1060"/>
      <c r="CU4994" s="1060"/>
      <c r="CV4994" s="1060"/>
      <c r="CW4994" s="1060"/>
      <c r="CX4994" s="1060"/>
    </row>
    <row r="4995" spans="35:102" ht="15" customHeight="1" x14ac:dyDescent="0.3">
      <c r="AI4995" s="1774">
        <v>48215021804</v>
      </c>
      <c r="AJ4995" s="1993" t="s">
        <v>1837</v>
      </c>
      <c r="AK4995" s="1993">
        <v>25417</v>
      </c>
      <c r="AL4995" s="1994" t="s">
        <v>1730</v>
      </c>
      <c r="AM4995" s="1994">
        <v>48.9</v>
      </c>
      <c r="AN4995" s="1993" t="s">
        <v>193</v>
      </c>
      <c r="BX4995"/>
      <c r="BY4995"/>
      <c r="BZ4995"/>
      <c r="CA4995"/>
      <c r="CB4995"/>
      <c r="CD4995" s="1060"/>
      <c r="CE4995" s="1286"/>
      <c r="CF4995" s="1060"/>
      <c r="CG4995" s="1060"/>
      <c r="CH4995" s="1060"/>
      <c r="CK4995" s="1645"/>
      <c r="CL4995" s="1645"/>
      <c r="CM4995" s="1645"/>
      <c r="CN4995"/>
      <c r="CO4995"/>
      <c r="CP4995"/>
      <c r="CQ4995"/>
      <c r="CR4995"/>
      <c r="CS4995" s="1060"/>
      <c r="CT4995" s="1060"/>
      <c r="CU4995" s="1060"/>
      <c r="CV4995" s="1060"/>
      <c r="CW4995" s="1060"/>
      <c r="CX4995" s="1060"/>
    </row>
    <row r="4996" spans="35:102" ht="15" customHeight="1" x14ac:dyDescent="0.3">
      <c r="AI4996" s="1996">
        <v>48215021805</v>
      </c>
      <c r="AJ4996" s="1997" t="s">
        <v>1837</v>
      </c>
      <c r="AK4996" s="1997">
        <v>33333</v>
      </c>
      <c r="AL4996" s="1998" t="s">
        <v>1727</v>
      </c>
      <c r="AM4996" s="1998">
        <v>36.200000000000003</v>
      </c>
      <c r="AN4996" s="1997" t="s">
        <v>193</v>
      </c>
      <c r="BX4996"/>
      <c r="BY4996"/>
      <c r="BZ4996"/>
      <c r="CA4996"/>
      <c r="CB4996"/>
      <c r="CD4996" s="1060"/>
      <c r="CE4996" s="1286"/>
      <c r="CF4996" s="1060"/>
      <c r="CG4996" s="1060"/>
      <c r="CH4996" s="1060"/>
      <c r="CK4996" s="1645"/>
      <c r="CL4996" s="1645"/>
      <c r="CM4996" s="1645"/>
      <c r="CN4996"/>
      <c r="CO4996"/>
      <c r="CP4996"/>
      <c r="CQ4996"/>
      <c r="CR4996"/>
      <c r="CS4996" s="1060"/>
      <c r="CT4996" s="1060"/>
      <c r="CU4996" s="1060"/>
      <c r="CV4996" s="1060"/>
      <c r="CW4996" s="1060"/>
      <c r="CX4996" s="1060"/>
    </row>
    <row r="4997" spans="35:102" ht="15" customHeight="1" x14ac:dyDescent="0.3">
      <c r="AI4997" s="1774">
        <v>48215021806</v>
      </c>
      <c r="AJ4997" s="1993" t="s">
        <v>1837</v>
      </c>
      <c r="AK4997" s="1993">
        <v>34179</v>
      </c>
      <c r="AL4997" s="1994" t="s">
        <v>1727</v>
      </c>
      <c r="AM4997" s="1994">
        <v>24.8</v>
      </c>
      <c r="AN4997" s="1993" t="s">
        <v>192</v>
      </c>
      <c r="BX4997"/>
      <c r="BY4997"/>
      <c r="BZ4997"/>
      <c r="CA4997"/>
      <c r="CB4997"/>
      <c r="CD4997" s="1060"/>
      <c r="CE4997" s="1286"/>
      <c r="CF4997" s="1060"/>
      <c r="CG4997" s="1060"/>
      <c r="CH4997" s="1060"/>
      <c r="CK4997" s="1645"/>
      <c r="CL4997" s="1645"/>
      <c r="CM4997" s="1645"/>
      <c r="CN4997"/>
      <c r="CO4997"/>
      <c r="CP4997"/>
      <c r="CQ4997"/>
      <c r="CR4997"/>
      <c r="CS4997" s="1060"/>
      <c r="CT4997" s="1060"/>
      <c r="CU4997" s="1060"/>
      <c r="CV4997" s="1060"/>
      <c r="CW4997" s="1060"/>
      <c r="CX4997" s="1060"/>
    </row>
    <row r="4998" spans="35:102" ht="15" customHeight="1" x14ac:dyDescent="0.3">
      <c r="AI4998" s="1996">
        <v>48215021901</v>
      </c>
      <c r="AJ4998" s="1997" t="s">
        <v>1837</v>
      </c>
      <c r="AK4998" s="1997">
        <v>26834</v>
      </c>
      <c r="AL4998" s="1998" t="s">
        <v>1728</v>
      </c>
      <c r="AM4998" s="1998">
        <v>45.4</v>
      </c>
      <c r="AN4998" s="1997" t="s">
        <v>193</v>
      </c>
      <c r="BX4998"/>
      <c r="BY4998"/>
      <c r="BZ4998"/>
      <c r="CA4998"/>
      <c r="CB4998"/>
      <c r="CD4998" s="1060"/>
      <c r="CE4998" s="1286"/>
      <c r="CF4998" s="1060"/>
      <c r="CG4998" s="1060"/>
      <c r="CH4998" s="1060"/>
      <c r="CK4998" s="1645"/>
      <c r="CL4998" s="1645"/>
      <c r="CM4998" s="1645"/>
      <c r="CN4998"/>
      <c r="CO4998"/>
      <c r="CP4998"/>
      <c r="CQ4998"/>
      <c r="CR4998"/>
      <c r="CS4998" s="1060"/>
      <c r="CT4998" s="1060"/>
      <c r="CU4998" s="1060"/>
      <c r="CV4998" s="1060"/>
      <c r="CW4998" s="1060"/>
      <c r="CX4998" s="1060"/>
    </row>
    <row r="4999" spans="35:102" ht="15" customHeight="1" x14ac:dyDescent="0.3">
      <c r="AI4999" s="1774">
        <v>48215021903</v>
      </c>
      <c r="AJ4999" s="1993" t="s">
        <v>1837</v>
      </c>
      <c r="AK4999" s="1993">
        <v>32330</v>
      </c>
      <c r="AL4999" s="1994" t="s">
        <v>1728</v>
      </c>
      <c r="AM4999" s="1994">
        <v>29.3</v>
      </c>
      <c r="AN4999" s="1993" t="s">
        <v>192</v>
      </c>
      <c r="BX4999"/>
      <c r="BY4999"/>
      <c r="BZ4999"/>
      <c r="CA4999"/>
      <c r="CB4999"/>
      <c r="CD4999" s="1060"/>
      <c r="CE4999" s="1286"/>
      <c r="CF4999" s="1060"/>
      <c r="CG4999" s="1060"/>
      <c r="CH4999" s="1060"/>
      <c r="CK4999" s="1645"/>
      <c r="CL4999" s="1645"/>
      <c r="CM4999" s="1645"/>
      <c r="CN4999"/>
      <c r="CO4999"/>
      <c r="CP4999"/>
      <c r="CQ4999"/>
      <c r="CR4999"/>
      <c r="CS4999" s="1060"/>
      <c r="CT4999" s="1060"/>
      <c r="CU4999" s="1060"/>
      <c r="CV4999" s="1060"/>
      <c r="CW4999" s="1060"/>
      <c r="CX4999" s="1060"/>
    </row>
    <row r="5000" spans="35:102" ht="15" customHeight="1" x14ac:dyDescent="0.3">
      <c r="AI5000" s="1996">
        <v>48215021904</v>
      </c>
      <c r="AJ5000" s="1997" t="s">
        <v>1837</v>
      </c>
      <c r="AK5000" s="1997">
        <v>36923</v>
      </c>
      <c r="AL5000" s="1998" t="s">
        <v>1727</v>
      </c>
      <c r="AM5000" s="1998">
        <v>28.6</v>
      </c>
      <c r="AN5000" s="1997" t="s">
        <v>192</v>
      </c>
      <c r="BX5000"/>
      <c r="BY5000"/>
      <c r="BZ5000"/>
      <c r="CA5000"/>
      <c r="CB5000"/>
      <c r="CD5000" s="1060"/>
      <c r="CE5000" s="1286"/>
      <c r="CF5000" s="1060"/>
      <c r="CG5000" s="1060"/>
      <c r="CH5000" s="1060"/>
      <c r="CK5000" s="1645"/>
      <c r="CL5000" s="1645"/>
      <c r="CM5000" s="1645"/>
      <c r="CN5000"/>
      <c r="CO5000"/>
      <c r="CP5000"/>
      <c r="CQ5000"/>
      <c r="CR5000"/>
      <c r="CS5000" s="1060"/>
      <c r="CT5000" s="1060"/>
      <c r="CU5000" s="1060"/>
      <c r="CV5000" s="1060"/>
      <c r="CW5000" s="1060"/>
      <c r="CX5000" s="1060"/>
    </row>
    <row r="5001" spans="35:102" ht="15" customHeight="1" x14ac:dyDescent="0.3">
      <c r="AI5001" s="1774">
        <v>48215022001</v>
      </c>
      <c r="AJ5001" s="1993" t="s">
        <v>1837</v>
      </c>
      <c r="AK5001" s="1993">
        <v>47336</v>
      </c>
      <c r="AL5001" s="1994" t="s">
        <v>1729</v>
      </c>
      <c r="AM5001" s="1994">
        <v>16.899999999999999</v>
      </c>
      <c r="AN5001" s="1993" t="s">
        <v>192</v>
      </c>
      <c r="BX5001"/>
      <c r="BY5001"/>
      <c r="BZ5001"/>
      <c r="CA5001"/>
      <c r="CB5001"/>
      <c r="CD5001" s="1060"/>
      <c r="CE5001" s="1286"/>
      <c r="CF5001" s="1060"/>
      <c r="CG5001" s="1060"/>
      <c r="CH5001" s="1060"/>
      <c r="CK5001" s="1645"/>
      <c r="CL5001" s="1645"/>
      <c r="CM5001" s="1645"/>
      <c r="CN5001"/>
      <c r="CO5001"/>
      <c r="CP5001"/>
      <c r="CQ5001"/>
      <c r="CR5001"/>
      <c r="CS5001" s="1060"/>
      <c r="CT5001" s="1060"/>
      <c r="CU5001" s="1060"/>
      <c r="CV5001" s="1060"/>
      <c r="CW5001" s="1060"/>
      <c r="CX5001" s="1060"/>
    </row>
    <row r="5002" spans="35:102" ht="15" customHeight="1" x14ac:dyDescent="0.3">
      <c r="AI5002" s="1996">
        <v>48215022003</v>
      </c>
      <c r="AJ5002" s="1997" t="s">
        <v>1837</v>
      </c>
      <c r="AK5002" s="1997">
        <v>33264</v>
      </c>
      <c r="AL5002" s="1998" t="s">
        <v>1727</v>
      </c>
      <c r="AM5002" s="1998">
        <v>35.9</v>
      </c>
      <c r="AN5002" s="1997" t="s">
        <v>193</v>
      </c>
      <c r="BX5002"/>
      <c r="BY5002"/>
      <c r="BZ5002"/>
      <c r="CA5002"/>
      <c r="CB5002"/>
      <c r="CD5002" s="1060"/>
      <c r="CE5002" s="1286"/>
      <c r="CF5002" s="1060"/>
      <c r="CG5002" s="1060"/>
      <c r="CH5002" s="1060"/>
      <c r="CK5002" s="1645"/>
      <c r="CL5002" s="1645"/>
      <c r="CM5002" s="1645"/>
      <c r="CN5002"/>
      <c r="CO5002"/>
      <c r="CP5002"/>
      <c r="CQ5002"/>
      <c r="CR5002"/>
      <c r="CS5002" s="1060"/>
      <c r="CT5002" s="1060"/>
      <c r="CU5002" s="1060"/>
      <c r="CV5002" s="1060"/>
      <c r="CW5002" s="1060"/>
      <c r="CX5002" s="1060"/>
    </row>
    <row r="5003" spans="35:102" ht="15" customHeight="1" x14ac:dyDescent="0.3">
      <c r="AI5003" s="1774">
        <v>48215022004</v>
      </c>
      <c r="AJ5003" s="1993" t="s">
        <v>1837</v>
      </c>
      <c r="AK5003" s="1993">
        <v>45188</v>
      </c>
      <c r="AL5003" s="1994" t="s">
        <v>1729</v>
      </c>
      <c r="AM5003" s="1994">
        <v>36.799999999999997</v>
      </c>
      <c r="AN5003" s="1993" t="s">
        <v>193</v>
      </c>
      <c r="BX5003"/>
      <c r="BY5003"/>
      <c r="BZ5003"/>
      <c r="CA5003"/>
      <c r="CB5003"/>
      <c r="CD5003" s="1060"/>
      <c r="CE5003" s="1286"/>
      <c r="CF5003" s="1060"/>
      <c r="CG5003" s="1060"/>
      <c r="CH5003" s="1060"/>
      <c r="CK5003" s="1645"/>
      <c r="CL5003" s="1645"/>
      <c r="CM5003" s="1645"/>
      <c r="CN5003"/>
      <c r="CO5003"/>
      <c r="CP5003"/>
      <c r="CQ5003"/>
      <c r="CR5003"/>
      <c r="CS5003" s="1060"/>
      <c r="CT5003" s="1060"/>
      <c r="CU5003" s="1060"/>
      <c r="CV5003" s="1060"/>
      <c r="CW5003" s="1060"/>
      <c r="CX5003" s="1060"/>
    </row>
    <row r="5004" spans="35:102" ht="15" customHeight="1" x14ac:dyDescent="0.3">
      <c r="AI5004" s="1996">
        <v>48215022103</v>
      </c>
      <c r="AJ5004" s="1997" t="s">
        <v>1837</v>
      </c>
      <c r="AK5004" s="1997">
        <v>29143</v>
      </c>
      <c r="AL5004" s="1998" t="s">
        <v>1728</v>
      </c>
      <c r="AM5004" s="1998">
        <v>37.6</v>
      </c>
      <c r="AN5004" s="1997" t="s">
        <v>193</v>
      </c>
      <c r="BX5004"/>
      <c r="BY5004"/>
      <c r="BZ5004"/>
      <c r="CA5004"/>
      <c r="CB5004"/>
      <c r="CD5004" s="1060"/>
      <c r="CE5004" s="1286"/>
      <c r="CF5004" s="1060"/>
      <c r="CG5004" s="1060"/>
      <c r="CH5004" s="1060"/>
      <c r="CK5004" s="1645"/>
      <c r="CL5004" s="1645"/>
      <c r="CM5004" s="1645"/>
      <c r="CN5004"/>
      <c r="CO5004"/>
      <c r="CP5004"/>
      <c r="CQ5004"/>
      <c r="CR5004"/>
      <c r="CS5004" s="1060"/>
      <c r="CT5004" s="1060"/>
      <c r="CU5004" s="1060"/>
      <c r="CV5004" s="1060"/>
      <c r="CW5004" s="1060"/>
      <c r="CX5004" s="1060"/>
    </row>
    <row r="5005" spans="35:102" ht="15" customHeight="1" x14ac:dyDescent="0.3">
      <c r="AI5005" s="1774">
        <v>48215022104</v>
      </c>
      <c r="AJ5005" s="1993" t="s">
        <v>1837</v>
      </c>
      <c r="AK5005" s="1993">
        <v>27717</v>
      </c>
      <c r="AL5005" s="1994" t="s">
        <v>1728</v>
      </c>
      <c r="AM5005" s="1994">
        <v>55.3</v>
      </c>
      <c r="AN5005" s="1993" t="s">
        <v>193</v>
      </c>
      <c r="BX5005"/>
      <c r="BY5005"/>
      <c r="BZ5005"/>
      <c r="CA5005"/>
      <c r="CB5005"/>
      <c r="CD5005" s="1060"/>
      <c r="CE5005" s="1286"/>
      <c r="CF5005" s="1060"/>
      <c r="CG5005" s="1060"/>
      <c r="CH5005" s="1060"/>
      <c r="CK5005" s="1645"/>
      <c r="CL5005" s="1645"/>
      <c r="CM5005" s="1645"/>
      <c r="CN5005"/>
      <c r="CO5005"/>
      <c r="CP5005"/>
      <c r="CQ5005"/>
      <c r="CR5005"/>
      <c r="CS5005" s="1060"/>
      <c r="CT5005" s="1060"/>
      <c r="CU5005" s="1060"/>
      <c r="CV5005" s="1060"/>
      <c r="CW5005" s="1060"/>
      <c r="CX5005" s="1060"/>
    </row>
    <row r="5006" spans="35:102" ht="15" customHeight="1" x14ac:dyDescent="0.3">
      <c r="AI5006" s="1996">
        <v>48215022105</v>
      </c>
      <c r="AJ5006" s="1997" t="s">
        <v>1837</v>
      </c>
      <c r="AK5006" s="1997">
        <v>24214</v>
      </c>
      <c r="AL5006" s="1998" t="s">
        <v>1730</v>
      </c>
      <c r="AM5006" s="1998">
        <v>35.799999999999997</v>
      </c>
      <c r="AN5006" s="1997" t="s">
        <v>193</v>
      </c>
      <c r="BX5006"/>
      <c r="BY5006"/>
      <c r="BZ5006"/>
      <c r="CA5006"/>
      <c r="CB5006"/>
      <c r="CD5006" s="1060"/>
      <c r="CE5006" s="1286"/>
      <c r="CF5006" s="1060"/>
      <c r="CG5006" s="1060"/>
      <c r="CH5006" s="1060"/>
      <c r="CK5006" s="1645"/>
      <c r="CL5006" s="1645"/>
      <c r="CM5006" s="1645"/>
      <c r="CN5006"/>
      <c r="CO5006"/>
      <c r="CP5006"/>
      <c r="CQ5006"/>
      <c r="CR5006"/>
      <c r="CS5006" s="1060"/>
      <c r="CT5006" s="1060"/>
      <c r="CU5006" s="1060"/>
      <c r="CV5006" s="1060"/>
      <c r="CW5006" s="1060"/>
      <c r="CX5006" s="1060"/>
    </row>
    <row r="5007" spans="35:102" ht="15" customHeight="1" x14ac:dyDescent="0.3">
      <c r="AI5007" s="1774">
        <v>48215022106</v>
      </c>
      <c r="AJ5007" s="1993" t="s">
        <v>1837</v>
      </c>
      <c r="AK5007" s="1993">
        <v>29750</v>
      </c>
      <c r="AL5007" s="1994" t="s">
        <v>1728</v>
      </c>
      <c r="AM5007" s="1994">
        <v>35</v>
      </c>
      <c r="AN5007" s="1993" t="s">
        <v>193</v>
      </c>
      <c r="BX5007"/>
      <c r="BY5007"/>
      <c r="BZ5007"/>
      <c r="CA5007"/>
      <c r="CB5007"/>
      <c r="CD5007" s="1060"/>
      <c r="CE5007" s="1286"/>
      <c r="CF5007" s="1060"/>
      <c r="CG5007" s="1060"/>
      <c r="CH5007" s="1060"/>
      <c r="CK5007" s="1645"/>
      <c r="CL5007" s="1645"/>
      <c r="CM5007" s="1645"/>
      <c r="CN5007"/>
      <c r="CO5007"/>
      <c r="CP5007"/>
      <c r="CQ5007"/>
      <c r="CR5007"/>
      <c r="CS5007" s="1060"/>
      <c r="CT5007" s="1060"/>
      <c r="CU5007" s="1060"/>
      <c r="CV5007" s="1060"/>
      <c r="CW5007" s="1060"/>
      <c r="CX5007" s="1060"/>
    </row>
    <row r="5008" spans="35:102" ht="15" customHeight="1" x14ac:dyDescent="0.3">
      <c r="AI5008" s="1996">
        <v>48215022201</v>
      </c>
      <c r="AJ5008" s="1997" t="s">
        <v>1837</v>
      </c>
      <c r="AK5008" s="1997">
        <v>33158</v>
      </c>
      <c r="AL5008" s="1998" t="s">
        <v>1727</v>
      </c>
      <c r="AM5008" s="1998">
        <v>34.299999999999997</v>
      </c>
      <c r="AN5008" s="1997" t="s">
        <v>193</v>
      </c>
      <c r="BX5008"/>
      <c r="BY5008"/>
      <c r="BZ5008"/>
      <c r="CA5008"/>
      <c r="CB5008"/>
      <c r="CD5008" s="1060"/>
      <c r="CE5008" s="1286"/>
      <c r="CF5008" s="1060"/>
      <c r="CG5008" s="1060"/>
      <c r="CH5008" s="1060"/>
      <c r="CK5008" s="1645"/>
      <c r="CL5008" s="1645"/>
      <c r="CM5008" s="1645"/>
      <c r="CN5008"/>
      <c r="CO5008"/>
      <c r="CP5008"/>
      <c r="CQ5008"/>
      <c r="CR5008"/>
      <c r="CS5008" s="1060"/>
      <c r="CT5008" s="1060"/>
      <c r="CU5008" s="1060"/>
      <c r="CV5008" s="1060"/>
      <c r="CW5008" s="1060"/>
      <c r="CX5008" s="1060"/>
    </row>
    <row r="5009" spans="35:102" ht="15" customHeight="1" x14ac:dyDescent="0.3">
      <c r="AI5009" s="1774">
        <v>48215022203</v>
      </c>
      <c r="AJ5009" s="1993" t="s">
        <v>1837</v>
      </c>
      <c r="AK5009" s="1993">
        <v>26731</v>
      </c>
      <c r="AL5009" s="1994" t="s">
        <v>1728</v>
      </c>
      <c r="AM5009" s="1994">
        <v>39.299999999999997</v>
      </c>
      <c r="AN5009" s="1993" t="s">
        <v>193</v>
      </c>
      <c r="BX5009"/>
      <c r="BY5009"/>
      <c r="BZ5009"/>
      <c r="CA5009"/>
      <c r="CB5009"/>
      <c r="CD5009" s="1060"/>
      <c r="CE5009" s="1286"/>
      <c r="CF5009" s="1060"/>
      <c r="CG5009" s="1060"/>
      <c r="CH5009" s="1060"/>
      <c r="CK5009" s="1645"/>
      <c r="CL5009" s="1645"/>
      <c r="CM5009" s="1645"/>
      <c r="CN5009"/>
      <c r="CO5009"/>
      <c r="CP5009"/>
      <c r="CQ5009"/>
      <c r="CR5009"/>
      <c r="CS5009" s="1060"/>
      <c r="CT5009" s="1060"/>
      <c r="CU5009" s="1060"/>
      <c r="CV5009" s="1060"/>
      <c r="CW5009" s="1060"/>
      <c r="CX5009" s="1060"/>
    </row>
    <row r="5010" spans="35:102" ht="15" customHeight="1" x14ac:dyDescent="0.3">
      <c r="AI5010" s="1996">
        <v>48215022204</v>
      </c>
      <c r="AJ5010" s="1997" t="s">
        <v>1837</v>
      </c>
      <c r="AK5010" s="1997">
        <v>24990</v>
      </c>
      <c r="AL5010" s="1998" t="s">
        <v>1730</v>
      </c>
      <c r="AM5010" s="1998">
        <v>38.4</v>
      </c>
      <c r="AN5010" s="1997" t="s">
        <v>193</v>
      </c>
      <c r="BX5010"/>
      <c r="BY5010"/>
      <c r="BZ5010"/>
      <c r="CA5010"/>
      <c r="CB5010"/>
      <c r="CD5010" s="1060"/>
      <c r="CE5010" s="1286"/>
      <c r="CF5010" s="1060"/>
      <c r="CG5010" s="1060"/>
      <c r="CH5010" s="1060"/>
      <c r="CK5010" s="1645"/>
      <c r="CL5010" s="1645"/>
      <c r="CM5010" s="1645"/>
      <c r="CN5010"/>
      <c r="CO5010"/>
      <c r="CP5010"/>
      <c r="CQ5010"/>
      <c r="CR5010"/>
      <c r="CS5010" s="1060"/>
      <c r="CT5010" s="1060"/>
      <c r="CU5010" s="1060"/>
      <c r="CV5010" s="1060"/>
      <c r="CW5010" s="1060"/>
      <c r="CX5010" s="1060"/>
    </row>
    <row r="5011" spans="35:102" ht="15" customHeight="1" x14ac:dyDescent="0.3">
      <c r="AI5011" s="1774">
        <v>48215022300</v>
      </c>
      <c r="AJ5011" s="1993" t="s">
        <v>1837</v>
      </c>
      <c r="AK5011" s="1993">
        <v>55629</v>
      </c>
      <c r="AL5011" s="1994" t="s">
        <v>1729</v>
      </c>
      <c r="AM5011" s="1994">
        <v>13.5</v>
      </c>
      <c r="AN5011" s="1993" t="s">
        <v>192</v>
      </c>
      <c r="BX5011"/>
      <c r="BY5011"/>
      <c r="BZ5011"/>
      <c r="CA5011"/>
      <c r="CB5011"/>
      <c r="CD5011" s="1060"/>
      <c r="CE5011" s="1286"/>
      <c r="CF5011" s="1060"/>
      <c r="CG5011" s="1060"/>
      <c r="CH5011" s="1060"/>
      <c r="CK5011" s="1645"/>
      <c r="CL5011" s="1645"/>
      <c r="CM5011" s="1645"/>
      <c r="CN5011"/>
      <c r="CO5011"/>
      <c r="CP5011"/>
      <c r="CQ5011"/>
      <c r="CR5011"/>
      <c r="CS5011" s="1060"/>
      <c r="CT5011" s="1060"/>
      <c r="CU5011" s="1060"/>
      <c r="CV5011" s="1060"/>
      <c r="CW5011" s="1060"/>
      <c r="CX5011" s="1060"/>
    </row>
    <row r="5012" spans="35:102" ht="15" customHeight="1" x14ac:dyDescent="0.3">
      <c r="AI5012" s="1996">
        <v>48215022401</v>
      </c>
      <c r="AJ5012" s="1997" t="s">
        <v>1837</v>
      </c>
      <c r="AK5012" s="1997">
        <v>34557</v>
      </c>
      <c r="AL5012" s="1998" t="s">
        <v>1727</v>
      </c>
      <c r="AM5012" s="1998">
        <v>30.1</v>
      </c>
      <c r="AN5012" s="1997" t="s">
        <v>192</v>
      </c>
      <c r="BX5012"/>
      <c r="BY5012"/>
      <c r="BZ5012"/>
      <c r="CA5012"/>
      <c r="CB5012"/>
      <c r="CD5012" s="1060"/>
      <c r="CE5012" s="1286"/>
      <c r="CF5012" s="1060"/>
      <c r="CG5012" s="1060"/>
      <c r="CH5012" s="1060"/>
      <c r="CK5012" s="1645"/>
      <c r="CL5012" s="1645"/>
      <c r="CM5012" s="1645"/>
      <c r="CN5012"/>
      <c r="CO5012"/>
      <c r="CP5012"/>
      <c r="CQ5012"/>
      <c r="CR5012"/>
      <c r="CS5012" s="1060"/>
      <c r="CT5012" s="1060"/>
      <c r="CU5012" s="1060"/>
      <c r="CV5012" s="1060"/>
      <c r="CW5012" s="1060"/>
      <c r="CX5012" s="1060"/>
    </row>
    <row r="5013" spans="35:102" ht="15" customHeight="1" x14ac:dyDescent="0.3">
      <c r="AI5013" s="1774">
        <v>48215022402</v>
      </c>
      <c r="AJ5013" s="1993" t="s">
        <v>1837</v>
      </c>
      <c r="AK5013" s="1993">
        <v>37669</v>
      </c>
      <c r="AL5013" s="1994" t="s">
        <v>1727</v>
      </c>
      <c r="AM5013" s="1994">
        <v>28.7</v>
      </c>
      <c r="AN5013" s="1993" t="s">
        <v>192</v>
      </c>
      <c r="BX5013"/>
      <c r="BY5013"/>
      <c r="BZ5013"/>
      <c r="CA5013"/>
      <c r="CB5013"/>
      <c r="CD5013" s="1060"/>
      <c r="CE5013" s="1286"/>
      <c r="CF5013" s="1060"/>
      <c r="CG5013" s="1060"/>
      <c r="CH5013" s="1060"/>
      <c r="CK5013" s="1645"/>
      <c r="CL5013" s="1645"/>
      <c r="CM5013" s="1645"/>
      <c r="CN5013"/>
      <c r="CO5013"/>
      <c r="CP5013"/>
      <c r="CQ5013"/>
      <c r="CR5013"/>
      <c r="CS5013" s="1060"/>
      <c r="CT5013" s="1060"/>
      <c r="CU5013" s="1060"/>
      <c r="CV5013" s="1060"/>
      <c r="CW5013" s="1060"/>
      <c r="CX5013" s="1060"/>
    </row>
    <row r="5014" spans="35:102" ht="15" customHeight="1" x14ac:dyDescent="0.3">
      <c r="AI5014" s="1996">
        <v>48215022501</v>
      </c>
      <c r="AJ5014" s="1997" t="s">
        <v>1837</v>
      </c>
      <c r="AK5014" s="1997">
        <v>23750</v>
      </c>
      <c r="AL5014" s="1998" t="s">
        <v>1730</v>
      </c>
      <c r="AM5014" s="1998">
        <v>42.3</v>
      </c>
      <c r="AN5014" s="1997" t="s">
        <v>193</v>
      </c>
      <c r="BX5014"/>
      <c r="BY5014"/>
      <c r="BZ5014"/>
      <c r="CA5014"/>
      <c r="CB5014"/>
      <c r="CD5014" s="1060"/>
      <c r="CE5014" s="1286"/>
      <c r="CF5014" s="1060"/>
      <c r="CG5014" s="1060"/>
      <c r="CH5014" s="1060"/>
      <c r="CK5014" s="1645"/>
      <c r="CL5014" s="1645"/>
      <c r="CM5014" s="1645"/>
      <c r="CN5014"/>
      <c r="CO5014"/>
      <c r="CP5014"/>
      <c r="CQ5014"/>
      <c r="CR5014"/>
      <c r="CS5014" s="1060"/>
      <c r="CT5014" s="1060"/>
      <c r="CU5014" s="1060"/>
      <c r="CV5014" s="1060"/>
      <c r="CW5014" s="1060"/>
      <c r="CX5014" s="1060"/>
    </row>
    <row r="5015" spans="35:102" ht="15" customHeight="1" x14ac:dyDescent="0.3">
      <c r="AI5015" s="1774">
        <v>48215022502</v>
      </c>
      <c r="AJ5015" s="1993" t="s">
        <v>1837</v>
      </c>
      <c r="AK5015" s="1993">
        <v>28042</v>
      </c>
      <c r="AL5015" s="1994" t="s">
        <v>1728</v>
      </c>
      <c r="AM5015" s="1994">
        <v>31.3</v>
      </c>
      <c r="AN5015" s="1993" t="s">
        <v>192</v>
      </c>
      <c r="BX5015"/>
      <c r="BY5015"/>
      <c r="BZ5015"/>
      <c r="CA5015"/>
      <c r="CB5015"/>
      <c r="CD5015" s="1060"/>
      <c r="CE5015" s="1286"/>
      <c r="CF5015" s="1060"/>
      <c r="CG5015" s="1060"/>
      <c r="CH5015" s="1060"/>
      <c r="CK5015" s="1645"/>
      <c r="CL5015" s="1645"/>
      <c r="CM5015" s="1645"/>
      <c r="CN5015"/>
      <c r="CO5015"/>
      <c r="CP5015"/>
      <c r="CQ5015"/>
      <c r="CR5015"/>
      <c r="CS5015" s="1060"/>
      <c r="CT5015" s="1060"/>
      <c r="CU5015" s="1060"/>
      <c r="CV5015" s="1060"/>
      <c r="CW5015" s="1060"/>
      <c r="CX5015" s="1060"/>
    </row>
    <row r="5016" spans="35:102" ht="15" customHeight="1" x14ac:dyDescent="0.3">
      <c r="AI5016" s="1996">
        <v>48215022600</v>
      </c>
      <c r="AJ5016" s="1997" t="s">
        <v>1837</v>
      </c>
      <c r="AK5016" s="1997">
        <v>24853</v>
      </c>
      <c r="AL5016" s="1998" t="s">
        <v>1730</v>
      </c>
      <c r="AM5016" s="1998">
        <v>30.6</v>
      </c>
      <c r="AN5016" s="1997" t="s">
        <v>192</v>
      </c>
      <c r="BX5016"/>
      <c r="BY5016"/>
      <c r="BZ5016"/>
      <c r="CA5016"/>
      <c r="CB5016"/>
      <c r="CD5016" s="1060"/>
      <c r="CE5016" s="1286"/>
      <c r="CF5016" s="1060"/>
      <c r="CG5016" s="1060"/>
      <c r="CH5016" s="1060"/>
      <c r="CK5016" s="1645"/>
      <c r="CL5016" s="1645"/>
      <c r="CM5016" s="1645"/>
      <c r="CN5016"/>
      <c r="CO5016"/>
      <c r="CP5016"/>
      <c r="CQ5016"/>
      <c r="CR5016"/>
      <c r="CS5016" s="1060"/>
      <c r="CT5016" s="1060"/>
      <c r="CU5016" s="1060"/>
      <c r="CV5016" s="1060"/>
      <c r="CW5016" s="1060"/>
      <c r="CX5016" s="1060"/>
    </row>
    <row r="5017" spans="35:102" ht="15" customHeight="1" x14ac:dyDescent="0.3">
      <c r="AI5017" s="1774">
        <v>48215022701</v>
      </c>
      <c r="AJ5017" s="1993" t="s">
        <v>1837</v>
      </c>
      <c r="AK5017" s="1993">
        <v>37257</v>
      </c>
      <c r="AL5017" s="1994" t="s">
        <v>1727</v>
      </c>
      <c r="AM5017" s="1994">
        <v>27.6</v>
      </c>
      <c r="AN5017" s="1993" t="s">
        <v>192</v>
      </c>
      <c r="BX5017"/>
      <c r="BY5017"/>
      <c r="BZ5017"/>
      <c r="CA5017"/>
      <c r="CB5017"/>
      <c r="CD5017" s="1060"/>
      <c r="CE5017" s="1286"/>
      <c r="CF5017" s="1060"/>
      <c r="CG5017" s="1060"/>
      <c r="CH5017" s="1060"/>
      <c r="CK5017" s="1645"/>
      <c r="CL5017" s="1645"/>
      <c r="CM5017" s="1645"/>
      <c r="CN5017"/>
      <c r="CO5017"/>
      <c r="CP5017"/>
      <c r="CQ5017"/>
      <c r="CR5017"/>
      <c r="CS5017" s="1060"/>
      <c r="CT5017" s="1060"/>
      <c r="CU5017" s="1060"/>
      <c r="CV5017" s="1060"/>
      <c r="CW5017" s="1060"/>
      <c r="CX5017" s="1060"/>
    </row>
    <row r="5018" spans="35:102" ht="15" customHeight="1" x14ac:dyDescent="0.3">
      <c r="AI5018" s="1996">
        <v>48215022702</v>
      </c>
      <c r="AJ5018" s="1997" t="s">
        <v>1837</v>
      </c>
      <c r="AK5018" s="1997">
        <v>27717</v>
      </c>
      <c r="AL5018" s="1998" t="s">
        <v>1728</v>
      </c>
      <c r="AM5018" s="1998">
        <v>42.8</v>
      </c>
      <c r="AN5018" s="1997" t="s">
        <v>193</v>
      </c>
      <c r="BX5018"/>
      <c r="BY5018"/>
      <c r="BZ5018"/>
      <c r="CA5018"/>
      <c r="CB5018"/>
      <c r="CD5018" s="1060"/>
      <c r="CE5018" s="1286"/>
      <c r="CF5018" s="1060"/>
      <c r="CG5018" s="1060"/>
      <c r="CH5018" s="1060"/>
      <c r="CK5018" s="1645"/>
      <c r="CL5018" s="1645"/>
      <c r="CM5018" s="1645"/>
      <c r="CN5018"/>
      <c r="CO5018"/>
      <c r="CP5018"/>
      <c r="CQ5018"/>
      <c r="CR5018"/>
      <c r="CS5018" s="1060"/>
      <c r="CT5018" s="1060"/>
      <c r="CU5018" s="1060"/>
      <c r="CV5018" s="1060"/>
      <c r="CW5018" s="1060"/>
      <c r="CX5018" s="1060"/>
    </row>
    <row r="5019" spans="35:102" ht="15" customHeight="1" x14ac:dyDescent="0.3">
      <c r="AI5019" s="1774">
        <v>48215022800</v>
      </c>
      <c r="AJ5019" s="1993" t="s">
        <v>1837</v>
      </c>
      <c r="AK5019" s="1993">
        <v>37455</v>
      </c>
      <c r="AL5019" s="1994" t="s">
        <v>1727</v>
      </c>
      <c r="AM5019" s="1994">
        <v>28.2</v>
      </c>
      <c r="AN5019" s="1993" t="s">
        <v>192</v>
      </c>
      <c r="BX5019"/>
      <c r="BY5019"/>
      <c r="BZ5019"/>
      <c r="CA5019"/>
      <c r="CB5019"/>
      <c r="CD5019" s="1060"/>
      <c r="CE5019" s="1286"/>
      <c r="CF5019" s="1060"/>
      <c r="CG5019" s="1060"/>
      <c r="CH5019" s="1060"/>
      <c r="CK5019" s="1645"/>
      <c r="CL5019" s="1645"/>
      <c r="CM5019" s="1645"/>
      <c r="CN5019"/>
      <c r="CO5019"/>
      <c r="CP5019"/>
      <c r="CQ5019"/>
      <c r="CR5019"/>
      <c r="CS5019" s="1060"/>
      <c r="CT5019" s="1060"/>
      <c r="CU5019" s="1060"/>
      <c r="CV5019" s="1060"/>
      <c r="CW5019" s="1060"/>
      <c r="CX5019" s="1060"/>
    </row>
    <row r="5020" spans="35:102" ht="15" customHeight="1" x14ac:dyDescent="0.3">
      <c r="AI5020" s="1996">
        <v>48215022900</v>
      </c>
      <c r="AJ5020" s="1997" t="s">
        <v>1837</v>
      </c>
      <c r="AK5020" s="1997">
        <v>31284</v>
      </c>
      <c r="AL5020" s="1998" t="s">
        <v>1728</v>
      </c>
      <c r="AM5020" s="1998">
        <v>31.2</v>
      </c>
      <c r="AN5020" s="1997" t="s">
        <v>192</v>
      </c>
      <c r="BX5020"/>
      <c r="BY5020"/>
      <c r="BZ5020"/>
      <c r="CA5020"/>
      <c r="CB5020"/>
      <c r="CD5020" s="1060"/>
      <c r="CE5020" s="1286"/>
      <c r="CF5020" s="1060"/>
      <c r="CG5020" s="1060"/>
      <c r="CH5020" s="1060"/>
      <c r="CK5020" s="1645"/>
      <c r="CL5020" s="1645"/>
      <c r="CM5020" s="1645"/>
      <c r="CN5020"/>
      <c r="CO5020"/>
      <c r="CP5020"/>
      <c r="CQ5020"/>
      <c r="CR5020"/>
      <c r="CS5020" s="1060"/>
      <c r="CT5020" s="1060"/>
      <c r="CU5020" s="1060"/>
      <c r="CV5020" s="1060"/>
      <c r="CW5020" s="1060"/>
      <c r="CX5020" s="1060"/>
    </row>
    <row r="5021" spans="35:102" ht="15" customHeight="1" x14ac:dyDescent="0.3">
      <c r="AI5021" s="1774">
        <v>48215023000</v>
      </c>
      <c r="AJ5021" s="1993" t="s">
        <v>1837</v>
      </c>
      <c r="AK5021" s="1993">
        <v>34191</v>
      </c>
      <c r="AL5021" s="1994" t="s">
        <v>1727</v>
      </c>
      <c r="AM5021" s="1994">
        <v>31.4</v>
      </c>
      <c r="AN5021" s="1993" t="s">
        <v>192</v>
      </c>
      <c r="BX5021"/>
      <c r="BY5021"/>
      <c r="BZ5021"/>
      <c r="CA5021"/>
      <c r="CB5021"/>
      <c r="CD5021" s="1060"/>
      <c r="CE5021" s="1286"/>
      <c r="CF5021" s="1060"/>
      <c r="CG5021" s="1060"/>
      <c r="CH5021" s="1060"/>
      <c r="CK5021" s="1645"/>
      <c r="CL5021" s="1645"/>
      <c r="CM5021" s="1645"/>
      <c r="CN5021"/>
      <c r="CO5021"/>
      <c r="CP5021"/>
      <c r="CQ5021"/>
      <c r="CR5021"/>
      <c r="CS5021" s="1060"/>
      <c r="CT5021" s="1060"/>
      <c r="CU5021" s="1060"/>
      <c r="CV5021" s="1060"/>
      <c r="CW5021" s="1060"/>
      <c r="CX5021" s="1060"/>
    </row>
    <row r="5022" spans="35:102" ht="15" customHeight="1" x14ac:dyDescent="0.3">
      <c r="AI5022" s="1996">
        <v>48215023102</v>
      </c>
      <c r="AJ5022" s="1997" t="s">
        <v>1837</v>
      </c>
      <c r="AK5022" s="1997">
        <v>45996</v>
      </c>
      <c r="AL5022" s="1998" t="s">
        <v>1729</v>
      </c>
      <c r="AM5022" s="1998">
        <v>29.6</v>
      </c>
      <c r="AN5022" s="1997" t="s">
        <v>192</v>
      </c>
      <c r="BX5022"/>
      <c r="BY5022"/>
      <c r="BZ5022"/>
      <c r="CA5022"/>
      <c r="CB5022"/>
      <c r="CD5022" s="1060"/>
      <c r="CE5022" s="1286"/>
      <c r="CF5022" s="1060"/>
      <c r="CG5022" s="1060"/>
      <c r="CH5022" s="1060"/>
      <c r="CK5022" s="1645"/>
      <c r="CL5022" s="1645"/>
      <c r="CM5022" s="1645"/>
      <c r="CN5022"/>
      <c r="CO5022"/>
      <c r="CP5022"/>
      <c r="CQ5022"/>
      <c r="CR5022"/>
      <c r="CS5022" s="1060"/>
      <c r="CT5022" s="1060"/>
      <c r="CU5022" s="1060"/>
      <c r="CV5022" s="1060"/>
      <c r="CW5022" s="1060"/>
      <c r="CX5022" s="1060"/>
    </row>
    <row r="5023" spans="35:102" ht="15" customHeight="1" x14ac:dyDescent="0.3">
      <c r="AI5023" s="1774">
        <v>48215023103</v>
      </c>
      <c r="AJ5023" s="1993" t="s">
        <v>1837</v>
      </c>
      <c r="AK5023" s="1993">
        <v>35424</v>
      </c>
      <c r="AL5023" s="1994" t="s">
        <v>1727</v>
      </c>
      <c r="AM5023" s="1994">
        <v>35.200000000000003</v>
      </c>
      <c r="AN5023" s="1993" t="s">
        <v>193</v>
      </c>
      <c r="BX5023"/>
      <c r="BY5023"/>
      <c r="BZ5023"/>
      <c r="CA5023"/>
      <c r="CB5023"/>
      <c r="CD5023" s="1060"/>
      <c r="CE5023" s="1286"/>
      <c r="CF5023" s="1060"/>
      <c r="CG5023" s="1060"/>
      <c r="CH5023" s="1060"/>
      <c r="CK5023" s="1645"/>
      <c r="CL5023" s="1645"/>
      <c r="CM5023" s="1645"/>
      <c r="CN5023"/>
      <c r="CO5023"/>
      <c r="CP5023"/>
      <c r="CQ5023"/>
      <c r="CR5023"/>
      <c r="CS5023" s="1060"/>
      <c r="CT5023" s="1060"/>
      <c r="CU5023" s="1060"/>
      <c r="CV5023" s="1060"/>
      <c r="CW5023" s="1060"/>
      <c r="CX5023" s="1060"/>
    </row>
    <row r="5024" spans="35:102" ht="15" customHeight="1" x14ac:dyDescent="0.3">
      <c r="AI5024" s="1996">
        <v>48215023104</v>
      </c>
      <c r="AJ5024" s="1997" t="s">
        <v>1837</v>
      </c>
      <c r="AK5024" s="1997">
        <v>25594</v>
      </c>
      <c r="AL5024" s="1998" t="s">
        <v>1730</v>
      </c>
      <c r="AM5024" s="1998">
        <v>45.1</v>
      </c>
      <c r="AN5024" s="1997" t="s">
        <v>193</v>
      </c>
      <c r="BX5024"/>
      <c r="BY5024"/>
      <c r="BZ5024"/>
      <c r="CA5024"/>
      <c r="CB5024"/>
      <c r="CD5024" s="1060"/>
      <c r="CE5024" s="1286"/>
      <c r="CF5024" s="1060"/>
      <c r="CG5024" s="1060"/>
      <c r="CH5024" s="1060"/>
      <c r="CK5024" s="1645"/>
      <c r="CL5024" s="1645"/>
      <c r="CM5024" s="1645"/>
      <c r="CN5024"/>
      <c r="CO5024"/>
      <c r="CP5024"/>
      <c r="CQ5024"/>
      <c r="CR5024"/>
      <c r="CS5024" s="1060"/>
      <c r="CT5024" s="1060"/>
      <c r="CU5024" s="1060"/>
      <c r="CV5024" s="1060"/>
      <c r="CW5024" s="1060"/>
      <c r="CX5024" s="1060"/>
    </row>
    <row r="5025" spans="35:102" ht="15" customHeight="1" x14ac:dyDescent="0.3">
      <c r="AI5025" s="1774">
        <v>48215023503</v>
      </c>
      <c r="AJ5025" s="1993" t="s">
        <v>1837</v>
      </c>
      <c r="AK5025" s="1993">
        <v>37088</v>
      </c>
      <c r="AL5025" s="1994" t="s">
        <v>1727</v>
      </c>
      <c r="AM5025" s="1994">
        <v>25.3</v>
      </c>
      <c r="AN5025" s="1993" t="s">
        <v>192</v>
      </c>
      <c r="BX5025"/>
      <c r="BY5025"/>
      <c r="BZ5025"/>
      <c r="CA5025"/>
      <c r="CB5025"/>
      <c r="CD5025" s="1060"/>
      <c r="CE5025" s="1286"/>
      <c r="CF5025" s="1060"/>
      <c r="CG5025" s="1060"/>
      <c r="CH5025" s="1060"/>
      <c r="CK5025" s="1645"/>
      <c r="CL5025" s="1645"/>
      <c r="CM5025" s="1645"/>
      <c r="CN5025"/>
      <c r="CO5025"/>
      <c r="CP5025"/>
      <c r="CQ5025"/>
      <c r="CR5025"/>
      <c r="CS5025" s="1060"/>
      <c r="CT5025" s="1060"/>
      <c r="CU5025" s="1060"/>
      <c r="CV5025" s="1060"/>
      <c r="CW5025" s="1060"/>
      <c r="CX5025" s="1060"/>
    </row>
    <row r="5026" spans="35:102" ht="15" customHeight="1" x14ac:dyDescent="0.3">
      <c r="AI5026" s="1996">
        <v>48215023504</v>
      </c>
      <c r="AJ5026" s="1997" t="s">
        <v>1837</v>
      </c>
      <c r="AK5026" s="1997">
        <v>41512</v>
      </c>
      <c r="AL5026" s="1998" t="s">
        <v>1727</v>
      </c>
      <c r="AM5026" s="1998">
        <v>28.5</v>
      </c>
      <c r="AN5026" s="1997" t="s">
        <v>192</v>
      </c>
      <c r="BX5026"/>
      <c r="BY5026"/>
      <c r="BZ5026"/>
      <c r="CA5026"/>
      <c r="CB5026"/>
      <c r="CD5026" s="1060"/>
      <c r="CE5026" s="1286"/>
      <c r="CF5026" s="1060"/>
      <c r="CG5026" s="1060"/>
      <c r="CH5026" s="1060"/>
      <c r="CK5026" s="1645"/>
      <c r="CL5026" s="1645"/>
      <c r="CM5026" s="1645"/>
      <c r="CN5026"/>
      <c r="CO5026"/>
      <c r="CP5026"/>
      <c r="CQ5026"/>
      <c r="CR5026"/>
      <c r="CS5026" s="1060"/>
      <c r="CT5026" s="1060"/>
      <c r="CU5026" s="1060"/>
      <c r="CV5026" s="1060"/>
      <c r="CW5026" s="1060"/>
      <c r="CX5026" s="1060"/>
    </row>
    <row r="5027" spans="35:102" ht="15" customHeight="1" x14ac:dyDescent="0.3">
      <c r="AI5027" s="1774">
        <v>48215023507</v>
      </c>
      <c r="AJ5027" s="1993" t="s">
        <v>1837</v>
      </c>
      <c r="AK5027" s="1993">
        <v>38097</v>
      </c>
      <c r="AL5027" s="1994" t="s">
        <v>1727</v>
      </c>
      <c r="AM5027" s="1994">
        <v>31.4</v>
      </c>
      <c r="AN5027" s="1993" t="s">
        <v>192</v>
      </c>
      <c r="BX5027"/>
      <c r="BY5027"/>
      <c r="BZ5027"/>
      <c r="CA5027"/>
      <c r="CB5027"/>
      <c r="CD5027" s="1060"/>
      <c r="CE5027" s="1286"/>
      <c r="CF5027" s="1060"/>
      <c r="CG5027" s="1060"/>
      <c r="CH5027" s="1060"/>
      <c r="CK5027" s="1645"/>
      <c r="CL5027" s="1645"/>
      <c r="CM5027" s="1645"/>
      <c r="CN5027"/>
      <c r="CO5027"/>
      <c r="CP5027"/>
      <c r="CQ5027"/>
      <c r="CR5027"/>
      <c r="CS5027" s="1060"/>
      <c r="CT5027" s="1060"/>
      <c r="CU5027" s="1060"/>
      <c r="CV5027" s="1060"/>
      <c r="CW5027" s="1060"/>
      <c r="CX5027" s="1060"/>
    </row>
    <row r="5028" spans="35:102" ht="15" customHeight="1" x14ac:dyDescent="0.3">
      <c r="AI5028" s="1996">
        <v>48215023509</v>
      </c>
      <c r="AJ5028" s="1997" t="s">
        <v>1837</v>
      </c>
      <c r="AK5028" s="1997">
        <v>74097</v>
      </c>
      <c r="AL5028" s="1998" t="s">
        <v>1729</v>
      </c>
      <c r="AM5028" s="1998">
        <v>15.7</v>
      </c>
      <c r="AN5028" s="1997" t="s">
        <v>192</v>
      </c>
      <c r="BX5028"/>
      <c r="BY5028"/>
      <c r="BZ5028"/>
      <c r="CA5028"/>
      <c r="CB5028"/>
      <c r="CD5028" s="1060"/>
      <c r="CE5028" s="1286"/>
      <c r="CF5028" s="1060"/>
      <c r="CG5028" s="1060"/>
      <c r="CH5028" s="1060"/>
      <c r="CK5028" s="1645"/>
      <c r="CL5028" s="1645"/>
      <c r="CM5028" s="1645"/>
      <c r="CN5028"/>
      <c r="CO5028"/>
      <c r="CP5028"/>
      <c r="CQ5028"/>
      <c r="CR5028"/>
      <c r="CS5028" s="1060"/>
      <c r="CT5028" s="1060"/>
      <c r="CU5028" s="1060"/>
      <c r="CV5028" s="1060"/>
      <c r="CW5028" s="1060"/>
      <c r="CX5028" s="1060"/>
    </row>
    <row r="5029" spans="35:102" ht="15" customHeight="1" x14ac:dyDescent="0.3">
      <c r="AI5029" s="1774">
        <v>48215023510</v>
      </c>
      <c r="AJ5029" s="1993" t="s">
        <v>1837</v>
      </c>
      <c r="AK5029" s="1993">
        <v>67368</v>
      </c>
      <c r="AL5029" s="1994" t="s">
        <v>1729</v>
      </c>
      <c r="AM5029" s="1994">
        <v>15.4</v>
      </c>
      <c r="AN5029" s="1993" t="s">
        <v>192</v>
      </c>
      <c r="BX5029"/>
      <c r="BY5029"/>
      <c r="BZ5029"/>
      <c r="CA5029"/>
      <c r="CB5029"/>
      <c r="CD5029" s="1060"/>
      <c r="CE5029" s="1286"/>
      <c r="CF5029" s="1060"/>
      <c r="CG5029" s="1060"/>
      <c r="CH5029" s="1060"/>
      <c r="CK5029" s="1645"/>
      <c r="CL5029" s="1645"/>
      <c r="CM5029" s="1645"/>
      <c r="CN5029"/>
      <c r="CO5029"/>
      <c r="CP5029"/>
      <c r="CQ5029"/>
      <c r="CR5029"/>
      <c r="CS5029" s="1060"/>
      <c r="CT5029" s="1060"/>
      <c r="CU5029" s="1060"/>
      <c r="CV5029" s="1060"/>
      <c r="CW5029" s="1060"/>
      <c r="CX5029" s="1060"/>
    </row>
    <row r="5030" spans="35:102" ht="15" customHeight="1" x14ac:dyDescent="0.3">
      <c r="AI5030" s="1996">
        <v>48215023511</v>
      </c>
      <c r="AJ5030" s="1997" t="s">
        <v>1837</v>
      </c>
      <c r="AK5030" s="1997">
        <v>31664</v>
      </c>
      <c r="AL5030" s="1998" t="s">
        <v>1728</v>
      </c>
      <c r="AM5030" s="1998">
        <v>43.1</v>
      </c>
      <c r="AN5030" s="1997" t="s">
        <v>193</v>
      </c>
      <c r="BX5030"/>
      <c r="BY5030"/>
      <c r="BZ5030"/>
      <c r="CA5030"/>
      <c r="CB5030"/>
      <c r="CD5030" s="1060"/>
      <c r="CE5030" s="1286"/>
      <c r="CF5030" s="1060"/>
      <c r="CG5030" s="1060"/>
      <c r="CH5030" s="1060"/>
      <c r="CK5030" s="1645"/>
      <c r="CL5030" s="1645"/>
      <c r="CM5030" s="1645"/>
      <c r="CN5030"/>
      <c r="CO5030"/>
      <c r="CP5030"/>
      <c r="CQ5030"/>
      <c r="CR5030"/>
      <c r="CS5030" s="1060"/>
      <c r="CT5030" s="1060"/>
      <c r="CU5030" s="1060"/>
      <c r="CV5030" s="1060"/>
      <c r="CW5030" s="1060"/>
      <c r="CX5030" s="1060"/>
    </row>
    <row r="5031" spans="35:102" ht="15" customHeight="1" x14ac:dyDescent="0.3">
      <c r="AI5031" s="1774">
        <v>48215023512</v>
      </c>
      <c r="AJ5031" s="1993" t="s">
        <v>1837</v>
      </c>
      <c r="AK5031" s="1993">
        <v>21058</v>
      </c>
      <c r="AL5031" s="1994" t="s">
        <v>1730</v>
      </c>
      <c r="AM5031" s="1994">
        <v>36.5</v>
      </c>
      <c r="AN5031" s="1993" t="s">
        <v>193</v>
      </c>
      <c r="BX5031"/>
      <c r="BY5031"/>
      <c r="BZ5031"/>
      <c r="CA5031"/>
      <c r="CB5031"/>
      <c r="CD5031" s="1060"/>
      <c r="CE5031" s="1286"/>
      <c r="CF5031" s="1060"/>
      <c r="CG5031" s="1060"/>
      <c r="CH5031" s="1060"/>
      <c r="CK5031" s="1645"/>
      <c r="CL5031" s="1645"/>
      <c r="CM5031" s="1645"/>
      <c r="CN5031"/>
      <c r="CO5031"/>
      <c r="CP5031"/>
      <c r="CQ5031"/>
      <c r="CR5031"/>
      <c r="CS5031" s="1060"/>
      <c r="CT5031" s="1060"/>
      <c r="CU5031" s="1060"/>
      <c r="CV5031" s="1060"/>
      <c r="CW5031" s="1060"/>
      <c r="CX5031" s="1060"/>
    </row>
    <row r="5032" spans="35:102" ht="15" customHeight="1" x14ac:dyDescent="0.3">
      <c r="AI5032" s="1996">
        <v>48215023513</v>
      </c>
      <c r="AJ5032" s="1997" t="s">
        <v>1837</v>
      </c>
      <c r="AK5032" s="1997">
        <v>33026</v>
      </c>
      <c r="AL5032" s="1998" t="s">
        <v>1727</v>
      </c>
      <c r="AM5032" s="1998">
        <v>41.7</v>
      </c>
      <c r="AN5032" s="1997" t="s">
        <v>193</v>
      </c>
      <c r="BX5032"/>
      <c r="BY5032"/>
      <c r="BZ5032"/>
      <c r="CA5032"/>
      <c r="CB5032"/>
      <c r="CD5032" s="1060"/>
      <c r="CE5032" s="1286"/>
      <c r="CF5032" s="1060"/>
      <c r="CG5032" s="1060"/>
      <c r="CH5032" s="1060"/>
      <c r="CK5032" s="1645"/>
      <c r="CL5032" s="1645"/>
      <c r="CM5032" s="1645"/>
      <c r="CN5032"/>
      <c r="CO5032"/>
      <c r="CP5032"/>
      <c r="CQ5032"/>
      <c r="CR5032"/>
      <c r="CS5032" s="1060"/>
      <c r="CT5032" s="1060"/>
      <c r="CU5032" s="1060"/>
      <c r="CV5032" s="1060"/>
      <c r="CW5032" s="1060"/>
      <c r="CX5032" s="1060"/>
    </row>
    <row r="5033" spans="35:102" ht="15" customHeight="1" x14ac:dyDescent="0.3">
      <c r="AI5033" s="1774">
        <v>48215023514</v>
      </c>
      <c r="AJ5033" s="1993" t="s">
        <v>1837</v>
      </c>
      <c r="AK5033" s="1993">
        <v>24835</v>
      </c>
      <c r="AL5033" s="1994" t="s">
        <v>1730</v>
      </c>
      <c r="AM5033" s="1994">
        <v>55.5</v>
      </c>
      <c r="AN5033" s="1993" t="s">
        <v>193</v>
      </c>
      <c r="BX5033"/>
      <c r="BY5033"/>
      <c r="BZ5033"/>
      <c r="CA5033"/>
      <c r="CB5033"/>
      <c r="CD5033" s="1060"/>
      <c r="CE5033" s="1286"/>
      <c r="CF5033" s="1060"/>
      <c r="CG5033" s="1060"/>
      <c r="CH5033" s="1060"/>
      <c r="CK5033" s="1645"/>
      <c r="CL5033" s="1645"/>
      <c r="CM5033" s="1645"/>
      <c r="CN5033"/>
      <c r="CO5033"/>
      <c r="CP5033"/>
      <c r="CQ5033"/>
      <c r="CR5033"/>
      <c r="CS5033" s="1060"/>
      <c r="CT5033" s="1060"/>
      <c r="CU5033" s="1060"/>
      <c r="CV5033" s="1060"/>
      <c r="CW5033" s="1060"/>
      <c r="CX5033" s="1060"/>
    </row>
    <row r="5034" spans="35:102" ht="15" customHeight="1" x14ac:dyDescent="0.3">
      <c r="AI5034" s="1996">
        <v>48215023515</v>
      </c>
      <c r="AJ5034" s="1997" t="s">
        <v>1837</v>
      </c>
      <c r="AK5034" s="1997">
        <v>38380</v>
      </c>
      <c r="AL5034" s="1998" t="s">
        <v>1727</v>
      </c>
      <c r="AM5034" s="1998">
        <v>31.1</v>
      </c>
      <c r="AN5034" s="1997" t="s">
        <v>192</v>
      </c>
      <c r="BX5034"/>
      <c r="BY5034"/>
      <c r="BZ5034"/>
      <c r="CA5034"/>
      <c r="CB5034"/>
      <c r="CD5034" s="1060"/>
      <c r="CE5034" s="1286"/>
      <c r="CF5034" s="1060"/>
      <c r="CG5034" s="1060"/>
      <c r="CH5034" s="1060"/>
      <c r="CK5034" s="1645"/>
      <c r="CL5034" s="1645"/>
      <c r="CM5034" s="1645"/>
      <c r="CN5034"/>
      <c r="CO5034"/>
      <c r="CP5034"/>
      <c r="CQ5034"/>
      <c r="CR5034"/>
      <c r="CS5034" s="1060"/>
      <c r="CT5034" s="1060"/>
      <c r="CU5034" s="1060"/>
      <c r="CV5034" s="1060"/>
      <c r="CW5034" s="1060"/>
      <c r="CX5034" s="1060"/>
    </row>
    <row r="5035" spans="35:102" ht="15" customHeight="1" x14ac:dyDescent="0.3">
      <c r="AI5035" s="1774">
        <v>48215023600</v>
      </c>
      <c r="AJ5035" s="1993" t="s">
        <v>1837</v>
      </c>
      <c r="AK5035" s="1993">
        <v>37401</v>
      </c>
      <c r="AL5035" s="1994" t="s">
        <v>1727</v>
      </c>
      <c r="AM5035" s="1994">
        <v>27.3</v>
      </c>
      <c r="AN5035" s="1993" t="s">
        <v>192</v>
      </c>
      <c r="BX5035"/>
      <c r="BY5035"/>
      <c r="BZ5035"/>
      <c r="CA5035"/>
      <c r="CB5035"/>
      <c r="CD5035" s="1060"/>
      <c r="CE5035" s="1286"/>
      <c r="CF5035" s="1060"/>
      <c r="CG5035" s="1060"/>
      <c r="CH5035" s="1060"/>
      <c r="CK5035" s="1645"/>
      <c r="CL5035" s="1645"/>
      <c r="CM5035" s="1645"/>
      <c r="CN5035"/>
      <c r="CO5035"/>
      <c r="CP5035"/>
      <c r="CQ5035"/>
      <c r="CR5035"/>
      <c r="CS5035" s="1060"/>
      <c r="CT5035" s="1060"/>
      <c r="CU5035" s="1060"/>
      <c r="CV5035" s="1060"/>
      <c r="CW5035" s="1060"/>
      <c r="CX5035" s="1060"/>
    </row>
    <row r="5036" spans="35:102" ht="15" customHeight="1" x14ac:dyDescent="0.3">
      <c r="AI5036" s="1996">
        <v>48215023700</v>
      </c>
      <c r="AJ5036" s="1997" t="s">
        <v>1837</v>
      </c>
      <c r="AK5036" s="1997">
        <v>19589</v>
      </c>
      <c r="AL5036" s="1998" t="s">
        <v>1730</v>
      </c>
      <c r="AM5036" s="1998">
        <v>51</v>
      </c>
      <c r="AN5036" s="1997" t="s">
        <v>193</v>
      </c>
      <c r="BX5036"/>
      <c r="BY5036"/>
      <c r="BZ5036"/>
      <c r="CA5036"/>
      <c r="CB5036"/>
      <c r="CD5036" s="1060"/>
      <c r="CE5036" s="1286"/>
      <c r="CF5036" s="1060"/>
      <c r="CG5036" s="1060"/>
      <c r="CH5036" s="1060"/>
      <c r="CK5036" s="1645"/>
      <c r="CL5036" s="1645"/>
      <c r="CM5036" s="1645"/>
      <c r="CN5036"/>
      <c r="CO5036"/>
      <c r="CP5036"/>
      <c r="CQ5036"/>
      <c r="CR5036"/>
      <c r="CS5036" s="1060"/>
      <c r="CT5036" s="1060"/>
      <c r="CU5036" s="1060"/>
      <c r="CV5036" s="1060"/>
      <c r="CW5036" s="1060"/>
      <c r="CX5036" s="1060"/>
    </row>
    <row r="5037" spans="35:102" ht="15" customHeight="1" x14ac:dyDescent="0.3">
      <c r="AI5037" s="1774">
        <v>48215023801</v>
      </c>
      <c r="AJ5037" s="1993" t="s">
        <v>1837</v>
      </c>
      <c r="AK5037" s="1993">
        <v>45114</v>
      </c>
      <c r="AL5037" s="1994" t="s">
        <v>1729</v>
      </c>
      <c r="AM5037" s="1994">
        <v>25.5</v>
      </c>
      <c r="AN5037" s="1993" t="s">
        <v>192</v>
      </c>
      <c r="BX5037"/>
      <c r="BY5037"/>
      <c r="BZ5037"/>
      <c r="CA5037"/>
      <c r="CB5037"/>
      <c r="CD5037" s="1060"/>
      <c r="CE5037" s="1286"/>
      <c r="CF5037" s="1060"/>
      <c r="CG5037" s="1060"/>
      <c r="CH5037" s="1060"/>
      <c r="CK5037" s="1645"/>
      <c r="CL5037" s="1645"/>
      <c r="CM5037" s="1645"/>
      <c r="CN5037"/>
      <c r="CO5037"/>
      <c r="CP5037"/>
      <c r="CQ5037"/>
      <c r="CR5037"/>
      <c r="CS5037" s="1060"/>
      <c r="CT5037" s="1060"/>
      <c r="CU5037" s="1060"/>
      <c r="CV5037" s="1060"/>
      <c r="CW5037" s="1060"/>
      <c r="CX5037" s="1060"/>
    </row>
    <row r="5038" spans="35:102" ht="15" customHeight="1" x14ac:dyDescent="0.3">
      <c r="AI5038" s="1996">
        <v>48215023802</v>
      </c>
      <c r="AJ5038" s="1997" t="s">
        <v>1837</v>
      </c>
      <c r="AK5038" s="1997">
        <v>51295</v>
      </c>
      <c r="AL5038" s="1998" t="s">
        <v>1729</v>
      </c>
      <c r="AM5038" s="1998">
        <v>16.3</v>
      </c>
      <c r="AN5038" s="1997" t="s">
        <v>192</v>
      </c>
      <c r="BX5038"/>
      <c r="BY5038"/>
      <c r="BZ5038"/>
      <c r="CA5038"/>
      <c r="CB5038"/>
      <c r="CD5038" s="1060"/>
      <c r="CE5038" s="1286"/>
      <c r="CF5038" s="1060"/>
      <c r="CG5038" s="1060"/>
      <c r="CH5038" s="1060"/>
      <c r="CK5038" s="1645"/>
      <c r="CL5038" s="1645"/>
      <c r="CM5038" s="1645"/>
      <c r="CN5038"/>
      <c r="CO5038"/>
      <c r="CP5038"/>
      <c r="CQ5038"/>
      <c r="CR5038"/>
      <c r="CS5038" s="1060"/>
      <c r="CT5038" s="1060"/>
      <c r="CU5038" s="1060"/>
      <c r="CV5038" s="1060"/>
      <c r="CW5038" s="1060"/>
      <c r="CX5038" s="1060"/>
    </row>
    <row r="5039" spans="35:102" ht="15" customHeight="1" x14ac:dyDescent="0.3">
      <c r="AI5039" s="1774">
        <v>48215023902</v>
      </c>
      <c r="AJ5039" s="1993" t="s">
        <v>1837</v>
      </c>
      <c r="AK5039" s="1993">
        <v>78531</v>
      </c>
      <c r="AL5039" s="1994" t="s">
        <v>1729</v>
      </c>
      <c r="AM5039" s="1994">
        <v>7.7</v>
      </c>
      <c r="AN5039" s="1993" t="s">
        <v>192</v>
      </c>
      <c r="BX5039"/>
      <c r="BY5039"/>
      <c r="BZ5039"/>
      <c r="CA5039"/>
      <c r="CB5039"/>
      <c r="CD5039" s="1060"/>
      <c r="CE5039" s="1286"/>
      <c r="CF5039" s="1060"/>
      <c r="CG5039" s="1060"/>
      <c r="CH5039" s="1060"/>
      <c r="CK5039" s="1645"/>
      <c r="CL5039" s="1645"/>
      <c r="CM5039" s="1645"/>
      <c r="CN5039"/>
      <c r="CO5039"/>
      <c r="CP5039"/>
      <c r="CQ5039"/>
      <c r="CR5039"/>
      <c r="CS5039" s="1060"/>
      <c r="CT5039" s="1060"/>
      <c r="CU5039" s="1060"/>
      <c r="CV5039" s="1060"/>
      <c r="CW5039" s="1060"/>
      <c r="CX5039" s="1060"/>
    </row>
    <row r="5040" spans="35:102" ht="15" customHeight="1" x14ac:dyDescent="0.3">
      <c r="AI5040" s="1996">
        <v>48215023903</v>
      </c>
      <c r="AJ5040" s="1997" t="s">
        <v>1837</v>
      </c>
      <c r="AK5040" s="1997">
        <v>30789</v>
      </c>
      <c r="AL5040" s="1998" t="s">
        <v>1728</v>
      </c>
      <c r="AM5040" s="1998">
        <v>39.6</v>
      </c>
      <c r="AN5040" s="1997" t="s">
        <v>193</v>
      </c>
      <c r="BX5040"/>
      <c r="BY5040"/>
      <c r="BZ5040"/>
      <c r="CA5040"/>
      <c r="CB5040"/>
      <c r="CD5040" s="1060"/>
      <c r="CE5040" s="1286"/>
      <c r="CF5040" s="1060"/>
      <c r="CG5040" s="1060"/>
      <c r="CH5040" s="1060"/>
      <c r="CK5040" s="1645"/>
      <c r="CL5040" s="1645"/>
      <c r="CM5040" s="1645"/>
      <c r="CN5040"/>
      <c r="CO5040"/>
      <c r="CP5040"/>
      <c r="CQ5040"/>
      <c r="CR5040"/>
      <c r="CS5040" s="1060"/>
      <c r="CT5040" s="1060"/>
      <c r="CU5040" s="1060"/>
      <c r="CV5040" s="1060"/>
      <c r="CW5040" s="1060"/>
      <c r="CX5040" s="1060"/>
    </row>
    <row r="5041" spans="35:102" ht="15" customHeight="1" x14ac:dyDescent="0.3">
      <c r="AI5041" s="1774">
        <v>48215023904</v>
      </c>
      <c r="AJ5041" s="1993" t="s">
        <v>1837</v>
      </c>
      <c r="AK5041" s="1993">
        <v>56934</v>
      </c>
      <c r="AL5041" s="1994" t="s">
        <v>1729</v>
      </c>
      <c r="AM5041" s="1994">
        <v>25.3</v>
      </c>
      <c r="AN5041" s="1993" t="s">
        <v>192</v>
      </c>
      <c r="BX5041"/>
      <c r="BY5041"/>
      <c r="BZ5041"/>
      <c r="CA5041"/>
      <c r="CB5041"/>
      <c r="CD5041" s="1060"/>
      <c r="CE5041" s="1286"/>
      <c r="CF5041" s="1060"/>
      <c r="CG5041" s="1060"/>
      <c r="CH5041" s="1060"/>
      <c r="CK5041" s="1645"/>
      <c r="CL5041" s="1645"/>
      <c r="CM5041" s="1645"/>
      <c r="CN5041"/>
      <c r="CO5041"/>
      <c r="CP5041"/>
      <c r="CQ5041"/>
      <c r="CR5041"/>
      <c r="CS5041" s="1060"/>
      <c r="CT5041" s="1060"/>
      <c r="CU5041" s="1060"/>
      <c r="CV5041" s="1060"/>
      <c r="CW5041" s="1060"/>
      <c r="CX5041" s="1060"/>
    </row>
    <row r="5042" spans="35:102" ht="15" customHeight="1" x14ac:dyDescent="0.3">
      <c r="AI5042" s="1996">
        <v>48215024000</v>
      </c>
      <c r="AJ5042" s="1997" t="s">
        <v>1837</v>
      </c>
      <c r="AK5042" s="1997">
        <v>32279</v>
      </c>
      <c r="AL5042" s="1998" t="s">
        <v>1728</v>
      </c>
      <c r="AM5042" s="1998">
        <v>34.5</v>
      </c>
      <c r="AN5042" s="1997" t="s">
        <v>193</v>
      </c>
      <c r="BX5042"/>
      <c r="BY5042"/>
      <c r="BZ5042"/>
      <c r="CA5042"/>
      <c r="CB5042"/>
      <c r="CD5042" s="1060"/>
      <c r="CE5042" s="1286"/>
      <c r="CF5042" s="1060"/>
      <c r="CG5042" s="1060"/>
      <c r="CH5042" s="1060"/>
      <c r="CK5042" s="1645"/>
      <c r="CL5042" s="1645"/>
      <c r="CM5042" s="1645"/>
      <c r="CN5042"/>
      <c r="CO5042"/>
      <c r="CP5042"/>
      <c r="CQ5042"/>
      <c r="CR5042"/>
      <c r="CS5042" s="1060"/>
      <c r="CT5042" s="1060"/>
      <c r="CU5042" s="1060"/>
      <c r="CV5042" s="1060"/>
      <c r="CW5042" s="1060"/>
      <c r="CX5042" s="1060"/>
    </row>
    <row r="5043" spans="35:102" ht="15" customHeight="1" x14ac:dyDescent="0.3">
      <c r="AI5043" s="1774">
        <v>48215024105</v>
      </c>
      <c r="AJ5043" s="1993" t="s">
        <v>1837</v>
      </c>
      <c r="AK5043" s="1993">
        <v>28375</v>
      </c>
      <c r="AL5043" s="1994" t="s">
        <v>1728</v>
      </c>
      <c r="AM5043" s="1994">
        <v>38.799999999999997</v>
      </c>
      <c r="AN5043" s="1993" t="s">
        <v>193</v>
      </c>
      <c r="BX5043"/>
      <c r="BY5043"/>
      <c r="BZ5043"/>
      <c r="CA5043"/>
      <c r="CB5043"/>
      <c r="CD5043" s="1060"/>
      <c r="CE5043" s="1286"/>
      <c r="CF5043" s="1060"/>
      <c r="CG5043" s="1060"/>
      <c r="CH5043" s="1060"/>
      <c r="CK5043" s="1645"/>
      <c r="CL5043" s="1645"/>
      <c r="CM5043" s="1645"/>
      <c r="CN5043"/>
      <c r="CO5043"/>
      <c r="CP5043"/>
      <c r="CQ5043"/>
      <c r="CR5043"/>
      <c r="CS5043" s="1060"/>
      <c r="CT5043" s="1060"/>
      <c r="CU5043" s="1060"/>
      <c r="CV5043" s="1060"/>
      <c r="CW5043" s="1060"/>
      <c r="CX5043" s="1060"/>
    </row>
    <row r="5044" spans="35:102" ht="15" customHeight="1" x14ac:dyDescent="0.3">
      <c r="AI5044" s="1996">
        <v>48215024106</v>
      </c>
      <c r="AJ5044" s="1997" t="s">
        <v>1837</v>
      </c>
      <c r="AK5044" s="1997">
        <v>58941</v>
      </c>
      <c r="AL5044" s="1998" t="s">
        <v>1729</v>
      </c>
      <c r="AM5044" s="1998">
        <v>18.3</v>
      </c>
      <c r="AN5044" s="1997" t="s">
        <v>192</v>
      </c>
      <c r="BX5044"/>
      <c r="BY5044"/>
      <c r="BZ5044"/>
      <c r="CA5044"/>
      <c r="CB5044"/>
      <c r="CD5044" s="1060"/>
      <c r="CE5044" s="1286"/>
      <c r="CF5044" s="1060"/>
      <c r="CG5044" s="1060"/>
      <c r="CH5044" s="1060"/>
      <c r="CK5044" s="1645"/>
      <c r="CL5044" s="1645"/>
      <c r="CM5044" s="1645"/>
      <c r="CN5044"/>
      <c r="CO5044"/>
      <c r="CP5044"/>
      <c r="CQ5044"/>
      <c r="CR5044"/>
      <c r="CS5044" s="1060"/>
      <c r="CT5044" s="1060"/>
      <c r="CU5044" s="1060"/>
      <c r="CV5044" s="1060"/>
      <c r="CW5044" s="1060"/>
      <c r="CX5044" s="1060"/>
    </row>
    <row r="5045" spans="35:102" ht="15" customHeight="1" x14ac:dyDescent="0.3">
      <c r="AI5045" s="1774">
        <v>48215024107</v>
      </c>
      <c r="AJ5045" s="1993" t="s">
        <v>1837</v>
      </c>
      <c r="AK5045" s="1993">
        <v>29217</v>
      </c>
      <c r="AL5045" s="1994" t="s">
        <v>1728</v>
      </c>
      <c r="AM5045" s="1994">
        <v>35.799999999999997</v>
      </c>
      <c r="AN5045" s="1993" t="s">
        <v>193</v>
      </c>
      <c r="BX5045"/>
      <c r="BY5045"/>
      <c r="BZ5045"/>
      <c r="CA5045"/>
      <c r="CB5045"/>
      <c r="CD5045" s="1060"/>
      <c r="CE5045" s="1286"/>
      <c r="CF5045" s="1060"/>
      <c r="CG5045" s="1060"/>
      <c r="CH5045" s="1060"/>
      <c r="CK5045" s="1645"/>
      <c r="CL5045" s="1645"/>
      <c r="CM5045" s="1645"/>
      <c r="CN5045"/>
      <c r="CO5045"/>
      <c r="CP5045"/>
      <c r="CQ5045"/>
      <c r="CR5045"/>
      <c r="CS5045" s="1060"/>
      <c r="CT5045" s="1060"/>
      <c r="CU5045" s="1060"/>
      <c r="CV5045" s="1060"/>
      <c r="CW5045" s="1060"/>
      <c r="CX5045" s="1060"/>
    </row>
    <row r="5046" spans="35:102" ht="15" customHeight="1" x14ac:dyDescent="0.3">
      <c r="AI5046" s="1996">
        <v>48215024108</v>
      </c>
      <c r="AJ5046" s="1997" t="s">
        <v>1837</v>
      </c>
      <c r="AK5046" s="1997">
        <v>29600</v>
      </c>
      <c r="AL5046" s="1998" t="s">
        <v>1728</v>
      </c>
      <c r="AM5046" s="1998">
        <v>42.8</v>
      </c>
      <c r="AN5046" s="1997" t="s">
        <v>193</v>
      </c>
      <c r="BX5046"/>
      <c r="BY5046"/>
      <c r="BZ5046"/>
      <c r="CA5046"/>
      <c r="CB5046"/>
      <c r="CD5046" s="1060"/>
      <c r="CE5046" s="1286"/>
      <c r="CF5046" s="1060"/>
      <c r="CG5046" s="1060"/>
      <c r="CH5046" s="1060"/>
      <c r="CK5046" s="1645"/>
      <c r="CL5046" s="1645"/>
      <c r="CM5046" s="1645"/>
      <c r="CN5046"/>
      <c r="CO5046"/>
      <c r="CP5046"/>
      <c r="CQ5046"/>
      <c r="CR5046"/>
      <c r="CS5046" s="1060"/>
      <c r="CT5046" s="1060"/>
      <c r="CU5046" s="1060"/>
      <c r="CV5046" s="1060"/>
      <c r="CW5046" s="1060"/>
      <c r="CX5046" s="1060"/>
    </row>
    <row r="5047" spans="35:102" ht="15" customHeight="1" x14ac:dyDescent="0.3">
      <c r="AI5047" s="1774">
        <v>48215024109</v>
      </c>
      <c r="AJ5047" s="1993" t="s">
        <v>1837</v>
      </c>
      <c r="AK5047" s="1993">
        <v>32335</v>
      </c>
      <c r="AL5047" s="1994" t="s">
        <v>1728</v>
      </c>
      <c r="AM5047" s="1994">
        <v>32.700000000000003</v>
      </c>
      <c r="AN5047" s="1993" t="s">
        <v>193</v>
      </c>
      <c r="BX5047"/>
      <c r="BY5047"/>
      <c r="BZ5047"/>
      <c r="CA5047"/>
      <c r="CB5047"/>
      <c r="CD5047" s="1060"/>
      <c r="CE5047" s="1286"/>
      <c r="CF5047" s="1060"/>
      <c r="CG5047" s="1060"/>
      <c r="CH5047" s="1060"/>
      <c r="CK5047" s="1645"/>
      <c r="CL5047" s="1645"/>
      <c r="CM5047" s="1645"/>
      <c r="CN5047"/>
      <c r="CO5047"/>
      <c r="CP5047"/>
      <c r="CQ5047"/>
      <c r="CR5047"/>
      <c r="CS5047" s="1060"/>
      <c r="CT5047" s="1060"/>
      <c r="CU5047" s="1060"/>
      <c r="CV5047" s="1060"/>
      <c r="CW5047" s="1060"/>
      <c r="CX5047" s="1060"/>
    </row>
    <row r="5048" spans="35:102" ht="15" customHeight="1" x14ac:dyDescent="0.3">
      <c r="AI5048" s="1996">
        <v>48215024110</v>
      </c>
      <c r="AJ5048" s="1997" t="s">
        <v>1837</v>
      </c>
      <c r="AK5048" s="1997">
        <v>36886</v>
      </c>
      <c r="AL5048" s="1998" t="s">
        <v>1727</v>
      </c>
      <c r="AM5048" s="1998">
        <v>35.700000000000003</v>
      </c>
      <c r="AN5048" s="1997" t="s">
        <v>193</v>
      </c>
      <c r="BX5048"/>
      <c r="BY5048"/>
      <c r="BZ5048"/>
      <c r="CA5048"/>
      <c r="CB5048"/>
      <c r="CD5048" s="1060"/>
      <c r="CE5048" s="1286"/>
      <c r="CF5048" s="1060"/>
      <c r="CG5048" s="1060"/>
      <c r="CH5048" s="1060"/>
      <c r="CK5048" s="1645"/>
      <c r="CL5048" s="1645"/>
      <c r="CM5048" s="1645"/>
      <c r="CN5048"/>
      <c r="CO5048"/>
      <c r="CP5048"/>
      <c r="CQ5048"/>
      <c r="CR5048"/>
      <c r="CS5048" s="1060"/>
      <c r="CT5048" s="1060"/>
      <c r="CU5048" s="1060"/>
      <c r="CV5048" s="1060"/>
      <c r="CW5048" s="1060"/>
      <c r="CX5048" s="1060"/>
    </row>
    <row r="5049" spans="35:102" ht="15" customHeight="1" x14ac:dyDescent="0.3">
      <c r="AI5049" s="1774">
        <v>48215024111</v>
      </c>
      <c r="AJ5049" s="1993" t="s">
        <v>1837</v>
      </c>
      <c r="AK5049" s="1993">
        <v>28259</v>
      </c>
      <c r="AL5049" s="1994" t="s">
        <v>1728</v>
      </c>
      <c r="AM5049" s="1994">
        <v>37.700000000000003</v>
      </c>
      <c r="AN5049" s="1993" t="s">
        <v>193</v>
      </c>
      <c r="BX5049"/>
      <c r="BY5049"/>
      <c r="BZ5049"/>
      <c r="CA5049"/>
      <c r="CB5049"/>
      <c r="CD5049" s="1060"/>
      <c r="CE5049" s="1286"/>
      <c r="CF5049" s="1060"/>
      <c r="CG5049" s="1060"/>
      <c r="CH5049" s="1060"/>
      <c r="CK5049" s="1645"/>
      <c r="CL5049" s="1645"/>
      <c r="CM5049" s="1645"/>
      <c r="CN5049"/>
      <c r="CO5049"/>
      <c r="CP5049"/>
      <c r="CQ5049"/>
      <c r="CR5049"/>
      <c r="CS5049" s="1060"/>
      <c r="CT5049" s="1060"/>
      <c r="CU5049" s="1060"/>
      <c r="CV5049" s="1060"/>
      <c r="CW5049" s="1060"/>
      <c r="CX5049" s="1060"/>
    </row>
    <row r="5050" spans="35:102" ht="15" customHeight="1" x14ac:dyDescent="0.3">
      <c r="AI5050" s="1996">
        <v>48215024112</v>
      </c>
      <c r="AJ5050" s="1997" t="s">
        <v>1837</v>
      </c>
      <c r="AK5050" s="1997">
        <v>19556</v>
      </c>
      <c r="AL5050" s="1998" t="s">
        <v>1730</v>
      </c>
      <c r="AM5050" s="1998">
        <v>66.400000000000006</v>
      </c>
      <c r="AN5050" s="1997" t="s">
        <v>193</v>
      </c>
      <c r="BX5050"/>
      <c r="BY5050"/>
      <c r="BZ5050"/>
      <c r="CA5050"/>
      <c r="CB5050"/>
      <c r="CD5050" s="1060"/>
      <c r="CE5050" s="1286"/>
      <c r="CF5050" s="1060"/>
      <c r="CG5050" s="1060"/>
      <c r="CH5050" s="1060"/>
      <c r="CK5050" s="1645"/>
      <c r="CL5050" s="1645"/>
      <c r="CM5050" s="1645"/>
      <c r="CN5050"/>
      <c r="CO5050"/>
      <c r="CP5050"/>
      <c r="CQ5050"/>
      <c r="CR5050"/>
      <c r="CS5050" s="1060"/>
      <c r="CT5050" s="1060"/>
      <c r="CU5050" s="1060"/>
      <c r="CV5050" s="1060"/>
      <c r="CW5050" s="1060"/>
      <c r="CX5050" s="1060"/>
    </row>
    <row r="5051" spans="35:102" ht="15" customHeight="1" x14ac:dyDescent="0.3">
      <c r="AI5051" s="1774">
        <v>48215024113</v>
      </c>
      <c r="AJ5051" s="1993" t="s">
        <v>1837</v>
      </c>
      <c r="AK5051" s="1993">
        <v>23778</v>
      </c>
      <c r="AL5051" s="1994" t="s">
        <v>1730</v>
      </c>
      <c r="AM5051" s="1994">
        <v>48.1</v>
      </c>
      <c r="AN5051" s="1993" t="s">
        <v>193</v>
      </c>
      <c r="BX5051"/>
      <c r="BY5051"/>
      <c r="BZ5051"/>
      <c r="CA5051"/>
      <c r="CB5051"/>
      <c r="CD5051" s="1060"/>
      <c r="CE5051" s="1286"/>
      <c r="CF5051" s="1060"/>
      <c r="CG5051" s="1060"/>
      <c r="CH5051" s="1060"/>
      <c r="CK5051" s="1645"/>
      <c r="CL5051" s="1645"/>
      <c r="CM5051" s="1645"/>
      <c r="CN5051"/>
      <c r="CO5051"/>
      <c r="CP5051"/>
      <c r="CQ5051"/>
      <c r="CR5051"/>
      <c r="CS5051" s="1060"/>
      <c r="CT5051" s="1060"/>
      <c r="CU5051" s="1060"/>
      <c r="CV5051" s="1060"/>
      <c r="CW5051" s="1060"/>
      <c r="CX5051" s="1060"/>
    </row>
    <row r="5052" spans="35:102" ht="15" customHeight="1" x14ac:dyDescent="0.3">
      <c r="AI5052" s="1996">
        <v>48215024114</v>
      </c>
      <c r="AJ5052" s="1997" t="s">
        <v>1837</v>
      </c>
      <c r="AK5052" s="1997">
        <v>24085</v>
      </c>
      <c r="AL5052" s="1998" t="s">
        <v>1730</v>
      </c>
      <c r="AM5052" s="1998">
        <v>52.1</v>
      </c>
      <c r="AN5052" s="1997" t="s">
        <v>193</v>
      </c>
      <c r="BX5052"/>
      <c r="BY5052"/>
      <c r="BZ5052"/>
      <c r="CA5052"/>
      <c r="CB5052"/>
      <c r="CD5052" s="1060"/>
      <c r="CE5052" s="1286"/>
      <c r="CF5052" s="1060"/>
      <c r="CG5052" s="1060"/>
      <c r="CH5052" s="1060"/>
      <c r="CK5052" s="1645"/>
      <c r="CL5052" s="1645"/>
      <c r="CM5052" s="1645"/>
      <c r="CN5052"/>
      <c r="CO5052"/>
      <c r="CP5052"/>
      <c r="CQ5052"/>
      <c r="CR5052"/>
      <c r="CS5052" s="1060"/>
      <c r="CT5052" s="1060"/>
      <c r="CU5052" s="1060"/>
      <c r="CV5052" s="1060"/>
      <c r="CW5052" s="1060"/>
      <c r="CX5052" s="1060"/>
    </row>
    <row r="5053" spans="35:102" ht="15" customHeight="1" x14ac:dyDescent="0.3">
      <c r="AI5053" s="1774">
        <v>48215024201</v>
      </c>
      <c r="AJ5053" s="1993" t="s">
        <v>1837</v>
      </c>
      <c r="AK5053" s="1993">
        <v>21737</v>
      </c>
      <c r="AL5053" s="1994" t="s">
        <v>1730</v>
      </c>
      <c r="AM5053" s="1994">
        <v>57.9</v>
      </c>
      <c r="AN5053" s="1993" t="s">
        <v>193</v>
      </c>
      <c r="BX5053"/>
      <c r="BY5053"/>
      <c r="BZ5053"/>
      <c r="CA5053"/>
      <c r="CB5053"/>
      <c r="CD5053" s="1060"/>
      <c r="CE5053" s="1286"/>
      <c r="CF5053" s="1060"/>
      <c r="CG5053" s="1060"/>
      <c r="CH5053" s="1060"/>
      <c r="CK5053" s="1645"/>
      <c r="CL5053" s="1645"/>
      <c r="CM5053" s="1645"/>
      <c r="CN5053"/>
      <c r="CO5053"/>
      <c r="CP5053"/>
      <c r="CQ5053"/>
      <c r="CR5053"/>
      <c r="CS5053" s="1060"/>
      <c r="CT5053" s="1060"/>
      <c r="CU5053" s="1060"/>
      <c r="CV5053" s="1060"/>
      <c r="CW5053" s="1060"/>
      <c r="CX5053" s="1060"/>
    </row>
    <row r="5054" spans="35:102" ht="15" customHeight="1" x14ac:dyDescent="0.3">
      <c r="AI5054" s="1996">
        <v>48215024203</v>
      </c>
      <c r="AJ5054" s="1997" t="s">
        <v>1837</v>
      </c>
      <c r="AK5054" s="1997">
        <v>41532</v>
      </c>
      <c r="AL5054" s="1998" t="s">
        <v>1727</v>
      </c>
      <c r="AM5054" s="1998">
        <v>21.4</v>
      </c>
      <c r="AN5054" s="1997" t="s">
        <v>192</v>
      </c>
      <c r="BX5054"/>
      <c r="BY5054"/>
      <c r="BZ5054"/>
      <c r="CA5054"/>
      <c r="CB5054"/>
      <c r="CD5054" s="1060"/>
      <c r="CE5054" s="1286"/>
      <c r="CF5054" s="1060"/>
      <c r="CG5054" s="1060"/>
      <c r="CH5054" s="1060"/>
      <c r="CK5054" s="1645"/>
      <c r="CL5054" s="1645"/>
      <c r="CM5054" s="1645"/>
      <c r="CN5054"/>
      <c r="CO5054"/>
      <c r="CP5054"/>
      <c r="CQ5054"/>
      <c r="CR5054"/>
      <c r="CS5054" s="1060"/>
      <c r="CT5054" s="1060"/>
      <c r="CU5054" s="1060"/>
      <c r="CV5054" s="1060"/>
      <c r="CW5054" s="1060"/>
      <c r="CX5054" s="1060"/>
    </row>
    <row r="5055" spans="35:102" ht="15" customHeight="1" x14ac:dyDescent="0.3">
      <c r="AI5055" s="1774">
        <v>48215024204</v>
      </c>
      <c r="AJ5055" s="1993" t="s">
        <v>1837</v>
      </c>
      <c r="AK5055" s="1993">
        <v>32488</v>
      </c>
      <c r="AL5055" s="1994" t="s">
        <v>1727</v>
      </c>
      <c r="AM5055" s="1994">
        <v>40.799999999999997</v>
      </c>
      <c r="AN5055" s="1993" t="s">
        <v>193</v>
      </c>
      <c r="BX5055"/>
      <c r="BY5055"/>
      <c r="BZ5055"/>
      <c r="CA5055"/>
      <c r="CB5055"/>
      <c r="CD5055" s="1060"/>
      <c r="CE5055" s="1286"/>
      <c r="CF5055" s="1060"/>
      <c r="CG5055" s="1060"/>
      <c r="CH5055" s="1060"/>
      <c r="CK5055" s="1645"/>
      <c r="CL5055" s="1645"/>
      <c r="CM5055" s="1645"/>
      <c r="CN5055"/>
      <c r="CO5055"/>
      <c r="CP5055"/>
      <c r="CQ5055"/>
      <c r="CR5055"/>
      <c r="CS5055" s="1060"/>
      <c r="CT5055" s="1060"/>
      <c r="CU5055" s="1060"/>
      <c r="CV5055" s="1060"/>
      <c r="CW5055" s="1060"/>
      <c r="CX5055" s="1060"/>
    </row>
    <row r="5056" spans="35:102" ht="15" customHeight="1" x14ac:dyDescent="0.3">
      <c r="AI5056" s="1996">
        <v>48215024205</v>
      </c>
      <c r="AJ5056" s="1997" t="s">
        <v>1837</v>
      </c>
      <c r="AK5056" s="1997">
        <v>40815</v>
      </c>
      <c r="AL5056" s="1998" t="s">
        <v>1727</v>
      </c>
      <c r="AM5056" s="1998">
        <v>26.1</v>
      </c>
      <c r="AN5056" s="1997" t="s">
        <v>192</v>
      </c>
      <c r="BX5056"/>
      <c r="BY5056"/>
      <c r="BZ5056"/>
      <c r="CA5056"/>
      <c r="CB5056"/>
      <c r="CD5056" s="1060"/>
      <c r="CE5056" s="1286"/>
      <c r="CF5056" s="1060"/>
      <c r="CG5056" s="1060"/>
      <c r="CH5056" s="1060"/>
      <c r="CK5056" s="1645"/>
      <c r="CL5056" s="1645"/>
      <c r="CM5056" s="1645"/>
      <c r="CN5056"/>
      <c r="CO5056"/>
      <c r="CP5056"/>
      <c r="CQ5056"/>
      <c r="CR5056"/>
      <c r="CS5056" s="1060"/>
      <c r="CT5056" s="1060"/>
      <c r="CU5056" s="1060"/>
      <c r="CV5056" s="1060"/>
      <c r="CW5056" s="1060"/>
      <c r="CX5056" s="1060"/>
    </row>
    <row r="5057" spans="35:102" ht="15" customHeight="1" x14ac:dyDescent="0.3">
      <c r="AI5057" s="1774">
        <v>48215024301</v>
      </c>
      <c r="AJ5057" s="1993" t="s">
        <v>1837</v>
      </c>
      <c r="AK5057" s="1993">
        <v>36714</v>
      </c>
      <c r="AL5057" s="1994" t="s">
        <v>1727</v>
      </c>
      <c r="AM5057" s="1994">
        <v>16.8</v>
      </c>
      <c r="AN5057" s="1993" t="s">
        <v>192</v>
      </c>
      <c r="BX5057"/>
      <c r="BY5057"/>
      <c r="BZ5057"/>
      <c r="CA5057"/>
      <c r="CB5057"/>
      <c r="CD5057" s="1060"/>
      <c r="CE5057" s="1286"/>
      <c r="CF5057" s="1060"/>
      <c r="CG5057" s="1060"/>
      <c r="CH5057" s="1060"/>
      <c r="CK5057" s="1645"/>
      <c r="CL5057" s="1645"/>
      <c r="CM5057" s="1645"/>
      <c r="CN5057"/>
      <c r="CO5057"/>
      <c r="CP5057"/>
      <c r="CQ5057"/>
      <c r="CR5057"/>
      <c r="CS5057" s="1060"/>
      <c r="CT5057" s="1060"/>
      <c r="CU5057" s="1060"/>
      <c r="CV5057" s="1060"/>
      <c r="CW5057" s="1060"/>
      <c r="CX5057" s="1060"/>
    </row>
    <row r="5058" spans="35:102" ht="15" customHeight="1" x14ac:dyDescent="0.3">
      <c r="AI5058" s="1996">
        <v>48215024302</v>
      </c>
      <c r="AJ5058" s="1997" t="s">
        <v>1837</v>
      </c>
      <c r="AK5058" s="1997">
        <v>20682</v>
      </c>
      <c r="AL5058" s="1998" t="s">
        <v>1730</v>
      </c>
      <c r="AM5058" s="1998">
        <v>60.8</v>
      </c>
      <c r="AN5058" s="1997" t="s">
        <v>193</v>
      </c>
      <c r="BX5058"/>
      <c r="BY5058"/>
      <c r="BZ5058"/>
      <c r="CA5058"/>
      <c r="CB5058"/>
      <c r="CD5058" s="1060"/>
      <c r="CE5058" s="1286"/>
      <c r="CF5058" s="1060"/>
      <c r="CG5058" s="1060"/>
      <c r="CH5058" s="1060"/>
      <c r="CK5058" s="1645"/>
      <c r="CL5058" s="1645"/>
      <c r="CM5058" s="1645"/>
      <c r="CN5058"/>
      <c r="CO5058"/>
      <c r="CP5058"/>
      <c r="CQ5058"/>
      <c r="CR5058"/>
      <c r="CS5058" s="1060"/>
      <c r="CT5058" s="1060"/>
      <c r="CU5058" s="1060"/>
      <c r="CV5058" s="1060"/>
      <c r="CW5058" s="1060"/>
      <c r="CX5058" s="1060"/>
    </row>
    <row r="5059" spans="35:102" ht="15" customHeight="1" x14ac:dyDescent="0.3">
      <c r="AI5059" s="1774">
        <v>48215024402</v>
      </c>
      <c r="AJ5059" s="1993" t="s">
        <v>1837</v>
      </c>
      <c r="AK5059" s="1993">
        <v>40334</v>
      </c>
      <c r="AL5059" s="1994" t="s">
        <v>1727</v>
      </c>
      <c r="AM5059" s="1994">
        <v>35.6</v>
      </c>
      <c r="AN5059" s="1993" t="s">
        <v>193</v>
      </c>
      <c r="BX5059"/>
      <c r="BY5059"/>
      <c r="BZ5059"/>
      <c r="CA5059"/>
      <c r="CB5059"/>
      <c r="CD5059" s="1060"/>
      <c r="CE5059" s="1286"/>
      <c r="CF5059" s="1060"/>
      <c r="CG5059" s="1060"/>
      <c r="CH5059" s="1060"/>
      <c r="CK5059" s="1645"/>
      <c r="CL5059" s="1645"/>
      <c r="CM5059" s="1645"/>
      <c r="CN5059"/>
      <c r="CO5059"/>
      <c r="CP5059"/>
      <c r="CQ5059"/>
      <c r="CR5059"/>
      <c r="CS5059" s="1060"/>
      <c r="CT5059" s="1060"/>
      <c r="CU5059" s="1060"/>
      <c r="CV5059" s="1060"/>
      <c r="CW5059" s="1060"/>
      <c r="CX5059" s="1060"/>
    </row>
    <row r="5060" spans="35:102" ht="15" customHeight="1" x14ac:dyDescent="0.3">
      <c r="AI5060" s="1996">
        <v>48215024403</v>
      </c>
      <c r="AJ5060" s="1997" t="s">
        <v>1837</v>
      </c>
      <c r="AK5060" s="1997">
        <v>24540</v>
      </c>
      <c r="AL5060" s="1998" t="s">
        <v>1730</v>
      </c>
      <c r="AM5060" s="1998">
        <v>39.6</v>
      </c>
      <c r="AN5060" s="1997" t="s">
        <v>193</v>
      </c>
      <c r="BX5060"/>
      <c r="BY5060"/>
      <c r="BZ5060"/>
      <c r="CA5060"/>
      <c r="CB5060"/>
      <c r="CD5060" s="1060"/>
      <c r="CE5060" s="1286"/>
      <c r="CF5060" s="1060"/>
      <c r="CG5060" s="1060"/>
      <c r="CH5060" s="1060"/>
      <c r="CK5060" s="1645"/>
      <c r="CL5060" s="1645"/>
      <c r="CM5060" s="1645"/>
      <c r="CN5060"/>
      <c r="CO5060"/>
      <c r="CP5060"/>
      <c r="CQ5060"/>
      <c r="CR5060"/>
      <c r="CS5060" s="1060"/>
      <c r="CT5060" s="1060"/>
      <c r="CU5060" s="1060"/>
      <c r="CV5060" s="1060"/>
      <c r="CW5060" s="1060"/>
      <c r="CX5060" s="1060"/>
    </row>
    <row r="5061" spans="35:102" ht="15" customHeight="1" x14ac:dyDescent="0.3">
      <c r="AI5061" s="1774">
        <v>48215024404</v>
      </c>
      <c r="AJ5061" s="1993" t="s">
        <v>1837</v>
      </c>
      <c r="AK5061" s="1993">
        <v>43966</v>
      </c>
      <c r="AL5061" s="1994" t="s">
        <v>1729</v>
      </c>
      <c r="AM5061" s="1994">
        <v>20.5</v>
      </c>
      <c r="AN5061" s="1993" t="s">
        <v>192</v>
      </c>
      <c r="BX5061"/>
      <c r="BY5061"/>
      <c r="BZ5061"/>
      <c r="CA5061"/>
      <c r="CB5061"/>
      <c r="CD5061" s="1060"/>
      <c r="CE5061" s="1286"/>
      <c r="CF5061" s="1060"/>
      <c r="CG5061" s="1060"/>
      <c r="CH5061" s="1060"/>
      <c r="CK5061" s="1645"/>
      <c r="CL5061" s="1645"/>
      <c r="CM5061" s="1645"/>
      <c r="CN5061"/>
      <c r="CO5061"/>
      <c r="CP5061"/>
      <c r="CQ5061"/>
      <c r="CR5061"/>
      <c r="CS5061" s="1060"/>
      <c r="CT5061" s="1060"/>
      <c r="CU5061" s="1060"/>
      <c r="CV5061" s="1060"/>
      <c r="CW5061" s="1060"/>
      <c r="CX5061" s="1060"/>
    </row>
    <row r="5062" spans="35:102" ht="15" customHeight="1" x14ac:dyDescent="0.3">
      <c r="AI5062" s="1996">
        <v>48215024500</v>
      </c>
      <c r="AJ5062" s="1997" t="s">
        <v>1837</v>
      </c>
      <c r="AK5062" s="1997">
        <v>22621</v>
      </c>
      <c r="AL5062" s="1998" t="s">
        <v>1730</v>
      </c>
      <c r="AM5062" s="1998">
        <v>42.7</v>
      </c>
      <c r="AN5062" s="1997" t="s">
        <v>193</v>
      </c>
      <c r="BX5062"/>
      <c r="BY5062"/>
      <c r="BZ5062"/>
      <c r="CA5062"/>
      <c r="CB5062"/>
      <c r="CD5062" s="1060"/>
      <c r="CE5062" s="1286"/>
      <c r="CF5062" s="1060"/>
      <c r="CG5062" s="1060"/>
      <c r="CH5062" s="1060"/>
      <c r="CK5062" s="1645"/>
      <c r="CL5062" s="1645"/>
      <c r="CM5062" s="1645"/>
      <c r="CN5062"/>
      <c r="CO5062"/>
      <c r="CP5062"/>
      <c r="CQ5062"/>
      <c r="CR5062"/>
      <c r="CS5062" s="1060"/>
      <c r="CT5062" s="1060"/>
      <c r="CU5062" s="1060"/>
      <c r="CV5062" s="1060"/>
      <c r="CW5062" s="1060"/>
      <c r="CX5062" s="1060"/>
    </row>
    <row r="5063" spans="35:102" ht="15" customHeight="1" x14ac:dyDescent="0.3">
      <c r="AI5063" s="1774">
        <v>48215024600</v>
      </c>
      <c r="AJ5063" s="1993" t="s">
        <v>1837</v>
      </c>
      <c r="AK5063" s="1993">
        <v>30077</v>
      </c>
      <c r="AL5063" s="1994" t="s">
        <v>1728</v>
      </c>
      <c r="AM5063" s="1994">
        <v>38.299999999999997</v>
      </c>
      <c r="AN5063" s="1993" t="s">
        <v>193</v>
      </c>
      <c r="BX5063"/>
      <c r="BY5063"/>
      <c r="BZ5063"/>
      <c r="CA5063"/>
      <c r="CB5063"/>
      <c r="CD5063" s="1060"/>
      <c r="CE5063" s="1286"/>
      <c r="CF5063" s="1060"/>
      <c r="CG5063" s="1060"/>
      <c r="CH5063" s="1060"/>
      <c r="CK5063" s="1645"/>
      <c r="CL5063" s="1645"/>
      <c r="CM5063" s="1645"/>
      <c r="CN5063"/>
      <c r="CO5063"/>
      <c r="CP5063"/>
      <c r="CQ5063"/>
      <c r="CR5063"/>
      <c r="CS5063" s="1060"/>
      <c r="CT5063" s="1060"/>
      <c r="CU5063" s="1060"/>
      <c r="CV5063" s="1060"/>
      <c r="CW5063" s="1060"/>
      <c r="CX5063" s="1060"/>
    </row>
    <row r="5064" spans="35:102" ht="15" customHeight="1" x14ac:dyDescent="0.3">
      <c r="AI5064" s="1996">
        <v>48215980000</v>
      </c>
      <c r="AJ5064" s="1997" t="s">
        <v>1837</v>
      </c>
      <c r="AK5064" s="1997" t="s">
        <v>1734</v>
      </c>
      <c r="AL5064" s="1998" t="s">
        <v>2183</v>
      </c>
      <c r="AM5064" s="1998" t="s">
        <v>1734</v>
      </c>
      <c r="AN5064" s="1997" t="s">
        <v>193</v>
      </c>
      <c r="BX5064"/>
      <c r="BY5064"/>
      <c r="BZ5064"/>
      <c r="CA5064"/>
      <c r="CB5064"/>
      <c r="CD5064" s="1060"/>
      <c r="CE5064" s="1286"/>
      <c r="CF5064" s="1060"/>
      <c r="CG5064" s="1060"/>
      <c r="CH5064" s="1060"/>
      <c r="CK5064" s="1645"/>
      <c r="CL5064" s="1645"/>
      <c r="CM5064" s="1645"/>
      <c r="CN5064"/>
      <c r="CO5064"/>
      <c r="CP5064"/>
      <c r="CQ5064"/>
      <c r="CR5064"/>
      <c r="CS5064" s="1060"/>
      <c r="CT5064" s="1060"/>
      <c r="CU5064" s="1060"/>
      <c r="CV5064" s="1060"/>
      <c r="CW5064" s="1060"/>
      <c r="CX5064" s="1060"/>
    </row>
    <row r="5065" spans="35:102" ht="15" customHeight="1" x14ac:dyDescent="0.3">
      <c r="AI5065" s="1774">
        <v>48247950200</v>
      </c>
      <c r="AJ5065" s="1993" t="s">
        <v>1853</v>
      </c>
      <c r="AK5065" s="1993">
        <v>34797</v>
      </c>
      <c r="AL5065" s="1994" t="s">
        <v>1727</v>
      </c>
      <c r="AM5065" s="1994">
        <v>25.6</v>
      </c>
      <c r="AN5065" s="1993" t="s">
        <v>192</v>
      </c>
      <c r="BX5065"/>
      <c r="BY5065"/>
      <c r="BZ5065"/>
      <c r="CA5065"/>
      <c r="CB5065"/>
      <c r="CD5065" s="1060"/>
      <c r="CE5065" s="1286"/>
      <c r="CF5065" s="1060"/>
      <c r="CG5065" s="1060"/>
      <c r="CH5065" s="1060"/>
      <c r="CK5065" s="1645"/>
      <c r="CL5065" s="1645"/>
      <c r="CM5065" s="1645"/>
      <c r="CN5065"/>
      <c r="CO5065"/>
      <c r="CP5065"/>
      <c r="CQ5065"/>
      <c r="CR5065"/>
      <c r="CS5065" s="1060"/>
      <c r="CT5065" s="1060"/>
      <c r="CU5065" s="1060"/>
      <c r="CV5065" s="1060"/>
      <c r="CW5065" s="1060"/>
      <c r="CX5065" s="1060"/>
    </row>
    <row r="5066" spans="35:102" ht="15" customHeight="1" x14ac:dyDescent="0.3">
      <c r="AI5066" s="1996">
        <v>48247950400</v>
      </c>
      <c r="AJ5066" s="1997" t="s">
        <v>1853</v>
      </c>
      <c r="AK5066" s="1997">
        <v>28284</v>
      </c>
      <c r="AL5066" s="1998" t="s">
        <v>1728</v>
      </c>
      <c r="AM5066" s="1998">
        <v>26.3</v>
      </c>
      <c r="AN5066" s="1997" t="s">
        <v>192</v>
      </c>
      <c r="BX5066"/>
      <c r="BY5066"/>
      <c r="BZ5066"/>
      <c r="CA5066"/>
      <c r="CB5066"/>
      <c r="CD5066" s="1060"/>
      <c r="CE5066" s="1286"/>
      <c r="CF5066" s="1060"/>
      <c r="CG5066" s="1060"/>
      <c r="CH5066" s="1060"/>
      <c r="CK5066" s="1645"/>
      <c r="CL5066" s="1645"/>
      <c r="CM5066" s="1645"/>
      <c r="CN5066"/>
      <c r="CO5066"/>
      <c r="CP5066"/>
      <c r="CQ5066"/>
      <c r="CR5066"/>
      <c r="CS5066" s="1060"/>
      <c r="CT5066" s="1060"/>
      <c r="CU5066" s="1060"/>
      <c r="CV5066" s="1060"/>
      <c r="CW5066" s="1060"/>
      <c r="CX5066" s="1060"/>
    </row>
    <row r="5067" spans="35:102" ht="15" customHeight="1" x14ac:dyDescent="0.3">
      <c r="AI5067" s="1774">
        <v>48271950100</v>
      </c>
      <c r="AJ5067" s="1993" t="s">
        <v>1865</v>
      </c>
      <c r="AK5067" s="1993">
        <v>34926</v>
      </c>
      <c r="AL5067" s="1994" t="s">
        <v>1727</v>
      </c>
      <c r="AM5067" s="1994">
        <v>10.6</v>
      </c>
      <c r="AN5067" s="1993" t="s">
        <v>192</v>
      </c>
      <c r="BX5067"/>
      <c r="BY5067"/>
      <c r="BZ5067"/>
      <c r="CA5067"/>
      <c r="CB5067"/>
      <c r="CD5067" s="1060"/>
      <c r="CE5067" s="1286"/>
      <c r="CF5067" s="1060"/>
      <c r="CG5067" s="1060"/>
      <c r="CH5067" s="1060"/>
      <c r="CK5067" s="1645"/>
      <c r="CL5067" s="1645"/>
      <c r="CM5067" s="1645"/>
      <c r="CN5067"/>
      <c r="CO5067"/>
      <c r="CP5067"/>
      <c r="CQ5067"/>
      <c r="CR5067"/>
      <c r="CS5067" s="1060"/>
      <c r="CT5067" s="1060"/>
      <c r="CU5067" s="1060"/>
      <c r="CV5067" s="1060"/>
      <c r="CW5067" s="1060"/>
      <c r="CX5067" s="1060"/>
    </row>
    <row r="5068" spans="35:102" ht="15" customHeight="1" x14ac:dyDescent="0.3">
      <c r="AI5068" s="1996">
        <v>48283950300</v>
      </c>
      <c r="AJ5068" s="1997" t="s">
        <v>1868</v>
      </c>
      <c r="AK5068" s="1997">
        <v>44601</v>
      </c>
      <c r="AL5068" s="1998" t="s">
        <v>1729</v>
      </c>
      <c r="AM5068" s="1998">
        <v>8.1999999999999993</v>
      </c>
      <c r="AN5068" s="1997" t="s">
        <v>192</v>
      </c>
      <c r="BX5068"/>
      <c r="BY5068"/>
      <c r="BZ5068"/>
      <c r="CA5068"/>
      <c r="CB5068"/>
      <c r="CD5068" s="1060"/>
      <c r="CE5068" s="1286"/>
      <c r="CF5068" s="1060"/>
      <c r="CG5068" s="1060"/>
      <c r="CH5068" s="1060"/>
      <c r="CK5068" s="1645"/>
      <c r="CL5068" s="1645"/>
      <c r="CM5068" s="1645"/>
      <c r="CN5068"/>
      <c r="CO5068"/>
      <c r="CP5068"/>
      <c r="CQ5068"/>
      <c r="CR5068"/>
      <c r="CS5068" s="1060"/>
      <c r="CT5068" s="1060"/>
      <c r="CU5068" s="1060"/>
      <c r="CV5068" s="1060"/>
      <c r="CW5068" s="1060"/>
      <c r="CX5068" s="1060"/>
    </row>
    <row r="5069" spans="35:102" ht="15" customHeight="1" x14ac:dyDescent="0.3">
      <c r="AI5069" s="1774">
        <v>48323950201</v>
      </c>
      <c r="AJ5069" s="1993" t="s">
        <v>1888</v>
      </c>
      <c r="AK5069" s="1993">
        <v>29283</v>
      </c>
      <c r="AL5069" s="1994" t="s">
        <v>1728</v>
      </c>
      <c r="AM5069" s="1994">
        <v>30</v>
      </c>
      <c r="AN5069" s="1993" t="s">
        <v>192</v>
      </c>
      <c r="BX5069"/>
      <c r="BY5069"/>
      <c r="BZ5069"/>
      <c r="CA5069"/>
      <c r="CB5069"/>
      <c r="CD5069" s="1060"/>
      <c r="CE5069" s="1286"/>
      <c r="CF5069" s="1060"/>
      <c r="CG5069" s="1060"/>
      <c r="CH5069" s="1060"/>
      <c r="CK5069" s="1645"/>
      <c r="CL5069" s="1645"/>
      <c r="CM5069" s="1645"/>
      <c r="CN5069"/>
      <c r="CO5069"/>
      <c r="CP5069"/>
      <c r="CQ5069"/>
      <c r="CR5069"/>
      <c r="CS5069" s="1060"/>
      <c r="CT5069" s="1060"/>
      <c r="CU5069" s="1060"/>
      <c r="CV5069" s="1060"/>
      <c r="CW5069" s="1060"/>
      <c r="CX5069" s="1060"/>
    </row>
    <row r="5070" spans="35:102" ht="15" customHeight="1" x14ac:dyDescent="0.3">
      <c r="AI5070" s="1996">
        <v>48323950204</v>
      </c>
      <c r="AJ5070" s="1997" t="s">
        <v>1888</v>
      </c>
      <c r="AK5070" s="1997">
        <v>31719</v>
      </c>
      <c r="AL5070" s="1998" t="s">
        <v>1728</v>
      </c>
      <c r="AM5070" s="1998">
        <v>17.600000000000001</v>
      </c>
      <c r="AN5070" s="1997" t="s">
        <v>192</v>
      </c>
      <c r="BX5070"/>
      <c r="BY5070"/>
      <c r="BZ5070"/>
      <c r="CA5070"/>
      <c r="CB5070"/>
      <c r="CD5070" s="1060"/>
      <c r="CE5070" s="1286"/>
      <c r="CF5070" s="1060"/>
      <c r="CG5070" s="1060"/>
      <c r="CH5070" s="1060"/>
      <c r="CK5070" s="1645"/>
      <c r="CL5070" s="1645"/>
      <c r="CM5070" s="1645"/>
      <c r="CN5070"/>
      <c r="CO5070"/>
      <c r="CP5070"/>
      <c r="CQ5070"/>
      <c r="CR5070"/>
      <c r="CS5070" s="1060"/>
      <c r="CT5070" s="1060"/>
      <c r="CU5070" s="1060"/>
      <c r="CV5070" s="1060"/>
      <c r="CW5070" s="1060"/>
      <c r="CX5070" s="1060"/>
    </row>
    <row r="5071" spans="35:102" ht="15" customHeight="1" x14ac:dyDescent="0.3">
      <c r="AI5071" s="1774">
        <v>48323950205</v>
      </c>
      <c r="AJ5071" s="1993" t="s">
        <v>1888</v>
      </c>
      <c r="AK5071" s="1993">
        <v>42188</v>
      </c>
      <c r="AL5071" s="1994" t="s">
        <v>1727</v>
      </c>
      <c r="AM5071" s="1994">
        <v>22.8</v>
      </c>
      <c r="AN5071" s="1993" t="s">
        <v>192</v>
      </c>
      <c r="BX5071"/>
      <c r="BY5071"/>
      <c r="BZ5071"/>
      <c r="CA5071"/>
      <c r="CB5071"/>
      <c r="CD5071" s="1060"/>
      <c r="CE5071" s="1286"/>
      <c r="CF5071" s="1060"/>
      <c r="CG5071" s="1060"/>
      <c r="CH5071" s="1060"/>
      <c r="CK5071" s="1645"/>
      <c r="CL5071" s="1645"/>
      <c r="CM5071" s="1645"/>
      <c r="CN5071"/>
      <c r="CO5071"/>
      <c r="CP5071"/>
      <c r="CQ5071"/>
      <c r="CR5071"/>
      <c r="CS5071" s="1060"/>
      <c r="CT5071" s="1060"/>
      <c r="CU5071" s="1060"/>
      <c r="CV5071" s="1060"/>
      <c r="CW5071" s="1060"/>
      <c r="CX5071" s="1060"/>
    </row>
    <row r="5072" spans="35:102" ht="15" customHeight="1" x14ac:dyDescent="0.3">
      <c r="AI5072" s="1996">
        <v>48323950300</v>
      </c>
      <c r="AJ5072" s="1997" t="s">
        <v>1888</v>
      </c>
      <c r="AK5072" s="1997">
        <v>45865</v>
      </c>
      <c r="AL5072" s="1998" t="s">
        <v>1729</v>
      </c>
      <c r="AM5072" s="1998">
        <v>15</v>
      </c>
      <c r="AN5072" s="1997" t="s">
        <v>192</v>
      </c>
      <c r="BX5072"/>
      <c r="BY5072"/>
      <c r="BZ5072"/>
      <c r="CA5072"/>
      <c r="CB5072"/>
      <c r="CD5072" s="1060"/>
      <c r="CE5072" s="1286"/>
      <c r="CF5072" s="1060"/>
      <c r="CG5072" s="1060"/>
      <c r="CH5072" s="1060"/>
      <c r="CK5072" s="1645"/>
      <c r="CL5072" s="1645"/>
      <c r="CM5072" s="1645"/>
      <c r="CN5072"/>
      <c r="CO5072"/>
      <c r="CP5072"/>
      <c r="CQ5072"/>
      <c r="CR5072"/>
      <c r="CS5072" s="1060"/>
      <c r="CT5072" s="1060"/>
      <c r="CU5072" s="1060"/>
      <c r="CV5072" s="1060"/>
      <c r="CW5072" s="1060"/>
      <c r="CX5072" s="1060"/>
    </row>
    <row r="5073" spans="35:102" ht="15" customHeight="1" x14ac:dyDescent="0.3">
      <c r="AI5073" s="1774">
        <v>48323950400</v>
      </c>
      <c r="AJ5073" s="1993" t="s">
        <v>1888</v>
      </c>
      <c r="AK5073" s="1993">
        <v>31552</v>
      </c>
      <c r="AL5073" s="1994" t="s">
        <v>1728</v>
      </c>
      <c r="AM5073" s="1994">
        <v>27.6</v>
      </c>
      <c r="AN5073" s="1993" t="s">
        <v>192</v>
      </c>
      <c r="BX5073"/>
      <c r="BY5073"/>
      <c r="BZ5073"/>
      <c r="CA5073"/>
      <c r="CB5073"/>
      <c r="CD5073" s="1060"/>
      <c r="CE5073" s="1286"/>
      <c r="CF5073" s="1060"/>
      <c r="CG5073" s="1060"/>
      <c r="CH5073" s="1060"/>
      <c r="CK5073" s="1645"/>
      <c r="CL5073" s="1645"/>
      <c r="CM5073" s="1645"/>
      <c r="CN5073"/>
      <c r="CO5073"/>
      <c r="CP5073"/>
      <c r="CQ5073"/>
      <c r="CR5073"/>
      <c r="CS5073" s="1060"/>
      <c r="CT5073" s="1060"/>
      <c r="CU5073" s="1060"/>
      <c r="CV5073" s="1060"/>
      <c r="CW5073" s="1060"/>
      <c r="CX5073" s="1060"/>
    </row>
    <row r="5074" spans="35:102" ht="15" customHeight="1" x14ac:dyDescent="0.3">
      <c r="AI5074" s="1996">
        <v>48323950500</v>
      </c>
      <c r="AJ5074" s="1997" t="s">
        <v>1888</v>
      </c>
      <c r="AK5074" s="1997">
        <v>27896</v>
      </c>
      <c r="AL5074" s="1998" t="s">
        <v>1728</v>
      </c>
      <c r="AM5074" s="1998">
        <v>40.200000000000003</v>
      </c>
      <c r="AN5074" s="1997" t="s">
        <v>193</v>
      </c>
      <c r="BX5074"/>
      <c r="BY5074"/>
      <c r="BZ5074"/>
      <c r="CA5074"/>
      <c r="CB5074"/>
      <c r="CD5074" s="1060"/>
      <c r="CE5074" s="1286"/>
      <c r="CF5074" s="1060"/>
      <c r="CG5074" s="1060"/>
      <c r="CH5074" s="1060"/>
      <c r="CK5074" s="1645"/>
      <c r="CL5074" s="1645"/>
      <c r="CM5074" s="1645"/>
      <c r="CN5074"/>
      <c r="CO5074"/>
      <c r="CP5074"/>
      <c r="CQ5074"/>
      <c r="CR5074"/>
      <c r="CS5074" s="1060"/>
      <c r="CT5074" s="1060"/>
      <c r="CU5074" s="1060"/>
      <c r="CV5074" s="1060"/>
      <c r="CW5074" s="1060"/>
      <c r="CX5074" s="1060"/>
    </row>
    <row r="5075" spans="35:102" ht="15" customHeight="1" x14ac:dyDescent="0.3">
      <c r="AI5075" s="1774">
        <v>48323950601</v>
      </c>
      <c r="AJ5075" s="1993" t="s">
        <v>1888</v>
      </c>
      <c r="AK5075" s="1993">
        <v>20963</v>
      </c>
      <c r="AL5075" s="1994" t="s">
        <v>1730</v>
      </c>
      <c r="AM5075" s="1994">
        <v>36.200000000000003</v>
      </c>
      <c r="AN5075" s="1993" t="s">
        <v>193</v>
      </c>
      <c r="BX5075"/>
      <c r="BY5075"/>
      <c r="BZ5075"/>
      <c r="CA5075"/>
      <c r="CB5075"/>
      <c r="CD5075" s="1060"/>
      <c r="CE5075" s="1286"/>
      <c r="CF5075" s="1060"/>
      <c r="CG5075" s="1060"/>
      <c r="CH5075" s="1060"/>
      <c r="CK5075" s="1645"/>
      <c r="CL5075" s="1645"/>
      <c r="CM5075" s="1645"/>
      <c r="CN5075"/>
      <c r="CO5075"/>
      <c r="CP5075"/>
      <c r="CQ5075"/>
      <c r="CR5075"/>
      <c r="CS5075" s="1060"/>
      <c r="CT5075" s="1060"/>
      <c r="CU5075" s="1060"/>
      <c r="CV5075" s="1060"/>
      <c r="CW5075" s="1060"/>
      <c r="CX5075" s="1060"/>
    </row>
    <row r="5076" spans="35:102" ht="15" customHeight="1" x14ac:dyDescent="0.3">
      <c r="AI5076" s="1996">
        <v>48323950602</v>
      </c>
      <c r="AJ5076" s="1997" t="s">
        <v>1888</v>
      </c>
      <c r="AK5076" s="1997">
        <v>43804</v>
      </c>
      <c r="AL5076" s="1998" t="s">
        <v>1729</v>
      </c>
      <c r="AM5076" s="1998">
        <v>15.5</v>
      </c>
      <c r="AN5076" s="1997" t="s">
        <v>192</v>
      </c>
      <c r="BX5076"/>
      <c r="BY5076"/>
      <c r="BZ5076"/>
      <c r="CA5076"/>
      <c r="CB5076"/>
      <c r="CD5076" s="1060"/>
      <c r="CE5076" s="1286"/>
      <c r="CF5076" s="1060"/>
      <c r="CG5076" s="1060"/>
      <c r="CH5076" s="1060"/>
      <c r="CK5076" s="1645"/>
      <c r="CL5076" s="1645"/>
      <c r="CM5076" s="1645"/>
      <c r="CN5076"/>
      <c r="CO5076"/>
      <c r="CP5076"/>
      <c r="CQ5076"/>
      <c r="CR5076"/>
      <c r="CS5076" s="1060"/>
      <c r="CT5076" s="1060"/>
      <c r="CU5076" s="1060"/>
      <c r="CV5076" s="1060"/>
      <c r="CW5076" s="1060"/>
      <c r="CX5076" s="1060"/>
    </row>
    <row r="5077" spans="35:102" ht="15" customHeight="1" x14ac:dyDescent="0.3">
      <c r="AI5077" s="1774">
        <v>48323950700</v>
      </c>
      <c r="AJ5077" s="1993" t="s">
        <v>1888</v>
      </c>
      <c r="AK5077" s="1993">
        <v>46655</v>
      </c>
      <c r="AL5077" s="1994" t="s">
        <v>1729</v>
      </c>
      <c r="AM5077" s="1994">
        <v>22.5</v>
      </c>
      <c r="AN5077" s="1993" t="s">
        <v>192</v>
      </c>
      <c r="BX5077"/>
      <c r="BY5077"/>
      <c r="BZ5077"/>
      <c r="CA5077"/>
      <c r="CB5077"/>
      <c r="CD5077" s="1060"/>
      <c r="CE5077" s="1286"/>
      <c r="CF5077" s="1060"/>
      <c r="CG5077" s="1060"/>
      <c r="CH5077" s="1060"/>
      <c r="CK5077" s="1645"/>
      <c r="CL5077" s="1645"/>
      <c r="CM5077" s="1645"/>
      <c r="CN5077"/>
      <c r="CO5077"/>
      <c r="CP5077"/>
      <c r="CQ5077"/>
      <c r="CR5077"/>
      <c r="CS5077" s="1060"/>
      <c r="CT5077" s="1060"/>
      <c r="CU5077" s="1060"/>
      <c r="CV5077" s="1060"/>
      <c r="CW5077" s="1060"/>
      <c r="CX5077" s="1060"/>
    </row>
    <row r="5078" spans="35:102" ht="15" customHeight="1" x14ac:dyDescent="0.3">
      <c r="AI5078" s="1996">
        <v>48385950100</v>
      </c>
      <c r="AJ5078" s="1997" t="s">
        <v>1922</v>
      </c>
      <c r="AK5078" s="1997">
        <v>36493</v>
      </c>
      <c r="AL5078" s="1998" t="s">
        <v>1727</v>
      </c>
      <c r="AM5078" s="1998">
        <v>20.2</v>
      </c>
      <c r="AN5078" s="1997" t="s">
        <v>192</v>
      </c>
      <c r="BX5078"/>
      <c r="BY5078"/>
      <c r="BZ5078"/>
      <c r="CA5078"/>
      <c r="CB5078"/>
      <c r="CD5078" s="1060"/>
      <c r="CE5078" s="1286"/>
      <c r="CF5078" s="1060"/>
      <c r="CG5078" s="1060"/>
      <c r="CH5078" s="1060"/>
      <c r="CK5078" s="1645"/>
      <c r="CL5078" s="1645"/>
      <c r="CM5078" s="1645"/>
      <c r="CN5078"/>
      <c r="CO5078"/>
      <c r="CP5078"/>
      <c r="CQ5078"/>
      <c r="CR5078"/>
      <c r="CS5078" s="1060"/>
      <c r="CT5078" s="1060"/>
      <c r="CU5078" s="1060"/>
      <c r="CV5078" s="1060"/>
      <c r="CW5078" s="1060"/>
      <c r="CX5078" s="1060"/>
    </row>
    <row r="5079" spans="35:102" ht="15" customHeight="1" x14ac:dyDescent="0.3">
      <c r="AI5079" s="1774">
        <v>48427950101</v>
      </c>
      <c r="AJ5079" s="1993" t="s">
        <v>1943</v>
      </c>
      <c r="AK5079" s="1993">
        <v>36667</v>
      </c>
      <c r="AL5079" s="1994" t="s">
        <v>1727</v>
      </c>
      <c r="AM5079" s="1994">
        <v>25.1</v>
      </c>
      <c r="AN5079" s="1993" t="s">
        <v>192</v>
      </c>
      <c r="BX5079"/>
      <c r="BY5079"/>
      <c r="BZ5079"/>
      <c r="CA5079"/>
      <c r="CB5079"/>
      <c r="CD5079" s="1060"/>
      <c r="CE5079" s="1286"/>
      <c r="CF5079" s="1060"/>
      <c r="CG5079" s="1060"/>
      <c r="CH5079" s="1060"/>
      <c r="CK5079" s="1645"/>
      <c r="CL5079" s="1645"/>
      <c r="CM5079" s="1645"/>
      <c r="CN5079"/>
      <c r="CO5079"/>
      <c r="CP5079"/>
      <c r="CQ5079"/>
      <c r="CR5079"/>
      <c r="CS5079" s="1060"/>
      <c r="CT5079" s="1060"/>
      <c r="CU5079" s="1060"/>
      <c r="CV5079" s="1060"/>
      <c r="CW5079" s="1060"/>
      <c r="CX5079" s="1060"/>
    </row>
    <row r="5080" spans="35:102" ht="15" customHeight="1" x14ac:dyDescent="0.3">
      <c r="AI5080" s="1996">
        <v>48427950104</v>
      </c>
      <c r="AJ5080" s="1997" t="s">
        <v>1943</v>
      </c>
      <c r="AK5080" s="1997">
        <v>44911</v>
      </c>
      <c r="AL5080" s="1998" t="s">
        <v>1729</v>
      </c>
      <c r="AM5080" s="1998">
        <v>22</v>
      </c>
      <c r="AN5080" s="1997" t="s">
        <v>192</v>
      </c>
      <c r="BX5080"/>
      <c r="BY5080"/>
      <c r="BZ5080"/>
      <c r="CA5080"/>
      <c r="CB5080"/>
      <c r="CD5080" s="1060"/>
      <c r="CE5080" s="1286"/>
      <c r="CF5080" s="1060"/>
      <c r="CG5080" s="1060"/>
      <c r="CH5080" s="1060"/>
      <c r="CK5080" s="1645"/>
      <c r="CL5080" s="1645"/>
      <c r="CM5080" s="1645"/>
      <c r="CN5080"/>
      <c r="CO5080"/>
      <c r="CP5080"/>
      <c r="CQ5080"/>
      <c r="CR5080"/>
      <c r="CS5080" s="1060"/>
      <c r="CT5080" s="1060"/>
      <c r="CU5080" s="1060"/>
      <c r="CV5080" s="1060"/>
      <c r="CW5080" s="1060"/>
      <c r="CX5080" s="1060"/>
    </row>
    <row r="5081" spans="35:102" ht="15" customHeight="1" x14ac:dyDescent="0.3">
      <c r="AI5081" s="1774">
        <v>48427950105</v>
      </c>
      <c r="AJ5081" s="1993" t="s">
        <v>1943</v>
      </c>
      <c r="AK5081" s="1993">
        <v>38477</v>
      </c>
      <c r="AL5081" s="1994" t="s">
        <v>1727</v>
      </c>
      <c r="AM5081" s="1994">
        <v>26.1</v>
      </c>
      <c r="AN5081" s="1993" t="s">
        <v>192</v>
      </c>
      <c r="BX5081"/>
      <c r="BY5081"/>
      <c r="BZ5081"/>
      <c r="CA5081"/>
      <c r="CB5081"/>
      <c r="CD5081" s="1060"/>
      <c r="CE5081" s="1286"/>
      <c r="CF5081" s="1060"/>
      <c r="CG5081" s="1060"/>
      <c r="CH5081" s="1060"/>
      <c r="CK5081" s="1645"/>
      <c r="CL5081" s="1645"/>
      <c r="CM5081" s="1645"/>
      <c r="CN5081"/>
      <c r="CO5081"/>
      <c r="CP5081"/>
      <c r="CQ5081"/>
      <c r="CR5081"/>
      <c r="CS5081" s="1060"/>
      <c r="CT5081" s="1060"/>
      <c r="CU5081" s="1060"/>
      <c r="CV5081" s="1060"/>
      <c r="CW5081" s="1060"/>
      <c r="CX5081" s="1060"/>
    </row>
    <row r="5082" spans="35:102" ht="15" customHeight="1" x14ac:dyDescent="0.3">
      <c r="AI5082" s="1996">
        <v>48427950106</v>
      </c>
      <c r="AJ5082" s="1997" t="s">
        <v>1943</v>
      </c>
      <c r="AK5082" s="1997">
        <v>26791</v>
      </c>
      <c r="AL5082" s="1998" t="s">
        <v>1728</v>
      </c>
      <c r="AM5082" s="1998">
        <v>34.700000000000003</v>
      </c>
      <c r="AN5082" s="1997" t="s">
        <v>193</v>
      </c>
      <c r="BX5082"/>
      <c r="BY5082"/>
      <c r="BZ5082"/>
      <c r="CA5082"/>
      <c r="CB5082"/>
      <c r="CD5082" s="1060"/>
      <c r="CE5082" s="1286"/>
      <c r="CF5082" s="1060"/>
      <c r="CG5082" s="1060"/>
      <c r="CH5082" s="1060"/>
      <c r="CK5082" s="1645"/>
      <c r="CL5082" s="1645"/>
      <c r="CM5082" s="1645"/>
      <c r="CN5082"/>
      <c r="CO5082"/>
      <c r="CP5082"/>
      <c r="CQ5082"/>
      <c r="CR5082"/>
      <c r="CS5082" s="1060"/>
      <c r="CT5082" s="1060"/>
      <c r="CU5082" s="1060"/>
      <c r="CV5082" s="1060"/>
      <c r="CW5082" s="1060"/>
      <c r="CX5082" s="1060"/>
    </row>
    <row r="5083" spans="35:102" ht="15" customHeight="1" x14ac:dyDescent="0.3">
      <c r="AI5083" s="1774">
        <v>48427950107</v>
      </c>
      <c r="AJ5083" s="1993" t="s">
        <v>1943</v>
      </c>
      <c r="AK5083" s="1993">
        <v>31465</v>
      </c>
      <c r="AL5083" s="1994" t="s">
        <v>1728</v>
      </c>
      <c r="AM5083" s="1994">
        <v>35.200000000000003</v>
      </c>
      <c r="AN5083" s="1993" t="s">
        <v>193</v>
      </c>
      <c r="BX5083"/>
      <c r="BY5083"/>
      <c r="BZ5083"/>
      <c r="CA5083"/>
      <c r="CB5083"/>
      <c r="CD5083" s="1060"/>
      <c r="CE5083" s="1286"/>
      <c r="CF5083" s="1060"/>
      <c r="CG5083" s="1060"/>
      <c r="CH5083" s="1060"/>
      <c r="CK5083" s="1645"/>
      <c r="CL5083" s="1645"/>
      <c r="CM5083" s="1645"/>
      <c r="CN5083"/>
      <c r="CO5083"/>
      <c r="CP5083"/>
      <c r="CQ5083"/>
      <c r="CR5083"/>
      <c r="CS5083" s="1060"/>
      <c r="CT5083" s="1060"/>
      <c r="CU5083" s="1060"/>
      <c r="CV5083" s="1060"/>
      <c r="CW5083" s="1060"/>
      <c r="CX5083" s="1060"/>
    </row>
    <row r="5084" spans="35:102" ht="15" customHeight="1" x14ac:dyDescent="0.3">
      <c r="AI5084" s="1996">
        <v>48427950108</v>
      </c>
      <c r="AJ5084" s="1997" t="s">
        <v>1943</v>
      </c>
      <c r="AK5084" s="1997">
        <v>43696</v>
      </c>
      <c r="AL5084" s="1998" t="s">
        <v>1729</v>
      </c>
      <c r="AM5084" s="1998">
        <v>17</v>
      </c>
      <c r="AN5084" s="1997" t="s">
        <v>192</v>
      </c>
      <c r="BX5084"/>
      <c r="BY5084"/>
      <c r="BZ5084"/>
      <c r="CA5084"/>
      <c r="CB5084"/>
      <c r="CD5084" s="1060"/>
      <c r="CE5084" s="1286"/>
      <c r="CF5084" s="1060"/>
      <c r="CG5084" s="1060"/>
      <c r="CH5084" s="1060"/>
      <c r="CK5084" s="1645"/>
      <c r="CL5084" s="1645"/>
      <c r="CM5084" s="1645"/>
      <c r="CN5084"/>
      <c r="CO5084"/>
      <c r="CP5084"/>
      <c r="CQ5084"/>
      <c r="CR5084"/>
      <c r="CS5084" s="1060"/>
      <c r="CT5084" s="1060"/>
      <c r="CU5084" s="1060"/>
      <c r="CV5084" s="1060"/>
      <c r="CW5084" s="1060"/>
      <c r="CX5084" s="1060"/>
    </row>
    <row r="5085" spans="35:102" ht="15" customHeight="1" x14ac:dyDescent="0.3">
      <c r="AI5085" s="1774">
        <v>48427950202</v>
      </c>
      <c r="AJ5085" s="1993" t="s">
        <v>1943</v>
      </c>
      <c r="AK5085" s="1993">
        <v>22740</v>
      </c>
      <c r="AL5085" s="1994" t="s">
        <v>1730</v>
      </c>
      <c r="AM5085" s="1994">
        <v>48</v>
      </c>
      <c r="AN5085" s="1993" t="s">
        <v>193</v>
      </c>
      <c r="BX5085"/>
      <c r="BY5085"/>
      <c r="BZ5085"/>
      <c r="CA5085"/>
      <c r="CB5085"/>
      <c r="CD5085" s="1060"/>
      <c r="CE5085" s="1286"/>
      <c r="CF5085" s="1060"/>
      <c r="CG5085" s="1060"/>
      <c r="CH5085" s="1060"/>
      <c r="CK5085" s="1645"/>
      <c r="CL5085" s="1645"/>
      <c r="CM5085" s="1645"/>
      <c r="CN5085"/>
      <c r="CO5085"/>
      <c r="CP5085"/>
      <c r="CQ5085"/>
      <c r="CR5085"/>
      <c r="CS5085" s="1060"/>
      <c r="CT5085" s="1060"/>
      <c r="CU5085" s="1060"/>
      <c r="CV5085" s="1060"/>
      <c r="CW5085" s="1060"/>
      <c r="CX5085" s="1060"/>
    </row>
    <row r="5086" spans="35:102" ht="15" customHeight="1" x14ac:dyDescent="0.3">
      <c r="AI5086" s="1996">
        <v>48427950203</v>
      </c>
      <c r="AJ5086" s="1997" t="s">
        <v>1943</v>
      </c>
      <c r="AK5086" s="1997">
        <v>23085</v>
      </c>
      <c r="AL5086" s="1998" t="s">
        <v>1730</v>
      </c>
      <c r="AM5086" s="1998">
        <v>50.9</v>
      </c>
      <c r="AN5086" s="1997" t="s">
        <v>193</v>
      </c>
      <c r="BX5086"/>
      <c r="BY5086"/>
      <c r="BZ5086"/>
      <c r="CA5086"/>
      <c r="CB5086"/>
      <c r="CD5086" s="1060"/>
      <c r="CE5086" s="1286"/>
      <c r="CF5086" s="1060"/>
      <c r="CG5086" s="1060"/>
      <c r="CH5086" s="1060"/>
      <c r="CK5086" s="1645"/>
      <c r="CL5086" s="1645"/>
      <c r="CM5086" s="1645"/>
      <c r="CN5086"/>
      <c r="CO5086"/>
      <c r="CP5086"/>
      <c r="CQ5086"/>
      <c r="CR5086"/>
      <c r="CS5086" s="1060"/>
      <c r="CT5086" s="1060"/>
      <c r="CU5086" s="1060"/>
      <c r="CV5086" s="1060"/>
      <c r="CW5086" s="1060"/>
      <c r="CX5086" s="1060"/>
    </row>
    <row r="5087" spans="35:102" ht="15" customHeight="1" x14ac:dyDescent="0.3">
      <c r="AI5087" s="1774">
        <v>48427950204</v>
      </c>
      <c r="AJ5087" s="1993" t="s">
        <v>1943</v>
      </c>
      <c r="AK5087" s="1993">
        <v>23095</v>
      </c>
      <c r="AL5087" s="1994" t="s">
        <v>1730</v>
      </c>
      <c r="AM5087" s="1994">
        <v>51.9</v>
      </c>
      <c r="AN5087" s="1993" t="s">
        <v>193</v>
      </c>
      <c r="BX5087"/>
      <c r="BY5087"/>
      <c r="BZ5087"/>
      <c r="CA5087"/>
      <c r="CB5087"/>
      <c r="CD5087" s="1060"/>
      <c r="CE5087" s="1286"/>
      <c r="CF5087" s="1060"/>
      <c r="CG5087" s="1060"/>
      <c r="CH5087" s="1060"/>
      <c r="CK5087" s="1645"/>
      <c r="CL5087" s="1645"/>
      <c r="CM5087" s="1645"/>
      <c r="CN5087"/>
      <c r="CO5087"/>
      <c r="CP5087"/>
      <c r="CQ5087"/>
      <c r="CR5087"/>
      <c r="CS5087" s="1060"/>
      <c r="CT5087" s="1060"/>
      <c r="CU5087" s="1060"/>
      <c r="CV5087" s="1060"/>
      <c r="CW5087" s="1060"/>
      <c r="CX5087" s="1060"/>
    </row>
    <row r="5088" spans="35:102" ht="15" customHeight="1" x14ac:dyDescent="0.3">
      <c r="AI5088" s="1996">
        <v>48427950401</v>
      </c>
      <c r="AJ5088" s="1997" t="s">
        <v>1943</v>
      </c>
      <c r="AK5088" s="1997">
        <v>24000</v>
      </c>
      <c r="AL5088" s="1998" t="s">
        <v>1730</v>
      </c>
      <c r="AM5088" s="1998">
        <v>37.799999999999997</v>
      </c>
      <c r="AN5088" s="1997" t="s">
        <v>193</v>
      </c>
      <c r="BX5088"/>
      <c r="BY5088"/>
      <c r="BZ5088"/>
      <c r="CA5088"/>
      <c r="CB5088"/>
      <c r="CD5088" s="1060"/>
      <c r="CE5088" s="1286"/>
      <c r="CF5088" s="1060"/>
      <c r="CG5088" s="1060"/>
      <c r="CH5088" s="1060"/>
      <c r="CK5088" s="1645"/>
      <c r="CL5088" s="1645"/>
      <c r="CM5088" s="1645"/>
      <c r="CN5088"/>
      <c r="CO5088"/>
      <c r="CP5088"/>
      <c r="CQ5088"/>
      <c r="CR5088"/>
      <c r="CS5088" s="1060"/>
      <c r="CT5088" s="1060"/>
      <c r="CU5088" s="1060"/>
      <c r="CV5088" s="1060"/>
      <c r="CW5088" s="1060"/>
      <c r="CX5088" s="1060"/>
    </row>
    <row r="5089" spans="35:102" ht="15" customHeight="1" x14ac:dyDescent="0.3">
      <c r="AI5089" s="1774">
        <v>48427950402</v>
      </c>
      <c r="AJ5089" s="1993" t="s">
        <v>1943</v>
      </c>
      <c r="AK5089" s="1993">
        <v>26496</v>
      </c>
      <c r="AL5089" s="1994" t="s">
        <v>1730</v>
      </c>
      <c r="AM5089" s="1994">
        <v>35.799999999999997</v>
      </c>
      <c r="AN5089" s="1993" t="s">
        <v>193</v>
      </c>
      <c r="BX5089"/>
      <c r="BY5089"/>
      <c r="BZ5089"/>
      <c r="CA5089"/>
      <c r="CB5089"/>
      <c r="CD5089" s="1060"/>
      <c r="CE5089" s="1286"/>
      <c r="CF5089" s="1060"/>
      <c r="CG5089" s="1060"/>
      <c r="CH5089" s="1060"/>
      <c r="CK5089" s="1645"/>
      <c r="CL5089" s="1645"/>
      <c r="CM5089" s="1645"/>
      <c r="CN5089"/>
      <c r="CO5089"/>
      <c r="CP5089"/>
      <c r="CQ5089"/>
      <c r="CR5089"/>
      <c r="CS5089" s="1060"/>
      <c r="CT5089" s="1060"/>
      <c r="CU5089" s="1060"/>
      <c r="CV5089" s="1060"/>
      <c r="CW5089" s="1060"/>
      <c r="CX5089" s="1060"/>
    </row>
    <row r="5090" spans="35:102" ht="15" customHeight="1" x14ac:dyDescent="0.3">
      <c r="AI5090" s="1996">
        <v>48427950500</v>
      </c>
      <c r="AJ5090" s="1997" t="s">
        <v>1943</v>
      </c>
      <c r="AK5090" s="1997">
        <v>21154</v>
      </c>
      <c r="AL5090" s="1998" t="s">
        <v>1730</v>
      </c>
      <c r="AM5090" s="1998">
        <v>33.9</v>
      </c>
      <c r="AN5090" s="1997" t="s">
        <v>193</v>
      </c>
      <c r="BX5090"/>
      <c r="BY5090"/>
      <c r="BZ5090"/>
      <c r="CA5090"/>
      <c r="CB5090"/>
      <c r="CD5090" s="1060"/>
      <c r="CE5090" s="1286"/>
      <c r="CF5090" s="1060"/>
      <c r="CG5090" s="1060"/>
      <c r="CH5090" s="1060"/>
      <c r="CK5090" s="1645"/>
      <c r="CL5090" s="1645"/>
      <c r="CM5090" s="1645"/>
      <c r="CN5090"/>
      <c r="CO5090"/>
      <c r="CP5090"/>
      <c r="CQ5090"/>
      <c r="CR5090"/>
      <c r="CS5090" s="1060"/>
      <c r="CT5090" s="1060"/>
      <c r="CU5090" s="1060"/>
      <c r="CV5090" s="1060"/>
      <c r="CW5090" s="1060"/>
      <c r="CX5090" s="1060"/>
    </row>
    <row r="5091" spans="35:102" ht="15" customHeight="1" x14ac:dyDescent="0.3">
      <c r="AI5091" s="1774">
        <v>48427950600</v>
      </c>
      <c r="AJ5091" s="1993" t="s">
        <v>1943</v>
      </c>
      <c r="AK5091" s="1993">
        <v>37117</v>
      </c>
      <c r="AL5091" s="1994" t="s">
        <v>1727</v>
      </c>
      <c r="AM5091" s="1994">
        <v>21.4</v>
      </c>
      <c r="AN5091" s="1993" t="s">
        <v>192</v>
      </c>
      <c r="BX5091"/>
      <c r="BY5091"/>
      <c r="BZ5091"/>
      <c r="CA5091"/>
      <c r="CB5091"/>
      <c r="CD5091" s="1060"/>
      <c r="CE5091" s="1286"/>
      <c r="CF5091" s="1060"/>
      <c r="CG5091" s="1060"/>
      <c r="CH5091" s="1060"/>
      <c r="CK5091" s="1645"/>
      <c r="CL5091" s="1645"/>
      <c r="CM5091" s="1645"/>
      <c r="CN5091"/>
      <c r="CO5091"/>
      <c r="CP5091"/>
      <c r="CQ5091"/>
      <c r="CR5091"/>
      <c r="CS5091" s="1060"/>
      <c r="CT5091" s="1060"/>
      <c r="CU5091" s="1060"/>
      <c r="CV5091" s="1060"/>
      <c r="CW5091" s="1060"/>
      <c r="CX5091" s="1060"/>
    </row>
    <row r="5092" spans="35:102" ht="15" customHeight="1" x14ac:dyDescent="0.3">
      <c r="AI5092" s="1996">
        <v>48427950701</v>
      </c>
      <c r="AJ5092" s="1997" t="s">
        <v>1943</v>
      </c>
      <c r="AK5092" s="1997">
        <v>16433</v>
      </c>
      <c r="AL5092" s="1998" t="s">
        <v>1730</v>
      </c>
      <c r="AM5092" s="1998">
        <v>45.5</v>
      </c>
      <c r="AN5092" s="1997" t="s">
        <v>193</v>
      </c>
      <c r="BX5092"/>
      <c r="BY5092"/>
      <c r="BZ5092"/>
      <c r="CA5092"/>
      <c r="CB5092"/>
      <c r="CD5092" s="1060"/>
      <c r="CE5092" s="1286"/>
      <c r="CF5092" s="1060"/>
      <c r="CG5092" s="1060"/>
      <c r="CH5092" s="1060"/>
      <c r="CK5092" s="1645"/>
      <c r="CL5092" s="1645"/>
      <c r="CM5092" s="1645"/>
      <c r="CN5092"/>
      <c r="CO5092"/>
      <c r="CP5092"/>
      <c r="CQ5092"/>
      <c r="CR5092"/>
      <c r="CS5092" s="1060"/>
      <c r="CT5092" s="1060"/>
      <c r="CU5092" s="1060"/>
      <c r="CV5092" s="1060"/>
      <c r="CW5092" s="1060"/>
      <c r="CX5092" s="1060"/>
    </row>
    <row r="5093" spans="35:102" ht="15" customHeight="1" x14ac:dyDescent="0.3">
      <c r="AI5093" s="1774">
        <v>48427950702</v>
      </c>
      <c r="AJ5093" s="1993" t="s">
        <v>1943</v>
      </c>
      <c r="AK5093" s="1993">
        <v>22829</v>
      </c>
      <c r="AL5093" s="1994" t="s">
        <v>1730</v>
      </c>
      <c r="AM5093" s="1994">
        <v>44.3</v>
      </c>
      <c r="AN5093" s="1993" t="s">
        <v>193</v>
      </c>
      <c r="BX5093"/>
      <c r="BY5093"/>
      <c r="BZ5093"/>
      <c r="CA5093"/>
      <c r="CB5093"/>
      <c r="CD5093" s="1060"/>
      <c r="CE5093" s="1286"/>
      <c r="CF5093" s="1060"/>
      <c r="CG5093" s="1060"/>
      <c r="CH5093" s="1060"/>
      <c r="CK5093" s="1645"/>
      <c r="CL5093" s="1645"/>
      <c r="CM5093" s="1645"/>
      <c r="CN5093"/>
      <c r="CO5093"/>
      <c r="CP5093"/>
      <c r="CQ5093"/>
      <c r="CR5093"/>
      <c r="CS5093" s="1060"/>
      <c r="CT5093" s="1060"/>
      <c r="CU5093" s="1060"/>
      <c r="CV5093" s="1060"/>
      <c r="CW5093" s="1060"/>
      <c r="CX5093" s="1060"/>
    </row>
    <row r="5094" spans="35:102" ht="15" customHeight="1" x14ac:dyDescent="0.3">
      <c r="AI5094" s="1996">
        <v>48463950100</v>
      </c>
      <c r="AJ5094" s="1997" t="s">
        <v>1961</v>
      </c>
      <c r="AK5094" s="1997">
        <v>40721</v>
      </c>
      <c r="AL5094" s="1998" t="s">
        <v>1727</v>
      </c>
      <c r="AM5094" s="1998">
        <v>12.7</v>
      </c>
      <c r="AN5094" s="1997" t="s">
        <v>192</v>
      </c>
      <c r="BX5094"/>
      <c r="BY5094"/>
      <c r="BZ5094"/>
      <c r="CA5094"/>
      <c r="CB5094"/>
      <c r="CD5094" s="1060"/>
      <c r="CE5094" s="1286"/>
      <c r="CF5094" s="1060"/>
      <c r="CG5094" s="1060"/>
      <c r="CH5094" s="1060"/>
      <c r="CK5094" s="1645"/>
      <c r="CL5094" s="1645"/>
      <c r="CM5094" s="1645"/>
      <c r="CN5094"/>
      <c r="CO5094"/>
      <c r="CP5094"/>
      <c r="CQ5094"/>
      <c r="CR5094"/>
      <c r="CS5094" s="1060"/>
      <c r="CT5094" s="1060"/>
      <c r="CU5094" s="1060"/>
      <c r="CV5094" s="1060"/>
      <c r="CW5094" s="1060"/>
      <c r="CX5094" s="1060"/>
    </row>
    <row r="5095" spans="35:102" ht="15" customHeight="1" x14ac:dyDescent="0.3">
      <c r="AI5095" s="1774">
        <v>48463950200</v>
      </c>
      <c r="AJ5095" s="1993" t="s">
        <v>1961</v>
      </c>
      <c r="AK5095" s="1993">
        <v>41881</v>
      </c>
      <c r="AL5095" s="1994" t="s">
        <v>1727</v>
      </c>
      <c r="AM5095" s="1994">
        <v>22.6</v>
      </c>
      <c r="AN5095" s="1993" t="s">
        <v>192</v>
      </c>
      <c r="BX5095"/>
      <c r="BY5095"/>
      <c r="BZ5095"/>
      <c r="CA5095"/>
      <c r="CB5095"/>
      <c r="CD5095" s="1060"/>
      <c r="CE5095" s="1286"/>
      <c r="CF5095" s="1060"/>
      <c r="CG5095" s="1060"/>
      <c r="CH5095" s="1060"/>
      <c r="CK5095" s="1645"/>
      <c r="CL5095" s="1645"/>
      <c r="CM5095" s="1645"/>
      <c r="CN5095"/>
      <c r="CO5095"/>
      <c r="CP5095"/>
      <c r="CQ5095"/>
      <c r="CR5095"/>
      <c r="CS5095" s="1060"/>
      <c r="CT5095" s="1060"/>
      <c r="CU5095" s="1060"/>
      <c r="CV5095" s="1060"/>
      <c r="CW5095" s="1060"/>
      <c r="CX5095" s="1060"/>
    </row>
    <row r="5096" spans="35:102" ht="15" customHeight="1" x14ac:dyDescent="0.3">
      <c r="AI5096" s="1996">
        <v>48463950300</v>
      </c>
      <c r="AJ5096" s="1997" t="s">
        <v>1961</v>
      </c>
      <c r="AK5096" s="1997">
        <v>52646</v>
      </c>
      <c r="AL5096" s="1998" t="s">
        <v>1729</v>
      </c>
      <c r="AM5096" s="1998">
        <v>5.0999999999999996</v>
      </c>
      <c r="AN5096" s="1997" t="s">
        <v>192</v>
      </c>
      <c r="BX5096"/>
      <c r="BY5096"/>
      <c r="BZ5096"/>
      <c r="CA5096"/>
      <c r="CB5096"/>
      <c r="CD5096" s="1060"/>
      <c r="CE5096" s="1286"/>
      <c r="CF5096" s="1060"/>
      <c r="CG5096" s="1060"/>
      <c r="CH5096" s="1060"/>
      <c r="CK5096" s="1645"/>
      <c r="CL5096" s="1645"/>
      <c r="CM5096" s="1645"/>
      <c r="CN5096"/>
      <c r="CO5096"/>
      <c r="CP5096"/>
      <c r="CQ5096"/>
      <c r="CR5096"/>
      <c r="CS5096" s="1060"/>
      <c r="CT5096" s="1060"/>
      <c r="CU5096" s="1060"/>
      <c r="CV5096" s="1060"/>
      <c r="CW5096" s="1060"/>
      <c r="CX5096" s="1060"/>
    </row>
    <row r="5097" spans="35:102" ht="15" customHeight="1" x14ac:dyDescent="0.3">
      <c r="AI5097" s="1774">
        <v>48463950400</v>
      </c>
      <c r="AJ5097" s="1993" t="s">
        <v>1961</v>
      </c>
      <c r="AK5097" s="1993">
        <v>44255</v>
      </c>
      <c r="AL5097" s="1994" t="s">
        <v>1729</v>
      </c>
      <c r="AM5097" s="1994">
        <v>16.2</v>
      </c>
      <c r="AN5097" s="1993" t="s">
        <v>192</v>
      </c>
      <c r="BX5097"/>
      <c r="BY5097"/>
      <c r="BZ5097"/>
      <c r="CA5097"/>
      <c r="CB5097"/>
      <c r="CD5097" s="1060"/>
      <c r="CE5097" s="1286"/>
      <c r="CF5097" s="1060"/>
      <c r="CG5097" s="1060"/>
      <c r="CH5097" s="1060"/>
      <c r="CK5097" s="1645"/>
      <c r="CL5097" s="1645"/>
      <c r="CM5097" s="1645"/>
      <c r="CN5097"/>
      <c r="CO5097"/>
      <c r="CP5097"/>
      <c r="CQ5097"/>
      <c r="CR5097"/>
      <c r="CS5097" s="1060"/>
      <c r="CT5097" s="1060"/>
      <c r="CU5097" s="1060"/>
      <c r="CV5097" s="1060"/>
      <c r="CW5097" s="1060"/>
      <c r="CX5097" s="1060"/>
    </row>
    <row r="5098" spans="35:102" ht="15" customHeight="1" x14ac:dyDescent="0.3">
      <c r="AI5098" s="1996">
        <v>48463950500</v>
      </c>
      <c r="AJ5098" s="1997" t="s">
        <v>1961</v>
      </c>
      <c r="AK5098" s="1997">
        <v>27604</v>
      </c>
      <c r="AL5098" s="1998" t="s">
        <v>1728</v>
      </c>
      <c r="AM5098" s="1998">
        <v>27.9</v>
      </c>
      <c r="AN5098" s="1997" t="s">
        <v>192</v>
      </c>
      <c r="BX5098"/>
      <c r="BY5098"/>
      <c r="BZ5098"/>
      <c r="CA5098"/>
      <c r="CB5098"/>
      <c r="CD5098" s="1060"/>
      <c r="CE5098" s="1286"/>
      <c r="CF5098" s="1060"/>
      <c r="CG5098" s="1060"/>
      <c r="CH5098" s="1060"/>
      <c r="CK5098" s="1645"/>
      <c r="CL5098" s="1645"/>
      <c r="CM5098" s="1645"/>
      <c r="CN5098"/>
      <c r="CO5098"/>
      <c r="CP5098"/>
      <c r="CQ5098"/>
      <c r="CR5098"/>
      <c r="CS5098" s="1060"/>
      <c r="CT5098" s="1060"/>
      <c r="CU5098" s="1060"/>
      <c r="CV5098" s="1060"/>
      <c r="CW5098" s="1060"/>
      <c r="CX5098" s="1060"/>
    </row>
    <row r="5099" spans="35:102" ht="15" customHeight="1" x14ac:dyDescent="0.3">
      <c r="AI5099" s="1774">
        <v>48465950201</v>
      </c>
      <c r="AJ5099" s="1993" t="s">
        <v>1962</v>
      </c>
      <c r="AK5099" s="1993">
        <v>66289</v>
      </c>
      <c r="AL5099" s="1994" t="s">
        <v>1729</v>
      </c>
      <c r="AM5099" s="1994">
        <v>10.9</v>
      </c>
      <c r="AN5099" s="1993" t="s">
        <v>192</v>
      </c>
      <c r="BX5099"/>
      <c r="BY5099"/>
      <c r="BZ5099"/>
      <c r="CA5099"/>
      <c r="CB5099"/>
      <c r="CD5099" s="1060"/>
      <c r="CE5099" s="1286"/>
      <c r="CF5099" s="1060"/>
      <c r="CG5099" s="1060"/>
      <c r="CH5099" s="1060"/>
      <c r="CK5099" s="1645"/>
      <c r="CL5099" s="1645"/>
      <c r="CM5099" s="1645"/>
      <c r="CN5099"/>
      <c r="CO5099"/>
      <c r="CP5099"/>
      <c r="CQ5099"/>
      <c r="CR5099"/>
      <c r="CS5099" s="1060"/>
      <c r="CT5099" s="1060"/>
      <c r="CU5099" s="1060"/>
      <c r="CV5099" s="1060"/>
      <c r="CW5099" s="1060"/>
      <c r="CX5099" s="1060"/>
    </row>
    <row r="5100" spans="35:102" ht="15" customHeight="1" x14ac:dyDescent="0.3">
      <c r="AI5100" s="1996">
        <v>48465950301</v>
      </c>
      <c r="AJ5100" s="1997" t="s">
        <v>1962</v>
      </c>
      <c r="AK5100" s="1997">
        <v>48384</v>
      </c>
      <c r="AL5100" s="1998" t="s">
        <v>1729</v>
      </c>
      <c r="AM5100" s="1998">
        <v>30.3</v>
      </c>
      <c r="AN5100" s="1997" t="s">
        <v>192</v>
      </c>
      <c r="BX5100"/>
      <c r="BY5100"/>
      <c r="BZ5100"/>
      <c r="CA5100"/>
      <c r="CB5100"/>
      <c r="CD5100" s="1060"/>
      <c r="CE5100" s="1286"/>
      <c r="CF5100" s="1060"/>
      <c r="CG5100" s="1060"/>
      <c r="CH5100" s="1060"/>
      <c r="CK5100" s="1645"/>
      <c r="CL5100" s="1645"/>
      <c r="CM5100" s="1645"/>
      <c r="CN5100"/>
      <c r="CO5100"/>
      <c r="CP5100"/>
      <c r="CQ5100"/>
      <c r="CR5100"/>
      <c r="CS5100" s="1060"/>
      <c r="CT5100" s="1060"/>
      <c r="CU5100" s="1060"/>
      <c r="CV5100" s="1060"/>
      <c r="CW5100" s="1060"/>
      <c r="CX5100" s="1060"/>
    </row>
    <row r="5101" spans="35:102" ht="15" customHeight="1" x14ac:dyDescent="0.3">
      <c r="AI5101" s="1774">
        <v>48465950302</v>
      </c>
      <c r="AJ5101" s="1993" t="s">
        <v>1962</v>
      </c>
      <c r="AK5101" s="1993">
        <v>47404</v>
      </c>
      <c r="AL5101" s="1994" t="s">
        <v>1729</v>
      </c>
      <c r="AM5101" s="1994">
        <v>17.5</v>
      </c>
      <c r="AN5101" s="1993" t="s">
        <v>192</v>
      </c>
      <c r="BX5101"/>
      <c r="BY5101"/>
      <c r="BZ5101"/>
      <c r="CA5101"/>
      <c r="CB5101"/>
      <c r="CD5101" s="1060"/>
      <c r="CE5101" s="1286"/>
      <c r="CF5101" s="1060"/>
      <c r="CG5101" s="1060"/>
      <c r="CH5101" s="1060"/>
      <c r="CK5101" s="1645"/>
      <c r="CL5101" s="1645"/>
      <c r="CM5101" s="1645"/>
      <c r="CN5101"/>
      <c r="CO5101"/>
      <c r="CP5101"/>
      <c r="CQ5101"/>
      <c r="CR5101"/>
      <c r="CS5101" s="1060"/>
      <c r="CT5101" s="1060"/>
      <c r="CU5101" s="1060"/>
      <c r="CV5101" s="1060"/>
      <c r="CW5101" s="1060"/>
      <c r="CX5101" s="1060"/>
    </row>
    <row r="5102" spans="35:102" ht="15" customHeight="1" x14ac:dyDescent="0.3">
      <c r="AI5102" s="1996">
        <v>48465950400</v>
      </c>
      <c r="AJ5102" s="1997" t="s">
        <v>1962</v>
      </c>
      <c r="AK5102" s="1997">
        <v>29825</v>
      </c>
      <c r="AL5102" s="1998" t="s">
        <v>1728</v>
      </c>
      <c r="AM5102" s="1998">
        <v>28.7</v>
      </c>
      <c r="AN5102" s="1997" t="s">
        <v>192</v>
      </c>
      <c r="BX5102"/>
      <c r="BY5102"/>
      <c r="BZ5102"/>
      <c r="CA5102"/>
      <c r="CB5102"/>
      <c r="CD5102" s="1060"/>
      <c r="CE5102" s="1286"/>
      <c r="CF5102" s="1060"/>
      <c r="CG5102" s="1060"/>
      <c r="CH5102" s="1060"/>
      <c r="CK5102" s="1645"/>
      <c r="CL5102" s="1645"/>
      <c r="CM5102" s="1645"/>
      <c r="CN5102"/>
      <c r="CO5102"/>
      <c r="CP5102"/>
      <c r="CQ5102"/>
      <c r="CR5102"/>
      <c r="CS5102" s="1060"/>
      <c r="CT5102" s="1060"/>
      <c r="CU5102" s="1060"/>
      <c r="CV5102" s="1060"/>
      <c r="CW5102" s="1060"/>
      <c r="CX5102" s="1060"/>
    </row>
    <row r="5103" spans="35:102" ht="15" customHeight="1" x14ac:dyDescent="0.3">
      <c r="AI5103" s="1774">
        <v>48465950500</v>
      </c>
      <c r="AJ5103" s="1993" t="s">
        <v>1962</v>
      </c>
      <c r="AK5103" s="1993">
        <v>44534</v>
      </c>
      <c r="AL5103" s="1994" t="s">
        <v>1729</v>
      </c>
      <c r="AM5103" s="1994">
        <v>20.9</v>
      </c>
      <c r="AN5103" s="1993" t="s">
        <v>192</v>
      </c>
      <c r="BX5103"/>
      <c r="BY5103"/>
      <c r="BZ5103"/>
      <c r="CA5103"/>
      <c r="CB5103"/>
      <c r="CD5103" s="1060"/>
      <c r="CE5103" s="1286"/>
      <c r="CF5103" s="1060"/>
      <c r="CG5103" s="1060"/>
      <c r="CH5103" s="1060"/>
      <c r="CK5103" s="1645"/>
      <c r="CL5103" s="1645"/>
      <c r="CM5103" s="1645"/>
      <c r="CN5103"/>
      <c r="CO5103"/>
      <c r="CP5103"/>
      <c r="CQ5103"/>
      <c r="CR5103"/>
      <c r="CS5103" s="1060"/>
      <c r="CT5103" s="1060"/>
      <c r="CU5103" s="1060"/>
      <c r="CV5103" s="1060"/>
      <c r="CW5103" s="1060"/>
      <c r="CX5103" s="1060"/>
    </row>
    <row r="5104" spans="35:102" ht="15" customHeight="1" x14ac:dyDescent="0.3">
      <c r="AI5104" s="1996">
        <v>48465950601</v>
      </c>
      <c r="AJ5104" s="1997" t="s">
        <v>1962</v>
      </c>
      <c r="AK5104" s="1997">
        <v>27468</v>
      </c>
      <c r="AL5104" s="1998" t="s">
        <v>1728</v>
      </c>
      <c r="AM5104" s="1998">
        <v>30.1</v>
      </c>
      <c r="AN5104" s="1997" t="s">
        <v>192</v>
      </c>
      <c r="BX5104"/>
      <c r="BY5104"/>
      <c r="BZ5104"/>
      <c r="CA5104"/>
      <c r="CB5104"/>
      <c r="CD5104" s="1060"/>
      <c r="CE5104" s="1286"/>
      <c r="CF5104" s="1060"/>
      <c r="CG5104" s="1060"/>
      <c r="CH5104" s="1060"/>
      <c r="CK5104" s="1645"/>
      <c r="CL5104" s="1645"/>
      <c r="CM5104" s="1645"/>
      <c r="CN5104"/>
      <c r="CO5104"/>
      <c r="CP5104"/>
      <c r="CQ5104"/>
      <c r="CR5104"/>
      <c r="CS5104" s="1060"/>
      <c r="CT5104" s="1060"/>
      <c r="CU5104" s="1060"/>
      <c r="CV5104" s="1060"/>
      <c r="CW5104" s="1060"/>
      <c r="CX5104" s="1060"/>
    </row>
    <row r="5105" spans="35:102" ht="15" customHeight="1" x14ac:dyDescent="0.3">
      <c r="AI5105" s="1774">
        <v>48465950602</v>
      </c>
      <c r="AJ5105" s="1993" t="s">
        <v>1962</v>
      </c>
      <c r="AK5105" s="1993">
        <v>28289</v>
      </c>
      <c r="AL5105" s="1994" t="s">
        <v>1728</v>
      </c>
      <c r="AM5105" s="1994">
        <v>28.3</v>
      </c>
      <c r="AN5105" s="1993" t="s">
        <v>192</v>
      </c>
      <c r="BX5105"/>
      <c r="BY5105"/>
      <c r="BZ5105"/>
      <c r="CA5105"/>
      <c r="CB5105"/>
      <c r="CD5105" s="1060"/>
      <c r="CE5105" s="1286"/>
      <c r="CF5105" s="1060"/>
      <c r="CG5105" s="1060"/>
      <c r="CH5105" s="1060"/>
      <c r="CK5105" s="1645"/>
      <c r="CL5105" s="1645"/>
      <c r="CM5105" s="1645"/>
      <c r="CN5105"/>
      <c r="CO5105"/>
      <c r="CP5105"/>
      <c r="CQ5105"/>
      <c r="CR5105"/>
      <c r="CS5105" s="1060"/>
      <c r="CT5105" s="1060"/>
      <c r="CU5105" s="1060"/>
      <c r="CV5105" s="1060"/>
      <c r="CW5105" s="1060"/>
      <c r="CX5105" s="1060"/>
    </row>
    <row r="5106" spans="35:102" ht="15" customHeight="1" x14ac:dyDescent="0.3">
      <c r="AI5106" s="1996">
        <v>48465950700</v>
      </c>
      <c r="AJ5106" s="1997" t="s">
        <v>1962</v>
      </c>
      <c r="AK5106" s="1997">
        <v>39470</v>
      </c>
      <c r="AL5106" s="1998" t="s">
        <v>1727</v>
      </c>
      <c r="AM5106" s="1998">
        <v>21.3</v>
      </c>
      <c r="AN5106" s="1997" t="s">
        <v>192</v>
      </c>
      <c r="BX5106"/>
      <c r="BY5106"/>
      <c r="BZ5106"/>
      <c r="CA5106"/>
      <c r="CB5106"/>
      <c r="CD5106" s="1060"/>
      <c r="CE5106" s="1286"/>
      <c r="CF5106" s="1060"/>
      <c r="CG5106" s="1060"/>
      <c r="CH5106" s="1060"/>
      <c r="CK5106" s="1645"/>
      <c r="CL5106" s="1645"/>
      <c r="CM5106" s="1645"/>
      <c r="CN5106"/>
      <c r="CO5106"/>
      <c r="CP5106"/>
      <c r="CQ5106"/>
      <c r="CR5106"/>
      <c r="CS5106" s="1060"/>
      <c r="CT5106" s="1060"/>
      <c r="CU5106" s="1060"/>
      <c r="CV5106" s="1060"/>
      <c r="CW5106" s="1060"/>
      <c r="CX5106" s="1060"/>
    </row>
    <row r="5107" spans="35:102" ht="15" customHeight="1" x14ac:dyDescent="0.3">
      <c r="AI5107" s="1774">
        <v>48465950800</v>
      </c>
      <c r="AJ5107" s="1993" t="s">
        <v>1962</v>
      </c>
      <c r="AK5107" s="1993">
        <v>58810</v>
      </c>
      <c r="AL5107" s="1994" t="s">
        <v>1729</v>
      </c>
      <c r="AM5107" s="1994">
        <v>12.5</v>
      </c>
      <c r="AN5107" s="1993" t="s">
        <v>192</v>
      </c>
      <c r="BX5107"/>
      <c r="BY5107"/>
      <c r="BZ5107"/>
      <c r="CA5107"/>
      <c r="CB5107"/>
      <c r="CD5107" s="1060"/>
      <c r="CE5107" s="1286"/>
      <c r="CF5107" s="1060"/>
      <c r="CG5107" s="1060"/>
      <c r="CH5107" s="1060"/>
      <c r="CK5107" s="1645"/>
      <c r="CL5107" s="1645"/>
      <c r="CM5107" s="1645"/>
      <c r="CN5107"/>
      <c r="CO5107"/>
      <c r="CP5107"/>
      <c r="CQ5107"/>
      <c r="CR5107"/>
      <c r="CS5107" s="1060"/>
      <c r="CT5107" s="1060"/>
      <c r="CU5107" s="1060"/>
      <c r="CV5107" s="1060"/>
      <c r="CW5107" s="1060"/>
      <c r="CX5107" s="1060"/>
    </row>
    <row r="5108" spans="35:102" ht="15" customHeight="1" x14ac:dyDescent="0.3">
      <c r="AI5108" s="1996">
        <v>48465980000</v>
      </c>
      <c r="AJ5108" s="1997" t="s">
        <v>1962</v>
      </c>
      <c r="AK5108" s="1997" t="s">
        <v>1734</v>
      </c>
      <c r="AL5108" s="1998" t="s">
        <v>2183</v>
      </c>
      <c r="AM5108" s="1998" t="s">
        <v>1734</v>
      </c>
      <c r="AN5108" s="1997" t="s">
        <v>193</v>
      </c>
      <c r="BX5108"/>
      <c r="BY5108"/>
      <c r="BZ5108"/>
      <c r="CA5108"/>
      <c r="CB5108"/>
      <c r="CD5108" s="1060"/>
      <c r="CE5108" s="1286"/>
      <c r="CF5108" s="1060"/>
      <c r="CG5108" s="1060"/>
      <c r="CH5108" s="1060"/>
      <c r="CK5108" s="1645"/>
      <c r="CL5108" s="1645"/>
      <c r="CM5108" s="1645"/>
      <c r="CN5108"/>
      <c r="CO5108"/>
      <c r="CP5108"/>
      <c r="CQ5108"/>
      <c r="CR5108"/>
      <c r="CS5108" s="1060"/>
      <c r="CT5108" s="1060"/>
      <c r="CU5108" s="1060"/>
      <c r="CV5108" s="1060"/>
      <c r="CW5108" s="1060"/>
      <c r="CX5108" s="1060"/>
    </row>
    <row r="5109" spans="35:102" ht="15" customHeight="1" x14ac:dyDescent="0.3">
      <c r="AI5109" s="1774">
        <v>48479000101</v>
      </c>
      <c r="AJ5109" s="1993" t="s">
        <v>1969</v>
      </c>
      <c r="AK5109" s="1993">
        <v>20735</v>
      </c>
      <c r="AL5109" s="1994" t="s">
        <v>1730</v>
      </c>
      <c r="AM5109" s="1994">
        <v>51.9</v>
      </c>
      <c r="AN5109" s="1993" t="s">
        <v>193</v>
      </c>
      <c r="BX5109"/>
      <c r="BY5109"/>
      <c r="BZ5109"/>
      <c r="CA5109"/>
      <c r="CB5109"/>
      <c r="CD5109" s="1060"/>
      <c r="CE5109" s="1286"/>
      <c r="CF5109" s="1060"/>
      <c r="CG5109" s="1060"/>
      <c r="CH5109" s="1060"/>
      <c r="CK5109" s="1645"/>
      <c r="CL5109" s="1645"/>
      <c r="CM5109" s="1645"/>
      <c r="CN5109"/>
      <c r="CO5109"/>
      <c r="CP5109"/>
      <c r="CQ5109"/>
      <c r="CR5109"/>
      <c r="CS5109" s="1060"/>
      <c r="CT5109" s="1060"/>
      <c r="CU5109" s="1060"/>
      <c r="CV5109" s="1060"/>
      <c r="CW5109" s="1060"/>
      <c r="CX5109" s="1060"/>
    </row>
    <row r="5110" spans="35:102" ht="15" customHeight="1" x14ac:dyDescent="0.3">
      <c r="AI5110" s="1996">
        <v>48479000105</v>
      </c>
      <c r="AJ5110" s="1997" t="s">
        <v>1969</v>
      </c>
      <c r="AK5110" s="1997">
        <v>26365</v>
      </c>
      <c r="AL5110" s="1998" t="s">
        <v>1730</v>
      </c>
      <c r="AM5110" s="1998">
        <v>42.7</v>
      </c>
      <c r="AN5110" s="1997" t="s">
        <v>193</v>
      </c>
      <c r="BX5110"/>
      <c r="BY5110"/>
      <c r="BZ5110"/>
      <c r="CA5110"/>
      <c r="CB5110"/>
      <c r="CD5110" s="1060"/>
      <c r="CE5110" s="1286"/>
      <c r="CF5110" s="1060"/>
      <c r="CG5110" s="1060"/>
      <c r="CH5110" s="1060"/>
      <c r="CK5110" s="1645"/>
      <c r="CL5110" s="1645"/>
      <c r="CM5110" s="1645"/>
      <c r="CN5110"/>
      <c r="CO5110"/>
      <c r="CP5110"/>
      <c r="CQ5110"/>
      <c r="CR5110"/>
      <c r="CS5110" s="1060"/>
      <c r="CT5110" s="1060"/>
      <c r="CU5110" s="1060"/>
      <c r="CV5110" s="1060"/>
      <c r="CW5110" s="1060"/>
      <c r="CX5110" s="1060"/>
    </row>
    <row r="5111" spans="35:102" ht="15" customHeight="1" x14ac:dyDescent="0.3">
      <c r="AI5111" s="1774">
        <v>48479000106</v>
      </c>
      <c r="AJ5111" s="1993" t="s">
        <v>1969</v>
      </c>
      <c r="AK5111" s="1993">
        <v>27188</v>
      </c>
      <c r="AL5111" s="1994" t="s">
        <v>1728</v>
      </c>
      <c r="AM5111" s="1994">
        <v>33.9</v>
      </c>
      <c r="AN5111" s="1993" t="s">
        <v>193</v>
      </c>
      <c r="BX5111"/>
      <c r="BY5111"/>
      <c r="BZ5111"/>
      <c r="CA5111"/>
      <c r="CB5111"/>
      <c r="CD5111" s="1060"/>
      <c r="CE5111" s="1286"/>
      <c r="CF5111" s="1060"/>
      <c r="CG5111" s="1060"/>
      <c r="CH5111" s="1060"/>
      <c r="CK5111" s="1645"/>
      <c r="CL5111" s="1645"/>
      <c r="CM5111" s="1645"/>
      <c r="CN5111"/>
      <c r="CO5111"/>
      <c r="CP5111"/>
      <c r="CQ5111"/>
      <c r="CR5111"/>
      <c r="CS5111" s="1060"/>
      <c r="CT5111" s="1060"/>
      <c r="CU5111" s="1060"/>
      <c r="CV5111" s="1060"/>
      <c r="CW5111" s="1060"/>
      <c r="CX5111" s="1060"/>
    </row>
    <row r="5112" spans="35:102" ht="15" customHeight="1" x14ac:dyDescent="0.3">
      <c r="AI5112" s="1996">
        <v>48479000107</v>
      </c>
      <c r="AJ5112" s="1997" t="s">
        <v>1969</v>
      </c>
      <c r="AK5112" s="1997">
        <v>23631</v>
      </c>
      <c r="AL5112" s="1998" t="s">
        <v>1730</v>
      </c>
      <c r="AM5112" s="1998">
        <v>48.8</v>
      </c>
      <c r="AN5112" s="1997" t="s">
        <v>193</v>
      </c>
      <c r="BX5112"/>
      <c r="BY5112"/>
      <c r="BZ5112"/>
      <c r="CA5112"/>
      <c r="CB5112"/>
      <c r="CD5112" s="1060"/>
      <c r="CE5112" s="1286"/>
      <c r="CF5112" s="1060"/>
      <c r="CG5112" s="1060"/>
      <c r="CH5112" s="1060"/>
      <c r="CK5112" s="1645"/>
      <c r="CL5112" s="1645"/>
      <c r="CM5112" s="1645"/>
      <c r="CN5112"/>
      <c r="CO5112"/>
      <c r="CP5112"/>
      <c r="CQ5112"/>
      <c r="CR5112"/>
      <c r="CS5112" s="1060"/>
      <c r="CT5112" s="1060"/>
      <c r="CU5112" s="1060"/>
      <c r="CV5112" s="1060"/>
      <c r="CW5112" s="1060"/>
      <c r="CX5112" s="1060"/>
    </row>
    <row r="5113" spans="35:102" ht="15" customHeight="1" x14ac:dyDescent="0.3">
      <c r="AI5113" s="1774">
        <v>48479000108</v>
      </c>
      <c r="AJ5113" s="1993" t="s">
        <v>1969</v>
      </c>
      <c r="AK5113" s="1993">
        <v>29013</v>
      </c>
      <c r="AL5113" s="1994" t="s">
        <v>1728</v>
      </c>
      <c r="AM5113" s="1994">
        <v>43.9</v>
      </c>
      <c r="AN5113" s="1993" t="s">
        <v>193</v>
      </c>
      <c r="BX5113"/>
      <c r="BY5113"/>
      <c r="BZ5113"/>
      <c r="CA5113"/>
      <c r="CB5113"/>
      <c r="CD5113" s="1060"/>
      <c r="CE5113" s="1286"/>
      <c r="CF5113" s="1060"/>
      <c r="CG5113" s="1060"/>
      <c r="CH5113" s="1060"/>
      <c r="CK5113" s="1645"/>
      <c r="CL5113" s="1645"/>
      <c r="CM5113" s="1645"/>
      <c r="CN5113"/>
      <c r="CO5113"/>
      <c r="CP5113"/>
      <c r="CQ5113"/>
      <c r="CR5113"/>
      <c r="CS5113" s="1060"/>
      <c r="CT5113" s="1060"/>
      <c r="CU5113" s="1060"/>
      <c r="CV5113" s="1060"/>
      <c r="CW5113" s="1060"/>
      <c r="CX5113" s="1060"/>
    </row>
    <row r="5114" spans="35:102" ht="15" customHeight="1" x14ac:dyDescent="0.3">
      <c r="AI5114" s="1996">
        <v>48479000109</v>
      </c>
      <c r="AJ5114" s="1997" t="s">
        <v>1969</v>
      </c>
      <c r="AK5114" s="1997">
        <v>19803</v>
      </c>
      <c r="AL5114" s="1998" t="s">
        <v>1730</v>
      </c>
      <c r="AM5114" s="1998">
        <v>51.1</v>
      </c>
      <c r="AN5114" s="1997" t="s">
        <v>193</v>
      </c>
      <c r="BX5114"/>
      <c r="BY5114"/>
      <c r="BZ5114"/>
      <c r="CA5114"/>
      <c r="CB5114"/>
      <c r="CD5114" s="1060"/>
      <c r="CE5114" s="1286"/>
      <c r="CF5114" s="1060"/>
      <c r="CG5114" s="1060"/>
      <c r="CH5114" s="1060"/>
      <c r="CK5114" s="1645"/>
      <c r="CL5114" s="1645"/>
      <c r="CM5114" s="1645"/>
      <c r="CN5114"/>
      <c r="CO5114"/>
      <c r="CP5114"/>
      <c r="CQ5114"/>
      <c r="CR5114"/>
      <c r="CS5114" s="1060"/>
      <c r="CT5114" s="1060"/>
      <c r="CU5114" s="1060"/>
      <c r="CV5114" s="1060"/>
      <c r="CW5114" s="1060"/>
      <c r="CX5114" s="1060"/>
    </row>
    <row r="5115" spans="35:102" ht="15" customHeight="1" x14ac:dyDescent="0.3">
      <c r="AI5115" s="1774">
        <v>48479000200</v>
      </c>
      <c r="AJ5115" s="1993" t="s">
        <v>1969</v>
      </c>
      <c r="AK5115" s="1993">
        <v>28281</v>
      </c>
      <c r="AL5115" s="1994" t="s">
        <v>1728</v>
      </c>
      <c r="AM5115" s="1994">
        <v>39.5</v>
      </c>
      <c r="AN5115" s="1993" t="s">
        <v>193</v>
      </c>
      <c r="BX5115"/>
      <c r="BY5115"/>
      <c r="BZ5115"/>
      <c r="CA5115"/>
      <c r="CB5115"/>
      <c r="CD5115" s="1060"/>
      <c r="CE5115" s="1286"/>
      <c r="CF5115" s="1060"/>
      <c r="CG5115" s="1060"/>
      <c r="CH5115" s="1060"/>
      <c r="CK5115" s="1645"/>
      <c r="CL5115" s="1645"/>
      <c r="CM5115" s="1645"/>
      <c r="CN5115"/>
      <c r="CO5115"/>
      <c r="CP5115"/>
      <c r="CQ5115"/>
      <c r="CR5115"/>
      <c r="CS5115" s="1060"/>
      <c r="CT5115" s="1060"/>
      <c r="CU5115" s="1060"/>
      <c r="CV5115" s="1060"/>
      <c r="CW5115" s="1060"/>
      <c r="CX5115" s="1060"/>
    </row>
    <row r="5116" spans="35:102" ht="15" customHeight="1" x14ac:dyDescent="0.3">
      <c r="AI5116" s="1996">
        <v>48479000300</v>
      </c>
      <c r="AJ5116" s="1997" t="s">
        <v>1969</v>
      </c>
      <c r="AK5116" s="1997">
        <v>12413</v>
      </c>
      <c r="AL5116" s="1998" t="s">
        <v>1730</v>
      </c>
      <c r="AM5116" s="1998">
        <v>69.7</v>
      </c>
      <c r="AN5116" s="1997" t="s">
        <v>193</v>
      </c>
      <c r="BX5116"/>
      <c r="BY5116"/>
      <c r="BZ5116"/>
      <c r="CA5116"/>
      <c r="CB5116"/>
      <c r="CD5116" s="1060"/>
      <c r="CE5116" s="1286"/>
      <c r="CF5116" s="1060"/>
      <c r="CG5116" s="1060"/>
      <c r="CH5116" s="1060"/>
      <c r="CK5116" s="1645"/>
      <c r="CL5116" s="1645"/>
      <c r="CM5116" s="1645"/>
      <c r="CN5116"/>
      <c r="CO5116"/>
      <c r="CP5116"/>
      <c r="CQ5116"/>
      <c r="CR5116"/>
      <c r="CS5116" s="1060"/>
      <c r="CT5116" s="1060"/>
      <c r="CU5116" s="1060"/>
      <c r="CV5116" s="1060"/>
      <c r="CW5116" s="1060"/>
      <c r="CX5116" s="1060"/>
    </row>
    <row r="5117" spans="35:102" ht="15" customHeight="1" x14ac:dyDescent="0.3">
      <c r="AI5117" s="1774">
        <v>48479000601</v>
      </c>
      <c r="AJ5117" s="1993" t="s">
        <v>1969</v>
      </c>
      <c r="AK5117" s="1993">
        <v>30306</v>
      </c>
      <c r="AL5117" s="1994" t="s">
        <v>1728</v>
      </c>
      <c r="AM5117" s="1994">
        <v>47.9</v>
      </c>
      <c r="AN5117" s="1993" t="s">
        <v>193</v>
      </c>
      <c r="BX5117"/>
      <c r="BY5117"/>
      <c r="BZ5117"/>
      <c r="CA5117"/>
      <c r="CB5117"/>
      <c r="CD5117" s="1060"/>
      <c r="CE5117" s="1286"/>
      <c r="CF5117" s="1060"/>
      <c r="CG5117" s="1060"/>
      <c r="CH5117" s="1060"/>
      <c r="CK5117" s="1645"/>
      <c r="CL5117" s="1645"/>
      <c r="CM5117" s="1645"/>
      <c r="CN5117"/>
      <c r="CO5117"/>
      <c r="CP5117"/>
      <c r="CQ5117"/>
      <c r="CR5117"/>
      <c r="CS5117" s="1060"/>
      <c r="CT5117" s="1060"/>
      <c r="CU5117" s="1060"/>
      <c r="CV5117" s="1060"/>
      <c r="CW5117" s="1060"/>
      <c r="CX5117" s="1060"/>
    </row>
    <row r="5118" spans="35:102" ht="15" customHeight="1" x14ac:dyDescent="0.3">
      <c r="AI5118" s="1996">
        <v>48479000602</v>
      </c>
      <c r="AJ5118" s="1997" t="s">
        <v>1969</v>
      </c>
      <c r="AK5118" s="1997">
        <v>24375</v>
      </c>
      <c r="AL5118" s="1998" t="s">
        <v>1730</v>
      </c>
      <c r="AM5118" s="1998">
        <v>50.2</v>
      </c>
      <c r="AN5118" s="1997" t="s">
        <v>193</v>
      </c>
      <c r="BX5118"/>
      <c r="BY5118"/>
      <c r="BZ5118"/>
      <c r="CA5118"/>
      <c r="CB5118"/>
      <c r="CD5118" s="1060"/>
      <c r="CE5118" s="1286"/>
      <c r="CF5118" s="1060"/>
      <c r="CG5118" s="1060"/>
      <c r="CH5118" s="1060"/>
      <c r="CK5118" s="1645"/>
      <c r="CL5118" s="1645"/>
      <c r="CM5118" s="1645"/>
      <c r="CN5118"/>
      <c r="CO5118"/>
      <c r="CP5118"/>
      <c r="CQ5118"/>
      <c r="CR5118"/>
      <c r="CS5118" s="1060"/>
      <c r="CT5118" s="1060"/>
      <c r="CU5118" s="1060"/>
      <c r="CV5118" s="1060"/>
      <c r="CW5118" s="1060"/>
      <c r="CX5118" s="1060"/>
    </row>
    <row r="5119" spans="35:102" ht="15" customHeight="1" x14ac:dyDescent="0.3">
      <c r="AI5119" s="1774">
        <v>48479000700</v>
      </c>
      <c r="AJ5119" s="1993" t="s">
        <v>1969</v>
      </c>
      <c r="AK5119" s="1993">
        <v>25274</v>
      </c>
      <c r="AL5119" s="1994" t="s">
        <v>1730</v>
      </c>
      <c r="AM5119" s="1994">
        <v>43.5</v>
      </c>
      <c r="AN5119" s="1993" t="s">
        <v>193</v>
      </c>
      <c r="BX5119"/>
      <c r="BY5119"/>
      <c r="BZ5119"/>
      <c r="CA5119"/>
      <c r="CB5119"/>
      <c r="CD5119" s="1060"/>
      <c r="CE5119" s="1286"/>
      <c r="CF5119" s="1060"/>
      <c r="CG5119" s="1060"/>
      <c r="CH5119" s="1060"/>
      <c r="CK5119" s="1645"/>
      <c r="CL5119" s="1645"/>
      <c r="CM5119" s="1645"/>
      <c r="CN5119"/>
      <c r="CO5119"/>
      <c r="CP5119"/>
      <c r="CQ5119"/>
      <c r="CR5119"/>
      <c r="CS5119" s="1060"/>
      <c r="CT5119" s="1060"/>
      <c r="CU5119" s="1060"/>
      <c r="CV5119" s="1060"/>
      <c r="CW5119" s="1060"/>
      <c r="CX5119" s="1060"/>
    </row>
    <row r="5120" spans="35:102" ht="15" customHeight="1" x14ac:dyDescent="0.3">
      <c r="AI5120" s="1996">
        <v>48479000800</v>
      </c>
      <c r="AJ5120" s="1997" t="s">
        <v>1969</v>
      </c>
      <c r="AK5120" s="1997">
        <v>19788</v>
      </c>
      <c r="AL5120" s="1998" t="s">
        <v>1730</v>
      </c>
      <c r="AM5120" s="1998">
        <v>51.3</v>
      </c>
      <c r="AN5120" s="1997" t="s">
        <v>193</v>
      </c>
      <c r="BX5120"/>
      <c r="BY5120"/>
      <c r="BZ5120"/>
      <c r="CA5120"/>
      <c r="CB5120"/>
      <c r="CD5120" s="1060"/>
      <c r="CE5120" s="1286"/>
      <c r="CF5120" s="1060"/>
      <c r="CG5120" s="1060"/>
      <c r="CH5120" s="1060"/>
      <c r="CK5120" s="1645"/>
      <c r="CL5120" s="1645"/>
      <c r="CM5120" s="1645"/>
      <c r="CN5120"/>
      <c r="CO5120"/>
      <c r="CP5120"/>
      <c r="CQ5120"/>
      <c r="CR5120"/>
      <c r="CS5120" s="1060"/>
      <c r="CT5120" s="1060"/>
      <c r="CU5120" s="1060"/>
      <c r="CV5120" s="1060"/>
      <c r="CW5120" s="1060"/>
      <c r="CX5120" s="1060"/>
    </row>
    <row r="5121" spans="35:102" ht="15" customHeight="1" x14ac:dyDescent="0.3">
      <c r="AI5121" s="1774">
        <v>48479000901</v>
      </c>
      <c r="AJ5121" s="1993" t="s">
        <v>1969</v>
      </c>
      <c r="AK5121" s="1993">
        <v>31066</v>
      </c>
      <c r="AL5121" s="1994" t="s">
        <v>1728</v>
      </c>
      <c r="AM5121" s="1994">
        <v>37.5</v>
      </c>
      <c r="AN5121" s="1993" t="s">
        <v>193</v>
      </c>
      <c r="BX5121"/>
      <c r="BY5121"/>
      <c r="BZ5121"/>
      <c r="CA5121"/>
      <c r="CB5121"/>
      <c r="CD5121" s="1060"/>
      <c r="CE5121" s="1286"/>
      <c r="CF5121" s="1060"/>
      <c r="CG5121" s="1060"/>
      <c r="CH5121" s="1060"/>
      <c r="CK5121" s="1645"/>
      <c r="CL5121" s="1645"/>
      <c r="CM5121" s="1645"/>
      <c r="CN5121"/>
      <c r="CO5121"/>
      <c r="CP5121"/>
      <c r="CQ5121"/>
      <c r="CR5121"/>
      <c r="CS5121" s="1060"/>
      <c r="CT5121" s="1060"/>
      <c r="CU5121" s="1060"/>
      <c r="CV5121" s="1060"/>
      <c r="CW5121" s="1060"/>
      <c r="CX5121" s="1060"/>
    </row>
    <row r="5122" spans="35:102" ht="15" customHeight="1" x14ac:dyDescent="0.3">
      <c r="AI5122" s="1996">
        <v>48479000903</v>
      </c>
      <c r="AJ5122" s="1997" t="s">
        <v>1969</v>
      </c>
      <c r="AK5122" s="1997">
        <v>30461</v>
      </c>
      <c r="AL5122" s="1998" t="s">
        <v>1728</v>
      </c>
      <c r="AM5122" s="1998">
        <v>38.700000000000003</v>
      </c>
      <c r="AN5122" s="1997" t="s">
        <v>193</v>
      </c>
      <c r="BX5122"/>
      <c r="BY5122"/>
      <c r="BZ5122"/>
      <c r="CA5122"/>
      <c r="CB5122"/>
      <c r="CD5122" s="1060"/>
      <c r="CE5122" s="1286"/>
      <c r="CF5122" s="1060"/>
      <c r="CG5122" s="1060"/>
      <c r="CH5122" s="1060"/>
      <c r="CK5122" s="1645"/>
      <c r="CL5122" s="1645"/>
      <c r="CM5122" s="1645"/>
      <c r="CN5122"/>
      <c r="CO5122"/>
      <c r="CP5122"/>
      <c r="CQ5122"/>
      <c r="CR5122"/>
      <c r="CS5122" s="1060"/>
      <c r="CT5122" s="1060"/>
      <c r="CU5122" s="1060"/>
      <c r="CV5122" s="1060"/>
      <c r="CW5122" s="1060"/>
      <c r="CX5122" s="1060"/>
    </row>
    <row r="5123" spans="35:102" ht="15" customHeight="1" x14ac:dyDescent="0.3">
      <c r="AI5123" s="1774">
        <v>48479000904</v>
      </c>
      <c r="AJ5123" s="1993" t="s">
        <v>1969</v>
      </c>
      <c r="AK5123" s="1993">
        <v>23068</v>
      </c>
      <c r="AL5123" s="1994" t="s">
        <v>1730</v>
      </c>
      <c r="AM5123" s="1994">
        <v>54.7</v>
      </c>
      <c r="AN5123" s="1993" t="s">
        <v>193</v>
      </c>
      <c r="BX5123"/>
      <c r="BY5123"/>
      <c r="BZ5123"/>
      <c r="CA5123"/>
      <c r="CB5123"/>
      <c r="CD5123" s="1060"/>
      <c r="CE5123" s="1286"/>
      <c r="CF5123" s="1060"/>
      <c r="CG5123" s="1060"/>
      <c r="CH5123" s="1060"/>
      <c r="CK5123" s="1645"/>
      <c r="CL5123" s="1645"/>
      <c r="CM5123" s="1645"/>
      <c r="CN5123"/>
      <c r="CO5123"/>
      <c r="CP5123"/>
      <c r="CQ5123"/>
      <c r="CR5123"/>
      <c r="CS5123" s="1060"/>
      <c r="CT5123" s="1060"/>
      <c r="CU5123" s="1060"/>
      <c r="CV5123" s="1060"/>
      <c r="CW5123" s="1060"/>
      <c r="CX5123" s="1060"/>
    </row>
    <row r="5124" spans="35:102" ht="15" customHeight="1" x14ac:dyDescent="0.3">
      <c r="AI5124" s="1996">
        <v>48479001001</v>
      </c>
      <c r="AJ5124" s="1997" t="s">
        <v>1969</v>
      </c>
      <c r="AK5124" s="1997">
        <v>40294</v>
      </c>
      <c r="AL5124" s="1998" t="s">
        <v>1727</v>
      </c>
      <c r="AM5124" s="1998">
        <v>23.1</v>
      </c>
      <c r="AN5124" s="1997" t="s">
        <v>192</v>
      </c>
      <c r="BX5124"/>
      <c r="BY5124"/>
      <c r="BZ5124"/>
      <c r="CA5124"/>
      <c r="CB5124"/>
      <c r="CD5124" s="1060"/>
      <c r="CE5124" s="1286"/>
      <c r="CF5124" s="1060"/>
      <c r="CG5124" s="1060"/>
      <c r="CH5124" s="1060"/>
      <c r="CK5124" s="1645"/>
      <c r="CL5124" s="1645"/>
      <c r="CM5124" s="1645"/>
      <c r="CN5124"/>
      <c r="CO5124"/>
      <c r="CP5124"/>
      <c r="CQ5124"/>
      <c r="CR5124"/>
      <c r="CS5124" s="1060"/>
      <c r="CT5124" s="1060"/>
      <c r="CU5124" s="1060"/>
      <c r="CV5124" s="1060"/>
      <c r="CW5124" s="1060"/>
      <c r="CX5124" s="1060"/>
    </row>
    <row r="5125" spans="35:102" ht="15" customHeight="1" x14ac:dyDescent="0.3">
      <c r="AI5125" s="1774">
        <v>48479001003</v>
      </c>
      <c r="AJ5125" s="1993" t="s">
        <v>1969</v>
      </c>
      <c r="AK5125" s="1993">
        <v>40786</v>
      </c>
      <c r="AL5125" s="1994" t="s">
        <v>1727</v>
      </c>
      <c r="AM5125" s="1994">
        <v>30.9</v>
      </c>
      <c r="AN5125" s="1993" t="s">
        <v>192</v>
      </c>
      <c r="BX5125"/>
      <c r="BY5125"/>
      <c r="BZ5125"/>
      <c r="CA5125"/>
      <c r="CB5125"/>
      <c r="CD5125" s="1060"/>
      <c r="CE5125" s="1286"/>
      <c r="CF5125" s="1060"/>
      <c r="CG5125" s="1060"/>
      <c r="CH5125" s="1060"/>
      <c r="CK5125" s="1645"/>
      <c r="CL5125" s="1645"/>
      <c r="CM5125" s="1645"/>
      <c r="CN5125"/>
      <c r="CO5125"/>
      <c r="CP5125"/>
      <c r="CQ5125"/>
      <c r="CR5125"/>
      <c r="CS5125" s="1060"/>
      <c r="CT5125" s="1060"/>
      <c r="CU5125" s="1060"/>
      <c r="CV5125" s="1060"/>
      <c r="CW5125" s="1060"/>
      <c r="CX5125" s="1060"/>
    </row>
    <row r="5126" spans="35:102" ht="15" customHeight="1" x14ac:dyDescent="0.3">
      <c r="AI5126" s="1996">
        <v>48479001004</v>
      </c>
      <c r="AJ5126" s="1997" t="s">
        <v>1969</v>
      </c>
      <c r="AK5126" s="1997">
        <v>24321</v>
      </c>
      <c r="AL5126" s="1998" t="s">
        <v>1730</v>
      </c>
      <c r="AM5126" s="1998">
        <v>45.8</v>
      </c>
      <c r="AN5126" s="1997" t="s">
        <v>193</v>
      </c>
      <c r="BX5126"/>
      <c r="BY5126"/>
      <c r="BZ5126"/>
      <c r="CA5126"/>
      <c r="CB5126"/>
      <c r="CD5126" s="1060"/>
      <c r="CE5126" s="1286"/>
      <c r="CF5126" s="1060"/>
      <c r="CG5126" s="1060"/>
      <c r="CH5126" s="1060"/>
      <c r="CK5126" s="1645"/>
      <c r="CL5126" s="1645"/>
      <c r="CM5126" s="1645"/>
      <c r="CN5126"/>
      <c r="CO5126"/>
      <c r="CP5126"/>
      <c r="CQ5126"/>
      <c r="CR5126"/>
      <c r="CS5126" s="1060"/>
      <c r="CT5126" s="1060"/>
      <c r="CU5126" s="1060"/>
      <c r="CV5126" s="1060"/>
      <c r="CW5126" s="1060"/>
      <c r="CX5126" s="1060"/>
    </row>
    <row r="5127" spans="35:102" ht="15" customHeight="1" x14ac:dyDescent="0.3">
      <c r="AI5127" s="1774">
        <v>48479001101</v>
      </c>
      <c r="AJ5127" s="1993" t="s">
        <v>1969</v>
      </c>
      <c r="AK5127" s="1993">
        <v>26655</v>
      </c>
      <c r="AL5127" s="1994" t="s">
        <v>1730</v>
      </c>
      <c r="AM5127" s="1994">
        <v>36.700000000000003</v>
      </c>
      <c r="AN5127" s="1993" t="s">
        <v>193</v>
      </c>
      <c r="BX5127"/>
      <c r="BY5127"/>
      <c r="BZ5127"/>
      <c r="CA5127"/>
      <c r="CB5127"/>
      <c r="CD5127" s="1060"/>
      <c r="CE5127" s="1286"/>
      <c r="CF5127" s="1060"/>
      <c r="CG5127" s="1060"/>
      <c r="CH5127" s="1060"/>
      <c r="CK5127" s="1645"/>
      <c r="CL5127" s="1645"/>
      <c r="CM5127" s="1645"/>
      <c r="CN5127"/>
      <c r="CO5127"/>
      <c r="CP5127"/>
      <c r="CQ5127"/>
      <c r="CR5127"/>
      <c r="CS5127" s="1060"/>
      <c r="CT5127" s="1060"/>
      <c r="CU5127" s="1060"/>
      <c r="CV5127" s="1060"/>
      <c r="CW5127" s="1060"/>
      <c r="CX5127" s="1060"/>
    </row>
    <row r="5128" spans="35:102" ht="15" customHeight="1" x14ac:dyDescent="0.3">
      <c r="AI5128" s="1996">
        <v>48479001103</v>
      </c>
      <c r="AJ5128" s="1997" t="s">
        <v>1969</v>
      </c>
      <c r="AK5128" s="1997">
        <v>27237</v>
      </c>
      <c r="AL5128" s="1998" t="s">
        <v>1728</v>
      </c>
      <c r="AM5128" s="1998">
        <v>36.6</v>
      </c>
      <c r="AN5128" s="1997" t="s">
        <v>193</v>
      </c>
      <c r="BX5128"/>
      <c r="BY5128"/>
      <c r="BZ5128"/>
      <c r="CA5128"/>
      <c r="CB5128"/>
      <c r="CD5128" s="1060"/>
      <c r="CE5128" s="1286"/>
      <c r="CF5128" s="1060"/>
      <c r="CG5128" s="1060"/>
      <c r="CH5128" s="1060"/>
      <c r="CK5128" s="1645"/>
      <c r="CL5128" s="1645"/>
      <c r="CM5128" s="1645"/>
      <c r="CN5128"/>
      <c r="CO5128"/>
      <c r="CP5128"/>
      <c r="CQ5128"/>
      <c r="CR5128"/>
      <c r="CS5128" s="1060"/>
      <c r="CT5128" s="1060"/>
      <c r="CU5128" s="1060"/>
      <c r="CV5128" s="1060"/>
      <c r="CW5128" s="1060"/>
      <c r="CX5128" s="1060"/>
    </row>
    <row r="5129" spans="35:102" ht="15" customHeight="1" x14ac:dyDescent="0.3">
      <c r="AI5129" s="1774">
        <v>48479001104</v>
      </c>
      <c r="AJ5129" s="1993" t="s">
        <v>1969</v>
      </c>
      <c r="AK5129" s="1993">
        <v>31166</v>
      </c>
      <c r="AL5129" s="1994" t="s">
        <v>1728</v>
      </c>
      <c r="AM5129" s="1994">
        <v>37.700000000000003</v>
      </c>
      <c r="AN5129" s="1993" t="s">
        <v>193</v>
      </c>
      <c r="BX5129"/>
      <c r="BY5129"/>
      <c r="BZ5129"/>
      <c r="CA5129"/>
      <c r="CB5129"/>
      <c r="CD5129" s="1060"/>
      <c r="CE5129" s="1286"/>
      <c r="CF5129" s="1060"/>
      <c r="CG5129" s="1060"/>
      <c r="CH5129" s="1060"/>
      <c r="CK5129" s="1645"/>
      <c r="CL5129" s="1645"/>
      <c r="CM5129" s="1645"/>
      <c r="CN5129"/>
      <c r="CO5129"/>
      <c r="CP5129"/>
      <c r="CQ5129"/>
      <c r="CR5129"/>
      <c r="CS5129" s="1060"/>
      <c r="CT5129" s="1060"/>
      <c r="CU5129" s="1060"/>
      <c r="CV5129" s="1060"/>
      <c r="CW5129" s="1060"/>
      <c r="CX5129" s="1060"/>
    </row>
    <row r="5130" spans="35:102" ht="15" customHeight="1" x14ac:dyDescent="0.3">
      <c r="AI5130" s="1996">
        <v>48479001105</v>
      </c>
      <c r="AJ5130" s="1997" t="s">
        <v>1969</v>
      </c>
      <c r="AK5130" s="1997">
        <v>34271</v>
      </c>
      <c r="AL5130" s="1998" t="s">
        <v>1727</v>
      </c>
      <c r="AM5130" s="1998">
        <v>38.6</v>
      </c>
      <c r="AN5130" s="1997" t="s">
        <v>193</v>
      </c>
      <c r="BX5130"/>
      <c r="BY5130"/>
      <c r="BZ5130"/>
      <c r="CA5130"/>
      <c r="CB5130"/>
      <c r="CD5130" s="1060"/>
      <c r="CE5130" s="1286"/>
      <c r="CF5130" s="1060"/>
      <c r="CG5130" s="1060"/>
      <c r="CH5130" s="1060"/>
      <c r="CK5130" s="1645"/>
      <c r="CL5130" s="1645"/>
      <c r="CM5130" s="1645"/>
      <c r="CN5130"/>
      <c r="CO5130"/>
      <c r="CP5130"/>
      <c r="CQ5130"/>
      <c r="CR5130"/>
      <c r="CS5130" s="1060"/>
      <c r="CT5130" s="1060"/>
      <c r="CU5130" s="1060"/>
      <c r="CV5130" s="1060"/>
      <c r="CW5130" s="1060"/>
      <c r="CX5130" s="1060"/>
    </row>
    <row r="5131" spans="35:102" ht="15" customHeight="1" x14ac:dyDescent="0.3">
      <c r="AI5131" s="1774">
        <v>48479001201</v>
      </c>
      <c r="AJ5131" s="1993" t="s">
        <v>1969</v>
      </c>
      <c r="AK5131" s="1993">
        <v>19438</v>
      </c>
      <c r="AL5131" s="1994" t="s">
        <v>1730</v>
      </c>
      <c r="AM5131" s="1994">
        <v>46.4</v>
      </c>
      <c r="AN5131" s="1993" t="s">
        <v>193</v>
      </c>
      <c r="BX5131"/>
      <c r="BY5131"/>
      <c r="BZ5131"/>
      <c r="CA5131"/>
      <c r="CB5131"/>
      <c r="CD5131" s="1060"/>
      <c r="CE5131" s="1286"/>
      <c r="CF5131" s="1060"/>
      <c r="CG5131" s="1060"/>
      <c r="CH5131" s="1060"/>
      <c r="CK5131" s="1645"/>
      <c r="CL5131" s="1645"/>
      <c r="CM5131" s="1645"/>
      <c r="CN5131"/>
      <c r="CO5131"/>
      <c r="CP5131"/>
      <c r="CQ5131"/>
      <c r="CR5131"/>
      <c r="CS5131" s="1060"/>
      <c r="CT5131" s="1060"/>
      <c r="CU5131" s="1060"/>
      <c r="CV5131" s="1060"/>
      <c r="CW5131" s="1060"/>
      <c r="CX5131" s="1060"/>
    </row>
    <row r="5132" spans="35:102" ht="15" customHeight="1" x14ac:dyDescent="0.3">
      <c r="AI5132" s="1996">
        <v>48479001202</v>
      </c>
      <c r="AJ5132" s="1997" t="s">
        <v>1969</v>
      </c>
      <c r="AK5132" s="1997">
        <v>16050</v>
      </c>
      <c r="AL5132" s="1998" t="s">
        <v>1730</v>
      </c>
      <c r="AM5132" s="1998">
        <v>55.4</v>
      </c>
      <c r="AN5132" s="1997" t="s">
        <v>193</v>
      </c>
      <c r="BX5132"/>
      <c r="BY5132"/>
      <c r="BZ5132"/>
      <c r="CA5132"/>
      <c r="CB5132"/>
      <c r="CD5132" s="1060"/>
      <c r="CE5132" s="1286"/>
      <c r="CF5132" s="1060"/>
      <c r="CG5132" s="1060"/>
      <c r="CH5132" s="1060"/>
      <c r="CK5132" s="1645"/>
      <c r="CL5132" s="1645"/>
      <c r="CM5132" s="1645"/>
      <c r="CN5132"/>
      <c r="CO5132"/>
      <c r="CP5132"/>
      <c r="CQ5132"/>
      <c r="CR5132"/>
      <c r="CS5132" s="1060"/>
      <c r="CT5132" s="1060"/>
      <c r="CU5132" s="1060"/>
      <c r="CV5132" s="1060"/>
      <c r="CW5132" s="1060"/>
      <c r="CX5132" s="1060"/>
    </row>
    <row r="5133" spans="35:102" ht="15" customHeight="1" x14ac:dyDescent="0.3">
      <c r="AI5133" s="1774">
        <v>48479001300</v>
      </c>
      <c r="AJ5133" s="1993" t="s">
        <v>1969</v>
      </c>
      <c r="AK5133" s="1993">
        <v>33718</v>
      </c>
      <c r="AL5133" s="1994" t="s">
        <v>1727</v>
      </c>
      <c r="AM5133" s="1994">
        <v>42.4</v>
      </c>
      <c r="AN5133" s="1993" t="s">
        <v>193</v>
      </c>
      <c r="BX5133"/>
      <c r="BY5133"/>
      <c r="BZ5133"/>
      <c r="CA5133"/>
      <c r="CB5133"/>
      <c r="CD5133" s="1060"/>
      <c r="CE5133" s="1286"/>
      <c r="CF5133" s="1060"/>
      <c r="CG5133" s="1060"/>
      <c r="CH5133" s="1060"/>
      <c r="CK5133" s="1645"/>
      <c r="CL5133" s="1645"/>
      <c r="CM5133" s="1645"/>
      <c r="CN5133"/>
      <c r="CO5133"/>
      <c r="CP5133"/>
      <c r="CQ5133"/>
      <c r="CR5133"/>
      <c r="CS5133" s="1060"/>
      <c r="CT5133" s="1060"/>
      <c r="CU5133" s="1060"/>
      <c r="CV5133" s="1060"/>
      <c r="CW5133" s="1060"/>
      <c r="CX5133" s="1060"/>
    </row>
    <row r="5134" spans="35:102" ht="15" customHeight="1" x14ac:dyDescent="0.3">
      <c r="AI5134" s="1996">
        <v>48479001401</v>
      </c>
      <c r="AJ5134" s="1997" t="s">
        <v>1969</v>
      </c>
      <c r="AK5134" s="1997">
        <v>24211</v>
      </c>
      <c r="AL5134" s="1998" t="s">
        <v>1730</v>
      </c>
      <c r="AM5134" s="1998">
        <v>44.3</v>
      </c>
      <c r="AN5134" s="1997" t="s">
        <v>193</v>
      </c>
      <c r="BX5134"/>
      <c r="BY5134"/>
      <c r="BZ5134"/>
      <c r="CA5134"/>
      <c r="CB5134"/>
      <c r="CD5134" s="1060"/>
      <c r="CE5134" s="1286"/>
      <c r="CF5134" s="1060"/>
      <c r="CG5134" s="1060"/>
      <c r="CH5134" s="1060"/>
      <c r="CK5134" s="1645"/>
      <c r="CL5134" s="1645"/>
      <c r="CM5134" s="1645"/>
      <c r="CN5134"/>
      <c r="CO5134"/>
      <c r="CP5134"/>
      <c r="CQ5134"/>
      <c r="CR5134"/>
      <c r="CS5134" s="1060"/>
      <c r="CT5134" s="1060"/>
      <c r="CU5134" s="1060"/>
      <c r="CV5134" s="1060"/>
      <c r="CW5134" s="1060"/>
      <c r="CX5134" s="1060"/>
    </row>
    <row r="5135" spans="35:102" ht="15" customHeight="1" x14ac:dyDescent="0.3">
      <c r="AI5135" s="1774">
        <v>48479001402</v>
      </c>
      <c r="AJ5135" s="1993" t="s">
        <v>1969</v>
      </c>
      <c r="AK5135" s="1993">
        <v>27303</v>
      </c>
      <c r="AL5135" s="1994" t="s">
        <v>1728</v>
      </c>
      <c r="AM5135" s="1994">
        <v>54.7</v>
      </c>
      <c r="AN5135" s="1993" t="s">
        <v>193</v>
      </c>
      <c r="BX5135"/>
      <c r="BY5135"/>
      <c r="BZ5135"/>
      <c r="CA5135"/>
      <c r="CB5135"/>
      <c r="CD5135" s="1060"/>
      <c r="CE5135" s="1286"/>
      <c r="CF5135" s="1060"/>
      <c r="CG5135" s="1060"/>
      <c r="CH5135" s="1060"/>
      <c r="CK5135" s="1645"/>
      <c r="CL5135" s="1645"/>
      <c r="CM5135" s="1645"/>
      <c r="CN5135"/>
      <c r="CO5135"/>
      <c r="CP5135"/>
      <c r="CQ5135"/>
      <c r="CR5135"/>
      <c r="CS5135" s="1060"/>
      <c r="CT5135" s="1060"/>
      <c r="CU5135" s="1060"/>
      <c r="CV5135" s="1060"/>
      <c r="CW5135" s="1060"/>
      <c r="CX5135" s="1060"/>
    </row>
    <row r="5136" spans="35:102" ht="15" customHeight="1" x14ac:dyDescent="0.3">
      <c r="AI5136" s="1996">
        <v>48479001501</v>
      </c>
      <c r="AJ5136" s="1997" t="s">
        <v>1969</v>
      </c>
      <c r="AK5136" s="1997">
        <v>18500</v>
      </c>
      <c r="AL5136" s="1998" t="s">
        <v>1730</v>
      </c>
      <c r="AM5136" s="1998">
        <v>50.4</v>
      </c>
      <c r="AN5136" s="1997" t="s">
        <v>193</v>
      </c>
      <c r="BX5136"/>
      <c r="BY5136"/>
      <c r="BZ5136"/>
      <c r="CA5136"/>
      <c r="CB5136"/>
      <c r="CD5136" s="1060"/>
      <c r="CE5136" s="1286"/>
      <c r="CF5136" s="1060"/>
      <c r="CG5136" s="1060"/>
      <c r="CH5136" s="1060"/>
      <c r="CK5136" s="1645"/>
      <c r="CL5136" s="1645"/>
      <c r="CM5136" s="1645"/>
      <c r="CN5136"/>
      <c r="CO5136"/>
      <c r="CP5136"/>
      <c r="CQ5136"/>
      <c r="CR5136"/>
      <c r="CS5136" s="1060"/>
      <c r="CT5136" s="1060"/>
      <c r="CU5136" s="1060"/>
      <c r="CV5136" s="1060"/>
      <c r="CW5136" s="1060"/>
      <c r="CX5136" s="1060"/>
    </row>
    <row r="5137" spans="35:102" ht="15" customHeight="1" x14ac:dyDescent="0.3">
      <c r="AI5137" s="1774">
        <v>48479001502</v>
      </c>
      <c r="AJ5137" s="1993" t="s">
        <v>1969</v>
      </c>
      <c r="AK5137" s="1993">
        <v>22467</v>
      </c>
      <c r="AL5137" s="1994" t="s">
        <v>1730</v>
      </c>
      <c r="AM5137" s="1994">
        <v>45.6</v>
      </c>
      <c r="AN5137" s="1993" t="s">
        <v>193</v>
      </c>
      <c r="BX5137"/>
      <c r="BY5137"/>
      <c r="BZ5137"/>
      <c r="CA5137"/>
      <c r="CB5137"/>
      <c r="CD5137" s="1060"/>
      <c r="CE5137" s="1286"/>
      <c r="CF5137" s="1060"/>
      <c r="CG5137" s="1060"/>
      <c r="CH5137" s="1060"/>
      <c r="CK5137" s="1645"/>
      <c r="CL5137" s="1645"/>
      <c r="CM5137" s="1645"/>
      <c r="CN5137"/>
      <c r="CO5137"/>
      <c r="CP5137"/>
      <c r="CQ5137"/>
      <c r="CR5137"/>
      <c r="CS5137" s="1060"/>
      <c r="CT5137" s="1060"/>
      <c r="CU5137" s="1060"/>
      <c r="CV5137" s="1060"/>
      <c r="CW5137" s="1060"/>
      <c r="CX5137" s="1060"/>
    </row>
    <row r="5138" spans="35:102" ht="15" customHeight="1" x14ac:dyDescent="0.3">
      <c r="AI5138" s="1996">
        <v>48479001601</v>
      </c>
      <c r="AJ5138" s="1997" t="s">
        <v>1969</v>
      </c>
      <c r="AK5138" s="1997">
        <v>49507</v>
      </c>
      <c r="AL5138" s="1998" t="s">
        <v>1729</v>
      </c>
      <c r="AM5138" s="1998">
        <v>17.600000000000001</v>
      </c>
      <c r="AN5138" s="1997" t="s">
        <v>192</v>
      </c>
      <c r="BX5138"/>
      <c r="BY5138"/>
      <c r="BZ5138"/>
      <c r="CA5138"/>
      <c r="CB5138"/>
      <c r="CD5138" s="1060"/>
      <c r="CE5138" s="1286"/>
      <c r="CF5138" s="1060"/>
      <c r="CG5138" s="1060"/>
      <c r="CH5138" s="1060"/>
      <c r="CK5138" s="1645"/>
      <c r="CL5138" s="1645"/>
      <c r="CM5138" s="1645"/>
      <c r="CN5138"/>
      <c r="CO5138"/>
      <c r="CP5138"/>
      <c r="CQ5138"/>
      <c r="CR5138"/>
      <c r="CS5138" s="1060"/>
      <c r="CT5138" s="1060"/>
      <c r="CU5138" s="1060"/>
      <c r="CV5138" s="1060"/>
      <c r="CW5138" s="1060"/>
      <c r="CX5138" s="1060"/>
    </row>
    <row r="5139" spans="35:102" ht="15" customHeight="1" x14ac:dyDescent="0.3">
      <c r="AI5139" s="1774">
        <v>48479001602</v>
      </c>
      <c r="AJ5139" s="1993" t="s">
        <v>1969</v>
      </c>
      <c r="AK5139" s="1993">
        <v>73854</v>
      </c>
      <c r="AL5139" s="1994" t="s">
        <v>1729</v>
      </c>
      <c r="AM5139" s="1994">
        <v>10.7</v>
      </c>
      <c r="AN5139" s="1993" t="s">
        <v>192</v>
      </c>
      <c r="BX5139"/>
      <c r="BY5139"/>
      <c r="BZ5139"/>
      <c r="CA5139"/>
      <c r="CB5139"/>
      <c r="CD5139" s="1060"/>
      <c r="CE5139" s="1286"/>
      <c r="CF5139" s="1060"/>
      <c r="CG5139" s="1060"/>
      <c r="CH5139" s="1060"/>
      <c r="CK5139" s="1645"/>
      <c r="CL5139" s="1645"/>
      <c r="CM5139" s="1645"/>
      <c r="CN5139"/>
      <c r="CO5139"/>
      <c r="CP5139"/>
      <c r="CQ5139"/>
      <c r="CR5139"/>
      <c r="CS5139" s="1060"/>
      <c r="CT5139" s="1060"/>
      <c r="CU5139" s="1060"/>
      <c r="CV5139" s="1060"/>
      <c r="CW5139" s="1060"/>
      <c r="CX5139" s="1060"/>
    </row>
    <row r="5140" spans="35:102" ht="15" customHeight="1" x14ac:dyDescent="0.3">
      <c r="AI5140" s="1996">
        <v>48479001706</v>
      </c>
      <c r="AJ5140" s="1997" t="s">
        <v>1969</v>
      </c>
      <c r="AK5140" s="1997">
        <v>26906</v>
      </c>
      <c r="AL5140" s="1998" t="s">
        <v>1728</v>
      </c>
      <c r="AM5140" s="1998">
        <v>36.6</v>
      </c>
      <c r="AN5140" s="1997" t="s">
        <v>193</v>
      </c>
      <c r="BX5140"/>
      <c r="BY5140"/>
      <c r="BZ5140"/>
      <c r="CA5140"/>
      <c r="CB5140"/>
      <c r="CD5140" s="1060"/>
      <c r="CE5140" s="1286"/>
      <c r="CF5140" s="1060"/>
      <c r="CG5140" s="1060"/>
      <c r="CH5140" s="1060"/>
      <c r="CK5140" s="1645"/>
      <c r="CL5140" s="1645"/>
      <c r="CM5140" s="1645"/>
      <c r="CN5140"/>
      <c r="CO5140"/>
      <c r="CP5140"/>
      <c r="CQ5140"/>
      <c r="CR5140"/>
      <c r="CS5140" s="1060"/>
      <c r="CT5140" s="1060"/>
      <c r="CU5140" s="1060"/>
      <c r="CV5140" s="1060"/>
      <c r="CW5140" s="1060"/>
      <c r="CX5140" s="1060"/>
    </row>
    <row r="5141" spans="35:102" ht="15" customHeight="1" x14ac:dyDescent="0.3">
      <c r="AI5141" s="1774">
        <v>48479001709</v>
      </c>
      <c r="AJ5141" s="1993" t="s">
        <v>1969</v>
      </c>
      <c r="AK5141" s="1993">
        <v>66237</v>
      </c>
      <c r="AL5141" s="1994" t="s">
        <v>1729</v>
      </c>
      <c r="AM5141" s="1994">
        <v>20.100000000000001</v>
      </c>
      <c r="AN5141" s="1993" t="s">
        <v>192</v>
      </c>
      <c r="BX5141"/>
      <c r="BY5141"/>
      <c r="BZ5141"/>
      <c r="CA5141"/>
      <c r="CB5141"/>
      <c r="CD5141" s="1060"/>
      <c r="CE5141" s="1286"/>
      <c r="CF5141" s="1060"/>
      <c r="CG5141" s="1060"/>
      <c r="CH5141" s="1060"/>
      <c r="CK5141" s="1645"/>
      <c r="CL5141" s="1645"/>
      <c r="CM5141" s="1645"/>
      <c r="CN5141"/>
      <c r="CO5141"/>
      <c r="CP5141"/>
      <c r="CQ5141"/>
      <c r="CR5141"/>
      <c r="CS5141" s="1060"/>
      <c r="CT5141" s="1060"/>
      <c r="CU5141" s="1060"/>
      <c r="CV5141" s="1060"/>
      <c r="CW5141" s="1060"/>
      <c r="CX5141" s="1060"/>
    </row>
    <row r="5142" spans="35:102" ht="15" customHeight="1" x14ac:dyDescent="0.3">
      <c r="AI5142" s="1996">
        <v>48479001710</v>
      </c>
      <c r="AJ5142" s="1997" t="s">
        <v>1969</v>
      </c>
      <c r="AK5142" s="1997">
        <v>50721</v>
      </c>
      <c r="AL5142" s="1998" t="s">
        <v>1729</v>
      </c>
      <c r="AM5142" s="1998">
        <v>26.3</v>
      </c>
      <c r="AN5142" s="1997" t="s">
        <v>192</v>
      </c>
      <c r="BX5142"/>
      <c r="BY5142"/>
      <c r="BZ5142"/>
      <c r="CA5142"/>
      <c r="CB5142"/>
      <c r="CD5142" s="1060"/>
      <c r="CE5142" s="1286"/>
      <c r="CF5142" s="1060"/>
      <c r="CG5142" s="1060"/>
      <c r="CH5142" s="1060"/>
      <c r="CK5142" s="1645"/>
      <c r="CL5142" s="1645"/>
      <c r="CM5142" s="1645"/>
      <c r="CN5142"/>
      <c r="CO5142"/>
      <c r="CP5142"/>
      <c r="CQ5142"/>
      <c r="CR5142"/>
      <c r="CS5142" s="1060"/>
      <c r="CT5142" s="1060"/>
      <c r="CU5142" s="1060"/>
      <c r="CV5142" s="1060"/>
      <c r="CW5142" s="1060"/>
      <c r="CX5142" s="1060"/>
    </row>
    <row r="5143" spans="35:102" ht="15" customHeight="1" x14ac:dyDescent="0.3">
      <c r="AI5143" s="1774">
        <v>48479001711</v>
      </c>
      <c r="AJ5143" s="1993" t="s">
        <v>1969</v>
      </c>
      <c r="AK5143" s="1993">
        <v>56582</v>
      </c>
      <c r="AL5143" s="1994" t="s">
        <v>1729</v>
      </c>
      <c r="AM5143" s="1994">
        <v>11.6</v>
      </c>
      <c r="AN5143" s="1993" t="s">
        <v>192</v>
      </c>
      <c r="BX5143"/>
      <c r="BY5143"/>
      <c r="BZ5143"/>
      <c r="CA5143"/>
      <c r="CB5143"/>
      <c r="CD5143" s="1060"/>
      <c r="CE5143" s="1286"/>
      <c r="CF5143" s="1060"/>
      <c r="CG5143" s="1060"/>
      <c r="CH5143" s="1060"/>
      <c r="CK5143" s="1645"/>
      <c r="CL5143" s="1645"/>
      <c r="CM5143" s="1645"/>
      <c r="CN5143"/>
      <c r="CO5143"/>
      <c r="CP5143"/>
      <c r="CQ5143"/>
      <c r="CR5143"/>
      <c r="CS5143" s="1060"/>
      <c r="CT5143" s="1060"/>
      <c r="CU5143" s="1060"/>
      <c r="CV5143" s="1060"/>
      <c r="CW5143" s="1060"/>
      <c r="CX5143" s="1060"/>
    </row>
    <row r="5144" spans="35:102" ht="15" customHeight="1" x14ac:dyDescent="0.3">
      <c r="AI5144" s="1996">
        <v>48479001712</v>
      </c>
      <c r="AJ5144" s="1997" t="s">
        <v>1969</v>
      </c>
      <c r="AK5144" s="1997">
        <v>58851</v>
      </c>
      <c r="AL5144" s="1998" t="s">
        <v>1729</v>
      </c>
      <c r="AM5144" s="1998">
        <v>10.199999999999999</v>
      </c>
      <c r="AN5144" s="1997" t="s">
        <v>192</v>
      </c>
      <c r="BX5144"/>
      <c r="BY5144"/>
      <c r="BZ5144"/>
      <c r="CA5144"/>
      <c r="CB5144"/>
      <c r="CD5144" s="1060"/>
      <c r="CE5144" s="1286"/>
      <c r="CF5144" s="1060"/>
      <c r="CG5144" s="1060"/>
      <c r="CH5144" s="1060"/>
      <c r="CK5144" s="1645"/>
      <c r="CL5144" s="1645"/>
      <c r="CM5144" s="1645"/>
      <c r="CN5144"/>
      <c r="CO5144"/>
      <c r="CP5144"/>
      <c r="CQ5144"/>
      <c r="CR5144"/>
      <c r="CS5144" s="1060"/>
      <c r="CT5144" s="1060"/>
      <c r="CU5144" s="1060"/>
      <c r="CV5144" s="1060"/>
      <c r="CW5144" s="1060"/>
      <c r="CX5144" s="1060"/>
    </row>
    <row r="5145" spans="35:102" ht="15" customHeight="1" x14ac:dyDescent="0.3">
      <c r="AI5145" s="1774">
        <v>48479001713</v>
      </c>
      <c r="AJ5145" s="1993" t="s">
        <v>1969</v>
      </c>
      <c r="AK5145" s="1993">
        <v>77386</v>
      </c>
      <c r="AL5145" s="1994" t="s">
        <v>1729</v>
      </c>
      <c r="AM5145" s="1994">
        <v>8.3000000000000007</v>
      </c>
      <c r="AN5145" s="1993" t="s">
        <v>192</v>
      </c>
      <c r="BX5145"/>
      <c r="BY5145"/>
      <c r="BZ5145"/>
      <c r="CA5145"/>
      <c r="CB5145"/>
      <c r="CD5145" s="1060"/>
      <c r="CE5145" s="1286"/>
      <c r="CF5145" s="1060"/>
      <c r="CG5145" s="1060"/>
      <c r="CH5145" s="1060"/>
      <c r="CK5145" s="1645"/>
      <c r="CL5145" s="1645"/>
      <c r="CM5145" s="1645"/>
      <c r="CN5145"/>
      <c r="CO5145"/>
      <c r="CP5145"/>
      <c r="CQ5145"/>
      <c r="CR5145"/>
      <c r="CS5145" s="1060"/>
      <c r="CT5145" s="1060"/>
      <c r="CU5145" s="1060"/>
      <c r="CV5145" s="1060"/>
      <c r="CW5145" s="1060"/>
      <c r="CX5145" s="1060"/>
    </row>
    <row r="5146" spans="35:102" ht="15" customHeight="1" x14ac:dyDescent="0.3">
      <c r="AI5146" s="1996">
        <v>48479001714</v>
      </c>
      <c r="AJ5146" s="1997" t="s">
        <v>1969</v>
      </c>
      <c r="AK5146" s="1997">
        <v>86351</v>
      </c>
      <c r="AL5146" s="1998" t="s">
        <v>1729</v>
      </c>
      <c r="AM5146" s="1998">
        <v>10.5</v>
      </c>
      <c r="AN5146" s="1997" t="s">
        <v>192</v>
      </c>
      <c r="BX5146"/>
      <c r="BY5146"/>
      <c r="BZ5146"/>
      <c r="CA5146"/>
      <c r="CB5146"/>
      <c r="CD5146" s="1060"/>
      <c r="CE5146" s="1286"/>
      <c r="CF5146" s="1060"/>
      <c r="CG5146" s="1060"/>
      <c r="CH5146" s="1060"/>
      <c r="CK5146" s="1645"/>
      <c r="CL5146" s="1645"/>
      <c r="CM5146" s="1645"/>
      <c r="CN5146"/>
      <c r="CO5146"/>
      <c r="CP5146"/>
      <c r="CQ5146"/>
      <c r="CR5146"/>
      <c r="CS5146" s="1060"/>
      <c r="CT5146" s="1060"/>
      <c r="CU5146" s="1060"/>
      <c r="CV5146" s="1060"/>
      <c r="CW5146" s="1060"/>
      <c r="CX5146" s="1060"/>
    </row>
    <row r="5147" spans="35:102" ht="15" customHeight="1" x14ac:dyDescent="0.3">
      <c r="AI5147" s="1774">
        <v>48479001715</v>
      </c>
      <c r="AJ5147" s="1993" t="s">
        <v>1969</v>
      </c>
      <c r="AK5147" s="1993">
        <v>52981</v>
      </c>
      <c r="AL5147" s="1994" t="s">
        <v>1729</v>
      </c>
      <c r="AM5147" s="1994">
        <v>14.2</v>
      </c>
      <c r="AN5147" s="1993" t="s">
        <v>192</v>
      </c>
      <c r="BX5147"/>
      <c r="BY5147"/>
      <c r="BZ5147"/>
      <c r="CA5147"/>
      <c r="CB5147"/>
      <c r="CD5147" s="1060"/>
      <c r="CE5147" s="1286"/>
      <c r="CF5147" s="1060"/>
      <c r="CG5147" s="1060"/>
      <c r="CH5147" s="1060"/>
      <c r="CK5147" s="1645"/>
      <c r="CL5147" s="1645"/>
      <c r="CM5147" s="1645"/>
      <c r="CN5147"/>
      <c r="CO5147"/>
      <c r="CP5147"/>
      <c r="CQ5147"/>
      <c r="CR5147"/>
      <c r="CS5147" s="1060"/>
      <c r="CT5147" s="1060"/>
      <c r="CU5147" s="1060"/>
      <c r="CV5147" s="1060"/>
      <c r="CW5147" s="1060"/>
      <c r="CX5147" s="1060"/>
    </row>
    <row r="5148" spans="35:102" ht="15" customHeight="1" x14ac:dyDescent="0.3">
      <c r="AI5148" s="1996">
        <v>48479001716</v>
      </c>
      <c r="AJ5148" s="1997" t="s">
        <v>1969</v>
      </c>
      <c r="AK5148" s="1997">
        <v>54051</v>
      </c>
      <c r="AL5148" s="1998" t="s">
        <v>1729</v>
      </c>
      <c r="AM5148" s="1998">
        <v>16.7</v>
      </c>
      <c r="AN5148" s="1997" t="s">
        <v>192</v>
      </c>
      <c r="BX5148"/>
      <c r="BY5148"/>
      <c r="BZ5148"/>
      <c r="CA5148"/>
      <c r="CB5148"/>
      <c r="CD5148" s="1060"/>
      <c r="CE5148" s="1286"/>
      <c r="CF5148" s="1060"/>
      <c r="CG5148" s="1060"/>
      <c r="CH5148" s="1060"/>
      <c r="CK5148" s="1645"/>
      <c r="CL5148" s="1645"/>
      <c r="CM5148" s="1645"/>
      <c r="CN5148"/>
      <c r="CO5148"/>
      <c r="CP5148"/>
      <c r="CQ5148"/>
      <c r="CR5148"/>
      <c r="CS5148" s="1060"/>
      <c r="CT5148" s="1060"/>
      <c r="CU5148" s="1060"/>
      <c r="CV5148" s="1060"/>
      <c r="CW5148" s="1060"/>
      <c r="CX5148" s="1060"/>
    </row>
    <row r="5149" spans="35:102" ht="15" customHeight="1" x14ac:dyDescent="0.3">
      <c r="AI5149" s="1774">
        <v>48479001717</v>
      </c>
      <c r="AJ5149" s="1993" t="s">
        <v>1969</v>
      </c>
      <c r="AK5149" s="1993">
        <v>31150</v>
      </c>
      <c r="AL5149" s="1994" t="s">
        <v>1728</v>
      </c>
      <c r="AM5149" s="1994">
        <v>45.6</v>
      </c>
      <c r="AN5149" s="1993" t="s">
        <v>193</v>
      </c>
      <c r="BX5149"/>
      <c r="BY5149"/>
      <c r="BZ5149"/>
      <c r="CA5149"/>
      <c r="CB5149"/>
      <c r="CD5149" s="1060"/>
      <c r="CE5149" s="1286"/>
      <c r="CF5149" s="1060"/>
      <c r="CG5149" s="1060"/>
      <c r="CH5149" s="1060"/>
      <c r="CK5149" s="1645"/>
      <c r="CL5149" s="1645"/>
      <c r="CM5149" s="1645"/>
      <c r="CN5149"/>
      <c r="CO5149"/>
      <c r="CP5149"/>
      <c r="CQ5149"/>
      <c r="CR5149"/>
      <c r="CS5149" s="1060"/>
      <c r="CT5149" s="1060"/>
      <c r="CU5149" s="1060"/>
      <c r="CV5149" s="1060"/>
      <c r="CW5149" s="1060"/>
      <c r="CX5149" s="1060"/>
    </row>
    <row r="5150" spans="35:102" ht="15" customHeight="1" x14ac:dyDescent="0.3">
      <c r="AI5150" s="1996">
        <v>48479001718</v>
      </c>
      <c r="AJ5150" s="1997" t="s">
        <v>1969</v>
      </c>
      <c r="AK5150" s="1997">
        <v>56557</v>
      </c>
      <c r="AL5150" s="1998" t="s">
        <v>1729</v>
      </c>
      <c r="AM5150" s="1998">
        <v>12.6</v>
      </c>
      <c r="AN5150" s="1997" t="s">
        <v>192</v>
      </c>
      <c r="BX5150"/>
      <c r="BY5150"/>
      <c r="BZ5150"/>
      <c r="CA5150"/>
      <c r="CB5150"/>
      <c r="CD5150" s="1060"/>
      <c r="CE5150" s="1286"/>
      <c r="CF5150" s="1060"/>
      <c r="CG5150" s="1060"/>
      <c r="CH5150" s="1060"/>
      <c r="CK5150" s="1645"/>
      <c r="CL5150" s="1645"/>
      <c r="CM5150" s="1645"/>
      <c r="CN5150"/>
      <c r="CO5150"/>
      <c r="CP5150"/>
      <c r="CQ5150"/>
      <c r="CR5150"/>
      <c r="CS5150" s="1060"/>
      <c r="CT5150" s="1060"/>
      <c r="CU5150" s="1060"/>
      <c r="CV5150" s="1060"/>
      <c r="CW5150" s="1060"/>
      <c r="CX5150" s="1060"/>
    </row>
    <row r="5151" spans="35:102" ht="15" customHeight="1" x14ac:dyDescent="0.3">
      <c r="AI5151" s="1774">
        <v>48479001719</v>
      </c>
      <c r="AJ5151" s="1993" t="s">
        <v>1969</v>
      </c>
      <c r="AK5151" s="1993">
        <v>50375</v>
      </c>
      <c r="AL5151" s="1994" t="s">
        <v>1729</v>
      </c>
      <c r="AM5151" s="1994">
        <v>18.7</v>
      </c>
      <c r="AN5151" s="1993" t="s">
        <v>192</v>
      </c>
      <c r="BX5151"/>
      <c r="BY5151"/>
      <c r="BZ5151"/>
      <c r="CA5151"/>
      <c r="CB5151"/>
      <c r="CD5151" s="1060"/>
      <c r="CE5151" s="1286"/>
      <c r="CF5151" s="1060"/>
      <c r="CG5151" s="1060"/>
      <c r="CH5151" s="1060"/>
      <c r="CK5151" s="1645"/>
      <c r="CL5151" s="1645"/>
      <c r="CM5151" s="1645"/>
      <c r="CN5151"/>
      <c r="CO5151"/>
      <c r="CP5151"/>
      <c r="CQ5151"/>
      <c r="CR5151"/>
      <c r="CS5151" s="1060"/>
      <c r="CT5151" s="1060"/>
      <c r="CU5151" s="1060"/>
      <c r="CV5151" s="1060"/>
      <c r="CW5151" s="1060"/>
      <c r="CX5151" s="1060"/>
    </row>
    <row r="5152" spans="35:102" ht="15" customHeight="1" x14ac:dyDescent="0.3">
      <c r="AI5152" s="1996">
        <v>48479001720</v>
      </c>
      <c r="AJ5152" s="1997" t="s">
        <v>1969</v>
      </c>
      <c r="AK5152" s="1997">
        <v>69063</v>
      </c>
      <c r="AL5152" s="1998" t="s">
        <v>1729</v>
      </c>
      <c r="AM5152" s="1998">
        <v>16.8</v>
      </c>
      <c r="AN5152" s="1997" t="s">
        <v>192</v>
      </c>
      <c r="BX5152"/>
      <c r="BY5152"/>
      <c r="BZ5152"/>
      <c r="CA5152"/>
      <c r="CB5152"/>
      <c r="CD5152" s="1060"/>
      <c r="CE5152" s="1286"/>
      <c r="CF5152" s="1060"/>
      <c r="CG5152" s="1060"/>
      <c r="CH5152" s="1060"/>
      <c r="CK5152" s="1645"/>
      <c r="CL5152" s="1645"/>
      <c r="CM5152" s="1645"/>
      <c r="CN5152"/>
      <c r="CO5152"/>
      <c r="CP5152"/>
      <c r="CQ5152"/>
      <c r="CR5152"/>
      <c r="CS5152" s="1060"/>
      <c r="CT5152" s="1060"/>
      <c r="CU5152" s="1060"/>
      <c r="CV5152" s="1060"/>
      <c r="CW5152" s="1060"/>
      <c r="CX5152" s="1060"/>
    </row>
    <row r="5153" spans="35:102" ht="15" customHeight="1" x14ac:dyDescent="0.3">
      <c r="AI5153" s="1774">
        <v>48479001721</v>
      </c>
      <c r="AJ5153" s="1993" t="s">
        <v>1969</v>
      </c>
      <c r="AK5153" s="1993">
        <v>95603</v>
      </c>
      <c r="AL5153" s="1994" t="s">
        <v>1729</v>
      </c>
      <c r="AM5153" s="1994">
        <v>4.0999999999999996</v>
      </c>
      <c r="AN5153" s="1993" t="s">
        <v>192</v>
      </c>
      <c r="BX5153"/>
      <c r="BY5153"/>
      <c r="BZ5153"/>
      <c r="CA5153"/>
      <c r="CB5153"/>
      <c r="CD5153" s="1060"/>
      <c r="CE5153" s="1286"/>
      <c r="CF5153" s="1060"/>
      <c r="CG5153" s="1060"/>
      <c r="CH5153" s="1060"/>
      <c r="CK5153" s="1645"/>
      <c r="CL5153" s="1645"/>
      <c r="CM5153" s="1645"/>
      <c r="CN5153"/>
      <c r="CO5153"/>
      <c r="CP5153"/>
      <c r="CQ5153"/>
      <c r="CR5153"/>
      <c r="CS5153" s="1060"/>
      <c r="CT5153" s="1060"/>
      <c r="CU5153" s="1060"/>
      <c r="CV5153" s="1060"/>
      <c r="CW5153" s="1060"/>
      <c r="CX5153" s="1060"/>
    </row>
    <row r="5154" spans="35:102" ht="15" customHeight="1" x14ac:dyDescent="0.3">
      <c r="AI5154" s="1996">
        <v>48479001722</v>
      </c>
      <c r="AJ5154" s="1997" t="s">
        <v>1969</v>
      </c>
      <c r="AK5154" s="1997">
        <v>126274</v>
      </c>
      <c r="AL5154" s="1998" t="s">
        <v>1729</v>
      </c>
      <c r="AM5154" s="1998">
        <v>7.7</v>
      </c>
      <c r="AN5154" s="1997" t="s">
        <v>192</v>
      </c>
      <c r="BX5154"/>
      <c r="BY5154"/>
      <c r="BZ5154"/>
      <c r="CA5154"/>
      <c r="CB5154"/>
      <c r="CD5154" s="1060"/>
      <c r="CE5154" s="1286"/>
      <c r="CF5154" s="1060"/>
      <c r="CG5154" s="1060"/>
      <c r="CH5154" s="1060"/>
      <c r="CK5154" s="1645"/>
      <c r="CL5154" s="1645"/>
      <c r="CM5154" s="1645"/>
      <c r="CN5154"/>
      <c r="CO5154"/>
      <c r="CP5154"/>
      <c r="CQ5154"/>
      <c r="CR5154"/>
      <c r="CS5154" s="1060"/>
      <c r="CT5154" s="1060"/>
      <c r="CU5154" s="1060"/>
      <c r="CV5154" s="1060"/>
      <c r="CW5154" s="1060"/>
      <c r="CX5154" s="1060"/>
    </row>
    <row r="5155" spans="35:102" ht="15" customHeight="1" x14ac:dyDescent="0.3">
      <c r="AI5155" s="1774">
        <v>48479001806</v>
      </c>
      <c r="AJ5155" s="1993" t="s">
        <v>1969</v>
      </c>
      <c r="AK5155" s="1993">
        <v>32426</v>
      </c>
      <c r="AL5155" s="1994" t="s">
        <v>1728</v>
      </c>
      <c r="AM5155" s="1994">
        <v>33.700000000000003</v>
      </c>
      <c r="AN5155" s="1993" t="s">
        <v>193</v>
      </c>
      <c r="BX5155"/>
      <c r="BY5155"/>
      <c r="BZ5155"/>
      <c r="CA5155"/>
      <c r="CB5155"/>
      <c r="CD5155" s="1060"/>
      <c r="CE5155" s="1286"/>
      <c r="CF5155" s="1060"/>
      <c r="CG5155" s="1060"/>
      <c r="CH5155" s="1060"/>
      <c r="CK5155" s="1645"/>
      <c r="CL5155" s="1645"/>
      <c r="CM5155" s="1645"/>
      <c r="CN5155"/>
      <c r="CO5155"/>
      <c r="CP5155"/>
      <c r="CQ5155"/>
      <c r="CR5155"/>
      <c r="CS5155" s="1060"/>
      <c r="CT5155" s="1060"/>
      <c r="CU5155" s="1060"/>
      <c r="CV5155" s="1060"/>
      <c r="CW5155" s="1060"/>
      <c r="CX5155" s="1060"/>
    </row>
    <row r="5156" spans="35:102" ht="15" customHeight="1" x14ac:dyDescent="0.3">
      <c r="AI5156" s="1996">
        <v>48479001807</v>
      </c>
      <c r="AJ5156" s="1997" t="s">
        <v>1969</v>
      </c>
      <c r="AK5156" s="1997">
        <v>33741</v>
      </c>
      <c r="AL5156" s="1998" t="s">
        <v>1727</v>
      </c>
      <c r="AM5156" s="1998">
        <v>35.6</v>
      </c>
      <c r="AN5156" s="1997" t="s">
        <v>193</v>
      </c>
      <c r="BX5156"/>
      <c r="BY5156"/>
      <c r="BZ5156"/>
      <c r="CA5156"/>
      <c r="CB5156"/>
      <c r="CD5156" s="1060"/>
      <c r="CE5156" s="1286"/>
      <c r="CF5156" s="1060"/>
      <c r="CG5156" s="1060"/>
      <c r="CH5156" s="1060"/>
      <c r="CK5156" s="1645"/>
      <c r="CL5156" s="1645"/>
      <c r="CM5156" s="1645"/>
      <c r="CN5156"/>
      <c r="CO5156"/>
      <c r="CP5156"/>
      <c r="CQ5156"/>
      <c r="CR5156"/>
      <c r="CS5156" s="1060"/>
      <c r="CT5156" s="1060"/>
      <c r="CU5156" s="1060"/>
      <c r="CV5156" s="1060"/>
      <c r="CW5156" s="1060"/>
      <c r="CX5156" s="1060"/>
    </row>
    <row r="5157" spans="35:102" ht="15" customHeight="1" x14ac:dyDescent="0.3">
      <c r="AI5157" s="1774">
        <v>48479001808</v>
      </c>
      <c r="AJ5157" s="1993" t="s">
        <v>1969</v>
      </c>
      <c r="AK5157" s="1993">
        <v>28065</v>
      </c>
      <c r="AL5157" s="1994" t="s">
        <v>1728</v>
      </c>
      <c r="AM5157" s="1994">
        <v>42.2</v>
      </c>
      <c r="AN5157" s="1993" t="s">
        <v>193</v>
      </c>
      <c r="BX5157"/>
      <c r="BY5157"/>
      <c r="BZ5157"/>
      <c r="CA5157"/>
      <c r="CB5157"/>
      <c r="CD5157" s="1060"/>
      <c r="CE5157" s="1286"/>
      <c r="CF5157" s="1060"/>
      <c r="CG5157" s="1060"/>
      <c r="CH5157" s="1060"/>
      <c r="CK5157" s="1645"/>
      <c r="CL5157" s="1645"/>
      <c r="CM5157" s="1645"/>
      <c r="CN5157"/>
      <c r="CO5157"/>
      <c r="CP5157"/>
      <c r="CQ5157"/>
      <c r="CR5157"/>
      <c r="CS5157" s="1060"/>
      <c r="CT5157" s="1060"/>
      <c r="CU5157" s="1060"/>
      <c r="CV5157" s="1060"/>
      <c r="CW5157" s="1060"/>
      <c r="CX5157" s="1060"/>
    </row>
    <row r="5158" spans="35:102" ht="15" customHeight="1" x14ac:dyDescent="0.3">
      <c r="AI5158" s="1996">
        <v>48479001809</v>
      </c>
      <c r="AJ5158" s="1997" t="s">
        <v>1969</v>
      </c>
      <c r="AK5158" s="1997">
        <v>33376</v>
      </c>
      <c r="AL5158" s="1998" t="s">
        <v>1727</v>
      </c>
      <c r="AM5158" s="1998">
        <v>47</v>
      </c>
      <c r="AN5158" s="1997" t="s">
        <v>193</v>
      </c>
      <c r="BX5158"/>
      <c r="BY5158"/>
      <c r="BZ5158"/>
      <c r="CA5158"/>
      <c r="CB5158"/>
      <c r="CD5158" s="1060"/>
      <c r="CE5158" s="1286"/>
      <c r="CF5158" s="1060"/>
      <c r="CG5158" s="1060"/>
      <c r="CH5158" s="1060"/>
      <c r="CK5158" s="1645"/>
      <c r="CL5158" s="1645"/>
      <c r="CM5158" s="1645"/>
      <c r="CN5158"/>
      <c r="CO5158"/>
      <c r="CP5158"/>
      <c r="CQ5158"/>
      <c r="CR5158"/>
      <c r="CS5158" s="1060"/>
      <c r="CT5158" s="1060"/>
      <c r="CU5158" s="1060"/>
      <c r="CV5158" s="1060"/>
      <c r="CW5158" s="1060"/>
      <c r="CX5158" s="1060"/>
    </row>
    <row r="5159" spans="35:102" ht="15" customHeight="1" x14ac:dyDescent="0.3">
      <c r="AI5159" s="1774">
        <v>48479001810</v>
      </c>
      <c r="AJ5159" s="1993" t="s">
        <v>1969</v>
      </c>
      <c r="AK5159" s="1993">
        <v>51836</v>
      </c>
      <c r="AL5159" s="1994" t="s">
        <v>1729</v>
      </c>
      <c r="AM5159" s="1994">
        <v>21.5</v>
      </c>
      <c r="AN5159" s="1993" t="s">
        <v>192</v>
      </c>
      <c r="BX5159"/>
      <c r="BY5159"/>
      <c r="BZ5159"/>
      <c r="CA5159"/>
      <c r="CB5159"/>
      <c r="CD5159" s="1060"/>
      <c r="CE5159" s="1286"/>
      <c r="CF5159" s="1060"/>
      <c r="CG5159" s="1060"/>
      <c r="CH5159" s="1060"/>
      <c r="CK5159" s="1645"/>
      <c r="CL5159" s="1645"/>
      <c r="CM5159" s="1645"/>
      <c r="CN5159"/>
      <c r="CO5159"/>
      <c r="CP5159"/>
      <c r="CQ5159"/>
      <c r="CR5159"/>
      <c r="CS5159" s="1060"/>
      <c r="CT5159" s="1060"/>
      <c r="CU5159" s="1060"/>
      <c r="CV5159" s="1060"/>
      <c r="CW5159" s="1060"/>
      <c r="CX5159" s="1060"/>
    </row>
    <row r="5160" spans="35:102" ht="15" customHeight="1" x14ac:dyDescent="0.3">
      <c r="AI5160" s="1996">
        <v>48479001811</v>
      </c>
      <c r="AJ5160" s="1997" t="s">
        <v>1969</v>
      </c>
      <c r="AK5160" s="1997">
        <v>44266</v>
      </c>
      <c r="AL5160" s="1998" t="s">
        <v>1729</v>
      </c>
      <c r="AM5160" s="1998">
        <v>18.8</v>
      </c>
      <c r="AN5160" s="1997" t="s">
        <v>192</v>
      </c>
      <c r="BX5160"/>
      <c r="BY5160"/>
      <c r="BZ5160"/>
      <c r="CA5160"/>
      <c r="CB5160"/>
      <c r="CD5160" s="1060"/>
      <c r="CE5160" s="1286"/>
      <c r="CF5160" s="1060"/>
      <c r="CG5160" s="1060"/>
      <c r="CH5160" s="1060"/>
      <c r="CK5160" s="1645"/>
      <c r="CL5160" s="1645"/>
      <c r="CM5160" s="1645"/>
      <c r="CN5160"/>
      <c r="CO5160"/>
      <c r="CP5160"/>
      <c r="CQ5160"/>
      <c r="CR5160"/>
      <c r="CS5160" s="1060"/>
      <c r="CT5160" s="1060"/>
      <c r="CU5160" s="1060"/>
      <c r="CV5160" s="1060"/>
      <c r="CW5160" s="1060"/>
      <c r="CX5160" s="1060"/>
    </row>
    <row r="5161" spans="35:102" ht="15" customHeight="1" x14ac:dyDescent="0.3">
      <c r="AI5161" s="1774">
        <v>48479001812</v>
      </c>
      <c r="AJ5161" s="1993" t="s">
        <v>1969</v>
      </c>
      <c r="AK5161" s="1993">
        <v>49371</v>
      </c>
      <c r="AL5161" s="1994" t="s">
        <v>1729</v>
      </c>
      <c r="AM5161" s="1994">
        <v>28.8</v>
      </c>
      <c r="AN5161" s="1993" t="s">
        <v>192</v>
      </c>
      <c r="BX5161"/>
      <c r="BY5161"/>
      <c r="BZ5161"/>
      <c r="CA5161"/>
      <c r="CB5161"/>
      <c r="CD5161" s="1060"/>
      <c r="CE5161" s="1286"/>
      <c r="CF5161" s="1060"/>
      <c r="CG5161" s="1060"/>
      <c r="CH5161" s="1060"/>
      <c r="CK5161" s="1645"/>
      <c r="CL5161" s="1645"/>
      <c r="CM5161" s="1645"/>
      <c r="CN5161"/>
      <c r="CO5161"/>
      <c r="CP5161"/>
      <c r="CQ5161"/>
      <c r="CR5161"/>
      <c r="CS5161" s="1060"/>
      <c r="CT5161" s="1060"/>
      <c r="CU5161" s="1060"/>
      <c r="CV5161" s="1060"/>
      <c r="CW5161" s="1060"/>
      <c r="CX5161" s="1060"/>
    </row>
    <row r="5162" spans="35:102" ht="15" customHeight="1" x14ac:dyDescent="0.3">
      <c r="AI5162" s="1996">
        <v>48479001813</v>
      </c>
      <c r="AJ5162" s="1997" t="s">
        <v>1969</v>
      </c>
      <c r="AK5162" s="1997">
        <v>26136</v>
      </c>
      <c r="AL5162" s="1998" t="s">
        <v>1730</v>
      </c>
      <c r="AM5162" s="1998">
        <v>49.6</v>
      </c>
      <c r="AN5162" s="1997" t="s">
        <v>193</v>
      </c>
      <c r="BX5162"/>
      <c r="BY5162"/>
      <c r="BZ5162"/>
      <c r="CA5162"/>
      <c r="CB5162"/>
      <c r="CD5162" s="1060"/>
      <c r="CE5162" s="1286"/>
      <c r="CF5162" s="1060"/>
      <c r="CG5162" s="1060"/>
      <c r="CH5162" s="1060"/>
      <c r="CK5162" s="1645"/>
      <c r="CL5162" s="1645"/>
      <c r="CM5162" s="1645"/>
      <c r="CN5162"/>
      <c r="CO5162"/>
      <c r="CP5162"/>
      <c r="CQ5162"/>
      <c r="CR5162"/>
      <c r="CS5162" s="1060"/>
      <c r="CT5162" s="1060"/>
      <c r="CU5162" s="1060"/>
      <c r="CV5162" s="1060"/>
      <c r="CW5162" s="1060"/>
      <c r="CX5162" s="1060"/>
    </row>
    <row r="5163" spans="35:102" ht="15" customHeight="1" x14ac:dyDescent="0.3">
      <c r="AI5163" s="1774">
        <v>48479001814</v>
      </c>
      <c r="AJ5163" s="1993" t="s">
        <v>1969</v>
      </c>
      <c r="AK5163" s="1993">
        <v>48279</v>
      </c>
      <c r="AL5163" s="1994" t="s">
        <v>1729</v>
      </c>
      <c r="AM5163" s="1994">
        <v>35.5</v>
      </c>
      <c r="AN5163" s="1993" t="s">
        <v>193</v>
      </c>
      <c r="BX5163"/>
      <c r="BY5163"/>
      <c r="BZ5163"/>
      <c r="CA5163"/>
      <c r="CB5163"/>
      <c r="CD5163" s="1060"/>
      <c r="CE5163" s="1286"/>
      <c r="CF5163" s="1060"/>
      <c r="CG5163" s="1060"/>
      <c r="CH5163" s="1060"/>
      <c r="CK5163" s="1645"/>
      <c r="CL5163" s="1645"/>
      <c r="CM5163" s="1645"/>
      <c r="CN5163"/>
      <c r="CO5163"/>
      <c r="CP5163"/>
      <c r="CQ5163"/>
      <c r="CR5163"/>
      <c r="CS5163" s="1060"/>
      <c r="CT5163" s="1060"/>
      <c r="CU5163" s="1060"/>
      <c r="CV5163" s="1060"/>
      <c r="CW5163" s="1060"/>
      <c r="CX5163" s="1060"/>
    </row>
    <row r="5164" spans="35:102" ht="15" customHeight="1" x14ac:dyDescent="0.3">
      <c r="AI5164" s="1996">
        <v>48479001815</v>
      </c>
      <c r="AJ5164" s="1997" t="s">
        <v>1969</v>
      </c>
      <c r="AK5164" s="1997">
        <v>26711</v>
      </c>
      <c r="AL5164" s="1998" t="s">
        <v>1728</v>
      </c>
      <c r="AM5164" s="1998">
        <v>51.7</v>
      </c>
      <c r="AN5164" s="1997" t="s">
        <v>193</v>
      </c>
      <c r="BX5164"/>
      <c r="BY5164"/>
      <c r="BZ5164"/>
      <c r="CA5164"/>
      <c r="CB5164"/>
      <c r="CD5164" s="1060"/>
      <c r="CE5164" s="1286"/>
      <c r="CF5164" s="1060"/>
      <c r="CG5164" s="1060"/>
      <c r="CH5164" s="1060"/>
      <c r="CK5164" s="1645"/>
      <c r="CL5164" s="1645"/>
      <c r="CM5164" s="1645"/>
      <c r="CN5164"/>
      <c r="CO5164"/>
      <c r="CP5164"/>
      <c r="CQ5164"/>
      <c r="CR5164"/>
      <c r="CS5164" s="1060"/>
      <c r="CT5164" s="1060"/>
      <c r="CU5164" s="1060"/>
      <c r="CV5164" s="1060"/>
      <c r="CW5164" s="1060"/>
      <c r="CX5164" s="1060"/>
    </row>
    <row r="5165" spans="35:102" ht="15" customHeight="1" x14ac:dyDescent="0.3">
      <c r="AI5165" s="1774">
        <v>48479001816</v>
      </c>
      <c r="AJ5165" s="1993" t="s">
        <v>1969</v>
      </c>
      <c r="AK5165" s="1993">
        <v>48559</v>
      </c>
      <c r="AL5165" s="1994" t="s">
        <v>1729</v>
      </c>
      <c r="AM5165" s="1994">
        <v>26</v>
      </c>
      <c r="AN5165" s="1993" t="s">
        <v>192</v>
      </c>
      <c r="BX5165"/>
      <c r="BY5165"/>
      <c r="BZ5165"/>
      <c r="CA5165"/>
      <c r="CB5165"/>
      <c r="CD5165" s="1060"/>
      <c r="CE5165" s="1286"/>
      <c r="CF5165" s="1060"/>
      <c r="CG5165" s="1060"/>
      <c r="CH5165" s="1060"/>
      <c r="CK5165" s="1645"/>
      <c r="CL5165" s="1645"/>
      <c r="CM5165" s="1645"/>
      <c r="CN5165"/>
      <c r="CO5165"/>
      <c r="CP5165"/>
      <c r="CQ5165"/>
      <c r="CR5165"/>
      <c r="CS5165" s="1060"/>
      <c r="CT5165" s="1060"/>
      <c r="CU5165" s="1060"/>
      <c r="CV5165" s="1060"/>
      <c r="CW5165" s="1060"/>
      <c r="CX5165" s="1060"/>
    </row>
    <row r="5166" spans="35:102" ht="15" customHeight="1" x14ac:dyDescent="0.3">
      <c r="AI5166" s="1996">
        <v>48479001817</v>
      </c>
      <c r="AJ5166" s="1997" t="s">
        <v>1969</v>
      </c>
      <c r="AK5166" s="1997">
        <v>26148</v>
      </c>
      <c r="AL5166" s="1998" t="s">
        <v>1730</v>
      </c>
      <c r="AM5166" s="1998">
        <v>47.3</v>
      </c>
      <c r="AN5166" s="1997" t="s">
        <v>193</v>
      </c>
      <c r="BX5166"/>
      <c r="BY5166"/>
      <c r="BZ5166"/>
      <c r="CA5166"/>
      <c r="CB5166"/>
      <c r="CD5166" s="1060"/>
      <c r="CE5166" s="1286"/>
      <c r="CF5166" s="1060"/>
      <c r="CG5166" s="1060"/>
      <c r="CH5166" s="1060"/>
      <c r="CK5166" s="1645"/>
      <c r="CL5166" s="1645"/>
      <c r="CM5166" s="1645"/>
      <c r="CN5166"/>
      <c r="CO5166"/>
      <c r="CP5166"/>
      <c r="CQ5166"/>
      <c r="CR5166"/>
      <c r="CS5166" s="1060"/>
      <c r="CT5166" s="1060"/>
      <c r="CU5166" s="1060"/>
      <c r="CV5166" s="1060"/>
      <c r="CW5166" s="1060"/>
      <c r="CX5166" s="1060"/>
    </row>
    <row r="5167" spans="35:102" ht="15" customHeight="1" x14ac:dyDescent="0.3">
      <c r="AI5167" s="1774">
        <v>48479001818</v>
      </c>
      <c r="AJ5167" s="1993" t="s">
        <v>1969</v>
      </c>
      <c r="AK5167" s="1993">
        <v>21250</v>
      </c>
      <c r="AL5167" s="1994" t="s">
        <v>1730</v>
      </c>
      <c r="AM5167" s="1994">
        <v>54.9</v>
      </c>
      <c r="AN5167" s="1993" t="s">
        <v>193</v>
      </c>
      <c r="BX5167"/>
      <c r="BY5167"/>
      <c r="BZ5167"/>
      <c r="CA5167"/>
      <c r="CB5167"/>
      <c r="CD5167" s="1060"/>
      <c r="CE5167" s="1286"/>
      <c r="CF5167" s="1060"/>
      <c r="CG5167" s="1060"/>
      <c r="CH5167" s="1060"/>
      <c r="CK5167" s="1645"/>
      <c r="CL5167" s="1645"/>
      <c r="CM5167" s="1645"/>
      <c r="CN5167"/>
      <c r="CO5167"/>
      <c r="CP5167"/>
      <c r="CQ5167"/>
      <c r="CR5167"/>
      <c r="CS5167" s="1060"/>
      <c r="CT5167" s="1060"/>
      <c r="CU5167" s="1060"/>
      <c r="CV5167" s="1060"/>
      <c r="CW5167" s="1060"/>
      <c r="CX5167" s="1060"/>
    </row>
    <row r="5168" spans="35:102" ht="15" customHeight="1" x14ac:dyDescent="0.3">
      <c r="AI5168" s="1996">
        <v>48479001900</v>
      </c>
      <c r="AJ5168" s="1997" t="s">
        <v>1969</v>
      </c>
      <c r="AK5168" s="1997">
        <v>19891</v>
      </c>
      <c r="AL5168" s="1998" t="s">
        <v>1730</v>
      </c>
      <c r="AM5168" s="1998">
        <v>45.7</v>
      </c>
      <c r="AN5168" s="1997" t="s">
        <v>193</v>
      </c>
      <c r="BX5168"/>
      <c r="BY5168"/>
      <c r="BZ5168"/>
      <c r="CA5168"/>
      <c r="CB5168"/>
      <c r="CD5168" s="1060"/>
      <c r="CE5168" s="1286"/>
      <c r="CF5168" s="1060"/>
      <c r="CG5168" s="1060"/>
      <c r="CH5168" s="1060"/>
      <c r="CK5168" s="1645"/>
      <c r="CL5168" s="1645"/>
      <c r="CM5168" s="1645"/>
      <c r="CN5168"/>
      <c r="CO5168"/>
      <c r="CP5168"/>
      <c r="CQ5168"/>
      <c r="CR5168"/>
      <c r="CS5168" s="1060"/>
      <c r="CT5168" s="1060"/>
      <c r="CU5168" s="1060"/>
      <c r="CV5168" s="1060"/>
      <c r="CW5168" s="1060"/>
      <c r="CX5168" s="1060"/>
    </row>
    <row r="5169" spans="35:102" ht="15" customHeight="1" x14ac:dyDescent="0.3">
      <c r="AI5169" s="1774">
        <v>48479980000</v>
      </c>
      <c r="AJ5169" s="1993" t="s">
        <v>1969</v>
      </c>
      <c r="AK5169" s="1993" t="s">
        <v>1734</v>
      </c>
      <c r="AL5169" s="1994" t="s">
        <v>2183</v>
      </c>
      <c r="AM5169" s="1994">
        <v>0</v>
      </c>
      <c r="AN5169" s="1993" t="s">
        <v>192</v>
      </c>
      <c r="BX5169"/>
      <c r="BY5169"/>
      <c r="BZ5169"/>
      <c r="CA5169"/>
      <c r="CB5169"/>
      <c r="CD5169" s="1060"/>
      <c r="CE5169" s="1286"/>
      <c r="CF5169" s="1060"/>
      <c r="CG5169" s="1060"/>
      <c r="CH5169" s="1060"/>
      <c r="CK5169" s="1645"/>
      <c r="CL5169" s="1645"/>
      <c r="CM5169" s="1645"/>
      <c r="CN5169"/>
      <c r="CO5169"/>
      <c r="CP5169"/>
      <c r="CQ5169"/>
      <c r="CR5169"/>
      <c r="CS5169" s="1060"/>
      <c r="CT5169" s="1060"/>
      <c r="CU5169" s="1060"/>
      <c r="CV5169" s="1060"/>
      <c r="CW5169" s="1060"/>
      <c r="CX5169" s="1060"/>
    </row>
    <row r="5170" spans="35:102" ht="15" customHeight="1" x14ac:dyDescent="0.3">
      <c r="AI5170" s="1996">
        <v>48489950300</v>
      </c>
      <c r="AJ5170" s="1997" t="s">
        <v>1974</v>
      </c>
      <c r="AK5170" s="1997">
        <v>25357</v>
      </c>
      <c r="AL5170" s="1998" t="s">
        <v>1730</v>
      </c>
      <c r="AM5170" s="1998">
        <v>43.5</v>
      </c>
      <c r="AN5170" s="1997" t="s">
        <v>193</v>
      </c>
      <c r="BX5170"/>
      <c r="BY5170"/>
      <c r="BZ5170"/>
      <c r="CA5170"/>
      <c r="CB5170"/>
      <c r="CD5170" s="1060"/>
      <c r="CE5170" s="1286"/>
      <c r="CF5170" s="1060"/>
      <c r="CG5170" s="1060"/>
      <c r="CH5170" s="1060"/>
      <c r="CK5170" s="1645"/>
      <c r="CL5170" s="1645"/>
      <c r="CM5170" s="1645"/>
      <c r="CN5170"/>
      <c r="CO5170"/>
      <c r="CP5170"/>
      <c r="CQ5170"/>
      <c r="CR5170"/>
      <c r="CS5170" s="1060"/>
      <c r="CT5170" s="1060"/>
      <c r="CU5170" s="1060"/>
      <c r="CV5170" s="1060"/>
      <c r="CW5170" s="1060"/>
      <c r="CX5170" s="1060"/>
    </row>
    <row r="5171" spans="35:102" ht="15" customHeight="1" x14ac:dyDescent="0.3">
      <c r="AI5171" s="1774">
        <v>48489950400</v>
      </c>
      <c r="AJ5171" s="1993" t="s">
        <v>1974</v>
      </c>
      <c r="AK5171" s="1993">
        <v>28487</v>
      </c>
      <c r="AL5171" s="1994" t="s">
        <v>1728</v>
      </c>
      <c r="AM5171" s="1994">
        <v>30.6</v>
      </c>
      <c r="AN5171" s="1993" t="s">
        <v>192</v>
      </c>
      <c r="BX5171"/>
      <c r="BY5171"/>
      <c r="BZ5171"/>
      <c r="CA5171"/>
      <c r="CB5171"/>
      <c r="CD5171" s="1060"/>
      <c r="CE5171" s="1286"/>
      <c r="CF5171" s="1060"/>
      <c r="CG5171" s="1060"/>
      <c r="CH5171" s="1060"/>
      <c r="CK5171" s="1645"/>
      <c r="CL5171" s="1645"/>
      <c r="CM5171" s="1645"/>
      <c r="CN5171"/>
      <c r="CO5171"/>
      <c r="CP5171"/>
      <c r="CQ5171"/>
      <c r="CR5171"/>
      <c r="CS5171" s="1060"/>
      <c r="CT5171" s="1060"/>
      <c r="CU5171" s="1060"/>
      <c r="CV5171" s="1060"/>
      <c r="CW5171" s="1060"/>
      <c r="CX5171" s="1060"/>
    </row>
    <row r="5172" spans="35:102" ht="15" customHeight="1" x14ac:dyDescent="0.3">
      <c r="AI5172" s="1996">
        <v>48489950500</v>
      </c>
      <c r="AJ5172" s="1997" t="s">
        <v>1974</v>
      </c>
      <c r="AK5172" s="1997">
        <v>32031</v>
      </c>
      <c r="AL5172" s="1998" t="s">
        <v>1728</v>
      </c>
      <c r="AM5172" s="1998">
        <v>29.4</v>
      </c>
      <c r="AN5172" s="1997" t="s">
        <v>192</v>
      </c>
      <c r="BX5172"/>
      <c r="BY5172"/>
      <c r="BZ5172"/>
      <c r="CA5172"/>
      <c r="CB5172"/>
      <c r="CD5172" s="1060"/>
      <c r="CE5172" s="1286"/>
      <c r="CF5172" s="1060"/>
      <c r="CG5172" s="1060"/>
      <c r="CH5172" s="1060"/>
      <c r="CK5172" s="1645"/>
      <c r="CL5172" s="1645"/>
      <c r="CM5172" s="1645"/>
      <c r="CN5172"/>
      <c r="CO5172"/>
      <c r="CP5172"/>
      <c r="CQ5172"/>
      <c r="CR5172"/>
      <c r="CS5172" s="1060"/>
      <c r="CT5172" s="1060"/>
      <c r="CU5172" s="1060"/>
      <c r="CV5172" s="1060"/>
      <c r="CW5172" s="1060"/>
      <c r="CX5172" s="1060"/>
    </row>
    <row r="5173" spans="35:102" ht="15" customHeight="1" x14ac:dyDescent="0.3">
      <c r="AI5173" s="1774">
        <v>48489950600</v>
      </c>
      <c r="AJ5173" s="1993" t="s">
        <v>1974</v>
      </c>
      <c r="AK5173" s="1993">
        <v>27039</v>
      </c>
      <c r="AL5173" s="1994" t="s">
        <v>1728</v>
      </c>
      <c r="AM5173" s="1994">
        <v>32.9</v>
      </c>
      <c r="AN5173" s="1993" t="s">
        <v>193</v>
      </c>
      <c r="BX5173"/>
      <c r="BY5173"/>
      <c r="BZ5173"/>
      <c r="CA5173"/>
      <c r="CB5173"/>
      <c r="CD5173" s="1060"/>
      <c r="CE5173" s="1286"/>
      <c r="CF5173" s="1060"/>
      <c r="CG5173" s="1060"/>
      <c r="CH5173" s="1060"/>
      <c r="CK5173" s="1645"/>
      <c r="CL5173" s="1645"/>
      <c r="CM5173" s="1645"/>
      <c r="CN5173"/>
      <c r="CO5173"/>
      <c r="CP5173"/>
      <c r="CQ5173"/>
      <c r="CR5173"/>
      <c r="CS5173" s="1060"/>
      <c r="CT5173" s="1060"/>
      <c r="CU5173" s="1060"/>
      <c r="CV5173" s="1060"/>
      <c r="CW5173" s="1060"/>
      <c r="CX5173" s="1060"/>
    </row>
    <row r="5174" spans="35:102" ht="15" customHeight="1" x14ac:dyDescent="0.3">
      <c r="AI5174" s="1996">
        <v>48489950700</v>
      </c>
      <c r="AJ5174" s="1997" t="s">
        <v>1974</v>
      </c>
      <c r="AK5174" s="1997">
        <v>40347</v>
      </c>
      <c r="AL5174" s="1998" t="s">
        <v>1727</v>
      </c>
      <c r="AM5174" s="1998">
        <v>34.299999999999997</v>
      </c>
      <c r="AN5174" s="1997" t="s">
        <v>193</v>
      </c>
      <c r="BX5174"/>
      <c r="BY5174"/>
      <c r="BZ5174"/>
      <c r="CA5174"/>
      <c r="CB5174"/>
      <c r="CD5174" s="1060"/>
      <c r="CE5174" s="1286"/>
      <c r="CF5174" s="1060"/>
      <c r="CG5174" s="1060"/>
      <c r="CH5174" s="1060"/>
      <c r="CK5174" s="1645"/>
      <c r="CL5174" s="1645"/>
      <c r="CM5174" s="1645"/>
      <c r="CN5174"/>
      <c r="CO5174"/>
      <c r="CP5174"/>
      <c r="CQ5174"/>
      <c r="CR5174"/>
      <c r="CS5174" s="1060"/>
      <c r="CT5174" s="1060"/>
      <c r="CU5174" s="1060"/>
      <c r="CV5174" s="1060"/>
      <c r="CW5174" s="1060"/>
      <c r="CX5174" s="1060"/>
    </row>
    <row r="5175" spans="35:102" ht="15" customHeight="1" x14ac:dyDescent="0.3">
      <c r="AI5175" s="1774">
        <v>48489990000</v>
      </c>
      <c r="AJ5175" s="1993" t="s">
        <v>1974</v>
      </c>
      <c r="AK5175" s="1993" t="s">
        <v>1734</v>
      </c>
      <c r="AL5175" s="1994" t="s">
        <v>2183</v>
      </c>
      <c r="AM5175" s="1994" t="s">
        <v>1734</v>
      </c>
      <c r="AN5175" s="1993" t="s">
        <v>193</v>
      </c>
      <c r="BX5175"/>
      <c r="BY5175"/>
      <c r="BZ5175"/>
      <c r="CA5175"/>
      <c r="CB5175"/>
      <c r="CD5175" s="1060"/>
      <c r="CE5175" s="1286"/>
      <c r="CF5175" s="1060"/>
      <c r="CG5175" s="1060"/>
      <c r="CH5175" s="1060"/>
      <c r="CK5175" s="1645"/>
      <c r="CL5175" s="1645"/>
      <c r="CM5175" s="1645"/>
      <c r="CN5175"/>
      <c r="CO5175"/>
      <c r="CP5175"/>
      <c r="CQ5175"/>
      <c r="CR5175"/>
      <c r="CS5175" s="1060"/>
      <c r="CT5175" s="1060"/>
      <c r="CU5175" s="1060"/>
      <c r="CV5175" s="1060"/>
      <c r="CW5175" s="1060"/>
      <c r="CX5175" s="1060"/>
    </row>
    <row r="5176" spans="35:102" ht="15" customHeight="1" x14ac:dyDescent="0.3">
      <c r="AI5176" s="1996">
        <v>48505950301</v>
      </c>
      <c r="AJ5176" s="1997" t="s">
        <v>1982</v>
      </c>
      <c r="AK5176" s="1997">
        <v>30833</v>
      </c>
      <c r="AL5176" s="1998" t="s">
        <v>1728</v>
      </c>
      <c r="AM5176" s="1998">
        <v>40.5</v>
      </c>
      <c r="AN5176" s="1997" t="s">
        <v>193</v>
      </c>
      <c r="BX5176"/>
      <c r="BY5176"/>
      <c r="BZ5176"/>
      <c r="CA5176"/>
      <c r="CB5176"/>
      <c r="CD5176" s="1060"/>
      <c r="CE5176" s="1286"/>
      <c r="CF5176" s="1060"/>
      <c r="CG5176" s="1060"/>
      <c r="CH5176" s="1060"/>
      <c r="CK5176" s="1645"/>
      <c r="CL5176" s="1645"/>
      <c r="CM5176" s="1645"/>
      <c r="CN5176"/>
      <c r="CO5176"/>
      <c r="CP5176"/>
      <c r="CQ5176"/>
      <c r="CR5176"/>
      <c r="CS5176" s="1060"/>
      <c r="CT5176" s="1060"/>
      <c r="CU5176" s="1060"/>
      <c r="CV5176" s="1060"/>
      <c r="CW5176" s="1060"/>
      <c r="CX5176" s="1060"/>
    </row>
    <row r="5177" spans="35:102" ht="15" customHeight="1" x14ac:dyDescent="0.3">
      <c r="AI5177" s="1774">
        <v>48505950302</v>
      </c>
      <c r="AJ5177" s="1993" t="s">
        <v>1982</v>
      </c>
      <c r="AK5177" s="1993">
        <v>38112</v>
      </c>
      <c r="AL5177" s="1994" t="s">
        <v>1727</v>
      </c>
      <c r="AM5177" s="1994">
        <v>16.8</v>
      </c>
      <c r="AN5177" s="1993" t="s">
        <v>192</v>
      </c>
      <c r="BX5177"/>
      <c r="BY5177"/>
      <c r="BZ5177"/>
      <c r="CA5177"/>
      <c r="CB5177"/>
      <c r="CD5177" s="1060"/>
      <c r="CE5177" s="1286"/>
      <c r="CF5177" s="1060"/>
      <c r="CG5177" s="1060"/>
      <c r="CH5177" s="1060"/>
      <c r="CK5177" s="1645"/>
      <c r="CL5177" s="1645"/>
      <c r="CM5177" s="1645"/>
      <c r="CN5177"/>
      <c r="CO5177"/>
      <c r="CP5177"/>
      <c r="CQ5177"/>
      <c r="CR5177"/>
      <c r="CS5177" s="1060"/>
      <c r="CT5177" s="1060"/>
      <c r="CU5177" s="1060"/>
      <c r="CV5177" s="1060"/>
      <c r="CW5177" s="1060"/>
      <c r="CX5177" s="1060"/>
    </row>
    <row r="5178" spans="35:102" ht="15" customHeight="1" x14ac:dyDescent="0.3">
      <c r="AI5178" s="1996">
        <v>48505950400</v>
      </c>
      <c r="AJ5178" s="1997" t="s">
        <v>1982</v>
      </c>
      <c r="AK5178" s="1997">
        <v>33917</v>
      </c>
      <c r="AL5178" s="1998" t="s">
        <v>1727</v>
      </c>
      <c r="AM5178" s="1998">
        <v>40.4</v>
      </c>
      <c r="AN5178" s="1997" t="s">
        <v>193</v>
      </c>
      <c r="BX5178"/>
      <c r="BY5178"/>
      <c r="BZ5178"/>
      <c r="CA5178"/>
      <c r="CB5178"/>
      <c r="CD5178" s="1060"/>
      <c r="CE5178" s="1286"/>
      <c r="CF5178" s="1060"/>
      <c r="CG5178" s="1060"/>
      <c r="CH5178" s="1060"/>
      <c r="CK5178" s="1645"/>
      <c r="CL5178" s="1645"/>
      <c r="CM5178" s="1645"/>
      <c r="CN5178"/>
      <c r="CO5178"/>
      <c r="CP5178"/>
      <c r="CQ5178"/>
      <c r="CR5178"/>
      <c r="CS5178" s="1060"/>
      <c r="CT5178" s="1060"/>
      <c r="CU5178" s="1060"/>
      <c r="CV5178" s="1060"/>
      <c r="CW5178" s="1060"/>
      <c r="CX5178" s="1060"/>
    </row>
    <row r="5179" spans="35:102" ht="15" customHeight="1" x14ac:dyDescent="0.3">
      <c r="AI5179" s="1774">
        <v>48507950100</v>
      </c>
      <c r="AJ5179" s="1993" t="s">
        <v>1983</v>
      </c>
      <c r="AK5179" s="1993">
        <v>13989</v>
      </c>
      <c r="AL5179" s="1994" t="s">
        <v>1730</v>
      </c>
      <c r="AM5179" s="1994">
        <v>63.1</v>
      </c>
      <c r="AN5179" s="1993" t="s">
        <v>193</v>
      </c>
      <c r="BX5179"/>
      <c r="BY5179"/>
      <c r="BZ5179"/>
      <c r="CA5179"/>
      <c r="CB5179"/>
      <c r="CD5179" s="1060"/>
      <c r="CE5179" s="1286"/>
      <c r="CF5179" s="1060"/>
      <c r="CG5179" s="1060"/>
      <c r="CH5179" s="1060"/>
      <c r="CK5179" s="1645"/>
      <c r="CL5179" s="1645"/>
      <c r="CM5179" s="1645"/>
      <c r="CN5179"/>
      <c r="CO5179"/>
      <c r="CP5179"/>
      <c r="CQ5179"/>
      <c r="CR5179"/>
      <c r="CS5179" s="1060"/>
      <c r="CT5179" s="1060"/>
      <c r="CU5179" s="1060"/>
      <c r="CV5179" s="1060"/>
      <c r="CW5179" s="1060"/>
      <c r="CX5179" s="1060"/>
    </row>
    <row r="5180" spans="35:102" ht="15" customHeight="1" x14ac:dyDescent="0.3">
      <c r="AI5180" s="1996">
        <v>48507950200</v>
      </c>
      <c r="AJ5180" s="1997" t="s">
        <v>1983</v>
      </c>
      <c r="AK5180" s="1997">
        <v>24219</v>
      </c>
      <c r="AL5180" s="1998" t="s">
        <v>1730</v>
      </c>
      <c r="AM5180" s="1998">
        <v>29.7</v>
      </c>
      <c r="AN5180" s="1997" t="s">
        <v>192</v>
      </c>
      <c r="BX5180"/>
      <c r="BY5180"/>
      <c r="BZ5180"/>
      <c r="CA5180"/>
      <c r="CB5180"/>
      <c r="CD5180" s="1060"/>
      <c r="CE5180" s="1286"/>
      <c r="CF5180" s="1060"/>
      <c r="CG5180" s="1060"/>
      <c r="CH5180" s="1060"/>
      <c r="CK5180" s="1645"/>
      <c r="CL5180" s="1645"/>
      <c r="CM5180" s="1645"/>
      <c r="CN5180"/>
      <c r="CO5180"/>
      <c r="CP5180"/>
      <c r="CQ5180"/>
      <c r="CR5180"/>
      <c r="CS5180" s="1060"/>
      <c r="CT5180" s="1060"/>
      <c r="CU5180" s="1060"/>
      <c r="CV5180" s="1060"/>
      <c r="CW5180" s="1060"/>
      <c r="CX5180" s="1060"/>
    </row>
    <row r="5181" spans="35:102" ht="15" customHeight="1" x14ac:dyDescent="0.3">
      <c r="AI5181" s="1774">
        <v>48507950301</v>
      </c>
      <c r="AJ5181" s="1993" t="s">
        <v>1983</v>
      </c>
      <c r="AK5181" s="1993">
        <v>27500</v>
      </c>
      <c r="AL5181" s="1994" t="s">
        <v>1728</v>
      </c>
      <c r="AM5181" s="1994">
        <v>40.5</v>
      </c>
      <c r="AN5181" s="1993" t="s">
        <v>193</v>
      </c>
      <c r="BX5181"/>
      <c r="BY5181"/>
      <c r="BZ5181"/>
      <c r="CA5181"/>
      <c r="CB5181"/>
      <c r="CD5181" s="1060"/>
      <c r="CE5181" s="1286"/>
      <c r="CF5181" s="1060"/>
      <c r="CG5181" s="1060"/>
      <c r="CH5181" s="1060"/>
      <c r="CK5181" s="1645"/>
      <c r="CL5181" s="1645"/>
      <c r="CM5181" s="1645"/>
      <c r="CN5181"/>
      <c r="CO5181"/>
      <c r="CP5181"/>
      <c r="CQ5181"/>
      <c r="CR5181"/>
      <c r="CS5181" s="1060"/>
      <c r="CT5181" s="1060"/>
      <c r="CU5181" s="1060"/>
      <c r="CV5181" s="1060"/>
      <c r="CW5181" s="1060"/>
      <c r="CX5181" s="1060"/>
    </row>
    <row r="5182" spans="35:102" ht="15" customHeight="1" x14ac:dyDescent="0.3">
      <c r="AI5182" s="1996">
        <v>48507950302</v>
      </c>
      <c r="AJ5182" s="1997" t="s">
        <v>1983</v>
      </c>
      <c r="AK5182" s="1997">
        <v>29688</v>
      </c>
      <c r="AL5182" s="1998" t="s">
        <v>1728</v>
      </c>
      <c r="AM5182" s="1998">
        <v>32.200000000000003</v>
      </c>
      <c r="AN5182" s="1997" t="s">
        <v>192</v>
      </c>
      <c r="BX5182"/>
      <c r="BY5182"/>
      <c r="BZ5182"/>
      <c r="CA5182"/>
      <c r="CB5182"/>
      <c r="CD5182" s="1060"/>
      <c r="CE5182" s="1286"/>
      <c r="CF5182" s="1060"/>
      <c r="CG5182" s="1060"/>
      <c r="CH5182" s="1060"/>
      <c r="CK5182" s="1645"/>
      <c r="CL5182" s="1645"/>
      <c r="CM5182" s="1645"/>
      <c r="CN5182"/>
      <c r="CO5182"/>
      <c r="CP5182"/>
      <c r="CQ5182"/>
      <c r="CR5182"/>
      <c r="CS5182" s="1060"/>
      <c r="CT5182" s="1060"/>
      <c r="CU5182" s="1060"/>
      <c r="CV5182" s="1060"/>
      <c r="CW5182" s="1060"/>
      <c r="CX5182" s="1060"/>
    </row>
    <row r="5183" spans="35:102" ht="15" customHeight="1" x14ac:dyDescent="0.3">
      <c r="AI5183" s="1774">
        <v>48003950100</v>
      </c>
      <c r="AJ5183" s="1993" t="s">
        <v>1731</v>
      </c>
      <c r="AK5183" s="1993">
        <v>99844</v>
      </c>
      <c r="AL5183" s="1994" t="s">
        <v>1729</v>
      </c>
      <c r="AM5183" s="1994">
        <v>6</v>
      </c>
      <c r="AN5183" s="1993" t="s">
        <v>192</v>
      </c>
      <c r="BX5183"/>
      <c r="BY5183"/>
      <c r="BZ5183"/>
      <c r="CA5183"/>
      <c r="CB5183"/>
      <c r="CD5183" s="1060"/>
      <c r="CE5183" s="1286"/>
      <c r="CF5183" s="1060"/>
      <c r="CG5183" s="1060"/>
      <c r="CH5183" s="1060"/>
      <c r="CK5183" s="1645"/>
      <c r="CL5183" s="1645"/>
      <c r="CM5183" s="1645"/>
      <c r="CN5183"/>
      <c r="CO5183"/>
      <c r="CP5183"/>
      <c r="CQ5183"/>
      <c r="CR5183"/>
      <c r="CS5183" s="1060"/>
      <c r="CT5183" s="1060"/>
      <c r="CU5183" s="1060"/>
      <c r="CV5183" s="1060"/>
      <c r="CW5183" s="1060"/>
      <c r="CX5183" s="1060"/>
    </row>
    <row r="5184" spans="35:102" ht="15" customHeight="1" x14ac:dyDescent="0.3">
      <c r="AI5184" s="1996">
        <v>48003950200</v>
      </c>
      <c r="AJ5184" s="1997" t="s">
        <v>1731</v>
      </c>
      <c r="AK5184" s="1997">
        <v>71914</v>
      </c>
      <c r="AL5184" s="1998" t="s">
        <v>1729</v>
      </c>
      <c r="AM5184" s="1998">
        <v>15.8</v>
      </c>
      <c r="AN5184" s="1997" t="s">
        <v>192</v>
      </c>
      <c r="BX5184"/>
      <c r="BY5184"/>
      <c r="BZ5184"/>
      <c r="CA5184"/>
      <c r="CB5184"/>
      <c r="CD5184" s="1060"/>
      <c r="CE5184" s="1286"/>
      <c r="CF5184" s="1060"/>
      <c r="CG5184" s="1060"/>
      <c r="CH5184" s="1060"/>
      <c r="CK5184" s="1645"/>
      <c r="CL5184" s="1645"/>
      <c r="CM5184" s="1645"/>
      <c r="CN5184"/>
      <c r="CO5184"/>
      <c r="CP5184"/>
      <c r="CQ5184"/>
      <c r="CR5184"/>
      <c r="CS5184" s="1060"/>
      <c r="CT5184" s="1060"/>
      <c r="CU5184" s="1060"/>
      <c r="CV5184" s="1060"/>
      <c r="CW5184" s="1060"/>
      <c r="CX5184" s="1060"/>
    </row>
    <row r="5185" spans="35:102" ht="15" customHeight="1" x14ac:dyDescent="0.3">
      <c r="AI5185" s="1774">
        <v>48003950300</v>
      </c>
      <c r="AJ5185" s="1993" t="s">
        <v>1731</v>
      </c>
      <c r="AK5185" s="1993">
        <v>53169</v>
      </c>
      <c r="AL5185" s="1994" t="s">
        <v>1728</v>
      </c>
      <c r="AM5185" s="1994">
        <v>14.3</v>
      </c>
      <c r="AN5185" s="1993" t="s">
        <v>192</v>
      </c>
      <c r="BX5185"/>
      <c r="BY5185"/>
      <c r="BZ5185"/>
      <c r="CA5185"/>
      <c r="CB5185"/>
      <c r="CD5185" s="1060"/>
      <c r="CE5185" s="1286"/>
      <c r="CF5185" s="1060"/>
      <c r="CG5185" s="1060"/>
      <c r="CH5185" s="1060"/>
      <c r="CK5185" s="1645"/>
      <c r="CL5185" s="1645"/>
      <c r="CM5185" s="1645"/>
      <c r="CN5185"/>
      <c r="CO5185"/>
      <c r="CP5185"/>
      <c r="CQ5185"/>
      <c r="CR5185"/>
      <c r="CS5185" s="1060"/>
      <c r="CT5185" s="1060"/>
      <c r="CU5185" s="1060"/>
      <c r="CV5185" s="1060"/>
      <c r="CW5185" s="1060"/>
      <c r="CX5185" s="1060"/>
    </row>
    <row r="5186" spans="35:102" ht="15" customHeight="1" x14ac:dyDescent="0.3">
      <c r="AI5186" s="1996">
        <v>48003950400</v>
      </c>
      <c r="AJ5186" s="1997" t="s">
        <v>1731</v>
      </c>
      <c r="AK5186" s="1997">
        <v>54688</v>
      </c>
      <c r="AL5186" s="1998" t="s">
        <v>1728</v>
      </c>
      <c r="AM5186" s="1998">
        <v>3.8</v>
      </c>
      <c r="AN5186" s="1997" t="s">
        <v>192</v>
      </c>
      <c r="BX5186"/>
      <c r="BY5186"/>
      <c r="BZ5186"/>
      <c r="CA5186"/>
      <c r="CB5186"/>
      <c r="CD5186" s="1060"/>
      <c r="CE5186" s="1286"/>
      <c r="CF5186" s="1060"/>
      <c r="CG5186" s="1060"/>
      <c r="CH5186" s="1060"/>
      <c r="CK5186" s="1645"/>
      <c r="CL5186" s="1645"/>
      <c r="CM5186" s="1645"/>
      <c r="CN5186"/>
      <c r="CO5186"/>
      <c r="CP5186"/>
      <c r="CQ5186"/>
      <c r="CR5186"/>
      <c r="CS5186" s="1060"/>
      <c r="CT5186" s="1060"/>
      <c r="CU5186" s="1060"/>
      <c r="CV5186" s="1060"/>
      <c r="CW5186" s="1060"/>
      <c r="CX5186" s="1060"/>
    </row>
    <row r="5187" spans="35:102" ht="15" customHeight="1" x14ac:dyDescent="0.3">
      <c r="AI5187" s="1774">
        <v>48033950100</v>
      </c>
      <c r="AJ5187" s="1993" t="s">
        <v>1746</v>
      </c>
      <c r="AK5187" s="1993">
        <v>77708</v>
      </c>
      <c r="AL5187" s="1994" t="s">
        <v>1729</v>
      </c>
      <c r="AM5187" s="1994">
        <v>2.8</v>
      </c>
      <c r="AN5187" s="1993" t="s">
        <v>192</v>
      </c>
      <c r="BX5187"/>
      <c r="BY5187"/>
      <c r="BZ5187"/>
      <c r="CA5187"/>
      <c r="CB5187"/>
      <c r="CD5187" s="1060"/>
      <c r="CE5187" s="1286"/>
      <c r="CF5187" s="1060"/>
      <c r="CG5187" s="1060"/>
      <c r="CH5187" s="1060"/>
      <c r="CK5187" s="1645"/>
      <c r="CL5187" s="1645"/>
      <c r="CM5187" s="1645"/>
      <c r="CN5187"/>
      <c r="CO5187"/>
      <c r="CP5187"/>
      <c r="CQ5187"/>
      <c r="CR5187"/>
      <c r="CS5187" s="1060"/>
      <c r="CT5187" s="1060"/>
      <c r="CU5187" s="1060"/>
      <c r="CV5187" s="1060"/>
      <c r="CW5187" s="1060"/>
      <c r="CX5187" s="1060"/>
    </row>
    <row r="5188" spans="35:102" ht="15" customHeight="1" x14ac:dyDescent="0.3">
      <c r="AI5188" s="1996">
        <v>48081950100</v>
      </c>
      <c r="AJ5188" s="1997" t="s">
        <v>1770</v>
      </c>
      <c r="AK5188" s="1997">
        <v>38750</v>
      </c>
      <c r="AL5188" s="1998" t="s">
        <v>1730</v>
      </c>
      <c r="AM5188" s="1998">
        <v>12.6</v>
      </c>
      <c r="AN5188" s="1997" t="s">
        <v>192</v>
      </c>
      <c r="BX5188"/>
      <c r="BY5188"/>
      <c r="BZ5188"/>
      <c r="CA5188"/>
      <c r="CB5188"/>
      <c r="CD5188" s="1060"/>
      <c r="CE5188" s="1286"/>
      <c r="CF5188" s="1060"/>
      <c r="CG5188" s="1060"/>
      <c r="CH5188" s="1060"/>
      <c r="CK5188" s="1645"/>
      <c r="CL5188" s="1645"/>
      <c r="CM5188" s="1645"/>
      <c r="CN5188"/>
      <c r="CO5188"/>
      <c r="CP5188"/>
      <c r="CQ5188"/>
      <c r="CR5188"/>
      <c r="CS5188" s="1060"/>
      <c r="CT5188" s="1060"/>
      <c r="CU5188" s="1060"/>
      <c r="CV5188" s="1060"/>
      <c r="CW5188" s="1060"/>
      <c r="CX5188" s="1060"/>
    </row>
    <row r="5189" spans="35:102" ht="15" customHeight="1" x14ac:dyDescent="0.3">
      <c r="AI5189" s="1774">
        <v>48081950200</v>
      </c>
      <c r="AJ5189" s="1993" t="s">
        <v>1770</v>
      </c>
      <c r="AK5189" s="1993">
        <v>44034</v>
      </c>
      <c r="AL5189" s="1994" t="s">
        <v>1730</v>
      </c>
      <c r="AM5189" s="1994">
        <v>20.399999999999999</v>
      </c>
      <c r="AN5189" s="1993" t="s">
        <v>193</v>
      </c>
      <c r="BX5189"/>
      <c r="BY5189"/>
      <c r="BZ5189"/>
      <c r="CA5189"/>
      <c r="CB5189"/>
      <c r="CD5189" s="1060"/>
      <c r="CE5189" s="1286"/>
      <c r="CF5189" s="1060"/>
      <c r="CG5189" s="1060"/>
      <c r="CH5189" s="1060"/>
      <c r="CK5189" s="1645"/>
      <c r="CL5189" s="1645"/>
      <c r="CM5189" s="1645"/>
      <c r="CN5189"/>
      <c r="CO5189"/>
      <c r="CP5189"/>
      <c r="CQ5189"/>
      <c r="CR5189"/>
      <c r="CS5189" s="1060"/>
      <c r="CT5189" s="1060"/>
      <c r="CU5189" s="1060"/>
      <c r="CV5189" s="1060"/>
      <c r="CW5189" s="1060"/>
      <c r="CX5189" s="1060"/>
    </row>
    <row r="5190" spans="35:102" ht="15" customHeight="1" x14ac:dyDescent="0.3">
      <c r="AI5190" s="1996">
        <v>48095950300</v>
      </c>
      <c r="AJ5190" s="1997" t="s">
        <v>1777</v>
      </c>
      <c r="AK5190" s="1997">
        <v>46696</v>
      </c>
      <c r="AL5190" s="1998" t="s">
        <v>1730</v>
      </c>
      <c r="AM5190" s="1998">
        <v>8.5</v>
      </c>
      <c r="AN5190" s="1997" t="s">
        <v>192</v>
      </c>
      <c r="BX5190"/>
      <c r="BY5190"/>
      <c r="BZ5190"/>
      <c r="CA5190"/>
      <c r="CB5190"/>
      <c r="CD5190" s="1060"/>
      <c r="CE5190" s="1286"/>
      <c r="CF5190" s="1060"/>
      <c r="CG5190" s="1060"/>
      <c r="CH5190" s="1060"/>
      <c r="CK5190" s="1645"/>
      <c r="CL5190" s="1645"/>
      <c r="CM5190" s="1645"/>
      <c r="CN5190"/>
      <c r="CO5190"/>
      <c r="CP5190"/>
      <c r="CQ5190"/>
      <c r="CR5190"/>
      <c r="CS5190" s="1060"/>
      <c r="CT5190" s="1060"/>
      <c r="CU5190" s="1060"/>
      <c r="CV5190" s="1060"/>
      <c r="CW5190" s="1060"/>
      <c r="CX5190" s="1060"/>
    </row>
    <row r="5191" spans="35:102" ht="15" customHeight="1" x14ac:dyDescent="0.3">
      <c r="AI5191" s="1774">
        <v>48103950100</v>
      </c>
      <c r="AJ5191" s="1993" t="s">
        <v>1781</v>
      </c>
      <c r="AK5191" s="1993">
        <v>63935</v>
      </c>
      <c r="AL5191" s="1994" t="s">
        <v>1727</v>
      </c>
      <c r="AM5191" s="1994">
        <v>11.8</v>
      </c>
      <c r="AN5191" s="1993" t="s">
        <v>192</v>
      </c>
      <c r="BX5191"/>
      <c r="BY5191"/>
      <c r="BZ5191"/>
      <c r="CA5191"/>
      <c r="CB5191"/>
      <c r="CD5191" s="1060"/>
      <c r="CE5191" s="1286"/>
      <c r="CF5191" s="1060"/>
      <c r="CG5191" s="1060"/>
      <c r="CH5191" s="1060"/>
      <c r="CK5191" s="1645"/>
      <c r="CL5191" s="1645"/>
      <c r="CM5191" s="1645"/>
      <c r="CN5191"/>
      <c r="CO5191"/>
      <c r="CP5191"/>
      <c r="CQ5191"/>
      <c r="CR5191"/>
      <c r="CS5191" s="1060"/>
      <c r="CT5191" s="1060"/>
      <c r="CU5191" s="1060"/>
      <c r="CV5191" s="1060"/>
      <c r="CW5191" s="1060"/>
      <c r="CX5191" s="1060"/>
    </row>
    <row r="5192" spans="35:102" ht="15" customHeight="1" x14ac:dyDescent="0.3">
      <c r="AI5192" s="1996">
        <v>48105950100</v>
      </c>
      <c r="AJ5192" s="1997" t="s">
        <v>1782</v>
      </c>
      <c r="AK5192" s="1997">
        <v>52310</v>
      </c>
      <c r="AL5192" s="1998" t="s">
        <v>1728</v>
      </c>
      <c r="AM5192" s="1998">
        <v>20.9</v>
      </c>
      <c r="AN5192" s="1997" t="s">
        <v>193</v>
      </c>
      <c r="BX5192"/>
      <c r="BY5192"/>
      <c r="BZ5192"/>
      <c r="CA5192"/>
      <c r="CB5192"/>
      <c r="CD5192" s="1060"/>
      <c r="CE5192" s="1286"/>
      <c r="CF5192" s="1060"/>
      <c r="CG5192" s="1060"/>
      <c r="CH5192" s="1060"/>
      <c r="CK5192" s="1645"/>
      <c r="CL5192" s="1645"/>
      <c r="CM5192" s="1645"/>
      <c r="CN5192"/>
      <c r="CO5192"/>
      <c r="CP5192"/>
      <c r="CQ5192"/>
      <c r="CR5192"/>
      <c r="CS5192" s="1060"/>
      <c r="CT5192" s="1060"/>
      <c r="CU5192" s="1060"/>
      <c r="CV5192" s="1060"/>
      <c r="CW5192" s="1060"/>
      <c r="CX5192" s="1060"/>
    </row>
    <row r="5193" spans="35:102" ht="15" customHeight="1" x14ac:dyDescent="0.3">
      <c r="AI5193" s="1774">
        <v>48115950401</v>
      </c>
      <c r="AJ5193" s="1993" t="s">
        <v>1787</v>
      </c>
      <c r="AK5193" s="1993">
        <v>54063</v>
      </c>
      <c r="AL5193" s="1994" t="s">
        <v>1728</v>
      </c>
      <c r="AM5193" s="1994">
        <v>14.5</v>
      </c>
      <c r="AN5193" s="1993" t="s">
        <v>192</v>
      </c>
      <c r="BX5193"/>
      <c r="BY5193"/>
      <c r="BZ5193"/>
      <c r="CA5193"/>
      <c r="CB5193"/>
      <c r="CD5193" s="1060"/>
      <c r="CE5193" s="1286"/>
      <c r="CF5193" s="1060"/>
      <c r="CG5193" s="1060"/>
      <c r="CH5193" s="1060"/>
      <c r="CK5193" s="1645"/>
      <c r="CL5193" s="1645"/>
      <c r="CM5193" s="1645"/>
      <c r="CN5193"/>
      <c r="CO5193"/>
      <c r="CP5193"/>
      <c r="CQ5193"/>
      <c r="CR5193"/>
      <c r="CS5193" s="1060"/>
      <c r="CT5193" s="1060"/>
      <c r="CU5193" s="1060"/>
      <c r="CV5193" s="1060"/>
      <c r="CW5193" s="1060"/>
      <c r="CX5193" s="1060"/>
    </row>
    <row r="5194" spans="35:102" ht="15" customHeight="1" x14ac:dyDescent="0.3">
      <c r="AI5194" s="1996">
        <v>48115950402</v>
      </c>
      <c r="AJ5194" s="1997" t="s">
        <v>1787</v>
      </c>
      <c r="AK5194" s="1997">
        <v>36250</v>
      </c>
      <c r="AL5194" s="1998" t="s">
        <v>1730</v>
      </c>
      <c r="AM5194" s="1998">
        <v>16</v>
      </c>
      <c r="AN5194" s="1997" t="s">
        <v>192</v>
      </c>
      <c r="BX5194"/>
      <c r="BY5194"/>
      <c r="BZ5194"/>
      <c r="CA5194"/>
      <c r="CB5194"/>
      <c r="CD5194" s="1060"/>
      <c r="CE5194" s="1286"/>
      <c r="CF5194" s="1060"/>
      <c r="CG5194" s="1060"/>
      <c r="CH5194" s="1060"/>
      <c r="CK5194" s="1645"/>
      <c r="CL5194" s="1645"/>
      <c r="CM5194" s="1645"/>
      <c r="CN5194"/>
      <c r="CO5194"/>
      <c r="CP5194"/>
      <c r="CQ5194"/>
      <c r="CR5194"/>
      <c r="CS5194" s="1060"/>
      <c r="CT5194" s="1060"/>
      <c r="CU5194" s="1060"/>
      <c r="CV5194" s="1060"/>
      <c r="CW5194" s="1060"/>
      <c r="CX5194" s="1060"/>
    </row>
    <row r="5195" spans="35:102" ht="15" customHeight="1" x14ac:dyDescent="0.3">
      <c r="AI5195" s="1774">
        <v>48115950500</v>
      </c>
      <c r="AJ5195" s="1993" t="s">
        <v>1787</v>
      </c>
      <c r="AK5195" s="1993">
        <v>33375</v>
      </c>
      <c r="AL5195" s="1994" t="s">
        <v>1730</v>
      </c>
      <c r="AM5195" s="1994">
        <v>24.4</v>
      </c>
      <c r="AN5195" s="1993" t="s">
        <v>193</v>
      </c>
      <c r="BX5195"/>
      <c r="BY5195"/>
      <c r="BZ5195"/>
      <c r="CA5195"/>
      <c r="CB5195"/>
      <c r="CD5195" s="1060"/>
      <c r="CE5195" s="1286"/>
      <c r="CF5195" s="1060"/>
      <c r="CG5195" s="1060"/>
      <c r="CH5195" s="1060"/>
      <c r="CK5195" s="1645"/>
      <c r="CL5195" s="1645"/>
      <c r="CM5195" s="1645"/>
      <c r="CN5195"/>
      <c r="CO5195"/>
      <c r="CP5195"/>
      <c r="CQ5195"/>
      <c r="CR5195"/>
      <c r="CS5195" s="1060"/>
      <c r="CT5195" s="1060"/>
      <c r="CU5195" s="1060"/>
      <c r="CV5195" s="1060"/>
      <c r="CW5195" s="1060"/>
      <c r="CX5195" s="1060"/>
    </row>
    <row r="5196" spans="35:102" ht="15" customHeight="1" x14ac:dyDescent="0.3">
      <c r="AI5196" s="1996">
        <v>48115950600</v>
      </c>
      <c r="AJ5196" s="1997" t="s">
        <v>1787</v>
      </c>
      <c r="AK5196" s="1997">
        <v>54375</v>
      </c>
      <c r="AL5196" s="1998" t="s">
        <v>1728</v>
      </c>
      <c r="AM5196" s="1998">
        <v>17.5</v>
      </c>
      <c r="AN5196" s="1997" t="s">
        <v>192</v>
      </c>
      <c r="BX5196"/>
      <c r="BY5196"/>
      <c r="BZ5196"/>
      <c r="CA5196"/>
      <c r="CB5196"/>
      <c r="CD5196" s="1060"/>
      <c r="CE5196" s="1286"/>
      <c r="CF5196" s="1060"/>
      <c r="CG5196" s="1060"/>
      <c r="CH5196" s="1060"/>
      <c r="CK5196" s="1645"/>
      <c r="CL5196" s="1645"/>
      <c r="CM5196" s="1645"/>
      <c r="CN5196"/>
      <c r="CO5196"/>
      <c r="CP5196"/>
      <c r="CQ5196"/>
      <c r="CR5196"/>
      <c r="CS5196" s="1060"/>
      <c r="CT5196" s="1060"/>
      <c r="CU5196" s="1060"/>
      <c r="CV5196" s="1060"/>
      <c r="CW5196" s="1060"/>
      <c r="CX5196" s="1060"/>
    </row>
    <row r="5197" spans="35:102" ht="15" customHeight="1" x14ac:dyDescent="0.3">
      <c r="AI5197" s="1774">
        <v>48135000100</v>
      </c>
      <c r="AJ5197" s="1993" t="s">
        <v>1797</v>
      </c>
      <c r="AK5197" s="1993">
        <v>54063</v>
      </c>
      <c r="AL5197" s="1994" t="s">
        <v>1728</v>
      </c>
      <c r="AM5197" s="1994">
        <v>11.9</v>
      </c>
      <c r="AN5197" s="1993" t="s">
        <v>192</v>
      </c>
      <c r="BX5197"/>
      <c r="BY5197"/>
      <c r="BZ5197"/>
      <c r="CA5197"/>
      <c r="CB5197"/>
      <c r="CD5197" s="1060"/>
      <c r="CE5197" s="1286"/>
      <c r="CF5197" s="1060"/>
      <c r="CG5197" s="1060"/>
      <c r="CH5197" s="1060"/>
      <c r="CK5197" s="1645"/>
      <c r="CL5197" s="1645"/>
      <c r="CM5197" s="1645"/>
      <c r="CN5197"/>
      <c r="CO5197"/>
      <c r="CP5197"/>
      <c r="CQ5197"/>
      <c r="CR5197"/>
      <c r="CS5197" s="1060"/>
      <c r="CT5197" s="1060"/>
      <c r="CU5197" s="1060"/>
      <c r="CV5197" s="1060"/>
      <c r="CW5197" s="1060"/>
      <c r="CX5197" s="1060"/>
    </row>
    <row r="5198" spans="35:102" ht="15" customHeight="1" x14ac:dyDescent="0.3">
      <c r="AI5198" s="1996">
        <v>48135000300</v>
      </c>
      <c r="AJ5198" s="1997" t="s">
        <v>1797</v>
      </c>
      <c r="AK5198" s="1997">
        <v>48438</v>
      </c>
      <c r="AL5198" s="1998" t="s">
        <v>1728</v>
      </c>
      <c r="AM5198" s="1998">
        <v>17.7</v>
      </c>
      <c r="AN5198" s="1997" t="s">
        <v>192</v>
      </c>
      <c r="BX5198"/>
      <c r="BY5198"/>
      <c r="BZ5198"/>
      <c r="CA5198"/>
      <c r="CB5198"/>
      <c r="CD5198" s="1060"/>
      <c r="CE5198" s="1286"/>
      <c r="CF5198" s="1060"/>
      <c r="CG5198" s="1060"/>
      <c r="CH5198" s="1060"/>
      <c r="CK5198" s="1645"/>
      <c r="CL5198" s="1645"/>
      <c r="CM5198" s="1645"/>
      <c r="CN5198"/>
      <c r="CO5198"/>
      <c r="CP5198"/>
      <c r="CQ5198"/>
      <c r="CR5198"/>
      <c r="CS5198" s="1060"/>
      <c r="CT5198" s="1060"/>
      <c r="CU5198" s="1060"/>
      <c r="CV5198" s="1060"/>
      <c r="CW5198" s="1060"/>
      <c r="CX5198" s="1060"/>
    </row>
    <row r="5199" spans="35:102" ht="15" customHeight="1" x14ac:dyDescent="0.3">
      <c r="AI5199" s="1774">
        <v>48135000400</v>
      </c>
      <c r="AJ5199" s="1993" t="s">
        <v>1797</v>
      </c>
      <c r="AK5199" s="1993">
        <v>82656</v>
      </c>
      <c r="AL5199" s="1994" t="s">
        <v>1729</v>
      </c>
      <c r="AM5199" s="1994">
        <v>10.6</v>
      </c>
      <c r="AN5199" s="1993" t="s">
        <v>192</v>
      </c>
      <c r="BX5199"/>
      <c r="BY5199"/>
      <c r="BZ5199"/>
      <c r="CA5199"/>
      <c r="CB5199"/>
      <c r="CD5199" s="1060"/>
      <c r="CE5199" s="1286"/>
      <c r="CF5199" s="1060"/>
      <c r="CG5199" s="1060"/>
      <c r="CH5199" s="1060"/>
      <c r="CK5199" s="1645"/>
      <c r="CL5199" s="1645"/>
      <c r="CM5199" s="1645"/>
      <c r="CN5199"/>
      <c r="CO5199"/>
      <c r="CP5199"/>
      <c r="CQ5199"/>
      <c r="CR5199"/>
      <c r="CS5199" s="1060"/>
      <c r="CT5199" s="1060"/>
      <c r="CU5199" s="1060"/>
      <c r="CV5199" s="1060"/>
      <c r="CW5199" s="1060"/>
      <c r="CX5199" s="1060"/>
    </row>
    <row r="5200" spans="35:102" ht="15" customHeight="1" x14ac:dyDescent="0.3">
      <c r="AI5200" s="1996">
        <v>48135000500</v>
      </c>
      <c r="AJ5200" s="1997" t="s">
        <v>1797</v>
      </c>
      <c r="AK5200" s="1997">
        <v>66339</v>
      </c>
      <c r="AL5200" s="1998" t="s">
        <v>1727</v>
      </c>
      <c r="AM5200" s="1998">
        <v>11.4</v>
      </c>
      <c r="AN5200" s="1997" t="s">
        <v>192</v>
      </c>
      <c r="BX5200"/>
      <c r="BY5200"/>
      <c r="BZ5200"/>
      <c r="CA5200"/>
      <c r="CB5200"/>
      <c r="CD5200" s="1060"/>
      <c r="CE5200" s="1286"/>
      <c r="CF5200" s="1060"/>
      <c r="CG5200" s="1060"/>
      <c r="CH5200" s="1060"/>
      <c r="CK5200" s="1645"/>
      <c r="CL5200" s="1645"/>
      <c r="CM5200" s="1645"/>
      <c r="CN5200"/>
      <c r="CO5200"/>
      <c r="CP5200"/>
      <c r="CQ5200"/>
      <c r="CR5200"/>
      <c r="CS5200" s="1060"/>
      <c r="CT5200" s="1060"/>
      <c r="CU5200" s="1060"/>
      <c r="CV5200" s="1060"/>
      <c r="CW5200" s="1060"/>
      <c r="CX5200" s="1060"/>
    </row>
    <row r="5201" spans="35:102" ht="15" customHeight="1" x14ac:dyDescent="0.3">
      <c r="AI5201" s="1774">
        <v>48135000600</v>
      </c>
      <c r="AJ5201" s="1993" t="s">
        <v>1797</v>
      </c>
      <c r="AK5201" s="1993">
        <v>60132</v>
      </c>
      <c r="AL5201" s="1994" t="s">
        <v>1727</v>
      </c>
      <c r="AM5201" s="1994">
        <v>10.9</v>
      </c>
      <c r="AN5201" s="1993" t="s">
        <v>192</v>
      </c>
      <c r="BX5201"/>
      <c r="BY5201"/>
      <c r="BZ5201"/>
      <c r="CA5201"/>
      <c r="CB5201"/>
      <c r="CD5201" s="1060"/>
      <c r="CE5201" s="1286"/>
      <c r="CF5201" s="1060"/>
      <c r="CG5201" s="1060"/>
      <c r="CH5201" s="1060"/>
      <c r="CK5201" s="1645"/>
      <c r="CL5201" s="1645"/>
      <c r="CM5201" s="1645"/>
      <c r="CN5201"/>
      <c r="CO5201"/>
      <c r="CP5201"/>
      <c r="CQ5201"/>
      <c r="CR5201"/>
      <c r="CS5201" s="1060"/>
      <c r="CT5201" s="1060"/>
      <c r="CU5201" s="1060"/>
      <c r="CV5201" s="1060"/>
      <c r="CW5201" s="1060"/>
      <c r="CX5201" s="1060"/>
    </row>
    <row r="5202" spans="35:102" ht="15" customHeight="1" x14ac:dyDescent="0.3">
      <c r="AI5202" s="1996">
        <v>48135000700</v>
      </c>
      <c r="AJ5202" s="1997" t="s">
        <v>1797</v>
      </c>
      <c r="AK5202" s="1997">
        <v>41505</v>
      </c>
      <c r="AL5202" s="1998" t="s">
        <v>1730</v>
      </c>
      <c r="AM5202" s="1998">
        <v>11.7</v>
      </c>
      <c r="AN5202" s="1997" t="s">
        <v>192</v>
      </c>
      <c r="BX5202"/>
      <c r="BY5202"/>
      <c r="BZ5202"/>
      <c r="CA5202"/>
      <c r="CB5202"/>
      <c r="CD5202" s="1060"/>
      <c r="CE5202" s="1286"/>
      <c r="CF5202" s="1060"/>
      <c r="CG5202" s="1060"/>
      <c r="CH5202" s="1060"/>
      <c r="CK5202" s="1645"/>
      <c r="CL5202" s="1645"/>
      <c r="CM5202" s="1645"/>
      <c r="CN5202"/>
      <c r="CO5202"/>
      <c r="CP5202"/>
      <c r="CQ5202"/>
      <c r="CR5202"/>
      <c r="CS5202" s="1060"/>
      <c r="CT5202" s="1060"/>
      <c r="CU5202" s="1060"/>
      <c r="CV5202" s="1060"/>
      <c r="CW5202" s="1060"/>
      <c r="CX5202" s="1060"/>
    </row>
    <row r="5203" spans="35:102" ht="15" customHeight="1" x14ac:dyDescent="0.3">
      <c r="AI5203" s="1774">
        <v>48135000800</v>
      </c>
      <c r="AJ5203" s="1993" t="s">
        <v>1797</v>
      </c>
      <c r="AK5203" s="1993">
        <v>55132</v>
      </c>
      <c r="AL5203" s="1994" t="s">
        <v>1728</v>
      </c>
      <c r="AM5203" s="1994">
        <v>12.2</v>
      </c>
      <c r="AN5203" s="1993" t="s">
        <v>192</v>
      </c>
      <c r="BX5203"/>
      <c r="BY5203"/>
      <c r="BZ5203"/>
      <c r="CA5203"/>
      <c r="CB5203"/>
      <c r="CD5203" s="1060"/>
      <c r="CE5203" s="1286"/>
      <c r="CF5203" s="1060"/>
      <c r="CG5203" s="1060"/>
      <c r="CH5203" s="1060"/>
      <c r="CK5203" s="1645"/>
      <c r="CL5203" s="1645"/>
      <c r="CM5203" s="1645"/>
      <c r="CN5203"/>
      <c r="CO5203"/>
      <c r="CP5203"/>
      <c r="CQ5203"/>
      <c r="CR5203"/>
      <c r="CS5203" s="1060"/>
      <c r="CT5203" s="1060"/>
      <c r="CU5203" s="1060"/>
      <c r="CV5203" s="1060"/>
      <c r="CW5203" s="1060"/>
      <c r="CX5203" s="1060"/>
    </row>
    <row r="5204" spans="35:102" ht="15" customHeight="1" x14ac:dyDescent="0.3">
      <c r="AI5204" s="1996">
        <v>48135001000</v>
      </c>
      <c r="AJ5204" s="1997" t="s">
        <v>1797</v>
      </c>
      <c r="AK5204" s="1997">
        <v>62446</v>
      </c>
      <c r="AL5204" s="1998" t="s">
        <v>1727</v>
      </c>
      <c r="AM5204" s="1998">
        <v>4.7</v>
      </c>
      <c r="AN5204" s="1997" t="s">
        <v>192</v>
      </c>
      <c r="BX5204"/>
      <c r="BY5204"/>
      <c r="BZ5204"/>
      <c r="CA5204"/>
      <c r="CB5204"/>
      <c r="CD5204" s="1060"/>
      <c r="CE5204" s="1286"/>
      <c r="CF5204" s="1060"/>
      <c r="CG5204" s="1060"/>
      <c r="CH5204" s="1060"/>
      <c r="CK5204" s="1645"/>
      <c r="CL5204" s="1645"/>
      <c r="CM5204" s="1645"/>
      <c r="CN5204"/>
      <c r="CO5204"/>
      <c r="CP5204"/>
      <c r="CQ5204"/>
      <c r="CR5204"/>
      <c r="CS5204" s="1060"/>
      <c r="CT5204" s="1060"/>
      <c r="CU5204" s="1060"/>
      <c r="CV5204" s="1060"/>
      <c r="CW5204" s="1060"/>
      <c r="CX5204" s="1060"/>
    </row>
    <row r="5205" spans="35:102" ht="15" customHeight="1" x14ac:dyDescent="0.3">
      <c r="AI5205" s="1774">
        <v>48135001100</v>
      </c>
      <c r="AJ5205" s="1993" t="s">
        <v>1797</v>
      </c>
      <c r="AK5205" s="1993">
        <v>50793</v>
      </c>
      <c r="AL5205" s="1994" t="s">
        <v>1728</v>
      </c>
      <c r="AM5205" s="1994">
        <v>21.9</v>
      </c>
      <c r="AN5205" s="1993" t="s">
        <v>193</v>
      </c>
      <c r="BX5205"/>
      <c r="BY5205"/>
      <c r="BZ5205"/>
      <c r="CA5205"/>
      <c r="CB5205"/>
      <c r="CD5205" s="1060"/>
      <c r="CE5205" s="1286"/>
      <c r="CF5205" s="1060"/>
      <c r="CG5205" s="1060"/>
      <c r="CH5205" s="1060"/>
      <c r="CK5205" s="1645"/>
      <c r="CL5205" s="1645"/>
      <c r="CM5205" s="1645"/>
      <c r="CN5205"/>
      <c r="CO5205"/>
      <c r="CP5205"/>
      <c r="CQ5205"/>
      <c r="CR5205"/>
      <c r="CS5205" s="1060"/>
      <c r="CT5205" s="1060"/>
      <c r="CU5205" s="1060"/>
      <c r="CV5205" s="1060"/>
      <c r="CW5205" s="1060"/>
      <c r="CX5205" s="1060"/>
    </row>
    <row r="5206" spans="35:102" ht="15" customHeight="1" x14ac:dyDescent="0.3">
      <c r="AI5206" s="1996">
        <v>48135001300</v>
      </c>
      <c r="AJ5206" s="1997" t="s">
        <v>1797</v>
      </c>
      <c r="AK5206" s="1997">
        <v>60773</v>
      </c>
      <c r="AL5206" s="1998" t="s">
        <v>1727</v>
      </c>
      <c r="AM5206" s="1998">
        <v>11.7</v>
      </c>
      <c r="AN5206" s="1997" t="s">
        <v>192</v>
      </c>
      <c r="BX5206"/>
      <c r="BY5206"/>
      <c r="BZ5206"/>
      <c r="CA5206"/>
      <c r="CB5206"/>
      <c r="CD5206" s="1060"/>
      <c r="CE5206" s="1286"/>
      <c r="CF5206" s="1060"/>
      <c r="CG5206" s="1060"/>
      <c r="CH5206" s="1060"/>
      <c r="CK5206" s="1645"/>
      <c r="CL5206" s="1645"/>
      <c r="CM5206" s="1645"/>
      <c r="CN5206"/>
      <c r="CO5206"/>
      <c r="CP5206"/>
      <c r="CQ5206"/>
      <c r="CR5206"/>
      <c r="CS5206" s="1060"/>
      <c r="CT5206" s="1060"/>
      <c r="CU5206" s="1060"/>
      <c r="CV5206" s="1060"/>
      <c r="CW5206" s="1060"/>
      <c r="CX5206" s="1060"/>
    </row>
    <row r="5207" spans="35:102" ht="15" customHeight="1" x14ac:dyDescent="0.3">
      <c r="AI5207" s="1774">
        <v>48135001500</v>
      </c>
      <c r="AJ5207" s="1993" t="s">
        <v>1797</v>
      </c>
      <c r="AK5207" s="1993">
        <v>50201</v>
      </c>
      <c r="AL5207" s="1994" t="s">
        <v>1728</v>
      </c>
      <c r="AM5207" s="1994">
        <v>11.5</v>
      </c>
      <c r="AN5207" s="1993" t="s">
        <v>192</v>
      </c>
      <c r="BX5207"/>
      <c r="BY5207"/>
      <c r="BZ5207"/>
      <c r="CA5207"/>
      <c r="CB5207"/>
      <c r="CD5207" s="1060"/>
      <c r="CE5207" s="1286"/>
      <c r="CF5207" s="1060"/>
      <c r="CG5207" s="1060"/>
      <c r="CH5207" s="1060"/>
      <c r="CK5207" s="1645"/>
      <c r="CL5207" s="1645"/>
      <c r="CM5207" s="1645"/>
      <c r="CN5207"/>
      <c r="CO5207"/>
      <c r="CP5207"/>
      <c r="CQ5207"/>
      <c r="CR5207"/>
      <c r="CS5207" s="1060"/>
      <c r="CT5207" s="1060"/>
      <c r="CU5207" s="1060"/>
      <c r="CV5207" s="1060"/>
      <c r="CW5207" s="1060"/>
      <c r="CX5207" s="1060"/>
    </row>
    <row r="5208" spans="35:102" ht="15" customHeight="1" x14ac:dyDescent="0.3">
      <c r="AI5208" s="1996">
        <v>48135001600</v>
      </c>
      <c r="AJ5208" s="1997" t="s">
        <v>1797</v>
      </c>
      <c r="AK5208" s="1997">
        <v>57868</v>
      </c>
      <c r="AL5208" s="1998" t="s">
        <v>1727</v>
      </c>
      <c r="AM5208" s="1998">
        <v>12</v>
      </c>
      <c r="AN5208" s="1997" t="s">
        <v>192</v>
      </c>
      <c r="BX5208"/>
      <c r="BY5208"/>
      <c r="BZ5208"/>
      <c r="CA5208"/>
      <c r="CB5208"/>
      <c r="CD5208" s="1060"/>
      <c r="CE5208" s="1286"/>
      <c r="CF5208" s="1060"/>
      <c r="CG5208" s="1060"/>
      <c r="CH5208" s="1060"/>
      <c r="CK5208" s="1645"/>
      <c r="CL5208" s="1645"/>
      <c r="CM5208" s="1645"/>
      <c r="CN5208"/>
      <c r="CO5208"/>
      <c r="CP5208"/>
      <c r="CQ5208"/>
      <c r="CR5208"/>
      <c r="CS5208" s="1060"/>
      <c r="CT5208" s="1060"/>
      <c r="CU5208" s="1060"/>
      <c r="CV5208" s="1060"/>
      <c r="CW5208" s="1060"/>
      <c r="CX5208" s="1060"/>
    </row>
    <row r="5209" spans="35:102" ht="15" customHeight="1" x14ac:dyDescent="0.3">
      <c r="AI5209" s="1774">
        <v>48135001700</v>
      </c>
      <c r="AJ5209" s="1993" t="s">
        <v>1797</v>
      </c>
      <c r="AK5209" s="1993">
        <v>76791</v>
      </c>
      <c r="AL5209" s="1994" t="s">
        <v>1729</v>
      </c>
      <c r="AM5209" s="1994">
        <v>15.4</v>
      </c>
      <c r="AN5209" s="1993" t="s">
        <v>192</v>
      </c>
      <c r="BX5209"/>
      <c r="BY5209"/>
      <c r="BZ5209"/>
      <c r="CA5209"/>
      <c r="CB5209"/>
      <c r="CD5209" s="1060"/>
      <c r="CE5209" s="1286"/>
      <c r="CF5209" s="1060"/>
      <c r="CG5209" s="1060"/>
      <c r="CH5209" s="1060"/>
      <c r="CK5209" s="1645"/>
      <c r="CL5209" s="1645"/>
      <c r="CM5209" s="1645"/>
      <c r="CN5209"/>
      <c r="CO5209"/>
      <c r="CP5209"/>
      <c r="CQ5209"/>
      <c r="CR5209"/>
      <c r="CS5209" s="1060"/>
      <c r="CT5209" s="1060"/>
      <c r="CU5209" s="1060"/>
      <c r="CV5209" s="1060"/>
      <c r="CW5209" s="1060"/>
      <c r="CX5209" s="1060"/>
    </row>
    <row r="5210" spans="35:102" ht="15" customHeight="1" x14ac:dyDescent="0.3">
      <c r="AI5210" s="1996">
        <v>48135001800</v>
      </c>
      <c r="AJ5210" s="1997" t="s">
        <v>1797</v>
      </c>
      <c r="AK5210" s="1997">
        <v>36024</v>
      </c>
      <c r="AL5210" s="1998" t="s">
        <v>1730</v>
      </c>
      <c r="AM5210" s="1998">
        <v>26.2</v>
      </c>
      <c r="AN5210" s="1997" t="s">
        <v>193</v>
      </c>
      <c r="BX5210"/>
      <c r="BY5210"/>
      <c r="BZ5210"/>
      <c r="CA5210"/>
      <c r="CB5210"/>
      <c r="CD5210" s="1060"/>
      <c r="CE5210" s="1286"/>
      <c r="CF5210" s="1060"/>
      <c r="CG5210" s="1060"/>
      <c r="CH5210" s="1060"/>
      <c r="CK5210" s="1645"/>
      <c r="CL5210" s="1645"/>
      <c r="CM5210" s="1645"/>
      <c r="CN5210"/>
      <c r="CO5210"/>
      <c r="CP5210"/>
      <c r="CQ5210"/>
      <c r="CR5210"/>
      <c r="CS5210" s="1060"/>
      <c r="CT5210" s="1060"/>
      <c r="CU5210" s="1060"/>
      <c r="CV5210" s="1060"/>
      <c r="CW5210" s="1060"/>
      <c r="CX5210" s="1060"/>
    </row>
    <row r="5211" spans="35:102" ht="15" customHeight="1" x14ac:dyDescent="0.3">
      <c r="AI5211" s="1774">
        <v>48135001900</v>
      </c>
      <c r="AJ5211" s="1993" t="s">
        <v>1797</v>
      </c>
      <c r="AK5211" s="1993">
        <v>43367</v>
      </c>
      <c r="AL5211" s="1994" t="s">
        <v>1730</v>
      </c>
      <c r="AM5211" s="1994">
        <v>19.3</v>
      </c>
      <c r="AN5211" s="1993" t="s">
        <v>192</v>
      </c>
      <c r="BX5211"/>
      <c r="BY5211"/>
      <c r="BZ5211"/>
      <c r="CA5211"/>
      <c r="CB5211"/>
      <c r="CD5211" s="1060"/>
      <c r="CE5211" s="1286"/>
      <c r="CF5211" s="1060"/>
      <c r="CG5211" s="1060"/>
      <c r="CH5211" s="1060"/>
      <c r="CK5211" s="1645"/>
      <c r="CL5211" s="1645"/>
      <c r="CM5211" s="1645"/>
      <c r="CN5211"/>
      <c r="CO5211"/>
      <c r="CP5211"/>
      <c r="CQ5211"/>
      <c r="CR5211"/>
      <c r="CS5211" s="1060"/>
      <c r="CT5211" s="1060"/>
      <c r="CU5211" s="1060"/>
      <c r="CV5211" s="1060"/>
      <c r="CW5211" s="1060"/>
      <c r="CX5211" s="1060"/>
    </row>
    <row r="5212" spans="35:102" ht="15" customHeight="1" x14ac:dyDescent="0.3">
      <c r="AI5212" s="1996">
        <v>48135002000</v>
      </c>
      <c r="AJ5212" s="1997" t="s">
        <v>1797</v>
      </c>
      <c r="AK5212" s="1997">
        <v>36496</v>
      </c>
      <c r="AL5212" s="1998" t="s">
        <v>1730</v>
      </c>
      <c r="AM5212" s="1998">
        <v>27</v>
      </c>
      <c r="AN5212" s="1997" t="s">
        <v>193</v>
      </c>
      <c r="BX5212"/>
      <c r="BY5212"/>
      <c r="BZ5212"/>
      <c r="CA5212"/>
      <c r="CB5212"/>
      <c r="CD5212" s="1060"/>
      <c r="CE5212" s="1286"/>
      <c r="CF5212" s="1060"/>
      <c r="CG5212" s="1060"/>
      <c r="CH5212" s="1060"/>
      <c r="CK5212" s="1645"/>
      <c r="CL5212" s="1645"/>
      <c r="CM5212" s="1645"/>
      <c r="CN5212"/>
      <c r="CO5212"/>
      <c r="CP5212"/>
      <c r="CQ5212"/>
      <c r="CR5212"/>
      <c r="CS5212" s="1060"/>
      <c r="CT5212" s="1060"/>
      <c r="CU5212" s="1060"/>
      <c r="CV5212" s="1060"/>
      <c r="CW5212" s="1060"/>
      <c r="CX5212" s="1060"/>
    </row>
    <row r="5213" spans="35:102" ht="15" customHeight="1" x14ac:dyDescent="0.3">
      <c r="AI5213" s="1774">
        <v>48135002200</v>
      </c>
      <c r="AJ5213" s="1993" t="s">
        <v>1797</v>
      </c>
      <c r="AK5213" s="1993">
        <v>57917</v>
      </c>
      <c r="AL5213" s="1994" t="s">
        <v>1727</v>
      </c>
      <c r="AM5213" s="1994">
        <v>11.6</v>
      </c>
      <c r="AN5213" s="1993" t="s">
        <v>192</v>
      </c>
      <c r="BX5213"/>
      <c r="BY5213"/>
      <c r="BZ5213"/>
      <c r="CA5213"/>
      <c r="CB5213"/>
      <c r="CD5213" s="1060"/>
      <c r="CE5213" s="1286"/>
      <c r="CF5213" s="1060"/>
      <c r="CG5213" s="1060"/>
      <c r="CH5213" s="1060"/>
      <c r="CK5213" s="1645"/>
      <c r="CL5213" s="1645"/>
      <c r="CM5213" s="1645"/>
      <c r="CN5213"/>
      <c r="CO5213"/>
      <c r="CP5213"/>
      <c r="CQ5213"/>
      <c r="CR5213"/>
      <c r="CS5213" s="1060"/>
      <c r="CT5213" s="1060"/>
      <c r="CU5213" s="1060"/>
      <c r="CV5213" s="1060"/>
      <c r="CW5213" s="1060"/>
      <c r="CX5213" s="1060"/>
    </row>
    <row r="5214" spans="35:102" ht="15" customHeight="1" x14ac:dyDescent="0.3">
      <c r="AI5214" s="1996">
        <v>48135002300</v>
      </c>
      <c r="AJ5214" s="1997" t="s">
        <v>1797</v>
      </c>
      <c r="AK5214" s="1997">
        <v>68720</v>
      </c>
      <c r="AL5214" s="1998" t="s">
        <v>1729</v>
      </c>
      <c r="AM5214" s="1998">
        <v>3</v>
      </c>
      <c r="AN5214" s="1997" t="s">
        <v>192</v>
      </c>
      <c r="BX5214"/>
      <c r="BY5214"/>
      <c r="BZ5214"/>
      <c r="CA5214"/>
      <c r="CB5214"/>
      <c r="CD5214" s="1060"/>
      <c r="CE5214" s="1286"/>
      <c r="CF5214" s="1060"/>
      <c r="CG5214" s="1060"/>
      <c r="CH5214" s="1060"/>
      <c r="CK5214" s="1645"/>
      <c r="CL5214" s="1645"/>
      <c r="CM5214" s="1645"/>
      <c r="CN5214"/>
      <c r="CO5214"/>
      <c r="CP5214"/>
      <c r="CQ5214"/>
      <c r="CR5214"/>
      <c r="CS5214" s="1060"/>
      <c r="CT5214" s="1060"/>
      <c r="CU5214" s="1060"/>
      <c r="CV5214" s="1060"/>
      <c r="CW5214" s="1060"/>
      <c r="CX5214" s="1060"/>
    </row>
    <row r="5215" spans="35:102" ht="15" customHeight="1" x14ac:dyDescent="0.3">
      <c r="AI5215" s="1774">
        <v>48135002400</v>
      </c>
      <c r="AJ5215" s="1993" t="s">
        <v>1797</v>
      </c>
      <c r="AK5215" s="1993">
        <v>80951</v>
      </c>
      <c r="AL5215" s="1994" t="s">
        <v>1729</v>
      </c>
      <c r="AM5215" s="1994">
        <v>4.3</v>
      </c>
      <c r="AN5215" s="1993" t="s">
        <v>192</v>
      </c>
      <c r="BX5215"/>
      <c r="BY5215"/>
      <c r="BZ5215"/>
      <c r="CA5215"/>
      <c r="CB5215"/>
      <c r="CD5215" s="1060"/>
      <c r="CE5215" s="1286"/>
      <c r="CF5215" s="1060"/>
      <c r="CG5215" s="1060"/>
      <c r="CH5215" s="1060"/>
      <c r="CK5215" s="1645"/>
      <c r="CL5215" s="1645"/>
      <c r="CM5215" s="1645"/>
      <c r="CN5215"/>
      <c r="CO5215"/>
      <c r="CP5215"/>
      <c r="CQ5215"/>
      <c r="CR5215"/>
      <c r="CS5215" s="1060"/>
      <c r="CT5215" s="1060"/>
      <c r="CU5215" s="1060"/>
      <c r="CV5215" s="1060"/>
      <c r="CW5215" s="1060"/>
      <c r="CX5215" s="1060"/>
    </row>
    <row r="5216" spans="35:102" ht="15" customHeight="1" x14ac:dyDescent="0.3">
      <c r="AI5216" s="1996">
        <v>48135002501</v>
      </c>
      <c r="AJ5216" s="1997" t="s">
        <v>1797</v>
      </c>
      <c r="AK5216" s="1997">
        <v>92880</v>
      </c>
      <c r="AL5216" s="1998" t="s">
        <v>1729</v>
      </c>
      <c r="AM5216" s="1998">
        <v>3.4</v>
      </c>
      <c r="AN5216" s="1997" t="s">
        <v>192</v>
      </c>
      <c r="BX5216"/>
      <c r="BY5216"/>
      <c r="BZ5216"/>
      <c r="CA5216"/>
      <c r="CB5216"/>
      <c r="CD5216" s="1060"/>
      <c r="CE5216" s="1286"/>
      <c r="CF5216" s="1060"/>
      <c r="CG5216" s="1060"/>
      <c r="CH5216" s="1060"/>
      <c r="CK5216" s="1645"/>
      <c r="CL5216" s="1645"/>
      <c r="CM5216" s="1645"/>
      <c r="CN5216"/>
      <c r="CO5216"/>
      <c r="CP5216"/>
      <c r="CQ5216"/>
      <c r="CR5216"/>
      <c r="CS5216" s="1060"/>
      <c r="CT5216" s="1060"/>
      <c r="CU5216" s="1060"/>
      <c r="CV5216" s="1060"/>
      <c r="CW5216" s="1060"/>
      <c r="CX5216" s="1060"/>
    </row>
    <row r="5217" spans="35:102" ht="15" customHeight="1" x14ac:dyDescent="0.3">
      <c r="AI5217" s="1774">
        <v>48135002502</v>
      </c>
      <c r="AJ5217" s="1993" t="s">
        <v>1797</v>
      </c>
      <c r="AK5217" s="1993">
        <v>57330</v>
      </c>
      <c r="AL5217" s="1994" t="s">
        <v>1727</v>
      </c>
      <c r="AM5217" s="1994">
        <v>7.7</v>
      </c>
      <c r="AN5217" s="1993" t="s">
        <v>192</v>
      </c>
      <c r="BX5217"/>
      <c r="BY5217"/>
      <c r="BZ5217"/>
      <c r="CA5217"/>
      <c r="CB5217"/>
      <c r="CD5217" s="1060"/>
      <c r="CE5217" s="1286"/>
      <c r="CF5217" s="1060"/>
      <c r="CG5217" s="1060"/>
      <c r="CH5217" s="1060"/>
      <c r="CK5217" s="1645"/>
      <c r="CL5217" s="1645"/>
      <c r="CM5217" s="1645"/>
      <c r="CN5217"/>
      <c r="CO5217"/>
      <c r="CP5217"/>
      <c r="CQ5217"/>
      <c r="CR5217"/>
      <c r="CS5217" s="1060"/>
      <c r="CT5217" s="1060"/>
      <c r="CU5217" s="1060"/>
      <c r="CV5217" s="1060"/>
      <c r="CW5217" s="1060"/>
      <c r="CX5217" s="1060"/>
    </row>
    <row r="5218" spans="35:102" ht="15" customHeight="1" x14ac:dyDescent="0.3">
      <c r="AI5218" s="1996">
        <v>48135002503</v>
      </c>
      <c r="AJ5218" s="1997" t="s">
        <v>1797</v>
      </c>
      <c r="AK5218" s="1997">
        <v>58931</v>
      </c>
      <c r="AL5218" s="1998" t="s">
        <v>1727</v>
      </c>
      <c r="AM5218" s="1998">
        <v>14.3</v>
      </c>
      <c r="AN5218" s="1997" t="s">
        <v>192</v>
      </c>
      <c r="BX5218"/>
      <c r="BY5218"/>
      <c r="BZ5218"/>
      <c r="CA5218"/>
      <c r="CB5218"/>
      <c r="CD5218" s="1060"/>
      <c r="CE5218" s="1286"/>
      <c r="CF5218" s="1060"/>
      <c r="CG5218" s="1060"/>
      <c r="CH5218" s="1060"/>
      <c r="CK5218" s="1645"/>
      <c r="CL5218" s="1645"/>
      <c r="CM5218" s="1645"/>
      <c r="CN5218"/>
      <c r="CO5218"/>
      <c r="CP5218"/>
      <c r="CQ5218"/>
      <c r="CR5218"/>
      <c r="CS5218" s="1060"/>
      <c r="CT5218" s="1060"/>
      <c r="CU5218" s="1060"/>
      <c r="CV5218" s="1060"/>
      <c r="CW5218" s="1060"/>
      <c r="CX5218" s="1060"/>
    </row>
    <row r="5219" spans="35:102" ht="15" customHeight="1" x14ac:dyDescent="0.3">
      <c r="AI5219" s="1774">
        <v>48135002700</v>
      </c>
      <c r="AJ5219" s="1993" t="s">
        <v>1797</v>
      </c>
      <c r="AK5219" s="1993">
        <v>51118</v>
      </c>
      <c r="AL5219" s="1994" t="s">
        <v>1728</v>
      </c>
      <c r="AM5219" s="1994">
        <v>19.2</v>
      </c>
      <c r="AN5219" s="1993" t="s">
        <v>192</v>
      </c>
      <c r="BX5219"/>
      <c r="BY5219"/>
      <c r="BZ5219"/>
      <c r="CA5219"/>
      <c r="CB5219"/>
      <c r="CD5219" s="1060"/>
      <c r="CE5219" s="1286"/>
      <c r="CF5219" s="1060"/>
      <c r="CG5219" s="1060"/>
      <c r="CH5219" s="1060"/>
      <c r="CK5219" s="1645"/>
      <c r="CL5219" s="1645"/>
      <c r="CM5219" s="1645"/>
      <c r="CN5219"/>
      <c r="CO5219"/>
      <c r="CP5219"/>
      <c r="CQ5219"/>
      <c r="CR5219"/>
      <c r="CS5219" s="1060"/>
      <c r="CT5219" s="1060"/>
      <c r="CU5219" s="1060"/>
      <c r="CV5219" s="1060"/>
      <c r="CW5219" s="1060"/>
      <c r="CX5219" s="1060"/>
    </row>
    <row r="5220" spans="35:102" ht="15" customHeight="1" x14ac:dyDescent="0.3">
      <c r="AI5220" s="1996">
        <v>48135002801</v>
      </c>
      <c r="AJ5220" s="1997" t="s">
        <v>1797</v>
      </c>
      <c r="AK5220" s="1997">
        <v>54600</v>
      </c>
      <c r="AL5220" s="1998" t="s">
        <v>1728</v>
      </c>
      <c r="AM5220" s="1998">
        <v>13.3</v>
      </c>
      <c r="AN5220" s="1997" t="s">
        <v>192</v>
      </c>
      <c r="BX5220"/>
      <c r="BY5220"/>
      <c r="BZ5220"/>
      <c r="CA5220"/>
      <c r="CB5220"/>
      <c r="CD5220" s="1060"/>
      <c r="CE5220" s="1286"/>
      <c r="CF5220" s="1060"/>
      <c r="CG5220" s="1060"/>
      <c r="CH5220" s="1060"/>
      <c r="CK5220" s="1645"/>
      <c r="CL5220" s="1645"/>
      <c r="CM5220" s="1645"/>
      <c r="CN5220"/>
      <c r="CO5220"/>
      <c r="CP5220"/>
      <c r="CQ5220"/>
      <c r="CR5220"/>
      <c r="CS5220" s="1060"/>
      <c r="CT5220" s="1060"/>
      <c r="CU5220" s="1060"/>
      <c r="CV5220" s="1060"/>
      <c r="CW5220" s="1060"/>
      <c r="CX5220" s="1060"/>
    </row>
    <row r="5221" spans="35:102" ht="15" customHeight="1" x14ac:dyDescent="0.3">
      <c r="AI5221" s="1774">
        <v>48135002802</v>
      </c>
      <c r="AJ5221" s="1993" t="s">
        <v>1797</v>
      </c>
      <c r="AK5221" s="1993">
        <v>52736</v>
      </c>
      <c r="AL5221" s="1994" t="s">
        <v>1728</v>
      </c>
      <c r="AM5221" s="1994">
        <v>10.199999999999999</v>
      </c>
      <c r="AN5221" s="1993" t="s">
        <v>192</v>
      </c>
      <c r="BX5221"/>
      <c r="BY5221"/>
      <c r="BZ5221"/>
      <c r="CA5221"/>
      <c r="CB5221"/>
      <c r="CD5221" s="1060"/>
      <c r="CE5221" s="1286"/>
      <c r="CF5221" s="1060"/>
      <c r="CG5221" s="1060"/>
      <c r="CH5221" s="1060"/>
      <c r="CK5221" s="1645"/>
      <c r="CL5221" s="1645"/>
      <c r="CM5221" s="1645"/>
      <c r="CN5221"/>
      <c r="CO5221"/>
      <c r="CP5221"/>
      <c r="CQ5221"/>
      <c r="CR5221"/>
      <c r="CS5221" s="1060"/>
      <c r="CT5221" s="1060"/>
      <c r="CU5221" s="1060"/>
      <c r="CV5221" s="1060"/>
      <c r="CW5221" s="1060"/>
      <c r="CX5221" s="1060"/>
    </row>
    <row r="5222" spans="35:102" ht="15" customHeight="1" x14ac:dyDescent="0.3">
      <c r="AI5222" s="1996">
        <v>48135002900</v>
      </c>
      <c r="AJ5222" s="1997" t="s">
        <v>1797</v>
      </c>
      <c r="AK5222" s="1997">
        <v>88693</v>
      </c>
      <c r="AL5222" s="1998" t="s">
        <v>1729</v>
      </c>
      <c r="AM5222" s="1998">
        <v>4.5999999999999996</v>
      </c>
      <c r="AN5222" s="1997" t="s">
        <v>192</v>
      </c>
      <c r="BX5222"/>
      <c r="BY5222"/>
      <c r="BZ5222"/>
      <c r="CA5222"/>
      <c r="CB5222"/>
      <c r="CD5222" s="1060"/>
      <c r="CE5222" s="1286"/>
      <c r="CF5222" s="1060"/>
      <c r="CG5222" s="1060"/>
      <c r="CH5222" s="1060"/>
      <c r="CK5222" s="1645"/>
      <c r="CL5222" s="1645"/>
      <c r="CM5222" s="1645"/>
      <c r="CN5222"/>
      <c r="CO5222"/>
      <c r="CP5222"/>
      <c r="CQ5222"/>
      <c r="CR5222"/>
      <c r="CS5222" s="1060"/>
      <c r="CT5222" s="1060"/>
      <c r="CU5222" s="1060"/>
      <c r="CV5222" s="1060"/>
      <c r="CW5222" s="1060"/>
      <c r="CX5222" s="1060"/>
    </row>
    <row r="5223" spans="35:102" ht="15" customHeight="1" x14ac:dyDescent="0.3">
      <c r="AI5223" s="1774">
        <v>48135003000</v>
      </c>
      <c r="AJ5223" s="1993" t="s">
        <v>1797</v>
      </c>
      <c r="AK5223" s="1993">
        <v>88669</v>
      </c>
      <c r="AL5223" s="1994" t="s">
        <v>1729</v>
      </c>
      <c r="AM5223" s="1994">
        <v>6.6</v>
      </c>
      <c r="AN5223" s="1993" t="s">
        <v>192</v>
      </c>
      <c r="BX5223"/>
      <c r="BY5223"/>
      <c r="BZ5223"/>
      <c r="CA5223"/>
      <c r="CB5223"/>
      <c r="CD5223" s="1060"/>
      <c r="CE5223" s="1286"/>
      <c r="CF5223" s="1060"/>
      <c r="CG5223" s="1060"/>
      <c r="CH5223" s="1060"/>
      <c r="CK5223" s="1645"/>
      <c r="CL5223" s="1645"/>
      <c r="CM5223" s="1645"/>
      <c r="CN5223"/>
      <c r="CO5223"/>
      <c r="CP5223"/>
      <c r="CQ5223"/>
      <c r="CR5223"/>
      <c r="CS5223" s="1060"/>
      <c r="CT5223" s="1060"/>
      <c r="CU5223" s="1060"/>
      <c r="CV5223" s="1060"/>
      <c r="CW5223" s="1060"/>
      <c r="CX5223" s="1060"/>
    </row>
    <row r="5224" spans="35:102" ht="15" customHeight="1" x14ac:dyDescent="0.3">
      <c r="AI5224" s="1996">
        <v>48135003100</v>
      </c>
      <c r="AJ5224" s="1997" t="s">
        <v>1797</v>
      </c>
      <c r="AK5224" s="1997">
        <v>37723</v>
      </c>
      <c r="AL5224" s="1998" t="s">
        <v>1730</v>
      </c>
      <c r="AM5224" s="1998">
        <v>16.2</v>
      </c>
      <c r="AN5224" s="1997" t="s">
        <v>192</v>
      </c>
      <c r="BX5224"/>
      <c r="BY5224"/>
      <c r="BZ5224"/>
      <c r="CA5224"/>
      <c r="CB5224"/>
      <c r="CD5224" s="1060"/>
      <c r="CE5224" s="1286"/>
      <c r="CF5224" s="1060"/>
      <c r="CG5224" s="1060"/>
      <c r="CH5224" s="1060"/>
      <c r="CK5224" s="1645"/>
      <c r="CL5224" s="1645"/>
      <c r="CM5224" s="1645"/>
      <c r="CN5224"/>
      <c r="CO5224"/>
      <c r="CP5224"/>
      <c r="CQ5224"/>
      <c r="CR5224"/>
      <c r="CS5224" s="1060"/>
      <c r="CT5224" s="1060"/>
      <c r="CU5224" s="1060"/>
      <c r="CV5224" s="1060"/>
      <c r="CW5224" s="1060"/>
      <c r="CX5224" s="1060"/>
    </row>
    <row r="5225" spans="35:102" ht="15" customHeight="1" x14ac:dyDescent="0.3">
      <c r="AI5225" s="1774">
        <v>48165950100</v>
      </c>
      <c r="AJ5225" s="1993" t="s">
        <v>1812</v>
      </c>
      <c r="AK5225" s="1993">
        <v>54659</v>
      </c>
      <c r="AL5225" s="1994" t="s">
        <v>1728</v>
      </c>
      <c r="AM5225" s="1994">
        <v>15</v>
      </c>
      <c r="AN5225" s="1993" t="s">
        <v>192</v>
      </c>
      <c r="BX5225"/>
      <c r="BY5225"/>
      <c r="BZ5225"/>
      <c r="CA5225"/>
      <c r="CB5225"/>
      <c r="CD5225" s="1060"/>
      <c r="CE5225" s="1286"/>
      <c r="CF5225" s="1060"/>
      <c r="CG5225" s="1060"/>
      <c r="CH5225" s="1060"/>
      <c r="CK5225" s="1645"/>
      <c r="CL5225" s="1645"/>
      <c r="CM5225" s="1645"/>
      <c r="CN5225"/>
      <c r="CO5225"/>
      <c r="CP5225"/>
      <c r="CQ5225"/>
      <c r="CR5225"/>
      <c r="CS5225" s="1060"/>
      <c r="CT5225" s="1060"/>
      <c r="CU5225" s="1060"/>
      <c r="CV5225" s="1060"/>
      <c r="CW5225" s="1060"/>
      <c r="CX5225" s="1060"/>
    </row>
    <row r="5226" spans="35:102" ht="15" customHeight="1" x14ac:dyDescent="0.3">
      <c r="AI5226" s="1996">
        <v>48165950200</v>
      </c>
      <c r="AJ5226" s="1997" t="s">
        <v>1812</v>
      </c>
      <c r="AK5226" s="1997">
        <v>64938</v>
      </c>
      <c r="AL5226" s="1998" t="s">
        <v>1727</v>
      </c>
      <c r="AM5226" s="1998">
        <v>10.8</v>
      </c>
      <c r="AN5226" s="1997" t="s">
        <v>192</v>
      </c>
      <c r="BX5226"/>
      <c r="BY5226"/>
      <c r="BZ5226"/>
      <c r="CA5226"/>
      <c r="CB5226"/>
      <c r="CD5226" s="1060"/>
      <c r="CE5226" s="1286"/>
      <c r="CF5226" s="1060"/>
      <c r="CG5226" s="1060"/>
      <c r="CH5226" s="1060"/>
      <c r="CK5226" s="1645"/>
      <c r="CL5226" s="1645"/>
      <c r="CM5226" s="1645"/>
      <c r="CN5226"/>
      <c r="CO5226"/>
      <c r="CP5226"/>
      <c r="CQ5226"/>
      <c r="CR5226"/>
      <c r="CS5226" s="1060"/>
      <c r="CT5226" s="1060"/>
      <c r="CU5226" s="1060"/>
      <c r="CV5226" s="1060"/>
      <c r="CW5226" s="1060"/>
      <c r="CX5226" s="1060"/>
    </row>
    <row r="5227" spans="35:102" ht="15" customHeight="1" x14ac:dyDescent="0.3">
      <c r="AI5227" s="1774">
        <v>48165950300</v>
      </c>
      <c r="AJ5227" s="1993" t="s">
        <v>1812</v>
      </c>
      <c r="AK5227" s="1993">
        <v>49419</v>
      </c>
      <c r="AL5227" s="1994" t="s">
        <v>1728</v>
      </c>
      <c r="AM5227" s="1994">
        <v>8.6999999999999993</v>
      </c>
      <c r="AN5227" s="1993" t="s">
        <v>192</v>
      </c>
      <c r="BX5227"/>
      <c r="BY5227"/>
      <c r="BZ5227"/>
      <c r="CA5227"/>
      <c r="CB5227"/>
      <c r="CD5227" s="1060"/>
      <c r="CE5227" s="1286"/>
      <c r="CF5227" s="1060"/>
      <c r="CG5227" s="1060"/>
      <c r="CH5227" s="1060"/>
      <c r="CK5227" s="1645"/>
      <c r="CL5227" s="1645"/>
      <c r="CM5227" s="1645"/>
      <c r="CN5227"/>
      <c r="CO5227"/>
      <c r="CP5227"/>
      <c r="CQ5227"/>
      <c r="CR5227"/>
      <c r="CS5227" s="1060"/>
      <c r="CT5227" s="1060"/>
      <c r="CU5227" s="1060"/>
      <c r="CV5227" s="1060"/>
      <c r="CW5227" s="1060"/>
      <c r="CX5227" s="1060"/>
    </row>
    <row r="5228" spans="35:102" ht="15" customHeight="1" x14ac:dyDescent="0.3">
      <c r="AI5228" s="1996">
        <v>48173950100</v>
      </c>
      <c r="AJ5228" s="1997" t="s">
        <v>1816</v>
      </c>
      <c r="AK5228" s="1997">
        <v>64886</v>
      </c>
      <c r="AL5228" s="1998" t="s">
        <v>1727</v>
      </c>
      <c r="AM5228" s="1998">
        <v>11.6</v>
      </c>
      <c r="AN5228" s="1997" t="s">
        <v>192</v>
      </c>
      <c r="BX5228"/>
      <c r="BY5228"/>
      <c r="BZ5228"/>
      <c r="CA5228"/>
      <c r="CB5228"/>
      <c r="CD5228" s="1060"/>
      <c r="CE5228" s="1286"/>
      <c r="CF5228" s="1060"/>
      <c r="CG5228" s="1060"/>
      <c r="CH5228" s="1060"/>
      <c r="CK5228" s="1645"/>
      <c r="CL5228" s="1645"/>
      <c r="CM5228" s="1645"/>
      <c r="CN5228"/>
      <c r="CO5228"/>
      <c r="CP5228"/>
      <c r="CQ5228"/>
      <c r="CR5228"/>
      <c r="CS5228" s="1060"/>
      <c r="CT5228" s="1060"/>
      <c r="CU5228" s="1060"/>
      <c r="CV5228" s="1060"/>
      <c r="CW5228" s="1060"/>
      <c r="CX5228" s="1060"/>
    </row>
    <row r="5229" spans="35:102" ht="15" customHeight="1" x14ac:dyDescent="0.3">
      <c r="AI5229" s="1774">
        <v>48227950100</v>
      </c>
      <c r="AJ5229" s="1993" t="s">
        <v>1843</v>
      </c>
      <c r="AK5229" s="1993">
        <v>52072</v>
      </c>
      <c r="AL5229" s="1994" t="s">
        <v>1728</v>
      </c>
      <c r="AM5229" s="1994">
        <v>10.9</v>
      </c>
      <c r="AN5229" s="1993" t="s">
        <v>192</v>
      </c>
      <c r="BX5229"/>
      <c r="BY5229"/>
      <c r="BZ5229"/>
      <c r="CA5229"/>
      <c r="CB5229"/>
      <c r="CD5229" s="1060"/>
      <c r="CE5229" s="1286"/>
      <c r="CF5229" s="1060"/>
      <c r="CG5229" s="1060"/>
      <c r="CH5229" s="1060"/>
      <c r="CK5229" s="1645"/>
      <c r="CL5229" s="1645"/>
      <c r="CM5229" s="1645"/>
      <c r="CN5229"/>
      <c r="CO5229"/>
      <c r="CP5229"/>
      <c r="CQ5229"/>
      <c r="CR5229"/>
      <c r="CS5229" s="1060"/>
      <c r="CT5229" s="1060"/>
      <c r="CU5229" s="1060"/>
      <c r="CV5229" s="1060"/>
      <c r="CW5229" s="1060"/>
      <c r="CX5229" s="1060"/>
    </row>
    <row r="5230" spans="35:102" ht="15" customHeight="1" x14ac:dyDescent="0.3">
      <c r="AI5230" s="1996">
        <v>48227950200</v>
      </c>
      <c r="AJ5230" s="1997" t="s">
        <v>1843</v>
      </c>
      <c r="AK5230" s="1997">
        <v>52137</v>
      </c>
      <c r="AL5230" s="1998" t="s">
        <v>1728</v>
      </c>
      <c r="AM5230" s="1998">
        <v>4.7</v>
      </c>
      <c r="AN5230" s="1997" t="s">
        <v>192</v>
      </c>
      <c r="BX5230"/>
      <c r="BY5230"/>
      <c r="BZ5230"/>
      <c r="CA5230"/>
      <c r="CB5230"/>
      <c r="CD5230" s="1060"/>
      <c r="CE5230" s="1286"/>
      <c r="CF5230" s="1060"/>
      <c r="CG5230" s="1060"/>
      <c r="CH5230" s="1060"/>
      <c r="CK5230" s="1645"/>
      <c r="CL5230" s="1645"/>
      <c r="CM5230" s="1645"/>
      <c r="CN5230"/>
      <c r="CO5230"/>
      <c r="CP5230"/>
      <c r="CQ5230"/>
      <c r="CR5230"/>
      <c r="CS5230" s="1060"/>
      <c r="CT5230" s="1060"/>
      <c r="CU5230" s="1060"/>
      <c r="CV5230" s="1060"/>
      <c r="CW5230" s="1060"/>
      <c r="CX5230" s="1060"/>
    </row>
    <row r="5231" spans="35:102" ht="15" customHeight="1" x14ac:dyDescent="0.3">
      <c r="AI5231" s="1774">
        <v>48227950300</v>
      </c>
      <c r="AJ5231" s="1993" t="s">
        <v>1843</v>
      </c>
      <c r="AK5231" s="1993">
        <v>26570</v>
      </c>
      <c r="AL5231" s="1994" t="s">
        <v>1730</v>
      </c>
      <c r="AM5231" s="1994">
        <v>37.4</v>
      </c>
      <c r="AN5231" s="1993" t="s">
        <v>193</v>
      </c>
      <c r="BX5231"/>
      <c r="BY5231"/>
      <c r="BZ5231"/>
      <c r="CA5231"/>
      <c r="CB5231"/>
      <c r="CD5231" s="1060"/>
      <c r="CE5231" s="1286"/>
      <c r="CF5231" s="1060"/>
      <c r="CG5231" s="1060"/>
      <c r="CH5231" s="1060"/>
      <c r="CK5231" s="1645"/>
      <c r="CL5231" s="1645"/>
      <c r="CM5231" s="1645"/>
      <c r="CN5231"/>
      <c r="CO5231"/>
      <c r="CP5231"/>
      <c r="CQ5231"/>
      <c r="CR5231"/>
      <c r="CS5231" s="1060"/>
      <c r="CT5231" s="1060"/>
      <c r="CU5231" s="1060"/>
      <c r="CV5231" s="1060"/>
      <c r="CW5231" s="1060"/>
      <c r="CX5231" s="1060"/>
    </row>
    <row r="5232" spans="35:102" ht="15" customHeight="1" x14ac:dyDescent="0.3">
      <c r="AI5232" s="1996">
        <v>48227950400</v>
      </c>
      <c r="AJ5232" s="1997" t="s">
        <v>1843</v>
      </c>
      <c r="AK5232" s="1997">
        <v>35928</v>
      </c>
      <c r="AL5232" s="1998" t="s">
        <v>1730</v>
      </c>
      <c r="AM5232" s="1998">
        <v>18.100000000000001</v>
      </c>
      <c r="AN5232" s="1997" t="s">
        <v>192</v>
      </c>
      <c r="BX5232"/>
      <c r="BY5232"/>
      <c r="BZ5232"/>
      <c r="CA5232"/>
      <c r="CB5232"/>
      <c r="CD5232" s="1060"/>
      <c r="CE5232" s="1286"/>
      <c r="CF5232" s="1060"/>
      <c r="CG5232" s="1060"/>
      <c r="CH5232" s="1060"/>
      <c r="CK5232" s="1645"/>
      <c r="CL5232" s="1645"/>
      <c r="CM5232" s="1645"/>
      <c r="CN5232"/>
      <c r="CO5232"/>
      <c r="CP5232"/>
      <c r="CQ5232"/>
      <c r="CR5232"/>
      <c r="CS5232" s="1060"/>
      <c r="CT5232" s="1060"/>
      <c r="CU5232" s="1060"/>
      <c r="CV5232" s="1060"/>
      <c r="CW5232" s="1060"/>
      <c r="CX5232" s="1060"/>
    </row>
    <row r="5233" spans="35:102" ht="15" customHeight="1" x14ac:dyDescent="0.3">
      <c r="AI5233" s="1774">
        <v>48227950500</v>
      </c>
      <c r="AJ5233" s="1993" t="s">
        <v>1843</v>
      </c>
      <c r="AK5233" s="1993">
        <v>46006</v>
      </c>
      <c r="AL5233" s="1994" t="s">
        <v>1730</v>
      </c>
      <c r="AM5233" s="1994">
        <v>13.6</v>
      </c>
      <c r="AN5233" s="1993" t="s">
        <v>192</v>
      </c>
      <c r="BX5233"/>
      <c r="BY5233"/>
      <c r="BZ5233"/>
      <c r="CA5233"/>
      <c r="CB5233"/>
      <c r="CD5233" s="1060"/>
      <c r="CE5233" s="1286"/>
      <c r="CF5233" s="1060"/>
      <c r="CG5233" s="1060"/>
      <c r="CH5233" s="1060"/>
      <c r="CK5233" s="1645"/>
      <c r="CL5233" s="1645"/>
      <c r="CM5233" s="1645"/>
      <c r="CN5233"/>
      <c r="CO5233"/>
      <c r="CP5233"/>
      <c r="CQ5233"/>
      <c r="CR5233"/>
      <c r="CS5233" s="1060"/>
      <c r="CT5233" s="1060"/>
      <c r="CU5233" s="1060"/>
      <c r="CV5233" s="1060"/>
      <c r="CW5233" s="1060"/>
      <c r="CX5233" s="1060"/>
    </row>
    <row r="5234" spans="35:102" ht="15" customHeight="1" x14ac:dyDescent="0.3">
      <c r="AI5234" s="1996">
        <v>48227950600</v>
      </c>
      <c r="AJ5234" s="1997" t="s">
        <v>1843</v>
      </c>
      <c r="AK5234" s="1997">
        <v>60809</v>
      </c>
      <c r="AL5234" s="1998" t="s">
        <v>1727</v>
      </c>
      <c r="AM5234" s="1998">
        <v>6.1</v>
      </c>
      <c r="AN5234" s="1997" t="s">
        <v>192</v>
      </c>
      <c r="BX5234"/>
      <c r="BY5234"/>
      <c r="BZ5234"/>
      <c r="CA5234"/>
      <c r="CB5234"/>
      <c r="CD5234" s="1060"/>
      <c r="CE5234" s="1286"/>
      <c r="CF5234" s="1060"/>
      <c r="CG5234" s="1060"/>
      <c r="CH5234" s="1060"/>
      <c r="CK5234" s="1645"/>
      <c r="CL5234" s="1645"/>
      <c r="CM5234" s="1645"/>
      <c r="CN5234"/>
      <c r="CO5234"/>
      <c r="CP5234"/>
      <c r="CQ5234"/>
      <c r="CR5234"/>
      <c r="CS5234" s="1060"/>
      <c r="CT5234" s="1060"/>
      <c r="CU5234" s="1060"/>
      <c r="CV5234" s="1060"/>
      <c r="CW5234" s="1060"/>
      <c r="CX5234" s="1060"/>
    </row>
    <row r="5235" spans="35:102" ht="15" customHeight="1" x14ac:dyDescent="0.3">
      <c r="AI5235" s="1774">
        <v>48227950700</v>
      </c>
      <c r="AJ5235" s="1993" t="s">
        <v>1843</v>
      </c>
      <c r="AK5235" s="1993">
        <v>47184</v>
      </c>
      <c r="AL5235" s="1994" t="s">
        <v>1728</v>
      </c>
      <c r="AM5235" s="1994">
        <v>19.100000000000001</v>
      </c>
      <c r="AN5235" s="1993" t="s">
        <v>192</v>
      </c>
      <c r="BX5235"/>
      <c r="BY5235"/>
      <c r="BZ5235"/>
      <c r="CA5235"/>
      <c r="CB5235"/>
      <c r="CD5235" s="1060"/>
      <c r="CE5235" s="1286"/>
      <c r="CF5235" s="1060"/>
      <c r="CG5235" s="1060"/>
      <c r="CH5235" s="1060"/>
      <c r="CK5235" s="1645"/>
      <c r="CL5235" s="1645"/>
      <c r="CM5235" s="1645"/>
      <c r="CN5235"/>
      <c r="CO5235"/>
      <c r="CP5235"/>
      <c r="CQ5235"/>
      <c r="CR5235"/>
      <c r="CS5235" s="1060"/>
      <c r="CT5235" s="1060"/>
      <c r="CU5235" s="1060"/>
      <c r="CV5235" s="1060"/>
      <c r="CW5235" s="1060"/>
      <c r="CX5235" s="1060"/>
    </row>
    <row r="5236" spans="35:102" ht="15" customHeight="1" x14ac:dyDescent="0.3">
      <c r="AI5236" s="1996">
        <v>48227950801</v>
      </c>
      <c r="AJ5236" s="1997" t="s">
        <v>1843</v>
      </c>
      <c r="AK5236" s="1997">
        <v>59265</v>
      </c>
      <c r="AL5236" s="1998" t="s">
        <v>1727</v>
      </c>
      <c r="AM5236" s="1998">
        <v>14</v>
      </c>
      <c r="AN5236" s="1997" t="s">
        <v>192</v>
      </c>
      <c r="BX5236"/>
      <c r="BY5236"/>
      <c r="BZ5236"/>
      <c r="CA5236"/>
      <c r="CB5236"/>
      <c r="CD5236" s="1060"/>
      <c r="CE5236" s="1286"/>
      <c r="CF5236" s="1060"/>
      <c r="CG5236" s="1060"/>
      <c r="CH5236" s="1060"/>
      <c r="CK5236" s="1645"/>
      <c r="CL5236" s="1645"/>
      <c r="CM5236" s="1645"/>
      <c r="CN5236"/>
      <c r="CO5236"/>
      <c r="CP5236"/>
      <c r="CQ5236"/>
      <c r="CR5236"/>
      <c r="CS5236" s="1060"/>
      <c r="CT5236" s="1060"/>
      <c r="CU5236" s="1060"/>
      <c r="CV5236" s="1060"/>
      <c r="CW5236" s="1060"/>
      <c r="CX5236" s="1060"/>
    </row>
    <row r="5237" spans="35:102" ht="15" customHeight="1" x14ac:dyDescent="0.3">
      <c r="AI5237" s="1774">
        <v>48227950802</v>
      </c>
      <c r="AJ5237" s="1993" t="s">
        <v>1843</v>
      </c>
      <c r="AK5237" s="1993">
        <v>47147</v>
      </c>
      <c r="AL5237" s="1994" t="s">
        <v>1728</v>
      </c>
      <c r="AM5237" s="1994">
        <v>15.2</v>
      </c>
      <c r="AN5237" s="1993" t="s">
        <v>192</v>
      </c>
      <c r="BX5237"/>
      <c r="BY5237"/>
      <c r="BZ5237"/>
      <c r="CA5237"/>
      <c r="CB5237"/>
      <c r="CD5237" s="1060"/>
      <c r="CE5237" s="1286"/>
      <c r="CF5237" s="1060"/>
      <c r="CG5237" s="1060"/>
      <c r="CH5237" s="1060"/>
      <c r="CK5237" s="1645"/>
      <c r="CL5237" s="1645"/>
      <c r="CM5237" s="1645"/>
      <c r="CN5237"/>
      <c r="CO5237"/>
      <c r="CP5237"/>
      <c r="CQ5237"/>
      <c r="CR5237"/>
      <c r="CS5237" s="1060"/>
      <c r="CT5237" s="1060"/>
      <c r="CU5237" s="1060"/>
      <c r="CV5237" s="1060"/>
      <c r="CW5237" s="1060"/>
      <c r="CX5237" s="1060"/>
    </row>
    <row r="5238" spans="35:102" ht="15" customHeight="1" x14ac:dyDescent="0.3">
      <c r="AI5238" s="1996">
        <v>48227950900</v>
      </c>
      <c r="AJ5238" s="1997" t="s">
        <v>1843</v>
      </c>
      <c r="AK5238" s="1997">
        <v>79343</v>
      </c>
      <c r="AL5238" s="1998" t="s">
        <v>1729</v>
      </c>
      <c r="AM5238" s="1998">
        <v>9</v>
      </c>
      <c r="AN5238" s="1997" t="s">
        <v>192</v>
      </c>
      <c r="BX5238"/>
      <c r="BY5238"/>
      <c r="BZ5238"/>
      <c r="CA5238"/>
      <c r="CB5238"/>
      <c r="CD5238" s="1060"/>
      <c r="CE5238" s="1286"/>
      <c r="CF5238" s="1060"/>
      <c r="CG5238" s="1060"/>
      <c r="CH5238" s="1060"/>
      <c r="CK5238" s="1645"/>
      <c r="CL5238" s="1645"/>
      <c r="CM5238" s="1645"/>
      <c r="CN5238"/>
      <c r="CO5238"/>
      <c r="CP5238"/>
      <c r="CQ5238"/>
      <c r="CR5238"/>
      <c r="CS5238" s="1060"/>
      <c r="CT5238" s="1060"/>
      <c r="CU5238" s="1060"/>
      <c r="CV5238" s="1060"/>
      <c r="CW5238" s="1060"/>
      <c r="CX5238" s="1060"/>
    </row>
    <row r="5239" spans="35:102" ht="15" customHeight="1" x14ac:dyDescent="0.3">
      <c r="AI5239" s="1774">
        <v>48235950100</v>
      </c>
      <c r="AJ5239" s="1993" t="s">
        <v>1847</v>
      </c>
      <c r="AK5239" s="1993">
        <v>63021</v>
      </c>
      <c r="AL5239" s="1994" t="s">
        <v>1727</v>
      </c>
      <c r="AM5239" s="1994">
        <v>13.5</v>
      </c>
      <c r="AN5239" s="1993" t="s">
        <v>192</v>
      </c>
      <c r="BX5239"/>
      <c r="BY5239"/>
      <c r="BZ5239"/>
      <c r="CA5239"/>
      <c r="CB5239"/>
      <c r="CD5239" s="1060"/>
      <c r="CE5239" s="1286"/>
      <c r="CF5239" s="1060"/>
      <c r="CG5239" s="1060"/>
      <c r="CH5239" s="1060"/>
      <c r="CK5239" s="1645"/>
      <c r="CL5239" s="1645"/>
      <c r="CM5239" s="1645"/>
      <c r="CN5239"/>
      <c r="CO5239"/>
      <c r="CP5239"/>
      <c r="CQ5239"/>
      <c r="CR5239"/>
      <c r="CS5239" s="1060"/>
      <c r="CT5239" s="1060"/>
      <c r="CU5239" s="1060"/>
      <c r="CV5239" s="1060"/>
      <c r="CW5239" s="1060"/>
      <c r="CX5239" s="1060"/>
    </row>
    <row r="5240" spans="35:102" ht="15" customHeight="1" x14ac:dyDescent="0.3">
      <c r="AI5240" s="1996">
        <v>48267950100</v>
      </c>
      <c r="AJ5240" s="1997" t="s">
        <v>1863</v>
      </c>
      <c r="AK5240" s="1997">
        <v>47768</v>
      </c>
      <c r="AL5240" s="1998" t="s">
        <v>1728</v>
      </c>
      <c r="AM5240" s="1998">
        <v>11.6</v>
      </c>
      <c r="AN5240" s="1997" t="s">
        <v>192</v>
      </c>
      <c r="BX5240"/>
      <c r="BY5240"/>
      <c r="BZ5240"/>
      <c r="CA5240"/>
      <c r="CB5240"/>
      <c r="CD5240" s="1060"/>
      <c r="CE5240" s="1286"/>
      <c r="CF5240" s="1060"/>
      <c r="CG5240" s="1060"/>
      <c r="CH5240" s="1060"/>
      <c r="CK5240" s="1645"/>
      <c r="CL5240" s="1645"/>
      <c r="CM5240" s="1645"/>
      <c r="CN5240"/>
      <c r="CO5240"/>
      <c r="CP5240"/>
      <c r="CQ5240"/>
      <c r="CR5240"/>
      <c r="CS5240" s="1060"/>
      <c r="CT5240" s="1060"/>
      <c r="CU5240" s="1060"/>
      <c r="CV5240" s="1060"/>
      <c r="CW5240" s="1060"/>
      <c r="CX5240" s="1060"/>
    </row>
    <row r="5241" spans="35:102" ht="15" customHeight="1" x14ac:dyDescent="0.3">
      <c r="AI5241" s="1774">
        <v>48267950200</v>
      </c>
      <c r="AJ5241" s="1993" t="s">
        <v>1863</v>
      </c>
      <c r="AK5241" s="1993">
        <v>31992</v>
      </c>
      <c r="AL5241" s="1994" t="s">
        <v>1730</v>
      </c>
      <c r="AM5241" s="1994">
        <v>32.9</v>
      </c>
      <c r="AN5241" s="1993" t="s">
        <v>193</v>
      </c>
      <c r="BX5241"/>
      <c r="BY5241"/>
      <c r="BZ5241"/>
      <c r="CA5241"/>
      <c r="CB5241"/>
      <c r="CD5241" s="1060"/>
      <c r="CE5241" s="1286"/>
      <c r="CF5241" s="1060"/>
      <c r="CG5241" s="1060"/>
      <c r="CH5241" s="1060"/>
      <c r="CK5241" s="1645"/>
      <c r="CL5241" s="1645"/>
      <c r="CM5241" s="1645"/>
      <c r="CN5241"/>
      <c r="CO5241"/>
      <c r="CP5241"/>
      <c r="CQ5241"/>
      <c r="CR5241"/>
      <c r="CS5241" s="1060"/>
      <c r="CT5241" s="1060"/>
      <c r="CU5241" s="1060"/>
      <c r="CV5241" s="1060"/>
      <c r="CW5241" s="1060"/>
      <c r="CX5241" s="1060"/>
    </row>
    <row r="5242" spans="35:102" ht="15" customHeight="1" x14ac:dyDescent="0.3">
      <c r="AI5242" s="1996">
        <v>48301950100</v>
      </c>
      <c r="AJ5242" s="1997" t="s">
        <v>1880</v>
      </c>
      <c r="AK5242" s="1997">
        <v>80938</v>
      </c>
      <c r="AL5242" s="1998" t="s">
        <v>1729</v>
      </c>
      <c r="AM5242" s="1998">
        <v>17.100000000000001</v>
      </c>
      <c r="AN5242" s="1997" t="s">
        <v>192</v>
      </c>
      <c r="BX5242"/>
      <c r="BY5242"/>
      <c r="BZ5242"/>
      <c r="CA5242"/>
      <c r="CB5242"/>
      <c r="CD5242" s="1060"/>
      <c r="CE5242" s="1286"/>
      <c r="CF5242" s="1060"/>
      <c r="CG5242" s="1060"/>
      <c r="CH5242" s="1060"/>
      <c r="CK5242" s="1645"/>
      <c r="CL5242" s="1645"/>
      <c r="CM5242" s="1645"/>
      <c r="CN5242"/>
      <c r="CO5242"/>
      <c r="CP5242"/>
      <c r="CQ5242"/>
      <c r="CR5242"/>
      <c r="CS5242" s="1060"/>
      <c r="CT5242" s="1060"/>
      <c r="CU5242" s="1060"/>
      <c r="CV5242" s="1060"/>
      <c r="CW5242" s="1060"/>
      <c r="CX5242" s="1060"/>
    </row>
    <row r="5243" spans="35:102" ht="15" customHeight="1" x14ac:dyDescent="0.3">
      <c r="AI5243" s="1774">
        <v>48307950300</v>
      </c>
      <c r="AJ5243" s="1993" t="s">
        <v>1889</v>
      </c>
      <c r="AK5243" s="1993">
        <v>37097</v>
      </c>
      <c r="AL5243" s="1994" t="s">
        <v>1730</v>
      </c>
      <c r="AM5243" s="1994">
        <v>18.8</v>
      </c>
      <c r="AN5243" s="1993" t="s">
        <v>192</v>
      </c>
      <c r="BX5243"/>
      <c r="BY5243"/>
      <c r="BZ5243"/>
      <c r="CA5243"/>
      <c r="CB5243"/>
      <c r="CD5243" s="1060"/>
      <c r="CE5243" s="1286"/>
      <c r="CF5243" s="1060"/>
      <c r="CG5243" s="1060"/>
      <c r="CH5243" s="1060"/>
      <c r="CK5243" s="1645"/>
      <c r="CL5243" s="1645"/>
      <c r="CM5243" s="1645"/>
      <c r="CN5243"/>
      <c r="CO5243"/>
      <c r="CP5243"/>
      <c r="CQ5243"/>
      <c r="CR5243"/>
      <c r="CS5243" s="1060"/>
      <c r="CT5243" s="1060"/>
      <c r="CU5243" s="1060"/>
      <c r="CV5243" s="1060"/>
      <c r="CW5243" s="1060"/>
      <c r="CX5243" s="1060"/>
    </row>
    <row r="5244" spans="35:102" ht="15" customHeight="1" x14ac:dyDescent="0.3">
      <c r="AI5244" s="1996">
        <v>48307950400</v>
      </c>
      <c r="AJ5244" s="1997" t="s">
        <v>1889</v>
      </c>
      <c r="AK5244" s="1997">
        <v>53802</v>
      </c>
      <c r="AL5244" s="1998" t="s">
        <v>1728</v>
      </c>
      <c r="AM5244" s="1998">
        <v>9.3000000000000007</v>
      </c>
      <c r="AN5244" s="1997" t="s">
        <v>192</v>
      </c>
      <c r="BX5244"/>
      <c r="BY5244"/>
      <c r="BZ5244"/>
      <c r="CA5244"/>
      <c r="CB5244"/>
      <c r="CD5244" s="1060"/>
      <c r="CE5244" s="1286"/>
      <c r="CF5244" s="1060"/>
      <c r="CG5244" s="1060"/>
      <c r="CH5244" s="1060"/>
      <c r="CK5244" s="1645"/>
      <c r="CL5244" s="1645"/>
      <c r="CM5244" s="1645"/>
      <c r="CN5244"/>
      <c r="CO5244"/>
      <c r="CP5244"/>
      <c r="CQ5244"/>
      <c r="CR5244"/>
      <c r="CS5244" s="1060"/>
      <c r="CT5244" s="1060"/>
      <c r="CU5244" s="1060"/>
      <c r="CV5244" s="1060"/>
      <c r="CW5244" s="1060"/>
      <c r="CX5244" s="1060"/>
    </row>
    <row r="5245" spans="35:102" ht="15" customHeight="1" x14ac:dyDescent="0.3">
      <c r="AI5245" s="1774">
        <v>48307950500</v>
      </c>
      <c r="AJ5245" s="1993" t="s">
        <v>1889</v>
      </c>
      <c r="AK5245" s="1993">
        <v>41429</v>
      </c>
      <c r="AL5245" s="1994" t="s">
        <v>1730</v>
      </c>
      <c r="AM5245" s="1994">
        <v>15.5</v>
      </c>
      <c r="AN5245" s="1993" t="s">
        <v>192</v>
      </c>
      <c r="BX5245"/>
      <c r="BY5245"/>
      <c r="BZ5245"/>
      <c r="CA5245"/>
      <c r="CB5245"/>
      <c r="CD5245" s="1060"/>
      <c r="CE5245" s="1286"/>
      <c r="CF5245" s="1060"/>
      <c r="CG5245" s="1060"/>
      <c r="CH5245" s="1060"/>
      <c r="CK5245" s="1645"/>
      <c r="CL5245" s="1645"/>
      <c r="CM5245" s="1645"/>
      <c r="CN5245"/>
      <c r="CO5245"/>
      <c r="CP5245"/>
      <c r="CQ5245"/>
      <c r="CR5245"/>
      <c r="CS5245" s="1060"/>
      <c r="CT5245" s="1060"/>
      <c r="CU5245" s="1060"/>
      <c r="CV5245" s="1060"/>
      <c r="CW5245" s="1060"/>
      <c r="CX5245" s="1060"/>
    </row>
    <row r="5246" spans="35:102" ht="15" customHeight="1" x14ac:dyDescent="0.3">
      <c r="AI5246" s="1996">
        <v>48317950100</v>
      </c>
      <c r="AJ5246" s="1997" t="s">
        <v>1885</v>
      </c>
      <c r="AK5246" s="1997">
        <v>62593</v>
      </c>
      <c r="AL5246" s="1998" t="s">
        <v>1727</v>
      </c>
      <c r="AM5246" s="1998">
        <v>4.8</v>
      </c>
      <c r="AN5246" s="1997" t="s">
        <v>192</v>
      </c>
      <c r="BX5246"/>
      <c r="BY5246"/>
      <c r="BZ5246"/>
      <c r="CA5246"/>
      <c r="CB5246"/>
      <c r="CD5246" s="1060"/>
      <c r="CE5246" s="1286"/>
      <c r="CF5246" s="1060"/>
      <c r="CG5246" s="1060"/>
      <c r="CH5246" s="1060"/>
      <c r="CK5246" s="1645"/>
      <c r="CL5246" s="1645"/>
      <c r="CM5246" s="1645"/>
      <c r="CN5246"/>
      <c r="CO5246"/>
      <c r="CP5246"/>
      <c r="CQ5246"/>
      <c r="CR5246"/>
      <c r="CS5246" s="1060"/>
      <c r="CT5246" s="1060"/>
      <c r="CU5246" s="1060"/>
      <c r="CV5246" s="1060"/>
      <c r="CW5246" s="1060"/>
      <c r="CX5246" s="1060"/>
    </row>
    <row r="5247" spans="35:102" ht="15" customHeight="1" x14ac:dyDescent="0.3">
      <c r="AI5247" s="1774">
        <v>48317950200</v>
      </c>
      <c r="AJ5247" s="1993" t="s">
        <v>1885</v>
      </c>
      <c r="AK5247" s="1993">
        <v>74063</v>
      </c>
      <c r="AL5247" s="1994" t="s">
        <v>1729</v>
      </c>
      <c r="AM5247" s="1994">
        <v>8</v>
      </c>
      <c r="AN5247" s="1993" t="s">
        <v>192</v>
      </c>
      <c r="BX5247"/>
      <c r="BY5247"/>
      <c r="BZ5247"/>
      <c r="CA5247"/>
      <c r="CB5247"/>
      <c r="CD5247" s="1060"/>
      <c r="CE5247" s="1286"/>
      <c r="CF5247" s="1060"/>
      <c r="CG5247" s="1060"/>
      <c r="CH5247" s="1060"/>
      <c r="CK5247" s="1645"/>
      <c r="CL5247" s="1645"/>
      <c r="CM5247" s="1645"/>
      <c r="CN5247"/>
      <c r="CO5247"/>
      <c r="CP5247"/>
      <c r="CQ5247"/>
      <c r="CR5247"/>
      <c r="CS5247" s="1060"/>
      <c r="CT5247" s="1060"/>
      <c r="CU5247" s="1060"/>
      <c r="CV5247" s="1060"/>
      <c r="CW5247" s="1060"/>
      <c r="CX5247" s="1060"/>
    </row>
    <row r="5248" spans="35:102" ht="15" customHeight="1" x14ac:dyDescent="0.3">
      <c r="AI5248" s="1996">
        <v>48319950100</v>
      </c>
      <c r="AJ5248" s="1997" t="s">
        <v>1886</v>
      </c>
      <c r="AK5248" s="1997">
        <v>32180</v>
      </c>
      <c r="AL5248" s="1998" t="s">
        <v>1730</v>
      </c>
      <c r="AM5248" s="1998">
        <v>19.899999999999999</v>
      </c>
      <c r="AN5248" s="1997" t="s">
        <v>192</v>
      </c>
      <c r="BX5248"/>
      <c r="BY5248"/>
      <c r="BZ5248"/>
      <c r="CA5248"/>
      <c r="CB5248"/>
      <c r="CD5248" s="1060"/>
      <c r="CE5248" s="1286"/>
      <c r="CF5248" s="1060"/>
      <c r="CG5248" s="1060"/>
      <c r="CH5248" s="1060"/>
      <c r="CK5248" s="1645"/>
      <c r="CL5248" s="1645"/>
      <c r="CM5248" s="1645"/>
      <c r="CN5248"/>
      <c r="CO5248"/>
      <c r="CP5248"/>
      <c r="CQ5248"/>
      <c r="CR5248"/>
      <c r="CS5248" s="1060"/>
      <c r="CT5248" s="1060"/>
      <c r="CU5248" s="1060"/>
      <c r="CV5248" s="1060"/>
      <c r="CW5248" s="1060"/>
      <c r="CX5248" s="1060"/>
    </row>
    <row r="5249" spans="35:102" ht="15" customHeight="1" x14ac:dyDescent="0.3">
      <c r="AI5249" s="1774">
        <v>48319950200</v>
      </c>
      <c r="AJ5249" s="1993" t="s">
        <v>1886</v>
      </c>
      <c r="AK5249" s="1993">
        <v>58365</v>
      </c>
      <c r="AL5249" s="1994" t="s">
        <v>1727</v>
      </c>
      <c r="AM5249" s="1994">
        <v>5</v>
      </c>
      <c r="AN5249" s="1993" t="s">
        <v>192</v>
      </c>
      <c r="BX5249"/>
      <c r="BY5249"/>
      <c r="BZ5249"/>
      <c r="CA5249"/>
      <c r="CB5249"/>
      <c r="CD5249" s="1060"/>
      <c r="CE5249" s="1286"/>
      <c r="CF5249" s="1060"/>
      <c r="CG5249" s="1060"/>
      <c r="CH5249" s="1060"/>
      <c r="CK5249" s="1645"/>
      <c r="CL5249" s="1645"/>
      <c r="CM5249" s="1645"/>
      <c r="CN5249"/>
      <c r="CO5249"/>
      <c r="CP5249"/>
      <c r="CQ5249"/>
      <c r="CR5249"/>
      <c r="CS5249" s="1060"/>
      <c r="CT5249" s="1060"/>
      <c r="CU5249" s="1060"/>
      <c r="CV5249" s="1060"/>
      <c r="CW5249" s="1060"/>
      <c r="CX5249" s="1060"/>
    </row>
    <row r="5250" spans="35:102" ht="15" customHeight="1" x14ac:dyDescent="0.3">
      <c r="AI5250" s="1996">
        <v>48327950300</v>
      </c>
      <c r="AJ5250" s="1997" t="s">
        <v>1893</v>
      </c>
      <c r="AK5250" s="1997">
        <v>37917</v>
      </c>
      <c r="AL5250" s="1998" t="s">
        <v>1730</v>
      </c>
      <c r="AM5250" s="1998">
        <v>9.8000000000000007</v>
      </c>
      <c r="AN5250" s="1997" t="s">
        <v>192</v>
      </c>
      <c r="BX5250"/>
      <c r="BY5250"/>
      <c r="BZ5250"/>
      <c r="CA5250"/>
      <c r="CB5250"/>
      <c r="CD5250" s="1060"/>
      <c r="CE5250" s="1286"/>
      <c r="CF5250" s="1060"/>
      <c r="CG5250" s="1060"/>
      <c r="CH5250" s="1060"/>
      <c r="CK5250" s="1645"/>
      <c r="CL5250" s="1645"/>
      <c r="CM5250" s="1645"/>
      <c r="CN5250"/>
      <c r="CO5250"/>
      <c r="CP5250"/>
      <c r="CQ5250"/>
      <c r="CR5250"/>
      <c r="CS5250" s="1060"/>
      <c r="CT5250" s="1060"/>
      <c r="CU5250" s="1060"/>
      <c r="CV5250" s="1060"/>
      <c r="CW5250" s="1060"/>
      <c r="CX5250" s="1060"/>
    </row>
    <row r="5251" spans="35:102" ht="15" customHeight="1" x14ac:dyDescent="0.3">
      <c r="AI5251" s="1774">
        <v>48329000100</v>
      </c>
      <c r="AJ5251" s="1993" t="s">
        <v>1894</v>
      </c>
      <c r="AK5251" s="1993">
        <v>57649</v>
      </c>
      <c r="AL5251" s="1994" t="s">
        <v>1727</v>
      </c>
      <c r="AM5251" s="1994">
        <v>18.899999999999999</v>
      </c>
      <c r="AN5251" s="1993" t="s">
        <v>192</v>
      </c>
      <c r="BX5251"/>
      <c r="BY5251"/>
      <c r="BZ5251"/>
      <c r="CA5251"/>
      <c r="CB5251"/>
      <c r="CD5251" s="1060"/>
      <c r="CE5251" s="1286"/>
      <c r="CF5251" s="1060"/>
      <c r="CG5251" s="1060"/>
      <c r="CH5251" s="1060"/>
      <c r="CK5251" s="1645"/>
      <c r="CL5251" s="1645"/>
      <c r="CM5251" s="1645"/>
      <c r="CN5251"/>
      <c r="CO5251"/>
      <c r="CP5251"/>
      <c r="CQ5251"/>
      <c r="CR5251"/>
      <c r="CS5251" s="1060"/>
      <c r="CT5251" s="1060"/>
      <c r="CU5251" s="1060"/>
      <c r="CV5251" s="1060"/>
      <c r="CW5251" s="1060"/>
      <c r="CX5251" s="1060"/>
    </row>
    <row r="5252" spans="35:102" ht="15" customHeight="1" x14ac:dyDescent="0.3">
      <c r="AI5252" s="1996">
        <v>48329000200</v>
      </c>
      <c r="AJ5252" s="1997" t="s">
        <v>1894</v>
      </c>
      <c r="AK5252" s="1997">
        <v>109289</v>
      </c>
      <c r="AL5252" s="1998" t="s">
        <v>1729</v>
      </c>
      <c r="AM5252" s="1998">
        <v>7.1</v>
      </c>
      <c r="AN5252" s="1997" t="s">
        <v>192</v>
      </c>
      <c r="BX5252"/>
      <c r="BY5252"/>
      <c r="BZ5252"/>
      <c r="CA5252"/>
      <c r="CB5252"/>
      <c r="CD5252" s="1060"/>
      <c r="CE5252" s="1286"/>
      <c r="CF5252" s="1060"/>
      <c r="CG5252" s="1060"/>
      <c r="CH5252" s="1060"/>
      <c r="CK5252" s="1645"/>
      <c r="CL5252" s="1645"/>
      <c r="CM5252" s="1645"/>
      <c r="CN5252"/>
      <c r="CO5252"/>
      <c r="CP5252"/>
      <c r="CQ5252"/>
      <c r="CR5252"/>
      <c r="CS5252" s="1060"/>
      <c r="CT5252" s="1060"/>
      <c r="CU5252" s="1060"/>
      <c r="CV5252" s="1060"/>
      <c r="CW5252" s="1060"/>
      <c r="CX5252" s="1060"/>
    </row>
    <row r="5253" spans="35:102" ht="15" customHeight="1" x14ac:dyDescent="0.3">
      <c r="AI5253" s="1774">
        <v>48329000302</v>
      </c>
      <c r="AJ5253" s="1993" t="s">
        <v>1894</v>
      </c>
      <c r="AK5253" s="1993">
        <v>82077</v>
      </c>
      <c r="AL5253" s="1994" t="s">
        <v>1729</v>
      </c>
      <c r="AM5253" s="1994">
        <v>9.1999999999999993</v>
      </c>
      <c r="AN5253" s="1993" t="s">
        <v>192</v>
      </c>
      <c r="BX5253"/>
      <c r="BY5253"/>
      <c r="BZ5253"/>
      <c r="CA5253"/>
      <c r="CB5253"/>
      <c r="CD5253" s="1060"/>
      <c r="CE5253" s="1286"/>
      <c r="CF5253" s="1060"/>
      <c r="CG5253" s="1060"/>
      <c r="CH5253" s="1060"/>
      <c r="CK5253" s="1645"/>
      <c r="CL5253" s="1645"/>
      <c r="CM5253" s="1645"/>
      <c r="CN5253"/>
      <c r="CO5253"/>
      <c r="CP5253"/>
      <c r="CQ5253"/>
      <c r="CR5253"/>
      <c r="CS5253" s="1060"/>
      <c r="CT5253" s="1060"/>
      <c r="CU5253" s="1060"/>
      <c r="CV5253" s="1060"/>
      <c r="CW5253" s="1060"/>
      <c r="CX5253" s="1060"/>
    </row>
    <row r="5254" spans="35:102" ht="15" customHeight="1" x14ac:dyDescent="0.3">
      <c r="AI5254" s="1996">
        <v>48329000303</v>
      </c>
      <c r="AJ5254" s="1997" t="s">
        <v>1894</v>
      </c>
      <c r="AK5254" s="1997">
        <v>107500</v>
      </c>
      <c r="AL5254" s="1998" t="s">
        <v>1729</v>
      </c>
      <c r="AM5254" s="1998">
        <v>1.2</v>
      </c>
      <c r="AN5254" s="1997" t="s">
        <v>192</v>
      </c>
      <c r="BX5254"/>
      <c r="BY5254"/>
      <c r="BZ5254"/>
      <c r="CA5254"/>
      <c r="CB5254"/>
      <c r="CD5254" s="1060"/>
      <c r="CE5254" s="1286"/>
      <c r="CF5254" s="1060"/>
      <c r="CG5254" s="1060"/>
      <c r="CH5254" s="1060"/>
      <c r="CK5254" s="1645"/>
      <c r="CL5254" s="1645"/>
      <c r="CM5254" s="1645"/>
      <c r="CN5254"/>
      <c r="CO5254"/>
      <c r="CP5254"/>
      <c r="CQ5254"/>
      <c r="CR5254"/>
      <c r="CS5254" s="1060"/>
      <c r="CT5254" s="1060"/>
      <c r="CU5254" s="1060"/>
      <c r="CV5254" s="1060"/>
      <c r="CW5254" s="1060"/>
      <c r="CX5254" s="1060"/>
    </row>
    <row r="5255" spans="35:102" ht="15" customHeight="1" x14ac:dyDescent="0.3">
      <c r="AI5255" s="1774">
        <v>48329000304</v>
      </c>
      <c r="AJ5255" s="1993" t="s">
        <v>1894</v>
      </c>
      <c r="AK5255" s="1993">
        <v>103558</v>
      </c>
      <c r="AL5255" s="1994" t="s">
        <v>1729</v>
      </c>
      <c r="AM5255" s="1994">
        <v>2.5</v>
      </c>
      <c r="AN5255" s="1993" t="s">
        <v>192</v>
      </c>
      <c r="BX5255"/>
      <c r="BY5255"/>
      <c r="BZ5255"/>
      <c r="CA5255"/>
      <c r="CB5255"/>
      <c r="CD5255" s="1060"/>
      <c r="CE5255" s="1286"/>
      <c r="CF5255" s="1060"/>
      <c r="CG5255" s="1060"/>
      <c r="CH5255" s="1060"/>
      <c r="CK5255" s="1645"/>
      <c r="CL5255" s="1645"/>
      <c r="CM5255" s="1645"/>
      <c r="CN5255"/>
      <c r="CO5255"/>
      <c r="CP5255"/>
      <c r="CQ5255"/>
      <c r="CR5255"/>
      <c r="CS5255" s="1060"/>
      <c r="CT5255" s="1060"/>
      <c r="CU5255" s="1060"/>
      <c r="CV5255" s="1060"/>
      <c r="CW5255" s="1060"/>
      <c r="CX5255" s="1060"/>
    </row>
    <row r="5256" spans="35:102" ht="15" customHeight="1" x14ac:dyDescent="0.3">
      <c r="AI5256" s="1996">
        <v>48329000305</v>
      </c>
      <c r="AJ5256" s="1997" t="s">
        <v>1894</v>
      </c>
      <c r="AK5256" s="1997">
        <v>88491</v>
      </c>
      <c r="AL5256" s="1998" t="s">
        <v>1729</v>
      </c>
      <c r="AM5256" s="1998">
        <v>3.1</v>
      </c>
      <c r="AN5256" s="1997" t="s">
        <v>192</v>
      </c>
      <c r="BX5256"/>
      <c r="BY5256"/>
      <c r="BZ5256"/>
      <c r="CA5256"/>
      <c r="CB5256"/>
      <c r="CD5256" s="1060"/>
      <c r="CE5256" s="1286"/>
      <c r="CF5256" s="1060"/>
      <c r="CG5256" s="1060"/>
      <c r="CH5256" s="1060"/>
      <c r="CK5256" s="1645"/>
      <c r="CL5256" s="1645"/>
      <c r="CM5256" s="1645"/>
      <c r="CN5256"/>
      <c r="CO5256"/>
      <c r="CP5256"/>
      <c r="CQ5256"/>
      <c r="CR5256"/>
      <c r="CS5256" s="1060"/>
      <c r="CT5256" s="1060"/>
      <c r="CU5256" s="1060"/>
      <c r="CV5256" s="1060"/>
      <c r="CW5256" s="1060"/>
      <c r="CX5256" s="1060"/>
    </row>
    <row r="5257" spans="35:102" ht="15" customHeight="1" x14ac:dyDescent="0.3">
      <c r="AI5257" s="1774">
        <v>48329000401</v>
      </c>
      <c r="AJ5257" s="1993" t="s">
        <v>1894</v>
      </c>
      <c r="AK5257" s="1993">
        <v>71050</v>
      </c>
      <c r="AL5257" s="1994" t="s">
        <v>1729</v>
      </c>
      <c r="AM5257" s="1994">
        <v>2.2999999999999998</v>
      </c>
      <c r="AN5257" s="1993" t="s">
        <v>192</v>
      </c>
      <c r="BX5257"/>
      <c r="BY5257"/>
      <c r="BZ5257"/>
      <c r="CA5257"/>
      <c r="CB5257"/>
      <c r="CD5257" s="1060"/>
      <c r="CE5257" s="1286"/>
      <c r="CF5257" s="1060"/>
      <c r="CG5257" s="1060"/>
      <c r="CH5257" s="1060"/>
      <c r="CK5257" s="1645"/>
      <c r="CL5257" s="1645"/>
      <c r="CM5257" s="1645"/>
      <c r="CN5257"/>
      <c r="CO5257"/>
      <c r="CP5257"/>
      <c r="CQ5257"/>
      <c r="CR5257"/>
      <c r="CS5257" s="1060"/>
      <c r="CT5257" s="1060"/>
      <c r="CU5257" s="1060"/>
      <c r="CV5257" s="1060"/>
      <c r="CW5257" s="1060"/>
      <c r="CX5257" s="1060"/>
    </row>
    <row r="5258" spans="35:102" ht="15" customHeight="1" x14ac:dyDescent="0.3">
      <c r="AI5258" s="1996">
        <v>48329000402</v>
      </c>
      <c r="AJ5258" s="1997" t="s">
        <v>1894</v>
      </c>
      <c r="AK5258" s="1997">
        <v>67500</v>
      </c>
      <c r="AL5258" s="1998" t="s">
        <v>1727</v>
      </c>
      <c r="AM5258" s="1998">
        <v>4.4000000000000004</v>
      </c>
      <c r="AN5258" s="1997" t="s">
        <v>192</v>
      </c>
      <c r="BX5258"/>
      <c r="BY5258"/>
      <c r="BZ5258"/>
      <c r="CA5258"/>
      <c r="CB5258"/>
      <c r="CD5258" s="1060"/>
      <c r="CE5258" s="1286"/>
      <c r="CF5258" s="1060"/>
      <c r="CG5258" s="1060"/>
      <c r="CH5258" s="1060"/>
      <c r="CK5258" s="1645"/>
      <c r="CL5258" s="1645"/>
      <c r="CM5258" s="1645"/>
      <c r="CN5258"/>
      <c r="CO5258"/>
      <c r="CP5258"/>
      <c r="CQ5258"/>
      <c r="CR5258"/>
      <c r="CS5258" s="1060"/>
      <c r="CT5258" s="1060"/>
      <c r="CU5258" s="1060"/>
      <c r="CV5258" s="1060"/>
      <c r="CW5258" s="1060"/>
      <c r="CX5258" s="1060"/>
    </row>
    <row r="5259" spans="35:102" ht="15" customHeight="1" x14ac:dyDescent="0.3">
      <c r="AI5259" s="1774">
        <v>48329000500</v>
      </c>
      <c r="AJ5259" s="1993" t="s">
        <v>1894</v>
      </c>
      <c r="AK5259" s="1993">
        <v>75467</v>
      </c>
      <c r="AL5259" s="1994" t="s">
        <v>1729</v>
      </c>
      <c r="AM5259" s="1994">
        <v>13.1</v>
      </c>
      <c r="AN5259" s="1993" t="s">
        <v>192</v>
      </c>
      <c r="BX5259"/>
      <c r="BY5259"/>
      <c r="BZ5259"/>
      <c r="CA5259"/>
      <c r="CB5259"/>
      <c r="CD5259" s="1060"/>
      <c r="CE5259" s="1286"/>
      <c r="CF5259" s="1060"/>
      <c r="CG5259" s="1060"/>
      <c r="CH5259" s="1060"/>
      <c r="CK5259" s="1645"/>
      <c r="CL5259" s="1645"/>
      <c r="CM5259" s="1645"/>
      <c r="CN5259"/>
      <c r="CO5259"/>
      <c r="CP5259"/>
      <c r="CQ5259"/>
      <c r="CR5259"/>
      <c r="CS5259" s="1060"/>
      <c r="CT5259" s="1060"/>
      <c r="CU5259" s="1060"/>
      <c r="CV5259" s="1060"/>
      <c r="CW5259" s="1060"/>
      <c r="CX5259" s="1060"/>
    </row>
    <row r="5260" spans="35:102" ht="15" customHeight="1" x14ac:dyDescent="0.3">
      <c r="AI5260" s="1996">
        <v>48329000600</v>
      </c>
      <c r="AJ5260" s="1997" t="s">
        <v>1894</v>
      </c>
      <c r="AK5260" s="1997">
        <v>76799</v>
      </c>
      <c r="AL5260" s="1998" t="s">
        <v>1729</v>
      </c>
      <c r="AM5260" s="1998">
        <v>4.5999999999999996</v>
      </c>
      <c r="AN5260" s="1997" t="s">
        <v>192</v>
      </c>
      <c r="BX5260"/>
      <c r="BY5260"/>
      <c r="BZ5260"/>
      <c r="CA5260"/>
      <c r="CB5260"/>
      <c r="CD5260" s="1060"/>
      <c r="CE5260" s="1286"/>
      <c r="CF5260" s="1060"/>
      <c r="CG5260" s="1060"/>
      <c r="CH5260" s="1060"/>
      <c r="CK5260" s="1645"/>
      <c r="CL5260" s="1645"/>
      <c r="CM5260" s="1645"/>
      <c r="CN5260"/>
      <c r="CO5260"/>
      <c r="CP5260"/>
      <c r="CQ5260"/>
      <c r="CR5260"/>
      <c r="CS5260" s="1060"/>
      <c r="CT5260" s="1060"/>
      <c r="CU5260" s="1060"/>
      <c r="CV5260" s="1060"/>
      <c r="CW5260" s="1060"/>
      <c r="CX5260" s="1060"/>
    </row>
    <row r="5261" spans="35:102" ht="15" customHeight="1" x14ac:dyDescent="0.3">
      <c r="AI5261" s="1774">
        <v>48329001100</v>
      </c>
      <c r="AJ5261" s="1993" t="s">
        <v>1894</v>
      </c>
      <c r="AK5261" s="1993">
        <v>60611</v>
      </c>
      <c r="AL5261" s="1994" t="s">
        <v>1727</v>
      </c>
      <c r="AM5261" s="1994">
        <v>20.9</v>
      </c>
      <c r="AN5261" s="1993" t="s">
        <v>193</v>
      </c>
      <c r="BX5261"/>
      <c r="BY5261"/>
      <c r="BZ5261"/>
      <c r="CA5261"/>
      <c r="CB5261"/>
      <c r="CD5261" s="1060"/>
      <c r="CE5261" s="1286"/>
      <c r="CF5261" s="1060"/>
      <c r="CG5261" s="1060"/>
      <c r="CH5261" s="1060"/>
      <c r="CK5261" s="1645"/>
      <c r="CL5261" s="1645"/>
      <c r="CM5261" s="1645"/>
      <c r="CN5261"/>
      <c r="CO5261"/>
      <c r="CP5261"/>
      <c r="CQ5261"/>
      <c r="CR5261"/>
      <c r="CS5261" s="1060"/>
      <c r="CT5261" s="1060"/>
      <c r="CU5261" s="1060"/>
      <c r="CV5261" s="1060"/>
      <c r="CW5261" s="1060"/>
      <c r="CX5261" s="1060"/>
    </row>
    <row r="5262" spans="35:102" ht="15" customHeight="1" x14ac:dyDescent="0.3">
      <c r="AI5262" s="1996">
        <v>48329001200</v>
      </c>
      <c r="AJ5262" s="1997" t="s">
        <v>1894</v>
      </c>
      <c r="AK5262" s="1997">
        <v>73063</v>
      </c>
      <c r="AL5262" s="1998" t="s">
        <v>1729</v>
      </c>
      <c r="AM5262" s="1998">
        <v>5.9</v>
      </c>
      <c r="AN5262" s="1997" t="s">
        <v>192</v>
      </c>
      <c r="BX5262"/>
      <c r="BY5262"/>
      <c r="BZ5262"/>
      <c r="CA5262"/>
      <c r="CB5262"/>
      <c r="CD5262" s="1060"/>
      <c r="CE5262" s="1286"/>
      <c r="CF5262" s="1060"/>
      <c r="CG5262" s="1060"/>
      <c r="CH5262" s="1060"/>
      <c r="CK5262" s="1645"/>
      <c r="CL5262" s="1645"/>
      <c r="CM5262" s="1645"/>
      <c r="CN5262"/>
      <c r="CO5262"/>
      <c r="CP5262"/>
      <c r="CQ5262"/>
      <c r="CR5262"/>
      <c r="CS5262" s="1060"/>
      <c r="CT5262" s="1060"/>
      <c r="CU5262" s="1060"/>
      <c r="CV5262" s="1060"/>
      <c r="CW5262" s="1060"/>
      <c r="CX5262" s="1060"/>
    </row>
    <row r="5263" spans="35:102" ht="15" customHeight="1" x14ac:dyDescent="0.3">
      <c r="AI5263" s="1774">
        <v>48329001300</v>
      </c>
      <c r="AJ5263" s="1993" t="s">
        <v>1894</v>
      </c>
      <c r="AK5263" s="1993">
        <v>68860</v>
      </c>
      <c r="AL5263" s="1994" t="s">
        <v>1729</v>
      </c>
      <c r="AM5263" s="1994">
        <v>6.1</v>
      </c>
      <c r="AN5263" s="1993" t="s">
        <v>192</v>
      </c>
      <c r="BX5263"/>
      <c r="BY5263"/>
      <c r="BZ5263"/>
      <c r="CA5263"/>
      <c r="CB5263"/>
      <c r="CD5263" s="1060"/>
      <c r="CE5263" s="1286"/>
      <c r="CF5263" s="1060"/>
      <c r="CG5263" s="1060"/>
      <c r="CH5263" s="1060"/>
      <c r="CK5263" s="1645"/>
      <c r="CL5263" s="1645"/>
      <c r="CM5263" s="1645"/>
      <c r="CN5263"/>
      <c r="CO5263"/>
      <c r="CP5263"/>
      <c r="CQ5263"/>
      <c r="CR5263"/>
      <c r="CS5263" s="1060"/>
      <c r="CT5263" s="1060"/>
      <c r="CU5263" s="1060"/>
      <c r="CV5263" s="1060"/>
      <c r="CW5263" s="1060"/>
      <c r="CX5263" s="1060"/>
    </row>
    <row r="5264" spans="35:102" ht="15" customHeight="1" x14ac:dyDescent="0.3">
      <c r="AI5264" s="1996">
        <v>48329001400</v>
      </c>
      <c r="AJ5264" s="1997" t="s">
        <v>1894</v>
      </c>
      <c r="AK5264" s="1997">
        <v>49016</v>
      </c>
      <c r="AL5264" s="1998" t="s">
        <v>1728</v>
      </c>
      <c r="AM5264" s="1998">
        <v>18.899999999999999</v>
      </c>
      <c r="AN5264" s="1997" t="s">
        <v>192</v>
      </c>
      <c r="BX5264"/>
      <c r="BY5264"/>
      <c r="BZ5264"/>
      <c r="CA5264"/>
      <c r="CB5264"/>
      <c r="CD5264" s="1060"/>
      <c r="CE5264" s="1286"/>
      <c r="CF5264" s="1060"/>
      <c r="CG5264" s="1060"/>
      <c r="CH5264" s="1060"/>
      <c r="CK5264" s="1645"/>
      <c r="CL5264" s="1645"/>
      <c r="CM5264" s="1645"/>
      <c r="CN5264"/>
      <c r="CO5264"/>
      <c r="CP5264"/>
      <c r="CQ5264"/>
      <c r="CR5264"/>
      <c r="CS5264" s="1060"/>
      <c r="CT5264" s="1060"/>
      <c r="CU5264" s="1060"/>
      <c r="CV5264" s="1060"/>
      <c r="CW5264" s="1060"/>
      <c r="CX5264" s="1060"/>
    </row>
    <row r="5265" spans="35:102" ht="15" customHeight="1" x14ac:dyDescent="0.3">
      <c r="AI5265" s="1774">
        <v>48329001500</v>
      </c>
      <c r="AJ5265" s="1993" t="s">
        <v>1894</v>
      </c>
      <c r="AK5265" s="1993">
        <v>42335</v>
      </c>
      <c r="AL5265" s="1994" t="s">
        <v>1730</v>
      </c>
      <c r="AM5265" s="1994">
        <v>13.4</v>
      </c>
      <c r="AN5265" s="1993" t="s">
        <v>192</v>
      </c>
      <c r="BX5265"/>
      <c r="BY5265"/>
      <c r="BZ5265"/>
      <c r="CA5265"/>
      <c r="CB5265"/>
      <c r="CD5265" s="1060"/>
      <c r="CE5265" s="1286"/>
      <c r="CF5265" s="1060"/>
      <c r="CG5265" s="1060"/>
      <c r="CH5265" s="1060"/>
      <c r="CK5265" s="1645"/>
      <c r="CL5265" s="1645"/>
      <c r="CM5265" s="1645"/>
      <c r="CN5265"/>
      <c r="CO5265"/>
      <c r="CP5265"/>
      <c r="CQ5265"/>
      <c r="CR5265"/>
      <c r="CS5265" s="1060"/>
      <c r="CT5265" s="1060"/>
      <c r="CU5265" s="1060"/>
      <c r="CV5265" s="1060"/>
      <c r="CW5265" s="1060"/>
      <c r="CX5265" s="1060"/>
    </row>
    <row r="5266" spans="35:102" ht="15" customHeight="1" x14ac:dyDescent="0.3">
      <c r="AI5266" s="1996">
        <v>48329001700</v>
      </c>
      <c r="AJ5266" s="1997" t="s">
        <v>1894</v>
      </c>
      <c r="AK5266" s="1997">
        <v>47070</v>
      </c>
      <c r="AL5266" s="1998" t="s">
        <v>1728</v>
      </c>
      <c r="AM5266" s="1998">
        <v>19.899999999999999</v>
      </c>
      <c r="AN5266" s="1997" t="s">
        <v>192</v>
      </c>
      <c r="BX5266"/>
      <c r="BY5266"/>
      <c r="BZ5266"/>
      <c r="CA5266"/>
      <c r="CB5266"/>
      <c r="CD5266" s="1060"/>
      <c r="CE5266" s="1286"/>
      <c r="CF5266" s="1060"/>
      <c r="CG5266" s="1060"/>
      <c r="CH5266" s="1060"/>
      <c r="CK5266" s="1645"/>
      <c r="CL5266" s="1645"/>
      <c r="CM5266" s="1645"/>
      <c r="CN5266"/>
      <c r="CO5266"/>
      <c r="CP5266"/>
      <c r="CQ5266"/>
      <c r="CR5266"/>
      <c r="CS5266" s="1060"/>
      <c r="CT5266" s="1060"/>
      <c r="CU5266" s="1060"/>
      <c r="CV5266" s="1060"/>
      <c r="CW5266" s="1060"/>
      <c r="CX5266" s="1060"/>
    </row>
    <row r="5267" spans="35:102" ht="15" customHeight="1" x14ac:dyDescent="0.3">
      <c r="AI5267" s="1774">
        <v>48329010104</v>
      </c>
      <c r="AJ5267" s="1993" t="s">
        <v>1894</v>
      </c>
      <c r="AK5267" s="1993">
        <v>114418</v>
      </c>
      <c r="AL5267" s="1994" t="s">
        <v>1729</v>
      </c>
      <c r="AM5267" s="1994">
        <v>2.1</v>
      </c>
      <c r="AN5267" s="1993" t="s">
        <v>192</v>
      </c>
      <c r="BX5267"/>
      <c r="BY5267"/>
      <c r="BZ5267"/>
      <c r="CA5267"/>
      <c r="CB5267"/>
      <c r="CD5267" s="1060"/>
      <c r="CE5267" s="1286"/>
      <c r="CF5267" s="1060"/>
      <c r="CG5267" s="1060"/>
      <c r="CH5267" s="1060"/>
      <c r="CK5267" s="1645"/>
      <c r="CL5267" s="1645"/>
      <c r="CM5267" s="1645"/>
      <c r="CN5267"/>
      <c r="CO5267"/>
      <c r="CP5267"/>
      <c r="CQ5267"/>
      <c r="CR5267"/>
      <c r="CS5267" s="1060"/>
      <c r="CT5267" s="1060"/>
      <c r="CU5267" s="1060"/>
      <c r="CV5267" s="1060"/>
      <c r="CW5267" s="1060"/>
      <c r="CX5267" s="1060"/>
    </row>
    <row r="5268" spans="35:102" ht="15" customHeight="1" x14ac:dyDescent="0.3">
      <c r="AI5268" s="1996">
        <v>48329010105</v>
      </c>
      <c r="AJ5268" s="1997" t="s">
        <v>1894</v>
      </c>
      <c r="AK5268" s="1997">
        <v>75000</v>
      </c>
      <c r="AL5268" s="1998" t="s">
        <v>1729</v>
      </c>
      <c r="AM5268" s="1998">
        <v>6.3</v>
      </c>
      <c r="AN5268" s="1997" t="s">
        <v>192</v>
      </c>
      <c r="BX5268"/>
      <c r="BY5268"/>
      <c r="BZ5268"/>
      <c r="CA5268"/>
      <c r="CB5268"/>
      <c r="CD5268" s="1060"/>
      <c r="CE5268" s="1286"/>
      <c r="CF5268" s="1060"/>
      <c r="CG5268" s="1060"/>
      <c r="CH5268" s="1060"/>
      <c r="CK5268" s="1645"/>
      <c r="CL5268" s="1645"/>
      <c r="CM5268" s="1645"/>
      <c r="CN5268"/>
      <c r="CO5268"/>
      <c r="CP5268"/>
      <c r="CQ5268"/>
      <c r="CR5268"/>
      <c r="CS5268" s="1060"/>
      <c r="CT5268" s="1060"/>
      <c r="CU5268" s="1060"/>
      <c r="CV5268" s="1060"/>
      <c r="CW5268" s="1060"/>
      <c r="CX5268" s="1060"/>
    </row>
    <row r="5269" spans="35:102" ht="15" customHeight="1" x14ac:dyDescent="0.3">
      <c r="AI5269" s="1774">
        <v>48329010106</v>
      </c>
      <c r="AJ5269" s="1993" t="s">
        <v>1894</v>
      </c>
      <c r="AK5269" s="1993">
        <v>63931</v>
      </c>
      <c r="AL5269" s="1994" t="s">
        <v>1727</v>
      </c>
      <c r="AM5269" s="1994">
        <v>14</v>
      </c>
      <c r="AN5269" s="1993" t="s">
        <v>192</v>
      </c>
      <c r="BX5269"/>
      <c r="BY5269"/>
      <c r="BZ5269"/>
      <c r="CA5269"/>
      <c r="CB5269"/>
      <c r="CD5269" s="1060"/>
      <c r="CE5269" s="1286"/>
      <c r="CF5269" s="1060"/>
      <c r="CG5269" s="1060"/>
      <c r="CH5269" s="1060"/>
      <c r="CK5269" s="1645"/>
      <c r="CL5269" s="1645"/>
      <c r="CM5269" s="1645"/>
      <c r="CN5269"/>
      <c r="CO5269"/>
      <c r="CP5269"/>
      <c r="CQ5269"/>
      <c r="CR5269"/>
      <c r="CS5269" s="1060"/>
      <c r="CT5269" s="1060"/>
      <c r="CU5269" s="1060"/>
      <c r="CV5269" s="1060"/>
      <c r="CW5269" s="1060"/>
      <c r="CX5269" s="1060"/>
    </row>
    <row r="5270" spans="35:102" ht="15" customHeight="1" x14ac:dyDescent="0.3">
      <c r="AI5270" s="1996">
        <v>48329010107</v>
      </c>
      <c r="AJ5270" s="1997" t="s">
        <v>1894</v>
      </c>
      <c r="AK5270" s="1997">
        <v>70882</v>
      </c>
      <c r="AL5270" s="1998" t="s">
        <v>1729</v>
      </c>
      <c r="AM5270" s="1998">
        <v>8.5</v>
      </c>
      <c r="AN5270" s="1997" t="s">
        <v>192</v>
      </c>
      <c r="BX5270"/>
      <c r="BY5270"/>
      <c r="BZ5270"/>
      <c r="CA5270"/>
      <c r="CB5270"/>
      <c r="CD5270" s="1060"/>
      <c r="CE5270" s="1286"/>
      <c r="CF5270" s="1060"/>
      <c r="CG5270" s="1060"/>
      <c r="CH5270" s="1060"/>
      <c r="CK5270" s="1645"/>
      <c r="CL5270" s="1645"/>
      <c r="CM5270" s="1645"/>
      <c r="CN5270"/>
      <c r="CO5270"/>
      <c r="CP5270"/>
      <c r="CQ5270"/>
      <c r="CR5270"/>
      <c r="CS5270" s="1060"/>
      <c r="CT5270" s="1060"/>
      <c r="CU5270" s="1060"/>
      <c r="CV5270" s="1060"/>
      <c r="CW5270" s="1060"/>
      <c r="CX5270" s="1060"/>
    </row>
    <row r="5271" spans="35:102" ht="15" customHeight="1" x14ac:dyDescent="0.3">
      <c r="AI5271" s="1774">
        <v>48329010108</v>
      </c>
      <c r="AJ5271" s="1993" t="s">
        <v>1894</v>
      </c>
      <c r="AK5271" s="1993">
        <v>82331</v>
      </c>
      <c r="AL5271" s="1994" t="s">
        <v>1729</v>
      </c>
      <c r="AM5271" s="1994">
        <v>6.4</v>
      </c>
      <c r="AN5271" s="1993" t="s">
        <v>192</v>
      </c>
      <c r="BX5271"/>
      <c r="BY5271"/>
      <c r="BZ5271"/>
      <c r="CA5271"/>
      <c r="CB5271"/>
      <c r="CD5271" s="1060"/>
      <c r="CE5271" s="1286"/>
      <c r="CF5271" s="1060"/>
      <c r="CG5271" s="1060"/>
      <c r="CH5271" s="1060"/>
      <c r="CK5271" s="1645"/>
      <c r="CL5271" s="1645"/>
      <c r="CM5271" s="1645"/>
      <c r="CN5271"/>
      <c r="CO5271"/>
      <c r="CP5271"/>
      <c r="CQ5271"/>
      <c r="CR5271"/>
      <c r="CS5271" s="1060"/>
      <c r="CT5271" s="1060"/>
      <c r="CU5271" s="1060"/>
      <c r="CV5271" s="1060"/>
      <c r="CW5271" s="1060"/>
      <c r="CX5271" s="1060"/>
    </row>
    <row r="5272" spans="35:102" ht="15" customHeight="1" x14ac:dyDescent="0.3">
      <c r="AI5272" s="1996">
        <v>48329010109</v>
      </c>
      <c r="AJ5272" s="1997" t="s">
        <v>1894</v>
      </c>
      <c r="AK5272" s="1997">
        <v>59388</v>
      </c>
      <c r="AL5272" s="1998" t="s">
        <v>1727</v>
      </c>
      <c r="AM5272" s="1998">
        <v>9.4</v>
      </c>
      <c r="AN5272" s="1997" t="s">
        <v>192</v>
      </c>
      <c r="BX5272"/>
      <c r="BY5272"/>
      <c r="BZ5272"/>
      <c r="CA5272"/>
      <c r="CB5272"/>
      <c r="CD5272" s="1060"/>
      <c r="CE5272" s="1286"/>
      <c r="CF5272" s="1060"/>
      <c r="CG5272" s="1060"/>
      <c r="CH5272" s="1060"/>
      <c r="CK5272" s="1645"/>
      <c r="CL5272" s="1645"/>
      <c r="CM5272" s="1645"/>
      <c r="CN5272"/>
      <c r="CO5272"/>
      <c r="CP5272"/>
      <c r="CQ5272"/>
      <c r="CR5272"/>
      <c r="CS5272" s="1060"/>
      <c r="CT5272" s="1060"/>
      <c r="CU5272" s="1060"/>
      <c r="CV5272" s="1060"/>
      <c r="CW5272" s="1060"/>
      <c r="CX5272" s="1060"/>
    </row>
    <row r="5273" spans="35:102" ht="15" customHeight="1" x14ac:dyDescent="0.3">
      <c r="AI5273" s="1774">
        <v>48329010112</v>
      </c>
      <c r="AJ5273" s="1993" t="s">
        <v>1894</v>
      </c>
      <c r="AK5273" s="1993">
        <v>120634</v>
      </c>
      <c r="AL5273" s="1994" t="s">
        <v>1729</v>
      </c>
      <c r="AM5273" s="1994">
        <v>7.6</v>
      </c>
      <c r="AN5273" s="1993" t="s">
        <v>192</v>
      </c>
      <c r="BX5273"/>
      <c r="BY5273"/>
      <c r="BZ5273"/>
      <c r="CA5273"/>
      <c r="CB5273"/>
      <c r="CD5273" s="1060"/>
      <c r="CE5273" s="1286"/>
      <c r="CF5273" s="1060"/>
      <c r="CG5273" s="1060"/>
      <c r="CH5273" s="1060"/>
      <c r="CK5273" s="1645"/>
      <c r="CL5273" s="1645"/>
      <c r="CM5273" s="1645"/>
      <c r="CN5273"/>
      <c r="CO5273"/>
      <c r="CP5273"/>
      <c r="CQ5273"/>
      <c r="CR5273"/>
      <c r="CS5273" s="1060"/>
      <c r="CT5273" s="1060"/>
      <c r="CU5273" s="1060"/>
      <c r="CV5273" s="1060"/>
      <c r="CW5273" s="1060"/>
      <c r="CX5273" s="1060"/>
    </row>
    <row r="5274" spans="35:102" ht="15" customHeight="1" x14ac:dyDescent="0.3">
      <c r="AI5274" s="1996">
        <v>48329010113</v>
      </c>
      <c r="AJ5274" s="1997" t="s">
        <v>1894</v>
      </c>
      <c r="AK5274" s="1997">
        <v>94275</v>
      </c>
      <c r="AL5274" s="1998" t="s">
        <v>1729</v>
      </c>
      <c r="AM5274" s="1998">
        <v>1.3</v>
      </c>
      <c r="AN5274" s="1997" t="s">
        <v>192</v>
      </c>
      <c r="BX5274"/>
      <c r="BY5274"/>
      <c r="BZ5274"/>
      <c r="CA5274"/>
      <c r="CB5274"/>
      <c r="CD5274" s="1060"/>
      <c r="CE5274" s="1286"/>
      <c r="CF5274" s="1060"/>
      <c r="CG5274" s="1060"/>
      <c r="CH5274" s="1060"/>
      <c r="CK5274" s="1645"/>
      <c r="CL5274" s="1645"/>
      <c r="CM5274" s="1645"/>
      <c r="CN5274"/>
      <c r="CO5274"/>
      <c r="CP5274"/>
      <c r="CQ5274"/>
      <c r="CR5274"/>
      <c r="CS5274" s="1060"/>
      <c r="CT5274" s="1060"/>
      <c r="CU5274" s="1060"/>
      <c r="CV5274" s="1060"/>
      <c r="CW5274" s="1060"/>
      <c r="CX5274" s="1060"/>
    </row>
    <row r="5275" spans="35:102" ht="15" customHeight="1" x14ac:dyDescent="0.3">
      <c r="AI5275" s="1774">
        <v>48329010114</v>
      </c>
      <c r="AJ5275" s="1993" t="s">
        <v>1894</v>
      </c>
      <c r="AK5275" s="1993">
        <v>89361</v>
      </c>
      <c r="AL5275" s="1994" t="s">
        <v>1729</v>
      </c>
      <c r="AM5275" s="1994">
        <v>10.5</v>
      </c>
      <c r="AN5275" s="1993" t="s">
        <v>192</v>
      </c>
      <c r="BX5275"/>
      <c r="BY5275"/>
      <c r="BZ5275"/>
      <c r="CA5275"/>
      <c r="CB5275"/>
      <c r="CD5275" s="1060"/>
      <c r="CE5275" s="1286"/>
      <c r="CF5275" s="1060"/>
      <c r="CG5275" s="1060"/>
      <c r="CH5275" s="1060"/>
      <c r="CK5275" s="1645"/>
      <c r="CL5275" s="1645"/>
      <c r="CM5275" s="1645"/>
      <c r="CN5275"/>
      <c r="CO5275"/>
      <c r="CP5275"/>
      <c r="CQ5275"/>
      <c r="CR5275"/>
      <c r="CS5275" s="1060"/>
      <c r="CT5275" s="1060"/>
      <c r="CU5275" s="1060"/>
      <c r="CV5275" s="1060"/>
      <c r="CW5275" s="1060"/>
      <c r="CX5275" s="1060"/>
    </row>
    <row r="5276" spans="35:102" ht="15" customHeight="1" x14ac:dyDescent="0.3">
      <c r="AI5276" s="1996">
        <v>48329010200</v>
      </c>
      <c r="AJ5276" s="1997" t="s">
        <v>1894</v>
      </c>
      <c r="AK5276" s="1997">
        <v>49346</v>
      </c>
      <c r="AL5276" s="1998" t="s">
        <v>1728</v>
      </c>
      <c r="AM5276" s="1998">
        <v>14.9</v>
      </c>
      <c r="AN5276" s="1997" t="s">
        <v>192</v>
      </c>
      <c r="BX5276"/>
      <c r="BY5276"/>
      <c r="BZ5276"/>
      <c r="CA5276"/>
      <c r="CB5276"/>
      <c r="CD5276" s="1060"/>
      <c r="CE5276" s="1286"/>
      <c r="CF5276" s="1060"/>
      <c r="CG5276" s="1060"/>
      <c r="CH5276" s="1060"/>
      <c r="CK5276" s="1645"/>
      <c r="CL5276" s="1645"/>
      <c r="CM5276" s="1645"/>
      <c r="CN5276"/>
      <c r="CO5276"/>
      <c r="CP5276"/>
      <c r="CQ5276"/>
      <c r="CR5276"/>
      <c r="CS5276" s="1060"/>
      <c r="CT5276" s="1060"/>
      <c r="CU5276" s="1060"/>
      <c r="CV5276" s="1060"/>
      <c r="CW5276" s="1060"/>
      <c r="CX5276" s="1060"/>
    </row>
    <row r="5277" spans="35:102" ht="15" customHeight="1" x14ac:dyDescent="0.3">
      <c r="AI5277" s="1774">
        <v>48329980000</v>
      </c>
      <c r="AJ5277" s="1993" t="s">
        <v>1894</v>
      </c>
      <c r="AK5277" s="1993" t="s">
        <v>1734</v>
      </c>
      <c r="AL5277" s="1994" t="s">
        <v>2183</v>
      </c>
      <c r="AM5277" s="1994" t="s">
        <v>1734</v>
      </c>
      <c r="AN5277" s="1993" t="s">
        <v>193</v>
      </c>
      <c r="BX5277"/>
      <c r="BY5277"/>
      <c r="BZ5277"/>
      <c r="CA5277"/>
      <c r="CB5277"/>
      <c r="CD5277" s="1060"/>
      <c r="CE5277" s="1286"/>
      <c r="CF5277" s="1060"/>
      <c r="CG5277" s="1060"/>
      <c r="CH5277" s="1060"/>
      <c r="CK5277" s="1645"/>
      <c r="CL5277" s="1645"/>
      <c r="CM5277" s="1645"/>
      <c r="CN5277"/>
      <c r="CO5277"/>
      <c r="CP5277"/>
      <c r="CQ5277"/>
      <c r="CR5277"/>
      <c r="CS5277" s="1060"/>
      <c r="CT5277" s="1060"/>
      <c r="CU5277" s="1060"/>
      <c r="CV5277" s="1060"/>
      <c r="CW5277" s="1060"/>
      <c r="CX5277" s="1060"/>
    </row>
    <row r="5278" spans="35:102" ht="15" customHeight="1" x14ac:dyDescent="0.3">
      <c r="AI5278" s="1996">
        <v>48371950100</v>
      </c>
      <c r="AJ5278" s="1997" t="s">
        <v>1915</v>
      </c>
      <c r="AK5278" s="1997">
        <v>58375</v>
      </c>
      <c r="AL5278" s="1998" t="s">
        <v>1727</v>
      </c>
      <c r="AM5278" s="1998">
        <v>9.1999999999999993</v>
      </c>
      <c r="AN5278" s="1997" t="s">
        <v>192</v>
      </c>
      <c r="BX5278"/>
      <c r="BY5278"/>
      <c r="BZ5278"/>
      <c r="CA5278"/>
      <c r="CB5278"/>
      <c r="CD5278" s="1060"/>
      <c r="CE5278" s="1286"/>
      <c r="CF5278" s="1060"/>
      <c r="CG5278" s="1060"/>
      <c r="CH5278" s="1060"/>
      <c r="CK5278" s="1645"/>
      <c r="CL5278" s="1645"/>
      <c r="CM5278" s="1645"/>
      <c r="CN5278"/>
      <c r="CO5278"/>
      <c r="CP5278"/>
      <c r="CQ5278"/>
      <c r="CR5278"/>
      <c r="CS5278" s="1060"/>
      <c r="CT5278" s="1060"/>
      <c r="CU5278" s="1060"/>
      <c r="CV5278" s="1060"/>
      <c r="CW5278" s="1060"/>
      <c r="CX5278" s="1060"/>
    </row>
    <row r="5279" spans="35:102" ht="15" customHeight="1" x14ac:dyDescent="0.3">
      <c r="AI5279" s="1774">
        <v>48371950300</v>
      </c>
      <c r="AJ5279" s="1993" t="s">
        <v>1915</v>
      </c>
      <c r="AK5279" s="1993">
        <v>34727</v>
      </c>
      <c r="AL5279" s="1994" t="s">
        <v>1730</v>
      </c>
      <c r="AM5279" s="1994">
        <v>14.9</v>
      </c>
      <c r="AN5279" s="1993" t="s">
        <v>192</v>
      </c>
      <c r="BX5279"/>
      <c r="BY5279"/>
      <c r="BZ5279"/>
      <c r="CA5279"/>
      <c r="CB5279"/>
      <c r="CD5279" s="1060"/>
      <c r="CE5279" s="1286"/>
      <c r="CF5279" s="1060"/>
      <c r="CG5279" s="1060"/>
      <c r="CH5279" s="1060"/>
      <c r="CK5279" s="1645"/>
      <c r="CL5279" s="1645"/>
      <c r="CM5279" s="1645"/>
      <c r="CN5279"/>
      <c r="CO5279"/>
      <c r="CP5279"/>
      <c r="CQ5279"/>
      <c r="CR5279"/>
      <c r="CS5279" s="1060"/>
      <c r="CT5279" s="1060"/>
      <c r="CU5279" s="1060"/>
      <c r="CV5279" s="1060"/>
      <c r="CW5279" s="1060"/>
      <c r="CX5279" s="1060"/>
    </row>
    <row r="5280" spans="35:102" ht="15" customHeight="1" x14ac:dyDescent="0.3">
      <c r="AI5280" s="1996">
        <v>48371950400</v>
      </c>
      <c r="AJ5280" s="1997" t="s">
        <v>1915</v>
      </c>
      <c r="AK5280" s="1997">
        <v>62222</v>
      </c>
      <c r="AL5280" s="1998" t="s">
        <v>1727</v>
      </c>
      <c r="AM5280" s="1998">
        <v>6.9</v>
      </c>
      <c r="AN5280" s="1997" t="s">
        <v>192</v>
      </c>
      <c r="BX5280"/>
      <c r="BY5280"/>
      <c r="BZ5280"/>
      <c r="CA5280"/>
      <c r="CB5280"/>
      <c r="CD5280" s="1060"/>
      <c r="CE5280" s="1286"/>
      <c r="CF5280" s="1060"/>
      <c r="CG5280" s="1060"/>
      <c r="CH5280" s="1060"/>
      <c r="CK5280" s="1645"/>
      <c r="CL5280" s="1645"/>
      <c r="CM5280" s="1645"/>
      <c r="CN5280"/>
      <c r="CO5280"/>
      <c r="CP5280"/>
      <c r="CQ5280"/>
      <c r="CR5280"/>
      <c r="CS5280" s="1060"/>
      <c r="CT5280" s="1060"/>
      <c r="CU5280" s="1060"/>
      <c r="CV5280" s="1060"/>
      <c r="CW5280" s="1060"/>
      <c r="CX5280" s="1060"/>
    </row>
    <row r="5281" spans="35:102" ht="15" customHeight="1" x14ac:dyDescent="0.3">
      <c r="AI5281" s="1774">
        <v>48371950500</v>
      </c>
      <c r="AJ5281" s="1993" t="s">
        <v>1915</v>
      </c>
      <c r="AK5281" s="1993">
        <v>49286</v>
      </c>
      <c r="AL5281" s="1994" t="s">
        <v>1728</v>
      </c>
      <c r="AM5281" s="1994">
        <v>15.5</v>
      </c>
      <c r="AN5281" s="1993" t="s">
        <v>192</v>
      </c>
      <c r="BX5281"/>
      <c r="BY5281"/>
      <c r="BZ5281"/>
      <c r="CA5281"/>
      <c r="CB5281"/>
      <c r="CD5281" s="1060"/>
      <c r="CE5281" s="1286"/>
      <c r="CF5281" s="1060"/>
      <c r="CG5281" s="1060"/>
      <c r="CH5281" s="1060"/>
      <c r="CK5281" s="1645"/>
      <c r="CL5281" s="1645"/>
      <c r="CM5281" s="1645"/>
      <c r="CN5281"/>
      <c r="CO5281"/>
      <c r="CP5281"/>
      <c r="CQ5281"/>
      <c r="CR5281"/>
      <c r="CS5281" s="1060"/>
      <c r="CT5281" s="1060"/>
      <c r="CU5281" s="1060"/>
      <c r="CV5281" s="1060"/>
      <c r="CW5281" s="1060"/>
      <c r="CX5281" s="1060"/>
    </row>
    <row r="5282" spans="35:102" ht="15" customHeight="1" x14ac:dyDescent="0.3">
      <c r="AI5282" s="1996">
        <v>48383950100</v>
      </c>
      <c r="AJ5282" s="1997" t="s">
        <v>1921</v>
      </c>
      <c r="AK5282" s="1997">
        <v>59760</v>
      </c>
      <c r="AL5282" s="1998" t="s">
        <v>1727</v>
      </c>
      <c r="AM5282" s="1998">
        <v>18</v>
      </c>
      <c r="AN5282" s="1997" t="s">
        <v>192</v>
      </c>
      <c r="BX5282"/>
      <c r="BY5282"/>
      <c r="BZ5282"/>
      <c r="CA5282"/>
      <c r="CB5282"/>
      <c r="CD5282" s="1060"/>
      <c r="CE5282" s="1286"/>
      <c r="CF5282" s="1060"/>
      <c r="CG5282" s="1060"/>
      <c r="CH5282" s="1060"/>
      <c r="CK5282" s="1645"/>
      <c r="CL5282" s="1645"/>
      <c r="CM5282" s="1645"/>
      <c r="CN5282"/>
      <c r="CO5282"/>
      <c r="CP5282"/>
      <c r="CQ5282"/>
      <c r="CR5282"/>
      <c r="CS5282" s="1060"/>
      <c r="CT5282" s="1060"/>
      <c r="CU5282" s="1060"/>
      <c r="CV5282" s="1060"/>
      <c r="CW5282" s="1060"/>
      <c r="CX5282" s="1060"/>
    </row>
    <row r="5283" spans="35:102" ht="15" customHeight="1" x14ac:dyDescent="0.3">
      <c r="AI5283" s="1774">
        <v>48389950100</v>
      </c>
      <c r="AJ5283" s="1993" t="s">
        <v>1924</v>
      </c>
      <c r="AK5283" s="1993">
        <v>46974</v>
      </c>
      <c r="AL5283" s="1994" t="s">
        <v>1728</v>
      </c>
      <c r="AM5283" s="1994">
        <v>24.4</v>
      </c>
      <c r="AN5283" s="1993" t="s">
        <v>193</v>
      </c>
      <c r="BX5283"/>
      <c r="BY5283"/>
      <c r="BZ5283"/>
      <c r="CA5283"/>
      <c r="CB5283"/>
      <c r="CD5283" s="1060"/>
      <c r="CE5283" s="1286"/>
      <c r="CF5283" s="1060"/>
      <c r="CG5283" s="1060"/>
      <c r="CH5283" s="1060"/>
      <c r="CK5283" s="1645"/>
      <c r="CL5283" s="1645"/>
      <c r="CM5283" s="1645"/>
      <c r="CN5283"/>
      <c r="CO5283"/>
      <c r="CP5283"/>
      <c r="CQ5283"/>
      <c r="CR5283"/>
      <c r="CS5283" s="1060"/>
      <c r="CT5283" s="1060"/>
      <c r="CU5283" s="1060"/>
      <c r="CV5283" s="1060"/>
      <c r="CW5283" s="1060"/>
      <c r="CX5283" s="1060"/>
    </row>
    <row r="5284" spans="35:102" ht="15" customHeight="1" x14ac:dyDescent="0.3">
      <c r="AI5284" s="1996">
        <v>48389950200</v>
      </c>
      <c r="AJ5284" s="1997" t="s">
        <v>1924</v>
      </c>
      <c r="AK5284" s="1997">
        <v>34167</v>
      </c>
      <c r="AL5284" s="1998" t="s">
        <v>1730</v>
      </c>
      <c r="AM5284" s="1998">
        <v>20.2</v>
      </c>
      <c r="AN5284" s="1997" t="s">
        <v>193</v>
      </c>
      <c r="BX5284"/>
      <c r="BY5284"/>
      <c r="BZ5284"/>
      <c r="CA5284"/>
      <c r="CB5284"/>
      <c r="CD5284" s="1060"/>
      <c r="CE5284" s="1286"/>
      <c r="CF5284" s="1060"/>
      <c r="CG5284" s="1060"/>
      <c r="CH5284" s="1060"/>
      <c r="CK5284" s="1645"/>
      <c r="CL5284" s="1645"/>
      <c r="CM5284" s="1645"/>
      <c r="CN5284"/>
      <c r="CO5284"/>
      <c r="CP5284"/>
      <c r="CQ5284"/>
      <c r="CR5284"/>
      <c r="CS5284" s="1060"/>
      <c r="CT5284" s="1060"/>
      <c r="CU5284" s="1060"/>
      <c r="CV5284" s="1060"/>
      <c r="CW5284" s="1060"/>
      <c r="CX5284" s="1060"/>
    </row>
    <row r="5285" spans="35:102" ht="15" customHeight="1" x14ac:dyDescent="0.3">
      <c r="AI5285" s="1774">
        <v>48389950300</v>
      </c>
      <c r="AJ5285" s="1993" t="s">
        <v>1924</v>
      </c>
      <c r="AK5285" s="1993">
        <v>65042</v>
      </c>
      <c r="AL5285" s="1994" t="s">
        <v>1727</v>
      </c>
      <c r="AM5285" s="1994">
        <v>11.1</v>
      </c>
      <c r="AN5285" s="1993" t="s">
        <v>192</v>
      </c>
      <c r="BX5285"/>
      <c r="BY5285"/>
      <c r="BZ5285"/>
      <c r="CA5285"/>
      <c r="CB5285"/>
      <c r="CD5285" s="1060"/>
      <c r="CE5285" s="1286"/>
      <c r="CF5285" s="1060"/>
      <c r="CG5285" s="1060"/>
      <c r="CH5285" s="1060"/>
      <c r="CK5285" s="1645"/>
      <c r="CL5285" s="1645"/>
      <c r="CM5285" s="1645"/>
      <c r="CN5285"/>
      <c r="CO5285"/>
      <c r="CP5285"/>
      <c r="CQ5285"/>
      <c r="CR5285"/>
      <c r="CS5285" s="1060"/>
      <c r="CT5285" s="1060"/>
      <c r="CU5285" s="1060"/>
      <c r="CV5285" s="1060"/>
      <c r="CW5285" s="1060"/>
      <c r="CX5285" s="1060"/>
    </row>
    <row r="5286" spans="35:102" ht="15" customHeight="1" x14ac:dyDescent="0.3">
      <c r="AI5286" s="1996">
        <v>48389950400</v>
      </c>
      <c r="AJ5286" s="1997" t="s">
        <v>1924</v>
      </c>
      <c r="AK5286" s="1997">
        <v>63219</v>
      </c>
      <c r="AL5286" s="1998" t="s">
        <v>1727</v>
      </c>
      <c r="AM5286" s="1998">
        <v>5.3</v>
      </c>
      <c r="AN5286" s="1997" t="s">
        <v>192</v>
      </c>
      <c r="BX5286"/>
      <c r="BY5286"/>
      <c r="BZ5286"/>
      <c r="CA5286"/>
      <c r="CB5286"/>
      <c r="CD5286" s="1060"/>
      <c r="CE5286" s="1286"/>
      <c r="CF5286" s="1060"/>
      <c r="CG5286" s="1060"/>
      <c r="CH5286" s="1060"/>
      <c r="CK5286" s="1645"/>
      <c r="CL5286" s="1645"/>
      <c r="CM5286" s="1645"/>
      <c r="CN5286"/>
      <c r="CO5286"/>
      <c r="CP5286"/>
      <c r="CQ5286"/>
      <c r="CR5286"/>
      <c r="CS5286" s="1060"/>
      <c r="CT5286" s="1060"/>
      <c r="CU5286" s="1060"/>
      <c r="CV5286" s="1060"/>
      <c r="CW5286" s="1060"/>
      <c r="CX5286" s="1060"/>
    </row>
    <row r="5287" spans="35:102" ht="15" customHeight="1" x14ac:dyDescent="0.3">
      <c r="AI5287" s="1774">
        <v>48389950500</v>
      </c>
      <c r="AJ5287" s="1993" t="s">
        <v>1924</v>
      </c>
      <c r="AK5287" s="1993">
        <v>42283</v>
      </c>
      <c r="AL5287" s="1994" t="s">
        <v>1730</v>
      </c>
      <c r="AM5287" s="1994">
        <v>8.1</v>
      </c>
      <c r="AN5287" s="1993" t="s">
        <v>192</v>
      </c>
      <c r="BX5287"/>
      <c r="BY5287"/>
      <c r="BZ5287"/>
      <c r="CA5287"/>
      <c r="CB5287"/>
      <c r="CD5287" s="1060"/>
      <c r="CE5287" s="1286"/>
      <c r="CF5287" s="1060"/>
      <c r="CG5287" s="1060"/>
      <c r="CH5287" s="1060"/>
      <c r="CK5287" s="1645"/>
      <c r="CL5287" s="1645"/>
      <c r="CM5287" s="1645"/>
      <c r="CN5287"/>
      <c r="CO5287"/>
      <c r="CP5287"/>
      <c r="CQ5287"/>
      <c r="CR5287"/>
      <c r="CS5287" s="1060"/>
      <c r="CT5287" s="1060"/>
      <c r="CU5287" s="1060"/>
      <c r="CV5287" s="1060"/>
      <c r="CW5287" s="1060"/>
      <c r="CX5287" s="1060"/>
    </row>
    <row r="5288" spans="35:102" ht="15" customHeight="1" x14ac:dyDescent="0.3">
      <c r="AI5288" s="1996">
        <v>48413950300</v>
      </c>
      <c r="AJ5288" s="1997" t="s">
        <v>1936</v>
      </c>
      <c r="AK5288" s="1997">
        <v>63432</v>
      </c>
      <c r="AL5288" s="1998" t="s">
        <v>1727</v>
      </c>
      <c r="AM5288" s="1998">
        <v>10.199999999999999</v>
      </c>
      <c r="AN5288" s="1997" t="s">
        <v>192</v>
      </c>
      <c r="BX5288"/>
      <c r="BY5288"/>
      <c r="BZ5288"/>
      <c r="CA5288"/>
      <c r="CB5288"/>
      <c r="CD5288" s="1060"/>
      <c r="CE5288" s="1286"/>
      <c r="CF5288" s="1060"/>
      <c r="CG5288" s="1060"/>
      <c r="CH5288" s="1060"/>
      <c r="CK5288" s="1645"/>
      <c r="CL5288" s="1645"/>
      <c r="CM5288" s="1645"/>
      <c r="CN5288"/>
      <c r="CO5288"/>
      <c r="CP5288"/>
      <c r="CQ5288"/>
      <c r="CR5288"/>
      <c r="CS5288" s="1060"/>
      <c r="CT5288" s="1060"/>
      <c r="CU5288" s="1060"/>
      <c r="CV5288" s="1060"/>
      <c r="CW5288" s="1060"/>
      <c r="CX5288" s="1060"/>
    </row>
    <row r="5289" spans="35:102" ht="15" customHeight="1" x14ac:dyDescent="0.3">
      <c r="AI5289" s="1774">
        <v>48431950100</v>
      </c>
      <c r="AJ5289" s="1993" t="s">
        <v>1945</v>
      </c>
      <c r="AK5289" s="1993">
        <v>50000</v>
      </c>
      <c r="AL5289" s="1994" t="s">
        <v>1728</v>
      </c>
      <c r="AM5289" s="1994">
        <v>17</v>
      </c>
      <c r="AN5289" s="1993" t="s">
        <v>192</v>
      </c>
      <c r="BX5289"/>
      <c r="BY5289"/>
      <c r="BZ5289"/>
      <c r="CA5289"/>
      <c r="CB5289"/>
      <c r="CD5289" s="1060"/>
      <c r="CE5289" s="1286"/>
      <c r="CF5289" s="1060"/>
      <c r="CG5289" s="1060"/>
      <c r="CH5289" s="1060"/>
      <c r="CK5289" s="1645"/>
      <c r="CL5289" s="1645"/>
      <c r="CM5289" s="1645"/>
      <c r="CN5289"/>
      <c r="CO5289"/>
      <c r="CP5289"/>
      <c r="CQ5289"/>
      <c r="CR5289"/>
      <c r="CS5289" s="1060"/>
      <c r="CT5289" s="1060"/>
      <c r="CU5289" s="1060"/>
      <c r="CV5289" s="1060"/>
      <c r="CW5289" s="1060"/>
      <c r="CX5289" s="1060"/>
    </row>
    <row r="5290" spans="35:102" ht="15" customHeight="1" x14ac:dyDescent="0.3">
      <c r="AI5290" s="1996">
        <v>48435950300</v>
      </c>
      <c r="AJ5290" s="1997" t="s">
        <v>1947</v>
      </c>
      <c r="AK5290" s="1997">
        <v>60996</v>
      </c>
      <c r="AL5290" s="1998" t="s">
        <v>1727</v>
      </c>
      <c r="AM5290" s="1998">
        <v>6.5</v>
      </c>
      <c r="AN5290" s="1997" t="s">
        <v>192</v>
      </c>
      <c r="BX5290"/>
      <c r="BY5290"/>
      <c r="BZ5290"/>
      <c r="CA5290"/>
      <c r="CB5290"/>
      <c r="CD5290" s="1060"/>
      <c r="CE5290" s="1286"/>
      <c r="CF5290" s="1060"/>
      <c r="CG5290" s="1060"/>
      <c r="CH5290" s="1060"/>
      <c r="CK5290" s="1645"/>
      <c r="CL5290" s="1645"/>
      <c r="CM5290" s="1645"/>
      <c r="CN5290"/>
      <c r="CO5290"/>
      <c r="CP5290"/>
      <c r="CQ5290"/>
      <c r="CR5290"/>
      <c r="CS5290" s="1060"/>
      <c r="CT5290" s="1060"/>
      <c r="CU5290" s="1060"/>
      <c r="CV5290" s="1060"/>
      <c r="CW5290" s="1060"/>
      <c r="CX5290" s="1060"/>
    </row>
    <row r="5291" spans="35:102" ht="15" customHeight="1" x14ac:dyDescent="0.3">
      <c r="AI5291" s="1774">
        <v>48443950100</v>
      </c>
      <c r="AJ5291" s="1993" t="s">
        <v>1951</v>
      </c>
      <c r="AK5291" s="1993">
        <v>26063</v>
      </c>
      <c r="AL5291" s="1994" t="s">
        <v>1730</v>
      </c>
      <c r="AM5291" s="1994">
        <v>17.100000000000001</v>
      </c>
      <c r="AN5291" s="1993" t="s">
        <v>192</v>
      </c>
      <c r="BX5291"/>
      <c r="BY5291"/>
      <c r="BZ5291"/>
      <c r="CA5291"/>
      <c r="CB5291"/>
      <c r="CD5291" s="1060"/>
      <c r="CE5291" s="1286"/>
      <c r="CF5291" s="1060"/>
      <c r="CG5291" s="1060"/>
      <c r="CH5291" s="1060"/>
      <c r="CK5291" s="1645"/>
      <c r="CL5291" s="1645"/>
      <c r="CM5291" s="1645"/>
      <c r="CN5291"/>
      <c r="CO5291"/>
      <c r="CP5291"/>
      <c r="CQ5291"/>
      <c r="CR5291"/>
      <c r="CS5291" s="1060"/>
      <c r="CT5291" s="1060"/>
      <c r="CU5291" s="1060"/>
      <c r="CV5291" s="1060"/>
      <c r="CW5291" s="1060"/>
      <c r="CX5291" s="1060"/>
    </row>
    <row r="5292" spans="35:102" ht="15" customHeight="1" x14ac:dyDescent="0.3">
      <c r="AI5292" s="1996">
        <v>48451000100</v>
      </c>
      <c r="AJ5292" s="1997" t="s">
        <v>1955</v>
      </c>
      <c r="AK5292" s="1997">
        <v>47917</v>
      </c>
      <c r="AL5292" s="1998" t="s">
        <v>1728</v>
      </c>
      <c r="AM5292" s="1998">
        <v>9.1999999999999993</v>
      </c>
      <c r="AN5292" s="1997" t="s">
        <v>192</v>
      </c>
      <c r="BX5292"/>
      <c r="BY5292"/>
      <c r="BZ5292"/>
      <c r="CA5292"/>
      <c r="CB5292"/>
      <c r="CD5292" s="1060"/>
      <c r="CE5292" s="1286"/>
      <c r="CF5292" s="1060"/>
      <c r="CG5292" s="1060"/>
      <c r="CH5292" s="1060"/>
      <c r="CK5292" s="1645"/>
      <c r="CL5292" s="1645"/>
      <c r="CM5292" s="1645"/>
      <c r="CN5292"/>
      <c r="CO5292"/>
      <c r="CP5292"/>
      <c r="CQ5292"/>
      <c r="CR5292"/>
      <c r="CS5292" s="1060"/>
      <c r="CT5292" s="1060"/>
      <c r="CU5292" s="1060"/>
      <c r="CV5292" s="1060"/>
      <c r="CW5292" s="1060"/>
      <c r="CX5292" s="1060"/>
    </row>
    <row r="5293" spans="35:102" ht="15" customHeight="1" x14ac:dyDescent="0.3">
      <c r="AI5293" s="1774">
        <v>48451000200</v>
      </c>
      <c r="AJ5293" s="1993" t="s">
        <v>1955</v>
      </c>
      <c r="AK5293" s="1993">
        <v>43231</v>
      </c>
      <c r="AL5293" s="1994" t="s">
        <v>1730</v>
      </c>
      <c r="AM5293" s="1994">
        <v>25.4</v>
      </c>
      <c r="AN5293" s="1993" t="s">
        <v>193</v>
      </c>
      <c r="BX5293"/>
      <c r="BY5293"/>
      <c r="BZ5293"/>
      <c r="CA5293"/>
      <c r="CB5293"/>
      <c r="CD5293" s="1060"/>
      <c r="CE5293" s="1286"/>
      <c r="CF5293" s="1060"/>
      <c r="CG5293" s="1060"/>
      <c r="CH5293" s="1060"/>
      <c r="CK5293" s="1645"/>
      <c r="CL5293" s="1645"/>
      <c r="CM5293" s="1645"/>
      <c r="CN5293"/>
      <c r="CO5293"/>
      <c r="CP5293"/>
      <c r="CQ5293"/>
      <c r="CR5293"/>
      <c r="CS5293" s="1060"/>
      <c r="CT5293" s="1060"/>
      <c r="CU5293" s="1060"/>
      <c r="CV5293" s="1060"/>
      <c r="CW5293" s="1060"/>
      <c r="CX5293" s="1060"/>
    </row>
    <row r="5294" spans="35:102" ht="15" customHeight="1" x14ac:dyDescent="0.3">
      <c r="AI5294" s="1996">
        <v>48451000300</v>
      </c>
      <c r="AJ5294" s="1997" t="s">
        <v>1955</v>
      </c>
      <c r="AK5294" s="1997">
        <v>53125</v>
      </c>
      <c r="AL5294" s="1998" t="s">
        <v>1728</v>
      </c>
      <c r="AM5294" s="1998">
        <v>6.6</v>
      </c>
      <c r="AN5294" s="1997" t="s">
        <v>192</v>
      </c>
      <c r="BX5294"/>
      <c r="BY5294"/>
      <c r="BZ5294"/>
      <c r="CA5294"/>
      <c r="CB5294"/>
      <c r="CD5294" s="1060"/>
      <c r="CE5294" s="1286"/>
      <c r="CF5294" s="1060"/>
      <c r="CG5294" s="1060"/>
      <c r="CH5294" s="1060"/>
      <c r="CK5294" s="1645"/>
      <c r="CL5294" s="1645"/>
      <c r="CM5294" s="1645"/>
      <c r="CN5294"/>
      <c r="CO5294"/>
      <c r="CP5294"/>
      <c r="CQ5294"/>
      <c r="CR5294"/>
      <c r="CS5294" s="1060"/>
      <c r="CT5294" s="1060"/>
      <c r="CU5294" s="1060"/>
      <c r="CV5294" s="1060"/>
      <c r="CW5294" s="1060"/>
      <c r="CX5294" s="1060"/>
    </row>
    <row r="5295" spans="35:102" ht="15" customHeight="1" x14ac:dyDescent="0.3">
      <c r="AI5295" s="1774">
        <v>48451000400</v>
      </c>
      <c r="AJ5295" s="1993" t="s">
        <v>1955</v>
      </c>
      <c r="AK5295" s="1993">
        <v>31314</v>
      </c>
      <c r="AL5295" s="1994" t="s">
        <v>1730</v>
      </c>
      <c r="AM5295" s="1994">
        <v>19.2</v>
      </c>
      <c r="AN5295" s="1993" t="s">
        <v>192</v>
      </c>
      <c r="BX5295"/>
      <c r="BY5295"/>
      <c r="BZ5295"/>
      <c r="CA5295"/>
      <c r="CB5295"/>
      <c r="CD5295" s="1060"/>
      <c r="CE5295" s="1286"/>
      <c r="CF5295" s="1060"/>
      <c r="CG5295" s="1060"/>
      <c r="CH5295" s="1060"/>
      <c r="CI5295" s="1644"/>
      <c r="CJ5295" s="1644"/>
      <c r="CK5295" s="15"/>
      <c r="CL5295" s="15"/>
      <c r="CM5295" s="15"/>
      <c r="CN5295"/>
      <c r="CO5295"/>
      <c r="CP5295"/>
      <c r="CQ5295"/>
      <c r="CR5295"/>
      <c r="CS5295" s="1060"/>
      <c r="CT5295" s="1060"/>
      <c r="CU5295" s="1060"/>
      <c r="CV5295" s="1060"/>
      <c r="CW5295" s="1060"/>
      <c r="CX5295" s="1060"/>
    </row>
    <row r="5296" spans="35:102" ht="15" customHeight="1" x14ac:dyDescent="0.3">
      <c r="AI5296" s="1996">
        <v>48451000700</v>
      </c>
      <c r="AJ5296" s="1997" t="s">
        <v>1955</v>
      </c>
      <c r="AK5296" s="1997">
        <v>31039</v>
      </c>
      <c r="AL5296" s="1998" t="s">
        <v>1730</v>
      </c>
      <c r="AM5296" s="1998">
        <v>30.8</v>
      </c>
      <c r="AN5296" s="1997" t="s">
        <v>193</v>
      </c>
      <c r="BX5296"/>
      <c r="BY5296"/>
      <c r="BZ5296"/>
      <c r="CA5296"/>
      <c r="CB5296"/>
      <c r="CD5296" s="1060"/>
      <c r="CE5296" s="1287"/>
      <c r="CF5296" s="1060"/>
      <c r="CG5296" s="1060"/>
      <c r="CH5296" s="1060"/>
      <c r="CI5296" s="1644"/>
      <c r="CJ5296" s="1644"/>
      <c r="CK5296" s="15"/>
      <c r="CL5296" s="15"/>
      <c r="CM5296" s="15"/>
      <c r="CN5296"/>
      <c r="CO5296"/>
      <c r="CP5296"/>
      <c r="CQ5296"/>
      <c r="CR5296"/>
      <c r="CS5296" s="1060"/>
      <c r="CT5296" s="1060"/>
      <c r="CU5296" s="1060"/>
      <c r="CV5296" s="1060"/>
      <c r="CW5296" s="1060"/>
      <c r="CX5296" s="1060"/>
    </row>
    <row r="5297" spans="35:102" ht="15" customHeight="1" x14ac:dyDescent="0.3">
      <c r="AI5297" s="1774">
        <v>48451000801</v>
      </c>
      <c r="AJ5297" s="1993" t="s">
        <v>1955</v>
      </c>
      <c r="AK5297" s="1993">
        <v>62333</v>
      </c>
      <c r="AL5297" s="1994" t="s">
        <v>1727</v>
      </c>
      <c r="AM5297" s="1994">
        <v>6.7</v>
      </c>
      <c r="AN5297" s="1993" t="s">
        <v>192</v>
      </c>
      <c r="BX5297"/>
      <c r="BY5297"/>
      <c r="BZ5297"/>
      <c r="CA5297"/>
      <c r="CB5297"/>
      <c r="CD5297" s="1060"/>
      <c r="CE5297" s="1060"/>
      <c r="CF5297" s="1060"/>
      <c r="CG5297" s="1060"/>
      <c r="CH5297" s="1060"/>
      <c r="CI5297" s="1644"/>
      <c r="CJ5297" s="1644"/>
      <c r="CK5297" s="15"/>
      <c r="CL5297" s="15"/>
      <c r="CM5297" s="15"/>
      <c r="CN5297"/>
      <c r="CO5297"/>
      <c r="CP5297"/>
      <c r="CQ5297"/>
      <c r="CR5297"/>
      <c r="CS5297" s="1060"/>
      <c r="CT5297" s="1060"/>
      <c r="CU5297" s="1060"/>
      <c r="CV5297" s="1060"/>
      <c r="CW5297" s="1060"/>
      <c r="CX5297" s="1060"/>
    </row>
    <row r="5298" spans="35:102" ht="15" customHeight="1" x14ac:dyDescent="0.3">
      <c r="AI5298" s="1996">
        <v>48451000802</v>
      </c>
      <c r="AJ5298" s="1997" t="s">
        <v>1955</v>
      </c>
      <c r="AK5298" s="1997">
        <v>42806</v>
      </c>
      <c r="AL5298" s="1998" t="s">
        <v>1730</v>
      </c>
      <c r="AM5298" s="1998">
        <v>15.7</v>
      </c>
      <c r="AN5298" s="1997" t="s">
        <v>192</v>
      </c>
      <c r="BX5298"/>
      <c r="BY5298"/>
      <c r="BZ5298"/>
      <c r="CA5298"/>
      <c r="CB5298"/>
      <c r="CD5298" s="1060"/>
      <c r="CE5298" s="1060"/>
      <c r="CF5298" s="1060"/>
      <c r="CG5298" s="1060"/>
      <c r="CH5298" s="1060"/>
      <c r="CI5298" s="1644"/>
      <c r="CJ5298" s="1644"/>
      <c r="CK5298" s="15"/>
      <c r="CL5298" s="15"/>
      <c r="CM5298" s="15"/>
      <c r="CN5298"/>
      <c r="CO5298"/>
      <c r="CP5298"/>
      <c r="CQ5298"/>
      <c r="CR5298"/>
      <c r="CS5298" s="1060"/>
      <c r="CT5298" s="1060"/>
      <c r="CU5298" s="1060"/>
      <c r="CV5298" s="1060"/>
      <c r="CW5298" s="1060"/>
      <c r="CX5298" s="1060"/>
    </row>
    <row r="5299" spans="35:102" ht="15" customHeight="1" x14ac:dyDescent="0.3">
      <c r="AI5299" s="1774">
        <v>48451000900</v>
      </c>
      <c r="AJ5299" s="1993" t="s">
        <v>1955</v>
      </c>
      <c r="AK5299" s="1993">
        <v>28276</v>
      </c>
      <c r="AL5299" s="1994" t="s">
        <v>1730</v>
      </c>
      <c r="AM5299" s="1994">
        <v>19.5</v>
      </c>
      <c r="AN5299" s="1993" t="s">
        <v>192</v>
      </c>
      <c r="BX5299"/>
      <c r="BY5299"/>
      <c r="BZ5299"/>
      <c r="CA5299"/>
      <c r="CB5299"/>
      <c r="CD5299" s="1060"/>
      <c r="CE5299" s="1060"/>
      <c r="CF5299" s="1060"/>
      <c r="CG5299" s="1060"/>
      <c r="CH5299" s="1060"/>
      <c r="CI5299" s="1644"/>
      <c r="CJ5299" s="1644"/>
      <c r="CK5299" s="15"/>
      <c r="CL5299" s="15"/>
      <c r="CM5299" s="15"/>
      <c r="CN5299"/>
      <c r="CO5299"/>
      <c r="CP5299"/>
      <c r="CQ5299"/>
      <c r="CR5299"/>
      <c r="CS5299" s="1060"/>
      <c r="CT5299" s="1060"/>
      <c r="CU5299" s="1060"/>
      <c r="CV5299" s="1060"/>
      <c r="CW5299" s="1060"/>
      <c r="CX5299" s="1060"/>
    </row>
    <row r="5300" spans="35:102" ht="15" customHeight="1" x14ac:dyDescent="0.3">
      <c r="AI5300" s="1996">
        <v>48451001000</v>
      </c>
      <c r="AJ5300" s="1997" t="s">
        <v>1955</v>
      </c>
      <c r="AK5300" s="1997">
        <v>55833</v>
      </c>
      <c r="AL5300" s="1998" t="s">
        <v>1727</v>
      </c>
      <c r="AM5300" s="1998">
        <v>5.7</v>
      </c>
      <c r="AN5300" s="1997" t="s">
        <v>192</v>
      </c>
      <c r="BX5300"/>
      <c r="BY5300"/>
      <c r="BZ5300"/>
      <c r="CA5300"/>
      <c r="CB5300"/>
      <c r="CD5300" s="1060"/>
      <c r="CE5300" s="1060"/>
      <c r="CF5300" s="1060"/>
      <c r="CG5300" s="1060"/>
      <c r="CH5300" s="1060"/>
      <c r="CI5300" s="1644"/>
      <c r="CJ5300" s="1644"/>
      <c r="CK5300" s="15"/>
      <c r="CL5300" s="15"/>
      <c r="CM5300" s="15"/>
      <c r="CN5300"/>
      <c r="CO5300"/>
      <c r="CP5300"/>
      <c r="CQ5300"/>
      <c r="CR5300"/>
      <c r="CS5300" s="1060"/>
      <c r="CT5300" s="1060"/>
      <c r="CU5300" s="1060"/>
      <c r="CV5300" s="1060"/>
      <c r="CW5300" s="1060"/>
      <c r="CX5300" s="1060"/>
    </row>
    <row r="5301" spans="35:102" ht="15" customHeight="1" x14ac:dyDescent="0.3">
      <c r="AI5301" s="1774">
        <v>48451001101</v>
      </c>
      <c r="AJ5301" s="1993" t="s">
        <v>1955</v>
      </c>
      <c r="AK5301" s="1993">
        <v>50417</v>
      </c>
      <c r="AL5301" s="1994" t="s">
        <v>1728</v>
      </c>
      <c r="AM5301" s="1994">
        <v>11.5</v>
      </c>
      <c r="AN5301" s="1993" t="s">
        <v>192</v>
      </c>
      <c r="BX5301"/>
      <c r="BY5301"/>
      <c r="BZ5301"/>
      <c r="CA5301"/>
      <c r="CB5301"/>
      <c r="CD5301" s="1060"/>
      <c r="CE5301" s="1060"/>
      <c r="CF5301" s="1060"/>
      <c r="CG5301" s="1060"/>
      <c r="CH5301" s="1060"/>
      <c r="CI5301" s="1644"/>
      <c r="CJ5301" s="1644"/>
      <c r="CK5301" s="15"/>
      <c r="CL5301" s="15"/>
      <c r="CM5301" s="15"/>
      <c r="CN5301"/>
      <c r="CO5301"/>
      <c r="CP5301"/>
      <c r="CQ5301"/>
      <c r="CR5301"/>
      <c r="CS5301" s="1060"/>
      <c r="CT5301" s="1060"/>
      <c r="CU5301" s="1060"/>
      <c r="CV5301" s="1060"/>
      <c r="CW5301" s="1060"/>
      <c r="CX5301" s="1060"/>
    </row>
    <row r="5302" spans="35:102" ht="15" customHeight="1" x14ac:dyDescent="0.3">
      <c r="AI5302" s="1996">
        <v>48451001102</v>
      </c>
      <c r="AJ5302" s="1997" t="s">
        <v>1955</v>
      </c>
      <c r="AK5302" s="1997">
        <v>39980</v>
      </c>
      <c r="AL5302" s="1998" t="s">
        <v>1730</v>
      </c>
      <c r="AM5302" s="1998">
        <v>17.600000000000001</v>
      </c>
      <c r="AN5302" s="1997" t="s">
        <v>192</v>
      </c>
      <c r="BX5302"/>
      <c r="BY5302"/>
      <c r="BZ5302"/>
      <c r="CA5302"/>
      <c r="CB5302"/>
      <c r="CD5302" s="1060"/>
      <c r="CE5302" s="1060"/>
      <c r="CF5302" s="1060"/>
      <c r="CG5302" s="1060"/>
      <c r="CH5302" s="1060"/>
      <c r="CI5302" s="1644"/>
      <c r="CJ5302" s="1644"/>
      <c r="CK5302" s="15"/>
      <c r="CL5302" s="15"/>
      <c r="CM5302" s="15"/>
      <c r="CN5302"/>
      <c r="CO5302"/>
      <c r="CP5302"/>
      <c r="CQ5302"/>
      <c r="CR5302"/>
      <c r="CS5302" s="1060"/>
      <c r="CT5302" s="1060"/>
      <c r="CU5302" s="1060"/>
      <c r="CV5302" s="1060"/>
      <c r="CW5302" s="1060"/>
      <c r="CX5302" s="1060"/>
    </row>
    <row r="5303" spans="35:102" ht="15" customHeight="1" x14ac:dyDescent="0.3">
      <c r="AI5303" s="1774">
        <v>48451001200</v>
      </c>
      <c r="AJ5303" s="1993" t="s">
        <v>1955</v>
      </c>
      <c r="AK5303" s="1993">
        <v>49220</v>
      </c>
      <c r="AL5303" s="1994" t="s">
        <v>1728</v>
      </c>
      <c r="AM5303" s="1994">
        <v>14.3</v>
      </c>
      <c r="AN5303" s="1993" t="s">
        <v>192</v>
      </c>
      <c r="BX5303"/>
      <c r="BY5303"/>
      <c r="BZ5303"/>
      <c r="CA5303"/>
      <c r="CB5303"/>
      <c r="CD5303" s="1060"/>
      <c r="CE5303" s="1060"/>
      <c r="CF5303" s="1060"/>
      <c r="CG5303" s="1060"/>
      <c r="CH5303" s="1060"/>
      <c r="CI5303" s="1644"/>
      <c r="CJ5303" s="1644"/>
      <c r="CK5303" s="15"/>
      <c r="CL5303" s="15"/>
      <c r="CM5303" s="15"/>
      <c r="CN5303"/>
      <c r="CO5303"/>
      <c r="CP5303"/>
      <c r="CQ5303"/>
      <c r="CR5303"/>
      <c r="CS5303" s="1060"/>
      <c r="CT5303" s="1060"/>
      <c r="CU5303" s="1060"/>
      <c r="CV5303" s="1060"/>
      <c r="CW5303" s="1060"/>
      <c r="CX5303" s="1060"/>
    </row>
    <row r="5304" spans="35:102" ht="15" customHeight="1" x14ac:dyDescent="0.3">
      <c r="AI5304" s="1996">
        <v>48451001301</v>
      </c>
      <c r="AJ5304" s="1997" t="s">
        <v>1955</v>
      </c>
      <c r="AK5304" s="1997">
        <v>46921</v>
      </c>
      <c r="AL5304" s="1998" t="s">
        <v>1728</v>
      </c>
      <c r="AM5304" s="1998">
        <v>8.1999999999999993</v>
      </c>
      <c r="AN5304" s="1997" t="s">
        <v>192</v>
      </c>
      <c r="BX5304"/>
      <c r="BY5304"/>
      <c r="BZ5304"/>
      <c r="CA5304"/>
      <c r="CB5304"/>
      <c r="CD5304" s="1060"/>
      <c r="CE5304" s="1060"/>
      <c r="CF5304" s="1060"/>
      <c r="CG5304" s="1060"/>
      <c r="CH5304" s="1060"/>
      <c r="CI5304" s="1644"/>
      <c r="CJ5304" s="1644"/>
      <c r="CK5304" s="15"/>
      <c r="CL5304" s="15"/>
      <c r="CM5304" s="15"/>
      <c r="CN5304"/>
      <c r="CO5304"/>
      <c r="CP5304"/>
      <c r="CQ5304"/>
      <c r="CR5304"/>
      <c r="CS5304" s="1060"/>
      <c r="CT5304" s="1060"/>
      <c r="CU5304" s="1060"/>
      <c r="CV5304" s="1060"/>
      <c r="CW5304" s="1060"/>
      <c r="CX5304" s="1060"/>
    </row>
    <row r="5305" spans="35:102" ht="15" customHeight="1" x14ac:dyDescent="0.3">
      <c r="AI5305" s="1774">
        <v>48451001303</v>
      </c>
      <c r="AJ5305" s="1993" t="s">
        <v>1955</v>
      </c>
      <c r="AK5305" s="1993">
        <v>49500</v>
      </c>
      <c r="AL5305" s="1994" t="s">
        <v>1728</v>
      </c>
      <c r="AM5305" s="1994">
        <v>15.4</v>
      </c>
      <c r="AN5305" s="1993" t="s">
        <v>192</v>
      </c>
      <c r="BX5305"/>
      <c r="BY5305"/>
      <c r="BZ5305"/>
      <c r="CA5305"/>
      <c r="CB5305"/>
      <c r="CD5305" s="1060"/>
      <c r="CE5305" s="1060"/>
      <c r="CF5305" s="1060"/>
      <c r="CG5305" s="1060"/>
      <c r="CH5305" s="1060"/>
      <c r="CI5305" s="1644"/>
      <c r="CJ5305" s="1644"/>
      <c r="CK5305" s="15"/>
      <c r="CL5305" s="15"/>
      <c r="CM5305" s="15"/>
      <c r="CN5305"/>
      <c r="CO5305"/>
      <c r="CP5305"/>
      <c r="CQ5305"/>
      <c r="CR5305"/>
      <c r="CS5305" s="1060"/>
      <c r="CT5305" s="1060"/>
      <c r="CU5305" s="1060"/>
      <c r="CV5305" s="1060"/>
      <c r="CW5305" s="1060"/>
      <c r="CX5305" s="1060"/>
    </row>
    <row r="5306" spans="35:102" ht="15" customHeight="1" x14ac:dyDescent="0.3">
      <c r="AI5306" s="1996">
        <v>48451001304</v>
      </c>
      <c r="AJ5306" s="1997" t="s">
        <v>1955</v>
      </c>
      <c r="AK5306" s="1997">
        <v>35402</v>
      </c>
      <c r="AL5306" s="1998" t="s">
        <v>1730</v>
      </c>
      <c r="AM5306" s="1998">
        <v>10.5</v>
      </c>
      <c r="AN5306" s="1997" t="s">
        <v>192</v>
      </c>
      <c r="BX5306"/>
      <c r="BY5306"/>
      <c r="BZ5306"/>
      <c r="CA5306"/>
      <c r="CB5306"/>
      <c r="CD5306" s="1060"/>
      <c r="CE5306" s="1060"/>
      <c r="CF5306" s="1060"/>
      <c r="CG5306" s="1060"/>
      <c r="CH5306" s="1060"/>
      <c r="CI5306" s="1644"/>
      <c r="CJ5306" s="1644"/>
      <c r="CK5306" s="15"/>
      <c r="CL5306" s="15"/>
      <c r="CM5306" s="15"/>
      <c r="CN5306"/>
      <c r="CO5306"/>
      <c r="CP5306"/>
      <c r="CQ5306"/>
      <c r="CR5306"/>
      <c r="CS5306" s="1060"/>
      <c r="CT5306" s="1060"/>
      <c r="CU5306" s="1060"/>
      <c r="CV5306" s="1060"/>
      <c r="CW5306" s="1060"/>
      <c r="CX5306" s="1060"/>
    </row>
    <row r="5307" spans="35:102" ht="15" customHeight="1" x14ac:dyDescent="0.3">
      <c r="AI5307" s="1774">
        <v>48451001400</v>
      </c>
      <c r="AJ5307" s="1993" t="s">
        <v>1955</v>
      </c>
      <c r="AK5307" s="1993">
        <v>38685</v>
      </c>
      <c r="AL5307" s="1994" t="s">
        <v>1730</v>
      </c>
      <c r="AM5307" s="1994">
        <v>23.7</v>
      </c>
      <c r="AN5307" s="1993" t="s">
        <v>193</v>
      </c>
      <c r="BX5307"/>
      <c r="BY5307"/>
      <c r="BZ5307"/>
      <c r="CA5307"/>
      <c r="CB5307"/>
      <c r="CD5307" s="1060"/>
      <c r="CE5307" s="1060"/>
      <c r="CF5307" s="1060"/>
      <c r="CG5307" s="1060"/>
      <c r="CH5307" s="1060"/>
      <c r="CI5307" s="1644"/>
      <c r="CJ5307" s="1644"/>
      <c r="CK5307" s="15"/>
      <c r="CL5307" s="15"/>
      <c r="CM5307" s="15"/>
      <c r="CN5307"/>
      <c r="CO5307"/>
      <c r="CP5307"/>
      <c r="CQ5307"/>
      <c r="CR5307"/>
      <c r="CS5307" s="1060"/>
      <c r="CT5307" s="1060"/>
      <c r="CU5307" s="1060"/>
      <c r="CV5307" s="1060"/>
      <c r="CW5307" s="1060"/>
      <c r="CX5307" s="1060"/>
    </row>
    <row r="5308" spans="35:102" ht="15" customHeight="1" x14ac:dyDescent="0.3">
      <c r="AI5308" s="1996">
        <v>48451001500</v>
      </c>
      <c r="AJ5308" s="1997" t="s">
        <v>1955</v>
      </c>
      <c r="AK5308" s="1997">
        <v>42969</v>
      </c>
      <c r="AL5308" s="1998" t="s">
        <v>1730</v>
      </c>
      <c r="AM5308" s="1998">
        <v>2.1</v>
      </c>
      <c r="AN5308" s="1997" t="s">
        <v>192</v>
      </c>
      <c r="BX5308"/>
      <c r="BY5308"/>
      <c r="BZ5308"/>
      <c r="CA5308"/>
      <c r="CB5308"/>
      <c r="CD5308" s="1060"/>
      <c r="CE5308" s="1060"/>
      <c r="CF5308" s="1060"/>
      <c r="CG5308" s="1060"/>
      <c r="CH5308" s="1060"/>
      <c r="CI5308" s="1644"/>
      <c r="CJ5308" s="1644"/>
      <c r="CK5308" s="15"/>
      <c r="CL5308" s="15"/>
      <c r="CM5308" s="15"/>
      <c r="CN5308"/>
      <c r="CO5308"/>
      <c r="CP5308"/>
      <c r="CQ5308"/>
      <c r="CR5308"/>
      <c r="CS5308" s="1060"/>
      <c r="CT5308" s="1060"/>
      <c r="CU5308" s="1060"/>
      <c r="CV5308" s="1060"/>
      <c r="CW5308" s="1060"/>
      <c r="CX5308" s="1060"/>
    </row>
    <row r="5309" spans="35:102" ht="15" customHeight="1" x14ac:dyDescent="0.3">
      <c r="AI5309" s="1774">
        <v>48451001600</v>
      </c>
      <c r="AJ5309" s="1993" t="s">
        <v>1955</v>
      </c>
      <c r="AK5309" s="1993">
        <v>80851</v>
      </c>
      <c r="AL5309" s="1994" t="s">
        <v>1729</v>
      </c>
      <c r="AM5309" s="1994">
        <v>9.5</v>
      </c>
      <c r="AN5309" s="1993" t="s">
        <v>192</v>
      </c>
      <c r="BX5309"/>
      <c r="BY5309"/>
      <c r="BZ5309"/>
      <c r="CA5309"/>
      <c r="CB5309"/>
      <c r="CD5309" s="1060"/>
      <c r="CE5309" s="1060"/>
      <c r="CF5309" s="1060"/>
      <c r="CG5309" s="1060"/>
      <c r="CH5309" s="1060"/>
      <c r="CI5309" s="1644"/>
      <c r="CJ5309" s="1644"/>
      <c r="CK5309" s="15"/>
      <c r="CL5309" s="15"/>
      <c r="CM5309" s="15"/>
      <c r="CN5309"/>
      <c r="CO5309"/>
      <c r="CP5309"/>
      <c r="CQ5309"/>
      <c r="CR5309"/>
      <c r="CS5309" s="1060"/>
      <c r="CT5309" s="1060"/>
      <c r="CU5309" s="1060"/>
      <c r="CV5309" s="1060"/>
      <c r="CW5309" s="1060"/>
      <c r="CX5309" s="1060"/>
    </row>
    <row r="5310" spans="35:102" ht="15" customHeight="1" x14ac:dyDescent="0.3">
      <c r="AI5310" s="1996">
        <v>48451001702</v>
      </c>
      <c r="AJ5310" s="1997" t="s">
        <v>1955</v>
      </c>
      <c r="AK5310" s="1997">
        <v>44240</v>
      </c>
      <c r="AL5310" s="1998" t="s">
        <v>1730</v>
      </c>
      <c r="AM5310" s="1998">
        <v>9.6999999999999993</v>
      </c>
      <c r="AN5310" s="1997" t="s">
        <v>192</v>
      </c>
      <c r="BX5310"/>
      <c r="BY5310"/>
      <c r="BZ5310"/>
      <c r="CA5310"/>
      <c r="CB5310"/>
      <c r="CD5310" s="1060"/>
      <c r="CE5310" s="1060"/>
      <c r="CF5310" s="1060"/>
      <c r="CG5310" s="1060"/>
      <c r="CH5310" s="1060"/>
      <c r="CI5310" s="1644"/>
      <c r="CJ5310" s="1644"/>
      <c r="CK5310" s="15"/>
      <c r="CL5310" s="15"/>
      <c r="CM5310" s="15"/>
      <c r="CN5310"/>
      <c r="CO5310"/>
      <c r="CP5310"/>
      <c r="CQ5310"/>
      <c r="CR5310"/>
      <c r="CS5310" s="1060"/>
      <c r="CT5310" s="1060"/>
      <c r="CU5310" s="1060"/>
      <c r="CV5310" s="1060"/>
      <c r="CW5310" s="1060"/>
      <c r="CX5310" s="1060"/>
    </row>
    <row r="5311" spans="35:102" ht="15" customHeight="1" x14ac:dyDescent="0.3">
      <c r="AI5311" s="1774">
        <v>48451001704</v>
      </c>
      <c r="AJ5311" s="1993" t="s">
        <v>1955</v>
      </c>
      <c r="AK5311" s="1993">
        <v>67252</v>
      </c>
      <c r="AL5311" s="1994" t="s">
        <v>1727</v>
      </c>
      <c r="AM5311" s="1994">
        <v>5.7</v>
      </c>
      <c r="AN5311" s="1993" t="s">
        <v>192</v>
      </c>
      <c r="BX5311"/>
      <c r="BY5311"/>
      <c r="BZ5311"/>
      <c r="CA5311"/>
      <c r="CB5311"/>
      <c r="CD5311" s="1060"/>
      <c r="CE5311" s="1060"/>
      <c r="CF5311" s="1060"/>
      <c r="CG5311" s="1060"/>
      <c r="CH5311" s="1060"/>
      <c r="CI5311" s="1644"/>
      <c r="CJ5311" s="1644"/>
      <c r="CK5311" s="15"/>
      <c r="CL5311" s="15"/>
      <c r="CM5311" s="15"/>
      <c r="CN5311"/>
      <c r="CO5311"/>
      <c r="CP5311"/>
      <c r="CQ5311"/>
      <c r="CR5311"/>
      <c r="CS5311" s="1060"/>
      <c r="CT5311" s="1060"/>
      <c r="CU5311" s="1060"/>
      <c r="CV5311" s="1060"/>
      <c r="CW5311" s="1060"/>
      <c r="CX5311" s="1060"/>
    </row>
    <row r="5312" spans="35:102" ht="15" customHeight="1" x14ac:dyDescent="0.3">
      <c r="AI5312" s="1996">
        <v>48451001706</v>
      </c>
      <c r="AJ5312" s="1997" t="s">
        <v>1955</v>
      </c>
      <c r="AK5312" s="1997">
        <v>58705</v>
      </c>
      <c r="AL5312" s="1998" t="s">
        <v>1727</v>
      </c>
      <c r="AM5312" s="1998">
        <v>5.0999999999999996</v>
      </c>
      <c r="AN5312" s="1997" t="s">
        <v>192</v>
      </c>
      <c r="BX5312"/>
      <c r="BY5312"/>
      <c r="BZ5312"/>
      <c r="CA5312"/>
      <c r="CB5312"/>
      <c r="CD5312" s="1060"/>
      <c r="CE5312" s="1060"/>
      <c r="CF5312" s="1060"/>
      <c r="CG5312" s="1060"/>
      <c r="CH5312" s="1060"/>
      <c r="CI5312" s="1644"/>
      <c r="CJ5312" s="1644"/>
      <c r="CK5312" s="15"/>
      <c r="CL5312" s="15"/>
      <c r="CM5312" s="15"/>
      <c r="CN5312"/>
      <c r="CO5312"/>
      <c r="CP5312"/>
      <c r="CQ5312"/>
      <c r="CR5312"/>
      <c r="CS5312" s="1060"/>
      <c r="CT5312" s="1060"/>
      <c r="CU5312" s="1060"/>
      <c r="CV5312" s="1060"/>
      <c r="CW5312" s="1060"/>
      <c r="CX5312" s="1060"/>
    </row>
    <row r="5313" spans="35:102" ht="15" customHeight="1" x14ac:dyDescent="0.3">
      <c r="AI5313" s="1774">
        <v>48451001707</v>
      </c>
      <c r="AJ5313" s="1993" t="s">
        <v>1955</v>
      </c>
      <c r="AK5313" s="1993">
        <v>64583</v>
      </c>
      <c r="AL5313" s="1994" t="s">
        <v>1727</v>
      </c>
      <c r="AM5313" s="1994">
        <v>4.4000000000000004</v>
      </c>
      <c r="AN5313" s="1993" t="s">
        <v>192</v>
      </c>
      <c r="BX5313"/>
      <c r="BY5313"/>
      <c r="BZ5313"/>
      <c r="CA5313"/>
      <c r="CB5313"/>
      <c r="CD5313" s="1060"/>
      <c r="CE5313" s="1060"/>
      <c r="CF5313" s="1060"/>
      <c r="CG5313" s="1060"/>
      <c r="CH5313" s="1060"/>
      <c r="CI5313" s="1644"/>
      <c r="CJ5313" s="1644"/>
      <c r="CK5313" s="15"/>
      <c r="CL5313" s="15"/>
      <c r="CM5313" s="15"/>
      <c r="CN5313"/>
      <c r="CO5313"/>
      <c r="CP5313"/>
      <c r="CQ5313"/>
      <c r="CR5313"/>
      <c r="CS5313" s="1060"/>
      <c r="CT5313" s="1060"/>
      <c r="CU5313" s="1060"/>
      <c r="CV5313" s="1060"/>
      <c r="CW5313" s="1060"/>
      <c r="CX5313" s="1060"/>
    </row>
    <row r="5314" spans="35:102" ht="15" customHeight="1" x14ac:dyDescent="0.3">
      <c r="AI5314" s="1996">
        <v>48451001708</v>
      </c>
      <c r="AJ5314" s="1997" t="s">
        <v>1955</v>
      </c>
      <c r="AK5314" s="1997">
        <v>99328</v>
      </c>
      <c r="AL5314" s="1998" t="s">
        <v>1729</v>
      </c>
      <c r="AM5314" s="1998">
        <v>7.7</v>
      </c>
      <c r="AN5314" s="1997" t="s">
        <v>192</v>
      </c>
      <c r="BX5314"/>
      <c r="BY5314"/>
      <c r="BZ5314"/>
      <c r="CA5314"/>
      <c r="CB5314"/>
      <c r="CD5314" s="1060"/>
      <c r="CE5314" s="1060"/>
      <c r="CF5314" s="1060"/>
      <c r="CG5314" s="1060"/>
      <c r="CH5314" s="1060"/>
      <c r="CI5314" s="1644"/>
      <c r="CJ5314" s="1644"/>
      <c r="CK5314" s="15"/>
      <c r="CL5314" s="15"/>
      <c r="CM5314" s="15"/>
      <c r="CN5314"/>
      <c r="CO5314"/>
      <c r="CP5314"/>
      <c r="CQ5314"/>
      <c r="CR5314"/>
      <c r="CS5314" s="1060"/>
      <c r="CT5314" s="1060"/>
      <c r="CU5314" s="1060"/>
      <c r="CV5314" s="1060"/>
      <c r="CW5314" s="1060"/>
      <c r="CX5314" s="1060"/>
    </row>
    <row r="5315" spans="35:102" ht="15" customHeight="1" x14ac:dyDescent="0.3">
      <c r="AI5315" s="1774">
        <v>48451001800</v>
      </c>
      <c r="AJ5315" s="1993" t="s">
        <v>1955</v>
      </c>
      <c r="AK5315" s="1993">
        <v>24932</v>
      </c>
      <c r="AL5315" s="1994" t="s">
        <v>1730</v>
      </c>
      <c r="AM5315" s="1994">
        <v>38.4</v>
      </c>
      <c r="AN5315" s="1993" t="s">
        <v>193</v>
      </c>
      <c r="BX5315"/>
      <c r="BY5315"/>
      <c r="BZ5315"/>
      <c r="CA5315"/>
      <c r="CB5315"/>
      <c r="CD5315" s="1060"/>
      <c r="CE5315" s="1060"/>
      <c r="CF5315" s="1060"/>
      <c r="CG5315" s="1060"/>
      <c r="CH5315" s="1060"/>
      <c r="CI5315" s="1644"/>
      <c r="CJ5315" s="1644"/>
      <c r="CK5315" s="15"/>
      <c r="CL5315" s="15"/>
      <c r="CM5315" s="15"/>
      <c r="CN5315"/>
      <c r="CO5315"/>
      <c r="CP5315"/>
      <c r="CQ5315"/>
      <c r="CR5315"/>
      <c r="CS5315" s="1060"/>
      <c r="CT5315" s="1060"/>
      <c r="CU5315" s="1060"/>
      <c r="CV5315" s="1060"/>
      <c r="CW5315" s="1060"/>
      <c r="CX5315" s="1060"/>
    </row>
    <row r="5316" spans="35:102" ht="15" customHeight="1" x14ac:dyDescent="0.3">
      <c r="AI5316" s="1996">
        <v>48451980000</v>
      </c>
      <c r="AJ5316" s="1997" t="s">
        <v>1955</v>
      </c>
      <c r="AK5316" s="1997" t="s">
        <v>1734</v>
      </c>
      <c r="AL5316" s="1998" t="s">
        <v>2183</v>
      </c>
      <c r="AM5316" s="1998">
        <v>0</v>
      </c>
      <c r="AN5316" s="1997" t="s">
        <v>192</v>
      </c>
      <c r="BX5316"/>
      <c r="BY5316"/>
      <c r="BZ5316"/>
      <c r="CA5316"/>
      <c r="CB5316"/>
      <c r="CD5316" s="1060"/>
      <c r="CE5316" s="1060"/>
      <c r="CF5316" s="1060"/>
      <c r="CG5316" s="1060"/>
      <c r="CH5316" s="1060"/>
      <c r="CI5316" s="1644"/>
      <c r="CJ5316" s="1644"/>
      <c r="CK5316" s="15"/>
      <c r="CL5316" s="15"/>
      <c r="CM5316" s="15"/>
      <c r="CN5316"/>
      <c r="CO5316"/>
      <c r="CP5316"/>
      <c r="CQ5316"/>
      <c r="CR5316"/>
      <c r="CS5316" s="1060"/>
      <c r="CT5316" s="1060"/>
      <c r="CU5316" s="1060"/>
      <c r="CV5316" s="1060"/>
      <c r="CW5316" s="1060"/>
      <c r="CX5316" s="1060"/>
    </row>
    <row r="5317" spans="35:102" ht="15" customHeight="1" x14ac:dyDescent="0.3">
      <c r="AI5317" s="1774">
        <v>48461950100</v>
      </c>
      <c r="AJ5317" s="1993" t="s">
        <v>1960</v>
      </c>
      <c r="AK5317" s="1993">
        <v>58207</v>
      </c>
      <c r="AL5317" s="1994" t="s">
        <v>1727</v>
      </c>
      <c r="AM5317" s="1994">
        <v>10.5</v>
      </c>
      <c r="AN5317" s="1993" t="s">
        <v>192</v>
      </c>
      <c r="BX5317"/>
      <c r="BY5317"/>
      <c r="BZ5317"/>
      <c r="CA5317"/>
      <c r="CB5317"/>
      <c r="CD5317" s="1060"/>
      <c r="CE5317" s="1060"/>
      <c r="CF5317" s="1060"/>
      <c r="CG5317" s="1060"/>
      <c r="CH5317" s="1060"/>
      <c r="CI5317" s="1644"/>
      <c r="CJ5317" s="1644"/>
      <c r="CK5317" s="15"/>
      <c r="CL5317" s="15"/>
      <c r="CM5317" s="15"/>
      <c r="CN5317"/>
      <c r="CO5317"/>
      <c r="CP5317"/>
      <c r="CQ5317"/>
      <c r="CR5317"/>
      <c r="CS5317" s="1060"/>
      <c r="CT5317" s="1060"/>
      <c r="CU5317" s="1060"/>
      <c r="CV5317" s="1060"/>
      <c r="CW5317" s="1060"/>
      <c r="CX5317" s="1060"/>
    </row>
    <row r="5318" spans="35:102" ht="15" customHeight="1" x14ac:dyDescent="0.3">
      <c r="AI5318" s="1996">
        <v>48461950200</v>
      </c>
      <c r="AJ5318" s="1997" t="s">
        <v>1960</v>
      </c>
      <c r="AK5318" s="1997">
        <v>50721</v>
      </c>
      <c r="AL5318" s="1998" t="s">
        <v>1728</v>
      </c>
      <c r="AM5318" s="1998">
        <v>21.3</v>
      </c>
      <c r="AN5318" s="1997" t="s">
        <v>193</v>
      </c>
      <c r="BX5318"/>
      <c r="BY5318"/>
      <c r="BZ5318"/>
      <c r="CA5318"/>
      <c r="CB5318"/>
      <c r="CD5318" s="1060"/>
      <c r="CE5318" s="1060"/>
      <c r="CF5318" s="1060"/>
      <c r="CG5318" s="1060"/>
      <c r="CH5318" s="1060"/>
      <c r="CI5318" s="1644"/>
      <c r="CJ5318" s="1644"/>
      <c r="CK5318" s="15"/>
      <c r="CL5318" s="15"/>
      <c r="CM5318" s="15"/>
      <c r="CN5318"/>
      <c r="CO5318"/>
      <c r="CP5318"/>
      <c r="CQ5318"/>
      <c r="CR5318"/>
      <c r="CS5318" s="1060"/>
      <c r="CT5318" s="1060"/>
      <c r="CU5318" s="1060"/>
      <c r="CV5318" s="1060"/>
      <c r="CW5318" s="1060"/>
      <c r="CX5318" s="1060"/>
    </row>
    <row r="5319" spans="35:102" ht="15" customHeight="1" x14ac:dyDescent="0.3">
      <c r="AI5319" s="1774">
        <v>48475950100</v>
      </c>
      <c r="AJ5319" s="1993" t="s">
        <v>1967</v>
      </c>
      <c r="AK5319" s="1993">
        <v>64338</v>
      </c>
      <c r="AL5319" s="1994" t="s">
        <v>1727</v>
      </c>
      <c r="AM5319" s="1994">
        <v>12.4</v>
      </c>
      <c r="AN5319" s="1993" t="s">
        <v>192</v>
      </c>
      <c r="BX5319"/>
      <c r="BY5319"/>
      <c r="BZ5319"/>
      <c r="CA5319"/>
      <c r="CB5319"/>
      <c r="CD5319" s="1060"/>
      <c r="CE5319" s="1060"/>
      <c r="CF5319" s="1060"/>
      <c r="CG5319" s="1060"/>
      <c r="CH5319" s="1060"/>
      <c r="CI5319" s="1644"/>
      <c r="CJ5319" s="1644"/>
      <c r="CK5319" s="15"/>
      <c r="CL5319" s="15"/>
      <c r="CM5319" s="15"/>
      <c r="CN5319"/>
      <c r="CO5319"/>
      <c r="CP5319"/>
      <c r="CQ5319"/>
      <c r="CR5319"/>
      <c r="CS5319" s="1060"/>
      <c r="CT5319" s="1060"/>
      <c r="CU5319" s="1060"/>
      <c r="CV5319" s="1060"/>
      <c r="CW5319" s="1060"/>
      <c r="CX5319" s="1060"/>
    </row>
    <row r="5320" spans="35:102" ht="15" customHeight="1" x14ac:dyDescent="0.3">
      <c r="AI5320" s="1996">
        <v>48475950200</v>
      </c>
      <c r="AJ5320" s="1997" t="s">
        <v>1967</v>
      </c>
      <c r="AK5320" s="1997">
        <v>75616</v>
      </c>
      <c r="AL5320" s="1998" t="s">
        <v>1729</v>
      </c>
      <c r="AM5320" s="1998">
        <v>5.8</v>
      </c>
      <c r="AN5320" s="1997" t="s">
        <v>192</v>
      </c>
      <c r="BX5320"/>
      <c r="BY5320"/>
      <c r="BZ5320"/>
      <c r="CA5320"/>
      <c r="CB5320"/>
      <c r="CD5320" s="1060"/>
      <c r="CE5320" s="1060"/>
      <c r="CF5320" s="1060"/>
      <c r="CG5320" s="1060"/>
      <c r="CH5320" s="1060"/>
      <c r="CI5320" s="1644"/>
      <c r="CJ5320" s="1644"/>
      <c r="CK5320" s="15"/>
      <c r="CL5320" s="15"/>
      <c r="CM5320" s="15"/>
      <c r="CN5320"/>
      <c r="CO5320"/>
      <c r="CP5320"/>
      <c r="CQ5320"/>
      <c r="CR5320"/>
      <c r="CS5320" s="1060"/>
      <c r="CT5320" s="1060"/>
      <c r="CU5320" s="1060"/>
      <c r="CV5320" s="1060"/>
      <c r="CW5320" s="1060"/>
      <c r="CX5320" s="1060"/>
    </row>
    <row r="5321" spans="35:102" ht="15" customHeight="1" x14ac:dyDescent="0.3">
      <c r="AI5321" s="1774">
        <v>48475950300</v>
      </c>
      <c r="AJ5321" s="1993" t="s">
        <v>1967</v>
      </c>
      <c r="AK5321" s="1993">
        <v>48553</v>
      </c>
      <c r="AL5321" s="1994" t="s">
        <v>1728</v>
      </c>
      <c r="AM5321" s="1994">
        <v>19.5</v>
      </c>
      <c r="AN5321" s="1993" t="s">
        <v>192</v>
      </c>
      <c r="BX5321"/>
      <c r="BY5321"/>
      <c r="BZ5321"/>
      <c r="CA5321"/>
      <c r="CB5321"/>
      <c r="CD5321" s="1060"/>
      <c r="CE5321" s="1060"/>
      <c r="CF5321" s="1060"/>
      <c r="CG5321" s="1060"/>
      <c r="CH5321" s="1060"/>
      <c r="CI5321" s="1644"/>
      <c r="CJ5321" s="1644"/>
      <c r="CK5321" s="15"/>
      <c r="CL5321" s="15"/>
      <c r="CM5321" s="15"/>
      <c r="CN5321"/>
      <c r="CO5321"/>
      <c r="CP5321"/>
      <c r="CQ5321"/>
      <c r="CR5321"/>
      <c r="CS5321" s="1060"/>
      <c r="CT5321" s="1060"/>
      <c r="CU5321" s="1060"/>
      <c r="CV5321" s="1060"/>
      <c r="CW5321" s="1060"/>
      <c r="CX5321" s="1060"/>
    </row>
    <row r="5322" spans="35:102" ht="15" customHeight="1" x14ac:dyDescent="0.3">
      <c r="AI5322" s="1996">
        <v>48495950200</v>
      </c>
      <c r="AJ5322" s="1997" t="s">
        <v>1977</v>
      </c>
      <c r="AK5322" s="1997">
        <v>71094</v>
      </c>
      <c r="AL5322" s="1998" t="s">
        <v>1729</v>
      </c>
      <c r="AM5322" s="1998">
        <v>13.9</v>
      </c>
      <c r="AN5322" s="1997" t="s">
        <v>192</v>
      </c>
      <c r="BX5322"/>
      <c r="BY5322"/>
      <c r="BZ5322"/>
      <c r="CA5322"/>
      <c r="CB5322"/>
      <c r="CD5322" s="1060"/>
      <c r="CE5322" s="1060"/>
      <c r="CF5322" s="1060"/>
      <c r="CG5322" s="1060"/>
      <c r="CH5322" s="1060"/>
      <c r="CI5322" s="1644"/>
      <c r="CJ5322" s="1644"/>
      <c r="CK5322" s="15"/>
      <c r="CL5322" s="15"/>
      <c r="CM5322" s="15"/>
      <c r="CN5322"/>
      <c r="CO5322"/>
      <c r="CP5322"/>
      <c r="CQ5322"/>
      <c r="CR5322"/>
      <c r="CS5322" s="1060"/>
      <c r="CT5322" s="1060"/>
      <c r="CU5322" s="1060"/>
      <c r="CV5322" s="1060"/>
      <c r="CW5322" s="1060"/>
      <c r="CX5322" s="1060"/>
    </row>
    <row r="5323" spans="35:102" ht="15" customHeight="1" x14ac:dyDescent="0.3">
      <c r="AI5323" s="1774">
        <v>48495950300</v>
      </c>
      <c r="AJ5323" s="1993" t="s">
        <v>1977</v>
      </c>
      <c r="AK5323" s="1993">
        <v>43284</v>
      </c>
      <c r="AL5323" s="1994" t="s">
        <v>1730</v>
      </c>
      <c r="AM5323" s="1994">
        <v>22.4</v>
      </c>
      <c r="AN5323" s="1993" t="s">
        <v>193</v>
      </c>
      <c r="BX5323"/>
      <c r="BY5323"/>
      <c r="BZ5323"/>
      <c r="CA5323"/>
      <c r="CB5323"/>
      <c r="CD5323" s="1060"/>
      <c r="CE5323" s="1060"/>
      <c r="CF5323" s="1060"/>
      <c r="CG5323" s="1060"/>
      <c r="CH5323" s="1060"/>
      <c r="CI5323" s="1644"/>
      <c r="CJ5323" s="1644"/>
      <c r="CK5323" s="15"/>
      <c r="CL5323" s="15"/>
      <c r="CM5323" s="15"/>
      <c r="CN5323"/>
      <c r="CO5323"/>
      <c r="CP5323"/>
      <c r="CQ5323"/>
      <c r="CR5323"/>
      <c r="CS5323" s="1060"/>
      <c r="CT5323" s="1060"/>
      <c r="CU5323" s="1060"/>
      <c r="CV5323" s="1060"/>
      <c r="CW5323" s="1060"/>
      <c r="CX5323" s="1060"/>
    </row>
    <row r="5324" spans="35:102" ht="15" customHeight="1" x14ac:dyDescent="0.3">
      <c r="AI5324" s="1996">
        <v>48495950400</v>
      </c>
      <c r="AJ5324" s="1997" t="s">
        <v>1977</v>
      </c>
      <c r="AK5324" s="1997">
        <v>71417</v>
      </c>
      <c r="AL5324" s="1998" t="s">
        <v>1729</v>
      </c>
      <c r="AM5324" s="1998">
        <v>12.7</v>
      </c>
      <c r="AN5324" s="1997" t="s">
        <v>192</v>
      </c>
      <c r="BX5324"/>
      <c r="BY5324"/>
      <c r="BZ5324"/>
      <c r="CA5324"/>
      <c r="CB5324"/>
      <c r="CD5324" s="1060"/>
      <c r="CE5324" s="1060"/>
      <c r="CF5324" s="1060"/>
      <c r="CG5324" s="1060"/>
      <c r="CH5324" s="1060"/>
      <c r="CI5324" s="1644"/>
      <c r="CJ5324" s="1644"/>
      <c r="CK5324" s="15"/>
      <c r="CL5324" s="15"/>
      <c r="CM5324" s="15"/>
      <c r="CN5324"/>
      <c r="CO5324"/>
      <c r="CP5324"/>
      <c r="CQ5324"/>
      <c r="CR5324"/>
      <c r="CS5324" s="1060"/>
      <c r="CT5324" s="1060"/>
      <c r="CU5324" s="1060"/>
      <c r="CV5324" s="1060"/>
      <c r="CW5324" s="1060"/>
      <c r="CX5324" s="1060"/>
    </row>
    <row r="5325" spans="35:102" ht="15" customHeight="1" x14ac:dyDescent="0.3">
      <c r="AI5325" s="1774">
        <v>48043950300</v>
      </c>
      <c r="AJ5325" s="1993" t="s">
        <v>1751</v>
      </c>
      <c r="AK5325" s="1993">
        <v>40833</v>
      </c>
      <c r="AL5325" s="1994" t="s">
        <v>1727</v>
      </c>
      <c r="AM5325" s="1994">
        <v>7.1</v>
      </c>
      <c r="AN5325" s="1993" t="s">
        <v>192</v>
      </c>
      <c r="BX5325"/>
      <c r="BY5325"/>
      <c r="BZ5325"/>
      <c r="CA5325"/>
      <c r="CB5325"/>
      <c r="CD5325" s="1060"/>
      <c r="CE5325" s="1060"/>
      <c r="CF5325" s="1060"/>
      <c r="CG5325" s="1060"/>
      <c r="CH5325" s="1060"/>
      <c r="CI5325" s="1644"/>
      <c r="CJ5325" s="1644"/>
      <c r="CK5325" s="15"/>
      <c r="CL5325" s="15"/>
      <c r="CM5325" s="15"/>
      <c r="CN5325"/>
      <c r="CO5325"/>
      <c r="CP5325"/>
      <c r="CQ5325"/>
      <c r="CR5325"/>
      <c r="CS5325" s="1060"/>
      <c r="CT5325" s="1060"/>
      <c r="CU5325" s="1060"/>
      <c r="CV5325" s="1060"/>
      <c r="CW5325" s="1060"/>
      <c r="CX5325" s="1060"/>
    </row>
    <row r="5326" spans="35:102" ht="15" customHeight="1" x14ac:dyDescent="0.3">
      <c r="AI5326" s="1996">
        <v>48043950400</v>
      </c>
      <c r="AJ5326" s="1997" t="s">
        <v>1751</v>
      </c>
      <c r="AK5326" s="1997">
        <v>31019</v>
      </c>
      <c r="AL5326" s="1998" t="s">
        <v>1728</v>
      </c>
      <c r="AM5326" s="1998">
        <v>17.5</v>
      </c>
      <c r="AN5326" s="1997" t="s">
        <v>192</v>
      </c>
      <c r="BX5326"/>
      <c r="BY5326"/>
      <c r="BZ5326"/>
      <c r="CA5326"/>
      <c r="CB5326"/>
      <c r="CD5326" s="1060"/>
      <c r="CE5326" s="1060"/>
      <c r="CF5326" s="1060"/>
      <c r="CG5326" s="1060"/>
      <c r="CH5326" s="1060"/>
      <c r="CI5326" s="1644"/>
      <c r="CJ5326" s="1644"/>
      <c r="CK5326" s="15"/>
      <c r="CL5326" s="15"/>
      <c r="CM5326" s="15"/>
      <c r="CN5326"/>
      <c r="CO5326"/>
      <c r="CP5326"/>
      <c r="CQ5326"/>
      <c r="CR5326"/>
      <c r="CS5326" s="1060"/>
      <c r="CT5326" s="1060"/>
      <c r="CU5326" s="1060"/>
      <c r="CV5326" s="1060"/>
      <c r="CW5326" s="1060"/>
      <c r="CX5326" s="1060"/>
    </row>
    <row r="5327" spans="35:102" ht="15" customHeight="1" x14ac:dyDescent="0.3">
      <c r="AI5327" s="1774">
        <v>48043950500</v>
      </c>
      <c r="AJ5327" s="1993" t="s">
        <v>1751</v>
      </c>
      <c r="AK5327" s="1993">
        <v>43393</v>
      </c>
      <c r="AL5327" s="1994" t="s">
        <v>1727</v>
      </c>
      <c r="AM5327" s="1994">
        <v>12.1</v>
      </c>
      <c r="AN5327" s="1993" t="s">
        <v>192</v>
      </c>
      <c r="BX5327"/>
      <c r="BY5327"/>
      <c r="BZ5327"/>
      <c r="CA5327"/>
      <c r="CB5327"/>
      <c r="CD5327" s="1060"/>
      <c r="CE5327" s="1060"/>
      <c r="CF5327" s="1060"/>
      <c r="CG5327" s="1060"/>
      <c r="CH5327" s="1060"/>
      <c r="CI5327" s="1644"/>
      <c r="CJ5327" s="1644"/>
      <c r="CK5327" s="15"/>
      <c r="CL5327" s="15"/>
      <c r="CM5327" s="15"/>
      <c r="CN5327"/>
      <c r="CO5327"/>
      <c r="CP5327"/>
      <c r="CQ5327"/>
      <c r="CR5327"/>
      <c r="CS5327" s="1060"/>
      <c r="CT5327" s="1060"/>
      <c r="CU5327" s="1060"/>
      <c r="CV5327" s="1060"/>
      <c r="CW5327" s="1060"/>
      <c r="CX5327" s="1060"/>
    </row>
    <row r="5328" spans="35:102" ht="15" customHeight="1" x14ac:dyDescent="0.3">
      <c r="AI5328" s="1996">
        <v>48109950300</v>
      </c>
      <c r="AJ5328" s="1997" t="s">
        <v>1784</v>
      </c>
      <c r="AK5328" s="1997">
        <v>33125</v>
      </c>
      <c r="AL5328" s="1998" t="s">
        <v>1728</v>
      </c>
      <c r="AM5328" s="1998">
        <v>29.4</v>
      </c>
      <c r="AN5328" s="1997" t="s">
        <v>193</v>
      </c>
      <c r="BX5328"/>
      <c r="BY5328"/>
      <c r="BZ5328"/>
      <c r="CA5328"/>
      <c r="CB5328"/>
      <c r="CD5328" s="1060"/>
      <c r="CE5328" s="1060"/>
      <c r="CF5328" s="1060"/>
      <c r="CG5328" s="1060"/>
      <c r="CH5328" s="1060"/>
      <c r="CI5328" s="1644"/>
      <c r="CJ5328" s="1644"/>
      <c r="CK5328" s="15"/>
      <c r="CL5328" s="15"/>
      <c r="CM5328" s="15"/>
      <c r="CN5328"/>
      <c r="CO5328"/>
      <c r="CP5328"/>
      <c r="CQ5328"/>
      <c r="CR5328"/>
      <c r="CS5328" s="1060"/>
      <c r="CT5328" s="1060"/>
      <c r="CU5328" s="1060"/>
      <c r="CV5328" s="1060"/>
      <c r="CW5328" s="1060"/>
      <c r="CX5328" s="1060"/>
    </row>
    <row r="5329" spans="35:102" ht="15" customHeight="1" x14ac:dyDescent="0.3">
      <c r="AI5329" s="1774">
        <v>48141000101</v>
      </c>
      <c r="AJ5329" s="1993" t="s">
        <v>1799</v>
      </c>
      <c r="AK5329" s="1993">
        <v>42314</v>
      </c>
      <c r="AL5329" s="1994" t="s">
        <v>1727</v>
      </c>
      <c r="AM5329" s="1994">
        <v>18.399999999999999</v>
      </c>
      <c r="AN5329" s="1993" t="s">
        <v>192</v>
      </c>
      <c r="BX5329"/>
      <c r="BY5329"/>
      <c r="BZ5329"/>
      <c r="CA5329"/>
      <c r="CB5329"/>
      <c r="CD5329" s="1060"/>
      <c r="CE5329" s="1060"/>
      <c r="CF5329" s="1060"/>
      <c r="CG5329" s="1060"/>
      <c r="CH5329" s="1060"/>
      <c r="CI5329" s="1644"/>
      <c r="CJ5329" s="1644"/>
      <c r="CK5329" s="15"/>
      <c r="CL5329" s="15"/>
      <c r="CM5329" s="15"/>
      <c r="CN5329"/>
      <c r="CO5329"/>
      <c r="CP5329"/>
      <c r="CQ5329"/>
      <c r="CR5329"/>
      <c r="CS5329" s="1060"/>
      <c r="CT5329" s="1060"/>
      <c r="CU5329" s="1060"/>
      <c r="CV5329" s="1060"/>
      <c r="CW5329" s="1060"/>
      <c r="CX5329" s="1060"/>
    </row>
    <row r="5330" spans="35:102" ht="15" customHeight="1" x14ac:dyDescent="0.3">
      <c r="AI5330" s="1996">
        <v>48141000106</v>
      </c>
      <c r="AJ5330" s="1997" t="s">
        <v>1799</v>
      </c>
      <c r="AK5330" s="1997">
        <v>60517</v>
      </c>
      <c r="AL5330" s="1998" t="s">
        <v>1729</v>
      </c>
      <c r="AM5330" s="1998">
        <v>4.7</v>
      </c>
      <c r="AN5330" s="1997" t="s">
        <v>192</v>
      </c>
      <c r="BX5330"/>
      <c r="BY5330"/>
      <c r="BZ5330"/>
      <c r="CA5330"/>
      <c r="CB5330"/>
      <c r="CD5330" s="1060"/>
      <c r="CE5330" s="1060"/>
      <c r="CH5330" s="1060"/>
      <c r="CK5330" s="1645"/>
      <c r="CL5330" s="1645"/>
      <c r="CM5330" s="1645"/>
      <c r="CN5330"/>
      <c r="CO5330"/>
      <c r="CP5330"/>
      <c r="CQ5330"/>
      <c r="CR5330"/>
      <c r="CS5330" s="1060"/>
      <c r="CT5330" s="1060"/>
      <c r="CU5330" s="1060"/>
      <c r="CV5330" s="1060"/>
      <c r="CW5330" s="1060"/>
      <c r="CX5330" s="1060"/>
    </row>
    <row r="5331" spans="35:102" ht="15" customHeight="1" x14ac:dyDescent="0.3">
      <c r="AI5331" s="1774">
        <v>48141000107</v>
      </c>
      <c r="AJ5331" s="1993" t="s">
        <v>1799</v>
      </c>
      <c r="AK5331" s="1993">
        <v>38138</v>
      </c>
      <c r="AL5331" s="1994" t="s">
        <v>1728</v>
      </c>
      <c r="AM5331" s="1994">
        <v>22.4</v>
      </c>
      <c r="AN5331" s="1993" t="s">
        <v>192</v>
      </c>
      <c r="BX5331"/>
      <c r="BY5331"/>
      <c r="BZ5331"/>
      <c r="CA5331"/>
      <c r="CB5331"/>
      <c r="CD5331" s="1060"/>
      <c r="CE5331" s="1060"/>
      <c r="CH5331" s="1060"/>
      <c r="CK5331" s="1645"/>
      <c r="CL5331" s="1645"/>
      <c r="CM5331" s="1645"/>
      <c r="CN5331"/>
      <c r="CO5331"/>
      <c r="CP5331"/>
      <c r="CQ5331"/>
      <c r="CR5331"/>
      <c r="CS5331" s="1060"/>
      <c r="CT5331" s="1060"/>
      <c r="CU5331" s="1060"/>
      <c r="CV5331" s="1060"/>
      <c r="CW5331" s="1060"/>
      <c r="CX5331" s="1060"/>
    </row>
    <row r="5332" spans="35:102" ht="15" customHeight="1" x14ac:dyDescent="0.3">
      <c r="AI5332" s="1996">
        <v>48141000108</v>
      </c>
      <c r="AJ5332" s="1997" t="s">
        <v>1799</v>
      </c>
      <c r="AK5332" s="1997">
        <v>34116</v>
      </c>
      <c r="AL5332" s="1998" t="s">
        <v>1728</v>
      </c>
      <c r="AM5332" s="1998">
        <v>28</v>
      </c>
      <c r="AN5332" s="1997" t="s">
        <v>193</v>
      </c>
      <c r="BX5332"/>
      <c r="BY5332"/>
      <c r="BZ5332"/>
      <c r="CA5332"/>
      <c r="CB5332"/>
      <c r="CD5332" s="1060"/>
      <c r="CE5332" s="1060"/>
      <c r="CH5332" s="1060"/>
      <c r="CK5332" s="1645"/>
      <c r="CL5332" s="1645"/>
      <c r="CM5332" s="1645"/>
      <c r="CN5332"/>
      <c r="CO5332"/>
      <c r="CP5332"/>
      <c r="CQ5332"/>
      <c r="CR5332"/>
      <c r="CS5332" s="1060"/>
      <c r="CT5332" s="1060"/>
      <c r="CU5332" s="1060"/>
      <c r="CV5332" s="1060"/>
      <c r="CW5332" s="1060"/>
      <c r="CX5332" s="1060"/>
    </row>
    <row r="5333" spans="35:102" ht="15" customHeight="1" x14ac:dyDescent="0.3">
      <c r="AI5333" s="1774">
        <v>48141000109</v>
      </c>
      <c r="AJ5333" s="1993" t="s">
        <v>1799</v>
      </c>
      <c r="AK5333" s="1993">
        <v>42721</v>
      </c>
      <c r="AL5333" s="1994" t="s">
        <v>1727</v>
      </c>
      <c r="AM5333" s="1994">
        <v>34</v>
      </c>
      <c r="AN5333" s="1993" t="s">
        <v>193</v>
      </c>
      <c r="BX5333"/>
      <c r="BY5333"/>
      <c r="BZ5333"/>
      <c r="CA5333"/>
      <c r="CB5333"/>
      <c r="CD5333" s="1060"/>
      <c r="CE5333" s="1060"/>
      <c r="CH5333" s="1060"/>
      <c r="CK5333" s="1645"/>
      <c r="CL5333" s="1645"/>
      <c r="CM5333" s="1645"/>
      <c r="CN5333"/>
      <c r="CO5333"/>
      <c r="CP5333"/>
      <c r="CQ5333"/>
      <c r="CR5333"/>
      <c r="CS5333" s="1060"/>
      <c r="CT5333" s="1060"/>
      <c r="CU5333" s="1060"/>
      <c r="CV5333" s="1060"/>
      <c r="CW5333" s="1060"/>
      <c r="CX5333" s="1060"/>
    </row>
    <row r="5334" spans="35:102" ht="15" customHeight="1" x14ac:dyDescent="0.3">
      <c r="AI5334" s="1996">
        <v>48141000110</v>
      </c>
      <c r="AJ5334" s="1997" t="s">
        <v>1799</v>
      </c>
      <c r="AK5334" s="1997">
        <v>35484</v>
      </c>
      <c r="AL5334" s="1998" t="s">
        <v>1728</v>
      </c>
      <c r="AM5334" s="1998">
        <v>30.7</v>
      </c>
      <c r="AN5334" s="1997" t="s">
        <v>193</v>
      </c>
      <c r="BX5334"/>
      <c r="BY5334"/>
      <c r="BZ5334"/>
      <c r="CA5334"/>
      <c r="CB5334"/>
      <c r="CD5334" s="1060"/>
      <c r="CE5334" s="1060"/>
      <c r="CH5334" s="1060"/>
      <c r="CK5334" s="1645"/>
      <c r="CL5334" s="1645"/>
      <c r="CM5334" s="1645"/>
      <c r="CN5334"/>
      <c r="CO5334"/>
      <c r="CP5334"/>
      <c r="CQ5334"/>
      <c r="CR5334"/>
      <c r="CS5334" s="1060"/>
      <c r="CT5334" s="1060"/>
      <c r="CU5334" s="1060"/>
      <c r="CV5334" s="1060"/>
      <c r="CW5334" s="1060"/>
      <c r="CX5334" s="1060"/>
    </row>
    <row r="5335" spans="35:102" ht="15" customHeight="1" x14ac:dyDescent="0.3">
      <c r="AI5335" s="1774">
        <v>48141000111</v>
      </c>
      <c r="AJ5335" s="1993" t="s">
        <v>1799</v>
      </c>
      <c r="AK5335" s="1993">
        <v>42787</v>
      </c>
      <c r="AL5335" s="1994" t="s">
        <v>1727</v>
      </c>
      <c r="AM5335" s="1994">
        <v>14.6</v>
      </c>
      <c r="AN5335" s="1993" t="s">
        <v>192</v>
      </c>
      <c r="BX5335"/>
      <c r="BY5335"/>
      <c r="BZ5335"/>
      <c r="CA5335"/>
      <c r="CB5335"/>
      <c r="CD5335" s="1060"/>
      <c r="CE5335" s="1060"/>
      <c r="CH5335" s="1060"/>
      <c r="CK5335" s="1645"/>
      <c r="CL5335" s="1645"/>
      <c r="CM5335" s="1645"/>
      <c r="CN5335"/>
      <c r="CO5335"/>
      <c r="CP5335"/>
      <c r="CQ5335"/>
      <c r="CR5335"/>
      <c r="CS5335" s="1060"/>
      <c r="CT5335" s="1060"/>
      <c r="CU5335" s="1060"/>
      <c r="CV5335" s="1060"/>
      <c r="CW5335" s="1060"/>
      <c r="CX5335" s="1060"/>
    </row>
    <row r="5336" spans="35:102" ht="15" customHeight="1" x14ac:dyDescent="0.3">
      <c r="AI5336" s="1996">
        <v>48141000112</v>
      </c>
      <c r="AJ5336" s="1997" t="s">
        <v>1799</v>
      </c>
      <c r="AK5336" s="1997">
        <v>39734</v>
      </c>
      <c r="AL5336" s="1998" t="s">
        <v>1727</v>
      </c>
      <c r="AM5336" s="1998">
        <v>20.100000000000001</v>
      </c>
      <c r="AN5336" s="1997" t="s">
        <v>192</v>
      </c>
      <c r="BX5336"/>
      <c r="BY5336"/>
      <c r="BZ5336"/>
      <c r="CA5336"/>
      <c r="CB5336"/>
      <c r="CD5336" s="1060"/>
      <c r="CE5336" s="1060"/>
      <c r="CH5336" s="1060"/>
      <c r="CK5336" s="1645"/>
      <c r="CL5336" s="1645"/>
      <c r="CM5336" s="1645"/>
      <c r="CN5336"/>
      <c r="CO5336"/>
      <c r="CP5336"/>
      <c r="CQ5336"/>
      <c r="CR5336"/>
      <c r="CS5336" s="1060"/>
      <c r="CT5336" s="1060"/>
      <c r="CU5336" s="1060"/>
      <c r="CV5336" s="1060"/>
      <c r="CW5336" s="1060"/>
      <c r="CX5336" s="1060"/>
    </row>
    <row r="5337" spans="35:102" ht="15" customHeight="1" x14ac:dyDescent="0.3">
      <c r="AI5337" s="1774">
        <v>48141000204</v>
      </c>
      <c r="AJ5337" s="1993" t="s">
        <v>1799</v>
      </c>
      <c r="AK5337" s="1993">
        <v>45938</v>
      </c>
      <c r="AL5337" s="1994" t="s">
        <v>1727</v>
      </c>
      <c r="AM5337" s="1994">
        <v>23.4</v>
      </c>
      <c r="AN5337" s="1993" t="s">
        <v>193</v>
      </c>
      <c r="BX5337"/>
      <c r="BY5337"/>
      <c r="BZ5337"/>
      <c r="CA5337"/>
      <c r="CB5337"/>
      <c r="CD5337" s="1060"/>
      <c r="CE5337" s="1060"/>
      <c r="CH5337" s="1060"/>
      <c r="CK5337" s="1645"/>
      <c r="CL5337" s="1645"/>
      <c r="CM5337" s="1645"/>
      <c r="CN5337"/>
      <c r="CO5337"/>
      <c r="CP5337"/>
      <c r="CQ5337"/>
      <c r="CR5337"/>
      <c r="CS5337" s="1060"/>
      <c r="CT5337" s="1060"/>
      <c r="CU5337" s="1060"/>
      <c r="CV5337" s="1060"/>
      <c r="CW5337" s="1060"/>
      <c r="CX5337" s="1060"/>
    </row>
    <row r="5338" spans="35:102" ht="15" customHeight="1" x14ac:dyDescent="0.3">
      <c r="AI5338" s="1996">
        <v>48141000205</v>
      </c>
      <c r="AJ5338" s="1997" t="s">
        <v>1799</v>
      </c>
      <c r="AK5338" s="1997">
        <v>26454</v>
      </c>
      <c r="AL5338" s="1998" t="s">
        <v>1730</v>
      </c>
      <c r="AM5338" s="1998">
        <v>31.8</v>
      </c>
      <c r="AN5338" s="1997" t="s">
        <v>193</v>
      </c>
      <c r="BX5338"/>
      <c r="BY5338"/>
      <c r="BZ5338"/>
      <c r="CA5338"/>
      <c r="CB5338"/>
      <c r="CD5338" s="1060"/>
      <c r="CE5338" s="1060"/>
      <c r="CH5338" s="1060"/>
      <c r="CK5338" s="1645"/>
      <c r="CL5338" s="1645"/>
      <c r="CM5338" s="1645"/>
      <c r="CN5338"/>
      <c r="CO5338"/>
      <c r="CP5338"/>
      <c r="CQ5338"/>
      <c r="CR5338"/>
      <c r="CS5338" s="1060"/>
      <c r="CT5338" s="1060"/>
      <c r="CU5338" s="1060"/>
      <c r="CV5338" s="1060"/>
      <c r="CW5338" s="1060"/>
      <c r="CX5338" s="1060"/>
    </row>
    <row r="5339" spans="35:102" ht="15" customHeight="1" x14ac:dyDescent="0.3">
      <c r="AI5339" s="1774">
        <v>48141000206</v>
      </c>
      <c r="AJ5339" s="1993" t="s">
        <v>1799</v>
      </c>
      <c r="AK5339" s="1993">
        <v>40213</v>
      </c>
      <c r="AL5339" s="1994" t="s">
        <v>1727</v>
      </c>
      <c r="AM5339" s="1994">
        <v>19.3</v>
      </c>
      <c r="AN5339" s="1993" t="s">
        <v>192</v>
      </c>
      <c r="BX5339"/>
      <c r="BY5339"/>
      <c r="BZ5339"/>
      <c r="CA5339"/>
      <c r="CB5339"/>
      <c r="CD5339" s="1060"/>
      <c r="CE5339" s="1060"/>
      <c r="CH5339" s="1060"/>
      <c r="CK5339" s="1645"/>
      <c r="CL5339" s="1645"/>
      <c r="CM5339" s="1645"/>
      <c r="CN5339"/>
      <c r="CO5339"/>
      <c r="CP5339"/>
      <c r="CQ5339"/>
      <c r="CR5339"/>
      <c r="CS5339" s="1060"/>
      <c r="CT5339" s="1060"/>
      <c r="CU5339" s="1060"/>
      <c r="CV5339" s="1060"/>
      <c r="CW5339" s="1060"/>
      <c r="CX5339" s="1060"/>
    </row>
    <row r="5340" spans="35:102" ht="15" customHeight="1" x14ac:dyDescent="0.3">
      <c r="AI5340" s="1996">
        <v>48141000207</v>
      </c>
      <c r="AJ5340" s="1997" t="s">
        <v>1799</v>
      </c>
      <c r="AK5340" s="1997">
        <v>33696</v>
      </c>
      <c r="AL5340" s="1998" t="s">
        <v>1728</v>
      </c>
      <c r="AM5340" s="1998">
        <v>31.2</v>
      </c>
      <c r="AN5340" s="1997" t="s">
        <v>193</v>
      </c>
      <c r="BX5340"/>
      <c r="BY5340"/>
      <c r="BZ5340"/>
      <c r="CA5340"/>
      <c r="CB5340"/>
      <c r="CD5340" s="1060"/>
      <c r="CE5340" s="1060"/>
      <c r="CH5340" s="1060"/>
      <c r="CK5340" s="1645"/>
      <c r="CL5340" s="1645"/>
      <c r="CM5340" s="1645"/>
      <c r="CN5340"/>
      <c r="CO5340"/>
      <c r="CP5340"/>
      <c r="CQ5340"/>
      <c r="CR5340"/>
      <c r="CS5340" s="1060"/>
      <c r="CT5340" s="1060"/>
      <c r="CU5340" s="1060"/>
      <c r="CV5340" s="1060"/>
      <c r="CW5340" s="1060"/>
      <c r="CX5340" s="1060"/>
    </row>
    <row r="5341" spans="35:102" ht="15" customHeight="1" x14ac:dyDescent="0.3">
      <c r="AI5341" s="1774">
        <v>48141000208</v>
      </c>
      <c r="AJ5341" s="1993" t="s">
        <v>1799</v>
      </c>
      <c r="AK5341" s="1993">
        <v>39409</v>
      </c>
      <c r="AL5341" s="1994" t="s">
        <v>1727</v>
      </c>
      <c r="AM5341" s="1994">
        <v>24.9</v>
      </c>
      <c r="AN5341" s="1993" t="s">
        <v>193</v>
      </c>
      <c r="BX5341"/>
      <c r="BY5341"/>
      <c r="BZ5341"/>
      <c r="CA5341"/>
      <c r="CB5341"/>
      <c r="CD5341" s="1060"/>
      <c r="CE5341" s="1060"/>
      <c r="CH5341" s="1060"/>
      <c r="CK5341" s="1645"/>
      <c r="CL5341" s="1645"/>
      <c r="CM5341" s="1645"/>
      <c r="CN5341"/>
      <c r="CO5341"/>
      <c r="CP5341"/>
      <c r="CQ5341"/>
      <c r="CR5341"/>
      <c r="CS5341" s="1060"/>
      <c r="CT5341" s="1060"/>
      <c r="CU5341" s="1060"/>
      <c r="CV5341" s="1060"/>
      <c r="CW5341" s="1060"/>
      <c r="CX5341" s="1060"/>
    </row>
    <row r="5342" spans="35:102" ht="15" customHeight="1" x14ac:dyDescent="0.3">
      <c r="AI5342" s="1996">
        <v>48141000301</v>
      </c>
      <c r="AJ5342" s="1997" t="s">
        <v>1799</v>
      </c>
      <c r="AK5342" s="1997">
        <v>28675</v>
      </c>
      <c r="AL5342" s="1998" t="s">
        <v>1730</v>
      </c>
      <c r="AM5342" s="1998">
        <v>31.5</v>
      </c>
      <c r="AN5342" s="1997" t="s">
        <v>193</v>
      </c>
      <c r="BX5342"/>
      <c r="BY5342"/>
      <c r="BZ5342"/>
      <c r="CA5342"/>
      <c r="CB5342"/>
      <c r="CD5342" s="1060"/>
      <c r="CE5342" s="1060"/>
      <c r="CH5342" s="1060"/>
      <c r="CK5342" s="1645"/>
      <c r="CL5342" s="1645"/>
      <c r="CM5342" s="1645"/>
      <c r="CN5342"/>
      <c r="CO5342"/>
      <c r="CP5342"/>
      <c r="CQ5342"/>
      <c r="CR5342"/>
      <c r="CS5342" s="1060"/>
      <c r="CT5342" s="1060"/>
      <c r="CU5342" s="1060"/>
      <c r="CV5342" s="1060"/>
      <c r="CW5342" s="1060"/>
      <c r="CX5342" s="1060"/>
    </row>
    <row r="5343" spans="35:102" ht="15" customHeight="1" x14ac:dyDescent="0.3">
      <c r="AI5343" s="1774">
        <v>48141000302</v>
      </c>
      <c r="AJ5343" s="1993" t="s">
        <v>1799</v>
      </c>
      <c r="AK5343" s="1993">
        <v>30079</v>
      </c>
      <c r="AL5343" s="1994" t="s">
        <v>1728</v>
      </c>
      <c r="AM5343" s="1994">
        <v>44</v>
      </c>
      <c r="AN5343" s="1993" t="s">
        <v>193</v>
      </c>
      <c r="BX5343"/>
      <c r="BY5343"/>
      <c r="BZ5343"/>
      <c r="CA5343"/>
      <c r="CB5343"/>
      <c r="CD5343" s="1060"/>
      <c r="CE5343" s="1060"/>
      <c r="CH5343" s="1060"/>
      <c r="CK5343" s="1645"/>
      <c r="CL5343" s="1645"/>
      <c r="CM5343" s="1645"/>
      <c r="CN5343"/>
      <c r="CO5343"/>
      <c r="CP5343"/>
      <c r="CQ5343"/>
      <c r="CR5343"/>
      <c r="CS5343" s="1060"/>
      <c r="CT5343" s="1060"/>
      <c r="CU5343" s="1060"/>
      <c r="CV5343" s="1060"/>
      <c r="CW5343" s="1060"/>
      <c r="CX5343" s="1060"/>
    </row>
    <row r="5344" spans="35:102" ht="15" customHeight="1" x14ac:dyDescent="0.3">
      <c r="AI5344" s="1996">
        <v>48141000401</v>
      </c>
      <c r="AJ5344" s="1997" t="s">
        <v>1799</v>
      </c>
      <c r="AK5344" s="1997">
        <v>55964</v>
      </c>
      <c r="AL5344" s="1998" t="s">
        <v>1729</v>
      </c>
      <c r="AM5344" s="1998">
        <v>5.6</v>
      </c>
      <c r="AN5344" s="1997" t="s">
        <v>192</v>
      </c>
      <c r="BX5344"/>
      <c r="BY5344"/>
      <c r="BZ5344"/>
      <c r="CA5344"/>
      <c r="CB5344"/>
      <c r="CD5344" s="1060"/>
      <c r="CE5344" s="1060"/>
      <c r="CH5344" s="1060"/>
      <c r="CK5344" s="1645"/>
      <c r="CL5344" s="1645"/>
      <c r="CM5344" s="1645"/>
      <c r="CN5344"/>
      <c r="CO5344"/>
      <c r="CP5344"/>
      <c r="CQ5344"/>
      <c r="CR5344"/>
      <c r="CS5344" s="1060"/>
      <c r="CT5344" s="1060"/>
      <c r="CU5344" s="1060"/>
      <c r="CV5344" s="1060"/>
      <c r="CW5344" s="1060"/>
      <c r="CX5344" s="1060"/>
    </row>
    <row r="5345" spans="35:102" ht="15" customHeight="1" x14ac:dyDescent="0.3">
      <c r="AI5345" s="1774">
        <v>48141000403</v>
      </c>
      <c r="AJ5345" s="1993" t="s">
        <v>1799</v>
      </c>
      <c r="AK5345" s="1993">
        <v>36975</v>
      </c>
      <c r="AL5345" s="1994" t="s">
        <v>1728</v>
      </c>
      <c r="AM5345" s="1994">
        <v>23.1</v>
      </c>
      <c r="AN5345" s="1993" t="s">
        <v>192</v>
      </c>
      <c r="BX5345"/>
      <c r="BY5345"/>
      <c r="BZ5345"/>
      <c r="CA5345"/>
      <c r="CB5345"/>
      <c r="CD5345" s="1060"/>
      <c r="CE5345" s="1060"/>
      <c r="CH5345" s="1060"/>
      <c r="CK5345" s="1645"/>
      <c r="CL5345" s="1645"/>
      <c r="CM5345" s="1645"/>
      <c r="CN5345"/>
      <c r="CO5345"/>
      <c r="CP5345"/>
      <c r="CQ5345"/>
      <c r="CR5345"/>
      <c r="CS5345" s="1060"/>
      <c r="CT5345" s="1060"/>
      <c r="CU5345" s="1060"/>
      <c r="CV5345" s="1060"/>
      <c r="CW5345" s="1060"/>
      <c r="CX5345" s="1060"/>
    </row>
    <row r="5346" spans="35:102" ht="15" customHeight="1" x14ac:dyDescent="0.3">
      <c r="AI5346" s="1996">
        <v>48141000404</v>
      </c>
      <c r="AJ5346" s="1997" t="s">
        <v>1799</v>
      </c>
      <c r="AK5346" s="1997">
        <v>18818</v>
      </c>
      <c r="AL5346" s="1998" t="s">
        <v>1730</v>
      </c>
      <c r="AM5346" s="1998">
        <v>67.400000000000006</v>
      </c>
      <c r="AN5346" s="1997" t="s">
        <v>193</v>
      </c>
      <c r="BX5346"/>
      <c r="BY5346"/>
      <c r="BZ5346"/>
      <c r="CA5346"/>
      <c r="CB5346"/>
      <c r="CD5346" s="1060"/>
      <c r="CE5346" s="1060"/>
      <c r="CH5346" s="1060"/>
      <c r="CK5346" s="1645"/>
      <c r="CL5346" s="1645"/>
      <c r="CM5346" s="1645"/>
      <c r="CN5346"/>
      <c r="CO5346"/>
      <c r="CP5346"/>
      <c r="CQ5346"/>
      <c r="CR5346"/>
      <c r="CS5346" s="1060"/>
      <c r="CT5346" s="1060"/>
      <c r="CU5346" s="1060"/>
      <c r="CV5346" s="1060"/>
      <c r="CW5346" s="1060"/>
      <c r="CX5346" s="1060"/>
    </row>
    <row r="5347" spans="35:102" ht="15" customHeight="1" x14ac:dyDescent="0.3">
      <c r="AI5347" s="1774">
        <v>48141000600</v>
      </c>
      <c r="AJ5347" s="1993" t="s">
        <v>1799</v>
      </c>
      <c r="AK5347" s="1993">
        <v>31418</v>
      </c>
      <c r="AL5347" s="1994" t="s">
        <v>1728</v>
      </c>
      <c r="AM5347" s="1994">
        <v>32</v>
      </c>
      <c r="AN5347" s="1993" t="s">
        <v>193</v>
      </c>
      <c r="BX5347"/>
      <c r="BY5347"/>
      <c r="BZ5347"/>
      <c r="CA5347"/>
      <c r="CB5347"/>
      <c r="CD5347" s="1060"/>
      <c r="CE5347" s="1060"/>
      <c r="CH5347" s="1060"/>
      <c r="CK5347" s="1645"/>
      <c r="CL5347" s="1645"/>
      <c r="CM5347" s="1645"/>
      <c r="CN5347"/>
      <c r="CO5347"/>
      <c r="CP5347"/>
      <c r="CQ5347"/>
      <c r="CR5347"/>
      <c r="CS5347" s="1060"/>
      <c r="CT5347" s="1060"/>
      <c r="CU5347" s="1060"/>
      <c r="CV5347" s="1060"/>
      <c r="CW5347" s="1060"/>
      <c r="CX5347" s="1060"/>
    </row>
    <row r="5348" spans="35:102" ht="15" customHeight="1" x14ac:dyDescent="0.3">
      <c r="AI5348" s="1996">
        <v>48141000800</v>
      </c>
      <c r="AJ5348" s="1997" t="s">
        <v>1799</v>
      </c>
      <c r="AK5348" s="1997">
        <v>30789</v>
      </c>
      <c r="AL5348" s="1998" t="s">
        <v>1728</v>
      </c>
      <c r="AM5348" s="1998">
        <v>33</v>
      </c>
      <c r="AN5348" s="1997" t="s">
        <v>193</v>
      </c>
      <c r="BX5348"/>
      <c r="BY5348"/>
      <c r="BZ5348"/>
      <c r="CA5348"/>
      <c r="CB5348"/>
      <c r="CD5348" s="1060"/>
      <c r="CE5348" s="1060"/>
      <c r="CH5348" s="1060"/>
      <c r="CK5348" s="1645"/>
      <c r="CL5348" s="1645"/>
      <c r="CM5348" s="1645"/>
      <c r="CN5348"/>
      <c r="CO5348"/>
      <c r="CP5348"/>
      <c r="CQ5348"/>
      <c r="CR5348"/>
      <c r="CS5348" s="1060"/>
      <c r="CT5348" s="1060"/>
      <c r="CU5348" s="1060"/>
      <c r="CV5348" s="1060"/>
      <c r="CW5348" s="1060"/>
      <c r="CX5348" s="1060"/>
    </row>
    <row r="5349" spans="35:102" ht="15" customHeight="1" x14ac:dyDescent="0.3">
      <c r="AI5349" s="1774">
        <v>48141000900</v>
      </c>
      <c r="AJ5349" s="1993" t="s">
        <v>1799</v>
      </c>
      <c r="AK5349" s="1993">
        <v>38498</v>
      </c>
      <c r="AL5349" s="1994" t="s">
        <v>1728</v>
      </c>
      <c r="AM5349" s="1994">
        <v>23.9</v>
      </c>
      <c r="AN5349" s="1993" t="s">
        <v>193</v>
      </c>
      <c r="BX5349"/>
      <c r="BY5349"/>
      <c r="BZ5349"/>
      <c r="CA5349"/>
      <c r="CB5349"/>
      <c r="CD5349" s="1060"/>
      <c r="CE5349" s="1060"/>
      <c r="CH5349" s="1060"/>
      <c r="CK5349" s="1645"/>
      <c r="CL5349" s="1645"/>
      <c r="CM5349" s="1645"/>
      <c r="CN5349"/>
      <c r="CO5349"/>
      <c r="CP5349"/>
      <c r="CQ5349"/>
      <c r="CR5349"/>
      <c r="CS5349" s="1060"/>
      <c r="CT5349" s="1060"/>
      <c r="CU5349" s="1060"/>
      <c r="CV5349" s="1060"/>
      <c r="CW5349" s="1060"/>
      <c r="CX5349" s="1060"/>
    </row>
    <row r="5350" spans="35:102" ht="15" customHeight="1" x14ac:dyDescent="0.3">
      <c r="AI5350" s="1996">
        <v>48141001001</v>
      </c>
      <c r="AJ5350" s="1997" t="s">
        <v>1799</v>
      </c>
      <c r="AK5350" s="1997">
        <v>26235</v>
      </c>
      <c r="AL5350" s="1998" t="s">
        <v>1730</v>
      </c>
      <c r="AM5350" s="1998">
        <v>24.3</v>
      </c>
      <c r="AN5350" s="1997" t="s">
        <v>193</v>
      </c>
      <c r="BX5350"/>
      <c r="BY5350"/>
      <c r="BZ5350"/>
      <c r="CA5350"/>
      <c r="CB5350"/>
      <c r="CD5350" s="1060"/>
      <c r="CE5350" s="1060"/>
      <c r="CH5350" s="1060"/>
      <c r="CK5350" s="1645"/>
      <c r="CL5350" s="1645"/>
      <c r="CM5350" s="1645"/>
      <c r="CN5350"/>
      <c r="CO5350"/>
      <c r="CP5350"/>
      <c r="CQ5350"/>
      <c r="CR5350"/>
      <c r="CS5350" s="1060"/>
      <c r="CT5350" s="1060"/>
      <c r="CU5350" s="1060"/>
      <c r="CV5350" s="1060"/>
      <c r="CW5350" s="1060"/>
      <c r="CX5350" s="1060"/>
    </row>
    <row r="5351" spans="35:102" ht="15" customHeight="1" x14ac:dyDescent="0.3">
      <c r="AI5351" s="1774">
        <v>48141001002</v>
      </c>
      <c r="AJ5351" s="1993" t="s">
        <v>1799</v>
      </c>
      <c r="AK5351" s="1993">
        <v>25115</v>
      </c>
      <c r="AL5351" s="1994" t="s">
        <v>1730</v>
      </c>
      <c r="AM5351" s="1994">
        <v>36.5</v>
      </c>
      <c r="AN5351" s="1993" t="s">
        <v>193</v>
      </c>
      <c r="BX5351"/>
      <c r="BY5351"/>
      <c r="BZ5351"/>
      <c r="CA5351"/>
      <c r="CB5351"/>
      <c r="CD5351" s="1060"/>
      <c r="CE5351" s="1060"/>
      <c r="CH5351" s="1060"/>
      <c r="CK5351" s="1645"/>
      <c r="CL5351" s="1645"/>
      <c r="CM5351" s="1645"/>
      <c r="CN5351"/>
      <c r="CO5351"/>
      <c r="CP5351"/>
      <c r="CQ5351"/>
      <c r="CR5351"/>
      <c r="CS5351" s="1060"/>
      <c r="CT5351" s="1060"/>
      <c r="CU5351" s="1060"/>
      <c r="CV5351" s="1060"/>
      <c r="CW5351" s="1060"/>
      <c r="CX5351" s="1060"/>
    </row>
    <row r="5352" spans="35:102" ht="15" customHeight="1" x14ac:dyDescent="0.3">
      <c r="AI5352" s="1996">
        <v>48141001104</v>
      </c>
      <c r="AJ5352" s="1997" t="s">
        <v>1799</v>
      </c>
      <c r="AK5352" s="1997">
        <v>53141</v>
      </c>
      <c r="AL5352" s="1998" t="s">
        <v>1729</v>
      </c>
      <c r="AM5352" s="1998">
        <v>20.100000000000001</v>
      </c>
      <c r="AN5352" s="1997" t="s">
        <v>192</v>
      </c>
      <c r="BX5352"/>
      <c r="BY5352"/>
      <c r="BZ5352"/>
      <c r="CA5352"/>
      <c r="CB5352"/>
      <c r="CD5352" s="1060"/>
      <c r="CE5352" s="1060"/>
      <c r="CH5352" s="1060"/>
      <c r="CK5352" s="1645"/>
      <c r="CL5352" s="1645"/>
      <c r="CM5352" s="1645"/>
      <c r="CN5352"/>
      <c r="CO5352"/>
      <c r="CP5352"/>
      <c r="CQ5352"/>
      <c r="CR5352"/>
      <c r="CS5352" s="1060"/>
      <c r="CT5352" s="1060"/>
      <c r="CU5352" s="1060"/>
      <c r="CV5352" s="1060"/>
      <c r="CW5352" s="1060"/>
      <c r="CX5352" s="1060"/>
    </row>
    <row r="5353" spans="35:102" ht="15" customHeight="1" x14ac:dyDescent="0.3">
      <c r="AI5353" s="1774">
        <v>48141001107</v>
      </c>
      <c r="AJ5353" s="1993" t="s">
        <v>1799</v>
      </c>
      <c r="AK5353" s="1993">
        <v>74706</v>
      </c>
      <c r="AL5353" s="1994" t="s">
        <v>1729</v>
      </c>
      <c r="AM5353" s="1994">
        <v>7.8</v>
      </c>
      <c r="AN5353" s="1993" t="s">
        <v>192</v>
      </c>
      <c r="BX5353"/>
      <c r="BY5353"/>
      <c r="BZ5353"/>
      <c r="CA5353"/>
      <c r="CB5353"/>
      <c r="CD5353" s="1060"/>
      <c r="CE5353" s="1060"/>
      <c r="CH5353" s="1060"/>
      <c r="CK5353" s="1645"/>
      <c r="CL5353" s="1645"/>
      <c r="CM5353" s="1645"/>
      <c r="CN5353"/>
      <c r="CO5353"/>
      <c r="CP5353"/>
      <c r="CQ5353"/>
      <c r="CR5353"/>
      <c r="CS5353" s="1060"/>
      <c r="CT5353" s="1060"/>
      <c r="CU5353" s="1060"/>
      <c r="CV5353" s="1060"/>
      <c r="CW5353" s="1060"/>
      <c r="CX5353" s="1060"/>
    </row>
    <row r="5354" spans="35:102" ht="15" customHeight="1" x14ac:dyDescent="0.3">
      <c r="AI5354" s="1996">
        <v>48141001109</v>
      </c>
      <c r="AJ5354" s="1997" t="s">
        <v>1799</v>
      </c>
      <c r="AK5354" s="1997">
        <v>86733</v>
      </c>
      <c r="AL5354" s="1998" t="s">
        <v>1729</v>
      </c>
      <c r="AM5354" s="1998">
        <v>5.4</v>
      </c>
      <c r="AN5354" s="1997" t="s">
        <v>192</v>
      </c>
      <c r="BX5354"/>
      <c r="BY5354"/>
      <c r="BZ5354"/>
      <c r="CA5354"/>
      <c r="CB5354"/>
      <c r="CD5354" s="1060"/>
      <c r="CE5354" s="1060"/>
      <c r="CH5354" s="1060"/>
      <c r="CK5354" s="1645"/>
      <c r="CL5354" s="1645"/>
      <c r="CM5354" s="1645"/>
      <c r="CN5354"/>
      <c r="CO5354"/>
      <c r="CP5354"/>
      <c r="CQ5354"/>
      <c r="CR5354"/>
      <c r="CS5354" s="1060"/>
      <c r="CT5354" s="1060"/>
      <c r="CU5354" s="1060"/>
      <c r="CV5354" s="1060"/>
      <c r="CW5354" s="1060"/>
      <c r="CX5354" s="1060"/>
    </row>
    <row r="5355" spans="35:102" ht="15" customHeight="1" x14ac:dyDescent="0.3">
      <c r="AI5355" s="1774">
        <v>48141001110</v>
      </c>
      <c r="AJ5355" s="1993" t="s">
        <v>1799</v>
      </c>
      <c r="AK5355" s="1993">
        <v>66235</v>
      </c>
      <c r="AL5355" s="1994" t="s">
        <v>1729</v>
      </c>
      <c r="AM5355" s="1994">
        <v>20.3</v>
      </c>
      <c r="AN5355" s="1993" t="s">
        <v>192</v>
      </c>
      <c r="BX5355"/>
      <c r="BY5355"/>
      <c r="BZ5355"/>
      <c r="CA5355"/>
      <c r="CB5355"/>
      <c r="CD5355" s="1060"/>
      <c r="CE5355" s="1060"/>
      <c r="CH5355" s="1060"/>
      <c r="CK5355" s="1645"/>
      <c r="CL5355" s="1645"/>
      <c r="CM5355" s="1645"/>
      <c r="CN5355"/>
      <c r="CO5355"/>
      <c r="CP5355"/>
      <c r="CQ5355"/>
      <c r="CR5355"/>
      <c r="CS5355" s="1060"/>
      <c r="CT5355" s="1060"/>
      <c r="CU5355" s="1060"/>
      <c r="CV5355" s="1060"/>
      <c r="CW5355" s="1060"/>
      <c r="CX5355" s="1060"/>
    </row>
    <row r="5356" spans="35:102" ht="15" customHeight="1" x14ac:dyDescent="0.3">
      <c r="AI5356" s="1996">
        <v>48141001111</v>
      </c>
      <c r="AJ5356" s="1997" t="s">
        <v>1799</v>
      </c>
      <c r="AK5356" s="1997">
        <v>42723</v>
      </c>
      <c r="AL5356" s="1998" t="s">
        <v>1727</v>
      </c>
      <c r="AM5356" s="1998">
        <v>26.8</v>
      </c>
      <c r="AN5356" s="1997" t="s">
        <v>193</v>
      </c>
      <c r="BX5356"/>
      <c r="BY5356"/>
      <c r="BZ5356"/>
      <c r="CA5356"/>
      <c r="CB5356"/>
      <c r="CD5356" s="1060"/>
      <c r="CE5356" s="1060"/>
      <c r="CH5356" s="1060"/>
      <c r="CK5356" s="1645"/>
      <c r="CL5356" s="1645"/>
      <c r="CM5356" s="1645"/>
      <c r="CN5356"/>
      <c r="CO5356"/>
      <c r="CP5356"/>
      <c r="CQ5356"/>
      <c r="CR5356"/>
      <c r="CS5356" s="1060"/>
      <c r="CT5356" s="1060"/>
      <c r="CU5356" s="1060"/>
      <c r="CV5356" s="1060"/>
      <c r="CW5356" s="1060"/>
      <c r="CX5356" s="1060"/>
    </row>
    <row r="5357" spans="35:102" ht="15" customHeight="1" x14ac:dyDescent="0.3">
      <c r="AI5357" s="1774">
        <v>48141001112</v>
      </c>
      <c r="AJ5357" s="1993" t="s">
        <v>1799</v>
      </c>
      <c r="AK5357" s="1993">
        <v>52835</v>
      </c>
      <c r="AL5357" s="1994" t="s">
        <v>1729</v>
      </c>
      <c r="AM5357" s="1994">
        <v>14.1</v>
      </c>
      <c r="AN5357" s="1993" t="s">
        <v>192</v>
      </c>
      <c r="BX5357"/>
      <c r="BY5357"/>
      <c r="BZ5357"/>
      <c r="CA5357"/>
      <c r="CB5357"/>
      <c r="CD5357" s="1060"/>
      <c r="CE5357" s="1060"/>
      <c r="CH5357" s="1060"/>
      <c r="CK5357" s="1645"/>
      <c r="CL5357" s="1645"/>
      <c r="CM5357" s="1645"/>
      <c r="CN5357"/>
      <c r="CO5357"/>
      <c r="CP5357"/>
      <c r="CQ5357"/>
      <c r="CR5357"/>
      <c r="CS5357" s="1060"/>
      <c r="CT5357" s="1060"/>
      <c r="CU5357" s="1060"/>
      <c r="CV5357" s="1060"/>
      <c r="CW5357" s="1060"/>
      <c r="CX5357" s="1060"/>
    </row>
    <row r="5358" spans="35:102" ht="15" customHeight="1" x14ac:dyDescent="0.3">
      <c r="AI5358" s="1996">
        <v>48141001113</v>
      </c>
      <c r="AJ5358" s="1997" t="s">
        <v>1799</v>
      </c>
      <c r="AK5358" s="1997">
        <v>42582</v>
      </c>
      <c r="AL5358" s="1998" t="s">
        <v>1727</v>
      </c>
      <c r="AM5358" s="1998">
        <v>18.3</v>
      </c>
      <c r="AN5358" s="1997" t="s">
        <v>192</v>
      </c>
      <c r="BX5358"/>
      <c r="BY5358"/>
      <c r="BZ5358"/>
      <c r="CA5358"/>
      <c r="CB5358"/>
      <c r="CD5358" s="1060"/>
      <c r="CE5358" s="1060"/>
      <c r="CH5358" s="1060"/>
      <c r="CK5358" s="1645"/>
      <c r="CL5358" s="1645"/>
      <c r="CM5358" s="1645"/>
      <c r="CN5358"/>
      <c r="CO5358"/>
      <c r="CP5358"/>
      <c r="CQ5358"/>
      <c r="CR5358"/>
      <c r="CS5358" s="1060"/>
      <c r="CT5358" s="1060"/>
      <c r="CU5358" s="1060"/>
      <c r="CV5358" s="1060"/>
      <c r="CW5358" s="1060"/>
      <c r="CX5358" s="1060"/>
    </row>
    <row r="5359" spans="35:102" ht="15" customHeight="1" x14ac:dyDescent="0.3">
      <c r="AI5359" s="1774">
        <v>48141001114</v>
      </c>
      <c r="AJ5359" s="1993" t="s">
        <v>1799</v>
      </c>
      <c r="AK5359" s="1993">
        <v>40268</v>
      </c>
      <c r="AL5359" s="1994" t="s">
        <v>1727</v>
      </c>
      <c r="AM5359" s="1994">
        <v>28.6</v>
      </c>
      <c r="AN5359" s="1993" t="s">
        <v>193</v>
      </c>
      <c r="BX5359"/>
      <c r="BY5359"/>
      <c r="BZ5359"/>
      <c r="CA5359"/>
      <c r="CB5359"/>
      <c r="CD5359" s="1060"/>
      <c r="CE5359" s="1060"/>
      <c r="CH5359" s="1060"/>
      <c r="CK5359" s="1645"/>
      <c r="CL5359" s="1645"/>
      <c r="CM5359" s="1645"/>
      <c r="CN5359"/>
      <c r="CO5359"/>
      <c r="CP5359"/>
      <c r="CQ5359"/>
      <c r="CR5359"/>
      <c r="CS5359" s="1060"/>
      <c r="CT5359" s="1060"/>
      <c r="CU5359" s="1060"/>
      <c r="CV5359" s="1060"/>
      <c r="CW5359" s="1060"/>
      <c r="CX5359" s="1060"/>
    </row>
    <row r="5360" spans="35:102" ht="15" customHeight="1" x14ac:dyDescent="0.3">
      <c r="AI5360" s="1996">
        <v>48141001115</v>
      </c>
      <c r="AJ5360" s="1997" t="s">
        <v>1799</v>
      </c>
      <c r="AK5360" s="1997">
        <v>22421</v>
      </c>
      <c r="AL5360" s="1998" t="s">
        <v>1730</v>
      </c>
      <c r="AM5360" s="1998">
        <v>48.8</v>
      </c>
      <c r="AN5360" s="1997" t="s">
        <v>193</v>
      </c>
      <c r="BX5360"/>
      <c r="BY5360"/>
      <c r="BZ5360"/>
      <c r="CA5360"/>
      <c r="CB5360"/>
      <c r="CD5360" s="1060"/>
      <c r="CE5360" s="1060"/>
      <c r="CH5360" s="1060"/>
      <c r="CK5360" s="1645"/>
      <c r="CL5360" s="1645"/>
      <c r="CM5360" s="1645"/>
      <c r="CN5360"/>
      <c r="CO5360"/>
      <c r="CP5360"/>
      <c r="CQ5360"/>
      <c r="CR5360"/>
      <c r="CS5360" s="1060"/>
      <c r="CT5360" s="1060"/>
      <c r="CU5360" s="1060"/>
      <c r="CV5360" s="1060"/>
      <c r="CW5360" s="1060"/>
      <c r="CX5360" s="1060"/>
    </row>
    <row r="5361" spans="35:102" ht="15" customHeight="1" x14ac:dyDescent="0.3">
      <c r="AI5361" s="1774">
        <v>48141001201</v>
      </c>
      <c r="AJ5361" s="1993" t="s">
        <v>1799</v>
      </c>
      <c r="AK5361" s="1993">
        <v>27963</v>
      </c>
      <c r="AL5361" s="1994" t="s">
        <v>1730</v>
      </c>
      <c r="AM5361" s="1994">
        <v>34</v>
      </c>
      <c r="AN5361" s="1993" t="s">
        <v>193</v>
      </c>
      <c r="BX5361"/>
      <c r="BY5361"/>
      <c r="BZ5361"/>
      <c r="CA5361"/>
      <c r="CB5361"/>
      <c r="CD5361" s="1060"/>
      <c r="CE5361" s="1060"/>
      <c r="CH5361" s="1060"/>
      <c r="CK5361" s="1645"/>
      <c r="CL5361" s="1645"/>
      <c r="CM5361" s="1645"/>
      <c r="CN5361"/>
      <c r="CO5361"/>
      <c r="CP5361"/>
      <c r="CQ5361"/>
      <c r="CR5361"/>
      <c r="CS5361" s="1060"/>
      <c r="CT5361" s="1060"/>
      <c r="CU5361" s="1060"/>
      <c r="CV5361" s="1060"/>
      <c r="CW5361" s="1060"/>
      <c r="CX5361" s="1060"/>
    </row>
    <row r="5362" spans="35:102" ht="15" customHeight="1" x14ac:dyDescent="0.3">
      <c r="AI5362" s="1996">
        <v>48141001202</v>
      </c>
      <c r="AJ5362" s="1997" t="s">
        <v>1799</v>
      </c>
      <c r="AK5362" s="1997">
        <v>47248</v>
      </c>
      <c r="AL5362" s="1998" t="s">
        <v>1727</v>
      </c>
      <c r="AM5362" s="1998">
        <v>18</v>
      </c>
      <c r="AN5362" s="1997" t="s">
        <v>192</v>
      </c>
      <c r="BX5362"/>
      <c r="BY5362"/>
      <c r="BZ5362"/>
      <c r="CA5362"/>
      <c r="CB5362"/>
      <c r="CD5362" s="1060"/>
      <c r="CE5362" s="1060"/>
      <c r="CH5362" s="1060"/>
      <c r="CK5362" s="1645"/>
      <c r="CL5362" s="1645"/>
      <c r="CM5362" s="1645"/>
      <c r="CN5362"/>
      <c r="CO5362"/>
      <c r="CP5362"/>
      <c r="CQ5362"/>
      <c r="CR5362"/>
      <c r="CS5362" s="1060"/>
      <c r="CT5362" s="1060"/>
      <c r="CU5362" s="1060"/>
      <c r="CV5362" s="1060"/>
      <c r="CW5362" s="1060"/>
      <c r="CX5362" s="1060"/>
    </row>
    <row r="5363" spans="35:102" ht="15" customHeight="1" x14ac:dyDescent="0.3">
      <c r="AI5363" s="1774">
        <v>48141001203</v>
      </c>
      <c r="AJ5363" s="1993" t="s">
        <v>1799</v>
      </c>
      <c r="AK5363" s="1993">
        <v>24766</v>
      </c>
      <c r="AL5363" s="1994" t="s">
        <v>1730</v>
      </c>
      <c r="AM5363" s="1994">
        <v>44.8</v>
      </c>
      <c r="AN5363" s="1993" t="s">
        <v>193</v>
      </c>
      <c r="BX5363"/>
      <c r="BY5363"/>
      <c r="BZ5363"/>
      <c r="CA5363"/>
      <c r="CB5363"/>
      <c r="CD5363" s="1060"/>
      <c r="CE5363" s="1060"/>
      <c r="CH5363" s="1060"/>
      <c r="CK5363" s="1645"/>
      <c r="CL5363" s="1645"/>
      <c r="CM5363" s="1645"/>
      <c r="CN5363"/>
      <c r="CO5363"/>
      <c r="CP5363"/>
      <c r="CQ5363"/>
      <c r="CR5363"/>
      <c r="CS5363" s="1060"/>
      <c r="CT5363" s="1060"/>
      <c r="CU5363" s="1060"/>
      <c r="CV5363" s="1060"/>
      <c r="CW5363" s="1060"/>
      <c r="CX5363" s="1060"/>
    </row>
    <row r="5364" spans="35:102" ht="15" customHeight="1" x14ac:dyDescent="0.3">
      <c r="AI5364" s="1996">
        <v>48141001301</v>
      </c>
      <c r="AJ5364" s="1997" t="s">
        <v>1799</v>
      </c>
      <c r="AK5364" s="1997">
        <v>79199</v>
      </c>
      <c r="AL5364" s="1998" t="s">
        <v>1729</v>
      </c>
      <c r="AM5364" s="1998">
        <v>10.7</v>
      </c>
      <c r="AN5364" s="1997" t="s">
        <v>192</v>
      </c>
      <c r="BX5364"/>
      <c r="BY5364"/>
      <c r="BZ5364"/>
      <c r="CA5364"/>
      <c r="CB5364"/>
      <c r="CD5364" s="1060"/>
      <c r="CE5364" s="1060"/>
      <c r="CH5364" s="1060"/>
      <c r="CK5364" s="1645"/>
      <c r="CL5364" s="1645"/>
      <c r="CM5364" s="1645"/>
      <c r="CN5364"/>
      <c r="CO5364"/>
      <c r="CP5364"/>
      <c r="CQ5364"/>
      <c r="CR5364"/>
      <c r="CS5364" s="1060"/>
      <c r="CT5364" s="1060"/>
      <c r="CU5364" s="1060"/>
      <c r="CV5364" s="1060"/>
      <c r="CW5364" s="1060"/>
      <c r="CX5364" s="1060"/>
    </row>
    <row r="5365" spans="35:102" ht="15" customHeight="1" x14ac:dyDescent="0.3">
      <c r="AI5365" s="1774">
        <v>48141001302</v>
      </c>
      <c r="AJ5365" s="1993" t="s">
        <v>1799</v>
      </c>
      <c r="AK5365" s="1993">
        <v>90050</v>
      </c>
      <c r="AL5365" s="1994" t="s">
        <v>1729</v>
      </c>
      <c r="AM5365" s="1994">
        <v>9.3000000000000007</v>
      </c>
      <c r="AN5365" s="1993" t="s">
        <v>192</v>
      </c>
      <c r="BX5365"/>
      <c r="BY5365"/>
      <c r="BZ5365"/>
      <c r="CA5365"/>
      <c r="CB5365"/>
      <c r="CD5365" s="1060"/>
      <c r="CE5365" s="1060"/>
      <c r="CH5365" s="1060"/>
      <c r="CK5365" s="1645"/>
      <c r="CL5365" s="1645"/>
      <c r="CM5365" s="1645"/>
      <c r="CN5365"/>
      <c r="CO5365"/>
      <c r="CP5365"/>
      <c r="CQ5365"/>
      <c r="CR5365"/>
      <c r="CS5365" s="1060"/>
      <c r="CT5365" s="1060"/>
      <c r="CU5365" s="1060"/>
      <c r="CV5365" s="1060"/>
      <c r="CW5365" s="1060"/>
      <c r="CX5365" s="1060"/>
    </row>
    <row r="5366" spans="35:102" ht="15" customHeight="1" x14ac:dyDescent="0.3">
      <c r="AI5366" s="1996">
        <v>48141001400</v>
      </c>
      <c r="AJ5366" s="1997" t="s">
        <v>1799</v>
      </c>
      <c r="AK5366" s="1997">
        <v>25078</v>
      </c>
      <c r="AL5366" s="1998" t="s">
        <v>1730</v>
      </c>
      <c r="AM5366" s="1998">
        <v>28.7</v>
      </c>
      <c r="AN5366" s="1997" t="s">
        <v>193</v>
      </c>
      <c r="BX5366"/>
      <c r="BY5366"/>
      <c r="BZ5366"/>
      <c r="CA5366"/>
      <c r="CB5366"/>
      <c r="CD5366" s="1060"/>
      <c r="CE5366" s="1060"/>
      <c r="CH5366" s="1060"/>
      <c r="CK5366" s="1645"/>
      <c r="CL5366" s="1645"/>
      <c r="CM5366" s="1645"/>
      <c r="CN5366"/>
      <c r="CO5366"/>
      <c r="CP5366"/>
      <c r="CQ5366"/>
      <c r="CR5366"/>
      <c r="CS5366" s="1060"/>
      <c r="CT5366" s="1060"/>
      <c r="CU5366" s="1060"/>
      <c r="CV5366" s="1060"/>
      <c r="CW5366" s="1060"/>
      <c r="CX5366" s="1060"/>
    </row>
    <row r="5367" spans="35:102" ht="15" customHeight="1" x14ac:dyDescent="0.3">
      <c r="AI5367" s="1774">
        <v>48141001501</v>
      </c>
      <c r="AJ5367" s="1993" t="s">
        <v>1799</v>
      </c>
      <c r="AK5367" s="1993">
        <v>53021</v>
      </c>
      <c r="AL5367" s="1994" t="s">
        <v>1729</v>
      </c>
      <c r="AM5367" s="1994">
        <v>19.600000000000001</v>
      </c>
      <c r="AN5367" s="1993" t="s">
        <v>192</v>
      </c>
      <c r="BX5367"/>
      <c r="BY5367"/>
      <c r="BZ5367"/>
      <c r="CA5367"/>
      <c r="CB5367"/>
      <c r="CD5367" s="1060"/>
      <c r="CE5367" s="1060"/>
      <c r="CH5367" s="1060"/>
      <c r="CK5367" s="1645"/>
      <c r="CL5367" s="1645"/>
      <c r="CM5367" s="1645"/>
      <c r="CN5367"/>
      <c r="CO5367"/>
      <c r="CP5367"/>
      <c r="CQ5367"/>
      <c r="CR5367"/>
      <c r="CS5367" s="1060"/>
      <c r="CT5367" s="1060"/>
      <c r="CU5367" s="1060"/>
      <c r="CV5367" s="1060"/>
      <c r="CW5367" s="1060"/>
      <c r="CX5367" s="1060"/>
    </row>
    <row r="5368" spans="35:102" ht="15" customHeight="1" x14ac:dyDescent="0.3">
      <c r="AI5368" s="1996">
        <v>48141001502</v>
      </c>
      <c r="AJ5368" s="1997" t="s">
        <v>1799</v>
      </c>
      <c r="AK5368" s="1997">
        <v>81000</v>
      </c>
      <c r="AL5368" s="1998" t="s">
        <v>1729</v>
      </c>
      <c r="AM5368" s="1998">
        <v>12.9</v>
      </c>
      <c r="AN5368" s="1997" t="s">
        <v>192</v>
      </c>
      <c r="BX5368"/>
      <c r="BY5368"/>
      <c r="BZ5368"/>
      <c r="CA5368"/>
      <c r="CB5368"/>
      <c r="CD5368" s="1060"/>
      <c r="CE5368" s="1060"/>
      <c r="CH5368" s="1060"/>
      <c r="CK5368" s="1645"/>
      <c r="CL5368" s="1645"/>
      <c r="CM5368" s="1645"/>
      <c r="CN5368"/>
      <c r="CO5368"/>
      <c r="CP5368"/>
      <c r="CQ5368"/>
      <c r="CR5368"/>
      <c r="CS5368" s="1060"/>
      <c r="CT5368" s="1060"/>
      <c r="CU5368" s="1060"/>
      <c r="CV5368" s="1060"/>
      <c r="CW5368" s="1060"/>
      <c r="CX5368" s="1060"/>
    </row>
    <row r="5369" spans="35:102" ht="15" customHeight="1" x14ac:dyDescent="0.3">
      <c r="AI5369" s="1774">
        <v>48141001600</v>
      </c>
      <c r="AJ5369" s="1993" t="s">
        <v>1799</v>
      </c>
      <c r="AK5369" s="1993">
        <v>20780</v>
      </c>
      <c r="AL5369" s="1994" t="s">
        <v>1730</v>
      </c>
      <c r="AM5369" s="1994">
        <v>35.299999999999997</v>
      </c>
      <c r="AN5369" s="1993" t="s">
        <v>193</v>
      </c>
      <c r="BX5369"/>
      <c r="BY5369"/>
      <c r="BZ5369"/>
      <c r="CA5369"/>
      <c r="CB5369"/>
      <c r="CD5369" s="1060"/>
      <c r="CE5369" s="1060"/>
      <c r="CH5369" s="1060"/>
      <c r="CK5369" s="1645"/>
      <c r="CL5369" s="1645"/>
      <c r="CM5369" s="1645"/>
      <c r="CN5369"/>
      <c r="CO5369"/>
      <c r="CP5369"/>
      <c r="CQ5369"/>
      <c r="CR5369"/>
      <c r="CS5369" s="1060"/>
      <c r="CT5369" s="1060"/>
      <c r="CU5369" s="1060"/>
      <c r="CV5369" s="1060"/>
      <c r="CW5369" s="1060"/>
      <c r="CX5369" s="1060"/>
    </row>
    <row r="5370" spans="35:102" ht="15" customHeight="1" x14ac:dyDescent="0.3">
      <c r="AI5370" s="1996">
        <v>48141001700</v>
      </c>
      <c r="AJ5370" s="1997" t="s">
        <v>1799</v>
      </c>
      <c r="AK5370" s="1997">
        <v>18382</v>
      </c>
      <c r="AL5370" s="1998" t="s">
        <v>1730</v>
      </c>
      <c r="AM5370" s="1998">
        <v>59.6</v>
      </c>
      <c r="AN5370" s="1997" t="s">
        <v>193</v>
      </c>
      <c r="BX5370"/>
      <c r="BY5370"/>
      <c r="BZ5370"/>
      <c r="CA5370"/>
      <c r="CB5370"/>
      <c r="CD5370" s="1060"/>
      <c r="CE5370" s="1060"/>
      <c r="CH5370" s="1060"/>
      <c r="CK5370" s="1645"/>
      <c r="CL5370" s="1645"/>
      <c r="CM5370" s="1645"/>
      <c r="CN5370"/>
      <c r="CO5370"/>
      <c r="CP5370"/>
      <c r="CQ5370"/>
      <c r="CR5370"/>
      <c r="CS5370" s="1060"/>
      <c r="CT5370" s="1060"/>
      <c r="CU5370" s="1060"/>
      <c r="CV5370" s="1060"/>
      <c r="CW5370" s="1060"/>
      <c r="CX5370" s="1060"/>
    </row>
    <row r="5371" spans="35:102" ht="15" customHeight="1" x14ac:dyDescent="0.3">
      <c r="AI5371" s="1774">
        <v>48141001800</v>
      </c>
      <c r="AJ5371" s="1993" t="s">
        <v>1799</v>
      </c>
      <c r="AK5371" s="1993">
        <v>17992</v>
      </c>
      <c r="AL5371" s="1994" t="s">
        <v>1730</v>
      </c>
      <c r="AM5371" s="1994">
        <v>58.7</v>
      </c>
      <c r="AN5371" s="1993" t="s">
        <v>193</v>
      </c>
      <c r="BX5371"/>
      <c r="BY5371"/>
      <c r="BZ5371"/>
      <c r="CA5371"/>
      <c r="CB5371"/>
      <c r="CD5371" s="1060"/>
      <c r="CE5371" s="1060"/>
      <c r="CH5371" s="1060"/>
      <c r="CK5371" s="1645"/>
      <c r="CL5371" s="1645"/>
      <c r="CM5371" s="1645"/>
      <c r="CN5371"/>
      <c r="CO5371"/>
      <c r="CP5371"/>
      <c r="CQ5371"/>
      <c r="CR5371"/>
      <c r="CS5371" s="1060"/>
      <c r="CT5371" s="1060"/>
      <c r="CU5371" s="1060"/>
      <c r="CV5371" s="1060"/>
      <c r="CW5371" s="1060"/>
      <c r="CX5371" s="1060"/>
    </row>
    <row r="5372" spans="35:102" ht="15" customHeight="1" x14ac:dyDescent="0.3">
      <c r="AI5372" s="1996">
        <v>48141001900</v>
      </c>
      <c r="AJ5372" s="1997" t="s">
        <v>1799</v>
      </c>
      <c r="AK5372" s="1997">
        <v>13513</v>
      </c>
      <c r="AL5372" s="1998" t="s">
        <v>1730</v>
      </c>
      <c r="AM5372" s="1998">
        <v>65.7</v>
      </c>
      <c r="AN5372" s="1997" t="s">
        <v>193</v>
      </c>
      <c r="BX5372"/>
      <c r="BY5372"/>
      <c r="BZ5372"/>
      <c r="CA5372"/>
      <c r="CB5372"/>
      <c r="CD5372" s="1060"/>
      <c r="CE5372" s="1060"/>
      <c r="CH5372" s="1060"/>
      <c r="CK5372" s="1645"/>
      <c r="CL5372" s="1645"/>
      <c r="CM5372" s="1645"/>
      <c r="CN5372"/>
      <c r="CO5372"/>
      <c r="CP5372"/>
      <c r="CQ5372"/>
      <c r="CR5372"/>
      <c r="CS5372" s="1060"/>
      <c r="CT5372" s="1060"/>
      <c r="CU5372" s="1060"/>
      <c r="CV5372" s="1060"/>
      <c r="CW5372" s="1060"/>
      <c r="CX5372" s="1060"/>
    </row>
    <row r="5373" spans="35:102" ht="15" customHeight="1" x14ac:dyDescent="0.3">
      <c r="AI5373" s="1774">
        <v>48141002000</v>
      </c>
      <c r="AJ5373" s="1993" t="s">
        <v>1799</v>
      </c>
      <c r="AK5373" s="1993">
        <v>16625</v>
      </c>
      <c r="AL5373" s="1994" t="s">
        <v>1730</v>
      </c>
      <c r="AM5373" s="1994">
        <v>44.1</v>
      </c>
      <c r="AN5373" s="1993" t="s">
        <v>193</v>
      </c>
      <c r="BX5373"/>
      <c r="BY5373"/>
      <c r="BZ5373"/>
      <c r="CA5373"/>
      <c r="CB5373"/>
      <c r="CD5373" s="1060"/>
      <c r="CE5373" s="1060"/>
      <c r="CH5373" s="1060"/>
      <c r="CK5373" s="1645"/>
      <c r="CL5373" s="1645"/>
      <c r="CM5373" s="1645"/>
      <c r="CN5373"/>
      <c r="CO5373"/>
      <c r="CP5373"/>
      <c r="CQ5373"/>
      <c r="CR5373"/>
      <c r="CS5373" s="1060"/>
      <c r="CT5373" s="1060"/>
      <c r="CU5373" s="1060"/>
      <c r="CV5373" s="1060"/>
      <c r="CW5373" s="1060"/>
      <c r="CX5373" s="1060"/>
    </row>
    <row r="5374" spans="35:102" ht="15" customHeight="1" x14ac:dyDescent="0.3">
      <c r="AI5374" s="1996">
        <v>48141002100</v>
      </c>
      <c r="AJ5374" s="1997" t="s">
        <v>1799</v>
      </c>
      <c r="AK5374" s="1997">
        <v>11609</v>
      </c>
      <c r="AL5374" s="1998" t="s">
        <v>1730</v>
      </c>
      <c r="AM5374" s="1998">
        <v>66.900000000000006</v>
      </c>
      <c r="AN5374" s="1997" t="s">
        <v>193</v>
      </c>
      <c r="BX5374"/>
      <c r="BY5374"/>
      <c r="BZ5374"/>
      <c r="CA5374"/>
      <c r="CB5374"/>
      <c r="CD5374" s="1060"/>
      <c r="CE5374" s="1060"/>
      <c r="CH5374" s="1060"/>
      <c r="CK5374" s="1645"/>
      <c r="CL5374" s="1645"/>
      <c r="CM5374" s="1645"/>
      <c r="CN5374"/>
      <c r="CO5374"/>
      <c r="CP5374"/>
      <c r="CQ5374"/>
      <c r="CR5374"/>
      <c r="CS5374" s="1060"/>
      <c r="CT5374" s="1060"/>
      <c r="CU5374" s="1060"/>
      <c r="CV5374" s="1060"/>
      <c r="CW5374" s="1060"/>
      <c r="CX5374" s="1060"/>
    </row>
    <row r="5375" spans="35:102" ht="15" customHeight="1" x14ac:dyDescent="0.3">
      <c r="AI5375" s="1774">
        <v>48141002201</v>
      </c>
      <c r="AJ5375" s="1993" t="s">
        <v>1799</v>
      </c>
      <c r="AK5375" s="1993">
        <v>36202</v>
      </c>
      <c r="AL5375" s="1994" t="s">
        <v>1728</v>
      </c>
      <c r="AM5375" s="1994">
        <v>25.7</v>
      </c>
      <c r="AN5375" s="1993" t="s">
        <v>193</v>
      </c>
      <c r="BX5375"/>
      <c r="BY5375"/>
      <c r="BZ5375"/>
      <c r="CA5375"/>
      <c r="CB5375"/>
      <c r="CD5375" s="1060"/>
      <c r="CE5375" s="1060"/>
      <c r="CH5375" s="1060"/>
      <c r="CK5375" s="1645"/>
      <c r="CL5375" s="1645"/>
      <c r="CM5375" s="1645"/>
      <c r="CN5375"/>
      <c r="CO5375"/>
      <c r="CP5375"/>
      <c r="CQ5375"/>
      <c r="CR5375"/>
      <c r="CS5375" s="1060"/>
      <c r="CT5375" s="1060"/>
      <c r="CU5375" s="1060"/>
      <c r="CV5375" s="1060"/>
      <c r="CW5375" s="1060"/>
      <c r="CX5375" s="1060"/>
    </row>
    <row r="5376" spans="35:102" ht="15" customHeight="1" x14ac:dyDescent="0.3">
      <c r="AI5376" s="1996">
        <v>48141002202</v>
      </c>
      <c r="AJ5376" s="1997" t="s">
        <v>1799</v>
      </c>
      <c r="AK5376" s="1997">
        <v>20019</v>
      </c>
      <c r="AL5376" s="1998" t="s">
        <v>1730</v>
      </c>
      <c r="AM5376" s="1998">
        <v>40.200000000000003</v>
      </c>
      <c r="AN5376" s="1997" t="s">
        <v>193</v>
      </c>
      <c r="BX5376"/>
      <c r="BY5376"/>
      <c r="BZ5376"/>
      <c r="CA5376"/>
      <c r="CB5376"/>
      <c r="CD5376" s="1060"/>
      <c r="CE5376" s="1060"/>
      <c r="CH5376" s="1060"/>
      <c r="CK5376" s="1645"/>
      <c r="CL5376" s="1645"/>
      <c r="CM5376" s="1645"/>
      <c r="CN5376"/>
      <c r="CO5376"/>
      <c r="CP5376"/>
      <c r="CQ5376"/>
      <c r="CR5376"/>
      <c r="CS5376" s="1060"/>
      <c r="CT5376" s="1060"/>
      <c r="CU5376" s="1060"/>
      <c r="CV5376" s="1060"/>
      <c r="CW5376" s="1060"/>
      <c r="CX5376" s="1060"/>
    </row>
    <row r="5377" spans="35:102" ht="15" customHeight="1" x14ac:dyDescent="0.3">
      <c r="AI5377" s="1774">
        <v>48141002300</v>
      </c>
      <c r="AJ5377" s="1993" t="s">
        <v>1799</v>
      </c>
      <c r="AK5377" s="1993">
        <v>31520</v>
      </c>
      <c r="AL5377" s="1994" t="s">
        <v>1728</v>
      </c>
      <c r="AM5377" s="1994">
        <v>23.4</v>
      </c>
      <c r="AN5377" s="1993" t="s">
        <v>193</v>
      </c>
      <c r="BX5377"/>
      <c r="BY5377"/>
      <c r="BZ5377"/>
      <c r="CA5377"/>
      <c r="CB5377"/>
      <c r="CD5377" s="1060"/>
      <c r="CE5377" s="1060"/>
      <c r="CH5377" s="1060"/>
      <c r="CK5377" s="1645"/>
      <c r="CL5377" s="1645"/>
      <c r="CM5377" s="1645"/>
      <c r="CN5377"/>
      <c r="CO5377"/>
      <c r="CP5377"/>
      <c r="CQ5377"/>
      <c r="CR5377"/>
      <c r="CS5377" s="1060"/>
      <c r="CT5377" s="1060"/>
      <c r="CU5377" s="1060"/>
      <c r="CV5377" s="1060"/>
      <c r="CW5377" s="1060"/>
      <c r="CX5377" s="1060"/>
    </row>
    <row r="5378" spans="35:102" ht="15" customHeight="1" x14ac:dyDescent="0.3">
      <c r="AI5378" s="1996">
        <v>48141002400</v>
      </c>
      <c r="AJ5378" s="1997" t="s">
        <v>1799</v>
      </c>
      <c r="AK5378" s="1997">
        <v>34063</v>
      </c>
      <c r="AL5378" s="1998" t="s">
        <v>1728</v>
      </c>
      <c r="AM5378" s="1998">
        <v>12.5</v>
      </c>
      <c r="AN5378" s="1997" t="s">
        <v>192</v>
      </c>
      <c r="BX5378"/>
      <c r="BY5378"/>
      <c r="BZ5378"/>
      <c r="CA5378"/>
      <c r="CB5378"/>
      <c r="CD5378" s="1060"/>
      <c r="CE5378" s="1060"/>
      <c r="CH5378" s="1060"/>
      <c r="CK5378" s="1645"/>
      <c r="CL5378" s="1645"/>
      <c r="CM5378" s="1645"/>
      <c r="CN5378"/>
      <c r="CO5378"/>
      <c r="CP5378"/>
      <c r="CQ5378"/>
      <c r="CR5378"/>
      <c r="CS5378" s="1060"/>
      <c r="CT5378" s="1060"/>
      <c r="CU5378" s="1060"/>
      <c r="CV5378" s="1060"/>
      <c r="CW5378" s="1060"/>
      <c r="CX5378" s="1060"/>
    </row>
    <row r="5379" spans="35:102" ht="15" customHeight="1" x14ac:dyDescent="0.3">
      <c r="AI5379" s="1774">
        <v>48141002500</v>
      </c>
      <c r="AJ5379" s="1993" t="s">
        <v>1799</v>
      </c>
      <c r="AK5379" s="1993">
        <v>35409</v>
      </c>
      <c r="AL5379" s="1994" t="s">
        <v>1728</v>
      </c>
      <c r="AM5379" s="1994">
        <v>28.2</v>
      </c>
      <c r="AN5379" s="1993" t="s">
        <v>193</v>
      </c>
      <c r="BX5379"/>
      <c r="BY5379"/>
      <c r="BZ5379"/>
      <c r="CA5379"/>
      <c r="CB5379"/>
      <c r="CD5379" s="1060"/>
      <c r="CE5379" s="1060"/>
      <c r="CH5379" s="1060"/>
      <c r="CK5379" s="1645"/>
      <c r="CL5379" s="1645"/>
      <c r="CM5379" s="1645"/>
      <c r="CN5379"/>
      <c r="CO5379"/>
      <c r="CP5379"/>
      <c r="CQ5379"/>
      <c r="CR5379"/>
      <c r="CS5379" s="1060"/>
      <c r="CT5379" s="1060"/>
      <c r="CU5379" s="1060"/>
      <c r="CV5379" s="1060"/>
      <c r="CW5379" s="1060"/>
      <c r="CX5379" s="1060"/>
    </row>
    <row r="5380" spans="35:102" ht="15" customHeight="1" x14ac:dyDescent="0.3">
      <c r="AI5380" s="1996">
        <v>48141002600</v>
      </c>
      <c r="AJ5380" s="1997" t="s">
        <v>1799</v>
      </c>
      <c r="AK5380" s="1997">
        <v>29338</v>
      </c>
      <c r="AL5380" s="1998" t="s">
        <v>1728</v>
      </c>
      <c r="AM5380" s="1998">
        <v>22.5</v>
      </c>
      <c r="AN5380" s="1997" t="s">
        <v>192</v>
      </c>
      <c r="BX5380"/>
      <c r="BY5380"/>
      <c r="BZ5380"/>
      <c r="CA5380"/>
      <c r="CB5380"/>
      <c r="CD5380" s="1060"/>
      <c r="CE5380" s="1060"/>
      <c r="CH5380" s="1060"/>
      <c r="CK5380" s="1645"/>
      <c r="CL5380" s="1645"/>
      <c r="CM5380" s="1645"/>
      <c r="CN5380"/>
      <c r="CO5380"/>
      <c r="CP5380"/>
      <c r="CQ5380"/>
      <c r="CR5380"/>
      <c r="CS5380" s="1060"/>
      <c r="CT5380" s="1060"/>
      <c r="CU5380" s="1060"/>
      <c r="CV5380" s="1060"/>
      <c r="CW5380" s="1060"/>
      <c r="CX5380" s="1060"/>
    </row>
    <row r="5381" spans="35:102" ht="15" customHeight="1" x14ac:dyDescent="0.3">
      <c r="AI5381" s="1774">
        <v>48141002800</v>
      </c>
      <c r="AJ5381" s="1993" t="s">
        <v>1799</v>
      </c>
      <c r="AK5381" s="1993">
        <v>16978</v>
      </c>
      <c r="AL5381" s="1994" t="s">
        <v>1730</v>
      </c>
      <c r="AM5381" s="1994">
        <v>58.8</v>
      </c>
      <c r="AN5381" s="1993" t="s">
        <v>193</v>
      </c>
      <c r="BX5381"/>
      <c r="BY5381"/>
      <c r="BZ5381"/>
      <c r="CA5381"/>
      <c r="CB5381"/>
      <c r="CD5381" s="1060"/>
      <c r="CE5381" s="1060"/>
      <c r="CH5381" s="1060"/>
      <c r="CK5381" s="1645"/>
      <c r="CL5381" s="1645"/>
      <c r="CM5381" s="1645"/>
      <c r="CN5381"/>
      <c r="CO5381"/>
      <c r="CP5381"/>
      <c r="CQ5381"/>
      <c r="CR5381"/>
      <c r="CS5381" s="1060"/>
      <c r="CT5381" s="1060"/>
      <c r="CU5381" s="1060"/>
      <c r="CV5381" s="1060"/>
      <c r="CW5381" s="1060"/>
      <c r="CX5381" s="1060"/>
    </row>
    <row r="5382" spans="35:102" ht="15" customHeight="1" x14ac:dyDescent="0.3">
      <c r="AI5382" s="1996">
        <v>48141002900</v>
      </c>
      <c r="AJ5382" s="1997" t="s">
        <v>1799</v>
      </c>
      <c r="AK5382" s="1997">
        <v>16757</v>
      </c>
      <c r="AL5382" s="1998" t="s">
        <v>1730</v>
      </c>
      <c r="AM5382" s="1998">
        <v>46.2</v>
      </c>
      <c r="AN5382" s="1997" t="s">
        <v>193</v>
      </c>
      <c r="BX5382"/>
      <c r="BY5382"/>
      <c r="BZ5382"/>
      <c r="CA5382"/>
      <c r="CB5382"/>
      <c r="CD5382" s="1060"/>
      <c r="CE5382" s="1060"/>
      <c r="CH5382" s="1060"/>
      <c r="CK5382" s="1645"/>
      <c r="CL5382" s="1645"/>
      <c r="CM5382" s="1645"/>
      <c r="CN5382"/>
      <c r="CO5382"/>
      <c r="CP5382"/>
      <c r="CQ5382"/>
      <c r="CR5382"/>
      <c r="CS5382" s="1060"/>
      <c r="CT5382" s="1060"/>
      <c r="CU5382" s="1060"/>
      <c r="CV5382" s="1060"/>
      <c r="CW5382" s="1060"/>
      <c r="CX5382" s="1060"/>
    </row>
    <row r="5383" spans="35:102" ht="15" customHeight="1" x14ac:dyDescent="0.3">
      <c r="AI5383" s="1774">
        <v>48141003000</v>
      </c>
      <c r="AJ5383" s="1993" t="s">
        <v>1799</v>
      </c>
      <c r="AK5383" s="1993">
        <v>18653</v>
      </c>
      <c r="AL5383" s="1994" t="s">
        <v>1730</v>
      </c>
      <c r="AM5383" s="1994">
        <v>48</v>
      </c>
      <c r="AN5383" s="1993" t="s">
        <v>193</v>
      </c>
      <c r="BX5383"/>
      <c r="BY5383"/>
      <c r="BZ5383"/>
      <c r="CA5383"/>
      <c r="CB5383"/>
      <c r="CD5383" s="1060"/>
      <c r="CE5383" s="1060"/>
      <c r="CH5383" s="1060"/>
      <c r="CK5383" s="1645"/>
      <c r="CL5383" s="1645"/>
      <c r="CM5383" s="1645"/>
      <c r="CN5383"/>
      <c r="CO5383"/>
      <c r="CP5383"/>
      <c r="CQ5383"/>
      <c r="CR5383"/>
      <c r="CS5383" s="1060"/>
      <c r="CT5383" s="1060"/>
      <c r="CU5383" s="1060"/>
      <c r="CV5383" s="1060"/>
      <c r="CW5383" s="1060"/>
      <c r="CX5383" s="1060"/>
    </row>
    <row r="5384" spans="35:102" ht="15" customHeight="1" x14ac:dyDescent="0.3">
      <c r="AI5384" s="1996">
        <v>48141003100</v>
      </c>
      <c r="AJ5384" s="1997" t="s">
        <v>1799</v>
      </c>
      <c r="AK5384" s="1997">
        <v>22530</v>
      </c>
      <c r="AL5384" s="1998" t="s">
        <v>1730</v>
      </c>
      <c r="AM5384" s="1998">
        <v>31.2</v>
      </c>
      <c r="AN5384" s="1997" t="s">
        <v>193</v>
      </c>
      <c r="BX5384"/>
      <c r="BY5384"/>
      <c r="BZ5384"/>
      <c r="CA5384"/>
      <c r="CB5384"/>
      <c r="CD5384" s="1060"/>
      <c r="CE5384" s="1060"/>
      <c r="CH5384" s="1060"/>
      <c r="CK5384" s="1645"/>
      <c r="CL5384" s="1645"/>
      <c r="CM5384" s="1645"/>
      <c r="CN5384"/>
      <c r="CO5384"/>
      <c r="CP5384"/>
      <c r="CQ5384"/>
      <c r="CR5384"/>
      <c r="CS5384" s="1060"/>
      <c r="CT5384" s="1060"/>
      <c r="CU5384" s="1060"/>
      <c r="CV5384" s="1060"/>
      <c r="CW5384" s="1060"/>
      <c r="CX5384" s="1060"/>
    </row>
    <row r="5385" spans="35:102" ht="15" customHeight="1" x14ac:dyDescent="0.3">
      <c r="AI5385" s="1774">
        <v>48141003200</v>
      </c>
      <c r="AJ5385" s="1993" t="s">
        <v>1799</v>
      </c>
      <c r="AK5385" s="1993">
        <v>24191</v>
      </c>
      <c r="AL5385" s="1994" t="s">
        <v>1730</v>
      </c>
      <c r="AM5385" s="1994">
        <v>42.3</v>
      </c>
      <c r="AN5385" s="1993" t="s">
        <v>193</v>
      </c>
      <c r="BX5385"/>
      <c r="BY5385"/>
      <c r="BZ5385"/>
      <c r="CA5385"/>
      <c r="CB5385"/>
      <c r="CD5385" s="1060"/>
      <c r="CE5385" s="1060"/>
      <c r="CH5385" s="1060"/>
      <c r="CK5385" s="1645"/>
      <c r="CL5385" s="1645"/>
      <c r="CM5385" s="1645"/>
      <c r="CN5385"/>
      <c r="CO5385"/>
      <c r="CP5385"/>
      <c r="CQ5385"/>
      <c r="CR5385"/>
      <c r="CS5385" s="1060"/>
      <c r="CT5385" s="1060"/>
      <c r="CU5385" s="1060"/>
      <c r="CV5385" s="1060"/>
      <c r="CW5385" s="1060"/>
      <c r="CX5385" s="1060"/>
    </row>
    <row r="5386" spans="35:102" ht="15" customHeight="1" x14ac:dyDescent="0.3">
      <c r="AI5386" s="1996">
        <v>48141003300</v>
      </c>
      <c r="AJ5386" s="1997" t="s">
        <v>1799</v>
      </c>
      <c r="AK5386" s="1997">
        <v>27266</v>
      </c>
      <c r="AL5386" s="1998" t="s">
        <v>1730</v>
      </c>
      <c r="AM5386" s="1998">
        <v>23.6</v>
      </c>
      <c r="AN5386" s="1997" t="s">
        <v>193</v>
      </c>
      <c r="BX5386"/>
      <c r="BY5386"/>
      <c r="BZ5386"/>
      <c r="CA5386"/>
      <c r="CB5386"/>
      <c r="CD5386" s="1060"/>
      <c r="CE5386" s="1060"/>
      <c r="CH5386" s="1060"/>
      <c r="CK5386" s="1645"/>
      <c r="CL5386" s="1645"/>
      <c r="CM5386" s="1645"/>
      <c r="CN5386"/>
      <c r="CO5386"/>
      <c r="CP5386"/>
      <c r="CQ5386"/>
      <c r="CR5386"/>
      <c r="CS5386" s="1060"/>
      <c r="CT5386" s="1060"/>
      <c r="CU5386" s="1060"/>
      <c r="CV5386" s="1060"/>
      <c r="CW5386" s="1060"/>
      <c r="CX5386" s="1060"/>
    </row>
    <row r="5387" spans="35:102" ht="15" customHeight="1" x14ac:dyDescent="0.3">
      <c r="AI5387" s="1774">
        <v>48141003402</v>
      </c>
      <c r="AJ5387" s="1993" t="s">
        <v>1799</v>
      </c>
      <c r="AK5387" s="1993">
        <v>30716</v>
      </c>
      <c r="AL5387" s="1994" t="s">
        <v>1728</v>
      </c>
      <c r="AM5387" s="1994">
        <v>34.5</v>
      </c>
      <c r="AN5387" s="1993" t="s">
        <v>193</v>
      </c>
      <c r="BX5387"/>
      <c r="BY5387"/>
      <c r="BZ5387"/>
      <c r="CA5387"/>
      <c r="CB5387"/>
      <c r="CD5387" s="1060"/>
      <c r="CE5387" s="1060"/>
      <c r="CH5387" s="1060"/>
      <c r="CK5387" s="1645"/>
      <c r="CL5387" s="1645"/>
      <c r="CM5387" s="1645"/>
      <c r="CN5387"/>
      <c r="CO5387"/>
      <c r="CP5387"/>
      <c r="CQ5387"/>
      <c r="CR5387"/>
      <c r="CS5387" s="1060"/>
      <c r="CT5387" s="1060"/>
      <c r="CU5387" s="1060"/>
      <c r="CV5387" s="1060"/>
      <c r="CW5387" s="1060"/>
      <c r="CX5387" s="1060"/>
    </row>
    <row r="5388" spans="35:102" ht="15" customHeight="1" x14ac:dyDescent="0.3">
      <c r="AI5388" s="1996">
        <v>48141003403</v>
      </c>
      <c r="AJ5388" s="1997" t="s">
        <v>1799</v>
      </c>
      <c r="AK5388" s="1997">
        <v>39219</v>
      </c>
      <c r="AL5388" s="1998" t="s">
        <v>1727</v>
      </c>
      <c r="AM5388" s="1998">
        <v>8.4</v>
      </c>
      <c r="AN5388" s="1997" t="s">
        <v>192</v>
      </c>
      <c r="BX5388"/>
      <c r="BY5388"/>
      <c r="BZ5388"/>
      <c r="CA5388"/>
      <c r="CB5388"/>
      <c r="CD5388" s="1060"/>
      <c r="CE5388" s="1060"/>
      <c r="CH5388" s="1060"/>
      <c r="CK5388" s="1645"/>
      <c r="CL5388" s="1645"/>
      <c r="CM5388" s="1645"/>
      <c r="CN5388"/>
      <c r="CO5388"/>
      <c r="CP5388"/>
      <c r="CQ5388"/>
      <c r="CR5388"/>
      <c r="CS5388" s="1060"/>
      <c r="CT5388" s="1060"/>
      <c r="CU5388" s="1060"/>
      <c r="CV5388" s="1060"/>
      <c r="CW5388" s="1060"/>
      <c r="CX5388" s="1060"/>
    </row>
    <row r="5389" spans="35:102" ht="15" customHeight="1" x14ac:dyDescent="0.3">
      <c r="AI5389" s="1774">
        <v>48141003404</v>
      </c>
      <c r="AJ5389" s="1993" t="s">
        <v>1799</v>
      </c>
      <c r="AK5389" s="1993">
        <v>56830</v>
      </c>
      <c r="AL5389" s="1994" t="s">
        <v>1729</v>
      </c>
      <c r="AM5389" s="1994">
        <v>9.9</v>
      </c>
      <c r="AN5389" s="1993" t="s">
        <v>192</v>
      </c>
      <c r="BX5389"/>
      <c r="BY5389"/>
      <c r="BZ5389"/>
      <c r="CA5389"/>
      <c r="CB5389"/>
      <c r="CD5389" s="1060"/>
      <c r="CE5389" s="1060"/>
      <c r="CH5389" s="1060"/>
      <c r="CK5389" s="1645"/>
      <c r="CL5389" s="1645"/>
      <c r="CM5389" s="1645"/>
      <c r="CN5389"/>
      <c r="CO5389"/>
      <c r="CP5389"/>
      <c r="CQ5389"/>
      <c r="CR5389"/>
      <c r="CS5389" s="1060"/>
      <c r="CT5389" s="1060"/>
      <c r="CU5389" s="1060"/>
      <c r="CV5389" s="1060"/>
      <c r="CW5389" s="1060"/>
      <c r="CX5389" s="1060"/>
    </row>
    <row r="5390" spans="35:102" ht="15" customHeight="1" x14ac:dyDescent="0.3">
      <c r="AI5390" s="1996">
        <v>48141003501</v>
      </c>
      <c r="AJ5390" s="1997" t="s">
        <v>1799</v>
      </c>
      <c r="AK5390" s="1997">
        <v>29306</v>
      </c>
      <c r="AL5390" s="1998" t="s">
        <v>1730</v>
      </c>
      <c r="AM5390" s="1998">
        <v>36</v>
      </c>
      <c r="AN5390" s="1997" t="s">
        <v>193</v>
      </c>
      <c r="BX5390"/>
      <c r="BY5390"/>
      <c r="BZ5390"/>
      <c r="CA5390"/>
      <c r="CB5390"/>
      <c r="CD5390" s="1060"/>
      <c r="CE5390" s="1060"/>
      <c r="CH5390" s="1060"/>
      <c r="CK5390" s="1645"/>
      <c r="CL5390" s="1645"/>
      <c r="CM5390" s="1645"/>
      <c r="CN5390"/>
      <c r="CO5390"/>
      <c r="CP5390"/>
      <c r="CQ5390"/>
      <c r="CR5390"/>
      <c r="CS5390" s="1060"/>
      <c r="CT5390" s="1060"/>
      <c r="CU5390" s="1060"/>
      <c r="CV5390" s="1060"/>
      <c r="CW5390" s="1060"/>
      <c r="CX5390" s="1060"/>
    </row>
    <row r="5391" spans="35:102" ht="15" customHeight="1" x14ac:dyDescent="0.3">
      <c r="AI5391" s="1774">
        <v>48141003502</v>
      </c>
      <c r="AJ5391" s="1993" t="s">
        <v>1799</v>
      </c>
      <c r="AK5391" s="1993">
        <v>26563</v>
      </c>
      <c r="AL5391" s="1994" t="s">
        <v>1730</v>
      </c>
      <c r="AM5391" s="1994">
        <v>41.1</v>
      </c>
      <c r="AN5391" s="1993" t="s">
        <v>193</v>
      </c>
      <c r="BX5391"/>
      <c r="BY5391"/>
      <c r="BZ5391"/>
      <c r="CA5391"/>
      <c r="CB5391"/>
      <c r="CD5391" s="1060"/>
      <c r="CE5391" s="1060"/>
      <c r="CH5391" s="1060"/>
      <c r="CK5391" s="1645"/>
      <c r="CL5391" s="1645"/>
      <c r="CM5391" s="1645"/>
      <c r="CN5391"/>
      <c r="CO5391"/>
      <c r="CP5391"/>
      <c r="CQ5391"/>
      <c r="CR5391"/>
      <c r="CS5391" s="1060"/>
      <c r="CT5391" s="1060"/>
      <c r="CU5391" s="1060"/>
      <c r="CV5391" s="1060"/>
      <c r="CW5391" s="1060"/>
      <c r="CX5391" s="1060"/>
    </row>
    <row r="5392" spans="35:102" ht="15" customHeight="1" x14ac:dyDescent="0.3">
      <c r="AI5392" s="1996">
        <v>48141003601</v>
      </c>
      <c r="AJ5392" s="1997" t="s">
        <v>1799</v>
      </c>
      <c r="AK5392" s="1997">
        <v>32542</v>
      </c>
      <c r="AL5392" s="1998" t="s">
        <v>1728</v>
      </c>
      <c r="AM5392" s="1998">
        <v>32.700000000000003</v>
      </c>
      <c r="AN5392" s="1997" t="s">
        <v>193</v>
      </c>
      <c r="BX5392"/>
      <c r="BY5392"/>
      <c r="BZ5392"/>
      <c r="CA5392"/>
      <c r="CB5392"/>
      <c r="CD5392" s="1060"/>
      <c r="CE5392" s="1060"/>
      <c r="CH5392" s="1060"/>
      <c r="CK5392" s="1645"/>
      <c r="CL5392" s="1645"/>
      <c r="CM5392" s="1645"/>
      <c r="CN5392"/>
      <c r="CO5392"/>
      <c r="CP5392"/>
      <c r="CQ5392"/>
      <c r="CR5392"/>
      <c r="CS5392" s="1060"/>
      <c r="CT5392" s="1060"/>
      <c r="CU5392" s="1060"/>
      <c r="CV5392" s="1060"/>
      <c r="CW5392" s="1060"/>
      <c r="CX5392" s="1060"/>
    </row>
    <row r="5393" spans="35:102" ht="15" customHeight="1" x14ac:dyDescent="0.3">
      <c r="AI5393" s="1774">
        <v>48141003602</v>
      </c>
      <c r="AJ5393" s="1993" t="s">
        <v>1799</v>
      </c>
      <c r="AK5393" s="1993">
        <v>24575</v>
      </c>
      <c r="AL5393" s="1994" t="s">
        <v>1730</v>
      </c>
      <c r="AM5393" s="1994">
        <v>31</v>
      </c>
      <c r="AN5393" s="1993" t="s">
        <v>193</v>
      </c>
      <c r="BX5393"/>
      <c r="BY5393"/>
      <c r="BZ5393"/>
      <c r="CA5393"/>
      <c r="CB5393"/>
      <c r="CD5393" s="1060"/>
      <c r="CE5393" s="1060"/>
      <c r="CH5393" s="1060"/>
      <c r="CK5393" s="1645"/>
      <c r="CL5393" s="1645"/>
      <c r="CM5393" s="1645"/>
      <c r="CN5393"/>
      <c r="CO5393"/>
      <c r="CP5393"/>
      <c r="CQ5393"/>
      <c r="CR5393"/>
      <c r="CS5393" s="1060"/>
      <c r="CT5393" s="1060"/>
      <c r="CU5393" s="1060"/>
      <c r="CV5393" s="1060"/>
      <c r="CW5393" s="1060"/>
      <c r="CX5393" s="1060"/>
    </row>
    <row r="5394" spans="35:102" ht="15" customHeight="1" x14ac:dyDescent="0.3">
      <c r="AI5394" s="1996">
        <v>48141003701</v>
      </c>
      <c r="AJ5394" s="1997" t="s">
        <v>1799</v>
      </c>
      <c r="AK5394" s="1997">
        <v>37901</v>
      </c>
      <c r="AL5394" s="1998" t="s">
        <v>1728</v>
      </c>
      <c r="AM5394" s="1998">
        <v>20.9</v>
      </c>
      <c r="AN5394" s="1997" t="s">
        <v>192</v>
      </c>
      <c r="BX5394"/>
      <c r="BY5394"/>
      <c r="BZ5394"/>
      <c r="CA5394"/>
      <c r="CB5394"/>
      <c r="CD5394" s="1060"/>
      <c r="CE5394" s="1060"/>
      <c r="CH5394" s="1060"/>
      <c r="CK5394" s="1645"/>
      <c r="CL5394" s="1645"/>
      <c r="CM5394" s="1645"/>
      <c r="CN5394"/>
      <c r="CO5394"/>
      <c r="CP5394"/>
      <c r="CQ5394"/>
      <c r="CR5394"/>
      <c r="CS5394" s="1060"/>
      <c r="CT5394" s="1060"/>
      <c r="CU5394" s="1060"/>
      <c r="CV5394" s="1060"/>
      <c r="CW5394" s="1060"/>
      <c r="CX5394" s="1060"/>
    </row>
    <row r="5395" spans="35:102" ht="15" customHeight="1" x14ac:dyDescent="0.3">
      <c r="AI5395" s="1774">
        <v>48141003702</v>
      </c>
      <c r="AJ5395" s="1993" t="s">
        <v>1799</v>
      </c>
      <c r="AK5395" s="1993">
        <v>27938</v>
      </c>
      <c r="AL5395" s="1994" t="s">
        <v>1730</v>
      </c>
      <c r="AM5395" s="1994">
        <v>35.5</v>
      </c>
      <c r="AN5395" s="1993" t="s">
        <v>193</v>
      </c>
      <c r="BX5395"/>
      <c r="BY5395"/>
      <c r="BZ5395"/>
      <c r="CA5395"/>
      <c r="CB5395"/>
      <c r="CD5395" s="1060"/>
      <c r="CE5395" s="1060"/>
      <c r="CH5395" s="1060"/>
      <c r="CK5395" s="1645"/>
      <c r="CL5395" s="1645"/>
      <c r="CM5395" s="1645"/>
      <c r="CN5395"/>
      <c r="CO5395"/>
      <c r="CP5395"/>
      <c r="CQ5395"/>
      <c r="CR5395"/>
      <c r="CS5395" s="1060"/>
      <c r="CT5395" s="1060"/>
      <c r="CU5395" s="1060"/>
      <c r="CV5395" s="1060"/>
      <c r="CW5395" s="1060"/>
      <c r="CX5395" s="1060"/>
    </row>
    <row r="5396" spans="35:102" ht="15" customHeight="1" x14ac:dyDescent="0.3">
      <c r="AI5396" s="1996">
        <v>48141003801</v>
      </c>
      <c r="AJ5396" s="1997" t="s">
        <v>1799</v>
      </c>
      <c r="AK5396" s="1997">
        <v>28223</v>
      </c>
      <c r="AL5396" s="1998" t="s">
        <v>1730</v>
      </c>
      <c r="AM5396" s="1998">
        <v>22.6</v>
      </c>
      <c r="AN5396" s="1997" t="s">
        <v>192</v>
      </c>
      <c r="BX5396"/>
      <c r="BY5396"/>
      <c r="BZ5396"/>
      <c r="CA5396"/>
      <c r="CB5396"/>
      <c r="CD5396" s="1060"/>
      <c r="CE5396" s="1060"/>
      <c r="CH5396" s="1060"/>
      <c r="CK5396" s="1645"/>
      <c r="CL5396" s="1645"/>
      <c r="CM5396" s="1645"/>
      <c r="CN5396"/>
      <c r="CO5396"/>
      <c r="CP5396"/>
      <c r="CQ5396"/>
      <c r="CR5396"/>
      <c r="CS5396" s="1060"/>
      <c r="CT5396" s="1060"/>
      <c r="CU5396" s="1060"/>
      <c r="CV5396" s="1060"/>
      <c r="CW5396" s="1060"/>
      <c r="CX5396" s="1060"/>
    </row>
    <row r="5397" spans="35:102" ht="15" customHeight="1" x14ac:dyDescent="0.3">
      <c r="AI5397" s="1774">
        <v>48141003803</v>
      </c>
      <c r="AJ5397" s="1993" t="s">
        <v>1799</v>
      </c>
      <c r="AK5397" s="1993">
        <v>38432</v>
      </c>
      <c r="AL5397" s="1994" t="s">
        <v>1728</v>
      </c>
      <c r="AM5397" s="1994">
        <v>20.2</v>
      </c>
      <c r="AN5397" s="1993" t="s">
        <v>192</v>
      </c>
      <c r="BX5397"/>
      <c r="BY5397"/>
      <c r="BZ5397"/>
      <c r="CA5397"/>
      <c r="CB5397"/>
      <c r="CD5397" s="1060"/>
      <c r="CE5397" s="1060"/>
      <c r="CH5397" s="1060"/>
      <c r="CK5397" s="1645"/>
      <c r="CL5397" s="1645"/>
      <c r="CM5397" s="1645"/>
      <c r="CN5397"/>
      <c r="CO5397"/>
      <c r="CP5397"/>
      <c r="CQ5397"/>
      <c r="CR5397"/>
      <c r="CS5397" s="1060"/>
      <c r="CT5397" s="1060"/>
      <c r="CU5397" s="1060"/>
      <c r="CV5397" s="1060"/>
      <c r="CW5397" s="1060"/>
      <c r="CX5397" s="1060"/>
    </row>
    <row r="5398" spans="35:102" ht="15" customHeight="1" x14ac:dyDescent="0.3">
      <c r="AI5398" s="1996">
        <v>48141003804</v>
      </c>
      <c r="AJ5398" s="1997" t="s">
        <v>1799</v>
      </c>
      <c r="AK5398" s="1997">
        <v>28924</v>
      </c>
      <c r="AL5398" s="1998" t="s">
        <v>1730</v>
      </c>
      <c r="AM5398" s="1998">
        <v>40.799999999999997</v>
      </c>
      <c r="AN5398" s="1997" t="s">
        <v>193</v>
      </c>
      <c r="BX5398"/>
      <c r="BY5398"/>
      <c r="BZ5398"/>
      <c r="CA5398"/>
      <c r="CB5398"/>
      <c r="CD5398" s="1060"/>
      <c r="CE5398" s="1060"/>
      <c r="CH5398" s="1060"/>
      <c r="CK5398" s="1645"/>
      <c r="CL5398" s="1645"/>
      <c r="CM5398" s="1645"/>
      <c r="CN5398"/>
      <c r="CO5398"/>
      <c r="CP5398"/>
      <c r="CQ5398"/>
      <c r="CR5398"/>
      <c r="CS5398" s="1060"/>
      <c r="CT5398" s="1060"/>
      <c r="CU5398" s="1060"/>
      <c r="CV5398" s="1060"/>
      <c r="CW5398" s="1060"/>
      <c r="CX5398" s="1060"/>
    </row>
    <row r="5399" spans="35:102" ht="15" customHeight="1" x14ac:dyDescent="0.3">
      <c r="AI5399" s="1774">
        <v>48141003901</v>
      </c>
      <c r="AJ5399" s="1993" t="s">
        <v>1799</v>
      </c>
      <c r="AK5399" s="1993">
        <v>28994</v>
      </c>
      <c r="AL5399" s="1994" t="s">
        <v>1730</v>
      </c>
      <c r="AM5399" s="1994">
        <v>28.8</v>
      </c>
      <c r="AN5399" s="1993" t="s">
        <v>193</v>
      </c>
      <c r="BX5399"/>
      <c r="BY5399"/>
      <c r="BZ5399"/>
      <c r="CA5399"/>
      <c r="CB5399"/>
      <c r="CD5399" s="1060"/>
      <c r="CE5399" s="1060"/>
      <c r="CH5399" s="1060"/>
      <c r="CK5399" s="1645"/>
      <c r="CL5399" s="1645"/>
      <c r="CM5399" s="1645"/>
      <c r="CN5399"/>
      <c r="CO5399"/>
      <c r="CP5399"/>
      <c r="CQ5399"/>
      <c r="CR5399"/>
      <c r="CS5399" s="1060"/>
      <c r="CT5399" s="1060"/>
      <c r="CU5399" s="1060"/>
      <c r="CV5399" s="1060"/>
      <c r="CW5399" s="1060"/>
      <c r="CX5399" s="1060"/>
    </row>
    <row r="5400" spans="35:102" ht="15" customHeight="1" x14ac:dyDescent="0.3">
      <c r="AI5400" s="1996">
        <v>48141003902</v>
      </c>
      <c r="AJ5400" s="1997" t="s">
        <v>1799</v>
      </c>
      <c r="AK5400" s="1997">
        <v>29025</v>
      </c>
      <c r="AL5400" s="1998" t="s">
        <v>1730</v>
      </c>
      <c r="AM5400" s="1998">
        <v>33.9</v>
      </c>
      <c r="AN5400" s="1997" t="s">
        <v>193</v>
      </c>
      <c r="BX5400"/>
      <c r="BY5400"/>
      <c r="BZ5400"/>
      <c r="CA5400"/>
      <c r="CB5400"/>
      <c r="CD5400" s="1060"/>
      <c r="CE5400" s="1060"/>
      <c r="CH5400" s="1060"/>
      <c r="CK5400" s="1645"/>
      <c r="CL5400" s="1645"/>
      <c r="CM5400" s="1645"/>
      <c r="CN5400"/>
      <c r="CO5400"/>
      <c r="CP5400"/>
      <c r="CQ5400"/>
      <c r="CR5400"/>
      <c r="CS5400" s="1060"/>
      <c r="CT5400" s="1060"/>
      <c r="CU5400" s="1060"/>
      <c r="CV5400" s="1060"/>
      <c r="CW5400" s="1060"/>
      <c r="CX5400" s="1060"/>
    </row>
    <row r="5401" spans="35:102" ht="15" customHeight="1" x14ac:dyDescent="0.3">
      <c r="AI5401" s="1774">
        <v>48141003903</v>
      </c>
      <c r="AJ5401" s="1993" t="s">
        <v>1799</v>
      </c>
      <c r="AK5401" s="1993">
        <v>21740</v>
      </c>
      <c r="AL5401" s="1994" t="s">
        <v>1730</v>
      </c>
      <c r="AM5401" s="1994">
        <v>46.7</v>
      </c>
      <c r="AN5401" s="1993" t="s">
        <v>193</v>
      </c>
      <c r="BX5401"/>
      <c r="BY5401"/>
      <c r="BZ5401"/>
      <c r="CA5401"/>
      <c r="CB5401"/>
      <c r="CD5401" s="1060"/>
      <c r="CE5401" s="1060"/>
      <c r="CH5401" s="1060"/>
      <c r="CK5401" s="1645"/>
      <c r="CL5401" s="1645"/>
      <c r="CM5401" s="1645"/>
      <c r="CN5401"/>
      <c r="CO5401"/>
      <c r="CP5401"/>
      <c r="CQ5401"/>
      <c r="CR5401"/>
      <c r="CS5401" s="1060"/>
      <c r="CT5401" s="1060"/>
      <c r="CU5401" s="1060"/>
      <c r="CV5401" s="1060"/>
      <c r="CW5401" s="1060"/>
      <c r="CX5401" s="1060"/>
    </row>
    <row r="5402" spans="35:102" ht="15" customHeight="1" x14ac:dyDescent="0.3">
      <c r="AI5402" s="1996">
        <v>48141004002</v>
      </c>
      <c r="AJ5402" s="1997" t="s">
        <v>1799</v>
      </c>
      <c r="AK5402" s="1997">
        <v>36548</v>
      </c>
      <c r="AL5402" s="1998" t="s">
        <v>1728</v>
      </c>
      <c r="AM5402" s="1998">
        <v>26.1</v>
      </c>
      <c r="AN5402" s="1997" t="s">
        <v>193</v>
      </c>
      <c r="BX5402"/>
      <c r="BY5402"/>
      <c r="BZ5402"/>
      <c r="CA5402"/>
      <c r="CB5402"/>
      <c r="CD5402" s="1060"/>
      <c r="CE5402" s="1060"/>
      <c r="CH5402" s="1060"/>
      <c r="CK5402" s="1645"/>
      <c r="CL5402" s="1645"/>
      <c r="CM5402" s="1645"/>
      <c r="CN5402"/>
      <c r="CO5402"/>
      <c r="CP5402"/>
      <c r="CQ5402"/>
      <c r="CR5402"/>
      <c r="CS5402" s="1060"/>
      <c r="CT5402" s="1060"/>
      <c r="CU5402" s="1060"/>
      <c r="CV5402" s="1060"/>
      <c r="CW5402" s="1060"/>
      <c r="CX5402" s="1060"/>
    </row>
    <row r="5403" spans="35:102" ht="15" customHeight="1" x14ac:dyDescent="0.3">
      <c r="AI5403" s="1774">
        <v>48141004003</v>
      </c>
      <c r="AJ5403" s="1993" t="s">
        <v>1799</v>
      </c>
      <c r="AK5403" s="1993">
        <v>32153</v>
      </c>
      <c r="AL5403" s="1994" t="s">
        <v>1728</v>
      </c>
      <c r="AM5403" s="1994">
        <v>26.2</v>
      </c>
      <c r="AN5403" s="1993" t="s">
        <v>193</v>
      </c>
      <c r="BX5403"/>
      <c r="BY5403"/>
      <c r="BZ5403"/>
      <c r="CA5403"/>
      <c r="CB5403"/>
      <c r="CD5403" s="1060"/>
      <c r="CE5403" s="1060"/>
      <c r="CH5403" s="1060"/>
      <c r="CK5403" s="1645"/>
      <c r="CL5403" s="1645"/>
      <c r="CM5403" s="1645"/>
      <c r="CN5403"/>
      <c r="CO5403"/>
      <c r="CP5403"/>
      <c r="CQ5403"/>
      <c r="CR5403"/>
      <c r="CS5403" s="1060"/>
      <c r="CT5403" s="1060"/>
      <c r="CU5403" s="1060"/>
      <c r="CV5403" s="1060"/>
      <c r="CW5403" s="1060"/>
      <c r="CX5403" s="1060"/>
    </row>
    <row r="5404" spans="35:102" ht="15" customHeight="1" x14ac:dyDescent="0.3">
      <c r="AI5404" s="1996">
        <v>48141004004</v>
      </c>
      <c r="AJ5404" s="1997" t="s">
        <v>1799</v>
      </c>
      <c r="AK5404" s="1997">
        <v>37119</v>
      </c>
      <c r="AL5404" s="1998" t="s">
        <v>1728</v>
      </c>
      <c r="AM5404" s="1998">
        <v>22</v>
      </c>
      <c r="AN5404" s="1997" t="s">
        <v>192</v>
      </c>
      <c r="BX5404"/>
      <c r="BY5404"/>
      <c r="BZ5404"/>
      <c r="CA5404"/>
      <c r="CB5404"/>
      <c r="CD5404" s="1060"/>
      <c r="CE5404" s="1060"/>
      <c r="CH5404" s="1060"/>
      <c r="CK5404" s="1645"/>
      <c r="CL5404" s="1645"/>
      <c r="CM5404" s="1645"/>
      <c r="CN5404"/>
      <c r="CO5404"/>
      <c r="CP5404"/>
      <c r="CQ5404"/>
      <c r="CR5404"/>
      <c r="CS5404" s="1060"/>
      <c r="CT5404" s="1060"/>
      <c r="CU5404" s="1060"/>
      <c r="CV5404" s="1060"/>
      <c r="CW5404" s="1060"/>
      <c r="CX5404" s="1060"/>
    </row>
    <row r="5405" spans="35:102" ht="15" customHeight="1" x14ac:dyDescent="0.3">
      <c r="AI5405" s="1774">
        <v>48141004103</v>
      </c>
      <c r="AJ5405" s="1993" t="s">
        <v>1799</v>
      </c>
      <c r="AK5405" s="1993">
        <v>30781</v>
      </c>
      <c r="AL5405" s="1994" t="s">
        <v>1728</v>
      </c>
      <c r="AM5405" s="1994">
        <v>24.8</v>
      </c>
      <c r="AN5405" s="1993" t="s">
        <v>193</v>
      </c>
      <c r="BX5405"/>
      <c r="BY5405"/>
      <c r="BZ5405"/>
      <c r="CA5405"/>
      <c r="CB5405"/>
      <c r="CD5405" s="1060"/>
      <c r="CE5405" s="1060"/>
      <c r="CH5405" s="1060"/>
      <c r="CK5405" s="1645"/>
      <c r="CL5405" s="1645"/>
      <c r="CM5405" s="1645"/>
      <c r="CN5405"/>
      <c r="CO5405"/>
      <c r="CP5405"/>
      <c r="CQ5405"/>
      <c r="CR5405"/>
      <c r="CS5405" s="1060"/>
      <c r="CT5405" s="1060"/>
      <c r="CU5405" s="1060"/>
      <c r="CV5405" s="1060"/>
      <c r="CW5405" s="1060"/>
      <c r="CX5405" s="1060"/>
    </row>
    <row r="5406" spans="35:102" ht="15" customHeight="1" x14ac:dyDescent="0.3">
      <c r="AI5406" s="1996">
        <v>48141004104</v>
      </c>
      <c r="AJ5406" s="1997" t="s">
        <v>1799</v>
      </c>
      <c r="AK5406" s="1997">
        <v>32106</v>
      </c>
      <c r="AL5406" s="1998" t="s">
        <v>1728</v>
      </c>
      <c r="AM5406" s="1998">
        <v>31.4</v>
      </c>
      <c r="AN5406" s="1997" t="s">
        <v>193</v>
      </c>
      <c r="BX5406"/>
      <c r="BY5406"/>
      <c r="BZ5406"/>
      <c r="CA5406"/>
      <c r="CB5406"/>
      <c r="CD5406" s="1060"/>
      <c r="CE5406" s="1060"/>
      <c r="CH5406" s="1060"/>
      <c r="CK5406" s="1645"/>
      <c r="CL5406" s="1645"/>
      <c r="CM5406" s="1645"/>
      <c r="CN5406"/>
      <c r="CO5406"/>
      <c r="CP5406"/>
      <c r="CQ5406"/>
      <c r="CR5406"/>
      <c r="CS5406" s="1060"/>
      <c r="CT5406" s="1060"/>
      <c r="CU5406" s="1060"/>
      <c r="CV5406" s="1060"/>
      <c r="CW5406" s="1060"/>
      <c r="CX5406" s="1060"/>
    </row>
    <row r="5407" spans="35:102" ht="15" customHeight="1" x14ac:dyDescent="0.3">
      <c r="AI5407" s="1774">
        <v>48141004105</v>
      </c>
      <c r="AJ5407" s="1993" t="s">
        <v>1799</v>
      </c>
      <c r="AK5407" s="1993">
        <v>25833</v>
      </c>
      <c r="AL5407" s="1994" t="s">
        <v>1730</v>
      </c>
      <c r="AM5407" s="1994">
        <v>30.8</v>
      </c>
      <c r="AN5407" s="1993" t="s">
        <v>193</v>
      </c>
      <c r="BX5407"/>
      <c r="BY5407"/>
      <c r="BZ5407"/>
      <c r="CA5407"/>
      <c r="CB5407"/>
      <c r="CD5407" s="1060"/>
      <c r="CE5407" s="1060"/>
      <c r="CH5407" s="1060"/>
      <c r="CK5407" s="1645"/>
      <c r="CL5407" s="1645"/>
      <c r="CM5407" s="1645"/>
      <c r="CN5407"/>
      <c r="CO5407"/>
      <c r="CP5407"/>
      <c r="CQ5407"/>
      <c r="CR5407"/>
      <c r="CS5407" s="1060"/>
      <c r="CT5407" s="1060"/>
      <c r="CU5407" s="1060"/>
      <c r="CV5407" s="1060"/>
      <c r="CW5407" s="1060"/>
      <c r="CX5407" s="1060"/>
    </row>
    <row r="5408" spans="35:102" ht="15" customHeight="1" x14ac:dyDescent="0.3">
      <c r="AI5408" s="1996">
        <v>48141004106</v>
      </c>
      <c r="AJ5408" s="1997" t="s">
        <v>1799</v>
      </c>
      <c r="AK5408" s="1997">
        <v>31050</v>
      </c>
      <c r="AL5408" s="1998" t="s">
        <v>1728</v>
      </c>
      <c r="AM5408" s="1998">
        <v>25.4</v>
      </c>
      <c r="AN5408" s="1997" t="s">
        <v>193</v>
      </c>
      <c r="BX5408"/>
      <c r="BY5408"/>
      <c r="BZ5408"/>
      <c r="CA5408"/>
      <c r="CB5408"/>
      <c r="CD5408" s="1060"/>
      <c r="CE5408" s="1060"/>
      <c r="CH5408" s="1060"/>
      <c r="CK5408" s="1645"/>
      <c r="CL5408" s="1645"/>
      <c r="CM5408" s="1645"/>
      <c r="CN5408"/>
      <c r="CO5408"/>
      <c r="CP5408"/>
      <c r="CQ5408"/>
      <c r="CR5408"/>
      <c r="CS5408" s="1060"/>
      <c r="CT5408" s="1060"/>
      <c r="CU5408" s="1060"/>
      <c r="CV5408" s="1060"/>
      <c r="CW5408" s="1060"/>
      <c r="CX5408" s="1060"/>
    </row>
    <row r="5409" spans="35:102" ht="15" customHeight="1" x14ac:dyDescent="0.3">
      <c r="AI5409" s="1774">
        <v>48141004107</v>
      </c>
      <c r="AJ5409" s="1993" t="s">
        <v>1799</v>
      </c>
      <c r="AK5409" s="1993">
        <v>52500</v>
      </c>
      <c r="AL5409" s="1994" t="s">
        <v>1729</v>
      </c>
      <c r="AM5409" s="1994">
        <v>6.8</v>
      </c>
      <c r="AN5409" s="1993" t="s">
        <v>192</v>
      </c>
      <c r="BX5409"/>
      <c r="BY5409"/>
      <c r="BZ5409"/>
      <c r="CA5409"/>
      <c r="CB5409"/>
      <c r="CD5409" s="1060"/>
      <c r="CE5409" s="1060"/>
      <c r="CH5409" s="1060"/>
      <c r="CK5409" s="1645"/>
      <c r="CL5409" s="1645"/>
      <c r="CM5409" s="1645"/>
      <c r="CN5409"/>
      <c r="CO5409"/>
      <c r="CP5409"/>
      <c r="CQ5409"/>
      <c r="CR5409"/>
      <c r="CS5409" s="1060"/>
      <c r="CT5409" s="1060"/>
      <c r="CU5409" s="1060"/>
      <c r="CV5409" s="1060"/>
      <c r="CW5409" s="1060"/>
      <c r="CX5409" s="1060"/>
    </row>
    <row r="5410" spans="35:102" ht="15" customHeight="1" x14ac:dyDescent="0.3">
      <c r="AI5410" s="1996">
        <v>48141004201</v>
      </c>
      <c r="AJ5410" s="1997" t="s">
        <v>1799</v>
      </c>
      <c r="AK5410" s="1997">
        <v>28113</v>
      </c>
      <c r="AL5410" s="1998" t="s">
        <v>1730</v>
      </c>
      <c r="AM5410" s="1998">
        <v>23.4</v>
      </c>
      <c r="AN5410" s="1997" t="s">
        <v>193</v>
      </c>
      <c r="BX5410"/>
      <c r="BY5410"/>
      <c r="BZ5410"/>
      <c r="CA5410"/>
      <c r="CB5410"/>
      <c r="CD5410" s="1060"/>
      <c r="CE5410" s="1060"/>
      <c r="CH5410" s="1060"/>
      <c r="CK5410" s="1645"/>
      <c r="CL5410" s="1645"/>
      <c r="CM5410" s="1645"/>
      <c r="CN5410"/>
      <c r="CO5410"/>
      <c r="CP5410"/>
      <c r="CQ5410"/>
      <c r="CR5410"/>
      <c r="CS5410" s="1060"/>
      <c r="CT5410" s="1060"/>
      <c r="CU5410" s="1060"/>
      <c r="CV5410" s="1060"/>
      <c r="CW5410" s="1060"/>
      <c r="CX5410" s="1060"/>
    </row>
    <row r="5411" spans="35:102" ht="15" customHeight="1" x14ac:dyDescent="0.3">
      <c r="AI5411" s="1774">
        <v>48141004202</v>
      </c>
      <c r="AJ5411" s="1993" t="s">
        <v>1799</v>
      </c>
      <c r="AK5411" s="1993">
        <v>39591</v>
      </c>
      <c r="AL5411" s="1994" t="s">
        <v>1727</v>
      </c>
      <c r="AM5411" s="1994">
        <v>23.7</v>
      </c>
      <c r="AN5411" s="1993" t="s">
        <v>193</v>
      </c>
      <c r="BX5411"/>
      <c r="BY5411"/>
      <c r="BZ5411"/>
      <c r="CA5411"/>
      <c r="CB5411"/>
      <c r="CD5411" s="1060"/>
      <c r="CE5411" s="1060"/>
      <c r="CH5411" s="1060"/>
      <c r="CK5411" s="1645"/>
      <c r="CL5411" s="1645"/>
      <c r="CM5411" s="1645"/>
      <c r="CN5411"/>
      <c r="CO5411"/>
      <c r="CP5411"/>
      <c r="CQ5411"/>
      <c r="CR5411"/>
      <c r="CS5411" s="1060"/>
      <c r="CT5411" s="1060"/>
      <c r="CU5411" s="1060"/>
      <c r="CV5411" s="1060"/>
      <c r="CW5411" s="1060"/>
      <c r="CX5411" s="1060"/>
    </row>
    <row r="5412" spans="35:102" ht="15" customHeight="1" x14ac:dyDescent="0.3">
      <c r="AI5412" s="1996">
        <v>48141004303</v>
      </c>
      <c r="AJ5412" s="1997" t="s">
        <v>1799</v>
      </c>
      <c r="AK5412" s="1997">
        <v>58420</v>
      </c>
      <c r="AL5412" s="1998" t="s">
        <v>1729</v>
      </c>
      <c r="AM5412" s="1998">
        <v>8.6</v>
      </c>
      <c r="AN5412" s="1997" t="s">
        <v>192</v>
      </c>
      <c r="BX5412"/>
      <c r="BY5412"/>
      <c r="BZ5412"/>
      <c r="CA5412"/>
      <c r="CB5412"/>
      <c r="CD5412" s="1060"/>
      <c r="CE5412" s="1060"/>
      <c r="CH5412" s="1060"/>
      <c r="CK5412" s="1645"/>
      <c r="CL5412" s="1645"/>
      <c r="CM5412" s="1645"/>
      <c r="CN5412"/>
      <c r="CO5412"/>
      <c r="CP5412"/>
      <c r="CQ5412"/>
      <c r="CR5412"/>
      <c r="CS5412" s="1060"/>
      <c r="CT5412" s="1060"/>
      <c r="CU5412" s="1060"/>
      <c r="CV5412" s="1060"/>
      <c r="CW5412" s="1060"/>
      <c r="CX5412" s="1060"/>
    </row>
    <row r="5413" spans="35:102" ht="15" customHeight="1" x14ac:dyDescent="0.3">
      <c r="AI5413" s="1774">
        <v>48141004307</v>
      </c>
      <c r="AJ5413" s="1993" t="s">
        <v>1799</v>
      </c>
      <c r="AK5413" s="1993">
        <v>52043</v>
      </c>
      <c r="AL5413" s="1994" t="s">
        <v>1727</v>
      </c>
      <c r="AM5413" s="1994">
        <v>22.3</v>
      </c>
      <c r="AN5413" s="1993" t="s">
        <v>192</v>
      </c>
      <c r="BX5413"/>
      <c r="BY5413"/>
      <c r="BZ5413"/>
      <c r="CA5413"/>
      <c r="CB5413"/>
      <c r="CD5413" s="1060"/>
      <c r="CE5413" s="1060"/>
      <c r="CH5413" s="1060"/>
      <c r="CK5413" s="1645"/>
      <c r="CL5413" s="1645"/>
      <c r="CM5413" s="1645"/>
      <c r="CN5413"/>
      <c r="CO5413"/>
      <c r="CP5413"/>
      <c r="CQ5413"/>
      <c r="CR5413"/>
      <c r="CS5413" s="1060"/>
      <c r="CT5413" s="1060"/>
      <c r="CU5413" s="1060"/>
      <c r="CV5413" s="1060"/>
      <c r="CW5413" s="1060"/>
      <c r="CX5413" s="1060"/>
    </row>
    <row r="5414" spans="35:102" ht="15" customHeight="1" x14ac:dyDescent="0.3">
      <c r="AI5414" s="1996">
        <v>48141004309</v>
      </c>
      <c r="AJ5414" s="1997" t="s">
        <v>1799</v>
      </c>
      <c r="AK5414" s="1997">
        <v>51838</v>
      </c>
      <c r="AL5414" s="1998" t="s">
        <v>1727</v>
      </c>
      <c r="AM5414" s="1998">
        <v>17.8</v>
      </c>
      <c r="AN5414" s="1997" t="s">
        <v>192</v>
      </c>
      <c r="BX5414"/>
      <c r="BY5414"/>
      <c r="BZ5414"/>
      <c r="CA5414"/>
      <c r="CB5414"/>
      <c r="CD5414" s="1060"/>
      <c r="CE5414" s="1060"/>
      <c r="CH5414" s="1060"/>
      <c r="CK5414" s="1645"/>
      <c r="CL5414" s="1645"/>
      <c r="CM5414" s="1645"/>
      <c r="CN5414"/>
      <c r="CO5414"/>
      <c r="CP5414"/>
      <c r="CQ5414"/>
      <c r="CR5414"/>
      <c r="CS5414" s="1060"/>
      <c r="CT5414" s="1060"/>
      <c r="CU5414" s="1060"/>
      <c r="CV5414" s="1060"/>
      <c r="CW5414" s="1060"/>
      <c r="CX5414" s="1060"/>
    </row>
    <row r="5415" spans="35:102" ht="15" customHeight="1" x14ac:dyDescent="0.3">
      <c r="AI5415" s="1774">
        <v>48141004310</v>
      </c>
      <c r="AJ5415" s="1993" t="s">
        <v>1799</v>
      </c>
      <c r="AK5415" s="1993">
        <v>40474</v>
      </c>
      <c r="AL5415" s="1994" t="s">
        <v>1727</v>
      </c>
      <c r="AM5415" s="1994">
        <v>24.3</v>
      </c>
      <c r="AN5415" s="1993" t="s">
        <v>193</v>
      </c>
      <c r="BX5415"/>
      <c r="BY5415"/>
      <c r="BZ5415"/>
      <c r="CA5415"/>
      <c r="CB5415"/>
      <c r="CD5415" s="1060"/>
      <c r="CE5415" s="1060"/>
      <c r="CH5415" s="1060"/>
      <c r="CK5415" s="1645"/>
      <c r="CL5415" s="1645"/>
      <c r="CM5415" s="1645"/>
      <c r="CN5415"/>
      <c r="CO5415"/>
      <c r="CP5415"/>
      <c r="CQ5415"/>
      <c r="CR5415"/>
      <c r="CS5415" s="1060"/>
      <c r="CT5415" s="1060"/>
      <c r="CU5415" s="1060"/>
      <c r="CV5415" s="1060"/>
      <c r="CW5415" s="1060"/>
      <c r="CX5415" s="1060"/>
    </row>
    <row r="5416" spans="35:102" ht="15" customHeight="1" x14ac:dyDescent="0.3">
      <c r="AI5416" s="1996">
        <v>48141004311</v>
      </c>
      <c r="AJ5416" s="1997" t="s">
        <v>1799</v>
      </c>
      <c r="AK5416" s="1997">
        <v>47080</v>
      </c>
      <c r="AL5416" s="1998" t="s">
        <v>1727</v>
      </c>
      <c r="AM5416" s="1998">
        <v>9.6</v>
      </c>
      <c r="AN5416" s="1997" t="s">
        <v>192</v>
      </c>
      <c r="BX5416"/>
      <c r="BY5416"/>
      <c r="BZ5416"/>
      <c r="CA5416"/>
      <c r="CB5416"/>
      <c r="CD5416" s="1060"/>
      <c r="CE5416" s="1060"/>
      <c r="CH5416" s="1060"/>
      <c r="CK5416" s="1645"/>
      <c r="CL5416" s="1645"/>
      <c r="CM5416" s="1645"/>
      <c r="CN5416"/>
      <c r="CO5416"/>
      <c r="CP5416"/>
      <c r="CQ5416"/>
      <c r="CR5416"/>
      <c r="CS5416" s="1060"/>
      <c r="CT5416" s="1060"/>
      <c r="CU5416" s="1060"/>
      <c r="CV5416" s="1060"/>
      <c r="CW5416" s="1060"/>
      <c r="CX5416" s="1060"/>
    </row>
    <row r="5417" spans="35:102" ht="15" customHeight="1" x14ac:dyDescent="0.3">
      <c r="AI5417" s="1774">
        <v>48141004312</v>
      </c>
      <c r="AJ5417" s="1993" t="s">
        <v>1799</v>
      </c>
      <c r="AK5417" s="1993">
        <v>46939</v>
      </c>
      <c r="AL5417" s="1994" t="s">
        <v>1727</v>
      </c>
      <c r="AM5417" s="1994">
        <v>16.2</v>
      </c>
      <c r="AN5417" s="1993" t="s">
        <v>192</v>
      </c>
      <c r="BX5417"/>
      <c r="BY5417"/>
      <c r="BZ5417"/>
      <c r="CA5417"/>
      <c r="CB5417"/>
      <c r="CD5417" s="1060"/>
      <c r="CE5417" s="1060"/>
      <c r="CH5417" s="1060"/>
      <c r="CK5417" s="1645"/>
      <c r="CL5417" s="1645"/>
      <c r="CM5417" s="1645"/>
      <c r="CN5417"/>
      <c r="CO5417"/>
      <c r="CP5417"/>
      <c r="CQ5417"/>
      <c r="CR5417"/>
      <c r="CS5417" s="1060"/>
      <c r="CT5417" s="1060"/>
      <c r="CU5417" s="1060"/>
      <c r="CV5417" s="1060"/>
      <c r="CW5417" s="1060"/>
      <c r="CX5417" s="1060"/>
    </row>
    <row r="5418" spans="35:102" ht="15" customHeight="1" x14ac:dyDescent="0.3">
      <c r="AI5418" s="1996">
        <v>48141004313</v>
      </c>
      <c r="AJ5418" s="1997" t="s">
        <v>1799</v>
      </c>
      <c r="AK5418" s="1997">
        <v>46011</v>
      </c>
      <c r="AL5418" s="1998" t="s">
        <v>1727</v>
      </c>
      <c r="AM5418" s="1998">
        <v>17.2</v>
      </c>
      <c r="AN5418" s="1997" t="s">
        <v>192</v>
      </c>
      <c r="BX5418"/>
      <c r="BY5418"/>
      <c r="BZ5418"/>
      <c r="CA5418"/>
      <c r="CB5418"/>
      <c r="CD5418" s="1060"/>
      <c r="CE5418" s="1060"/>
      <c r="CH5418" s="1060"/>
      <c r="CK5418" s="1645"/>
      <c r="CL5418" s="1645"/>
      <c r="CM5418" s="1645"/>
      <c r="CN5418"/>
      <c r="CO5418"/>
      <c r="CP5418"/>
      <c r="CQ5418"/>
      <c r="CR5418"/>
      <c r="CS5418" s="1060"/>
      <c r="CT5418" s="1060"/>
      <c r="CU5418" s="1060"/>
      <c r="CV5418" s="1060"/>
      <c r="CW5418" s="1060"/>
      <c r="CX5418" s="1060"/>
    </row>
    <row r="5419" spans="35:102" ht="15" customHeight="1" x14ac:dyDescent="0.3">
      <c r="AI5419" s="1774">
        <v>48141004314</v>
      </c>
      <c r="AJ5419" s="1993" t="s">
        <v>1799</v>
      </c>
      <c r="AK5419" s="1993">
        <v>47308</v>
      </c>
      <c r="AL5419" s="1994" t="s">
        <v>1727</v>
      </c>
      <c r="AM5419" s="1994">
        <v>20.6</v>
      </c>
      <c r="AN5419" s="1993" t="s">
        <v>192</v>
      </c>
      <c r="BX5419"/>
      <c r="BY5419"/>
      <c r="BZ5419"/>
      <c r="CA5419"/>
      <c r="CB5419"/>
      <c r="CD5419" s="1060"/>
      <c r="CE5419" s="1060"/>
      <c r="CH5419" s="1060"/>
      <c r="CK5419" s="1645"/>
      <c r="CL5419" s="1645"/>
      <c r="CM5419" s="1645"/>
      <c r="CN5419"/>
      <c r="CO5419"/>
      <c r="CP5419"/>
      <c r="CQ5419"/>
      <c r="CR5419"/>
      <c r="CS5419" s="1060"/>
      <c r="CT5419" s="1060"/>
      <c r="CU5419" s="1060"/>
      <c r="CV5419" s="1060"/>
      <c r="CW5419" s="1060"/>
      <c r="CX5419" s="1060"/>
    </row>
    <row r="5420" spans="35:102" ht="15" customHeight="1" x14ac:dyDescent="0.3">
      <c r="AI5420" s="1996">
        <v>48141004316</v>
      </c>
      <c r="AJ5420" s="1997" t="s">
        <v>1799</v>
      </c>
      <c r="AK5420" s="1997">
        <v>43779</v>
      </c>
      <c r="AL5420" s="1998" t="s">
        <v>1727</v>
      </c>
      <c r="AM5420" s="1998">
        <v>10.3</v>
      </c>
      <c r="AN5420" s="1997" t="s">
        <v>192</v>
      </c>
      <c r="BX5420"/>
      <c r="BY5420"/>
      <c r="BZ5420"/>
      <c r="CA5420"/>
      <c r="CB5420"/>
      <c r="CD5420" s="1060"/>
      <c r="CE5420" s="1060"/>
      <c r="CH5420" s="1060"/>
      <c r="CK5420" s="1645"/>
      <c r="CL5420" s="1645"/>
      <c r="CM5420" s="1645"/>
      <c r="CN5420"/>
      <c r="CO5420"/>
      <c r="CP5420"/>
      <c r="CQ5420"/>
      <c r="CR5420"/>
      <c r="CS5420" s="1060"/>
      <c r="CT5420" s="1060"/>
      <c r="CU5420" s="1060"/>
      <c r="CV5420" s="1060"/>
      <c r="CW5420" s="1060"/>
      <c r="CX5420" s="1060"/>
    </row>
    <row r="5421" spans="35:102" ht="15" customHeight="1" x14ac:dyDescent="0.3">
      <c r="AI5421" s="1774">
        <v>48141004317</v>
      </c>
      <c r="AJ5421" s="1993" t="s">
        <v>1799</v>
      </c>
      <c r="AK5421" s="1993">
        <v>43199</v>
      </c>
      <c r="AL5421" s="1994" t="s">
        <v>1727</v>
      </c>
      <c r="AM5421" s="1994">
        <v>10.9</v>
      </c>
      <c r="AN5421" s="1993" t="s">
        <v>192</v>
      </c>
      <c r="BX5421"/>
      <c r="BY5421"/>
      <c r="BZ5421"/>
      <c r="CA5421"/>
      <c r="CB5421"/>
      <c r="CD5421" s="1060"/>
      <c r="CE5421" s="1060"/>
      <c r="CH5421" s="1060"/>
      <c r="CK5421" s="1645"/>
      <c r="CL5421" s="1645"/>
      <c r="CM5421" s="1645"/>
      <c r="CN5421"/>
      <c r="CO5421"/>
      <c r="CP5421"/>
      <c r="CQ5421"/>
      <c r="CR5421"/>
      <c r="CS5421" s="1060"/>
      <c r="CT5421" s="1060"/>
      <c r="CU5421" s="1060"/>
      <c r="CV5421" s="1060"/>
      <c r="CW5421" s="1060"/>
      <c r="CX5421" s="1060"/>
    </row>
    <row r="5422" spans="35:102" ht="15" customHeight="1" x14ac:dyDescent="0.3">
      <c r="AI5422" s="1996">
        <v>48141004318</v>
      </c>
      <c r="AJ5422" s="1997" t="s">
        <v>1799</v>
      </c>
      <c r="AK5422" s="1997">
        <v>65500</v>
      </c>
      <c r="AL5422" s="1998" t="s">
        <v>1729</v>
      </c>
      <c r="AM5422" s="1998">
        <v>12.3</v>
      </c>
      <c r="AN5422" s="1997" t="s">
        <v>192</v>
      </c>
      <c r="BX5422"/>
      <c r="BY5422"/>
      <c r="BZ5422"/>
      <c r="CA5422"/>
      <c r="CB5422"/>
      <c r="CD5422" s="1060"/>
      <c r="CE5422" s="1060"/>
      <c r="CH5422" s="1060"/>
      <c r="CK5422" s="1645"/>
      <c r="CL5422" s="1645"/>
      <c r="CM5422" s="1645"/>
      <c r="CN5422"/>
      <c r="CO5422"/>
      <c r="CP5422"/>
      <c r="CQ5422"/>
      <c r="CR5422"/>
      <c r="CS5422" s="1060"/>
      <c r="CT5422" s="1060"/>
      <c r="CU5422" s="1060"/>
      <c r="CV5422" s="1060"/>
      <c r="CW5422" s="1060"/>
      <c r="CX5422" s="1060"/>
    </row>
    <row r="5423" spans="35:102" ht="15" customHeight="1" x14ac:dyDescent="0.3">
      <c r="AI5423" s="1774">
        <v>48141004319</v>
      </c>
      <c r="AJ5423" s="1993" t="s">
        <v>1799</v>
      </c>
      <c r="AK5423" s="1993">
        <v>68000</v>
      </c>
      <c r="AL5423" s="1994" t="s">
        <v>1729</v>
      </c>
      <c r="AM5423" s="1994">
        <v>7</v>
      </c>
      <c r="AN5423" s="1993" t="s">
        <v>192</v>
      </c>
      <c r="BX5423"/>
      <c r="BY5423"/>
      <c r="BZ5423"/>
      <c r="CA5423"/>
      <c r="CB5423"/>
      <c r="CD5423" s="1060"/>
      <c r="CE5423" s="1060"/>
      <c r="CH5423" s="1060"/>
      <c r="CK5423" s="1645"/>
      <c r="CL5423" s="1645"/>
      <c r="CM5423" s="1645"/>
      <c r="CN5423"/>
      <c r="CO5423"/>
      <c r="CP5423"/>
      <c r="CQ5423"/>
      <c r="CR5423"/>
      <c r="CS5423" s="1060"/>
      <c r="CT5423" s="1060"/>
      <c r="CU5423" s="1060"/>
      <c r="CV5423" s="1060"/>
      <c r="CW5423" s="1060"/>
      <c r="CX5423" s="1060"/>
    </row>
    <row r="5424" spans="35:102" ht="15" customHeight="1" x14ac:dyDescent="0.3">
      <c r="AI5424" s="1996">
        <v>48141004320</v>
      </c>
      <c r="AJ5424" s="1997" t="s">
        <v>1799</v>
      </c>
      <c r="AK5424" s="1997">
        <v>47813</v>
      </c>
      <c r="AL5424" s="1998" t="s">
        <v>1727</v>
      </c>
      <c r="AM5424" s="1998">
        <v>18.899999999999999</v>
      </c>
      <c r="AN5424" s="1997" t="s">
        <v>192</v>
      </c>
      <c r="BX5424"/>
      <c r="BY5424"/>
      <c r="BZ5424"/>
      <c r="CA5424"/>
      <c r="CB5424"/>
      <c r="CD5424" s="1060"/>
      <c r="CE5424" s="1060"/>
      <c r="CH5424" s="1060"/>
      <c r="CK5424" s="1645"/>
      <c r="CL5424" s="1645"/>
      <c r="CM5424" s="1645"/>
      <c r="CN5424"/>
      <c r="CO5424"/>
      <c r="CP5424"/>
      <c r="CQ5424"/>
      <c r="CR5424"/>
      <c r="CS5424" s="1060"/>
      <c r="CT5424" s="1060"/>
      <c r="CU5424" s="1060"/>
      <c r="CV5424" s="1060"/>
      <c r="CW5424" s="1060"/>
      <c r="CX5424" s="1060"/>
    </row>
    <row r="5425" spans="35:102" ht="15" customHeight="1" x14ac:dyDescent="0.3">
      <c r="AI5425" s="1774">
        <v>48141010101</v>
      </c>
      <c r="AJ5425" s="1993" t="s">
        <v>1799</v>
      </c>
      <c r="AK5425" s="1993">
        <v>61744</v>
      </c>
      <c r="AL5425" s="1994" t="s">
        <v>1729</v>
      </c>
      <c r="AM5425" s="1994">
        <v>2.8</v>
      </c>
      <c r="AN5425" s="1993" t="s">
        <v>192</v>
      </c>
      <c r="BX5425"/>
      <c r="BY5425"/>
      <c r="BZ5425"/>
      <c r="CA5425"/>
      <c r="CB5425"/>
      <c r="CD5425" s="1060"/>
      <c r="CE5425" s="1060"/>
      <c r="CH5425" s="1060"/>
      <c r="CK5425" s="1645"/>
      <c r="CL5425" s="1645"/>
      <c r="CM5425" s="1645"/>
      <c r="CN5425"/>
      <c r="CO5425"/>
      <c r="CP5425"/>
      <c r="CQ5425"/>
      <c r="CR5425"/>
      <c r="CS5425" s="1060"/>
      <c r="CT5425" s="1060"/>
      <c r="CU5425" s="1060"/>
      <c r="CV5425" s="1060"/>
      <c r="CW5425" s="1060"/>
      <c r="CX5425" s="1060"/>
    </row>
    <row r="5426" spans="35:102" ht="15" customHeight="1" x14ac:dyDescent="0.3">
      <c r="AI5426" s="1996">
        <v>48141010102</v>
      </c>
      <c r="AJ5426" s="1997" t="s">
        <v>1799</v>
      </c>
      <c r="AK5426" s="1997">
        <v>41351</v>
      </c>
      <c r="AL5426" s="1998" t="s">
        <v>1727</v>
      </c>
      <c r="AM5426" s="1998">
        <v>14.1</v>
      </c>
      <c r="AN5426" s="1997" t="s">
        <v>192</v>
      </c>
      <c r="BX5426"/>
      <c r="BY5426"/>
      <c r="BZ5426"/>
      <c r="CA5426"/>
      <c r="CB5426"/>
      <c r="CD5426" s="1060"/>
      <c r="CE5426" s="1060"/>
      <c r="CH5426" s="1060"/>
      <c r="CK5426" s="1645"/>
      <c r="CL5426" s="1645"/>
      <c r="CM5426" s="1645"/>
      <c r="CN5426"/>
      <c r="CO5426"/>
      <c r="CP5426"/>
      <c r="CQ5426"/>
      <c r="CR5426"/>
      <c r="CS5426" s="1060"/>
      <c r="CT5426" s="1060"/>
      <c r="CU5426" s="1060"/>
      <c r="CV5426" s="1060"/>
      <c r="CW5426" s="1060"/>
      <c r="CX5426" s="1060"/>
    </row>
    <row r="5427" spans="35:102" ht="15" customHeight="1" x14ac:dyDescent="0.3">
      <c r="AI5427" s="1774">
        <v>48141010103</v>
      </c>
      <c r="AJ5427" s="1993" t="s">
        <v>1799</v>
      </c>
      <c r="AK5427" s="1993">
        <v>64583</v>
      </c>
      <c r="AL5427" s="1994" t="s">
        <v>1729</v>
      </c>
      <c r="AM5427" s="1994">
        <v>13.1</v>
      </c>
      <c r="AN5427" s="1993" t="s">
        <v>192</v>
      </c>
      <c r="BX5427"/>
      <c r="BY5427"/>
      <c r="BZ5427"/>
      <c r="CA5427"/>
      <c r="CB5427"/>
      <c r="CD5427" s="1060"/>
      <c r="CE5427" s="1060"/>
      <c r="CH5427" s="1060"/>
      <c r="CK5427" s="1645"/>
      <c r="CL5427" s="1645"/>
      <c r="CM5427" s="1645"/>
      <c r="CN5427"/>
      <c r="CO5427"/>
      <c r="CP5427"/>
      <c r="CQ5427"/>
      <c r="CR5427"/>
      <c r="CS5427" s="1060"/>
      <c r="CT5427" s="1060"/>
      <c r="CU5427" s="1060"/>
      <c r="CV5427" s="1060"/>
      <c r="CW5427" s="1060"/>
      <c r="CX5427" s="1060"/>
    </row>
    <row r="5428" spans="35:102" ht="15" customHeight="1" x14ac:dyDescent="0.3">
      <c r="AI5428" s="1996">
        <v>48141010203</v>
      </c>
      <c r="AJ5428" s="1997" t="s">
        <v>1799</v>
      </c>
      <c r="AK5428" s="1997">
        <v>34125</v>
      </c>
      <c r="AL5428" s="1998" t="s">
        <v>1728</v>
      </c>
      <c r="AM5428" s="1998">
        <v>21.5</v>
      </c>
      <c r="AN5428" s="1997" t="s">
        <v>192</v>
      </c>
      <c r="BX5428"/>
      <c r="BY5428"/>
      <c r="BZ5428"/>
      <c r="CA5428"/>
      <c r="CB5428"/>
      <c r="CD5428" s="1060"/>
      <c r="CE5428" s="1060"/>
      <c r="CH5428" s="1060"/>
      <c r="CK5428" s="1645"/>
      <c r="CL5428" s="1645"/>
      <c r="CM5428" s="1645"/>
      <c r="CN5428"/>
      <c r="CO5428"/>
      <c r="CP5428"/>
      <c r="CQ5428"/>
      <c r="CR5428"/>
      <c r="CS5428" s="1060"/>
      <c r="CT5428" s="1060"/>
      <c r="CU5428" s="1060"/>
      <c r="CV5428" s="1060"/>
      <c r="CW5428" s="1060"/>
      <c r="CX5428" s="1060"/>
    </row>
    <row r="5429" spans="35:102" ht="15" customHeight="1" x14ac:dyDescent="0.3">
      <c r="AI5429" s="1774">
        <v>48141010207</v>
      </c>
      <c r="AJ5429" s="1993" t="s">
        <v>1799</v>
      </c>
      <c r="AK5429" s="1993">
        <v>54660</v>
      </c>
      <c r="AL5429" s="1994" t="s">
        <v>1729</v>
      </c>
      <c r="AM5429" s="1994">
        <v>9.9</v>
      </c>
      <c r="AN5429" s="1993" t="s">
        <v>192</v>
      </c>
      <c r="BX5429"/>
      <c r="BY5429"/>
      <c r="BZ5429"/>
      <c r="CA5429"/>
      <c r="CB5429"/>
      <c r="CD5429" s="1060"/>
      <c r="CE5429" s="1060"/>
      <c r="CH5429" s="1060"/>
      <c r="CK5429" s="1645"/>
      <c r="CL5429" s="1645"/>
      <c r="CM5429" s="1645"/>
      <c r="CN5429"/>
      <c r="CO5429"/>
      <c r="CP5429"/>
      <c r="CQ5429"/>
      <c r="CR5429"/>
      <c r="CS5429" s="1060"/>
      <c r="CT5429" s="1060"/>
      <c r="CU5429" s="1060"/>
      <c r="CV5429" s="1060"/>
      <c r="CW5429" s="1060"/>
      <c r="CX5429" s="1060"/>
    </row>
    <row r="5430" spans="35:102" ht="15" customHeight="1" x14ac:dyDescent="0.3">
      <c r="AI5430" s="1996">
        <v>48141010210</v>
      </c>
      <c r="AJ5430" s="1997" t="s">
        <v>1799</v>
      </c>
      <c r="AK5430" s="1997">
        <v>71860</v>
      </c>
      <c r="AL5430" s="1998" t="s">
        <v>1729</v>
      </c>
      <c r="AM5430" s="1998">
        <v>8.4</v>
      </c>
      <c r="AN5430" s="1997" t="s">
        <v>192</v>
      </c>
      <c r="BX5430"/>
      <c r="BY5430"/>
      <c r="BZ5430"/>
      <c r="CA5430"/>
      <c r="CB5430"/>
      <c r="CD5430" s="1060"/>
      <c r="CE5430" s="1060"/>
      <c r="CH5430" s="1060"/>
      <c r="CK5430" s="1645"/>
      <c r="CL5430" s="1645"/>
      <c r="CM5430" s="1645"/>
      <c r="CN5430"/>
      <c r="CO5430"/>
      <c r="CP5430"/>
      <c r="CQ5430"/>
      <c r="CR5430"/>
      <c r="CS5430" s="1060"/>
      <c r="CT5430" s="1060"/>
      <c r="CU5430" s="1060"/>
      <c r="CV5430" s="1060"/>
      <c r="CW5430" s="1060"/>
      <c r="CX5430" s="1060"/>
    </row>
    <row r="5431" spans="35:102" ht="15" customHeight="1" x14ac:dyDescent="0.3">
      <c r="AI5431" s="1774">
        <v>48141010211</v>
      </c>
      <c r="AJ5431" s="1993" t="s">
        <v>1799</v>
      </c>
      <c r="AK5431" s="1993">
        <v>98828</v>
      </c>
      <c r="AL5431" s="1994" t="s">
        <v>1729</v>
      </c>
      <c r="AM5431" s="1994">
        <v>2.4</v>
      </c>
      <c r="AN5431" s="1993" t="s">
        <v>192</v>
      </c>
      <c r="BX5431"/>
      <c r="BY5431"/>
      <c r="BZ5431"/>
      <c r="CA5431"/>
      <c r="CB5431"/>
      <c r="CD5431" s="1060"/>
      <c r="CE5431" s="1060"/>
      <c r="CH5431" s="1060"/>
      <c r="CK5431" s="1645"/>
      <c r="CL5431" s="1645"/>
      <c r="CM5431" s="1645"/>
      <c r="CN5431"/>
      <c r="CO5431"/>
      <c r="CP5431"/>
      <c r="CQ5431"/>
      <c r="CR5431"/>
      <c r="CS5431" s="1060"/>
      <c r="CT5431" s="1060"/>
      <c r="CU5431" s="1060"/>
      <c r="CV5431" s="1060"/>
      <c r="CW5431" s="1060"/>
      <c r="CX5431" s="1060"/>
    </row>
    <row r="5432" spans="35:102" ht="15" customHeight="1" x14ac:dyDescent="0.3">
      <c r="AI5432" s="1996">
        <v>48141010212</v>
      </c>
      <c r="AJ5432" s="1997" t="s">
        <v>1799</v>
      </c>
      <c r="AK5432" s="1997">
        <v>70923</v>
      </c>
      <c r="AL5432" s="1998" t="s">
        <v>1729</v>
      </c>
      <c r="AM5432" s="1998">
        <v>3.7</v>
      </c>
      <c r="AN5432" s="1997" t="s">
        <v>192</v>
      </c>
      <c r="BX5432"/>
      <c r="BY5432"/>
      <c r="BZ5432"/>
      <c r="CA5432"/>
      <c r="CB5432"/>
      <c r="CD5432" s="1060"/>
      <c r="CE5432" s="1060"/>
      <c r="CH5432" s="1060"/>
      <c r="CK5432" s="1645"/>
      <c r="CL5432" s="1645"/>
      <c r="CM5432" s="1645"/>
      <c r="CN5432"/>
      <c r="CO5432"/>
      <c r="CP5432"/>
      <c r="CQ5432"/>
      <c r="CR5432"/>
      <c r="CS5432" s="1060"/>
      <c r="CT5432" s="1060"/>
      <c r="CU5432" s="1060"/>
      <c r="CV5432" s="1060"/>
      <c r="CW5432" s="1060"/>
      <c r="CX5432" s="1060"/>
    </row>
    <row r="5433" spans="35:102" ht="15" customHeight="1" x14ac:dyDescent="0.3">
      <c r="AI5433" s="1774">
        <v>48141010213</v>
      </c>
      <c r="AJ5433" s="1993" t="s">
        <v>1799</v>
      </c>
      <c r="AK5433" s="1993">
        <v>111339</v>
      </c>
      <c r="AL5433" s="1994" t="s">
        <v>1729</v>
      </c>
      <c r="AM5433" s="1994">
        <v>1.5</v>
      </c>
      <c r="AN5433" s="1993" t="s">
        <v>192</v>
      </c>
      <c r="BX5433"/>
      <c r="BY5433"/>
      <c r="BZ5433"/>
      <c r="CA5433"/>
      <c r="CB5433"/>
      <c r="CD5433" s="1060"/>
      <c r="CE5433" s="1060"/>
      <c r="CH5433" s="1060"/>
      <c r="CK5433" s="1645"/>
      <c r="CL5433" s="1645"/>
      <c r="CM5433" s="1645"/>
      <c r="CN5433"/>
      <c r="CO5433"/>
      <c r="CP5433"/>
      <c r="CQ5433"/>
      <c r="CR5433"/>
      <c r="CS5433" s="1060"/>
      <c r="CT5433" s="1060"/>
      <c r="CU5433" s="1060"/>
      <c r="CV5433" s="1060"/>
      <c r="CW5433" s="1060"/>
      <c r="CX5433" s="1060"/>
    </row>
    <row r="5434" spans="35:102" ht="15" customHeight="1" x14ac:dyDescent="0.3">
      <c r="AI5434" s="1996">
        <v>48141010214</v>
      </c>
      <c r="AJ5434" s="1997" t="s">
        <v>1799</v>
      </c>
      <c r="AK5434" s="1997">
        <v>129464</v>
      </c>
      <c r="AL5434" s="1998" t="s">
        <v>1729</v>
      </c>
      <c r="AM5434" s="1998">
        <v>6.3</v>
      </c>
      <c r="AN5434" s="1997" t="s">
        <v>192</v>
      </c>
      <c r="BX5434"/>
      <c r="BY5434"/>
      <c r="BZ5434"/>
      <c r="CA5434"/>
      <c r="CB5434"/>
      <c r="CD5434" s="1060"/>
      <c r="CE5434" s="1060"/>
      <c r="CH5434" s="1060"/>
      <c r="CK5434" s="1645"/>
      <c r="CL5434" s="1645"/>
      <c r="CM5434" s="1645"/>
      <c r="CN5434"/>
      <c r="CO5434"/>
      <c r="CP5434"/>
      <c r="CQ5434"/>
      <c r="CR5434"/>
      <c r="CS5434" s="1060"/>
      <c r="CT5434" s="1060"/>
      <c r="CU5434" s="1060"/>
      <c r="CV5434" s="1060"/>
      <c r="CW5434" s="1060"/>
      <c r="CX5434" s="1060"/>
    </row>
    <row r="5435" spans="35:102" ht="15" customHeight="1" x14ac:dyDescent="0.3">
      <c r="AI5435" s="1774">
        <v>48141010215</v>
      </c>
      <c r="AJ5435" s="1993" t="s">
        <v>1799</v>
      </c>
      <c r="AK5435" s="1993">
        <v>81250</v>
      </c>
      <c r="AL5435" s="1994" t="s">
        <v>1729</v>
      </c>
      <c r="AM5435" s="1994">
        <v>10.9</v>
      </c>
      <c r="AN5435" s="1993" t="s">
        <v>192</v>
      </c>
      <c r="BX5435"/>
      <c r="BY5435"/>
      <c r="BZ5435"/>
      <c r="CA5435"/>
      <c r="CB5435"/>
      <c r="CD5435" s="1060"/>
      <c r="CE5435" s="1060"/>
      <c r="CH5435" s="1060"/>
      <c r="CK5435" s="1645"/>
      <c r="CL5435" s="1645"/>
      <c r="CM5435" s="1645"/>
      <c r="CN5435"/>
      <c r="CO5435"/>
      <c r="CP5435"/>
      <c r="CQ5435"/>
      <c r="CR5435"/>
      <c r="CS5435" s="1060"/>
      <c r="CT5435" s="1060"/>
      <c r="CU5435" s="1060"/>
      <c r="CV5435" s="1060"/>
      <c r="CW5435" s="1060"/>
      <c r="CX5435" s="1060"/>
    </row>
    <row r="5436" spans="35:102" ht="15" customHeight="1" x14ac:dyDescent="0.3">
      <c r="AI5436" s="1996">
        <v>48141010216</v>
      </c>
      <c r="AJ5436" s="1997" t="s">
        <v>1799</v>
      </c>
      <c r="AK5436" s="1997">
        <v>42659</v>
      </c>
      <c r="AL5436" s="1998" t="s">
        <v>1727</v>
      </c>
      <c r="AM5436" s="1998">
        <v>26.7</v>
      </c>
      <c r="AN5436" s="1997" t="s">
        <v>193</v>
      </c>
      <c r="BX5436"/>
      <c r="BY5436"/>
      <c r="BZ5436"/>
      <c r="CA5436"/>
      <c r="CB5436"/>
      <c r="CD5436" s="1060"/>
      <c r="CE5436" s="1060"/>
      <c r="CH5436" s="1060"/>
      <c r="CK5436" s="1645"/>
      <c r="CL5436" s="1645"/>
      <c r="CM5436" s="1645"/>
      <c r="CN5436"/>
      <c r="CO5436"/>
      <c r="CP5436"/>
      <c r="CQ5436"/>
      <c r="CR5436"/>
      <c r="CS5436" s="1060"/>
      <c r="CT5436" s="1060"/>
      <c r="CU5436" s="1060"/>
      <c r="CV5436" s="1060"/>
      <c r="CW5436" s="1060"/>
      <c r="CX5436" s="1060"/>
    </row>
    <row r="5437" spans="35:102" ht="15" customHeight="1" x14ac:dyDescent="0.3">
      <c r="AI5437" s="1774">
        <v>48141010217</v>
      </c>
      <c r="AJ5437" s="1993" t="s">
        <v>1799</v>
      </c>
      <c r="AK5437" s="1993">
        <v>77154</v>
      </c>
      <c r="AL5437" s="1994" t="s">
        <v>1729</v>
      </c>
      <c r="AM5437" s="1994">
        <v>4.2</v>
      </c>
      <c r="AN5437" s="1993" t="s">
        <v>192</v>
      </c>
      <c r="BX5437"/>
      <c r="BY5437"/>
      <c r="BZ5437"/>
      <c r="CA5437"/>
      <c r="CB5437"/>
      <c r="CD5437" s="1060"/>
      <c r="CE5437" s="1060"/>
      <c r="CH5437" s="1060"/>
      <c r="CK5437" s="1645"/>
      <c r="CL5437" s="1645"/>
      <c r="CM5437" s="1645"/>
      <c r="CN5437"/>
      <c r="CO5437"/>
      <c r="CP5437"/>
      <c r="CQ5437"/>
      <c r="CR5437"/>
      <c r="CS5437" s="1060"/>
      <c r="CT5437" s="1060"/>
      <c r="CU5437" s="1060"/>
      <c r="CV5437" s="1060"/>
      <c r="CW5437" s="1060"/>
      <c r="CX5437" s="1060"/>
    </row>
    <row r="5438" spans="35:102" ht="15" customHeight="1" x14ac:dyDescent="0.3">
      <c r="AI5438" s="1996">
        <v>48141010218</v>
      </c>
      <c r="AJ5438" s="1997" t="s">
        <v>1799</v>
      </c>
      <c r="AK5438" s="1997">
        <v>75795</v>
      </c>
      <c r="AL5438" s="1998" t="s">
        <v>1729</v>
      </c>
      <c r="AM5438" s="1998">
        <v>6.7</v>
      </c>
      <c r="AN5438" s="1997" t="s">
        <v>192</v>
      </c>
      <c r="BX5438"/>
      <c r="BY5438"/>
      <c r="BZ5438"/>
      <c r="CA5438"/>
      <c r="CB5438"/>
      <c r="CD5438" s="1060"/>
      <c r="CE5438" s="1060"/>
      <c r="CH5438" s="1060"/>
      <c r="CK5438" s="1645"/>
      <c r="CL5438" s="1645"/>
      <c r="CM5438" s="1645"/>
      <c r="CN5438"/>
      <c r="CO5438"/>
      <c r="CP5438"/>
      <c r="CQ5438"/>
      <c r="CR5438"/>
      <c r="CS5438" s="1060"/>
      <c r="CT5438" s="1060"/>
      <c r="CU5438" s="1060"/>
      <c r="CV5438" s="1060"/>
      <c r="CW5438" s="1060"/>
      <c r="CX5438" s="1060"/>
    </row>
    <row r="5439" spans="35:102" ht="15" customHeight="1" x14ac:dyDescent="0.3">
      <c r="AI5439" s="1774">
        <v>48141010219</v>
      </c>
      <c r="AJ5439" s="1993" t="s">
        <v>1799</v>
      </c>
      <c r="AK5439" s="1993">
        <v>76395</v>
      </c>
      <c r="AL5439" s="1994" t="s">
        <v>1729</v>
      </c>
      <c r="AM5439" s="1994">
        <v>11.3</v>
      </c>
      <c r="AN5439" s="1993" t="s">
        <v>192</v>
      </c>
      <c r="BX5439"/>
      <c r="BY5439"/>
      <c r="BZ5439"/>
      <c r="CA5439"/>
      <c r="CB5439"/>
      <c r="CD5439" s="1060"/>
      <c r="CE5439" s="1060"/>
      <c r="CH5439" s="1060"/>
      <c r="CK5439" s="1645"/>
      <c r="CL5439" s="1645"/>
      <c r="CM5439" s="1645"/>
      <c r="CN5439"/>
      <c r="CO5439"/>
      <c r="CP5439"/>
      <c r="CQ5439"/>
      <c r="CR5439"/>
      <c r="CS5439" s="1060"/>
      <c r="CT5439" s="1060"/>
      <c r="CU5439" s="1060"/>
      <c r="CV5439" s="1060"/>
      <c r="CW5439" s="1060"/>
      <c r="CX5439" s="1060"/>
    </row>
    <row r="5440" spans="35:102" ht="15" customHeight="1" x14ac:dyDescent="0.3">
      <c r="AI5440" s="1996">
        <v>48141010220</v>
      </c>
      <c r="AJ5440" s="1997" t="s">
        <v>1799</v>
      </c>
      <c r="AK5440" s="1997">
        <v>37791</v>
      </c>
      <c r="AL5440" s="1998" t="s">
        <v>1728</v>
      </c>
      <c r="AM5440" s="1998">
        <v>40.4</v>
      </c>
      <c r="AN5440" s="1997" t="s">
        <v>193</v>
      </c>
      <c r="BX5440"/>
      <c r="BY5440"/>
      <c r="BZ5440"/>
      <c r="CA5440"/>
      <c r="CB5440"/>
      <c r="CD5440" s="1060"/>
      <c r="CE5440" s="1060"/>
      <c r="CH5440" s="1060"/>
      <c r="CK5440" s="1645"/>
      <c r="CL5440" s="1645"/>
      <c r="CM5440" s="1645"/>
      <c r="CN5440"/>
      <c r="CO5440"/>
      <c r="CP5440"/>
      <c r="CQ5440"/>
      <c r="CR5440"/>
      <c r="CS5440" s="1060"/>
      <c r="CT5440" s="1060"/>
      <c r="CU5440" s="1060"/>
      <c r="CV5440" s="1060"/>
      <c r="CW5440" s="1060"/>
      <c r="CX5440" s="1060"/>
    </row>
    <row r="5441" spans="35:102" ht="15" customHeight="1" x14ac:dyDescent="0.3">
      <c r="AI5441" s="1774">
        <v>48141010221</v>
      </c>
      <c r="AJ5441" s="1993" t="s">
        <v>1799</v>
      </c>
      <c r="AK5441" s="1993">
        <v>29610</v>
      </c>
      <c r="AL5441" s="1994" t="s">
        <v>1728</v>
      </c>
      <c r="AM5441" s="1994">
        <v>33.9</v>
      </c>
      <c r="AN5441" s="1993" t="s">
        <v>193</v>
      </c>
      <c r="BX5441"/>
      <c r="BY5441"/>
      <c r="BZ5441"/>
      <c r="CA5441"/>
      <c r="CB5441"/>
      <c r="CD5441" s="1060"/>
      <c r="CE5441" s="1060"/>
      <c r="CH5441" s="1060"/>
      <c r="CK5441" s="1645"/>
      <c r="CL5441" s="1645"/>
      <c r="CM5441" s="1645"/>
      <c r="CN5441"/>
      <c r="CO5441"/>
      <c r="CP5441"/>
      <c r="CQ5441"/>
      <c r="CR5441"/>
      <c r="CS5441" s="1060"/>
      <c r="CT5441" s="1060"/>
      <c r="CU5441" s="1060"/>
      <c r="CV5441" s="1060"/>
      <c r="CW5441" s="1060"/>
      <c r="CX5441" s="1060"/>
    </row>
    <row r="5442" spans="35:102" ht="15" customHeight="1" x14ac:dyDescent="0.3">
      <c r="AI5442" s="1996">
        <v>48141010222</v>
      </c>
      <c r="AJ5442" s="1997" t="s">
        <v>1799</v>
      </c>
      <c r="AK5442" s="1997">
        <v>34783</v>
      </c>
      <c r="AL5442" s="1998" t="s">
        <v>1728</v>
      </c>
      <c r="AM5442" s="1998">
        <v>25.7</v>
      </c>
      <c r="AN5442" s="1997" t="s">
        <v>193</v>
      </c>
      <c r="BX5442"/>
      <c r="BY5442"/>
      <c r="BZ5442"/>
      <c r="CA5442"/>
      <c r="CB5442"/>
      <c r="CD5442" s="1060"/>
      <c r="CE5442" s="1060"/>
      <c r="CH5442" s="1060"/>
      <c r="CK5442" s="1645"/>
      <c r="CL5442" s="1645"/>
      <c r="CM5442" s="1645"/>
      <c r="CN5442"/>
      <c r="CO5442"/>
      <c r="CP5442"/>
      <c r="CQ5442"/>
      <c r="CR5442"/>
      <c r="CS5442" s="1060"/>
      <c r="CT5442" s="1060"/>
      <c r="CU5442" s="1060"/>
      <c r="CV5442" s="1060"/>
      <c r="CW5442" s="1060"/>
      <c r="CX5442" s="1060"/>
    </row>
    <row r="5443" spans="35:102" ht="15" customHeight="1" x14ac:dyDescent="0.3">
      <c r="AI5443" s="1774">
        <v>48141010303</v>
      </c>
      <c r="AJ5443" s="1993" t="s">
        <v>1799</v>
      </c>
      <c r="AK5443" s="1993">
        <v>52326</v>
      </c>
      <c r="AL5443" s="1994" t="s">
        <v>1729</v>
      </c>
      <c r="AM5443" s="1994">
        <v>13.1</v>
      </c>
      <c r="AN5443" s="1993" t="s">
        <v>192</v>
      </c>
      <c r="BX5443"/>
      <c r="BY5443"/>
      <c r="BZ5443"/>
      <c r="CA5443"/>
      <c r="CB5443"/>
      <c r="CD5443" s="1060"/>
      <c r="CE5443" s="1060"/>
      <c r="CH5443" s="1060"/>
      <c r="CK5443" s="1645"/>
      <c r="CL5443" s="1645"/>
      <c r="CM5443" s="1645"/>
      <c r="CN5443"/>
      <c r="CO5443"/>
      <c r="CP5443"/>
      <c r="CQ5443"/>
      <c r="CR5443"/>
      <c r="CS5443" s="1060"/>
      <c r="CT5443" s="1060"/>
      <c r="CU5443" s="1060"/>
      <c r="CV5443" s="1060"/>
      <c r="CW5443" s="1060"/>
      <c r="CX5443" s="1060"/>
    </row>
    <row r="5444" spans="35:102" ht="15" customHeight="1" x14ac:dyDescent="0.3">
      <c r="AI5444" s="1996">
        <v>48141010307</v>
      </c>
      <c r="AJ5444" s="1997" t="s">
        <v>1799</v>
      </c>
      <c r="AK5444" s="1997">
        <v>42940</v>
      </c>
      <c r="AL5444" s="1998" t="s">
        <v>1727</v>
      </c>
      <c r="AM5444" s="1998">
        <v>18.399999999999999</v>
      </c>
      <c r="AN5444" s="1997" t="s">
        <v>192</v>
      </c>
      <c r="BX5444"/>
      <c r="BY5444"/>
      <c r="BZ5444"/>
      <c r="CA5444"/>
      <c r="CB5444"/>
      <c r="CD5444" s="1060"/>
      <c r="CE5444" s="1060"/>
      <c r="CH5444" s="1060"/>
      <c r="CK5444" s="1645"/>
      <c r="CL5444" s="1645"/>
      <c r="CM5444" s="1645"/>
      <c r="CN5444"/>
      <c r="CO5444"/>
      <c r="CP5444"/>
      <c r="CQ5444"/>
      <c r="CR5444"/>
      <c r="CS5444" s="1060"/>
      <c r="CT5444" s="1060"/>
      <c r="CU5444" s="1060"/>
      <c r="CV5444" s="1060"/>
      <c r="CW5444" s="1060"/>
      <c r="CX5444" s="1060"/>
    </row>
    <row r="5445" spans="35:102" ht="15" customHeight="1" x14ac:dyDescent="0.3">
      <c r="AI5445" s="1774">
        <v>48141010311</v>
      </c>
      <c r="AJ5445" s="1993" t="s">
        <v>1799</v>
      </c>
      <c r="AK5445" s="1993">
        <v>48214</v>
      </c>
      <c r="AL5445" s="1994" t="s">
        <v>1727</v>
      </c>
      <c r="AM5445" s="1994">
        <v>18.100000000000001</v>
      </c>
      <c r="AN5445" s="1993" t="s">
        <v>192</v>
      </c>
      <c r="BX5445"/>
      <c r="BY5445"/>
      <c r="BZ5445"/>
      <c r="CA5445"/>
      <c r="CB5445"/>
      <c r="CD5445" s="1060"/>
      <c r="CE5445" s="1060"/>
      <c r="CH5445" s="1060"/>
      <c r="CK5445" s="1645"/>
      <c r="CL5445" s="1645"/>
      <c r="CM5445" s="1645"/>
      <c r="CN5445"/>
      <c r="CO5445"/>
      <c r="CP5445"/>
      <c r="CQ5445"/>
      <c r="CR5445"/>
      <c r="CS5445" s="1060"/>
      <c r="CT5445" s="1060"/>
      <c r="CU5445" s="1060"/>
      <c r="CV5445" s="1060"/>
      <c r="CW5445" s="1060"/>
      <c r="CX5445" s="1060"/>
    </row>
    <row r="5446" spans="35:102" ht="15" customHeight="1" x14ac:dyDescent="0.3">
      <c r="AI5446" s="1996">
        <v>48141010312</v>
      </c>
      <c r="AJ5446" s="1997" t="s">
        <v>1799</v>
      </c>
      <c r="AK5446" s="1997">
        <v>57173</v>
      </c>
      <c r="AL5446" s="1998" t="s">
        <v>1729</v>
      </c>
      <c r="AM5446" s="1998">
        <v>11.6</v>
      </c>
      <c r="AN5446" s="1997" t="s">
        <v>192</v>
      </c>
      <c r="BX5446"/>
      <c r="BY5446"/>
      <c r="BZ5446"/>
      <c r="CA5446"/>
      <c r="CB5446"/>
      <c r="CD5446" s="1060"/>
      <c r="CE5446" s="1060"/>
      <c r="CH5446" s="1060"/>
      <c r="CK5446" s="1645"/>
      <c r="CL5446" s="1645"/>
      <c r="CM5446" s="1645"/>
      <c r="CN5446"/>
      <c r="CO5446"/>
      <c r="CP5446"/>
      <c r="CQ5446"/>
      <c r="CR5446"/>
      <c r="CS5446" s="1060"/>
      <c r="CT5446" s="1060"/>
      <c r="CU5446" s="1060"/>
      <c r="CV5446" s="1060"/>
      <c r="CW5446" s="1060"/>
      <c r="CX5446" s="1060"/>
    </row>
    <row r="5447" spans="35:102" ht="15" customHeight="1" x14ac:dyDescent="0.3">
      <c r="AI5447" s="1774">
        <v>48141010316</v>
      </c>
      <c r="AJ5447" s="1993" t="s">
        <v>1799</v>
      </c>
      <c r="AK5447" s="1993">
        <v>47885</v>
      </c>
      <c r="AL5447" s="1994" t="s">
        <v>1727</v>
      </c>
      <c r="AM5447" s="1994">
        <v>18.600000000000001</v>
      </c>
      <c r="AN5447" s="1993" t="s">
        <v>192</v>
      </c>
      <c r="BX5447"/>
      <c r="BY5447"/>
      <c r="BZ5447"/>
      <c r="CA5447"/>
      <c r="CB5447"/>
      <c r="CD5447" s="1060"/>
      <c r="CE5447" s="1060"/>
      <c r="CH5447" s="1060"/>
      <c r="CK5447" s="1645"/>
      <c r="CL5447" s="1645"/>
      <c r="CM5447" s="1645"/>
      <c r="CN5447"/>
      <c r="CO5447"/>
      <c r="CP5447"/>
      <c r="CQ5447"/>
      <c r="CR5447"/>
      <c r="CS5447" s="1060"/>
      <c r="CT5447" s="1060"/>
      <c r="CU5447" s="1060"/>
      <c r="CV5447" s="1060"/>
      <c r="CW5447" s="1060"/>
      <c r="CX5447" s="1060"/>
    </row>
    <row r="5448" spans="35:102" ht="15" customHeight="1" x14ac:dyDescent="0.3">
      <c r="AI5448" s="1996">
        <v>48141010317</v>
      </c>
      <c r="AJ5448" s="1997" t="s">
        <v>1799</v>
      </c>
      <c r="AK5448" s="1997">
        <v>44776</v>
      </c>
      <c r="AL5448" s="1998" t="s">
        <v>1727</v>
      </c>
      <c r="AM5448" s="1998">
        <v>18.2</v>
      </c>
      <c r="AN5448" s="1997" t="s">
        <v>192</v>
      </c>
      <c r="BX5448"/>
      <c r="BY5448"/>
      <c r="BZ5448"/>
      <c r="CA5448"/>
      <c r="CB5448"/>
      <c r="CD5448" s="1060"/>
      <c r="CE5448" s="1060"/>
      <c r="CH5448" s="1060"/>
      <c r="CK5448" s="1645"/>
      <c r="CL5448" s="1645"/>
      <c r="CM5448" s="1645"/>
      <c r="CN5448"/>
      <c r="CO5448"/>
      <c r="CP5448"/>
      <c r="CQ5448"/>
      <c r="CR5448"/>
      <c r="CS5448" s="1060"/>
      <c r="CT5448" s="1060"/>
      <c r="CU5448" s="1060"/>
      <c r="CV5448" s="1060"/>
      <c r="CW5448" s="1060"/>
      <c r="CX5448" s="1060"/>
    </row>
    <row r="5449" spans="35:102" ht="15" customHeight="1" x14ac:dyDescent="0.3">
      <c r="AI5449" s="1774">
        <v>48141010319</v>
      </c>
      <c r="AJ5449" s="1993" t="s">
        <v>1799</v>
      </c>
      <c r="AK5449" s="1993">
        <v>30417</v>
      </c>
      <c r="AL5449" s="1994" t="s">
        <v>1728</v>
      </c>
      <c r="AM5449" s="1994">
        <v>39.5</v>
      </c>
      <c r="AN5449" s="1993" t="s">
        <v>193</v>
      </c>
      <c r="BX5449"/>
      <c r="BY5449"/>
      <c r="BZ5449"/>
      <c r="CA5449"/>
      <c r="CB5449"/>
      <c r="CD5449" s="1060"/>
      <c r="CE5449" s="1060"/>
      <c r="CH5449" s="1060"/>
      <c r="CK5449" s="1645"/>
      <c r="CL5449" s="1645"/>
      <c r="CM5449" s="1645"/>
      <c r="CN5449"/>
      <c r="CO5449"/>
      <c r="CP5449"/>
      <c r="CQ5449"/>
      <c r="CR5449"/>
      <c r="CS5449" s="1060"/>
      <c r="CT5449" s="1060"/>
      <c r="CU5449" s="1060"/>
      <c r="CV5449" s="1060"/>
      <c r="CW5449" s="1060"/>
      <c r="CX5449" s="1060"/>
    </row>
    <row r="5450" spans="35:102" ht="15" customHeight="1" x14ac:dyDescent="0.3">
      <c r="AI5450" s="1996">
        <v>48141010322</v>
      </c>
      <c r="AJ5450" s="1997" t="s">
        <v>1799</v>
      </c>
      <c r="AK5450" s="1997">
        <v>44861</v>
      </c>
      <c r="AL5450" s="1998" t="s">
        <v>1727</v>
      </c>
      <c r="AM5450" s="1998">
        <v>22.1</v>
      </c>
      <c r="AN5450" s="1997" t="s">
        <v>192</v>
      </c>
      <c r="BX5450"/>
      <c r="BY5450"/>
      <c r="BZ5450"/>
      <c r="CA5450"/>
      <c r="CB5450"/>
      <c r="CD5450" s="1060"/>
      <c r="CE5450" s="1060"/>
      <c r="CH5450" s="1060"/>
      <c r="CK5450" s="1645"/>
      <c r="CL5450" s="1645"/>
      <c r="CM5450" s="1645"/>
      <c r="CN5450"/>
      <c r="CO5450"/>
      <c r="CP5450"/>
      <c r="CQ5450"/>
      <c r="CR5450"/>
      <c r="CS5450" s="1060"/>
      <c r="CT5450" s="1060"/>
      <c r="CU5450" s="1060"/>
      <c r="CV5450" s="1060"/>
      <c r="CW5450" s="1060"/>
      <c r="CX5450" s="1060"/>
    </row>
    <row r="5451" spans="35:102" ht="15" customHeight="1" x14ac:dyDescent="0.3">
      <c r="AI5451" s="1774">
        <v>48141010323</v>
      </c>
      <c r="AJ5451" s="1993" t="s">
        <v>1799</v>
      </c>
      <c r="AK5451" s="1993">
        <v>70405</v>
      </c>
      <c r="AL5451" s="1994" t="s">
        <v>1729</v>
      </c>
      <c r="AM5451" s="1994">
        <v>4.0999999999999996</v>
      </c>
      <c r="AN5451" s="1993" t="s">
        <v>192</v>
      </c>
      <c r="BX5451"/>
      <c r="BY5451"/>
      <c r="BZ5451"/>
      <c r="CA5451"/>
      <c r="CB5451"/>
      <c r="CD5451" s="1060"/>
      <c r="CE5451" s="1060"/>
      <c r="CH5451" s="1060"/>
      <c r="CK5451" s="1645"/>
      <c r="CL5451" s="1645"/>
      <c r="CM5451" s="1645"/>
      <c r="CN5451"/>
      <c r="CO5451"/>
      <c r="CP5451"/>
      <c r="CQ5451"/>
      <c r="CR5451"/>
      <c r="CS5451" s="1060"/>
      <c r="CT5451" s="1060"/>
      <c r="CU5451" s="1060"/>
      <c r="CV5451" s="1060"/>
      <c r="CW5451" s="1060"/>
      <c r="CX5451" s="1060"/>
    </row>
    <row r="5452" spans="35:102" ht="15" customHeight="1" x14ac:dyDescent="0.3">
      <c r="AI5452" s="1996">
        <v>48141010324</v>
      </c>
      <c r="AJ5452" s="1997" t="s">
        <v>1799</v>
      </c>
      <c r="AK5452" s="1997">
        <v>67961</v>
      </c>
      <c r="AL5452" s="1998" t="s">
        <v>1729</v>
      </c>
      <c r="AM5452" s="1998">
        <v>7.4</v>
      </c>
      <c r="AN5452" s="1997" t="s">
        <v>192</v>
      </c>
      <c r="BX5452"/>
      <c r="BY5452"/>
      <c r="BZ5452"/>
      <c r="CA5452"/>
      <c r="CB5452"/>
      <c r="CD5452" s="1060"/>
      <c r="CE5452" s="1060"/>
      <c r="CH5452" s="1060"/>
      <c r="CK5452" s="1645"/>
      <c r="CL5452" s="1645"/>
      <c r="CM5452" s="1645"/>
      <c r="CN5452"/>
      <c r="CO5452"/>
      <c r="CP5452"/>
      <c r="CQ5452"/>
      <c r="CR5452"/>
      <c r="CS5452" s="1060"/>
      <c r="CT5452" s="1060"/>
      <c r="CU5452" s="1060"/>
      <c r="CV5452" s="1060"/>
      <c r="CW5452" s="1060"/>
      <c r="CX5452" s="1060"/>
    </row>
    <row r="5453" spans="35:102" ht="15" customHeight="1" x14ac:dyDescent="0.3">
      <c r="AI5453" s="1774">
        <v>48141010325</v>
      </c>
      <c r="AJ5453" s="1993" t="s">
        <v>1799</v>
      </c>
      <c r="AK5453" s="1993">
        <v>41476</v>
      </c>
      <c r="AL5453" s="1994" t="s">
        <v>1727</v>
      </c>
      <c r="AM5453" s="1994">
        <v>15.9</v>
      </c>
      <c r="AN5453" s="1993" t="s">
        <v>192</v>
      </c>
      <c r="BX5453"/>
      <c r="BY5453"/>
      <c r="BZ5453"/>
      <c r="CA5453"/>
      <c r="CB5453"/>
      <c r="CD5453" s="1060"/>
      <c r="CE5453" s="1060"/>
      <c r="CH5453" s="1060"/>
      <c r="CK5453" s="1645"/>
      <c r="CL5453" s="1645"/>
      <c r="CM5453" s="1645"/>
      <c r="CN5453"/>
      <c r="CO5453"/>
      <c r="CP5453"/>
      <c r="CQ5453"/>
      <c r="CR5453"/>
      <c r="CS5453" s="1060"/>
      <c r="CT5453" s="1060"/>
      <c r="CU5453" s="1060"/>
      <c r="CV5453" s="1060"/>
      <c r="CW5453" s="1060"/>
      <c r="CX5453" s="1060"/>
    </row>
    <row r="5454" spans="35:102" ht="15" customHeight="1" x14ac:dyDescent="0.3">
      <c r="AI5454" s="1996">
        <v>48141010326</v>
      </c>
      <c r="AJ5454" s="1997" t="s">
        <v>1799</v>
      </c>
      <c r="AK5454" s="1997">
        <v>55048</v>
      </c>
      <c r="AL5454" s="1998" t="s">
        <v>1729</v>
      </c>
      <c r="AM5454" s="1998">
        <v>16.899999999999999</v>
      </c>
      <c r="AN5454" s="1997" t="s">
        <v>192</v>
      </c>
      <c r="BX5454"/>
      <c r="BY5454"/>
      <c r="BZ5454"/>
      <c r="CA5454"/>
      <c r="CB5454"/>
      <c r="CD5454" s="1060"/>
      <c r="CE5454" s="1060"/>
      <c r="CH5454" s="1060"/>
      <c r="CK5454" s="1645"/>
      <c r="CL5454" s="1645"/>
      <c r="CM5454" s="1645"/>
      <c r="CN5454"/>
      <c r="CO5454"/>
      <c r="CP5454"/>
      <c r="CQ5454"/>
      <c r="CR5454"/>
      <c r="CS5454" s="1060"/>
      <c r="CT5454" s="1060"/>
      <c r="CU5454" s="1060"/>
      <c r="CV5454" s="1060"/>
      <c r="CW5454" s="1060"/>
      <c r="CX5454" s="1060"/>
    </row>
    <row r="5455" spans="35:102" ht="15" customHeight="1" x14ac:dyDescent="0.3">
      <c r="AI5455" s="1774">
        <v>48141010327</v>
      </c>
      <c r="AJ5455" s="1993" t="s">
        <v>1799</v>
      </c>
      <c r="AK5455" s="1993">
        <v>48140</v>
      </c>
      <c r="AL5455" s="1994" t="s">
        <v>1727</v>
      </c>
      <c r="AM5455" s="1994">
        <v>12.7</v>
      </c>
      <c r="AN5455" s="1993" t="s">
        <v>192</v>
      </c>
      <c r="BX5455"/>
      <c r="BY5455"/>
      <c r="BZ5455"/>
      <c r="CA5455"/>
      <c r="CB5455"/>
      <c r="CD5455" s="1060"/>
      <c r="CE5455" s="1060"/>
      <c r="CH5455" s="1060"/>
      <c r="CK5455" s="1645"/>
      <c r="CL5455" s="1645"/>
      <c r="CM5455" s="1645"/>
      <c r="CN5455"/>
      <c r="CO5455"/>
      <c r="CP5455"/>
      <c r="CQ5455"/>
      <c r="CR5455"/>
      <c r="CS5455" s="1060"/>
      <c r="CT5455" s="1060"/>
      <c r="CU5455" s="1060"/>
      <c r="CV5455" s="1060"/>
      <c r="CW5455" s="1060"/>
      <c r="CX5455" s="1060"/>
    </row>
    <row r="5456" spans="35:102" ht="15" customHeight="1" x14ac:dyDescent="0.3">
      <c r="AI5456" s="1996">
        <v>48141010328</v>
      </c>
      <c r="AJ5456" s="1997" t="s">
        <v>1799</v>
      </c>
      <c r="AK5456" s="1997">
        <v>60805</v>
      </c>
      <c r="AL5456" s="1998" t="s">
        <v>1729</v>
      </c>
      <c r="AM5456" s="1998">
        <v>7.9</v>
      </c>
      <c r="AN5456" s="1997" t="s">
        <v>192</v>
      </c>
      <c r="BX5456"/>
      <c r="BY5456"/>
      <c r="BZ5456"/>
      <c r="CA5456"/>
      <c r="CB5456"/>
      <c r="CD5456" s="1060"/>
      <c r="CE5456" s="1060"/>
      <c r="CH5456" s="1060"/>
      <c r="CK5456" s="1645"/>
      <c r="CL5456" s="1645"/>
      <c r="CM5456" s="1645"/>
      <c r="CN5456"/>
      <c r="CO5456"/>
      <c r="CP5456"/>
      <c r="CQ5456"/>
      <c r="CR5456"/>
      <c r="CS5456" s="1060"/>
      <c r="CT5456" s="1060"/>
      <c r="CU5456" s="1060"/>
      <c r="CV5456" s="1060"/>
      <c r="CW5456" s="1060"/>
      <c r="CX5456" s="1060"/>
    </row>
    <row r="5457" spans="35:102" ht="15" customHeight="1" x14ac:dyDescent="0.3">
      <c r="AI5457" s="1774">
        <v>48141010329</v>
      </c>
      <c r="AJ5457" s="1993" t="s">
        <v>1799</v>
      </c>
      <c r="AK5457" s="1993">
        <v>55190</v>
      </c>
      <c r="AL5457" s="1994" t="s">
        <v>1729</v>
      </c>
      <c r="AM5457" s="1994">
        <v>26.1</v>
      </c>
      <c r="AN5457" s="1993" t="s">
        <v>193</v>
      </c>
      <c r="BX5457"/>
      <c r="BY5457"/>
      <c r="BZ5457"/>
      <c r="CA5457"/>
      <c r="CB5457"/>
      <c r="CD5457" s="1060"/>
      <c r="CE5457" s="1060"/>
      <c r="CH5457" s="1060"/>
      <c r="CK5457" s="1645"/>
      <c r="CL5457" s="1645"/>
      <c r="CM5457" s="1645"/>
      <c r="CN5457"/>
      <c r="CO5457"/>
      <c r="CP5457"/>
      <c r="CQ5457"/>
      <c r="CR5457"/>
      <c r="CS5457" s="1060"/>
      <c r="CT5457" s="1060"/>
      <c r="CU5457" s="1060"/>
      <c r="CV5457" s="1060"/>
      <c r="CW5457" s="1060"/>
      <c r="CX5457" s="1060"/>
    </row>
    <row r="5458" spans="35:102" ht="15" customHeight="1" x14ac:dyDescent="0.3">
      <c r="AI5458" s="1996">
        <v>48141010330</v>
      </c>
      <c r="AJ5458" s="1997" t="s">
        <v>1799</v>
      </c>
      <c r="AK5458" s="1997">
        <v>71424</v>
      </c>
      <c r="AL5458" s="1998" t="s">
        <v>1729</v>
      </c>
      <c r="AM5458" s="1998">
        <v>9.6999999999999993</v>
      </c>
      <c r="AN5458" s="1997" t="s">
        <v>192</v>
      </c>
      <c r="BX5458"/>
      <c r="BY5458"/>
      <c r="BZ5458"/>
      <c r="CA5458"/>
      <c r="CB5458"/>
      <c r="CD5458" s="1060"/>
      <c r="CE5458" s="1060"/>
      <c r="CH5458" s="1060"/>
      <c r="CK5458" s="1645"/>
      <c r="CL5458" s="1645"/>
      <c r="CM5458" s="1645"/>
      <c r="CN5458"/>
      <c r="CO5458"/>
      <c r="CP5458"/>
      <c r="CQ5458"/>
      <c r="CR5458"/>
      <c r="CS5458" s="1060"/>
      <c r="CT5458" s="1060"/>
      <c r="CU5458" s="1060"/>
      <c r="CV5458" s="1060"/>
      <c r="CW5458" s="1060"/>
      <c r="CX5458" s="1060"/>
    </row>
    <row r="5459" spans="35:102" ht="15" customHeight="1" x14ac:dyDescent="0.3">
      <c r="AI5459" s="1774">
        <v>48141010331</v>
      </c>
      <c r="AJ5459" s="1993" t="s">
        <v>1799</v>
      </c>
      <c r="AK5459" s="1993">
        <v>51716</v>
      </c>
      <c r="AL5459" s="1994" t="s">
        <v>1727</v>
      </c>
      <c r="AM5459" s="1994">
        <v>18.7</v>
      </c>
      <c r="AN5459" s="1993" t="s">
        <v>192</v>
      </c>
      <c r="BX5459"/>
      <c r="BY5459"/>
      <c r="BZ5459"/>
      <c r="CA5459"/>
      <c r="CB5459"/>
      <c r="CD5459" s="1060"/>
      <c r="CE5459" s="1060"/>
      <c r="CH5459" s="1060"/>
      <c r="CK5459" s="1645"/>
      <c r="CL5459" s="1645"/>
      <c r="CM5459" s="1645"/>
      <c r="CN5459"/>
      <c r="CO5459"/>
      <c r="CP5459"/>
      <c r="CQ5459"/>
      <c r="CR5459"/>
      <c r="CS5459" s="1060"/>
      <c r="CT5459" s="1060"/>
      <c r="CU5459" s="1060"/>
      <c r="CV5459" s="1060"/>
      <c r="CW5459" s="1060"/>
      <c r="CX5459" s="1060"/>
    </row>
    <row r="5460" spans="35:102" ht="15" customHeight="1" x14ac:dyDescent="0.3">
      <c r="AI5460" s="1996">
        <v>48141010332</v>
      </c>
      <c r="AJ5460" s="1997" t="s">
        <v>1799</v>
      </c>
      <c r="AK5460" s="1997">
        <v>42745</v>
      </c>
      <c r="AL5460" s="1998" t="s">
        <v>1727</v>
      </c>
      <c r="AM5460" s="1998">
        <v>29.6</v>
      </c>
      <c r="AN5460" s="1997" t="s">
        <v>193</v>
      </c>
      <c r="BX5460"/>
      <c r="BY5460"/>
      <c r="BZ5460"/>
      <c r="CA5460"/>
      <c r="CB5460"/>
      <c r="CD5460" s="1060"/>
      <c r="CE5460" s="1060"/>
      <c r="CH5460" s="1060"/>
      <c r="CK5460" s="1645"/>
      <c r="CL5460" s="1645"/>
      <c r="CM5460" s="1645"/>
      <c r="CN5460"/>
      <c r="CO5460"/>
      <c r="CP5460"/>
      <c r="CQ5460"/>
      <c r="CR5460"/>
      <c r="CS5460" s="1060"/>
      <c r="CT5460" s="1060"/>
      <c r="CU5460" s="1060"/>
      <c r="CV5460" s="1060"/>
      <c r="CW5460" s="1060"/>
      <c r="CX5460" s="1060"/>
    </row>
    <row r="5461" spans="35:102" ht="15" customHeight="1" x14ac:dyDescent="0.3">
      <c r="AI5461" s="1774">
        <v>48141010333</v>
      </c>
      <c r="AJ5461" s="1993" t="s">
        <v>1799</v>
      </c>
      <c r="AK5461" s="1993">
        <v>41726</v>
      </c>
      <c r="AL5461" s="1994" t="s">
        <v>1727</v>
      </c>
      <c r="AM5461" s="1994">
        <v>30.5</v>
      </c>
      <c r="AN5461" s="1993" t="s">
        <v>193</v>
      </c>
      <c r="BX5461"/>
      <c r="BY5461"/>
      <c r="BZ5461"/>
      <c r="CA5461"/>
      <c r="CB5461"/>
      <c r="CD5461" s="1060"/>
      <c r="CE5461" s="1060"/>
      <c r="CH5461" s="1060"/>
      <c r="CK5461" s="1645"/>
      <c r="CL5461" s="1645"/>
      <c r="CM5461" s="1645"/>
      <c r="CN5461"/>
      <c r="CO5461"/>
      <c r="CP5461"/>
      <c r="CQ5461"/>
      <c r="CR5461"/>
      <c r="CS5461" s="1060"/>
      <c r="CT5461" s="1060"/>
      <c r="CU5461" s="1060"/>
      <c r="CV5461" s="1060"/>
      <c r="CW5461" s="1060"/>
      <c r="CX5461" s="1060"/>
    </row>
    <row r="5462" spans="35:102" ht="15" customHeight="1" x14ac:dyDescent="0.3">
      <c r="AI5462" s="1996">
        <v>48141010334</v>
      </c>
      <c r="AJ5462" s="1997" t="s">
        <v>1799</v>
      </c>
      <c r="AK5462" s="1997">
        <v>36944</v>
      </c>
      <c r="AL5462" s="1998" t="s">
        <v>1728</v>
      </c>
      <c r="AM5462" s="1998">
        <v>29.9</v>
      </c>
      <c r="AN5462" s="1997" t="s">
        <v>193</v>
      </c>
      <c r="BX5462"/>
      <c r="BY5462"/>
      <c r="BZ5462"/>
      <c r="CA5462"/>
      <c r="CB5462"/>
      <c r="CD5462" s="1060"/>
      <c r="CE5462" s="1060"/>
      <c r="CH5462" s="1060"/>
      <c r="CK5462" s="1645"/>
      <c r="CL5462" s="1645"/>
      <c r="CM5462" s="1645"/>
      <c r="CN5462"/>
      <c r="CO5462"/>
      <c r="CP5462"/>
      <c r="CQ5462"/>
      <c r="CR5462"/>
      <c r="CS5462" s="1060"/>
      <c r="CT5462" s="1060"/>
      <c r="CU5462" s="1060"/>
      <c r="CV5462" s="1060"/>
      <c r="CW5462" s="1060"/>
      <c r="CX5462" s="1060"/>
    </row>
    <row r="5463" spans="35:102" ht="15" customHeight="1" x14ac:dyDescent="0.3">
      <c r="AI5463" s="1774">
        <v>48141010335</v>
      </c>
      <c r="AJ5463" s="1993" t="s">
        <v>1799</v>
      </c>
      <c r="AK5463" s="1993">
        <v>30368</v>
      </c>
      <c r="AL5463" s="1994" t="s">
        <v>1728</v>
      </c>
      <c r="AM5463" s="1994">
        <v>43.9</v>
      </c>
      <c r="AN5463" s="1993" t="s">
        <v>193</v>
      </c>
      <c r="BX5463"/>
      <c r="BY5463"/>
      <c r="BZ5463"/>
      <c r="CA5463"/>
      <c r="CB5463"/>
      <c r="CD5463" s="1060"/>
      <c r="CE5463" s="1060"/>
      <c r="CH5463" s="1060"/>
      <c r="CK5463" s="1645"/>
      <c r="CL5463" s="1645"/>
      <c r="CM5463" s="1645"/>
      <c r="CN5463"/>
      <c r="CO5463"/>
      <c r="CP5463"/>
      <c r="CQ5463"/>
      <c r="CR5463"/>
      <c r="CS5463" s="1060"/>
      <c r="CT5463" s="1060"/>
      <c r="CU5463" s="1060"/>
      <c r="CV5463" s="1060"/>
      <c r="CW5463" s="1060"/>
      <c r="CX5463" s="1060"/>
    </row>
    <row r="5464" spans="35:102" ht="15" customHeight="1" x14ac:dyDescent="0.3">
      <c r="AI5464" s="1996">
        <v>48141010336</v>
      </c>
      <c r="AJ5464" s="1997" t="s">
        <v>1799</v>
      </c>
      <c r="AK5464" s="1997">
        <v>48503</v>
      </c>
      <c r="AL5464" s="1998" t="s">
        <v>1727</v>
      </c>
      <c r="AM5464" s="1998">
        <v>14.5</v>
      </c>
      <c r="AN5464" s="1997" t="s">
        <v>192</v>
      </c>
      <c r="BX5464"/>
      <c r="BY5464"/>
      <c r="BZ5464"/>
      <c r="CA5464"/>
      <c r="CB5464"/>
      <c r="CD5464" s="1060"/>
      <c r="CE5464" s="1060"/>
      <c r="CH5464" s="1060"/>
      <c r="CK5464" s="1645"/>
      <c r="CL5464" s="1645"/>
      <c r="CM5464" s="1645"/>
      <c r="CN5464"/>
      <c r="CO5464"/>
      <c r="CP5464"/>
      <c r="CQ5464"/>
      <c r="CR5464"/>
      <c r="CS5464" s="1060"/>
      <c r="CT5464" s="1060"/>
      <c r="CU5464" s="1060"/>
      <c r="CV5464" s="1060"/>
      <c r="CW5464" s="1060"/>
      <c r="CX5464" s="1060"/>
    </row>
    <row r="5465" spans="35:102" ht="15" customHeight="1" x14ac:dyDescent="0.3">
      <c r="AI5465" s="1774">
        <v>48141010337</v>
      </c>
      <c r="AJ5465" s="1993" t="s">
        <v>1799</v>
      </c>
      <c r="AK5465" s="1993">
        <v>54392</v>
      </c>
      <c r="AL5465" s="1994" t="s">
        <v>1729</v>
      </c>
      <c r="AM5465" s="1994">
        <v>11.4</v>
      </c>
      <c r="AN5465" s="1993" t="s">
        <v>192</v>
      </c>
      <c r="BX5465"/>
      <c r="BY5465"/>
      <c r="BZ5465"/>
      <c r="CA5465"/>
      <c r="CB5465"/>
      <c r="CD5465" s="1060"/>
      <c r="CE5465" s="1060"/>
      <c r="CH5465" s="1060"/>
      <c r="CK5465" s="1645"/>
      <c r="CL5465" s="1645"/>
      <c r="CM5465" s="1645"/>
      <c r="CN5465"/>
      <c r="CO5465"/>
      <c r="CP5465"/>
      <c r="CQ5465"/>
      <c r="CR5465"/>
      <c r="CS5465" s="1060"/>
      <c r="CT5465" s="1060"/>
      <c r="CU5465" s="1060"/>
      <c r="CV5465" s="1060"/>
      <c r="CW5465" s="1060"/>
      <c r="CX5465" s="1060"/>
    </row>
    <row r="5466" spans="35:102" ht="15" customHeight="1" x14ac:dyDescent="0.3">
      <c r="AI5466" s="1996">
        <v>48141010338</v>
      </c>
      <c r="AJ5466" s="1997" t="s">
        <v>1799</v>
      </c>
      <c r="AK5466" s="1997">
        <v>76458</v>
      </c>
      <c r="AL5466" s="1998" t="s">
        <v>1729</v>
      </c>
      <c r="AM5466" s="1998">
        <v>13.5</v>
      </c>
      <c r="AN5466" s="1997" t="s">
        <v>192</v>
      </c>
      <c r="BX5466"/>
      <c r="BY5466"/>
      <c r="BZ5466"/>
      <c r="CA5466"/>
      <c r="CB5466"/>
      <c r="CD5466" s="1060"/>
      <c r="CE5466" s="1060"/>
      <c r="CH5466" s="1060"/>
      <c r="CK5466" s="1645"/>
      <c r="CL5466" s="1645"/>
      <c r="CM5466" s="1645"/>
      <c r="CN5466"/>
      <c r="CO5466"/>
      <c r="CP5466"/>
      <c r="CQ5466"/>
      <c r="CR5466"/>
      <c r="CS5466" s="1060"/>
      <c r="CT5466" s="1060"/>
      <c r="CU5466" s="1060"/>
      <c r="CV5466" s="1060"/>
      <c r="CW5466" s="1060"/>
      <c r="CX5466" s="1060"/>
    </row>
    <row r="5467" spans="35:102" ht="15" customHeight="1" x14ac:dyDescent="0.3">
      <c r="AI5467" s="1774">
        <v>48141010339</v>
      </c>
      <c r="AJ5467" s="1993" t="s">
        <v>1799</v>
      </c>
      <c r="AK5467" s="1993">
        <v>48904</v>
      </c>
      <c r="AL5467" s="1994" t="s">
        <v>1727</v>
      </c>
      <c r="AM5467" s="1994">
        <v>30.8</v>
      </c>
      <c r="AN5467" s="1993" t="s">
        <v>193</v>
      </c>
      <c r="BX5467"/>
      <c r="BY5467"/>
      <c r="BZ5467"/>
      <c r="CA5467"/>
      <c r="CB5467"/>
      <c r="CD5467" s="1060"/>
      <c r="CE5467" s="1060"/>
      <c r="CH5467" s="1060"/>
      <c r="CK5467" s="1645"/>
      <c r="CL5467" s="1645"/>
      <c r="CM5467" s="1645"/>
      <c r="CN5467"/>
      <c r="CO5467"/>
      <c r="CP5467"/>
      <c r="CQ5467"/>
      <c r="CR5467"/>
      <c r="CS5467" s="1060"/>
      <c r="CT5467" s="1060"/>
      <c r="CU5467" s="1060"/>
      <c r="CV5467" s="1060"/>
      <c r="CW5467" s="1060"/>
      <c r="CX5467" s="1060"/>
    </row>
    <row r="5468" spans="35:102" ht="15" customHeight="1" x14ac:dyDescent="0.3">
      <c r="AI5468" s="1996">
        <v>48141010340</v>
      </c>
      <c r="AJ5468" s="1997" t="s">
        <v>1799</v>
      </c>
      <c r="AK5468" s="1997">
        <v>28702</v>
      </c>
      <c r="AL5468" s="1998" t="s">
        <v>1730</v>
      </c>
      <c r="AM5468" s="1998">
        <v>37.9</v>
      </c>
      <c r="AN5468" s="1997" t="s">
        <v>193</v>
      </c>
      <c r="BX5468"/>
      <c r="BY5468"/>
      <c r="BZ5468"/>
      <c r="CA5468"/>
      <c r="CB5468"/>
      <c r="CD5468" s="1060"/>
      <c r="CE5468" s="1060"/>
      <c r="CH5468" s="1060"/>
      <c r="CK5468" s="1645"/>
      <c r="CL5468" s="1645"/>
      <c r="CM5468" s="1645"/>
      <c r="CN5468"/>
      <c r="CO5468"/>
      <c r="CP5468"/>
      <c r="CQ5468"/>
      <c r="CR5468"/>
      <c r="CS5468" s="1060"/>
      <c r="CT5468" s="1060"/>
      <c r="CU5468" s="1060"/>
      <c r="CV5468" s="1060"/>
      <c r="CW5468" s="1060"/>
      <c r="CX5468" s="1060"/>
    </row>
    <row r="5469" spans="35:102" ht="15" customHeight="1" x14ac:dyDescent="0.3">
      <c r="AI5469" s="1774">
        <v>48141010341</v>
      </c>
      <c r="AJ5469" s="1993" t="s">
        <v>1799</v>
      </c>
      <c r="AK5469" s="1993">
        <v>58866</v>
      </c>
      <c r="AL5469" s="1994" t="s">
        <v>1729</v>
      </c>
      <c r="AM5469" s="1994">
        <v>9.6999999999999993</v>
      </c>
      <c r="AN5469" s="1993" t="s">
        <v>192</v>
      </c>
      <c r="BX5469"/>
      <c r="BY5469"/>
      <c r="BZ5469"/>
      <c r="CA5469"/>
      <c r="CB5469"/>
      <c r="CD5469" s="1060"/>
      <c r="CE5469" s="1060"/>
      <c r="CH5469" s="1060"/>
      <c r="CK5469" s="1645"/>
      <c r="CL5469" s="1645"/>
      <c r="CM5469" s="1645"/>
      <c r="CN5469"/>
      <c r="CO5469"/>
      <c r="CP5469"/>
      <c r="CQ5469"/>
      <c r="CR5469"/>
      <c r="CS5469" s="1060"/>
      <c r="CT5469" s="1060"/>
      <c r="CU5469" s="1060"/>
      <c r="CV5469" s="1060"/>
      <c r="CW5469" s="1060"/>
      <c r="CX5469" s="1060"/>
    </row>
    <row r="5470" spans="35:102" ht="15" customHeight="1" x14ac:dyDescent="0.3">
      <c r="AI5470" s="1996">
        <v>48141010342</v>
      </c>
      <c r="AJ5470" s="1997" t="s">
        <v>1799</v>
      </c>
      <c r="AK5470" s="1997">
        <v>60092</v>
      </c>
      <c r="AL5470" s="1998" t="s">
        <v>1729</v>
      </c>
      <c r="AM5470" s="1998">
        <v>14.8</v>
      </c>
      <c r="AN5470" s="1997" t="s">
        <v>192</v>
      </c>
      <c r="BX5470"/>
      <c r="BY5470"/>
      <c r="BZ5470"/>
      <c r="CA5470"/>
      <c r="CB5470"/>
      <c r="CD5470" s="1060"/>
      <c r="CE5470" s="1060"/>
      <c r="CH5470" s="1060"/>
      <c r="CK5470" s="1645"/>
      <c r="CL5470" s="1645"/>
      <c r="CM5470" s="1645"/>
      <c r="CN5470"/>
      <c r="CO5470"/>
      <c r="CP5470"/>
      <c r="CQ5470"/>
      <c r="CR5470"/>
      <c r="CS5470" s="1060"/>
      <c r="CT5470" s="1060"/>
      <c r="CU5470" s="1060"/>
      <c r="CV5470" s="1060"/>
      <c r="CW5470" s="1060"/>
      <c r="CX5470" s="1060"/>
    </row>
    <row r="5471" spans="35:102" ht="15" customHeight="1" x14ac:dyDescent="0.3">
      <c r="AI5471" s="1774">
        <v>48141010343</v>
      </c>
      <c r="AJ5471" s="1993" t="s">
        <v>1799</v>
      </c>
      <c r="AK5471" s="1993">
        <v>68036</v>
      </c>
      <c r="AL5471" s="1994" t="s">
        <v>1729</v>
      </c>
      <c r="AM5471" s="1994">
        <v>7.4</v>
      </c>
      <c r="AN5471" s="1993" t="s">
        <v>192</v>
      </c>
      <c r="BX5471"/>
      <c r="BY5471"/>
      <c r="BZ5471"/>
      <c r="CA5471"/>
      <c r="CB5471"/>
      <c r="CD5471" s="1060"/>
      <c r="CE5471" s="1060"/>
      <c r="CH5471" s="1060"/>
      <c r="CK5471" s="1645"/>
      <c r="CL5471" s="1645"/>
      <c r="CM5471" s="1645"/>
      <c r="CN5471"/>
      <c r="CO5471"/>
      <c r="CP5471"/>
      <c r="CQ5471"/>
      <c r="CR5471"/>
      <c r="CS5471" s="1060"/>
      <c r="CT5471" s="1060"/>
      <c r="CU5471" s="1060"/>
      <c r="CV5471" s="1060"/>
      <c r="CW5471" s="1060"/>
      <c r="CX5471" s="1060"/>
    </row>
    <row r="5472" spans="35:102" ht="15" customHeight="1" x14ac:dyDescent="0.3">
      <c r="AI5472" s="1996">
        <v>48141010344</v>
      </c>
      <c r="AJ5472" s="1997" t="s">
        <v>1799</v>
      </c>
      <c r="AK5472" s="1997">
        <v>36532</v>
      </c>
      <c r="AL5472" s="1998" t="s">
        <v>1728</v>
      </c>
      <c r="AM5472" s="1998">
        <v>28.7</v>
      </c>
      <c r="AN5472" s="1997" t="s">
        <v>193</v>
      </c>
      <c r="BX5472"/>
      <c r="BY5472"/>
      <c r="BZ5472"/>
      <c r="CA5472"/>
      <c r="CB5472"/>
      <c r="CD5472" s="1060"/>
      <c r="CE5472" s="1060"/>
      <c r="CH5472" s="1060"/>
      <c r="CK5472" s="1645"/>
      <c r="CL5472" s="1645"/>
      <c r="CM5472" s="1645"/>
      <c r="CN5472"/>
      <c r="CO5472"/>
      <c r="CP5472"/>
      <c r="CQ5472"/>
      <c r="CR5472"/>
      <c r="CS5472" s="1060"/>
      <c r="CT5472" s="1060"/>
      <c r="CU5472" s="1060"/>
      <c r="CV5472" s="1060"/>
      <c r="CW5472" s="1060"/>
      <c r="CX5472" s="1060"/>
    </row>
    <row r="5473" spans="35:102" ht="15" customHeight="1" x14ac:dyDescent="0.3">
      <c r="AI5473" s="1774">
        <v>48141010345</v>
      </c>
      <c r="AJ5473" s="1993" t="s">
        <v>1799</v>
      </c>
      <c r="AK5473" s="1993">
        <v>54962</v>
      </c>
      <c r="AL5473" s="1994" t="s">
        <v>1729</v>
      </c>
      <c r="AM5473" s="1994">
        <v>19.7</v>
      </c>
      <c r="AN5473" s="1993" t="s">
        <v>192</v>
      </c>
      <c r="BX5473"/>
      <c r="BY5473"/>
      <c r="BZ5473"/>
      <c r="CA5473"/>
      <c r="CB5473"/>
      <c r="CD5473" s="1060"/>
      <c r="CE5473" s="1060"/>
      <c r="CH5473" s="1060"/>
      <c r="CK5473" s="1645"/>
      <c r="CL5473" s="1645"/>
      <c r="CM5473" s="1645"/>
      <c r="CN5473"/>
      <c r="CO5473"/>
      <c r="CP5473"/>
      <c r="CQ5473"/>
      <c r="CR5473"/>
      <c r="CS5473" s="1060"/>
      <c r="CT5473" s="1060"/>
      <c r="CU5473" s="1060"/>
      <c r="CV5473" s="1060"/>
      <c r="CW5473" s="1060"/>
      <c r="CX5473" s="1060"/>
    </row>
    <row r="5474" spans="35:102" ht="15" customHeight="1" x14ac:dyDescent="0.3">
      <c r="AI5474" s="1996">
        <v>48141010346</v>
      </c>
      <c r="AJ5474" s="1997" t="s">
        <v>1799</v>
      </c>
      <c r="AK5474" s="1997">
        <v>37823</v>
      </c>
      <c r="AL5474" s="1998" t="s">
        <v>1728</v>
      </c>
      <c r="AM5474" s="1998">
        <v>27.3</v>
      </c>
      <c r="AN5474" s="1997" t="s">
        <v>193</v>
      </c>
      <c r="BX5474"/>
      <c r="BY5474"/>
      <c r="BZ5474"/>
      <c r="CA5474"/>
      <c r="CB5474"/>
      <c r="CD5474" s="1060"/>
      <c r="CE5474" s="1060"/>
      <c r="CH5474" s="1060"/>
      <c r="CK5474" s="1645"/>
      <c r="CL5474" s="1645"/>
      <c r="CM5474" s="1645"/>
      <c r="CN5474"/>
      <c r="CO5474"/>
      <c r="CP5474"/>
      <c r="CQ5474"/>
      <c r="CR5474"/>
      <c r="CS5474" s="1060"/>
      <c r="CT5474" s="1060"/>
      <c r="CU5474" s="1060"/>
      <c r="CV5474" s="1060"/>
      <c r="CW5474" s="1060"/>
      <c r="CX5474" s="1060"/>
    </row>
    <row r="5475" spans="35:102" ht="15" customHeight="1" x14ac:dyDescent="0.3">
      <c r="AI5475" s="1774">
        <v>48141010347</v>
      </c>
      <c r="AJ5475" s="1993" t="s">
        <v>1799</v>
      </c>
      <c r="AK5475" s="1993">
        <v>29405</v>
      </c>
      <c r="AL5475" s="1994" t="s">
        <v>1728</v>
      </c>
      <c r="AM5475" s="1994">
        <v>39.6</v>
      </c>
      <c r="AN5475" s="1993" t="s">
        <v>193</v>
      </c>
      <c r="BX5475"/>
      <c r="BY5475"/>
      <c r="BZ5475"/>
      <c r="CA5475"/>
      <c r="CB5475"/>
      <c r="CD5475" s="1060"/>
      <c r="CE5475" s="1060"/>
      <c r="CH5475" s="1060"/>
      <c r="CK5475" s="1645"/>
      <c r="CL5475" s="1645"/>
      <c r="CM5475" s="1645"/>
      <c r="CN5475"/>
      <c r="CO5475"/>
      <c r="CP5475"/>
      <c r="CQ5475"/>
      <c r="CR5475"/>
      <c r="CS5475" s="1060"/>
      <c r="CT5475" s="1060"/>
      <c r="CU5475" s="1060"/>
      <c r="CV5475" s="1060"/>
      <c r="CW5475" s="1060"/>
      <c r="CX5475" s="1060"/>
    </row>
    <row r="5476" spans="35:102" ht="15" customHeight="1" x14ac:dyDescent="0.3">
      <c r="AI5476" s="1996">
        <v>48141010401</v>
      </c>
      <c r="AJ5476" s="1997" t="s">
        <v>1799</v>
      </c>
      <c r="AK5476" s="1997">
        <v>30540</v>
      </c>
      <c r="AL5476" s="1998" t="s">
        <v>1728</v>
      </c>
      <c r="AM5476" s="1998">
        <v>32.700000000000003</v>
      </c>
      <c r="AN5476" s="1997" t="s">
        <v>193</v>
      </c>
      <c r="BX5476"/>
      <c r="BY5476"/>
      <c r="BZ5476"/>
      <c r="CA5476"/>
      <c r="CB5476"/>
      <c r="CD5476" s="1060"/>
      <c r="CE5476" s="1060"/>
      <c r="CH5476" s="1060"/>
      <c r="CK5476" s="1645"/>
      <c r="CL5476" s="1645"/>
      <c r="CM5476" s="1645"/>
      <c r="CN5476"/>
      <c r="CO5476"/>
      <c r="CP5476"/>
      <c r="CQ5476"/>
      <c r="CR5476"/>
      <c r="CS5476" s="1060"/>
      <c r="CT5476" s="1060"/>
      <c r="CU5476" s="1060"/>
      <c r="CV5476" s="1060"/>
      <c r="CW5476" s="1060"/>
      <c r="CX5476" s="1060"/>
    </row>
    <row r="5477" spans="35:102" ht="15" customHeight="1" x14ac:dyDescent="0.3">
      <c r="AI5477" s="1774">
        <v>48141010404</v>
      </c>
      <c r="AJ5477" s="1993" t="s">
        <v>1799</v>
      </c>
      <c r="AK5477" s="1993">
        <v>29269</v>
      </c>
      <c r="AL5477" s="1994" t="s">
        <v>1730</v>
      </c>
      <c r="AM5477" s="1994">
        <v>29.3</v>
      </c>
      <c r="AN5477" s="1993" t="s">
        <v>193</v>
      </c>
      <c r="BX5477"/>
      <c r="BY5477"/>
      <c r="BZ5477"/>
      <c r="CA5477"/>
      <c r="CB5477"/>
      <c r="CD5477" s="1060"/>
      <c r="CE5477" s="1060"/>
      <c r="CH5477" s="1060"/>
      <c r="CK5477" s="1645"/>
      <c r="CL5477" s="1645"/>
      <c r="CM5477" s="1645"/>
      <c r="CN5477"/>
      <c r="CO5477"/>
      <c r="CP5477"/>
      <c r="CQ5477"/>
      <c r="CR5477"/>
      <c r="CS5477" s="1060"/>
      <c r="CT5477" s="1060"/>
      <c r="CU5477" s="1060"/>
      <c r="CV5477" s="1060"/>
      <c r="CW5477" s="1060"/>
      <c r="CX5477" s="1060"/>
    </row>
    <row r="5478" spans="35:102" ht="15" customHeight="1" x14ac:dyDescent="0.3">
      <c r="AI5478" s="1996">
        <v>48141010405</v>
      </c>
      <c r="AJ5478" s="1997" t="s">
        <v>1799</v>
      </c>
      <c r="AK5478" s="1997">
        <v>37913</v>
      </c>
      <c r="AL5478" s="1998" t="s">
        <v>1728</v>
      </c>
      <c r="AM5478" s="1998">
        <v>22.1</v>
      </c>
      <c r="AN5478" s="1997" t="s">
        <v>192</v>
      </c>
      <c r="BX5478"/>
      <c r="BY5478"/>
      <c r="BZ5478"/>
      <c r="CA5478"/>
      <c r="CB5478"/>
      <c r="CD5478" s="1060"/>
      <c r="CE5478" s="1060"/>
      <c r="CH5478" s="1060"/>
      <c r="CK5478" s="1645"/>
      <c r="CL5478" s="1645"/>
      <c r="CM5478" s="1645"/>
      <c r="CN5478"/>
      <c r="CO5478"/>
      <c r="CP5478"/>
      <c r="CQ5478"/>
      <c r="CR5478"/>
      <c r="CS5478" s="1060"/>
      <c r="CT5478" s="1060"/>
      <c r="CU5478" s="1060"/>
      <c r="CV5478" s="1060"/>
      <c r="CW5478" s="1060"/>
      <c r="CX5478" s="1060"/>
    </row>
    <row r="5479" spans="35:102" ht="15" customHeight="1" x14ac:dyDescent="0.3">
      <c r="AI5479" s="1774">
        <v>48141010406</v>
      </c>
      <c r="AJ5479" s="1993" t="s">
        <v>1799</v>
      </c>
      <c r="AK5479" s="1993">
        <v>22480</v>
      </c>
      <c r="AL5479" s="1994" t="s">
        <v>1730</v>
      </c>
      <c r="AM5479" s="1994">
        <v>35.200000000000003</v>
      </c>
      <c r="AN5479" s="1993" t="s">
        <v>193</v>
      </c>
      <c r="BX5479"/>
      <c r="BY5479"/>
      <c r="BZ5479"/>
      <c r="CA5479"/>
      <c r="CB5479"/>
      <c r="CD5479" s="1060"/>
      <c r="CE5479" s="1060"/>
      <c r="CH5479" s="1060"/>
      <c r="CK5479" s="1645"/>
      <c r="CL5479" s="1645"/>
      <c r="CM5479" s="1645"/>
      <c r="CN5479"/>
      <c r="CO5479"/>
      <c r="CP5479"/>
      <c r="CQ5479"/>
      <c r="CR5479"/>
      <c r="CS5479" s="1060"/>
      <c r="CT5479" s="1060"/>
      <c r="CU5479" s="1060"/>
      <c r="CV5479" s="1060"/>
      <c r="CW5479" s="1060"/>
      <c r="CX5479" s="1060"/>
    </row>
    <row r="5480" spans="35:102" ht="15" customHeight="1" x14ac:dyDescent="0.3">
      <c r="AI5480" s="1996">
        <v>48141010407</v>
      </c>
      <c r="AJ5480" s="1997" t="s">
        <v>1799</v>
      </c>
      <c r="AK5480" s="1997">
        <v>28294</v>
      </c>
      <c r="AL5480" s="1998" t="s">
        <v>1730</v>
      </c>
      <c r="AM5480" s="1998">
        <v>38.4</v>
      </c>
      <c r="AN5480" s="1997" t="s">
        <v>193</v>
      </c>
      <c r="BX5480"/>
      <c r="BY5480"/>
      <c r="BZ5480"/>
      <c r="CA5480"/>
      <c r="CB5480"/>
      <c r="CD5480" s="1060"/>
      <c r="CE5480" s="1060"/>
      <c r="CH5480" s="1060"/>
      <c r="CK5480" s="1645"/>
      <c r="CL5480" s="1645"/>
      <c r="CM5480" s="1645"/>
      <c r="CN5480"/>
      <c r="CO5480"/>
      <c r="CP5480"/>
      <c r="CQ5480"/>
      <c r="CR5480"/>
      <c r="CS5480" s="1060"/>
      <c r="CT5480" s="1060"/>
      <c r="CU5480" s="1060"/>
      <c r="CV5480" s="1060"/>
      <c r="CW5480" s="1060"/>
      <c r="CX5480" s="1060"/>
    </row>
    <row r="5481" spans="35:102" ht="15" customHeight="1" x14ac:dyDescent="0.3">
      <c r="AI5481" s="1774">
        <v>48141010408</v>
      </c>
      <c r="AJ5481" s="1993" t="s">
        <v>1799</v>
      </c>
      <c r="AK5481" s="1993">
        <v>35469</v>
      </c>
      <c r="AL5481" s="1994" t="s">
        <v>1728</v>
      </c>
      <c r="AM5481" s="1994">
        <v>26.8</v>
      </c>
      <c r="AN5481" s="1993" t="s">
        <v>193</v>
      </c>
      <c r="BX5481"/>
      <c r="BY5481"/>
      <c r="BZ5481"/>
      <c r="CA5481"/>
      <c r="CB5481"/>
      <c r="CD5481" s="1060"/>
      <c r="CE5481" s="1060"/>
      <c r="CH5481" s="1060"/>
      <c r="CK5481" s="1645"/>
      <c r="CL5481" s="1645"/>
      <c r="CM5481" s="1645"/>
      <c r="CN5481"/>
      <c r="CO5481"/>
      <c r="CP5481"/>
      <c r="CQ5481"/>
      <c r="CR5481"/>
      <c r="CS5481" s="1060"/>
      <c r="CT5481" s="1060"/>
      <c r="CU5481" s="1060"/>
      <c r="CV5481" s="1060"/>
      <c r="CW5481" s="1060"/>
      <c r="CX5481" s="1060"/>
    </row>
    <row r="5482" spans="35:102" ht="15" customHeight="1" x14ac:dyDescent="0.3">
      <c r="AI5482" s="1996">
        <v>48141010409</v>
      </c>
      <c r="AJ5482" s="1997" t="s">
        <v>1799</v>
      </c>
      <c r="AK5482" s="1997">
        <v>32720</v>
      </c>
      <c r="AL5482" s="1998" t="s">
        <v>1728</v>
      </c>
      <c r="AM5482" s="1998">
        <v>30.2</v>
      </c>
      <c r="AN5482" s="1997" t="s">
        <v>193</v>
      </c>
      <c r="BX5482"/>
      <c r="BY5482"/>
      <c r="BZ5482"/>
      <c r="CA5482"/>
      <c r="CB5482"/>
      <c r="CD5482" s="1060"/>
      <c r="CE5482" s="1060"/>
      <c r="CH5482" s="1060"/>
      <c r="CK5482" s="1645"/>
      <c r="CL5482" s="1645"/>
      <c r="CM5482" s="1645"/>
      <c r="CN5482"/>
      <c r="CO5482"/>
      <c r="CP5482"/>
      <c r="CQ5482"/>
      <c r="CR5482"/>
      <c r="CS5482" s="1060"/>
      <c r="CT5482" s="1060"/>
      <c r="CU5482" s="1060"/>
      <c r="CV5482" s="1060"/>
      <c r="CW5482" s="1060"/>
      <c r="CX5482" s="1060"/>
    </row>
    <row r="5483" spans="35:102" ht="15" customHeight="1" x14ac:dyDescent="0.3">
      <c r="AI5483" s="1774">
        <v>48141010501</v>
      </c>
      <c r="AJ5483" s="1993" t="s">
        <v>1799</v>
      </c>
      <c r="AK5483" s="1993">
        <v>36037</v>
      </c>
      <c r="AL5483" s="1994" t="s">
        <v>1728</v>
      </c>
      <c r="AM5483" s="1994">
        <v>27.7</v>
      </c>
      <c r="AN5483" s="1993" t="s">
        <v>193</v>
      </c>
      <c r="BX5483"/>
      <c r="BY5483"/>
      <c r="BZ5483"/>
      <c r="CA5483"/>
      <c r="CB5483"/>
      <c r="CD5483" s="1060"/>
      <c r="CE5483" s="1060"/>
      <c r="CH5483" s="1060"/>
      <c r="CK5483" s="1645"/>
      <c r="CL5483" s="1645"/>
      <c r="CM5483" s="1645"/>
      <c r="CN5483"/>
      <c r="CO5483"/>
      <c r="CP5483"/>
      <c r="CQ5483"/>
      <c r="CR5483"/>
      <c r="CS5483" s="1060"/>
      <c r="CT5483" s="1060"/>
      <c r="CU5483" s="1060"/>
      <c r="CV5483" s="1060"/>
      <c r="CW5483" s="1060"/>
      <c r="CX5483" s="1060"/>
    </row>
    <row r="5484" spans="35:102" ht="15" customHeight="1" x14ac:dyDescent="0.3">
      <c r="AI5484" s="1996">
        <v>48141010502</v>
      </c>
      <c r="AJ5484" s="1997" t="s">
        <v>1799</v>
      </c>
      <c r="AK5484" s="1997">
        <v>24250</v>
      </c>
      <c r="AL5484" s="1998" t="s">
        <v>1730</v>
      </c>
      <c r="AM5484" s="1998">
        <v>36.299999999999997</v>
      </c>
      <c r="AN5484" s="1997" t="s">
        <v>193</v>
      </c>
      <c r="BX5484"/>
      <c r="BY5484"/>
      <c r="BZ5484"/>
      <c r="CA5484"/>
      <c r="CB5484"/>
      <c r="CD5484" s="1060"/>
      <c r="CE5484" s="1060"/>
      <c r="CH5484" s="1060"/>
      <c r="CK5484" s="1645"/>
      <c r="CL5484" s="1645"/>
      <c r="CM5484" s="1645"/>
      <c r="CN5484"/>
      <c r="CO5484"/>
      <c r="CP5484"/>
      <c r="CQ5484"/>
      <c r="CR5484"/>
      <c r="CS5484" s="1060"/>
      <c r="CT5484" s="1060"/>
      <c r="CU5484" s="1060"/>
      <c r="CV5484" s="1060"/>
      <c r="CW5484" s="1060"/>
      <c r="CX5484" s="1060"/>
    </row>
    <row r="5485" spans="35:102" ht="15" customHeight="1" x14ac:dyDescent="0.3">
      <c r="AI5485" s="1774">
        <v>48141010504</v>
      </c>
      <c r="AJ5485" s="1993" t="s">
        <v>1799</v>
      </c>
      <c r="AK5485" s="1993">
        <v>28452</v>
      </c>
      <c r="AL5485" s="1994" t="s">
        <v>1730</v>
      </c>
      <c r="AM5485" s="1994">
        <v>37</v>
      </c>
      <c r="AN5485" s="1993" t="s">
        <v>193</v>
      </c>
      <c r="BX5485"/>
      <c r="BY5485"/>
      <c r="BZ5485"/>
      <c r="CA5485"/>
      <c r="CB5485"/>
      <c r="CD5485" s="1060"/>
      <c r="CE5485" s="1060"/>
      <c r="CH5485" s="1060"/>
      <c r="CK5485" s="1645"/>
      <c r="CL5485" s="1645"/>
      <c r="CM5485" s="1645"/>
      <c r="CN5485"/>
      <c r="CO5485"/>
      <c r="CP5485"/>
      <c r="CQ5485"/>
      <c r="CR5485"/>
      <c r="CS5485" s="1060"/>
      <c r="CT5485" s="1060"/>
      <c r="CU5485" s="1060"/>
      <c r="CV5485" s="1060"/>
      <c r="CW5485" s="1060"/>
      <c r="CX5485" s="1060"/>
    </row>
    <row r="5486" spans="35:102" ht="15" customHeight="1" x14ac:dyDescent="0.3">
      <c r="AI5486" s="1996">
        <v>48141010505</v>
      </c>
      <c r="AJ5486" s="1997" t="s">
        <v>1799</v>
      </c>
      <c r="AK5486" s="1997">
        <v>28174</v>
      </c>
      <c r="AL5486" s="1998" t="s">
        <v>1730</v>
      </c>
      <c r="AM5486" s="1998">
        <v>36.799999999999997</v>
      </c>
      <c r="AN5486" s="1997" t="s">
        <v>193</v>
      </c>
      <c r="BX5486"/>
      <c r="BY5486"/>
      <c r="BZ5486"/>
      <c r="CA5486"/>
      <c r="CB5486"/>
      <c r="CD5486" s="1060"/>
      <c r="CE5486" s="1060"/>
      <c r="CH5486" s="1060"/>
      <c r="CK5486" s="1645"/>
      <c r="CL5486" s="1645"/>
      <c r="CM5486" s="1645"/>
      <c r="CN5486"/>
      <c r="CO5486"/>
      <c r="CP5486"/>
      <c r="CQ5486"/>
      <c r="CR5486"/>
      <c r="CS5486" s="1060"/>
      <c r="CT5486" s="1060"/>
      <c r="CU5486" s="1060"/>
      <c r="CV5486" s="1060"/>
      <c r="CW5486" s="1060"/>
      <c r="CX5486" s="1060"/>
    </row>
    <row r="5487" spans="35:102" ht="15" customHeight="1" x14ac:dyDescent="0.3">
      <c r="AI5487" s="1774">
        <v>48141010506</v>
      </c>
      <c r="AJ5487" s="1993" t="s">
        <v>1799</v>
      </c>
      <c r="AK5487" s="1993">
        <v>34896</v>
      </c>
      <c r="AL5487" s="1994" t="s">
        <v>1728</v>
      </c>
      <c r="AM5487" s="1994">
        <v>39.700000000000003</v>
      </c>
      <c r="AN5487" s="1993" t="s">
        <v>193</v>
      </c>
      <c r="BX5487"/>
      <c r="BY5487"/>
      <c r="BZ5487"/>
      <c r="CA5487"/>
      <c r="CB5487"/>
      <c r="CD5487" s="1060"/>
      <c r="CE5487" s="1060"/>
      <c r="CH5487" s="1060"/>
      <c r="CK5487" s="1645"/>
      <c r="CL5487" s="1645"/>
      <c r="CM5487" s="1645"/>
      <c r="CN5487"/>
      <c r="CO5487"/>
      <c r="CP5487"/>
      <c r="CQ5487"/>
      <c r="CR5487"/>
      <c r="CS5487" s="1060"/>
      <c r="CT5487" s="1060"/>
      <c r="CU5487" s="1060"/>
      <c r="CV5487" s="1060"/>
      <c r="CW5487" s="1060"/>
      <c r="CX5487" s="1060"/>
    </row>
    <row r="5488" spans="35:102" ht="15" customHeight="1" x14ac:dyDescent="0.3">
      <c r="AI5488" s="1996">
        <v>48141010600</v>
      </c>
      <c r="AJ5488" s="1997" t="s">
        <v>1799</v>
      </c>
      <c r="AK5488" s="1997">
        <v>46743</v>
      </c>
      <c r="AL5488" s="1998" t="s">
        <v>1727</v>
      </c>
      <c r="AM5488" s="1998">
        <v>8.3000000000000007</v>
      </c>
      <c r="AN5488" s="1997" t="s">
        <v>192</v>
      </c>
      <c r="BX5488"/>
      <c r="BY5488"/>
      <c r="BZ5488"/>
      <c r="CA5488"/>
      <c r="CB5488"/>
      <c r="CD5488" s="1060"/>
      <c r="CE5488" s="1060"/>
      <c r="CH5488" s="1060"/>
      <c r="CK5488" s="1645"/>
      <c r="CL5488" s="1645"/>
      <c r="CM5488" s="1645"/>
      <c r="CN5488"/>
      <c r="CO5488"/>
      <c r="CP5488"/>
      <c r="CQ5488"/>
      <c r="CR5488"/>
      <c r="CS5488" s="1060"/>
      <c r="CT5488" s="1060"/>
      <c r="CU5488" s="1060"/>
      <c r="CV5488" s="1060"/>
      <c r="CW5488" s="1060"/>
      <c r="CX5488" s="1060"/>
    </row>
    <row r="5489" spans="35:102" ht="15" customHeight="1" x14ac:dyDescent="0.3">
      <c r="AI5489" s="1774">
        <v>48141980000</v>
      </c>
      <c r="AJ5489" s="1993" t="s">
        <v>1799</v>
      </c>
      <c r="AK5489" s="1993" t="s">
        <v>1734</v>
      </c>
      <c r="AL5489" s="1994" t="s">
        <v>2183</v>
      </c>
      <c r="AM5489" s="1994" t="s">
        <v>1734</v>
      </c>
      <c r="AN5489" s="1993" t="s">
        <v>193</v>
      </c>
      <c r="BX5489"/>
      <c r="BY5489"/>
      <c r="BZ5489"/>
      <c r="CA5489"/>
      <c r="CB5489"/>
      <c r="CD5489" s="1060"/>
      <c r="CE5489" s="1060"/>
      <c r="CH5489" s="1060"/>
      <c r="CK5489" s="1645"/>
      <c r="CL5489" s="1645"/>
      <c r="CM5489" s="1645"/>
      <c r="CN5489"/>
      <c r="CO5489"/>
      <c r="CP5489"/>
      <c r="CQ5489"/>
      <c r="CR5489"/>
      <c r="CS5489" s="1060"/>
      <c r="CT5489" s="1060"/>
      <c r="CU5489" s="1060"/>
      <c r="CV5489" s="1060"/>
      <c r="CW5489" s="1060"/>
      <c r="CX5489" s="1060"/>
    </row>
    <row r="5490" spans="35:102" ht="15" customHeight="1" x14ac:dyDescent="0.3">
      <c r="AI5490" s="1996">
        <v>48229950300</v>
      </c>
      <c r="AJ5490" s="1997" t="s">
        <v>1844</v>
      </c>
      <c r="AK5490" s="1997">
        <v>26346</v>
      </c>
      <c r="AL5490" s="1998" t="s">
        <v>1730</v>
      </c>
      <c r="AM5490" s="1998">
        <v>35.6</v>
      </c>
      <c r="AN5490" s="1997" t="s">
        <v>193</v>
      </c>
      <c r="BX5490"/>
      <c r="BY5490"/>
      <c r="BZ5490"/>
      <c r="CA5490"/>
      <c r="CB5490"/>
      <c r="CD5490" s="1060"/>
      <c r="CE5490" s="1060"/>
      <c r="CH5490" s="1060"/>
      <c r="CK5490" s="1645"/>
      <c r="CL5490" s="1645"/>
      <c r="CM5490" s="1645"/>
      <c r="CN5490"/>
      <c r="CO5490"/>
      <c r="CP5490"/>
      <c r="CQ5490"/>
      <c r="CR5490"/>
      <c r="CS5490" s="1060"/>
      <c r="CT5490" s="1060"/>
      <c r="CU5490" s="1060"/>
      <c r="CV5490" s="1060"/>
      <c r="CW5490" s="1060"/>
      <c r="CX5490" s="1060"/>
    </row>
    <row r="5491" spans="35:102" ht="15" customHeight="1" x14ac:dyDescent="0.3">
      <c r="AI5491" s="1774">
        <v>48243950100</v>
      </c>
      <c r="AJ5491" s="1993" t="s">
        <v>1851</v>
      </c>
      <c r="AK5491" s="1993">
        <v>46534</v>
      </c>
      <c r="AL5491" s="1994" t="s">
        <v>1727</v>
      </c>
      <c r="AM5491" s="1994">
        <v>6.7</v>
      </c>
      <c r="AN5491" s="1993" t="s">
        <v>192</v>
      </c>
      <c r="BX5491"/>
      <c r="BY5491"/>
      <c r="BZ5491"/>
      <c r="CA5491"/>
      <c r="CB5491"/>
      <c r="CD5491" s="1060"/>
      <c r="CE5491" s="1060"/>
      <c r="CH5491" s="1060"/>
      <c r="CK5491" s="1645"/>
      <c r="CL5491" s="1645"/>
      <c r="CM5491" s="1645"/>
      <c r="CN5491"/>
      <c r="CO5491"/>
      <c r="CP5491"/>
      <c r="CQ5491"/>
      <c r="CR5491"/>
      <c r="CS5491" s="1060"/>
      <c r="CT5491" s="1060"/>
      <c r="CU5491" s="1060"/>
      <c r="CV5491" s="1060"/>
      <c r="CW5491" s="1060"/>
      <c r="CX5491" s="1060"/>
    </row>
    <row r="5492" spans="35:102" ht="15" customHeight="1" x14ac:dyDescent="0.3">
      <c r="AI5492" s="1996">
        <v>48377950100</v>
      </c>
      <c r="AJ5492" s="1997" t="s">
        <v>1918</v>
      </c>
      <c r="AK5492" s="1997">
        <v>39649</v>
      </c>
      <c r="AL5492" s="1998" t="s">
        <v>1727</v>
      </c>
      <c r="AM5492" s="1998">
        <v>18.3</v>
      </c>
      <c r="AN5492" s="1997" t="s">
        <v>192</v>
      </c>
      <c r="BX5492"/>
      <c r="BY5492"/>
      <c r="BZ5492"/>
      <c r="CA5492"/>
      <c r="CB5492"/>
      <c r="CD5492" s="1060"/>
      <c r="CE5492" s="1060"/>
      <c r="CH5492" s="1060"/>
      <c r="CK5492" s="1645"/>
      <c r="CL5492" s="1645"/>
      <c r="CM5492" s="1645"/>
      <c r="CN5492"/>
      <c r="CO5492"/>
      <c r="CP5492"/>
      <c r="CQ5492"/>
      <c r="CR5492"/>
      <c r="CS5492" s="1060"/>
      <c r="CT5492" s="1060"/>
      <c r="CU5492" s="1060"/>
      <c r="CV5492" s="1060"/>
      <c r="CW5492" s="1060"/>
      <c r="CX5492" s="1060"/>
    </row>
    <row r="5493" spans="35:102" ht="15" customHeight="1" x14ac:dyDescent="0.3">
      <c r="AI5493" s="2002">
        <v>48377950200</v>
      </c>
      <c r="AJ5493" s="2003" t="s">
        <v>1918</v>
      </c>
      <c r="AK5493" s="2003">
        <v>22997</v>
      </c>
      <c r="AL5493" s="2004" t="s">
        <v>1730</v>
      </c>
      <c r="AM5493" s="2004">
        <v>30.3</v>
      </c>
      <c r="AN5493" s="2003" t="s">
        <v>193</v>
      </c>
      <c r="BX5493"/>
      <c r="BY5493"/>
      <c r="BZ5493"/>
      <c r="CA5493"/>
      <c r="CB5493"/>
      <c r="CD5493" s="1060"/>
      <c r="CE5493" s="1060"/>
      <c r="CH5493" s="1060"/>
      <c r="CK5493" s="1645"/>
      <c r="CL5493" s="1645"/>
      <c r="CM5493" s="1645"/>
      <c r="CN5493"/>
      <c r="CO5493"/>
      <c r="CP5493"/>
      <c r="CQ5493"/>
      <c r="CR5493"/>
      <c r="CS5493" s="1060"/>
      <c r="CT5493" s="1060"/>
      <c r="CU5493" s="1060"/>
      <c r="CV5493" s="1060"/>
      <c r="CW5493" s="1060"/>
      <c r="CX5493" s="1060"/>
    </row>
    <row r="5494" spans="35:102" ht="15" customHeight="1" x14ac:dyDescent="0.3">
      <c r="CB5494"/>
      <c r="CC5494"/>
      <c r="CG5494" s="1060"/>
      <c r="CH5494" s="1060"/>
      <c r="CJ5494"/>
      <c r="CK5494"/>
      <c r="CL5494" s="1060"/>
      <c r="CM5494" s="1060"/>
      <c r="CO5494" s="1645"/>
      <c r="CP5494" s="1645"/>
      <c r="CR5494"/>
      <c r="CS5494"/>
      <c r="CW5494" s="1060"/>
      <c r="CX5494" s="1060"/>
    </row>
    <row r="5495" spans="35:102" ht="15" customHeight="1" x14ac:dyDescent="0.3">
      <c r="CB5495"/>
      <c r="CC5495"/>
      <c r="CG5495" s="1060"/>
      <c r="CH5495" s="1060"/>
      <c r="CJ5495"/>
      <c r="CK5495"/>
      <c r="CL5495" s="1060"/>
      <c r="CM5495" s="1060"/>
      <c r="CO5495" s="1645"/>
      <c r="CP5495" s="1645"/>
      <c r="CR5495"/>
      <c r="CS5495"/>
      <c r="CW5495" s="1060"/>
      <c r="CX5495" s="1060"/>
    </row>
    <row r="5496" spans="35:102" ht="15" customHeight="1" x14ac:dyDescent="0.3">
      <c r="CB5496"/>
      <c r="CC5496"/>
      <c r="CG5496" s="1060"/>
      <c r="CH5496" s="1060"/>
      <c r="CJ5496"/>
      <c r="CK5496"/>
      <c r="CL5496" s="1060"/>
      <c r="CM5496" s="1060"/>
      <c r="CO5496" s="1645"/>
      <c r="CP5496" s="1645"/>
      <c r="CR5496"/>
      <c r="CS5496"/>
      <c r="CW5496" s="1060"/>
      <c r="CX5496" s="1060"/>
    </row>
    <row r="5497" spans="35:102" ht="15" customHeight="1" x14ac:dyDescent="0.3">
      <c r="CB5497"/>
      <c r="CC5497"/>
      <c r="CG5497" s="1060"/>
      <c r="CH5497" s="1060"/>
      <c r="CJ5497"/>
      <c r="CK5497"/>
      <c r="CL5497" s="1060"/>
      <c r="CM5497" s="1060"/>
      <c r="CO5497" s="1645"/>
      <c r="CP5497" s="1645"/>
      <c r="CR5497"/>
      <c r="CS5497"/>
      <c r="CW5497" s="1060"/>
      <c r="CX5497" s="1060"/>
    </row>
    <row r="5498" spans="35:102" ht="15" customHeight="1" x14ac:dyDescent="0.3">
      <c r="CB5498"/>
      <c r="CC5498"/>
      <c r="CG5498" s="1060"/>
      <c r="CH5498" s="1060"/>
      <c r="CJ5498"/>
      <c r="CK5498"/>
      <c r="CL5498" s="1060"/>
      <c r="CM5498" s="1060"/>
      <c r="CO5498" s="1645"/>
      <c r="CP5498" s="1645"/>
      <c r="CR5498"/>
      <c r="CS5498"/>
      <c r="CW5498" s="1060"/>
      <c r="CX5498" s="1060"/>
    </row>
    <row r="5499" spans="35:102" ht="15" customHeight="1" x14ac:dyDescent="0.3">
      <c r="CB5499"/>
      <c r="CC5499"/>
      <c r="CG5499" s="1060"/>
      <c r="CH5499" s="1060"/>
      <c r="CJ5499"/>
      <c r="CK5499"/>
      <c r="CL5499" s="1060"/>
      <c r="CM5499" s="1060"/>
      <c r="CO5499" s="1645"/>
      <c r="CP5499" s="1645"/>
      <c r="CR5499"/>
      <c r="CS5499"/>
      <c r="CW5499" s="1060"/>
      <c r="CX5499" s="1060"/>
    </row>
    <row r="5500" spans="35:102" ht="15" customHeight="1" x14ac:dyDescent="0.3">
      <c r="CB5500"/>
      <c r="CC5500"/>
      <c r="CG5500" s="1060"/>
      <c r="CH5500" s="1060"/>
      <c r="CJ5500"/>
      <c r="CK5500"/>
      <c r="CL5500" s="1060"/>
      <c r="CM5500" s="1060"/>
      <c r="CO5500" s="1645"/>
      <c r="CP5500" s="1645"/>
      <c r="CR5500"/>
      <c r="CS5500"/>
      <c r="CW5500" s="1060"/>
      <c r="CX5500" s="1060"/>
    </row>
    <row r="5501" spans="35:102" ht="15" customHeight="1" x14ac:dyDescent="0.3">
      <c r="CB5501"/>
      <c r="CC5501"/>
      <c r="CG5501" s="1060"/>
      <c r="CH5501" s="1060"/>
      <c r="CJ5501"/>
      <c r="CK5501"/>
      <c r="CL5501" s="1060"/>
      <c r="CM5501" s="1060"/>
      <c r="CO5501" s="1645"/>
      <c r="CP5501" s="1645"/>
      <c r="CR5501"/>
      <c r="CS5501"/>
      <c r="CW5501" s="1060"/>
      <c r="CX5501" s="1060"/>
    </row>
    <row r="5502" spans="35:102" ht="15" customHeight="1" x14ac:dyDescent="0.3">
      <c r="CB5502"/>
      <c r="CC5502"/>
      <c r="CG5502" s="1060"/>
      <c r="CH5502" s="1060"/>
      <c r="CJ5502"/>
      <c r="CK5502"/>
      <c r="CL5502" s="1060"/>
      <c r="CM5502" s="1060"/>
      <c r="CO5502" s="1645"/>
      <c r="CP5502" s="1645"/>
      <c r="CR5502"/>
      <c r="CS5502"/>
      <c r="CW5502" s="1060"/>
      <c r="CX5502" s="1060"/>
    </row>
    <row r="5503" spans="35:102" ht="15" customHeight="1" x14ac:dyDescent="0.3">
      <c r="CB5503"/>
      <c r="CC5503"/>
      <c r="CG5503" s="1060"/>
      <c r="CH5503" s="1060"/>
      <c r="CJ5503"/>
      <c r="CK5503"/>
      <c r="CL5503" s="1060"/>
      <c r="CM5503" s="1060"/>
      <c r="CO5503" s="1645"/>
      <c r="CP5503" s="1645"/>
      <c r="CR5503"/>
      <c r="CS5503"/>
      <c r="CW5503" s="1060"/>
      <c r="CX5503" s="1060"/>
    </row>
    <row r="5504" spans="35:102" ht="15" customHeight="1" x14ac:dyDescent="0.3">
      <c r="CB5504"/>
      <c r="CC5504"/>
      <c r="CG5504" s="1060"/>
      <c r="CH5504" s="1060"/>
      <c r="CJ5504"/>
      <c r="CK5504"/>
      <c r="CL5504" s="1060"/>
      <c r="CM5504" s="1060"/>
      <c r="CO5504" s="1645"/>
      <c r="CP5504" s="1645"/>
      <c r="CR5504"/>
      <c r="CS5504"/>
      <c r="CW5504" s="1060"/>
      <c r="CX5504" s="1060"/>
    </row>
    <row r="5505" spans="80:102" ht="15" customHeight="1" x14ac:dyDescent="0.3">
      <c r="CB5505"/>
      <c r="CC5505"/>
      <c r="CG5505" s="1060"/>
      <c r="CH5505" s="1060"/>
      <c r="CJ5505"/>
      <c r="CK5505"/>
      <c r="CL5505" s="1060"/>
      <c r="CM5505" s="1060"/>
      <c r="CO5505" s="1645"/>
      <c r="CP5505" s="1645"/>
      <c r="CR5505"/>
      <c r="CS5505"/>
      <c r="CW5505" s="1060"/>
      <c r="CX5505" s="1060"/>
    </row>
    <row r="5506" spans="80:102" ht="15" customHeight="1" x14ac:dyDescent="0.3">
      <c r="CB5506"/>
      <c r="CC5506"/>
      <c r="CG5506" s="1060"/>
      <c r="CH5506" s="1060"/>
      <c r="CJ5506"/>
      <c r="CK5506"/>
      <c r="CL5506" s="1060"/>
      <c r="CM5506" s="1060"/>
      <c r="CO5506" s="1645"/>
      <c r="CP5506" s="1645"/>
      <c r="CR5506"/>
      <c r="CS5506"/>
      <c r="CW5506" s="1060"/>
      <c r="CX5506" s="1060"/>
    </row>
    <row r="5507" spans="80:102" ht="15" customHeight="1" x14ac:dyDescent="0.3">
      <c r="CB5507"/>
      <c r="CC5507"/>
      <c r="CG5507" s="1060"/>
      <c r="CH5507" s="1060"/>
      <c r="CJ5507"/>
      <c r="CK5507"/>
      <c r="CL5507" s="1060"/>
      <c r="CM5507" s="1060"/>
      <c r="CO5507" s="1645"/>
      <c r="CP5507" s="1645"/>
      <c r="CR5507"/>
      <c r="CS5507"/>
      <c r="CW5507" s="1060"/>
      <c r="CX5507" s="1060"/>
    </row>
  </sheetData>
  <sheetProtection password="8E37" sheet="1" objects="1" scenarios="1"/>
  <dataConsolidate link="1"/>
  <mergeCells count="74">
    <mergeCell ref="C99:Y100"/>
    <mergeCell ref="C97:P97"/>
    <mergeCell ref="B91:I91"/>
    <mergeCell ref="O91:P91"/>
    <mergeCell ref="O92:P92"/>
    <mergeCell ref="O93:P93"/>
    <mergeCell ref="K92:M92"/>
    <mergeCell ref="K94:M94"/>
    <mergeCell ref="O94:P94"/>
    <mergeCell ref="O95:P95"/>
    <mergeCell ref="S92:X94"/>
    <mergeCell ref="A1:Y2"/>
    <mergeCell ref="B5:Y5"/>
    <mergeCell ref="B12:Y12"/>
    <mergeCell ref="R7:V7"/>
    <mergeCell ref="B7:P7"/>
    <mergeCell ref="B9:C9"/>
    <mergeCell ref="H9:N9"/>
    <mergeCell ref="E9:F9"/>
    <mergeCell ref="X7:Y7"/>
    <mergeCell ref="S9:Y10"/>
    <mergeCell ref="D120:Y121"/>
    <mergeCell ref="B95:I95"/>
    <mergeCell ref="B93:I93"/>
    <mergeCell ref="B94:I94"/>
    <mergeCell ref="C73:J73"/>
    <mergeCell ref="J88:N90"/>
    <mergeCell ref="O88:Q88"/>
    <mergeCell ref="Q89:Q90"/>
    <mergeCell ref="K95:M95"/>
    <mergeCell ref="K93:M93"/>
    <mergeCell ref="K91:M91"/>
    <mergeCell ref="B92:I92"/>
    <mergeCell ref="O89:P90"/>
    <mergeCell ref="B88:I90"/>
    <mergeCell ref="B75:Y75"/>
    <mergeCell ref="D78:Y79"/>
    <mergeCell ref="B112:Y112"/>
    <mergeCell ref="B30:Y30"/>
    <mergeCell ref="C32:Y32"/>
    <mergeCell ref="C37:Y38"/>
    <mergeCell ref="C23:Y25"/>
    <mergeCell ref="C63:Y63"/>
    <mergeCell ref="H69:I69"/>
    <mergeCell ref="R67:Y67"/>
    <mergeCell ref="B65:Y65"/>
    <mergeCell ref="C34:Y35"/>
    <mergeCell ref="B56:Y56"/>
    <mergeCell ref="D81:Y83"/>
    <mergeCell ref="B85:Y85"/>
    <mergeCell ref="C40:Y41"/>
    <mergeCell ref="B45:Y45"/>
    <mergeCell ref="C101:Y102"/>
    <mergeCell ref="D118:Y119"/>
    <mergeCell ref="B14:E14"/>
    <mergeCell ref="B17:Y17"/>
    <mergeCell ref="R14:S14"/>
    <mergeCell ref="X14:Y14"/>
    <mergeCell ref="T14:W14"/>
    <mergeCell ref="C20:Y21"/>
    <mergeCell ref="C27:Y28"/>
    <mergeCell ref="X69:Y69"/>
    <mergeCell ref="C43:Y43"/>
    <mergeCell ref="C54:Y54"/>
    <mergeCell ref="C52:Y53"/>
    <mergeCell ref="D106:Y107"/>
    <mergeCell ref="C110:Y111"/>
    <mergeCell ref="O14:P14"/>
    <mergeCell ref="J14:N14"/>
    <mergeCell ref="M15:Y16"/>
    <mergeCell ref="C47:Y47"/>
    <mergeCell ref="C49:Y50"/>
    <mergeCell ref="C60:Y61"/>
    <mergeCell ref="C58:R58"/>
  </mergeCells>
  <phoneticPr fontId="71" type="noConversion"/>
  <dataValidations xWindow="727" yWindow="373" count="14">
    <dataValidation type="list" allowBlank="1" showInputMessage="1" showErrorMessage="1" sqref="C73:J73">
      <formula1>$I$228:$I$232</formula1>
    </dataValidation>
    <dataValidation type="list" allowBlank="1" showInputMessage="1" showErrorMessage="1" sqref="WLN95:WLS95 WBR95:WBW95 VRV95:VSA95 VHZ95:VIE95 UYD95:UYI95 UOH95:UOM95 UEL95:UEQ95 TUP95:TUU95 TKT95:TKY95 TAX95:TBC95 SRB95:SRG95 SHF95:SHK95 RXJ95:RXO95 RNN95:RNS95 RDR95:RDW95 QTV95:QUA95 QJZ95:QKE95 QAD95:QAI95 PQH95:PQM95 PGL95:PGQ95 OWP95:OWU95 OMT95:OMY95 OCX95:ODC95 NTB95:NTG95 NJF95:NJK95 MZJ95:MZO95 MPN95:MPS95 MFR95:MFW95 LVV95:LWA95 LLZ95:LME95 LCD95:LCI95 KSH95:KSM95 KIL95:KIQ95 JYP95:JYU95 JOT95:JOY95 JEX95:JFC95 IVB95:IVG95 ILF95:ILK95 IBJ95:IBO95 HRN95:HRS95 HHR95:HHW95 GXV95:GYA95 GNZ95:GOE95 GED95:GEI95 FUH95:FUM95 FKL95:FKQ95 FAP95:FAU95 EQT95:EQY95 EGX95:EHC95 DXB95:DXG95 DNF95:DNK95 DDJ95:DDO95 CTN95:CTS95 CJR95:CJW95 BZV95:CAA95 BPZ95:BQE95 BGD95:BGI95 AWH95:AWM95 AML95:AMQ95 ACP95:ACU95 ST95:SY95 IX95:JC95 IX93:JC93 WVJ93:WVO93 WLN93:WLS93 WBR93:WBW93 VRV93:VSA93 VHZ93:VIE93 UYD93:UYI93 UOH93:UOM93 UEL93:UEQ93 TUP93:TUU93 TKT93:TKY93 TAX93:TBC93 SRB93:SRG93 SHF93:SHK93 RXJ93:RXO93 RNN93:RNS93 RDR93:RDW93 QTV93:QUA93 QJZ93:QKE93 QAD93:QAI93 PQH93:PQM93 PGL93:PGQ93 OWP93:OWU93 OMT93:OMY93 OCX93:ODC93 NTB93:NTG93 NJF93:NJK93 MZJ93:MZO93 MPN93:MPS93 MFR93:MFW93 LVV93:LWA93 LLZ93:LME93 LCD93:LCI93 KSH93:KSM93 KIL93:KIQ93 JYP93:JYU93 JOT93:JOY93 JEX93:JFC93 IVB93:IVG93 ILF93:ILK93 IBJ93:IBO93 HRN93:HRS93 HHR93:HHW93 GXV93:GYA93 GNZ93:GOE93 GED93:GEI93 FUH93:FUM93 FKL93:FKQ93 FAP93:FAU93 EQT93:EQY93 EGX93:EHC93 DXB93:DXG93 DNF93:DNK93 DDJ93:DDO93 CTN93:CTS93 CJR93:CJW93 BZV93:CAA93 BPZ93:BQE93 BGD93:BGI93 AWH93:AWM93 AML93:AMQ93 ACP93:ACU93 ST93:SY93 WVJ95:WVO95">
      <formula1>$H$301:$H$303</formula1>
    </dataValidation>
    <dataValidation type="list" allowBlank="1" showInputMessage="1" showErrorMessage="1" sqref="IX91:JC91 WLN91:WLS91 WBR91:WBW91 VRV91:VSA91 VHZ91:VIE91 UYD91:UYI91 UOH91:UOM91 UEL91:UEQ91 TUP91:TUU91 TKT91:TKY91 TAX91:TBC91 SRB91:SRG91 SHF91:SHK91 RXJ91:RXO91 RNN91:RNS91 RDR91:RDW91 QTV91:QUA91 QJZ91:QKE91 QAD91:QAI91 PQH91:PQM91 PGL91:PGQ91 OWP91:OWU91 OMT91:OMY91 OCX91:ODC91 NTB91:NTG91 NJF91:NJK91 MZJ91:MZO91 MPN91:MPS91 MFR91:MFW91 LVV91:LWA91 LLZ91:LME91 LCD91:LCI91 KSH91:KSM91 KIL91:KIQ91 JYP91:JYU91 JOT91:JOY91 JEX91:JFC91 IVB91:IVG91 ILF91:ILK91 IBJ91:IBO91 HRN91:HRS91 HHR91:HHW91 GXV91:GYA91 GNZ91:GOE91 GED91:GEI91 FUH91:FUM91 FKL91:FKQ91 FAP91:FAU91 EQT91:EQY91 EGX91:EHC91 DXB91:DXG91 DNF91:DNK91 DDJ91:DDO91 CTN91:CTS91 CJR91:CJW91 BZV91:CAA91 BPZ91:BQE91 BGD91:BGI91 AWH91:AWM91 AML91:AMQ91 ACP91:ACU91 ST91:SY91 WVJ91:WVO91">
      <formula1>$H$301:$H$304</formula1>
    </dataValidation>
    <dataValidation type="list" allowBlank="1" showInputMessage="1" showErrorMessage="1" sqref="IR91:IU95 WVD91:WVG95 WLH91:WLK95 WBL91:WBO95 VRP91:VRS95 VHT91:VHW95 UXX91:UYA95 UOB91:UOE95 UEF91:UEI95 TUJ91:TUM95 TKN91:TKQ95 TAR91:TAU95 SQV91:SQY95 SGZ91:SHC95 RXD91:RXG95 RNH91:RNK95 RDL91:RDO95 QTP91:QTS95 QJT91:QJW95 PZX91:QAA95 PQB91:PQE95 PGF91:PGI95 OWJ91:OWM95 OMN91:OMQ95 OCR91:OCU95 NSV91:NSY95 NIZ91:NJC95 MZD91:MZG95 MPH91:MPK95 MFL91:MFO95 LVP91:LVS95 LLT91:LLW95 LBX91:LCA95 KSB91:KSE95 KIF91:KII95 JYJ91:JYM95 JON91:JOQ95 JER91:JEU95 IUV91:IUY95 IKZ91:ILC95 IBD91:IBG95 HRH91:HRK95 HHL91:HHO95 GXP91:GXS95 GNT91:GNW95 GDX91:GEA95 FUB91:FUE95 FKF91:FKI95 FAJ91:FAM95 EQN91:EQQ95 EGR91:EGU95 DWV91:DWY95 DMZ91:DNC95 DDD91:DDG95 CTH91:CTK95 CJL91:CJO95 BZP91:BZS95 BPT91:BPW95 BFX91:BGA95 AWB91:AWE95 AMF91:AMI95 ACJ91:ACM95 SN91:SQ95">
      <formula1>$A$300:$A$303</formula1>
    </dataValidation>
    <dataValidation type="list" allowBlank="1" showInputMessage="1" showErrorMessage="1" sqref="WVI91:WVI95 WLM91:WLM95 WBQ91:WBQ95 VRU91:VRU95 VHY91:VHY95 UYC91:UYC95 UOG91:UOG95 UEK91:UEK95 TUO91:TUO95 TKS91:TKS95 TAW91:TAW95 SRA91:SRA95 SHE91:SHE95 RXI91:RXI95 RNM91:RNM95 RDQ91:RDQ95 QTU91:QTU95 QJY91:QJY95 QAC91:QAC95 PQG91:PQG95 PGK91:PGK95 OWO91:OWO95 OMS91:OMS95 OCW91:OCW95 NTA91:NTA95 NJE91:NJE95 MZI91:MZI95 MPM91:MPM95 MFQ91:MFQ95 LVU91:LVU95 LLY91:LLY95 LCC91:LCC95 KSG91:KSG95 KIK91:KIK95 JYO91:JYO95 JOS91:JOS95 JEW91:JEW95 IVA91:IVA95 ILE91:ILE95 IBI91:IBI95 HRM91:HRM95 HHQ91:HHQ95 GXU91:GXU95 GNY91:GNY95 GEC91:GEC95 FUG91:FUG95 FKK91:FKK95 FAO91:FAO95 EQS91:EQS95 EGW91:EGW95 DXA91:DXA95 DNE91:DNE95 DDI91:DDI95 CTM91:CTM95 CJQ91:CJQ95 BZU91:BZU95 BPY91:BPY95 BGC91:BGC95 AWG91:AWG95 AMK91:AMK95 ACO91:ACO95 SS91:SS95 IW91:IW95">
      <formula1>#REF!</formula1>
    </dataValidation>
    <dataValidation type="list" allowBlank="1" showInputMessage="1" showErrorMessage="1" sqref="B160 R9 I14 B158 B154 B156 L67 X69 AU14:AV14 X7">
      <formula1>$D$224:$D$226</formula1>
    </dataValidation>
    <dataValidation type="list" allowBlank="1" showInputMessage="1" showErrorMessage="1" sqref="X190">
      <formula1>$V$224:$V$227</formula1>
    </dataValidation>
    <dataValidation type="list" allowBlank="1" showInputMessage="1" showErrorMessage="1" sqref="X165">
      <formula1>$B$224:$B$226</formula1>
    </dataValidation>
    <dataValidation type="list" allowBlank="1" showInputMessage="1" showErrorMessage="1" sqref="P9">
      <formula1>$Q$224:$Q$226</formula1>
    </dataValidation>
    <dataValidation type="list" allowBlank="1" showInputMessage="1" showErrorMessage="1" sqref="B9">
      <formula1>$B$224:$B$237</formula1>
    </dataValidation>
    <dataValidation allowBlank="1" showErrorMessage="1" prompt="_x000a_" sqref="B7:J7 AA7:AL7"/>
    <dataValidation type="list" showInputMessage="1" showErrorMessage="1" sqref="O91:O95">
      <formula1>$D$178:$D$180</formula1>
    </dataValidation>
    <dataValidation type="list" showInputMessage="1" showErrorMessage="1" sqref="Q91:Q95">
      <formula1>$A$178:$A$183</formula1>
    </dataValidation>
    <dataValidation type="list" allowBlank="1" showInputMessage="1" showErrorMessage="1" sqref="L15">
      <formula1>$D$208:$D$211</formula1>
    </dataValidation>
  </dataValidations>
  <printOptions horizontalCentered="1"/>
  <pageMargins left="0.45" right="0.45" top="0.5" bottom="0.5" header="0.3" footer="0.3"/>
  <pageSetup scale="90" orientation="portrait" r:id="rId1"/>
  <headerFooter>
    <oddFooter>&amp;R&amp;D</oddFooter>
  </headerFooter>
  <rowBreaks count="2" manualBreakCount="2">
    <brk id="70" max="24" man="1"/>
    <brk id="203" max="56"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sheetPr>
  <dimension ref="A1:M70"/>
  <sheetViews>
    <sheetView showGridLines="0" zoomScaleNormal="100" workbookViewId="0">
      <selection sqref="A1:M3"/>
    </sheetView>
  </sheetViews>
  <sheetFormatPr defaultRowHeight="14.4" x14ac:dyDescent="0.3"/>
  <cols>
    <col min="1" max="1" width="0.88671875" customWidth="1"/>
    <col min="2" max="3" width="3.6640625" customWidth="1"/>
    <col min="4" max="7" width="7.6640625" customWidth="1"/>
    <col min="8" max="8" width="7.6640625" style="923" customWidth="1"/>
    <col min="9" max="12" width="7.6640625" customWidth="1"/>
    <col min="13" max="13" width="13.109375" customWidth="1"/>
  </cols>
  <sheetData>
    <row r="1" spans="1:13" ht="15" customHeight="1" x14ac:dyDescent="0.3">
      <c r="A1" s="3271" t="s">
        <v>1204</v>
      </c>
      <c r="B1" s="3272"/>
      <c r="C1" s="3272"/>
      <c r="D1" s="3272"/>
      <c r="E1" s="3272"/>
      <c r="F1" s="3272"/>
      <c r="G1" s="3272"/>
      <c r="H1" s="3272"/>
      <c r="I1" s="3272"/>
      <c r="J1" s="3272"/>
      <c r="K1" s="3272"/>
      <c r="L1" s="3272"/>
      <c r="M1" s="3273"/>
    </row>
    <row r="2" spans="1:13" ht="15" customHeight="1" x14ac:dyDescent="0.3">
      <c r="A2" s="3274"/>
      <c r="B2" s="3275"/>
      <c r="C2" s="3275"/>
      <c r="D2" s="3275"/>
      <c r="E2" s="3275"/>
      <c r="F2" s="3275"/>
      <c r="G2" s="3275"/>
      <c r="H2" s="3275"/>
      <c r="I2" s="3275"/>
      <c r="J2" s="3275"/>
      <c r="K2" s="3275"/>
      <c r="L2" s="3275"/>
      <c r="M2" s="3276"/>
    </row>
    <row r="3" spans="1:13" ht="6.6" customHeight="1" thickBot="1" x14ac:dyDescent="0.35">
      <c r="A3" s="3277"/>
      <c r="B3" s="3278"/>
      <c r="C3" s="3278"/>
      <c r="D3" s="3278"/>
      <c r="E3" s="3278"/>
      <c r="F3" s="3278"/>
      <c r="G3" s="3278"/>
      <c r="H3" s="3278"/>
      <c r="I3" s="3278"/>
      <c r="J3" s="3278"/>
      <c r="K3" s="3278"/>
      <c r="L3" s="3278"/>
      <c r="M3" s="3279"/>
    </row>
    <row r="4" spans="1:13" ht="4.5" customHeight="1" x14ac:dyDescent="0.3">
      <c r="A4" s="841"/>
      <c r="B4" s="841"/>
      <c r="C4" s="841"/>
      <c r="D4" s="841"/>
      <c r="E4" s="841"/>
      <c r="F4" s="841"/>
      <c r="G4" s="841"/>
      <c r="H4" s="841"/>
      <c r="I4" s="841"/>
      <c r="J4" s="841"/>
      <c r="K4" s="841"/>
      <c r="L4" s="449"/>
      <c r="M4" s="449"/>
    </row>
    <row r="5" spans="1:13" s="1705" customFormat="1" x14ac:dyDescent="0.3">
      <c r="A5" s="841"/>
      <c r="B5" s="1720" t="s">
        <v>2060</v>
      </c>
      <c r="C5" s="841"/>
      <c r="D5" s="841"/>
      <c r="E5" s="841"/>
      <c r="F5" s="841"/>
      <c r="G5" s="841"/>
      <c r="H5" s="841"/>
      <c r="I5" s="841"/>
      <c r="J5" s="841"/>
      <c r="K5" s="841"/>
      <c r="L5" s="449"/>
      <c r="M5" s="449"/>
    </row>
    <row r="6" spans="1:13" s="1705" customFormat="1" ht="6.75" customHeight="1" thickBot="1" x14ac:dyDescent="0.35">
      <c r="A6" s="841"/>
      <c r="B6" s="841"/>
      <c r="C6" s="841"/>
      <c r="D6" s="841"/>
      <c r="E6" s="841"/>
      <c r="F6" s="841"/>
      <c r="G6" s="841"/>
      <c r="H6" s="841"/>
      <c r="I6" s="841"/>
      <c r="J6" s="841"/>
      <c r="K6" s="841"/>
      <c r="L6" s="449"/>
      <c r="M6" s="449"/>
    </row>
    <row r="7" spans="1:13" ht="15.75" customHeight="1" thickBot="1" x14ac:dyDescent="0.35">
      <c r="A7" s="841"/>
      <c r="B7" s="1229"/>
      <c r="C7" s="3280" t="s">
        <v>1113</v>
      </c>
      <c r="D7" s="3281"/>
      <c r="E7" s="3281"/>
      <c r="F7" s="3281"/>
      <c r="G7" s="3281"/>
      <c r="H7" s="3281"/>
      <c r="I7" s="3281"/>
      <c r="J7" s="3281"/>
      <c r="K7" s="3281"/>
      <c r="L7" s="3281"/>
      <c r="M7" s="3281"/>
    </row>
    <row r="8" spans="1:13" ht="5.0999999999999996" customHeight="1" thickBot="1" x14ac:dyDescent="0.35">
      <c r="A8" s="841"/>
      <c r="B8" s="842"/>
      <c r="C8" s="841"/>
      <c r="D8" s="841"/>
      <c r="E8" s="841"/>
      <c r="F8" s="841"/>
      <c r="G8" s="841"/>
      <c r="H8" s="841"/>
      <c r="I8" s="841"/>
      <c r="J8" s="841"/>
      <c r="K8" s="841"/>
      <c r="L8" s="449"/>
      <c r="M8" s="449"/>
    </row>
    <row r="9" spans="1:13" ht="15" thickBot="1" x14ac:dyDescent="0.35">
      <c r="A9" s="449"/>
      <c r="B9" s="1053"/>
      <c r="C9" s="457" t="s">
        <v>1114</v>
      </c>
      <c r="D9" s="449"/>
      <c r="E9" s="449"/>
      <c r="F9" s="449"/>
      <c r="G9" s="449"/>
      <c r="H9" s="449"/>
      <c r="I9" s="449"/>
      <c r="J9" s="449"/>
      <c r="K9" s="449"/>
      <c r="L9" s="449"/>
      <c r="M9" s="449"/>
    </row>
    <row r="10" spans="1:13" s="2209" customFormat="1" x14ac:dyDescent="0.3">
      <c r="A10" s="786"/>
      <c r="B10" s="1238"/>
      <c r="C10" s="3286" t="s">
        <v>2723</v>
      </c>
      <c r="D10" s="3286"/>
      <c r="E10" s="3286"/>
      <c r="F10" s="3286"/>
      <c r="G10" s="3286"/>
      <c r="H10" s="3286"/>
      <c r="I10" s="3286"/>
      <c r="J10" s="786"/>
      <c r="K10" s="786"/>
      <c r="L10" s="786"/>
      <c r="M10" s="786"/>
    </row>
    <row r="11" spans="1:13" ht="10.5" customHeight="1" x14ac:dyDescent="0.3">
      <c r="A11" s="449"/>
      <c r="B11" s="1579"/>
      <c r="C11" s="3287" t="s">
        <v>1552</v>
      </c>
      <c r="D11" s="3287"/>
      <c r="E11" s="3287"/>
      <c r="F11" s="3287"/>
      <c r="G11" s="3287"/>
      <c r="H11" s="3287"/>
      <c r="I11" s="3287"/>
      <c r="J11" s="3287"/>
      <c r="K11" s="3287"/>
      <c r="L11" s="449"/>
      <c r="M11" s="449"/>
    </row>
    <row r="12" spans="1:13" ht="5.0999999999999996" customHeight="1" x14ac:dyDescent="0.3">
      <c r="A12" s="449"/>
      <c r="B12" s="844"/>
      <c r="C12" s="457"/>
      <c r="D12" s="449"/>
      <c r="E12" s="449"/>
      <c r="F12" s="449"/>
      <c r="G12" s="449"/>
      <c r="H12" s="449"/>
      <c r="I12" s="449"/>
      <c r="J12" s="449"/>
      <c r="K12" s="449"/>
      <c r="L12" s="449"/>
      <c r="M12" s="449"/>
    </row>
    <row r="13" spans="1:13" s="1705" customFormat="1" ht="15" customHeight="1" x14ac:dyDescent="0.3">
      <c r="A13" s="449"/>
      <c r="B13" s="1721" t="s">
        <v>2061</v>
      </c>
      <c r="C13" s="457"/>
      <c r="D13" s="449"/>
      <c r="E13" s="449"/>
      <c r="F13" s="449"/>
      <c r="G13" s="449"/>
      <c r="H13" s="449"/>
      <c r="I13" s="449"/>
      <c r="J13" s="449"/>
      <c r="K13" s="449"/>
      <c r="L13" s="449"/>
      <c r="M13" s="449"/>
    </row>
    <row r="14" spans="1:13" s="1705" customFormat="1" ht="5.0999999999999996" customHeight="1" thickBot="1" x14ac:dyDescent="0.35">
      <c r="A14" s="449"/>
      <c r="B14" s="844"/>
      <c r="C14" s="457"/>
      <c r="D14" s="449"/>
      <c r="E14" s="449"/>
      <c r="F14" s="449"/>
      <c r="G14" s="449"/>
      <c r="H14" s="449"/>
      <c r="I14" s="449"/>
      <c r="J14" s="449"/>
      <c r="K14" s="449"/>
      <c r="L14" s="449"/>
      <c r="M14" s="449"/>
    </row>
    <row r="15" spans="1:13" ht="15.75" customHeight="1" thickBot="1" x14ac:dyDescent="0.35">
      <c r="A15" s="449"/>
      <c r="B15" s="1081" t="str">
        <f>IF('7. Site Info Part I'!B20="x","n/a", "x")</f>
        <v>x</v>
      </c>
      <c r="C15" s="3282" t="s">
        <v>124</v>
      </c>
      <c r="D15" s="3283"/>
      <c r="E15" s="3283"/>
      <c r="F15" s="3283"/>
      <c r="G15" s="3283"/>
      <c r="H15" s="1573"/>
      <c r="I15" s="3284" t="str">
        <f>IF(B15="X", "A Resolution must be attached to complete this item if Item 3 on Tab 7 is not checked.", "")</f>
        <v>A Resolution must be attached to complete this item if Item 3 on Tab 7 is not checked.</v>
      </c>
      <c r="J15" s="3285"/>
      <c r="K15" s="3285"/>
      <c r="L15" s="3285"/>
      <c r="M15" s="3285"/>
    </row>
    <row r="16" spans="1:13" s="923" customFormat="1" x14ac:dyDescent="0.3">
      <c r="A16" s="449"/>
      <c r="B16" s="1082"/>
      <c r="C16" s="3283"/>
      <c r="D16" s="3283"/>
      <c r="E16" s="3283"/>
      <c r="F16" s="3283"/>
      <c r="G16" s="3283"/>
      <c r="H16" s="1573"/>
      <c r="I16" s="3285"/>
      <c r="J16" s="3285"/>
      <c r="K16" s="3285"/>
      <c r="L16" s="3285"/>
      <c r="M16" s="3285"/>
    </row>
    <row r="17" spans="1:13" ht="5.0999999999999996" customHeight="1" thickBot="1" x14ac:dyDescent="0.35">
      <c r="A17" s="449"/>
      <c r="B17" s="844"/>
      <c r="C17" s="449"/>
      <c r="D17" s="449"/>
      <c r="E17" s="449"/>
      <c r="F17" s="449"/>
      <c r="G17" s="449"/>
      <c r="H17" s="449"/>
      <c r="I17" s="449"/>
      <c r="J17" s="449"/>
      <c r="K17" s="449"/>
      <c r="L17" s="449"/>
      <c r="M17" s="449"/>
    </row>
    <row r="18" spans="1:13" ht="15.75" customHeight="1" thickBot="1" x14ac:dyDescent="0.35">
      <c r="A18" s="449"/>
      <c r="B18" s="1081" t="str">
        <f>IF('7. Site Info Part I'!B23="x","n/a", "x")</f>
        <v>x</v>
      </c>
      <c r="C18" s="3282" t="s">
        <v>1002</v>
      </c>
      <c r="D18" s="2818"/>
      <c r="E18" s="2818"/>
      <c r="F18" s="2818"/>
      <c r="G18" s="2818"/>
      <c r="H18" s="449"/>
      <c r="I18" s="3284" t="str">
        <f>IF(B18="x", "A Resolution must be attached to complete this item if Item 3 on Tab 7 is not checked.", "")</f>
        <v>A Resolution must be attached to complete this item if Item 3 on Tab 7 is not checked.</v>
      </c>
      <c r="J18" s="2818"/>
      <c r="K18" s="2818"/>
      <c r="L18" s="2818"/>
      <c r="M18" s="2818"/>
    </row>
    <row r="19" spans="1:13" s="923" customFormat="1" x14ac:dyDescent="0.3">
      <c r="A19" s="449"/>
      <c r="B19" s="1082"/>
      <c r="C19" s="2818"/>
      <c r="D19" s="2818"/>
      <c r="E19" s="2818"/>
      <c r="F19" s="2818"/>
      <c r="G19" s="2818"/>
      <c r="H19" s="449"/>
      <c r="I19" s="2818"/>
      <c r="J19" s="2818"/>
      <c r="K19" s="2818"/>
      <c r="L19" s="2818"/>
      <c r="M19" s="2818"/>
    </row>
    <row r="20" spans="1:13" ht="5.0999999999999996" customHeight="1" thickBot="1" x14ac:dyDescent="0.35">
      <c r="A20" s="449"/>
      <c r="B20" s="1579"/>
      <c r="C20" s="457"/>
      <c r="D20" s="449"/>
      <c r="E20" s="449"/>
      <c r="F20" s="449"/>
      <c r="G20" s="449"/>
      <c r="H20" s="449"/>
      <c r="I20" s="449"/>
      <c r="J20" s="449"/>
      <c r="K20" s="449"/>
      <c r="L20" s="449"/>
      <c r="M20" s="449"/>
    </row>
    <row r="21" spans="1:13" ht="15.75" customHeight="1" thickBot="1" x14ac:dyDescent="0.35">
      <c r="A21" s="449"/>
      <c r="B21" s="1081" t="str">
        <f>IF('7. Site Info Part I'!B27="x","n/a", "x")</f>
        <v>x</v>
      </c>
      <c r="C21" s="3282" t="s">
        <v>1115</v>
      </c>
      <c r="D21" s="2818"/>
      <c r="E21" s="2818"/>
      <c r="F21" s="2818"/>
      <c r="G21" s="2818"/>
      <c r="H21" s="449"/>
      <c r="I21" s="3284" t="str">
        <f>IF(B21="x", "A Resolution must be attached to complete this item if Item 3 on Tab 7 is not checked.", "")</f>
        <v>A Resolution must be attached to complete this item if Item 3 on Tab 7 is not checked.</v>
      </c>
      <c r="J21" s="2818"/>
      <c r="K21" s="2818"/>
      <c r="L21" s="2818"/>
      <c r="M21" s="2818"/>
    </row>
    <row r="22" spans="1:13" s="923" customFormat="1" x14ac:dyDescent="0.3">
      <c r="A22" s="449"/>
      <c r="B22" s="1082"/>
      <c r="C22" s="2818"/>
      <c r="D22" s="2818"/>
      <c r="E22" s="2818"/>
      <c r="F22" s="2818"/>
      <c r="G22" s="2818"/>
      <c r="H22" s="449"/>
      <c r="I22" s="2818"/>
      <c r="J22" s="2818"/>
      <c r="K22" s="2818"/>
      <c r="L22" s="2818"/>
      <c r="M22" s="2818"/>
    </row>
    <row r="23" spans="1:13" ht="5.0999999999999996" customHeight="1" thickBot="1" x14ac:dyDescent="0.35">
      <c r="A23" s="449"/>
      <c r="B23" s="844"/>
      <c r="C23" s="449"/>
      <c r="D23" s="449"/>
      <c r="E23" s="449"/>
      <c r="F23" s="449"/>
      <c r="G23" s="449"/>
      <c r="H23" s="449"/>
      <c r="I23" s="449"/>
      <c r="J23" s="449"/>
      <c r="K23" s="449"/>
      <c r="L23" s="449"/>
      <c r="M23" s="449"/>
    </row>
    <row r="24" spans="1:13" s="1165" customFormat="1" ht="15.75" customHeight="1" thickBot="1" x14ac:dyDescent="0.35">
      <c r="A24" s="1573"/>
      <c r="B24" s="1586"/>
      <c r="C24" s="3266" t="s">
        <v>2069</v>
      </c>
      <c r="D24" s="2791"/>
      <c r="E24" s="2791"/>
      <c r="F24" s="2791"/>
      <c r="G24" s="2791"/>
      <c r="H24" s="2791"/>
      <c r="I24" s="2791"/>
      <c r="J24" s="2791"/>
      <c r="K24" s="2791"/>
      <c r="L24" s="2791"/>
      <c r="M24" s="2791"/>
    </row>
    <row r="25" spans="1:13" s="1165" customFormat="1" ht="13.5" customHeight="1" x14ac:dyDescent="0.3">
      <c r="A25" s="1573"/>
      <c r="B25" s="1581"/>
      <c r="C25" s="2791"/>
      <c r="D25" s="2791"/>
      <c r="E25" s="2791"/>
      <c r="F25" s="2791"/>
      <c r="G25" s="2791"/>
      <c r="H25" s="2791"/>
      <c r="I25" s="2791"/>
      <c r="J25" s="2791"/>
      <c r="K25" s="2791"/>
      <c r="L25" s="2791"/>
      <c r="M25" s="2791"/>
    </row>
    <row r="26" spans="1:13" s="1165" customFormat="1" ht="5.0999999999999996" customHeight="1" thickBot="1" x14ac:dyDescent="0.35">
      <c r="A26" s="1573"/>
      <c r="B26" s="1573"/>
      <c r="C26" s="1573"/>
      <c r="D26" s="1573"/>
      <c r="E26" s="1573"/>
      <c r="F26" s="1573"/>
      <c r="G26" s="1573"/>
      <c r="H26" s="1573"/>
      <c r="I26" s="1573"/>
      <c r="J26" s="1573"/>
      <c r="K26" s="1573"/>
      <c r="L26" s="1573"/>
      <c r="M26" s="1573"/>
    </row>
    <row r="27" spans="1:13" ht="15" thickBot="1" x14ac:dyDescent="0.35">
      <c r="A27" s="1573"/>
      <c r="B27" s="1586"/>
      <c r="C27" s="3266" t="s">
        <v>2476</v>
      </c>
      <c r="D27" s="2791"/>
      <c r="E27" s="2791"/>
      <c r="F27" s="2791"/>
      <c r="G27" s="2791"/>
      <c r="H27" s="2791"/>
      <c r="I27" s="2791"/>
      <c r="J27" s="2791"/>
      <c r="K27" s="2791"/>
      <c r="L27" s="2791"/>
      <c r="M27" s="2791"/>
    </row>
    <row r="28" spans="1:13" ht="25.5" customHeight="1" x14ac:dyDescent="0.3">
      <c r="A28" s="1573"/>
      <c r="B28" s="1581"/>
      <c r="C28" s="2791"/>
      <c r="D28" s="2791"/>
      <c r="E28" s="2791"/>
      <c r="F28" s="2791"/>
      <c r="G28" s="2791"/>
      <c r="H28" s="2791"/>
      <c r="I28" s="2791"/>
      <c r="J28" s="2791"/>
      <c r="K28" s="2791"/>
      <c r="L28" s="2791"/>
      <c r="M28" s="2791"/>
    </row>
    <row r="29" spans="1:13" s="1705" customFormat="1" ht="5.0999999999999996" customHeight="1" x14ac:dyDescent="0.3">
      <c r="A29" s="449"/>
      <c r="B29" s="844"/>
      <c r="C29" s="449"/>
      <c r="D29" s="449"/>
      <c r="E29" s="449"/>
      <c r="F29" s="449"/>
      <c r="G29" s="449"/>
      <c r="H29" s="449"/>
      <c r="I29" s="449"/>
      <c r="J29" s="449"/>
      <c r="K29" s="449"/>
      <c r="L29" s="449"/>
      <c r="M29" s="449"/>
    </row>
    <row r="30" spans="1:13" s="1705" customFormat="1" ht="15" customHeight="1" x14ac:dyDescent="0.3">
      <c r="A30" s="449"/>
      <c r="B30" s="1721" t="s">
        <v>2062</v>
      </c>
      <c r="C30" s="449"/>
      <c r="D30" s="449"/>
      <c r="E30" s="449"/>
      <c r="F30" s="449"/>
      <c r="G30" s="449"/>
      <c r="H30" s="449"/>
      <c r="I30" s="449"/>
      <c r="J30" s="449"/>
      <c r="K30" s="449"/>
      <c r="L30" s="449"/>
      <c r="M30" s="449"/>
    </row>
    <row r="31" spans="1:13" s="1705" customFormat="1" ht="5.0999999999999996" customHeight="1" thickBot="1" x14ac:dyDescent="0.35">
      <c r="A31" s="449"/>
      <c r="B31" s="844"/>
      <c r="C31" s="449"/>
      <c r="D31" s="449"/>
      <c r="E31" s="449"/>
      <c r="F31" s="449"/>
      <c r="G31" s="449"/>
      <c r="H31" s="449"/>
      <c r="I31" s="449"/>
      <c r="J31" s="449"/>
      <c r="K31" s="449"/>
      <c r="L31" s="449"/>
      <c r="M31" s="449"/>
    </row>
    <row r="32" spans="1:13" ht="15" thickBot="1" x14ac:dyDescent="0.35">
      <c r="A32" s="449"/>
      <c r="B32" s="1053"/>
      <c r="C32" s="457" t="s">
        <v>1116</v>
      </c>
      <c r="D32" s="449"/>
      <c r="E32" s="449"/>
      <c r="F32" s="449"/>
      <c r="G32" s="449"/>
      <c r="H32" s="449"/>
      <c r="I32" s="449"/>
      <c r="J32" s="449"/>
      <c r="K32" s="449"/>
      <c r="L32" s="449"/>
      <c r="M32" s="449"/>
    </row>
    <row r="33" spans="1:13" ht="5.0999999999999996" customHeight="1" thickBot="1" x14ac:dyDescent="0.35">
      <c r="A33" s="786"/>
      <c r="B33" s="786"/>
      <c r="C33" s="786"/>
      <c r="D33" s="786"/>
      <c r="E33" s="786"/>
      <c r="F33" s="786"/>
      <c r="G33" s="786"/>
      <c r="H33" s="786"/>
      <c r="I33" s="786"/>
      <c r="J33" s="786"/>
      <c r="K33" s="786"/>
      <c r="L33" s="786"/>
      <c r="M33" s="786"/>
    </row>
    <row r="34" spans="1:13" ht="15" thickBot="1" x14ac:dyDescent="0.35">
      <c r="A34" s="449"/>
      <c r="B34" s="1053"/>
      <c r="C34" s="457" t="s">
        <v>2496</v>
      </c>
      <c r="D34" s="449"/>
      <c r="E34" s="449"/>
      <c r="F34" s="449"/>
      <c r="G34" s="449"/>
      <c r="H34" s="449"/>
      <c r="I34" s="449"/>
      <c r="J34" s="449"/>
      <c r="L34" s="449"/>
      <c r="M34" s="449"/>
    </row>
    <row r="35" spans="1:13" ht="5.0999999999999996" customHeight="1" x14ac:dyDescent="0.3">
      <c r="A35" s="1573"/>
      <c r="B35" s="1573"/>
      <c r="C35" s="1573"/>
      <c r="D35" s="1573"/>
      <c r="E35" s="1573"/>
      <c r="F35" s="1573"/>
      <c r="G35" s="1573"/>
      <c r="H35" s="1573"/>
      <c r="I35" s="1573"/>
      <c r="J35" s="1573"/>
      <c r="K35" s="1573"/>
      <c r="L35" s="1573"/>
      <c r="M35" s="1573"/>
    </row>
    <row r="36" spans="1:13" s="1952" customFormat="1" ht="15" customHeight="1" x14ac:dyDescent="0.3">
      <c r="B36" s="1722" t="s">
        <v>2380</v>
      </c>
    </row>
    <row r="37" spans="1:13" s="1954" customFormat="1" ht="6" customHeight="1" thickBot="1" x14ac:dyDescent="0.35">
      <c r="B37" s="1722"/>
    </row>
    <row r="38" spans="1:13" s="1952" customFormat="1" ht="15" customHeight="1" thickBot="1" x14ac:dyDescent="0.35">
      <c r="B38" s="1053"/>
      <c r="C38" s="1760" t="s">
        <v>2382</v>
      </c>
      <c r="D38" s="1929"/>
      <c r="E38" s="1929"/>
      <c r="F38" s="1929"/>
      <c r="G38" s="1929"/>
      <c r="H38" s="1929"/>
      <c r="I38" s="1929"/>
      <c r="J38" s="1929"/>
      <c r="K38" s="1929"/>
      <c r="L38" s="1929"/>
      <c r="M38" s="1929"/>
    </row>
    <row r="39" spans="1:13" s="1954" customFormat="1" ht="6.75" customHeight="1" thickBot="1" x14ac:dyDescent="0.35">
      <c r="B39"/>
      <c r="C39" s="1760"/>
      <c r="D39" s="1929"/>
      <c r="E39" s="1929"/>
      <c r="F39" s="1929"/>
      <c r="G39" s="1929"/>
      <c r="H39" s="1929"/>
      <c r="I39" s="1929"/>
      <c r="J39" s="1929"/>
      <c r="K39" s="1929"/>
      <c r="L39" s="1929"/>
      <c r="M39" s="1929"/>
    </row>
    <row r="40" spans="1:13" s="1954" customFormat="1" ht="15" customHeight="1" thickBot="1" x14ac:dyDescent="0.35">
      <c r="B40" s="1053"/>
      <c r="C40" s="1760" t="s">
        <v>2383</v>
      </c>
      <c r="D40" s="1929"/>
      <c r="E40" s="1929"/>
      <c r="F40" s="1929"/>
      <c r="G40" s="1929"/>
      <c r="H40" s="1929"/>
      <c r="I40" s="1929"/>
      <c r="J40" s="1929"/>
      <c r="K40" s="1929"/>
      <c r="L40" s="1929"/>
      <c r="M40" s="1929"/>
    </row>
    <row r="41" spans="1:13" ht="9.6" customHeight="1" x14ac:dyDescent="0.3">
      <c r="H41"/>
    </row>
    <row r="42" spans="1:13" s="1339" customFormat="1" ht="19.95" customHeight="1" x14ac:dyDescent="0.3">
      <c r="B42" s="1955" t="s">
        <v>2384</v>
      </c>
      <c r="D42" s="2304" t="s">
        <v>2381</v>
      </c>
      <c r="F42" s="1760"/>
      <c r="G42" s="1760"/>
      <c r="H42" s="1760"/>
      <c r="I42" s="1760"/>
      <c r="J42" s="1760"/>
      <c r="K42" s="1955" t="s">
        <v>1627</v>
      </c>
      <c r="M42" s="1760"/>
    </row>
    <row r="43" spans="1:13" s="1952" customFormat="1" ht="15" customHeight="1" x14ac:dyDescent="0.3">
      <c r="C43" s="3270" t="s">
        <v>2509</v>
      </c>
      <c r="D43" s="3270"/>
      <c r="E43" s="3270"/>
      <c r="F43" s="3270"/>
      <c r="G43" s="3270"/>
      <c r="H43" s="3270"/>
      <c r="I43" s="3270"/>
      <c r="J43" s="3270"/>
      <c r="K43" s="3270"/>
      <c r="L43" s="3270"/>
      <c r="M43" s="3270"/>
    </row>
    <row r="44" spans="1:13" s="1952" customFormat="1" ht="15" customHeight="1" x14ac:dyDescent="0.3">
      <c r="B44" s="1760"/>
      <c r="C44" s="3270"/>
      <c r="D44" s="3270"/>
      <c r="E44" s="3270"/>
      <c r="F44" s="3270"/>
      <c r="G44" s="3270"/>
      <c r="H44" s="3270"/>
      <c r="I44" s="3270"/>
      <c r="J44" s="3270"/>
      <c r="K44" s="3270"/>
      <c r="L44" s="3270"/>
      <c r="M44" s="3270"/>
    </row>
    <row r="45" spans="1:13" s="1952" customFormat="1" ht="120.6" customHeight="1" x14ac:dyDescent="0.3">
      <c r="B45" s="1760"/>
      <c r="C45" s="3270"/>
      <c r="D45" s="3270"/>
      <c r="E45" s="3270"/>
      <c r="F45" s="3270"/>
      <c r="G45" s="3270"/>
      <c r="H45" s="3270"/>
      <c r="I45" s="3270"/>
      <c r="J45" s="3270"/>
      <c r="K45" s="3270"/>
      <c r="L45" s="3270"/>
      <c r="M45" s="3270"/>
    </row>
    <row r="46" spans="1:13" s="1705" customFormat="1" ht="15" customHeight="1" x14ac:dyDescent="0.3">
      <c r="B46" s="1722" t="s">
        <v>2173</v>
      </c>
    </row>
    <row r="47" spans="1:13" s="1705" customFormat="1" ht="8.4" customHeight="1" thickBot="1" x14ac:dyDescent="0.35"/>
    <row r="48" spans="1:13" s="1705" customFormat="1" ht="15" customHeight="1" thickBot="1" x14ac:dyDescent="0.35">
      <c r="B48" s="1586"/>
      <c r="C48" s="3050" t="s">
        <v>2273</v>
      </c>
      <c r="D48" s="3050"/>
      <c r="E48" s="3050"/>
      <c r="F48" s="3050"/>
      <c r="G48" s="3050"/>
      <c r="H48" s="3050"/>
      <c r="I48" s="3050"/>
      <c r="J48" s="3050"/>
      <c r="K48" s="3050"/>
      <c r="L48" s="3050"/>
      <c r="M48" s="3050"/>
    </row>
    <row r="49" spans="2:13" s="1705" customFormat="1" ht="27" customHeight="1" x14ac:dyDescent="0.3">
      <c r="C49" s="3050"/>
      <c r="D49" s="3050"/>
      <c r="E49" s="3050"/>
      <c r="F49" s="3050"/>
      <c r="G49" s="3050"/>
      <c r="H49" s="3050"/>
      <c r="I49" s="3050"/>
      <c r="J49" s="3050"/>
      <c r="K49" s="3050"/>
      <c r="L49" s="3050"/>
      <c r="M49" s="3050"/>
    </row>
    <row r="50" spans="2:13" s="1919" customFormat="1" ht="6" customHeight="1" thickBot="1" x14ac:dyDescent="0.35"/>
    <row r="51" spans="2:13" s="1929" customFormat="1" ht="15" customHeight="1" thickBot="1" x14ac:dyDescent="0.35">
      <c r="B51" s="1959"/>
      <c r="C51" s="3268" t="s">
        <v>2223</v>
      </c>
      <c r="D51" s="2791"/>
      <c r="E51" s="2791"/>
      <c r="F51" s="2791"/>
      <c r="G51" s="2791"/>
      <c r="H51" s="2791"/>
      <c r="I51" s="2791"/>
      <c r="J51" s="2791"/>
      <c r="K51" s="2791"/>
      <c r="L51" s="2791"/>
      <c r="M51" s="2791"/>
    </row>
    <row r="52" spans="2:13" s="1929" customFormat="1" ht="12.75" customHeight="1" x14ac:dyDescent="0.3">
      <c r="C52" s="2791"/>
      <c r="D52" s="2791"/>
      <c r="E52" s="2791"/>
      <c r="F52" s="2791"/>
      <c r="G52" s="2791"/>
      <c r="H52" s="2791"/>
      <c r="I52" s="2791"/>
      <c r="J52" s="2791"/>
      <c r="K52" s="2791"/>
      <c r="L52" s="2791"/>
      <c r="M52" s="2791"/>
    </row>
    <row r="53" spans="2:13" s="1705" customFormat="1" ht="15.75" customHeight="1" x14ac:dyDescent="0.3">
      <c r="B53" s="3269" t="s">
        <v>1628</v>
      </c>
      <c r="C53" s="3269"/>
      <c r="D53" s="3269"/>
      <c r="E53" s="3269"/>
      <c r="F53" s="3269"/>
      <c r="G53" s="3269"/>
      <c r="H53" s="3269"/>
    </row>
    <row r="54" spans="2:13" s="1705" customFormat="1" ht="6" customHeight="1" thickBot="1" x14ac:dyDescent="0.35"/>
    <row r="55" spans="2:13" s="449" customFormat="1" ht="15.6" customHeight="1" thickBot="1" x14ac:dyDescent="0.35">
      <c r="B55" s="1646"/>
      <c r="C55" s="457" t="s">
        <v>1629</v>
      </c>
    </row>
    <row r="56" spans="2:13" s="449" customFormat="1" ht="11.4" customHeight="1" thickBot="1" x14ac:dyDescent="0.35">
      <c r="B56" s="1647"/>
      <c r="D56" s="457"/>
    </row>
    <row r="57" spans="2:13" s="449" customFormat="1" ht="15.6" customHeight="1" thickBot="1" x14ac:dyDescent="0.35">
      <c r="B57" s="1646"/>
      <c r="C57" s="3267" t="s">
        <v>2749</v>
      </c>
      <c r="D57" s="3267"/>
      <c r="E57" s="3267"/>
      <c r="F57" s="3267"/>
      <c r="G57" s="3267"/>
      <c r="H57" s="3267"/>
      <c r="I57" s="3267"/>
      <c r="J57" s="3267"/>
      <c r="K57" s="3267"/>
      <c r="L57" s="3267"/>
      <c r="M57" s="3267"/>
    </row>
    <row r="58" spans="2:13" s="1682" customFormat="1" ht="6" customHeight="1" thickBot="1" x14ac:dyDescent="0.35">
      <c r="B58" s="1394"/>
      <c r="D58" s="1683"/>
      <c r="E58" s="1683"/>
      <c r="F58" s="1683"/>
      <c r="G58" s="1683"/>
      <c r="H58" s="1683"/>
      <c r="I58" s="1683"/>
      <c r="J58" s="1683"/>
      <c r="K58" s="1683"/>
      <c r="L58" s="1683"/>
      <c r="M58" s="1683"/>
    </row>
    <row r="59" spans="2:13" s="2212" customFormat="1" ht="15.6" customHeight="1" thickBot="1" x14ac:dyDescent="0.35">
      <c r="B59" s="1646"/>
      <c r="C59" s="457" t="s">
        <v>2748</v>
      </c>
    </row>
    <row r="60" spans="2:13" s="2297" customFormat="1" ht="6" customHeight="1" x14ac:dyDescent="0.3">
      <c r="B60" s="1394"/>
      <c r="D60" s="1683"/>
      <c r="E60" s="1683"/>
      <c r="F60" s="1683"/>
      <c r="G60" s="1683"/>
      <c r="H60" s="1683"/>
      <c r="I60" s="1683"/>
      <c r="J60" s="1683"/>
      <c r="K60" s="1683"/>
      <c r="L60" s="1683"/>
      <c r="M60" s="1683"/>
    </row>
    <row r="61" spans="2:13" s="2297" customFormat="1" ht="14.4" customHeight="1" x14ac:dyDescent="0.3">
      <c r="B61" s="1394"/>
      <c r="C61" s="2783" t="s">
        <v>2750</v>
      </c>
      <c r="D61" s="2783"/>
      <c r="E61" s="2783"/>
      <c r="F61" s="2783"/>
      <c r="G61" s="2783"/>
      <c r="H61" s="2783"/>
      <c r="I61" s="2783"/>
      <c r="J61" s="2783"/>
      <c r="K61" s="2783"/>
      <c r="L61" s="2783"/>
      <c r="M61" s="2783"/>
    </row>
    <row r="62" spans="2:13" s="2297" customFormat="1" ht="14.4" customHeight="1" x14ac:dyDescent="0.3">
      <c r="B62" s="1394"/>
      <c r="C62" s="2783"/>
      <c r="D62" s="2783"/>
      <c r="E62" s="2783"/>
      <c r="F62" s="2783"/>
      <c r="G62" s="2783"/>
      <c r="H62" s="2783"/>
      <c r="I62" s="2783"/>
      <c r="J62" s="2783"/>
      <c r="K62" s="2783"/>
      <c r="L62" s="2783"/>
      <c r="M62" s="2783"/>
    </row>
    <row r="63" spans="2:13" s="2297" customFormat="1" ht="30.6" customHeight="1" x14ac:dyDescent="0.3">
      <c r="B63" s="1394"/>
      <c r="C63" s="2783"/>
      <c r="D63" s="2783"/>
      <c r="E63" s="2783"/>
      <c r="F63" s="2783"/>
      <c r="G63" s="2783"/>
      <c r="H63" s="2783"/>
      <c r="I63" s="2783"/>
      <c r="J63" s="2783"/>
      <c r="K63" s="2783"/>
      <c r="L63" s="2783"/>
      <c r="M63" s="2783"/>
    </row>
    <row r="64" spans="2:13" s="2297" customFormat="1" ht="6" customHeight="1" x14ac:dyDescent="0.3">
      <c r="B64" s="1394"/>
      <c r="D64" s="1683"/>
      <c r="E64" s="1683"/>
      <c r="F64" s="1683"/>
      <c r="G64" s="1683"/>
      <c r="H64" s="1683"/>
      <c r="I64" s="1683"/>
      <c r="J64" s="1683"/>
      <c r="K64" s="1683"/>
      <c r="L64" s="1683"/>
      <c r="M64" s="1683"/>
    </row>
    <row r="65" spans="2:13" x14ac:dyDescent="0.3">
      <c r="B65" s="1722" t="s">
        <v>2351</v>
      </c>
    </row>
    <row r="66" spans="2:13" s="2297" customFormat="1" ht="7.95" customHeight="1" thickBot="1" x14ac:dyDescent="0.35">
      <c r="B66" s="1722"/>
    </row>
    <row r="67" spans="2:13" ht="15.75" customHeight="1" thickBot="1" x14ac:dyDescent="0.35">
      <c r="B67" s="1646"/>
      <c r="C67" s="3050" t="s">
        <v>2751</v>
      </c>
      <c r="D67" s="3050"/>
      <c r="E67" s="3050"/>
      <c r="F67" s="3050"/>
      <c r="G67" s="3050"/>
      <c r="H67" s="3050"/>
      <c r="I67" s="3050"/>
      <c r="J67" s="3050"/>
      <c r="K67" s="3050"/>
      <c r="L67" s="3050"/>
      <c r="M67" s="3050"/>
    </row>
    <row r="68" spans="2:13" ht="31.2" customHeight="1" thickBot="1" x14ac:dyDescent="0.35">
      <c r="C68" s="3050"/>
      <c r="D68" s="3050"/>
      <c r="E68" s="3050"/>
      <c r="F68" s="3050"/>
      <c r="G68" s="3050"/>
      <c r="H68" s="3050"/>
      <c r="I68" s="3050"/>
      <c r="J68" s="3050"/>
      <c r="K68" s="3050"/>
      <c r="L68" s="3050"/>
      <c r="M68" s="3050"/>
    </row>
    <row r="69" spans="2:13" ht="16.5" customHeight="1" thickBot="1" x14ac:dyDescent="0.35">
      <c r="B69" s="1646"/>
      <c r="C69" s="3050" t="s">
        <v>2352</v>
      </c>
      <c r="D69" s="3050"/>
      <c r="E69" s="3050"/>
      <c r="F69" s="3050"/>
      <c r="G69" s="3050"/>
      <c r="H69" s="3050"/>
      <c r="I69" s="3050"/>
      <c r="J69" s="3050"/>
      <c r="K69" s="3050"/>
      <c r="L69" s="3050"/>
      <c r="M69" s="3050"/>
    </row>
    <row r="70" spans="2:13" ht="53.4" customHeight="1" x14ac:dyDescent="0.3">
      <c r="C70" s="3050"/>
      <c r="D70" s="3050"/>
      <c r="E70" s="3050"/>
      <c r="F70" s="3050"/>
      <c r="G70" s="3050"/>
      <c r="H70" s="3050"/>
      <c r="I70" s="3050"/>
      <c r="J70" s="3050"/>
      <c r="K70" s="3050"/>
      <c r="L70" s="3050"/>
      <c r="M70" s="3050"/>
    </row>
  </sheetData>
  <sheetProtection password="8E37" sheet="1" objects="1" scenarios="1"/>
  <mergeCells count="20">
    <mergeCell ref="A1:M3"/>
    <mergeCell ref="C7:M7"/>
    <mergeCell ref="C15:G16"/>
    <mergeCell ref="I15:M16"/>
    <mergeCell ref="C24:M25"/>
    <mergeCell ref="C18:G19"/>
    <mergeCell ref="I18:M19"/>
    <mergeCell ref="C21:G22"/>
    <mergeCell ref="I21:M22"/>
    <mergeCell ref="C10:I10"/>
    <mergeCell ref="C11:K11"/>
    <mergeCell ref="C48:M49"/>
    <mergeCell ref="C67:M68"/>
    <mergeCell ref="C69:M70"/>
    <mergeCell ref="C27:M28"/>
    <mergeCell ref="C57:M57"/>
    <mergeCell ref="C51:M52"/>
    <mergeCell ref="B53:H53"/>
    <mergeCell ref="C61:M63"/>
    <mergeCell ref="C43:M45"/>
  </mergeCells>
  <hyperlinks>
    <hyperlink ref="D42" r:id="rId1"/>
    <hyperlink ref="C11" r:id="rId2"/>
    <hyperlink ref="C10:I10" r:id="rId3" display="https://www.huduser.gov/portal/sadda/sadda_qct.html"/>
  </hyperlinks>
  <pageMargins left="0.7" right="0.7" top="0.75" bottom="0.75" header="0.3" footer="0.3"/>
  <pageSetup orientation="portrait" r:id="rId4"/>
  <headerFooter>
    <oddFooter>&amp;R&amp;D</oddFooter>
  </headerFooter>
  <rowBreaks count="1" manualBreakCount="1">
    <brk id="45" max="12" man="1"/>
  </rowBreaks>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BJ5286"/>
  <sheetViews>
    <sheetView showGridLines="0" zoomScaleNormal="100" workbookViewId="0">
      <selection sqref="A1:V2"/>
    </sheetView>
  </sheetViews>
  <sheetFormatPr defaultColWidth="9.109375" defaultRowHeight="14.4" x14ac:dyDescent="0.3"/>
  <cols>
    <col min="1" max="1" width="3.6640625" style="230" customWidth="1"/>
    <col min="2" max="2" width="3.5546875" style="230" customWidth="1"/>
    <col min="3" max="4" width="3.6640625" style="230" customWidth="1"/>
    <col min="5" max="5" width="1.6640625" style="230" customWidth="1"/>
    <col min="6" max="11" width="3.6640625" style="230" customWidth="1"/>
    <col min="12" max="12" width="8.5546875" style="230" customWidth="1"/>
    <col min="13" max="13" width="4.44140625" style="230" customWidth="1"/>
    <col min="14" max="14" width="4.5546875" style="230" customWidth="1"/>
    <col min="15" max="15" width="4.88671875" style="230" customWidth="1"/>
    <col min="16" max="16" width="9.5546875" style="230" customWidth="1"/>
    <col min="17" max="17" width="3" style="230" customWidth="1"/>
    <col min="18" max="18" width="6" style="1060" customWidth="1"/>
    <col min="19" max="19" width="2.44140625" style="1060" customWidth="1"/>
    <col min="20" max="20" width="5.109375" style="1060" customWidth="1"/>
    <col min="21" max="21" width="6.6640625" style="1060" customWidth="1"/>
    <col min="22" max="22" width="8.33203125" style="1060" customWidth="1"/>
    <col min="23" max="23" width="2.44140625" style="1060" customWidth="1"/>
    <col min="24" max="26" width="2.44140625" style="230" customWidth="1"/>
    <col min="27" max="27" width="9.33203125" style="230" customWidth="1"/>
    <col min="28" max="30" width="3.6640625" style="230" customWidth="1"/>
    <col min="31" max="56" width="9.109375" style="230"/>
    <col min="57" max="57" width="12" style="230" bestFit="1" customWidth="1"/>
    <col min="58" max="58" width="12.5546875" style="230" bestFit="1" customWidth="1"/>
    <col min="59" max="59" width="26.44140625" style="230" bestFit="1" customWidth="1"/>
    <col min="60" max="61" width="13.33203125" style="230" bestFit="1" customWidth="1"/>
    <col min="62" max="62" width="12" style="230" bestFit="1" customWidth="1"/>
    <col min="63" max="16384" width="9.109375" style="230"/>
  </cols>
  <sheetData>
    <row r="1" spans="1:62" ht="15" customHeight="1" x14ac:dyDescent="0.3">
      <c r="A1" s="2698" t="s">
        <v>1548</v>
      </c>
      <c r="B1" s="2699"/>
      <c r="C1" s="2699"/>
      <c r="D1" s="2699"/>
      <c r="E1" s="2699"/>
      <c r="F1" s="2699"/>
      <c r="G1" s="2699"/>
      <c r="H1" s="2699"/>
      <c r="I1" s="2699"/>
      <c r="J1" s="2699"/>
      <c r="K1" s="2699"/>
      <c r="L1" s="2699"/>
      <c r="M1" s="2699"/>
      <c r="N1" s="2699"/>
      <c r="O1" s="2699"/>
      <c r="P1" s="2699"/>
      <c r="Q1" s="2699"/>
      <c r="R1" s="2699"/>
      <c r="S1" s="2699"/>
      <c r="T1" s="2699"/>
      <c r="U1" s="2699"/>
      <c r="V1" s="2700"/>
      <c r="W1"/>
      <c r="X1"/>
      <c r="Y1"/>
      <c r="Z1"/>
      <c r="AA1"/>
      <c r="AB1"/>
      <c r="AC1"/>
      <c r="AD1"/>
      <c r="BE1"/>
      <c r="BF1"/>
      <c r="BG1"/>
      <c r="BH1"/>
      <c r="BI1"/>
      <c r="BJ1"/>
    </row>
    <row r="2" spans="1:62" ht="7.95" customHeight="1" thickBot="1" x14ac:dyDescent="0.35">
      <c r="A2" s="2701"/>
      <c r="B2" s="2702"/>
      <c r="C2" s="2702"/>
      <c r="D2" s="2702"/>
      <c r="E2" s="2702"/>
      <c r="F2" s="2702"/>
      <c r="G2" s="2702"/>
      <c r="H2" s="2702"/>
      <c r="I2" s="2702"/>
      <c r="J2" s="2702"/>
      <c r="K2" s="2702"/>
      <c r="L2" s="2702"/>
      <c r="M2" s="2702"/>
      <c r="N2" s="2702"/>
      <c r="O2" s="2702"/>
      <c r="P2" s="2702"/>
      <c r="Q2" s="2702"/>
      <c r="R2" s="2702"/>
      <c r="S2" s="2702"/>
      <c r="T2" s="2702"/>
      <c r="U2" s="2702"/>
      <c r="V2" s="2703"/>
      <c r="W2" s="1584"/>
      <c r="X2"/>
      <c r="Y2"/>
      <c r="Z2"/>
      <c r="AA2"/>
      <c r="AB2"/>
      <c r="AC2"/>
      <c r="AD2"/>
      <c r="BE2"/>
      <c r="BF2"/>
      <c r="BG2"/>
      <c r="BH2"/>
      <c r="BI2"/>
      <c r="BJ2"/>
    </row>
    <row r="3" spans="1:62" ht="15" thickBot="1" x14ac:dyDescent="0.35">
      <c r="A3" s="419"/>
      <c r="B3" s="419"/>
      <c r="C3" s="419"/>
      <c r="D3" s="419"/>
      <c r="E3" s="419"/>
      <c r="F3" s="419"/>
      <c r="G3" s="419"/>
      <c r="H3" s="419"/>
      <c r="I3" s="419"/>
      <c r="J3" s="419"/>
      <c r="K3" s="419"/>
      <c r="L3" s="419"/>
      <c r="M3" s="419"/>
      <c r="N3" s="786"/>
      <c r="O3" s="786"/>
      <c r="P3" s="786"/>
      <c r="Q3" s="786"/>
      <c r="R3" s="1242"/>
      <c r="S3" s="3283" t="s">
        <v>106</v>
      </c>
      <c r="T3" s="3283"/>
      <c r="U3" s="3283"/>
      <c r="V3" s="2291">
        <f>'6a. Competitive HTC Self Score'!AI47</f>
        <v>0</v>
      </c>
      <c r="W3" s="1587"/>
      <c r="X3"/>
      <c r="Y3"/>
      <c r="Z3"/>
      <c r="AA3"/>
      <c r="AB3"/>
      <c r="AC3"/>
      <c r="AD3"/>
      <c r="BE3"/>
      <c r="BF3"/>
      <c r="BG3"/>
      <c r="BH3"/>
      <c r="BI3"/>
      <c r="BJ3"/>
    </row>
    <row r="4" spans="1:62" s="232" customFormat="1" ht="14.25" customHeight="1" thickBot="1" x14ac:dyDescent="0.35">
      <c r="A4" s="1232"/>
      <c r="B4" s="1920"/>
      <c r="C4" s="2592" t="s">
        <v>2494</v>
      </c>
      <c r="D4" s="2592"/>
      <c r="E4" s="2592"/>
      <c r="F4" s="2592"/>
      <c r="G4" s="2592"/>
      <c r="H4" s="2592"/>
      <c r="I4" s="2592"/>
      <c r="J4" s="2592"/>
      <c r="K4" s="2592"/>
      <c r="L4" s="2592"/>
      <c r="M4" s="2592"/>
      <c r="N4" s="2592"/>
      <c r="O4" s="2592"/>
      <c r="P4" s="2592"/>
      <c r="Q4" s="2592"/>
      <c r="R4" s="2592"/>
      <c r="S4" s="2592"/>
      <c r="T4" s="2592"/>
      <c r="U4" s="2592"/>
      <c r="V4" s="2592"/>
      <c r="W4" s="791"/>
      <c r="X4" s="1667"/>
      <c r="Y4" s="1667"/>
      <c r="Z4" s="1667"/>
      <c r="AA4" s="1667"/>
      <c r="AB4" s="1667"/>
      <c r="AC4" s="1667"/>
      <c r="AD4" s="1667"/>
      <c r="BE4" s="1667"/>
      <c r="BF4" s="1667"/>
      <c r="BG4" s="1667"/>
      <c r="BH4" s="1667"/>
      <c r="BI4" s="1667"/>
      <c r="BJ4" s="1667"/>
    </row>
    <row r="5" spans="1:62" customFormat="1" ht="14.25" customHeight="1" x14ac:dyDescent="0.3">
      <c r="C5" s="3326" t="s">
        <v>2282</v>
      </c>
      <c r="D5" s="3326"/>
      <c r="E5" s="3326"/>
      <c r="F5" s="3326"/>
      <c r="G5" s="3326"/>
      <c r="H5" s="3326"/>
      <c r="I5" s="3326"/>
      <c r="J5" s="3326"/>
      <c r="K5" s="3326"/>
      <c r="L5" s="3326"/>
      <c r="M5" s="3326"/>
      <c r="N5" s="3326"/>
      <c r="O5" s="3326"/>
      <c r="P5" s="3326"/>
    </row>
    <row r="6" spans="1:62" s="1060" customFormat="1" ht="3" customHeight="1" thickBot="1" x14ac:dyDescent="0.35">
      <c r="A6" s="449"/>
      <c r="B6" s="457"/>
      <c r="C6" s="457"/>
      <c r="D6" s="457"/>
      <c r="E6" s="457"/>
      <c r="F6" s="457"/>
      <c r="G6" s="457"/>
      <c r="H6" s="1935"/>
      <c r="I6" s="1935"/>
      <c r="J6" s="1935"/>
      <c r="K6" s="1935"/>
      <c r="L6" s="1935"/>
      <c r="M6" s="449"/>
      <c r="N6" s="449"/>
      <c r="O6" s="449"/>
      <c r="P6" s="449"/>
      <c r="Q6" s="449"/>
      <c r="R6" s="449"/>
      <c r="S6" s="449"/>
      <c r="T6" s="449"/>
      <c r="U6" s="449"/>
      <c r="V6" s="449"/>
      <c r="W6" s="449"/>
      <c r="X6" s="1936"/>
      <c r="Y6" s="1936"/>
      <c r="Z6" s="1936"/>
      <c r="AA6" s="1936"/>
      <c r="AB6" s="1936"/>
      <c r="AC6" s="1936"/>
      <c r="AD6" s="1936"/>
      <c r="BE6" s="1936"/>
      <c r="BF6" s="1936"/>
      <c r="BG6" s="1936"/>
      <c r="BH6" s="1936"/>
      <c r="BI6" s="1936"/>
      <c r="BJ6" s="1936"/>
    </row>
    <row r="7" spans="1:62" ht="15" thickBot="1" x14ac:dyDescent="0.35">
      <c r="A7" s="454" t="s">
        <v>158</v>
      </c>
      <c r="B7" s="2610" t="s">
        <v>2283</v>
      </c>
      <c r="C7" s="2611"/>
      <c r="D7" s="2611"/>
      <c r="E7" s="2611"/>
      <c r="F7" s="2611"/>
      <c r="G7" s="2611"/>
      <c r="H7" s="2611"/>
      <c r="I7" s="2611"/>
      <c r="J7" s="2611"/>
      <c r="K7" s="2611"/>
      <c r="L7" s="2611"/>
      <c r="M7" s="2611"/>
      <c r="N7" s="2611"/>
      <c r="O7" s="2611"/>
      <c r="P7" s="2611"/>
      <c r="Q7" s="2611"/>
      <c r="R7" s="2611"/>
      <c r="S7" s="2611"/>
      <c r="T7" s="2611"/>
      <c r="U7" s="2611"/>
      <c r="V7" s="2612"/>
      <c r="W7"/>
      <c r="X7" s="1290"/>
      <c r="Y7" s="1290"/>
      <c r="Z7" s="1290"/>
      <c r="AA7" s="1290"/>
      <c r="AB7" s="1290"/>
      <c r="AC7" s="1290"/>
      <c r="AD7" s="1290"/>
      <c r="AE7" s="1060"/>
      <c r="AF7" s="1060"/>
      <c r="AG7" s="1060"/>
      <c r="AH7" s="1060"/>
      <c r="AI7" s="1060"/>
      <c r="AJ7" s="1060"/>
      <c r="AK7" s="1060"/>
      <c r="AL7" s="1060"/>
      <c r="AM7" s="1060"/>
      <c r="AN7" s="1060"/>
      <c r="AO7" s="1060"/>
      <c r="AP7" s="1060"/>
      <c r="AQ7" s="1060"/>
      <c r="AR7" s="1060"/>
      <c r="AS7" s="1060"/>
      <c r="AT7" s="1060"/>
      <c r="AU7" s="1060"/>
      <c r="AV7" s="1060"/>
      <c r="AW7" s="1060"/>
      <c r="AX7" s="1060"/>
      <c r="AY7" s="1060"/>
      <c r="AZ7" s="1060"/>
      <c r="BA7" s="1060"/>
      <c r="BB7" s="1060"/>
      <c r="BC7" s="1060"/>
      <c r="BD7" s="1060"/>
      <c r="BE7" s="1290"/>
      <c r="BF7" s="1290"/>
      <c r="BG7" s="1290"/>
      <c r="BH7" s="1290"/>
      <c r="BI7" s="1290"/>
      <c r="BJ7" s="1290"/>
    </row>
    <row r="8" spans="1:62" s="232" customFormat="1" ht="3.6" customHeight="1" thickBot="1" x14ac:dyDescent="0.35">
      <c r="A8" s="1232"/>
      <c r="B8" s="791"/>
      <c r="C8" s="791"/>
      <c r="D8" s="791"/>
      <c r="E8" s="791"/>
      <c r="F8" s="791"/>
      <c r="G8" s="791"/>
      <c r="H8" s="791"/>
      <c r="I8" s="791"/>
      <c r="J8" s="791"/>
      <c r="K8" s="791"/>
      <c r="L8" s="791"/>
      <c r="M8" s="791"/>
      <c r="N8" s="791"/>
      <c r="O8" s="791"/>
      <c r="P8" s="791"/>
      <c r="Q8" s="791"/>
      <c r="R8" s="791"/>
      <c r="S8" s="791"/>
      <c r="T8" s="791"/>
      <c r="U8" s="791"/>
      <c r="V8" s="791"/>
      <c r="W8" s="791"/>
      <c r="X8" s="1290"/>
      <c r="Y8" s="1290"/>
      <c r="Z8" s="1290"/>
      <c r="AA8" s="1290"/>
      <c r="AB8" s="1290"/>
      <c r="AC8" s="1290"/>
      <c r="AD8" s="1290"/>
      <c r="BE8" s="1290"/>
      <c r="BF8" s="1290"/>
      <c r="BG8" s="1290"/>
      <c r="BH8" s="1290"/>
      <c r="BI8" s="1290"/>
      <c r="BJ8" s="1290"/>
    </row>
    <row r="9" spans="1:62" s="232" customFormat="1" ht="14.25" customHeight="1" thickBot="1" x14ac:dyDescent="0.35">
      <c r="A9" s="1232"/>
      <c r="B9" s="1279"/>
      <c r="C9" s="3325" t="s">
        <v>1571</v>
      </c>
      <c r="D9" s="3325"/>
      <c r="E9" s="3325"/>
      <c r="F9" s="3325"/>
      <c r="G9" s="3325"/>
      <c r="H9" s="3325"/>
      <c r="I9" s="3325"/>
      <c r="J9" s="3325"/>
      <c r="K9" s="3325"/>
      <c r="L9" s="3325"/>
      <c r="M9" s="3325"/>
      <c r="N9" s="3325"/>
      <c r="O9" s="3325"/>
      <c r="P9" s="3325"/>
      <c r="Q9" s="3325"/>
      <c r="R9" s="3325"/>
      <c r="S9" s="3325"/>
      <c r="T9" s="3325"/>
      <c r="U9" s="3325"/>
      <c r="V9" s="3325"/>
      <c r="W9" s="1234"/>
      <c r="X9" s="1290"/>
      <c r="Y9" s="1290"/>
      <c r="Z9" s="1290"/>
      <c r="AA9" s="1290"/>
      <c r="AB9" s="1290"/>
      <c r="AC9" s="1290"/>
      <c r="AD9" s="1290"/>
      <c r="AE9" s="1234"/>
      <c r="BE9" s="1290"/>
      <c r="BF9" s="1290"/>
      <c r="BG9" s="1290"/>
      <c r="BH9" s="1290"/>
      <c r="BI9" s="1290"/>
      <c r="BJ9" s="1290"/>
    </row>
    <row r="10" spans="1:62" s="232" customFormat="1" ht="12" customHeight="1" x14ac:dyDescent="0.3">
      <c r="A10" s="1232"/>
      <c r="B10" s="1290"/>
      <c r="C10" s="3325"/>
      <c r="D10" s="3325"/>
      <c r="E10" s="3325"/>
      <c r="F10" s="3325"/>
      <c r="G10" s="3325"/>
      <c r="H10" s="3325"/>
      <c r="I10" s="3325"/>
      <c r="J10" s="3325"/>
      <c r="K10" s="3325"/>
      <c r="L10" s="3325"/>
      <c r="M10" s="3325"/>
      <c r="N10" s="3325"/>
      <c r="O10" s="3325"/>
      <c r="P10" s="3325"/>
      <c r="Q10" s="3325"/>
      <c r="R10" s="3325"/>
      <c r="S10" s="3325"/>
      <c r="T10" s="3325"/>
      <c r="U10" s="3325"/>
      <c r="V10" s="3325"/>
      <c r="W10" s="1241"/>
      <c r="X10" s="1290"/>
      <c r="Y10" s="1290"/>
      <c r="Z10" s="1290"/>
      <c r="AA10" s="1290"/>
      <c r="AB10" s="1290"/>
      <c r="AC10" s="1290"/>
      <c r="AD10" s="1290"/>
      <c r="AE10" s="1234"/>
      <c r="BE10" s="1290"/>
      <c r="BF10" s="1290"/>
      <c r="BG10" s="1290"/>
      <c r="BH10" s="1290"/>
      <c r="BI10" s="1290"/>
      <c r="BJ10" s="1290"/>
    </row>
    <row r="11" spans="1:62" s="1060" customFormat="1" ht="12" customHeight="1" thickBot="1" x14ac:dyDescent="0.35">
      <c r="A11" s="419"/>
      <c r="B11" s="1428" t="s">
        <v>1214</v>
      </c>
      <c r="C11" s="419"/>
      <c r="D11" s="419"/>
      <c r="E11" s="419"/>
      <c r="F11" s="419"/>
      <c r="G11" s="419"/>
      <c r="H11" s="419"/>
      <c r="I11" s="419"/>
      <c r="J11" s="419"/>
      <c r="K11" s="419"/>
      <c r="L11" s="419"/>
      <c r="M11" s="419"/>
      <c r="N11" s="419"/>
      <c r="O11" s="419"/>
      <c r="P11" s="419"/>
      <c r="Q11" s="419"/>
      <c r="R11" s="419"/>
      <c r="S11" s="419"/>
      <c r="T11" s="419"/>
      <c r="U11" s="419"/>
      <c r="V11" s="419"/>
      <c r="W11" s="419"/>
      <c r="X11" s="1290"/>
      <c r="Y11" s="1290"/>
      <c r="Z11" s="1290"/>
      <c r="AA11" s="1290"/>
      <c r="AB11" s="1290"/>
      <c r="AC11" s="1290"/>
      <c r="AD11" s="1290"/>
      <c r="BE11" s="1290"/>
      <c r="BF11" s="1290"/>
      <c r="BG11" s="1290"/>
      <c r="BH11" s="1290"/>
      <c r="BI11" s="1290"/>
      <c r="BJ11" s="1290"/>
    </row>
    <row r="12" spans="1:62" s="1060" customFormat="1" ht="14.25" customHeight="1" thickBot="1" x14ac:dyDescent="0.35">
      <c r="A12" s="419"/>
      <c r="C12" s="1279"/>
      <c r="D12" s="2613" t="s">
        <v>2022</v>
      </c>
      <c r="E12" s="3004"/>
      <c r="F12" s="3004"/>
      <c r="G12" s="3004"/>
      <c r="H12" s="3004"/>
      <c r="I12" s="3004"/>
      <c r="J12" s="3004"/>
      <c r="K12" s="3004"/>
      <c r="L12" s="3004"/>
      <c r="M12" s="3004"/>
      <c r="N12" s="3004"/>
      <c r="O12" s="3004"/>
      <c r="P12" s="3004"/>
      <c r="Q12" s="3004"/>
      <c r="R12" s="3004"/>
      <c r="S12" s="3004"/>
      <c r="T12" s="3004"/>
      <c r="U12" s="3004"/>
      <c r="V12" s="3004"/>
      <c r="W12" s="1574"/>
      <c r="X12" s="1290"/>
      <c r="Y12" s="1290"/>
      <c r="Z12" s="1290"/>
      <c r="AA12" s="1290"/>
      <c r="AB12" s="1290"/>
      <c r="AC12" s="1290"/>
      <c r="AD12" s="1290"/>
      <c r="BE12" s="1290"/>
      <c r="BF12" s="1290"/>
      <c r="BG12" s="1290"/>
      <c r="BH12" s="1290"/>
      <c r="BI12" s="1290"/>
      <c r="BJ12" s="1290"/>
    </row>
    <row r="13" spans="1:62" s="1060" customFormat="1" ht="4.5" customHeight="1" x14ac:dyDescent="0.3">
      <c r="A13" s="419"/>
      <c r="B13" s="419"/>
      <c r="C13" s="419"/>
      <c r="D13" s="1574"/>
      <c r="E13" s="1574"/>
      <c r="F13" s="1574"/>
      <c r="G13" s="1574"/>
      <c r="H13" s="1574"/>
      <c r="I13" s="1574"/>
      <c r="J13" s="1574"/>
      <c r="K13" s="1574"/>
      <c r="L13" s="1574"/>
      <c r="M13" s="1574"/>
      <c r="N13" s="1574"/>
      <c r="O13" s="1574"/>
      <c r="P13" s="1574"/>
      <c r="Q13" s="1574"/>
      <c r="R13" s="1574"/>
      <c r="S13" s="1574"/>
      <c r="T13" s="1574"/>
      <c r="U13" s="1574"/>
      <c r="V13" s="1574"/>
      <c r="W13" s="1574"/>
      <c r="X13" s="1290"/>
      <c r="Y13" s="1290"/>
      <c r="Z13" s="1290"/>
      <c r="AA13" s="1290"/>
      <c r="AB13" s="1290"/>
      <c r="AC13" s="1290"/>
      <c r="AD13" s="1290"/>
      <c r="BE13" s="1290"/>
      <c r="BF13" s="1290"/>
      <c r="BG13" s="1290"/>
      <c r="BH13" s="1290"/>
      <c r="BI13" s="1290"/>
      <c r="BJ13" s="1290"/>
    </row>
    <row r="14" spans="1:62" s="1060" customFormat="1" ht="11.25" customHeight="1" thickBot="1" x14ac:dyDescent="0.35">
      <c r="A14" s="419"/>
      <c r="C14" s="1428" t="s">
        <v>197</v>
      </c>
      <c r="D14" s="419"/>
      <c r="E14" s="419"/>
      <c r="F14" s="419"/>
      <c r="G14" s="419"/>
      <c r="H14" s="419"/>
      <c r="I14" s="419"/>
      <c r="J14" s="419"/>
      <c r="K14" s="419"/>
      <c r="L14" s="419"/>
      <c r="M14" s="419"/>
      <c r="N14" s="419"/>
      <c r="O14" s="419"/>
      <c r="P14" s="419"/>
      <c r="Q14" s="419"/>
      <c r="R14" s="419"/>
      <c r="S14" s="419"/>
      <c r="T14" s="419"/>
      <c r="U14" s="419"/>
      <c r="V14" s="419"/>
      <c r="W14" s="419"/>
      <c r="X14" s="1290"/>
      <c r="Y14" s="1290"/>
      <c r="Z14" s="1290"/>
      <c r="AA14" s="1290"/>
      <c r="AB14" s="1290"/>
      <c r="AC14" s="1290"/>
      <c r="AD14" s="1290"/>
      <c r="BE14" s="1290"/>
      <c r="BF14" s="1290"/>
      <c r="BG14" s="1290"/>
      <c r="BH14" s="1290"/>
      <c r="BI14" s="1290"/>
      <c r="BJ14" s="1290"/>
    </row>
    <row r="15" spans="1:62" s="1060" customFormat="1" ht="14.25" customHeight="1" thickBot="1" x14ac:dyDescent="0.35">
      <c r="A15" s="419"/>
      <c r="C15" s="1279"/>
      <c r="D15" s="3004" t="s">
        <v>2485</v>
      </c>
      <c r="E15" s="3004"/>
      <c r="F15" s="3004"/>
      <c r="G15" s="3004"/>
      <c r="H15" s="3004"/>
      <c r="I15" s="3004"/>
      <c r="J15" s="3004"/>
      <c r="K15" s="3004"/>
      <c r="L15" s="3004"/>
      <c r="M15" s="3004"/>
      <c r="N15" s="3004"/>
      <c r="O15" s="3004"/>
      <c r="P15" s="3004"/>
      <c r="Q15" s="3004"/>
      <c r="R15" s="3004"/>
      <c r="S15" s="3004"/>
      <c r="T15" s="3004"/>
      <c r="U15" s="3004"/>
      <c r="V15" s="3004"/>
      <c r="W15" s="1574"/>
      <c r="X15" s="1290"/>
      <c r="Y15" s="1290"/>
      <c r="Z15" s="1290"/>
      <c r="AA15" s="1290"/>
      <c r="AB15" s="1290"/>
      <c r="AC15" s="1290"/>
      <c r="AD15" s="1290"/>
      <c r="BE15" s="1290"/>
      <c r="BF15" s="1290"/>
      <c r="BG15" s="1290"/>
      <c r="BH15" s="1290"/>
      <c r="BI15" s="1290"/>
      <c r="BJ15" s="1290"/>
    </row>
    <row r="16" spans="1:62" s="1060" customFormat="1" ht="9" customHeight="1" x14ac:dyDescent="0.3">
      <c r="A16" s="419"/>
      <c r="B16" s="419"/>
      <c r="C16" s="457"/>
      <c r="D16" s="3004"/>
      <c r="E16" s="3004"/>
      <c r="F16" s="3004"/>
      <c r="G16" s="3004"/>
      <c r="H16" s="3004"/>
      <c r="I16" s="3004"/>
      <c r="J16" s="3004"/>
      <c r="K16" s="3004"/>
      <c r="L16" s="3004"/>
      <c r="M16" s="3004"/>
      <c r="N16" s="3004"/>
      <c r="O16" s="3004"/>
      <c r="P16" s="3004"/>
      <c r="Q16" s="3004"/>
      <c r="R16" s="3004"/>
      <c r="S16" s="3004"/>
      <c r="T16" s="3004"/>
      <c r="U16" s="3004"/>
      <c r="V16" s="3004"/>
      <c r="W16" s="1574"/>
      <c r="X16" s="1290"/>
      <c r="Y16" s="1290"/>
      <c r="Z16" s="1290"/>
      <c r="AA16" s="1290"/>
      <c r="AB16" s="1290"/>
      <c r="AC16" s="1290"/>
      <c r="AD16" s="1290"/>
      <c r="BE16" s="1290"/>
      <c r="BF16" s="1290"/>
      <c r="BG16" s="1290"/>
      <c r="BH16" s="1290"/>
      <c r="BI16" s="1290"/>
      <c r="BJ16" s="1290"/>
    </row>
    <row r="17" spans="1:62" s="1060" customFormat="1" ht="46.2" customHeight="1" thickBot="1" x14ac:dyDescent="0.35">
      <c r="A17" s="419"/>
      <c r="B17" s="419"/>
      <c r="C17" s="419"/>
      <c r="D17" s="3004"/>
      <c r="E17" s="3004"/>
      <c r="F17" s="3004"/>
      <c r="G17" s="3004"/>
      <c r="H17" s="3004"/>
      <c r="I17" s="3004"/>
      <c r="J17" s="3004"/>
      <c r="K17" s="3004"/>
      <c r="L17" s="3004"/>
      <c r="M17" s="3004"/>
      <c r="N17" s="3004"/>
      <c r="O17" s="3004"/>
      <c r="P17" s="3004"/>
      <c r="Q17" s="3004"/>
      <c r="R17" s="3004"/>
      <c r="S17" s="3004"/>
      <c r="T17" s="3004"/>
      <c r="U17" s="3004"/>
      <c r="V17" s="3004"/>
      <c r="W17" s="1574"/>
      <c r="X17" s="1290"/>
      <c r="Y17" s="1290"/>
      <c r="Z17" s="1290"/>
      <c r="AA17" s="1290"/>
      <c r="AB17" s="1290"/>
      <c r="AC17" s="1290"/>
      <c r="AD17" s="1290"/>
      <c r="BE17" s="1290"/>
      <c r="BF17" s="1290"/>
      <c r="BG17" s="1290"/>
      <c r="BH17" s="1290"/>
      <c r="BI17" s="1290"/>
      <c r="BJ17" s="1290"/>
    </row>
    <row r="18" spans="1:62" s="1060" customFormat="1" ht="16.5" customHeight="1" thickBot="1" x14ac:dyDescent="0.35">
      <c r="B18" s="1417"/>
      <c r="C18" s="1239" t="s">
        <v>1417</v>
      </c>
      <c r="D18" s="1236"/>
      <c r="E18" s="1235"/>
      <c r="F18" s="1235"/>
      <c r="H18" s="669"/>
      <c r="I18" s="3327"/>
      <c r="J18" s="3328"/>
      <c r="K18" s="3328"/>
      <c r="L18" s="3329"/>
      <c r="N18" s="1417" t="s">
        <v>1517</v>
      </c>
      <c r="P18" s="1235"/>
      <c r="R18" s="3321"/>
      <c r="S18" s="3322"/>
      <c r="T18"/>
      <c r="U18"/>
      <c r="W18" s="1235"/>
      <c r="X18" s="1290"/>
      <c r="Y18" s="1290"/>
      <c r="Z18" s="1290"/>
      <c r="AA18" s="1290"/>
      <c r="AB18" s="1290"/>
      <c r="AC18" s="1290"/>
      <c r="AD18" s="1290"/>
      <c r="BE18" s="1290"/>
      <c r="BF18" s="1290"/>
      <c r="BG18" s="1290"/>
      <c r="BH18" s="1290"/>
      <c r="BI18" s="1290"/>
      <c r="BJ18" s="1290"/>
    </row>
    <row r="19" spans="1:62" s="1060" customFormat="1" ht="4.2" customHeight="1" thickBot="1" x14ac:dyDescent="0.35">
      <c r="C19" s="1233"/>
      <c r="D19" s="1236"/>
      <c r="E19" s="1235"/>
      <c r="F19" s="1235"/>
      <c r="G19" s="1235"/>
      <c r="H19" s="1235"/>
      <c r="I19" s="1233"/>
      <c r="J19" s="1235"/>
      <c r="K19" s="1235"/>
      <c r="L19" s="1235"/>
      <c r="P19" s="1235"/>
      <c r="Q19" s="1235"/>
      <c r="R19" s="1235"/>
      <c r="S19" s="1235"/>
      <c r="T19" s="1235"/>
      <c r="U19" s="1235"/>
      <c r="W19" s="1235"/>
      <c r="X19" s="1290"/>
      <c r="Y19" s="1290"/>
      <c r="Z19" s="1290"/>
      <c r="AA19" s="1290"/>
      <c r="AB19" s="1290"/>
      <c r="AC19" s="1290"/>
      <c r="AD19" s="1290"/>
      <c r="BE19" s="1290"/>
      <c r="BF19" s="1290"/>
      <c r="BG19" s="1290"/>
      <c r="BH19" s="1290"/>
      <c r="BI19" s="1290"/>
      <c r="BJ19" s="1290"/>
    </row>
    <row r="20" spans="1:62" s="1060" customFormat="1" ht="15.75" customHeight="1" thickBot="1" x14ac:dyDescent="0.35">
      <c r="A20" s="419"/>
      <c r="B20" s="1407"/>
      <c r="C20" s="2592" t="s">
        <v>1544</v>
      </c>
      <c r="D20" s="2592"/>
      <c r="E20" s="2592"/>
      <c r="F20" s="2592"/>
      <c r="G20" s="2592"/>
      <c r="H20" s="2592"/>
      <c r="I20" s="2592"/>
      <c r="J20" s="2592"/>
      <c r="K20" s="2592"/>
      <c r="L20" s="2592"/>
      <c r="M20" s="2592"/>
      <c r="N20" s="2592"/>
      <c r="O20" s="2592"/>
      <c r="P20" s="2592"/>
      <c r="Q20" s="2592"/>
      <c r="R20" s="2592"/>
      <c r="S20" s="2592"/>
      <c r="T20" s="2592"/>
      <c r="U20" s="2592"/>
      <c r="V20" s="2592"/>
      <c r="W20" s="1130"/>
      <c r="X20" s="1290"/>
      <c r="Y20" s="1290"/>
      <c r="Z20" s="1290"/>
      <c r="AA20" s="1290"/>
      <c r="AB20" s="1290"/>
      <c r="AC20" s="1290"/>
      <c r="AD20" s="1290"/>
      <c r="BE20" s="1290"/>
      <c r="BF20" s="1290"/>
      <c r="BG20" s="1290"/>
      <c r="BH20" s="1290"/>
      <c r="BI20" s="1290"/>
      <c r="BJ20" s="1290"/>
    </row>
    <row r="21" spans="1:62" s="1060" customFormat="1" ht="25.2" customHeight="1" x14ac:dyDescent="0.3">
      <c r="A21" s="419"/>
      <c r="B21" s="419"/>
      <c r="C21" s="2592"/>
      <c r="D21" s="2592"/>
      <c r="E21" s="2592"/>
      <c r="F21" s="2592"/>
      <c r="G21" s="2592"/>
      <c r="H21" s="2592"/>
      <c r="I21" s="2592"/>
      <c r="J21" s="2592"/>
      <c r="K21" s="2592"/>
      <c r="L21" s="2592"/>
      <c r="M21" s="2592"/>
      <c r="N21" s="2592"/>
      <c r="O21" s="2592"/>
      <c r="P21" s="2592"/>
      <c r="Q21" s="2592"/>
      <c r="R21" s="2592"/>
      <c r="S21" s="2592"/>
      <c r="T21" s="2592"/>
      <c r="U21" s="2592"/>
      <c r="V21" s="2592"/>
      <c r="W21" s="1130"/>
      <c r="X21" s="1290"/>
      <c r="Y21" s="1290"/>
      <c r="Z21" s="1290"/>
      <c r="AA21" s="1290"/>
      <c r="AB21" s="1290"/>
      <c r="AC21" s="1290"/>
      <c r="AD21" s="1694"/>
      <c r="BE21" s="1290"/>
      <c r="BF21" s="1290"/>
      <c r="BG21" s="1290"/>
      <c r="BH21" s="1290"/>
      <c r="BI21" s="1290"/>
      <c r="BJ21" s="1290"/>
    </row>
    <row r="22" spans="1:62" s="1060" customFormat="1" ht="3.6" customHeight="1" thickBot="1" x14ac:dyDescent="0.35">
      <c r="A22" s="419"/>
      <c r="B22" s="419"/>
      <c r="C22" s="1198"/>
      <c r="D22" s="1198"/>
      <c r="E22" s="1198"/>
      <c r="F22" s="1198"/>
      <c r="G22" s="1198"/>
      <c r="H22" s="1198"/>
      <c r="I22" s="1198"/>
      <c r="J22" s="1198"/>
      <c r="K22" s="1198"/>
      <c r="L22" s="1198"/>
      <c r="M22" s="1198"/>
      <c r="N22" s="1198"/>
      <c r="O22" s="1198"/>
      <c r="P22" s="1198"/>
      <c r="Q22" s="1198"/>
      <c r="R22" s="1198"/>
      <c r="S22" s="1198"/>
      <c r="T22" s="1198"/>
      <c r="U22" s="1198"/>
      <c r="V22" s="1198"/>
      <c r="W22" s="1130"/>
      <c r="X22" s="1290"/>
      <c r="Y22" s="1290"/>
      <c r="Z22" s="1290"/>
      <c r="AA22" s="1290"/>
      <c r="AB22" s="1290"/>
      <c r="AC22" s="1290"/>
      <c r="AD22" s="1290"/>
      <c r="BE22" s="1290"/>
      <c r="BF22" s="1290"/>
      <c r="BG22" s="1290"/>
      <c r="BH22" s="1290"/>
      <c r="BI22" s="1290"/>
      <c r="BJ22" s="1290"/>
    </row>
    <row r="23" spans="1:62" s="1060" customFormat="1" ht="16.5" customHeight="1" thickBot="1" x14ac:dyDescent="0.35">
      <c r="A23" s="419"/>
      <c r="B23" s="445"/>
      <c r="C23" s="3315"/>
      <c r="D23" s="3323"/>
      <c r="E23" s="3323"/>
      <c r="F23" s="3323"/>
      <c r="G23" s="3323"/>
      <c r="H23" s="3323"/>
      <c r="I23" s="3323"/>
      <c r="J23" s="3323"/>
      <c r="K23" s="3323"/>
      <c r="L23" s="3324"/>
      <c r="M23" s="491"/>
      <c r="N23" s="3315"/>
      <c r="O23" s="3220"/>
      <c r="P23" s="3220"/>
      <c r="Q23" s="3220"/>
      <c r="R23" s="3220"/>
      <c r="S23" s="3220"/>
      <c r="T23" s="3220"/>
      <c r="U23" s="3221"/>
      <c r="V23" s="1290"/>
      <c r="W23" s="1290"/>
      <c r="X23" s="1290"/>
      <c r="Y23" s="1290"/>
      <c r="Z23" s="1290"/>
      <c r="AA23" s="1290"/>
      <c r="AB23" s="1290"/>
      <c r="AC23" s="1290"/>
      <c r="AD23" s="1290"/>
      <c r="BE23" s="1290"/>
      <c r="BF23" s="1290"/>
      <c r="BG23" s="1290"/>
      <c r="BH23" s="1290"/>
      <c r="BI23" s="1290"/>
      <c r="BJ23" s="1290"/>
    </row>
    <row r="24" spans="1:62" s="2211" customFormat="1" ht="3.6" customHeight="1" thickBot="1" x14ac:dyDescent="0.35">
      <c r="A24" s="1424"/>
      <c r="B24" s="1424"/>
      <c r="C24" s="2268"/>
      <c r="D24" s="2268"/>
      <c r="E24" s="2268"/>
      <c r="F24" s="2268"/>
      <c r="G24" s="2268"/>
      <c r="H24" s="2268"/>
      <c r="I24" s="2268"/>
      <c r="J24" s="2268"/>
      <c r="K24" s="2268"/>
      <c r="L24" s="2268"/>
      <c r="M24" s="2268"/>
      <c r="N24" s="2268"/>
      <c r="O24" s="2268"/>
      <c r="P24" s="2268"/>
      <c r="Q24" s="2268"/>
      <c r="R24" s="2268"/>
      <c r="S24" s="2268"/>
      <c r="T24" s="2268"/>
      <c r="U24" s="2268"/>
      <c r="V24" s="2268"/>
      <c r="W24" s="1130"/>
      <c r="X24" s="2269"/>
      <c r="Y24" s="2269"/>
      <c r="Z24" s="2269"/>
      <c r="AA24" s="2269"/>
      <c r="AB24" s="2269"/>
      <c r="AC24" s="2269"/>
      <c r="AD24" s="2269"/>
      <c r="BE24" s="2269"/>
      <c r="BF24" s="2269"/>
      <c r="BG24" s="2269"/>
      <c r="BH24" s="2269"/>
      <c r="BI24" s="2269"/>
      <c r="BJ24" s="2269"/>
    </row>
    <row r="25" spans="1:62" s="1291" customFormat="1" ht="16.5" customHeight="1" thickBot="1" x14ac:dyDescent="0.35">
      <c r="A25" s="445"/>
      <c r="B25" s="445"/>
      <c r="C25" s="3315"/>
      <c r="D25" s="3323"/>
      <c r="E25" s="3323"/>
      <c r="F25" s="3323"/>
      <c r="G25" s="3323"/>
      <c r="H25" s="3323"/>
      <c r="I25" s="3323"/>
      <c r="J25" s="3323"/>
      <c r="K25" s="3323"/>
      <c r="L25" s="3324"/>
      <c r="M25" s="491"/>
      <c r="N25" s="3315"/>
      <c r="O25" s="3220"/>
      <c r="P25" s="3220"/>
      <c r="Q25" s="3220"/>
      <c r="R25" s="3220"/>
      <c r="S25" s="3220"/>
      <c r="T25" s="3220"/>
      <c r="U25" s="3221"/>
      <c r="V25" s="1290"/>
      <c r="W25" s="1290"/>
      <c r="X25" s="1290"/>
      <c r="Y25" s="1290"/>
      <c r="Z25" s="1290"/>
      <c r="AA25" s="1290"/>
      <c r="AB25" s="1290"/>
      <c r="AC25" s="1290"/>
      <c r="AD25" s="1290"/>
      <c r="BE25" s="1290"/>
      <c r="BF25" s="1290"/>
      <c r="BG25" s="1290"/>
      <c r="BH25" s="1290"/>
      <c r="BI25" s="1290"/>
      <c r="BJ25" s="1290"/>
    </row>
    <row r="26" spans="1:62" s="2211" customFormat="1" ht="3.6" customHeight="1" thickBot="1" x14ac:dyDescent="0.35">
      <c r="A26" s="1424"/>
      <c r="B26" s="1424"/>
      <c r="C26" s="2268"/>
      <c r="D26" s="2268"/>
      <c r="E26" s="2268"/>
      <c r="F26" s="2268"/>
      <c r="G26" s="2268"/>
      <c r="H26" s="2268"/>
      <c r="I26" s="2268"/>
      <c r="J26" s="2268"/>
      <c r="K26" s="2268"/>
      <c r="L26" s="2268"/>
      <c r="M26" s="2268"/>
      <c r="N26" s="2268"/>
      <c r="O26" s="2268"/>
      <c r="P26" s="2268"/>
      <c r="Q26" s="2268"/>
      <c r="R26" s="2268"/>
      <c r="S26" s="2268"/>
      <c r="T26" s="2268"/>
      <c r="U26" s="2268"/>
      <c r="V26" s="2268"/>
      <c r="W26" s="1130"/>
      <c r="X26" s="2269"/>
      <c r="Y26" s="2269"/>
      <c r="Z26" s="2269"/>
      <c r="AA26" s="2269"/>
      <c r="AB26" s="2269"/>
      <c r="AC26" s="2269"/>
      <c r="AD26" s="2269"/>
      <c r="BE26" s="2269"/>
      <c r="BF26" s="2269"/>
      <c r="BG26" s="2269"/>
      <c r="BH26" s="2269"/>
      <c r="BI26" s="2269"/>
      <c r="BJ26" s="2269"/>
    </row>
    <row r="27" spans="1:62" s="1060" customFormat="1" ht="16.5" customHeight="1" thickBot="1" x14ac:dyDescent="0.35">
      <c r="A27" s="419"/>
      <c r="B27" s="445"/>
      <c r="C27" s="3315"/>
      <c r="D27" s="3323"/>
      <c r="E27" s="3323"/>
      <c r="F27" s="3323"/>
      <c r="G27" s="3323"/>
      <c r="H27" s="3323"/>
      <c r="I27" s="3323"/>
      <c r="J27" s="3323"/>
      <c r="K27" s="3323"/>
      <c r="L27" s="3324"/>
      <c r="M27" s="445"/>
      <c r="N27" s="3315"/>
      <c r="O27" s="3220"/>
      <c r="P27" s="3220"/>
      <c r="Q27" s="3220"/>
      <c r="R27" s="3220"/>
      <c r="S27" s="3220"/>
      <c r="T27" s="3220"/>
      <c r="U27" s="3221"/>
      <c r="V27" s="1403"/>
      <c r="W27" s="1403"/>
      <c r="X27" s="1403"/>
      <c r="Y27" s="1403"/>
      <c r="Z27" s="1403"/>
      <c r="AA27" s="1403"/>
      <c r="AB27" s="1403"/>
      <c r="AC27" s="1403"/>
      <c r="AD27" s="1403"/>
      <c r="BE27" s="1403"/>
      <c r="BF27" s="1403"/>
      <c r="BG27" s="1403"/>
      <c r="BH27" s="1403"/>
      <c r="BI27" s="1403"/>
      <c r="BJ27" s="1403"/>
    </row>
    <row r="28" spans="1:62" s="2211" customFormat="1" ht="3.6" customHeight="1" thickBot="1" x14ac:dyDescent="0.35">
      <c r="A28" s="1424"/>
      <c r="B28" s="1424"/>
      <c r="C28" s="2268"/>
      <c r="D28" s="2268"/>
      <c r="E28" s="2268"/>
      <c r="F28" s="2268"/>
      <c r="G28" s="2268"/>
      <c r="H28" s="2268"/>
      <c r="I28" s="2268"/>
      <c r="J28" s="2268"/>
      <c r="K28" s="2268"/>
      <c r="L28" s="2268"/>
      <c r="M28" s="2268"/>
      <c r="N28" s="2268"/>
      <c r="O28" s="2268"/>
      <c r="P28" s="2268"/>
      <c r="Q28" s="2268"/>
      <c r="R28" s="2268"/>
      <c r="S28" s="2268"/>
      <c r="T28" s="2268"/>
      <c r="U28" s="2268"/>
      <c r="V28" s="2268"/>
      <c r="W28" s="1130"/>
      <c r="X28" s="2269"/>
      <c r="Y28" s="2269"/>
      <c r="Z28" s="2269"/>
      <c r="AA28" s="2269"/>
      <c r="AB28" s="2269"/>
      <c r="AC28" s="2269"/>
      <c r="AD28" s="2269"/>
      <c r="BE28" s="2269"/>
      <c r="BF28" s="2269"/>
      <c r="BG28" s="2269"/>
      <c r="BH28" s="2269"/>
      <c r="BI28" s="2269"/>
      <c r="BJ28" s="2269"/>
    </row>
    <row r="29" spans="1:62" s="1060" customFormat="1" ht="16.5" customHeight="1" thickBot="1" x14ac:dyDescent="0.35">
      <c r="A29" s="419"/>
      <c r="B29" s="445"/>
      <c r="C29" s="3315"/>
      <c r="D29" s="3323"/>
      <c r="E29" s="3323"/>
      <c r="F29" s="3323"/>
      <c r="G29" s="3323"/>
      <c r="H29" s="3323"/>
      <c r="I29" s="3323"/>
      <c r="J29" s="3323"/>
      <c r="K29" s="3323"/>
      <c r="L29" s="3324"/>
      <c r="M29" s="445"/>
      <c r="N29" s="3315"/>
      <c r="O29" s="3220"/>
      <c r="P29" s="3220"/>
      <c r="Q29" s="3220"/>
      <c r="R29" s="3220"/>
      <c r="S29" s="3220"/>
      <c r="T29" s="3220"/>
      <c r="U29" s="3221"/>
      <c r="V29" s="1403"/>
      <c r="W29" s="1403"/>
      <c r="X29" s="1403"/>
      <c r="Y29" s="1403"/>
      <c r="Z29" s="1403"/>
      <c r="AA29" s="1403"/>
      <c r="AB29" s="1403"/>
      <c r="AC29" s="1403"/>
      <c r="AD29" s="1403"/>
      <c r="BE29" s="1403"/>
      <c r="BF29" s="1403"/>
      <c r="BG29" s="1403"/>
      <c r="BH29" s="1403"/>
      <c r="BI29" s="1403"/>
      <c r="BJ29" s="1403"/>
    </row>
    <row r="30" spans="1:62" s="2211" customFormat="1" ht="3.6" customHeight="1" thickBot="1" x14ac:dyDescent="0.35">
      <c r="A30" s="1424"/>
      <c r="B30" s="1424"/>
      <c r="C30" s="2268"/>
      <c r="D30" s="2268"/>
      <c r="E30" s="2268"/>
      <c r="F30" s="2268"/>
      <c r="G30" s="2268"/>
      <c r="H30" s="2268"/>
      <c r="I30" s="2268"/>
      <c r="J30" s="2268"/>
      <c r="K30" s="2268"/>
      <c r="L30" s="2268"/>
      <c r="M30" s="2268"/>
      <c r="N30" s="2268"/>
      <c r="O30" s="2268"/>
      <c r="P30" s="2268"/>
      <c r="Q30" s="2268"/>
      <c r="R30" s="2268"/>
      <c r="S30" s="2268"/>
      <c r="T30" s="2268"/>
      <c r="U30" s="2268"/>
      <c r="V30" s="2268"/>
      <c r="W30" s="1130"/>
      <c r="X30" s="2269"/>
      <c r="Y30" s="2269"/>
      <c r="Z30" s="2269"/>
      <c r="AA30" s="2269"/>
      <c r="AB30" s="2269"/>
      <c r="AC30" s="2269"/>
      <c r="AD30" s="2269"/>
      <c r="BE30" s="2269"/>
      <c r="BF30" s="2269"/>
      <c r="BG30" s="2269"/>
      <c r="BH30" s="2269"/>
      <c r="BI30" s="2269"/>
      <c r="BJ30" s="2269"/>
    </row>
    <row r="31" spans="1:62" s="1060" customFormat="1" ht="16.5" customHeight="1" thickBot="1" x14ac:dyDescent="0.35">
      <c r="A31" s="419"/>
      <c r="B31" s="445"/>
      <c r="C31" s="3315"/>
      <c r="D31" s="3323"/>
      <c r="E31" s="3323"/>
      <c r="F31" s="3323"/>
      <c r="G31" s="3323"/>
      <c r="H31" s="3323"/>
      <c r="I31" s="3323"/>
      <c r="J31" s="3323"/>
      <c r="K31" s="3323"/>
      <c r="L31" s="3324"/>
      <c r="M31" s="445"/>
      <c r="N31" s="3315"/>
      <c r="O31" s="3220"/>
      <c r="P31" s="3220"/>
      <c r="Q31" s="3220"/>
      <c r="R31" s="3220"/>
      <c r="S31" s="3220"/>
      <c r="T31" s="3220"/>
      <c r="U31" s="3221"/>
      <c r="V31" s="1403"/>
      <c r="W31" s="1403"/>
      <c r="X31" s="1403"/>
      <c r="Y31" s="1403"/>
      <c r="Z31" s="1403"/>
      <c r="AA31" s="1403"/>
      <c r="AB31" s="1403"/>
      <c r="AC31" s="1403"/>
      <c r="AD31" s="1403"/>
      <c r="BE31" s="1403"/>
      <c r="BF31" s="1403"/>
      <c r="BG31" s="1403"/>
      <c r="BH31" s="1403"/>
      <c r="BI31" s="1403"/>
      <c r="BJ31" s="1403"/>
    </row>
    <row r="32" spans="1:62" s="2211" customFormat="1" ht="3.6" customHeight="1" thickBot="1" x14ac:dyDescent="0.35">
      <c r="A32" s="1424"/>
      <c r="B32" s="1424"/>
      <c r="C32" s="2268"/>
      <c r="D32" s="2268"/>
      <c r="E32" s="2268"/>
      <c r="F32" s="2268"/>
      <c r="G32" s="2268"/>
      <c r="H32" s="2268"/>
      <c r="I32" s="2268"/>
      <c r="J32" s="2268"/>
      <c r="K32" s="2268"/>
      <c r="L32" s="2268"/>
      <c r="M32" s="2268"/>
      <c r="N32" s="2268"/>
      <c r="O32" s="2268"/>
      <c r="P32" s="2268"/>
      <c r="Q32" s="2268"/>
      <c r="R32" s="2268"/>
      <c r="S32" s="2268"/>
      <c r="T32" s="2268"/>
      <c r="U32" s="2268"/>
      <c r="V32" s="2268"/>
      <c r="W32" s="1130"/>
      <c r="X32" s="2269"/>
      <c r="Y32" s="2269"/>
      <c r="Z32" s="2269"/>
      <c r="AA32" s="2269"/>
      <c r="AB32" s="2269"/>
      <c r="AC32" s="2269"/>
      <c r="AD32" s="2269"/>
      <c r="BE32" s="2269"/>
      <c r="BF32" s="2269"/>
      <c r="BG32" s="2269"/>
      <c r="BH32" s="2269"/>
      <c r="BI32" s="2269"/>
      <c r="BJ32" s="2269"/>
    </row>
    <row r="33" spans="1:62" s="1060" customFormat="1" ht="16.5" customHeight="1" thickBot="1" x14ac:dyDescent="0.35">
      <c r="A33" s="419"/>
      <c r="B33" s="445"/>
      <c r="C33" s="3315"/>
      <c r="D33" s="3323"/>
      <c r="E33" s="3323"/>
      <c r="F33" s="3323"/>
      <c r="G33" s="3323"/>
      <c r="H33" s="3323"/>
      <c r="I33" s="3323"/>
      <c r="J33" s="3323"/>
      <c r="K33" s="3323"/>
      <c r="L33" s="3324"/>
      <c r="M33" s="445"/>
      <c r="N33" s="3315"/>
      <c r="O33" s="3220"/>
      <c r="P33" s="3220"/>
      <c r="Q33" s="3220"/>
      <c r="R33" s="3220"/>
      <c r="S33" s="3220"/>
      <c r="T33" s="3220"/>
      <c r="U33" s="3221"/>
      <c r="V33" s="1290"/>
      <c r="W33" s="1290"/>
      <c r="X33" s="1290"/>
      <c r="Y33" s="1290"/>
      <c r="Z33" s="1290"/>
      <c r="AA33" s="1290"/>
      <c r="AB33" s="1290"/>
      <c r="AC33" s="1290"/>
      <c r="AD33" s="1290"/>
      <c r="BE33" s="1290"/>
      <c r="BF33" s="1290"/>
      <c r="BG33" s="1290"/>
      <c r="BH33" s="1290"/>
      <c r="BI33" s="1290"/>
      <c r="BJ33" s="1290"/>
    </row>
    <row r="34" spans="1:62" s="2211" customFormat="1" ht="3.6" customHeight="1" thickBot="1" x14ac:dyDescent="0.35">
      <c r="A34" s="1424"/>
      <c r="B34" s="1424"/>
      <c r="C34" s="2268"/>
      <c r="D34" s="2268"/>
      <c r="E34" s="2268"/>
      <c r="F34" s="2268"/>
      <c r="G34" s="2268"/>
      <c r="H34" s="2268"/>
      <c r="I34" s="2268"/>
      <c r="J34" s="2268"/>
      <c r="K34" s="2268"/>
      <c r="L34" s="2268"/>
      <c r="M34" s="2268"/>
      <c r="N34" s="2268"/>
      <c r="O34" s="2268"/>
      <c r="P34" s="2268"/>
      <c r="Q34" s="2268"/>
      <c r="R34" s="2268"/>
      <c r="S34" s="2268"/>
      <c r="T34" s="2268"/>
      <c r="U34" s="2268"/>
      <c r="V34" s="2268"/>
      <c r="W34" s="1130"/>
      <c r="X34" s="2269"/>
      <c r="Y34" s="2269"/>
      <c r="Z34" s="2269"/>
      <c r="AA34" s="2269"/>
      <c r="AB34" s="2269"/>
      <c r="AC34" s="2269"/>
      <c r="AD34" s="2269"/>
      <c r="BE34" s="2269"/>
      <c r="BF34" s="2269"/>
      <c r="BG34" s="2269"/>
      <c r="BH34" s="2269"/>
      <c r="BI34" s="2269"/>
      <c r="BJ34" s="2269"/>
    </row>
    <row r="35" spans="1:62" s="1060" customFormat="1" ht="16.5" customHeight="1" thickBot="1" x14ac:dyDescent="0.35">
      <c r="A35" s="419"/>
      <c r="B35" s="445"/>
      <c r="C35" s="3315"/>
      <c r="D35" s="3323"/>
      <c r="E35" s="3323"/>
      <c r="F35" s="3323"/>
      <c r="G35" s="3323"/>
      <c r="H35" s="3323"/>
      <c r="I35" s="3323"/>
      <c r="J35" s="3323"/>
      <c r="K35" s="3323"/>
      <c r="L35" s="3324"/>
      <c r="M35" s="491"/>
      <c r="N35" s="3315"/>
      <c r="O35" s="3220"/>
      <c r="P35" s="3220"/>
      <c r="Q35" s="3220"/>
      <c r="R35" s="3220"/>
      <c r="S35" s="3220"/>
      <c r="T35" s="3220"/>
      <c r="U35" s="3221"/>
      <c r="V35" s="1290"/>
      <c r="W35" s="1290"/>
      <c r="X35" s="1290"/>
      <c r="Y35" s="1290"/>
      <c r="Z35" s="1290"/>
      <c r="AA35" s="1290"/>
      <c r="AB35" s="1290"/>
      <c r="AC35" s="1290"/>
      <c r="AD35" s="1290"/>
      <c r="BE35" s="1290"/>
      <c r="BF35" s="1290"/>
      <c r="BG35" s="1290"/>
      <c r="BH35" s="1290"/>
      <c r="BI35" s="1290"/>
      <c r="BJ35" s="1290"/>
    </row>
    <row r="36" spans="1:62" s="1060" customFormat="1" ht="4.5" customHeight="1" thickBot="1" x14ac:dyDescent="0.35">
      <c r="A36" s="419"/>
      <c r="B36" s="419"/>
      <c r="C36" s="1130"/>
      <c r="D36" s="1130"/>
      <c r="E36" s="1130"/>
      <c r="F36" s="1130"/>
      <c r="G36" s="1130"/>
      <c r="H36" s="1130"/>
      <c r="I36" s="1130"/>
      <c r="J36" s="1130"/>
      <c r="K36" s="1130"/>
      <c r="L36" s="1130"/>
      <c r="M36" s="1130"/>
      <c r="N36" s="1130"/>
      <c r="O36" s="1130"/>
      <c r="P36" s="1130"/>
      <c r="Q36" s="1130"/>
      <c r="R36" s="1130"/>
      <c r="S36" s="1130"/>
      <c r="T36" s="1130"/>
      <c r="U36" s="1130"/>
      <c r="V36" s="1130"/>
      <c r="W36" s="1130"/>
      <c r="X36" s="1290"/>
      <c r="Y36" s="1290"/>
      <c r="Z36" s="1290"/>
      <c r="AA36" s="1290"/>
      <c r="AB36" s="1290"/>
      <c r="AC36" s="1290"/>
      <c r="AD36" s="1290"/>
      <c r="BE36" s="1290"/>
      <c r="BF36" s="1290"/>
      <c r="BG36" s="1290"/>
      <c r="BH36" s="1290"/>
      <c r="BI36" s="1290"/>
      <c r="BJ36" s="1290"/>
    </row>
    <row r="37" spans="1:62" ht="15.75" customHeight="1" thickBot="1" x14ac:dyDescent="0.35">
      <c r="A37" s="419"/>
      <c r="B37" s="1408"/>
      <c r="C37" s="2592" t="s">
        <v>1545</v>
      </c>
      <c r="D37" s="2592"/>
      <c r="E37" s="2592"/>
      <c r="F37" s="2592"/>
      <c r="G37" s="2592"/>
      <c r="H37" s="2592"/>
      <c r="I37" s="2592"/>
      <c r="J37" s="2592"/>
      <c r="K37" s="2592"/>
      <c r="L37" s="2592"/>
      <c r="M37" s="2592"/>
      <c r="N37" s="2592"/>
      <c r="O37" s="2592"/>
      <c r="P37" s="2592"/>
      <c r="Q37" s="2592"/>
      <c r="R37" s="2592"/>
      <c r="S37" s="2592"/>
      <c r="T37" s="2592"/>
      <c r="U37" s="2592"/>
      <c r="V37" s="2592"/>
      <c r="W37" s="1130"/>
      <c r="X37" s="1290"/>
      <c r="Y37" s="1290"/>
      <c r="Z37" s="1290"/>
      <c r="AA37" s="1290"/>
      <c r="AB37" s="1290"/>
      <c r="AC37" s="1290"/>
      <c r="AD37" s="1290"/>
      <c r="AE37" s="1060"/>
      <c r="AF37" s="1060"/>
      <c r="AG37" s="1060"/>
      <c r="AH37" s="1060"/>
      <c r="AI37" s="1060"/>
      <c r="AJ37" s="1060"/>
      <c r="AK37" s="1060"/>
      <c r="AL37" s="1060"/>
      <c r="AM37" s="1060"/>
      <c r="AN37" s="1060"/>
      <c r="AO37" s="1060"/>
      <c r="AP37" s="1060"/>
      <c r="AQ37" s="1060"/>
      <c r="AR37" s="1060"/>
      <c r="AS37" s="1060"/>
      <c r="AT37" s="1060"/>
      <c r="AU37" s="1060"/>
      <c r="AV37" s="1060"/>
      <c r="AW37" s="1060"/>
      <c r="AX37" s="1060"/>
      <c r="AY37" s="1060"/>
      <c r="AZ37" s="1060"/>
      <c r="BA37" s="1060"/>
      <c r="BB37" s="1060"/>
      <c r="BC37" s="1060"/>
      <c r="BD37" s="1060"/>
      <c r="BE37" s="1290"/>
      <c r="BF37" s="1290"/>
      <c r="BG37" s="1290"/>
      <c r="BH37" s="1290"/>
      <c r="BI37" s="1290"/>
      <c r="BJ37" s="1290"/>
    </row>
    <row r="38" spans="1:62" s="1060" customFormat="1" ht="25.95" customHeight="1" x14ac:dyDescent="0.3">
      <c r="A38" s="419"/>
      <c r="B38" s="1237"/>
      <c r="C38" s="2592"/>
      <c r="D38" s="2592"/>
      <c r="E38" s="2592"/>
      <c r="F38" s="2592"/>
      <c r="G38" s="2592"/>
      <c r="H38" s="2592"/>
      <c r="I38" s="2592"/>
      <c r="J38" s="2592"/>
      <c r="K38" s="2592"/>
      <c r="L38" s="2592"/>
      <c r="M38" s="2592"/>
      <c r="N38" s="2592"/>
      <c r="O38" s="2592"/>
      <c r="P38" s="2592"/>
      <c r="Q38" s="2592"/>
      <c r="R38" s="2592"/>
      <c r="S38" s="2592"/>
      <c r="T38" s="2592"/>
      <c r="U38" s="2592"/>
      <c r="V38" s="2592"/>
      <c r="W38" s="1130"/>
      <c r="X38" s="1290"/>
      <c r="Y38" s="1290"/>
      <c r="Z38" s="1290"/>
      <c r="AA38" s="1290"/>
      <c r="AB38" s="1290"/>
      <c r="AC38" s="1290"/>
      <c r="AD38" s="1290"/>
      <c r="BE38" s="1290"/>
      <c r="BF38" s="1290"/>
      <c r="BG38" s="1290"/>
      <c r="BH38" s="1290"/>
      <c r="BI38" s="1290"/>
      <c r="BJ38" s="1290"/>
    </row>
    <row r="39" spans="1:62" s="1060" customFormat="1" ht="5.0999999999999996" customHeight="1" thickBot="1" x14ac:dyDescent="0.35">
      <c r="A39" s="419"/>
      <c r="B39" s="445"/>
      <c r="C39" s="445"/>
      <c r="D39" s="419"/>
      <c r="E39" s="419"/>
      <c r="F39" s="419"/>
      <c r="G39" s="419"/>
      <c r="H39" s="419"/>
      <c r="I39" s="419"/>
      <c r="J39" s="419"/>
      <c r="K39" s="419"/>
      <c r="L39" s="419"/>
      <c r="M39" s="419"/>
      <c r="N39" s="419"/>
      <c r="O39" s="419"/>
      <c r="P39" s="419"/>
      <c r="Q39" s="419"/>
      <c r="R39" s="826"/>
      <c r="S39" s="826"/>
      <c r="T39" s="826"/>
      <c r="U39" s="826"/>
      <c r="V39" s="826"/>
      <c r="W39" s="826"/>
      <c r="X39" s="1290"/>
      <c r="Y39" s="1290"/>
      <c r="Z39" s="1290"/>
      <c r="AA39" s="1290"/>
      <c r="AB39" s="1290"/>
      <c r="AC39" s="1290"/>
      <c r="AD39" s="1290"/>
      <c r="BE39" s="1290"/>
      <c r="BF39" s="1290"/>
      <c r="BG39" s="1290"/>
      <c r="BH39" s="1290"/>
      <c r="BI39" s="1290"/>
      <c r="BJ39" s="1290"/>
    </row>
    <row r="40" spans="1:62" s="1060" customFormat="1" ht="16.5" customHeight="1" thickBot="1" x14ac:dyDescent="0.35">
      <c r="A40" s="419"/>
      <c r="B40" s="445"/>
      <c r="C40" s="3315"/>
      <c r="D40" s="3220"/>
      <c r="E40" s="3220"/>
      <c r="F40" s="3220"/>
      <c r="G40" s="3220"/>
      <c r="H40" s="3220"/>
      <c r="I40" s="3220"/>
      <c r="J40" s="3220"/>
      <c r="K40" s="3220"/>
      <c r="L40" s="3221"/>
      <c r="M40" s="491"/>
      <c r="N40" s="3315"/>
      <c r="O40" s="3220"/>
      <c r="P40" s="3220"/>
      <c r="Q40" s="3220"/>
      <c r="R40" s="3220"/>
      <c r="S40" s="3220"/>
      <c r="T40" s="3220"/>
      <c r="U40" s="3221"/>
      <c r="V40" s="1290"/>
      <c r="W40" s="1290"/>
      <c r="X40" s="1290"/>
      <c r="Y40" s="1290"/>
      <c r="Z40" s="1290"/>
      <c r="AA40" s="1290"/>
      <c r="AB40" s="1290"/>
      <c r="AC40" s="1290"/>
      <c r="AD40" s="1290"/>
      <c r="BE40" s="1290"/>
      <c r="BF40" s="1290"/>
      <c r="BG40" s="1290"/>
      <c r="BH40" s="1290"/>
      <c r="BI40" s="1290"/>
      <c r="BJ40" s="1290"/>
    </row>
    <row r="41" spans="1:62" s="2211" customFormat="1" ht="3.6" customHeight="1" thickBot="1" x14ac:dyDescent="0.35">
      <c r="A41" s="1424"/>
      <c r="B41" s="1424"/>
      <c r="C41" s="2268"/>
      <c r="D41" s="2268"/>
      <c r="E41" s="2268"/>
      <c r="F41" s="2268"/>
      <c r="G41" s="2268"/>
      <c r="H41" s="2268"/>
      <c r="I41" s="2268"/>
      <c r="J41" s="2268"/>
      <c r="K41" s="2268"/>
      <c r="L41" s="2268"/>
      <c r="M41" s="2268"/>
      <c r="N41" s="2268"/>
      <c r="O41" s="2268"/>
      <c r="P41" s="2268"/>
      <c r="Q41" s="2268"/>
      <c r="R41" s="2268"/>
      <c r="S41" s="2268"/>
      <c r="T41" s="2268"/>
      <c r="U41" s="2268"/>
      <c r="V41" s="2268"/>
      <c r="W41" s="1130"/>
      <c r="X41" s="2269"/>
      <c r="Y41" s="2269"/>
      <c r="Z41" s="2269"/>
      <c r="AA41" s="2269"/>
      <c r="AB41" s="2269"/>
      <c r="AC41" s="2269"/>
      <c r="AD41" s="2269"/>
      <c r="BE41" s="2269"/>
      <c r="BF41" s="2269"/>
      <c r="BG41" s="2269"/>
      <c r="BH41" s="2269"/>
      <c r="BI41" s="2269"/>
      <c r="BJ41" s="2269"/>
    </row>
    <row r="42" spans="1:62" s="1291" customFormat="1" ht="16.5" customHeight="1" thickBot="1" x14ac:dyDescent="0.35">
      <c r="A42" s="445"/>
      <c r="B42" s="445"/>
      <c r="C42" s="3315"/>
      <c r="D42" s="3220"/>
      <c r="E42" s="3220"/>
      <c r="F42" s="3220"/>
      <c r="G42" s="3220"/>
      <c r="H42" s="3220"/>
      <c r="I42" s="3220"/>
      <c r="J42" s="3220"/>
      <c r="K42" s="3220"/>
      <c r="L42" s="3221"/>
      <c r="M42" s="491"/>
      <c r="N42" s="3315"/>
      <c r="O42" s="3220"/>
      <c r="P42" s="3220"/>
      <c r="Q42" s="3220"/>
      <c r="R42" s="3220"/>
      <c r="S42" s="3220"/>
      <c r="T42" s="3220"/>
      <c r="U42" s="3221"/>
      <c r="V42" s="1290"/>
      <c r="W42" s="1290"/>
      <c r="X42" s="1290"/>
      <c r="Y42" s="1290"/>
      <c r="Z42" s="1290"/>
      <c r="AA42" s="1290"/>
      <c r="AB42" s="1290"/>
      <c r="AC42" s="1290"/>
      <c r="AD42" s="1290"/>
      <c r="BE42" s="1290"/>
      <c r="BF42" s="1290"/>
      <c r="BG42" s="1290"/>
      <c r="BH42" s="1290"/>
      <c r="BI42" s="1290"/>
      <c r="BJ42" s="1290"/>
    </row>
    <row r="43" spans="1:62" s="2211" customFormat="1" ht="3.6" customHeight="1" thickBot="1" x14ac:dyDescent="0.35">
      <c r="A43" s="1424"/>
      <c r="B43" s="1424"/>
      <c r="C43" s="2268"/>
      <c r="D43" s="2268"/>
      <c r="E43" s="2268"/>
      <c r="F43" s="2268"/>
      <c r="G43" s="2268"/>
      <c r="H43" s="2268"/>
      <c r="I43" s="2268"/>
      <c r="J43" s="2268"/>
      <c r="K43" s="2268"/>
      <c r="L43" s="2268"/>
      <c r="M43" s="2268"/>
      <c r="N43" s="2268"/>
      <c r="O43" s="2268"/>
      <c r="P43" s="2268"/>
      <c r="Q43" s="2268"/>
      <c r="R43" s="2268"/>
      <c r="S43" s="2268"/>
      <c r="T43" s="2268"/>
      <c r="U43" s="2268"/>
      <c r="V43" s="2268"/>
      <c r="W43" s="1130"/>
      <c r="X43" s="2269"/>
      <c r="Y43" s="2269"/>
      <c r="Z43" s="2269"/>
      <c r="AA43" s="2269"/>
      <c r="AB43" s="2269"/>
      <c r="AC43" s="2269"/>
      <c r="AD43" s="2269"/>
      <c r="BE43" s="2269"/>
      <c r="BF43" s="2269"/>
      <c r="BG43" s="2269"/>
      <c r="BH43" s="2269"/>
      <c r="BI43" s="2269"/>
      <c r="BJ43" s="2269"/>
    </row>
    <row r="44" spans="1:62" s="1060" customFormat="1" ht="16.5" customHeight="1" thickBot="1" x14ac:dyDescent="0.35">
      <c r="A44" s="419"/>
      <c r="B44" s="445"/>
      <c r="C44" s="3315"/>
      <c r="D44" s="3220"/>
      <c r="E44" s="3220"/>
      <c r="F44" s="3220"/>
      <c r="G44" s="3220"/>
      <c r="H44" s="3220"/>
      <c r="I44" s="3220"/>
      <c r="J44" s="3220"/>
      <c r="K44" s="3220"/>
      <c r="L44" s="3221"/>
      <c r="M44" s="445"/>
      <c r="N44" s="3315"/>
      <c r="O44" s="3220"/>
      <c r="P44" s="3220"/>
      <c r="Q44" s="3220"/>
      <c r="R44" s="3220"/>
      <c r="S44" s="3220"/>
      <c r="T44" s="3220"/>
      <c r="U44" s="3221"/>
      <c r="V44" s="1403"/>
      <c r="W44" s="1403"/>
      <c r="X44" s="1403"/>
      <c r="Y44" s="1403"/>
      <c r="Z44" s="1403"/>
      <c r="AA44" s="1403"/>
      <c r="AB44" s="1403"/>
      <c r="AC44" s="1403"/>
      <c r="AD44" s="1403"/>
      <c r="BE44" s="1403"/>
      <c r="BF44" s="1403"/>
      <c r="BG44" s="1403"/>
      <c r="BH44" s="1403"/>
      <c r="BI44" s="1403"/>
      <c r="BJ44" s="1403"/>
    </row>
    <row r="45" spans="1:62" s="2211" customFormat="1" ht="3.6" customHeight="1" thickBot="1" x14ac:dyDescent="0.35">
      <c r="A45" s="1424"/>
      <c r="B45" s="1424"/>
      <c r="C45" s="2268"/>
      <c r="D45" s="2268"/>
      <c r="E45" s="2268"/>
      <c r="F45" s="2268"/>
      <c r="G45" s="2268"/>
      <c r="H45" s="2268"/>
      <c r="I45" s="2268"/>
      <c r="J45" s="2268"/>
      <c r="K45" s="2268"/>
      <c r="L45" s="2268"/>
      <c r="M45" s="2268"/>
      <c r="N45" s="2268"/>
      <c r="O45" s="2268"/>
      <c r="P45" s="2268"/>
      <c r="Q45" s="2268"/>
      <c r="R45" s="2268"/>
      <c r="S45" s="2268"/>
      <c r="T45" s="2268"/>
      <c r="U45" s="2268"/>
      <c r="V45" s="2268"/>
      <c r="W45" s="1130"/>
      <c r="X45" s="2269"/>
      <c r="Y45" s="2269"/>
      <c r="Z45" s="2269"/>
      <c r="AA45" s="2269"/>
      <c r="AB45" s="2269"/>
      <c r="AC45" s="2269"/>
      <c r="AD45" s="2269"/>
      <c r="BE45" s="2269"/>
      <c r="BF45" s="2269"/>
      <c r="BG45" s="2269"/>
      <c r="BH45" s="2269"/>
      <c r="BI45" s="2269"/>
      <c r="BJ45" s="2269"/>
    </row>
    <row r="46" spans="1:62" s="1060" customFormat="1" ht="16.5" customHeight="1" thickBot="1" x14ac:dyDescent="0.35">
      <c r="A46" s="1424"/>
      <c r="B46" s="445"/>
      <c r="C46" s="3315"/>
      <c r="D46" s="3220"/>
      <c r="E46" s="3220"/>
      <c r="F46" s="3220"/>
      <c r="G46" s="3220"/>
      <c r="H46" s="3220"/>
      <c r="I46" s="3220"/>
      <c r="J46" s="3220"/>
      <c r="K46" s="3220"/>
      <c r="L46" s="3221"/>
      <c r="M46" s="445"/>
      <c r="N46" s="3315"/>
      <c r="O46" s="3220"/>
      <c r="P46" s="3220"/>
      <c r="Q46" s="3220"/>
      <c r="R46" s="3220"/>
      <c r="S46" s="3220"/>
      <c r="T46" s="3220"/>
      <c r="U46" s="3221"/>
      <c r="V46" s="1429"/>
      <c r="W46" s="1429"/>
      <c r="X46" s="1429"/>
      <c r="Y46" s="1429"/>
      <c r="Z46" s="1429"/>
      <c r="AA46" s="1429"/>
      <c r="AB46" s="1429"/>
      <c r="AC46" s="1429"/>
      <c r="AD46" s="1429"/>
      <c r="BE46" s="1429"/>
      <c r="BF46" s="1429"/>
      <c r="BG46" s="1429"/>
      <c r="BH46" s="1429"/>
      <c r="BI46" s="1429"/>
      <c r="BJ46" s="1429"/>
    </row>
    <row r="47" spans="1:62" s="2211" customFormat="1" ht="3.6" customHeight="1" thickBot="1" x14ac:dyDescent="0.35">
      <c r="A47" s="1424"/>
      <c r="B47" s="1424"/>
      <c r="C47" s="2268"/>
      <c r="D47" s="2268"/>
      <c r="E47" s="2268"/>
      <c r="F47" s="2268"/>
      <c r="G47" s="2268"/>
      <c r="H47" s="2268"/>
      <c r="I47" s="2268"/>
      <c r="J47" s="2268"/>
      <c r="K47" s="2268"/>
      <c r="L47" s="2268"/>
      <c r="M47" s="2268"/>
      <c r="N47" s="2268"/>
      <c r="O47" s="2268"/>
      <c r="P47" s="2268"/>
      <c r="Q47" s="2268"/>
      <c r="R47" s="2268"/>
      <c r="S47" s="2268"/>
      <c r="T47" s="2268"/>
      <c r="U47" s="2268"/>
      <c r="V47" s="2268"/>
      <c r="W47" s="1130"/>
      <c r="X47" s="2269"/>
      <c r="Y47" s="2269"/>
      <c r="Z47" s="2269"/>
      <c r="AA47" s="2269"/>
      <c r="AB47" s="2269"/>
      <c r="AC47" s="2269"/>
      <c r="AD47" s="2269"/>
      <c r="BE47" s="2269"/>
      <c r="BF47" s="2269"/>
      <c r="BG47" s="2269"/>
      <c r="BH47" s="2269"/>
      <c r="BI47" s="2269"/>
      <c r="BJ47" s="2269"/>
    </row>
    <row r="48" spans="1:62" s="1060" customFormat="1" ht="16.5" customHeight="1" thickBot="1" x14ac:dyDescent="0.35">
      <c r="A48" s="1424"/>
      <c r="B48" s="445"/>
      <c r="C48" s="3315"/>
      <c r="D48" s="3220"/>
      <c r="E48" s="3220"/>
      <c r="F48" s="3220"/>
      <c r="G48" s="3220"/>
      <c r="H48" s="3220"/>
      <c r="I48" s="3220"/>
      <c r="J48" s="3220"/>
      <c r="K48" s="3220"/>
      <c r="L48" s="3221"/>
      <c r="M48" s="445"/>
      <c r="N48" s="3315"/>
      <c r="O48" s="3220"/>
      <c r="P48" s="3220"/>
      <c r="Q48" s="3220"/>
      <c r="R48" s="3220"/>
      <c r="S48" s="3220"/>
      <c r="T48" s="3220"/>
      <c r="U48" s="3221"/>
      <c r="V48" s="1429"/>
      <c r="W48" s="1429"/>
      <c r="X48" s="1429"/>
      <c r="Y48" s="1429"/>
      <c r="Z48" s="1429"/>
      <c r="AA48" s="1429"/>
      <c r="AB48" s="1429"/>
      <c r="AC48" s="1429"/>
      <c r="AD48" s="1429"/>
      <c r="BE48" s="1429"/>
      <c r="BF48" s="1429"/>
      <c r="BG48" s="1429"/>
      <c r="BH48" s="1429"/>
      <c r="BI48" s="1429"/>
      <c r="BJ48" s="1429"/>
    </row>
    <row r="49" spans="1:62" s="2211" customFormat="1" ht="3.6" customHeight="1" thickBot="1" x14ac:dyDescent="0.35">
      <c r="A49" s="1424"/>
      <c r="B49" s="1424"/>
      <c r="C49" s="2268"/>
      <c r="D49" s="2268"/>
      <c r="E49" s="2268"/>
      <c r="F49" s="2268"/>
      <c r="G49" s="2268"/>
      <c r="H49" s="2268"/>
      <c r="I49" s="2268"/>
      <c r="J49" s="2268"/>
      <c r="K49" s="2268"/>
      <c r="L49" s="2268"/>
      <c r="M49" s="2268"/>
      <c r="N49" s="2268"/>
      <c r="O49" s="2268"/>
      <c r="P49" s="2268"/>
      <c r="Q49" s="2268"/>
      <c r="R49" s="2268"/>
      <c r="S49" s="2268"/>
      <c r="T49" s="2268"/>
      <c r="U49" s="2268"/>
      <c r="V49" s="2268"/>
      <c r="W49" s="1130"/>
      <c r="X49" s="2269"/>
      <c r="Y49" s="2269"/>
      <c r="Z49" s="2269"/>
      <c r="AA49" s="2269"/>
      <c r="AB49" s="2269"/>
      <c r="AC49" s="2269"/>
      <c r="AD49" s="2269"/>
      <c r="BE49" s="2269"/>
      <c r="BF49" s="2269"/>
      <c r="BG49" s="2269"/>
      <c r="BH49" s="2269"/>
      <c r="BI49" s="2269"/>
      <c r="BJ49" s="2269"/>
    </row>
    <row r="50" spans="1:62" s="1060" customFormat="1" ht="16.5" customHeight="1" thickBot="1" x14ac:dyDescent="0.35">
      <c r="A50" s="1424"/>
      <c r="B50" s="445"/>
      <c r="C50" s="3315"/>
      <c r="D50" s="3220"/>
      <c r="E50" s="3220"/>
      <c r="F50" s="3220"/>
      <c r="G50" s="3220"/>
      <c r="H50" s="3220"/>
      <c r="I50" s="3220"/>
      <c r="J50" s="3220"/>
      <c r="K50" s="3220"/>
      <c r="L50" s="3221"/>
      <c r="M50" s="491"/>
      <c r="N50" s="3315"/>
      <c r="O50" s="3220"/>
      <c r="P50" s="3220"/>
      <c r="Q50" s="3220"/>
      <c r="R50" s="3220"/>
      <c r="S50" s="3220"/>
      <c r="T50" s="3220"/>
      <c r="U50" s="3221"/>
      <c r="V50" s="1429"/>
      <c r="W50" s="1429"/>
      <c r="X50" s="1429"/>
      <c r="Y50" s="1429"/>
      <c r="Z50" s="1429"/>
      <c r="AA50" s="1429"/>
      <c r="AB50" s="1429"/>
      <c r="AC50" s="1429"/>
      <c r="AD50" s="1429"/>
      <c r="BE50" s="1429"/>
      <c r="BF50" s="1429"/>
      <c r="BG50" s="1429"/>
      <c r="BH50" s="1429"/>
      <c r="BI50" s="1429"/>
      <c r="BJ50" s="1429"/>
    </row>
    <row r="51" spans="1:62" s="1060" customFormat="1" ht="6" customHeight="1" thickBot="1" x14ac:dyDescent="0.35">
      <c r="A51" s="444"/>
      <c r="B51" s="1243"/>
      <c r="C51" s="911"/>
      <c r="D51" s="911"/>
      <c r="E51" s="911"/>
      <c r="F51" s="911"/>
      <c r="G51" s="911"/>
      <c r="H51" s="911"/>
      <c r="I51" s="911"/>
      <c r="J51" s="911"/>
      <c r="K51" s="911"/>
      <c r="L51" s="911"/>
      <c r="M51" s="911"/>
      <c r="N51" s="911"/>
      <c r="O51" s="911"/>
      <c r="P51" s="911"/>
      <c r="Q51" s="444"/>
      <c r="R51" s="1423"/>
      <c r="S51" s="1423"/>
      <c r="T51" s="1423"/>
      <c r="U51" s="1413"/>
      <c r="V51" s="1413"/>
      <c r="W51" s="1410"/>
      <c r="X51" s="1410"/>
      <c r="Y51" s="1410"/>
      <c r="Z51" s="1410"/>
      <c r="AA51" s="1410"/>
      <c r="AB51" s="1410"/>
      <c r="AC51" s="1410"/>
      <c r="AD51" s="1410"/>
      <c r="AE51" s="1410"/>
      <c r="BE51" s="1410"/>
      <c r="BF51" s="1410"/>
      <c r="BG51" s="1410"/>
      <c r="BH51" s="1410"/>
      <c r="BI51" s="1410"/>
      <c r="BJ51" s="1410"/>
    </row>
    <row r="52" spans="1:62" s="1060" customFormat="1" ht="15.75" customHeight="1" thickBot="1" x14ac:dyDescent="0.35">
      <c r="A52" s="444"/>
      <c r="B52" s="1408"/>
      <c r="C52" s="3316" t="s">
        <v>1538</v>
      </c>
      <c r="D52" s="3316"/>
      <c r="E52" s="3316"/>
      <c r="F52" s="3316"/>
      <c r="G52" s="3316"/>
      <c r="H52" s="3316"/>
      <c r="I52" s="3316"/>
      <c r="J52" s="3316"/>
      <c r="K52" s="3316"/>
      <c r="L52" s="3316"/>
      <c r="M52" s="3316"/>
      <c r="N52" s="3316"/>
      <c r="O52" s="3316"/>
      <c r="P52" s="3316"/>
      <c r="Q52" s="3316"/>
      <c r="R52" s="3316"/>
      <c r="S52" s="3316"/>
      <c r="T52" s="3316"/>
      <c r="U52" s="3316"/>
      <c r="V52" s="3316"/>
      <c r="W52" s="1422"/>
      <c r="X52" s="1422"/>
      <c r="Y52" s="1422"/>
      <c r="Z52" s="1422"/>
      <c r="AA52" s="1422"/>
      <c r="AB52" s="1422"/>
      <c r="AC52" s="1422"/>
      <c r="AD52" s="1422"/>
      <c r="AE52" s="1422"/>
      <c r="BE52" s="1422"/>
      <c r="BF52" s="1422"/>
      <c r="BG52" s="1422"/>
      <c r="BH52" s="1422"/>
      <c r="BI52" s="1422"/>
      <c r="BJ52" s="1422"/>
    </row>
    <row r="53" spans="1:62" s="1060" customFormat="1" ht="24" customHeight="1" thickBot="1" x14ac:dyDescent="0.35">
      <c r="A53" s="444"/>
      <c r="B53" s="470"/>
      <c r="C53" s="3317"/>
      <c r="D53" s="3317"/>
      <c r="E53" s="3317"/>
      <c r="F53" s="3317"/>
      <c r="G53" s="3317"/>
      <c r="H53" s="3317"/>
      <c r="I53" s="3317"/>
      <c r="J53" s="3317"/>
      <c r="K53" s="3317"/>
      <c r="L53" s="3317"/>
      <c r="M53" s="3317"/>
      <c r="N53" s="3317"/>
      <c r="O53" s="3317"/>
      <c r="P53" s="3317"/>
      <c r="Q53" s="3317"/>
      <c r="R53" s="3317"/>
      <c r="S53" s="3317"/>
      <c r="T53" s="3317"/>
      <c r="U53" s="3316"/>
      <c r="V53" s="3316"/>
      <c r="W53" s="1422"/>
      <c r="X53" s="1422"/>
      <c r="Y53" s="1422"/>
      <c r="Z53" s="1422"/>
      <c r="AA53" s="1422"/>
      <c r="AB53" s="1422"/>
      <c r="AC53" s="1422"/>
      <c r="AD53" s="1422"/>
      <c r="AE53" s="1422"/>
      <c r="BE53" s="1422"/>
      <c r="BF53" s="1422"/>
      <c r="BG53" s="1422"/>
      <c r="BH53" s="1422"/>
      <c r="BI53" s="1422"/>
      <c r="BJ53" s="1422"/>
    </row>
    <row r="54" spans="1:62" ht="15" customHeight="1" thickBot="1" x14ac:dyDescent="0.35">
      <c r="A54" s="3307" t="s">
        <v>1393</v>
      </c>
      <c r="B54" s="3308"/>
      <c r="C54" s="3308"/>
      <c r="D54" s="3308"/>
      <c r="E54" s="3308"/>
      <c r="F54" s="3308"/>
      <c r="G54" s="3308"/>
      <c r="H54" s="3308"/>
      <c r="I54" s="3308"/>
      <c r="J54" s="3308"/>
      <c r="K54" s="3308"/>
      <c r="L54" s="3308"/>
      <c r="M54" s="825"/>
      <c r="N54" s="825"/>
      <c r="O54" s="825"/>
      <c r="P54" s="825"/>
      <c r="Q54" s="1246" t="s">
        <v>142</v>
      </c>
      <c r="R54" s="877"/>
      <c r="S54" s="877"/>
      <c r="T54" s="1289"/>
      <c r="U54" s="3309">
        <v>0</v>
      </c>
      <c r="V54" s="3229"/>
      <c r="W54" s="1290"/>
      <c r="X54" s="1290"/>
      <c r="Y54" s="1290"/>
      <c r="Z54" s="1290"/>
      <c r="AA54" s="1290"/>
      <c r="AB54" s="1290"/>
      <c r="AC54" s="1290"/>
      <c r="AD54" s="1290"/>
      <c r="AE54" s="1290"/>
      <c r="AF54" s="1060"/>
      <c r="AG54" s="1060"/>
      <c r="AH54" s="1060"/>
      <c r="AI54" s="1060"/>
      <c r="AJ54" s="1060"/>
      <c r="AK54" s="1060"/>
      <c r="AL54" s="1060"/>
      <c r="AM54" s="1060"/>
      <c r="AN54" s="1060"/>
      <c r="AO54" s="1060"/>
      <c r="AP54" s="1060"/>
      <c r="AQ54" s="1060"/>
      <c r="AR54" s="1060"/>
      <c r="AS54" s="1060"/>
      <c r="AT54" s="1060"/>
      <c r="AU54" s="1060"/>
      <c r="AV54" s="1060"/>
      <c r="AW54" s="1060"/>
      <c r="AX54" s="1060"/>
      <c r="AY54" s="1060"/>
      <c r="AZ54" s="1060"/>
      <c r="BA54" s="1060"/>
      <c r="BB54" s="1060"/>
      <c r="BC54" s="1060"/>
      <c r="BD54" s="1060"/>
      <c r="BE54" s="1290"/>
      <c r="BF54" s="1290"/>
      <c r="BG54" s="1290"/>
      <c r="BH54" s="1290"/>
      <c r="BI54" s="1290"/>
      <c r="BJ54" s="1290"/>
    </row>
    <row r="55" spans="1:62" ht="15" thickBot="1" x14ac:dyDescent="0.35">
      <c r="A55" s="457" t="s">
        <v>0</v>
      </c>
      <c r="B55" s="475"/>
      <c r="C55" s="475"/>
      <c r="D55" s="475"/>
      <c r="E55" s="475"/>
      <c r="F55" s="475"/>
      <c r="G55" s="475"/>
      <c r="H55" s="475"/>
      <c r="I55" s="475"/>
      <c r="J55" s="475"/>
      <c r="K55" s="475"/>
      <c r="L55" s="475"/>
      <c r="M55" s="475"/>
      <c r="N55" s="475"/>
      <c r="O55" s="475"/>
      <c r="P55" s="475"/>
      <c r="Q55" s="475"/>
      <c r="R55" s="475"/>
      <c r="S55" s="475"/>
      <c r="T55" s="475"/>
      <c r="U55" s="475"/>
      <c r="V55" s="475"/>
      <c r="W55" s="475"/>
      <c r="X55" s="1434"/>
      <c r="Y55" s="1434"/>
      <c r="Z55" s="1434"/>
      <c r="AA55" s="1434"/>
      <c r="AB55" s="1434"/>
      <c r="AC55" s="1434"/>
      <c r="AD55" s="1434"/>
      <c r="AE55" s="1060"/>
      <c r="AF55" s="1060"/>
      <c r="AG55" s="1060"/>
      <c r="AH55" s="1060"/>
      <c r="AI55" s="1060"/>
      <c r="AJ55" s="1060"/>
      <c r="AK55" s="1060"/>
      <c r="AL55" s="1060"/>
      <c r="AM55" s="1060"/>
      <c r="AN55" s="1060"/>
      <c r="AO55" s="1060"/>
      <c r="AP55" s="1060"/>
      <c r="AQ55" s="1060"/>
      <c r="AR55" s="1060"/>
      <c r="AS55" s="1060"/>
      <c r="AT55" s="1060"/>
      <c r="AU55" s="1060"/>
      <c r="AV55" s="1060"/>
      <c r="AW55" s="1060"/>
      <c r="AX55" s="1060"/>
      <c r="AY55" s="1060"/>
      <c r="AZ55" s="1060"/>
      <c r="BA55" s="1060"/>
      <c r="BB55" s="1060"/>
      <c r="BC55" s="1060"/>
      <c r="BD55" s="1060"/>
      <c r="BE55" s="1434"/>
      <c r="BF55" s="1434"/>
      <c r="BG55" s="1434"/>
      <c r="BH55" s="1434"/>
      <c r="BI55" s="1434"/>
      <c r="BJ55" s="1434"/>
    </row>
    <row r="56" spans="1:62" ht="15" customHeight="1" x14ac:dyDescent="0.3">
      <c r="A56" s="2678"/>
      <c r="B56" s="3310"/>
      <c r="C56" s="3310"/>
      <c r="D56" s="3310"/>
      <c r="E56" s="3310"/>
      <c r="F56" s="3310"/>
      <c r="G56" s="3310"/>
      <c r="H56" s="3310"/>
      <c r="I56" s="3310"/>
      <c r="J56" s="3310"/>
      <c r="K56" s="3310"/>
      <c r="L56" s="3310"/>
      <c r="M56" s="3310"/>
      <c r="N56" s="3310"/>
      <c r="O56" s="3310"/>
      <c r="P56" s="3310"/>
      <c r="Q56" s="3310"/>
      <c r="R56" s="3310"/>
      <c r="S56" s="3310"/>
      <c r="T56" s="3310"/>
      <c r="U56" s="3310"/>
      <c r="V56" s="3311"/>
      <c r="W56" s="1434"/>
      <c r="X56" s="1434"/>
      <c r="Y56" s="1434"/>
      <c r="Z56" s="1434"/>
      <c r="AA56" s="1434"/>
      <c r="AB56" s="1434"/>
      <c r="AC56" s="1434"/>
      <c r="AD56" s="1434"/>
      <c r="AE56" s="1060"/>
      <c r="AF56" s="1060"/>
      <c r="AG56" s="1060"/>
      <c r="AH56" s="1060"/>
      <c r="AI56" s="1060"/>
      <c r="AJ56" s="1060"/>
      <c r="AK56" s="1060"/>
      <c r="AL56" s="1060"/>
      <c r="AM56" s="1060"/>
      <c r="AN56" s="1060"/>
      <c r="AO56" s="1060"/>
      <c r="AP56" s="1060"/>
      <c r="AQ56" s="1060"/>
      <c r="AR56" s="1060"/>
      <c r="AS56" s="1060"/>
      <c r="AT56" s="1060"/>
      <c r="AU56" s="1060"/>
      <c r="AV56" s="1060"/>
      <c r="AW56" s="1060"/>
      <c r="AX56" s="1060"/>
      <c r="AY56" s="1060"/>
      <c r="AZ56" s="1060"/>
      <c r="BA56" s="1060"/>
      <c r="BB56" s="1060"/>
      <c r="BC56" s="1060"/>
      <c r="BD56" s="1060"/>
      <c r="BE56" s="1434"/>
      <c r="BF56" s="1434"/>
      <c r="BG56" s="1434"/>
      <c r="BH56" s="1434"/>
      <c r="BI56" s="1434"/>
      <c r="BJ56" s="1434"/>
    </row>
    <row r="57" spans="1:62" ht="21" customHeight="1" thickBot="1" x14ac:dyDescent="0.35">
      <c r="A57" s="3312"/>
      <c r="B57" s="3313"/>
      <c r="C57" s="3313"/>
      <c r="D57" s="3313"/>
      <c r="E57" s="3313"/>
      <c r="F57" s="3313"/>
      <c r="G57" s="3313"/>
      <c r="H57" s="3313"/>
      <c r="I57" s="3313"/>
      <c r="J57" s="3313"/>
      <c r="K57" s="3313"/>
      <c r="L57" s="3313"/>
      <c r="M57" s="3313"/>
      <c r="N57" s="3313"/>
      <c r="O57" s="3313"/>
      <c r="P57" s="3313"/>
      <c r="Q57" s="3313"/>
      <c r="R57" s="3313"/>
      <c r="S57" s="3313"/>
      <c r="T57" s="3313"/>
      <c r="U57" s="3313"/>
      <c r="V57" s="3314"/>
      <c r="W57" s="1434"/>
      <c r="X57" s="1434"/>
      <c r="Y57" s="1434"/>
      <c r="Z57" s="1434"/>
      <c r="AA57" s="1434"/>
      <c r="AB57" s="1434"/>
      <c r="AC57" s="1434"/>
      <c r="AD57" s="1434"/>
      <c r="AE57" s="1060"/>
      <c r="AF57" s="1060"/>
      <c r="AG57" s="1060"/>
      <c r="AH57" s="1060"/>
      <c r="AI57" s="1060"/>
      <c r="AJ57" s="1060"/>
      <c r="AK57" s="1060"/>
      <c r="AL57" s="1060"/>
      <c r="AM57" s="1060"/>
      <c r="AN57" s="1060"/>
      <c r="AO57" s="1060"/>
      <c r="AP57" s="1060"/>
      <c r="AQ57" s="1060"/>
      <c r="AR57" s="1060"/>
      <c r="AS57" s="1060"/>
      <c r="AT57" s="1060"/>
      <c r="AU57" s="1060"/>
      <c r="AV57" s="1060"/>
      <c r="AW57" s="1060"/>
      <c r="AX57" s="1060"/>
      <c r="AY57" s="1060"/>
      <c r="AZ57" s="1060"/>
      <c r="BA57" s="1060"/>
      <c r="BB57" s="1060"/>
      <c r="BC57" s="1060"/>
      <c r="BD57" s="1060"/>
      <c r="BE57" s="1434"/>
      <c r="BF57" s="1434"/>
      <c r="BG57" s="1434"/>
      <c r="BH57" s="1434"/>
      <c r="BI57" s="1434"/>
      <c r="BJ57" s="1434"/>
    </row>
    <row r="58" spans="1:62" ht="15" thickBot="1" x14ac:dyDescent="0.35">
      <c r="A58" s="454" t="s">
        <v>165</v>
      </c>
      <c r="B58" s="2610" t="s">
        <v>2284</v>
      </c>
      <c r="C58" s="2611"/>
      <c r="D58" s="2611"/>
      <c r="E58" s="2611"/>
      <c r="F58" s="2611"/>
      <c r="G58" s="2611"/>
      <c r="H58" s="2611"/>
      <c r="I58" s="2611"/>
      <c r="J58" s="2611"/>
      <c r="K58" s="2611"/>
      <c r="L58" s="2611"/>
      <c r="M58" s="2611"/>
      <c r="N58" s="2611"/>
      <c r="O58" s="2611"/>
      <c r="P58" s="2611"/>
      <c r="Q58" s="2611"/>
      <c r="R58" s="2611"/>
      <c r="S58" s="2611"/>
      <c r="T58" s="2611"/>
      <c r="U58" s="2611"/>
      <c r="V58" s="2612"/>
      <c r="W58"/>
      <c r="X58"/>
      <c r="Y58"/>
      <c r="Z58"/>
      <c r="AA58"/>
      <c r="AB58"/>
      <c r="AC58"/>
      <c r="AD58"/>
      <c r="BF58"/>
      <c r="BG58"/>
      <c r="BH58"/>
      <c r="BI58"/>
      <c r="BJ58"/>
    </row>
    <row r="59" spans="1:62" ht="14.25" customHeight="1" x14ac:dyDescent="0.3">
      <c r="A59" s="419"/>
      <c r="B59" s="1688" t="s">
        <v>2015</v>
      </c>
      <c r="C59" s="827"/>
      <c r="D59" s="827"/>
      <c r="E59" s="827"/>
      <c r="F59" s="827"/>
      <c r="G59" s="827"/>
      <c r="H59" s="827"/>
      <c r="I59" s="827"/>
      <c r="J59" s="827"/>
      <c r="K59" s="827"/>
      <c r="L59" s="827"/>
      <c r="M59" s="827"/>
      <c r="N59" s="827"/>
      <c r="O59" s="827"/>
      <c r="P59" s="827"/>
      <c r="Q59" s="827"/>
      <c r="R59" s="827"/>
      <c r="S59" s="827"/>
      <c r="T59" s="827"/>
      <c r="U59" s="827"/>
      <c r="V59" s="827"/>
      <c r="W59" s="827"/>
      <c r="X59"/>
      <c r="Y59"/>
      <c r="Z59"/>
      <c r="AA59"/>
      <c r="AB59"/>
      <c r="AC59"/>
      <c r="AD59"/>
      <c r="BF59"/>
      <c r="BG59"/>
      <c r="BH59"/>
      <c r="BI59"/>
      <c r="BJ59"/>
    </row>
    <row r="60" spans="1:62" ht="3" customHeight="1" thickBot="1" x14ac:dyDescent="0.35">
      <c r="A60" s="419"/>
      <c r="B60" s="419"/>
      <c r="C60" s="419"/>
      <c r="D60" s="419"/>
      <c r="E60" s="419"/>
      <c r="F60" s="419"/>
      <c r="G60" s="419"/>
      <c r="H60" s="419"/>
      <c r="I60" s="419"/>
      <c r="J60" s="419"/>
      <c r="K60" s="419"/>
      <c r="L60" s="419"/>
      <c r="M60" s="419"/>
      <c r="N60" s="419"/>
      <c r="O60" s="419"/>
      <c r="P60" s="419"/>
      <c r="Q60" s="419"/>
      <c r="R60" s="419"/>
      <c r="S60" s="419"/>
      <c r="T60" s="419"/>
      <c r="U60" s="419"/>
      <c r="V60" s="419"/>
      <c r="W60" s="419"/>
      <c r="X60"/>
      <c r="Y60"/>
      <c r="Z60"/>
      <c r="AA60"/>
      <c r="AB60"/>
      <c r="AC60"/>
      <c r="AD60"/>
      <c r="BF60"/>
      <c r="BG60"/>
      <c r="BH60"/>
      <c r="BI60"/>
      <c r="BJ60"/>
    </row>
    <row r="61" spans="1:62" ht="15" customHeight="1" thickBot="1" x14ac:dyDescent="0.35">
      <c r="A61" s="419"/>
      <c r="B61" s="3309"/>
      <c r="C61" s="3318"/>
      <c r="D61" s="449" t="s">
        <v>2018</v>
      </c>
      <c r="E61" s="419"/>
      <c r="F61" s="419"/>
      <c r="G61" s="419"/>
      <c r="H61" s="419"/>
      <c r="I61" s="419"/>
      <c r="J61" s="419"/>
      <c r="K61" s="419"/>
      <c r="L61" s="419"/>
      <c r="M61" s="419"/>
      <c r="N61" s="419"/>
      <c r="O61" s="419"/>
      <c r="P61" s="419"/>
      <c r="Q61" s="419"/>
      <c r="R61" s="419"/>
      <c r="S61" s="419"/>
      <c r="T61" s="419"/>
      <c r="U61" s="419"/>
      <c r="V61" s="419"/>
      <c r="W61" s="419"/>
      <c r="X61"/>
      <c r="Y61"/>
      <c r="Z61"/>
      <c r="AA61"/>
      <c r="AB61"/>
      <c r="AC61"/>
      <c r="AD61"/>
      <c r="BF61"/>
      <c r="BG61"/>
      <c r="BH61"/>
      <c r="BI61"/>
      <c r="BJ61"/>
    </row>
    <row r="62" spans="1:62" ht="12.75" customHeight="1" x14ac:dyDescent="0.3">
      <c r="A62" s="460"/>
      <c r="B62" s="459"/>
      <c r="C62" s="445"/>
      <c r="D62" s="460" t="s">
        <v>2017</v>
      </c>
      <c r="E62" s="460"/>
      <c r="F62" s="460"/>
      <c r="G62" s="459"/>
      <c r="H62" s="460"/>
      <c r="I62" s="460"/>
      <c r="J62" s="460"/>
      <c r="K62" s="460"/>
      <c r="L62" s="460"/>
      <c r="M62" s="460"/>
      <c r="N62" s="460"/>
      <c r="O62" s="460"/>
      <c r="P62" s="460"/>
      <c r="Q62" s="460"/>
      <c r="R62" s="460"/>
      <c r="S62" s="460"/>
      <c r="T62" s="460"/>
      <c r="U62" s="460"/>
      <c r="V62" s="460"/>
      <c r="W62" s="460"/>
      <c r="X62"/>
      <c r="Y62"/>
      <c r="Z62"/>
      <c r="AA62"/>
      <c r="AB62"/>
      <c r="AC62"/>
      <c r="AD62"/>
      <c r="BF62"/>
      <c r="BG62"/>
      <c r="BH62"/>
      <c r="BI62"/>
      <c r="BJ62"/>
    </row>
    <row r="63" spans="1:62" s="1060" customFormat="1" ht="4.2" customHeight="1" thickBot="1" x14ac:dyDescent="0.35">
      <c r="A63" s="460"/>
      <c r="B63" s="459"/>
      <c r="C63" s="445"/>
      <c r="D63" s="460"/>
      <c r="E63" s="460"/>
      <c r="F63" s="460"/>
      <c r="G63" s="459"/>
      <c r="H63" s="460"/>
      <c r="I63" s="460"/>
      <c r="J63" s="460"/>
      <c r="K63" s="460"/>
      <c r="L63" s="460"/>
      <c r="M63" s="460"/>
      <c r="N63" s="460"/>
      <c r="O63" s="460"/>
      <c r="P63" s="460"/>
      <c r="Q63" s="460"/>
      <c r="R63" s="460"/>
      <c r="S63" s="460"/>
      <c r="T63" s="460"/>
      <c r="U63" s="460"/>
      <c r="V63" s="460"/>
      <c r="W63" s="460"/>
      <c r="X63" s="1696"/>
      <c r="Y63" s="1696"/>
      <c r="Z63" s="1696"/>
      <c r="AA63" s="1696"/>
      <c r="AB63" s="1696"/>
      <c r="AC63" s="1696"/>
      <c r="AD63" s="1696"/>
      <c r="BF63" s="1696"/>
      <c r="BG63" s="1696"/>
      <c r="BH63" s="1696"/>
      <c r="BI63" s="1696"/>
      <c r="BJ63" s="1696"/>
    </row>
    <row r="64" spans="1:62" ht="15" customHeight="1" thickBot="1" x14ac:dyDescent="0.35">
      <c r="A64" s="419"/>
      <c r="B64" s="3309"/>
      <c r="C64" s="3318"/>
      <c r="D64" s="3004" t="s">
        <v>2019</v>
      </c>
      <c r="E64" s="3004"/>
      <c r="F64" s="3004"/>
      <c r="G64" s="3004"/>
      <c r="H64" s="3004"/>
      <c r="I64" s="3004"/>
      <c r="J64" s="3004"/>
      <c r="K64" s="3004"/>
      <c r="L64" s="3004"/>
      <c r="M64" s="3004"/>
      <c r="N64" s="3004"/>
      <c r="O64" s="3004"/>
      <c r="P64" s="3004"/>
      <c r="Q64" s="3004"/>
      <c r="R64" s="3004"/>
      <c r="S64" s="3004"/>
      <c r="T64" s="3004"/>
      <c r="U64" s="3004"/>
      <c r="V64" s="460"/>
      <c r="W64" s="419"/>
      <c r="X64"/>
      <c r="Y64"/>
      <c r="Z64"/>
      <c r="AA64"/>
      <c r="AB64"/>
      <c r="AC64"/>
      <c r="AD64"/>
      <c r="BF64"/>
      <c r="BG64"/>
      <c r="BH64"/>
      <c r="BI64"/>
      <c r="BJ64"/>
    </row>
    <row r="65" spans="1:62" s="1060" customFormat="1" ht="12.75" customHeight="1" x14ac:dyDescent="0.3">
      <c r="A65" s="1424"/>
      <c r="B65" s="445"/>
      <c r="C65" s="445"/>
      <c r="D65" s="1713" t="s">
        <v>2017</v>
      </c>
      <c r="E65" s="1698"/>
      <c r="F65" s="1698"/>
      <c r="G65" s="1698"/>
      <c r="H65" s="1698"/>
      <c r="I65" s="1698"/>
      <c r="J65" s="1698"/>
      <c r="K65" s="1698"/>
      <c r="L65" s="1698"/>
      <c r="M65" s="1698"/>
      <c r="N65" s="1698"/>
      <c r="O65" s="1698"/>
      <c r="P65" s="1698"/>
      <c r="Q65" s="1698"/>
      <c r="R65" s="1698"/>
      <c r="S65" s="1698"/>
      <c r="T65" s="1698"/>
      <c r="U65" s="1698"/>
      <c r="V65" s="460"/>
      <c r="W65" s="1424"/>
      <c r="X65" s="1696"/>
      <c r="Y65" s="1696"/>
      <c r="Z65" s="1696"/>
      <c r="AA65" s="1696"/>
      <c r="AB65" s="1696"/>
      <c r="AC65" s="1696"/>
      <c r="AD65" s="1696"/>
      <c r="BF65" s="1696"/>
      <c r="BG65" s="1696"/>
      <c r="BH65" s="1696"/>
      <c r="BI65" s="1696"/>
      <c r="BJ65" s="1696"/>
    </row>
    <row r="66" spans="1:62" s="1060" customFormat="1" ht="4.95" customHeight="1" thickBot="1" x14ac:dyDescent="0.35">
      <c r="A66" s="1424"/>
      <c r="B66" s="445"/>
      <c r="C66" s="445"/>
      <c r="D66" s="1713"/>
      <c r="E66" s="1698"/>
      <c r="F66" s="1698"/>
      <c r="G66" s="1698"/>
      <c r="H66" s="1698"/>
      <c r="I66" s="1698"/>
      <c r="J66" s="1698"/>
      <c r="K66" s="1698"/>
      <c r="L66" s="1698"/>
      <c r="M66" s="1698"/>
      <c r="N66" s="1698"/>
      <c r="O66" s="1698"/>
      <c r="P66" s="1698"/>
      <c r="Q66" s="1698"/>
      <c r="R66" s="1698"/>
      <c r="S66" s="1698"/>
      <c r="T66" s="1698"/>
      <c r="U66" s="1698"/>
      <c r="V66" s="460"/>
      <c r="W66" s="1424"/>
      <c r="X66" s="1696"/>
      <c r="Y66" s="1696"/>
      <c r="Z66" s="1696"/>
      <c r="AA66" s="1696"/>
      <c r="AB66" s="1696"/>
      <c r="AC66" s="1696"/>
      <c r="AD66" s="1696"/>
      <c r="BF66" s="1696"/>
      <c r="BG66" s="1696"/>
      <c r="BH66" s="1696"/>
      <c r="BI66" s="1696"/>
      <c r="BJ66" s="1696"/>
    </row>
    <row r="67" spans="1:62" ht="15.75" customHeight="1" thickBot="1" x14ac:dyDescent="0.35">
      <c r="A67" s="419"/>
      <c r="B67" s="3309"/>
      <c r="C67" s="3318"/>
      <c r="D67" s="2592" t="s">
        <v>2488</v>
      </c>
      <c r="E67" s="2592"/>
      <c r="F67" s="2592"/>
      <c r="G67" s="2592"/>
      <c r="H67" s="2592"/>
      <c r="I67" s="2592"/>
      <c r="J67" s="2592"/>
      <c r="K67" s="2592"/>
      <c r="L67" s="2592"/>
      <c r="M67" s="2592"/>
      <c r="N67" s="2592"/>
      <c r="O67" s="2592"/>
      <c r="P67" s="2592"/>
      <c r="Q67" s="2592"/>
      <c r="R67" s="2592"/>
      <c r="S67" s="2592"/>
      <c r="T67" s="2592"/>
      <c r="U67" s="2592"/>
      <c r="V67" s="2592"/>
      <c r="W67" s="1199"/>
      <c r="X67"/>
      <c r="Y67"/>
      <c r="Z67"/>
      <c r="AA67"/>
      <c r="AB67"/>
      <c r="AC67"/>
      <c r="AD67"/>
      <c r="BF67"/>
      <c r="BG67"/>
      <c r="BH67"/>
      <c r="BI67"/>
      <c r="BJ67"/>
    </row>
    <row r="68" spans="1:62" ht="11.4" customHeight="1" x14ac:dyDescent="0.3">
      <c r="A68" s="419"/>
      <c r="B68" s="812"/>
      <c r="C68" s="803"/>
      <c r="D68" s="2592"/>
      <c r="E68" s="2592"/>
      <c r="F68" s="2592"/>
      <c r="G68" s="2592"/>
      <c r="H68" s="2592"/>
      <c r="I68" s="2592"/>
      <c r="J68" s="2592"/>
      <c r="K68" s="2592"/>
      <c r="L68" s="2592"/>
      <c r="M68" s="2592"/>
      <c r="N68" s="2592"/>
      <c r="O68" s="2592"/>
      <c r="P68" s="2592"/>
      <c r="Q68" s="2592"/>
      <c r="R68" s="2592"/>
      <c r="S68" s="2592"/>
      <c r="T68" s="2592"/>
      <c r="U68" s="2592"/>
      <c r="V68" s="2592"/>
      <c r="W68" s="1199"/>
      <c r="X68"/>
      <c r="Y68"/>
      <c r="Z68"/>
      <c r="AA68"/>
      <c r="AB68"/>
      <c r="AC68"/>
      <c r="AD68"/>
      <c r="AG68" s="1060"/>
      <c r="BF68"/>
      <c r="BG68"/>
      <c r="BH68"/>
      <c r="BI68"/>
      <c r="BJ68"/>
    </row>
    <row r="69" spans="1:62" s="1060" customFormat="1" ht="4.5" customHeight="1" thickBot="1" x14ac:dyDescent="0.35">
      <c r="A69" s="419"/>
      <c r="B69" s="812"/>
      <c r="C69" s="803"/>
      <c r="D69" s="1559"/>
      <c r="E69" s="1559"/>
      <c r="F69" s="1559"/>
      <c r="G69" s="1559"/>
      <c r="H69" s="1559"/>
      <c r="I69" s="1559"/>
      <c r="J69" s="1559"/>
      <c r="K69" s="1559"/>
      <c r="L69" s="1559"/>
      <c r="M69" s="1559"/>
      <c r="N69" s="1559"/>
      <c r="O69" s="1559"/>
      <c r="P69" s="1559"/>
      <c r="Q69" s="1559"/>
      <c r="R69" s="1559"/>
      <c r="S69" s="1559"/>
      <c r="T69" s="1559"/>
      <c r="U69" s="1559"/>
      <c r="V69" s="1559"/>
      <c r="W69" s="1199"/>
      <c r="X69" s="1267"/>
      <c r="Y69" s="1267"/>
      <c r="Z69" s="1267"/>
      <c r="AA69" s="1267"/>
      <c r="AB69" s="1267"/>
      <c r="AC69" s="1267"/>
      <c r="AD69" s="1267"/>
      <c r="BF69"/>
      <c r="BG69"/>
      <c r="BH69"/>
      <c r="BI69"/>
      <c r="BJ69"/>
    </row>
    <row r="70" spans="1:62" s="1060" customFormat="1" ht="15" customHeight="1" thickBot="1" x14ac:dyDescent="0.35">
      <c r="A70" s="1424"/>
      <c r="B70" s="3309"/>
      <c r="C70" s="3318"/>
      <c r="D70" s="2592" t="s">
        <v>2489</v>
      </c>
      <c r="E70" s="2592"/>
      <c r="F70" s="2592"/>
      <c r="G70" s="2592"/>
      <c r="H70" s="2592"/>
      <c r="I70" s="2592"/>
      <c r="J70" s="2592"/>
      <c r="K70" s="2592"/>
      <c r="L70" s="2592"/>
      <c r="M70" s="2592"/>
      <c r="N70" s="2592"/>
      <c r="O70" s="2592"/>
      <c r="P70" s="2592"/>
      <c r="Q70" s="2592"/>
      <c r="R70" s="2592"/>
      <c r="S70" s="2592"/>
      <c r="T70" s="2592"/>
      <c r="U70" s="2592"/>
      <c r="V70" s="2592"/>
      <c r="W70" s="1199"/>
      <c r="X70" s="1985"/>
      <c r="Y70" s="1985"/>
      <c r="Z70" s="1985"/>
      <c r="AA70" s="1985"/>
      <c r="AB70" s="1985"/>
      <c r="AC70" s="1985"/>
      <c r="AD70" s="1985"/>
      <c r="BF70" s="1985"/>
      <c r="BG70" s="1985"/>
      <c r="BH70" s="1985"/>
      <c r="BI70" s="1985"/>
      <c r="BJ70" s="1985"/>
    </row>
    <row r="71" spans="1:62" s="1060" customFormat="1" ht="25.5" customHeight="1" x14ac:dyDescent="0.3">
      <c r="A71" s="1424"/>
      <c r="B71" s="459"/>
      <c r="C71" s="811"/>
      <c r="D71" s="2592"/>
      <c r="E71" s="2592"/>
      <c r="F71" s="2592"/>
      <c r="G71" s="2592"/>
      <c r="H71" s="2592"/>
      <c r="I71" s="2592"/>
      <c r="J71" s="2592"/>
      <c r="K71" s="2592"/>
      <c r="L71" s="2592"/>
      <c r="M71" s="2592"/>
      <c r="N71" s="2592"/>
      <c r="O71" s="2592"/>
      <c r="P71" s="2592"/>
      <c r="Q71" s="2592"/>
      <c r="R71" s="2592"/>
      <c r="S71" s="2592"/>
      <c r="T71" s="2592"/>
      <c r="U71" s="2592"/>
      <c r="V71" s="2592"/>
      <c r="W71" s="1199"/>
      <c r="X71" s="1985"/>
      <c r="Y71" s="1985"/>
      <c r="Z71" s="1985"/>
      <c r="AA71" s="1985"/>
      <c r="AB71" s="1985"/>
      <c r="AC71" s="1985"/>
      <c r="AD71" s="1985"/>
      <c r="BE71" s="1985"/>
      <c r="BF71" s="1985"/>
      <c r="BG71" s="1985"/>
      <c r="BH71" s="1985"/>
      <c r="BI71" s="1985"/>
      <c r="BJ71" s="1985"/>
    </row>
    <row r="72" spans="1:62" s="1060" customFormat="1" ht="4.5" customHeight="1" thickBot="1" x14ac:dyDescent="0.35">
      <c r="A72" s="1424"/>
      <c r="B72" s="812"/>
      <c r="C72" s="803"/>
      <c r="D72" s="1983"/>
      <c r="E72" s="1983"/>
      <c r="F72" s="1983"/>
      <c r="G72" s="1983"/>
      <c r="H72" s="1983"/>
      <c r="I72" s="1983"/>
      <c r="J72" s="1983"/>
      <c r="K72" s="1983"/>
      <c r="L72" s="1983"/>
      <c r="M72" s="1983"/>
      <c r="N72" s="1983"/>
      <c r="O72" s="1983"/>
      <c r="P72" s="1983"/>
      <c r="Q72" s="1983"/>
      <c r="R72" s="1983"/>
      <c r="S72" s="1983"/>
      <c r="T72" s="1983"/>
      <c r="U72" s="1983"/>
      <c r="V72" s="1983"/>
      <c r="W72" s="1199"/>
      <c r="X72" s="1985"/>
      <c r="Y72" s="1985"/>
      <c r="Z72" s="1985"/>
      <c r="AA72" s="1985"/>
      <c r="AB72" s="1985"/>
      <c r="AC72" s="1985"/>
      <c r="AD72" s="1985"/>
      <c r="BF72" s="1985"/>
      <c r="BG72" s="1985"/>
      <c r="BH72" s="1985"/>
      <c r="BI72" s="1985"/>
      <c r="BJ72" s="1985"/>
    </row>
    <row r="73" spans="1:62" ht="15" customHeight="1" thickBot="1" x14ac:dyDescent="0.35">
      <c r="A73" s="419"/>
      <c r="B73" s="3309"/>
      <c r="C73" s="3318"/>
      <c r="D73" s="2592" t="s">
        <v>2020</v>
      </c>
      <c r="E73" s="2592"/>
      <c r="F73" s="2592"/>
      <c r="G73" s="2592"/>
      <c r="H73" s="2592"/>
      <c r="I73" s="2592"/>
      <c r="J73" s="2592"/>
      <c r="K73" s="2592"/>
      <c r="L73" s="2592"/>
      <c r="M73" s="2592"/>
      <c r="N73" s="2592"/>
      <c r="O73" s="2592"/>
      <c r="P73" s="2592"/>
      <c r="Q73" s="2592"/>
      <c r="R73" s="2592"/>
      <c r="S73" s="2592"/>
      <c r="T73" s="2592"/>
      <c r="U73" s="2592"/>
      <c r="V73" s="2592"/>
      <c r="W73" s="1199"/>
      <c r="X73"/>
      <c r="Y73"/>
      <c r="Z73"/>
      <c r="AA73"/>
      <c r="AB73"/>
      <c r="AC73"/>
      <c r="AD73"/>
      <c r="BF73"/>
      <c r="BG73"/>
      <c r="BH73"/>
      <c r="BI73"/>
      <c r="BJ73"/>
    </row>
    <row r="74" spans="1:62" ht="25.5" customHeight="1" x14ac:dyDescent="0.3">
      <c r="A74" s="419"/>
      <c r="B74" s="459"/>
      <c r="C74" s="811"/>
      <c r="D74" s="2592"/>
      <c r="E74" s="2592"/>
      <c r="F74" s="2592"/>
      <c r="G74" s="2592"/>
      <c r="H74" s="2592"/>
      <c r="I74" s="2592"/>
      <c r="J74" s="2592"/>
      <c r="K74" s="2592"/>
      <c r="L74" s="2592"/>
      <c r="M74" s="2592"/>
      <c r="N74" s="2592"/>
      <c r="O74" s="2592"/>
      <c r="P74" s="2592"/>
      <c r="Q74" s="2592"/>
      <c r="R74" s="2592"/>
      <c r="S74" s="2592"/>
      <c r="T74" s="2592"/>
      <c r="U74" s="2592"/>
      <c r="V74" s="2592"/>
      <c r="W74" s="1199"/>
      <c r="X74"/>
      <c r="Y74"/>
      <c r="Z74"/>
      <c r="AA74"/>
      <c r="AB74"/>
      <c r="AC74"/>
      <c r="AD74"/>
      <c r="AG74" s="1060"/>
      <c r="BE74"/>
      <c r="BF74"/>
      <c r="BG74"/>
      <c r="BH74"/>
      <c r="BI74"/>
      <c r="BJ74"/>
    </row>
    <row r="75" spans="1:62" s="1060" customFormat="1" ht="4.5" customHeight="1" thickBot="1" x14ac:dyDescent="0.35">
      <c r="A75" s="1424"/>
      <c r="B75" s="459"/>
      <c r="C75" s="811"/>
      <c r="D75" s="1693"/>
      <c r="E75" s="1693"/>
      <c r="F75" s="1693"/>
      <c r="G75" s="1693"/>
      <c r="H75" s="1693"/>
      <c r="I75" s="1693"/>
      <c r="J75" s="1693"/>
      <c r="K75" s="1693"/>
      <c r="L75" s="1693"/>
      <c r="M75" s="1693"/>
      <c r="N75" s="1693"/>
      <c r="O75" s="1693"/>
      <c r="P75" s="1693"/>
      <c r="Q75" s="1693"/>
      <c r="R75" s="1693"/>
      <c r="S75" s="1693"/>
      <c r="T75" s="1693"/>
      <c r="U75" s="1693"/>
      <c r="V75" s="1693"/>
      <c r="W75" s="1199"/>
      <c r="X75" s="1696"/>
      <c r="Y75" s="1696"/>
      <c r="Z75" s="1696"/>
      <c r="AA75" s="1696"/>
      <c r="AB75" s="1696"/>
      <c r="AC75" s="1696"/>
      <c r="AD75" s="1696"/>
      <c r="BE75" s="1696"/>
      <c r="BF75" s="1696"/>
      <c r="BG75" s="1696"/>
      <c r="BH75" s="1696"/>
      <c r="BI75" s="1696"/>
      <c r="BJ75" s="1696"/>
    </row>
    <row r="76" spans="1:62" ht="15.6" customHeight="1" thickBot="1" x14ac:dyDescent="0.35">
      <c r="A76" s="1173"/>
      <c r="B76" s="3319"/>
      <c r="C76" s="3320"/>
      <c r="D76" s="2592" t="s">
        <v>2021</v>
      </c>
      <c r="E76" s="2592"/>
      <c r="F76" s="2592"/>
      <c r="G76" s="2592"/>
      <c r="H76" s="2592"/>
      <c r="I76" s="2592"/>
      <c r="J76" s="2592"/>
      <c r="K76" s="2592"/>
      <c r="L76" s="2592"/>
      <c r="M76" s="2592"/>
      <c r="N76" s="2592"/>
      <c r="O76" s="2592"/>
      <c r="P76" s="2592"/>
      <c r="Q76" s="2592"/>
      <c r="R76" s="2592"/>
      <c r="S76" s="2592"/>
      <c r="T76" s="2592"/>
      <c r="U76" s="2592"/>
      <c r="V76" s="2592"/>
      <c r="W76" s="1231"/>
      <c r="X76"/>
      <c r="Y76"/>
      <c r="Z76"/>
      <c r="AA76"/>
      <c r="AB76"/>
      <c r="AC76"/>
      <c r="AD76"/>
      <c r="BE76"/>
      <c r="BF76"/>
      <c r="BG76"/>
      <c r="BH76"/>
      <c r="BI76"/>
      <c r="BJ76"/>
    </row>
    <row r="77" spans="1:62" ht="41.4" customHeight="1" thickBot="1" x14ac:dyDescent="0.35">
      <c r="A77" s="1173"/>
      <c r="B77" s="1173"/>
      <c r="C77" s="1173"/>
      <c r="D77" s="2592"/>
      <c r="E77" s="2592"/>
      <c r="F77" s="2592"/>
      <c r="G77" s="2592"/>
      <c r="H77" s="2592"/>
      <c r="I77" s="2592"/>
      <c r="J77" s="2592"/>
      <c r="K77" s="2592"/>
      <c r="L77" s="2592"/>
      <c r="M77" s="2592"/>
      <c r="N77" s="2592"/>
      <c r="O77" s="2592"/>
      <c r="P77" s="2592"/>
      <c r="Q77" s="2592"/>
      <c r="R77" s="2592"/>
      <c r="S77" s="2592"/>
      <c r="T77" s="2592"/>
      <c r="U77" s="2592"/>
      <c r="V77" s="2592"/>
      <c r="W77"/>
      <c r="X77"/>
      <c r="Y77"/>
      <c r="Z77"/>
      <c r="AA77"/>
      <c r="AB77"/>
      <c r="AC77"/>
      <c r="AD77"/>
      <c r="BE77"/>
      <c r="BF77"/>
      <c r="BG77"/>
      <c r="BH77"/>
      <c r="BI77"/>
      <c r="BJ77"/>
    </row>
    <row r="78" spans="1:62" s="1060" customFormat="1" ht="16.5" customHeight="1" thickBot="1" x14ac:dyDescent="0.35">
      <c r="A78"/>
      <c r="B78"/>
      <c r="C78"/>
      <c r="D78" s="1239" t="s">
        <v>1417</v>
      </c>
      <c r="J78" s="3304"/>
      <c r="K78" s="3305"/>
      <c r="L78" s="3305"/>
      <c r="M78" s="3306"/>
      <c r="O78" s="1239" t="s">
        <v>1417</v>
      </c>
      <c r="R78" s="1421"/>
      <c r="S78" s="3304"/>
      <c r="T78" s="3305"/>
      <c r="U78" s="3305"/>
      <c r="V78" s="3306"/>
      <c r="Y78" s="1290"/>
      <c r="Z78" s="1290"/>
      <c r="AA78" s="1290"/>
      <c r="AB78" s="1290"/>
      <c r="AC78" s="1290"/>
      <c r="AD78" s="1290"/>
      <c r="BE78" s="1290"/>
      <c r="BF78" s="1290"/>
      <c r="BG78" s="1290"/>
      <c r="BH78" s="1290"/>
      <c r="BI78" s="1290"/>
      <c r="BJ78" s="1290"/>
    </row>
    <row r="79" spans="1:62" s="1060" customFormat="1" ht="4.2" customHeight="1" thickBot="1" x14ac:dyDescent="0.35">
      <c r="A79" s="1233"/>
      <c r="D79" s="1235"/>
      <c r="E79" s="1235"/>
      <c r="F79" s="1235"/>
      <c r="G79" s="1235"/>
      <c r="H79" s="1235"/>
      <c r="I79" s="1249"/>
      <c r="J79" s="1249"/>
      <c r="K79" s="1249"/>
      <c r="L79" s="1249"/>
      <c r="M79" s="1249"/>
      <c r="N79" s="1249"/>
      <c r="O79" s="1249"/>
      <c r="P79" s="1249"/>
      <c r="Q79" s="1249"/>
      <c r="R79" s="1415"/>
      <c r="S79" s="1416"/>
      <c r="T79" s="1416"/>
      <c r="U79" s="1416"/>
      <c r="V79" s="1416"/>
      <c r="W79" s="1290"/>
      <c r="X79" s="1290"/>
      <c r="Y79" s="1290"/>
      <c r="Z79" s="1290"/>
      <c r="AA79" s="1290"/>
      <c r="AB79" s="1290"/>
      <c r="AC79" s="1290"/>
      <c r="AD79" s="1290"/>
      <c r="BE79" s="1290"/>
      <c r="BF79" s="1290"/>
      <c r="BG79" s="1290"/>
      <c r="BH79" s="1290"/>
      <c r="BI79" s="1290"/>
      <c r="BJ79" s="1290"/>
    </row>
    <row r="80" spans="1:62" s="1060" customFormat="1" ht="16.5" customHeight="1" thickBot="1" x14ac:dyDescent="0.35">
      <c r="A80" s="1173"/>
      <c r="B80" s="1173"/>
      <c r="C80" s="1173"/>
      <c r="D80" s="1239" t="s">
        <v>1417</v>
      </c>
      <c r="J80" s="3304"/>
      <c r="K80" s="3305"/>
      <c r="L80" s="3305"/>
      <c r="M80" s="3306"/>
      <c r="O80" s="1239" t="s">
        <v>1417</v>
      </c>
      <c r="R80" s="1421"/>
      <c r="S80" s="3304"/>
      <c r="T80" s="3305"/>
      <c r="U80" s="3305"/>
      <c r="V80" s="3306"/>
      <c r="Y80" s="1290"/>
      <c r="Z80" s="1290"/>
      <c r="AA80" s="1290"/>
      <c r="AB80" s="1290"/>
      <c r="AC80" s="1290"/>
      <c r="AD80" s="1290"/>
      <c r="BE80" s="1290"/>
      <c r="BF80" s="1290"/>
      <c r="BG80" s="1290"/>
      <c r="BH80" s="1290"/>
      <c r="BI80" s="1290"/>
      <c r="BJ80" s="1290"/>
    </row>
    <row r="81" spans="1:62" s="1060" customFormat="1" ht="5.25" customHeight="1" thickBot="1" x14ac:dyDescent="0.35">
      <c r="A81" s="1173"/>
      <c r="B81" s="1173"/>
      <c r="C81" s="1173"/>
      <c r="D81" s="1249"/>
      <c r="E81" s="1249"/>
      <c r="F81" s="1249"/>
      <c r="G81" s="1249"/>
      <c r="H81" s="1249"/>
      <c r="I81" s="1249"/>
      <c r="J81" s="1249"/>
      <c r="K81" s="1249"/>
      <c r="L81" s="1249"/>
      <c r="M81" s="1249"/>
      <c r="N81" s="1249"/>
      <c r="O81" s="1249"/>
      <c r="P81" s="1249"/>
      <c r="Q81" s="1249"/>
      <c r="R81" s="1415"/>
      <c r="S81" s="1416"/>
      <c r="T81" s="1416"/>
      <c r="U81" s="1416"/>
      <c r="V81" s="1416"/>
      <c r="W81" s="1290"/>
      <c r="X81" s="1290"/>
      <c r="Y81" s="1290"/>
      <c r="Z81" s="1290"/>
      <c r="AA81" s="1290"/>
      <c r="AB81" s="1290"/>
      <c r="AC81" s="1290"/>
      <c r="AD81" s="1290"/>
      <c r="BE81" s="1290"/>
      <c r="BF81" s="1290"/>
      <c r="BG81" s="1290"/>
      <c r="BH81" s="1290"/>
      <c r="BI81" s="1290"/>
      <c r="BJ81" s="1290"/>
    </row>
    <row r="82" spans="1:62" s="1060" customFormat="1" ht="16.5" customHeight="1" thickBot="1" x14ac:dyDescent="0.35">
      <c r="A82" s="1173"/>
      <c r="B82" s="1173"/>
      <c r="C82" s="1173"/>
      <c r="D82" s="1239" t="s">
        <v>1417</v>
      </c>
      <c r="J82" s="3304"/>
      <c r="K82" s="3305"/>
      <c r="L82" s="3305"/>
      <c r="M82" s="3306"/>
      <c r="O82" s="1239" t="s">
        <v>1417</v>
      </c>
      <c r="R82" s="1421"/>
      <c r="S82" s="3304"/>
      <c r="T82" s="3305"/>
      <c r="U82" s="3305"/>
      <c r="V82" s="3306"/>
      <c r="Y82" s="1290"/>
      <c r="Z82" s="1290"/>
      <c r="AA82" s="1290"/>
      <c r="AB82" s="1290"/>
      <c r="AC82" s="1290"/>
      <c r="AD82" s="1290"/>
      <c r="BE82" s="1290"/>
      <c r="BF82" s="1290"/>
      <c r="BG82" s="1290"/>
      <c r="BH82" s="1290"/>
      <c r="BI82" s="1290"/>
      <c r="BJ82" s="1290"/>
    </row>
    <row r="83" spans="1:62" s="1060" customFormat="1" ht="6" customHeight="1" thickBot="1" x14ac:dyDescent="0.35">
      <c r="A83" s="1173"/>
      <c r="B83" s="1173"/>
      <c r="C83" s="1173"/>
      <c r="D83" s="1239"/>
      <c r="J83" s="1173"/>
      <c r="K83" s="1173"/>
      <c r="L83" s="1173"/>
      <c r="M83" s="1173"/>
      <c r="N83" s="1198"/>
      <c r="O83" s="1296"/>
      <c r="P83" s="232"/>
      <c r="Q83" s="232"/>
      <c r="R83" s="1173"/>
      <c r="S83" s="1173"/>
      <c r="T83" s="1173"/>
      <c r="U83" s="669"/>
      <c r="Y83" s="1290"/>
      <c r="Z83" s="1290"/>
      <c r="AA83" s="1290"/>
      <c r="AB83" s="1290"/>
      <c r="AC83" s="1290"/>
      <c r="AD83" s="1290"/>
      <c r="BE83" s="1290"/>
      <c r="BF83" s="1290"/>
      <c r="BG83" s="1290"/>
      <c r="BH83" s="1290"/>
      <c r="BI83" s="1290"/>
      <c r="BJ83" s="1290"/>
    </row>
    <row r="84" spans="1:62" s="226" customFormat="1" ht="15" customHeight="1" thickBot="1" x14ac:dyDescent="0.35">
      <c r="A84" s="1173"/>
      <c r="B84" s="3321"/>
      <c r="C84" s="3322"/>
      <c r="D84" s="2592" t="s">
        <v>2490</v>
      </c>
      <c r="E84" s="2592"/>
      <c r="F84" s="2592"/>
      <c r="G84" s="2592"/>
      <c r="H84" s="2592"/>
      <c r="I84" s="2592"/>
      <c r="J84" s="2592"/>
      <c r="K84" s="2592"/>
      <c r="L84" s="2592"/>
      <c r="M84" s="2592"/>
      <c r="N84" s="2592"/>
      <c r="O84" s="2592"/>
      <c r="P84" s="2592"/>
      <c r="Q84" s="2592"/>
      <c r="R84" s="2592"/>
      <c r="S84" s="2592"/>
      <c r="T84" s="2592"/>
      <c r="U84" s="2592"/>
      <c r="V84" s="2592"/>
      <c r="Y84" s="1692"/>
      <c r="Z84" s="1692"/>
      <c r="AA84" s="1692"/>
      <c r="AB84" s="1692"/>
      <c r="AC84" s="1692"/>
      <c r="AD84" s="1692"/>
      <c r="BE84" s="1692"/>
      <c r="BF84" s="1692"/>
      <c r="BG84" s="1692"/>
      <c r="BH84" s="1692"/>
      <c r="BI84" s="1692"/>
      <c r="BJ84" s="1692"/>
    </row>
    <row r="85" spans="1:62" s="226" customFormat="1" ht="39.6" customHeight="1" x14ac:dyDescent="0.3">
      <c r="A85" s="1173"/>
      <c r="B85" s="1173"/>
      <c r="C85" s="1173"/>
      <c r="D85" s="2592"/>
      <c r="E85" s="2592"/>
      <c r="F85" s="2592"/>
      <c r="G85" s="2592"/>
      <c r="H85" s="2592"/>
      <c r="I85" s="2592"/>
      <c r="J85" s="2592"/>
      <c r="K85" s="2592"/>
      <c r="L85" s="2592"/>
      <c r="M85" s="2592"/>
      <c r="N85" s="2592"/>
      <c r="O85" s="2592"/>
      <c r="P85" s="2592"/>
      <c r="Q85" s="2592"/>
      <c r="R85" s="2592"/>
      <c r="S85" s="2592"/>
      <c r="T85" s="2592"/>
      <c r="U85" s="2592"/>
      <c r="V85" s="2592"/>
      <c r="Y85" s="1692"/>
      <c r="Z85" s="1692"/>
      <c r="AA85" s="1692"/>
      <c r="AB85" s="1692"/>
      <c r="AC85" s="1692"/>
      <c r="AD85" s="1692"/>
      <c r="BE85" s="1692"/>
      <c r="BF85" s="1692"/>
      <c r="BG85" s="1692"/>
      <c r="BH85" s="1692"/>
      <c r="BI85" s="1692"/>
      <c r="BJ85" s="1692"/>
    </row>
    <row r="86" spans="1:62" s="226" customFormat="1" ht="4.5" customHeight="1" thickBot="1" x14ac:dyDescent="0.35">
      <c r="A86" s="1173"/>
      <c r="B86" s="1173"/>
      <c r="C86" s="1173"/>
      <c r="D86" s="1690"/>
      <c r="J86" s="1173"/>
      <c r="K86" s="1173"/>
      <c r="L86" s="1173"/>
      <c r="M86" s="1173"/>
      <c r="N86" s="1687"/>
      <c r="O86" s="1701"/>
      <c r="P86" s="1691"/>
      <c r="Q86" s="1691"/>
      <c r="R86" s="1173"/>
      <c r="S86" s="1173"/>
      <c r="T86" s="1173"/>
      <c r="U86" s="669"/>
      <c r="Y86" s="1692"/>
      <c r="Z86" s="1692"/>
      <c r="AA86" s="1692"/>
      <c r="AB86" s="1692"/>
      <c r="AC86" s="1692"/>
      <c r="AD86" s="1692"/>
      <c r="BE86" s="1692"/>
      <c r="BF86" s="1692"/>
      <c r="BG86" s="1692"/>
      <c r="BH86" s="1692"/>
      <c r="BI86" s="1692"/>
      <c r="BJ86" s="1692"/>
    </row>
    <row r="87" spans="1:62" s="226" customFormat="1" ht="15" customHeight="1" thickBot="1" x14ac:dyDescent="0.35">
      <c r="A87" s="1173"/>
      <c r="B87" s="3319"/>
      <c r="C87" s="3320"/>
      <c r="D87" s="2592" t="s">
        <v>2491</v>
      </c>
      <c r="E87" s="2592"/>
      <c r="F87" s="2592"/>
      <c r="G87" s="2592"/>
      <c r="H87" s="2592"/>
      <c r="I87" s="2592"/>
      <c r="J87" s="2592"/>
      <c r="K87" s="2592"/>
      <c r="L87" s="2592"/>
      <c r="M87" s="2592"/>
      <c r="N87" s="2592"/>
      <c r="O87" s="2592"/>
      <c r="P87" s="2592"/>
      <c r="Q87" s="2592"/>
      <c r="R87" s="2592"/>
      <c r="S87" s="2592"/>
      <c r="T87" s="2592"/>
      <c r="U87" s="2592"/>
      <c r="V87" s="2592"/>
      <c r="Y87" s="1692"/>
      <c r="Z87" s="1692"/>
      <c r="AA87" s="1692"/>
      <c r="AB87" s="1692"/>
      <c r="AC87" s="1692"/>
      <c r="AD87" s="1692"/>
      <c r="BE87" s="1692"/>
      <c r="BF87" s="1692"/>
      <c r="BG87" s="1692"/>
      <c r="BH87" s="1692"/>
      <c r="BI87" s="1692"/>
      <c r="BJ87" s="1692"/>
    </row>
    <row r="88" spans="1:62" s="226" customFormat="1" ht="12" customHeight="1" x14ac:dyDescent="0.3">
      <c r="A88" s="1173"/>
      <c r="B88" s="1173"/>
      <c r="C88" s="1173"/>
      <c r="D88" s="2592"/>
      <c r="E88" s="2592"/>
      <c r="F88" s="2592"/>
      <c r="G88" s="2592"/>
      <c r="H88" s="2592"/>
      <c r="I88" s="2592"/>
      <c r="J88" s="2592"/>
      <c r="K88" s="2592"/>
      <c r="L88" s="2592"/>
      <c r="M88" s="2592"/>
      <c r="N88" s="2592"/>
      <c r="O88" s="2592"/>
      <c r="P88" s="2592"/>
      <c r="Q88" s="2592"/>
      <c r="R88" s="2592"/>
      <c r="S88" s="2592"/>
      <c r="T88" s="2592"/>
      <c r="U88" s="2592"/>
      <c r="V88" s="2592"/>
      <c r="Y88" s="1692"/>
      <c r="Z88" s="1692"/>
      <c r="AA88" s="1692"/>
      <c r="AB88" s="1692"/>
      <c r="AC88" s="1692"/>
      <c r="AD88" s="1692"/>
      <c r="BE88" s="1692"/>
      <c r="BF88" s="1692"/>
      <c r="BG88" s="1692"/>
      <c r="BH88" s="1692"/>
      <c r="BI88" s="1692"/>
      <c r="BJ88" s="1692"/>
    </row>
    <row r="89" spans="1:62" s="1060" customFormat="1" ht="3.6" customHeight="1" thickBot="1" x14ac:dyDescent="0.35">
      <c r="A89" s="1173"/>
      <c r="B89" s="1173"/>
      <c r="C89" s="1173"/>
      <c r="D89" s="1239"/>
      <c r="J89" s="1173"/>
      <c r="K89" s="1173"/>
      <c r="L89" s="1173"/>
      <c r="M89" s="1173"/>
      <c r="N89" s="1687"/>
      <c r="O89" s="1296"/>
      <c r="P89" s="232"/>
      <c r="Q89" s="232"/>
      <c r="R89" s="1173"/>
      <c r="S89" s="1173"/>
      <c r="T89" s="1173"/>
      <c r="U89" s="1295"/>
      <c r="Y89" s="1689"/>
      <c r="Z89" s="1689"/>
      <c r="AA89" s="1689"/>
      <c r="AB89" s="1689"/>
      <c r="AC89" s="1689"/>
      <c r="AD89" s="1689"/>
      <c r="BE89" s="1689"/>
      <c r="BF89" s="1689"/>
      <c r="BG89" s="1689"/>
      <c r="BH89" s="1689"/>
      <c r="BI89" s="1689"/>
      <c r="BJ89" s="1689"/>
    </row>
    <row r="90" spans="1:62" ht="13.2" customHeight="1" thickBot="1" x14ac:dyDescent="0.35">
      <c r="A90" s="3308" t="s">
        <v>1396</v>
      </c>
      <c r="B90" s="3308"/>
      <c r="C90" s="3308"/>
      <c r="D90" s="3308"/>
      <c r="E90" s="3308"/>
      <c r="F90" s="3308"/>
      <c r="G90" s="3308"/>
      <c r="H90" s="3308"/>
      <c r="I90" s="3308"/>
      <c r="J90" s="3308"/>
      <c r="K90" s="3308"/>
      <c r="L90" s="3308"/>
      <c r="M90" s="1257"/>
      <c r="N90" s="1257"/>
      <c r="O90" s="1257"/>
      <c r="P90" s="1255"/>
      <c r="Q90" s="1250" t="s">
        <v>142</v>
      </c>
      <c r="R90" s="1254"/>
      <c r="S90" s="1254"/>
      <c r="T90" s="1258"/>
      <c r="U90" s="3309">
        <v>0</v>
      </c>
      <c r="V90" s="3318"/>
      <c r="W90"/>
      <c r="X90"/>
      <c r="Y90"/>
      <c r="Z90"/>
      <c r="AA90"/>
      <c r="AB90"/>
      <c r="AC90"/>
      <c r="AD90"/>
      <c r="BE90"/>
      <c r="BF90"/>
      <c r="BG90"/>
      <c r="BH90"/>
      <c r="BI90"/>
      <c r="BJ90"/>
    </row>
    <row r="91" spans="1:62" ht="4.5" customHeight="1" thickBot="1" x14ac:dyDescent="0.35">
      <c r="A91" s="419"/>
      <c r="B91" s="419"/>
      <c r="C91" s="419"/>
      <c r="D91" s="419"/>
      <c r="E91" s="419"/>
      <c r="F91" s="419"/>
      <c r="G91" s="419"/>
      <c r="H91" s="419"/>
      <c r="I91" s="419"/>
      <c r="J91" s="419"/>
      <c r="K91" s="419"/>
      <c r="L91" s="419"/>
      <c r="M91" s="419"/>
      <c r="N91" s="419"/>
      <c r="O91" s="419"/>
      <c r="P91" s="419"/>
      <c r="Q91" s="419"/>
      <c r="R91" s="419"/>
      <c r="S91" s="419"/>
      <c r="T91" s="419"/>
      <c r="U91" s="419"/>
      <c r="V91" s="419"/>
      <c r="W91" s="419"/>
      <c r="X91"/>
      <c r="Y91"/>
      <c r="Z91"/>
      <c r="AA91"/>
      <c r="AB91"/>
      <c r="AC91"/>
      <c r="AD91"/>
      <c r="BE91"/>
      <c r="BF91"/>
      <c r="BG91"/>
      <c r="BH91"/>
      <c r="BI91"/>
      <c r="BJ91"/>
    </row>
    <row r="92" spans="1:62" s="1060" customFormat="1" ht="13.2" customHeight="1" thickBot="1" x14ac:dyDescent="0.35">
      <c r="A92" s="1174" t="s">
        <v>171</v>
      </c>
      <c r="B92" s="3290" t="s">
        <v>2566</v>
      </c>
      <c r="C92" s="3291"/>
      <c r="D92" s="3291"/>
      <c r="E92" s="3291"/>
      <c r="F92" s="3291"/>
      <c r="G92" s="3291"/>
      <c r="H92" s="3291"/>
      <c r="I92" s="3291"/>
      <c r="J92" s="3291"/>
      <c r="K92" s="3291"/>
      <c r="L92" s="3291"/>
      <c r="M92" s="3291"/>
      <c r="N92" s="3291"/>
      <c r="O92" s="3291"/>
      <c r="P92" s="3291"/>
      <c r="Q92" s="3291"/>
      <c r="R92" s="3291"/>
      <c r="S92" s="3291"/>
      <c r="T92" s="3291"/>
      <c r="U92" s="3291"/>
      <c r="V92" s="3292"/>
      <c r="W92"/>
      <c r="X92" s="1410"/>
      <c r="Y92" s="1410"/>
      <c r="Z92" s="1410"/>
      <c r="AA92" s="1410"/>
      <c r="AB92" s="1410"/>
      <c r="AC92" s="1410"/>
      <c r="AD92" s="1410"/>
      <c r="BE92" s="1410"/>
      <c r="BF92" s="1410"/>
      <c r="BG92" s="1410"/>
      <c r="BH92" s="1410"/>
      <c r="BI92" s="1410"/>
      <c r="BJ92" s="1410"/>
    </row>
    <row r="93" spans="1:62" s="1797" customFormat="1" ht="11.4" customHeight="1" x14ac:dyDescent="0.3">
      <c r="A93" s="1231"/>
      <c r="B93" s="1568" t="s">
        <v>371</v>
      </c>
      <c r="C93" s="1714" t="s">
        <v>1390</v>
      </c>
      <c r="D93" s="1231"/>
      <c r="E93" s="1231"/>
      <c r="F93" s="1231"/>
      <c r="G93" s="1231"/>
      <c r="H93" s="1231"/>
      <c r="I93" s="1231"/>
      <c r="J93" s="1231"/>
      <c r="K93" s="1231"/>
      <c r="L93" s="1231"/>
      <c r="M93" s="1231"/>
      <c r="N93" s="1231"/>
      <c r="O93" s="1231"/>
      <c r="P93" s="1231"/>
      <c r="Q93" s="1231"/>
      <c r="R93" s="1231"/>
      <c r="S93" s="1231"/>
      <c r="T93" s="1231"/>
      <c r="U93" s="1231"/>
      <c r="V93" s="1231"/>
      <c r="W93" s="1231"/>
      <c r="X93" s="1746"/>
      <c r="Y93" s="1746"/>
      <c r="Z93" s="1746"/>
      <c r="AA93" s="1746"/>
      <c r="AB93" s="1746"/>
      <c r="AC93" s="1746"/>
      <c r="AD93" s="1746"/>
      <c r="BE93" s="1746"/>
      <c r="BF93" s="1746"/>
      <c r="BG93" s="1746"/>
      <c r="BH93" s="1746"/>
      <c r="BI93" s="1746"/>
      <c r="BJ93" s="1746"/>
    </row>
    <row r="94" spans="1:62" s="1797" customFormat="1" ht="3" customHeight="1" thickBot="1" x14ac:dyDescent="0.35">
      <c r="A94" s="1231"/>
      <c r="B94" s="1231"/>
      <c r="C94" s="1231"/>
      <c r="D94" s="2019"/>
      <c r="E94" s="2019"/>
      <c r="F94" s="2019"/>
      <c r="G94" s="2019"/>
      <c r="H94" s="2019"/>
      <c r="I94" s="2019"/>
      <c r="J94" s="2019"/>
      <c r="K94" s="2019"/>
      <c r="L94" s="2019"/>
      <c r="M94" s="2019"/>
      <c r="N94" s="2019"/>
      <c r="O94" s="2019"/>
      <c r="P94" s="2019"/>
      <c r="Q94" s="2019"/>
      <c r="R94" s="2019"/>
      <c r="S94" s="2019"/>
      <c r="T94" s="2019"/>
      <c r="U94" s="2019"/>
      <c r="V94" s="2019"/>
      <c r="W94" s="1746"/>
      <c r="X94" s="1746"/>
      <c r="Y94" s="1746"/>
      <c r="Z94" s="1746"/>
      <c r="AA94" s="1746"/>
      <c r="AB94" s="1746"/>
      <c r="AC94" s="1746"/>
      <c r="AD94" s="1746"/>
      <c r="BE94" s="1746"/>
      <c r="BF94" s="1746"/>
      <c r="BG94" s="1746"/>
      <c r="BH94" s="1746"/>
      <c r="BI94" s="1746"/>
      <c r="BJ94" s="1746"/>
    </row>
    <row r="95" spans="1:62" s="1060" customFormat="1" ht="13.95" customHeight="1" thickBot="1" x14ac:dyDescent="0.35">
      <c r="A95" s="808"/>
      <c r="B95" s="808"/>
      <c r="C95" s="1229"/>
      <c r="D95" s="3293" t="s">
        <v>2529</v>
      </c>
      <c r="E95" s="3294"/>
      <c r="F95" s="3294"/>
      <c r="G95" s="3294"/>
      <c r="H95" s="3294"/>
      <c r="I95" s="3294"/>
      <c r="J95" s="3294"/>
      <c r="K95" s="3294"/>
      <c r="L95" s="3294"/>
      <c r="M95" s="3294"/>
      <c r="N95" s="3294"/>
      <c r="O95" s="3294"/>
      <c r="P95" s="3294"/>
      <c r="Q95" s="3294"/>
      <c r="R95" s="3294"/>
      <c r="S95" s="3294"/>
      <c r="T95" s="3294"/>
      <c r="U95" s="3294"/>
      <c r="V95" s="3294"/>
      <c r="W95" s="1231"/>
      <c r="X95" s="2018"/>
      <c r="Y95" s="2018"/>
      <c r="Z95" s="2018"/>
      <c r="AA95" s="2018"/>
      <c r="AB95" s="2018"/>
      <c r="AC95" s="2018"/>
      <c r="AD95" s="2018"/>
      <c r="BE95" s="2018"/>
      <c r="BF95" s="2018"/>
      <c r="BG95" s="2018"/>
      <c r="BH95" s="2018"/>
      <c r="BI95" s="2018"/>
      <c r="BJ95" s="2018"/>
    </row>
    <row r="96" spans="1:62" s="1797" customFormat="1" ht="3" customHeight="1" thickBot="1" x14ac:dyDescent="0.35">
      <c r="A96" s="1231"/>
      <c r="B96" s="1231"/>
      <c r="C96" s="1231"/>
      <c r="D96" s="2019"/>
      <c r="E96" s="2019"/>
      <c r="F96" s="2019"/>
      <c r="G96" s="2019"/>
      <c r="H96" s="2019"/>
      <c r="I96" s="2019"/>
      <c r="J96" s="2019"/>
      <c r="K96" s="2019"/>
      <c r="L96" s="2019"/>
      <c r="M96" s="2019"/>
      <c r="N96" s="2019"/>
      <c r="O96" s="2019"/>
      <c r="P96" s="2019"/>
      <c r="Q96" s="2019"/>
      <c r="R96" s="2019"/>
      <c r="S96" s="2019"/>
      <c r="T96" s="2019"/>
      <c r="U96" s="2019"/>
      <c r="V96" s="2019"/>
      <c r="W96" s="1746"/>
      <c r="X96" s="1746"/>
      <c r="Y96" s="1746"/>
      <c r="Z96" s="1746"/>
      <c r="AA96" s="1746"/>
      <c r="AB96" s="1746"/>
      <c r="AC96" s="1746"/>
      <c r="AD96" s="1746"/>
      <c r="BE96" s="1746"/>
      <c r="BF96" s="1746"/>
      <c r="BG96" s="1746"/>
      <c r="BH96" s="1746"/>
      <c r="BI96" s="1746"/>
      <c r="BJ96" s="1746"/>
    </row>
    <row r="97" spans="1:62" s="1060" customFormat="1" ht="13.5" customHeight="1" thickBot="1" x14ac:dyDescent="0.35">
      <c r="A97" s="808"/>
      <c r="B97" s="808"/>
      <c r="C97" s="1229"/>
      <c r="D97" s="3294" t="s">
        <v>2671</v>
      </c>
      <c r="E97" s="3294"/>
      <c r="F97" s="3294"/>
      <c r="G97" s="3294"/>
      <c r="H97" s="3294"/>
      <c r="I97" s="3294"/>
      <c r="J97" s="3294"/>
      <c r="K97" s="3294"/>
      <c r="L97" s="3294"/>
      <c r="M97" s="3294"/>
      <c r="N97" s="3294"/>
      <c r="O97" s="3294"/>
      <c r="P97" s="3294"/>
      <c r="Q97" s="3294"/>
      <c r="R97" s="3294"/>
      <c r="S97" s="3294"/>
      <c r="T97" s="3294"/>
      <c r="U97" s="3294"/>
      <c r="V97" s="2019"/>
      <c r="W97" s="2019"/>
      <c r="X97" s="2018"/>
      <c r="Y97" s="2018"/>
      <c r="Z97" s="2018"/>
      <c r="AA97" s="2018"/>
      <c r="AB97" s="2018"/>
      <c r="AC97" s="2018"/>
      <c r="AD97" s="2018"/>
      <c r="BE97" s="2018"/>
      <c r="BF97" s="2018"/>
      <c r="BG97" s="2018"/>
      <c r="BH97" s="2018"/>
      <c r="BI97" s="2018"/>
      <c r="BJ97" s="2018"/>
    </row>
    <row r="98" spans="1:62" s="232" customFormat="1" ht="16.2" customHeight="1" thickBot="1" x14ac:dyDescent="0.35">
      <c r="A98" s="808"/>
      <c r="B98" s="808"/>
      <c r="C98" s="1418"/>
      <c r="D98" s="3294"/>
      <c r="E98" s="3294"/>
      <c r="F98" s="3294"/>
      <c r="G98" s="3294"/>
      <c r="H98" s="3294"/>
      <c r="I98" s="3294"/>
      <c r="J98" s="3294"/>
      <c r="K98" s="3294"/>
      <c r="L98" s="3294"/>
      <c r="M98" s="3294"/>
      <c r="N98" s="3294"/>
      <c r="O98" s="3294"/>
      <c r="P98" s="3294"/>
      <c r="Q98" s="3294"/>
      <c r="R98" s="3294"/>
      <c r="S98" s="3294"/>
      <c r="T98" s="3294"/>
      <c r="U98" s="3294"/>
      <c r="V98" s="2019"/>
      <c r="W98" s="2019"/>
      <c r="X98" s="45"/>
      <c r="Y98" s="45"/>
      <c r="Z98" s="45"/>
      <c r="AA98" s="45"/>
      <c r="AB98" s="45"/>
      <c r="AC98" s="45"/>
      <c r="AD98" s="45"/>
      <c r="BE98" s="45"/>
      <c r="BF98" s="45"/>
      <c r="BG98" s="45"/>
      <c r="BH98" s="45"/>
      <c r="BI98" s="45"/>
      <c r="BJ98" s="45"/>
    </row>
    <row r="99" spans="1:62" s="1060" customFormat="1" ht="13.5" customHeight="1" thickBot="1" x14ac:dyDescent="0.35">
      <c r="A99" s="808"/>
      <c r="B99" s="808"/>
      <c r="C99" s="1229"/>
      <c r="D99" s="3294" t="s">
        <v>2672</v>
      </c>
      <c r="E99" s="3294"/>
      <c r="F99" s="3294"/>
      <c r="G99" s="3294"/>
      <c r="H99" s="3294"/>
      <c r="I99" s="3294"/>
      <c r="J99" s="3294"/>
      <c r="K99" s="3294"/>
      <c r="L99" s="3294"/>
      <c r="M99" s="3294"/>
      <c r="N99" s="3294"/>
      <c r="O99" s="3294"/>
      <c r="P99" s="3294"/>
      <c r="Q99" s="3294"/>
      <c r="R99" s="3294"/>
      <c r="S99" s="3294"/>
      <c r="T99" s="3294"/>
      <c r="U99" s="3294"/>
      <c r="V99" s="2019"/>
      <c r="W99" s="2019"/>
      <c r="X99" s="2018"/>
      <c r="Y99" s="2018"/>
      <c r="Z99" s="2018"/>
      <c r="AA99" s="2018"/>
      <c r="AB99" s="2018"/>
      <c r="AC99" s="2018"/>
      <c r="AD99" s="2018"/>
      <c r="BE99" s="2018"/>
      <c r="BF99" s="2018"/>
      <c r="BG99" s="2018"/>
      <c r="BH99" s="2018"/>
      <c r="BI99" s="2018"/>
      <c r="BJ99" s="2018"/>
    </row>
    <row r="100" spans="1:62" s="226" customFormat="1" ht="13.5" customHeight="1" x14ac:dyDescent="0.3">
      <c r="A100" s="808"/>
      <c r="B100" s="808"/>
      <c r="C100" s="808"/>
      <c r="D100" s="3294"/>
      <c r="E100" s="3294"/>
      <c r="F100" s="3294"/>
      <c r="G100" s="3294"/>
      <c r="H100" s="3294"/>
      <c r="I100" s="3294"/>
      <c r="J100" s="3294"/>
      <c r="K100" s="3294"/>
      <c r="L100" s="3294"/>
      <c r="M100" s="3294"/>
      <c r="N100" s="3294"/>
      <c r="O100" s="3294"/>
      <c r="P100" s="3294"/>
      <c r="Q100" s="3294"/>
      <c r="R100" s="3294"/>
      <c r="S100" s="3294"/>
      <c r="T100" s="3294"/>
      <c r="U100" s="3294"/>
      <c r="V100" s="2019"/>
      <c r="W100" s="2023"/>
      <c r="X100" s="2023"/>
      <c r="Y100" s="2023"/>
      <c r="Z100" s="2023"/>
      <c r="AA100" s="2023"/>
      <c r="AB100" s="2023"/>
      <c r="AC100" s="2023"/>
      <c r="AD100" s="2023"/>
      <c r="BE100" s="2023"/>
      <c r="BF100" s="2023"/>
      <c r="BG100" s="2023"/>
      <c r="BH100" s="2023"/>
      <c r="BI100" s="2023"/>
      <c r="BJ100" s="2023"/>
    </row>
    <row r="101" spans="1:62" s="1060" customFormat="1" ht="10.8" customHeight="1" x14ac:dyDescent="0.3">
      <c r="C101" s="2398" t="s">
        <v>197</v>
      </c>
    </row>
    <row r="102" spans="1:62" s="1797" customFormat="1" ht="13.5" customHeight="1" x14ac:dyDescent="0.3">
      <c r="A102" s="1231"/>
      <c r="B102" s="1568" t="s">
        <v>372</v>
      </c>
      <c r="C102" s="1714" t="s">
        <v>2537</v>
      </c>
      <c r="D102" s="2019"/>
      <c r="E102" s="2019"/>
      <c r="F102" s="2019"/>
      <c r="G102" s="2019"/>
      <c r="H102" s="2019"/>
      <c r="I102" s="2019"/>
      <c r="J102" s="2019"/>
      <c r="K102" s="2019"/>
      <c r="L102" s="2019"/>
      <c r="M102" s="2019"/>
      <c r="N102" s="2019"/>
      <c r="O102" s="2019"/>
      <c r="P102" s="2019"/>
      <c r="Q102" s="2019"/>
      <c r="R102" s="2019"/>
      <c r="S102" s="2019"/>
      <c r="T102" s="2019"/>
      <c r="U102" s="2019"/>
      <c r="V102" s="2019"/>
      <c r="W102" s="1746"/>
      <c r="X102" s="1746"/>
      <c r="Y102" s="1746"/>
      <c r="Z102" s="1746"/>
      <c r="AA102" s="1746"/>
      <c r="AB102" s="1746"/>
      <c r="AC102" s="1746"/>
      <c r="AD102" s="1746"/>
      <c r="BE102" s="1746"/>
      <c r="BF102" s="1746"/>
      <c r="BG102" s="1746"/>
      <c r="BH102" s="1746"/>
      <c r="BI102" s="1746"/>
      <c r="BJ102" s="1746"/>
    </row>
    <row r="103" spans="1:62" s="1797" customFormat="1" ht="3" customHeight="1" thickBot="1" x14ac:dyDescent="0.35">
      <c r="A103" s="1231"/>
      <c r="B103" s="1231"/>
      <c r="C103" s="1231"/>
      <c r="D103" s="2019"/>
      <c r="E103" s="2019"/>
      <c r="F103" s="2019"/>
      <c r="G103" s="2019"/>
      <c r="H103" s="2019"/>
      <c r="I103" s="2019"/>
      <c r="J103" s="2019"/>
      <c r="K103" s="2019"/>
      <c r="L103" s="2019"/>
      <c r="M103" s="2019"/>
      <c r="N103" s="2019"/>
      <c r="O103" s="2019"/>
      <c r="P103" s="2019"/>
      <c r="Q103" s="2019"/>
      <c r="R103" s="2019"/>
      <c r="S103" s="2019"/>
      <c r="T103" s="2019"/>
      <c r="U103" s="2019"/>
      <c r="V103" s="2019"/>
      <c r="W103" s="1746"/>
      <c r="X103" s="1746"/>
      <c r="Y103" s="1746"/>
      <c r="Z103" s="1746"/>
      <c r="AA103" s="1746"/>
      <c r="AB103" s="1746"/>
      <c r="AC103" s="1746"/>
      <c r="AD103" s="1746"/>
      <c r="BE103" s="1746"/>
      <c r="BF103" s="1746"/>
      <c r="BG103" s="1746"/>
      <c r="BH103" s="1746"/>
      <c r="BI103" s="1746"/>
      <c r="BJ103" s="1746"/>
    </row>
    <row r="104" spans="1:62" s="2211" customFormat="1" ht="13.95" customHeight="1" thickBot="1" x14ac:dyDescent="0.35">
      <c r="A104" s="808"/>
      <c r="B104" s="808"/>
      <c r="C104" s="1229"/>
      <c r="D104" s="3293" t="s">
        <v>2823</v>
      </c>
      <c r="E104" s="3294"/>
      <c r="F104" s="3294"/>
      <c r="G104" s="3294"/>
      <c r="H104" s="3294"/>
      <c r="I104" s="3294"/>
      <c r="J104" s="3294"/>
      <c r="K104" s="3294"/>
      <c r="L104" s="3294"/>
      <c r="M104" s="3294"/>
      <c r="N104" s="3294"/>
      <c r="O104" s="3294"/>
      <c r="P104" s="3294"/>
      <c r="Q104" s="3294"/>
      <c r="R104" s="3294"/>
      <c r="S104" s="3294"/>
      <c r="T104" s="3294"/>
      <c r="U104" s="3294"/>
      <c r="V104" s="3294"/>
      <c r="W104" s="1231"/>
      <c r="X104" s="2395"/>
      <c r="Y104" s="2395"/>
      <c r="Z104" s="2395"/>
      <c r="AA104" s="2395"/>
      <c r="AB104" s="2395"/>
      <c r="AC104" s="2395"/>
      <c r="AD104" s="2395"/>
      <c r="BE104" s="2395"/>
      <c r="BF104" s="2395"/>
      <c r="BG104" s="2395"/>
      <c r="BH104" s="2395"/>
      <c r="BI104" s="2395"/>
      <c r="BJ104" s="2395"/>
    </row>
    <row r="105" spans="1:62" s="1797" customFormat="1" ht="3" customHeight="1" thickBot="1" x14ac:dyDescent="0.35">
      <c r="A105" s="1231"/>
      <c r="B105" s="1231"/>
      <c r="C105" s="1231"/>
      <c r="D105" s="2396"/>
      <c r="E105" s="2396"/>
      <c r="F105" s="2396"/>
      <c r="G105" s="2396"/>
      <c r="H105" s="2396"/>
      <c r="I105" s="2396"/>
      <c r="J105" s="2396"/>
      <c r="K105" s="2396"/>
      <c r="L105" s="2396"/>
      <c r="M105" s="2396"/>
      <c r="N105" s="2396"/>
      <c r="O105" s="2396"/>
      <c r="P105" s="2396"/>
      <c r="Q105" s="2396"/>
      <c r="R105" s="2396"/>
      <c r="S105" s="2396"/>
      <c r="T105" s="2396"/>
      <c r="U105" s="2396"/>
      <c r="V105" s="2396"/>
      <c r="W105" s="2223"/>
      <c r="X105" s="2223"/>
      <c r="Y105" s="2223"/>
      <c r="Z105" s="2223"/>
      <c r="AA105" s="2223"/>
      <c r="AB105" s="2223"/>
      <c r="AC105" s="2223"/>
      <c r="AD105" s="2223"/>
      <c r="BE105" s="2223"/>
      <c r="BF105" s="2223"/>
      <c r="BG105" s="2223"/>
      <c r="BH105" s="2223"/>
      <c r="BI105" s="2223"/>
      <c r="BJ105" s="2223"/>
    </row>
    <row r="106" spans="1:62" s="1797" customFormat="1" ht="13.5" customHeight="1" thickBot="1" x14ac:dyDescent="0.35">
      <c r="A106" s="1231"/>
      <c r="B106" s="1231"/>
      <c r="C106" s="1229"/>
      <c r="D106" s="3295" t="s">
        <v>2530</v>
      </c>
      <c r="E106" s="3296"/>
      <c r="F106" s="3296"/>
      <c r="G106" s="3296"/>
      <c r="H106" s="3296"/>
      <c r="I106" s="3296"/>
      <c r="J106" s="3296"/>
      <c r="K106" s="3296"/>
      <c r="L106" s="3296"/>
      <c r="M106" s="3296"/>
      <c r="N106" s="3296"/>
      <c r="O106" s="3296"/>
      <c r="P106" s="3296"/>
      <c r="Q106" s="3296"/>
      <c r="R106" s="3296"/>
      <c r="S106" s="3296"/>
      <c r="T106" s="3296"/>
      <c r="U106" s="3296"/>
      <c r="V106" s="3296"/>
      <c r="W106" s="1746"/>
      <c r="X106" s="1746"/>
      <c r="Y106" s="1746"/>
      <c r="Z106" s="1746"/>
      <c r="AA106" s="1746"/>
      <c r="AB106" s="1746"/>
      <c r="AC106" s="1746"/>
      <c r="AD106" s="1746"/>
      <c r="BE106" s="1746"/>
      <c r="BF106" s="1746"/>
      <c r="BG106" s="1746"/>
      <c r="BH106" s="1746"/>
      <c r="BI106" s="1746"/>
      <c r="BJ106" s="1746"/>
    </row>
    <row r="107" spans="1:62" s="1797" customFormat="1" ht="3" customHeight="1" thickBot="1" x14ac:dyDescent="0.35">
      <c r="A107" s="1231"/>
      <c r="B107" s="1231"/>
      <c r="C107" s="1231"/>
      <c r="D107" s="2270"/>
      <c r="E107" s="2270"/>
      <c r="F107" s="2270"/>
      <c r="G107" s="2270"/>
      <c r="H107" s="2270"/>
      <c r="I107" s="2270"/>
      <c r="J107" s="2270"/>
      <c r="K107" s="2270"/>
      <c r="L107" s="2270"/>
      <c r="M107" s="2270"/>
      <c r="N107" s="2270"/>
      <c r="O107" s="2270"/>
      <c r="P107" s="2270"/>
      <c r="Q107" s="2270"/>
      <c r="R107" s="2270"/>
      <c r="S107" s="2270"/>
      <c r="T107" s="2270"/>
      <c r="U107" s="2270"/>
      <c r="V107" s="2270"/>
      <c r="W107" s="1746"/>
      <c r="X107" s="1746"/>
      <c r="Y107" s="1746"/>
      <c r="Z107" s="1746"/>
      <c r="AA107" s="1746"/>
      <c r="AB107" s="1746"/>
      <c r="AC107" s="1746"/>
      <c r="AD107" s="1746"/>
      <c r="BE107" s="1746"/>
      <c r="BF107" s="1746"/>
      <c r="BG107" s="1746"/>
      <c r="BH107" s="1746"/>
      <c r="BI107" s="1746"/>
      <c r="BJ107" s="1746"/>
    </row>
    <row r="108" spans="1:62" s="1797" customFormat="1" ht="13.5" customHeight="1" thickBot="1" x14ac:dyDescent="0.35">
      <c r="A108" s="1231"/>
      <c r="B108" s="1231"/>
      <c r="C108" s="1229"/>
      <c r="D108" s="3296" t="s">
        <v>2531</v>
      </c>
      <c r="E108" s="3296"/>
      <c r="F108" s="3296"/>
      <c r="G108" s="3296"/>
      <c r="H108" s="3296"/>
      <c r="I108" s="3296"/>
      <c r="J108" s="3296"/>
      <c r="K108" s="3296"/>
      <c r="L108" s="3296"/>
      <c r="M108" s="3296"/>
      <c r="N108" s="3296"/>
      <c r="O108" s="3296"/>
      <c r="P108" s="3296"/>
      <c r="Q108" s="3296"/>
      <c r="R108" s="3296"/>
      <c r="S108" s="2270"/>
      <c r="T108" s="2270"/>
      <c r="U108" s="2270"/>
      <c r="V108" s="2270"/>
      <c r="W108" s="1746"/>
      <c r="X108" s="1746"/>
      <c r="Y108" s="1746"/>
      <c r="Z108" s="1746"/>
      <c r="AA108" s="1746"/>
      <c r="AB108" s="1746"/>
      <c r="AC108" s="1746"/>
      <c r="AD108" s="1746"/>
      <c r="BE108" s="1746"/>
      <c r="BF108" s="1746"/>
      <c r="BG108" s="1746"/>
      <c r="BH108" s="1746"/>
      <c r="BI108" s="1746"/>
      <c r="BJ108" s="1746"/>
    </row>
    <row r="109" spans="1:62" s="1797" customFormat="1" ht="3" customHeight="1" thickBot="1" x14ac:dyDescent="0.35">
      <c r="A109" s="1231"/>
      <c r="B109" s="1231"/>
      <c r="C109" s="1231"/>
      <c r="D109" s="2270"/>
      <c r="E109" s="2270"/>
      <c r="F109" s="2270"/>
      <c r="G109" s="2270"/>
      <c r="H109" s="2270"/>
      <c r="I109" s="2270"/>
      <c r="J109" s="2270"/>
      <c r="K109" s="2270"/>
      <c r="L109" s="2270"/>
      <c r="M109" s="2270"/>
      <c r="N109" s="2270"/>
      <c r="O109" s="2270"/>
      <c r="P109" s="2270"/>
      <c r="Q109" s="2270"/>
      <c r="R109" s="2270"/>
      <c r="S109" s="2270"/>
      <c r="T109" s="2270"/>
      <c r="U109" s="2270"/>
      <c r="V109" s="2270"/>
      <c r="W109" s="1746"/>
      <c r="X109" s="1746"/>
      <c r="Y109" s="1746"/>
      <c r="Z109" s="1746"/>
      <c r="AA109" s="1746"/>
      <c r="AB109" s="1746"/>
      <c r="AC109" s="1746"/>
      <c r="AD109" s="1746"/>
      <c r="BE109" s="1746"/>
      <c r="BF109" s="1746"/>
      <c r="BG109" s="1746"/>
      <c r="BH109" s="1746"/>
      <c r="BI109" s="1746"/>
      <c r="BJ109" s="1746"/>
    </row>
    <row r="110" spans="1:62" s="1797" customFormat="1" ht="13.5" customHeight="1" thickBot="1" x14ac:dyDescent="0.35">
      <c r="A110" s="1231"/>
      <c r="B110" s="1231"/>
      <c r="C110" s="1229"/>
      <c r="D110" s="3296" t="s">
        <v>2532</v>
      </c>
      <c r="E110" s="3296"/>
      <c r="F110" s="3296"/>
      <c r="G110" s="3296"/>
      <c r="H110" s="3296"/>
      <c r="I110" s="3296"/>
      <c r="J110" s="3296"/>
      <c r="K110" s="3296"/>
      <c r="L110" s="3296"/>
      <c r="M110" s="3296"/>
      <c r="N110" s="3296"/>
      <c r="O110" s="3296"/>
      <c r="P110" s="3296"/>
      <c r="Q110" s="3296"/>
      <c r="R110" s="3296"/>
      <c r="S110" s="2270"/>
      <c r="T110" s="2270"/>
      <c r="U110" s="2270"/>
      <c r="V110" s="2270"/>
      <c r="W110" s="1746"/>
      <c r="X110" s="1746"/>
      <c r="Y110" s="1746"/>
      <c r="Z110" s="1746"/>
      <c r="AA110" s="1746"/>
      <c r="AB110" s="1746"/>
      <c r="AC110" s="1746"/>
      <c r="AD110" s="1746"/>
      <c r="BE110" s="1746"/>
      <c r="BF110" s="1746"/>
      <c r="BG110" s="1746"/>
      <c r="BH110" s="1746"/>
      <c r="BI110" s="1746"/>
      <c r="BJ110" s="1746"/>
    </row>
    <row r="111" spans="1:62" s="1797" customFormat="1" ht="3" customHeight="1" thickBot="1" x14ac:dyDescent="0.35">
      <c r="A111" s="1231"/>
      <c r="B111" s="1231"/>
      <c r="C111" s="1231"/>
      <c r="D111" s="2270"/>
      <c r="E111" s="2270"/>
      <c r="F111" s="2270"/>
      <c r="G111" s="2270"/>
      <c r="H111" s="2270"/>
      <c r="I111" s="2270"/>
      <c r="J111" s="2270"/>
      <c r="K111" s="2270"/>
      <c r="L111" s="2270"/>
      <c r="M111" s="2270"/>
      <c r="N111" s="2270"/>
      <c r="O111" s="2270"/>
      <c r="P111" s="2270"/>
      <c r="Q111" s="2270"/>
      <c r="R111" s="2270"/>
      <c r="S111" s="2270"/>
      <c r="T111" s="2270"/>
      <c r="U111" s="2270"/>
      <c r="V111" s="2270"/>
      <c r="W111" s="1746"/>
      <c r="X111" s="1746"/>
      <c r="Y111" s="1746"/>
      <c r="Z111" s="1746"/>
      <c r="AA111" s="1746"/>
      <c r="AB111" s="1746"/>
      <c r="AC111" s="1746"/>
      <c r="AD111" s="1746"/>
      <c r="BE111" s="1746"/>
      <c r="BF111" s="1746"/>
      <c r="BG111" s="1746"/>
      <c r="BH111" s="1746"/>
      <c r="BI111" s="1746"/>
      <c r="BJ111" s="1746"/>
    </row>
    <row r="112" spans="1:62" s="1797" customFormat="1" ht="13.5" customHeight="1" thickBot="1" x14ac:dyDescent="0.35">
      <c r="A112" s="1231"/>
      <c r="B112" s="1231"/>
      <c r="C112" s="1229"/>
      <c r="D112" s="3296" t="s">
        <v>2533</v>
      </c>
      <c r="E112" s="3296"/>
      <c r="F112" s="3296"/>
      <c r="G112" s="3296"/>
      <c r="H112" s="3296"/>
      <c r="I112" s="3296"/>
      <c r="J112" s="3296"/>
      <c r="K112" s="3296"/>
      <c r="L112" s="3296"/>
      <c r="M112" s="3296"/>
      <c r="N112" s="3296"/>
      <c r="O112" s="3296"/>
      <c r="P112" s="3296"/>
      <c r="Q112" s="3296"/>
      <c r="R112" s="3296"/>
      <c r="S112" s="2270"/>
      <c r="T112" s="2270"/>
      <c r="U112" s="2270"/>
      <c r="V112" s="2270"/>
      <c r="W112" s="1746"/>
      <c r="X112" s="1746"/>
      <c r="Y112" s="1746"/>
      <c r="Z112" s="1746"/>
      <c r="AA112" s="1746"/>
      <c r="AB112" s="1746"/>
      <c r="AC112" s="1746"/>
      <c r="AD112" s="1746"/>
      <c r="BE112" s="1746"/>
      <c r="BF112" s="1746"/>
      <c r="BG112" s="1746"/>
      <c r="BH112" s="1746"/>
      <c r="BI112" s="1746"/>
      <c r="BJ112" s="1746"/>
    </row>
    <row r="113" spans="1:62" s="1797" customFormat="1" ht="3" customHeight="1" thickBot="1" x14ac:dyDescent="0.35">
      <c r="A113" s="1231"/>
      <c r="B113" s="1231"/>
      <c r="C113" s="1231"/>
      <c r="D113" s="2270"/>
      <c r="E113" s="2270"/>
      <c r="F113" s="2270"/>
      <c r="G113" s="2270"/>
      <c r="H113" s="2270"/>
      <c r="I113" s="2270"/>
      <c r="J113" s="2270"/>
      <c r="K113" s="2270"/>
      <c r="L113" s="2270"/>
      <c r="M113" s="2270"/>
      <c r="N113" s="2270"/>
      <c r="O113" s="2270"/>
      <c r="P113" s="2270"/>
      <c r="Q113" s="2270"/>
      <c r="R113" s="2270"/>
      <c r="S113" s="2270"/>
      <c r="T113" s="2270"/>
      <c r="U113" s="2270"/>
      <c r="V113" s="2270"/>
      <c r="W113" s="1746"/>
      <c r="X113" s="1746"/>
      <c r="Y113" s="1746"/>
      <c r="Z113" s="1746"/>
      <c r="AA113" s="1746"/>
      <c r="AB113" s="1746"/>
      <c r="AC113" s="1746"/>
      <c r="AD113" s="1746"/>
      <c r="BE113" s="1746"/>
      <c r="BF113" s="1746"/>
      <c r="BG113" s="1746"/>
      <c r="BH113" s="1746"/>
      <c r="BI113" s="1746"/>
      <c r="BJ113" s="1746"/>
    </row>
    <row r="114" spans="1:62" s="1797" customFormat="1" ht="13.5" customHeight="1" thickBot="1" x14ac:dyDescent="0.35">
      <c r="A114" s="1231"/>
      <c r="B114" s="1231"/>
      <c r="C114" s="1229"/>
      <c r="D114" s="3296" t="s">
        <v>2534</v>
      </c>
      <c r="E114" s="3296"/>
      <c r="F114" s="3296"/>
      <c r="G114" s="3296"/>
      <c r="H114" s="3296"/>
      <c r="I114" s="3296"/>
      <c r="J114" s="3296"/>
      <c r="K114" s="3296"/>
      <c r="L114" s="3296"/>
      <c r="M114" s="3296"/>
      <c r="N114" s="3296"/>
      <c r="O114" s="3296"/>
      <c r="P114" s="3296"/>
      <c r="Q114" s="3296"/>
      <c r="R114" s="3296"/>
      <c r="S114" s="2270"/>
      <c r="T114" s="2270"/>
      <c r="U114" s="2270"/>
      <c r="V114" s="2270"/>
      <c r="W114" s="1746"/>
      <c r="X114" s="1746"/>
      <c r="Y114" s="1746"/>
      <c r="Z114" s="1746"/>
      <c r="AA114" s="1746"/>
      <c r="AB114" s="1746"/>
      <c r="AC114" s="1746"/>
      <c r="AD114" s="1746"/>
      <c r="BE114" s="1746"/>
      <c r="BF114" s="1746"/>
      <c r="BG114" s="1746"/>
      <c r="BH114" s="1746"/>
      <c r="BI114" s="1746"/>
      <c r="BJ114" s="1746"/>
    </row>
    <row r="115" spans="1:62" s="1797" customFormat="1" ht="3" customHeight="1" thickBot="1" x14ac:dyDescent="0.35">
      <c r="A115" s="1231"/>
      <c r="B115" s="1231"/>
      <c r="C115" s="1231"/>
      <c r="D115" s="2270"/>
      <c r="E115" s="2270"/>
      <c r="F115" s="2270"/>
      <c r="G115" s="2270"/>
      <c r="H115" s="2270"/>
      <c r="I115" s="2270"/>
      <c r="J115" s="2270"/>
      <c r="K115" s="2270"/>
      <c r="L115" s="2270"/>
      <c r="M115" s="2270"/>
      <c r="N115" s="2270"/>
      <c r="O115" s="2270"/>
      <c r="P115" s="2270"/>
      <c r="Q115" s="2270"/>
      <c r="R115" s="2270"/>
      <c r="S115" s="2270"/>
      <c r="T115" s="2270"/>
      <c r="U115" s="2270"/>
      <c r="V115" s="2270"/>
      <c r="W115" s="1746"/>
      <c r="X115" s="1746"/>
      <c r="Y115" s="1746"/>
      <c r="Z115" s="1746"/>
      <c r="AA115" s="1746"/>
      <c r="AB115" s="1746"/>
      <c r="AC115" s="1746"/>
      <c r="AD115" s="1746"/>
      <c r="BE115" s="1746"/>
      <c r="BF115" s="1746"/>
      <c r="BG115" s="1746"/>
      <c r="BH115" s="1746"/>
      <c r="BI115" s="1746"/>
      <c r="BJ115" s="1746"/>
    </row>
    <row r="116" spans="1:62" s="1797" customFormat="1" ht="13.5" customHeight="1" thickBot="1" x14ac:dyDescent="0.35">
      <c r="A116" s="1231"/>
      <c r="B116" s="1231"/>
      <c r="C116" s="1229"/>
      <c r="D116" s="3296" t="s">
        <v>2535</v>
      </c>
      <c r="E116" s="3296"/>
      <c r="F116" s="3296"/>
      <c r="G116" s="3296"/>
      <c r="H116" s="3296"/>
      <c r="I116" s="3296"/>
      <c r="J116" s="3296"/>
      <c r="K116" s="3296"/>
      <c r="L116" s="3296"/>
      <c r="M116" s="3296"/>
      <c r="N116" s="3296"/>
      <c r="O116" s="3296"/>
      <c r="P116" s="3296"/>
      <c r="Q116" s="3296"/>
      <c r="R116" s="3296"/>
      <c r="S116" s="2270"/>
      <c r="T116" s="2270"/>
      <c r="U116" s="2270"/>
      <c r="V116" s="2270"/>
      <c r="W116" s="1746"/>
      <c r="X116" s="1746"/>
      <c r="Y116" s="1746"/>
      <c r="Z116" s="1746"/>
      <c r="AA116" s="1746"/>
      <c r="AB116" s="1746"/>
      <c r="AC116" s="1746"/>
      <c r="AD116" s="1746"/>
      <c r="BE116" s="1746"/>
      <c r="BF116" s="1746"/>
      <c r="BG116" s="1746"/>
      <c r="BH116" s="1746"/>
      <c r="BI116" s="1746"/>
      <c r="BJ116" s="1746"/>
    </row>
    <row r="117" spans="1:62" s="1797" customFormat="1" ht="3" customHeight="1" thickBot="1" x14ac:dyDescent="0.35">
      <c r="A117" s="1231"/>
      <c r="B117" s="1231"/>
      <c r="C117" s="1231"/>
      <c r="D117" s="2230"/>
      <c r="E117" s="2230"/>
      <c r="F117" s="2230"/>
      <c r="G117" s="2230"/>
      <c r="H117" s="2230"/>
      <c r="I117" s="2230"/>
      <c r="J117" s="2230"/>
      <c r="K117" s="2230"/>
      <c r="L117" s="2230"/>
      <c r="M117" s="2230"/>
      <c r="N117" s="2230"/>
      <c r="O117" s="2230"/>
      <c r="P117" s="2230"/>
      <c r="Q117" s="2230"/>
      <c r="R117" s="2230"/>
      <c r="S117" s="2230"/>
      <c r="T117" s="2230"/>
      <c r="U117" s="2019"/>
      <c r="V117" s="2019"/>
      <c r="W117" s="1746"/>
      <c r="X117" s="1746"/>
      <c r="Y117" s="1746"/>
      <c r="Z117" s="1746"/>
      <c r="AA117" s="1746"/>
      <c r="AB117" s="1746"/>
      <c r="AC117" s="1746"/>
      <c r="AD117" s="1746"/>
      <c r="BE117" s="1746"/>
      <c r="BF117" s="1746"/>
      <c r="BG117" s="1746"/>
      <c r="BH117" s="1746"/>
      <c r="BI117" s="1746"/>
      <c r="BJ117" s="1746"/>
    </row>
    <row r="118" spans="1:62" s="1060" customFormat="1" ht="15" customHeight="1" thickBot="1" x14ac:dyDescent="0.35">
      <c r="A118" s="3288" t="s">
        <v>2536</v>
      </c>
      <c r="B118" s="3288"/>
      <c r="C118" s="3288"/>
      <c r="D118" s="3289"/>
      <c r="E118" s="3289"/>
      <c r="F118" s="3289"/>
      <c r="G118" s="3289"/>
      <c r="H118" s="3289"/>
      <c r="I118" s="3289"/>
      <c r="J118" s="3289"/>
      <c r="K118" s="3289"/>
      <c r="L118" s="3289"/>
      <c r="M118" s="1436"/>
      <c r="N118" s="1436"/>
      <c r="O118" s="1437"/>
      <c r="P118" s="1437"/>
      <c r="Q118" s="1246" t="s">
        <v>142</v>
      </c>
      <c r="R118" s="1411"/>
      <c r="S118" s="1411"/>
      <c r="T118" s="1412"/>
      <c r="U118" s="3297">
        <v>0</v>
      </c>
      <c r="V118" s="3298"/>
      <c r="W118" s="1410"/>
      <c r="X118" s="1410"/>
      <c r="Y118" s="1410"/>
      <c r="Z118" s="1410"/>
      <c r="AA118" s="1410"/>
      <c r="AB118" s="1410"/>
      <c r="AC118" s="1410"/>
      <c r="AD118" s="1410"/>
      <c r="BE118" s="1410"/>
      <c r="BF118" s="1410"/>
      <c r="BG118" s="1410"/>
      <c r="BH118" s="1410"/>
      <c r="BI118" s="1410"/>
      <c r="BJ118" s="1410"/>
    </row>
    <row r="119" spans="1:62" s="1060" customFormat="1" ht="4.5" customHeight="1" thickBot="1" x14ac:dyDescent="0.35">
      <c r="A119" s="1414"/>
      <c r="B119" s="1414"/>
      <c r="C119" s="1414"/>
      <c r="D119" s="1414"/>
      <c r="E119" s="1414"/>
      <c r="F119" s="1414"/>
      <c r="G119" s="1414"/>
      <c r="H119" s="1414"/>
      <c r="I119" s="1414"/>
      <c r="J119" s="1414"/>
      <c r="K119" s="1414"/>
      <c r="L119" s="1414"/>
      <c r="M119" s="1414"/>
      <c r="N119" s="1414"/>
      <c r="O119" s="1414"/>
      <c r="P119" s="1414"/>
      <c r="Q119" s="1414"/>
      <c r="R119" s="1414"/>
      <c r="S119" s="1414"/>
      <c r="T119" s="1414"/>
      <c r="U119" s="1414"/>
      <c r="V119" s="1414"/>
      <c r="W119" s="1414"/>
      <c r="X119" s="1410"/>
      <c r="Y119" s="1410"/>
      <c r="Z119" s="1410"/>
      <c r="AA119" s="1410"/>
      <c r="AB119" s="1410"/>
      <c r="AC119" s="1410"/>
      <c r="AD119" s="1410"/>
      <c r="BE119" s="1410"/>
      <c r="BF119" s="1410"/>
      <c r="BG119" s="1410"/>
      <c r="BH119" s="1410"/>
      <c r="BI119" s="1410"/>
      <c r="BJ119" s="1410"/>
    </row>
    <row r="120" spans="1:62" ht="15" thickBot="1" x14ac:dyDescent="0.35">
      <c r="A120" s="454" t="s">
        <v>178</v>
      </c>
      <c r="B120" s="2610" t="s">
        <v>2120</v>
      </c>
      <c r="C120" s="2611"/>
      <c r="D120" s="2611"/>
      <c r="E120" s="2611"/>
      <c r="F120" s="2611"/>
      <c r="G120" s="2611"/>
      <c r="H120" s="2611"/>
      <c r="I120" s="2611"/>
      <c r="J120" s="2611"/>
      <c r="K120" s="2611"/>
      <c r="L120" s="2611"/>
      <c r="M120" s="2611"/>
      <c r="N120" s="2611"/>
      <c r="O120" s="2611"/>
      <c r="P120" s="2611"/>
      <c r="Q120" s="2611"/>
      <c r="R120" s="2611"/>
      <c r="S120" s="2611"/>
      <c r="T120" s="2611"/>
      <c r="U120" s="2611"/>
      <c r="V120" s="2612"/>
      <c r="W120"/>
      <c r="X120"/>
      <c r="Y120"/>
      <c r="Z120"/>
      <c r="AA120"/>
      <c r="AB120"/>
      <c r="AC120"/>
      <c r="AD120"/>
      <c r="BE120"/>
      <c r="BF120"/>
      <c r="BG120"/>
      <c r="BH120"/>
      <c r="BI120"/>
      <c r="BJ120"/>
    </row>
    <row r="121" spans="1:62" ht="5.25" customHeight="1" thickBot="1" x14ac:dyDescent="0.35">
      <c r="A121" s="828"/>
      <c r="B121" s="470"/>
      <c r="C121" s="470"/>
      <c r="D121" s="470"/>
      <c r="E121" s="470"/>
      <c r="F121" s="470"/>
      <c r="G121" s="470"/>
      <c r="H121" s="470"/>
      <c r="I121" s="470"/>
      <c r="J121" s="470"/>
      <c r="K121" s="470"/>
      <c r="L121" s="470"/>
      <c r="M121" s="470"/>
      <c r="N121" s="470"/>
      <c r="O121" s="470"/>
      <c r="P121" s="470"/>
      <c r="Q121" s="470"/>
      <c r="R121" s="470"/>
      <c r="S121" s="470"/>
      <c r="T121" s="470"/>
      <c r="U121" s="470"/>
      <c r="V121" s="470"/>
      <c r="W121" s="470"/>
      <c r="X121"/>
      <c r="Y121"/>
      <c r="Z121"/>
      <c r="AA121"/>
      <c r="AB121"/>
      <c r="AC121"/>
      <c r="AD121"/>
      <c r="BE121"/>
      <c r="BF121"/>
      <c r="BG121"/>
      <c r="BH121"/>
      <c r="BI121"/>
      <c r="BJ121"/>
    </row>
    <row r="122" spans="1:62" ht="15" thickBot="1" x14ac:dyDescent="0.35">
      <c r="A122" s="481"/>
      <c r="B122" s="470" t="s">
        <v>714</v>
      </c>
      <c r="C122" s="470"/>
      <c r="D122" s="829">
        <f>'7. Site Info Part I'!B9</f>
        <v>0</v>
      </c>
      <c r="F122" s="791"/>
      <c r="G122" s="3302">
        <f>'7. Site Info Part I'!P9</f>
        <v>0</v>
      </c>
      <c r="H122" s="3303"/>
      <c r="I122" s="419"/>
      <c r="J122" s="791"/>
      <c r="K122"/>
      <c r="L122"/>
      <c r="M122"/>
      <c r="N122"/>
      <c r="O122"/>
      <c r="P122"/>
      <c r="Q122"/>
      <c r="R122" s="470"/>
      <c r="S122" s="470"/>
      <c r="T122" s="470"/>
      <c r="U122" s="470"/>
      <c r="V122" s="470"/>
      <c r="W122" s="470"/>
      <c r="X122"/>
      <c r="Y122"/>
      <c r="Z122"/>
      <c r="AA122"/>
      <c r="AB122"/>
      <c r="AC122"/>
      <c r="AD122"/>
      <c r="BE122"/>
      <c r="BF122"/>
      <c r="BG122"/>
      <c r="BH122"/>
      <c r="BI122"/>
      <c r="BJ122"/>
    </row>
    <row r="123" spans="1:62" ht="5.25" customHeight="1" thickBot="1" x14ac:dyDescent="0.35">
      <c r="A123" s="481"/>
      <c r="B123" s="470"/>
      <c r="C123" s="470"/>
      <c r="D123" s="470"/>
      <c r="E123" s="448"/>
      <c r="F123" s="448"/>
      <c r="G123" s="448"/>
      <c r="H123" s="470"/>
      <c r="I123" s="448"/>
      <c r="J123" s="448"/>
      <c r="K123" s="448"/>
      <c r="L123" s="448"/>
      <c r="M123" s="448"/>
      <c r="N123" s="448"/>
      <c r="O123" s="470"/>
      <c r="P123" s="470"/>
      <c r="Q123" s="470"/>
      <c r="R123" s="470"/>
      <c r="S123" s="470"/>
      <c r="T123" s="470"/>
      <c r="U123" s="470"/>
      <c r="V123" s="470"/>
      <c r="W123" s="470"/>
      <c r="X123"/>
      <c r="Y123"/>
      <c r="Z123"/>
      <c r="AA123"/>
      <c r="AB123"/>
      <c r="AC123"/>
      <c r="AD123"/>
      <c r="BE123"/>
      <c r="BF123"/>
      <c r="BG123"/>
      <c r="BH123"/>
      <c r="BI123"/>
      <c r="BJ123"/>
    </row>
    <row r="124" spans="1:62" s="1060" customFormat="1" ht="15.75" customHeight="1" thickBot="1" x14ac:dyDescent="0.35">
      <c r="A124" s="419"/>
      <c r="B124" s="1408"/>
      <c r="C124" s="1702" t="s">
        <v>2673</v>
      </c>
      <c r="D124" s="1259"/>
      <c r="E124" s="1259"/>
      <c r="F124" s="1259"/>
      <c r="G124" s="1259"/>
      <c r="H124" s="1259"/>
      <c r="I124" s="1259"/>
      <c r="J124" s="1259"/>
      <c r="K124" s="1199"/>
      <c r="L124" s="1199"/>
      <c r="M124" s="1199"/>
      <c r="N124" s="1199"/>
      <c r="O124" s="1199"/>
      <c r="P124" s="1199"/>
      <c r="Q124" s="1199"/>
      <c r="R124" s="1199"/>
      <c r="S124" s="1199"/>
      <c r="T124" s="1199"/>
      <c r="U124" s="1199"/>
      <c r="V124" s="1199"/>
      <c r="W124" s="1199"/>
      <c r="X124" s="1248"/>
      <c r="Y124" s="1248"/>
      <c r="Z124" s="1248"/>
      <c r="AA124" s="1248"/>
      <c r="AB124" s="1248"/>
      <c r="AC124" s="1248"/>
      <c r="AD124" s="1248"/>
      <c r="BE124"/>
      <c r="BF124"/>
      <c r="BG124"/>
      <c r="BH124"/>
      <c r="BI124"/>
      <c r="BJ124"/>
    </row>
    <row r="125" spans="1:62" ht="4.5" customHeight="1" thickBot="1" x14ac:dyDescent="0.35">
      <c r="A125" s="419"/>
      <c r="B125" s="419"/>
      <c r="C125" s="419"/>
      <c r="D125" s="419"/>
      <c r="E125" s="419"/>
      <c r="F125" s="419"/>
      <c r="G125" s="419"/>
      <c r="H125" s="419"/>
      <c r="I125" s="419"/>
      <c r="J125" s="419"/>
      <c r="K125" s="419"/>
      <c r="L125" s="419"/>
      <c r="M125" s="419"/>
      <c r="N125" s="419"/>
      <c r="O125" s="419"/>
      <c r="P125" s="419"/>
      <c r="Q125" s="419"/>
      <c r="R125" s="419"/>
      <c r="S125" s="419"/>
      <c r="T125" s="419"/>
      <c r="U125" s="419"/>
      <c r="V125" s="419"/>
      <c r="W125" s="419"/>
      <c r="X125"/>
      <c r="Y125"/>
      <c r="Z125"/>
      <c r="AA125"/>
      <c r="AB125"/>
      <c r="AC125"/>
      <c r="AD125"/>
      <c r="BE125"/>
      <c r="BF125"/>
      <c r="BG125"/>
      <c r="BH125"/>
      <c r="BI125"/>
      <c r="BJ125"/>
    </row>
    <row r="126" spans="1:62" s="1060" customFormat="1" ht="15.75" customHeight="1" thickBot="1" x14ac:dyDescent="0.35">
      <c r="A126" s="419"/>
      <c r="B126" s="275"/>
      <c r="C126" s="1438" t="s">
        <v>2016</v>
      </c>
      <c r="D126" s="791"/>
      <c r="E126" s="791"/>
      <c r="F126" s="470"/>
      <c r="G126" s="470"/>
      <c r="H126" s="470"/>
      <c r="I126" s="728"/>
      <c r="J126" s="728"/>
      <c r="K126" s="728"/>
      <c r="L126" s="728"/>
      <c r="M126" s="1199"/>
      <c r="N126" s="1199"/>
      <c r="O126" s="1199"/>
      <c r="P126" s="1199"/>
      <c r="Q126" s="1199"/>
      <c r="R126" s="1199"/>
      <c r="S126" s="1199"/>
      <c r="T126" s="1199"/>
      <c r="U126" s="1199"/>
      <c r="V126" s="1199"/>
      <c r="W126" s="1199"/>
      <c r="X126" s="1248"/>
      <c r="Y126" s="1248"/>
      <c r="Z126" s="1248"/>
      <c r="AA126" s="1248"/>
      <c r="AB126" s="1248"/>
      <c r="AC126" s="1248"/>
      <c r="AD126" s="1248"/>
      <c r="BE126"/>
      <c r="BF126"/>
      <c r="BG126"/>
      <c r="BH126"/>
      <c r="BI126"/>
      <c r="BJ126"/>
    </row>
    <row r="127" spans="1:62" s="1060" customFormat="1" ht="5.25" customHeight="1" thickBot="1" x14ac:dyDescent="0.35">
      <c r="A127" s="419"/>
      <c r="B127"/>
      <c r="D127" s="791"/>
      <c r="E127" s="791"/>
      <c r="F127" s="470"/>
      <c r="G127" s="470"/>
      <c r="H127" s="470"/>
      <c r="I127" s="728"/>
      <c r="J127" s="728"/>
      <c r="K127" s="728"/>
      <c r="L127" s="728"/>
      <c r="M127" s="1199"/>
      <c r="N127" s="1199"/>
      <c r="O127" s="1199"/>
      <c r="P127" s="1199"/>
      <c r="Q127" s="1199"/>
      <c r="R127" s="1199"/>
      <c r="S127" s="1199"/>
      <c r="T127" s="1199"/>
      <c r="U127" s="1199"/>
      <c r="V127" s="1199"/>
      <c r="W127" s="1199"/>
      <c r="X127" s="1290"/>
      <c r="Y127" s="1290"/>
      <c r="Z127" s="1290"/>
      <c r="AA127" s="1290"/>
      <c r="AB127" s="1290"/>
      <c r="AC127" s="1290"/>
      <c r="AD127" s="1290"/>
      <c r="BE127" s="1290"/>
      <c r="BF127" s="1290"/>
      <c r="BG127" s="1290"/>
      <c r="BH127" s="1290"/>
      <c r="BI127" s="1290"/>
      <c r="BJ127" s="1290"/>
    </row>
    <row r="128" spans="1:62" s="232" customFormat="1" ht="15.75" customHeight="1" thickBot="1" x14ac:dyDescent="0.35">
      <c r="A128" s="460"/>
      <c r="B128" s="275"/>
      <c r="C128" s="3299" t="s">
        <v>2492</v>
      </c>
      <c r="D128" s="3299"/>
      <c r="E128" s="3299"/>
      <c r="F128" s="3299"/>
      <c r="G128" s="3299"/>
      <c r="H128" s="3299"/>
      <c r="I128" s="3299"/>
      <c r="J128" s="3299"/>
      <c r="K128" s="3299"/>
      <c r="L128" s="3299"/>
      <c r="M128" s="3299"/>
      <c r="N128" s="3299"/>
      <c r="O128" s="3299"/>
      <c r="P128" s="3299"/>
      <c r="Q128" s="3299"/>
      <c r="R128" s="3299"/>
      <c r="S128" s="3299"/>
      <c r="T128" s="3299"/>
      <c r="U128" s="3299"/>
      <c r="V128" s="3299"/>
      <c r="W128" s="1130"/>
      <c r="X128" s="45"/>
      <c r="Y128" s="45"/>
      <c r="Z128" s="45"/>
      <c r="AA128" s="45"/>
      <c r="AB128" s="45"/>
      <c r="AC128" s="45"/>
      <c r="AD128" s="45"/>
      <c r="BE128" s="45"/>
      <c r="BF128" s="45"/>
      <c r="BG128" s="45"/>
      <c r="BH128" s="45"/>
      <c r="BI128" s="45"/>
      <c r="BJ128" s="45"/>
    </row>
    <row r="129" spans="1:62" s="1060" customFormat="1" ht="5.25" customHeight="1" thickBot="1" x14ac:dyDescent="0.35">
      <c r="A129" s="1424"/>
      <c r="B129" s="1936"/>
      <c r="D129" s="791"/>
      <c r="E129" s="791"/>
      <c r="F129" s="470"/>
      <c r="G129" s="470"/>
      <c r="H129" s="470"/>
      <c r="I129" s="1937"/>
      <c r="J129" s="1937"/>
      <c r="K129" s="1937"/>
      <c r="L129" s="1937"/>
      <c r="M129" s="1199"/>
      <c r="N129" s="1199"/>
      <c r="O129" s="1199"/>
      <c r="P129" s="1199"/>
      <c r="Q129" s="1199"/>
      <c r="R129" s="1199"/>
      <c r="S129" s="1199"/>
      <c r="T129" s="1199"/>
      <c r="U129" s="1199"/>
      <c r="V129" s="1199"/>
      <c r="W129" s="1199"/>
      <c r="X129" s="1936"/>
      <c r="Y129" s="1936"/>
      <c r="Z129" s="1936"/>
      <c r="AA129" s="1936"/>
      <c r="AB129" s="1936"/>
      <c r="AC129" s="1936"/>
      <c r="AD129" s="1936"/>
      <c r="BE129" s="1936"/>
      <c r="BF129" s="1936"/>
      <c r="BG129" s="1936"/>
      <c r="BH129" s="1936"/>
      <c r="BI129" s="1936"/>
      <c r="BJ129" s="1936"/>
    </row>
    <row r="130" spans="1:62" s="232" customFormat="1" ht="15.75" customHeight="1" thickBot="1" x14ac:dyDescent="0.35">
      <c r="A130" s="460"/>
      <c r="B130" s="275"/>
      <c r="C130" s="3299" t="s">
        <v>2493</v>
      </c>
      <c r="D130" s="3299"/>
      <c r="E130" s="3299"/>
      <c r="F130" s="3299"/>
      <c r="G130" s="3299"/>
      <c r="H130" s="3299"/>
      <c r="I130" s="3299"/>
      <c r="J130" s="3299"/>
      <c r="K130" s="3299"/>
      <c r="L130" s="3299"/>
      <c r="M130" s="3299"/>
      <c r="N130" s="3299"/>
      <c r="O130" s="3299"/>
      <c r="P130" s="3299"/>
      <c r="Q130" s="3299"/>
      <c r="R130" s="3299"/>
      <c r="S130" s="3299"/>
      <c r="T130" s="3299"/>
      <c r="U130" s="3299"/>
      <c r="V130" s="1130"/>
      <c r="W130" s="1130"/>
      <c r="X130" s="45"/>
      <c r="Y130" s="45"/>
      <c r="Z130" s="45"/>
      <c r="AA130" s="45"/>
      <c r="AB130" s="45"/>
      <c r="AC130" s="45"/>
      <c r="AD130" s="45"/>
      <c r="BE130" s="45"/>
      <c r="BF130" s="45"/>
      <c r="BG130" s="45"/>
      <c r="BH130" s="45"/>
      <c r="BI130" s="45"/>
      <c r="BJ130" s="45"/>
    </row>
    <row r="131" spans="1:62" ht="6.75" customHeight="1" thickBot="1" x14ac:dyDescent="0.35">
      <c r="A131" s="920"/>
      <c r="B131" s="921"/>
      <c r="C131" s="922"/>
      <c r="D131" s="922"/>
      <c r="E131" s="922"/>
      <c r="F131" s="922"/>
      <c r="G131" s="922"/>
      <c r="H131" s="922"/>
      <c r="I131" s="922"/>
      <c r="J131" s="922"/>
      <c r="K131" s="922"/>
      <c r="L131" s="922"/>
      <c r="M131" s="922"/>
      <c r="N131" s="922"/>
      <c r="O131" s="922"/>
      <c r="P131" s="922"/>
      <c r="Q131" s="922"/>
      <c r="R131" s="922"/>
      <c r="S131" s="922"/>
      <c r="T131" s="922"/>
      <c r="U131" s="922"/>
      <c r="V131" s="922"/>
      <c r="W131"/>
      <c r="X131"/>
      <c r="Y131"/>
      <c r="Z131"/>
      <c r="AA131"/>
      <c r="AB131"/>
      <c r="AC131"/>
      <c r="AD131"/>
      <c r="BE131"/>
      <c r="BF131"/>
      <c r="BG131"/>
      <c r="BH131"/>
      <c r="BI131"/>
      <c r="BJ131"/>
    </row>
    <row r="132" spans="1:62" ht="15" customHeight="1" thickBot="1" x14ac:dyDescent="0.35">
      <c r="A132" s="1244" t="s">
        <v>1394</v>
      </c>
      <c r="B132" s="1251"/>
      <c r="C132" s="1244"/>
      <c r="D132" s="1244"/>
      <c r="E132" s="1244"/>
      <c r="F132" s="1244"/>
      <c r="G132" s="1244"/>
      <c r="H132" s="1244"/>
      <c r="I132" s="1244"/>
      <c r="J132" s="1252"/>
      <c r="K132" s="1252"/>
      <c r="L132" s="1252"/>
      <c r="M132" s="1252"/>
      <c r="N132" s="1252"/>
      <c r="O132" s="1252"/>
      <c r="P132" s="1252"/>
      <c r="Q132" s="1246" t="s">
        <v>142</v>
      </c>
      <c r="R132" s="831"/>
      <c r="S132" s="831"/>
      <c r="T132" s="831"/>
      <c r="U132" s="2595">
        <v>0</v>
      </c>
      <c r="V132" s="2596"/>
      <c r="W132" s="475"/>
      <c r="X132"/>
      <c r="Y132"/>
      <c r="Z132"/>
      <c r="AA132"/>
      <c r="AB132"/>
      <c r="AC132"/>
      <c r="AD132"/>
      <c r="BE132"/>
      <c r="BF132"/>
      <c r="BG132"/>
      <c r="BH132"/>
      <c r="BI132"/>
      <c r="BJ132"/>
    </row>
    <row r="133" spans="1:62" ht="8.25" customHeight="1" thickBot="1" x14ac:dyDescent="0.35">
      <c r="A133" s="419"/>
      <c r="B133" s="419"/>
      <c r="C133" s="832"/>
      <c r="D133" s="832"/>
      <c r="E133" s="832"/>
      <c r="F133" s="832"/>
      <c r="G133" s="832"/>
      <c r="H133" s="832"/>
      <c r="I133" s="832"/>
      <c r="J133" s="832"/>
      <c r="K133" s="832"/>
      <c r="L133" s="832"/>
      <c r="M133" s="832"/>
      <c r="N133" s="832"/>
      <c r="O133" s="832"/>
      <c r="P133" s="832"/>
      <c r="Q133" s="832"/>
      <c r="R133" s="819"/>
      <c r="S133" s="819"/>
      <c r="T133" s="819"/>
      <c r="U133" s="819"/>
      <c r="V133" s="819"/>
      <c r="W133" s="819"/>
      <c r="X133"/>
      <c r="Y133"/>
      <c r="Z133"/>
      <c r="AA133"/>
      <c r="AB133"/>
      <c r="AC133"/>
      <c r="AD133"/>
      <c r="BE133"/>
      <c r="BF133"/>
      <c r="BG133"/>
      <c r="BH133"/>
      <c r="BI133"/>
      <c r="BJ133"/>
    </row>
    <row r="134" spans="1:62" ht="15" thickBot="1" x14ac:dyDescent="0.35">
      <c r="A134" s="466" t="s">
        <v>568</v>
      </c>
      <c r="B134" s="2610" t="s">
        <v>2541</v>
      </c>
      <c r="C134" s="2611"/>
      <c r="D134" s="2611"/>
      <c r="E134" s="2611"/>
      <c r="F134" s="2611"/>
      <c r="G134" s="2611"/>
      <c r="H134" s="2611"/>
      <c r="I134" s="2611"/>
      <c r="J134" s="2611"/>
      <c r="K134" s="2611"/>
      <c r="L134" s="2611"/>
      <c r="M134" s="2611"/>
      <c r="N134" s="2611"/>
      <c r="O134" s="2611"/>
      <c r="P134" s="2611"/>
      <c r="Q134" s="2611"/>
      <c r="R134" s="2611"/>
      <c r="S134" s="2611"/>
      <c r="T134" s="2611"/>
      <c r="U134" s="2611"/>
      <c r="V134" s="2612"/>
      <c r="W134"/>
      <c r="X134"/>
      <c r="Y134"/>
      <c r="Z134"/>
      <c r="AA134"/>
      <c r="AB134"/>
      <c r="AC134"/>
      <c r="AD134"/>
      <c r="AE134"/>
      <c r="BE134"/>
      <c r="BF134"/>
      <c r="BG134"/>
      <c r="BH134"/>
      <c r="BI134"/>
      <c r="BJ134"/>
    </row>
    <row r="135" spans="1:62" ht="7.5" customHeight="1" thickBot="1" x14ac:dyDescent="0.35">
      <c r="A135" s="466"/>
      <c r="B135" s="419"/>
      <c r="C135" s="419"/>
      <c r="D135" s="419"/>
      <c r="E135" s="419"/>
      <c r="F135" s="419"/>
      <c r="G135" s="419"/>
      <c r="H135" s="419"/>
      <c r="I135" s="419"/>
      <c r="J135" s="419"/>
      <c r="K135" s="419"/>
      <c r="L135" s="419"/>
      <c r="M135" s="419"/>
      <c r="N135" s="419"/>
      <c r="O135" s="419"/>
      <c r="P135" s="419"/>
      <c r="Q135" s="419"/>
      <c r="R135" s="419"/>
      <c r="S135" s="419"/>
      <c r="T135" s="419"/>
      <c r="U135" s="419"/>
      <c r="V135" s="419"/>
      <c r="W135" s="419"/>
      <c r="X135"/>
      <c r="Y135"/>
      <c r="Z135"/>
      <c r="AA135"/>
      <c r="AB135"/>
      <c r="AC135"/>
      <c r="AD135"/>
      <c r="BE135"/>
      <c r="BF135"/>
      <c r="BG135"/>
      <c r="BH135"/>
      <c r="BI135"/>
      <c r="BJ135"/>
    </row>
    <row r="136" spans="1:62" ht="15.75" customHeight="1" thickBot="1" x14ac:dyDescent="0.35">
      <c r="A136" s="466"/>
      <c r="B136" s="1053"/>
      <c r="C136" s="3300" t="s">
        <v>2674</v>
      </c>
      <c r="D136" s="3301"/>
      <c r="E136" s="3301"/>
      <c r="F136" s="3301"/>
      <c r="G136" s="3301"/>
      <c r="H136" s="3301"/>
      <c r="I136" s="3301"/>
      <c r="J136" s="3301"/>
      <c r="K136" s="3301"/>
      <c r="L136" s="3301"/>
      <c r="M136" s="3301"/>
      <c r="N136" s="3301"/>
      <c r="O136" s="3301"/>
      <c r="P136" s="3301"/>
      <c r="Q136" s="3301"/>
      <c r="R136" s="3301"/>
      <c r="S136" s="3301"/>
      <c r="T136" s="3301"/>
      <c r="U136" s="3301"/>
      <c r="V136" s="3301"/>
      <c r="W136" s="419"/>
      <c r="X136"/>
      <c r="Y136"/>
      <c r="Z136"/>
      <c r="AA136"/>
      <c r="AB136"/>
      <c r="AC136"/>
      <c r="AD136"/>
      <c r="BE136"/>
      <c r="BF136"/>
      <c r="BG136"/>
      <c r="BH136"/>
      <c r="BI136"/>
      <c r="BJ136"/>
    </row>
    <row r="137" spans="1:62" ht="7.5" customHeight="1" thickBot="1" x14ac:dyDescent="0.35">
      <c r="A137" s="920"/>
      <c r="B137" s="920"/>
      <c r="C137" s="1260"/>
      <c r="D137" s="1260"/>
      <c r="E137" s="1260"/>
      <c r="F137" s="1260"/>
      <c r="G137" s="1260"/>
      <c r="H137" s="1260"/>
      <c r="I137" s="1260"/>
      <c r="J137" s="1260"/>
      <c r="K137" s="1260"/>
      <c r="L137" s="1260"/>
      <c r="M137" s="1260"/>
      <c r="N137" s="1260"/>
      <c r="O137" s="1260"/>
      <c r="P137" s="1260"/>
      <c r="Q137" s="1260"/>
      <c r="R137" s="1260"/>
      <c r="S137" s="1260"/>
      <c r="T137" s="1260"/>
      <c r="U137" s="920"/>
      <c r="V137" s="920"/>
      <c r="W137"/>
      <c r="X137"/>
      <c r="Y137"/>
      <c r="Z137"/>
      <c r="AA137"/>
      <c r="AB137"/>
      <c r="AC137"/>
      <c r="AD137"/>
      <c r="BE137"/>
      <c r="BF137"/>
      <c r="BG137"/>
      <c r="BH137"/>
      <c r="BI137"/>
      <c r="BJ137"/>
    </row>
    <row r="138" spans="1:62" ht="15" customHeight="1" thickBot="1" x14ac:dyDescent="0.35">
      <c r="A138" s="1253" t="s">
        <v>1413</v>
      </c>
      <c r="B138" s="1254"/>
      <c r="C138" s="1254"/>
      <c r="D138" s="1254"/>
      <c r="E138" s="1254"/>
      <c r="F138" s="1254"/>
      <c r="G138" s="1254"/>
      <c r="H138" s="1254"/>
      <c r="I138" s="1254"/>
      <c r="J138" s="1254"/>
      <c r="K138" s="1254"/>
      <c r="L138" s="1254"/>
      <c r="M138" s="1254"/>
      <c r="N138" s="1254"/>
      <c r="O138" s="1254"/>
      <c r="P138" s="1254"/>
      <c r="Q138" s="1250" t="s">
        <v>142</v>
      </c>
      <c r="R138" s="1255"/>
      <c r="S138" s="1255"/>
      <c r="T138" s="1256"/>
      <c r="U138" s="2595">
        <v>0</v>
      </c>
      <c r="V138" s="2596"/>
      <c r="W138" s="419"/>
      <c r="X138"/>
      <c r="Y138"/>
      <c r="Z138"/>
      <c r="AA138"/>
      <c r="AB138"/>
      <c r="AC138"/>
      <c r="AD138"/>
      <c r="BE138"/>
      <c r="BF138"/>
      <c r="BG138"/>
      <c r="BH138"/>
      <c r="BI138"/>
      <c r="BJ138"/>
    </row>
    <row r="139" spans="1:62" ht="7.5" customHeight="1" thickBot="1" x14ac:dyDescent="0.35">
      <c r="A139" s="822"/>
      <c r="B139" s="229"/>
      <c r="C139" s="47"/>
      <c r="D139" s="47"/>
      <c r="E139" s="47"/>
      <c r="F139" s="47"/>
      <c r="G139" s="47"/>
      <c r="H139" s="47"/>
      <c r="I139" s="47"/>
      <c r="J139" s="47"/>
      <c r="K139" s="47"/>
      <c r="L139" s="47"/>
      <c r="M139" s="47"/>
      <c r="N139" s="47"/>
      <c r="O139" s="47"/>
      <c r="P139" s="47"/>
      <c r="Q139" s="47"/>
      <c r="R139" s="47"/>
      <c r="S139" s="47"/>
      <c r="T139" s="47"/>
      <c r="U139" s="47"/>
      <c r="V139" s="47"/>
      <c r="W139" s="47"/>
      <c r="X139"/>
      <c r="Y139"/>
      <c r="Z139"/>
      <c r="AA139"/>
      <c r="AB139"/>
      <c r="AC139"/>
      <c r="AD139"/>
      <c r="BE139"/>
      <c r="BF139"/>
      <c r="BG139"/>
      <c r="BH139"/>
      <c r="BI139"/>
      <c r="BJ139"/>
    </row>
    <row r="140" spans="1:62" ht="15" thickBot="1" x14ac:dyDescent="0.35">
      <c r="A140" s="466" t="s">
        <v>591</v>
      </c>
      <c r="B140" s="2610" t="s">
        <v>2121</v>
      </c>
      <c r="C140" s="2611"/>
      <c r="D140" s="2611"/>
      <c r="E140" s="2611"/>
      <c r="F140" s="2611"/>
      <c r="G140" s="2611"/>
      <c r="H140" s="2611"/>
      <c r="I140" s="2611"/>
      <c r="J140" s="2611"/>
      <c r="K140" s="2611"/>
      <c r="L140" s="2611"/>
      <c r="M140" s="2611"/>
      <c r="N140" s="2611"/>
      <c r="O140" s="2611"/>
      <c r="P140" s="2611"/>
      <c r="Q140" s="2611"/>
      <c r="R140" s="2611"/>
      <c r="S140" s="2611"/>
      <c r="T140" s="2611"/>
      <c r="U140" s="2611"/>
      <c r="V140" s="2612"/>
      <c r="W140"/>
    </row>
    <row r="141" spans="1:62" ht="7.5" customHeight="1" thickBot="1" x14ac:dyDescent="0.35">
      <c r="B141" s="1060"/>
      <c r="C141" s="1060"/>
      <c r="D141" s="1060"/>
      <c r="E141" s="1060"/>
      <c r="F141" s="1060"/>
      <c r="G141" s="1060"/>
      <c r="H141" s="1060"/>
      <c r="I141" s="1060"/>
      <c r="J141" s="1060"/>
      <c r="K141" s="1060"/>
      <c r="L141" s="1060"/>
      <c r="M141" s="1060"/>
      <c r="N141" s="1060"/>
      <c r="BE141"/>
      <c r="BF141"/>
      <c r="BG141"/>
      <c r="BH141"/>
      <c r="BI141"/>
      <c r="BJ141"/>
    </row>
    <row r="142" spans="1:62" s="1417" customFormat="1" thickBot="1" x14ac:dyDescent="0.35">
      <c r="B142" s="1053"/>
      <c r="C142" s="1609" t="s">
        <v>2675</v>
      </c>
      <c r="D142" s="1609"/>
      <c r="E142" s="1609"/>
      <c r="F142" s="1609"/>
      <c r="G142" s="1609"/>
      <c r="H142" s="1609"/>
      <c r="I142" s="1609"/>
      <c r="J142" s="1609"/>
      <c r="K142" s="1609"/>
      <c r="L142" s="1609"/>
      <c r="M142" s="1609"/>
      <c r="N142" s="1609"/>
      <c r="BE142" s="1339"/>
      <c r="BF142" s="1339"/>
      <c r="BG142" s="1339"/>
      <c r="BH142" s="1339"/>
      <c r="BI142" s="1339"/>
      <c r="BJ142" s="1339"/>
    </row>
    <row r="143" spans="1:62" s="1417" customFormat="1" ht="7.5" customHeight="1" thickBot="1" x14ac:dyDescent="0.35">
      <c r="B143" s="1610"/>
      <c r="C143" s="1610"/>
      <c r="D143" s="1610"/>
      <c r="E143" s="1610"/>
      <c r="F143" s="1610"/>
      <c r="G143" s="1610"/>
      <c r="H143" s="1610"/>
      <c r="I143" s="1610"/>
      <c r="J143" s="1610"/>
      <c r="K143" s="1610"/>
      <c r="L143" s="1610"/>
      <c r="M143" s="1610"/>
      <c r="N143" s="1610"/>
      <c r="BE143" s="1339"/>
      <c r="BF143" s="1339"/>
      <c r="BG143" s="1339"/>
      <c r="BH143" s="1339"/>
      <c r="BI143" s="1339"/>
      <c r="BJ143" s="1339"/>
    </row>
    <row r="144" spans="1:62" s="1417" customFormat="1" ht="15.75" customHeight="1" thickBot="1" x14ac:dyDescent="0.35">
      <c r="B144" s="1610"/>
      <c r="C144" s="1053"/>
      <c r="D144" s="1610"/>
      <c r="E144" s="3299" t="s">
        <v>2538</v>
      </c>
      <c r="F144" s="3299"/>
      <c r="G144" s="3299"/>
      <c r="H144" s="3299"/>
      <c r="I144" s="3299"/>
      <c r="J144" s="3299"/>
      <c r="K144" s="3299"/>
      <c r="L144" s="3299"/>
      <c r="M144" s="3299"/>
      <c r="N144" s="3299"/>
      <c r="O144" s="3299"/>
      <c r="P144" s="3299"/>
      <c r="Q144" s="3299"/>
      <c r="R144" s="3299"/>
      <c r="S144" s="3299"/>
      <c r="T144" s="3299"/>
      <c r="U144" s="3299"/>
      <c r="V144" s="3299"/>
      <c r="W144" s="1611"/>
      <c r="BE144" s="1339"/>
      <c r="BF144" s="1339"/>
      <c r="BG144" s="1339"/>
      <c r="BH144" s="1339"/>
      <c r="BI144" s="1339"/>
      <c r="BJ144" s="1339"/>
    </row>
    <row r="145" spans="1:62" s="1417" customFormat="1" ht="12" customHeight="1" x14ac:dyDescent="0.3">
      <c r="B145" s="1612"/>
      <c r="C145" s="1612"/>
      <c r="D145" s="1612"/>
      <c r="E145" s="3299"/>
      <c r="F145" s="3299"/>
      <c r="G145" s="3299"/>
      <c r="H145" s="3299"/>
      <c r="I145" s="3299"/>
      <c r="J145" s="3299"/>
      <c r="K145" s="3299"/>
      <c r="L145" s="3299"/>
      <c r="M145" s="3299"/>
      <c r="N145" s="3299"/>
      <c r="O145" s="3299"/>
      <c r="P145" s="3299"/>
      <c r="Q145" s="3299"/>
      <c r="R145" s="3299"/>
      <c r="S145" s="3299"/>
      <c r="T145" s="3299"/>
      <c r="U145" s="3299"/>
      <c r="V145" s="3299"/>
      <c r="W145" s="1611"/>
      <c r="BE145" s="1339"/>
      <c r="BF145" s="1339"/>
      <c r="BG145" s="1339"/>
      <c r="BH145" s="1339"/>
      <c r="BI145" s="1339"/>
      <c r="BJ145" s="1339"/>
    </row>
    <row r="146" spans="1:62" s="1417" customFormat="1" ht="6" customHeight="1" thickBot="1" x14ac:dyDescent="0.35">
      <c r="B146" s="1612"/>
      <c r="C146" s="1612"/>
      <c r="D146" s="1612"/>
      <c r="E146" s="1612"/>
      <c r="F146" s="1612"/>
      <c r="G146" s="1612"/>
      <c r="H146" s="1612"/>
      <c r="I146" s="1612"/>
      <c r="J146" s="1612"/>
      <c r="K146" s="1612"/>
      <c r="L146" s="1612"/>
      <c r="M146" s="1612"/>
      <c r="N146" s="1612"/>
      <c r="BE146" s="1339"/>
      <c r="BF146" s="1339"/>
      <c r="BG146" s="1339"/>
      <c r="BH146" s="1339"/>
      <c r="BI146" s="1339"/>
      <c r="BJ146" s="1339"/>
    </row>
    <row r="147" spans="1:62" s="1417" customFormat="1" ht="15.75" customHeight="1" thickBot="1" x14ac:dyDescent="0.35">
      <c r="B147" s="1612"/>
      <c r="C147" s="1053"/>
      <c r="D147" s="1612"/>
      <c r="E147" s="3294" t="s">
        <v>2713</v>
      </c>
      <c r="F147" s="3294"/>
      <c r="G147" s="3294"/>
      <c r="H147" s="3294"/>
      <c r="I147" s="3294"/>
      <c r="J147" s="3294"/>
      <c r="K147" s="3294"/>
      <c r="L147" s="3294"/>
      <c r="M147" s="3294"/>
      <c r="N147" s="3294"/>
      <c r="O147" s="3294"/>
      <c r="P147" s="3294"/>
      <c r="Q147" s="3294"/>
      <c r="R147" s="3294"/>
      <c r="S147" s="3294"/>
      <c r="T147" s="3294"/>
      <c r="U147" s="3294"/>
      <c r="V147" s="3294"/>
      <c r="W147" s="1231"/>
      <c r="BE147" s="1339"/>
      <c r="BF147" s="1339"/>
      <c r="BG147" s="1339"/>
      <c r="BH147" s="1339"/>
      <c r="BI147" s="1339"/>
      <c r="BJ147" s="1339"/>
    </row>
    <row r="148" spans="1:62" s="1417" customFormat="1" ht="12" customHeight="1" thickBot="1" x14ac:dyDescent="0.35">
      <c r="B148" s="1612"/>
      <c r="C148" s="1612"/>
      <c r="D148" s="1612"/>
      <c r="E148" s="3294"/>
      <c r="F148" s="3294"/>
      <c r="G148" s="3294"/>
      <c r="H148" s="3294"/>
      <c r="I148" s="3294"/>
      <c r="J148" s="3294"/>
      <c r="K148" s="3294"/>
      <c r="L148" s="3294"/>
      <c r="M148" s="3294"/>
      <c r="N148" s="3294"/>
      <c r="O148" s="3294"/>
      <c r="P148" s="3294"/>
      <c r="Q148" s="3294"/>
      <c r="R148" s="3294"/>
      <c r="S148" s="3294"/>
      <c r="T148" s="3294"/>
      <c r="U148" s="3294"/>
      <c r="V148" s="3294"/>
      <c r="BE148" s="1339"/>
      <c r="BF148" s="1339"/>
      <c r="BG148" s="1339"/>
      <c r="BH148" s="1339"/>
      <c r="BI148" s="1339"/>
      <c r="BJ148" s="1339"/>
    </row>
    <row r="149" spans="1:62" s="1417" customFormat="1" ht="15.75" customHeight="1" thickBot="1" x14ac:dyDescent="0.35">
      <c r="B149" s="1612"/>
      <c r="C149" s="1053"/>
      <c r="D149" s="1612"/>
      <c r="E149" s="3294" t="s">
        <v>2047</v>
      </c>
      <c r="F149" s="3294"/>
      <c r="G149" s="3294"/>
      <c r="H149" s="3294"/>
      <c r="I149" s="3294"/>
      <c r="J149" s="3294"/>
      <c r="K149" s="3294"/>
      <c r="L149" s="3294"/>
      <c r="M149" s="3294"/>
      <c r="N149" s="3294"/>
      <c r="O149" s="3294"/>
      <c r="P149" s="3294"/>
      <c r="Q149" s="3294"/>
      <c r="R149" s="3294"/>
      <c r="S149" s="3294"/>
      <c r="T149" s="3294"/>
      <c r="U149" s="3294"/>
      <c r="V149" s="3294"/>
      <c r="W149" s="1231"/>
      <c r="BE149" s="1339"/>
      <c r="BF149" s="1339"/>
      <c r="BG149" s="1339"/>
      <c r="BH149" s="1339"/>
      <c r="BI149" s="1339"/>
      <c r="BJ149" s="1339"/>
    </row>
    <row r="150" spans="1:62" s="1417" customFormat="1" ht="6.75" customHeight="1" thickBot="1" x14ac:dyDescent="0.35">
      <c r="B150" s="1612"/>
      <c r="C150" s="1612"/>
      <c r="D150" s="1612"/>
      <c r="E150" s="1612"/>
      <c r="F150" s="1612"/>
      <c r="G150" s="1612"/>
      <c r="H150" s="1612"/>
      <c r="I150" s="1612"/>
      <c r="J150" s="1612"/>
      <c r="K150" s="1612"/>
      <c r="L150" s="1612"/>
      <c r="M150" s="1612"/>
      <c r="N150" s="1612"/>
      <c r="BE150" s="1339"/>
      <c r="BF150" s="1339"/>
      <c r="BG150" s="1339"/>
      <c r="BH150" s="1339"/>
      <c r="BI150" s="1339"/>
      <c r="BJ150" s="1339"/>
    </row>
    <row r="151" spans="1:62" s="1417" customFormat="1" ht="15.75" customHeight="1" thickBot="1" x14ac:dyDescent="0.35">
      <c r="B151" s="1612"/>
      <c r="C151" s="1053"/>
      <c r="D151" s="1612"/>
      <c r="E151" s="3294" t="s">
        <v>2539</v>
      </c>
      <c r="F151" s="3294"/>
      <c r="G151" s="3294"/>
      <c r="H151" s="3294"/>
      <c r="I151" s="3294"/>
      <c r="J151" s="3294"/>
      <c r="K151" s="3294"/>
      <c r="L151" s="3294"/>
      <c r="M151" s="3294"/>
      <c r="N151" s="3294"/>
      <c r="O151" s="3294"/>
      <c r="P151" s="3294"/>
      <c r="Q151" s="3294"/>
      <c r="R151" s="3294"/>
      <c r="S151" s="3294"/>
      <c r="T151" s="3294"/>
      <c r="U151" s="3294"/>
      <c r="V151" s="3294"/>
      <c r="W151" s="1231"/>
      <c r="BE151" s="1339"/>
      <c r="BF151" s="1339"/>
      <c r="BG151" s="1339"/>
      <c r="BH151" s="1339"/>
      <c r="BI151" s="1339"/>
      <c r="BJ151" s="1339"/>
    </row>
    <row r="152" spans="1:62" s="1417" customFormat="1" thickBot="1" x14ac:dyDescent="0.35">
      <c r="B152" s="1612"/>
      <c r="C152" s="1612"/>
      <c r="D152" s="1612"/>
      <c r="E152" s="3294"/>
      <c r="F152" s="3294"/>
      <c r="G152" s="3294"/>
      <c r="H152" s="3294"/>
      <c r="I152" s="3294"/>
      <c r="J152" s="3294"/>
      <c r="K152" s="3294"/>
      <c r="L152" s="3294"/>
      <c r="M152" s="3294"/>
      <c r="N152" s="3294"/>
      <c r="O152" s="3294"/>
      <c r="P152" s="3294"/>
      <c r="Q152" s="3294"/>
      <c r="R152" s="3294"/>
      <c r="S152" s="3294"/>
      <c r="T152" s="3294"/>
      <c r="U152" s="3294"/>
      <c r="V152" s="3294"/>
      <c r="W152" s="1231"/>
      <c r="BE152" s="1339"/>
      <c r="BF152" s="1339"/>
      <c r="BG152" s="1339"/>
      <c r="BH152" s="1339"/>
      <c r="BI152" s="1339"/>
      <c r="BJ152" s="1339"/>
    </row>
    <row r="153" spans="1:62" s="1417" customFormat="1" ht="15.75" customHeight="1" thickBot="1" x14ac:dyDescent="0.35">
      <c r="B153" s="1612"/>
      <c r="C153" s="1053"/>
      <c r="D153" s="1612"/>
      <c r="E153" s="3294" t="s">
        <v>1663</v>
      </c>
      <c r="F153" s="3294"/>
      <c r="G153" s="3294"/>
      <c r="H153" s="3294"/>
      <c r="I153" s="3294"/>
      <c r="J153" s="3294"/>
      <c r="K153" s="3294"/>
      <c r="L153" s="3294"/>
      <c r="M153" s="3294"/>
      <c r="N153" s="3294"/>
      <c r="O153" s="3294"/>
      <c r="P153" s="3294"/>
      <c r="Q153" s="3294"/>
      <c r="R153" s="3294"/>
      <c r="S153" s="3294"/>
      <c r="T153" s="3294"/>
      <c r="U153" s="3294"/>
      <c r="V153" s="3294"/>
      <c r="W153" s="1231"/>
      <c r="BE153" s="1339"/>
      <c r="BF153" s="1339"/>
      <c r="BG153" s="1339"/>
      <c r="BH153" s="1339"/>
      <c r="BI153" s="1339"/>
      <c r="BJ153" s="1339"/>
    </row>
    <row r="154" spans="1:62" s="1417" customFormat="1" ht="6.75" customHeight="1" thickBot="1" x14ac:dyDescent="0.35">
      <c r="B154" s="1612"/>
      <c r="C154" s="1612"/>
      <c r="D154" s="1612"/>
      <c r="E154" s="1612"/>
      <c r="F154" s="1612"/>
      <c r="G154" s="1612"/>
      <c r="H154" s="1612"/>
      <c r="I154" s="1612"/>
      <c r="J154" s="1612"/>
      <c r="K154" s="1612"/>
      <c r="L154" s="1612"/>
      <c r="M154" s="1612"/>
      <c r="N154" s="1612"/>
      <c r="BE154" s="1339"/>
      <c r="BF154" s="1339"/>
      <c r="BG154" s="1339"/>
      <c r="BH154" s="1339"/>
      <c r="BI154" s="1339"/>
      <c r="BJ154" s="1339"/>
    </row>
    <row r="155" spans="1:62" s="1417" customFormat="1" ht="15.75" customHeight="1" thickBot="1" x14ac:dyDescent="0.35">
      <c r="B155" s="1612"/>
      <c r="C155" s="1053"/>
      <c r="D155" s="1612"/>
      <c r="E155" s="3294" t="s">
        <v>2540</v>
      </c>
      <c r="F155" s="3294"/>
      <c r="G155" s="3294"/>
      <c r="H155" s="3294"/>
      <c r="I155" s="3294"/>
      <c r="J155" s="3294"/>
      <c r="K155" s="3294"/>
      <c r="L155" s="3294"/>
      <c r="M155" s="3294"/>
      <c r="N155" s="3294"/>
      <c r="O155" s="3294"/>
      <c r="P155" s="3294"/>
      <c r="Q155" s="3294"/>
      <c r="R155" s="3294"/>
      <c r="S155" s="3294"/>
      <c r="T155" s="3294"/>
      <c r="U155" s="3294"/>
      <c r="V155" s="3294"/>
      <c r="W155" s="1231"/>
      <c r="BE155" s="1339"/>
      <c r="BF155" s="1339"/>
      <c r="BG155" s="1339"/>
      <c r="BH155" s="1339"/>
      <c r="BI155" s="1339"/>
      <c r="BJ155" s="1339"/>
    </row>
    <row r="156" spans="1:62" s="1417" customFormat="1" ht="28.95" customHeight="1" thickBot="1" x14ac:dyDescent="0.35">
      <c r="B156" s="1612"/>
      <c r="C156" s="1612"/>
      <c r="D156" s="1612"/>
      <c r="E156" s="3294"/>
      <c r="F156" s="3294"/>
      <c r="G156" s="3294"/>
      <c r="H156" s="3294"/>
      <c r="I156" s="3294"/>
      <c r="J156" s="3294"/>
      <c r="K156" s="3294"/>
      <c r="L156" s="3294"/>
      <c r="M156" s="3294"/>
      <c r="N156" s="3294"/>
      <c r="O156" s="3294"/>
      <c r="P156" s="3294"/>
      <c r="Q156" s="3294"/>
      <c r="R156" s="3294"/>
      <c r="S156" s="3294"/>
      <c r="T156" s="3294"/>
      <c r="U156" s="3294"/>
      <c r="V156" s="3294"/>
      <c r="W156" s="1231"/>
      <c r="BE156" s="1339"/>
      <c r="BF156" s="1339"/>
      <c r="BG156" s="1339"/>
      <c r="BH156" s="1339"/>
      <c r="BI156" s="1339"/>
      <c r="BJ156" s="1339"/>
    </row>
    <row r="157" spans="1:62" s="1417" customFormat="1" ht="15.75" customHeight="1" thickBot="1" x14ac:dyDescent="0.35">
      <c r="B157" s="1612"/>
      <c r="C157" s="1053"/>
      <c r="D157" s="1612"/>
      <c r="E157" s="3294" t="s">
        <v>2274</v>
      </c>
      <c r="F157" s="3294"/>
      <c r="G157" s="3294"/>
      <c r="H157" s="3294"/>
      <c r="I157" s="3294"/>
      <c r="J157" s="3294"/>
      <c r="K157" s="3294"/>
      <c r="L157" s="3294"/>
      <c r="M157" s="3294"/>
      <c r="N157" s="3294"/>
      <c r="O157" s="3294"/>
      <c r="P157" s="3294"/>
      <c r="Q157" s="3294"/>
      <c r="R157" s="3294"/>
      <c r="S157" s="3294"/>
      <c r="T157" s="3294"/>
      <c r="U157" s="3294"/>
      <c r="V157" s="3294"/>
      <c r="W157" s="1231"/>
      <c r="BE157" s="1339"/>
      <c r="BF157" s="1339"/>
      <c r="BG157" s="1339"/>
      <c r="BH157" s="1339"/>
      <c r="BI157" s="1339"/>
      <c r="BJ157" s="1339"/>
    </row>
    <row r="158" spans="1:62" s="1417" customFormat="1" ht="25.2" customHeight="1" x14ac:dyDescent="0.3">
      <c r="B158" s="1612"/>
      <c r="C158" s="1612"/>
      <c r="D158" s="1612"/>
      <c r="E158" s="3294"/>
      <c r="F158" s="3294"/>
      <c r="G158" s="3294"/>
      <c r="H158" s="3294"/>
      <c r="I158" s="3294"/>
      <c r="J158" s="3294"/>
      <c r="K158" s="3294"/>
      <c r="L158" s="3294"/>
      <c r="M158" s="3294"/>
      <c r="N158" s="3294"/>
      <c r="O158" s="3294"/>
      <c r="P158" s="3294"/>
      <c r="Q158" s="3294"/>
      <c r="R158" s="3294"/>
      <c r="S158" s="3294"/>
      <c r="T158" s="3294"/>
      <c r="U158" s="3294"/>
      <c r="V158" s="3294"/>
      <c r="W158" s="1231"/>
      <c r="BE158" s="1339"/>
      <c r="BF158" s="1339"/>
      <c r="BG158" s="1339"/>
      <c r="BH158" s="1339"/>
      <c r="BI158" s="1339"/>
      <c r="BJ158" s="1339"/>
    </row>
    <row r="159" spans="1:62" ht="7.5" customHeight="1" thickBot="1" x14ac:dyDescent="0.35">
      <c r="A159" s="1553"/>
      <c r="B159" s="1554"/>
      <c r="C159" s="1554"/>
      <c r="D159" s="1554"/>
      <c r="E159" s="1555"/>
      <c r="F159" s="1555"/>
      <c r="G159" s="1555"/>
      <c r="H159" s="1555"/>
      <c r="I159" s="1555"/>
      <c r="J159" s="1555"/>
      <c r="K159" s="1555"/>
      <c r="L159" s="1555"/>
      <c r="M159" s="1555"/>
      <c r="N159" s="1555"/>
      <c r="O159" s="1553"/>
      <c r="P159" s="1553"/>
      <c r="Q159" s="1553"/>
      <c r="R159" s="1553"/>
      <c r="S159" s="1553"/>
      <c r="T159" s="1553"/>
      <c r="BE159"/>
      <c r="BF159"/>
      <c r="BG159"/>
      <c r="BH159"/>
      <c r="BI159"/>
      <c r="BJ159"/>
    </row>
    <row r="160" spans="1:62" s="1060" customFormat="1" ht="16.2" customHeight="1" thickBot="1" x14ac:dyDescent="0.35">
      <c r="A160" s="1244" t="s">
        <v>1624</v>
      </c>
      <c r="B160" s="1251"/>
      <c r="C160" s="1244"/>
      <c r="D160" s="1244"/>
      <c r="E160" s="1244"/>
      <c r="F160" s="1244"/>
      <c r="G160" s="1244"/>
      <c r="H160" s="1244"/>
      <c r="I160" s="1244"/>
      <c r="J160" s="1252"/>
      <c r="K160" s="1252"/>
      <c r="L160" s="1252"/>
      <c r="M160" s="1252"/>
      <c r="N160" s="1252"/>
      <c r="O160" s="1252"/>
      <c r="P160" s="1252"/>
      <c r="Q160" s="1246" t="s">
        <v>142</v>
      </c>
      <c r="R160" s="831"/>
      <c r="S160" s="831"/>
      <c r="T160" s="831"/>
      <c r="U160" s="2595">
        <v>0</v>
      </c>
      <c r="V160" s="2596"/>
      <c r="W160" s="475"/>
      <c r="X160" s="1547"/>
      <c r="Y160" s="1547"/>
      <c r="Z160" s="1547"/>
      <c r="AA160" s="1547"/>
      <c r="AB160" s="1547"/>
      <c r="AC160" s="1547"/>
      <c r="AD160" s="1547"/>
      <c r="BE160" s="1547"/>
      <c r="BF160" s="1547"/>
      <c r="BG160" s="1547"/>
      <c r="BH160" s="1547"/>
      <c r="BI160" s="1547"/>
      <c r="BJ160" s="1547"/>
    </row>
    <row r="161" spans="57:62" ht="6.75" customHeight="1" x14ac:dyDescent="0.3">
      <c r="BE161"/>
      <c r="BF161"/>
      <c r="BG161"/>
      <c r="BH161"/>
      <c r="BI161"/>
      <c r="BJ161"/>
    </row>
    <row r="162" spans="57:62" customFormat="1" x14ac:dyDescent="0.3"/>
    <row r="163" spans="57:62" customFormat="1" ht="7.5" customHeight="1" x14ac:dyDescent="0.3"/>
    <row r="164" spans="57:62" customFormat="1" x14ac:dyDescent="0.3"/>
    <row r="165" spans="57:62" customFormat="1" ht="7.5" customHeight="1" x14ac:dyDescent="0.3"/>
    <row r="166" spans="57:62" customFormat="1" ht="15.75" customHeight="1" x14ac:dyDescent="0.3"/>
    <row r="167" spans="57:62" customFormat="1" ht="3.75" customHeight="1" x14ac:dyDescent="0.3"/>
    <row r="168" spans="57:62" customFormat="1" ht="15" customHeight="1" x14ac:dyDescent="0.3"/>
    <row r="169" spans="57:62" customFormat="1" ht="3.75" customHeight="1" x14ac:dyDescent="0.3"/>
    <row r="170" spans="57:62" customFormat="1" ht="15" customHeight="1" x14ac:dyDescent="0.3"/>
    <row r="171" spans="57:62" customFormat="1" ht="7.5" customHeight="1" x14ac:dyDescent="0.3"/>
    <row r="172" spans="57:62" customFormat="1" ht="20.25" customHeight="1" x14ac:dyDescent="0.3"/>
    <row r="173" spans="57:62" x14ac:dyDescent="0.3">
      <c r="BE173"/>
      <c r="BF173"/>
      <c r="BG173"/>
      <c r="BH173"/>
      <c r="BI173"/>
      <c r="BJ173"/>
    </row>
    <row r="174" spans="57:62" x14ac:dyDescent="0.3">
      <c r="BE174"/>
      <c r="BF174"/>
      <c r="BG174"/>
      <c r="BH174"/>
      <c r="BI174"/>
      <c r="BJ174"/>
    </row>
    <row r="175" spans="57:62" x14ac:dyDescent="0.3">
      <c r="BE175"/>
      <c r="BF175"/>
      <c r="BG175"/>
      <c r="BH175"/>
      <c r="BI175"/>
      <c r="BJ175"/>
    </row>
    <row r="176" spans="57:62" x14ac:dyDescent="0.3">
      <c r="BE176"/>
      <c r="BF176"/>
      <c r="BG176"/>
      <c r="BH176"/>
      <c r="BI176"/>
      <c r="BJ176"/>
    </row>
    <row r="177" spans="57:62" x14ac:dyDescent="0.3">
      <c r="BE177"/>
      <c r="BF177"/>
      <c r="BG177"/>
      <c r="BH177"/>
      <c r="BI177"/>
      <c r="BJ177"/>
    </row>
    <row r="178" spans="57:62" x14ac:dyDescent="0.3">
      <c r="BE178"/>
      <c r="BF178"/>
      <c r="BG178"/>
      <c r="BH178"/>
      <c r="BI178"/>
      <c r="BJ178"/>
    </row>
    <row r="179" spans="57:62" x14ac:dyDescent="0.3">
      <c r="BE179"/>
      <c r="BF179"/>
      <c r="BG179"/>
      <c r="BH179"/>
      <c r="BI179"/>
      <c r="BJ179"/>
    </row>
    <row r="180" spans="57:62" x14ac:dyDescent="0.3">
      <c r="BE180"/>
      <c r="BF180"/>
      <c r="BG180"/>
      <c r="BH180"/>
      <c r="BI180"/>
      <c r="BJ180"/>
    </row>
    <row r="181" spans="57:62" x14ac:dyDescent="0.3">
      <c r="BE181"/>
      <c r="BF181"/>
      <c r="BG181"/>
      <c r="BH181"/>
      <c r="BI181"/>
      <c r="BJ181"/>
    </row>
    <row r="182" spans="57:62" x14ac:dyDescent="0.3">
      <c r="BE182"/>
      <c r="BF182"/>
      <c r="BG182"/>
      <c r="BH182"/>
      <c r="BI182"/>
      <c r="BJ182"/>
    </row>
    <row r="183" spans="57:62" x14ac:dyDescent="0.3">
      <c r="BE183"/>
      <c r="BF183"/>
      <c r="BG183"/>
      <c r="BH183"/>
      <c r="BI183"/>
      <c r="BJ183"/>
    </row>
    <row r="184" spans="57:62" x14ac:dyDescent="0.3">
      <c r="BE184"/>
      <c r="BF184"/>
      <c r="BG184"/>
      <c r="BH184"/>
      <c r="BI184"/>
      <c r="BJ184"/>
    </row>
    <row r="185" spans="57:62" x14ac:dyDescent="0.3">
      <c r="BE185"/>
      <c r="BF185"/>
      <c r="BG185"/>
      <c r="BH185"/>
      <c r="BI185"/>
      <c r="BJ185"/>
    </row>
    <row r="186" spans="57:62" x14ac:dyDescent="0.3">
      <c r="BE186"/>
      <c r="BF186"/>
      <c r="BG186"/>
      <c r="BH186"/>
      <c r="BI186"/>
      <c r="BJ186"/>
    </row>
    <row r="187" spans="57:62" x14ac:dyDescent="0.3">
      <c r="BE187"/>
      <c r="BF187"/>
      <c r="BG187"/>
      <c r="BH187"/>
      <c r="BI187"/>
      <c r="BJ187"/>
    </row>
    <row r="188" spans="57:62" x14ac:dyDescent="0.3">
      <c r="BE188"/>
      <c r="BF188"/>
      <c r="BG188"/>
      <c r="BH188"/>
      <c r="BI188"/>
      <c r="BJ188"/>
    </row>
    <row r="189" spans="57:62" x14ac:dyDescent="0.3">
      <c r="BE189"/>
      <c r="BF189"/>
      <c r="BG189"/>
      <c r="BH189"/>
      <c r="BI189"/>
      <c r="BJ189"/>
    </row>
    <row r="190" spans="57:62" x14ac:dyDescent="0.3">
      <c r="BE190"/>
      <c r="BF190"/>
      <c r="BG190"/>
      <c r="BH190"/>
      <c r="BI190"/>
      <c r="BJ190"/>
    </row>
    <row r="191" spans="57:62" x14ac:dyDescent="0.3">
      <c r="BE191"/>
      <c r="BF191"/>
      <c r="BG191"/>
      <c r="BH191"/>
      <c r="BI191"/>
      <c r="BJ191"/>
    </row>
    <row r="192" spans="57:62" x14ac:dyDescent="0.3">
      <c r="BE192"/>
      <c r="BF192"/>
      <c r="BG192"/>
      <c r="BH192"/>
      <c r="BI192"/>
      <c r="BJ192"/>
    </row>
    <row r="193" spans="57:62" x14ac:dyDescent="0.3">
      <c r="BE193"/>
      <c r="BF193"/>
      <c r="BG193"/>
      <c r="BH193"/>
      <c r="BI193"/>
      <c r="BJ193"/>
    </row>
    <row r="194" spans="57:62" x14ac:dyDescent="0.3">
      <c r="BE194"/>
      <c r="BF194"/>
      <c r="BG194"/>
      <c r="BH194"/>
      <c r="BI194"/>
      <c r="BJ194"/>
    </row>
    <row r="195" spans="57:62" x14ac:dyDescent="0.3">
      <c r="BE195"/>
      <c r="BF195"/>
      <c r="BG195"/>
      <c r="BH195"/>
      <c r="BI195"/>
      <c r="BJ195"/>
    </row>
    <row r="196" spans="57:62" x14ac:dyDescent="0.3">
      <c r="BE196"/>
      <c r="BF196"/>
      <c r="BG196"/>
      <c r="BH196"/>
      <c r="BI196"/>
      <c r="BJ196"/>
    </row>
    <row r="197" spans="57:62" x14ac:dyDescent="0.3">
      <c r="BE197"/>
      <c r="BF197"/>
      <c r="BG197"/>
      <c r="BH197"/>
      <c r="BI197"/>
      <c r="BJ197"/>
    </row>
    <row r="198" spans="57:62" x14ac:dyDescent="0.3">
      <c r="BE198"/>
      <c r="BF198"/>
      <c r="BG198"/>
      <c r="BH198"/>
      <c r="BI198"/>
      <c r="BJ198"/>
    </row>
    <row r="199" spans="57:62" x14ac:dyDescent="0.3">
      <c r="BE199"/>
      <c r="BF199"/>
      <c r="BG199"/>
      <c r="BH199"/>
      <c r="BI199"/>
      <c r="BJ199"/>
    </row>
    <row r="200" spans="57:62" x14ac:dyDescent="0.3">
      <c r="BE200"/>
      <c r="BF200"/>
      <c r="BG200"/>
      <c r="BH200"/>
      <c r="BI200"/>
      <c r="BJ200"/>
    </row>
    <row r="201" spans="57:62" x14ac:dyDescent="0.3">
      <c r="BE201"/>
      <c r="BF201"/>
      <c r="BG201"/>
      <c r="BH201"/>
      <c r="BI201"/>
      <c r="BJ201"/>
    </row>
    <row r="202" spans="57:62" x14ac:dyDescent="0.3">
      <c r="BE202"/>
      <c r="BF202"/>
      <c r="BG202"/>
      <c r="BH202"/>
      <c r="BI202"/>
      <c r="BJ202"/>
    </row>
    <row r="203" spans="57:62" x14ac:dyDescent="0.3">
      <c r="BE203"/>
      <c r="BF203"/>
      <c r="BG203"/>
      <c r="BH203"/>
      <c r="BI203"/>
      <c r="BJ203"/>
    </row>
    <row r="204" spans="57:62" x14ac:dyDescent="0.3">
      <c r="BE204"/>
      <c r="BF204"/>
      <c r="BG204"/>
      <c r="BH204"/>
      <c r="BI204"/>
      <c r="BJ204"/>
    </row>
    <row r="205" spans="57:62" x14ac:dyDescent="0.3">
      <c r="BE205"/>
      <c r="BF205"/>
      <c r="BG205"/>
      <c r="BH205"/>
      <c r="BI205"/>
      <c r="BJ205"/>
    </row>
    <row r="206" spans="57:62" x14ac:dyDescent="0.3">
      <c r="BE206"/>
      <c r="BF206"/>
      <c r="BG206"/>
      <c r="BH206"/>
      <c r="BI206"/>
      <c r="BJ206"/>
    </row>
    <row r="207" spans="57:62" x14ac:dyDescent="0.3">
      <c r="BE207"/>
      <c r="BF207"/>
      <c r="BG207"/>
      <c r="BH207"/>
      <c r="BI207"/>
      <c r="BJ207"/>
    </row>
    <row r="208" spans="57:62" x14ac:dyDescent="0.3">
      <c r="BE208"/>
      <c r="BF208"/>
      <c r="BG208"/>
      <c r="BH208"/>
      <c r="BI208"/>
      <c r="BJ208"/>
    </row>
    <row r="209" spans="8:62" x14ac:dyDescent="0.3">
      <c r="BE209"/>
      <c r="BF209"/>
      <c r="BG209"/>
      <c r="BH209"/>
      <c r="BI209"/>
      <c r="BJ209"/>
    </row>
    <row r="210" spans="8:62" x14ac:dyDescent="0.3">
      <c r="BE210"/>
      <c r="BF210"/>
      <c r="BG210"/>
      <c r="BH210"/>
      <c r="BI210"/>
      <c r="BJ210"/>
    </row>
    <row r="211" spans="8:62" x14ac:dyDescent="0.3">
      <c r="BE211"/>
      <c r="BF211"/>
      <c r="BG211"/>
      <c r="BH211"/>
      <c r="BI211"/>
      <c r="BJ211"/>
    </row>
    <row r="212" spans="8:62" x14ac:dyDescent="0.3">
      <c r="BE212"/>
      <c r="BF212"/>
      <c r="BG212"/>
      <c r="BH212"/>
      <c r="BI212"/>
      <c r="BJ212"/>
    </row>
    <row r="213" spans="8:62" x14ac:dyDescent="0.3">
      <c r="BE213"/>
      <c r="BF213"/>
      <c r="BG213"/>
      <c r="BH213"/>
      <c r="BI213"/>
      <c r="BJ213"/>
    </row>
    <row r="214" spans="8:62" x14ac:dyDescent="0.3">
      <c r="BE214"/>
      <c r="BF214"/>
      <c r="BG214"/>
      <c r="BH214"/>
      <c r="BI214"/>
      <c r="BJ214"/>
    </row>
    <row r="215" spans="8:62" x14ac:dyDescent="0.3">
      <c r="BE215"/>
      <c r="BF215"/>
      <c r="BG215"/>
      <c r="BH215"/>
      <c r="BI215"/>
      <c r="BJ215"/>
    </row>
    <row r="216" spans="8:62" x14ac:dyDescent="0.3">
      <c r="BE216"/>
      <c r="BF216"/>
      <c r="BG216"/>
      <c r="BH216"/>
      <c r="BI216"/>
      <c r="BJ216"/>
    </row>
    <row r="217" spans="8:62" x14ac:dyDescent="0.3">
      <c r="I217" s="1060"/>
      <c r="AG217" s="230">
        <v>0</v>
      </c>
      <c r="BE217"/>
      <c r="BF217"/>
      <c r="BG217"/>
      <c r="BH217"/>
      <c r="BI217"/>
      <c r="BJ217"/>
    </row>
    <row r="218" spans="8:62" x14ac:dyDescent="0.3">
      <c r="H218" s="1060"/>
      <c r="AG218" s="230">
        <v>1</v>
      </c>
      <c r="AJ218" s="230">
        <v>0</v>
      </c>
      <c r="AL218" s="1060" t="s">
        <v>1391</v>
      </c>
      <c r="BE218"/>
      <c r="BF218"/>
      <c r="BG218"/>
      <c r="BH218"/>
      <c r="BI218"/>
      <c r="BJ218"/>
    </row>
    <row r="219" spans="8:62" x14ac:dyDescent="0.3">
      <c r="I219" s="232"/>
      <c r="J219" s="232"/>
      <c r="K219" s="232"/>
      <c r="L219" s="232"/>
      <c r="M219" s="232"/>
      <c r="P219" s="1060" t="s">
        <v>2025</v>
      </c>
      <c r="AD219" s="1060" t="s">
        <v>1518</v>
      </c>
      <c r="AF219" s="230" t="s">
        <v>192</v>
      </c>
      <c r="AG219" s="230">
        <v>2</v>
      </c>
      <c r="AI219" s="230">
        <v>0</v>
      </c>
      <c r="AJ219" s="230">
        <v>2</v>
      </c>
      <c r="AL219" s="1060" t="s">
        <v>1392</v>
      </c>
      <c r="BE219"/>
      <c r="BF219"/>
      <c r="BG219"/>
      <c r="BH219"/>
      <c r="BI219"/>
      <c r="BJ219"/>
    </row>
    <row r="220" spans="8:62" x14ac:dyDescent="0.3">
      <c r="H220" s="232"/>
      <c r="I220" s="232"/>
      <c r="J220" s="232"/>
      <c r="K220" s="232"/>
      <c r="L220" s="232"/>
      <c r="M220" s="232"/>
      <c r="P220" s="1060" t="s">
        <v>2023</v>
      </c>
      <c r="AD220" s="1060" t="s">
        <v>1109</v>
      </c>
      <c r="AF220" s="230" t="s">
        <v>193</v>
      </c>
      <c r="AG220" s="230">
        <v>3</v>
      </c>
      <c r="AH220" s="1060"/>
      <c r="AI220" s="230">
        <v>1</v>
      </c>
      <c r="AJ220" s="230">
        <v>3</v>
      </c>
      <c r="BE220"/>
      <c r="BF220"/>
      <c r="BG220"/>
      <c r="BH220"/>
      <c r="BI220"/>
      <c r="BJ220"/>
    </row>
    <row r="221" spans="8:62" s="1060" customFormat="1" x14ac:dyDescent="0.3">
      <c r="H221" s="232"/>
      <c r="I221" s="232"/>
      <c r="J221" s="232"/>
      <c r="K221" s="232"/>
      <c r="L221" s="232"/>
      <c r="M221" s="232"/>
      <c r="P221" s="1060" t="s">
        <v>2024</v>
      </c>
      <c r="AG221" s="230">
        <v>4</v>
      </c>
      <c r="AI221" s="230">
        <v>2</v>
      </c>
      <c r="AJ221" s="230">
        <v>4</v>
      </c>
      <c r="BE221" s="1689"/>
      <c r="BF221" s="1689"/>
      <c r="BG221" s="1689"/>
      <c r="BH221" s="1689"/>
      <c r="BI221" s="1689"/>
      <c r="BJ221" s="1689"/>
    </row>
    <row r="222" spans="8:62" x14ac:dyDescent="0.3">
      <c r="H222" s="232"/>
      <c r="I222" s="232"/>
      <c r="J222" s="232"/>
      <c r="K222" s="232"/>
      <c r="L222" s="232"/>
      <c r="M222" s="232"/>
      <c r="P222" s="1696" t="s">
        <v>2026</v>
      </c>
      <c r="AG222" s="230">
        <v>5</v>
      </c>
      <c r="AH222" s="1060"/>
      <c r="AI222" s="1060">
        <v>3</v>
      </c>
      <c r="AJ222" s="1060">
        <v>5</v>
      </c>
      <c r="BE222"/>
      <c r="BF222"/>
      <c r="BG222"/>
      <c r="BH222"/>
      <c r="BI222"/>
      <c r="BJ222"/>
    </row>
    <row r="223" spans="8:62" x14ac:dyDescent="0.3">
      <c r="H223" s="232"/>
      <c r="M223" s="232"/>
      <c r="N223" s="1060"/>
      <c r="P223" s="1060" t="s">
        <v>2027</v>
      </c>
      <c r="AG223" s="230">
        <v>6</v>
      </c>
      <c r="AH223" s="1060"/>
      <c r="AI223" s="2211">
        <v>4</v>
      </c>
      <c r="AJ223" s="1060">
        <v>6</v>
      </c>
      <c r="BE223"/>
      <c r="BF223"/>
      <c r="BG223"/>
      <c r="BH223"/>
      <c r="BI223"/>
      <c r="BJ223"/>
    </row>
    <row r="224" spans="8:62" x14ac:dyDescent="0.3">
      <c r="M224" s="232"/>
      <c r="N224" s="1060"/>
      <c r="P224" s="1060" t="s">
        <v>2028</v>
      </c>
      <c r="AG224" s="230">
        <v>7</v>
      </c>
      <c r="AH224" s="1060"/>
      <c r="AI224" s="1060">
        <v>5</v>
      </c>
      <c r="AJ224" s="1060">
        <v>7</v>
      </c>
      <c r="BE224"/>
      <c r="BF224"/>
      <c r="BG224"/>
      <c r="BH224"/>
      <c r="BI224"/>
      <c r="BJ224"/>
    </row>
    <row r="225" spans="8:62" x14ac:dyDescent="0.3">
      <c r="N225" s="1060"/>
      <c r="P225" s="1696" t="s">
        <v>2029</v>
      </c>
      <c r="Q225" s="47"/>
      <c r="R225" s="47"/>
      <c r="S225" s="47"/>
      <c r="T225" s="47"/>
      <c r="U225" s="47"/>
      <c r="V225" s="47"/>
      <c r="W225" s="47"/>
      <c r="X225" s="47"/>
      <c r="Y225" s="47"/>
      <c r="Z225" s="47"/>
      <c r="AA225" s="47"/>
      <c r="AB225" s="47"/>
      <c r="AC225" s="47"/>
      <c r="AD225" s="47"/>
      <c r="AE225" s="47"/>
      <c r="AF225" s="47"/>
      <c r="BE225"/>
      <c r="BF225"/>
      <c r="BG225"/>
      <c r="BH225"/>
      <c r="BI225"/>
      <c r="BJ225"/>
    </row>
    <row r="226" spans="8:62" x14ac:dyDescent="0.3">
      <c r="N226" s="1060"/>
      <c r="P226" s="1060" t="s">
        <v>2030</v>
      </c>
      <c r="AI226" s="1060"/>
      <c r="BE226"/>
      <c r="BF226"/>
      <c r="BG226"/>
      <c r="BH226"/>
      <c r="BI226"/>
      <c r="BJ226"/>
    </row>
    <row r="227" spans="8:62" x14ac:dyDescent="0.3">
      <c r="H227" s="232"/>
      <c r="N227" s="1060"/>
      <c r="P227" s="1060" t="s">
        <v>2031</v>
      </c>
      <c r="BE227"/>
      <c r="BF227"/>
      <c r="BG227"/>
      <c r="BH227"/>
      <c r="BI227"/>
      <c r="BJ227"/>
    </row>
    <row r="228" spans="8:62" x14ac:dyDescent="0.3">
      <c r="H228" s="1060"/>
      <c r="P228" s="1060" t="s">
        <v>2032</v>
      </c>
      <c r="AE228" s="2211">
        <v>0</v>
      </c>
      <c r="AF228" s="230">
        <v>0</v>
      </c>
      <c r="AG228" s="230">
        <v>0</v>
      </c>
      <c r="AH228" s="230">
        <v>0</v>
      </c>
      <c r="BE228"/>
      <c r="BF228"/>
      <c r="BG228"/>
      <c r="BH228"/>
      <c r="BI228"/>
      <c r="BJ228"/>
    </row>
    <row r="229" spans="8:62" x14ac:dyDescent="0.3">
      <c r="H229" s="232"/>
      <c r="P229" s="1417" t="s">
        <v>2046</v>
      </c>
      <c r="AE229" s="2211">
        <v>1</v>
      </c>
      <c r="AF229" s="230">
        <v>5</v>
      </c>
      <c r="AG229" s="230">
        <v>10</v>
      </c>
      <c r="AH229" s="230">
        <v>3</v>
      </c>
      <c r="BE229"/>
      <c r="BF229"/>
      <c r="BG229"/>
      <c r="BH229"/>
      <c r="BI229"/>
      <c r="BJ229"/>
    </row>
    <row r="230" spans="8:62" x14ac:dyDescent="0.3">
      <c r="H230" s="232"/>
      <c r="P230" s="1060" t="s">
        <v>2033</v>
      </c>
      <c r="AE230" s="2211">
        <v>2</v>
      </c>
      <c r="BE230"/>
      <c r="BF230"/>
      <c r="BG230"/>
      <c r="BH230"/>
      <c r="BI230"/>
      <c r="BJ230"/>
    </row>
    <row r="231" spans="8:62" x14ac:dyDescent="0.3">
      <c r="H231" s="232"/>
      <c r="P231" s="1060" t="s">
        <v>2048</v>
      </c>
      <c r="AE231" s="2211">
        <v>3</v>
      </c>
      <c r="AF231" s="1060" t="s">
        <v>1395</v>
      </c>
      <c r="BE231"/>
      <c r="BF231"/>
      <c r="BG231"/>
      <c r="BH231"/>
      <c r="BI231"/>
      <c r="BJ231"/>
    </row>
    <row r="232" spans="8:62" x14ac:dyDescent="0.3">
      <c r="H232" s="232"/>
      <c r="P232" s="1060" t="s">
        <v>2034</v>
      </c>
      <c r="AE232" s="2211">
        <v>4</v>
      </c>
      <c r="BE232"/>
      <c r="BF232"/>
      <c r="BG232"/>
      <c r="BH232"/>
      <c r="BI232"/>
      <c r="BJ232"/>
    </row>
    <row r="233" spans="8:62" x14ac:dyDescent="0.3">
      <c r="H233" s="232"/>
      <c r="P233" s="1060" t="s">
        <v>2035</v>
      </c>
      <c r="AE233" s="2211">
        <v>5</v>
      </c>
      <c r="BE233"/>
      <c r="BF233"/>
      <c r="BG233"/>
      <c r="BH233"/>
      <c r="BI233"/>
      <c r="BJ233"/>
    </row>
    <row r="234" spans="8:62" x14ac:dyDescent="0.3">
      <c r="P234" s="1060" t="s">
        <v>2495</v>
      </c>
      <c r="AE234" s="2211">
        <v>6</v>
      </c>
      <c r="AG234" s="1060"/>
      <c r="BE234"/>
      <c r="BF234"/>
      <c r="BG234"/>
      <c r="BH234"/>
      <c r="BI234"/>
      <c r="BJ234"/>
    </row>
    <row r="235" spans="8:62" x14ac:dyDescent="0.3">
      <c r="H235" s="1060"/>
      <c r="AE235" s="2211"/>
      <c r="AG235" s="1060"/>
      <c r="BE235"/>
      <c r="BF235"/>
      <c r="BG235"/>
      <c r="BH235"/>
      <c r="BI235"/>
      <c r="BJ235"/>
    </row>
    <row r="236" spans="8:62" x14ac:dyDescent="0.3">
      <c r="AG236" s="1060"/>
      <c r="BE236"/>
      <c r="BF236"/>
      <c r="BG236"/>
      <c r="BH236"/>
      <c r="BI236"/>
      <c r="BJ236"/>
    </row>
    <row r="237" spans="8:62" x14ac:dyDescent="0.3">
      <c r="H237" s="232"/>
      <c r="P237" s="1696" t="s">
        <v>2036</v>
      </c>
      <c r="AG237" s="1060"/>
      <c r="BE237"/>
      <c r="BF237"/>
      <c r="BG237"/>
      <c r="BH237"/>
      <c r="BI237"/>
      <c r="BJ237"/>
    </row>
    <row r="238" spans="8:62" x14ac:dyDescent="0.3">
      <c r="P238" s="1060" t="s">
        <v>2037</v>
      </c>
      <c r="BE238"/>
      <c r="BF238"/>
      <c r="BG238"/>
      <c r="BH238"/>
      <c r="BI238"/>
      <c r="BJ238"/>
    </row>
    <row r="239" spans="8:62" x14ac:dyDescent="0.3">
      <c r="H239" s="232"/>
      <c r="I239" s="1060"/>
      <c r="P239" s="1060" t="s">
        <v>2038</v>
      </c>
      <c r="BE239"/>
      <c r="BF239"/>
      <c r="BG239"/>
      <c r="BH239"/>
      <c r="BI239"/>
      <c r="BJ239"/>
    </row>
    <row r="240" spans="8:62" x14ac:dyDescent="0.3">
      <c r="H240" s="232"/>
      <c r="P240" s="1060" t="s">
        <v>2039</v>
      </c>
      <c r="BE240"/>
      <c r="BF240"/>
      <c r="BG240"/>
      <c r="BH240"/>
      <c r="BI240"/>
      <c r="BJ240"/>
    </row>
    <row r="241" spans="8:62" x14ac:dyDescent="0.3">
      <c r="P241" s="1060" t="s">
        <v>2040</v>
      </c>
      <c r="BE241"/>
      <c r="BF241"/>
      <c r="BG241"/>
      <c r="BH241"/>
      <c r="BI241"/>
      <c r="BJ241"/>
    </row>
    <row r="242" spans="8:62" x14ac:dyDescent="0.3">
      <c r="I242" s="232"/>
      <c r="J242" s="232"/>
      <c r="K242" s="232"/>
      <c r="L242" s="232"/>
      <c r="P242" s="1060" t="s">
        <v>2041</v>
      </c>
      <c r="BE242"/>
      <c r="BF242"/>
      <c r="BG242"/>
      <c r="BH242"/>
      <c r="BI242"/>
      <c r="BJ242"/>
    </row>
    <row r="243" spans="8:62" x14ac:dyDescent="0.3">
      <c r="I243" s="232"/>
      <c r="J243" s="232"/>
      <c r="K243" s="232"/>
      <c r="L243" s="232"/>
      <c r="P243" s="1060" t="s">
        <v>2042</v>
      </c>
      <c r="BE243"/>
      <c r="BF243"/>
      <c r="BG243"/>
      <c r="BH243"/>
      <c r="BI243"/>
      <c r="BJ243"/>
    </row>
    <row r="244" spans="8:62" x14ac:dyDescent="0.3">
      <c r="H244" s="232"/>
      <c r="P244" s="1060" t="s">
        <v>2043</v>
      </c>
      <c r="BE244"/>
      <c r="BF244"/>
      <c r="BG244"/>
      <c r="BH244"/>
      <c r="BI244"/>
      <c r="BJ244"/>
    </row>
    <row r="245" spans="8:62" x14ac:dyDescent="0.3">
      <c r="P245" s="1417" t="s">
        <v>2046</v>
      </c>
      <c r="BE245"/>
      <c r="BF245"/>
      <c r="BG245"/>
      <c r="BH245"/>
      <c r="BI245"/>
      <c r="BJ245"/>
    </row>
    <row r="246" spans="8:62" x14ac:dyDescent="0.3">
      <c r="P246" s="1060" t="s">
        <v>2044</v>
      </c>
      <c r="BE246"/>
      <c r="BF246"/>
      <c r="BG246"/>
      <c r="BH246"/>
      <c r="BI246"/>
      <c r="BJ246"/>
    </row>
    <row r="247" spans="8:62" x14ac:dyDescent="0.3">
      <c r="P247" s="1060" t="s">
        <v>2049</v>
      </c>
      <c r="BE247"/>
      <c r="BF247"/>
      <c r="BG247"/>
      <c r="BH247"/>
      <c r="BI247"/>
      <c r="BJ247"/>
    </row>
    <row r="248" spans="8:62" x14ac:dyDescent="0.3">
      <c r="P248" s="1060" t="s">
        <v>2045</v>
      </c>
      <c r="BE248"/>
      <c r="BF248"/>
      <c r="BG248"/>
      <c r="BH248"/>
      <c r="BI248"/>
      <c r="BJ248"/>
    </row>
    <row r="249" spans="8:62" x14ac:dyDescent="0.3">
      <c r="P249" s="1060" t="s">
        <v>2035</v>
      </c>
      <c r="BE249"/>
      <c r="BF249"/>
      <c r="BG249"/>
      <c r="BH249"/>
      <c r="BI249"/>
      <c r="BJ249"/>
    </row>
    <row r="250" spans="8:62" x14ac:dyDescent="0.3">
      <c r="P250" s="1060" t="s">
        <v>2495</v>
      </c>
      <c r="BE250"/>
      <c r="BF250"/>
      <c r="BG250"/>
      <c r="BH250"/>
      <c r="BI250"/>
      <c r="BJ250"/>
    </row>
    <row r="251" spans="8:62" x14ac:dyDescent="0.3">
      <c r="BE251"/>
      <c r="BF251"/>
      <c r="BG251"/>
      <c r="BH251"/>
      <c r="BI251"/>
      <c r="BJ251"/>
    </row>
    <row r="252" spans="8:62" x14ac:dyDescent="0.3">
      <c r="BE252"/>
      <c r="BF252"/>
      <c r="BG252"/>
      <c r="BH252"/>
      <c r="BI252"/>
      <c r="BJ252"/>
    </row>
    <row r="253" spans="8:62" x14ac:dyDescent="0.3">
      <c r="BE253"/>
      <c r="BF253"/>
      <c r="BG253"/>
      <c r="BH253"/>
      <c r="BI253"/>
      <c r="BJ253"/>
    </row>
    <row r="254" spans="8:62" x14ac:dyDescent="0.3">
      <c r="BE254"/>
      <c r="BF254"/>
      <c r="BG254"/>
      <c r="BH254"/>
      <c r="BI254"/>
      <c r="BJ254"/>
    </row>
    <row r="255" spans="8:62" x14ac:dyDescent="0.3">
      <c r="BE255"/>
      <c r="BF255"/>
      <c r="BG255"/>
      <c r="BH255"/>
      <c r="BI255"/>
      <c r="BJ255"/>
    </row>
    <row r="256" spans="8:62" x14ac:dyDescent="0.3">
      <c r="BE256"/>
      <c r="BF256"/>
      <c r="BG256"/>
      <c r="BH256"/>
      <c r="BI256"/>
      <c r="BJ256"/>
    </row>
    <row r="257" spans="57:62" x14ac:dyDescent="0.3">
      <c r="BE257"/>
      <c r="BF257"/>
      <c r="BG257"/>
      <c r="BH257"/>
      <c r="BI257"/>
      <c r="BJ257"/>
    </row>
    <row r="258" spans="57:62" x14ac:dyDescent="0.3">
      <c r="BE258"/>
      <c r="BF258"/>
      <c r="BG258"/>
      <c r="BH258"/>
      <c r="BI258"/>
      <c r="BJ258"/>
    </row>
    <row r="259" spans="57:62" x14ac:dyDescent="0.3">
      <c r="BE259"/>
      <c r="BF259"/>
      <c r="BG259"/>
      <c r="BH259"/>
      <c r="BI259"/>
      <c r="BJ259"/>
    </row>
    <row r="260" spans="57:62" x14ac:dyDescent="0.3">
      <c r="BE260"/>
      <c r="BF260"/>
      <c r="BG260"/>
      <c r="BH260"/>
      <c r="BI260"/>
      <c r="BJ260"/>
    </row>
    <row r="261" spans="57:62" x14ac:dyDescent="0.3">
      <c r="BE261"/>
      <c r="BF261"/>
      <c r="BG261"/>
      <c r="BH261"/>
      <c r="BI261"/>
      <c r="BJ261"/>
    </row>
    <row r="262" spans="57:62" x14ac:dyDescent="0.3">
      <c r="BE262"/>
      <c r="BF262"/>
      <c r="BG262"/>
      <c r="BH262"/>
      <c r="BI262"/>
      <c r="BJ262"/>
    </row>
    <row r="263" spans="57:62" x14ac:dyDescent="0.3">
      <c r="BE263"/>
      <c r="BF263"/>
      <c r="BG263"/>
      <c r="BH263"/>
      <c r="BI263"/>
      <c r="BJ263"/>
    </row>
    <row r="264" spans="57:62" x14ac:dyDescent="0.3">
      <c r="BE264"/>
      <c r="BF264"/>
      <c r="BG264"/>
      <c r="BH264"/>
      <c r="BI264"/>
      <c r="BJ264"/>
    </row>
    <row r="265" spans="57:62" x14ac:dyDescent="0.3">
      <c r="BE265"/>
      <c r="BF265"/>
      <c r="BG265"/>
      <c r="BH265"/>
      <c r="BI265"/>
      <c r="BJ265"/>
    </row>
    <row r="266" spans="57:62" x14ac:dyDescent="0.3">
      <c r="BE266"/>
      <c r="BF266"/>
      <c r="BG266"/>
      <c r="BH266"/>
      <c r="BI266"/>
      <c r="BJ266"/>
    </row>
    <row r="267" spans="57:62" x14ac:dyDescent="0.3">
      <c r="BE267"/>
      <c r="BF267"/>
      <c r="BG267"/>
      <c r="BH267"/>
      <c r="BI267"/>
      <c r="BJ267"/>
    </row>
    <row r="268" spans="57:62" x14ac:dyDescent="0.3">
      <c r="BE268"/>
      <c r="BF268"/>
      <c r="BG268"/>
      <c r="BH268"/>
      <c r="BI268"/>
      <c r="BJ268"/>
    </row>
    <row r="269" spans="57:62" x14ac:dyDescent="0.3">
      <c r="BE269"/>
      <c r="BF269"/>
      <c r="BG269"/>
      <c r="BH269"/>
      <c r="BI269"/>
      <c r="BJ269"/>
    </row>
    <row r="270" spans="57:62" x14ac:dyDescent="0.3">
      <c r="BE270"/>
      <c r="BF270"/>
      <c r="BG270"/>
      <c r="BH270"/>
      <c r="BI270"/>
      <c r="BJ270"/>
    </row>
    <row r="271" spans="57:62" x14ac:dyDescent="0.3">
      <c r="BE271"/>
      <c r="BF271"/>
      <c r="BG271"/>
      <c r="BH271"/>
      <c r="BI271"/>
      <c r="BJ271"/>
    </row>
    <row r="272" spans="57:62" x14ac:dyDescent="0.3">
      <c r="BE272"/>
      <c r="BF272"/>
      <c r="BG272"/>
      <c r="BH272"/>
      <c r="BI272"/>
      <c r="BJ272"/>
    </row>
    <row r="273" spans="57:62" x14ac:dyDescent="0.3">
      <c r="BE273"/>
      <c r="BF273"/>
      <c r="BG273"/>
      <c r="BH273"/>
      <c r="BI273"/>
      <c r="BJ273"/>
    </row>
    <row r="274" spans="57:62" x14ac:dyDescent="0.3">
      <c r="BE274"/>
      <c r="BF274"/>
      <c r="BG274"/>
      <c r="BH274"/>
      <c r="BI274"/>
      <c r="BJ274"/>
    </row>
    <row r="275" spans="57:62" x14ac:dyDescent="0.3">
      <c r="BE275"/>
      <c r="BF275"/>
      <c r="BG275"/>
      <c r="BH275"/>
      <c r="BI275"/>
      <c r="BJ275"/>
    </row>
    <row r="276" spans="57:62" x14ac:dyDescent="0.3">
      <c r="BE276"/>
      <c r="BF276"/>
      <c r="BG276"/>
      <c r="BH276"/>
      <c r="BI276"/>
      <c r="BJ276"/>
    </row>
    <row r="277" spans="57:62" x14ac:dyDescent="0.3">
      <c r="BE277"/>
      <c r="BF277"/>
      <c r="BG277"/>
      <c r="BH277"/>
      <c r="BI277"/>
      <c r="BJ277"/>
    </row>
    <row r="278" spans="57:62" x14ac:dyDescent="0.3">
      <c r="BE278"/>
      <c r="BF278"/>
      <c r="BG278"/>
      <c r="BH278"/>
      <c r="BI278"/>
      <c r="BJ278"/>
    </row>
    <row r="279" spans="57:62" x14ac:dyDescent="0.3">
      <c r="BE279"/>
      <c r="BF279"/>
      <c r="BG279"/>
      <c r="BH279"/>
      <c r="BI279"/>
      <c r="BJ279"/>
    </row>
    <row r="280" spans="57:62" x14ac:dyDescent="0.3">
      <c r="BE280"/>
      <c r="BF280"/>
      <c r="BG280"/>
      <c r="BH280"/>
      <c r="BI280"/>
      <c r="BJ280"/>
    </row>
    <row r="281" spans="57:62" x14ac:dyDescent="0.3">
      <c r="BE281"/>
      <c r="BF281"/>
      <c r="BG281"/>
      <c r="BH281"/>
      <c r="BI281"/>
      <c r="BJ281"/>
    </row>
    <row r="282" spans="57:62" x14ac:dyDescent="0.3">
      <c r="BE282"/>
      <c r="BF282"/>
      <c r="BG282"/>
      <c r="BH282"/>
      <c r="BI282"/>
      <c r="BJ282"/>
    </row>
    <row r="283" spans="57:62" x14ac:dyDescent="0.3">
      <c r="BE283"/>
      <c r="BF283"/>
      <c r="BG283"/>
      <c r="BH283"/>
      <c r="BI283"/>
      <c r="BJ283"/>
    </row>
    <row r="284" spans="57:62" x14ac:dyDescent="0.3">
      <c r="BE284"/>
      <c r="BF284"/>
      <c r="BG284"/>
      <c r="BH284"/>
      <c r="BI284"/>
      <c r="BJ284"/>
    </row>
    <row r="285" spans="57:62" x14ac:dyDescent="0.3">
      <c r="BE285"/>
      <c r="BF285"/>
      <c r="BG285"/>
      <c r="BH285"/>
      <c r="BI285"/>
      <c r="BJ285"/>
    </row>
    <row r="286" spans="57:62" x14ac:dyDescent="0.3">
      <c r="BE286"/>
      <c r="BF286"/>
      <c r="BG286"/>
      <c r="BH286"/>
      <c r="BI286"/>
      <c r="BJ286"/>
    </row>
    <row r="287" spans="57:62" x14ac:dyDescent="0.3">
      <c r="BE287"/>
      <c r="BF287"/>
      <c r="BG287"/>
      <c r="BH287"/>
      <c r="BI287"/>
      <c r="BJ287"/>
    </row>
    <row r="288" spans="57:62" x14ac:dyDescent="0.3">
      <c r="BE288"/>
      <c r="BF288"/>
      <c r="BG288"/>
      <c r="BH288"/>
      <c r="BI288"/>
      <c r="BJ288"/>
    </row>
    <row r="289" spans="57:62" x14ac:dyDescent="0.3">
      <c r="BE289"/>
      <c r="BF289"/>
      <c r="BG289"/>
      <c r="BH289"/>
      <c r="BI289"/>
      <c r="BJ289"/>
    </row>
    <row r="290" spans="57:62" x14ac:dyDescent="0.3">
      <c r="BE290"/>
      <c r="BF290"/>
      <c r="BG290"/>
      <c r="BH290"/>
      <c r="BI290"/>
      <c r="BJ290"/>
    </row>
    <row r="291" spans="57:62" x14ac:dyDescent="0.3">
      <c r="BE291"/>
      <c r="BF291"/>
      <c r="BG291"/>
      <c r="BH291"/>
      <c r="BI291"/>
      <c r="BJ291"/>
    </row>
    <row r="292" spans="57:62" x14ac:dyDescent="0.3">
      <c r="BE292"/>
      <c r="BF292"/>
      <c r="BG292"/>
      <c r="BH292"/>
      <c r="BI292"/>
      <c r="BJ292"/>
    </row>
    <row r="293" spans="57:62" x14ac:dyDescent="0.3">
      <c r="BE293"/>
      <c r="BF293"/>
      <c r="BG293"/>
      <c r="BH293"/>
      <c r="BI293"/>
      <c r="BJ293"/>
    </row>
    <row r="294" spans="57:62" x14ac:dyDescent="0.3">
      <c r="BE294"/>
      <c r="BF294"/>
      <c r="BG294"/>
      <c r="BH294"/>
      <c r="BI294"/>
      <c r="BJ294"/>
    </row>
    <row r="295" spans="57:62" x14ac:dyDescent="0.3">
      <c r="BE295"/>
      <c r="BF295"/>
      <c r="BG295"/>
      <c r="BH295"/>
      <c r="BI295"/>
      <c r="BJ295"/>
    </row>
    <row r="296" spans="57:62" x14ac:dyDescent="0.3">
      <c r="BE296"/>
      <c r="BF296"/>
      <c r="BG296"/>
      <c r="BH296"/>
      <c r="BI296"/>
      <c r="BJ296"/>
    </row>
    <row r="297" spans="57:62" x14ac:dyDescent="0.3">
      <c r="BE297"/>
      <c r="BF297"/>
      <c r="BG297"/>
      <c r="BH297"/>
      <c r="BI297"/>
      <c r="BJ297"/>
    </row>
    <row r="298" spans="57:62" x14ac:dyDescent="0.3">
      <c r="BE298"/>
      <c r="BF298"/>
      <c r="BG298"/>
      <c r="BH298"/>
      <c r="BI298"/>
      <c r="BJ298"/>
    </row>
    <row r="299" spans="57:62" x14ac:dyDescent="0.3">
      <c r="BE299"/>
      <c r="BF299"/>
      <c r="BG299"/>
      <c r="BH299"/>
      <c r="BI299"/>
      <c r="BJ299"/>
    </row>
    <row r="300" spans="57:62" x14ac:dyDescent="0.3">
      <c r="BE300"/>
      <c r="BF300"/>
      <c r="BG300"/>
      <c r="BH300"/>
      <c r="BI300"/>
      <c r="BJ300"/>
    </row>
    <row r="301" spans="57:62" x14ac:dyDescent="0.3">
      <c r="BE301"/>
      <c r="BF301"/>
      <c r="BG301"/>
      <c r="BH301"/>
      <c r="BI301"/>
      <c r="BJ301"/>
    </row>
    <row r="302" spans="57:62" x14ac:dyDescent="0.3">
      <c r="BE302"/>
      <c r="BF302"/>
      <c r="BG302"/>
      <c r="BH302"/>
      <c r="BI302"/>
      <c r="BJ302"/>
    </row>
    <row r="303" spans="57:62" x14ac:dyDescent="0.3">
      <c r="BE303"/>
      <c r="BF303"/>
      <c r="BG303"/>
      <c r="BH303"/>
      <c r="BI303"/>
      <c r="BJ303"/>
    </row>
    <row r="304" spans="57:62" x14ac:dyDescent="0.3">
      <c r="BE304"/>
      <c r="BF304"/>
      <c r="BG304"/>
      <c r="BH304"/>
      <c r="BI304"/>
      <c r="BJ304"/>
    </row>
    <row r="305" spans="57:62" x14ac:dyDescent="0.3">
      <c r="BE305"/>
      <c r="BF305"/>
      <c r="BG305"/>
      <c r="BH305"/>
      <c r="BI305"/>
      <c r="BJ305"/>
    </row>
    <row r="306" spans="57:62" x14ac:dyDescent="0.3">
      <c r="BE306"/>
      <c r="BF306"/>
      <c r="BG306"/>
      <c r="BH306"/>
      <c r="BI306"/>
      <c r="BJ306"/>
    </row>
    <row r="307" spans="57:62" x14ac:dyDescent="0.3">
      <c r="BE307"/>
      <c r="BF307"/>
      <c r="BG307"/>
      <c r="BH307"/>
      <c r="BI307"/>
      <c r="BJ307"/>
    </row>
    <row r="308" spans="57:62" x14ac:dyDescent="0.3">
      <c r="BE308"/>
      <c r="BF308"/>
      <c r="BG308"/>
      <c r="BH308"/>
      <c r="BI308"/>
      <c r="BJ308"/>
    </row>
    <row r="309" spans="57:62" x14ac:dyDescent="0.3">
      <c r="BE309"/>
      <c r="BF309"/>
      <c r="BG309"/>
      <c r="BH309"/>
      <c r="BI309"/>
      <c r="BJ309"/>
    </row>
    <row r="310" spans="57:62" x14ac:dyDescent="0.3">
      <c r="BE310"/>
      <c r="BF310"/>
      <c r="BG310"/>
      <c r="BH310"/>
      <c r="BI310"/>
      <c r="BJ310"/>
    </row>
    <row r="311" spans="57:62" x14ac:dyDescent="0.3">
      <c r="BE311"/>
      <c r="BF311"/>
      <c r="BG311"/>
      <c r="BH311"/>
      <c r="BI311"/>
      <c r="BJ311"/>
    </row>
    <row r="312" spans="57:62" x14ac:dyDescent="0.3">
      <c r="BE312"/>
      <c r="BF312"/>
      <c r="BG312"/>
      <c r="BH312"/>
      <c r="BI312"/>
      <c r="BJ312"/>
    </row>
    <row r="313" spans="57:62" x14ac:dyDescent="0.3">
      <c r="BE313"/>
      <c r="BF313"/>
      <c r="BG313"/>
      <c r="BH313"/>
      <c r="BI313"/>
      <c r="BJ313"/>
    </row>
    <row r="314" spans="57:62" x14ac:dyDescent="0.3">
      <c r="BE314"/>
      <c r="BF314"/>
      <c r="BG314"/>
      <c r="BH314"/>
      <c r="BI314"/>
      <c r="BJ314"/>
    </row>
    <row r="315" spans="57:62" x14ac:dyDescent="0.3">
      <c r="BE315"/>
      <c r="BF315"/>
      <c r="BG315"/>
      <c r="BH315"/>
      <c r="BI315"/>
      <c r="BJ315"/>
    </row>
    <row r="316" spans="57:62" x14ac:dyDescent="0.3">
      <c r="BE316"/>
      <c r="BF316"/>
      <c r="BG316"/>
      <c r="BH316"/>
      <c r="BI316"/>
      <c r="BJ316"/>
    </row>
    <row r="317" spans="57:62" x14ac:dyDescent="0.3">
      <c r="BE317"/>
      <c r="BF317"/>
      <c r="BG317"/>
      <c r="BH317"/>
      <c r="BI317"/>
      <c r="BJ317"/>
    </row>
    <row r="318" spans="57:62" x14ac:dyDescent="0.3">
      <c r="BE318"/>
      <c r="BF318"/>
      <c r="BG318"/>
      <c r="BH318"/>
      <c r="BI318"/>
      <c r="BJ318"/>
    </row>
    <row r="319" spans="57:62" x14ac:dyDescent="0.3">
      <c r="BE319"/>
      <c r="BF319"/>
      <c r="BG319"/>
      <c r="BH319"/>
      <c r="BI319"/>
      <c r="BJ319"/>
    </row>
    <row r="320" spans="57:62" x14ac:dyDescent="0.3">
      <c r="BE320"/>
      <c r="BF320"/>
      <c r="BG320"/>
      <c r="BH320"/>
      <c r="BI320"/>
      <c r="BJ320"/>
    </row>
    <row r="321" spans="57:62" x14ac:dyDescent="0.3">
      <c r="BE321"/>
      <c r="BF321"/>
      <c r="BG321"/>
      <c r="BH321"/>
      <c r="BI321"/>
      <c r="BJ321"/>
    </row>
    <row r="322" spans="57:62" x14ac:dyDescent="0.3">
      <c r="BE322"/>
      <c r="BF322"/>
      <c r="BG322"/>
      <c r="BH322"/>
      <c r="BI322"/>
      <c r="BJ322"/>
    </row>
    <row r="323" spans="57:62" x14ac:dyDescent="0.3">
      <c r="BE323"/>
      <c r="BF323"/>
      <c r="BG323"/>
      <c r="BH323"/>
      <c r="BI323"/>
      <c r="BJ323"/>
    </row>
    <row r="324" spans="57:62" x14ac:dyDescent="0.3">
      <c r="BE324"/>
      <c r="BF324"/>
      <c r="BG324"/>
      <c r="BH324"/>
      <c r="BI324"/>
      <c r="BJ324"/>
    </row>
    <row r="325" spans="57:62" x14ac:dyDescent="0.3">
      <c r="BE325"/>
      <c r="BF325"/>
      <c r="BG325"/>
      <c r="BH325"/>
      <c r="BI325"/>
      <c r="BJ325"/>
    </row>
    <row r="326" spans="57:62" x14ac:dyDescent="0.3">
      <c r="BE326"/>
      <c r="BF326"/>
      <c r="BG326"/>
      <c r="BH326"/>
      <c r="BI326"/>
      <c r="BJ326"/>
    </row>
    <row r="327" spans="57:62" x14ac:dyDescent="0.3">
      <c r="BE327"/>
      <c r="BF327"/>
      <c r="BG327"/>
      <c r="BH327"/>
      <c r="BI327"/>
      <c r="BJ327"/>
    </row>
    <row r="328" spans="57:62" x14ac:dyDescent="0.3">
      <c r="BE328"/>
      <c r="BF328"/>
      <c r="BG328"/>
      <c r="BH328"/>
      <c r="BI328"/>
      <c r="BJ328"/>
    </row>
    <row r="329" spans="57:62" x14ac:dyDescent="0.3">
      <c r="BE329"/>
      <c r="BF329"/>
      <c r="BG329"/>
      <c r="BH329"/>
      <c r="BI329"/>
      <c r="BJ329"/>
    </row>
    <row r="330" spans="57:62" x14ac:dyDescent="0.3">
      <c r="BE330"/>
      <c r="BF330"/>
      <c r="BG330"/>
      <c r="BH330"/>
      <c r="BI330"/>
      <c r="BJ330"/>
    </row>
    <row r="331" spans="57:62" x14ac:dyDescent="0.3">
      <c r="BE331"/>
      <c r="BF331"/>
      <c r="BG331"/>
      <c r="BH331"/>
      <c r="BI331"/>
      <c r="BJ331"/>
    </row>
    <row r="332" spans="57:62" x14ac:dyDescent="0.3">
      <c r="BE332"/>
      <c r="BF332"/>
      <c r="BG332"/>
      <c r="BH332"/>
      <c r="BI332"/>
      <c r="BJ332"/>
    </row>
    <row r="333" spans="57:62" x14ac:dyDescent="0.3">
      <c r="BE333"/>
      <c r="BF333"/>
      <c r="BG333"/>
      <c r="BH333"/>
      <c r="BI333"/>
      <c r="BJ333"/>
    </row>
    <row r="334" spans="57:62" x14ac:dyDescent="0.3">
      <c r="BE334"/>
      <c r="BF334"/>
      <c r="BG334"/>
      <c r="BH334"/>
      <c r="BI334"/>
      <c r="BJ334"/>
    </row>
    <row r="335" spans="57:62" x14ac:dyDescent="0.3">
      <c r="BE335"/>
      <c r="BF335"/>
      <c r="BG335"/>
      <c r="BH335"/>
      <c r="BI335"/>
      <c r="BJ335"/>
    </row>
    <row r="336" spans="57:62" x14ac:dyDescent="0.3">
      <c r="BE336"/>
      <c r="BF336"/>
      <c r="BG336"/>
      <c r="BH336"/>
      <c r="BI336"/>
      <c r="BJ336"/>
    </row>
    <row r="337" spans="57:62" x14ac:dyDescent="0.3">
      <c r="BE337"/>
      <c r="BF337"/>
      <c r="BG337"/>
      <c r="BH337"/>
      <c r="BI337"/>
      <c r="BJ337"/>
    </row>
    <row r="338" spans="57:62" x14ac:dyDescent="0.3">
      <c r="BE338"/>
      <c r="BF338"/>
      <c r="BG338"/>
      <c r="BH338"/>
      <c r="BI338"/>
      <c r="BJ338"/>
    </row>
    <row r="339" spans="57:62" x14ac:dyDescent="0.3">
      <c r="BE339"/>
      <c r="BF339"/>
      <c r="BG339"/>
      <c r="BH339"/>
      <c r="BI339"/>
      <c r="BJ339"/>
    </row>
    <row r="340" spans="57:62" x14ac:dyDescent="0.3">
      <c r="BE340"/>
      <c r="BF340"/>
      <c r="BG340"/>
      <c r="BH340"/>
      <c r="BI340"/>
      <c r="BJ340"/>
    </row>
    <row r="341" spans="57:62" x14ac:dyDescent="0.3">
      <c r="BE341"/>
      <c r="BF341"/>
      <c r="BG341"/>
      <c r="BH341"/>
      <c r="BI341"/>
      <c r="BJ341"/>
    </row>
    <row r="342" spans="57:62" x14ac:dyDescent="0.3">
      <c r="BE342"/>
      <c r="BF342"/>
      <c r="BG342"/>
      <c r="BH342"/>
      <c r="BI342"/>
      <c r="BJ342"/>
    </row>
    <row r="343" spans="57:62" x14ac:dyDescent="0.3">
      <c r="BE343"/>
      <c r="BF343"/>
      <c r="BG343"/>
      <c r="BH343"/>
      <c r="BI343"/>
      <c r="BJ343"/>
    </row>
    <row r="344" spans="57:62" x14ac:dyDescent="0.3">
      <c r="BE344"/>
      <c r="BF344"/>
      <c r="BG344"/>
      <c r="BH344"/>
      <c r="BI344"/>
      <c r="BJ344"/>
    </row>
    <row r="345" spans="57:62" x14ac:dyDescent="0.3">
      <c r="BE345"/>
      <c r="BF345"/>
      <c r="BG345"/>
      <c r="BH345"/>
      <c r="BI345"/>
      <c r="BJ345"/>
    </row>
    <row r="346" spans="57:62" x14ac:dyDescent="0.3">
      <c r="BE346"/>
      <c r="BF346"/>
      <c r="BG346"/>
      <c r="BH346"/>
      <c r="BI346"/>
      <c r="BJ346"/>
    </row>
    <row r="347" spans="57:62" x14ac:dyDescent="0.3">
      <c r="BE347"/>
      <c r="BF347"/>
      <c r="BG347"/>
      <c r="BH347"/>
      <c r="BI347"/>
      <c r="BJ347"/>
    </row>
    <row r="348" spans="57:62" x14ac:dyDescent="0.3">
      <c r="BE348"/>
      <c r="BF348"/>
      <c r="BG348"/>
      <c r="BH348"/>
      <c r="BI348"/>
      <c r="BJ348"/>
    </row>
    <row r="349" spans="57:62" x14ac:dyDescent="0.3">
      <c r="BE349"/>
      <c r="BF349"/>
      <c r="BG349"/>
      <c r="BH349"/>
      <c r="BI349"/>
      <c r="BJ349"/>
    </row>
    <row r="350" spans="57:62" x14ac:dyDescent="0.3">
      <c r="BE350"/>
      <c r="BF350"/>
      <c r="BG350"/>
      <c r="BH350"/>
      <c r="BI350"/>
      <c r="BJ350"/>
    </row>
    <row r="351" spans="57:62" x14ac:dyDescent="0.3">
      <c r="BE351"/>
      <c r="BF351"/>
      <c r="BG351"/>
      <c r="BH351"/>
      <c r="BI351"/>
      <c r="BJ351"/>
    </row>
    <row r="352" spans="57:62" x14ac:dyDescent="0.3">
      <c r="BE352"/>
      <c r="BF352"/>
      <c r="BG352"/>
      <c r="BH352"/>
      <c r="BI352"/>
      <c r="BJ352"/>
    </row>
    <row r="353" spans="57:62" x14ac:dyDescent="0.3">
      <c r="BE353"/>
      <c r="BF353"/>
      <c r="BG353"/>
      <c r="BH353"/>
      <c r="BI353"/>
      <c r="BJ353"/>
    </row>
    <row r="354" spans="57:62" x14ac:dyDescent="0.3">
      <c r="BE354"/>
      <c r="BF354"/>
      <c r="BG354"/>
      <c r="BH354"/>
      <c r="BI354"/>
      <c r="BJ354"/>
    </row>
    <row r="355" spans="57:62" x14ac:dyDescent="0.3">
      <c r="BE355"/>
      <c r="BF355"/>
      <c r="BG355"/>
      <c r="BH355"/>
      <c r="BI355"/>
      <c r="BJ355"/>
    </row>
    <row r="356" spans="57:62" x14ac:dyDescent="0.3">
      <c r="BE356"/>
      <c r="BF356"/>
      <c r="BG356"/>
      <c r="BH356"/>
      <c r="BI356"/>
      <c r="BJ356"/>
    </row>
    <row r="357" spans="57:62" x14ac:dyDescent="0.3">
      <c r="BE357"/>
      <c r="BF357"/>
      <c r="BG357"/>
      <c r="BH357"/>
      <c r="BI357"/>
      <c r="BJ357"/>
    </row>
    <row r="358" spans="57:62" x14ac:dyDescent="0.3">
      <c r="BE358"/>
      <c r="BF358"/>
      <c r="BG358"/>
      <c r="BH358"/>
      <c r="BI358"/>
      <c r="BJ358"/>
    </row>
    <row r="359" spans="57:62" x14ac:dyDescent="0.3">
      <c r="BE359"/>
      <c r="BF359"/>
      <c r="BG359"/>
      <c r="BH359"/>
      <c r="BI359"/>
      <c r="BJ359"/>
    </row>
    <row r="360" spans="57:62" x14ac:dyDescent="0.3">
      <c r="BE360"/>
      <c r="BF360"/>
      <c r="BG360"/>
      <c r="BH360"/>
      <c r="BI360"/>
      <c r="BJ360"/>
    </row>
    <row r="361" spans="57:62" x14ac:dyDescent="0.3">
      <c r="BE361"/>
      <c r="BF361"/>
      <c r="BG361"/>
      <c r="BH361"/>
      <c r="BI361"/>
      <c r="BJ361"/>
    </row>
    <row r="362" spans="57:62" x14ac:dyDescent="0.3">
      <c r="BE362"/>
      <c r="BF362"/>
      <c r="BG362"/>
      <c r="BH362"/>
      <c r="BI362"/>
      <c r="BJ362"/>
    </row>
    <row r="363" spans="57:62" x14ac:dyDescent="0.3">
      <c r="BE363"/>
      <c r="BF363"/>
      <c r="BG363"/>
      <c r="BH363"/>
      <c r="BI363"/>
      <c r="BJ363"/>
    </row>
    <row r="364" spans="57:62" x14ac:dyDescent="0.3">
      <c r="BE364"/>
      <c r="BF364"/>
      <c r="BG364"/>
      <c r="BH364"/>
      <c r="BI364"/>
      <c r="BJ364"/>
    </row>
    <row r="365" spans="57:62" x14ac:dyDescent="0.3">
      <c r="BE365"/>
      <c r="BF365"/>
      <c r="BG365"/>
      <c r="BH365"/>
      <c r="BI365"/>
      <c r="BJ365"/>
    </row>
    <row r="366" spans="57:62" x14ac:dyDescent="0.3">
      <c r="BE366"/>
      <c r="BF366"/>
      <c r="BG366"/>
      <c r="BH366"/>
      <c r="BI366"/>
      <c r="BJ366"/>
    </row>
    <row r="367" spans="57:62" x14ac:dyDescent="0.3">
      <c r="BE367"/>
      <c r="BF367"/>
      <c r="BG367"/>
      <c r="BH367"/>
      <c r="BI367"/>
      <c r="BJ367"/>
    </row>
    <row r="368" spans="57:62" x14ac:dyDescent="0.3">
      <c r="BE368"/>
      <c r="BF368"/>
      <c r="BG368"/>
      <c r="BH368"/>
      <c r="BI368"/>
      <c r="BJ368"/>
    </row>
    <row r="369" spans="57:62" x14ac:dyDescent="0.3">
      <c r="BE369"/>
      <c r="BF369"/>
      <c r="BG369"/>
      <c r="BH369"/>
      <c r="BI369"/>
      <c r="BJ369"/>
    </row>
    <row r="370" spans="57:62" x14ac:dyDescent="0.3">
      <c r="BE370"/>
      <c r="BF370"/>
      <c r="BG370"/>
      <c r="BH370"/>
      <c r="BI370"/>
      <c r="BJ370"/>
    </row>
    <row r="371" spans="57:62" x14ac:dyDescent="0.3">
      <c r="BE371"/>
      <c r="BF371"/>
      <c r="BG371"/>
      <c r="BH371"/>
      <c r="BI371"/>
      <c r="BJ371"/>
    </row>
    <row r="372" spans="57:62" x14ac:dyDescent="0.3">
      <c r="BE372"/>
      <c r="BF372"/>
      <c r="BG372"/>
      <c r="BH372"/>
      <c r="BI372"/>
      <c r="BJ372"/>
    </row>
    <row r="373" spans="57:62" x14ac:dyDescent="0.3">
      <c r="BE373"/>
      <c r="BF373"/>
      <c r="BG373"/>
      <c r="BH373"/>
      <c r="BI373"/>
      <c r="BJ373"/>
    </row>
    <row r="374" spans="57:62" x14ac:dyDescent="0.3">
      <c r="BE374"/>
      <c r="BF374"/>
      <c r="BG374"/>
      <c r="BH374"/>
      <c r="BI374"/>
      <c r="BJ374"/>
    </row>
    <row r="375" spans="57:62" x14ac:dyDescent="0.3">
      <c r="BE375"/>
      <c r="BF375"/>
      <c r="BG375"/>
      <c r="BH375"/>
      <c r="BI375"/>
      <c r="BJ375"/>
    </row>
    <row r="376" spans="57:62" x14ac:dyDescent="0.3">
      <c r="BE376"/>
      <c r="BF376"/>
      <c r="BG376"/>
      <c r="BH376"/>
      <c r="BI376"/>
      <c r="BJ376"/>
    </row>
    <row r="377" spans="57:62" x14ac:dyDescent="0.3">
      <c r="BE377"/>
      <c r="BF377"/>
      <c r="BG377"/>
      <c r="BH377"/>
      <c r="BI377"/>
      <c r="BJ377"/>
    </row>
    <row r="378" spans="57:62" x14ac:dyDescent="0.3">
      <c r="BE378"/>
      <c r="BF378"/>
      <c r="BG378"/>
      <c r="BH378"/>
      <c r="BI378"/>
      <c r="BJ378"/>
    </row>
    <row r="379" spans="57:62" x14ac:dyDescent="0.3">
      <c r="BE379"/>
      <c r="BF379"/>
      <c r="BG379"/>
      <c r="BH379"/>
      <c r="BI379"/>
      <c r="BJ379"/>
    </row>
    <row r="380" spans="57:62" x14ac:dyDescent="0.3">
      <c r="BE380"/>
      <c r="BF380"/>
      <c r="BG380"/>
      <c r="BH380"/>
      <c r="BI380"/>
      <c r="BJ380"/>
    </row>
    <row r="381" spans="57:62" x14ac:dyDescent="0.3">
      <c r="BE381"/>
      <c r="BF381"/>
      <c r="BG381"/>
      <c r="BH381"/>
      <c r="BI381"/>
      <c r="BJ381"/>
    </row>
    <row r="382" spans="57:62" x14ac:dyDescent="0.3">
      <c r="BE382"/>
      <c r="BF382"/>
      <c r="BG382"/>
      <c r="BH382"/>
      <c r="BI382"/>
      <c r="BJ382"/>
    </row>
    <row r="383" spans="57:62" x14ac:dyDescent="0.3">
      <c r="BE383"/>
      <c r="BF383"/>
      <c r="BG383"/>
      <c r="BH383"/>
      <c r="BI383"/>
      <c r="BJ383"/>
    </row>
    <row r="384" spans="57:62" x14ac:dyDescent="0.3">
      <c r="BE384"/>
      <c r="BF384"/>
      <c r="BG384"/>
      <c r="BH384"/>
      <c r="BI384"/>
      <c r="BJ384"/>
    </row>
    <row r="385" spans="57:62" x14ac:dyDescent="0.3">
      <c r="BE385"/>
      <c r="BF385"/>
      <c r="BG385"/>
      <c r="BH385"/>
      <c r="BI385"/>
      <c r="BJ385"/>
    </row>
    <row r="386" spans="57:62" x14ac:dyDescent="0.3">
      <c r="BE386"/>
      <c r="BF386"/>
      <c r="BG386"/>
      <c r="BH386"/>
      <c r="BI386"/>
      <c r="BJ386"/>
    </row>
    <row r="387" spans="57:62" x14ac:dyDescent="0.3">
      <c r="BE387"/>
      <c r="BF387"/>
      <c r="BG387"/>
      <c r="BH387"/>
      <c r="BI387"/>
      <c r="BJ387"/>
    </row>
    <row r="388" spans="57:62" x14ac:dyDescent="0.3">
      <c r="BE388"/>
      <c r="BF388"/>
      <c r="BG388"/>
      <c r="BH388"/>
      <c r="BI388"/>
      <c r="BJ388"/>
    </row>
    <row r="389" spans="57:62" x14ac:dyDescent="0.3">
      <c r="BE389"/>
      <c r="BF389"/>
      <c r="BG389"/>
      <c r="BH389"/>
      <c r="BI389"/>
      <c r="BJ389"/>
    </row>
    <row r="390" spans="57:62" x14ac:dyDescent="0.3">
      <c r="BE390"/>
      <c r="BF390"/>
      <c r="BG390"/>
      <c r="BH390"/>
      <c r="BI390"/>
      <c r="BJ390"/>
    </row>
    <row r="391" spans="57:62" x14ac:dyDescent="0.3">
      <c r="BE391"/>
      <c r="BF391"/>
      <c r="BG391"/>
      <c r="BH391"/>
      <c r="BI391"/>
      <c r="BJ391"/>
    </row>
    <row r="392" spans="57:62" x14ac:dyDescent="0.3">
      <c r="BE392"/>
      <c r="BF392"/>
      <c r="BG392"/>
      <c r="BH392"/>
      <c r="BI392"/>
      <c r="BJ392"/>
    </row>
    <row r="393" spans="57:62" x14ac:dyDescent="0.3">
      <c r="BE393"/>
      <c r="BF393"/>
      <c r="BG393"/>
      <c r="BH393"/>
      <c r="BI393"/>
      <c r="BJ393"/>
    </row>
    <row r="394" spans="57:62" x14ac:dyDescent="0.3">
      <c r="BE394"/>
      <c r="BF394"/>
      <c r="BG394"/>
      <c r="BH394"/>
      <c r="BI394"/>
      <c r="BJ394"/>
    </row>
    <row r="395" spans="57:62" x14ac:dyDescent="0.3">
      <c r="BE395"/>
      <c r="BF395"/>
      <c r="BG395"/>
      <c r="BH395"/>
      <c r="BI395"/>
      <c r="BJ395"/>
    </row>
    <row r="396" spans="57:62" x14ac:dyDescent="0.3">
      <c r="BE396"/>
      <c r="BF396"/>
      <c r="BG396"/>
      <c r="BH396"/>
      <c r="BI396"/>
      <c r="BJ396"/>
    </row>
    <row r="397" spans="57:62" x14ac:dyDescent="0.3">
      <c r="BE397"/>
      <c r="BF397"/>
      <c r="BG397"/>
      <c r="BH397"/>
      <c r="BI397"/>
      <c r="BJ397"/>
    </row>
    <row r="398" spans="57:62" x14ac:dyDescent="0.3">
      <c r="BE398"/>
      <c r="BF398"/>
      <c r="BG398"/>
      <c r="BH398"/>
      <c r="BI398"/>
      <c r="BJ398"/>
    </row>
    <row r="399" spans="57:62" x14ac:dyDescent="0.3">
      <c r="BE399"/>
      <c r="BF399"/>
      <c r="BG399"/>
      <c r="BH399"/>
      <c r="BI399"/>
      <c r="BJ399"/>
    </row>
    <row r="400" spans="57:62" x14ac:dyDescent="0.3">
      <c r="BE400"/>
      <c r="BF400"/>
      <c r="BG400"/>
      <c r="BH400"/>
      <c r="BI400"/>
      <c r="BJ400"/>
    </row>
    <row r="401" spans="57:62" x14ac:dyDescent="0.3">
      <c r="BE401"/>
      <c r="BF401"/>
      <c r="BG401"/>
      <c r="BH401"/>
      <c r="BI401"/>
      <c r="BJ401"/>
    </row>
    <row r="402" spans="57:62" x14ac:dyDescent="0.3">
      <c r="BE402"/>
      <c r="BF402"/>
      <c r="BG402"/>
      <c r="BH402"/>
      <c r="BI402"/>
      <c r="BJ402"/>
    </row>
    <row r="403" spans="57:62" x14ac:dyDescent="0.3">
      <c r="BE403"/>
      <c r="BF403"/>
      <c r="BG403"/>
      <c r="BH403"/>
      <c r="BI403"/>
      <c r="BJ403"/>
    </row>
    <row r="404" spans="57:62" x14ac:dyDescent="0.3">
      <c r="BE404"/>
      <c r="BF404"/>
      <c r="BG404"/>
      <c r="BH404"/>
      <c r="BI404"/>
      <c r="BJ404"/>
    </row>
    <row r="405" spans="57:62" x14ac:dyDescent="0.3">
      <c r="BE405"/>
      <c r="BF405"/>
      <c r="BG405"/>
      <c r="BH405"/>
      <c r="BI405"/>
      <c r="BJ405"/>
    </row>
    <row r="406" spans="57:62" x14ac:dyDescent="0.3">
      <c r="BE406"/>
      <c r="BF406"/>
      <c r="BG406"/>
      <c r="BH406"/>
      <c r="BI406"/>
      <c r="BJ406"/>
    </row>
    <row r="407" spans="57:62" x14ac:dyDescent="0.3">
      <c r="BE407"/>
      <c r="BF407"/>
      <c r="BG407"/>
      <c r="BH407"/>
      <c r="BI407"/>
      <c r="BJ407"/>
    </row>
    <row r="408" spans="57:62" x14ac:dyDescent="0.3">
      <c r="BE408"/>
      <c r="BF408"/>
      <c r="BG408"/>
      <c r="BH408"/>
      <c r="BI408"/>
      <c r="BJ408"/>
    </row>
    <row r="409" spans="57:62" x14ac:dyDescent="0.3">
      <c r="BE409"/>
      <c r="BF409"/>
      <c r="BG409"/>
      <c r="BH409"/>
      <c r="BI409"/>
      <c r="BJ409"/>
    </row>
    <row r="410" spans="57:62" x14ac:dyDescent="0.3">
      <c r="BE410"/>
      <c r="BF410"/>
      <c r="BG410"/>
      <c r="BH410"/>
      <c r="BI410"/>
      <c r="BJ410"/>
    </row>
    <row r="411" spans="57:62" x14ac:dyDescent="0.3">
      <c r="BE411"/>
      <c r="BF411"/>
      <c r="BG411"/>
      <c r="BH411"/>
      <c r="BI411"/>
      <c r="BJ411"/>
    </row>
    <row r="412" spans="57:62" x14ac:dyDescent="0.3">
      <c r="BE412"/>
      <c r="BF412"/>
      <c r="BG412"/>
      <c r="BH412"/>
      <c r="BI412"/>
      <c r="BJ412"/>
    </row>
    <row r="413" spans="57:62" x14ac:dyDescent="0.3">
      <c r="BE413"/>
      <c r="BF413"/>
      <c r="BG413"/>
      <c r="BH413"/>
      <c r="BI413"/>
      <c r="BJ413"/>
    </row>
    <row r="414" spans="57:62" x14ac:dyDescent="0.3">
      <c r="BE414"/>
      <c r="BF414"/>
      <c r="BG414"/>
      <c r="BH414"/>
      <c r="BI414"/>
      <c r="BJ414"/>
    </row>
    <row r="415" spans="57:62" x14ac:dyDescent="0.3">
      <c r="BE415"/>
      <c r="BF415"/>
      <c r="BG415"/>
      <c r="BH415"/>
      <c r="BI415"/>
      <c r="BJ415"/>
    </row>
    <row r="416" spans="57:62" x14ac:dyDescent="0.3">
      <c r="BE416"/>
      <c r="BF416"/>
      <c r="BG416"/>
      <c r="BH416"/>
      <c r="BI416"/>
      <c r="BJ416"/>
    </row>
    <row r="417" spans="57:62" x14ac:dyDescent="0.3">
      <c r="BE417"/>
      <c r="BF417"/>
      <c r="BG417"/>
      <c r="BH417"/>
      <c r="BI417"/>
      <c r="BJ417"/>
    </row>
    <row r="418" spans="57:62" x14ac:dyDescent="0.3">
      <c r="BE418"/>
      <c r="BF418"/>
      <c r="BG418"/>
      <c r="BH418"/>
      <c r="BI418"/>
      <c r="BJ418"/>
    </row>
    <row r="419" spans="57:62" x14ac:dyDescent="0.3">
      <c r="BE419"/>
      <c r="BF419"/>
      <c r="BG419"/>
      <c r="BH419"/>
      <c r="BI419"/>
      <c r="BJ419"/>
    </row>
    <row r="420" spans="57:62" x14ac:dyDescent="0.3">
      <c r="BE420"/>
      <c r="BF420"/>
      <c r="BG420"/>
      <c r="BH420"/>
      <c r="BI420"/>
      <c r="BJ420"/>
    </row>
    <row r="421" spans="57:62" x14ac:dyDescent="0.3">
      <c r="BE421"/>
      <c r="BF421"/>
      <c r="BG421"/>
      <c r="BH421"/>
      <c r="BI421"/>
      <c r="BJ421"/>
    </row>
    <row r="422" spans="57:62" x14ac:dyDescent="0.3">
      <c r="BE422"/>
      <c r="BF422"/>
      <c r="BG422"/>
      <c r="BH422"/>
      <c r="BI422"/>
      <c r="BJ422"/>
    </row>
    <row r="423" spans="57:62" x14ac:dyDescent="0.3">
      <c r="BE423"/>
      <c r="BF423"/>
      <c r="BG423"/>
      <c r="BH423"/>
      <c r="BI423"/>
      <c r="BJ423"/>
    </row>
    <row r="424" spans="57:62" x14ac:dyDescent="0.3">
      <c r="BE424"/>
      <c r="BF424"/>
      <c r="BG424"/>
      <c r="BH424"/>
      <c r="BI424"/>
      <c r="BJ424"/>
    </row>
    <row r="425" spans="57:62" x14ac:dyDescent="0.3">
      <c r="BE425"/>
      <c r="BF425"/>
      <c r="BG425"/>
      <c r="BH425"/>
      <c r="BI425"/>
      <c r="BJ425"/>
    </row>
    <row r="426" spans="57:62" x14ac:dyDescent="0.3">
      <c r="BE426"/>
      <c r="BF426"/>
      <c r="BG426"/>
      <c r="BH426"/>
      <c r="BI426"/>
      <c r="BJ426"/>
    </row>
    <row r="427" spans="57:62" x14ac:dyDescent="0.3">
      <c r="BE427"/>
      <c r="BF427"/>
      <c r="BG427"/>
      <c r="BH427"/>
      <c r="BI427"/>
      <c r="BJ427"/>
    </row>
    <row r="428" spans="57:62" x14ac:dyDescent="0.3">
      <c r="BE428"/>
      <c r="BF428"/>
      <c r="BG428"/>
      <c r="BH428"/>
      <c r="BI428"/>
      <c r="BJ428"/>
    </row>
    <row r="429" spans="57:62" x14ac:dyDescent="0.3">
      <c r="BE429"/>
      <c r="BF429"/>
      <c r="BG429"/>
      <c r="BH429"/>
      <c r="BI429"/>
      <c r="BJ429"/>
    </row>
    <row r="430" spans="57:62" x14ac:dyDescent="0.3">
      <c r="BE430"/>
      <c r="BF430"/>
      <c r="BG430"/>
      <c r="BH430"/>
      <c r="BI430"/>
      <c r="BJ430"/>
    </row>
    <row r="431" spans="57:62" x14ac:dyDescent="0.3">
      <c r="BE431"/>
      <c r="BF431"/>
      <c r="BG431"/>
      <c r="BH431"/>
      <c r="BI431"/>
      <c r="BJ431"/>
    </row>
    <row r="432" spans="57:62" x14ac:dyDescent="0.3">
      <c r="BE432"/>
      <c r="BF432"/>
      <c r="BG432"/>
      <c r="BH432"/>
      <c r="BI432"/>
      <c r="BJ432"/>
    </row>
    <row r="433" spans="57:62" x14ac:dyDescent="0.3">
      <c r="BE433"/>
      <c r="BF433"/>
      <c r="BG433"/>
      <c r="BH433"/>
      <c r="BI433"/>
      <c r="BJ433"/>
    </row>
    <row r="434" spans="57:62" x14ac:dyDescent="0.3">
      <c r="BE434"/>
      <c r="BF434"/>
      <c r="BG434"/>
      <c r="BH434"/>
      <c r="BI434"/>
      <c r="BJ434"/>
    </row>
    <row r="435" spans="57:62" x14ac:dyDescent="0.3">
      <c r="BE435"/>
      <c r="BF435"/>
      <c r="BG435"/>
      <c r="BH435"/>
      <c r="BI435"/>
      <c r="BJ435"/>
    </row>
    <row r="436" spans="57:62" x14ac:dyDescent="0.3">
      <c r="BE436"/>
      <c r="BF436"/>
      <c r="BG436"/>
      <c r="BH436"/>
      <c r="BI436"/>
      <c r="BJ436"/>
    </row>
    <row r="437" spans="57:62" x14ac:dyDescent="0.3">
      <c r="BE437"/>
      <c r="BF437"/>
      <c r="BG437"/>
      <c r="BH437"/>
      <c r="BI437"/>
      <c r="BJ437"/>
    </row>
    <row r="438" spans="57:62" x14ac:dyDescent="0.3">
      <c r="BE438"/>
      <c r="BF438"/>
      <c r="BG438"/>
      <c r="BH438"/>
      <c r="BI438"/>
      <c r="BJ438"/>
    </row>
    <row r="439" spans="57:62" x14ac:dyDescent="0.3">
      <c r="BE439"/>
      <c r="BF439"/>
      <c r="BG439"/>
      <c r="BH439"/>
      <c r="BI439"/>
      <c r="BJ439"/>
    </row>
    <row r="440" spans="57:62" x14ac:dyDescent="0.3">
      <c r="BE440"/>
      <c r="BF440"/>
      <c r="BG440"/>
      <c r="BH440"/>
      <c r="BI440"/>
      <c r="BJ440"/>
    </row>
    <row r="441" spans="57:62" x14ac:dyDescent="0.3">
      <c r="BE441"/>
      <c r="BF441"/>
      <c r="BG441"/>
      <c r="BH441"/>
      <c r="BI441"/>
      <c r="BJ441"/>
    </row>
    <row r="442" spans="57:62" x14ac:dyDescent="0.3">
      <c r="BE442"/>
      <c r="BF442"/>
      <c r="BG442"/>
      <c r="BH442"/>
      <c r="BI442"/>
      <c r="BJ442"/>
    </row>
    <row r="443" spans="57:62" x14ac:dyDescent="0.3">
      <c r="BE443"/>
      <c r="BF443"/>
      <c r="BG443"/>
      <c r="BH443"/>
      <c r="BI443"/>
      <c r="BJ443"/>
    </row>
    <row r="444" spans="57:62" x14ac:dyDescent="0.3">
      <c r="BE444"/>
      <c r="BF444"/>
      <c r="BG444"/>
      <c r="BH444"/>
      <c r="BI444"/>
      <c r="BJ444"/>
    </row>
    <row r="445" spans="57:62" x14ac:dyDescent="0.3">
      <c r="BE445"/>
      <c r="BF445"/>
      <c r="BG445"/>
      <c r="BH445"/>
      <c r="BI445"/>
      <c r="BJ445"/>
    </row>
    <row r="446" spans="57:62" x14ac:dyDescent="0.3">
      <c r="BE446"/>
      <c r="BF446"/>
      <c r="BG446"/>
      <c r="BH446"/>
      <c r="BI446"/>
      <c r="BJ446"/>
    </row>
    <row r="447" spans="57:62" x14ac:dyDescent="0.3">
      <c r="BE447"/>
      <c r="BF447"/>
      <c r="BG447"/>
      <c r="BH447"/>
      <c r="BI447"/>
      <c r="BJ447"/>
    </row>
    <row r="448" spans="57:62" x14ac:dyDescent="0.3">
      <c r="BE448"/>
      <c r="BF448"/>
      <c r="BG448"/>
      <c r="BH448"/>
      <c r="BI448"/>
      <c r="BJ448"/>
    </row>
    <row r="449" spans="57:62" x14ac:dyDescent="0.3">
      <c r="BE449"/>
      <c r="BF449"/>
      <c r="BG449"/>
      <c r="BH449"/>
      <c r="BI449"/>
      <c r="BJ449"/>
    </row>
    <row r="450" spans="57:62" x14ac:dyDescent="0.3">
      <c r="BE450"/>
      <c r="BF450"/>
      <c r="BG450"/>
      <c r="BH450"/>
      <c r="BI450"/>
      <c r="BJ450"/>
    </row>
    <row r="451" spans="57:62" x14ac:dyDescent="0.3">
      <c r="BE451"/>
      <c r="BF451"/>
      <c r="BG451"/>
      <c r="BH451"/>
      <c r="BI451"/>
      <c r="BJ451"/>
    </row>
    <row r="452" spans="57:62" x14ac:dyDescent="0.3">
      <c r="BE452"/>
      <c r="BF452"/>
      <c r="BG452"/>
      <c r="BH452"/>
      <c r="BI452"/>
      <c r="BJ452"/>
    </row>
    <row r="453" spans="57:62" x14ac:dyDescent="0.3">
      <c r="BE453"/>
      <c r="BF453"/>
      <c r="BG453"/>
      <c r="BH453"/>
      <c r="BI453"/>
      <c r="BJ453"/>
    </row>
    <row r="454" spans="57:62" x14ac:dyDescent="0.3">
      <c r="BE454"/>
      <c r="BF454"/>
      <c r="BG454"/>
      <c r="BH454"/>
      <c r="BI454"/>
      <c r="BJ454"/>
    </row>
    <row r="455" spans="57:62" x14ac:dyDescent="0.3">
      <c r="BE455"/>
      <c r="BF455"/>
      <c r="BG455"/>
      <c r="BH455"/>
      <c r="BI455"/>
      <c r="BJ455"/>
    </row>
    <row r="456" spans="57:62" x14ac:dyDescent="0.3">
      <c r="BE456"/>
      <c r="BF456"/>
      <c r="BG456"/>
      <c r="BH456"/>
      <c r="BI456"/>
      <c r="BJ456"/>
    </row>
    <row r="457" spans="57:62" x14ac:dyDescent="0.3">
      <c r="BE457"/>
      <c r="BF457"/>
      <c r="BG457"/>
      <c r="BH457"/>
      <c r="BI457"/>
      <c r="BJ457"/>
    </row>
    <row r="458" spans="57:62" x14ac:dyDescent="0.3">
      <c r="BE458"/>
      <c r="BF458"/>
      <c r="BG458"/>
      <c r="BH458"/>
      <c r="BI458"/>
      <c r="BJ458"/>
    </row>
    <row r="459" spans="57:62" x14ac:dyDescent="0.3">
      <c r="BE459"/>
      <c r="BF459"/>
      <c r="BG459"/>
      <c r="BH459"/>
      <c r="BI459"/>
      <c r="BJ459"/>
    </row>
    <row r="460" spans="57:62" x14ac:dyDescent="0.3">
      <c r="BE460"/>
      <c r="BF460"/>
      <c r="BG460"/>
      <c r="BH460"/>
      <c r="BI460"/>
      <c r="BJ460"/>
    </row>
    <row r="461" spans="57:62" x14ac:dyDescent="0.3">
      <c r="BE461"/>
      <c r="BF461"/>
      <c r="BG461"/>
      <c r="BH461"/>
      <c r="BI461"/>
      <c r="BJ461"/>
    </row>
    <row r="462" spans="57:62" x14ac:dyDescent="0.3">
      <c r="BE462"/>
      <c r="BF462"/>
      <c r="BG462"/>
      <c r="BH462"/>
      <c r="BI462"/>
      <c r="BJ462"/>
    </row>
    <row r="463" spans="57:62" x14ac:dyDescent="0.3">
      <c r="BE463"/>
      <c r="BF463"/>
      <c r="BG463"/>
      <c r="BH463"/>
      <c r="BI463"/>
      <c r="BJ463"/>
    </row>
    <row r="464" spans="57:62" x14ac:dyDescent="0.3">
      <c r="BE464"/>
      <c r="BF464"/>
      <c r="BG464"/>
      <c r="BH464"/>
      <c r="BI464"/>
      <c r="BJ464"/>
    </row>
    <row r="465" spans="57:62" x14ac:dyDescent="0.3">
      <c r="BE465"/>
      <c r="BF465"/>
      <c r="BG465"/>
      <c r="BH465"/>
      <c r="BI465"/>
      <c r="BJ465"/>
    </row>
    <row r="466" spans="57:62" x14ac:dyDescent="0.3">
      <c r="BE466"/>
      <c r="BF466"/>
      <c r="BG466"/>
      <c r="BH466"/>
      <c r="BI466"/>
      <c r="BJ466"/>
    </row>
    <row r="467" spans="57:62" x14ac:dyDescent="0.3">
      <c r="BE467"/>
      <c r="BF467"/>
      <c r="BG467"/>
      <c r="BH467"/>
      <c r="BI467"/>
      <c r="BJ467"/>
    </row>
    <row r="468" spans="57:62" x14ac:dyDescent="0.3">
      <c r="BE468"/>
      <c r="BF468"/>
      <c r="BG468"/>
      <c r="BH468"/>
      <c r="BI468"/>
      <c r="BJ468"/>
    </row>
    <row r="469" spans="57:62" x14ac:dyDescent="0.3">
      <c r="BE469"/>
      <c r="BF469"/>
      <c r="BG469"/>
      <c r="BH469"/>
      <c r="BI469"/>
      <c r="BJ469"/>
    </row>
    <row r="470" spans="57:62" x14ac:dyDescent="0.3">
      <c r="BE470"/>
      <c r="BF470"/>
      <c r="BG470"/>
      <c r="BH470"/>
      <c r="BI470"/>
      <c r="BJ470"/>
    </row>
    <row r="471" spans="57:62" x14ac:dyDescent="0.3">
      <c r="BE471"/>
      <c r="BF471"/>
      <c r="BG471"/>
      <c r="BH471"/>
      <c r="BI471"/>
      <c r="BJ471"/>
    </row>
    <row r="472" spans="57:62" x14ac:dyDescent="0.3">
      <c r="BE472"/>
      <c r="BF472"/>
      <c r="BG472"/>
      <c r="BH472"/>
      <c r="BI472"/>
      <c r="BJ472"/>
    </row>
    <row r="473" spans="57:62" x14ac:dyDescent="0.3">
      <c r="BE473"/>
      <c r="BF473"/>
      <c r="BG473"/>
      <c r="BH473"/>
      <c r="BI473"/>
      <c r="BJ473"/>
    </row>
    <row r="474" spans="57:62" x14ac:dyDescent="0.3">
      <c r="BE474"/>
      <c r="BF474"/>
      <c r="BG474"/>
      <c r="BH474"/>
      <c r="BI474"/>
      <c r="BJ474"/>
    </row>
    <row r="475" spans="57:62" x14ac:dyDescent="0.3">
      <c r="BE475"/>
      <c r="BF475"/>
      <c r="BG475"/>
      <c r="BH475"/>
      <c r="BI475"/>
      <c r="BJ475"/>
    </row>
    <row r="476" spans="57:62" x14ac:dyDescent="0.3">
      <c r="BE476"/>
      <c r="BF476"/>
      <c r="BG476"/>
      <c r="BH476"/>
      <c r="BI476"/>
      <c r="BJ476"/>
    </row>
    <row r="477" spans="57:62" x14ac:dyDescent="0.3">
      <c r="BE477"/>
      <c r="BF477"/>
      <c r="BG477"/>
      <c r="BH477"/>
      <c r="BI477"/>
      <c r="BJ477"/>
    </row>
    <row r="478" spans="57:62" x14ac:dyDescent="0.3">
      <c r="BE478"/>
      <c r="BF478"/>
      <c r="BG478"/>
      <c r="BH478"/>
      <c r="BI478"/>
      <c r="BJ478"/>
    </row>
    <row r="479" spans="57:62" x14ac:dyDescent="0.3">
      <c r="BE479"/>
      <c r="BF479"/>
      <c r="BG479"/>
      <c r="BH479"/>
      <c r="BI479"/>
      <c r="BJ479"/>
    </row>
    <row r="480" spans="57:62" x14ac:dyDescent="0.3">
      <c r="BE480"/>
      <c r="BF480"/>
      <c r="BG480"/>
      <c r="BH480"/>
      <c r="BI480"/>
      <c r="BJ480"/>
    </row>
    <row r="481" spans="57:62" x14ac:dyDescent="0.3">
      <c r="BE481"/>
      <c r="BF481"/>
      <c r="BG481"/>
      <c r="BH481"/>
      <c r="BI481"/>
      <c r="BJ481"/>
    </row>
    <row r="482" spans="57:62" x14ac:dyDescent="0.3">
      <c r="BE482"/>
      <c r="BF482"/>
      <c r="BG482"/>
      <c r="BH482"/>
      <c r="BI482"/>
      <c r="BJ482"/>
    </row>
    <row r="483" spans="57:62" x14ac:dyDescent="0.3">
      <c r="BE483"/>
      <c r="BF483"/>
      <c r="BG483"/>
      <c r="BH483"/>
      <c r="BI483"/>
      <c r="BJ483"/>
    </row>
    <row r="484" spans="57:62" x14ac:dyDescent="0.3">
      <c r="BE484"/>
      <c r="BF484"/>
      <c r="BG484"/>
      <c r="BH484"/>
      <c r="BI484"/>
      <c r="BJ484"/>
    </row>
    <row r="485" spans="57:62" x14ac:dyDescent="0.3">
      <c r="BE485"/>
      <c r="BF485"/>
      <c r="BG485"/>
      <c r="BH485"/>
      <c r="BI485"/>
      <c r="BJ485"/>
    </row>
    <row r="486" spans="57:62" x14ac:dyDescent="0.3">
      <c r="BE486"/>
      <c r="BF486"/>
      <c r="BG486"/>
      <c r="BH486"/>
      <c r="BI486"/>
      <c r="BJ486"/>
    </row>
    <row r="487" spans="57:62" x14ac:dyDescent="0.3">
      <c r="BE487"/>
      <c r="BF487"/>
      <c r="BG487"/>
      <c r="BH487"/>
      <c r="BI487"/>
      <c r="BJ487"/>
    </row>
    <row r="488" spans="57:62" x14ac:dyDescent="0.3">
      <c r="BE488"/>
      <c r="BF488"/>
      <c r="BG488"/>
      <c r="BH488"/>
      <c r="BI488"/>
      <c r="BJ488"/>
    </row>
    <row r="489" spans="57:62" x14ac:dyDescent="0.3">
      <c r="BE489"/>
      <c r="BF489"/>
      <c r="BG489"/>
      <c r="BH489"/>
      <c r="BI489"/>
      <c r="BJ489"/>
    </row>
    <row r="490" spans="57:62" x14ac:dyDescent="0.3">
      <c r="BE490"/>
      <c r="BF490"/>
      <c r="BG490"/>
      <c r="BH490"/>
      <c r="BI490"/>
      <c r="BJ490"/>
    </row>
    <row r="491" spans="57:62" x14ac:dyDescent="0.3">
      <c r="BE491"/>
      <c r="BF491"/>
      <c r="BG491"/>
      <c r="BH491"/>
      <c r="BI491"/>
      <c r="BJ491"/>
    </row>
    <row r="492" spans="57:62" x14ac:dyDescent="0.3">
      <c r="BE492"/>
      <c r="BF492"/>
      <c r="BG492"/>
      <c r="BH492"/>
      <c r="BI492"/>
      <c r="BJ492"/>
    </row>
    <row r="493" spans="57:62" x14ac:dyDescent="0.3">
      <c r="BE493"/>
      <c r="BF493"/>
      <c r="BG493"/>
      <c r="BH493"/>
      <c r="BI493"/>
      <c r="BJ493"/>
    </row>
    <row r="494" spans="57:62" x14ac:dyDescent="0.3">
      <c r="BE494"/>
      <c r="BF494"/>
      <c r="BG494"/>
      <c r="BH494"/>
      <c r="BI494"/>
      <c r="BJ494"/>
    </row>
    <row r="495" spans="57:62" x14ac:dyDescent="0.3">
      <c r="BE495"/>
      <c r="BF495"/>
      <c r="BG495"/>
      <c r="BH495"/>
      <c r="BI495"/>
      <c r="BJ495"/>
    </row>
    <row r="496" spans="57:62" x14ac:dyDescent="0.3">
      <c r="BE496"/>
      <c r="BF496"/>
      <c r="BG496"/>
      <c r="BH496"/>
      <c r="BI496"/>
      <c r="BJ496"/>
    </row>
    <row r="497" spans="57:62" x14ac:dyDescent="0.3">
      <c r="BE497"/>
      <c r="BF497"/>
      <c r="BG497"/>
      <c r="BH497"/>
      <c r="BI497"/>
      <c r="BJ497"/>
    </row>
    <row r="498" spans="57:62" x14ac:dyDescent="0.3">
      <c r="BE498"/>
      <c r="BF498"/>
      <c r="BG498"/>
      <c r="BH498"/>
      <c r="BI498"/>
      <c r="BJ498"/>
    </row>
    <row r="499" spans="57:62" x14ac:dyDescent="0.3">
      <c r="BE499"/>
      <c r="BF499"/>
      <c r="BG499"/>
      <c r="BH499"/>
      <c r="BI499"/>
      <c r="BJ499"/>
    </row>
    <row r="500" spans="57:62" x14ac:dyDescent="0.3">
      <c r="BE500"/>
      <c r="BF500"/>
      <c r="BG500"/>
      <c r="BH500"/>
      <c r="BI500"/>
      <c r="BJ500"/>
    </row>
    <row r="501" spans="57:62" x14ac:dyDescent="0.3">
      <c r="BE501"/>
      <c r="BF501"/>
      <c r="BG501"/>
      <c r="BH501"/>
      <c r="BI501"/>
      <c r="BJ501"/>
    </row>
    <row r="502" spans="57:62" x14ac:dyDescent="0.3">
      <c r="BE502"/>
      <c r="BF502"/>
      <c r="BG502"/>
      <c r="BH502"/>
      <c r="BI502"/>
      <c r="BJ502"/>
    </row>
    <row r="503" spans="57:62" x14ac:dyDescent="0.3">
      <c r="BE503"/>
      <c r="BF503"/>
      <c r="BG503"/>
      <c r="BH503"/>
      <c r="BI503"/>
      <c r="BJ503"/>
    </row>
    <row r="504" spans="57:62" x14ac:dyDescent="0.3">
      <c r="BE504"/>
      <c r="BF504"/>
      <c r="BG504"/>
      <c r="BH504"/>
      <c r="BI504"/>
      <c r="BJ504"/>
    </row>
    <row r="505" spans="57:62" x14ac:dyDescent="0.3">
      <c r="BE505"/>
      <c r="BF505"/>
      <c r="BG505"/>
      <c r="BH505"/>
      <c r="BI505"/>
      <c r="BJ505"/>
    </row>
    <row r="506" spans="57:62" x14ac:dyDescent="0.3">
      <c r="BE506"/>
      <c r="BF506"/>
      <c r="BG506"/>
      <c r="BH506"/>
      <c r="BI506"/>
      <c r="BJ506"/>
    </row>
    <row r="507" spans="57:62" x14ac:dyDescent="0.3">
      <c r="BE507"/>
      <c r="BF507"/>
      <c r="BG507"/>
      <c r="BH507"/>
      <c r="BI507"/>
      <c r="BJ507"/>
    </row>
    <row r="508" spans="57:62" x14ac:dyDescent="0.3">
      <c r="BE508"/>
      <c r="BF508"/>
      <c r="BG508"/>
      <c r="BH508"/>
      <c r="BI508"/>
      <c r="BJ508"/>
    </row>
    <row r="509" spans="57:62" x14ac:dyDescent="0.3">
      <c r="BE509"/>
      <c r="BF509"/>
      <c r="BG509"/>
      <c r="BH509"/>
      <c r="BI509"/>
      <c r="BJ509"/>
    </row>
    <row r="510" spans="57:62" x14ac:dyDescent="0.3">
      <c r="BE510"/>
      <c r="BF510"/>
      <c r="BG510"/>
      <c r="BH510"/>
      <c r="BI510"/>
      <c r="BJ510"/>
    </row>
    <row r="511" spans="57:62" x14ac:dyDescent="0.3">
      <c r="BE511"/>
      <c r="BF511"/>
      <c r="BG511"/>
      <c r="BH511"/>
      <c r="BI511"/>
      <c r="BJ511"/>
    </row>
    <row r="512" spans="57:62" x14ac:dyDescent="0.3">
      <c r="BE512"/>
      <c r="BF512"/>
      <c r="BG512"/>
      <c r="BH512"/>
      <c r="BI512"/>
      <c r="BJ512"/>
    </row>
    <row r="513" spans="57:62" x14ac:dyDescent="0.3">
      <c r="BE513"/>
      <c r="BF513"/>
      <c r="BG513"/>
      <c r="BH513"/>
      <c r="BI513"/>
      <c r="BJ513"/>
    </row>
    <row r="514" spans="57:62" x14ac:dyDescent="0.3">
      <c r="BE514"/>
      <c r="BF514"/>
      <c r="BG514"/>
      <c r="BH514"/>
      <c r="BI514"/>
      <c r="BJ514"/>
    </row>
    <row r="515" spans="57:62" x14ac:dyDescent="0.3">
      <c r="BE515"/>
      <c r="BF515"/>
      <c r="BG515"/>
      <c r="BH515"/>
      <c r="BI515"/>
      <c r="BJ515"/>
    </row>
    <row r="516" spans="57:62" x14ac:dyDescent="0.3">
      <c r="BE516"/>
      <c r="BF516"/>
      <c r="BG516"/>
      <c r="BH516"/>
      <c r="BI516"/>
      <c r="BJ516"/>
    </row>
    <row r="517" spans="57:62" x14ac:dyDescent="0.3">
      <c r="BE517"/>
      <c r="BF517"/>
      <c r="BG517"/>
      <c r="BH517"/>
      <c r="BI517"/>
      <c r="BJ517"/>
    </row>
    <row r="518" spans="57:62" x14ac:dyDescent="0.3">
      <c r="BE518"/>
      <c r="BF518"/>
      <c r="BG518"/>
      <c r="BH518"/>
      <c r="BI518"/>
      <c r="BJ518"/>
    </row>
    <row r="519" spans="57:62" x14ac:dyDescent="0.3">
      <c r="BE519"/>
      <c r="BF519"/>
      <c r="BG519"/>
      <c r="BH519"/>
      <c r="BI519"/>
      <c r="BJ519"/>
    </row>
    <row r="520" spans="57:62" x14ac:dyDescent="0.3">
      <c r="BE520"/>
      <c r="BF520"/>
      <c r="BG520"/>
      <c r="BH520"/>
      <c r="BI520"/>
      <c r="BJ520"/>
    </row>
    <row r="521" spans="57:62" x14ac:dyDescent="0.3">
      <c r="BE521"/>
      <c r="BF521"/>
      <c r="BG521"/>
      <c r="BH521"/>
      <c r="BI521"/>
      <c r="BJ521"/>
    </row>
    <row r="522" spans="57:62" x14ac:dyDescent="0.3">
      <c r="BE522"/>
      <c r="BF522"/>
      <c r="BG522"/>
      <c r="BH522"/>
      <c r="BI522"/>
      <c r="BJ522"/>
    </row>
    <row r="523" spans="57:62" x14ac:dyDescent="0.3">
      <c r="BE523"/>
      <c r="BF523"/>
      <c r="BG523"/>
      <c r="BH523"/>
      <c r="BI523"/>
      <c r="BJ523"/>
    </row>
    <row r="524" spans="57:62" x14ac:dyDescent="0.3">
      <c r="BE524"/>
      <c r="BF524"/>
      <c r="BG524"/>
      <c r="BH524"/>
      <c r="BI524"/>
      <c r="BJ524"/>
    </row>
    <row r="525" spans="57:62" x14ac:dyDescent="0.3">
      <c r="BE525"/>
      <c r="BF525"/>
      <c r="BG525"/>
      <c r="BH525"/>
      <c r="BI525"/>
      <c r="BJ525"/>
    </row>
    <row r="526" spans="57:62" x14ac:dyDescent="0.3">
      <c r="BE526"/>
      <c r="BF526"/>
      <c r="BG526"/>
      <c r="BH526"/>
      <c r="BI526"/>
      <c r="BJ526"/>
    </row>
    <row r="527" spans="57:62" x14ac:dyDescent="0.3">
      <c r="BE527"/>
      <c r="BF527"/>
      <c r="BG527"/>
      <c r="BH527"/>
      <c r="BI527"/>
      <c r="BJ527"/>
    </row>
    <row r="528" spans="57:62" x14ac:dyDescent="0.3">
      <c r="BE528"/>
      <c r="BF528"/>
      <c r="BG528"/>
      <c r="BH528"/>
      <c r="BI528"/>
      <c r="BJ528"/>
    </row>
    <row r="529" spans="57:62" x14ac:dyDescent="0.3">
      <c r="BE529"/>
      <c r="BF529"/>
      <c r="BG529"/>
      <c r="BH529"/>
      <c r="BI529"/>
      <c r="BJ529"/>
    </row>
    <row r="530" spans="57:62" x14ac:dyDescent="0.3">
      <c r="BE530"/>
      <c r="BF530"/>
      <c r="BG530"/>
      <c r="BH530"/>
      <c r="BI530"/>
      <c r="BJ530"/>
    </row>
    <row r="531" spans="57:62" x14ac:dyDescent="0.3">
      <c r="BE531"/>
      <c r="BF531"/>
      <c r="BG531"/>
      <c r="BH531"/>
      <c r="BI531"/>
      <c r="BJ531"/>
    </row>
    <row r="532" spans="57:62" x14ac:dyDescent="0.3">
      <c r="BE532"/>
      <c r="BF532"/>
      <c r="BG532"/>
      <c r="BH532"/>
      <c r="BI532"/>
      <c r="BJ532"/>
    </row>
    <row r="533" spans="57:62" x14ac:dyDescent="0.3">
      <c r="BE533"/>
      <c r="BF533"/>
      <c r="BG533"/>
      <c r="BH533"/>
      <c r="BI533"/>
      <c r="BJ533"/>
    </row>
    <row r="534" spans="57:62" x14ac:dyDescent="0.3">
      <c r="BE534"/>
      <c r="BF534"/>
      <c r="BG534"/>
      <c r="BH534"/>
      <c r="BI534"/>
      <c r="BJ534"/>
    </row>
    <row r="535" spans="57:62" x14ac:dyDescent="0.3">
      <c r="BE535"/>
      <c r="BF535"/>
      <c r="BG535"/>
      <c r="BH535"/>
      <c r="BI535"/>
      <c r="BJ535"/>
    </row>
    <row r="536" spans="57:62" x14ac:dyDescent="0.3">
      <c r="BE536"/>
      <c r="BF536"/>
      <c r="BG536"/>
      <c r="BH536"/>
      <c r="BI536"/>
      <c r="BJ536"/>
    </row>
    <row r="537" spans="57:62" x14ac:dyDescent="0.3">
      <c r="BE537"/>
      <c r="BF537"/>
      <c r="BG537"/>
      <c r="BH537"/>
      <c r="BI537"/>
      <c r="BJ537"/>
    </row>
    <row r="538" spans="57:62" x14ac:dyDescent="0.3">
      <c r="BE538"/>
      <c r="BF538"/>
      <c r="BG538"/>
      <c r="BH538"/>
      <c r="BI538"/>
      <c r="BJ538"/>
    </row>
    <row r="539" spans="57:62" x14ac:dyDescent="0.3">
      <c r="BE539"/>
      <c r="BF539"/>
      <c r="BG539"/>
      <c r="BH539"/>
      <c r="BI539"/>
      <c r="BJ539"/>
    </row>
    <row r="540" spans="57:62" x14ac:dyDescent="0.3">
      <c r="BE540"/>
      <c r="BF540"/>
      <c r="BG540"/>
      <c r="BH540"/>
      <c r="BI540"/>
      <c r="BJ540"/>
    </row>
    <row r="541" spans="57:62" x14ac:dyDescent="0.3">
      <c r="BE541"/>
      <c r="BF541"/>
      <c r="BG541"/>
      <c r="BH541"/>
      <c r="BI541"/>
      <c r="BJ541"/>
    </row>
    <row r="542" spans="57:62" x14ac:dyDescent="0.3">
      <c r="BE542"/>
      <c r="BF542"/>
      <c r="BG542"/>
      <c r="BH542"/>
      <c r="BI542"/>
      <c r="BJ542"/>
    </row>
    <row r="543" spans="57:62" x14ac:dyDescent="0.3">
      <c r="BE543"/>
      <c r="BF543"/>
      <c r="BG543"/>
      <c r="BH543"/>
      <c r="BI543"/>
      <c r="BJ543"/>
    </row>
    <row r="544" spans="57:62" x14ac:dyDescent="0.3">
      <c r="BE544"/>
      <c r="BF544"/>
      <c r="BG544"/>
      <c r="BH544"/>
      <c r="BI544"/>
      <c r="BJ544"/>
    </row>
    <row r="545" spans="57:62" x14ac:dyDescent="0.3">
      <c r="BE545"/>
      <c r="BF545"/>
      <c r="BG545"/>
      <c r="BH545"/>
      <c r="BI545"/>
      <c r="BJ545"/>
    </row>
    <row r="546" spans="57:62" x14ac:dyDescent="0.3">
      <c r="BE546"/>
      <c r="BF546"/>
      <c r="BG546"/>
      <c r="BH546"/>
      <c r="BI546"/>
      <c r="BJ546"/>
    </row>
    <row r="547" spans="57:62" x14ac:dyDescent="0.3">
      <c r="BE547"/>
      <c r="BF547"/>
      <c r="BG547"/>
      <c r="BH547"/>
      <c r="BI547"/>
      <c r="BJ547"/>
    </row>
    <row r="548" spans="57:62" x14ac:dyDescent="0.3">
      <c r="BE548"/>
      <c r="BF548"/>
      <c r="BG548"/>
      <c r="BH548"/>
      <c r="BI548"/>
      <c r="BJ548"/>
    </row>
    <row r="549" spans="57:62" x14ac:dyDescent="0.3">
      <c r="BE549"/>
      <c r="BF549"/>
      <c r="BG549"/>
      <c r="BH549"/>
      <c r="BI549"/>
      <c r="BJ549"/>
    </row>
    <row r="550" spans="57:62" x14ac:dyDescent="0.3">
      <c r="BE550"/>
      <c r="BF550"/>
      <c r="BG550"/>
      <c r="BH550"/>
      <c r="BI550"/>
      <c r="BJ550"/>
    </row>
    <row r="551" spans="57:62" x14ac:dyDescent="0.3">
      <c r="BE551"/>
      <c r="BF551"/>
      <c r="BG551"/>
      <c r="BH551"/>
      <c r="BI551"/>
      <c r="BJ551"/>
    </row>
    <row r="552" spans="57:62" x14ac:dyDescent="0.3">
      <c r="BE552"/>
      <c r="BF552"/>
      <c r="BG552"/>
      <c r="BH552"/>
      <c r="BI552"/>
      <c r="BJ552"/>
    </row>
    <row r="553" spans="57:62" x14ac:dyDescent="0.3">
      <c r="BE553"/>
      <c r="BF553"/>
      <c r="BG553"/>
      <c r="BH553"/>
      <c r="BI553"/>
      <c r="BJ553"/>
    </row>
    <row r="554" spans="57:62" x14ac:dyDescent="0.3">
      <c r="BE554"/>
      <c r="BF554"/>
      <c r="BG554"/>
      <c r="BH554"/>
      <c r="BI554"/>
      <c r="BJ554"/>
    </row>
    <row r="555" spans="57:62" x14ac:dyDescent="0.3">
      <c r="BE555"/>
      <c r="BF555"/>
      <c r="BG555"/>
      <c r="BH555"/>
      <c r="BI555"/>
      <c r="BJ555"/>
    </row>
    <row r="556" spans="57:62" x14ac:dyDescent="0.3">
      <c r="BE556"/>
      <c r="BF556"/>
      <c r="BG556"/>
      <c r="BH556"/>
      <c r="BI556"/>
      <c r="BJ556"/>
    </row>
    <row r="557" spans="57:62" x14ac:dyDescent="0.3">
      <c r="BE557"/>
      <c r="BF557"/>
      <c r="BG557"/>
      <c r="BH557"/>
      <c r="BI557"/>
      <c r="BJ557"/>
    </row>
    <row r="558" spans="57:62" x14ac:dyDescent="0.3">
      <c r="BE558"/>
      <c r="BF558"/>
      <c r="BG558"/>
      <c r="BH558"/>
      <c r="BI558"/>
      <c r="BJ558"/>
    </row>
    <row r="559" spans="57:62" x14ac:dyDescent="0.3">
      <c r="BE559"/>
      <c r="BF559"/>
      <c r="BG559"/>
      <c r="BH559"/>
      <c r="BI559"/>
      <c r="BJ559"/>
    </row>
    <row r="560" spans="57:62" x14ac:dyDescent="0.3">
      <c r="BE560"/>
      <c r="BF560"/>
      <c r="BG560"/>
      <c r="BH560"/>
      <c r="BI560"/>
      <c r="BJ560"/>
    </row>
    <row r="561" spans="57:62" x14ac:dyDescent="0.3">
      <c r="BE561"/>
      <c r="BF561"/>
      <c r="BG561"/>
      <c r="BH561"/>
      <c r="BI561"/>
      <c r="BJ561"/>
    </row>
    <row r="562" spans="57:62" x14ac:dyDescent="0.3">
      <c r="BE562"/>
      <c r="BF562"/>
      <c r="BG562"/>
      <c r="BH562"/>
      <c r="BI562"/>
      <c r="BJ562"/>
    </row>
    <row r="563" spans="57:62" x14ac:dyDescent="0.3">
      <c r="BE563"/>
      <c r="BF563"/>
      <c r="BG563"/>
      <c r="BH563"/>
      <c r="BI563"/>
      <c r="BJ563"/>
    </row>
    <row r="564" spans="57:62" x14ac:dyDescent="0.3">
      <c r="BE564"/>
      <c r="BF564"/>
      <c r="BG564"/>
      <c r="BH564"/>
      <c r="BI564"/>
      <c r="BJ564"/>
    </row>
    <row r="565" spans="57:62" x14ac:dyDescent="0.3">
      <c r="BE565"/>
      <c r="BF565"/>
      <c r="BG565"/>
      <c r="BH565"/>
      <c r="BI565"/>
      <c r="BJ565"/>
    </row>
    <row r="566" spans="57:62" x14ac:dyDescent="0.3">
      <c r="BE566"/>
      <c r="BF566"/>
      <c r="BG566"/>
      <c r="BH566"/>
      <c r="BI566"/>
      <c r="BJ566"/>
    </row>
    <row r="567" spans="57:62" x14ac:dyDescent="0.3">
      <c r="BE567"/>
      <c r="BF567"/>
      <c r="BG567"/>
      <c r="BH567"/>
      <c r="BI567"/>
      <c r="BJ567"/>
    </row>
    <row r="568" spans="57:62" x14ac:dyDescent="0.3">
      <c r="BE568"/>
      <c r="BF568"/>
      <c r="BG568"/>
      <c r="BH568"/>
      <c r="BI568"/>
      <c r="BJ568"/>
    </row>
    <row r="569" spans="57:62" x14ac:dyDescent="0.3">
      <c r="BE569"/>
      <c r="BF569"/>
      <c r="BG569"/>
      <c r="BH569"/>
      <c r="BI569"/>
      <c r="BJ569"/>
    </row>
    <row r="570" spans="57:62" x14ac:dyDescent="0.3">
      <c r="BE570"/>
      <c r="BF570"/>
      <c r="BG570"/>
      <c r="BH570"/>
      <c r="BI570"/>
      <c r="BJ570"/>
    </row>
    <row r="571" spans="57:62" x14ac:dyDescent="0.3">
      <c r="BE571"/>
      <c r="BF571"/>
      <c r="BG571"/>
      <c r="BH571"/>
      <c r="BI571"/>
      <c r="BJ571"/>
    </row>
    <row r="572" spans="57:62" x14ac:dyDescent="0.3">
      <c r="BE572"/>
      <c r="BF572"/>
      <c r="BG572"/>
      <c r="BH572"/>
      <c r="BI572"/>
      <c r="BJ572"/>
    </row>
    <row r="573" spans="57:62" x14ac:dyDescent="0.3">
      <c r="BE573"/>
      <c r="BF573"/>
      <c r="BG573"/>
      <c r="BH573"/>
      <c r="BI573"/>
      <c r="BJ573"/>
    </row>
    <row r="574" spans="57:62" x14ac:dyDescent="0.3">
      <c r="BE574"/>
      <c r="BF574"/>
      <c r="BG574"/>
      <c r="BH574"/>
      <c r="BI574"/>
      <c r="BJ574"/>
    </row>
    <row r="575" spans="57:62" x14ac:dyDescent="0.3">
      <c r="BE575"/>
      <c r="BF575"/>
      <c r="BG575"/>
      <c r="BH575"/>
      <c r="BI575"/>
      <c r="BJ575"/>
    </row>
    <row r="576" spans="57:62" x14ac:dyDescent="0.3">
      <c r="BE576"/>
      <c r="BF576"/>
      <c r="BG576"/>
      <c r="BH576"/>
      <c r="BI576"/>
      <c r="BJ576"/>
    </row>
    <row r="577" spans="57:62" x14ac:dyDescent="0.3">
      <c r="BE577"/>
      <c r="BF577"/>
      <c r="BG577"/>
      <c r="BH577"/>
      <c r="BI577"/>
      <c r="BJ577"/>
    </row>
    <row r="578" spans="57:62" x14ac:dyDescent="0.3">
      <c r="BE578"/>
      <c r="BF578"/>
      <c r="BG578"/>
      <c r="BH578"/>
      <c r="BI578"/>
      <c r="BJ578"/>
    </row>
    <row r="579" spans="57:62" x14ac:dyDescent="0.3">
      <c r="BE579"/>
      <c r="BF579"/>
      <c r="BG579"/>
      <c r="BH579"/>
      <c r="BI579"/>
      <c r="BJ579"/>
    </row>
    <row r="580" spans="57:62" x14ac:dyDescent="0.3">
      <c r="BE580"/>
      <c r="BF580"/>
      <c r="BG580"/>
      <c r="BH580"/>
      <c r="BI580"/>
      <c r="BJ580"/>
    </row>
    <row r="581" spans="57:62" x14ac:dyDescent="0.3">
      <c r="BE581"/>
      <c r="BF581"/>
      <c r="BG581"/>
      <c r="BH581"/>
      <c r="BI581"/>
      <c r="BJ581"/>
    </row>
    <row r="582" spans="57:62" x14ac:dyDescent="0.3">
      <c r="BE582"/>
      <c r="BF582"/>
      <c r="BG582"/>
      <c r="BH582"/>
      <c r="BI582"/>
      <c r="BJ582"/>
    </row>
    <row r="583" spans="57:62" x14ac:dyDescent="0.3">
      <c r="BE583"/>
      <c r="BF583"/>
      <c r="BG583"/>
      <c r="BH583"/>
      <c r="BI583"/>
      <c r="BJ583"/>
    </row>
    <row r="584" spans="57:62" x14ac:dyDescent="0.3">
      <c r="BE584"/>
      <c r="BF584"/>
      <c r="BG584"/>
      <c r="BH584"/>
      <c r="BI584"/>
      <c r="BJ584"/>
    </row>
    <row r="585" spans="57:62" x14ac:dyDescent="0.3">
      <c r="BE585"/>
      <c r="BF585"/>
      <c r="BG585"/>
      <c r="BH585"/>
      <c r="BI585"/>
      <c r="BJ585"/>
    </row>
    <row r="586" spans="57:62" x14ac:dyDescent="0.3">
      <c r="BE586"/>
      <c r="BF586"/>
      <c r="BG586"/>
      <c r="BH586"/>
      <c r="BI586"/>
      <c r="BJ586"/>
    </row>
    <row r="587" spans="57:62" x14ac:dyDescent="0.3">
      <c r="BE587"/>
      <c r="BF587"/>
      <c r="BG587"/>
      <c r="BH587"/>
      <c r="BI587"/>
      <c r="BJ587"/>
    </row>
    <row r="588" spans="57:62" x14ac:dyDescent="0.3">
      <c r="BE588"/>
      <c r="BF588"/>
      <c r="BG588"/>
      <c r="BH588"/>
      <c r="BI588"/>
      <c r="BJ588"/>
    </row>
    <row r="589" spans="57:62" x14ac:dyDescent="0.3">
      <c r="BE589"/>
      <c r="BF589"/>
      <c r="BG589"/>
      <c r="BH589"/>
      <c r="BI589"/>
      <c r="BJ589"/>
    </row>
    <row r="590" spans="57:62" x14ac:dyDescent="0.3">
      <c r="BE590"/>
      <c r="BF590"/>
      <c r="BG590"/>
      <c r="BH590"/>
      <c r="BI590"/>
      <c r="BJ590"/>
    </row>
    <row r="591" spans="57:62" x14ac:dyDescent="0.3">
      <c r="BE591"/>
      <c r="BF591"/>
      <c r="BG591"/>
      <c r="BH591"/>
      <c r="BI591"/>
      <c r="BJ591"/>
    </row>
    <row r="592" spans="57:62" x14ac:dyDescent="0.3">
      <c r="BE592"/>
      <c r="BF592"/>
      <c r="BG592"/>
      <c r="BH592"/>
      <c r="BI592"/>
      <c r="BJ592"/>
    </row>
    <row r="593" spans="57:62" x14ac:dyDescent="0.3">
      <c r="BE593"/>
      <c r="BF593"/>
      <c r="BG593"/>
      <c r="BH593"/>
      <c r="BI593"/>
      <c r="BJ593"/>
    </row>
    <row r="594" spans="57:62" x14ac:dyDescent="0.3">
      <c r="BE594"/>
      <c r="BF594"/>
      <c r="BG594"/>
      <c r="BH594"/>
      <c r="BI594"/>
      <c r="BJ594"/>
    </row>
    <row r="595" spans="57:62" x14ac:dyDescent="0.3">
      <c r="BE595"/>
      <c r="BF595"/>
      <c r="BG595"/>
      <c r="BH595"/>
      <c r="BI595"/>
      <c r="BJ595"/>
    </row>
    <row r="596" spans="57:62" x14ac:dyDescent="0.3">
      <c r="BE596"/>
      <c r="BF596"/>
      <c r="BG596"/>
      <c r="BH596"/>
      <c r="BI596"/>
      <c r="BJ596"/>
    </row>
    <row r="597" spans="57:62" x14ac:dyDescent="0.3">
      <c r="BE597"/>
      <c r="BF597"/>
      <c r="BG597"/>
      <c r="BH597"/>
      <c r="BI597"/>
      <c r="BJ597"/>
    </row>
    <row r="598" spans="57:62" x14ac:dyDescent="0.3">
      <c r="BE598"/>
      <c r="BF598"/>
      <c r="BG598"/>
      <c r="BH598"/>
      <c r="BI598"/>
      <c r="BJ598"/>
    </row>
    <row r="599" spans="57:62" x14ac:dyDescent="0.3">
      <c r="BE599"/>
      <c r="BF599"/>
      <c r="BG599"/>
      <c r="BH599"/>
      <c r="BI599"/>
      <c r="BJ599"/>
    </row>
    <row r="600" spans="57:62" x14ac:dyDescent="0.3">
      <c r="BE600"/>
      <c r="BF600"/>
      <c r="BG600"/>
      <c r="BH600"/>
      <c r="BI600"/>
      <c r="BJ600"/>
    </row>
    <row r="601" spans="57:62" x14ac:dyDescent="0.3">
      <c r="BE601"/>
      <c r="BF601"/>
      <c r="BG601"/>
      <c r="BH601"/>
      <c r="BI601"/>
      <c r="BJ601"/>
    </row>
    <row r="602" spans="57:62" x14ac:dyDescent="0.3">
      <c r="BE602"/>
      <c r="BF602"/>
      <c r="BG602"/>
      <c r="BH602"/>
      <c r="BI602"/>
      <c r="BJ602"/>
    </row>
    <row r="603" spans="57:62" x14ac:dyDescent="0.3">
      <c r="BE603"/>
      <c r="BF603"/>
      <c r="BG603"/>
      <c r="BH603"/>
      <c r="BI603"/>
      <c r="BJ603"/>
    </row>
    <row r="604" spans="57:62" x14ac:dyDescent="0.3">
      <c r="BE604"/>
      <c r="BF604"/>
      <c r="BG604"/>
      <c r="BH604"/>
      <c r="BI604"/>
      <c r="BJ604"/>
    </row>
    <row r="605" spans="57:62" x14ac:dyDescent="0.3">
      <c r="BE605"/>
      <c r="BF605"/>
      <c r="BG605"/>
      <c r="BH605"/>
      <c r="BI605"/>
      <c r="BJ605"/>
    </row>
    <row r="606" spans="57:62" x14ac:dyDescent="0.3">
      <c r="BE606"/>
      <c r="BF606"/>
      <c r="BG606"/>
      <c r="BH606"/>
      <c r="BI606"/>
      <c r="BJ606"/>
    </row>
    <row r="607" spans="57:62" x14ac:dyDescent="0.3">
      <c r="BE607"/>
      <c r="BF607"/>
      <c r="BG607"/>
      <c r="BH607"/>
      <c r="BI607"/>
      <c r="BJ607"/>
    </row>
    <row r="608" spans="57:62" x14ac:dyDescent="0.3">
      <c r="BE608"/>
      <c r="BF608"/>
      <c r="BG608"/>
      <c r="BH608"/>
      <c r="BI608"/>
      <c r="BJ608"/>
    </row>
    <row r="609" spans="57:62" x14ac:dyDescent="0.3">
      <c r="BE609"/>
      <c r="BF609"/>
      <c r="BG609"/>
      <c r="BH609"/>
      <c r="BI609"/>
      <c r="BJ609"/>
    </row>
    <row r="610" spans="57:62" x14ac:dyDescent="0.3">
      <c r="BE610"/>
      <c r="BF610"/>
      <c r="BG610"/>
      <c r="BH610"/>
      <c r="BI610"/>
      <c r="BJ610"/>
    </row>
    <row r="611" spans="57:62" x14ac:dyDescent="0.3">
      <c r="BE611"/>
      <c r="BF611"/>
      <c r="BG611"/>
      <c r="BH611"/>
      <c r="BI611"/>
      <c r="BJ611"/>
    </row>
    <row r="612" spans="57:62" x14ac:dyDescent="0.3">
      <c r="BE612"/>
      <c r="BF612"/>
      <c r="BG612"/>
      <c r="BH612"/>
      <c r="BI612"/>
      <c r="BJ612"/>
    </row>
    <row r="613" spans="57:62" x14ac:dyDescent="0.3">
      <c r="BE613"/>
      <c r="BF613"/>
      <c r="BG613"/>
      <c r="BH613"/>
      <c r="BI613"/>
      <c r="BJ613"/>
    </row>
    <row r="614" spans="57:62" x14ac:dyDescent="0.3">
      <c r="BE614"/>
      <c r="BF614"/>
      <c r="BG614"/>
      <c r="BH614"/>
      <c r="BI614"/>
      <c r="BJ614"/>
    </row>
    <row r="615" spans="57:62" x14ac:dyDescent="0.3">
      <c r="BE615"/>
      <c r="BF615"/>
      <c r="BG615"/>
      <c r="BH615"/>
      <c r="BI615"/>
      <c r="BJ615"/>
    </row>
    <row r="616" spans="57:62" x14ac:dyDescent="0.3">
      <c r="BE616"/>
      <c r="BF616"/>
      <c r="BG616"/>
      <c r="BH616"/>
      <c r="BI616"/>
      <c r="BJ616"/>
    </row>
    <row r="617" spans="57:62" x14ac:dyDescent="0.3">
      <c r="BE617"/>
      <c r="BF617"/>
      <c r="BG617"/>
      <c r="BH617"/>
      <c r="BI617"/>
      <c r="BJ617"/>
    </row>
    <row r="618" spans="57:62" x14ac:dyDescent="0.3">
      <c r="BE618"/>
      <c r="BF618"/>
      <c r="BG618"/>
      <c r="BH618"/>
      <c r="BI618"/>
      <c r="BJ618"/>
    </row>
    <row r="619" spans="57:62" x14ac:dyDescent="0.3">
      <c r="BE619"/>
      <c r="BF619"/>
      <c r="BG619"/>
      <c r="BH619"/>
      <c r="BI619"/>
      <c r="BJ619"/>
    </row>
    <row r="620" spans="57:62" x14ac:dyDescent="0.3">
      <c r="BE620"/>
      <c r="BF620"/>
      <c r="BG620"/>
      <c r="BH620"/>
      <c r="BI620"/>
      <c r="BJ620"/>
    </row>
    <row r="621" spans="57:62" x14ac:dyDescent="0.3">
      <c r="BE621"/>
      <c r="BF621"/>
      <c r="BG621"/>
      <c r="BH621"/>
      <c r="BI621"/>
      <c r="BJ621"/>
    </row>
    <row r="622" spans="57:62" x14ac:dyDescent="0.3">
      <c r="BE622"/>
      <c r="BF622"/>
      <c r="BG622"/>
      <c r="BH622"/>
      <c r="BI622"/>
      <c r="BJ622"/>
    </row>
    <row r="623" spans="57:62" x14ac:dyDescent="0.3">
      <c r="BE623"/>
      <c r="BF623"/>
      <c r="BG623"/>
      <c r="BH623"/>
      <c r="BI623"/>
      <c r="BJ623"/>
    </row>
    <row r="624" spans="57:62" x14ac:dyDescent="0.3">
      <c r="BE624"/>
      <c r="BF624"/>
      <c r="BG624"/>
      <c r="BH624"/>
      <c r="BI624"/>
      <c r="BJ624"/>
    </row>
    <row r="625" spans="57:62" x14ac:dyDescent="0.3">
      <c r="BE625"/>
      <c r="BF625"/>
      <c r="BG625"/>
      <c r="BH625"/>
      <c r="BI625"/>
      <c r="BJ625"/>
    </row>
    <row r="626" spans="57:62" x14ac:dyDescent="0.3">
      <c r="BE626"/>
      <c r="BF626"/>
      <c r="BG626"/>
      <c r="BH626"/>
      <c r="BI626"/>
      <c r="BJ626"/>
    </row>
    <row r="627" spans="57:62" x14ac:dyDescent="0.3">
      <c r="BE627"/>
      <c r="BF627"/>
      <c r="BG627"/>
      <c r="BH627"/>
      <c r="BI627"/>
      <c r="BJ627"/>
    </row>
    <row r="628" spans="57:62" x14ac:dyDescent="0.3">
      <c r="BE628"/>
      <c r="BF628"/>
      <c r="BG628"/>
      <c r="BH628"/>
      <c r="BI628"/>
      <c r="BJ628"/>
    </row>
    <row r="629" spans="57:62" x14ac:dyDescent="0.3">
      <c r="BE629"/>
      <c r="BF629"/>
      <c r="BG629"/>
      <c r="BH629"/>
      <c r="BI629"/>
      <c r="BJ629"/>
    </row>
    <row r="630" spans="57:62" x14ac:dyDescent="0.3">
      <c r="BE630"/>
      <c r="BF630"/>
      <c r="BG630"/>
      <c r="BH630"/>
      <c r="BI630"/>
      <c r="BJ630"/>
    </row>
    <row r="631" spans="57:62" x14ac:dyDescent="0.3">
      <c r="BE631"/>
      <c r="BF631"/>
      <c r="BG631"/>
      <c r="BH631"/>
      <c r="BI631"/>
      <c r="BJ631"/>
    </row>
    <row r="632" spans="57:62" x14ac:dyDescent="0.3">
      <c r="BE632"/>
      <c r="BF632"/>
      <c r="BG632"/>
      <c r="BH632"/>
      <c r="BI632"/>
      <c r="BJ632"/>
    </row>
    <row r="633" spans="57:62" x14ac:dyDescent="0.3">
      <c r="BE633"/>
      <c r="BF633"/>
      <c r="BG633"/>
      <c r="BH633"/>
      <c r="BI633"/>
      <c r="BJ633"/>
    </row>
    <row r="634" spans="57:62" x14ac:dyDescent="0.3">
      <c r="BE634"/>
      <c r="BF634"/>
      <c r="BG634"/>
      <c r="BH634"/>
      <c r="BI634"/>
      <c r="BJ634"/>
    </row>
    <row r="635" spans="57:62" x14ac:dyDescent="0.3">
      <c r="BE635"/>
      <c r="BF635"/>
      <c r="BG635"/>
      <c r="BH635"/>
      <c r="BI635"/>
      <c r="BJ635"/>
    </row>
    <row r="636" spans="57:62" x14ac:dyDescent="0.3">
      <c r="BE636"/>
      <c r="BF636"/>
      <c r="BG636"/>
      <c r="BH636"/>
      <c r="BI636"/>
      <c r="BJ636"/>
    </row>
    <row r="637" spans="57:62" x14ac:dyDescent="0.3">
      <c r="BE637"/>
      <c r="BF637"/>
      <c r="BG637"/>
      <c r="BH637"/>
      <c r="BI637"/>
      <c r="BJ637"/>
    </row>
    <row r="638" spans="57:62" x14ac:dyDescent="0.3">
      <c r="BE638"/>
      <c r="BF638"/>
      <c r="BG638"/>
      <c r="BH638"/>
      <c r="BI638"/>
      <c r="BJ638"/>
    </row>
    <row r="639" spans="57:62" x14ac:dyDescent="0.3">
      <c r="BE639"/>
      <c r="BF639"/>
      <c r="BG639"/>
      <c r="BH639"/>
      <c r="BI639"/>
      <c r="BJ639"/>
    </row>
    <row r="640" spans="57:62" x14ac:dyDescent="0.3">
      <c r="BE640"/>
      <c r="BF640"/>
      <c r="BG640"/>
      <c r="BH640"/>
      <c r="BI640"/>
      <c r="BJ640"/>
    </row>
    <row r="641" spans="57:62" x14ac:dyDescent="0.3">
      <c r="BE641"/>
      <c r="BF641"/>
      <c r="BG641"/>
      <c r="BH641"/>
      <c r="BI641"/>
      <c r="BJ641"/>
    </row>
    <row r="642" spans="57:62" x14ac:dyDescent="0.3">
      <c r="BE642"/>
      <c r="BF642"/>
      <c r="BG642"/>
      <c r="BH642"/>
      <c r="BI642"/>
      <c r="BJ642"/>
    </row>
    <row r="643" spans="57:62" x14ac:dyDescent="0.3">
      <c r="BE643"/>
      <c r="BF643"/>
      <c r="BG643"/>
      <c r="BH643"/>
      <c r="BI643"/>
      <c r="BJ643"/>
    </row>
    <row r="644" spans="57:62" x14ac:dyDescent="0.3">
      <c r="BE644"/>
      <c r="BF644"/>
      <c r="BG644"/>
      <c r="BH644"/>
      <c r="BI644"/>
      <c r="BJ644"/>
    </row>
    <row r="645" spans="57:62" x14ac:dyDescent="0.3">
      <c r="BE645"/>
      <c r="BF645"/>
      <c r="BG645"/>
      <c r="BH645"/>
      <c r="BI645"/>
      <c r="BJ645"/>
    </row>
    <row r="646" spans="57:62" x14ac:dyDescent="0.3">
      <c r="BE646"/>
      <c r="BF646"/>
      <c r="BG646"/>
      <c r="BH646"/>
      <c r="BI646"/>
      <c r="BJ646"/>
    </row>
    <row r="647" spans="57:62" x14ac:dyDescent="0.3">
      <c r="BE647"/>
      <c r="BF647"/>
      <c r="BG647"/>
      <c r="BH647"/>
      <c r="BI647"/>
      <c r="BJ647"/>
    </row>
    <row r="648" spans="57:62" x14ac:dyDescent="0.3">
      <c r="BE648"/>
      <c r="BF648"/>
      <c r="BG648"/>
      <c r="BH648"/>
      <c r="BI648"/>
      <c r="BJ648"/>
    </row>
    <row r="649" spans="57:62" x14ac:dyDescent="0.3">
      <c r="BE649"/>
      <c r="BF649"/>
      <c r="BG649"/>
      <c r="BH649"/>
      <c r="BI649"/>
      <c r="BJ649"/>
    </row>
    <row r="650" spans="57:62" x14ac:dyDescent="0.3">
      <c r="BE650"/>
      <c r="BF650"/>
      <c r="BG650"/>
      <c r="BH650"/>
      <c r="BI650"/>
      <c r="BJ650"/>
    </row>
    <row r="651" spans="57:62" x14ac:dyDescent="0.3">
      <c r="BE651"/>
      <c r="BF651"/>
      <c r="BG651"/>
      <c r="BH651"/>
      <c r="BI651"/>
      <c r="BJ651"/>
    </row>
    <row r="652" spans="57:62" x14ac:dyDescent="0.3">
      <c r="BE652"/>
      <c r="BF652"/>
      <c r="BG652"/>
      <c r="BH652"/>
      <c r="BI652"/>
      <c r="BJ652"/>
    </row>
    <row r="653" spans="57:62" x14ac:dyDescent="0.3">
      <c r="BE653"/>
      <c r="BF653"/>
      <c r="BG653"/>
      <c r="BH653"/>
      <c r="BI653"/>
      <c r="BJ653"/>
    </row>
    <row r="654" spans="57:62" x14ac:dyDescent="0.3">
      <c r="BE654"/>
      <c r="BF654"/>
      <c r="BG654"/>
      <c r="BH654"/>
      <c r="BI654"/>
      <c r="BJ654"/>
    </row>
    <row r="655" spans="57:62" x14ac:dyDescent="0.3">
      <c r="BE655"/>
      <c r="BF655"/>
      <c r="BG655"/>
      <c r="BH655"/>
      <c r="BI655"/>
      <c r="BJ655"/>
    </row>
    <row r="656" spans="57:62" x14ac:dyDescent="0.3">
      <c r="BE656"/>
      <c r="BF656"/>
      <c r="BG656"/>
      <c r="BH656"/>
      <c r="BI656"/>
      <c r="BJ656"/>
    </row>
    <row r="657" spans="57:62" x14ac:dyDescent="0.3">
      <c r="BE657"/>
      <c r="BF657"/>
      <c r="BG657"/>
      <c r="BH657"/>
      <c r="BI657"/>
      <c r="BJ657"/>
    </row>
    <row r="658" spans="57:62" x14ac:dyDescent="0.3">
      <c r="BE658"/>
      <c r="BF658"/>
      <c r="BG658"/>
      <c r="BH658"/>
      <c r="BI658"/>
      <c r="BJ658"/>
    </row>
    <row r="659" spans="57:62" x14ac:dyDescent="0.3">
      <c r="BE659"/>
      <c r="BF659"/>
      <c r="BG659"/>
      <c r="BH659"/>
      <c r="BI659"/>
      <c r="BJ659"/>
    </row>
    <row r="660" spans="57:62" x14ac:dyDescent="0.3">
      <c r="BE660"/>
      <c r="BF660"/>
      <c r="BG660"/>
      <c r="BH660"/>
      <c r="BI660"/>
      <c r="BJ660"/>
    </row>
    <row r="661" spans="57:62" x14ac:dyDescent="0.3">
      <c r="BE661"/>
      <c r="BF661"/>
      <c r="BG661"/>
      <c r="BH661"/>
      <c r="BI661"/>
      <c r="BJ661"/>
    </row>
    <row r="662" spans="57:62" x14ac:dyDescent="0.3">
      <c r="BE662"/>
      <c r="BF662"/>
      <c r="BG662"/>
      <c r="BH662"/>
      <c r="BI662"/>
      <c r="BJ662"/>
    </row>
    <row r="663" spans="57:62" x14ac:dyDescent="0.3">
      <c r="BE663"/>
      <c r="BF663"/>
      <c r="BG663"/>
      <c r="BH663"/>
      <c r="BI663"/>
      <c r="BJ663"/>
    </row>
    <row r="664" spans="57:62" x14ac:dyDescent="0.3">
      <c r="BE664"/>
      <c r="BF664"/>
      <c r="BG664"/>
      <c r="BH664"/>
      <c r="BI664"/>
      <c r="BJ664"/>
    </row>
    <row r="665" spans="57:62" x14ac:dyDescent="0.3">
      <c r="BE665"/>
      <c r="BF665"/>
      <c r="BG665"/>
      <c r="BH665"/>
      <c r="BI665"/>
      <c r="BJ665"/>
    </row>
    <row r="666" spans="57:62" x14ac:dyDescent="0.3">
      <c r="BE666"/>
      <c r="BF666"/>
      <c r="BG666"/>
      <c r="BH666"/>
      <c r="BI666"/>
      <c r="BJ666"/>
    </row>
    <row r="667" spans="57:62" x14ac:dyDescent="0.3">
      <c r="BE667"/>
      <c r="BF667"/>
      <c r="BG667"/>
      <c r="BH667"/>
      <c r="BI667"/>
      <c r="BJ667"/>
    </row>
    <row r="668" spans="57:62" x14ac:dyDescent="0.3">
      <c r="BE668"/>
      <c r="BF668"/>
      <c r="BG668"/>
      <c r="BH668"/>
      <c r="BI668"/>
      <c r="BJ668"/>
    </row>
    <row r="669" spans="57:62" x14ac:dyDescent="0.3">
      <c r="BE669"/>
      <c r="BF669"/>
      <c r="BG669"/>
      <c r="BH669"/>
      <c r="BI669"/>
      <c r="BJ669"/>
    </row>
    <row r="670" spans="57:62" x14ac:dyDescent="0.3">
      <c r="BE670"/>
      <c r="BF670"/>
      <c r="BG670"/>
      <c r="BH670"/>
      <c r="BI670"/>
      <c r="BJ670"/>
    </row>
    <row r="671" spans="57:62" x14ac:dyDescent="0.3">
      <c r="BE671"/>
      <c r="BF671"/>
      <c r="BG671"/>
      <c r="BH671"/>
      <c r="BI671"/>
      <c r="BJ671"/>
    </row>
    <row r="672" spans="57:62" x14ac:dyDescent="0.3">
      <c r="BE672"/>
      <c r="BF672"/>
      <c r="BG672"/>
      <c r="BH672"/>
      <c r="BI672"/>
      <c r="BJ672"/>
    </row>
    <row r="673" spans="57:62" x14ac:dyDescent="0.3">
      <c r="BE673"/>
      <c r="BF673"/>
      <c r="BG673"/>
      <c r="BH673"/>
      <c r="BI673"/>
      <c r="BJ673"/>
    </row>
    <row r="674" spans="57:62" x14ac:dyDescent="0.3">
      <c r="BE674"/>
      <c r="BF674"/>
      <c r="BG674"/>
      <c r="BH674"/>
      <c r="BI674"/>
      <c r="BJ674"/>
    </row>
    <row r="675" spans="57:62" x14ac:dyDescent="0.3">
      <c r="BE675"/>
      <c r="BF675"/>
      <c r="BG675"/>
      <c r="BH675"/>
      <c r="BI675"/>
      <c r="BJ675"/>
    </row>
    <row r="676" spans="57:62" x14ac:dyDescent="0.3">
      <c r="BE676"/>
      <c r="BF676"/>
      <c r="BG676"/>
      <c r="BH676"/>
      <c r="BI676"/>
      <c r="BJ676"/>
    </row>
    <row r="677" spans="57:62" x14ac:dyDescent="0.3">
      <c r="BE677"/>
      <c r="BF677"/>
      <c r="BG677"/>
      <c r="BH677"/>
      <c r="BI677"/>
      <c r="BJ677"/>
    </row>
    <row r="678" spans="57:62" x14ac:dyDescent="0.3">
      <c r="BE678"/>
      <c r="BF678"/>
      <c r="BG678"/>
      <c r="BH678"/>
      <c r="BI678"/>
      <c r="BJ678"/>
    </row>
    <row r="679" spans="57:62" x14ac:dyDescent="0.3">
      <c r="BE679"/>
      <c r="BF679"/>
      <c r="BG679"/>
      <c r="BH679"/>
      <c r="BI679"/>
      <c r="BJ679"/>
    </row>
    <row r="680" spans="57:62" x14ac:dyDescent="0.3">
      <c r="BE680"/>
      <c r="BF680"/>
      <c r="BG680"/>
      <c r="BH680"/>
      <c r="BI680"/>
      <c r="BJ680"/>
    </row>
    <row r="681" spans="57:62" x14ac:dyDescent="0.3">
      <c r="BE681"/>
      <c r="BF681"/>
      <c r="BG681"/>
      <c r="BH681"/>
      <c r="BI681"/>
      <c r="BJ681"/>
    </row>
    <row r="682" spans="57:62" x14ac:dyDescent="0.3">
      <c r="BE682"/>
      <c r="BF682"/>
      <c r="BG682"/>
      <c r="BH682"/>
      <c r="BI682"/>
      <c r="BJ682"/>
    </row>
    <row r="683" spans="57:62" x14ac:dyDescent="0.3">
      <c r="BE683"/>
      <c r="BF683"/>
      <c r="BG683"/>
      <c r="BH683"/>
      <c r="BI683"/>
      <c r="BJ683"/>
    </row>
    <row r="684" spans="57:62" x14ac:dyDescent="0.3">
      <c r="BE684"/>
      <c r="BF684"/>
      <c r="BG684"/>
      <c r="BH684"/>
      <c r="BI684"/>
      <c r="BJ684"/>
    </row>
    <row r="685" spans="57:62" x14ac:dyDescent="0.3">
      <c r="BE685"/>
      <c r="BF685"/>
      <c r="BG685"/>
      <c r="BH685"/>
      <c r="BI685"/>
      <c r="BJ685"/>
    </row>
    <row r="686" spans="57:62" x14ac:dyDescent="0.3">
      <c r="BE686"/>
      <c r="BF686"/>
      <c r="BG686"/>
      <c r="BH686"/>
      <c r="BI686"/>
      <c r="BJ686"/>
    </row>
    <row r="687" spans="57:62" x14ac:dyDescent="0.3">
      <c r="BE687"/>
      <c r="BF687"/>
      <c r="BG687"/>
      <c r="BH687"/>
      <c r="BI687"/>
      <c r="BJ687"/>
    </row>
    <row r="688" spans="57:62" x14ac:dyDescent="0.3">
      <c r="BE688"/>
      <c r="BF688"/>
      <c r="BG688"/>
      <c r="BH688"/>
      <c r="BI688"/>
      <c r="BJ688"/>
    </row>
    <row r="689" spans="57:62" x14ac:dyDescent="0.3">
      <c r="BE689"/>
      <c r="BF689"/>
      <c r="BG689"/>
      <c r="BH689"/>
      <c r="BI689"/>
      <c r="BJ689"/>
    </row>
    <row r="690" spans="57:62" x14ac:dyDescent="0.3">
      <c r="BE690"/>
      <c r="BF690"/>
      <c r="BG690"/>
      <c r="BH690"/>
      <c r="BI690"/>
      <c r="BJ690"/>
    </row>
    <row r="691" spans="57:62" x14ac:dyDescent="0.3">
      <c r="BE691"/>
      <c r="BF691"/>
      <c r="BG691"/>
      <c r="BH691"/>
      <c r="BI691"/>
      <c r="BJ691"/>
    </row>
    <row r="692" spans="57:62" x14ac:dyDescent="0.3">
      <c r="BE692"/>
      <c r="BF692"/>
      <c r="BG692"/>
      <c r="BH692"/>
      <c r="BI692"/>
      <c r="BJ692"/>
    </row>
    <row r="693" spans="57:62" x14ac:dyDescent="0.3">
      <c r="BE693"/>
      <c r="BF693"/>
      <c r="BG693"/>
      <c r="BH693"/>
      <c r="BI693"/>
      <c r="BJ693"/>
    </row>
    <row r="694" spans="57:62" x14ac:dyDescent="0.3">
      <c r="BE694"/>
      <c r="BF694"/>
      <c r="BG694"/>
      <c r="BH694"/>
      <c r="BI694"/>
      <c r="BJ694"/>
    </row>
    <row r="695" spans="57:62" x14ac:dyDescent="0.3">
      <c r="BE695"/>
      <c r="BF695"/>
      <c r="BG695"/>
      <c r="BH695"/>
      <c r="BI695"/>
      <c r="BJ695"/>
    </row>
    <row r="696" spans="57:62" x14ac:dyDescent="0.3">
      <c r="BE696"/>
      <c r="BF696"/>
      <c r="BG696"/>
      <c r="BH696"/>
      <c r="BI696"/>
      <c r="BJ696"/>
    </row>
    <row r="697" spans="57:62" x14ac:dyDescent="0.3">
      <c r="BE697"/>
      <c r="BF697"/>
      <c r="BG697"/>
      <c r="BH697"/>
      <c r="BI697"/>
      <c r="BJ697"/>
    </row>
    <row r="698" spans="57:62" x14ac:dyDescent="0.3">
      <c r="BE698"/>
      <c r="BF698"/>
      <c r="BG698"/>
      <c r="BH698"/>
      <c r="BI698"/>
      <c r="BJ698"/>
    </row>
    <row r="699" spans="57:62" x14ac:dyDescent="0.3">
      <c r="BE699"/>
      <c r="BF699"/>
      <c r="BG699"/>
      <c r="BH699"/>
      <c r="BI699"/>
      <c r="BJ699"/>
    </row>
    <row r="700" spans="57:62" x14ac:dyDescent="0.3">
      <c r="BE700"/>
      <c r="BF700"/>
      <c r="BG700"/>
      <c r="BH700"/>
      <c r="BI700"/>
      <c r="BJ700"/>
    </row>
    <row r="701" spans="57:62" x14ac:dyDescent="0.3">
      <c r="BE701"/>
      <c r="BF701"/>
      <c r="BG701"/>
      <c r="BH701"/>
      <c r="BI701"/>
      <c r="BJ701"/>
    </row>
    <row r="702" spans="57:62" x14ac:dyDescent="0.3">
      <c r="BE702"/>
      <c r="BF702"/>
      <c r="BG702"/>
      <c r="BH702"/>
      <c r="BI702"/>
      <c r="BJ702"/>
    </row>
    <row r="703" spans="57:62" x14ac:dyDescent="0.3">
      <c r="BE703"/>
      <c r="BF703"/>
      <c r="BG703"/>
      <c r="BH703"/>
      <c r="BI703"/>
      <c r="BJ703"/>
    </row>
    <row r="704" spans="57:62" x14ac:dyDescent="0.3">
      <c r="BE704"/>
      <c r="BF704"/>
      <c r="BG704"/>
      <c r="BH704"/>
      <c r="BI704"/>
      <c r="BJ704"/>
    </row>
    <row r="705" spans="57:62" x14ac:dyDescent="0.3">
      <c r="BE705"/>
      <c r="BF705"/>
      <c r="BG705"/>
      <c r="BH705"/>
      <c r="BI705"/>
      <c r="BJ705"/>
    </row>
    <row r="706" spans="57:62" x14ac:dyDescent="0.3">
      <c r="BE706"/>
      <c r="BF706"/>
      <c r="BG706"/>
      <c r="BH706"/>
      <c r="BI706"/>
      <c r="BJ706"/>
    </row>
    <row r="707" spans="57:62" x14ac:dyDescent="0.3">
      <c r="BE707"/>
      <c r="BF707"/>
      <c r="BG707"/>
      <c r="BH707"/>
      <c r="BI707"/>
      <c r="BJ707"/>
    </row>
    <row r="708" spans="57:62" x14ac:dyDescent="0.3">
      <c r="BE708"/>
      <c r="BF708"/>
      <c r="BG708"/>
      <c r="BH708"/>
      <c r="BI708"/>
      <c r="BJ708"/>
    </row>
    <row r="709" spans="57:62" x14ac:dyDescent="0.3">
      <c r="BE709"/>
      <c r="BF709"/>
      <c r="BG709"/>
      <c r="BH709"/>
      <c r="BI709"/>
      <c r="BJ709"/>
    </row>
    <row r="710" spans="57:62" x14ac:dyDescent="0.3">
      <c r="BE710"/>
      <c r="BF710"/>
      <c r="BG710"/>
      <c r="BH710"/>
      <c r="BI710"/>
      <c r="BJ710"/>
    </row>
    <row r="711" spans="57:62" x14ac:dyDescent="0.3">
      <c r="BE711"/>
      <c r="BF711"/>
      <c r="BG711"/>
      <c r="BH711"/>
      <c r="BI711"/>
      <c r="BJ711"/>
    </row>
    <row r="712" spans="57:62" x14ac:dyDescent="0.3">
      <c r="BE712"/>
      <c r="BF712"/>
      <c r="BG712"/>
      <c r="BH712"/>
      <c r="BI712"/>
      <c r="BJ712"/>
    </row>
    <row r="713" spans="57:62" x14ac:dyDescent="0.3">
      <c r="BE713"/>
      <c r="BF713"/>
      <c r="BG713"/>
      <c r="BH713"/>
      <c r="BI713"/>
      <c r="BJ713"/>
    </row>
    <row r="714" spans="57:62" x14ac:dyDescent="0.3">
      <c r="BE714"/>
      <c r="BF714"/>
      <c r="BG714"/>
      <c r="BH714"/>
      <c r="BI714"/>
      <c r="BJ714"/>
    </row>
    <row r="715" spans="57:62" x14ac:dyDescent="0.3">
      <c r="BE715"/>
      <c r="BF715"/>
      <c r="BG715"/>
      <c r="BH715"/>
      <c r="BI715"/>
      <c r="BJ715"/>
    </row>
    <row r="716" spans="57:62" x14ac:dyDescent="0.3">
      <c r="BE716"/>
      <c r="BF716"/>
      <c r="BG716"/>
      <c r="BH716"/>
      <c r="BI716"/>
      <c r="BJ716"/>
    </row>
    <row r="717" spans="57:62" x14ac:dyDescent="0.3">
      <c r="BE717"/>
      <c r="BF717"/>
      <c r="BG717"/>
      <c r="BH717"/>
      <c r="BI717"/>
      <c r="BJ717"/>
    </row>
    <row r="718" spans="57:62" x14ac:dyDescent="0.3">
      <c r="BE718"/>
      <c r="BF718"/>
      <c r="BG718"/>
      <c r="BH718"/>
      <c r="BI718"/>
      <c r="BJ718"/>
    </row>
    <row r="719" spans="57:62" x14ac:dyDescent="0.3">
      <c r="BE719"/>
      <c r="BF719"/>
      <c r="BG719"/>
      <c r="BH719"/>
      <c r="BI719"/>
      <c r="BJ719"/>
    </row>
    <row r="720" spans="57:62" x14ac:dyDescent="0.3">
      <c r="BE720"/>
      <c r="BF720"/>
      <c r="BG720"/>
      <c r="BH720"/>
      <c r="BI720"/>
      <c r="BJ720"/>
    </row>
    <row r="721" spans="57:62" x14ac:dyDescent="0.3">
      <c r="BE721"/>
      <c r="BF721"/>
      <c r="BG721"/>
      <c r="BH721"/>
      <c r="BI721"/>
      <c r="BJ721"/>
    </row>
    <row r="722" spans="57:62" x14ac:dyDescent="0.3">
      <c r="BE722"/>
      <c r="BF722"/>
      <c r="BG722"/>
      <c r="BH722"/>
      <c r="BI722"/>
      <c r="BJ722"/>
    </row>
    <row r="723" spans="57:62" x14ac:dyDescent="0.3">
      <c r="BE723"/>
      <c r="BF723"/>
      <c r="BG723"/>
      <c r="BH723"/>
      <c r="BI723"/>
      <c r="BJ723"/>
    </row>
    <row r="724" spans="57:62" x14ac:dyDescent="0.3">
      <c r="BE724"/>
      <c r="BF724"/>
      <c r="BG724"/>
      <c r="BH724"/>
      <c r="BI724"/>
      <c r="BJ724"/>
    </row>
    <row r="725" spans="57:62" x14ac:dyDescent="0.3">
      <c r="BE725"/>
      <c r="BF725"/>
      <c r="BG725"/>
      <c r="BH725"/>
      <c r="BI725"/>
      <c r="BJ725"/>
    </row>
    <row r="726" spans="57:62" x14ac:dyDescent="0.3">
      <c r="BE726"/>
      <c r="BF726"/>
      <c r="BG726"/>
      <c r="BH726"/>
      <c r="BI726"/>
      <c r="BJ726"/>
    </row>
    <row r="727" spans="57:62" x14ac:dyDescent="0.3">
      <c r="BE727"/>
      <c r="BF727"/>
      <c r="BG727"/>
      <c r="BH727"/>
      <c r="BI727"/>
      <c r="BJ727"/>
    </row>
    <row r="728" spans="57:62" x14ac:dyDescent="0.3">
      <c r="BE728"/>
      <c r="BF728"/>
      <c r="BG728"/>
      <c r="BH728"/>
      <c r="BI728"/>
      <c r="BJ728"/>
    </row>
    <row r="729" spans="57:62" x14ac:dyDescent="0.3">
      <c r="BE729"/>
      <c r="BF729"/>
      <c r="BG729"/>
      <c r="BH729"/>
      <c r="BI729"/>
      <c r="BJ729"/>
    </row>
    <row r="730" spans="57:62" x14ac:dyDescent="0.3">
      <c r="BE730"/>
      <c r="BF730"/>
      <c r="BG730"/>
      <c r="BH730"/>
      <c r="BI730"/>
      <c r="BJ730"/>
    </row>
    <row r="731" spans="57:62" x14ac:dyDescent="0.3">
      <c r="BE731"/>
      <c r="BF731"/>
      <c r="BG731"/>
      <c r="BH731"/>
      <c r="BI731"/>
      <c r="BJ731"/>
    </row>
    <row r="732" spans="57:62" x14ac:dyDescent="0.3">
      <c r="BE732"/>
      <c r="BF732"/>
      <c r="BG732"/>
      <c r="BH732"/>
      <c r="BI732"/>
      <c r="BJ732"/>
    </row>
    <row r="733" spans="57:62" x14ac:dyDescent="0.3">
      <c r="BE733"/>
      <c r="BF733"/>
      <c r="BG733"/>
      <c r="BH733"/>
      <c r="BI733"/>
      <c r="BJ733"/>
    </row>
    <row r="734" spans="57:62" x14ac:dyDescent="0.3">
      <c r="BE734"/>
      <c r="BF734"/>
      <c r="BG734"/>
      <c r="BH734"/>
      <c r="BI734"/>
      <c r="BJ734"/>
    </row>
    <row r="735" spans="57:62" x14ac:dyDescent="0.3">
      <c r="BE735"/>
      <c r="BF735"/>
      <c r="BG735"/>
      <c r="BH735"/>
      <c r="BI735"/>
      <c r="BJ735"/>
    </row>
    <row r="736" spans="57:62" x14ac:dyDescent="0.3">
      <c r="BE736"/>
      <c r="BF736"/>
      <c r="BG736"/>
      <c r="BH736"/>
      <c r="BI736"/>
      <c r="BJ736"/>
    </row>
    <row r="737" spans="57:62" x14ac:dyDescent="0.3">
      <c r="BE737"/>
      <c r="BF737"/>
      <c r="BG737"/>
      <c r="BH737"/>
      <c r="BI737"/>
      <c r="BJ737"/>
    </row>
    <row r="738" spans="57:62" x14ac:dyDescent="0.3">
      <c r="BE738"/>
      <c r="BF738"/>
      <c r="BG738"/>
      <c r="BH738"/>
      <c r="BI738"/>
      <c r="BJ738"/>
    </row>
    <row r="739" spans="57:62" x14ac:dyDescent="0.3">
      <c r="BE739"/>
      <c r="BF739"/>
      <c r="BG739"/>
      <c r="BH739"/>
      <c r="BI739"/>
      <c r="BJ739"/>
    </row>
    <row r="740" spans="57:62" x14ac:dyDescent="0.3">
      <c r="BE740"/>
      <c r="BF740"/>
      <c r="BG740"/>
      <c r="BH740"/>
      <c r="BI740"/>
      <c r="BJ740"/>
    </row>
    <row r="741" spans="57:62" x14ac:dyDescent="0.3">
      <c r="BE741"/>
      <c r="BF741"/>
      <c r="BG741"/>
      <c r="BH741"/>
      <c r="BI741"/>
      <c r="BJ741"/>
    </row>
    <row r="742" spans="57:62" x14ac:dyDescent="0.3">
      <c r="BE742"/>
      <c r="BF742"/>
      <c r="BG742"/>
      <c r="BH742"/>
      <c r="BI742"/>
      <c r="BJ742"/>
    </row>
    <row r="743" spans="57:62" x14ac:dyDescent="0.3">
      <c r="BE743"/>
      <c r="BF743"/>
      <c r="BG743"/>
      <c r="BH743"/>
      <c r="BI743"/>
      <c r="BJ743"/>
    </row>
    <row r="744" spans="57:62" x14ac:dyDescent="0.3">
      <c r="BE744"/>
      <c r="BF744"/>
      <c r="BG744"/>
      <c r="BH744"/>
      <c r="BI744"/>
      <c r="BJ744"/>
    </row>
    <row r="745" spans="57:62" x14ac:dyDescent="0.3">
      <c r="BE745"/>
      <c r="BF745"/>
      <c r="BG745"/>
      <c r="BH745"/>
      <c r="BI745"/>
      <c r="BJ745"/>
    </row>
    <row r="746" spans="57:62" x14ac:dyDescent="0.3">
      <c r="BE746"/>
      <c r="BF746"/>
      <c r="BG746"/>
      <c r="BH746"/>
      <c r="BI746"/>
      <c r="BJ746"/>
    </row>
    <row r="747" spans="57:62" x14ac:dyDescent="0.3">
      <c r="BE747"/>
      <c r="BF747"/>
      <c r="BG747"/>
      <c r="BH747"/>
      <c r="BI747"/>
      <c r="BJ747"/>
    </row>
    <row r="748" spans="57:62" x14ac:dyDescent="0.3">
      <c r="BE748"/>
      <c r="BF748"/>
      <c r="BG748"/>
      <c r="BH748"/>
      <c r="BI748"/>
      <c r="BJ748"/>
    </row>
    <row r="749" spans="57:62" x14ac:dyDescent="0.3">
      <c r="BE749"/>
      <c r="BF749"/>
      <c r="BG749"/>
      <c r="BH749"/>
      <c r="BI749"/>
      <c r="BJ749"/>
    </row>
    <row r="750" spans="57:62" x14ac:dyDescent="0.3">
      <c r="BE750"/>
      <c r="BF750"/>
      <c r="BG750"/>
      <c r="BH750"/>
      <c r="BI750"/>
      <c r="BJ750"/>
    </row>
    <row r="751" spans="57:62" x14ac:dyDescent="0.3">
      <c r="BE751"/>
      <c r="BF751"/>
      <c r="BG751"/>
      <c r="BH751"/>
      <c r="BI751"/>
      <c r="BJ751"/>
    </row>
    <row r="752" spans="57:62" x14ac:dyDescent="0.3">
      <c r="BE752"/>
      <c r="BF752"/>
      <c r="BG752"/>
      <c r="BH752"/>
      <c r="BI752"/>
      <c r="BJ752"/>
    </row>
    <row r="753" spans="57:62" x14ac:dyDescent="0.3">
      <c r="BE753"/>
      <c r="BF753"/>
      <c r="BG753"/>
      <c r="BH753"/>
      <c r="BI753"/>
      <c r="BJ753"/>
    </row>
    <row r="754" spans="57:62" x14ac:dyDescent="0.3">
      <c r="BE754"/>
      <c r="BF754"/>
      <c r="BG754"/>
      <c r="BH754"/>
      <c r="BI754"/>
      <c r="BJ754"/>
    </row>
    <row r="755" spans="57:62" x14ac:dyDescent="0.3">
      <c r="BE755"/>
      <c r="BF755"/>
      <c r="BG755"/>
      <c r="BH755"/>
      <c r="BI755"/>
      <c r="BJ755"/>
    </row>
    <row r="756" spans="57:62" x14ac:dyDescent="0.3">
      <c r="BE756"/>
      <c r="BF756"/>
      <c r="BG756"/>
      <c r="BH756"/>
      <c r="BI756"/>
      <c r="BJ756"/>
    </row>
    <row r="757" spans="57:62" x14ac:dyDescent="0.3">
      <c r="BE757"/>
      <c r="BF757"/>
      <c r="BG757"/>
      <c r="BH757"/>
      <c r="BI757"/>
      <c r="BJ757"/>
    </row>
    <row r="758" spans="57:62" x14ac:dyDescent="0.3">
      <c r="BE758"/>
      <c r="BF758"/>
      <c r="BG758"/>
      <c r="BH758"/>
      <c r="BI758"/>
      <c r="BJ758"/>
    </row>
    <row r="759" spans="57:62" x14ac:dyDescent="0.3">
      <c r="BE759"/>
      <c r="BF759"/>
      <c r="BG759"/>
      <c r="BH759"/>
      <c r="BI759"/>
      <c r="BJ759"/>
    </row>
    <row r="760" spans="57:62" x14ac:dyDescent="0.3">
      <c r="BE760"/>
      <c r="BF760"/>
      <c r="BG760"/>
      <c r="BH760"/>
      <c r="BI760"/>
      <c r="BJ760"/>
    </row>
    <row r="761" spans="57:62" x14ac:dyDescent="0.3">
      <c r="BE761"/>
      <c r="BF761"/>
      <c r="BG761"/>
      <c r="BH761"/>
      <c r="BI761"/>
      <c r="BJ761"/>
    </row>
    <row r="762" spans="57:62" x14ac:dyDescent="0.3">
      <c r="BE762"/>
      <c r="BF762"/>
      <c r="BG762"/>
      <c r="BH762"/>
      <c r="BI762"/>
      <c r="BJ762"/>
    </row>
    <row r="763" spans="57:62" x14ac:dyDescent="0.3">
      <c r="BE763"/>
      <c r="BF763"/>
      <c r="BG763"/>
      <c r="BH763"/>
      <c r="BI763"/>
      <c r="BJ763"/>
    </row>
    <row r="764" spans="57:62" x14ac:dyDescent="0.3">
      <c r="BE764"/>
      <c r="BF764"/>
      <c r="BG764"/>
      <c r="BH764"/>
      <c r="BI764"/>
      <c r="BJ764"/>
    </row>
    <row r="765" spans="57:62" x14ac:dyDescent="0.3">
      <c r="BE765"/>
      <c r="BF765"/>
      <c r="BG765"/>
      <c r="BH765"/>
      <c r="BI765"/>
      <c r="BJ765"/>
    </row>
    <row r="766" spans="57:62" x14ac:dyDescent="0.3">
      <c r="BE766"/>
      <c r="BF766"/>
      <c r="BG766"/>
      <c r="BH766"/>
      <c r="BI766"/>
      <c r="BJ766"/>
    </row>
    <row r="767" spans="57:62" x14ac:dyDescent="0.3">
      <c r="BE767"/>
      <c r="BF767"/>
      <c r="BG767"/>
      <c r="BH767"/>
      <c r="BI767"/>
      <c r="BJ767"/>
    </row>
    <row r="768" spans="57:62" x14ac:dyDescent="0.3">
      <c r="BE768"/>
      <c r="BF768"/>
      <c r="BG768"/>
      <c r="BH768"/>
      <c r="BI768"/>
      <c r="BJ768"/>
    </row>
    <row r="769" spans="57:62" x14ac:dyDescent="0.3">
      <c r="BE769"/>
      <c r="BF769"/>
      <c r="BG769"/>
      <c r="BH769"/>
      <c r="BI769"/>
      <c r="BJ769"/>
    </row>
    <row r="770" spans="57:62" x14ac:dyDescent="0.3">
      <c r="BE770"/>
      <c r="BF770"/>
      <c r="BG770"/>
      <c r="BH770"/>
      <c r="BI770"/>
      <c r="BJ770"/>
    </row>
    <row r="771" spans="57:62" x14ac:dyDescent="0.3">
      <c r="BE771"/>
      <c r="BF771"/>
      <c r="BG771"/>
      <c r="BH771"/>
      <c r="BI771"/>
      <c r="BJ771"/>
    </row>
    <row r="772" spans="57:62" x14ac:dyDescent="0.3">
      <c r="BE772"/>
      <c r="BF772"/>
      <c r="BG772"/>
      <c r="BH772"/>
      <c r="BI772"/>
      <c r="BJ772"/>
    </row>
    <row r="773" spans="57:62" x14ac:dyDescent="0.3">
      <c r="BE773"/>
      <c r="BF773"/>
      <c r="BG773"/>
      <c r="BH773"/>
      <c r="BI773"/>
      <c r="BJ773"/>
    </row>
    <row r="774" spans="57:62" x14ac:dyDescent="0.3">
      <c r="BE774"/>
      <c r="BF774"/>
      <c r="BG774"/>
      <c r="BH774"/>
      <c r="BI774"/>
      <c r="BJ774"/>
    </row>
    <row r="775" spans="57:62" x14ac:dyDescent="0.3">
      <c r="BE775"/>
      <c r="BF775"/>
      <c r="BG775"/>
      <c r="BH775"/>
      <c r="BI775"/>
      <c r="BJ775"/>
    </row>
    <row r="776" spans="57:62" x14ac:dyDescent="0.3">
      <c r="BE776"/>
      <c r="BF776"/>
      <c r="BG776"/>
      <c r="BH776"/>
      <c r="BI776"/>
      <c r="BJ776"/>
    </row>
    <row r="777" spans="57:62" x14ac:dyDescent="0.3">
      <c r="BE777"/>
      <c r="BF777"/>
      <c r="BG777"/>
      <c r="BH777"/>
      <c r="BI777"/>
      <c r="BJ777"/>
    </row>
    <row r="778" spans="57:62" x14ac:dyDescent="0.3">
      <c r="BE778"/>
      <c r="BF778"/>
      <c r="BG778"/>
      <c r="BH778"/>
      <c r="BI778"/>
      <c r="BJ778"/>
    </row>
    <row r="779" spans="57:62" x14ac:dyDescent="0.3">
      <c r="BE779"/>
      <c r="BF779"/>
      <c r="BG779"/>
      <c r="BH779"/>
      <c r="BI779"/>
      <c r="BJ779"/>
    </row>
    <row r="780" spans="57:62" x14ac:dyDescent="0.3">
      <c r="BE780"/>
      <c r="BF780"/>
      <c r="BG780"/>
      <c r="BH780"/>
      <c r="BI780"/>
      <c r="BJ780"/>
    </row>
    <row r="781" spans="57:62" x14ac:dyDescent="0.3">
      <c r="BE781"/>
      <c r="BF781"/>
      <c r="BG781"/>
      <c r="BH781"/>
      <c r="BI781"/>
      <c r="BJ781"/>
    </row>
    <row r="782" spans="57:62" x14ac:dyDescent="0.3">
      <c r="BE782"/>
      <c r="BF782"/>
      <c r="BG782"/>
      <c r="BH782"/>
      <c r="BI782"/>
      <c r="BJ782"/>
    </row>
    <row r="783" spans="57:62" x14ac:dyDescent="0.3">
      <c r="BE783"/>
      <c r="BF783"/>
      <c r="BG783"/>
      <c r="BH783"/>
      <c r="BI783"/>
      <c r="BJ783"/>
    </row>
    <row r="784" spans="57:62" x14ac:dyDescent="0.3">
      <c r="BE784"/>
      <c r="BF784"/>
      <c r="BG784"/>
      <c r="BH784"/>
      <c r="BI784"/>
      <c r="BJ784"/>
    </row>
    <row r="785" spans="57:62" x14ac:dyDescent="0.3">
      <c r="BE785"/>
      <c r="BF785"/>
      <c r="BG785"/>
      <c r="BH785"/>
      <c r="BI785"/>
      <c r="BJ785"/>
    </row>
    <row r="786" spans="57:62" x14ac:dyDescent="0.3">
      <c r="BE786"/>
      <c r="BF786"/>
      <c r="BG786"/>
      <c r="BH786"/>
      <c r="BI786"/>
      <c r="BJ786"/>
    </row>
    <row r="787" spans="57:62" x14ac:dyDescent="0.3">
      <c r="BE787"/>
      <c r="BF787"/>
      <c r="BG787"/>
      <c r="BH787"/>
      <c r="BI787"/>
      <c r="BJ787"/>
    </row>
    <row r="788" spans="57:62" x14ac:dyDescent="0.3">
      <c r="BE788"/>
      <c r="BF788"/>
      <c r="BG788"/>
      <c r="BH788"/>
      <c r="BI788"/>
      <c r="BJ788"/>
    </row>
    <row r="789" spans="57:62" x14ac:dyDescent="0.3">
      <c r="BE789"/>
      <c r="BF789"/>
      <c r="BG789"/>
      <c r="BH789"/>
      <c r="BI789"/>
      <c r="BJ789"/>
    </row>
    <row r="790" spans="57:62" x14ac:dyDescent="0.3">
      <c r="BE790"/>
      <c r="BF790"/>
      <c r="BG790"/>
      <c r="BH790"/>
      <c r="BI790"/>
      <c r="BJ790"/>
    </row>
    <row r="791" spans="57:62" x14ac:dyDescent="0.3">
      <c r="BE791"/>
      <c r="BF791"/>
      <c r="BG791"/>
      <c r="BH791"/>
      <c r="BI791"/>
      <c r="BJ791"/>
    </row>
    <row r="792" spans="57:62" x14ac:dyDescent="0.3">
      <c r="BE792"/>
      <c r="BF792"/>
      <c r="BG792"/>
      <c r="BH792"/>
      <c r="BI792"/>
      <c r="BJ792"/>
    </row>
    <row r="793" spans="57:62" x14ac:dyDescent="0.3">
      <c r="BE793"/>
      <c r="BF793"/>
      <c r="BG793"/>
      <c r="BH793"/>
      <c r="BI793"/>
      <c r="BJ793"/>
    </row>
    <row r="794" spans="57:62" x14ac:dyDescent="0.3">
      <c r="BE794"/>
      <c r="BF794"/>
      <c r="BG794"/>
      <c r="BH794"/>
      <c r="BI794"/>
      <c r="BJ794"/>
    </row>
    <row r="795" spans="57:62" x14ac:dyDescent="0.3">
      <c r="BE795"/>
      <c r="BF795"/>
      <c r="BG795"/>
      <c r="BH795"/>
      <c r="BI795"/>
      <c r="BJ795"/>
    </row>
    <row r="796" spans="57:62" x14ac:dyDescent="0.3">
      <c r="BE796"/>
      <c r="BF796"/>
      <c r="BG796"/>
      <c r="BH796"/>
      <c r="BI796"/>
      <c r="BJ796"/>
    </row>
    <row r="797" spans="57:62" x14ac:dyDescent="0.3">
      <c r="BE797"/>
      <c r="BF797"/>
      <c r="BG797"/>
      <c r="BH797"/>
      <c r="BI797"/>
      <c r="BJ797"/>
    </row>
    <row r="798" spans="57:62" x14ac:dyDescent="0.3">
      <c r="BE798"/>
      <c r="BF798"/>
      <c r="BG798"/>
      <c r="BH798"/>
      <c r="BI798"/>
      <c r="BJ798"/>
    </row>
    <row r="799" spans="57:62" x14ac:dyDescent="0.3">
      <c r="BE799"/>
      <c r="BF799"/>
      <c r="BG799"/>
      <c r="BH799"/>
      <c r="BI799"/>
      <c r="BJ799"/>
    </row>
    <row r="800" spans="57:62" x14ac:dyDescent="0.3">
      <c r="BE800"/>
      <c r="BF800"/>
      <c r="BG800"/>
      <c r="BH800"/>
      <c r="BI800"/>
      <c r="BJ800"/>
    </row>
    <row r="801" spans="57:62" x14ac:dyDescent="0.3">
      <c r="BE801"/>
      <c r="BF801"/>
      <c r="BG801"/>
      <c r="BH801"/>
      <c r="BI801"/>
      <c r="BJ801"/>
    </row>
    <row r="802" spans="57:62" x14ac:dyDescent="0.3">
      <c r="BE802"/>
      <c r="BF802"/>
      <c r="BG802"/>
      <c r="BH802"/>
      <c r="BI802"/>
      <c r="BJ802"/>
    </row>
    <row r="803" spans="57:62" x14ac:dyDescent="0.3">
      <c r="BE803"/>
      <c r="BF803"/>
      <c r="BG803"/>
      <c r="BH803"/>
      <c r="BI803"/>
      <c r="BJ803"/>
    </row>
    <row r="804" spans="57:62" x14ac:dyDescent="0.3">
      <c r="BE804"/>
      <c r="BF804"/>
      <c r="BG804"/>
      <c r="BH804"/>
      <c r="BI804"/>
      <c r="BJ804"/>
    </row>
    <row r="805" spans="57:62" x14ac:dyDescent="0.3">
      <c r="BE805"/>
      <c r="BF805"/>
      <c r="BG805"/>
      <c r="BH805"/>
      <c r="BI805"/>
      <c r="BJ805"/>
    </row>
    <row r="806" spans="57:62" x14ac:dyDescent="0.3">
      <c r="BE806"/>
      <c r="BF806"/>
      <c r="BG806"/>
      <c r="BH806"/>
      <c r="BI806"/>
      <c r="BJ806"/>
    </row>
    <row r="807" spans="57:62" x14ac:dyDescent="0.3">
      <c r="BE807"/>
      <c r="BF807"/>
      <c r="BG807"/>
      <c r="BH807"/>
      <c r="BI807"/>
      <c r="BJ807"/>
    </row>
    <row r="808" spans="57:62" x14ac:dyDescent="0.3">
      <c r="BE808"/>
      <c r="BF808"/>
      <c r="BG808"/>
      <c r="BH808"/>
      <c r="BI808"/>
      <c r="BJ808"/>
    </row>
    <row r="809" spans="57:62" x14ac:dyDescent="0.3">
      <c r="BE809"/>
      <c r="BF809"/>
      <c r="BG809"/>
      <c r="BH809"/>
      <c r="BI809"/>
      <c r="BJ809"/>
    </row>
    <row r="810" spans="57:62" x14ac:dyDescent="0.3">
      <c r="BE810"/>
      <c r="BF810"/>
      <c r="BG810"/>
      <c r="BH810"/>
      <c r="BI810"/>
      <c r="BJ810"/>
    </row>
    <row r="811" spans="57:62" x14ac:dyDescent="0.3">
      <c r="BE811"/>
      <c r="BF811"/>
      <c r="BG811"/>
      <c r="BH811"/>
      <c r="BI811"/>
      <c r="BJ811"/>
    </row>
    <row r="812" spans="57:62" x14ac:dyDescent="0.3">
      <c r="BE812"/>
      <c r="BF812"/>
      <c r="BG812"/>
      <c r="BH812"/>
      <c r="BI812"/>
      <c r="BJ812"/>
    </row>
    <row r="813" spans="57:62" x14ac:dyDescent="0.3">
      <c r="BE813"/>
      <c r="BF813"/>
      <c r="BG813"/>
      <c r="BH813"/>
      <c r="BI813"/>
      <c r="BJ813"/>
    </row>
    <row r="814" spans="57:62" x14ac:dyDescent="0.3">
      <c r="BE814"/>
      <c r="BF814"/>
      <c r="BG814"/>
      <c r="BH814"/>
      <c r="BI814"/>
      <c r="BJ814"/>
    </row>
    <row r="815" spans="57:62" x14ac:dyDescent="0.3">
      <c r="BE815"/>
      <c r="BF815"/>
      <c r="BG815"/>
      <c r="BH815"/>
      <c r="BI815"/>
      <c r="BJ815"/>
    </row>
    <row r="816" spans="57:62" x14ac:dyDescent="0.3">
      <c r="BE816"/>
      <c r="BF816"/>
      <c r="BG816"/>
      <c r="BH816"/>
      <c r="BI816"/>
      <c r="BJ816"/>
    </row>
    <row r="817" spans="57:62" x14ac:dyDescent="0.3">
      <c r="BE817"/>
      <c r="BF817"/>
      <c r="BG817"/>
      <c r="BH817"/>
      <c r="BI817"/>
      <c r="BJ817"/>
    </row>
    <row r="818" spans="57:62" x14ac:dyDescent="0.3">
      <c r="BE818"/>
      <c r="BF818"/>
      <c r="BG818"/>
      <c r="BH818"/>
      <c r="BI818"/>
      <c r="BJ818"/>
    </row>
    <row r="819" spans="57:62" x14ac:dyDescent="0.3">
      <c r="BE819"/>
      <c r="BF819"/>
      <c r="BG819"/>
      <c r="BH819"/>
      <c r="BI819"/>
      <c r="BJ819"/>
    </row>
    <row r="820" spans="57:62" x14ac:dyDescent="0.3">
      <c r="BE820"/>
      <c r="BF820"/>
      <c r="BG820"/>
      <c r="BH820"/>
      <c r="BI820"/>
      <c r="BJ820"/>
    </row>
    <row r="821" spans="57:62" x14ac:dyDescent="0.3">
      <c r="BE821"/>
      <c r="BF821"/>
      <c r="BG821"/>
      <c r="BH821"/>
      <c r="BI821"/>
      <c r="BJ821"/>
    </row>
    <row r="822" spans="57:62" x14ac:dyDescent="0.3">
      <c r="BE822"/>
      <c r="BF822"/>
      <c r="BG822"/>
      <c r="BH822"/>
      <c r="BI822"/>
      <c r="BJ822"/>
    </row>
    <row r="823" spans="57:62" x14ac:dyDescent="0.3">
      <c r="BE823"/>
      <c r="BF823"/>
      <c r="BG823"/>
      <c r="BH823"/>
      <c r="BI823"/>
      <c r="BJ823"/>
    </row>
    <row r="824" spans="57:62" x14ac:dyDescent="0.3">
      <c r="BE824"/>
      <c r="BF824"/>
      <c r="BG824"/>
      <c r="BH824"/>
      <c r="BI824"/>
      <c r="BJ824"/>
    </row>
    <row r="825" spans="57:62" x14ac:dyDescent="0.3">
      <c r="BE825"/>
      <c r="BF825"/>
      <c r="BG825"/>
      <c r="BH825"/>
      <c r="BI825"/>
      <c r="BJ825"/>
    </row>
    <row r="826" spans="57:62" x14ac:dyDescent="0.3">
      <c r="BE826"/>
      <c r="BF826"/>
      <c r="BG826"/>
      <c r="BH826"/>
      <c r="BI826"/>
      <c r="BJ826"/>
    </row>
    <row r="827" spans="57:62" x14ac:dyDescent="0.3">
      <c r="BE827"/>
      <c r="BF827"/>
      <c r="BG827"/>
      <c r="BH827"/>
      <c r="BI827"/>
      <c r="BJ827"/>
    </row>
    <row r="828" spans="57:62" x14ac:dyDescent="0.3">
      <c r="BE828"/>
      <c r="BF828"/>
      <c r="BG828"/>
      <c r="BH828"/>
      <c r="BI828"/>
      <c r="BJ828"/>
    </row>
    <row r="829" spans="57:62" x14ac:dyDescent="0.3">
      <c r="BE829"/>
      <c r="BF829"/>
      <c r="BG829"/>
      <c r="BH829"/>
      <c r="BI829"/>
      <c r="BJ829"/>
    </row>
    <row r="830" spans="57:62" x14ac:dyDescent="0.3">
      <c r="BE830"/>
      <c r="BF830"/>
      <c r="BG830"/>
      <c r="BH830"/>
      <c r="BI830"/>
      <c r="BJ830"/>
    </row>
    <row r="831" spans="57:62" x14ac:dyDescent="0.3">
      <c r="BE831"/>
      <c r="BF831"/>
      <c r="BG831"/>
      <c r="BH831"/>
      <c r="BI831"/>
      <c r="BJ831"/>
    </row>
    <row r="832" spans="57:62" x14ac:dyDescent="0.3">
      <c r="BE832"/>
      <c r="BF832"/>
      <c r="BG832"/>
      <c r="BH832"/>
      <c r="BI832"/>
      <c r="BJ832"/>
    </row>
    <row r="833" spans="57:62" x14ac:dyDescent="0.3">
      <c r="BE833"/>
      <c r="BF833"/>
      <c r="BG833"/>
      <c r="BH833"/>
      <c r="BI833"/>
      <c r="BJ833"/>
    </row>
    <row r="834" spans="57:62" x14ac:dyDescent="0.3">
      <c r="BE834"/>
      <c r="BF834"/>
      <c r="BG834"/>
      <c r="BH834"/>
      <c r="BI834"/>
      <c r="BJ834"/>
    </row>
    <row r="835" spans="57:62" x14ac:dyDescent="0.3">
      <c r="BE835"/>
      <c r="BF835"/>
      <c r="BG835"/>
      <c r="BH835"/>
      <c r="BI835"/>
      <c r="BJ835"/>
    </row>
    <row r="836" spans="57:62" x14ac:dyDescent="0.3">
      <c r="BE836"/>
      <c r="BF836"/>
      <c r="BG836"/>
      <c r="BH836"/>
      <c r="BI836"/>
      <c r="BJ836"/>
    </row>
    <row r="837" spans="57:62" x14ac:dyDescent="0.3">
      <c r="BE837"/>
      <c r="BF837"/>
      <c r="BG837"/>
      <c r="BH837"/>
      <c r="BI837"/>
      <c r="BJ837"/>
    </row>
    <row r="838" spans="57:62" x14ac:dyDescent="0.3">
      <c r="BE838"/>
      <c r="BF838"/>
      <c r="BG838"/>
      <c r="BH838"/>
      <c r="BI838"/>
      <c r="BJ838"/>
    </row>
    <row r="839" spans="57:62" x14ac:dyDescent="0.3">
      <c r="BE839"/>
      <c r="BF839"/>
      <c r="BG839"/>
      <c r="BH839"/>
      <c r="BI839"/>
      <c r="BJ839"/>
    </row>
    <row r="840" spans="57:62" x14ac:dyDescent="0.3">
      <c r="BE840"/>
      <c r="BF840"/>
      <c r="BG840"/>
      <c r="BH840"/>
      <c r="BI840"/>
      <c r="BJ840"/>
    </row>
    <row r="841" spans="57:62" x14ac:dyDescent="0.3">
      <c r="BE841"/>
      <c r="BF841"/>
      <c r="BG841"/>
      <c r="BH841"/>
      <c r="BI841"/>
      <c r="BJ841"/>
    </row>
    <row r="842" spans="57:62" x14ac:dyDescent="0.3">
      <c r="BE842"/>
      <c r="BF842"/>
      <c r="BG842"/>
      <c r="BH842"/>
      <c r="BI842"/>
      <c r="BJ842"/>
    </row>
    <row r="843" spans="57:62" x14ac:dyDescent="0.3">
      <c r="BE843"/>
      <c r="BF843"/>
      <c r="BG843"/>
      <c r="BH843"/>
      <c r="BI843"/>
      <c r="BJ843"/>
    </row>
    <row r="844" spans="57:62" x14ac:dyDescent="0.3">
      <c r="BE844"/>
      <c r="BF844"/>
      <c r="BG844"/>
      <c r="BH844"/>
      <c r="BI844"/>
      <c r="BJ844"/>
    </row>
    <row r="845" spans="57:62" x14ac:dyDescent="0.3">
      <c r="BE845"/>
      <c r="BF845"/>
      <c r="BG845"/>
      <c r="BH845"/>
      <c r="BI845"/>
      <c r="BJ845"/>
    </row>
    <row r="846" spans="57:62" x14ac:dyDescent="0.3">
      <c r="BE846"/>
      <c r="BF846"/>
      <c r="BG846"/>
      <c r="BH846"/>
      <c r="BI846"/>
      <c r="BJ846"/>
    </row>
    <row r="847" spans="57:62" x14ac:dyDescent="0.3">
      <c r="BE847"/>
      <c r="BF847"/>
      <c r="BG847"/>
      <c r="BH847"/>
      <c r="BI847"/>
      <c r="BJ847"/>
    </row>
    <row r="848" spans="57:62" x14ac:dyDescent="0.3">
      <c r="BE848"/>
      <c r="BF848"/>
      <c r="BG848"/>
      <c r="BH848"/>
      <c r="BI848"/>
      <c r="BJ848"/>
    </row>
    <row r="849" spans="57:62" x14ac:dyDescent="0.3">
      <c r="BE849"/>
      <c r="BF849"/>
      <c r="BG849"/>
      <c r="BH849"/>
      <c r="BI849"/>
      <c r="BJ849"/>
    </row>
    <row r="850" spans="57:62" x14ac:dyDescent="0.3">
      <c r="BE850"/>
      <c r="BF850"/>
      <c r="BG850"/>
      <c r="BH850"/>
      <c r="BI850"/>
      <c r="BJ850"/>
    </row>
    <row r="851" spans="57:62" x14ac:dyDescent="0.3">
      <c r="BE851"/>
      <c r="BF851"/>
      <c r="BG851"/>
      <c r="BH851"/>
      <c r="BI851"/>
      <c r="BJ851"/>
    </row>
    <row r="852" spans="57:62" x14ac:dyDescent="0.3">
      <c r="BE852"/>
      <c r="BF852"/>
      <c r="BG852"/>
      <c r="BH852"/>
      <c r="BI852"/>
      <c r="BJ852"/>
    </row>
    <row r="853" spans="57:62" x14ac:dyDescent="0.3">
      <c r="BE853"/>
      <c r="BF853"/>
      <c r="BG853"/>
      <c r="BH853"/>
      <c r="BI853"/>
      <c r="BJ853"/>
    </row>
    <row r="854" spans="57:62" x14ac:dyDescent="0.3">
      <c r="BE854"/>
      <c r="BF854"/>
      <c r="BG854"/>
      <c r="BH854"/>
      <c r="BI854"/>
      <c r="BJ854"/>
    </row>
    <row r="855" spans="57:62" x14ac:dyDescent="0.3">
      <c r="BE855"/>
      <c r="BF855"/>
      <c r="BG855"/>
      <c r="BH855"/>
      <c r="BI855"/>
      <c r="BJ855"/>
    </row>
    <row r="856" spans="57:62" x14ac:dyDescent="0.3">
      <c r="BE856"/>
      <c r="BF856"/>
      <c r="BG856"/>
      <c r="BH856"/>
      <c r="BI856"/>
      <c r="BJ856"/>
    </row>
    <row r="857" spans="57:62" x14ac:dyDescent="0.3">
      <c r="BE857"/>
      <c r="BF857"/>
      <c r="BG857"/>
      <c r="BH857"/>
      <c r="BI857"/>
      <c r="BJ857"/>
    </row>
    <row r="858" spans="57:62" x14ac:dyDescent="0.3">
      <c r="BE858"/>
      <c r="BF858"/>
      <c r="BG858"/>
      <c r="BH858"/>
      <c r="BI858"/>
      <c r="BJ858"/>
    </row>
    <row r="859" spans="57:62" x14ac:dyDescent="0.3">
      <c r="BE859"/>
      <c r="BF859"/>
      <c r="BG859"/>
      <c r="BH859"/>
      <c r="BI859"/>
      <c r="BJ859"/>
    </row>
    <row r="860" spans="57:62" x14ac:dyDescent="0.3">
      <c r="BE860"/>
      <c r="BF860"/>
      <c r="BG860"/>
      <c r="BH860"/>
      <c r="BI860"/>
      <c r="BJ860"/>
    </row>
    <row r="861" spans="57:62" x14ac:dyDescent="0.3">
      <c r="BE861"/>
      <c r="BF861"/>
      <c r="BG861"/>
      <c r="BH861"/>
      <c r="BI861"/>
      <c r="BJ861"/>
    </row>
    <row r="862" spans="57:62" x14ac:dyDescent="0.3">
      <c r="BE862"/>
      <c r="BF862"/>
      <c r="BG862"/>
      <c r="BH862"/>
      <c r="BI862"/>
      <c r="BJ862"/>
    </row>
    <row r="863" spans="57:62" x14ac:dyDescent="0.3">
      <c r="BE863"/>
      <c r="BF863"/>
      <c r="BG863"/>
      <c r="BH863"/>
      <c r="BI863"/>
      <c r="BJ863"/>
    </row>
    <row r="864" spans="57:62" x14ac:dyDescent="0.3">
      <c r="BE864"/>
      <c r="BF864"/>
      <c r="BG864"/>
      <c r="BH864"/>
      <c r="BI864"/>
      <c r="BJ864"/>
    </row>
    <row r="865" spans="57:62" x14ac:dyDescent="0.3">
      <c r="BE865"/>
      <c r="BF865"/>
      <c r="BG865"/>
      <c r="BH865"/>
      <c r="BI865"/>
      <c r="BJ865"/>
    </row>
    <row r="866" spans="57:62" x14ac:dyDescent="0.3">
      <c r="BE866"/>
      <c r="BF866"/>
      <c r="BG866"/>
      <c r="BH866"/>
      <c r="BI866"/>
      <c r="BJ866"/>
    </row>
    <row r="867" spans="57:62" x14ac:dyDescent="0.3">
      <c r="BE867"/>
      <c r="BF867"/>
      <c r="BG867"/>
      <c r="BH867"/>
      <c r="BI867"/>
      <c r="BJ867"/>
    </row>
    <row r="868" spans="57:62" x14ac:dyDescent="0.3">
      <c r="BE868"/>
      <c r="BF868"/>
      <c r="BG868"/>
      <c r="BH868"/>
      <c r="BI868"/>
      <c r="BJ868"/>
    </row>
    <row r="869" spans="57:62" x14ac:dyDescent="0.3">
      <c r="BE869"/>
      <c r="BF869"/>
      <c r="BG869"/>
      <c r="BH869"/>
      <c r="BI869"/>
      <c r="BJ869"/>
    </row>
    <row r="870" spans="57:62" x14ac:dyDescent="0.3">
      <c r="BE870"/>
      <c r="BF870"/>
      <c r="BG870"/>
      <c r="BH870"/>
      <c r="BI870"/>
      <c r="BJ870"/>
    </row>
    <row r="871" spans="57:62" x14ac:dyDescent="0.3">
      <c r="BE871"/>
      <c r="BF871"/>
      <c r="BG871"/>
      <c r="BH871"/>
      <c r="BI871"/>
      <c r="BJ871"/>
    </row>
    <row r="872" spans="57:62" x14ac:dyDescent="0.3">
      <c r="BE872"/>
      <c r="BF872"/>
      <c r="BG872"/>
      <c r="BH872"/>
      <c r="BI872"/>
      <c r="BJ872"/>
    </row>
    <row r="873" spans="57:62" x14ac:dyDescent="0.3">
      <c r="BE873"/>
      <c r="BF873"/>
      <c r="BG873"/>
      <c r="BH873"/>
      <c r="BI873"/>
      <c r="BJ873"/>
    </row>
    <row r="874" spans="57:62" x14ac:dyDescent="0.3">
      <c r="BE874"/>
      <c r="BF874"/>
      <c r="BG874"/>
      <c r="BH874"/>
      <c r="BI874"/>
      <c r="BJ874"/>
    </row>
    <row r="875" spans="57:62" x14ac:dyDescent="0.3">
      <c r="BE875"/>
      <c r="BF875"/>
      <c r="BG875"/>
      <c r="BH875"/>
      <c r="BI875"/>
      <c r="BJ875"/>
    </row>
    <row r="876" spans="57:62" x14ac:dyDescent="0.3">
      <c r="BE876"/>
      <c r="BF876"/>
      <c r="BG876"/>
      <c r="BH876"/>
      <c r="BI876"/>
      <c r="BJ876"/>
    </row>
    <row r="877" spans="57:62" x14ac:dyDescent="0.3">
      <c r="BE877"/>
      <c r="BF877"/>
      <c r="BG877"/>
      <c r="BH877"/>
      <c r="BI877"/>
      <c r="BJ877"/>
    </row>
    <row r="878" spans="57:62" x14ac:dyDescent="0.3">
      <c r="BE878"/>
      <c r="BF878"/>
      <c r="BG878"/>
      <c r="BH878"/>
      <c r="BI878"/>
      <c r="BJ878"/>
    </row>
    <row r="879" spans="57:62" x14ac:dyDescent="0.3">
      <c r="BE879"/>
      <c r="BF879"/>
      <c r="BG879"/>
      <c r="BH879"/>
      <c r="BI879"/>
      <c r="BJ879"/>
    </row>
    <row r="880" spans="57:62" x14ac:dyDescent="0.3">
      <c r="BE880"/>
      <c r="BF880"/>
      <c r="BG880"/>
      <c r="BH880"/>
      <c r="BI880"/>
      <c r="BJ880"/>
    </row>
    <row r="881" spans="57:62" x14ac:dyDescent="0.3">
      <c r="BE881"/>
      <c r="BF881"/>
      <c r="BG881"/>
      <c r="BH881"/>
      <c r="BI881"/>
      <c r="BJ881"/>
    </row>
    <row r="882" spans="57:62" x14ac:dyDescent="0.3">
      <c r="BE882"/>
      <c r="BF882"/>
      <c r="BG882"/>
      <c r="BH882"/>
      <c r="BI882"/>
      <c r="BJ882"/>
    </row>
    <row r="883" spans="57:62" x14ac:dyDescent="0.3">
      <c r="BE883"/>
      <c r="BF883"/>
      <c r="BG883"/>
      <c r="BH883"/>
      <c r="BI883"/>
      <c r="BJ883"/>
    </row>
    <row r="884" spans="57:62" x14ac:dyDescent="0.3">
      <c r="BE884"/>
      <c r="BF884"/>
      <c r="BG884"/>
      <c r="BH884"/>
      <c r="BI884"/>
      <c r="BJ884"/>
    </row>
    <row r="885" spans="57:62" x14ac:dyDescent="0.3">
      <c r="BE885"/>
      <c r="BF885"/>
      <c r="BG885"/>
      <c r="BH885"/>
      <c r="BI885"/>
      <c r="BJ885"/>
    </row>
    <row r="886" spans="57:62" x14ac:dyDescent="0.3">
      <c r="BE886"/>
      <c r="BF886"/>
      <c r="BG886"/>
      <c r="BH886"/>
      <c r="BI886"/>
      <c r="BJ886"/>
    </row>
    <row r="887" spans="57:62" x14ac:dyDescent="0.3">
      <c r="BE887"/>
      <c r="BF887"/>
      <c r="BG887"/>
      <c r="BH887"/>
      <c r="BI887"/>
      <c r="BJ887"/>
    </row>
    <row r="888" spans="57:62" x14ac:dyDescent="0.3">
      <c r="BE888"/>
      <c r="BF888"/>
      <c r="BG888"/>
      <c r="BH888"/>
      <c r="BI888"/>
      <c r="BJ888"/>
    </row>
    <row r="889" spans="57:62" x14ac:dyDescent="0.3">
      <c r="BE889"/>
      <c r="BF889"/>
      <c r="BG889"/>
      <c r="BH889"/>
      <c r="BI889"/>
      <c r="BJ889"/>
    </row>
    <row r="890" spans="57:62" x14ac:dyDescent="0.3">
      <c r="BE890"/>
      <c r="BF890"/>
      <c r="BG890"/>
      <c r="BH890"/>
      <c r="BI890"/>
      <c r="BJ890"/>
    </row>
    <row r="891" spans="57:62" x14ac:dyDescent="0.3">
      <c r="BE891"/>
      <c r="BF891"/>
      <c r="BG891"/>
      <c r="BH891"/>
      <c r="BI891"/>
      <c r="BJ891"/>
    </row>
    <row r="892" spans="57:62" x14ac:dyDescent="0.3">
      <c r="BE892"/>
      <c r="BF892"/>
      <c r="BG892"/>
      <c r="BH892"/>
      <c r="BI892"/>
      <c r="BJ892"/>
    </row>
    <row r="893" spans="57:62" x14ac:dyDescent="0.3">
      <c r="BE893"/>
      <c r="BF893"/>
      <c r="BG893"/>
      <c r="BH893"/>
      <c r="BI893"/>
      <c r="BJ893"/>
    </row>
    <row r="894" spans="57:62" x14ac:dyDescent="0.3">
      <c r="BE894"/>
      <c r="BF894"/>
      <c r="BG894"/>
      <c r="BH894"/>
      <c r="BI894"/>
      <c r="BJ894"/>
    </row>
    <row r="895" spans="57:62" x14ac:dyDescent="0.3">
      <c r="BE895"/>
      <c r="BF895"/>
      <c r="BG895"/>
      <c r="BH895"/>
      <c r="BI895"/>
      <c r="BJ895"/>
    </row>
    <row r="896" spans="57:62" x14ac:dyDescent="0.3">
      <c r="BE896"/>
      <c r="BF896"/>
      <c r="BG896"/>
      <c r="BH896"/>
      <c r="BI896"/>
      <c r="BJ896"/>
    </row>
    <row r="897" spans="57:62" x14ac:dyDescent="0.3">
      <c r="BE897"/>
      <c r="BF897"/>
      <c r="BG897"/>
      <c r="BH897"/>
      <c r="BI897"/>
      <c r="BJ897"/>
    </row>
    <row r="898" spans="57:62" x14ac:dyDescent="0.3">
      <c r="BE898"/>
      <c r="BF898"/>
      <c r="BG898"/>
      <c r="BH898"/>
      <c r="BI898"/>
      <c r="BJ898"/>
    </row>
    <row r="899" spans="57:62" x14ac:dyDescent="0.3">
      <c r="BE899"/>
      <c r="BF899"/>
      <c r="BG899"/>
      <c r="BH899"/>
      <c r="BI899"/>
      <c r="BJ899"/>
    </row>
    <row r="900" spans="57:62" x14ac:dyDescent="0.3">
      <c r="BE900"/>
      <c r="BF900"/>
      <c r="BG900"/>
      <c r="BH900"/>
      <c r="BI900"/>
      <c r="BJ900"/>
    </row>
    <row r="901" spans="57:62" x14ac:dyDescent="0.3">
      <c r="BE901"/>
      <c r="BF901"/>
      <c r="BG901"/>
      <c r="BH901"/>
      <c r="BI901"/>
      <c r="BJ901"/>
    </row>
    <row r="902" spans="57:62" x14ac:dyDescent="0.3">
      <c r="BE902"/>
      <c r="BF902"/>
      <c r="BG902"/>
      <c r="BH902"/>
      <c r="BI902"/>
      <c r="BJ902"/>
    </row>
    <row r="903" spans="57:62" x14ac:dyDescent="0.3">
      <c r="BE903"/>
      <c r="BF903"/>
      <c r="BG903"/>
      <c r="BH903"/>
      <c r="BI903"/>
      <c r="BJ903"/>
    </row>
    <row r="904" spans="57:62" x14ac:dyDescent="0.3">
      <c r="BE904"/>
      <c r="BF904"/>
      <c r="BG904"/>
      <c r="BH904"/>
      <c r="BI904"/>
      <c r="BJ904"/>
    </row>
    <row r="905" spans="57:62" x14ac:dyDescent="0.3">
      <c r="BE905"/>
      <c r="BF905"/>
      <c r="BG905"/>
      <c r="BH905"/>
      <c r="BI905"/>
      <c r="BJ905"/>
    </row>
    <row r="906" spans="57:62" x14ac:dyDescent="0.3">
      <c r="BE906"/>
      <c r="BF906"/>
      <c r="BG906"/>
      <c r="BH906"/>
      <c r="BI906"/>
      <c r="BJ906"/>
    </row>
    <row r="907" spans="57:62" x14ac:dyDescent="0.3">
      <c r="BE907"/>
      <c r="BF907"/>
      <c r="BG907"/>
      <c r="BH907"/>
      <c r="BI907"/>
      <c r="BJ907"/>
    </row>
    <row r="908" spans="57:62" x14ac:dyDescent="0.3">
      <c r="BE908"/>
      <c r="BF908"/>
      <c r="BG908"/>
      <c r="BH908"/>
      <c r="BI908"/>
      <c r="BJ908"/>
    </row>
    <row r="909" spans="57:62" x14ac:dyDescent="0.3">
      <c r="BE909"/>
      <c r="BF909"/>
      <c r="BG909"/>
      <c r="BH909"/>
      <c r="BI909"/>
      <c r="BJ909"/>
    </row>
    <row r="910" spans="57:62" x14ac:dyDescent="0.3">
      <c r="BE910"/>
      <c r="BF910"/>
      <c r="BG910"/>
      <c r="BH910"/>
      <c r="BI910"/>
      <c r="BJ910"/>
    </row>
    <row r="911" spans="57:62" x14ac:dyDescent="0.3">
      <c r="BE911"/>
      <c r="BF911"/>
      <c r="BG911"/>
      <c r="BH911"/>
      <c r="BI911"/>
      <c r="BJ911"/>
    </row>
    <row r="912" spans="57:62" x14ac:dyDescent="0.3">
      <c r="BE912"/>
      <c r="BF912"/>
      <c r="BG912"/>
      <c r="BH912"/>
      <c r="BI912"/>
      <c r="BJ912"/>
    </row>
    <row r="913" spans="57:62" x14ac:dyDescent="0.3">
      <c r="BE913"/>
      <c r="BF913"/>
      <c r="BG913"/>
      <c r="BH913"/>
      <c r="BI913"/>
      <c r="BJ913"/>
    </row>
    <row r="914" spans="57:62" x14ac:dyDescent="0.3">
      <c r="BE914"/>
      <c r="BF914"/>
      <c r="BG914"/>
      <c r="BH914"/>
      <c r="BI914"/>
      <c r="BJ914"/>
    </row>
    <row r="915" spans="57:62" x14ac:dyDescent="0.3">
      <c r="BE915"/>
      <c r="BF915"/>
      <c r="BG915"/>
      <c r="BH915"/>
      <c r="BI915"/>
      <c r="BJ915"/>
    </row>
    <row r="916" spans="57:62" x14ac:dyDescent="0.3">
      <c r="BE916"/>
      <c r="BF916"/>
      <c r="BG916"/>
      <c r="BH916"/>
      <c r="BI916"/>
      <c r="BJ916"/>
    </row>
    <row r="917" spans="57:62" x14ac:dyDescent="0.3">
      <c r="BE917"/>
      <c r="BF917"/>
      <c r="BG917"/>
      <c r="BH917"/>
      <c r="BI917"/>
      <c r="BJ917"/>
    </row>
    <row r="918" spans="57:62" x14ac:dyDescent="0.3">
      <c r="BE918"/>
      <c r="BF918"/>
      <c r="BG918"/>
      <c r="BH918"/>
      <c r="BI918"/>
      <c r="BJ918"/>
    </row>
    <row r="919" spans="57:62" x14ac:dyDescent="0.3">
      <c r="BE919"/>
      <c r="BF919"/>
      <c r="BG919"/>
      <c r="BH919"/>
      <c r="BI919"/>
      <c r="BJ919"/>
    </row>
    <row r="920" spans="57:62" x14ac:dyDescent="0.3">
      <c r="BE920"/>
      <c r="BF920"/>
      <c r="BG920"/>
      <c r="BH920"/>
      <c r="BI920"/>
      <c r="BJ920"/>
    </row>
    <row r="921" spans="57:62" x14ac:dyDescent="0.3">
      <c r="BE921"/>
      <c r="BF921"/>
      <c r="BG921"/>
      <c r="BH921"/>
      <c r="BI921"/>
      <c r="BJ921"/>
    </row>
    <row r="922" spans="57:62" x14ac:dyDescent="0.3">
      <c r="BE922"/>
      <c r="BF922"/>
      <c r="BG922"/>
      <c r="BH922"/>
      <c r="BI922"/>
      <c r="BJ922"/>
    </row>
    <row r="923" spans="57:62" x14ac:dyDescent="0.3">
      <c r="BE923"/>
      <c r="BF923"/>
      <c r="BG923"/>
      <c r="BH923"/>
      <c r="BI923"/>
      <c r="BJ923"/>
    </row>
    <row r="924" spans="57:62" x14ac:dyDescent="0.3">
      <c r="BE924"/>
      <c r="BF924"/>
      <c r="BG924"/>
      <c r="BH924"/>
      <c r="BI924"/>
      <c r="BJ924"/>
    </row>
    <row r="925" spans="57:62" x14ac:dyDescent="0.3">
      <c r="BE925"/>
      <c r="BF925"/>
      <c r="BG925"/>
      <c r="BH925"/>
      <c r="BI925"/>
      <c r="BJ925"/>
    </row>
    <row r="926" spans="57:62" x14ac:dyDescent="0.3">
      <c r="BE926"/>
      <c r="BF926"/>
      <c r="BG926"/>
      <c r="BH926"/>
      <c r="BI926"/>
      <c r="BJ926"/>
    </row>
    <row r="927" spans="57:62" x14ac:dyDescent="0.3">
      <c r="BE927"/>
      <c r="BF927"/>
      <c r="BG927"/>
      <c r="BH927"/>
      <c r="BI927"/>
      <c r="BJ927"/>
    </row>
    <row r="928" spans="57:62" x14ac:dyDescent="0.3">
      <c r="BE928"/>
      <c r="BF928"/>
      <c r="BG928"/>
      <c r="BH928"/>
      <c r="BI928"/>
      <c r="BJ928"/>
    </row>
    <row r="929" spans="57:62" x14ac:dyDescent="0.3">
      <c r="BE929"/>
      <c r="BF929"/>
      <c r="BG929"/>
      <c r="BH929"/>
      <c r="BI929"/>
      <c r="BJ929"/>
    </row>
    <row r="930" spans="57:62" x14ac:dyDescent="0.3">
      <c r="BE930"/>
      <c r="BF930"/>
      <c r="BG930"/>
      <c r="BH930"/>
      <c r="BI930"/>
      <c r="BJ930"/>
    </row>
    <row r="931" spans="57:62" x14ac:dyDescent="0.3">
      <c r="BE931"/>
      <c r="BF931"/>
      <c r="BG931"/>
      <c r="BH931"/>
      <c r="BI931"/>
      <c r="BJ931"/>
    </row>
    <row r="932" spans="57:62" x14ac:dyDescent="0.3">
      <c r="BE932"/>
      <c r="BF932"/>
      <c r="BG932"/>
      <c r="BH932"/>
      <c r="BI932"/>
      <c r="BJ932"/>
    </row>
    <row r="933" spans="57:62" x14ac:dyDescent="0.3">
      <c r="BE933"/>
      <c r="BF933"/>
      <c r="BG933"/>
      <c r="BH933"/>
      <c r="BI933"/>
      <c r="BJ933"/>
    </row>
    <row r="934" spans="57:62" x14ac:dyDescent="0.3">
      <c r="BE934"/>
      <c r="BF934"/>
      <c r="BG934"/>
      <c r="BH934"/>
      <c r="BI934"/>
      <c r="BJ934"/>
    </row>
    <row r="935" spans="57:62" x14ac:dyDescent="0.3">
      <c r="BE935"/>
      <c r="BF935"/>
      <c r="BG935"/>
      <c r="BH935"/>
      <c r="BI935"/>
      <c r="BJ935"/>
    </row>
    <row r="936" spans="57:62" x14ac:dyDescent="0.3">
      <c r="BE936"/>
      <c r="BF936"/>
      <c r="BG936"/>
      <c r="BH936"/>
      <c r="BI936"/>
      <c r="BJ936"/>
    </row>
    <row r="937" spans="57:62" x14ac:dyDescent="0.3">
      <c r="BE937"/>
      <c r="BF937"/>
      <c r="BG937"/>
      <c r="BH937"/>
      <c r="BI937"/>
      <c r="BJ937"/>
    </row>
    <row r="938" spans="57:62" x14ac:dyDescent="0.3">
      <c r="BE938"/>
      <c r="BF938"/>
      <c r="BG938"/>
      <c r="BH938"/>
      <c r="BI938"/>
      <c r="BJ938"/>
    </row>
    <row r="939" spans="57:62" x14ac:dyDescent="0.3">
      <c r="BE939"/>
      <c r="BF939"/>
      <c r="BG939"/>
      <c r="BH939"/>
      <c r="BI939"/>
      <c r="BJ939"/>
    </row>
    <row r="940" spans="57:62" x14ac:dyDescent="0.3">
      <c r="BE940"/>
      <c r="BF940"/>
      <c r="BG940"/>
      <c r="BH940"/>
      <c r="BI940"/>
      <c r="BJ940"/>
    </row>
    <row r="941" spans="57:62" x14ac:dyDescent="0.3">
      <c r="BE941"/>
      <c r="BF941"/>
      <c r="BG941"/>
      <c r="BH941"/>
      <c r="BI941"/>
      <c r="BJ941"/>
    </row>
    <row r="942" spans="57:62" x14ac:dyDescent="0.3">
      <c r="BE942"/>
      <c r="BF942"/>
      <c r="BG942"/>
      <c r="BH942"/>
      <c r="BI942"/>
      <c r="BJ942"/>
    </row>
    <row r="943" spans="57:62" x14ac:dyDescent="0.3">
      <c r="BE943"/>
      <c r="BF943"/>
      <c r="BG943"/>
      <c r="BH943"/>
      <c r="BI943"/>
      <c r="BJ943"/>
    </row>
    <row r="944" spans="57:62" x14ac:dyDescent="0.3">
      <c r="BE944"/>
      <c r="BF944"/>
      <c r="BG944"/>
      <c r="BH944"/>
      <c r="BI944"/>
      <c r="BJ944"/>
    </row>
    <row r="945" spans="57:62" x14ac:dyDescent="0.3">
      <c r="BE945"/>
      <c r="BF945"/>
      <c r="BG945"/>
      <c r="BH945"/>
      <c r="BI945"/>
      <c r="BJ945"/>
    </row>
    <row r="946" spans="57:62" x14ac:dyDescent="0.3">
      <c r="BE946"/>
      <c r="BF946"/>
      <c r="BG946"/>
      <c r="BH946"/>
      <c r="BI946"/>
      <c r="BJ946"/>
    </row>
    <row r="947" spans="57:62" x14ac:dyDescent="0.3">
      <c r="BE947"/>
      <c r="BF947"/>
      <c r="BG947"/>
      <c r="BH947"/>
      <c r="BI947"/>
      <c r="BJ947"/>
    </row>
    <row r="948" spans="57:62" x14ac:dyDescent="0.3">
      <c r="BE948"/>
      <c r="BF948"/>
      <c r="BG948"/>
      <c r="BH948"/>
      <c r="BI948"/>
      <c r="BJ948"/>
    </row>
    <row r="949" spans="57:62" x14ac:dyDescent="0.3">
      <c r="BE949"/>
      <c r="BF949"/>
      <c r="BG949"/>
      <c r="BH949"/>
      <c r="BI949"/>
      <c r="BJ949"/>
    </row>
    <row r="950" spans="57:62" x14ac:dyDescent="0.3">
      <c r="BE950"/>
      <c r="BF950"/>
      <c r="BG950"/>
      <c r="BH950"/>
      <c r="BI950"/>
      <c r="BJ950"/>
    </row>
    <row r="951" spans="57:62" x14ac:dyDescent="0.3">
      <c r="BE951"/>
      <c r="BF951"/>
      <c r="BG951"/>
      <c r="BH951"/>
      <c r="BI951"/>
      <c r="BJ951"/>
    </row>
    <row r="952" spans="57:62" x14ac:dyDescent="0.3">
      <c r="BE952"/>
      <c r="BF952"/>
      <c r="BG952"/>
      <c r="BH952"/>
      <c r="BI952"/>
      <c r="BJ952"/>
    </row>
    <row r="953" spans="57:62" x14ac:dyDescent="0.3">
      <c r="BE953"/>
      <c r="BF953"/>
      <c r="BG953"/>
      <c r="BH953"/>
      <c r="BI953"/>
      <c r="BJ953"/>
    </row>
    <row r="954" spans="57:62" x14ac:dyDescent="0.3">
      <c r="BE954"/>
      <c r="BF954"/>
      <c r="BG954"/>
      <c r="BH954"/>
      <c r="BI954"/>
      <c r="BJ954"/>
    </row>
    <row r="955" spans="57:62" x14ac:dyDescent="0.3">
      <c r="BE955"/>
      <c r="BF955"/>
      <c r="BG955"/>
      <c r="BH955"/>
      <c r="BI955"/>
      <c r="BJ955"/>
    </row>
    <row r="956" spans="57:62" x14ac:dyDescent="0.3">
      <c r="BE956"/>
      <c r="BF956"/>
      <c r="BG956"/>
      <c r="BH956"/>
      <c r="BI956"/>
      <c r="BJ956"/>
    </row>
    <row r="957" spans="57:62" x14ac:dyDescent="0.3">
      <c r="BE957"/>
      <c r="BF957"/>
      <c r="BG957"/>
      <c r="BH957"/>
      <c r="BI957"/>
      <c r="BJ957"/>
    </row>
    <row r="958" spans="57:62" x14ac:dyDescent="0.3">
      <c r="BE958"/>
      <c r="BF958"/>
      <c r="BG958"/>
      <c r="BH958"/>
      <c r="BI958"/>
      <c r="BJ958"/>
    </row>
    <row r="959" spans="57:62" x14ac:dyDescent="0.3">
      <c r="BE959"/>
      <c r="BF959"/>
      <c r="BG959"/>
      <c r="BH959"/>
      <c r="BI959"/>
      <c r="BJ959"/>
    </row>
    <row r="960" spans="57:62" x14ac:dyDescent="0.3">
      <c r="BE960"/>
      <c r="BF960"/>
      <c r="BG960"/>
      <c r="BH960"/>
      <c r="BI960"/>
      <c r="BJ960"/>
    </row>
    <row r="961" spans="57:62" x14ac:dyDescent="0.3">
      <c r="BE961"/>
      <c r="BF961"/>
      <c r="BG961"/>
      <c r="BH961"/>
      <c r="BI961"/>
      <c r="BJ961"/>
    </row>
    <row r="962" spans="57:62" x14ac:dyDescent="0.3">
      <c r="BE962"/>
      <c r="BF962"/>
      <c r="BG962"/>
      <c r="BH962"/>
      <c r="BI962"/>
      <c r="BJ962"/>
    </row>
    <row r="963" spans="57:62" x14ac:dyDescent="0.3">
      <c r="BE963"/>
      <c r="BF963"/>
      <c r="BG963"/>
      <c r="BH963"/>
      <c r="BI963"/>
      <c r="BJ963"/>
    </row>
    <row r="964" spans="57:62" x14ac:dyDescent="0.3">
      <c r="BE964"/>
      <c r="BF964"/>
      <c r="BG964"/>
      <c r="BH964"/>
      <c r="BI964"/>
      <c r="BJ964"/>
    </row>
    <row r="965" spans="57:62" x14ac:dyDescent="0.3">
      <c r="BE965"/>
      <c r="BF965"/>
      <c r="BG965"/>
      <c r="BH965"/>
      <c r="BI965"/>
      <c r="BJ965"/>
    </row>
    <row r="966" spans="57:62" x14ac:dyDescent="0.3">
      <c r="BE966"/>
      <c r="BF966"/>
      <c r="BG966"/>
      <c r="BH966"/>
      <c r="BI966"/>
      <c r="BJ966"/>
    </row>
    <row r="967" spans="57:62" x14ac:dyDescent="0.3">
      <c r="BE967"/>
      <c r="BF967"/>
      <c r="BG967"/>
      <c r="BH967"/>
      <c r="BI967"/>
      <c r="BJ967"/>
    </row>
    <row r="968" spans="57:62" x14ac:dyDescent="0.3">
      <c r="BE968"/>
      <c r="BF968"/>
      <c r="BG968"/>
      <c r="BH968"/>
      <c r="BI968"/>
      <c r="BJ968"/>
    </row>
    <row r="969" spans="57:62" x14ac:dyDescent="0.3">
      <c r="BE969"/>
      <c r="BF969"/>
      <c r="BG969"/>
      <c r="BH969"/>
      <c r="BI969"/>
      <c r="BJ969"/>
    </row>
    <row r="970" spans="57:62" x14ac:dyDescent="0.3">
      <c r="BE970"/>
      <c r="BF970"/>
      <c r="BG970"/>
      <c r="BH970"/>
      <c r="BI970"/>
      <c r="BJ970"/>
    </row>
    <row r="971" spans="57:62" x14ac:dyDescent="0.3">
      <c r="BE971"/>
      <c r="BF971"/>
      <c r="BG971"/>
      <c r="BH971"/>
      <c r="BI971"/>
      <c r="BJ971"/>
    </row>
    <row r="972" spans="57:62" x14ac:dyDescent="0.3">
      <c r="BE972"/>
      <c r="BF972"/>
      <c r="BG972"/>
      <c r="BH972"/>
      <c r="BI972"/>
      <c r="BJ972"/>
    </row>
    <row r="973" spans="57:62" x14ac:dyDescent="0.3">
      <c r="BE973"/>
      <c r="BF973"/>
      <c r="BG973"/>
      <c r="BH973"/>
      <c r="BI973"/>
      <c r="BJ973"/>
    </row>
    <row r="974" spans="57:62" x14ac:dyDescent="0.3">
      <c r="BE974"/>
      <c r="BF974"/>
      <c r="BG974"/>
      <c r="BH974"/>
      <c r="BI974"/>
      <c r="BJ974"/>
    </row>
    <row r="975" spans="57:62" x14ac:dyDescent="0.3">
      <c r="BE975"/>
      <c r="BF975"/>
      <c r="BG975"/>
      <c r="BH975"/>
      <c r="BI975"/>
      <c r="BJ975"/>
    </row>
    <row r="976" spans="57:62" x14ac:dyDescent="0.3">
      <c r="BE976"/>
      <c r="BF976"/>
      <c r="BG976"/>
      <c r="BH976"/>
      <c r="BI976"/>
      <c r="BJ976"/>
    </row>
    <row r="977" spans="57:62" x14ac:dyDescent="0.3">
      <c r="BE977"/>
      <c r="BF977"/>
      <c r="BG977"/>
      <c r="BH977"/>
      <c r="BI977"/>
      <c r="BJ977"/>
    </row>
    <row r="978" spans="57:62" x14ac:dyDescent="0.3">
      <c r="BE978"/>
      <c r="BF978"/>
      <c r="BG978"/>
      <c r="BH978"/>
      <c r="BI978"/>
      <c r="BJ978"/>
    </row>
    <row r="979" spans="57:62" x14ac:dyDescent="0.3">
      <c r="BE979"/>
      <c r="BF979"/>
      <c r="BG979"/>
      <c r="BH979"/>
      <c r="BI979"/>
      <c r="BJ979"/>
    </row>
    <row r="980" spans="57:62" x14ac:dyDescent="0.3">
      <c r="BE980"/>
      <c r="BF980"/>
      <c r="BG980"/>
      <c r="BH980"/>
      <c r="BI980"/>
      <c r="BJ980"/>
    </row>
    <row r="981" spans="57:62" x14ac:dyDescent="0.3">
      <c r="BE981"/>
      <c r="BF981"/>
      <c r="BG981"/>
      <c r="BH981"/>
      <c r="BI981"/>
      <c r="BJ981"/>
    </row>
    <row r="982" spans="57:62" x14ac:dyDescent="0.3">
      <c r="BE982"/>
      <c r="BF982"/>
      <c r="BG982"/>
      <c r="BH982"/>
      <c r="BI982"/>
      <c r="BJ982"/>
    </row>
    <row r="983" spans="57:62" x14ac:dyDescent="0.3">
      <c r="BE983"/>
      <c r="BF983"/>
      <c r="BG983"/>
      <c r="BH983"/>
      <c r="BI983"/>
      <c r="BJ983"/>
    </row>
    <row r="984" spans="57:62" x14ac:dyDescent="0.3">
      <c r="BE984"/>
      <c r="BF984"/>
      <c r="BG984"/>
      <c r="BH984"/>
      <c r="BI984"/>
      <c r="BJ984"/>
    </row>
    <row r="985" spans="57:62" x14ac:dyDescent="0.3">
      <c r="BE985"/>
      <c r="BF985"/>
      <c r="BG985"/>
      <c r="BH985"/>
      <c r="BI985"/>
      <c r="BJ985"/>
    </row>
    <row r="986" spans="57:62" x14ac:dyDescent="0.3">
      <c r="BE986"/>
      <c r="BF986"/>
      <c r="BG986"/>
      <c r="BH986"/>
      <c r="BI986"/>
      <c r="BJ986"/>
    </row>
    <row r="987" spans="57:62" x14ac:dyDescent="0.3">
      <c r="BE987"/>
      <c r="BF987"/>
      <c r="BG987"/>
      <c r="BH987"/>
      <c r="BI987"/>
      <c r="BJ987"/>
    </row>
    <row r="988" spans="57:62" x14ac:dyDescent="0.3">
      <c r="BE988"/>
      <c r="BF988"/>
      <c r="BG988"/>
      <c r="BH988"/>
      <c r="BI988"/>
      <c r="BJ988"/>
    </row>
    <row r="989" spans="57:62" x14ac:dyDescent="0.3">
      <c r="BE989"/>
      <c r="BF989"/>
      <c r="BG989"/>
      <c r="BH989"/>
      <c r="BI989"/>
      <c r="BJ989"/>
    </row>
    <row r="990" spans="57:62" x14ac:dyDescent="0.3">
      <c r="BE990"/>
      <c r="BF990"/>
      <c r="BG990"/>
      <c r="BH990"/>
      <c r="BI990"/>
      <c r="BJ990"/>
    </row>
    <row r="991" spans="57:62" x14ac:dyDescent="0.3">
      <c r="BE991"/>
      <c r="BF991"/>
      <c r="BG991"/>
      <c r="BH991"/>
      <c r="BI991"/>
      <c r="BJ991"/>
    </row>
    <row r="992" spans="57:62" x14ac:dyDescent="0.3">
      <c r="BE992"/>
      <c r="BF992"/>
      <c r="BG992"/>
      <c r="BH992"/>
      <c r="BI992"/>
      <c r="BJ992"/>
    </row>
    <row r="993" spans="57:62" x14ac:dyDescent="0.3">
      <c r="BE993"/>
      <c r="BF993"/>
      <c r="BG993"/>
      <c r="BH993"/>
      <c r="BI993"/>
      <c r="BJ993"/>
    </row>
    <row r="994" spans="57:62" x14ac:dyDescent="0.3">
      <c r="BE994"/>
      <c r="BF994"/>
      <c r="BG994"/>
      <c r="BH994"/>
      <c r="BI994"/>
      <c r="BJ994"/>
    </row>
    <row r="995" spans="57:62" x14ac:dyDescent="0.3">
      <c r="BE995"/>
      <c r="BF995"/>
      <c r="BG995"/>
      <c r="BH995"/>
      <c r="BI995"/>
      <c r="BJ995"/>
    </row>
    <row r="996" spans="57:62" x14ac:dyDescent="0.3">
      <c r="BE996"/>
      <c r="BF996"/>
      <c r="BG996"/>
      <c r="BH996"/>
      <c r="BI996"/>
      <c r="BJ996"/>
    </row>
    <row r="997" spans="57:62" x14ac:dyDescent="0.3">
      <c r="BE997"/>
      <c r="BF997"/>
      <c r="BG997"/>
      <c r="BH997"/>
      <c r="BI997"/>
      <c r="BJ997"/>
    </row>
    <row r="998" spans="57:62" x14ac:dyDescent="0.3">
      <c r="BE998"/>
      <c r="BF998"/>
      <c r="BG998"/>
      <c r="BH998"/>
      <c r="BI998"/>
      <c r="BJ998"/>
    </row>
    <row r="999" spans="57:62" x14ac:dyDescent="0.3">
      <c r="BE999"/>
      <c r="BF999"/>
      <c r="BG999"/>
      <c r="BH999"/>
      <c r="BI999"/>
      <c r="BJ999"/>
    </row>
    <row r="1000" spans="57:62" x14ac:dyDescent="0.3">
      <c r="BE1000"/>
      <c r="BF1000"/>
      <c r="BG1000"/>
      <c r="BH1000"/>
      <c r="BI1000"/>
      <c r="BJ1000"/>
    </row>
    <row r="1001" spans="57:62" x14ac:dyDescent="0.3">
      <c r="BE1001"/>
      <c r="BF1001"/>
      <c r="BG1001"/>
      <c r="BH1001"/>
      <c r="BI1001"/>
      <c r="BJ1001"/>
    </row>
    <row r="1002" spans="57:62" x14ac:dyDescent="0.3">
      <c r="BE1002"/>
      <c r="BF1002"/>
      <c r="BG1002"/>
      <c r="BH1002"/>
      <c r="BI1002"/>
      <c r="BJ1002"/>
    </row>
    <row r="1003" spans="57:62" x14ac:dyDescent="0.3">
      <c r="BE1003"/>
      <c r="BF1003"/>
      <c r="BG1003"/>
      <c r="BH1003"/>
      <c r="BI1003"/>
      <c r="BJ1003"/>
    </row>
    <row r="1004" spans="57:62" x14ac:dyDescent="0.3">
      <c r="BE1004"/>
      <c r="BF1004"/>
      <c r="BG1004"/>
      <c r="BH1004"/>
      <c r="BI1004"/>
      <c r="BJ1004"/>
    </row>
    <row r="1005" spans="57:62" x14ac:dyDescent="0.3">
      <c r="BE1005"/>
      <c r="BF1005"/>
      <c r="BG1005"/>
      <c r="BH1005"/>
      <c r="BI1005"/>
      <c r="BJ1005"/>
    </row>
    <row r="1006" spans="57:62" x14ac:dyDescent="0.3">
      <c r="BE1006"/>
      <c r="BF1006"/>
      <c r="BG1006"/>
      <c r="BH1006"/>
      <c r="BI1006"/>
      <c r="BJ1006"/>
    </row>
    <row r="1007" spans="57:62" x14ac:dyDescent="0.3">
      <c r="BE1007"/>
      <c r="BF1007"/>
      <c r="BG1007"/>
      <c r="BH1007"/>
      <c r="BI1007"/>
      <c r="BJ1007"/>
    </row>
    <row r="1008" spans="57:62" x14ac:dyDescent="0.3">
      <c r="BE1008"/>
      <c r="BF1008"/>
      <c r="BG1008"/>
      <c r="BH1008"/>
      <c r="BI1008"/>
      <c r="BJ1008"/>
    </row>
    <row r="1009" spans="57:62" x14ac:dyDescent="0.3">
      <c r="BE1009"/>
      <c r="BF1009"/>
      <c r="BG1009"/>
      <c r="BH1009"/>
      <c r="BI1009"/>
      <c r="BJ1009"/>
    </row>
    <row r="1010" spans="57:62" x14ac:dyDescent="0.3">
      <c r="BE1010"/>
      <c r="BF1010"/>
      <c r="BG1010"/>
      <c r="BH1010"/>
      <c r="BI1010"/>
      <c r="BJ1010"/>
    </row>
    <row r="1011" spans="57:62" x14ac:dyDescent="0.3">
      <c r="BE1011"/>
      <c r="BF1011"/>
      <c r="BG1011"/>
      <c r="BH1011"/>
      <c r="BI1011"/>
      <c r="BJ1011"/>
    </row>
    <row r="1012" spans="57:62" x14ac:dyDescent="0.3">
      <c r="BE1012"/>
      <c r="BF1012"/>
      <c r="BG1012"/>
      <c r="BH1012"/>
      <c r="BI1012"/>
      <c r="BJ1012"/>
    </row>
    <row r="1013" spans="57:62" x14ac:dyDescent="0.3">
      <c r="BE1013"/>
      <c r="BF1013"/>
      <c r="BG1013"/>
      <c r="BH1013"/>
      <c r="BI1013"/>
      <c r="BJ1013"/>
    </row>
    <row r="1014" spans="57:62" x14ac:dyDescent="0.3">
      <c r="BE1014"/>
      <c r="BF1014"/>
      <c r="BG1014"/>
      <c r="BH1014"/>
      <c r="BI1014"/>
      <c r="BJ1014"/>
    </row>
    <row r="1015" spans="57:62" x14ac:dyDescent="0.3">
      <c r="BE1015"/>
      <c r="BF1015"/>
      <c r="BG1015"/>
      <c r="BH1015"/>
      <c r="BI1015"/>
      <c r="BJ1015"/>
    </row>
    <row r="1016" spans="57:62" x14ac:dyDescent="0.3">
      <c r="BE1016"/>
      <c r="BF1016"/>
      <c r="BG1016"/>
      <c r="BH1016"/>
      <c r="BI1016"/>
      <c r="BJ1016"/>
    </row>
    <row r="1017" spans="57:62" x14ac:dyDescent="0.3">
      <c r="BE1017"/>
      <c r="BF1017"/>
      <c r="BG1017"/>
      <c r="BH1017"/>
      <c r="BI1017"/>
      <c r="BJ1017"/>
    </row>
    <row r="1018" spans="57:62" x14ac:dyDescent="0.3">
      <c r="BE1018"/>
      <c r="BF1018"/>
      <c r="BG1018"/>
      <c r="BH1018"/>
      <c r="BI1018"/>
      <c r="BJ1018"/>
    </row>
    <row r="1019" spans="57:62" x14ac:dyDescent="0.3">
      <c r="BE1019"/>
      <c r="BF1019"/>
      <c r="BG1019"/>
      <c r="BH1019"/>
      <c r="BI1019"/>
      <c r="BJ1019"/>
    </row>
    <row r="1020" spans="57:62" x14ac:dyDescent="0.3">
      <c r="BE1020"/>
      <c r="BF1020"/>
      <c r="BG1020"/>
      <c r="BH1020"/>
      <c r="BI1020"/>
      <c r="BJ1020"/>
    </row>
    <row r="1021" spans="57:62" x14ac:dyDescent="0.3">
      <c r="BE1021"/>
      <c r="BF1021"/>
      <c r="BG1021"/>
      <c r="BH1021"/>
      <c r="BI1021"/>
      <c r="BJ1021"/>
    </row>
    <row r="1022" spans="57:62" x14ac:dyDescent="0.3">
      <c r="BE1022"/>
      <c r="BF1022"/>
      <c r="BG1022"/>
      <c r="BH1022"/>
      <c r="BI1022"/>
      <c r="BJ1022"/>
    </row>
    <row r="1023" spans="57:62" x14ac:dyDescent="0.3">
      <c r="BE1023"/>
      <c r="BF1023"/>
      <c r="BG1023"/>
      <c r="BH1023"/>
      <c r="BI1023"/>
      <c r="BJ1023"/>
    </row>
    <row r="1024" spans="57:62" x14ac:dyDescent="0.3">
      <c r="BE1024"/>
      <c r="BF1024"/>
      <c r="BG1024"/>
      <c r="BH1024"/>
      <c r="BI1024"/>
      <c r="BJ1024"/>
    </row>
    <row r="1025" spans="57:62" x14ac:dyDescent="0.3">
      <c r="BE1025"/>
      <c r="BF1025"/>
      <c r="BG1025"/>
      <c r="BH1025"/>
      <c r="BI1025"/>
      <c r="BJ1025"/>
    </row>
    <row r="1026" spans="57:62" x14ac:dyDescent="0.3">
      <c r="BE1026"/>
      <c r="BF1026"/>
      <c r="BG1026"/>
      <c r="BH1026"/>
      <c r="BI1026"/>
      <c r="BJ1026"/>
    </row>
    <row r="1027" spans="57:62" x14ac:dyDescent="0.3">
      <c r="BE1027"/>
      <c r="BF1027"/>
      <c r="BG1027"/>
      <c r="BH1027"/>
      <c r="BI1027"/>
      <c r="BJ1027"/>
    </row>
    <row r="1028" spans="57:62" x14ac:dyDescent="0.3">
      <c r="BE1028"/>
      <c r="BF1028"/>
      <c r="BG1028"/>
      <c r="BH1028"/>
      <c r="BI1028"/>
      <c r="BJ1028"/>
    </row>
    <row r="1029" spans="57:62" x14ac:dyDescent="0.3">
      <c r="BE1029"/>
      <c r="BF1029"/>
      <c r="BG1029"/>
      <c r="BH1029"/>
      <c r="BI1029"/>
      <c r="BJ1029"/>
    </row>
    <row r="1030" spans="57:62" x14ac:dyDescent="0.3">
      <c r="BE1030"/>
      <c r="BF1030"/>
      <c r="BG1030"/>
      <c r="BH1030"/>
      <c r="BI1030"/>
      <c r="BJ1030"/>
    </row>
    <row r="1031" spans="57:62" x14ac:dyDescent="0.3">
      <c r="BE1031"/>
      <c r="BF1031"/>
      <c r="BG1031"/>
      <c r="BH1031"/>
      <c r="BI1031"/>
      <c r="BJ1031"/>
    </row>
    <row r="1032" spans="57:62" x14ac:dyDescent="0.3">
      <c r="BE1032"/>
      <c r="BF1032"/>
      <c r="BG1032"/>
      <c r="BH1032"/>
      <c r="BI1032"/>
      <c r="BJ1032"/>
    </row>
    <row r="1033" spans="57:62" x14ac:dyDescent="0.3">
      <c r="BE1033"/>
      <c r="BF1033"/>
      <c r="BG1033"/>
      <c r="BH1033"/>
      <c r="BI1033"/>
      <c r="BJ1033"/>
    </row>
    <row r="1034" spans="57:62" x14ac:dyDescent="0.3">
      <c r="BE1034"/>
      <c r="BF1034"/>
      <c r="BG1034"/>
      <c r="BH1034"/>
      <c r="BI1034"/>
      <c r="BJ1034"/>
    </row>
    <row r="1035" spans="57:62" x14ac:dyDescent="0.3">
      <c r="BE1035"/>
      <c r="BF1035"/>
      <c r="BG1035"/>
      <c r="BH1035"/>
      <c r="BI1035"/>
      <c r="BJ1035"/>
    </row>
    <row r="1036" spans="57:62" x14ac:dyDescent="0.3">
      <c r="BE1036"/>
      <c r="BF1036"/>
      <c r="BG1036"/>
      <c r="BH1036"/>
      <c r="BI1036"/>
      <c r="BJ1036"/>
    </row>
    <row r="1037" spans="57:62" x14ac:dyDescent="0.3">
      <c r="BE1037"/>
      <c r="BF1037"/>
      <c r="BG1037"/>
      <c r="BH1037"/>
      <c r="BI1037"/>
      <c r="BJ1037"/>
    </row>
    <row r="1038" spans="57:62" x14ac:dyDescent="0.3">
      <c r="BE1038"/>
      <c r="BF1038"/>
      <c r="BG1038"/>
      <c r="BH1038"/>
      <c r="BI1038"/>
      <c r="BJ1038"/>
    </row>
    <row r="1039" spans="57:62" x14ac:dyDescent="0.3">
      <c r="BE1039"/>
      <c r="BF1039"/>
      <c r="BG1039"/>
      <c r="BH1039"/>
      <c r="BI1039"/>
      <c r="BJ1039"/>
    </row>
    <row r="1040" spans="57:62" x14ac:dyDescent="0.3">
      <c r="BE1040"/>
      <c r="BF1040"/>
      <c r="BG1040"/>
      <c r="BH1040"/>
      <c r="BI1040"/>
      <c r="BJ1040"/>
    </row>
    <row r="1041" spans="57:62" x14ac:dyDescent="0.3">
      <c r="BE1041"/>
      <c r="BF1041"/>
      <c r="BG1041"/>
      <c r="BH1041"/>
      <c r="BI1041"/>
      <c r="BJ1041"/>
    </row>
    <row r="1042" spans="57:62" x14ac:dyDescent="0.3">
      <c r="BE1042"/>
      <c r="BF1042"/>
      <c r="BG1042"/>
      <c r="BH1042"/>
      <c r="BI1042"/>
      <c r="BJ1042"/>
    </row>
    <row r="1043" spans="57:62" x14ac:dyDescent="0.3">
      <c r="BE1043"/>
      <c r="BF1043"/>
      <c r="BG1043"/>
      <c r="BH1043"/>
      <c r="BI1043"/>
      <c r="BJ1043"/>
    </row>
    <row r="1044" spans="57:62" x14ac:dyDescent="0.3">
      <c r="BE1044"/>
      <c r="BF1044"/>
      <c r="BG1044"/>
      <c r="BH1044"/>
      <c r="BI1044"/>
      <c r="BJ1044"/>
    </row>
    <row r="1045" spans="57:62" x14ac:dyDescent="0.3">
      <c r="BE1045"/>
      <c r="BF1045"/>
      <c r="BG1045"/>
      <c r="BH1045"/>
      <c r="BI1045"/>
      <c r="BJ1045"/>
    </row>
    <row r="1046" spans="57:62" x14ac:dyDescent="0.3">
      <c r="BE1046"/>
      <c r="BF1046"/>
      <c r="BG1046"/>
      <c r="BH1046"/>
      <c r="BI1046"/>
      <c r="BJ1046"/>
    </row>
    <row r="1047" spans="57:62" x14ac:dyDescent="0.3">
      <c r="BE1047"/>
      <c r="BF1047"/>
      <c r="BG1047"/>
      <c r="BH1047"/>
      <c r="BI1047"/>
      <c r="BJ1047"/>
    </row>
    <row r="1048" spans="57:62" x14ac:dyDescent="0.3">
      <c r="BE1048"/>
      <c r="BF1048"/>
      <c r="BG1048"/>
      <c r="BH1048"/>
      <c r="BI1048"/>
      <c r="BJ1048"/>
    </row>
    <row r="1049" spans="57:62" x14ac:dyDescent="0.3">
      <c r="BE1049"/>
      <c r="BF1049"/>
      <c r="BG1049"/>
      <c r="BH1049"/>
      <c r="BI1049"/>
      <c r="BJ1049"/>
    </row>
    <row r="1050" spans="57:62" x14ac:dyDescent="0.3">
      <c r="BE1050"/>
      <c r="BF1050"/>
      <c r="BG1050"/>
      <c r="BH1050"/>
      <c r="BI1050"/>
      <c r="BJ1050"/>
    </row>
    <row r="1051" spans="57:62" x14ac:dyDescent="0.3">
      <c r="BE1051"/>
      <c r="BF1051"/>
      <c r="BG1051"/>
      <c r="BH1051"/>
      <c r="BI1051"/>
      <c r="BJ1051"/>
    </row>
    <row r="1052" spans="57:62" x14ac:dyDescent="0.3">
      <c r="BE1052"/>
      <c r="BF1052"/>
      <c r="BG1052"/>
      <c r="BH1052"/>
      <c r="BI1052"/>
      <c r="BJ1052"/>
    </row>
    <row r="1053" spans="57:62" x14ac:dyDescent="0.3">
      <c r="BE1053"/>
      <c r="BF1053"/>
      <c r="BG1053"/>
      <c r="BH1053"/>
      <c r="BI1053"/>
      <c r="BJ1053"/>
    </row>
    <row r="1054" spans="57:62" x14ac:dyDescent="0.3">
      <c r="BE1054"/>
      <c r="BF1054"/>
      <c r="BG1054"/>
      <c r="BH1054"/>
      <c r="BI1054"/>
      <c r="BJ1054"/>
    </row>
    <row r="1055" spans="57:62" x14ac:dyDescent="0.3">
      <c r="BE1055"/>
      <c r="BF1055"/>
      <c r="BG1055"/>
      <c r="BH1055"/>
      <c r="BI1055"/>
      <c r="BJ1055"/>
    </row>
    <row r="1056" spans="57:62" x14ac:dyDescent="0.3">
      <c r="BE1056"/>
      <c r="BF1056"/>
      <c r="BG1056"/>
      <c r="BH1056"/>
      <c r="BI1056"/>
      <c r="BJ1056"/>
    </row>
    <row r="1057" spans="57:62" x14ac:dyDescent="0.3">
      <c r="BE1057"/>
      <c r="BF1057"/>
      <c r="BG1057"/>
      <c r="BH1057"/>
      <c r="BI1057"/>
      <c r="BJ1057"/>
    </row>
    <row r="1058" spans="57:62" x14ac:dyDescent="0.3">
      <c r="BE1058"/>
      <c r="BF1058"/>
      <c r="BG1058"/>
      <c r="BH1058"/>
      <c r="BI1058"/>
      <c r="BJ1058"/>
    </row>
    <row r="1059" spans="57:62" x14ac:dyDescent="0.3">
      <c r="BE1059"/>
      <c r="BF1059"/>
      <c r="BG1059"/>
      <c r="BH1059"/>
      <c r="BI1059"/>
      <c r="BJ1059"/>
    </row>
    <row r="1060" spans="57:62" x14ac:dyDescent="0.3">
      <c r="BE1060"/>
      <c r="BF1060"/>
      <c r="BG1060"/>
      <c r="BH1060"/>
      <c r="BI1060"/>
      <c r="BJ1060"/>
    </row>
    <row r="1061" spans="57:62" x14ac:dyDescent="0.3">
      <c r="BE1061"/>
      <c r="BF1061"/>
      <c r="BG1061"/>
      <c r="BH1061"/>
      <c r="BI1061"/>
      <c r="BJ1061"/>
    </row>
    <row r="1062" spans="57:62" x14ac:dyDescent="0.3">
      <c r="BE1062"/>
      <c r="BF1062"/>
      <c r="BG1062"/>
      <c r="BH1062"/>
      <c r="BI1062"/>
      <c r="BJ1062"/>
    </row>
    <row r="1063" spans="57:62" x14ac:dyDescent="0.3">
      <c r="BE1063"/>
      <c r="BF1063"/>
      <c r="BG1063"/>
      <c r="BH1063"/>
      <c r="BI1063"/>
      <c r="BJ1063"/>
    </row>
    <row r="1064" spans="57:62" x14ac:dyDescent="0.3">
      <c r="BE1064"/>
      <c r="BF1064"/>
      <c r="BG1064"/>
      <c r="BH1064"/>
      <c r="BI1064"/>
      <c r="BJ1064"/>
    </row>
    <row r="1065" spans="57:62" x14ac:dyDescent="0.3">
      <c r="BE1065"/>
      <c r="BF1065"/>
      <c r="BG1065"/>
      <c r="BH1065"/>
      <c r="BI1065"/>
      <c r="BJ1065"/>
    </row>
    <row r="1066" spans="57:62" x14ac:dyDescent="0.3">
      <c r="BE1066"/>
      <c r="BF1066"/>
      <c r="BG1066"/>
      <c r="BH1066"/>
      <c r="BI1066"/>
      <c r="BJ1066"/>
    </row>
    <row r="1067" spans="57:62" x14ac:dyDescent="0.3">
      <c r="BE1067"/>
      <c r="BF1067"/>
      <c r="BG1067"/>
      <c r="BH1067"/>
      <c r="BI1067"/>
      <c r="BJ1067"/>
    </row>
    <row r="1068" spans="57:62" x14ac:dyDescent="0.3">
      <c r="BE1068"/>
      <c r="BF1068"/>
      <c r="BG1068"/>
      <c r="BH1068"/>
      <c r="BI1068"/>
      <c r="BJ1068"/>
    </row>
    <row r="1069" spans="57:62" x14ac:dyDescent="0.3">
      <c r="BE1069"/>
      <c r="BF1069"/>
      <c r="BG1069"/>
      <c r="BH1069"/>
      <c r="BI1069"/>
      <c r="BJ1069"/>
    </row>
    <row r="1070" spans="57:62" x14ac:dyDescent="0.3">
      <c r="BE1070"/>
      <c r="BF1070"/>
      <c r="BG1070"/>
      <c r="BH1070"/>
      <c r="BI1070"/>
      <c r="BJ1070"/>
    </row>
    <row r="1071" spans="57:62" x14ac:dyDescent="0.3">
      <c r="BE1071"/>
      <c r="BF1071"/>
      <c r="BG1071"/>
      <c r="BH1071"/>
      <c r="BI1071"/>
      <c r="BJ1071"/>
    </row>
    <row r="1072" spans="57:62" x14ac:dyDescent="0.3">
      <c r="BE1072"/>
      <c r="BF1072"/>
      <c r="BG1072"/>
      <c r="BH1072"/>
      <c r="BI1072"/>
      <c r="BJ1072"/>
    </row>
    <row r="1073" spans="57:62" x14ac:dyDescent="0.3">
      <c r="BE1073"/>
      <c r="BF1073"/>
      <c r="BG1073"/>
      <c r="BH1073"/>
      <c r="BI1073"/>
      <c r="BJ1073"/>
    </row>
    <row r="1074" spans="57:62" x14ac:dyDescent="0.3">
      <c r="BE1074"/>
      <c r="BF1074"/>
      <c r="BG1074"/>
      <c r="BH1074"/>
      <c r="BI1074"/>
      <c r="BJ1074"/>
    </row>
    <row r="1075" spans="57:62" x14ac:dyDescent="0.3">
      <c r="BE1075"/>
      <c r="BF1075"/>
      <c r="BG1075"/>
      <c r="BH1075"/>
      <c r="BI1075"/>
      <c r="BJ1075"/>
    </row>
    <row r="1076" spans="57:62" x14ac:dyDescent="0.3">
      <c r="BE1076"/>
      <c r="BF1076"/>
      <c r="BG1076"/>
      <c r="BH1076"/>
      <c r="BI1076"/>
      <c r="BJ1076"/>
    </row>
    <row r="1077" spans="57:62" x14ac:dyDescent="0.3">
      <c r="BE1077"/>
      <c r="BF1077"/>
      <c r="BG1077"/>
      <c r="BH1077"/>
      <c r="BI1077"/>
      <c r="BJ1077"/>
    </row>
    <row r="1078" spans="57:62" x14ac:dyDescent="0.3">
      <c r="BE1078"/>
      <c r="BF1078"/>
      <c r="BG1078"/>
      <c r="BH1078"/>
      <c r="BI1078"/>
      <c r="BJ1078"/>
    </row>
    <row r="1079" spans="57:62" x14ac:dyDescent="0.3">
      <c r="BE1079"/>
      <c r="BF1079"/>
      <c r="BG1079"/>
      <c r="BH1079"/>
      <c r="BI1079"/>
      <c r="BJ1079"/>
    </row>
    <row r="1080" spans="57:62" x14ac:dyDescent="0.3">
      <c r="BE1080"/>
      <c r="BF1080"/>
      <c r="BG1080"/>
      <c r="BH1080"/>
      <c r="BI1080"/>
      <c r="BJ1080"/>
    </row>
    <row r="1081" spans="57:62" x14ac:dyDescent="0.3">
      <c r="BE1081"/>
      <c r="BF1081"/>
      <c r="BG1081"/>
      <c r="BH1081"/>
      <c r="BI1081"/>
      <c r="BJ1081"/>
    </row>
    <row r="1082" spans="57:62" x14ac:dyDescent="0.3">
      <c r="BE1082"/>
      <c r="BF1082"/>
      <c r="BG1082"/>
      <c r="BH1082"/>
      <c r="BI1082"/>
      <c r="BJ1082"/>
    </row>
    <row r="1083" spans="57:62" x14ac:dyDescent="0.3">
      <c r="BE1083"/>
      <c r="BF1083"/>
      <c r="BG1083"/>
      <c r="BH1083"/>
      <c r="BI1083"/>
      <c r="BJ1083"/>
    </row>
    <row r="1084" spans="57:62" x14ac:dyDescent="0.3">
      <c r="BE1084"/>
      <c r="BF1084"/>
      <c r="BG1084"/>
      <c r="BH1084"/>
      <c r="BI1084"/>
      <c r="BJ1084"/>
    </row>
    <row r="1085" spans="57:62" x14ac:dyDescent="0.3">
      <c r="BE1085"/>
      <c r="BF1085"/>
      <c r="BG1085"/>
      <c r="BH1085"/>
      <c r="BI1085"/>
      <c r="BJ1085"/>
    </row>
    <row r="1086" spans="57:62" x14ac:dyDescent="0.3">
      <c r="BE1086"/>
      <c r="BF1086"/>
      <c r="BG1086"/>
      <c r="BH1086"/>
      <c r="BI1086"/>
      <c r="BJ1086"/>
    </row>
    <row r="1087" spans="57:62" x14ac:dyDescent="0.3">
      <c r="BE1087"/>
      <c r="BF1087"/>
      <c r="BG1087"/>
      <c r="BH1087"/>
      <c r="BI1087"/>
      <c r="BJ1087"/>
    </row>
    <row r="1088" spans="57:62" x14ac:dyDescent="0.3">
      <c r="BE1088"/>
      <c r="BF1088"/>
      <c r="BG1088"/>
      <c r="BH1088"/>
      <c r="BI1088"/>
      <c r="BJ1088"/>
    </row>
    <row r="1089" spans="57:62" x14ac:dyDescent="0.3">
      <c r="BE1089"/>
      <c r="BF1089"/>
      <c r="BG1089"/>
      <c r="BH1089"/>
      <c r="BI1089"/>
      <c r="BJ1089"/>
    </row>
    <row r="1090" spans="57:62" x14ac:dyDescent="0.3">
      <c r="BE1090"/>
      <c r="BF1090"/>
      <c r="BG1090"/>
      <c r="BH1090"/>
      <c r="BI1090"/>
      <c r="BJ1090"/>
    </row>
    <row r="1091" spans="57:62" x14ac:dyDescent="0.3">
      <c r="BE1091"/>
      <c r="BF1091"/>
      <c r="BG1091"/>
      <c r="BH1091"/>
      <c r="BI1091"/>
      <c r="BJ1091"/>
    </row>
    <row r="1092" spans="57:62" x14ac:dyDescent="0.3">
      <c r="BE1092"/>
      <c r="BF1092"/>
      <c r="BG1092"/>
      <c r="BH1092"/>
      <c r="BI1092"/>
      <c r="BJ1092"/>
    </row>
    <row r="1093" spans="57:62" x14ac:dyDescent="0.3">
      <c r="BE1093"/>
      <c r="BF1093"/>
      <c r="BG1093"/>
      <c r="BH1093"/>
      <c r="BI1093"/>
      <c r="BJ1093"/>
    </row>
    <row r="1094" spans="57:62" x14ac:dyDescent="0.3">
      <c r="BE1094"/>
      <c r="BF1094"/>
      <c r="BG1094"/>
      <c r="BH1094"/>
      <c r="BI1094"/>
      <c r="BJ1094"/>
    </row>
    <row r="1095" spans="57:62" x14ac:dyDescent="0.3">
      <c r="BE1095"/>
      <c r="BF1095"/>
      <c r="BG1095"/>
      <c r="BH1095"/>
      <c r="BI1095"/>
      <c r="BJ1095"/>
    </row>
    <row r="1096" spans="57:62" x14ac:dyDescent="0.3">
      <c r="BE1096"/>
      <c r="BF1096"/>
      <c r="BG1096"/>
      <c r="BH1096"/>
      <c r="BI1096"/>
      <c r="BJ1096"/>
    </row>
    <row r="1097" spans="57:62" x14ac:dyDescent="0.3">
      <c r="BE1097"/>
      <c r="BF1097"/>
      <c r="BG1097"/>
      <c r="BH1097"/>
      <c r="BI1097"/>
      <c r="BJ1097"/>
    </row>
    <row r="1098" spans="57:62" x14ac:dyDescent="0.3">
      <c r="BE1098"/>
      <c r="BF1098"/>
      <c r="BG1098"/>
      <c r="BH1098"/>
      <c r="BI1098"/>
      <c r="BJ1098"/>
    </row>
    <row r="1099" spans="57:62" x14ac:dyDescent="0.3">
      <c r="BE1099"/>
      <c r="BF1099"/>
      <c r="BG1099"/>
      <c r="BH1099"/>
      <c r="BI1099"/>
      <c r="BJ1099"/>
    </row>
    <row r="1100" spans="57:62" x14ac:dyDescent="0.3">
      <c r="BE1100"/>
      <c r="BF1100"/>
      <c r="BG1100"/>
      <c r="BH1100"/>
      <c r="BI1100"/>
      <c r="BJ1100"/>
    </row>
    <row r="1101" spans="57:62" x14ac:dyDescent="0.3">
      <c r="BE1101"/>
      <c r="BF1101"/>
      <c r="BG1101"/>
      <c r="BH1101"/>
      <c r="BI1101"/>
      <c r="BJ1101"/>
    </row>
    <row r="1102" spans="57:62" x14ac:dyDescent="0.3">
      <c r="BE1102"/>
      <c r="BF1102"/>
      <c r="BG1102"/>
      <c r="BH1102"/>
      <c r="BI1102"/>
      <c r="BJ1102"/>
    </row>
    <row r="1103" spans="57:62" x14ac:dyDescent="0.3">
      <c r="BE1103"/>
      <c r="BF1103"/>
      <c r="BG1103"/>
      <c r="BH1103"/>
      <c r="BI1103"/>
      <c r="BJ1103"/>
    </row>
    <row r="1104" spans="57:62" x14ac:dyDescent="0.3">
      <c r="BE1104"/>
      <c r="BF1104"/>
      <c r="BG1104"/>
      <c r="BH1104"/>
      <c r="BI1104"/>
      <c r="BJ1104"/>
    </row>
    <row r="1105" spans="57:62" x14ac:dyDescent="0.3">
      <c r="BE1105"/>
      <c r="BF1105"/>
      <c r="BG1105"/>
      <c r="BH1105"/>
      <c r="BI1105"/>
      <c r="BJ1105"/>
    </row>
    <row r="1106" spans="57:62" x14ac:dyDescent="0.3">
      <c r="BE1106"/>
      <c r="BF1106"/>
      <c r="BG1106"/>
      <c r="BH1106"/>
      <c r="BI1106"/>
      <c r="BJ1106"/>
    </row>
    <row r="1107" spans="57:62" x14ac:dyDescent="0.3">
      <c r="BE1107"/>
      <c r="BF1107"/>
      <c r="BG1107"/>
      <c r="BH1107"/>
      <c r="BI1107"/>
      <c r="BJ1107"/>
    </row>
    <row r="1108" spans="57:62" x14ac:dyDescent="0.3">
      <c r="BE1108"/>
      <c r="BF1108"/>
      <c r="BG1108"/>
      <c r="BH1108"/>
      <c r="BI1108"/>
      <c r="BJ1108"/>
    </row>
    <row r="1109" spans="57:62" x14ac:dyDescent="0.3">
      <c r="BE1109"/>
      <c r="BF1109"/>
      <c r="BG1109"/>
      <c r="BH1109"/>
      <c r="BI1109"/>
      <c r="BJ1109"/>
    </row>
    <row r="1110" spans="57:62" x14ac:dyDescent="0.3">
      <c r="BE1110"/>
      <c r="BF1110"/>
      <c r="BG1110"/>
      <c r="BH1110"/>
      <c r="BI1110"/>
      <c r="BJ1110"/>
    </row>
    <row r="1111" spans="57:62" x14ac:dyDescent="0.3">
      <c r="BE1111"/>
      <c r="BF1111"/>
      <c r="BG1111"/>
      <c r="BH1111"/>
      <c r="BI1111"/>
      <c r="BJ1111"/>
    </row>
    <row r="1112" spans="57:62" x14ac:dyDescent="0.3">
      <c r="BE1112"/>
      <c r="BF1112"/>
      <c r="BG1112"/>
      <c r="BH1112"/>
      <c r="BI1112"/>
      <c r="BJ1112"/>
    </row>
    <row r="1113" spans="57:62" x14ac:dyDescent="0.3">
      <c r="BE1113"/>
      <c r="BF1113"/>
      <c r="BG1113"/>
      <c r="BH1113"/>
      <c r="BI1113"/>
      <c r="BJ1113"/>
    </row>
    <row r="1114" spans="57:62" x14ac:dyDescent="0.3">
      <c r="BE1114"/>
      <c r="BF1114"/>
      <c r="BG1114"/>
      <c r="BH1114"/>
      <c r="BI1114"/>
      <c r="BJ1114"/>
    </row>
    <row r="1115" spans="57:62" x14ac:dyDescent="0.3">
      <c r="BE1115"/>
      <c r="BF1115"/>
      <c r="BG1115"/>
      <c r="BH1115"/>
      <c r="BI1115"/>
      <c r="BJ1115"/>
    </row>
    <row r="1116" spans="57:62" x14ac:dyDescent="0.3">
      <c r="BE1116"/>
      <c r="BF1116"/>
      <c r="BG1116"/>
      <c r="BH1116"/>
      <c r="BI1116"/>
      <c r="BJ1116"/>
    </row>
    <row r="1117" spans="57:62" x14ac:dyDescent="0.3">
      <c r="BE1117"/>
      <c r="BF1117"/>
      <c r="BG1117"/>
      <c r="BH1117"/>
      <c r="BI1117"/>
      <c r="BJ1117"/>
    </row>
    <row r="1118" spans="57:62" x14ac:dyDescent="0.3">
      <c r="BE1118"/>
      <c r="BF1118"/>
      <c r="BG1118"/>
      <c r="BH1118"/>
      <c r="BI1118"/>
      <c r="BJ1118"/>
    </row>
    <row r="1119" spans="57:62" x14ac:dyDescent="0.3">
      <c r="BE1119"/>
      <c r="BF1119"/>
      <c r="BG1119"/>
      <c r="BH1119"/>
      <c r="BI1119"/>
      <c r="BJ1119"/>
    </row>
    <row r="1120" spans="57:62" x14ac:dyDescent="0.3">
      <c r="BE1120"/>
      <c r="BF1120"/>
      <c r="BG1120"/>
      <c r="BH1120"/>
      <c r="BI1120"/>
      <c r="BJ1120"/>
    </row>
    <row r="1121" spans="57:62" x14ac:dyDescent="0.3">
      <c r="BE1121"/>
      <c r="BF1121"/>
      <c r="BG1121"/>
      <c r="BH1121"/>
      <c r="BI1121"/>
      <c r="BJ1121"/>
    </row>
    <row r="1122" spans="57:62" x14ac:dyDescent="0.3">
      <c r="BE1122"/>
      <c r="BF1122"/>
      <c r="BG1122"/>
      <c r="BH1122"/>
      <c r="BI1122"/>
      <c r="BJ1122"/>
    </row>
    <row r="1123" spans="57:62" x14ac:dyDescent="0.3">
      <c r="BE1123"/>
      <c r="BF1123"/>
      <c r="BG1123"/>
      <c r="BH1123"/>
      <c r="BI1123"/>
      <c r="BJ1123"/>
    </row>
    <row r="1124" spans="57:62" x14ac:dyDescent="0.3">
      <c r="BE1124"/>
      <c r="BF1124"/>
      <c r="BG1124"/>
      <c r="BH1124"/>
      <c r="BI1124"/>
      <c r="BJ1124"/>
    </row>
    <row r="1125" spans="57:62" x14ac:dyDescent="0.3">
      <c r="BE1125"/>
      <c r="BF1125"/>
      <c r="BG1125"/>
      <c r="BH1125"/>
      <c r="BI1125"/>
      <c r="BJ1125"/>
    </row>
    <row r="1126" spans="57:62" x14ac:dyDescent="0.3">
      <c r="BE1126"/>
      <c r="BF1126"/>
      <c r="BG1126"/>
      <c r="BH1126"/>
      <c r="BI1126"/>
      <c r="BJ1126"/>
    </row>
    <row r="1127" spans="57:62" x14ac:dyDescent="0.3">
      <c r="BE1127"/>
      <c r="BF1127"/>
      <c r="BG1127"/>
      <c r="BH1127"/>
      <c r="BI1127"/>
      <c r="BJ1127"/>
    </row>
    <row r="1128" spans="57:62" x14ac:dyDescent="0.3">
      <c r="BE1128"/>
      <c r="BF1128"/>
      <c r="BG1128"/>
      <c r="BH1128"/>
      <c r="BI1128"/>
      <c r="BJ1128"/>
    </row>
    <row r="1129" spans="57:62" x14ac:dyDescent="0.3">
      <c r="BE1129"/>
      <c r="BF1129"/>
      <c r="BG1129"/>
      <c r="BH1129"/>
      <c r="BI1129"/>
      <c r="BJ1129"/>
    </row>
    <row r="1130" spans="57:62" x14ac:dyDescent="0.3">
      <c r="BE1130"/>
      <c r="BF1130"/>
      <c r="BG1130"/>
      <c r="BH1130"/>
      <c r="BI1130"/>
      <c r="BJ1130"/>
    </row>
    <row r="1131" spans="57:62" x14ac:dyDescent="0.3">
      <c r="BE1131"/>
      <c r="BF1131"/>
      <c r="BG1131"/>
      <c r="BH1131"/>
      <c r="BI1131"/>
      <c r="BJ1131"/>
    </row>
    <row r="1132" spans="57:62" x14ac:dyDescent="0.3">
      <c r="BE1132"/>
      <c r="BF1132"/>
      <c r="BG1132"/>
      <c r="BH1132"/>
      <c r="BI1132"/>
      <c r="BJ1132"/>
    </row>
    <row r="1133" spans="57:62" x14ac:dyDescent="0.3">
      <c r="BE1133"/>
      <c r="BF1133"/>
      <c r="BG1133"/>
      <c r="BH1133"/>
      <c r="BI1133"/>
      <c r="BJ1133"/>
    </row>
    <row r="1134" spans="57:62" x14ac:dyDescent="0.3">
      <c r="BE1134"/>
      <c r="BF1134"/>
      <c r="BG1134"/>
      <c r="BH1134"/>
      <c r="BI1134"/>
      <c r="BJ1134"/>
    </row>
    <row r="1135" spans="57:62" x14ac:dyDescent="0.3">
      <c r="BE1135"/>
      <c r="BF1135"/>
      <c r="BG1135"/>
      <c r="BH1135"/>
      <c r="BI1135"/>
      <c r="BJ1135"/>
    </row>
    <row r="1136" spans="57:62" x14ac:dyDescent="0.3">
      <c r="BE1136"/>
      <c r="BF1136"/>
      <c r="BG1136"/>
      <c r="BH1136"/>
      <c r="BI1136"/>
      <c r="BJ1136"/>
    </row>
    <row r="1137" spans="57:62" x14ac:dyDescent="0.3">
      <c r="BE1137"/>
      <c r="BF1137"/>
      <c r="BG1137"/>
      <c r="BH1137"/>
      <c r="BI1137"/>
      <c r="BJ1137"/>
    </row>
    <row r="1138" spans="57:62" x14ac:dyDescent="0.3">
      <c r="BE1138"/>
      <c r="BF1138"/>
      <c r="BG1138"/>
      <c r="BH1138"/>
      <c r="BI1138"/>
      <c r="BJ1138"/>
    </row>
    <row r="1139" spans="57:62" x14ac:dyDescent="0.3">
      <c r="BE1139"/>
      <c r="BF1139"/>
      <c r="BG1139"/>
      <c r="BH1139"/>
      <c r="BI1139"/>
      <c r="BJ1139"/>
    </row>
    <row r="1140" spans="57:62" x14ac:dyDescent="0.3">
      <c r="BE1140"/>
      <c r="BF1140"/>
      <c r="BG1140"/>
      <c r="BH1140"/>
      <c r="BI1140"/>
      <c r="BJ1140"/>
    </row>
    <row r="1141" spans="57:62" x14ac:dyDescent="0.3">
      <c r="BE1141"/>
      <c r="BF1141"/>
      <c r="BG1141"/>
      <c r="BH1141"/>
      <c r="BI1141"/>
      <c r="BJ1141"/>
    </row>
    <row r="1142" spans="57:62" x14ac:dyDescent="0.3">
      <c r="BE1142"/>
      <c r="BF1142"/>
      <c r="BG1142"/>
      <c r="BH1142"/>
      <c r="BI1142"/>
      <c r="BJ1142"/>
    </row>
    <row r="1143" spans="57:62" x14ac:dyDescent="0.3">
      <c r="BE1143"/>
      <c r="BF1143"/>
      <c r="BG1143"/>
      <c r="BH1143"/>
      <c r="BI1143"/>
      <c r="BJ1143"/>
    </row>
    <row r="1144" spans="57:62" x14ac:dyDescent="0.3">
      <c r="BE1144"/>
      <c r="BF1144"/>
      <c r="BG1144"/>
      <c r="BH1144"/>
      <c r="BI1144"/>
      <c r="BJ1144"/>
    </row>
    <row r="1145" spans="57:62" x14ac:dyDescent="0.3">
      <c r="BE1145"/>
      <c r="BF1145"/>
      <c r="BG1145"/>
      <c r="BH1145"/>
      <c r="BI1145"/>
      <c r="BJ1145"/>
    </row>
    <row r="1146" spans="57:62" x14ac:dyDescent="0.3">
      <c r="BE1146"/>
      <c r="BF1146"/>
      <c r="BG1146"/>
      <c r="BH1146"/>
      <c r="BI1146"/>
      <c r="BJ1146"/>
    </row>
    <row r="1147" spans="57:62" x14ac:dyDescent="0.3">
      <c r="BE1147"/>
      <c r="BF1147"/>
      <c r="BG1147"/>
      <c r="BH1147"/>
      <c r="BI1147"/>
      <c r="BJ1147"/>
    </row>
    <row r="1148" spans="57:62" x14ac:dyDescent="0.3">
      <c r="BE1148"/>
      <c r="BF1148"/>
      <c r="BG1148"/>
      <c r="BH1148"/>
      <c r="BI1148"/>
      <c r="BJ1148"/>
    </row>
    <row r="1149" spans="57:62" x14ac:dyDescent="0.3">
      <c r="BE1149"/>
      <c r="BF1149"/>
      <c r="BG1149"/>
      <c r="BH1149"/>
      <c r="BI1149"/>
      <c r="BJ1149"/>
    </row>
    <row r="1150" spans="57:62" x14ac:dyDescent="0.3">
      <c r="BE1150"/>
      <c r="BF1150"/>
      <c r="BG1150"/>
      <c r="BH1150"/>
      <c r="BI1150"/>
      <c r="BJ1150"/>
    </row>
    <row r="1151" spans="57:62" x14ac:dyDescent="0.3">
      <c r="BE1151"/>
      <c r="BF1151"/>
      <c r="BG1151"/>
      <c r="BH1151"/>
      <c r="BI1151"/>
      <c r="BJ1151"/>
    </row>
    <row r="1152" spans="57:62" x14ac:dyDescent="0.3">
      <c r="BE1152"/>
      <c r="BF1152"/>
      <c r="BG1152"/>
      <c r="BH1152"/>
      <c r="BI1152"/>
      <c r="BJ1152"/>
    </row>
    <row r="1153" spans="57:62" x14ac:dyDescent="0.3">
      <c r="BE1153"/>
      <c r="BF1153"/>
      <c r="BG1153"/>
      <c r="BH1153"/>
      <c r="BI1153"/>
      <c r="BJ1153"/>
    </row>
    <row r="1154" spans="57:62" x14ac:dyDescent="0.3">
      <c r="BE1154"/>
      <c r="BF1154"/>
      <c r="BG1154"/>
      <c r="BH1154"/>
      <c r="BI1154"/>
      <c r="BJ1154"/>
    </row>
    <row r="1155" spans="57:62" x14ac:dyDescent="0.3">
      <c r="BE1155"/>
      <c r="BF1155"/>
      <c r="BG1155"/>
      <c r="BH1155"/>
      <c r="BI1155"/>
      <c r="BJ1155"/>
    </row>
    <row r="1156" spans="57:62" x14ac:dyDescent="0.3">
      <c r="BE1156"/>
      <c r="BF1156"/>
      <c r="BG1156"/>
      <c r="BH1156"/>
      <c r="BI1156"/>
      <c r="BJ1156"/>
    </row>
    <row r="1157" spans="57:62" x14ac:dyDescent="0.3">
      <c r="BE1157"/>
      <c r="BF1157"/>
      <c r="BG1157"/>
      <c r="BH1157"/>
      <c r="BI1157"/>
      <c r="BJ1157"/>
    </row>
    <row r="1158" spans="57:62" x14ac:dyDescent="0.3">
      <c r="BE1158"/>
      <c r="BF1158"/>
      <c r="BG1158"/>
      <c r="BH1158"/>
      <c r="BI1158"/>
      <c r="BJ1158"/>
    </row>
    <row r="1159" spans="57:62" x14ac:dyDescent="0.3">
      <c r="BE1159"/>
      <c r="BF1159"/>
      <c r="BG1159"/>
      <c r="BH1159"/>
      <c r="BI1159"/>
      <c r="BJ1159"/>
    </row>
    <row r="1160" spans="57:62" x14ac:dyDescent="0.3">
      <c r="BE1160"/>
      <c r="BF1160"/>
      <c r="BG1160"/>
      <c r="BH1160"/>
      <c r="BI1160"/>
      <c r="BJ1160"/>
    </row>
    <row r="1161" spans="57:62" x14ac:dyDescent="0.3">
      <c r="BE1161"/>
      <c r="BF1161"/>
      <c r="BG1161"/>
      <c r="BH1161"/>
      <c r="BI1161"/>
      <c r="BJ1161"/>
    </row>
    <row r="1162" spans="57:62" x14ac:dyDescent="0.3">
      <c r="BE1162"/>
      <c r="BF1162"/>
      <c r="BG1162"/>
      <c r="BH1162"/>
      <c r="BI1162"/>
      <c r="BJ1162"/>
    </row>
    <row r="1163" spans="57:62" x14ac:dyDescent="0.3">
      <c r="BE1163"/>
      <c r="BF1163"/>
      <c r="BG1163"/>
      <c r="BH1163"/>
      <c r="BI1163"/>
      <c r="BJ1163"/>
    </row>
    <row r="1164" spans="57:62" x14ac:dyDescent="0.3">
      <c r="BE1164"/>
      <c r="BF1164"/>
      <c r="BG1164"/>
      <c r="BH1164"/>
      <c r="BI1164"/>
      <c r="BJ1164"/>
    </row>
    <row r="1165" spans="57:62" x14ac:dyDescent="0.3">
      <c r="BE1165"/>
      <c r="BF1165"/>
      <c r="BG1165"/>
      <c r="BH1165"/>
      <c r="BI1165"/>
      <c r="BJ1165"/>
    </row>
    <row r="1166" spans="57:62" x14ac:dyDescent="0.3">
      <c r="BE1166"/>
      <c r="BF1166"/>
      <c r="BG1166"/>
      <c r="BH1166"/>
      <c r="BI1166"/>
      <c r="BJ1166"/>
    </row>
    <row r="1167" spans="57:62" x14ac:dyDescent="0.3">
      <c r="BE1167"/>
      <c r="BF1167"/>
      <c r="BG1167"/>
      <c r="BH1167"/>
      <c r="BI1167"/>
      <c r="BJ1167"/>
    </row>
    <row r="1168" spans="57:62" x14ac:dyDescent="0.3">
      <c r="BE1168"/>
      <c r="BF1168"/>
      <c r="BG1168"/>
      <c r="BH1168"/>
      <c r="BI1168"/>
      <c r="BJ1168"/>
    </row>
    <row r="1169" spans="57:62" x14ac:dyDescent="0.3">
      <c r="BE1169"/>
      <c r="BF1169"/>
      <c r="BG1169"/>
      <c r="BH1169"/>
      <c r="BI1169"/>
      <c r="BJ1169"/>
    </row>
    <row r="1170" spans="57:62" x14ac:dyDescent="0.3">
      <c r="BE1170"/>
      <c r="BF1170"/>
      <c r="BG1170"/>
      <c r="BH1170"/>
      <c r="BI1170"/>
      <c r="BJ1170"/>
    </row>
    <row r="1171" spans="57:62" x14ac:dyDescent="0.3">
      <c r="BE1171"/>
      <c r="BF1171"/>
      <c r="BG1171"/>
      <c r="BH1171"/>
      <c r="BI1171"/>
      <c r="BJ1171"/>
    </row>
    <row r="1172" spans="57:62" x14ac:dyDescent="0.3">
      <c r="BE1172"/>
      <c r="BF1172"/>
      <c r="BG1172"/>
      <c r="BH1172"/>
      <c r="BI1172"/>
      <c r="BJ1172"/>
    </row>
    <row r="1173" spans="57:62" x14ac:dyDescent="0.3">
      <c r="BE1173"/>
      <c r="BF1173"/>
      <c r="BG1173"/>
      <c r="BH1173"/>
      <c r="BI1173"/>
      <c r="BJ1173"/>
    </row>
    <row r="1174" spans="57:62" x14ac:dyDescent="0.3">
      <c r="BE1174"/>
      <c r="BF1174"/>
      <c r="BG1174"/>
      <c r="BH1174"/>
      <c r="BI1174"/>
      <c r="BJ1174"/>
    </row>
    <row r="1175" spans="57:62" x14ac:dyDescent="0.3">
      <c r="BE1175"/>
      <c r="BF1175"/>
      <c r="BG1175"/>
      <c r="BH1175"/>
      <c r="BI1175"/>
      <c r="BJ1175"/>
    </row>
    <row r="1176" spans="57:62" x14ac:dyDescent="0.3">
      <c r="BE1176"/>
      <c r="BF1176"/>
      <c r="BG1176"/>
      <c r="BH1176"/>
      <c r="BI1176"/>
      <c r="BJ1176"/>
    </row>
    <row r="1177" spans="57:62" x14ac:dyDescent="0.3">
      <c r="BE1177"/>
      <c r="BF1177"/>
      <c r="BG1177"/>
      <c r="BH1177"/>
      <c r="BI1177"/>
      <c r="BJ1177"/>
    </row>
    <row r="1178" spans="57:62" x14ac:dyDescent="0.3">
      <c r="BE1178"/>
      <c r="BF1178"/>
      <c r="BG1178"/>
      <c r="BH1178"/>
      <c r="BI1178"/>
      <c r="BJ1178"/>
    </row>
    <row r="1179" spans="57:62" x14ac:dyDescent="0.3">
      <c r="BE1179"/>
      <c r="BF1179"/>
      <c r="BG1179"/>
      <c r="BH1179"/>
      <c r="BI1179"/>
      <c r="BJ1179"/>
    </row>
    <row r="1180" spans="57:62" x14ac:dyDescent="0.3">
      <c r="BE1180"/>
      <c r="BF1180"/>
      <c r="BG1180"/>
      <c r="BH1180"/>
      <c r="BI1180"/>
      <c r="BJ1180"/>
    </row>
    <row r="1181" spans="57:62" x14ac:dyDescent="0.3">
      <c r="BE1181"/>
      <c r="BF1181"/>
      <c r="BG1181"/>
      <c r="BH1181"/>
      <c r="BI1181"/>
      <c r="BJ1181"/>
    </row>
    <row r="1182" spans="57:62" x14ac:dyDescent="0.3">
      <c r="BE1182"/>
      <c r="BF1182"/>
      <c r="BG1182"/>
      <c r="BH1182"/>
      <c r="BI1182"/>
      <c r="BJ1182"/>
    </row>
    <row r="1183" spans="57:62" x14ac:dyDescent="0.3">
      <c r="BE1183"/>
      <c r="BF1183"/>
      <c r="BG1183"/>
      <c r="BH1183"/>
      <c r="BI1183"/>
      <c r="BJ1183"/>
    </row>
    <row r="1184" spans="57:62" x14ac:dyDescent="0.3">
      <c r="BE1184"/>
      <c r="BF1184"/>
      <c r="BG1184"/>
      <c r="BH1184"/>
      <c r="BI1184"/>
      <c r="BJ1184"/>
    </row>
    <row r="1185" spans="57:62" x14ac:dyDescent="0.3">
      <c r="BE1185"/>
      <c r="BF1185"/>
      <c r="BG1185"/>
      <c r="BH1185"/>
      <c r="BI1185"/>
      <c r="BJ1185"/>
    </row>
    <row r="1186" spans="57:62" x14ac:dyDescent="0.3">
      <c r="BE1186"/>
      <c r="BF1186"/>
      <c r="BG1186"/>
      <c r="BH1186"/>
      <c r="BI1186"/>
      <c r="BJ1186"/>
    </row>
    <row r="1187" spans="57:62" x14ac:dyDescent="0.3">
      <c r="BE1187"/>
      <c r="BF1187"/>
      <c r="BG1187"/>
      <c r="BH1187"/>
      <c r="BI1187"/>
      <c r="BJ1187"/>
    </row>
    <row r="1188" spans="57:62" x14ac:dyDescent="0.3">
      <c r="BE1188"/>
      <c r="BF1188"/>
      <c r="BG1188"/>
      <c r="BH1188"/>
      <c r="BI1188"/>
      <c r="BJ1188"/>
    </row>
    <row r="1189" spans="57:62" x14ac:dyDescent="0.3">
      <c r="BE1189"/>
      <c r="BF1189"/>
      <c r="BG1189"/>
      <c r="BH1189"/>
      <c r="BI1189"/>
      <c r="BJ1189"/>
    </row>
    <row r="1190" spans="57:62" x14ac:dyDescent="0.3">
      <c r="BE1190"/>
      <c r="BF1190"/>
      <c r="BG1190"/>
      <c r="BH1190"/>
      <c r="BI1190"/>
      <c r="BJ1190"/>
    </row>
    <row r="1191" spans="57:62" x14ac:dyDescent="0.3">
      <c r="BE1191"/>
      <c r="BF1191"/>
      <c r="BG1191"/>
      <c r="BH1191"/>
      <c r="BI1191"/>
      <c r="BJ1191"/>
    </row>
    <row r="1192" spans="57:62" x14ac:dyDescent="0.3">
      <c r="BE1192"/>
      <c r="BF1192"/>
      <c r="BG1192"/>
      <c r="BH1192"/>
      <c r="BI1192"/>
      <c r="BJ1192"/>
    </row>
    <row r="1193" spans="57:62" x14ac:dyDescent="0.3">
      <c r="BE1193"/>
      <c r="BF1193"/>
      <c r="BG1193"/>
      <c r="BH1193"/>
      <c r="BI1193"/>
      <c r="BJ1193"/>
    </row>
    <row r="1194" spans="57:62" x14ac:dyDescent="0.3">
      <c r="BE1194"/>
      <c r="BF1194"/>
      <c r="BG1194"/>
      <c r="BH1194"/>
      <c r="BI1194"/>
      <c r="BJ1194"/>
    </row>
    <row r="1195" spans="57:62" x14ac:dyDescent="0.3">
      <c r="BE1195"/>
      <c r="BF1195"/>
      <c r="BG1195"/>
      <c r="BH1195"/>
      <c r="BI1195"/>
      <c r="BJ1195"/>
    </row>
    <row r="1196" spans="57:62" x14ac:dyDescent="0.3">
      <c r="BE1196"/>
      <c r="BF1196"/>
      <c r="BG1196"/>
      <c r="BH1196"/>
      <c r="BI1196"/>
      <c r="BJ1196"/>
    </row>
    <row r="1197" spans="57:62" x14ac:dyDescent="0.3">
      <c r="BE1197"/>
      <c r="BF1197"/>
      <c r="BG1197"/>
      <c r="BH1197"/>
      <c r="BI1197"/>
      <c r="BJ1197"/>
    </row>
    <row r="1198" spans="57:62" x14ac:dyDescent="0.3">
      <c r="BE1198"/>
      <c r="BF1198"/>
      <c r="BG1198"/>
      <c r="BH1198"/>
      <c r="BI1198"/>
      <c r="BJ1198"/>
    </row>
    <row r="1199" spans="57:62" x14ac:dyDescent="0.3">
      <c r="BE1199"/>
      <c r="BF1199"/>
      <c r="BG1199"/>
      <c r="BH1199"/>
      <c r="BI1199"/>
      <c r="BJ1199"/>
    </row>
    <row r="1200" spans="57:62" x14ac:dyDescent="0.3">
      <c r="BE1200"/>
      <c r="BF1200"/>
      <c r="BG1200"/>
      <c r="BH1200"/>
      <c r="BI1200"/>
      <c r="BJ1200"/>
    </row>
    <row r="1201" spans="57:62" x14ac:dyDescent="0.3">
      <c r="BE1201"/>
      <c r="BF1201"/>
      <c r="BG1201"/>
      <c r="BH1201"/>
      <c r="BI1201"/>
      <c r="BJ1201"/>
    </row>
    <row r="1202" spans="57:62" x14ac:dyDescent="0.3">
      <c r="BE1202"/>
      <c r="BF1202"/>
      <c r="BG1202"/>
      <c r="BH1202"/>
      <c r="BI1202"/>
      <c r="BJ1202"/>
    </row>
    <row r="1203" spans="57:62" x14ac:dyDescent="0.3">
      <c r="BE1203"/>
      <c r="BF1203"/>
      <c r="BG1203"/>
      <c r="BH1203"/>
      <c r="BI1203"/>
      <c r="BJ1203"/>
    </row>
    <row r="1204" spans="57:62" x14ac:dyDescent="0.3">
      <c r="BE1204"/>
      <c r="BF1204"/>
      <c r="BG1204"/>
      <c r="BH1204"/>
      <c r="BI1204"/>
      <c r="BJ1204"/>
    </row>
    <row r="1205" spans="57:62" x14ac:dyDescent="0.3">
      <c r="BE1205"/>
      <c r="BF1205"/>
      <c r="BG1205"/>
      <c r="BH1205"/>
      <c r="BI1205"/>
      <c r="BJ1205"/>
    </row>
    <row r="1206" spans="57:62" x14ac:dyDescent="0.3">
      <c r="BE1206"/>
      <c r="BF1206"/>
      <c r="BG1206"/>
      <c r="BH1206"/>
      <c r="BI1206"/>
      <c r="BJ1206"/>
    </row>
    <row r="1207" spans="57:62" x14ac:dyDescent="0.3">
      <c r="BE1207"/>
      <c r="BF1207"/>
      <c r="BG1207"/>
      <c r="BH1207"/>
      <c r="BI1207"/>
      <c r="BJ1207"/>
    </row>
    <row r="1208" spans="57:62" x14ac:dyDescent="0.3">
      <c r="BE1208"/>
      <c r="BF1208"/>
      <c r="BG1208"/>
      <c r="BH1208"/>
      <c r="BI1208"/>
      <c r="BJ1208"/>
    </row>
    <row r="1209" spans="57:62" x14ac:dyDescent="0.3">
      <c r="BE1209"/>
      <c r="BF1209"/>
      <c r="BG1209"/>
      <c r="BH1209"/>
      <c r="BI1209"/>
      <c r="BJ1209"/>
    </row>
    <row r="1210" spans="57:62" x14ac:dyDescent="0.3">
      <c r="BE1210"/>
      <c r="BF1210"/>
      <c r="BG1210"/>
      <c r="BH1210"/>
      <c r="BI1210"/>
      <c r="BJ1210"/>
    </row>
    <row r="1211" spans="57:62" x14ac:dyDescent="0.3">
      <c r="BE1211"/>
      <c r="BF1211"/>
      <c r="BG1211"/>
      <c r="BH1211"/>
      <c r="BI1211"/>
      <c r="BJ1211"/>
    </row>
    <row r="1212" spans="57:62" x14ac:dyDescent="0.3">
      <c r="BE1212"/>
      <c r="BF1212"/>
      <c r="BG1212"/>
      <c r="BH1212"/>
      <c r="BI1212"/>
      <c r="BJ1212"/>
    </row>
    <row r="1213" spans="57:62" x14ac:dyDescent="0.3">
      <c r="BE1213"/>
      <c r="BF1213"/>
      <c r="BG1213"/>
      <c r="BH1213"/>
      <c r="BI1213"/>
      <c r="BJ1213"/>
    </row>
    <row r="1214" spans="57:62" x14ac:dyDescent="0.3">
      <c r="BE1214"/>
      <c r="BF1214"/>
      <c r="BG1214"/>
      <c r="BH1214"/>
      <c r="BI1214"/>
      <c r="BJ1214"/>
    </row>
    <row r="1215" spans="57:62" x14ac:dyDescent="0.3">
      <c r="BE1215"/>
      <c r="BF1215"/>
      <c r="BG1215"/>
      <c r="BH1215"/>
      <c r="BI1215"/>
      <c r="BJ1215"/>
    </row>
    <row r="1216" spans="57:62" x14ac:dyDescent="0.3">
      <c r="BE1216"/>
      <c r="BF1216"/>
      <c r="BG1216"/>
      <c r="BH1216"/>
      <c r="BI1216"/>
      <c r="BJ1216"/>
    </row>
    <row r="1217" spans="57:62" x14ac:dyDescent="0.3">
      <c r="BE1217"/>
      <c r="BF1217"/>
      <c r="BG1217"/>
      <c r="BH1217"/>
      <c r="BI1217"/>
      <c r="BJ1217"/>
    </row>
    <row r="1218" spans="57:62" x14ac:dyDescent="0.3">
      <c r="BE1218"/>
      <c r="BF1218"/>
      <c r="BG1218"/>
      <c r="BH1218"/>
      <c r="BI1218"/>
      <c r="BJ1218"/>
    </row>
    <row r="1219" spans="57:62" x14ac:dyDescent="0.3">
      <c r="BE1219"/>
      <c r="BF1219"/>
      <c r="BG1219"/>
      <c r="BH1219"/>
      <c r="BI1219"/>
      <c r="BJ1219"/>
    </row>
    <row r="1220" spans="57:62" x14ac:dyDescent="0.3">
      <c r="BE1220"/>
      <c r="BF1220"/>
      <c r="BG1220"/>
      <c r="BH1220"/>
      <c r="BI1220"/>
      <c r="BJ1220"/>
    </row>
    <row r="1221" spans="57:62" x14ac:dyDescent="0.3">
      <c r="BE1221"/>
      <c r="BF1221"/>
      <c r="BG1221"/>
      <c r="BH1221"/>
      <c r="BI1221"/>
      <c r="BJ1221"/>
    </row>
    <row r="1222" spans="57:62" x14ac:dyDescent="0.3">
      <c r="BE1222"/>
      <c r="BF1222"/>
      <c r="BG1222"/>
      <c r="BH1222"/>
      <c r="BI1222"/>
      <c r="BJ1222"/>
    </row>
    <row r="1223" spans="57:62" x14ac:dyDescent="0.3">
      <c r="BE1223"/>
      <c r="BF1223"/>
      <c r="BG1223"/>
      <c r="BH1223"/>
      <c r="BI1223"/>
      <c r="BJ1223"/>
    </row>
    <row r="1224" spans="57:62" x14ac:dyDescent="0.3">
      <c r="BE1224"/>
      <c r="BF1224"/>
      <c r="BG1224"/>
      <c r="BH1224"/>
      <c r="BI1224"/>
      <c r="BJ1224"/>
    </row>
    <row r="1225" spans="57:62" x14ac:dyDescent="0.3">
      <c r="BE1225"/>
      <c r="BF1225"/>
      <c r="BG1225"/>
      <c r="BH1225"/>
      <c r="BI1225"/>
      <c r="BJ1225"/>
    </row>
    <row r="1226" spans="57:62" x14ac:dyDescent="0.3">
      <c r="BE1226"/>
      <c r="BF1226"/>
      <c r="BG1226"/>
      <c r="BH1226"/>
      <c r="BI1226"/>
      <c r="BJ1226"/>
    </row>
    <row r="1227" spans="57:62" x14ac:dyDescent="0.3">
      <c r="BE1227"/>
      <c r="BF1227"/>
      <c r="BG1227"/>
      <c r="BH1227"/>
      <c r="BI1227"/>
      <c r="BJ1227"/>
    </row>
    <row r="1228" spans="57:62" x14ac:dyDescent="0.3">
      <c r="BE1228"/>
      <c r="BF1228"/>
      <c r="BG1228"/>
      <c r="BH1228"/>
      <c r="BI1228"/>
      <c r="BJ1228"/>
    </row>
    <row r="1229" spans="57:62" x14ac:dyDescent="0.3">
      <c r="BE1229"/>
      <c r="BF1229"/>
      <c r="BG1229"/>
      <c r="BH1229"/>
      <c r="BI1229"/>
      <c r="BJ1229"/>
    </row>
    <row r="1230" spans="57:62" x14ac:dyDescent="0.3">
      <c r="BE1230"/>
      <c r="BF1230"/>
      <c r="BG1230"/>
      <c r="BH1230"/>
      <c r="BI1230"/>
      <c r="BJ1230"/>
    </row>
    <row r="1231" spans="57:62" x14ac:dyDescent="0.3">
      <c r="BE1231"/>
      <c r="BF1231"/>
      <c r="BG1231"/>
      <c r="BH1231"/>
      <c r="BI1231"/>
      <c r="BJ1231"/>
    </row>
    <row r="1232" spans="57:62" x14ac:dyDescent="0.3">
      <c r="BE1232"/>
      <c r="BF1232"/>
      <c r="BG1232"/>
      <c r="BH1232"/>
      <c r="BI1232"/>
      <c r="BJ1232"/>
    </row>
    <row r="1233" spans="57:62" x14ac:dyDescent="0.3">
      <c r="BE1233"/>
      <c r="BF1233"/>
      <c r="BG1233"/>
      <c r="BH1233"/>
      <c r="BI1233"/>
      <c r="BJ1233"/>
    </row>
    <row r="1234" spans="57:62" x14ac:dyDescent="0.3">
      <c r="BE1234"/>
      <c r="BF1234"/>
      <c r="BG1234"/>
      <c r="BH1234"/>
      <c r="BI1234"/>
      <c r="BJ1234"/>
    </row>
    <row r="1235" spans="57:62" x14ac:dyDescent="0.3">
      <c r="BE1235"/>
      <c r="BF1235"/>
      <c r="BG1235"/>
      <c r="BH1235"/>
      <c r="BI1235"/>
      <c r="BJ1235"/>
    </row>
    <row r="1236" spans="57:62" x14ac:dyDescent="0.3">
      <c r="BE1236"/>
      <c r="BF1236"/>
      <c r="BG1236"/>
      <c r="BH1236"/>
      <c r="BI1236"/>
      <c r="BJ1236"/>
    </row>
    <row r="1237" spans="57:62" x14ac:dyDescent="0.3">
      <c r="BE1237"/>
      <c r="BF1237"/>
      <c r="BG1237"/>
      <c r="BH1237"/>
      <c r="BI1237"/>
      <c r="BJ1237"/>
    </row>
    <row r="1238" spans="57:62" x14ac:dyDescent="0.3">
      <c r="BE1238"/>
      <c r="BF1238"/>
      <c r="BG1238"/>
      <c r="BH1238"/>
      <c r="BI1238"/>
      <c r="BJ1238"/>
    </row>
    <row r="1239" spans="57:62" x14ac:dyDescent="0.3">
      <c r="BE1239"/>
      <c r="BF1239"/>
      <c r="BG1239"/>
      <c r="BH1239"/>
      <c r="BI1239"/>
      <c r="BJ1239"/>
    </row>
    <row r="1240" spans="57:62" x14ac:dyDescent="0.3">
      <c r="BE1240"/>
      <c r="BF1240"/>
      <c r="BG1240"/>
      <c r="BH1240"/>
      <c r="BI1240"/>
      <c r="BJ1240"/>
    </row>
    <row r="1241" spans="57:62" x14ac:dyDescent="0.3">
      <c r="BE1241"/>
      <c r="BF1241"/>
      <c r="BG1241"/>
      <c r="BH1241"/>
      <c r="BI1241"/>
      <c r="BJ1241"/>
    </row>
    <row r="1242" spans="57:62" x14ac:dyDescent="0.3">
      <c r="BE1242"/>
      <c r="BF1242"/>
      <c r="BG1242"/>
      <c r="BH1242"/>
      <c r="BI1242"/>
      <c r="BJ1242"/>
    </row>
    <row r="1243" spans="57:62" x14ac:dyDescent="0.3">
      <c r="BE1243"/>
      <c r="BF1243"/>
      <c r="BG1243"/>
      <c r="BH1243"/>
      <c r="BI1243"/>
      <c r="BJ1243"/>
    </row>
    <row r="1244" spans="57:62" x14ac:dyDescent="0.3">
      <c r="BE1244"/>
      <c r="BF1244"/>
      <c r="BG1244"/>
      <c r="BH1244"/>
      <c r="BI1244"/>
      <c r="BJ1244"/>
    </row>
    <row r="1245" spans="57:62" x14ac:dyDescent="0.3">
      <c r="BE1245"/>
      <c r="BF1245"/>
      <c r="BG1245"/>
      <c r="BH1245"/>
      <c r="BI1245"/>
      <c r="BJ1245"/>
    </row>
    <row r="1246" spans="57:62" x14ac:dyDescent="0.3">
      <c r="BE1246"/>
      <c r="BF1246"/>
      <c r="BG1246"/>
      <c r="BH1246"/>
      <c r="BI1246"/>
      <c r="BJ1246"/>
    </row>
    <row r="1247" spans="57:62" x14ac:dyDescent="0.3">
      <c r="BE1247"/>
      <c r="BF1247"/>
      <c r="BG1247"/>
      <c r="BH1247"/>
      <c r="BI1247"/>
      <c r="BJ1247"/>
    </row>
    <row r="1248" spans="57:62" x14ac:dyDescent="0.3">
      <c r="BE1248"/>
      <c r="BF1248"/>
      <c r="BG1248"/>
      <c r="BH1248"/>
      <c r="BI1248"/>
      <c r="BJ1248"/>
    </row>
    <row r="1249" spans="57:62" x14ac:dyDescent="0.3">
      <c r="BE1249"/>
      <c r="BF1249"/>
      <c r="BG1249"/>
      <c r="BH1249"/>
      <c r="BI1249"/>
      <c r="BJ1249"/>
    </row>
    <row r="1250" spans="57:62" x14ac:dyDescent="0.3">
      <c r="BE1250"/>
      <c r="BF1250"/>
      <c r="BG1250"/>
      <c r="BH1250"/>
      <c r="BI1250"/>
      <c r="BJ1250"/>
    </row>
    <row r="1251" spans="57:62" x14ac:dyDescent="0.3">
      <c r="BE1251"/>
      <c r="BF1251"/>
      <c r="BG1251"/>
      <c r="BH1251"/>
      <c r="BI1251"/>
      <c r="BJ1251"/>
    </row>
    <row r="1252" spans="57:62" x14ac:dyDescent="0.3">
      <c r="BE1252"/>
      <c r="BF1252"/>
      <c r="BG1252"/>
      <c r="BH1252"/>
      <c r="BI1252"/>
      <c r="BJ1252"/>
    </row>
    <row r="1253" spans="57:62" x14ac:dyDescent="0.3">
      <c r="BE1253"/>
      <c r="BF1253"/>
      <c r="BG1253"/>
      <c r="BH1253"/>
      <c r="BI1253"/>
      <c r="BJ1253"/>
    </row>
    <row r="1254" spans="57:62" x14ac:dyDescent="0.3">
      <c r="BE1254"/>
      <c r="BF1254"/>
      <c r="BG1254"/>
      <c r="BH1254"/>
      <c r="BI1254"/>
      <c r="BJ1254"/>
    </row>
    <row r="1255" spans="57:62" x14ac:dyDescent="0.3">
      <c r="BE1255"/>
      <c r="BF1255"/>
      <c r="BG1255"/>
      <c r="BH1255"/>
      <c r="BI1255"/>
      <c r="BJ1255"/>
    </row>
    <row r="1256" spans="57:62" x14ac:dyDescent="0.3">
      <c r="BE1256"/>
      <c r="BF1256"/>
      <c r="BG1256"/>
      <c r="BH1256"/>
      <c r="BI1256"/>
      <c r="BJ1256"/>
    </row>
    <row r="1257" spans="57:62" x14ac:dyDescent="0.3">
      <c r="BE1257"/>
      <c r="BF1257"/>
      <c r="BG1257"/>
      <c r="BH1257"/>
      <c r="BI1257"/>
      <c r="BJ1257"/>
    </row>
    <row r="1258" spans="57:62" x14ac:dyDescent="0.3">
      <c r="BE1258"/>
      <c r="BF1258"/>
      <c r="BG1258"/>
      <c r="BH1258"/>
      <c r="BI1258"/>
      <c r="BJ1258"/>
    </row>
    <row r="1259" spans="57:62" x14ac:dyDescent="0.3">
      <c r="BE1259"/>
      <c r="BF1259"/>
      <c r="BG1259"/>
      <c r="BH1259"/>
      <c r="BI1259"/>
      <c r="BJ1259"/>
    </row>
    <row r="1260" spans="57:62" x14ac:dyDescent="0.3">
      <c r="BE1260"/>
      <c r="BF1260"/>
      <c r="BG1260"/>
      <c r="BH1260"/>
      <c r="BI1260"/>
      <c r="BJ1260"/>
    </row>
    <row r="1261" spans="57:62" x14ac:dyDescent="0.3">
      <c r="BE1261"/>
      <c r="BF1261"/>
      <c r="BG1261"/>
      <c r="BH1261"/>
      <c r="BI1261"/>
      <c r="BJ1261"/>
    </row>
    <row r="1262" spans="57:62" x14ac:dyDescent="0.3">
      <c r="BE1262"/>
      <c r="BF1262"/>
      <c r="BG1262"/>
      <c r="BH1262"/>
      <c r="BI1262"/>
      <c r="BJ1262"/>
    </row>
    <row r="1263" spans="57:62" x14ac:dyDescent="0.3">
      <c r="BE1263"/>
      <c r="BF1263"/>
      <c r="BG1263"/>
      <c r="BH1263"/>
      <c r="BI1263"/>
      <c r="BJ1263"/>
    </row>
    <row r="1264" spans="57:62" x14ac:dyDescent="0.3">
      <c r="BE1264"/>
      <c r="BF1264"/>
      <c r="BG1264"/>
      <c r="BH1264"/>
      <c r="BI1264"/>
      <c r="BJ1264"/>
    </row>
    <row r="1265" spans="57:62" x14ac:dyDescent="0.3">
      <c r="BE1265"/>
      <c r="BF1265"/>
      <c r="BG1265"/>
      <c r="BH1265"/>
      <c r="BI1265"/>
      <c r="BJ1265"/>
    </row>
    <row r="1266" spans="57:62" x14ac:dyDescent="0.3">
      <c r="BE1266"/>
      <c r="BF1266"/>
      <c r="BG1266"/>
      <c r="BH1266"/>
      <c r="BI1266"/>
      <c r="BJ1266"/>
    </row>
    <row r="1267" spans="57:62" x14ac:dyDescent="0.3">
      <c r="BE1267"/>
      <c r="BF1267"/>
      <c r="BG1267"/>
      <c r="BH1267"/>
      <c r="BI1267"/>
      <c r="BJ1267"/>
    </row>
    <row r="1268" spans="57:62" x14ac:dyDescent="0.3">
      <c r="BE1268"/>
      <c r="BF1268"/>
      <c r="BG1268"/>
      <c r="BH1268"/>
      <c r="BI1268"/>
      <c r="BJ1268"/>
    </row>
    <row r="1269" spans="57:62" x14ac:dyDescent="0.3">
      <c r="BE1269"/>
      <c r="BF1269"/>
      <c r="BG1269"/>
      <c r="BH1269"/>
      <c r="BI1269"/>
      <c r="BJ1269"/>
    </row>
    <row r="1270" spans="57:62" x14ac:dyDescent="0.3">
      <c r="BE1270"/>
      <c r="BF1270"/>
      <c r="BG1270"/>
      <c r="BH1270"/>
      <c r="BI1270"/>
      <c r="BJ1270"/>
    </row>
    <row r="1271" spans="57:62" x14ac:dyDescent="0.3">
      <c r="BE1271"/>
      <c r="BF1271"/>
      <c r="BG1271"/>
      <c r="BH1271"/>
      <c r="BI1271"/>
      <c r="BJ1271"/>
    </row>
    <row r="1272" spans="57:62" x14ac:dyDescent="0.3">
      <c r="BE1272"/>
      <c r="BF1272"/>
      <c r="BG1272"/>
      <c r="BH1272"/>
      <c r="BI1272"/>
      <c r="BJ1272"/>
    </row>
    <row r="1273" spans="57:62" x14ac:dyDescent="0.3">
      <c r="BE1273"/>
      <c r="BF1273"/>
      <c r="BG1273"/>
      <c r="BH1273"/>
      <c r="BI1273"/>
      <c r="BJ1273"/>
    </row>
    <row r="1274" spans="57:62" x14ac:dyDescent="0.3">
      <c r="BE1274"/>
      <c r="BF1274"/>
      <c r="BG1274"/>
      <c r="BH1274"/>
      <c r="BI1274"/>
      <c r="BJ1274"/>
    </row>
    <row r="1275" spans="57:62" x14ac:dyDescent="0.3">
      <c r="BE1275"/>
      <c r="BF1275"/>
      <c r="BG1275"/>
      <c r="BH1275"/>
      <c r="BI1275"/>
      <c r="BJ1275"/>
    </row>
    <row r="1276" spans="57:62" x14ac:dyDescent="0.3">
      <c r="BE1276"/>
      <c r="BF1276"/>
      <c r="BG1276"/>
      <c r="BH1276"/>
      <c r="BI1276"/>
      <c r="BJ1276"/>
    </row>
    <row r="1277" spans="57:62" x14ac:dyDescent="0.3">
      <c r="BE1277"/>
      <c r="BF1277"/>
      <c r="BG1277"/>
      <c r="BH1277"/>
      <c r="BI1277"/>
      <c r="BJ1277"/>
    </row>
    <row r="1278" spans="57:62" x14ac:dyDescent="0.3">
      <c r="BE1278"/>
      <c r="BF1278"/>
      <c r="BG1278"/>
      <c r="BH1278"/>
      <c r="BI1278"/>
      <c r="BJ1278"/>
    </row>
    <row r="1279" spans="57:62" x14ac:dyDescent="0.3">
      <c r="BE1279"/>
      <c r="BF1279"/>
      <c r="BG1279"/>
      <c r="BH1279"/>
      <c r="BI1279"/>
      <c r="BJ1279"/>
    </row>
    <row r="1280" spans="57:62" x14ac:dyDescent="0.3">
      <c r="BE1280"/>
      <c r="BF1280"/>
      <c r="BG1280"/>
      <c r="BH1280"/>
      <c r="BI1280"/>
      <c r="BJ1280"/>
    </row>
    <row r="1281" spans="57:62" x14ac:dyDescent="0.3">
      <c r="BE1281"/>
      <c r="BF1281"/>
      <c r="BG1281"/>
      <c r="BH1281"/>
      <c r="BI1281"/>
      <c r="BJ1281"/>
    </row>
    <row r="1282" spans="57:62" x14ac:dyDescent="0.3">
      <c r="BE1282"/>
      <c r="BF1282"/>
      <c r="BG1282"/>
      <c r="BH1282"/>
      <c r="BI1282"/>
      <c r="BJ1282"/>
    </row>
    <row r="1283" spans="57:62" x14ac:dyDescent="0.3">
      <c r="BE1283"/>
      <c r="BF1283"/>
      <c r="BG1283"/>
      <c r="BH1283"/>
      <c r="BI1283"/>
      <c r="BJ1283"/>
    </row>
    <row r="1284" spans="57:62" x14ac:dyDescent="0.3">
      <c r="BE1284"/>
      <c r="BF1284"/>
      <c r="BG1284"/>
      <c r="BH1284"/>
      <c r="BI1284"/>
      <c r="BJ1284"/>
    </row>
    <row r="1285" spans="57:62" x14ac:dyDescent="0.3">
      <c r="BE1285"/>
      <c r="BF1285"/>
      <c r="BG1285"/>
      <c r="BH1285"/>
      <c r="BI1285"/>
      <c r="BJ1285"/>
    </row>
    <row r="1286" spans="57:62" x14ac:dyDescent="0.3">
      <c r="BE1286"/>
      <c r="BF1286"/>
      <c r="BG1286"/>
      <c r="BH1286"/>
      <c r="BI1286"/>
      <c r="BJ1286"/>
    </row>
    <row r="1287" spans="57:62" x14ac:dyDescent="0.3">
      <c r="BE1287"/>
      <c r="BF1287"/>
      <c r="BG1287"/>
      <c r="BH1287"/>
      <c r="BI1287"/>
      <c r="BJ1287"/>
    </row>
    <row r="1288" spans="57:62" x14ac:dyDescent="0.3">
      <c r="BE1288"/>
      <c r="BF1288"/>
      <c r="BG1288"/>
      <c r="BH1288"/>
      <c r="BI1288"/>
      <c r="BJ1288"/>
    </row>
    <row r="1289" spans="57:62" x14ac:dyDescent="0.3">
      <c r="BE1289"/>
      <c r="BF1289"/>
      <c r="BG1289"/>
      <c r="BH1289"/>
      <c r="BI1289"/>
      <c r="BJ1289"/>
    </row>
    <row r="1290" spans="57:62" x14ac:dyDescent="0.3">
      <c r="BE1290"/>
      <c r="BF1290"/>
      <c r="BG1290"/>
      <c r="BH1290"/>
      <c r="BI1290"/>
      <c r="BJ1290"/>
    </row>
    <row r="1291" spans="57:62" x14ac:dyDescent="0.3">
      <c r="BE1291"/>
      <c r="BF1291"/>
      <c r="BG1291"/>
      <c r="BH1291"/>
      <c r="BI1291"/>
      <c r="BJ1291"/>
    </row>
    <row r="1292" spans="57:62" x14ac:dyDescent="0.3">
      <c r="BE1292"/>
      <c r="BF1292"/>
      <c r="BG1292"/>
      <c r="BH1292"/>
      <c r="BI1292"/>
      <c r="BJ1292"/>
    </row>
    <row r="1293" spans="57:62" x14ac:dyDescent="0.3">
      <c r="BE1293"/>
      <c r="BF1293"/>
      <c r="BG1293"/>
      <c r="BH1293"/>
      <c r="BI1293"/>
      <c r="BJ1293"/>
    </row>
    <row r="1294" spans="57:62" x14ac:dyDescent="0.3">
      <c r="BE1294"/>
      <c r="BF1294"/>
      <c r="BG1294"/>
      <c r="BH1294"/>
      <c r="BI1294"/>
      <c r="BJ1294"/>
    </row>
    <row r="1295" spans="57:62" x14ac:dyDescent="0.3">
      <c r="BE1295"/>
      <c r="BF1295"/>
      <c r="BG1295"/>
      <c r="BH1295"/>
      <c r="BI1295"/>
      <c r="BJ1295"/>
    </row>
    <row r="1296" spans="57:62" x14ac:dyDescent="0.3">
      <c r="BE1296"/>
      <c r="BF1296"/>
      <c r="BG1296"/>
      <c r="BH1296"/>
      <c r="BI1296"/>
      <c r="BJ1296"/>
    </row>
    <row r="1297" spans="57:62" x14ac:dyDescent="0.3">
      <c r="BE1297"/>
      <c r="BF1297"/>
      <c r="BG1297"/>
      <c r="BH1297"/>
      <c r="BI1297"/>
      <c r="BJ1297"/>
    </row>
    <row r="1298" spans="57:62" x14ac:dyDescent="0.3">
      <c r="BE1298"/>
      <c r="BF1298"/>
      <c r="BG1298"/>
      <c r="BH1298"/>
      <c r="BI1298"/>
      <c r="BJ1298"/>
    </row>
    <row r="1299" spans="57:62" x14ac:dyDescent="0.3">
      <c r="BE1299"/>
      <c r="BF1299"/>
      <c r="BG1299"/>
      <c r="BH1299"/>
      <c r="BI1299"/>
      <c r="BJ1299"/>
    </row>
    <row r="1300" spans="57:62" x14ac:dyDescent="0.3">
      <c r="BE1300"/>
      <c r="BF1300"/>
      <c r="BG1300"/>
      <c r="BH1300"/>
      <c r="BI1300"/>
      <c r="BJ1300"/>
    </row>
    <row r="1301" spans="57:62" x14ac:dyDescent="0.3">
      <c r="BE1301"/>
      <c r="BF1301"/>
      <c r="BG1301"/>
      <c r="BH1301"/>
      <c r="BI1301"/>
      <c r="BJ1301"/>
    </row>
    <row r="1302" spans="57:62" x14ac:dyDescent="0.3">
      <c r="BE1302"/>
      <c r="BF1302"/>
      <c r="BG1302"/>
      <c r="BH1302"/>
      <c r="BI1302"/>
      <c r="BJ1302"/>
    </row>
    <row r="1303" spans="57:62" x14ac:dyDescent="0.3">
      <c r="BE1303"/>
      <c r="BF1303"/>
      <c r="BG1303"/>
      <c r="BH1303"/>
      <c r="BI1303"/>
      <c r="BJ1303"/>
    </row>
    <row r="1304" spans="57:62" x14ac:dyDescent="0.3">
      <c r="BE1304"/>
      <c r="BF1304"/>
      <c r="BG1304"/>
      <c r="BH1304"/>
      <c r="BI1304"/>
      <c r="BJ1304"/>
    </row>
    <row r="1305" spans="57:62" x14ac:dyDescent="0.3">
      <c r="BE1305"/>
      <c r="BF1305"/>
      <c r="BG1305"/>
      <c r="BH1305"/>
      <c r="BI1305"/>
      <c r="BJ1305"/>
    </row>
    <row r="1306" spans="57:62" x14ac:dyDescent="0.3">
      <c r="BE1306"/>
      <c r="BF1306"/>
      <c r="BG1306"/>
      <c r="BH1306"/>
      <c r="BI1306"/>
      <c r="BJ1306"/>
    </row>
    <row r="1307" spans="57:62" x14ac:dyDescent="0.3">
      <c r="BE1307"/>
      <c r="BF1307"/>
      <c r="BG1307"/>
      <c r="BH1307"/>
      <c r="BI1307"/>
      <c r="BJ1307"/>
    </row>
    <row r="1308" spans="57:62" x14ac:dyDescent="0.3">
      <c r="BE1308"/>
      <c r="BF1308"/>
      <c r="BG1308"/>
      <c r="BH1308"/>
      <c r="BI1308"/>
      <c r="BJ1308"/>
    </row>
    <row r="1309" spans="57:62" x14ac:dyDescent="0.3">
      <c r="BE1309"/>
      <c r="BF1309"/>
      <c r="BG1309"/>
      <c r="BH1309"/>
      <c r="BI1309"/>
      <c r="BJ1309"/>
    </row>
    <row r="1310" spans="57:62" x14ac:dyDescent="0.3">
      <c r="BE1310"/>
      <c r="BF1310"/>
      <c r="BG1310"/>
      <c r="BH1310"/>
      <c r="BI1310"/>
      <c r="BJ1310"/>
    </row>
    <row r="1311" spans="57:62" x14ac:dyDescent="0.3">
      <c r="BE1311"/>
      <c r="BF1311"/>
      <c r="BG1311"/>
      <c r="BH1311"/>
      <c r="BI1311"/>
      <c r="BJ1311"/>
    </row>
    <row r="1312" spans="57:62" x14ac:dyDescent="0.3">
      <c r="BE1312"/>
      <c r="BF1312"/>
      <c r="BG1312"/>
      <c r="BH1312"/>
      <c r="BI1312"/>
      <c r="BJ1312"/>
    </row>
    <row r="1313" spans="57:62" x14ac:dyDescent="0.3">
      <c r="BE1313"/>
      <c r="BF1313"/>
      <c r="BG1313"/>
      <c r="BH1313"/>
      <c r="BI1313"/>
      <c r="BJ1313"/>
    </row>
    <row r="1314" spans="57:62" x14ac:dyDescent="0.3">
      <c r="BE1314"/>
      <c r="BF1314"/>
      <c r="BG1314"/>
      <c r="BH1314"/>
      <c r="BI1314"/>
      <c r="BJ1314"/>
    </row>
    <row r="1315" spans="57:62" x14ac:dyDescent="0.3">
      <c r="BE1315"/>
      <c r="BF1315"/>
      <c r="BG1315"/>
      <c r="BH1315"/>
      <c r="BI1315"/>
      <c r="BJ1315"/>
    </row>
    <row r="1316" spans="57:62" x14ac:dyDescent="0.3">
      <c r="BE1316"/>
      <c r="BF1316"/>
      <c r="BG1316"/>
      <c r="BH1316"/>
      <c r="BI1316"/>
      <c r="BJ1316"/>
    </row>
    <row r="1317" spans="57:62" x14ac:dyDescent="0.3">
      <c r="BE1317"/>
      <c r="BF1317"/>
      <c r="BG1317"/>
      <c r="BH1317"/>
      <c r="BI1317"/>
      <c r="BJ1317"/>
    </row>
    <row r="1318" spans="57:62" x14ac:dyDescent="0.3">
      <c r="BE1318"/>
      <c r="BF1318"/>
      <c r="BG1318"/>
      <c r="BH1318"/>
      <c r="BI1318"/>
      <c r="BJ1318"/>
    </row>
    <row r="1319" spans="57:62" x14ac:dyDescent="0.3">
      <c r="BE1319"/>
      <c r="BF1319"/>
      <c r="BG1319"/>
      <c r="BH1319"/>
      <c r="BI1319"/>
      <c r="BJ1319"/>
    </row>
    <row r="1320" spans="57:62" x14ac:dyDescent="0.3">
      <c r="BE1320"/>
      <c r="BF1320"/>
      <c r="BG1320"/>
      <c r="BH1320"/>
      <c r="BI1320"/>
      <c r="BJ1320"/>
    </row>
    <row r="1321" spans="57:62" x14ac:dyDescent="0.3">
      <c r="BE1321"/>
      <c r="BF1321"/>
      <c r="BG1321"/>
      <c r="BH1321"/>
      <c r="BI1321"/>
      <c r="BJ1321"/>
    </row>
    <row r="1322" spans="57:62" x14ac:dyDescent="0.3">
      <c r="BE1322"/>
      <c r="BF1322"/>
      <c r="BG1322"/>
      <c r="BH1322"/>
      <c r="BI1322"/>
      <c r="BJ1322"/>
    </row>
    <row r="1323" spans="57:62" x14ac:dyDescent="0.3">
      <c r="BE1323"/>
      <c r="BF1323"/>
      <c r="BG1323"/>
      <c r="BH1323"/>
      <c r="BI1323"/>
      <c r="BJ1323"/>
    </row>
    <row r="1324" spans="57:62" x14ac:dyDescent="0.3">
      <c r="BE1324"/>
      <c r="BF1324"/>
      <c r="BG1324"/>
      <c r="BH1324"/>
      <c r="BI1324"/>
      <c r="BJ1324"/>
    </row>
    <row r="1325" spans="57:62" x14ac:dyDescent="0.3">
      <c r="BE1325"/>
      <c r="BF1325"/>
      <c r="BG1325"/>
      <c r="BH1325"/>
      <c r="BI1325"/>
      <c r="BJ1325"/>
    </row>
    <row r="1326" spans="57:62" x14ac:dyDescent="0.3">
      <c r="BE1326"/>
      <c r="BF1326"/>
      <c r="BG1326"/>
      <c r="BH1326"/>
      <c r="BI1326"/>
      <c r="BJ1326"/>
    </row>
    <row r="1327" spans="57:62" x14ac:dyDescent="0.3">
      <c r="BE1327"/>
      <c r="BF1327"/>
      <c r="BG1327"/>
      <c r="BH1327"/>
      <c r="BI1327"/>
      <c r="BJ1327"/>
    </row>
    <row r="1328" spans="57:62" x14ac:dyDescent="0.3">
      <c r="BE1328"/>
      <c r="BF1328"/>
      <c r="BG1328"/>
      <c r="BH1328"/>
      <c r="BI1328"/>
      <c r="BJ1328"/>
    </row>
    <row r="1329" spans="57:62" x14ac:dyDescent="0.3">
      <c r="BE1329"/>
      <c r="BF1329"/>
      <c r="BG1329"/>
      <c r="BH1329"/>
      <c r="BI1329"/>
      <c r="BJ1329"/>
    </row>
    <row r="1330" spans="57:62" x14ac:dyDescent="0.3">
      <c r="BE1330"/>
      <c r="BF1330"/>
      <c r="BG1330"/>
      <c r="BH1330"/>
      <c r="BI1330"/>
      <c r="BJ1330"/>
    </row>
    <row r="1331" spans="57:62" x14ac:dyDescent="0.3">
      <c r="BE1331"/>
      <c r="BF1331"/>
      <c r="BG1331"/>
      <c r="BH1331"/>
      <c r="BI1331"/>
      <c r="BJ1331"/>
    </row>
    <row r="1332" spans="57:62" x14ac:dyDescent="0.3">
      <c r="BE1332"/>
      <c r="BF1332"/>
      <c r="BG1332"/>
      <c r="BH1332"/>
      <c r="BI1332"/>
      <c r="BJ1332"/>
    </row>
    <row r="1333" spans="57:62" x14ac:dyDescent="0.3">
      <c r="BE1333"/>
      <c r="BF1333"/>
      <c r="BG1333"/>
      <c r="BH1333"/>
      <c r="BI1333"/>
      <c r="BJ1333"/>
    </row>
    <row r="1334" spans="57:62" x14ac:dyDescent="0.3">
      <c r="BE1334"/>
      <c r="BF1334"/>
      <c r="BG1334"/>
      <c r="BH1334"/>
      <c r="BI1334"/>
      <c r="BJ1334"/>
    </row>
    <row r="1335" spans="57:62" x14ac:dyDescent="0.3">
      <c r="BE1335"/>
      <c r="BF1335"/>
      <c r="BG1335"/>
      <c r="BH1335"/>
      <c r="BI1335"/>
      <c r="BJ1335"/>
    </row>
    <row r="1336" spans="57:62" x14ac:dyDescent="0.3">
      <c r="BE1336"/>
      <c r="BF1336"/>
      <c r="BG1336"/>
      <c r="BH1336"/>
      <c r="BI1336"/>
      <c r="BJ1336"/>
    </row>
    <row r="1337" spans="57:62" x14ac:dyDescent="0.3">
      <c r="BE1337"/>
      <c r="BF1337"/>
      <c r="BG1337"/>
      <c r="BH1337"/>
      <c r="BI1337"/>
      <c r="BJ1337"/>
    </row>
    <row r="1338" spans="57:62" x14ac:dyDescent="0.3">
      <c r="BE1338"/>
      <c r="BF1338"/>
      <c r="BG1338"/>
      <c r="BH1338"/>
      <c r="BI1338"/>
      <c r="BJ1338"/>
    </row>
    <row r="1339" spans="57:62" x14ac:dyDescent="0.3">
      <c r="BE1339"/>
      <c r="BF1339"/>
      <c r="BG1339"/>
      <c r="BH1339"/>
      <c r="BI1339"/>
      <c r="BJ1339"/>
    </row>
    <row r="1340" spans="57:62" x14ac:dyDescent="0.3">
      <c r="BE1340"/>
      <c r="BF1340"/>
      <c r="BG1340"/>
      <c r="BH1340"/>
      <c r="BI1340"/>
      <c r="BJ1340"/>
    </row>
    <row r="1341" spans="57:62" x14ac:dyDescent="0.3">
      <c r="BE1341"/>
      <c r="BF1341"/>
      <c r="BG1341"/>
      <c r="BH1341"/>
      <c r="BI1341"/>
      <c r="BJ1341"/>
    </row>
    <row r="1342" spans="57:62" x14ac:dyDescent="0.3">
      <c r="BE1342"/>
      <c r="BF1342"/>
      <c r="BG1342"/>
      <c r="BH1342"/>
      <c r="BI1342"/>
      <c r="BJ1342"/>
    </row>
    <row r="1343" spans="57:62" x14ac:dyDescent="0.3">
      <c r="BE1343"/>
      <c r="BF1343"/>
      <c r="BG1343"/>
      <c r="BH1343"/>
      <c r="BI1343"/>
      <c r="BJ1343"/>
    </row>
    <row r="1344" spans="57:62" x14ac:dyDescent="0.3">
      <c r="BE1344"/>
      <c r="BF1344"/>
      <c r="BG1344"/>
      <c r="BH1344"/>
      <c r="BI1344"/>
      <c r="BJ1344"/>
    </row>
    <row r="1345" spans="57:62" x14ac:dyDescent="0.3">
      <c r="BE1345"/>
      <c r="BF1345"/>
      <c r="BG1345"/>
      <c r="BH1345"/>
      <c r="BI1345"/>
      <c r="BJ1345"/>
    </row>
    <row r="1346" spans="57:62" x14ac:dyDescent="0.3">
      <c r="BE1346"/>
      <c r="BF1346"/>
      <c r="BG1346"/>
      <c r="BH1346"/>
      <c r="BI1346"/>
      <c r="BJ1346"/>
    </row>
    <row r="1347" spans="57:62" x14ac:dyDescent="0.3">
      <c r="BE1347"/>
      <c r="BF1347"/>
      <c r="BG1347"/>
      <c r="BH1347"/>
      <c r="BI1347"/>
      <c r="BJ1347"/>
    </row>
    <row r="1348" spans="57:62" x14ac:dyDescent="0.3">
      <c r="BE1348"/>
      <c r="BF1348"/>
      <c r="BG1348"/>
      <c r="BH1348"/>
      <c r="BI1348"/>
      <c r="BJ1348"/>
    </row>
    <row r="1349" spans="57:62" x14ac:dyDescent="0.3">
      <c r="BE1349"/>
      <c r="BF1349"/>
      <c r="BG1349"/>
      <c r="BH1349"/>
      <c r="BI1349"/>
      <c r="BJ1349"/>
    </row>
    <row r="1350" spans="57:62" x14ac:dyDescent="0.3">
      <c r="BE1350"/>
      <c r="BF1350"/>
      <c r="BG1350"/>
      <c r="BH1350"/>
      <c r="BI1350"/>
      <c r="BJ1350"/>
    </row>
    <row r="1351" spans="57:62" x14ac:dyDescent="0.3">
      <c r="BE1351"/>
      <c r="BF1351"/>
      <c r="BG1351"/>
      <c r="BH1351"/>
      <c r="BI1351"/>
      <c r="BJ1351"/>
    </row>
    <row r="1352" spans="57:62" x14ac:dyDescent="0.3">
      <c r="BE1352"/>
      <c r="BF1352"/>
      <c r="BG1352"/>
      <c r="BH1352"/>
      <c r="BI1352"/>
      <c r="BJ1352"/>
    </row>
    <row r="1353" spans="57:62" x14ac:dyDescent="0.3">
      <c r="BE1353"/>
      <c r="BF1353"/>
      <c r="BG1353"/>
      <c r="BH1353"/>
      <c r="BI1353"/>
      <c r="BJ1353"/>
    </row>
    <row r="1354" spans="57:62" x14ac:dyDescent="0.3">
      <c r="BE1354"/>
      <c r="BF1354"/>
      <c r="BG1354"/>
      <c r="BH1354"/>
      <c r="BI1354"/>
      <c r="BJ1354"/>
    </row>
    <row r="1355" spans="57:62" x14ac:dyDescent="0.3">
      <c r="BE1355"/>
      <c r="BF1355"/>
      <c r="BG1355"/>
      <c r="BH1355"/>
      <c r="BI1355"/>
      <c r="BJ1355"/>
    </row>
    <row r="1356" spans="57:62" x14ac:dyDescent="0.3">
      <c r="BE1356"/>
      <c r="BF1356"/>
      <c r="BG1356"/>
      <c r="BH1356"/>
      <c r="BI1356"/>
      <c r="BJ1356"/>
    </row>
    <row r="1357" spans="57:62" x14ac:dyDescent="0.3">
      <c r="BE1357"/>
      <c r="BF1357"/>
      <c r="BG1357"/>
      <c r="BH1357"/>
      <c r="BI1357"/>
      <c r="BJ1357"/>
    </row>
    <row r="1358" spans="57:62" x14ac:dyDescent="0.3">
      <c r="BE1358"/>
      <c r="BF1358"/>
      <c r="BG1358"/>
      <c r="BH1358"/>
      <c r="BI1358"/>
      <c r="BJ1358"/>
    </row>
    <row r="1359" spans="57:62" x14ac:dyDescent="0.3">
      <c r="BE1359"/>
      <c r="BF1359"/>
      <c r="BG1359"/>
      <c r="BH1359"/>
      <c r="BI1359"/>
      <c r="BJ1359"/>
    </row>
    <row r="1360" spans="57:62" x14ac:dyDescent="0.3">
      <c r="BE1360"/>
      <c r="BF1360"/>
      <c r="BG1360"/>
      <c r="BH1360"/>
      <c r="BI1360"/>
      <c r="BJ1360"/>
    </row>
    <row r="1361" spans="57:62" x14ac:dyDescent="0.3">
      <c r="BE1361"/>
      <c r="BF1361"/>
      <c r="BG1361"/>
      <c r="BH1361"/>
      <c r="BI1361"/>
      <c r="BJ1361"/>
    </row>
    <row r="1362" spans="57:62" x14ac:dyDescent="0.3">
      <c r="BE1362"/>
      <c r="BF1362"/>
      <c r="BG1362"/>
      <c r="BH1362"/>
      <c r="BI1362"/>
      <c r="BJ1362"/>
    </row>
    <row r="1363" spans="57:62" x14ac:dyDescent="0.3">
      <c r="BE1363"/>
      <c r="BF1363"/>
      <c r="BG1363"/>
      <c r="BH1363"/>
      <c r="BI1363"/>
      <c r="BJ1363"/>
    </row>
    <row r="1364" spans="57:62" x14ac:dyDescent="0.3">
      <c r="BE1364"/>
      <c r="BF1364"/>
      <c r="BG1364"/>
      <c r="BH1364"/>
      <c r="BI1364"/>
      <c r="BJ1364"/>
    </row>
    <row r="1365" spans="57:62" x14ac:dyDescent="0.3">
      <c r="BE1365"/>
      <c r="BF1365"/>
      <c r="BG1365"/>
      <c r="BH1365"/>
      <c r="BI1365"/>
      <c r="BJ1365"/>
    </row>
    <row r="1366" spans="57:62" x14ac:dyDescent="0.3">
      <c r="BE1366"/>
      <c r="BF1366"/>
      <c r="BG1366"/>
      <c r="BH1366"/>
      <c r="BI1366"/>
      <c r="BJ1366"/>
    </row>
    <row r="1367" spans="57:62" x14ac:dyDescent="0.3">
      <c r="BE1367"/>
      <c r="BF1367"/>
      <c r="BG1367"/>
      <c r="BH1367"/>
      <c r="BI1367"/>
      <c r="BJ1367"/>
    </row>
    <row r="1368" spans="57:62" x14ac:dyDescent="0.3">
      <c r="BE1368"/>
      <c r="BF1368"/>
      <c r="BG1368"/>
      <c r="BH1368"/>
      <c r="BI1368"/>
      <c r="BJ1368"/>
    </row>
    <row r="1369" spans="57:62" x14ac:dyDescent="0.3">
      <c r="BE1369"/>
      <c r="BF1369"/>
      <c r="BG1369"/>
      <c r="BH1369"/>
      <c r="BI1369"/>
      <c r="BJ1369"/>
    </row>
    <row r="1370" spans="57:62" x14ac:dyDescent="0.3">
      <c r="BE1370"/>
      <c r="BF1370"/>
      <c r="BG1370"/>
      <c r="BH1370"/>
      <c r="BI1370"/>
      <c r="BJ1370"/>
    </row>
    <row r="1371" spans="57:62" x14ac:dyDescent="0.3">
      <c r="BE1371"/>
      <c r="BF1371"/>
      <c r="BG1371"/>
      <c r="BH1371"/>
      <c r="BI1371"/>
      <c r="BJ1371"/>
    </row>
    <row r="1372" spans="57:62" x14ac:dyDescent="0.3">
      <c r="BE1372"/>
      <c r="BF1372"/>
      <c r="BG1372"/>
      <c r="BH1372"/>
      <c r="BI1372"/>
      <c r="BJ1372"/>
    </row>
    <row r="1373" spans="57:62" x14ac:dyDescent="0.3">
      <c r="BE1373"/>
      <c r="BF1373"/>
      <c r="BG1373"/>
      <c r="BH1373"/>
      <c r="BI1373"/>
      <c r="BJ1373"/>
    </row>
    <row r="1374" spans="57:62" x14ac:dyDescent="0.3">
      <c r="BE1374"/>
      <c r="BF1374"/>
      <c r="BG1374"/>
      <c r="BH1374"/>
      <c r="BI1374"/>
      <c r="BJ1374"/>
    </row>
    <row r="1375" spans="57:62" x14ac:dyDescent="0.3">
      <c r="BE1375"/>
      <c r="BF1375"/>
      <c r="BG1375"/>
      <c r="BH1375"/>
      <c r="BI1375"/>
      <c r="BJ1375"/>
    </row>
    <row r="1376" spans="57:62" x14ac:dyDescent="0.3">
      <c r="BE1376"/>
      <c r="BF1376"/>
      <c r="BG1376"/>
      <c r="BH1376"/>
      <c r="BI1376"/>
      <c r="BJ1376"/>
    </row>
    <row r="1377" spans="57:62" x14ac:dyDescent="0.3">
      <c r="BE1377"/>
      <c r="BF1377"/>
      <c r="BG1377"/>
      <c r="BH1377"/>
      <c r="BI1377"/>
      <c r="BJ1377"/>
    </row>
    <row r="1378" spans="57:62" x14ac:dyDescent="0.3">
      <c r="BE1378"/>
      <c r="BF1378"/>
      <c r="BG1378"/>
      <c r="BH1378"/>
      <c r="BI1378"/>
      <c r="BJ1378"/>
    </row>
    <row r="1379" spans="57:62" x14ac:dyDescent="0.3">
      <c r="BE1379"/>
      <c r="BF1379"/>
      <c r="BG1379"/>
      <c r="BH1379"/>
      <c r="BI1379"/>
      <c r="BJ1379"/>
    </row>
    <row r="1380" spans="57:62" x14ac:dyDescent="0.3">
      <c r="BE1380"/>
      <c r="BF1380"/>
      <c r="BG1380"/>
      <c r="BH1380"/>
      <c r="BI1380"/>
      <c r="BJ1380"/>
    </row>
    <row r="1381" spans="57:62" x14ac:dyDescent="0.3">
      <c r="BE1381"/>
      <c r="BF1381"/>
      <c r="BG1381"/>
      <c r="BH1381"/>
      <c r="BI1381"/>
      <c r="BJ1381"/>
    </row>
    <row r="1382" spans="57:62" x14ac:dyDescent="0.3">
      <c r="BE1382"/>
      <c r="BF1382"/>
      <c r="BG1382"/>
      <c r="BH1382"/>
      <c r="BI1382"/>
      <c r="BJ1382"/>
    </row>
    <row r="1383" spans="57:62" x14ac:dyDescent="0.3">
      <c r="BE1383"/>
      <c r="BF1383"/>
      <c r="BG1383"/>
      <c r="BH1383"/>
      <c r="BI1383"/>
      <c r="BJ1383"/>
    </row>
    <row r="1384" spans="57:62" x14ac:dyDescent="0.3">
      <c r="BE1384"/>
      <c r="BF1384"/>
      <c r="BG1384"/>
      <c r="BH1384"/>
      <c r="BI1384"/>
      <c r="BJ1384"/>
    </row>
    <row r="1385" spans="57:62" x14ac:dyDescent="0.3">
      <c r="BE1385"/>
      <c r="BF1385"/>
      <c r="BG1385"/>
      <c r="BH1385"/>
      <c r="BI1385"/>
      <c r="BJ1385"/>
    </row>
    <row r="1386" spans="57:62" x14ac:dyDescent="0.3">
      <c r="BE1386"/>
      <c r="BF1386"/>
      <c r="BG1386"/>
      <c r="BH1386"/>
      <c r="BI1386"/>
      <c r="BJ1386"/>
    </row>
    <row r="1387" spans="57:62" x14ac:dyDescent="0.3">
      <c r="BE1387"/>
      <c r="BF1387"/>
      <c r="BG1387"/>
      <c r="BH1387"/>
      <c r="BI1387"/>
      <c r="BJ1387"/>
    </row>
    <row r="1388" spans="57:62" x14ac:dyDescent="0.3">
      <c r="BE1388"/>
      <c r="BF1388"/>
      <c r="BG1388"/>
      <c r="BH1388"/>
      <c r="BI1388"/>
      <c r="BJ1388"/>
    </row>
    <row r="1389" spans="57:62" x14ac:dyDescent="0.3">
      <c r="BE1389"/>
      <c r="BF1389"/>
      <c r="BG1389"/>
      <c r="BH1389"/>
      <c r="BI1389"/>
      <c r="BJ1389"/>
    </row>
    <row r="1390" spans="57:62" x14ac:dyDescent="0.3">
      <c r="BE1390"/>
      <c r="BF1390"/>
      <c r="BG1390"/>
      <c r="BH1390"/>
      <c r="BI1390"/>
      <c r="BJ1390"/>
    </row>
    <row r="1391" spans="57:62" x14ac:dyDescent="0.3">
      <c r="BE1391"/>
      <c r="BF1391"/>
      <c r="BG1391"/>
      <c r="BH1391"/>
      <c r="BI1391"/>
      <c r="BJ1391"/>
    </row>
    <row r="1392" spans="57:62" x14ac:dyDescent="0.3">
      <c r="BE1392"/>
      <c r="BF1392"/>
      <c r="BG1392"/>
      <c r="BH1392"/>
      <c r="BI1392"/>
      <c r="BJ1392"/>
    </row>
    <row r="1393" spans="57:62" x14ac:dyDescent="0.3">
      <c r="BE1393"/>
      <c r="BF1393"/>
      <c r="BG1393"/>
      <c r="BH1393"/>
      <c r="BI1393"/>
      <c r="BJ1393"/>
    </row>
    <row r="1394" spans="57:62" x14ac:dyDescent="0.3">
      <c r="BE1394"/>
      <c r="BF1394"/>
      <c r="BG1394"/>
      <c r="BH1394"/>
      <c r="BI1394"/>
      <c r="BJ1394"/>
    </row>
    <row r="1395" spans="57:62" x14ac:dyDescent="0.3">
      <c r="BE1395"/>
      <c r="BF1395"/>
      <c r="BG1395"/>
      <c r="BH1395"/>
      <c r="BI1395"/>
      <c r="BJ1395"/>
    </row>
    <row r="1396" spans="57:62" x14ac:dyDescent="0.3">
      <c r="BE1396"/>
      <c r="BF1396"/>
      <c r="BG1396"/>
      <c r="BH1396"/>
      <c r="BI1396"/>
      <c r="BJ1396"/>
    </row>
    <row r="1397" spans="57:62" x14ac:dyDescent="0.3">
      <c r="BE1397"/>
      <c r="BF1397"/>
      <c r="BG1397"/>
      <c r="BH1397"/>
      <c r="BI1397"/>
      <c r="BJ1397"/>
    </row>
    <row r="1398" spans="57:62" x14ac:dyDescent="0.3">
      <c r="BE1398"/>
      <c r="BF1398"/>
      <c r="BG1398"/>
      <c r="BH1398"/>
      <c r="BI1398"/>
      <c r="BJ1398"/>
    </row>
    <row r="1399" spans="57:62" x14ac:dyDescent="0.3">
      <c r="BE1399"/>
      <c r="BF1399"/>
      <c r="BG1399"/>
      <c r="BH1399"/>
      <c r="BI1399"/>
      <c r="BJ1399"/>
    </row>
    <row r="1400" spans="57:62" x14ac:dyDescent="0.3">
      <c r="BE1400"/>
      <c r="BF1400"/>
      <c r="BG1400"/>
      <c r="BH1400"/>
      <c r="BI1400"/>
      <c r="BJ1400"/>
    </row>
    <row r="1401" spans="57:62" x14ac:dyDescent="0.3">
      <c r="BE1401"/>
      <c r="BF1401"/>
      <c r="BG1401"/>
      <c r="BH1401"/>
      <c r="BI1401"/>
      <c r="BJ1401"/>
    </row>
    <row r="1402" spans="57:62" x14ac:dyDescent="0.3">
      <c r="BE1402"/>
      <c r="BF1402"/>
      <c r="BG1402"/>
      <c r="BH1402"/>
      <c r="BI1402"/>
      <c r="BJ1402"/>
    </row>
    <row r="1403" spans="57:62" x14ac:dyDescent="0.3">
      <c r="BE1403"/>
      <c r="BF1403"/>
      <c r="BG1403"/>
      <c r="BH1403"/>
      <c r="BI1403"/>
      <c r="BJ1403"/>
    </row>
    <row r="1404" spans="57:62" x14ac:dyDescent="0.3">
      <c r="BE1404"/>
      <c r="BF1404"/>
      <c r="BG1404"/>
      <c r="BH1404"/>
      <c r="BI1404"/>
      <c r="BJ1404"/>
    </row>
    <row r="1405" spans="57:62" x14ac:dyDescent="0.3">
      <c r="BE1405"/>
      <c r="BF1405"/>
      <c r="BG1405"/>
      <c r="BH1405"/>
      <c r="BI1405"/>
      <c r="BJ1405"/>
    </row>
    <row r="1406" spans="57:62" x14ac:dyDescent="0.3">
      <c r="BE1406"/>
      <c r="BF1406"/>
      <c r="BG1406"/>
      <c r="BH1406"/>
      <c r="BI1406"/>
      <c r="BJ1406"/>
    </row>
    <row r="1407" spans="57:62" x14ac:dyDescent="0.3">
      <c r="BE1407"/>
      <c r="BF1407"/>
      <c r="BG1407"/>
      <c r="BH1407"/>
      <c r="BI1407"/>
      <c r="BJ1407"/>
    </row>
    <row r="1408" spans="57:62" x14ac:dyDescent="0.3">
      <c r="BE1408"/>
      <c r="BF1408"/>
      <c r="BG1408"/>
      <c r="BH1408"/>
      <c r="BI1408"/>
      <c r="BJ1408"/>
    </row>
    <row r="1409" spans="57:62" x14ac:dyDescent="0.3">
      <c r="BE1409"/>
      <c r="BF1409"/>
      <c r="BG1409"/>
      <c r="BH1409"/>
      <c r="BI1409"/>
      <c r="BJ1409"/>
    </row>
    <row r="1410" spans="57:62" x14ac:dyDescent="0.3">
      <c r="BE1410"/>
      <c r="BF1410"/>
      <c r="BG1410"/>
      <c r="BH1410"/>
      <c r="BI1410"/>
      <c r="BJ1410"/>
    </row>
    <row r="1411" spans="57:62" x14ac:dyDescent="0.3">
      <c r="BE1411"/>
      <c r="BF1411"/>
      <c r="BG1411"/>
      <c r="BH1411"/>
      <c r="BI1411"/>
      <c r="BJ1411"/>
    </row>
    <row r="1412" spans="57:62" x14ac:dyDescent="0.3">
      <c r="BE1412"/>
      <c r="BF1412"/>
      <c r="BG1412"/>
      <c r="BH1412"/>
      <c r="BI1412"/>
      <c r="BJ1412"/>
    </row>
    <row r="1413" spans="57:62" x14ac:dyDescent="0.3">
      <c r="BE1413"/>
      <c r="BF1413"/>
      <c r="BG1413"/>
      <c r="BH1413"/>
      <c r="BI1413"/>
      <c r="BJ1413"/>
    </row>
    <row r="1414" spans="57:62" x14ac:dyDescent="0.3">
      <c r="BE1414"/>
      <c r="BF1414"/>
      <c r="BG1414"/>
      <c r="BH1414"/>
      <c r="BI1414"/>
      <c r="BJ1414"/>
    </row>
    <row r="1415" spans="57:62" x14ac:dyDescent="0.3">
      <c r="BE1415"/>
      <c r="BF1415"/>
      <c r="BG1415"/>
      <c r="BH1415"/>
      <c r="BI1415"/>
      <c r="BJ1415"/>
    </row>
    <row r="1416" spans="57:62" x14ac:dyDescent="0.3">
      <c r="BE1416"/>
      <c r="BF1416"/>
      <c r="BG1416"/>
      <c r="BH1416"/>
      <c r="BI1416"/>
      <c r="BJ1416"/>
    </row>
    <row r="1417" spans="57:62" x14ac:dyDescent="0.3">
      <c r="BE1417"/>
      <c r="BF1417"/>
      <c r="BG1417"/>
      <c r="BH1417"/>
      <c r="BI1417"/>
      <c r="BJ1417"/>
    </row>
    <row r="1418" spans="57:62" x14ac:dyDescent="0.3">
      <c r="BE1418"/>
      <c r="BF1418"/>
      <c r="BG1418"/>
      <c r="BH1418"/>
      <c r="BI1418"/>
      <c r="BJ1418"/>
    </row>
    <row r="1419" spans="57:62" x14ac:dyDescent="0.3">
      <c r="BE1419"/>
      <c r="BF1419"/>
      <c r="BG1419"/>
      <c r="BH1419"/>
      <c r="BI1419"/>
      <c r="BJ1419"/>
    </row>
    <row r="1420" spans="57:62" x14ac:dyDescent="0.3">
      <c r="BE1420"/>
      <c r="BF1420"/>
      <c r="BG1420"/>
      <c r="BH1420"/>
      <c r="BI1420"/>
      <c r="BJ1420"/>
    </row>
    <row r="1421" spans="57:62" x14ac:dyDescent="0.3">
      <c r="BE1421"/>
      <c r="BF1421"/>
      <c r="BG1421"/>
      <c r="BH1421"/>
      <c r="BI1421"/>
      <c r="BJ1421"/>
    </row>
    <row r="1422" spans="57:62" x14ac:dyDescent="0.3">
      <c r="BE1422"/>
      <c r="BF1422"/>
      <c r="BG1422"/>
      <c r="BH1422"/>
      <c r="BI1422"/>
      <c r="BJ1422"/>
    </row>
    <row r="1423" spans="57:62" x14ac:dyDescent="0.3">
      <c r="BE1423"/>
      <c r="BF1423"/>
      <c r="BG1423"/>
      <c r="BH1423"/>
      <c r="BI1423"/>
      <c r="BJ1423"/>
    </row>
    <row r="1424" spans="57:62" x14ac:dyDescent="0.3">
      <c r="BE1424"/>
      <c r="BF1424"/>
      <c r="BG1424"/>
      <c r="BH1424"/>
      <c r="BI1424"/>
      <c r="BJ1424"/>
    </row>
    <row r="1425" spans="57:62" x14ac:dyDescent="0.3">
      <c r="BE1425"/>
      <c r="BF1425"/>
      <c r="BG1425"/>
      <c r="BH1425"/>
      <c r="BI1425"/>
      <c r="BJ1425"/>
    </row>
    <row r="1426" spans="57:62" x14ac:dyDescent="0.3">
      <c r="BE1426"/>
      <c r="BF1426"/>
      <c r="BG1426"/>
      <c r="BH1426"/>
      <c r="BI1426"/>
      <c r="BJ1426"/>
    </row>
    <row r="1427" spans="57:62" x14ac:dyDescent="0.3">
      <c r="BE1427"/>
      <c r="BF1427"/>
      <c r="BG1427"/>
      <c r="BH1427"/>
      <c r="BI1427"/>
      <c r="BJ1427"/>
    </row>
    <row r="1428" spans="57:62" x14ac:dyDescent="0.3">
      <c r="BE1428"/>
      <c r="BF1428"/>
      <c r="BG1428"/>
      <c r="BH1428"/>
      <c r="BI1428"/>
      <c r="BJ1428"/>
    </row>
    <row r="1429" spans="57:62" x14ac:dyDescent="0.3">
      <c r="BE1429"/>
      <c r="BF1429"/>
      <c r="BG1429"/>
      <c r="BH1429"/>
      <c r="BI1429"/>
      <c r="BJ1429"/>
    </row>
    <row r="1430" spans="57:62" x14ac:dyDescent="0.3">
      <c r="BE1430"/>
      <c r="BF1430"/>
      <c r="BG1430"/>
      <c r="BH1430"/>
      <c r="BI1430"/>
      <c r="BJ1430"/>
    </row>
    <row r="1431" spans="57:62" x14ac:dyDescent="0.3">
      <c r="BE1431"/>
      <c r="BF1431"/>
      <c r="BG1431"/>
      <c r="BH1431"/>
      <c r="BI1431"/>
      <c r="BJ1431"/>
    </row>
    <row r="1432" spans="57:62" x14ac:dyDescent="0.3">
      <c r="BE1432"/>
      <c r="BF1432"/>
      <c r="BG1432"/>
      <c r="BH1432"/>
      <c r="BI1432"/>
      <c r="BJ1432"/>
    </row>
    <row r="1433" spans="57:62" x14ac:dyDescent="0.3">
      <c r="BE1433"/>
      <c r="BF1433"/>
      <c r="BG1433"/>
      <c r="BH1433"/>
      <c r="BI1433"/>
      <c r="BJ1433"/>
    </row>
    <row r="1434" spans="57:62" x14ac:dyDescent="0.3">
      <c r="BE1434"/>
      <c r="BF1434"/>
      <c r="BG1434"/>
      <c r="BH1434"/>
      <c r="BI1434"/>
      <c r="BJ1434"/>
    </row>
    <row r="1435" spans="57:62" x14ac:dyDescent="0.3">
      <c r="BE1435"/>
      <c r="BF1435"/>
      <c r="BG1435"/>
      <c r="BH1435"/>
      <c r="BI1435"/>
      <c r="BJ1435"/>
    </row>
    <row r="1436" spans="57:62" x14ac:dyDescent="0.3">
      <c r="BE1436"/>
      <c r="BF1436"/>
      <c r="BG1436"/>
      <c r="BH1436"/>
      <c r="BI1436"/>
      <c r="BJ1436"/>
    </row>
    <row r="1437" spans="57:62" x14ac:dyDescent="0.3">
      <c r="BE1437"/>
      <c r="BF1437"/>
      <c r="BG1437"/>
      <c r="BH1437"/>
      <c r="BI1437"/>
      <c r="BJ1437"/>
    </row>
    <row r="1438" spans="57:62" x14ac:dyDescent="0.3">
      <c r="BE1438"/>
      <c r="BF1438"/>
      <c r="BG1438"/>
      <c r="BH1438"/>
      <c r="BI1438"/>
      <c r="BJ1438"/>
    </row>
    <row r="1439" spans="57:62" x14ac:dyDescent="0.3">
      <c r="BE1439"/>
      <c r="BF1439"/>
      <c r="BG1439"/>
      <c r="BH1439"/>
      <c r="BI1439"/>
      <c r="BJ1439"/>
    </row>
    <row r="1440" spans="57:62" x14ac:dyDescent="0.3">
      <c r="BE1440"/>
      <c r="BF1440"/>
      <c r="BG1440"/>
      <c r="BH1440"/>
      <c r="BI1440"/>
      <c r="BJ1440"/>
    </row>
    <row r="1441" spans="57:62" x14ac:dyDescent="0.3">
      <c r="BE1441"/>
      <c r="BF1441"/>
      <c r="BG1441"/>
      <c r="BH1441"/>
      <c r="BI1441"/>
      <c r="BJ1441"/>
    </row>
    <row r="1442" spans="57:62" x14ac:dyDescent="0.3">
      <c r="BE1442"/>
      <c r="BF1442"/>
      <c r="BG1442"/>
      <c r="BH1442"/>
      <c r="BI1442"/>
      <c r="BJ1442"/>
    </row>
    <row r="1443" spans="57:62" x14ac:dyDescent="0.3">
      <c r="BE1443"/>
      <c r="BF1443"/>
      <c r="BG1443"/>
      <c r="BH1443"/>
      <c r="BI1443"/>
      <c r="BJ1443"/>
    </row>
    <row r="1444" spans="57:62" x14ac:dyDescent="0.3">
      <c r="BE1444"/>
      <c r="BF1444"/>
      <c r="BG1444"/>
      <c r="BH1444"/>
      <c r="BI1444"/>
      <c r="BJ1444"/>
    </row>
    <row r="1445" spans="57:62" x14ac:dyDescent="0.3">
      <c r="BE1445"/>
      <c r="BF1445"/>
      <c r="BG1445"/>
      <c r="BH1445"/>
      <c r="BI1445"/>
      <c r="BJ1445"/>
    </row>
    <row r="1446" spans="57:62" x14ac:dyDescent="0.3">
      <c r="BE1446"/>
      <c r="BF1446"/>
      <c r="BG1446"/>
      <c r="BH1446"/>
      <c r="BI1446"/>
      <c r="BJ1446"/>
    </row>
    <row r="1447" spans="57:62" x14ac:dyDescent="0.3">
      <c r="BE1447"/>
      <c r="BF1447"/>
      <c r="BG1447"/>
      <c r="BH1447"/>
      <c r="BI1447"/>
      <c r="BJ1447"/>
    </row>
    <row r="1448" spans="57:62" x14ac:dyDescent="0.3">
      <c r="BE1448"/>
      <c r="BF1448"/>
      <c r="BG1448"/>
      <c r="BH1448"/>
      <c r="BI1448"/>
      <c r="BJ1448"/>
    </row>
    <row r="1449" spans="57:62" x14ac:dyDescent="0.3">
      <c r="BE1449"/>
      <c r="BF1449"/>
      <c r="BG1449"/>
      <c r="BH1449"/>
      <c r="BI1449"/>
      <c r="BJ1449"/>
    </row>
    <row r="1450" spans="57:62" x14ac:dyDescent="0.3">
      <c r="BE1450"/>
      <c r="BF1450"/>
      <c r="BG1450"/>
      <c r="BH1450"/>
      <c r="BI1450"/>
      <c r="BJ1450"/>
    </row>
    <row r="1451" spans="57:62" x14ac:dyDescent="0.3">
      <c r="BE1451"/>
      <c r="BF1451"/>
      <c r="BG1451"/>
      <c r="BH1451"/>
      <c r="BI1451"/>
      <c r="BJ1451"/>
    </row>
    <row r="1452" spans="57:62" x14ac:dyDescent="0.3">
      <c r="BE1452"/>
      <c r="BF1452"/>
      <c r="BG1452"/>
      <c r="BH1452"/>
      <c r="BI1452"/>
      <c r="BJ1452"/>
    </row>
    <row r="1453" spans="57:62" x14ac:dyDescent="0.3">
      <c r="BE1453"/>
      <c r="BF1453"/>
      <c r="BG1453"/>
      <c r="BH1453"/>
      <c r="BI1453"/>
      <c r="BJ1453"/>
    </row>
    <row r="1454" spans="57:62" x14ac:dyDescent="0.3">
      <c r="BE1454"/>
      <c r="BF1454"/>
      <c r="BG1454"/>
      <c r="BH1454"/>
      <c r="BI1454"/>
      <c r="BJ1454"/>
    </row>
    <row r="1455" spans="57:62" x14ac:dyDescent="0.3">
      <c r="BE1455"/>
      <c r="BF1455"/>
      <c r="BG1455"/>
      <c r="BH1455"/>
      <c r="BI1455"/>
      <c r="BJ1455"/>
    </row>
    <row r="1456" spans="57:62" x14ac:dyDescent="0.3">
      <c r="BE1456"/>
      <c r="BF1456"/>
      <c r="BG1456"/>
      <c r="BH1456"/>
      <c r="BI1456"/>
      <c r="BJ1456"/>
    </row>
    <row r="1457" spans="57:62" x14ac:dyDescent="0.3">
      <c r="BE1457"/>
      <c r="BF1457"/>
      <c r="BG1457"/>
      <c r="BH1457"/>
      <c r="BI1457"/>
      <c r="BJ1457"/>
    </row>
    <row r="1458" spans="57:62" x14ac:dyDescent="0.3">
      <c r="BE1458"/>
      <c r="BF1458"/>
      <c r="BG1458"/>
      <c r="BH1458"/>
      <c r="BI1458"/>
      <c r="BJ1458"/>
    </row>
    <row r="1459" spans="57:62" x14ac:dyDescent="0.3">
      <c r="BE1459"/>
      <c r="BF1459"/>
      <c r="BG1459"/>
      <c r="BH1459"/>
      <c r="BI1459"/>
      <c r="BJ1459"/>
    </row>
    <row r="1460" spans="57:62" x14ac:dyDescent="0.3">
      <c r="BE1460"/>
      <c r="BF1460"/>
      <c r="BG1460"/>
      <c r="BH1460"/>
      <c r="BI1460"/>
      <c r="BJ1460"/>
    </row>
    <row r="1461" spans="57:62" x14ac:dyDescent="0.3">
      <c r="BE1461"/>
      <c r="BF1461"/>
      <c r="BG1461"/>
      <c r="BH1461"/>
      <c r="BI1461"/>
      <c r="BJ1461"/>
    </row>
    <row r="1462" spans="57:62" x14ac:dyDescent="0.3">
      <c r="BE1462"/>
      <c r="BF1462"/>
      <c r="BG1462"/>
      <c r="BH1462"/>
      <c r="BI1462"/>
      <c r="BJ1462"/>
    </row>
    <row r="1463" spans="57:62" x14ac:dyDescent="0.3">
      <c r="BE1463"/>
      <c r="BF1463"/>
      <c r="BG1463"/>
      <c r="BH1463"/>
      <c r="BI1463"/>
      <c r="BJ1463"/>
    </row>
    <row r="1464" spans="57:62" x14ac:dyDescent="0.3">
      <c r="BE1464"/>
      <c r="BF1464"/>
      <c r="BG1464"/>
      <c r="BH1464"/>
      <c r="BI1464"/>
      <c r="BJ1464"/>
    </row>
    <row r="1465" spans="57:62" x14ac:dyDescent="0.3">
      <c r="BE1465"/>
      <c r="BF1465"/>
      <c r="BG1465"/>
      <c r="BH1465"/>
      <c r="BI1465"/>
      <c r="BJ1465"/>
    </row>
    <row r="1466" spans="57:62" x14ac:dyDescent="0.3">
      <c r="BE1466"/>
      <c r="BF1466"/>
      <c r="BG1466"/>
      <c r="BH1466"/>
      <c r="BI1466"/>
      <c r="BJ1466"/>
    </row>
    <row r="1467" spans="57:62" x14ac:dyDescent="0.3">
      <c r="BE1467"/>
      <c r="BF1467"/>
      <c r="BG1467"/>
      <c r="BH1467"/>
      <c r="BI1467"/>
      <c r="BJ1467"/>
    </row>
    <row r="1468" spans="57:62" x14ac:dyDescent="0.3">
      <c r="BE1468"/>
      <c r="BF1468"/>
      <c r="BG1468"/>
      <c r="BH1468"/>
      <c r="BI1468"/>
      <c r="BJ1468"/>
    </row>
    <row r="1469" spans="57:62" x14ac:dyDescent="0.3">
      <c r="BE1469"/>
      <c r="BF1469"/>
      <c r="BG1469"/>
      <c r="BH1469"/>
      <c r="BI1469"/>
      <c r="BJ1469"/>
    </row>
    <row r="1470" spans="57:62" x14ac:dyDescent="0.3">
      <c r="BE1470"/>
      <c r="BF1470"/>
      <c r="BG1470"/>
      <c r="BH1470"/>
      <c r="BI1470"/>
      <c r="BJ1470"/>
    </row>
    <row r="1471" spans="57:62" x14ac:dyDescent="0.3">
      <c r="BE1471"/>
      <c r="BF1471"/>
      <c r="BG1471"/>
      <c r="BH1471"/>
      <c r="BI1471"/>
      <c r="BJ1471"/>
    </row>
    <row r="1472" spans="57:62" x14ac:dyDescent="0.3">
      <c r="BE1472"/>
      <c r="BF1472"/>
      <c r="BG1472"/>
      <c r="BH1472"/>
      <c r="BI1472"/>
      <c r="BJ1472"/>
    </row>
    <row r="1473" spans="57:62" x14ac:dyDescent="0.3">
      <c r="BE1473"/>
      <c r="BF1473"/>
      <c r="BG1473"/>
      <c r="BH1473"/>
      <c r="BI1473"/>
      <c r="BJ1473"/>
    </row>
    <row r="1474" spans="57:62" x14ac:dyDescent="0.3">
      <c r="BE1474"/>
      <c r="BF1474"/>
      <c r="BG1474"/>
      <c r="BH1474"/>
      <c r="BI1474"/>
      <c r="BJ1474"/>
    </row>
    <row r="1475" spans="57:62" x14ac:dyDescent="0.3">
      <c r="BE1475"/>
      <c r="BF1475"/>
      <c r="BG1475"/>
      <c r="BH1475"/>
      <c r="BI1475"/>
      <c r="BJ1475"/>
    </row>
    <row r="1476" spans="57:62" x14ac:dyDescent="0.3">
      <c r="BE1476"/>
      <c r="BF1476"/>
      <c r="BG1476"/>
      <c r="BH1476"/>
      <c r="BI1476"/>
      <c r="BJ1476"/>
    </row>
    <row r="1477" spans="57:62" x14ac:dyDescent="0.3">
      <c r="BE1477"/>
      <c r="BF1477"/>
      <c r="BG1477"/>
      <c r="BH1477"/>
      <c r="BI1477"/>
      <c r="BJ1477"/>
    </row>
    <row r="1478" spans="57:62" x14ac:dyDescent="0.3">
      <c r="BE1478"/>
      <c r="BF1478"/>
      <c r="BG1478"/>
      <c r="BH1478"/>
      <c r="BI1478"/>
      <c r="BJ1478"/>
    </row>
    <row r="1479" spans="57:62" x14ac:dyDescent="0.3">
      <c r="BE1479"/>
      <c r="BF1479"/>
      <c r="BG1479"/>
      <c r="BH1479"/>
      <c r="BI1479"/>
      <c r="BJ1479"/>
    </row>
    <row r="1480" spans="57:62" x14ac:dyDescent="0.3">
      <c r="BE1480"/>
      <c r="BF1480"/>
      <c r="BG1480"/>
      <c r="BH1480"/>
      <c r="BI1480"/>
      <c r="BJ1480"/>
    </row>
    <row r="1481" spans="57:62" x14ac:dyDescent="0.3">
      <c r="BE1481"/>
      <c r="BF1481"/>
      <c r="BG1481"/>
      <c r="BH1481"/>
      <c r="BI1481"/>
      <c r="BJ1481"/>
    </row>
    <row r="1482" spans="57:62" x14ac:dyDescent="0.3">
      <c r="BE1482"/>
      <c r="BF1482"/>
      <c r="BG1482"/>
      <c r="BH1482"/>
      <c r="BI1482"/>
      <c r="BJ1482"/>
    </row>
    <row r="1483" spans="57:62" x14ac:dyDescent="0.3">
      <c r="BE1483"/>
      <c r="BF1483"/>
      <c r="BG1483"/>
      <c r="BH1483"/>
      <c r="BI1483"/>
      <c r="BJ1483"/>
    </row>
    <row r="1484" spans="57:62" x14ac:dyDescent="0.3">
      <c r="BE1484"/>
      <c r="BF1484"/>
      <c r="BG1484"/>
      <c r="BH1484"/>
      <c r="BI1484"/>
      <c r="BJ1484"/>
    </row>
    <row r="1485" spans="57:62" x14ac:dyDescent="0.3">
      <c r="BE1485"/>
      <c r="BF1485"/>
      <c r="BG1485"/>
      <c r="BH1485"/>
      <c r="BI1485"/>
      <c r="BJ1485"/>
    </row>
    <row r="1486" spans="57:62" x14ac:dyDescent="0.3">
      <c r="BE1486"/>
      <c r="BF1486"/>
      <c r="BG1486"/>
      <c r="BH1486"/>
      <c r="BI1486"/>
      <c r="BJ1486"/>
    </row>
    <row r="1487" spans="57:62" x14ac:dyDescent="0.3">
      <c r="BE1487"/>
      <c r="BF1487"/>
      <c r="BG1487"/>
      <c r="BH1487"/>
      <c r="BI1487"/>
      <c r="BJ1487"/>
    </row>
    <row r="1488" spans="57:62" x14ac:dyDescent="0.3">
      <c r="BE1488"/>
      <c r="BF1488"/>
      <c r="BG1488"/>
      <c r="BH1488"/>
      <c r="BI1488"/>
      <c r="BJ1488"/>
    </row>
    <row r="1489" spans="57:62" x14ac:dyDescent="0.3">
      <c r="BE1489"/>
      <c r="BF1489"/>
      <c r="BG1489"/>
      <c r="BH1489"/>
      <c r="BI1489"/>
      <c r="BJ1489"/>
    </row>
    <row r="1490" spans="57:62" x14ac:dyDescent="0.3">
      <c r="BE1490"/>
      <c r="BF1490"/>
      <c r="BG1490"/>
      <c r="BH1490"/>
      <c r="BI1490"/>
      <c r="BJ1490"/>
    </row>
    <row r="1491" spans="57:62" x14ac:dyDescent="0.3">
      <c r="BE1491"/>
      <c r="BF1491"/>
      <c r="BG1491"/>
      <c r="BH1491"/>
      <c r="BI1491"/>
      <c r="BJ1491"/>
    </row>
    <row r="1492" spans="57:62" x14ac:dyDescent="0.3">
      <c r="BE1492"/>
      <c r="BF1492"/>
      <c r="BG1492"/>
      <c r="BH1492"/>
      <c r="BI1492"/>
      <c r="BJ1492"/>
    </row>
    <row r="1493" spans="57:62" x14ac:dyDescent="0.3">
      <c r="BE1493"/>
      <c r="BF1493"/>
      <c r="BG1493"/>
      <c r="BH1493"/>
      <c r="BI1493"/>
      <c r="BJ1493"/>
    </row>
    <row r="1494" spans="57:62" x14ac:dyDescent="0.3">
      <c r="BE1494"/>
      <c r="BF1494"/>
      <c r="BG1494"/>
      <c r="BH1494"/>
      <c r="BI1494"/>
      <c r="BJ1494"/>
    </row>
    <row r="1495" spans="57:62" x14ac:dyDescent="0.3">
      <c r="BE1495"/>
      <c r="BF1495"/>
      <c r="BG1495"/>
      <c r="BH1495"/>
      <c r="BI1495"/>
      <c r="BJ1495"/>
    </row>
    <row r="1496" spans="57:62" x14ac:dyDescent="0.3">
      <c r="BE1496"/>
      <c r="BF1496"/>
      <c r="BG1496"/>
      <c r="BH1496"/>
      <c r="BI1496"/>
      <c r="BJ1496"/>
    </row>
    <row r="1497" spans="57:62" x14ac:dyDescent="0.3">
      <c r="BE1497"/>
      <c r="BF1497"/>
      <c r="BG1497"/>
      <c r="BH1497"/>
      <c r="BI1497"/>
      <c r="BJ1497"/>
    </row>
    <row r="1498" spans="57:62" x14ac:dyDescent="0.3">
      <c r="BE1498"/>
      <c r="BF1498"/>
      <c r="BG1498"/>
      <c r="BH1498"/>
      <c r="BI1498"/>
      <c r="BJ1498"/>
    </row>
    <row r="1499" spans="57:62" x14ac:dyDescent="0.3">
      <c r="BE1499"/>
      <c r="BF1499"/>
      <c r="BG1499"/>
      <c r="BH1499"/>
      <c r="BI1499"/>
      <c r="BJ1499"/>
    </row>
    <row r="1500" spans="57:62" x14ac:dyDescent="0.3">
      <c r="BE1500"/>
      <c r="BF1500"/>
      <c r="BG1500"/>
      <c r="BH1500"/>
      <c r="BI1500"/>
      <c r="BJ1500"/>
    </row>
    <row r="1501" spans="57:62" x14ac:dyDescent="0.3">
      <c r="BE1501"/>
      <c r="BF1501"/>
      <c r="BG1501"/>
      <c r="BH1501"/>
      <c r="BI1501"/>
      <c r="BJ1501"/>
    </row>
    <row r="1502" spans="57:62" x14ac:dyDescent="0.3">
      <c r="BE1502"/>
      <c r="BF1502"/>
      <c r="BG1502"/>
      <c r="BH1502"/>
      <c r="BI1502"/>
      <c r="BJ1502"/>
    </row>
    <row r="1503" spans="57:62" x14ac:dyDescent="0.3">
      <c r="BE1503"/>
      <c r="BF1503"/>
      <c r="BG1503"/>
      <c r="BH1503"/>
      <c r="BI1503"/>
      <c r="BJ1503"/>
    </row>
    <row r="1504" spans="57:62" x14ac:dyDescent="0.3">
      <c r="BE1504"/>
      <c r="BF1504"/>
      <c r="BG1504"/>
      <c r="BH1504"/>
      <c r="BI1504"/>
      <c r="BJ1504"/>
    </row>
    <row r="1505" spans="57:62" x14ac:dyDescent="0.3">
      <c r="BE1505"/>
      <c r="BF1505"/>
      <c r="BG1505"/>
      <c r="BH1505"/>
      <c r="BI1505"/>
      <c r="BJ1505"/>
    </row>
    <row r="1506" spans="57:62" x14ac:dyDescent="0.3">
      <c r="BE1506"/>
      <c r="BF1506"/>
      <c r="BG1506"/>
      <c r="BH1506"/>
      <c r="BI1506"/>
      <c r="BJ1506"/>
    </row>
    <row r="1507" spans="57:62" x14ac:dyDescent="0.3">
      <c r="BE1507"/>
      <c r="BF1507"/>
      <c r="BG1507"/>
      <c r="BH1507"/>
      <c r="BI1507"/>
      <c r="BJ1507"/>
    </row>
    <row r="1508" spans="57:62" x14ac:dyDescent="0.3">
      <c r="BE1508"/>
      <c r="BF1508"/>
      <c r="BG1508"/>
      <c r="BH1508"/>
      <c r="BI1508"/>
      <c r="BJ1508"/>
    </row>
    <row r="1509" spans="57:62" x14ac:dyDescent="0.3">
      <c r="BE1509"/>
      <c r="BF1509"/>
      <c r="BG1509"/>
      <c r="BH1509"/>
      <c r="BI1509"/>
      <c r="BJ1509"/>
    </row>
    <row r="1510" spans="57:62" x14ac:dyDescent="0.3">
      <c r="BE1510"/>
      <c r="BF1510"/>
      <c r="BG1510"/>
      <c r="BH1510"/>
      <c r="BI1510"/>
      <c r="BJ1510"/>
    </row>
    <row r="1511" spans="57:62" x14ac:dyDescent="0.3">
      <c r="BE1511"/>
      <c r="BF1511"/>
      <c r="BG1511"/>
      <c r="BH1511"/>
      <c r="BI1511"/>
      <c r="BJ1511"/>
    </row>
    <row r="1512" spans="57:62" x14ac:dyDescent="0.3">
      <c r="BE1512"/>
      <c r="BF1512"/>
      <c r="BG1512"/>
      <c r="BH1512"/>
      <c r="BI1512"/>
      <c r="BJ1512"/>
    </row>
    <row r="1513" spans="57:62" x14ac:dyDescent="0.3">
      <c r="BE1513"/>
      <c r="BF1513"/>
      <c r="BG1513"/>
      <c r="BH1513"/>
      <c r="BI1513"/>
      <c r="BJ1513"/>
    </row>
    <row r="1514" spans="57:62" x14ac:dyDescent="0.3">
      <c r="BE1514"/>
      <c r="BF1514"/>
      <c r="BG1514"/>
      <c r="BH1514"/>
      <c r="BI1514"/>
      <c r="BJ1514"/>
    </row>
    <row r="1515" spans="57:62" x14ac:dyDescent="0.3">
      <c r="BE1515"/>
      <c r="BF1515"/>
      <c r="BG1515"/>
      <c r="BH1515"/>
      <c r="BI1515"/>
      <c r="BJ1515"/>
    </row>
    <row r="1516" spans="57:62" x14ac:dyDescent="0.3">
      <c r="BE1516"/>
      <c r="BF1516"/>
      <c r="BG1516"/>
      <c r="BH1516"/>
      <c r="BI1516"/>
      <c r="BJ1516"/>
    </row>
    <row r="1517" spans="57:62" x14ac:dyDescent="0.3">
      <c r="BE1517"/>
      <c r="BF1517"/>
      <c r="BG1517"/>
      <c r="BH1517"/>
      <c r="BI1517"/>
      <c r="BJ1517"/>
    </row>
    <row r="1518" spans="57:62" x14ac:dyDescent="0.3">
      <c r="BE1518"/>
      <c r="BF1518"/>
      <c r="BG1518"/>
      <c r="BH1518"/>
      <c r="BI1518"/>
      <c r="BJ1518"/>
    </row>
    <row r="1519" spans="57:62" x14ac:dyDescent="0.3">
      <c r="BE1519"/>
      <c r="BF1519"/>
      <c r="BG1519"/>
      <c r="BH1519"/>
      <c r="BI1519"/>
      <c r="BJ1519"/>
    </row>
    <row r="1520" spans="57:62" x14ac:dyDescent="0.3">
      <c r="BE1520"/>
      <c r="BF1520"/>
      <c r="BG1520"/>
      <c r="BH1520"/>
      <c r="BI1520"/>
      <c r="BJ1520"/>
    </row>
    <row r="1521" spans="57:62" x14ac:dyDescent="0.3">
      <c r="BE1521"/>
      <c r="BF1521"/>
      <c r="BG1521"/>
      <c r="BH1521"/>
      <c r="BI1521"/>
      <c r="BJ1521"/>
    </row>
    <row r="1522" spans="57:62" x14ac:dyDescent="0.3">
      <c r="BE1522"/>
      <c r="BF1522"/>
      <c r="BG1522"/>
      <c r="BH1522"/>
      <c r="BI1522"/>
      <c r="BJ1522"/>
    </row>
    <row r="1523" spans="57:62" x14ac:dyDescent="0.3">
      <c r="BE1523"/>
      <c r="BF1523"/>
      <c r="BG1523"/>
      <c r="BH1523"/>
      <c r="BI1523"/>
      <c r="BJ1523"/>
    </row>
    <row r="1524" spans="57:62" x14ac:dyDescent="0.3">
      <c r="BE1524"/>
      <c r="BF1524"/>
      <c r="BG1524"/>
      <c r="BH1524"/>
      <c r="BI1524"/>
      <c r="BJ1524"/>
    </row>
    <row r="1525" spans="57:62" x14ac:dyDescent="0.3">
      <c r="BE1525"/>
      <c r="BF1525"/>
      <c r="BG1525"/>
      <c r="BH1525"/>
      <c r="BI1525"/>
      <c r="BJ1525"/>
    </row>
    <row r="1526" spans="57:62" x14ac:dyDescent="0.3">
      <c r="BE1526"/>
      <c r="BF1526"/>
      <c r="BG1526"/>
      <c r="BH1526"/>
      <c r="BI1526"/>
      <c r="BJ1526"/>
    </row>
    <row r="1527" spans="57:62" x14ac:dyDescent="0.3">
      <c r="BE1527"/>
      <c r="BF1527"/>
      <c r="BG1527"/>
      <c r="BH1527"/>
      <c r="BI1527"/>
      <c r="BJ1527"/>
    </row>
    <row r="1528" spans="57:62" x14ac:dyDescent="0.3">
      <c r="BE1528"/>
      <c r="BF1528"/>
      <c r="BG1528"/>
      <c r="BH1528"/>
      <c r="BI1528"/>
      <c r="BJ1528"/>
    </row>
    <row r="1529" spans="57:62" x14ac:dyDescent="0.3">
      <c r="BE1529"/>
      <c r="BF1529"/>
      <c r="BG1529"/>
      <c r="BH1529"/>
      <c r="BI1529"/>
      <c r="BJ1529"/>
    </row>
    <row r="1530" spans="57:62" x14ac:dyDescent="0.3">
      <c r="BE1530"/>
      <c r="BF1530"/>
      <c r="BG1530"/>
      <c r="BH1530"/>
      <c r="BI1530"/>
      <c r="BJ1530"/>
    </row>
    <row r="1531" spans="57:62" x14ac:dyDescent="0.3">
      <c r="BE1531"/>
      <c r="BF1531"/>
      <c r="BG1531"/>
      <c r="BH1531"/>
      <c r="BI1531"/>
      <c r="BJ1531"/>
    </row>
    <row r="1532" spans="57:62" x14ac:dyDescent="0.3">
      <c r="BE1532"/>
      <c r="BF1532"/>
      <c r="BG1532"/>
      <c r="BH1532"/>
      <c r="BI1532"/>
      <c r="BJ1532"/>
    </row>
    <row r="1533" spans="57:62" x14ac:dyDescent="0.3">
      <c r="BE1533"/>
      <c r="BF1533"/>
      <c r="BG1533"/>
      <c r="BH1533"/>
      <c r="BI1533"/>
      <c r="BJ1533"/>
    </row>
    <row r="1534" spans="57:62" x14ac:dyDescent="0.3">
      <c r="BE1534"/>
      <c r="BF1534"/>
      <c r="BG1534"/>
      <c r="BH1534"/>
      <c r="BI1534"/>
      <c r="BJ1534"/>
    </row>
    <row r="1535" spans="57:62" x14ac:dyDescent="0.3">
      <c r="BE1535"/>
      <c r="BF1535"/>
      <c r="BG1535"/>
      <c r="BH1535"/>
      <c r="BI1535"/>
      <c r="BJ1535"/>
    </row>
    <row r="1536" spans="57:62" x14ac:dyDescent="0.3">
      <c r="BE1536"/>
      <c r="BF1536"/>
      <c r="BG1536"/>
      <c r="BH1536"/>
      <c r="BI1536"/>
      <c r="BJ1536"/>
    </row>
    <row r="1537" spans="57:62" x14ac:dyDescent="0.3">
      <c r="BE1537"/>
      <c r="BF1537"/>
      <c r="BG1537"/>
      <c r="BH1537"/>
      <c r="BI1537"/>
      <c r="BJ1537"/>
    </row>
    <row r="1538" spans="57:62" x14ac:dyDescent="0.3">
      <c r="BE1538"/>
      <c r="BF1538"/>
      <c r="BG1538"/>
      <c r="BH1538"/>
      <c r="BI1538"/>
      <c r="BJ1538"/>
    </row>
    <row r="1539" spans="57:62" x14ac:dyDescent="0.3">
      <c r="BE1539"/>
      <c r="BF1539"/>
      <c r="BG1539"/>
      <c r="BH1539"/>
      <c r="BI1539"/>
      <c r="BJ1539"/>
    </row>
    <row r="1540" spans="57:62" x14ac:dyDescent="0.3">
      <c r="BE1540"/>
      <c r="BF1540"/>
      <c r="BG1540"/>
      <c r="BH1540"/>
      <c r="BI1540"/>
      <c r="BJ1540"/>
    </row>
    <row r="1541" spans="57:62" x14ac:dyDescent="0.3">
      <c r="BE1541"/>
      <c r="BF1541"/>
      <c r="BG1541"/>
      <c r="BH1541"/>
      <c r="BI1541"/>
      <c r="BJ1541"/>
    </row>
    <row r="1542" spans="57:62" x14ac:dyDescent="0.3">
      <c r="BE1542"/>
      <c r="BF1542"/>
      <c r="BG1542"/>
      <c r="BH1542"/>
      <c r="BI1542"/>
      <c r="BJ1542"/>
    </row>
    <row r="1543" spans="57:62" x14ac:dyDescent="0.3">
      <c r="BE1543"/>
      <c r="BF1543"/>
      <c r="BG1543"/>
      <c r="BH1543"/>
      <c r="BI1543"/>
      <c r="BJ1543"/>
    </row>
    <row r="1544" spans="57:62" x14ac:dyDescent="0.3">
      <c r="BE1544"/>
      <c r="BF1544"/>
      <c r="BG1544"/>
      <c r="BH1544"/>
      <c r="BI1544"/>
      <c r="BJ1544"/>
    </row>
    <row r="1545" spans="57:62" x14ac:dyDescent="0.3">
      <c r="BE1545"/>
      <c r="BF1545"/>
      <c r="BG1545"/>
      <c r="BH1545"/>
      <c r="BI1545"/>
      <c r="BJ1545"/>
    </row>
    <row r="1546" spans="57:62" x14ac:dyDescent="0.3">
      <c r="BE1546"/>
      <c r="BF1546"/>
      <c r="BG1546"/>
      <c r="BH1546"/>
      <c r="BI1546"/>
      <c r="BJ1546"/>
    </row>
    <row r="1547" spans="57:62" x14ac:dyDescent="0.3">
      <c r="BE1547"/>
      <c r="BF1547"/>
      <c r="BG1547"/>
      <c r="BH1547"/>
      <c r="BI1547"/>
      <c r="BJ1547"/>
    </row>
    <row r="1548" spans="57:62" x14ac:dyDescent="0.3">
      <c r="BE1548"/>
      <c r="BF1548"/>
      <c r="BG1548"/>
      <c r="BH1548"/>
      <c r="BI1548"/>
      <c r="BJ1548"/>
    </row>
    <row r="1549" spans="57:62" x14ac:dyDescent="0.3">
      <c r="BE1549"/>
      <c r="BF1549"/>
      <c r="BG1549"/>
      <c r="BH1549"/>
      <c r="BI1549"/>
      <c r="BJ1549"/>
    </row>
    <row r="1550" spans="57:62" x14ac:dyDescent="0.3">
      <c r="BE1550"/>
      <c r="BF1550"/>
      <c r="BG1550"/>
      <c r="BH1550"/>
      <c r="BI1550"/>
      <c r="BJ1550"/>
    </row>
    <row r="1551" spans="57:62" x14ac:dyDescent="0.3">
      <c r="BE1551"/>
      <c r="BF1551"/>
      <c r="BG1551"/>
      <c r="BH1551"/>
      <c r="BI1551"/>
      <c r="BJ1551"/>
    </row>
    <row r="1552" spans="57:62" x14ac:dyDescent="0.3">
      <c r="BE1552"/>
      <c r="BF1552"/>
      <c r="BG1552"/>
      <c r="BH1552"/>
      <c r="BI1552"/>
      <c r="BJ1552"/>
    </row>
    <row r="1553" spans="57:62" x14ac:dyDescent="0.3">
      <c r="BE1553"/>
      <c r="BF1553"/>
      <c r="BG1553"/>
      <c r="BH1553"/>
      <c r="BI1553"/>
      <c r="BJ1553"/>
    </row>
    <row r="1554" spans="57:62" x14ac:dyDescent="0.3">
      <c r="BE1554"/>
      <c r="BF1554"/>
      <c r="BG1554"/>
      <c r="BH1554"/>
      <c r="BI1554"/>
      <c r="BJ1554"/>
    </row>
    <row r="1555" spans="57:62" x14ac:dyDescent="0.3">
      <c r="BE1555"/>
      <c r="BF1555"/>
      <c r="BG1555"/>
      <c r="BH1555"/>
      <c r="BI1555"/>
      <c r="BJ1555"/>
    </row>
    <row r="1556" spans="57:62" x14ac:dyDescent="0.3">
      <c r="BE1556"/>
      <c r="BF1556"/>
      <c r="BG1556"/>
      <c r="BH1556"/>
      <c r="BI1556"/>
      <c r="BJ1556"/>
    </row>
    <row r="1557" spans="57:62" x14ac:dyDescent="0.3">
      <c r="BE1557"/>
      <c r="BF1557"/>
      <c r="BG1557"/>
      <c r="BH1557"/>
      <c r="BI1557"/>
      <c r="BJ1557"/>
    </row>
    <row r="1558" spans="57:62" x14ac:dyDescent="0.3">
      <c r="BE1558"/>
      <c r="BF1558"/>
      <c r="BG1558"/>
      <c r="BH1558"/>
      <c r="BI1558"/>
      <c r="BJ1558"/>
    </row>
    <row r="1559" spans="57:62" x14ac:dyDescent="0.3">
      <c r="BE1559"/>
      <c r="BF1559"/>
      <c r="BG1559"/>
      <c r="BH1559"/>
      <c r="BI1559"/>
      <c r="BJ1559"/>
    </row>
    <row r="1560" spans="57:62" x14ac:dyDescent="0.3">
      <c r="BE1560"/>
      <c r="BF1560"/>
      <c r="BG1560"/>
      <c r="BH1560"/>
      <c r="BI1560"/>
      <c r="BJ1560"/>
    </row>
    <row r="1561" spans="57:62" x14ac:dyDescent="0.3">
      <c r="BE1561"/>
      <c r="BF1561"/>
      <c r="BG1561"/>
      <c r="BH1561"/>
      <c r="BI1561"/>
      <c r="BJ1561"/>
    </row>
    <row r="1562" spans="57:62" x14ac:dyDescent="0.3">
      <c r="BE1562"/>
      <c r="BF1562"/>
      <c r="BG1562"/>
      <c r="BH1562"/>
      <c r="BI1562"/>
      <c r="BJ1562"/>
    </row>
    <row r="1563" spans="57:62" x14ac:dyDescent="0.3">
      <c r="BE1563"/>
      <c r="BF1563"/>
      <c r="BG1563"/>
      <c r="BH1563"/>
      <c r="BI1563"/>
      <c r="BJ1563"/>
    </row>
    <row r="1564" spans="57:62" x14ac:dyDescent="0.3">
      <c r="BE1564"/>
      <c r="BF1564"/>
      <c r="BG1564"/>
      <c r="BH1564"/>
      <c r="BI1564"/>
      <c r="BJ1564"/>
    </row>
    <row r="1565" spans="57:62" x14ac:dyDescent="0.3">
      <c r="BE1565"/>
      <c r="BF1565"/>
      <c r="BG1565"/>
      <c r="BH1565"/>
      <c r="BI1565"/>
      <c r="BJ1565"/>
    </row>
    <row r="1566" spans="57:62" x14ac:dyDescent="0.3">
      <c r="BE1566"/>
      <c r="BF1566"/>
      <c r="BG1566"/>
      <c r="BH1566"/>
      <c r="BI1566"/>
      <c r="BJ1566"/>
    </row>
    <row r="1567" spans="57:62" x14ac:dyDescent="0.3">
      <c r="BE1567"/>
      <c r="BF1567"/>
      <c r="BG1567"/>
      <c r="BH1567"/>
      <c r="BI1567"/>
      <c r="BJ1567"/>
    </row>
    <row r="1568" spans="57:62" x14ac:dyDescent="0.3">
      <c r="BE1568"/>
      <c r="BF1568"/>
      <c r="BG1568"/>
      <c r="BH1568"/>
      <c r="BI1568"/>
      <c r="BJ1568"/>
    </row>
    <row r="1569" spans="57:62" x14ac:dyDescent="0.3">
      <c r="BE1569"/>
      <c r="BF1569"/>
      <c r="BG1569"/>
      <c r="BH1569"/>
      <c r="BI1569"/>
      <c r="BJ1569"/>
    </row>
    <row r="1570" spans="57:62" x14ac:dyDescent="0.3">
      <c r="BE1570"/>
      <c r="BF1570"/>
      <c r="BG1570"/>
      <c r="BH1570"/>
      <c r="BI1570"/>
      <c r="BJ1570"/>
    </row>
    <row r="1571" spans="57:62" x14ac:dyDescent="0.3">
      <c r="BE1571"/>
      <c r="BF1571"/>
      <c r="BG1571"/>
      <c r="BH1571"/>
      <c r="BI1571"/>
      <c r="BJ1571"/>
    </row>
    <row r="1572" spans="57:62" x14ac:dyDescent="0.3">
      <c r="BE1572"/>
      <c r="BF1572"/>
      <c r="BG1572"/>
      <c r="BH1572"/>
      <c r="BI1572"/>
      <c r="BJ1572"/>
    </row>
    <row r="1573" spans="57:62" x14ac:dyDescent="0.3">
      <c r="BE1573"/>
      <c r="BF1573"/>
      <c r="BG1573"/>
      <c r="BH1573"/>
      <c r="BI1573"/>
      <c r="BJ1573"/>
    </row>
    <row r="1574" spans="57:62" x14ac:dyDescent="0.3">
      <c r="BE1574"/>
      <c r="BF1574"/>
      <c r="BG1574"/>
      <c r="BH1574"/>
      <c r="BI1574"/>
      <c r="BJ1574"/>
    </row>
    <row r="1575" spans="57:62" x14ac:dyDescent="0.3">
      <c r="BE1575"/>
      <c r="BF1575"/>
      <c r="BG1575"/>
      <c r="BH1575"/>
      <c r="BI1575"/>
      <c r="BJ1575"/>
    </row>
    <row r="1576" spans="57:62" x14ac:dyDescent="0.3">
      <c r="BE1576"/>
      <c r="BF1576"/>
      <c r="BG1576"/>
      <c r="BH1576"/>
      <c r="BI1576"/>
      <c r="BJ1576"/>
    </row>
    <row r="1577" spans="57:62" x14ac:dyDescent="0.3">
      <c r="BE1577"/>
      <c r="BF1577"/>
      <c r="BG1577"/>
      <c r="BH1577"/>
      <c r="BI1577"/>
      <c r="BJ1577"/>
    </row>
    <row r="1578" spans="57:62" x14ac:dyDescent="0.3">
      <c r="BE1578"/>
      <c r="BF1578"/>
      <c r="BG1578"/>
      <c r="BH1578"/>
      <c r="BI1578"/>
      <c r="BJ1578"/>
    </row>
    <row r="1579" spans="57:62" x14ac:dyDescent="0.3">
      <c r="BE1579"/>
      <c r="BF1579"/>
      <c r="BG1579"/>
      <c r="BH1579"/>
      <c r="BI1579"/>
      <c r="BJ1579"/>
    </row>
    <row r="1580" spans="57:62" x14ac:dyDescent="0.3">
      <c r="BE1580"/>
      <c r="BF1580"/>
      <c r="BG1580"/>
      <c r="BH1580"/>
      <c r="BI1580"/>
      <c r="BJ1580"/>
    </row>
    <row r="1581" spans="57:62" x14ac:dyDescent="0.3">
      <c r="BE1581"/>
      <c r="BF1581"/>
      <c r="BG1581"/>
      <c r="BH1581"/>
      <c r="BI1581"/>
      <c r="BJ1581"/>
    </row>
    <row r="1582" spans="57:62" x14ac:dyDescent="0.3">
      <c r="BE1582"/>
      <c r="BF1582"/>
      <c r="BG1582"/>
      <c r="BH1582"/>
      <c r="BI1582"/>
      <c r="BJ1582"/>
    </row>
    <row r="1583" spans="57:62" x14ac:dyDescent="0.3">
      <c r="BE1583"/>
      <c r="BF1583"/>
      <c r="BG1583"/>
      <c r="BH1583"/>
      <c r="BI1583"/>
      <c r="BJ1583"/>
    </row>
    <row r="1584" spans="57:62" x14ac:dyDescent="0.3">
      <c r="BE1584"/>
      <c r="BF1584"/>
      <c r="BG1584"/>
      <c r="BH1584"/>
      <c r="BI1584"/>
      <c r="BJ1584"/>
    </row>
    <row r="1585" spans="57:62" x14ac:dyDescent="0.3">
      <c r="BE1585"/>
      <c r="BF1585"/>
      <c r="BG1585"/>
      <c r="BH1585"/>
      <c r="BI1585"/>
      <c r="BJ1585"/>
    </row>
    <row r="1586" spans="57:62" x14ac:dyDescent="0.3">
      <c r="BE1586"/>
      <c r="BF1586"/>
      <c r="BG1586"/>
      <c r="BH1586"/>
      <c r="BI1586"/>
      <c r="BJ1586"/>
    </row>
    <row r="1587" spans="57:62" x14ac:dyDescent="0.3">
      <c r="BE1587"/>
      <c r="BF1587"/>
      <c r="BG1587"/>
      <c r="BH1587"/>
      <c r="BI1587"/>
      <c r="BJ1587"/>
    </row>
    <row r="1588" spans="57:62" x14ac:dyDescent="0.3">
      <c r="BE1588"/>
      <c r="BF1588"/>
      <c r="BG1588"/>
      <c r="BH1588"/>
      <c r="BI1588"/>
      <c r="BJ1588"/>
    </row>
    <row r="1589" spans="57:62" x14ac:dyDescent="0.3">
      <c r="BE1589"/>
      <c r="BF1589"/>
      <c r="BG1589"/>
      <c r="BH1589"/>
      <c r="BI1589"/>
      <c r="BJ1589"/>
    </row>
    <row r="1590" spans="57:62" x14ac:dyDescent="0.3">
      <c r="BE1590"/>
      <c r="BF1590"/>
      <c r="BG1590"/>
      <c r="BH1590"/>
      <c r="BI1590"/>
      <c r="BJ1590"/>
    </row>
    <row r="1591" spans="57:62" x14ac:dyDescent="0.3">
      <c r="BE1591"/>
      <c r="BF1591"/>
      <c r="BG1591"/>
      <c r="BH1591"/>
      <c r="BI1591"/>
      <c r="BJ1591"/>
    </row>
    <row r="1592" spans="57:62" x14ac:dyDescent="0.3">
      <c r="BE1592"/>
      <c r="BF1592"/>
      <c r="BG1592"/>
      <c r="BH1592"/>
      <c r="BI1592"/>
      <c r="BJ1592"/>
    </row>
    <row r="1593" spans="57:62" x14ac:dyDescent="0.3">
      <c r="BE1593"/>
      <c r="BF1593"/>
      <c r="BG1593"/>
      <c r="BH1593"/>
      <c r="BI1593"/>
      <c r="BJ1593"/>
    </row>
    <row r="1594" spans="57:62" x14ac:dyDescent="0.3">
      <c r="BE1594"/>
      <c r="BF1594"/>
      <c r="BG1594"/>
      <c r="BH1594"/>
      <c r="BI1594"/>
      <c r="BJ1594"/>
    </row>
    <row r="1595" spans="57:62" x14ac:dyDescent="0.3">
      <c r="BE1595"/>
      <c r="BF1595"/>
      <c r="BG1595"/>
      <c r="BH1595"/>
      <c r="BI1595"/>
      <c r="BJ1595"/>
    </row>
    <row r="1596" spans="57:62" x14ac:dyDescent="0.3">
      <c r="BE1596"/>
      <c r="BF1596"/>
      <c r="BG1596"/>
      <c r="BH1596"/>
      <c r="BI1596"/>
      <c r="BJ1596"/>
    </row>
    <row r="1597" spans="57:62" x14ac:dyDescent="0.3">
      <c r="BE1597"/>
      <c r="BF1597"/>
      <c r="BG1597"/>
      <c r="BH1597"/>
      <c r="BI1597"/>
      <c r="BJ1597"/>
    </row>
    <row r="1598" spans="57:62" x14ac:dyDescent="0.3">
      <c r="BE1598"/>
      <c r="BF1598"/>
      <c r="BG1598"/>
      <c r="BH1598"/>
      <c r="BI1598"/>
      <c r="BJ1598"/>
    </row>
    <row r="1599" spans="57:62" x14ac:dyDescent="0.3">
      <c r="BE1599"/>
      <c r="BF1599"/>
      <c r="BG1599"/>
      <c r="BH1599"/>
      <c r="BI1599"/>
      <c r="BJ1599"/>
    </row>
    <row r="1600" spans="57:62" x14ac:dyDescent="0.3">
      <c r="BE1600"/>
      <c r="BF1600"/>
      <c r="BG1600"/>
      <c r="BH1600"/>
      <c r="BI1600"/>
      <c r="BJ1600"/>
    </row>
    <row r="1601" spans="57:62" x14ac:dyDescent="0.3">
      <c r="BE1601"/>
      <c r="BF1601"/>
      <c r="BG1601"/>
      <c r="BH1601"/>
      <c r="BI1601"/>
      <c r="BJ1601"/>
    </row>
    <row r="1602" spans="57:62" x14ac:dyDescent="0.3">
      <c r="BE1602"/>
      <c r="BF1602"/>
      <c r="BG1602"/>
      <c r="BH1602"/>
      <c r="BI1602"/>
      <c r="BJ1602"/>
    </row>
    <row r="1603" spans="57:62" x14ac:dyDescent="0.3">
      <c r="BE1603"/>
      <c r="BF1603"/>
      <c r="BG1603"/>
      <c r="BH1603"/>
      <c r="BI1603"/>
      <c r="BJ1603"/>
    </row>
    <row r="1604" spans="57:62" x14ac:dyDescent="0.3">
      <c r="BE1604"/>
      <c r="BF1604"/>
      <c r="BG1604"/>
      <c r="BH1604"/>
      <c r="BI1604"/>
      <c r="BJ1604"/>
    </row>
    <row r="1605" spans="57:62" x14ac:dyDescent="0.3">
      <c r="BE1605"/>
      <c r="BF1605"/>
      <c r="BG1605"/>
      <c r="BH1605"/>
      <c r="BI1605"/>
      <c r="BJ1605"/>
    </row>
    <row r="1606" spans="57:62" x14ac:dyDescent="0.3">
      <c r="BE1606"/>
      <c r="BF1606"/>
      <c r="BG1606"/>
      <c r="BH1606"/>
      <c r="BI1606"/>
      <c r="BJ1606"/>
    </row>
    <row r="1607" spans="57:62" x14ac:dyDescent="0.3">
      <c r="BE1607"/>
      <c r="BF1607"/>
      <c r="BG1607"/>
      <c r="BH1607"/>
      <c r="BI1607"/>
      <c r="BJ1607"/>
    </row>
    <row r="1608" spans="57:62" x14ac:dyDescent="0.3">
      <c r="BE1608"/>
      <c r="BF1608"/>
      <c r="BG1608"/>
      <c r="BH1608"/>
      <c r="BI1608"/>
      <c r="BJ1608"/>
    </row>
    <row r="1609" spans="57:62" x14ac:dyDescent="0.3">
      <c r="BE1609"/>
      <c r="BF1609"/>
      <c r="BG1609"/>
      <c r="BH1609"/>
      <c r="BI1609"/>
      <c r="BJ1609"/>
    </row>
    <row r="1610" spans="57:62" x14ac:dyDescent="0.3">
      <c r="BE1610"/>
      <c r="BF1610"/>
      <c r="BG1610"/>
      <c r="BH1610"/>
      <c r="BI1610"/>
      <c r="BJ1610"/>
    </row>
    <row r="1611" spans="57:62" x14ac:dyDescent="0.3">
      <c r="BE1611"/>
      <c r="BF1611"/>
      <c r="BG1611"/>
      <c r="BH1611"/>
      <c r="BI1611"/>
      <c r="BJ1611"/>
    </row>
    <row r="1612" spans="57:62" x14ac:dyDescent="0.3">
      <c r="BE1612"/>
      <c r="BF1612"/>
      <c r="BG1612"/>
      <c r="BH1612"/>
      <c r="BI1612"/>
      <c r="BJ1612"/>
    </row>
    <row r="1613" spans="57:62" x14ac:dyDescent="0.3">
      <c r="BE1613"/>
      <c r="BF1613"/>
      <c r="BG1613"/>
      <c r="BH1613"/>
      <c r="BI1613"/>
      <c r="BJ1613"/>
    </row>
    <row r="1614" spans="57:62" x14ac:dyDescent="0.3">
      <c r="BE1614"/>
      <c r="BF1614"/>
      <c r="BG1614"/>
      <c r="BH1614"/>
      <c r="BI1614"/>
      <c r="BJ1614"/>
    </row>
    <row r="1615" spans="57:62" x14ac:dyDescent="0.3">
      <c r="BE1615"/>
      <c r="BF1615"/>
      <c r="BG1615"/>
      <c r="BH1615"/>
      <c r="BI1615"/>
      <c r="BJ1615"/>
    </row>
    <row r="1616" spans="57:62" x14ac:dyDescent="0.3">
      <c r="BE1616"/>
      <c r="BF1616"/>
      <c r="BG1616"/>
      <c r="BH1616"/>
      <c r="BI1616"/>
      <c r="BJ1616"/>
    </row>
    <row r="1617" spans="57:62" x14ac:dyDescent="0.3">
      <c r="BE1617"/>
      <c r="BF1617"/>
      <c r="BG1617"/>
      <c r="BH1617"/>
      <c r="BI1617"/>
      <c r="BJ1617"/>
    </row>
    <row r="1618" spans="57:62" x14ac:dyDescent="0.3">
      <c r="BE1618"/>
      <c r="BF1618"/>
      <c r="BG1618"/>
      <c r="BH1618"/>
      <c r="BI1618"/>
      <c r="BJ1618"/>
    </row>
    <row r="1619" spans="57:62" x14ac:dyDescent="0.3">
      <c r="BE1619"/>
      <c r="BF1619"/>
      <c r="BG1619"/>
      <c r="BH1619"/>
      <c r="BI1619"/>
      <c r="BJ1619"/>
    </row>
    <row r="1620" spans="57:62" x14ac:dyDescent="0.3">
      <c r="BE1620"/>
      <c r="BF1620"/>
      <c r="BG1620"/>
      <c r="BH1620"/>
      <c r="BI1620"/>
      <c r="BJ1620"/>
    </row>
    <row r="1621" spans="57:62" x14ac:dyDescent="0.3">
      <c r="BE1621"/>
      <c r="BF1621"/>
      <c r="BG1621"/>
      <c r="BH1621"/>
      <c r="BI1621"/>
      <c r="BJ1621"/>
    </row>
    <row r="1622" spans="57:62" x14ac:dyDescent="0.3">
      <c r="BE1622"/>
      <c r="BF1622"/>
      <c r="BG1622"/>
      <c r="BH1622"/>
      <c r="BI1622"/>
      <c r="BJ1622"/>
    </row>
    <row r="1623" spans="57:62" x14ac:dyDescent="0.3">
      <c r="BE1623"/>
      <c r="BF1623"/>
      <c r="BG1623"/>
      <c r="BH1623"/>
      <c r="BI1623"/>
      <c r="BJ1623"/>
    </row>
    <row r="1624" spans="57:62" x14ac:dyDescent="0.3">
      <c r="BE1624"/>
      <c r="BF1624"/>
      <c r="BG1624"/>
      <c r="BH1624"/>
      <c r="BI1624"/>
      <c r="BJ1624"/>
    </row>
    <row r="1625" spans="57:62" x14ac:dyDescent="0.3">
      <c r="BE1625"/>
      <c r="BF1625"/>
      <c r="BG1625"/>
      <c r="BH1625"/>
      <c r="BI1625"/>
      <c r="BJ1625"/>
    </row>
    <row r="1626" spans="57:62" x14ac:dyDescent="0.3">
      <c r="BE1626"/>
      <c r="BF1626"/>
      <c r="BG1626"/>
      <c r="BH1626"/>
      <c r="BI1626"/>
      <c r="BJ1626"/>
    </row>
    <row r="1627" spans="57:62" x14ac:dyDescent="0.3">
      <c r="BE1627"/>
      <c r="BF1627"/>
      <c r="BG1627"/>
      <c r="BH1627"/>
      <c r="BI1627"/>
      <c r="BJ1627"/>
    </row>
    <row r="1628" spans="57:62" x14ac:dyDescent="0.3">
      <c r="BE1628"/>
      <c r="BF1628"/>
      <c r="BG1628"/>
      <c r="BH1628"/>
      <c r="BI1628"/>
      <c r="BJ1628"/>
    </row>
    <row r="1629" spans="57:62" x14ac:dyDescent="0.3">
      <c r="BE1629"/>
      <c r="BF1629"/>
      <c r="BG1629"/>
      <c r="BH1629"/>
      <c r="BI1629"/>
      <c r="BJ1629"/>
    </row>
    <row r="1630" spans="57:62" x14ac:dyDescent="0.3">
      <c r="BE1630"/>
      <c r="BF1630"/>
      <c r="BG1630"/>
      <c r="BH1630"/>
      <c r="BI1630"/>
      <c r="BJ1630"/>
    </row>
    <row r="1631" spans="57:62" x14ac:dyDescent="0.3">
      <c r="BE1631"/>
      <c r="BF1631"/>
      <c r="BG1631"/>
      <c r="BH1631"/>
      <c r="BI1631"/>
      <c r="BJ1631"/>
    </row>
    <row r="1632" spans="57:62" x14ac:dyDescent="0.3">
      <c r="BE1632"/>
      <c r="BF1632"/>
      <c r="BG1632"/>
      <c r="BH1632"/>
      <c r="BI1632"/>
      <c r="BJ1632"/>
    </row>
    <row r="1633" spans="57:62" x14ac:dyDescent="0.3">
      <c r="BE1633"/>
      <c r="BF1633"/>
      <c r="BG1633"/>
      <c r="BH1633"/>
      <c r="BI1633"/>
      <c r="BJ1633"/>
    </row>
    <row r="1634" spans="57:62" x14ac:dyDescent="0.3">
      <c r="BE1634"/>
      <c r="BF1634"/>
      <c r="BG1634"/>
      <c r="BH1634"/>
      <c r="BI1634"/>
      <c r="BJ1634"/>
    </row>
    <row r="1635" spans="57:62" x14ac:dyDescent="0.3">
      <c r="BE1635"/>
      <c r="BF1635"/>
      <c r="BG1635"/>
      <c r="BH1635"/>
      <c r="BI1635"/>
      <c r="BJ1635"/>
    </row>
    <row r="1636" spans="57:62" x14ac:dyDescent="0.3">
      <c r="BE1636"/>
      <c r="BF1636"/>
      <c r="BG1636"/>
      <c r="BH1636"/>
      <c r="BI1636"/>
      <c r="BJ1636"/>
    </row>
    <row r="1637" spans="57:62" x14ac:dyDescent="0.3">
      <c r="BE1637"/>
      <c r="BF1637"/>
      <c r="BG1637"/>
      <c r="BH1637"/>
      <c r="BI1637"/>
      <c r="BJ1637"/>
    </row>
    <row r="1638" spans="57:62" x14ac:dyDescent="0.3">
      <c r="BE1638"/>
      <c r="BF1638"/>
      <c r="BG1638"/>
      <c r="BH1638"/>
      <c r="BI1638"/>
      <c r="BJ1638"/>
    </row>
    <row r="1639" spans="57:62" x14ac:dyDescent="0.3">
      <c r="BE1639"/>
      <c r="BF1639"/>
      <c r="BG1639"/>
      <c r="BH1639"/>
      <c r="BI1639"/>
      <c r="BJ1639"/>
    </row>
    <row r="1640" spans="57:62" x14ac:dyDescent="0.3">
      <c r="BE1640"/>
      <c r="BF1640"/>
      <c r="BG1640"/>
      <c r="BH1640"/>
      <c r="BI1640"/>
      <c r="BJ1640"/>
    </row>
    <row r="1641" spans="57:62" x14ac:dyDescent="0.3">
      <c r="BE1641"/>
      <c r="BF1641"/>
      <c r="BG1641"/>
      <c r="BH1641"/>
      <c r="BI1641"/>
      <c r="BJ1641"/>
    </row>
    <row r="1642" spans="57:62" x14ac:dyDescent="0.3">
      <c r="BE1642"/>
      <c r="BF1642"/>
      <c r="BG1642"/>
      <c r="BH1642"/>
      <c r="BI1642"/>
      <c r="BJ1642"/>
    </row>
    <row r="1643" spans="57:62" x14ac:dyDescent="0.3">
      <c r="BE1643"/>
      <c r="BF1643"/>
      <c r="BG1643"/>
      <c r="BH1643"/>
      <c r="BI1643"/>
      <c r="BJ1643"/>
    </row>
    <row r="1644" spans="57:62" x14ac:dyDescent="0.3">
      <c r="BE1644"/>
      <c r="BF1644"/>
      <c r="BG1644"/>
      <c r="BH1644"/>
      <c r="BI1644"/>
      <c r="BJ1644"/>
    </row>
    <row r="1645" spans="57:62" x14ac:dyDescent="0.3">
      <c r="BE1645"/>
      <c r="BF1645"/>
      <c r="BG1645"/>
      <c r="BH1645"/>
      <c r="BI1645"/>
      <c r="BJ1645"/>
    </row>
    <row r="1646" spans="57:62" x14ac:dyDescent="0.3">
      <c r="BE1646"/>
      <c r="BF1646"/>
      <c r="BG1646"/>
      <c r="BH1646"/>
      <c r="BI1646"/>
      <c r="BJ1646"/>
    </row>
    <row r="1647" spans="57:62" x14ac:dyDescent="0.3">
      <c r="BE1647"/>
      <c r="BF1647"/>
      <c r="BG1647"/>
      <c r="BH1647"/>
      <c r="BI1647"/>
      <c r="BJ1647"/>
    </row>
    <row r="1648" spans="57:62" x14ac:dyDescent="0.3">
      <c r="BE1648"/>
      <c r="BF1648"/>
      <c r="BG1648"/>
      <c r="BH1648"/>
      <c r="BI1648"/>
      <c r="BJ1648"/>
    </row>
    <row r="1649" spans="57:62" x14ac:dyDescent="0.3">
      <c r="BE1649"/>
      <c r="BF1649"/>
      <c r="BG1649"/>
      <c r="BH1649"/>
      <c r="BI1649"/>
      <c r="BJ1649"/>
    </row>
    <row r="1650" spans="57:62" x14ac:dyDescent="0.3">
      <c r="BE1650"/>
      <c r="BF1650"/>
      <c r="BG1650"/>
      <c r="BH1650"/>
      <c r="BI1650"/>
      <c r="BJ1650"/>
    </row>
    <row r="1651" spans="57:62" x14ac:dyDescent="0.3">
      <c r="BE1651"/>
      <c r="BF1651"/>
      <c r="BG1651"/>
      <c r="BH1651"/>
      <c r="BI1651"/>
      <c r="BJ1651"/>
    </row>
    <row r="1652" spans="57:62" x14ac:dyDescent="0.3">
      <c r="BE1652"/>
      <c r="BF1652"/>
      <c r="BG1652"/>
      <c r="BH1652"/>
      <c r="BI1652"/>
      <c r="BJ1652"/>
    </row>
    <row r="1653" spans="57:62" x14ac:dyDescent="0.3">
      <c r="BE1653"/>
      <c r="BF1653"/>
      <c r="BG1653"/>
      <c r="BH1653"/>
      <c r="BI1653"/>
      <c r="BJ1653"/>
    </row>
    <row r="1654" spans="57:62" x14ac:dyDescent="0.3">
      <c r="BE1654"/>
      <c r="BF1654"/>
      <c r="BG1654"/>
      <c r="BH1654"/>
      <c r="BI1654"/>
      <c r="BJ1654"/>
    </row>
    <row r="1655" spans="57:62" x14ac:dyDescent="0.3">
      <c r="BE1655"/>
      <c r="BF1655"/>
      <c r="BG1655"/>
      <c r="BH1655"/>
      <c r="BI1655"/>
      <c r="BJ1655"/>
    </row>
    <row r="1656" spans="57:62" x14ac:dyDescent="0.3">
      <c r="BE1656"/>
      <c r="BF1656"/>
      <c r="BG1656"/>
      <c r="BH1656"/>
      <c r="BI1656"/>
      <c r="BJ1656"/>
    </row>
    <row r="1657" spans="57:62" x14ac:dyDescent="0.3">
      <c r="BE1657"/>
      <c r="BF1657"/>
      <c r="BG1657"/>
      <c r="BH1657"/>
      <c r="BI1657"/>
      <c r="BJ1657"/>
    </row>
    <row r="1658" spans="57:62" x14ac:dyDescent="0.3">
      <c r="BE1658"/>
      <c r="BF1658"/>
      <c r="BG1658"/>
      <c r="BH1658"/>
      <c r="BI1658"/>
      <c r="BJ1658"/>
    </row>
    <row r="1659" spans="57:62" x14ac:dyDescent="0.3">
      <c r="BE1659"/>
      <c r="BF1659"/>
      <c r="BG1659"/>
      <c r="BH1659"/>
      <c r="BI1659"/>
      <c r="BJ1659"/>
    </row>
    <row r="1660" spans="57:62" x14ac:dyDescent="0.3">
      <c r="BE1660"/>
      <c r="BF1660"/>
      <c r="BG1660"/>
      <c r="BH1660"/>
      <c r="BI1660"/>
      <c r="BJ1660"/>
    </row>
    <row r="1661" spans="57:62" x14ac:dyDescent="0.3">
      <c r="BE1661"/>
      <c r="BF1661"/>
      <c r="BG1661"/>
      <c r="BH1661"/>
      <c r="BI1661"/>
      <c r="BJ1661"/>
    </row>
    <row r="1662" spans="57:62" x14ac:dyDescent="0.3">
      <c r="BE1662"/>
      <c r="BF1662"/>
      <c r="BG1662"/>
      <c r="BH1662"/>
      <c r="BI1662"/>
      <c r="BJ1662"/>
    </row>
    <row r="1663" spans="57:62" x14ac:dyDescent="0.3">
      <c r="BE1663"/>
      <c r="BF1663"/>
      <c r="BG1663"/>
      <c r="BH1663"/>
      <c r="BI1663"/>
      <c r="BJ1663"/>
    </row>
    <row r="1664" spans="57:62" x14ac:dyDescent="0.3">
      <c r="BE1664"/>
      <c r="BF1664"/>
      <c r="BG1664"/>
      <c r="BH1664"/>
      <c r="BI1664"/>
      <c r="BJ1664"/>
    </row>
    <row r="1665" spans="57:62" x14ac:dyDescent="0.3">
      <c r="BE1665"/>
      <c r="BF1665"/>
      <c r="BG1665"/>
      <c r="BH1665"/>
      <c r="BI1665"/>
      <c r="BJ1665"/>
    </row>
    <row r="1666" spans="57:62" x14ac:dyDescent="0.3">
      <c r="BE1666"/>
      <c r="BF1666"/>
      <c r="BG1666"/>
      <c r="BH1666"/>
      <c r="BI1666"/>
      <c r="BJ1666"/>
    </row>
    <row r="1667" spans="57:62" x14ac:dyDescent="0.3">
      <c r="BE1667"/>
      <c r="BF1667"/>
      <c r="BG1667"/>
      <c r="BH1667"/>
      <c r="BI1667"/>
      <c r="BJ1667"/>
    </row>
    <row r="1668" spans="57:62" x14ac:dyDescent="0.3">
      <c r="BE1668"/>
      <c r="BF1668"/>
      <c r="BG1668"/>
      <c r="BH1668"/>
      <c r="BI1668"/>
      <c r="BJ1668"/>
    </row>
    <row r="1669" spans="57:62" x14ac:dyDescent="0.3">
      <c r="BE1669"/>
      <c r="BF1669"/>
      <c r="BG1669"/>
      <c r="BH1669"/>
      <c r="BI1669"/>
      <c r="BJ1669"/>
    </row>
    <row r="1670" spans="57:62" x14ac:dyDescent="0.3">
      <c r="BE1670"/>
      <c r="BF1670"/>
      <c r="BG1670"/>
      <c r="BH1670"/>
      <c r="BI1670"/>
      <c r="BJ1670"/>
    </row>
    <row r="1671" spans="57:62" x14ac:dyDescent="0.3">
      <c r="BE1671"/>
      <c r="BF1671"/>
      <c r="BG1671"/>
      <c r="BH1671"/>
      <c r="BI1671"/>
      <c r="BJ1671"/>
    </row>
    <row r="1672" spans="57:62" x14ac:dyDescent="0.3">
      <c r="BE1672"/>
      <c r="BF1672"/>
      <c r="BG1672"/>
      <c r="BH1672"/>
      <c r="BI1672"/>
      <c r="BJ1672"/>
    </row>
    <row r="1673" spans="57:62" x14ac:dyDescent="0.3">
      <c r="BE1673"/>
      <c r="BF1673"/>
      <c r="BG1673"/>
      <c r="BH1673"/>
      <c r="BI1673"/>
      <c r="BJ1673"/>
    </row>
    <row r="1674" spans="57:62" x14ac:dyDescent="0.3">
      <c r="BE1674"/>
      <c r="BF1674"/>
      <c r="BG1674"/>
      <c r="BH1674"/>
      <c r="BI1674"/>
      <c r="BJ1674"/>
    </row>
    <row r="1675" spans="57:62" x14ac:dyDescent="0.3">
      <c r="BE1675"/>
      <c r="BF1675"/>
      <c r="BG1675"/>
      <c r="BH1675"/>
      <c r="BI1675"/>
      <c r="BJ1675"/>
    </row>
    <row r="1676" spans="57:62" x14ac:dyDescent="0.3">
      <c r="BE1676"/>
      <c r="BF1676"/>
      <c r="BG1676"/>
      <c r="BH1676"/>
      <c r="BI1676"/>
      <c r="BJ1676"/>
    </row>
    <row r="1677" spans="57:62" x14ac:dyDescent="0.3">
      <c r="BE1677"/>
      <c r="BF1677"/>
      <c r="BG1677"/>
      <c r="BH1677"/>
      <c r="BI1677"/>
      <c r="BJ1677"/>
    </row>
    <row r="1678" spans="57:62" x14ac:dyDescent="0.3">
      <c r="BE1678"/>
      <c r="BF1678"/>
      <c r="BG1678"/>
      <c r="BH1678"/>
      <c r="BI1678"/>
      <c r="BJ1678"/>
    </row>
    <row r="1679" spans="57:62" x14ac:dyDescent="0.3">
      <c r="BE1679"/>
      <c r="BF1679"/>
      <c r="BG1679"/>
      <c r="BH1679"/>
      <c r="BI1679"/>
      <c r="BJ1679"/>
    </row>
    <row r="1680" spans="57:62" x14ac:dyDescent="0.3">
      <c r="BE1680"/>
      <c r="BF1680"/>
      <c r="BG1680"/>
      <c r="BH1680"/>
      <c r="BI1680"/>
      <c r="BJ1680"/>
    </row>
    <row r="1681" spans="57:62" x14ac:dyDescent="0.3">
      <c r="BE1681"/>
      <c r="BF1681"/>
      <c r="BG1681"/>
      <c r="BH1681"/>
      <c r="BI1681"/>
      <c r="BJ1681"/>
    </row>
    <row r="1682" spans="57:62" x14ac:dyDescent="0.3">
      <c r="BE1682"/>
      <c r="BF1682"/>
      <c r="BG1682"/>
      <c r="BH1682"/>
      <c r="BI1682"/>
      <c r="BJ1682"/>
    </row>
    <row r="1683" spans="57:62" x14ac:dyDescent="0.3">
      <c r="BE1683"/>
      <c r="BF1683"/>
      <c r="BG1683"/>
      <c r="BH1683"/>
      <c r="BI1683"/>
      <c r="BJ1683"/>
    </row>
    <row r="1684" spans="57:62" x14ac:dyDescent="0.3">
      <c r="BE1684"/>
      <c r="BF1684"/>
      <c r="BG1684"/>
      <c r="BH1684"/>
      <c r="BI1684"/>
      <c r="BJ1684"/>
    </row>
    <row r="1685" spans="57:62" x14ac:dyDescent="0.3">
      <c r="BE1685"/>
      <c r="BF1685"/>
      <c r="BG1685"/>
      <c r="BH1685"/>
      <c r="BI1685"/>
      <c r="BJ1685"/>
    </row>
    <row r="1686" spans="57:62" x14ac:dyDescent="0.3">
      <c r="BE1686"/>
      <c r="BF1686"/>
      <c r="BG1686"/>
      <c r="BH1686"/>
      <c r="BI1686"/>
      <c r="BJ1686"/>
    </row>
    <row r="1687" spans="57:62" x14ac:dyDescent="0.3">
      <c r="BE1687"/>
      <c r="BF1687"/>
      <c r="BG1687"/>
      <c r="BH1687"/>
      <c r="BI1687"/>
      <c r="BJ1687"/>
    </row>
    <row r="1688" spans="57:62" x14ac:dyDescent="0.3">
      <c r="BE1688"/>
      <c r="BF1688"/>
      <c r="BG1688"/>
      <c r="BH1688"/>
      <c r="BI1688"/>
      <c r="BJ1688"/>
    </row>
    <row r="1689" spans="57:62" x14ac:dyDescent="0.3">
      <c r="BE1689"/>
      <c r="BF1689"/>
      <c r="BG1689"/>
      <c r="BH1689"/>
      <c r="BI1689"/>
      <c r="BJ1689"/>
    </row>
    <row r="1690" spans="57:62" x14ac:dyDescent="0.3">
      <c r="BE1690"/>
      <c r="BF1690"/>
      <c r="BG1690"/>
      <c r="BH1690"/>
      <c r="BI1690"/>
      <c r="BJ1690"/>
    </row>
    <row r="1691" spans="57:62" x14ac:dyDescent="0.3">
      <c r="BE1691"/>
      <c r="BF1691"/>
      <c r="BG1691"/>
      <c r="BH1691"/>
      <c r="BI1691"/>
      <c r="BJ1691"/>
    </row>
    <row r="1692" spans="57:62" x14ac:dyDescent="0.3">
      <c r="BE1692"/>
      <c r="BF1692"/>
      <c r="BG1692"/>
      <c r="BH1692"/>
      <c r="BI1692"/>
      <c r="BJ1692"/>
    </row>
    <row r="1693" spans="57:62" x14ac:dyDescent="0.3">
      <c r="BE1693"/>
      <c r="BF1693"/>
      <c r="BG1693"/>
      <c r="BH1693"/>
      <c r="BI1693"/>
      <c r="BJ1693"/>
    </row>
    <row r="1694" spans="57:62" x14ac:dyDescent="0.3">
      <c r="BE1694"/>
      <c r="BF1694"/>
      <c r="BG1694"/>
      <c r="BH1694"/>
      <c r="BI1694"/>
      <c r="BJ1694"/>
    </row>
    <row r="1695" spans="57:62" x14ac:dyDescent="0.3">
      <c r="BE1695"/>
      <c r="BF1695"/>
      <c r="BG1695"/>
      <c r="BH1695"/>
      <c r="BI1695"/>
      <c r="BJ1695"/>
    </row>
    <row r="1696" spans="57:62" x14ac:dyDescent="0.3">
      <c r="BE1696"/>
      <c r="BF1696"/>
      <c r="BG1696"/>
      <c r="BH1696"/>
      <c r="BI1696"/>
      <c r="BJ1696"/>
    </row>
    <row r="1697" spans="57:62" x14ac:dyDescent="0.3">
      <c r="BE1697"/>
      <c r="BF1697"/>
      <c r="BG1697"/>
      <c r="BH1697"/>
      <c r="BI1697"/>
      <c r="BJ1697"/>
    </row>
    <row r="1698" spans="57:62" x14ac:dyDescent="0.3">
      <c r="BE1698"/>
      <c r="BF1698"/>
      <c r="BG1698"/>
      <c r="BH1698"/>
      <c r="BI1698"/>
      <c r="BJ1698"/>
    </row>
    <row r="1699" spans="57:62" x14ac:dyDescent="0.3">
      <c r="BE1699"/>
      <c r="BF1699"/>
      <c r="BG1699"/>
      <c r="BH1699"/>
      <c r="BI1699"/>
      <c r="BJ1699"/>
    </row>
    <row r="1700" spans="57:62" x14ac:dyDescent="0.3">
      <c r="BE1700"/>
      <c r="BF1700"/>
      <c r="BG1700"/>
      <c r="BH1700"/>
      <c r="BI1700"/>
      <c r="BJ1700"/>
    </row>
    <row r="1701" spans="57:62" x14ac:dyDescent="0.3">
      <c r="BE1701"/>
      <c r="BF1701"/>
      <c r="BG1701"/>
      <c r="BH1701"/>
      <c r="BI1701"/>
      <c r="BJ1701"/>
    </row>
    <row r="1702" spans="57:62" x14ac:dyDescent="0.3">
      <c r="BE1702"/>
      <c r="BF1702"/>
      <c r="BG1702"/>
      <c r="BH1702"/>
      <c r="BI1702"/>
      <c r="BJ1702"/>
    </row>
    <row r="1703" spans="57:62" x14ac:dyDescent="0.3">
      <c r="BE1703"/>
      <c r="BF1703"/>
      <c r="BG1703"/>
      <c r="BH1703"/>
      <c r="BI1703"/>
      <c r="BJ1703"/>
    </row>
    <row r="1704" spans="57:62" x14ac:dyDescent="0.3">
      <c r="BE1704"/>
      <c r="BF1704"/>
      <c r="BG1704"/>
      <c r="BH1704"/>
      <c r="BI1704"/>
      <c r="BJ1704"/>
    </row>
    <row r="1705" spans="57:62" x14ac:dyDescent="0.3">
      <c r="BE1705"/>
      <c r="BF1705"/>
      <c r="BG1705"/>
      <c r="BH1705"/>
      <c r="BI1705"/>
      <c r="BJ1705"/>
    </row>
    <row r="1706" spans="57:62" x14ac:dyDescent="0.3">
      <c r="BE1706"/>
      <c r="BF1706"/>
      <c r="BG1706"/>
      <c r="BH1706"/>
      <c r="BI1706"/>
      <c r="BJ1706"/>
    </row>
    <row r="1707" spans="57:62" x14ac:dyDescent="0.3">
      <c r="BE1707"/>
      <c r="BF1707"/>
      <c r="BG1707"/>
      <c r="BH1707"/>
      <c r="BI1707"/>
      <c r="BJ1707"/>
    </row>
    <row r="1708" spans="57:62" x14ac:dyDescent="0.3">
      <c r="BE1708"/>
      <c r="BF1708"/>
      <c r="BG1708"/>
      <c r="BH1708"/>
      <c r="BI1708"/>
      <c r="BJ1708"/>
    </row>
    <row r="1709" spans="57:62" x14ac:dyDescent="0.3">
      <c r="BE1709"/>
      <c r="BF1709"/>
      <c r="BG1709"/>
      <c r="BH1709"/>
      <c r="BI1709"/>
      <c r="BJ1709"/>
    </row>
    <row r="1710" spans="57:62" x14ac:dyDescent="0.3">
      <c r="BE1710"/>
      <c r="BF1710"/>
      <c r="BG1710"/>
      <c r="BH1710"/>
      <c r="BI1710"/>
      <c r="BJ1710"/>
    </row>
    <row r="1711" spans="57:62" x14ac:dyDescent="0.3">
      <c r="BE1711"/>
      <c r="BF1711"/>
      <c r="BG1711"/>
      <c r="BH1711"/>
      <c r="BI1711"/>
      <c r="BJ1711"/>
    </row>
    <row r="1712" spans="57:62" x14ac:dyDescent="0.3">
      <c r="BE1712"/>
      <c r="BF1712"/>
      <c r="BG1712"/>
      <c r="BH1712"/>
      <c r="BI1712"/>
      <c r="BJ1712"/>
    </row>
    <row r="1713" spans="57:62" x14ac:dyDescent="0.3">
      <c r="BE1713"/>
      <c r="BF1713"/>
      <c r="BG1713"/>
      <c r="BH1713"/>
      <c r="BI1713"/>
      <c r="BJ1713"/>
    </row>
    <row r="1714" spans="57:62" x14ac:dyDescent="0.3">
      <c r="BE1714"/>
      <c r="BF1714"/>
      <c r="BG1714"/>
      <c r="BH1714"/>
      <c r="BI1714"/>
      <c r="BJ1714"/>
    </row>
    <row r="1715" spans="57:62" x14ac:dyDescent="0.3">
      <c r="BE1715"/>
      <c r="BF1715"/>
      <c r="BG1715"/>
      <c r="BH1715"/>
      <c r="BI1715"/>
      <c r="BJ1715"/>
    </row>
    <row r="1716" spans="57:62" x14ac:dyDescent="0.3">
      <c r="BE1716"/>
      <c r="BF1716"/>
      <c r="BG1716"/>
      <c r="BH1716"/>
      <c r="BI1716"/>
      <c r="BJ1716"/>
    </row>
    <row r="1717" spans="57:62" x14ac:dyDescent="0.3">
      <c r="BE1717"/>
      <c r="BF1717"/>
      <c r="BG1717"/>
      <c r="BH1717"/>
      <c r="BI1717"/>
      <c r="BJ1717"/>
    </row>
    <row r="1718" spans="57:62" x14ac:dyDescent="0.3">
      <c r="BE1718"/>
      <c r="BF1718"/>
      <c r="BG1718"/>
      <c r="BH1718"/>
      <c r="BI1718"/>
      <c r="BJ1718"/>
    </row>
    <row r="1719" spans="57:62" x14ac:dyDescent="0.3">
      <c r="BE1719"/>
      <c r="BF1719"/>
      <c r="BG1719"/>
      <c r="BH1719"/>
      <c r="BI1719"/>
      <c r="BJ1719"/>
    </row>
    <row r="1720" spans="57:62" x14ac:dyDescent="0.3">
      <c r="BE1720"/>
      <c r="BF1720"/>
      <c r="BG1720"/>
      <c r="BH1720"/>
      <c r="BI1720"/>
      <c r="BJ1720"/>
    </row>
    <row r="1721" spans="57:62" x14ac:dyDescent="0.3">
      <c r="BE1721"/>
      <c r="BF1721"/>
      <c r="BG1721"/>
      <c r="BH1721"/>
      <c r="BI1721"/>
      <c r="BJ1721"/>
    </row>
    <row r="1722" spans="57:62" x14ac:dyDescent="0.3">
      <c r="BE1722"/>
      <c r="BF1722"/>
      <c r="BG1722"/>
      <c r="BH1722"/>
      <c r="BI1722"/>
      <c r="BJ1722"/>
    </row>
    <row r="1723" spans="57:62" x14ac:dyDescent="0.3">
      <c r="BE1723"/>
      <c r="BF1723"/>
      <c r="BG1723"/>
      <c r="BH1723"/>
      <c r="BI1723"/>
      <c r="BJ1723"/>
    </row>
    <row r="1724" spans="57:62" x14ac:dyDescent="0.3">
      <c r="BE1724"/>
      <c r="BF1724"/>
      <c r="BG1724"/>
      <c r="BH1724"/>
      <c r="BI1724"/>
      <c r="BJ1724"/>
    </row>
    <row r="1725" spans="57:62" x14ac:dyDescent="0.3">
      <c r="BE1725"/>
      <c r="BF1725"/>
      <c r="BG1725"/>
      <c r="BH1725"/>
      <c r="BI1725"/>
      <c r="BJ1725"/>
    </row>
    <row r="1726" spans="57:62" x14ac:dyDescent="0.3">
      <c r="BE1726"/>
      <c r="BF1726"/>
      <c r="BG1726"/>
      <c r="BH1726"/>
      <c r="BI1726"/>
      <c r="BJ1726"/>
    </row>
    <row r="1727" spans="57:62" x14ac:dyDescent="0.3">
      <c r="BE1727"/>
      <c r="BF1727"/>
      <c r="BG1727"/>
      <c r="BH1727"/>
      <c r="BI1727"/>
      <c r="BJ1727"/>
    </row>
    <row r="1728" spans="57:62" x14ac:dyDescent="0.3">
      <c r="BE1728"/>
      <c r="BF1728"/>
      <c r="BG1728"/>
      <c r="BH1728"/>
      <c r="BI1728"/>
      <c r="BJ1728"/>
    </row>
    <row r="1729" spans="57:62" x14ac:dyDescent="0.3">
      <c r="BE1729"/>
      <c r="BF1729"/>
      <c r="BG1729"/>
      <c r="BH1729"/>
      <c r="BI1729"/>
      <c r="BJ1729"/>
    </row>
    <row r="1730" spans="57:62" x14ac:dyDescent="0.3">
      <c r="BE1730"/>
      <c r="BF1730"/>
      <c r="BG1730"/>
      <c r="BH1730"/>
      <c r="BI1730"/>
      <c r="BJ1730"/>
    </row>
    <row r="1731" spans="57:62" x14ac:dyDescent="0.3">
      <c r="BE1731"/>
      <c r="BF1731"/>
      <c r="BG1731"/>
      <c r="BH1731"/>
      <c r="BI1731"/>
      <c r="BJ1731"/>
    </row>
    <row r="1732" spans="57:62" x14ac:dyDescent="0.3">
      <c r="BE1732"/>
      <c r="BF1732"/>
      <c r="BG1732"/>
      <c r="BH1732"/>
      <c r="BI1732"/>
      <c r="BJ1732"/>
    </row>
    <row r="1733" spans="57:62" x14ac:dyDescent="0.3">
      <c r="BE1733"/>
      <c r="BF1733"/>
      <c r="BG1733"/>
      <c r="BH1733"/>
      <c r="BI1733"/>
      <c r="BJ1733"/>
    </row>
    <row r="1734" spans="57:62" x14ac:dyDescent="0.3">
      <c r="BE1734"/>
      <c r="BF1734"/>
      <c r="BG1734"/>
      <c r="BH1734"/>
      <c r="BI1734"/>
      <c r="BJ1734"/>
    </row>
    <row r="1735" spans="57:62" x14ac:dyDescent="0.3">
      <c r="BE1735"/>
      <c r="BF1735"/>
      <c r="BG1735"/>
      <c r="BH1735"/>
      <c r="BI1735"/>
      <c r="BJ1735"/>
    </row>
    <row r="1736" spans="57:62" x14ac:dyDescent="0.3">
      <c r="BE1736"/>
      <c r="BF1736"/>
      <c r="BG1736"/>
      <c r="BH1736"/>
      <c r="BI1736"/>
      <c r="BJ1736"/>
    </row>
    <row r="1737" spans="57:62" x14ac:dyDescent="0.3">
      <c r="BE1737"/>
      <c r="BF1737"/>
      <c r="BG1737"/>
      <c r="BH1737"/>
      <c r="BI1737"/>
      <c r="BJ1737"/>
    </row>
    <row r="1738" spans="57:62" x14ac:dyDescent="0.3">
      <c r="BE1738"/>
      <c r="BF1738"/>
      <c r="BG1738"/>
      <c r="BH1738"/>
      <c r="BI1738"/>
      <c r="BJ1738"/>
    </row>
    <row r="1739" spans="57:62" x14ac:dyDescent="0.3">
      <c r="BE1739"/>
      <c r="BF1739"/>
      <c r="BG1739"/>
      <c r="BH1739"/>
      <c r="BI1739"/>
      <c r="BJ1739"/>
    </row>
    <row r="1740" spans="57:62" x14ac:dyDescent="0.3">
      <c r="BE1740"/>
      <c r="BF1740"/>
      <c r="BG1740"/>
      <c r="BH1740"/>
      <c r="BI1740"/>
      <c r="BJ1740"/>
    </row>
    <row r="1741" spans="57:62" x14ac:dyDescent="0.3">
      <c r="BE1741"/>
      <c r="BF1741"/>
      <c r="BG1741"/>
      <c r="BH1741"/>
      <c r="BI1741"/>
      <c r="BJ1741"/>
    </row>
    <row r="1742" spans="57:62" x14ac:dyDescent="0.3">
      <c r="BE1742"/>
      <c r="BF1742"/>
      <c r="BG1742"/>
      <c r="BH1742"/>
      <c r="BI1742"/>
      <c r="BJ1742"/>
    </row>
    <row r="1743" spans="57:62" x14ac:dyDescent="0.3">
      <c r="BE1743"/>
      <c r="BF1743"/>
      <c r="BG1743"/>
      <c r="BH1743"/>
      <c r="BI1743"/>
      <c r="BJ1743"/>
    </row>
    <row r="1744" spans="57:62" x14ac:dyDescent="0.3">
      <c r="BE1744"/>
      <c r="BF1744"/>
      <c r="BG1744"/>
      <c r="BH1744"/>
      <c r="BI1744"/>
      <c r="BJ1744"/>
    </row>
    <row r="1745" spans="57:62" x14ac:dyDescent="0.3">
      <c r="BE1745"/>
      <c r="BF1745"/>
      <c r="BG1745"/>
      <c r="BH1745"/>
      <c r="BI1745"/>
      <c r="BJ1745"/>
    </row>
    <row r="1746" spans="57:62" x14ac:dyDescent="0.3">
      <c r="BE1746"/>
      <c r="BF1746"/>
      <c r="BG1746"/>
      <c r="BH1746"/>
      <c r="BI1746"/>
      <c r="BJ1746"/>
    </row>
    <row r="1747" spans="57:62" x14ac:dyDescent="0.3">
      <c r="BE1747"/>
      <c r="BF1747"/>
      <c r="BG1747"/>
      <c r="BH1747"/>
      <c r="BI1747"/>
      <c r="BJ1747"/>
    </row>
    <row r="1748" spans="57:62" x14ac:dyDescent="0.3">
      <c r="BE1748"/>
      <c r="BF1748"/>
      <c r="BG1748"/>
      <c r="BH1748"/>
      <c r="BI1748"/>
      <c r="BJ1748"/>
    </row>
    <row r="1749" spans="57:62" x14ac:dyDescent="0.3">
      <c r="BE1749"/>
      <c r="BF1749"/>
      <c r="BG1749"/>
      <c r="BH1749"/>
      <c r="BI1749"/>
      <c r="BJ1749"/>
    </row>
    <row r="1750" spans="57:62" x14ac:dyDescent="0.3">
      <c r="BE1750"/>
      <c r="BF1750"/>
      <c r="BG1750"/>
      <c r="BH1750"/>
      <c r="BI1750"/>
      <c r="BJ1750"/>
    </row>
    <row r="1751" spans="57:62" x14ac:dyDescent="0.3">
      <c r="BE1751"/>
      <c r="BF1751"/>
      <c r="BG1751"/>
      <c r="BH1751"/>
      <c r="BI1751"/>
      <c r="BJ1751"/>
    </row>
    <row r="1752" spans="57:62" x14ac:dyDescent="0.3">
      <c r="BE1752"/>
      <c r="BF1752"/>
      <c r="BG1752"/>
      <c r="BH1752"/>
      <c r="BI1752"/>
      <c r="BJ1752"/>
    </row>
    <row r="1753" spans="57:62" x14ac:dyDescent="0.3">
      <c r="BE1753"/>
      <c r="BF1753"/>
      <c r="BG1753"/>
      <c r="BH1753"/>
      <c r="BI1753"/>
      <c r="BJ1753"/>
    </row>
    <row r="1754" spans="57:62" x14ac:dyDescent="0.3">
      <c r="BE1754"/>
      <c r="BF1754"/>
      <c r="BG1754"/>
      <c r="BH1754"/>
      <c r="BI1754"/>
      <c r="BJ1754"/>
    </row>
    <row r="1755" spans="57:62" x14ac:dyDescent="0.3">
      <c r="BE1755"/>
      <c r="BF1755"/>
      <c r="BG1755"/>
      <c r="BH1755"/>
      <c r="BI1755"/>
      <c r="BJ1755"/>
    </row>
    <row r="1756" spans="57:62" x14ac:dyDescent="0.3">
      <c r="BE1756"/>
      <c r="BF1756"/>
      <c r="BG1756"/>
      <c r="BH1756"/>
      <c r="BI1756"/>
      <c r="BJ1756"/>
    </row>
    <row r="1757" spans="57:62" x14ac:dyDescent="0.3">
      <c r="BE1757"/>
      <c r="BF1757"/>
      <c r="BG1757"/>
      <c r="BH1757"/>
      <c r="BI1757"/>
      <c r="BJ1757"/>
    </row>
    <row r="1758" spans="57:62" x14ac:dyDescent="0.3">
      <c r="BE1758"/>
      <c r="BF1758"/>
      <c r="BG1758"/>
      <c r="BH1758"/>
      <c r="BI1758"/>
      <c r="BJ1758"/>
    </row>
    <row r="1759" spans="57:62" x14ac:dyDescent="0.3">
      <c r="BE1759"/>
      <c r="BF1759"/>
      <c r="BG1759"/>
      <c r="BH1759"/>
      <c r="BI1759"/>
      <c r="BJ1759"/>
    </row>
    <row r="1760" spans="57:62" x14ac:dyDescent="0.3">
      <c r="BE1760"/>
      <c r="BF1760"/>
      <c r="BG1760"/>
      <c r="BH1760"/>
      <c r="BI1760"/>
      <c r="BJ1760"/>
    </row>
    <row r="1761" spans="57:62" x14ac:dyDescent="0.3">
      <c r="BE1761"/>
      <c r="BF1761"/>
      <c r="BG1761"/>
      <c r="BH1761"/>
      <c r="BI1761"/>
      <c r="BJ1761"/>
    </row>
    <row r="1762" spans="57:62" x14ac:dyDescent="0.3">
      <c r="BE1762"/>
      <c r="BF1762"/>
      <c r="BG1762"/>
      <c r="BH1762"/>
      <c r="BI1762"/>
      <c r="BJ1762"/>
    </row>
    <row r="1763" spans="57:62" x14ac:dyDescent="0.3">
      <c r="BE1763"/>
      <c r="BF1763"/>
      <c r="BG1763"/>
      <c r="BH1763"/>
      <c r="BI1763"/>
      <c r="BJ1763"/>
    </row>
    <row r="1764" spans="57:62" x14ac:dyDescent="0.3">
      <c r="BE1764"/>
      <c r="BF1764"/>
      <c r="BG1764"/>
      <c r="BH1764"/>
      <c r="BI1764"/>
      <c r="BJ1764"/>
    </row>
    <row r="1765" spans="57:62" x14ac:dyDescent="0.3">
      <c r="BE1765"/>
      <c r="BF1765"/>
      <c r="BG1765"/>
      <c r="BH1765"/>
      <c r="BI1765"/>
      <c r="BJ1765"/>
    </row>
    <row r="1766" spans="57:62" x14ac:dyDescent="0.3">
      <c r="BE1766"/>
      <c r="BF1766"/>
      <c r="BG1766"/>
      <c r="BH1766"/>
      <c r="BI1766"/>
      <c r="BJ1766"/>
    </row>
    <row r="1767" spans="57:62" x14ac:dyDescent="0.3">
      <c r="BE1767"/>
      <c r="BF1767"/>
      <c r="BG1767"/>
      <c r="BH1767"/>
      <c r="BI1767"/>
      <c r="BJ1767"/>
    </row>
    <row r="1768" spans="57:62" x14ac:dyDescent="0.3">
      <c r="BE1768"/>
      <c r="BF1768"/>
      <c r="BG1768"/>
      <c r="BH1768"/>
      <c r="BI1768"/>
      <c r="BJ1768"/>
    </row>
    <row r="1769" spans="57:62" x14ac:dyDescent="0.3">
      <c r="BE1769"/>
      <c r="BF1769"/>
      <c r="BG1769"/>
      <c r="BH1769"/>
      <c r="BI1769"/>
      <c r="BJ1769"/>
    </row>
    <row r="1770" spans="57:62" x14ac:dyDescent="0.3">
      <c r="BE1770"/>
      <c r="BF1770"/>
      <c r="BG1770"/>
      <c r="BH1770"/>
      <c r="BI1770"/>
      <c r="BJ1770"/>
    </row>
    <row r="1771" spans="57:62" x14ac:dyDescent="0.3">
      <c r="BE1771"/>
      <c r="BF1771"/>
      <c r="BG1771"/>
      <c r="BH1771"/>
      <c r="BI1771"/>
      <c r="BJ1771"/>
    </row>
    <row r="1772" spans="57:62" x14ac:dyDescent="0.3">
      <c r="BE1772"/>
      <c r="BF1772"/>
      <c r="BG1772"/>
      <c r="BH1772"/>
      <c r="BI1772"/>
      <c r="BJ1772"/>
    </row>
    <row r="1773" spans="57:62" x14ac:dyDescent="0.3">
      <c r="BE1773"/>
      <c r="BF1773"/>
      <c r="BG1773"/>
      <c r="BH1773"/>
      <c r="BI1773"/>
      <c r="BJ1773"/>
    </row>
    <row r="1774" spans="57:62" x14ac:dyDescent="0.3">
      <c r="BE1774"/>
      <c r="BF1774"/>
      <c r="BG1774"/>
      <c r="BH1774"/>
      <c r="BI1774"/>
      <c r="BJ1774"/>
    </row>
    <row r="1775" spans="57:62" x14ac:dyDescent="0.3">
      <c r="BE1775"/>
      <c r="BF1775"/>
      <c r="BG1775"/>
      <c r="BH1775"/>
      <c r="BI1775"/>
      <c r="BJ1775"/>
    </row>
    <row r="1776" spans="57:62" x14ac:dyDescent="0.3">
      <c r="BE1776"/>
      <c r="BF1776"/>
      <c r="BG1776"/>
      <c r="BH1776"/>
      <c r="BI1776"/>
      <c r="BJ1776"/>
    </row>
    <row r="1777" spans="57:62" x14ac:dyDescent="0.3">
      <c r="BE1777"/>
      <c r="BF1777"/>
      <c r="BG1777"/>
      <c r="BH1777"/>
      <c r="BI1777"/>
      <c r="BJ1777"/>
    </row>
    <row r="1778" spans="57:62" x14ac:dyDescent="0.3">
      <c r="BE1778"/>
      <c r="BF1778"/>
      <c r="BG1778"/>
      <c r="BH1778"/>
      <c r="BI1778"/>
      <c r="BJ1778"/>
    </row>
    <row r="1779" spans="57:62" x14ac:dyDescent="0.3">
      <c r="BE1779"/>
      <c r="BF1779"/>
      <c r="BG1779"/>
      <c r="BH1779"/>
      <c r="BI1779"/>
      <c r="BJ1779"/>
    </row>
    <row r="1780" spans="57:62" x14ac:dyDescent="0.3">
      <c r="BE1780"/>
      <c r="BF1780"/>
      <c r="BG1780"/>
      <c r="BH1780"/>
      <c r="BI1780"/>
      <c r="BJ1780"/>
    </row>
    <row r="1781" spans="57:62" x14ac:dyDescent="0.3">
      <c r="BE1781"/>
      <c r="BF1781"/>
      <c r="BG1781"/>
      <c r="BH1781"/>
      <c r="BI1781"/>
      <c r="BJ1781"/>
    </row>
    <row r="1782" spans="57:62" x14ac:dyDescent="0.3">
      <c r="BE1782"/>
      <c r="BF1782"/>
      <c r="BG1782"/>
      <c r="BH1782"/>
      <c r="BI1782"/>
      <c r="BJ1782"/>
    </row>
    <row r="1783" spans="57:62" x14ac:dyDescent="0.3">
      <c r="BE1783"/>
      <c r="BF1783"/>
      <c r="BG1783"/>
      <c r="BH1783"/>
      <c r="BI1783"/>
      <c r="BJ1783"/>
    </row>
    <row r="1784" spans="57:62" x14ac:dyDescent="0.3">
      <c r="BE1784"/>
      <c r="BF1784"/>
      <c r="BG1784"/>
      <c r="BH1784"/>
      <c r="BI1784"/>
      <c r="BJ1784"/>
    </row>
    <row r="1785" spans="57:62" x14ac:dyDescent="0.3">
      <c r="BE1785"/>
      <c r="BF1785"/>
      <c r="BG1785"/>
      <c r="BH1785"/>
      <c r="BI1785"/>
      <c r="BJ1785"/>
    </row>
    <row r="1786" spans="57:62" x14ac:dyDescent="0.3">
      <c r="BE1786"/>
      <c r="BF1786"/>
      <c r="BG1786"/>
      <c r="BH1786"/>
      <c r="BI1786"/>
      <c r="BJ1786"/>
    </row>
    <row r="1787" spans="57:62" x14ac:dyDescent="0.3">
      <c r="BE1787"/>
      <c r="BF1787"/>
      <c r="BG1787"/>
      <c r="BH1787"/>
      <c r="BI1787"/>
      <c r="BJ1787"/>
    </row>
    <row r="1788" spans="57:62" x14ac:dyDescent="0.3">
      <c r="BE1788"/>
      <c r="BF1788"/>
      <c r="BG1788"/>
      <c r="BH1788"/>
      <c r="BI1788"/>
      <c r="BJ1788"/>
    </row>
    <row r="1789" spans="57:62" x14ac:dyDescent="0.3">
      <c r="BE1789"/>
      <c r="BF1789"/>
      <c r="BG1789"/>
      <c r="BH1789"/>
      <c r="BI1789"/>
      <c r="BJ1789"/>
    </row>
    <row r="1790" spans="57:62" x14ac:dyDescent="0.3">
      <c r="BE1790"/>
      <c r="BF1790"/>
      <c r="BG1790"/>
      <c r="BH1790"/>
      <c r="BI1790"/>
      <c r="BJ1790"/>
    </row>
    <row r="1791" spans="57:62" x14ac:dyDescent="0.3">
      <c r="BE1791"/>
      <c r="BF1791"/>
      <c r="BG1791"/>
      <c r="BH1791"/>
      <c r="BI1791"/>
      <c r="BJ1791"/>
    </row>
    <row r="1792" spans="57:62" x14ac:dyDescent="0.3">
      <c r="BE1792"/>
      <c r="BF1792"/>
      <c r="BG1792"/>
      <c r="BH1792"/>
      <c r="BI1792"/>
      <c r="BJ1792"/>
    </row>
    <row r="1793" spans="57:62" x14ac:dyDescent="0.3">
      <c r="BE1793"/>
      <c r="BF1793"/>
      <c r="BG1793"/>
      <c r="BH1793"/>
      <c r="BI1793"/>
      <c r="BJ1793"/>
    </row>
    <row r="1794" spans="57:62" x14ac:dyDescent="0.3">
      <c r="BE1794"/>
      <c r="BF1794"/>
      <c r="BG1794"/>
      <c r="BH1794"/>
      <c r="BI1794"/>
      <c r="BJ1794"/>
    </row>
    <row r="1795" spans="57:62" x14ac:dyDescent="0.3">
      <c r="BE1795"/>
      <c r="BF1795"/>
      <c r="BG1795"/>
      <c r="BH1795"/>
      <c r="BI1795"/>
      <c r="BJ1795"/>
    </row>
    <row r="1796" spans="57:62" x14ac:dyDescent="0.3">
      <c r="BE1796"/>
      <c r="BF1796"/>
      <c r="BG1796"/>
      <c r="BH1796"/>
      <c r="BI1796"/>
      <c r="BJ1796"/>
    </row>
    <row r="1797" spans="57:62" x14ac:dyDescent="0.3">
      <c r="BE1797"/>
      <c r="BF1797"/>
      <c r="BG1797"/>
      <c r="BH1797"/>
      <c r="BI1797"/>
      <c r="BJ1797"/>
    </row>
    <row r="1798" spans="57:62" x14ac:dyDescent="0.3">
      <c r="BE1798"/>
      <c r="BF1798"/>
      <c r="BG1798"/>
      <c r="BH1798"/>
      <c r="BI1798"/>
      <c r="BJ1798"/>
    </row>
    <row r="1799" spans="57:62" x14ac:dyDescent="0.3">
      <c r="BE1799"/>
      <c r="BF1799"/>
      <c r="BG1799"/>
      <c r="BH1799"/>
      <c r="BI1799"/>
      <c r="BJ1799"/>
    </row>
    <row r="1800" spans="57:62" x14ac:dyDescent="0.3">
      <c r="BE1800"/>
      <c r="BF1800"/>
      <c r="BG1800"/>
      <c r="BH1800"/>
      <c r="BI1800"/>
      <c r="BJ1800"/>
    </row>
    <row r="1801" spans="57:62" x14ac:dyDescent="0.3">
      <c r="BE1801"/>
      <c r="BF1801"/>
      <c r="BG1801"/>
      <c r="BH1801"/>
      <c r="BI1801"/>
      <c r="BJ1801"/>
    </row>
    <row r="1802" spans="57:62" x14ac:dyDescent="0.3">
      <c r="BE1802"/>
      <c r="BF1802"/>
      <c r="BG1802"/>
      <c r="BH1802"/>
      <c r="BI1802"/>
      <c r="BJ1802"/>
    </row>
    <row r="1803" spans="57:62" x14ac:dyDescent="0.3">
      <c r="BE1803"/>
      <c r="BF1803"/>
      <c r="BG1803"/>
      <c r="BH1803"/>
      <c r="BI1803"/>
      <c r="BJ1803"/>
    </row>
    <row r="1804" spans="57:62" x14ac:dyDescent="0.3">
      <c r="BE1804"/>
      <c r="BF1804"/>
      <c r="BG1804"/>
      <c r="BH1804"/>
      <c r="BI1804"/>
      <c r="BJ1804"/>
    </row>
    <row r="1805" spans="57:62" x14ac:dyDescent="0.3">
      <c r="BE1805"/>
      <c r="BF1805"/>
      <c r="BG1805"/>
      <c r="BH1805"/>
      <c r="BI1805"/>
      <c r="BJ1805"/>
    </row>
    <row r="1806" spans="57:62" x14ac:dyDescent="0.3">
      <c r="BE1806"/>
      <c r="BF1806"/>
      <c r="BG1806"/>
      <c r="BH1806"/>
      <c r="BI1806"/>
      <c r="BJ1806"/>
    </row>
    <row r="1807" spans="57:62" x14ac:dyDescent="0.3">
      <c r="BE1807"/>
      <c r="BF1807"/>
      <c r="BG1807"/>
      <c r="BH1807"/>
      <c r="BI1807"/>
      <c r="BJ1807"/>
    </row>
    <row r="1808" spans="57:62" x14ac:dyDescent="0.3">
      <c r="BE1808"/>
      <c r="BF1808"/>
      <c r="BG1808"/>
      <c r="BH1808"/>
      <c r="BI1808"/>
      <c r="BJ1808"/>
    </row>
    <row r="1809" spans="57:62" x14ac:dyDescent="0.3">
      <c r="BE1809"/>
      <c r="BF1809"/>
      <c r="BG1809"/>
      <c r="BH1809"/>
      <c r="BI1809"/>
      <c r="BJ1809"/>
    </row>
    <row r="1810" spans="57:62" x14ac:dyDescent="0.3">
      <c r="BE1810"/>
      <c r="BF1810"/>
      <c r="BG1810"/>
      <c r="BH1810"/>
      <c r="BI1810"/>
      <c r="BJ1810"/>
    </row>
    <row r="1811" spans="57:62" x14ac:dyDescent="0.3">
      <c r="BE1811"/>
      <c r="BF1811"/>
      <c r="BG1811"/>
      <c r="BH1811"/>
      <c r="BI1811"/>
      <c r="BJ1811"/>
    </row>
    <row r="1812" spans="57:62" x14ac:dyDescent="0.3">
      <c r="BE1812"/>
      <c r="BF1812"/>
      <c r="BG1812"/>
      <c r="BH1812"/>
      <c r="BI1812"/>
      <c r="BJ1812"/>
    </row>
    <row r="1813" spans="57:62" x14ac:dyDescent="0.3">
      <c r="BE1813"/>
      <c r="BF1813"/>
      <c r="BG1813"/>
      <c r="BH1813"/>
      <c r="BI1813"/>
      <c r="BJ1813"/>
    </row>
    <row r="1814" spans="57:62" x14ac:dyDescent="0.3">
      <c r="BE1814"/>
      <c r="BF1814"/>
      <c r="BG1814"/>
      <c r="BH1814"/>
      <c r="BI1814"/>
      <c r="BJ1814"/>
    </row>
    <row r="1815" spans="57:62" x14ac:dyDescent="0.3">
      <c r="BE1815"/>
      <c r="BF1815"/>
      <c r="BG1815"/>
      <c r="BH1815"/>
      <c r="BI1815"/>
      <c r="BJ1815"/>
    </row>
    <row r="1816" spans="57:62" x14ac:dyDescent="0.3">
      <c r="BE1816"/>
      <c r="BF1816"/>
      <c r="BG1816"/>
      <c r="BH1816"/>
      <c r="BI1816"/>
      <c r="BJ1816"/>
    </row>
    <row r="1817" spans="57:62" x14ac:dyDescent="0.3">
      <c r="BE1817"/>
      <c r="BF1817"/>
      <c r="BG1817"/>
      <c r="BH1817"/>
      <c r="BI1817"/>
      <c r="BJ1817"/>
    </row>
    <row r="1818" spans="57:62" x14ac:dyDescent="0.3">
      <c r="BE1818"/>
      <c r="BF1818"/>
      <c r="BG1818"/>
      <c r="BH1818"/>
      <c r="BI1818"/>
      <c r="BJ1818"/>
    </row>
    <row r="1819" spans="57:62" x14ac:dyDescent="0.3">
      <c r="BE1819"/>
      <c r="BF1819"/>
      <c r="BG1819"/>
      <c r="BH1819"/>
      <c r="BI1819"/>
      <c r="BJ1819"/>
    </row>
    <row r="1820" spans="57:62" x14ac:dyDescent="0.3">
      <c r="BE1820"/>
      <c r="BF1820"/>
      <c r="BG1820"/>
      <c r="BH1820"/>
      <c r="BI1820"/>
      <c r="BJ1820"/>
    </row>
    <row r="1821" spans="57:62" x14ac:dyDescent="0.3">
      <c r="BE1821"/>
      <c r="BF1821"/>
      <c r="BG1821"/>
      <c r="BH1821"/>
      <c r="BI1821"/>
      <c r="BJ1821"/>
    </row>
    <row r="1822" spans="57:62" x14ac:dyDescent="0.3">
      <c r="BE1822"/>
      <c r="BF1822"/>
      <c r="BG1822"/>
      <c r="BH1822"/>
      <c r="BI1822"/>
      <c r="BJ1822"/>
    </row>
    <row r="1823" spans="57:62" x14ac:dyDescent="0.3">
      <c r="BE1823"/>
      <c r="BF1823"/>
      <c r="BG1823"/>
      <c r="BH1823"/>
      <c r="BI1823"/>
      <c r="BJ1823"/>
    </row>
    <row r="1824" spans="57:62" x14ac:dyDescent="0.3">
      <c r="BE1824"/>
      <c r="BF1824"/>
      <c r="BG1824"/>
      <c r="BH1824"/>
      <c r="BI1824"/>
      <c r="BJ1824"/>
    </row>
    <row r="1825" spans="57:62" x14ac:dyDescent="0.3">
      <c r="BE1825"/>
      <c r="BF1825"/>
      <c r="BG1825"/>
      <c r="BH1825"/>
      <c r="BI1825"/>
      <c r="BJ1825"/>
    </row>
    <row r="1826" spans="57:62" x14ac:dyDescent="0.3">
      <c r="BE1826"/>
      <c r="BF1826"/>
      <c r="BG1826"/>
      <c r="BH1826"/>
      <c r="BI1826"/>
      <c r="BJ1826"/>
    </row>
    <row r="1827" spans="57:62" x14ac:dyDescent="0.3">
      <c r="BE1827"/>
      <c r="BF1827"/>
      <c r="BG1827"/>
      <c r="BH1827"/>
      <c r="BI1827"/>
      <c r="BJ1827"/>
    </row>
    <row r="1828" spans="57:62" x14ac:dyDescent="0.3">
      <c r="BE1828"/>
      <c r="BF1828"/>
      <c r="BG1828"/>
      <c r="BH1828"/>
      <c r="BI1828"/>
      <c r="BJ1828"/>
    </row>
    <row r="1829" spans="57:62" x14ac:dyDescent="0.3">
      <c r="BE1829"/>
      <c r="BF1829"/>
      <c r="BG1829"/>
      <c r="BH1829"/>
      <c r="BI1829"/>
      <c r="BJ1829"/>
    </row>
    <row r="1830" spans="57:62" x14ac:dyDescent="0.3">
      <c r="BE1830"/>
      <c r="BF1830"/>
      <c r="BG1830"/>
      <c r="BH1830"/>
      <c r="BI1830"/>
      <c r="BJ1830"/>
    </row>
    <row r="1831" spans="57:62" x14ac:dyDescent="0.3">
      <c r="BE1831"/>
      <c r="BF1831"/>
      <c r="BG1831"/>
      <c r="BH1831"/>
      <c r="BI1831"/>
      <c r="BJ1831"/>
    </row>
    <row r="1832" spans="57:62" x14ac:dyDescent="0.3">
      <c r="BE1832"/>
      <c r="BF1832"/>
      <c r="BG1832"/>
      <c r="BH1832"/>
      <c r="BI1832"/>
      <c r="BJ1832"/>
    </row>
    <row r="1833" spans="57:62" x14ac:dyDescent="0.3">
      <c r="BE1833"/>
      <c r="BF1833"/>
      <c r="BG1833"/>
      <c r="BH1833"/>
      <c r="BI1833"/>
      <c r="BJ1833"/>
    </row>
    <row r="1834" spans="57:62" x14ac:dyDescent="0.3">
      <c r="BE1834"/>
      <c r="BF1834"/>
      <c r="BG1834"/>
      <c r="BH1834"/>
      <c r="BI1834"/>
      <c r="BJ1834"/>
    </row>
    <row r="1835" spans="57:62" x14ac:dyDescent="0.3">
      <c r="BE1835"/>
      <c r="BF1835"/>
      <c r="BG1835"/>
      <c r="BH1835"/>
      <c r="BI1835"/>
      <c r="BJ1835"/>
    </row>
    <row r="1836" spans="57:62" x14ac:dyDescent="0.3">
      <c r="BE1836"/>
      <c r="BF1836"/>
      <c r="BG1836"/>
      <c r="BH1836"/>
      <c r="BI1836"/>
      <c r="BJ1836"/>
    </row>
    <row r="1837" spans="57:62" x14ac:dyDescent="0.3">
      <c r="BE1837"/>
      <c r="BF1837"/>
      <c r="BG1837"/>
      <c r="BH1837"/>
      <c r="BI1837"/>
      <c r="BJ1837"/>
    </row>
    <row r="1838" spans="57:62" x14ac:dyDescent="0.3">
      <c r="BE1838"/>
      <c r="BF1838"/>
      <c r="BG1838"/>
      <c r="BH1838"/>
      <c r="BI1838"/>
      <c r="BJ1838"/>
    </row>
    <row r="1839" spans="57:62" x14ac:dyDescent="0.3">
      <c r="BE1839"/>
      <c r="BF1839"/>
      <c r="BG1839"/>
      <c r="BH1839"/>
      <c r="BI1839"/>
      <c r="BJ1839"/>
    </row>
    <row r="1840" spans="57:62" x14ac:dyDescent="0.3">
      <c r="BE1840"/>
      <c r="BF1840"/>
      <c r="BG1840"/>
      <c r="BH1840"/>
      <c r="BI1840"/>
      <c r="BJ1840"/>
    </row>
    <row r="1841" spans="57:62" x14ac:dyDescent="0.3">
      <c r="BE1841"/>
      <c r="BF1841"/>
      <c r="BG1841"/>
      <c r="BH1841"/>
      <c r="BI1841"/>
      <c r="BJ1841"/>
    </row>
    <row r="1842" spans="57:62" x14ac:dyDescent="0.3">
      <c r="BE1842"/>
      <c r="BF1842"/>
      <c r="BG1842"/>
      <c r="BH1842"/>
      <c r="BI1842"/>
      <c r="BJ1842"/>
    </row>
    <row r="1843" spans="57:62" x14ac:dyDescent="0.3">
      <c r="BE1843"/>
      <c r="BF1843"/>
      <c r="BG1843"/>
      <c r="BH1843"/>
      <c r="BI1843"/>
      <c r="BJ1843"/>
    </row>
    <row r="1844" spans="57:62" x14ac:dyDescent="0.3">
      <c r="BE1844"/>
      <c r="BF1844"/>
      <c r="BG1844"/>
      <c r="BH1844"/>
      <c r="BI1844"/>
      <c r="BJ1844"/>
    </row>
    <row r="1845" spans="57:62" x14ac:dyDescent="0.3">
      <c r="BE1845"/>
      <c r="BF1845"/>
      <c r="BG1845"/>
      <c r="BH1845"/>
      <c r="BI1845"/>
      <c r="BJ1845"/>
    </row>
    <row r="1846" spans="57:62" x14ac:dyDescent="0.3">
      <c r="BE1846"/>
      <c r="BF1846"/>
      <c r="BG1846"/>
      <c r="BH1846"/>
      <c r="BI1846"/>
      <c r="BJ1846"/>
    </row>
    <row r="1847" spans="57:62" x14ac:dyDescent="0.3">
      <c r="BE1847"/>
      <c r="BF1847"/>
      <c r="BG1847"/>
      <c r="BH1847"/>
      <c r="BI1847"/>
      <c r="BJ1847"/>
    </row>
    <row r="1848" spans="57:62" x14ac:dyDescent="0.3">
      <c r="BE1848"/>
      <c r="BF1848"/>
      <c r="BG1848"/>
      <c r="BH1848"/>
      <c r="BI1848"/>
      <c r="BJ1848"/>
    </row>
    <row r="1849" spans="57:62" x14ac:dyDescent="0.3">
      <c r="BE1849"/>
      <c r="BF1849"/>
      <c r="BG1849"/>
      <c r="BH1849"/>
      <c r="BI1849"/>
      <c r="BJ1849"/>
    </row>
    <row r="1850" spans="57:62" x14ac:dyDescent="0.3">
      <c r="BE1850"/>
      <c r="BF1850"/>
      <c r="BG1850"/>
      <c r="BH1850"/>
      <c r="BI1850"/>
      <c r="BJ1850"/>
    </row>
    <row r="1851" spans="57:62" x14ac:dyDescent="0.3">
      <c r="BE1851"/>
      <c r="BF1851"/>
      <c r="BG1851"/>
      <c r="BH1851"/>
      <c r="BI1851"/>
      <c r="BJ1851"/>
    </row>
    <row r="1852" spans="57:62" x14ac:dyDescent="0.3">
      <c r="BE1852"/>
      <c r="BF1852"/>
      <c r="BG1852"/>
      <c r="BH1852"/>
      <c r="BI1852"/>
      <c r="BJ1852"/>
    </row>
    <row r="1853" spans="57:62" x14ac:dyDescent="0.3">
      <c r="BE1853"/>
      <c r="BF1853"/>
      <c r="BG1853"/>
      <c r="BH1853"/>
      <c r="BI1853"/>
      <c r="BJ1853"/>
    </row>
    <row r="1854" spans="57:62" x14ac:dyDescent="0.3">
      <c r="BE1854"/>
      <c r="BF1854"/>
      <c r="BG1854"/>
      <c r="BH1854"/>
      <c r="BI1854"/>
      <c r="BJ1854"/>
    </row>
    <row r="1855" spans="57:62" x14ac:dyDescent="0.3">
      <c r="BE1855"/>
      <c r="BF1855"/>
      <c r="BG1855"/>
      <c r="BH1855"/>
      <c r="BI1855"/>
      <c r="BJ1855"/>
    </row>
    <row r="1856" spans="57:62" x14ac:dyDescent="0.3">
      <c r="BE1856"/>
      <c r="BF1856"/>
      <c r="BG1856"/>
      <c r="BH1856"/>
      <c r="BI1856"/>
      <c r="BJ1856"/>
    </row>
    <row r="1857" spans="57:62" x14ac:dyDescent="0.3">
      <c r="BE1857"/>
      <c r="BF1857"/>
      <c r="BG1857"/>
      <c r="BH1857"/>
      <c r="BI1857"/>
      <c r="BJ1857"/>
    </row>
    <row r="1858" spans="57:62" x14ac:dyDescent="0.3">
      <c r="BE1858"/>
      <c r="BF1858"/>
      <c r="BG1858"/>
      <c r="BH1858"/>
      <c r="BI1858"/>
      <c r="BJ1858"/>
    </row>
    <row r="1859" spans="57:62" x14ac:dyDescent="0.3">
      <c r="BE1859"/>
      <c r="BF1859"/>
      <c r="BG1859"/>
      <c r="BH1859"/>
      <c r="BI1859"/>
      <c r="BJ1859"/>
    </row>
    <row r="1860" spans="57:62" x14ac:dyDescent="0.3">
      <c r="BE1860"/>
      <c r="BF1860"/>
      <c r="BG1860"/>
      <c r="BH1860"/>
      <c r="BI1860"/>
      <c r="BJ1860"/>
    </row>
    <row r="1861" spans="57:62" x14ac:dyDescent="0.3">
      <c r="BE1861"/>
      <c r="BF1861"/>
      <c r="BG1861"/>
      <c r="BH1861"/>
      <c r="BI1861"/>
      <c r="BJ1861"/>
    </row>
    <row r="1862" spans="57:62" x14ac:dyDescent="0.3">
      <c r="BE1862"/>
      <c r="BF1862"/>
      <c r="BG1862"/>
      <c r="BH1862"/>
      <c r="BI1862"/>
      <c r="BJ1862"/>
    </row>
    <row r="1863" spans="57:62" x14ac:dyDescent="0.3">
      <c r="BE1863"/>
      <c r="BF1863"/>
      <c r="BG1863"/>
      <c r="BH1863"/>
      <c r="BI1863"/>
      <c r="BJ1863"/>
    </row>
    <row r="1864" spans="57:62" x14ac:dyDescent="0.3">
      <c r="BE1864"/>
      <c r="BF1864"/>
      <c r="BG1864"/>
      <c r="BH1864"/>
      <c r="BI1864"/>
      <c r="BJ1864"/>
    </row>
    <row r="1865" spans="57:62" x14ac:dyDescent="0.3">
      <c r="BE1865"/>
      <c r="BF1865"/>
      <c r="BG1865"/>
      <c r="BH1865"/>
      <c r="BI1865"/>
      <c r="BJ1865"/>
    </row>
    <row r="1866" spans="57:62" x14ac:dyDescent="0.3">
      <c r="BE1866"/>
      <c r="BF1866"/>
      <c r="BG1866"/>
      <c r="BH1866"/>
      <c r="BI1866"/>
      <c r="BJ1866"/>
    </row>
    <row r="1867" spans="57:62" x14ac:dyDescent="0.3">
      <c r="BE1867"/>
      <c r="BF1867"/>
      <c r="BG1867"/>
      <c r="BH1867"/>
      <c r="BI1867"/>
      <c r="BJ1867"/>
    </row>
    <row r="1868" spans="57:62" x14ac:dyDescent="0.3">
      <c r="BE1868"/>
      <c r="BF1868"/>
      <c r="BG1868"/>
      <c r="BH1868"/>
      <c r="BI1868"/>
      <c r="BJ1868"/>
    </row>
    <row r="1869" spans="57:62" x14ac:dyDescent="0.3">
      <c r="BE1869"/>
      <c r="BF1869"/>
      <c r="BG1869"/>
      <c r="BH1869"/>
      <c r="BI1869"/>
      <c r="BJ1869"/>
    </row>
    <row r="1870" spans="57:62" x14ac:dyDescent="0.3">
      <c r="BE1870"/>
      <c r="BF1870"/>
      <c r="BG1870"/>
      <c r="BH1870"/>
      <c r="BI1870"/>
      <c r="BJ1870"/>
    </row>
    <row r="1871" spans="57:62" x14ac:dyDescent="0.3">
      <c r="BE1871"/>
      <c r="BF1871"/>
      <c r="BG1871"/>
      <c r="BH1871"/>
      <c r="BI1871"/>
      <c r="BJ1871"/>
    </row>
    <row r="1872" spans="57:62" x14ac:dyDescent="0.3">
      <c r="BE1872"/>
      <c r="BF1872"/>
      <c r="BG1872"/>
      <c r="BH1872"/>
      <c r="BI1872"/>
      <c r="BJ1872"/>
    </row>
    <row r="1873" spans="57:62" x14ac:dyDescent="0.3">
      <c r="BE1873"/>
      <c r="BF1873"/>
      <c r="BG1873"/>
      <c r="BH1873"/>
      <c r="BI1873"/>
      <c r="BJ1873"/>
    </row>
    <row r="1874" spans="57:62" x14ac:dyDescent="0.3">
      <c r="BE1874"/>
      <c r="BF1874"/>
      <c r="BG1874"/>
      <c r="BH1874"/>
      <c r="BI1874"/>
      <c r="BJ1874"/>
    </row>
    <row r="1875" spans="57:62" x14ac:dyDescent="0.3">
      <c r="BE1875"/>
      <c r="BF1875"/>
      <c r="BG1875"/>
      <c r="BH1875"/>
      <c r="BI1875"/>
      <c r="BJ1875"/>
    </row>
    <row r="1876" spans="57:62" x14ac:dyDescent="0.3">
      <c r="BE1876"/>
      <c r="BF1876"/>
      <c r="BG1876"/>
      <c r="BH1876"/>
      <c r="BI1876"/>
      <c r="BJ1876"/>
    </row>
    <row r="1877" spans="57:62" x14ac:dyDescent="0.3">
      <c r="BE1877"/>
      <c r="BF1877"/>
      <c r="BG1877"/>
      <c r="BH1877"/>
      <c r="BI1877"/>
      <c r="BJ1877"/>
    </row>
    <row r="1878" spans="57:62" x14ac:dyDescent="0.3">
      <c r="BE1878"/>
      <c r="BF1878"/>
      <c r="BG1878"/>
      <c r="BH1878"/>
      <c r="BI1878"/>
      <c r="BJ1878"/>
    </row>
    <row r="1879" spans="57:62" x14ac:dyDescent="0.3">
      <c r="BE1879"/>
      <c r="BF1879"/>
      <c r="BG1879"/>
      <c r="BH1879"/>
      <c r="BI1879"/>
      <c r="BJ1879"/>
    </row>
    <row r="1880" spans="57:62" x14ac:dyDescent="0.3">
      <c r="BE1880"/>
      <c r="BF1880"/>
      <c r="BG1880"/>
      <c r="BH1880"/>
      <c r="BI1880"/>
      <c r="BJ1880"/>
    </row>
    <row r="1881" spans="57:62" x14ac:dyDescent="0.3">
      <c r="BE1881"/>
      <c r="BF1881"/>
      <c r="BG1881"/>
      <c r="BH1881"/>
      <c r="BI1881"/>
      <c r="BJ1881"/>
    </row>
    <row r="1882" spans="57:62" x14ac:dyDescent="0.3">
      <c r="BE1882"/>
      <c r="BF1882"/>
      <c r="BG1882"/>
      <c r="BH1882"/>
      <c r="BI1882"/>
      <c r="BJ1882"/>
    </row>
    <row r="1883" spans="57:62" x14ac:dyDescent="0.3">
      <c r="BE1883"/>
      <c r="BF1883"/>
      <c r="BG1883"/>
      <c r="BH1883"/>
      <c r="BI1883"/>
      <c r="BJ1883"/>
    </row>
    <row r="1884" spans="57:62" x14ac:dyDescent="0.3">
      <c r="BE1884"/>
      <c r="BF1884"/>
      <c r="BG1884"/>
      <c r="BH1884"/>
      <c r="BI1884"/>
      <c r="BJ1884"/>
    </row>
    <row r="1885" spans="57:62" x14ac:dyDescent="0.3">
      <c r="BE1885"/>
      <c r="BF1885"/>
      <c r="BG1885"/>
      <c r="BH1885"/>
      <c r="BI1885"/>
      <c r="BJ1885"/>
    </row>
    <row r="1886" spans="57:62" x14ac:dyDescent="0.3">
      <c r="BE1886"/>
      <c r="BF1886"/>
      <c r="BG1886"/>
      <c r="BH1886"/>
      <c r="BI1886"/>
      <c r="BJ1886"/>
    </row>
    <row r="1887" spans="57:62" x14ac:dyDescent="0.3">
      <c r="BE1887"/>
      <c r="BF1887"/>
      <c r="BG1887"/>
      <c r="BH1887"/>
      <c r="BI1887"/>
      <c r="BJ1887"/>
    </row>
    <row r="1888" spans="57:62" x14ac:dyDescent="0.3">
      <c r="BE1888"/>
      <c r="BF1888"/>
      <c r="BG1888"/>
      <c r="BH1888"/>
      <c r="BI1888"/>
      <c r="BJ1888"/>
    </row>
    <row r="1889" spans="57:62" x14ac:dyDescent="0.3">
      <c r="BE1889"/>
      <c r="BF1889"/>
      <c r="BG1889"/>
      <c r="BH1889"/>
      <c r="BI1889"/>
      <c r="BJ1889"/>
    </row>
    <row r="1890" spans="57:62" x14ac:dyDescent="0.3">
      <c r="BE1890"/>
      <c r="BF1890"/>
      <c r="BG1890"/>
      <c r="BH1890"/>
      <c r="BI1890"/>
      <c r="BJ1890"/>
    </row>
    <row r="1891" spans="57:62" x14ac:dyDescent="0.3">
      <c r="BE1891"/>
      <c r="BF1891"/>
      <c r="BG1891"/>
      <c r="BH1891"/>
      <c r="BI1891"/>
      <c r="BJ1891"/>
    </row>
    <row r="1892" spans="57:62" x14ac:dyDescent="0.3">
      <c r="BE1892"/>
      <c r="BF1892"/>
      <c r="BG1892"/>
      <c r="BH1892"/>
      <c r="BI1892"/>
      <c r="BJ1892"/>
    </row>
    <row r="1893" spans="57:62" x14ac:dyDescent="0.3">
      <c r="BE1893"/>
      <c r="BF1893"/>
      <c r="BG1893"/>
      <c r="BH1893"/>
      <c r="BI1893"/>
      <c r="BJ1893"/>
    </row>
    <row r="1894" spans="57:62" x14ac:dyDescent="0.3">
      <c r="BE1894"/>
      <c r="BF1894"/>
      <c r="BG1894"/>
      <c r="BH1894"/>
      <c r="BI1894"/>
      <c r="BJ1894"/>
    </row>
    <row r="1895" spans="57:62" x14ac:dyDescent="0.3">
      <c r="BE1895"/>
      <c r="BF1895"/>
      <c r="BG1895"/>
      <c r="BH1895"/>
      <c r="BI1895"/>
      <c r="BJ1895"/>
    </row>
    <row r="1896" spans="57:62" x14ac:dyDescent="0.3">
      <c r="BE1896"/>
      <c r="BF1896"/>
      <c r="BG1896"/>
      <c r="BH1896"/>
      <c r="BI1896"/>
      <c r="BJ1896"/>
    </row>
    <row r="1897" spans="57:62" x14ac:dyDescent="0.3">
      <c r="BE1897"/>
      <c r="BF1897"/>
      <c r="BG1897"/>
      <c r="BH1897"/>
      <c r="BI1897"/>
      <c r="BJ1897"/>
    </row>
    <row r="1898" spans="57:62" x14ac:dyDescent="0.3">
      <c r="BE1898"/>
      <c r="BF1898"/>
      <c r="BG1898"/>
      <c r="BH1898"/>
      <c r="BI1898"/>
      <c r="BJ1898"/>
    </row>
    <row r="1899" spans="57:62" x14ac:dyDescent="0.3">
      <c r="BE1899"/>
      <c r="BF1899"/>
      <c r="BG1899"/>
      <c r="BH1899"/>
      <c r="BI1899"/>
      <c r="BJ1899"/>
    </row>
    <row r="1900" spans="57:62" x14ac:dyDescent="0.3">
      <c r="BE1900"/>
      <c r="BF1900"/>
      <c r="BG1900"/>
      <c r="BH1900"/>
      <c r="BI1900"/>
      <c r="BJ1900"/>
    </row>
    <row r="1901" spans="57:62" x14ac:dyDescent="0.3">
      <c r="BE1901"/>
      <c r="BF1901"/>
      <c r="BG1901"/>
      <c r="BH1901"/>
      <c r="BI1901"/>
      <c r="BJ1901"/>
    </row>
    <row r="1902" spans="57:62" x14ac:dyDescent="0.3">
      <c r="BE1902"/>
      <c r="BF1902"/>
      <c r="BG1902"/>
      <c r="BH1902"/>
      <c r="BI1902"/>
      <c r="BJ1902"/>
    </row>
    <row r="1903" spans="57:62" x14ac:dyDescent="0.3">
      <c r="BE1903"/>
      <c r="BF1903"/>
      <c r="BG1903"/>
      <c r="BH1903"/>
      <c r="BI1903"/>
      <c r="BJ1903"/>
    </row>
    <row r="1904" spans="57:62" x14ac:dyDescent="0.3">
      <c r="BE1904"/>
      <c r="BF1904"/>
      <c r="BG1904"/>
      <c r="BH1904"/>
      <c r="BI1904"/>
      <c r="BJ1904"/>
    </row>
    <row r="1905" spans="57:62" x14ac:dyDescent="0.3">
      <c r="BE1905"/>
      <c r="BF1905"/>
      <c r="BG1905"/>
      <c r="BH1905"/>
      <c r="BI1905"/>
      <c r="BJ1905"/>
    </row>
    <row r="1906" spans="57:62" x14ac:dyDescent="0.3">
      <c r="BE1906"/>
      <c r="BF1906"/>
      <c r="BG1906"/>
      <c r="BH1906"/>
      <c r="BI1906"/>
      <c r="BJ1906"/>
    </row>
    <row r="1907" spans="57:62" x14ac:dyDescent="0.3">
      <c r="BE1907"/>
      <c r="BF1907"/>
      <c r="BG1907"/>
      <c r="BH1907"/>
      <c r="BI1907"/>
      <c r="BJ1907"/>
    </row>
    <row r="1908" spans="57:62" x14ac:dyDescent="0.3">
      <c r="BE1908"/>
      <c r="BF1908"/>
      <c r="BG1908"/>
      <c r="BH1908"/>
      <c r="BI1908"/>
      <c r="BJ1908"/>
    </row>
    <row r="1909" spans="57:62" x14ac:dyDescent="0.3">
      <c r="BE1909"/>
      <c r="BF1909"/>
      <c r="BG1909"/>
      <c r="BH1909"/>
      <c r="BI1909"/>
      <c r="BJ1909"/>
    </row>
    <row r="1910" spans="57:62" x14ac:dyDescent="0.3">
      <c r="BE1910"/>
      <c r="BF1910"/>
      <c r="BG1910"/>
      <c r="BH1910"/>
      <c r="BI1910"/>
      <c r="BJ1910"/>
    </row>
    <row r="1911" spans="57:62" x14ac:dyDescent="0.3">
      <c r="BE1911"/>
      <c r="BF1911"/>
      <c r="BG1911"/>
      <c r="BH1911"/>
      <c r="BI1911"/>
      <c r="BJ1911"/>
    </row>
    <row r="1912" spans="57:62" x14ac:dyDescent="0.3">
      <c r="BE1912"/>
      <c r="BF1912"/>
      <c r="BG1912"/>
      <c r="BH1912"/>
      <c r="BI1912"/>
      <c r="BJ1912"/>
    </row>
    <row r="1913" spans="57:62" x14ac:dyDescent="0.3">
      <c r="BE1913"/>
      <c r="BF1913"/>
      <c r="BG1913"/>
      <c r="BH1913"/>
      <c r="BI1913"/>
      <c r="BJ1913"/>
    </row>
    <row r="1914" spans="57:62" x14ac:dyDescent="0.3">
      <c r="BE1914"/>
      <c r="BF1914"/>
      <c r="BG1914"/>
      <c r="BH1914"/>
      <c r="BI1914"/>
      <c r="BJ1914"/>
    </row>
    <row r="1915" spans="57:62" x14ac:dyDescent="0.3">
      <c r="BE1915"/>
      <c r="BF1915"/>
      <c r="BG1915"/>
      <c r="BH1915"/>
      <c r="BI1915"/>
      <c r="BJ1915"/>
    </row>
    <row r="1916" spans="57:62" x14ac:dyDescent="0.3">
      <c r="BE1916"/>
      <c r="BF1916"/>
      <c r="BG1916"/>
      <c r="BH1916"/>
      <c r="BI1916"/>
      <c r="BJ1916"/>
    </row>
    <row r="1917" spans="57:62" x14ac:dyDescent="0.3">
      <c r="BE1917"/>
      <c r="BF1917"/>
      <c r="BG1917"/>
      <c r="BH1917"/>
      <c r="BI1917"/>
      <c r="BJ1917"/>
    </row>
    <row r="1918" spans="57:62" x14ac:dyDescent="0.3">
      <c r="BE1918"/>
      <c r="BF1918"/>
      <c r="BG1918"/>
      <c r="BH1918"/>
      <c r="BI1918"/>
      <c r="BJ1918"/>
    </row>
    <row r="1919" spans="57:62" x14ac:dyDescent="0.3">
      <c r="BE1919"/>
      <c r="BF1919"/>
      <c r="BG1919"/>
      <c r="BH1919"/>
      <c r="BI1919"/>
      <c r="BJ1919"/>
    </row>
    <row r="1920" spans="57:62" x14ac:dyDescent="0.3">
      <c r="BE1920"/>
      <c r="BF1920"/>
      <c r="BG1920"/>
      <c r="BH1920"/>
      <c r="BI1920"/>
      <c r="BJ1920"/>
    </row>
    <row r="1921" spans="57:62" x14ac:dyDescent="0.3">
      <c r="BE1921"/>
      <c r="BF1921"/>
      <c r="BG1921"/>
      <c r="BH1921"/>
      <c r="BI1921"/>
      <c r="BJ1921"/>
    </row>
    <row r="1922" spans="57:62" x14ac:dyDescent="0.3">
      <c r="BE1922"/>
      <c r="BF1922"/>
      <c r="BG1922"/>
      <c r="BH1922"/>
      <c r="BI1922"/>
      <c r="BJ1922"/>
    </row>
    <row r="1923" spans="57:62" x14ac:dyDescent="0.3">
      <c r="BE1923"/>
      <c r="BF1923"/>
      <c r="BG1923"/>
      <c r="BH1923"/>
      <c r="BI1923"/>
      <c r="BJ1923"/>
    </row>
    <row r="1924" spans="57:62" x14ac:dyDescent="0.3">
      <c r="BE1924"/>
      <c r="BF1924"/>
      <c r="BG1924"/>
      <c r="BH1924"/>
      <c r="BI1924"/>
      <c r="BJ1924"/>
    </row>
    <row r="1925" spans="57:62" x14ac:dyDescent="0.3">
      <c r="BE1925"/>
      <c r="BF1925"/>
      <c r="BG1925"/>
      <c r="BH1925"/>
      <c r="BI1925"/>
      <c r="BJ1925"/>
    </row>
    <row r="1926" spans="57:62" x14ac:dyDescent="0.3">
      <c r="BE1926"/>
      <c r="BF1926"/>
      <c r="BG1926"/>
      <c r="BH1926"/>
      <c r="BI1926"/>
      <c r="BJ1926"/>
    </row>
    <row r="1927" spans="57:62" x14ac:dyDescent="0.3">
      <c r="BE1927"/>
      <c r="BF1927"/>
      <c r="BG1927"/>
      <c r="BH1927"/>
      <c r="BI1927"/>
      <c r="BJ1927"/>
    </row>
    <row r="1928" spans="57:62" x14ac:dyDescent="0.3">
      <c r="BE1928"/>
      <c r="BF1928"/>
      <c r="BG1928"/>
      <c r="BH1928"/>
      <c r="BI1928"/>
      <c r="BJ1928"/>
    </row>
    <row r="1929" spans="57:62" x14ac:dyDescent="0.3">
      <c r="BE1929"/>
      <c r="BF1929"/>
      <c r="BG1929"/>
      <c r="BH1929"/>
      <c r="BI1929"/>
      <c r="BJ1929"/>
    </row>
    <row r="1930" spans="57:62" x14ac:dyDescent="0.3">
      <c r="BE1930"/>
      <c r="BF1930"/>
      <c r="BG1930"/>
      <c r="BH1930"/>
      <c r="BI1930"/>
      <c r="BJ1930"/>
    </row>
    <row r="1931" spans="57:62" x14ac:dyDescent="0.3">
      <c r="BE1931"/>
      <c r="BF1931"/>
      <c r="BG1931"/>
      <c r="BH1931"/>
      <c r="BI1931"/>
      <c r="BJ1931"/>
    </row>
    <row r="1932" spans="57:62" x14ac:dyDescent="0.3">
      <c r="BE1932"/>
      <c r="BF1932"/>
      <c r="BG1932"/>
      <c r="BH1932"/>
      <c r="BI1932"/>
      <c r="BJ1932"/>
    </row>
    <row r="1933" spans="57:62" x14ac:dyDescent="0.3">
      <c r="BE1933"/>
      <c r="BF1933"/>
      <c r="BG1933"/>
      <c r="BH1933"/>
      <c r="BI1933"/>
      <c r="BJ1933"/>
    </row>
    <row r="1934" spans="57:62" x14ac:dyDescent="0.3">
      <c r="BE1934"/>
      <c r="BF1934"/>
      <c r="BG1934"/>
      <c r="BH1934"/>
      <c r="BI1934"/>
      <c r="BJ1934"/>
    </row>
    <row r="1935" spans="57:62" x14ac:dyDescent="0.3">
      <c r="BE1935"/>
      <c r="BF1935"/>
      <c r="BG1935"/>
      <c r="BH1935"/>
      <c r="BI1935"/>
      <c r="BJ1935"/>
    </row>
    <row r="1936" spans="57:62" x14ac:dyDescent="0.3">
      <c r="BE1936"/>
      <c r="BF1936"/>
      <c r="BG1936"/>
      <c r="BH1936"/>
      <c r="BI1936"/>
      <c r="BJ1936"/>
    </row>
    <row r="1937" spans="57:62" x14ac:dyDescent="0.3">
      <c r="BE1937"/>
      <c r="BF1937"/>
      <c r="BG1937"/>
      <c r="BH1937"/>
      <c r="BI1937"/>
      <c r="BJ1937"/>
    </row>
    <row r="1938" spans="57:62" x14ac:dyDescent="0.3">
      <c r="BE1938"/>
      <c r="BF1938"/>
      <c r="BG1938"/>
      <c r="BH1938"/>
      <c r="BI1938"/>
      <c r="BJ1938"/>
    </row>
    <row r="1939" spans="57:62" x14ac:dyDescent="0.3">
      <c r="BE1939"/>
      <c r="BF1939"/>
      <c r="BG1939"/>
      <c r="BH1939"/>
      <c r="BI1939"/>
      <c r="BJ1939"/>
    </row>
    <row r="1940" spans="57:62" x14ac:dyDescent="0.3">
      <c r="BE1940"/>
      <c r="BF1940"/>
      <c r="BG1940"/>
      <c r="BH1940"/>
      <c r="BI1940"/>
      <c r="BJ1940"/>
    </row>
    <row r="1941" spans="57:62" x14ac:dyDescent="0.3">
      <c r="BE1941"/>
      <c r="BF1941"/>
      <c r="BG1941"/>
      <c r="BH1941"/>
      <c r="BI1941"/>
      <c r="BJ1941"/>
    </row>
    <row r="1942" spans="57:62" x14ac:dyDescent="0.3">
      <c r="BE1942"/>
      <c r="BF1942"/>
      <c r="BG1942"/>
      <c r="BH1942"/>
      <c r="BI1942"/>
      <c r="BJ1942"/>
    </row>
    <row r="1943" spans="57:62" x14ac:dyDescent="0.3">
      <c r="BE1943"/>
      <c r="BF1943"/>
      <c r="BG1943"/>
      <c r="BH1943"/>
      <c r="BI1943"/>
      <c r="BJ1943"/>
    </row>
    <row r="1944" spans="57:62" x14ac:dyDescent="0.3">
      <c r="BE1944"/>
      <c r="BF1944"/>
      <c r="BG1944"/>
      <c r="BH1944"/>
      <c r="BI1944"/>
      <c r="BJ1944"/>
    </row>
    <row r="1945" spans="57:62" x14ac:dyDescent="0.3">
      <c r="BE1945"/>
      <c r="BF1945"/>
      <c r="BG1945"/>
      <c r="BH1945"/>
      <c r="BI1945"/>
      <c r="BJ1945"/>
    </row>
    <row r="1946" spans="57:62" x14ac:dyDescent="0.3">
      <c r="BE1946"/>
      <c r="BF1946"/>
      <c r="BG1946"/>
      <c r="BH1946"/>
      <c r="BI1946"/>
      <c r="BJ1946"/>
    </row>
    <row r="1947" spans="57:62" x14ac:dyDescent="0.3">
      <c r="BE1947"/>
      <c r="BF1947"/>
      <c r="BG1947"/>
      <c r="BH1947"/>
      <c r="BI1947"/>
      <c r="BJ1947"/>
    </row>
    <row r="1948" spans="57:62" x14ac:dyDescent="0.3">
      <c r="BE1948"/>
      <c r="BF1948"/>
      <c r="BG1948"/>
      <c r="BH1948"/>
      <c r="BI1948"/>
      <c r="BJ1948"/>
    </row>
    <row r="1949" spans="57:62" x14ac:dyDescent="0.3">
      <c r="BE1949"/>
      <c r="BF1949"/>
      <c r="BG1949"/>
      <c r="BH1949"/>
      <c r="BI1949"/>
      <c r="BJ1949"/>
    </row>
    <row r="1950" spans="57:62" x14ac:dyDescent="0.3">
      <c r="BE1950"/>
      <c r="BF1950"/>
      <c r="BG1950"/>
      <c r="BH1950"/>
      <c r="BI1950"/>
      <c r="BJ1950"/>
    </row>
    <row r="1951" spans="57:62" x14ac:dyDescent="0.3">
      <c r="BE1951"/>
      <c r="BF1951"/>
      <c r="BG1951"/>
      <c r="BH1951"/>
      <c r="BI1951"/>
      <c r="BJ1951"/>
    </row>
    <row r="1952" spans="57:62" x14ac:dyDescent="0.3">
      <c r="BE1952"/>
      <c r="BF1952"/>
      <c r="BG1952"/>
      <c r="BH1952"/>
      <c r="BI1952"/>
      <c r="BJ1952"/>
    </row>
    <row r="1953" spans="57:62" x14ac:dyDescent="0.3">
      <c r="BE1953"/>
      <c r="BF1953"/>
      <c r="BG1953"/>
      <c r="BH1953"/>
      <c r="BI1953"/>
      <c r="BJ1953"/>
    </row>
    <row r="1954" spans="57:62" x14ac:dyDescent="0.3">
      <c r="BE1954"/>
      <c r="BF1954"/>
      <c r="BG1954"/>
      <c r="BH1954"/>
      <c r="BI1954"/>
      <c r="BJ1954"/>
    </row>
    <row r="1955" spans="57:62" x14ac:dyDescent="0.3">
      <c r="BE1955"/>
      <c r="BF1955"/>
      <c r="BG1955"/>
      <c r="BH1955"/>
      <c r="BI1955"/>
      <c r="BJ1955"/>
    </row>
    <row r="1956" spans="57:62" x14ac:dyDescent="0.3">
      <c r="BE1956"/>
      <c r="BF1956"/>
      <c r="BG1956"/>
      <c r="BH1956"/>
      <c r="BI1956"/>
      <c r="BJ1956"/>
    </row>
    <row r="1957" spans="57:62" x14ac:dyDescent="0.3">
      <c r="BE1957"/>
      <c r="BF1957"/>
      <c r="BG1957"/>
      <c r="BH1957"/>
      <c r="BI1957"/>
      <c r="BJ1957"/>
    </row>
    <row r="1958" spans="57:62" x14ac:dyDescent="0.3">
      <c r="BE1958"/>
      <c r="BF1958"/>
      <c r="BG1958"/>
      <c r="BH1958"/>
      <c r="BI1958"/>
      <c r="BJ1958"/>
    </row>
    <row r="1959" spans="57:62" x14ac:dyDescent="0.3">
      <c r="BE1959"/>
      <c r="BF1959"/>
      <c r="BG1959"/>
      <c r="BH1959"/>
      <c r="BI1959"/>
      <c r="BJ1959"/>
    </row>
    <row r="1960" spans="57:62" x14ac:dyDescent="0.3">
      <c r="BE1960"/>
      <c r="BF1960"/>
      <c r="BG1960"/>
      <c r="BH1960"/>
      <c r="BI1960"/>
      <c r="BJ1960"/>
    </row>
    <row r="1961" spans="57:62" x14ac:dyDescent="0.3">
      <c r="BE1961"/>
      <c r="BF1961"/>
      <c r="BG1961"/>
      <c r="BH1961"/>
      <c r="BI1961"/>
      <c r="BJ1961"/>
    </row>
    <row r="1962" spans="57:62" x14ac:dyDescent="0.3">
      <c r="BE1962"/>
      <c r="BF1962"/>
      <c r="BG1962"/>
      <c r="BH1962"/>
      <c r="BI1962"/>
      <c r="BJ1962"/>
    </row>
    <row r="1963" spans="57:62" x14ac:dyDescent="0.3">
      <c r="BE1963"/>
      <c r="BF1963"/>
      <c r="BG1963"/>
      <c r="BH1963"/>
      <c r="BI1963"/>
      <c r="BJ1963"/>
    </row>
    <row r="1964" spans="57:62" x14ac:dyDescent="0.3">
      <c r="BE1964"/>
      <c r="BF1964"/>
      <c r="BG1964"/>
      <c r="BH1964"/>
      <c r="BI1964"/>
      <c r="BJ1964"/>
    </row>
    <row r="1965" spans="57:62" x14ac:dyDescent="0.3">
      <c r="BE1965"/>
      <c r="BF1965"/>
      <c r="BG1965"/>
      <c r="BH1965"/>
      <c r="BI1965"/>
      <c r="BJ1965"/>
    </row>
    <row r="1966" spans="57:62" x14ac:dyDescent="0.3">
      <c r="BE1966"/>
      <c r="BF1966"/>
      <c r="BG1966"/>
      <c r="BH1966"/>
      <c r="BI1966"/>
      <c r="BJ1966"/>
    </row>
    <row r="1967" spans="57:62" x14ac:dyDescent="0.3">
      <c r="BE1967"/>
      <c r="BF1967"/>
      <c r="BG1967"/>
      <c r="BH1967"/>
      <c r="BI1967"/>
      <c r="BJ1967"/>
    </row>
    <row r="1968" spans="57:62" x14ac:dyDescent="0.3">
      <c r="BE1968"/>
      <c r="BF1968"/>
      <c r="BG1968"/>
      <c r="BH1968"/>
      <c r="BI1968"/>
      <c r="BJ1968"/>
    </row>
    <row r="1969" spans="57:62" x14ac:dyDescent="0.3">
      <c r="BE1969"/>
      <c r="BF1969"/>
      <c r="BG1969"/>
      <c r="BH1969"/>
      <c r="BI1969"/>
      <c r="BJ1969"/>
    </row>
    <row r="1970" spans="57:62" x14ac:dyDescent="0.3">
      <c r="BE1970"/>
      <c r="BF1970"/>
      <c r="BG1970"/>
      <c r="BH1970"/>
      <c r="BI1970"/>
      <c r="BJ1970"/>
    </row>
    <row r="1971" spans="57:62" x14ac:dyDescent="0.3">
      <c r="BE1971"/>
      <c r="BF1971"/>
      <c r="BG1971"/>
      <c r="BH1971"/>
      <c r="BI1971"/>
      <c r="BJ1971"/>
    </row>
    <row r="1972" spans="57:62" x14ac:dyDescent="0.3">
      <c r="BE1972"/>
      <c r="BF1972"/>
      <c r="BG1972"/>
      <c r="BH1972"/>
      <c r="BI1972"/>
      <c r="BJ1972"/>
    </row>
    <row r="1973" spans="57:62" x14ac:dyDescent="0.3">
      <c r="BE1973"/>
      <c r="BF1973"/>
      <c r="BG1973"/>
      <c r="BH1973"/>
      <c r="BI1973"/>
      <c r="BJ1973"/>
    </row>
    <row r="1974" spans="57:62" x14ac:dyDescent="0.3">
      <c r="BE1974"/>
      <c r="BF1974"/>
      <c r="BG1974"/>
      <c r="BH1974"/>
      <c r="BI1974"/>
      <c r="BJ1974"/>
    </row>
    <row r="1975" spans="57:62" x14ac:dyDescent="0.3">
      <c r="BE1975"/>
      <c r="BF1975"/>
      <c r="BG1975"/>
      <c r="BH1975"/>
      <c r="BI1975"/>
      <c r="BJ1975"/>
    </row>
    <row r="1976" spans="57:62" x14ac:dyDescent="0.3">
      <c r="BE1976"/>
      <c r="BF1976"/>
      <c r="BG1976"/>
      <c r="BH1976"/>
      <c r="BI1976"/>
      <c r="BJ1976"/>
    </row>
    <row r="1977" spans="57:62" x14ac:dyDescent="0.3">
      <c r="BE1977"/>
      <c r="BF1977"/>
      <c r="BG1977"/>
      <c r="BH1977"/>
      <c r="BI1977"/>
      <c r="BJ1977"/>
    </row>
    <row r="1978" spans="57:62" x14ac:dyDescent="0.3">
      <c r="BE1978"/>
      <c r="BF1978"/>
      <c r="BG1978"/>
      <c r="BH1978"/>
      <c r="BI1978"/>
      <c r="BJ1978"/>
    </row>
    <row r="1979" spans="57:62" x14ac:dyDescent="0.3">
      <c r="BE1979"/>
      <c r="BF1979"/>
      <c r="BG1979"/>
      <c r="BH1979"/>
      <c r="BI1979"/>
      <c r="BJ1979"/>
    </row>
    <row r="1980" spans="57:62" x14ac:dyDescent="0.3">
      <c r="BE1980"/>
      <c r="BF1980"/>
      <c r="BG1980"/>
      <c r="BH1980"/>
      <c r="BI1980"/>
      <c r="BJ1980"/>
    </row>
    <row r="1981" spans="57:62" x14ac:dyDescent="0.3">
      <c r="BE1981"/>
      <c r="BF1981"/>
      <c r="BG1981"/>
      <c r="BH1981"/>
      <c r="BI1981"/>
      <c r="BJ1981"/>
    </row>
    <row r="1982" spans="57:62" x14ac:dyDescent="0.3">
      <c r="BE1982"/>
      <c r="BF1982"/>
      <c r="BG1982"/>
      <c r="BH1982"/>
      <c r="BI1982"/>
      <c r="BJ1982"/>
    </row>
    <row r="1983" spans="57:62" x14ac:dyDescent="0.3">
      <c r="BE1983"/>
      <c r="BF1983"/>
      <c r="BG1983"/>
      <c r="BH1983"/>
      <c r="BI1983"/>
      <c r="BJ1983"/>
    </row>
    <row r="1984" spans="57:62" x14ac:dyDescent="0.3">
      <c r="BE1984"/>
      <c r="BF1984"/>
      <c r="BG1984"/>
      <c r="BH1984"/>
      <c r="BI1984"/>
      <c r="BJ1984"/>
    </row>
    <row r="1985" spans="57:62" x14ac:dyDescent="0.3">
      <c r="BE1985"/>
      <c r="BF1985"/>
      <c r="BG1985"/>
      <c r="BH1985"/>
      <c r="BI1985"/>
      <c r="BJ1985"/>
    </row>
    <row r="1986" spans="57:62" x14ac:dyDescent="0.3">
      <c r="BE1986"/>
      <c r="BF1986"/>
      <c r="BG1986"/>
      <c r="BH1986"/>
      <c r="BI1986"/>
      <c r="BJ1986"/>
    </row>
    <row r="1987" spans="57:62" x14ac:dyDescent="0.3">
      <c r="BE1987"/>
      <c r="BF1987"/>
      <c r="BG1987"/>
      <c r="BH1987"/>
      <c r="BI1987"/>
      <c r="BJ1987"/>
    </row>
    <row r="1988" spans="57:62" x14ac:dyDescent="0.3">
      <c r="BE1988"/>
      <c r="BF1988"/>
      <c r="BG1988"/>
      <c r="BH1988"/>
      <c r="BI1988"/>
      <c r="BJ1988"/>
    </row>
    <row r="1989" spans="57:62" x14ac:dyDescent="0.3">
      <c r="BE1989"/>
      <c r="BF1989"/>
      <c r="BG1989"/>
      <c r="BH1989"/>
      <c r="BI1989"/>
      <c r="BJ1989"/>
    </row>
    <row r="1990" spans="57:62" x14ac:dyDescent="0.3">
      <c r="BE1990"/>
      <c r="BF1990"/>
      <c r="BG1990"/>
      <c r="BH1990"/>
      <c r="BI1990"/>
      <c r="BJ1990"/>
    </row>
    <row r="1991" spans="57:62" x14ac:dyDescent="0.3">
      <c r="BE1991"/>
      <c r="BF1991"/>
      <c r="BG1991"/>
      <c r="BH1991"/>
      <c r="BI1991"/>
      <c r="BJ1991"/>
    </row>
    <row r="1992" spans="57:62" x14ac:dyDescent="0.3">
      <c r="BE1992"/>
      <c r="BF1992"/>
      <c r="BG1992"/>
      <c r="BH1992"/>
      <c r="BI1992"/>
      <c r="BJ1992"/>
    </row>
    <row r="1993" spans="57:62" x14ac:dyDescent="0.3">
      <c r="BE1993"/>
      <c r="BF1993"/>
      <c r="BG1993"/>
      <c r="BH1993"/>
      <c r="BI1993"/>
      <c r="BJ1993"/>
    </row>
    <row r="1994" spans="57:62" x14ac:dyDescent="0.3">
      <c r="BE1994"/>
      <c r="BF1994"/>
      <c r="BG1994"/>
      <c r="BH1994"/>
      <c r="BI1994"/>
      <c r="BJ1994"/>
    </row>
    <row r="1995" spans="57:62" x14ac:dyDescent="0.3">
      <c r="BE1995"/>
      <c r="BF1995"/>
      <c r="BG1995"/>
      <c r="BH1995"/>
      <c r="BI1995"/>
      <c r="BJ1995"/>
    </row>
    <row r="1996" spans="57:62" x14ac:dyDescent="0.3">
      <c r="BE1996"/>
      <c r="BF1996"/>
      <c r="BG1996"/>
      <c r="BH1996"/>
      <c r="BI1996"/>
      <c r="BJ1996"/>
    </row>
    <row r="1997" spans="57:62" x14ac:dyDescent="0.3">
      <c r="BE1997"/>
      <c r="BF1997"/>
      <c r="BG1997"/>
      <c r="BH1997"/>
      <c r="BI1997"/>
      <c r="BJ1997"/>
    </row>
    <row r="1998" spans="57:62" x14ac:dyDescent="0.3">
      <c r="BE1998"/>
      <c r="BF1998"/>
      <c r="BG1998"/>
      <c r="BH1998"/>
      <c r="BI1998"/>
      <c r="BJ1998"/>
    </row>
    <row r="1999" spans="57:62" x14ac:dyDescent="0.3">
      <c r="BE1999"/>
      <c r="BF1999"/>
      <c r="BG1999"/>
      <c r="BH1999"/>
      <c r="BI1999"/>
      <c r="BJ1999"/>
    </row>
    <row r="2000" spans="57:62" x14ac:dyDescent="0.3">
      <c r="BE2000"/>
      <c r="BF2000"/>
      <c r="BG2000"/>
      <c r="BH2000"/>
      <c r="BI2000"/>
      <c r="BJ2000"/>
    </row>
    <row r="2001" spans="57:62" x14ac:dyDescent="0.3">
      <c r="BE2001"/>
      <c r="BF2001"/>
      <c r="BG2001"/>
      <c r="BH2001"/>
      <c r="BI2001"/>
      <c r="BJ2001"/>
    </row>
    <row r="2002" spans="57:62" x14ac:dyDescent="0.3">
      <c r="BE2002"/>
      <c r="BF2002"/>
      <c r="BG2002"/>
      <c r="BH2002"/>
      <c r="BI2002"/>
      <c r="BJ2002"/>
    </row>
    <row r="2003" spans="57:62" x14ac:dyDescent="0.3">
      <c r="BE2003"/>
      <c r="BF2003"/>
      <c r="BG2003"/>
      <c r="BH2003"/>
      <c r="BI2003"/>
      <c r="BJ2003"/>
    </row>
    <row r="2004" spans="57:62" x14ac:dyDescent="0.3">
      <c r="BE2004"/>
      <c r="BF2004"/>
      <c r="BG2004"/>
      <c r="BH2004"/>
      <c r="BI2004"/>
      <c r="BJ2004"/>
    </row>
    <row r="2005" spans="57:62" x14ac:dyDescent="0.3">
      <c r="BE2005"/>
      <c r="BF2005"/>
      <c r="BG2005"/>
      <c r="BH2005"/>
      <c r="BI2005"/>
      <c r="BJ2005"/>
    </row>
    <row r="2006" spans="57:62" x14ac:dyDescent="0.3">
      <c r="BE2006"/>
      <c r="BF2006"/>
      <c r="BG2006"/>
      <c r="BH2006"/>
      <c r="BI2006"/>
      <c r="BJ2006"/>
    </row>
    <row r="2007" spans="57:62" x14ac:dyDescent="0.3">
      <c r="BE2007"/>
      <c r="BF2007"/>
      <c r="BG2007"/>
      <c r="BH2007"/>
      <c r="BI2007"/>
      <c r="BJ2007"/>
    </row>
    <row r="2008" spans="57:62" x14ac:dyDescent="0.3">
      <c r="BE2008"/>
      <c r="BF2008"/>
      <c r="BG2008"/>
      <c r="BH2008"/>
      <c r="BI2008"/>
      <c r="BJ2008"/>
    </row>
    <row r="2009" spans="57:62" x14ac:dyDescent="0.3">
      <c r="BE2009"/>
      <c r="BF2009"/>
      <c r="BG2009"/>
      <c r="BH2009"/>
      <c r="BI2009"/>
      <c r="BJ2009"/>
    </row>
    <row r="2010" spans="57:62" x14ac:dyDescent="0.3">
      <c r="BE2010"/>
      <c r="BF2010"/>
      <c r="BG2010"/>
      <c r="BH2010"/>
      <c r="BI2010"/>
      <c r="BJ2010"/>
    </row>
    <row r="2011" spans="57:62" x14ac:dyDescent="0.3">
      <c r="BE2011"/>
      <c r="BF2011"/>
      <c r="BG2011"/>
      <c r="BH2011"/>
      <c r="BI2011"/>
      <c r="BJ2011"/>
    </row>
    <row r="2012" spans="57:62" x14ac:dyDescent="0.3">
      <c r="BE2012"/>
      <c r="BF2012"/>
      <c r="BG2012"/>
      <c r="BH2012"/>
      <c r="BI2012"/>
      <c r="BJ2012"/>
    </row>
    <row r="2013" spans="57:62" x14ac:dyDescent="0.3">
      <c r="BE2013"/>
      <c r="BF2013"/>
      <c r="BG2013"/>
      <c r="BH2013"/>
      <c r="BI2013"/>
      <c r="BJ2013"/>
    </row>
    <row r="2014" spans="57:62" x14ac:dyDescent="0.3">
      <c r="BE2014"/>
      <c r="BF2014"/>
      <c r="BG2014"/>
      <c r="BH2014"/>
      <c r="BI2014"/>
      <c r="BJ2014"/>
    </row>
    <row r="2015" spans="57:62" x14ac:dyDescent="0.3">
      <c r="BE2015"/>
      <c r="BF2015"/>
      <c r="BG2015"/>
      <c r="BH2015"/>
      <c r="BI2015"/>
      <c r="BJ2015"/>
    </row>
    <row r="2016" spans="57:62" x14ac:dyDescent="0.3">
      <c r="BE2016"/>
      <c r="BF2016"/>
      <c r="BG2016"/>
      <c r="BH2016"/>
      <c r="BI2016"/>
      <c r="BJ2016"/>
    </row>
    <row r="2017" spans="57:62" x14ac:dyDescent="0.3">
      <c r="BE2017"/>
      <c r="BF2017"/>
      <c r="BG2017"/>
      <c r="BH2017"/>
      <c r="BI2017"/>
      <c r="BJ2017"/>
    </row>
    <row r="2018" spans="57:62" x14ac:dyDescent="0.3">
      <c r="BE2018"/>
      <c r="BF2018"/>
      <c r="BG2018"/>
      <c r="BH2018"/>
      <c r="BI2018"/>
      <c r="BJ2018"/>
    </row>
    <row r="2019" spans="57:62" x14ac:dyDescent="0.3">
      <c r="BE2019"/>
      <c r="BF2019"/>
      <c r="BG2019"/>
      <c r="BH2019"/>
      <c r="BI2019"/>
      <c r="BJ2019"/>
    </row>
    <row r="2020" spans="57:62" x14ac:dyDescent="0.3">
      <c r="BE2020"/>
      <c r="BF2020"/>
      <c r="BG2020"/>
      <c r="BH2020"/>
      <c r="BI2020"/>
      <c r="BJ2020"/>
    </row>
    <row r="2021" spans="57:62" x14ac:dyDescent="0.3">
      <c r="BE2021"/>
      <c r="BF2021"/>
      <c r="BG2021"/>
      <c r="BH2021"/>
      <c r="BI2021"/>
      <c r="BJ2021"/>
    </row>
    <row r="2022" spans="57:62" x14ac:dyDescent="0.3">
      <c r="BE2022"/>
      <c r="BF2022"/>
      <c r="BG2022"/>
      <c r="BH2022"/>
      <c r="BI2022"/>
      <c r="BJ2022"/>
    </row>
    <row r="2023" spans="57:62" x14ac:dyDescent="0.3">
      <c r="BE2023"/>
      <c r="BF2023"/>
      <c r="BG2023"/>
      <c r="BH2023"/>
      <c r="BI2023"/>
      <c r="BJ2023"/>
    </row>
    <row r="2024" spans="57:62" x14ac:dyDescent="0.3">
      <c r="BE2024"/>
      <c r="BF2024"/>
      <c r="BG2024"/>
      <c r="BH2024"/>
      <c r="BI2024"/>
      <c r="BJ2024"/>
    </row>
    <row r="2025" spans="57:62" x14ac:dyDescent="0.3">
      <c r="BE2025"/>
      <c r="BF2025"/>
      <c r="BG2025"/>
      <c r="BH2025"/>
      <c r="BI2025"/>
      <c r="BJ2025"/>
    </row>
    <row r="2026" spans="57:62" x14ac:dyDescent="0.3">
      <c r="BE2026"/>
      <c r="BF2026"/>
      <c r="BG2026"/>
      <c r="BH2026"/>
      <c r="BI2026"/>
      <c r="BJ2026"/>
    </row>
    <row r="2027" spans="57:62" x14ac:dyDescent="0.3">
      <c r="BE2027"/>
      <c r="BF2027"/>
      <c r="BG2027"/>
      <c r="BH2027"/>
      <c r="BI2027"/>
      <c r="BJ2027"/>
    </row>
    <row r="2028" spans="57:62" x14ac:dyDescent="0.3">
      <c r="BE2028"/>
      <c r="BF2028"/>
      <c r="BG2028"/>
      <c r="BH2028"/>
      <c r="BI2028"/>
      <c r="BJ2028"/>
    </row>
    <row r="2029" spans="57:62" x14ac:dyDescent="0.3">
      <c r="BE2029"/>
      <c r="BF2029"/>
      <c r="BG2029"/>
      <c r="BH2029"/>
      <c r="BI2029"/>
      <c r="BJ2029"/>
    </row>
    <row r="2030" spans="57:62" x14ac:dyDescent="0.3">
      <c r="BE2030"/>
      <c r="BF2030"/>
      <c r="BG2030"/>
      <c r="BH2030"/>
      <c r="BI2030"/>
      <c r="BJ2030"/>
    </row>
    <row r="2031" spans="57:62" x14ac:dyDescent="0.3">
      <c r="BE2031"/>
      <c r="BF2031"/>
      <c r="BG2031"/>
      <c r="BH2031"/>
      <c r="BI2031"/>
      <c r="BJ2031"/>
    </row>
    <row r="2032" spans="57:62" x14ac:dyDescent="0.3">
      <c r="BE2032"/>
      <c r="BF2032"/>
      <c r="BG2032"/>
      <c r="BH2032"/>
      <c r="BI2032"/>
      <c r="BJ2032"/>
    </row>
    <row r="2033" spans="57:62" x14ac:dyDescent="0.3">
      <c r="BE2033"/>
      <c r="BF2033"/>
      <c r="BG2033"/>
      <c r="BH2033"/>
      <c r="BI2033"/>
      <c r="BJ2033"/>
    </row>
    <row r="2034" spans="57:62" x14ac:dyDescent="0.3">
      <c r="BE2034"/>
      <c r="BF2034"/>
      <c r="BG2034"/>
      <c r="BH2034"/>
      <c r="BI2034"/>
      <c r="BJ2034"/>
    </row>
    <row r="2035" spans="57:62" x14ac:dyDescent="0.3">
      <c r="BE2035"/>
      <c r="BF2035"/>
      <c r="BG2035"/>
      <c r="BH2035"/>
      <c r="BI2035"/>
      <c r="BJ2035"/>
    </row>
    <row r="2036" spans="57:62" x14ac:dyDescent="0.3">
      <c r="BE2036"/>
      <c r="BF2036"/>
      <c r="BG2036"/>
      <c r="BH2036"/>
      <c r="BI2036"/>
      <c r="BJ2036"/>
    </row>
    <row r="2037" spans="57:62" x14ac:dyDescent="0.3">
      <c r="BE2037"/>
      <c r="BF2037"/>
      <c r="BG2037"/>
      <c r="BH2037"/>
      <c r="BI2037"/>
      <c r="BJ2037"/>
    </row>
    <row r="2038" spans="57:62" x14ac:dyDescent="0.3">
      <c r="BE2038"/>
      <c r="BF2038"/>
      <c r="BG2038"/>
      <c r="BH2038"/>
      <c r="BI2038"/>
      <c r="BJ2038"/>
    </row>
    <row r="2039" spans="57:62" x14ac:dyDescent="0.3">
      <c r="BE2039"/>
      <c r="BF2039"/>
      <c r="BG2039"/>
      <c r="BH2039"/>
      <c r="BI2039"/>
      <c r="BJ2039"/>
    </row>
    <row r="2040" spans="57:62" x14ac:dyDescent="0.3">
      <c r="BE2040"/>
      <c r="BF2040"/>
      <c r="BG2040"/>
      <c r="BH2040"/>
      <c r="BI2040"/>
      <c r="BJ2040"/>
    </row>
    <row r="2041" spans="57:62" x14ac:dyDescent="0.3">
      <c r="BE2041"/>
      <c r="BF2041"/>
      <c r="BG2041"/>
      <c r="BH2041"/>
      <c r="BI2041"/>
      <c r="BJ2041"/>
    </row>
    <row r="2042" spans="57:62" x14ac:dyDescent="0.3">
      <c r="BE2042"/>
      <c r="BF2042"/>
      <c r="BG2042"/>
      <c r="BH2042"/>
      <c r="BI2042"/>
      <c r="BJ2042"/>
    </row>
    <row r="2043" spans="57:62" x14ac:dyDescent="0.3">
      <c r="BE2043"/>
      <c r="BF2043"/>
      <c r="BG2043"/>
      <c r="BH2043"/>
      <c r="BI2043"/>
      <c r="BJ2043"/>
    </row>
    <row r="2044" spans="57:62" x14ac:dyDescent="0.3">
      <c r="BE2044"/>
      <c r="BF2044"/>
      <c r="BG2044"/>
      <c r="BH2044"/>
      <c r="BI2044"/>
      <c r="BJ2044"/>
    </row>
    <row r="2045" spans="57:62" x14ac:dyDescent="0.3">
      <c r="BE2045"/>
      <c r="BF2045"/>
      <c r="BG2045"/>
      <c r="BH2045"/>
      <c r="BI2045"/>
      <c r="BJ2045"/>
    </row>
    <row r="2046" spans="57:62" x14ac:dyDescent="0.3">
      <c r="BE2046"/>
      <c r="BF2046"/>
      <c r="BG2046"/>
      <c r="BH2046"/>
      <c r="BI2046"/>
      <c r="BJ2046"/>
    </row>
    <row r="2047" spans="57:62" x14ac:dyDescent="0.3">
      <c r="BE2047"/>
      <c r="BF2047"/>
      <c r="BG2047"/>
      <c r="BH2047"/>
      <c r="BI2047"/>
      <c r="BJ2047"/>
    </row>
    <row r="2048" spans="57:62" x14ac:dyDescent="0.3">
      <c r="BE2048"/>
      <c r="BF2048"/>
      <c r="BG2048"/>
      <c r="BH2048"/>
      <c r="BI2048"/>
      <c r="BJ2048"/>
    </row>
    <row r="2049" spans="57:62" x14ac:dyDescent="0.3">
      <c r="BE2049"/>
      <c r="BF2049"/>
      <c r="BG2049"/>
      <c r="BH2049"/>
      <c r="BI2049"/>
      <c r="BJ2049"/>
    </row>
    <row r="2050" spans="57:62" x14ac:dyDescent="0.3">
      <c r="BE2050"/>
      <c r="BF2050"/>
      <c r="BG2050"/>
      <c r="BH2050"/>
      <c r="BI2050"/>
      <c r="BJ2050"/>
    </row>
    <row r="2051" spans="57:62" x14ac:dyDescent="0.3">
      <c r="BE2051"/>
      <c r="BF2051"/>
      <c r="BG2051"/>
      <c r="BH2051"/>
      <c r="BI2051"/>
      <c r="BJ2051"/>
    </row>
    <row r="2052" spans="57:62" x14ac:dyDescent="0.3">
      <c r="BE2052"/>
      <c r="BF2052"/>
      <c r="BG2052"/>
      <c r="BH2052"/>
      <c r="BI2052"/>
      <c r="BJ2052"/>
    </row>
    <row r="2053" spans="57:62" x14ac:dyDescent="0.3">
      <c r="BE2053"/>
      <c r="BF2053"/>
      <c r="BG2053"/>
      <c r="BH2053"/>
      <c r="BI2053"/>
      <c r="BJ2053"/>
    </row>
    <row r="2054" spans="57:62" x14ac:dyDescent="0.3">
      <c r="BE2054"/>
      <c r="BF2054"/>
      <c r="BG2054"/>
      <c r="BH2054"/>
      <c r="BI2054"/>
      <c r="BJ2054"/>
    </row>
    <row r="2055" spans="57:62" x14ac:dyDescent="0.3">
      <c r="BE2055"/>
      <c r="BF2055"/>
      <c r="BG2055"/>
      <c r="BH2055"/>
      <c r="BI2055"/>
      <c r="BJ2055"/>
    </row>
    <row r="2056" spans="57:62" x14ac:dyDescent="0.3">
      <c r="BE2056"/>
      <c r="BF2056"/>
      <c r="BG2056"/>
      <c r="BH2056"/>
      <c r="BI2056"/>
      <c r="BJ2056"/>
    </row>
    <row r="2057" spans="57:62" x14ac:dyDescent="0.3">
      <c r="BE2057"/>
      <c r="BF2057"/>
      <c r="BG2057"/>
      <c r="BH2057"/>
      <c r="BI2057"/>
      <c r="BJ2057"/>
    </row>
    <row r="2058" spans="57:62" x14ac:dyDescent="0.3">
      <c r="BE2058"/>
      <c r="BF2058"/>
      <c r="BG2058"/>
      <c r="BH2058"/>
      <c r="BI2058"/>
      <c r="BJ2058"/>
    </row>
    <row r="2059" spans="57:62" x14ac:dyDescent="0.3">
      <c r="BE2059"/>
      <c r="BF2059"/>
      <c r="BG2059"/>
      <c r="BH2059"/>
      <c r="BI2059"/>
      <c r="BJ2059"/>
    </row>
    <row r="2060" spans="57:62" x14ac:dyDescent="0.3">
      <c r="BE2060"/>
      <c r="BF2060"/>
      <c r="BG2060"/>
      <c r="BH2060"/>
      <c r="BI2060"/>
      <c r="BJ2060"/>
    </row>
    <row r="2061" spans="57:62" x14ac:dyDescent="0.3">
      <c r="BE2061"/>
      <c r="BF2061"/>
      <c r="BG2061"/>
      <c r="BH2061"/>
      <c r="BI2061"/>
      <c r="BJ2061"/>
    </row>
    <row r="2062" spans="57:62" x14ac:dyDescent="0.3">
      <c r="BE2062"/>
      <c r="BF2062"/>
      <c r="BG2062"/>
      <c r="BH2062"/>
      <c r="BI2062"/>
      <c r="BJ2062"/>
    </row>
    <row r="2063" spans="57:62" x14ac:dyDescent="0.3">
      <c r="BE2063"/>
      <c r="BF2063"/>
      <c r="BG2063"/>
      <c r="BH2063"/>
      <c r="BI2063"/>
      <c r="BJ2063"/>
    </row>
    <row r="2064" spans="57:62" x14ac:dyDescent="0.3">
      <c r="BE2064"/>
      <c r="BF2064"/>
      <c r="BG2064"/>
      <c r="BH2064"/>
      <c r="BI2064"/>
      <c r="BJ2064"/>
    </row>
    <row r="2065" spans="57:62" x14ac:dyDescent="0.3">
      <c r="BE2065"/>
      <c r="BF2065"/>
      <c r="BG2065"/>
      <c r="BH2065"/>
      <c r="BI2065"/>
      <c r="BJ2065"/>
    </row>
    <row r="2066" spans="57:62" x14ac:dyDescent="0.3">
      <c r="BE2066"/>
      <c r="BF2066"/>
      <c r="BG2066"/>
      <c r="BH2066"/>
      <c r="BI2066"/>
      <c r="BJ2066"/>
    </row>
    <row r="2067" spans="57:62" x14ac:dyDescent="0.3">
      <c r="BE2067"/>
      <c r="BF2067"/>
      <c r="BG2067"/>
      <c r="BH2067"/>
      <c r="BI2067"/>
      <c r="BJ2067"/>
    </row>
    <row r="2068" spans="57:62" x14ac:dyDescent="0.3">
      <c r="BE2068"/>
      <c r="BF2068"/>
      <c r="BG2068"/>
      <c r="BH2068"/>
      <c r="BI2068"/>
      <c r="BJ2068"/>
    </row>
    <row r="2069" spans="57:62" x14ac:dyDescent="0.3">
      <c r="BE2069"/>
      <c r="BF2069"/>
      <c r="BG2069"/>
      <c r="BH2069"/>
      <c r="BI2069"/>
      <c r="BJ2069"/>
    </row>
    <row r="2070" spans="57:62" x14ac:dyDescent="0.3">
      <c r="BE2070"/>
      <c r="BF2070"/>
      <c r="BG2070"/>
      <c r="BH2070"/>
      <c r="BI2070"/>
      <c r="BJ2070"/>
    </row>
    <row r="2071" spans="57:62" x14ac:dyDescent="0.3">
      <c r="BE2071"/>
      <c r="BF2071"/>
      <c r="BG2071"/>
      <c r="BH2071"/>
      <c r="BI2071"/>
      <c r="BJ2071"/>
    </row>
    <row r="2072" spans="57:62" x14ac:dyDescent="0.3">
      <c r="BE2072"/>
      <c r="BF2072"/>
      <c r="BG2072"/>
      <c r="BH2072"/>
      <c r="BI2072"/>
      <c r="BJ2072"/>
    </row>
    <row r="2073" spans="57:62" x14ac:dyDescent="0.3">
      <c r="BE2073"/>
      <c r="BF2073"/>
      <c r="BG2073"/>
      <c r="BH2073"/>
      <c r="BI2073"/>
      <c r="BJ2073"/>
    </row>
    <row r="2074" spans="57:62" x14ac:dyDescent="0.3">
      <c r="BE2074"/>
      <c r="BF2074"/>
      <c r="BG2074"/>
      <c r="BH2074"/>
      <c r="BI2074"/>
      <c r="BJ2074"/>
    </row>
    <row r="2075" spans="57:62" x14ac:dyDescent="0.3">
      <c r="BE2075"/>
      <c r="BF2075"/>
      <c r="BG2075"/>
      <c r="BH2075"/>
      <c r="BI2075"/>
      <c r="BJ2075"/>
    </row>
    <row r="2076" spans="57:62" x14ac:dyDescent="0.3">
      <c r="BE2076"/>
      <c r="BF2076"/>
      <c r="BG2076"/>
      <c r="BH2076"/>
      <c r="BI2076"/>
      <c r="BJ2076"/>
    </row>
    <row r="2077" spans="57:62" x14ac:dyDescent="0.3">
      <c r="BE2077"/>
      <c r="BF2077"/>
      <c r="BG2077"/>
      <c r="BH2077"/>
      <c r="BI2077"/>
      <c r="BJ2077"/>
    </row>
    <row r="2078" spans="57:62" x14ac:dyDescent="0.3">
      <c r="BE2078"/>
      <c r="BF2078"/>
      <c r="BG2078"/>
      <c r="BH2078"/>
      <c r="BI2078"/>
      <c r="BJ2078"/>
    </row>
    <row r="2079" spans="57:62" x14ac:dyDescent="0.3">
      <c r="BE2079"/>
      <c r="BF2079"/>
      <c r="BG2079"/>
      <c r="BH2079"/>
      <c r="BI2079"/>
      <c r="BJ2079"/>
    </row>
    <row r="2080" spans="57:62" x14ac:dyDescent="0.3">
      <c r="BE2080"/>
      <c r="BF2080"/>
      <c r="BG2080"/>
      <c r="BH2080"/>
      <c r="BI2080"/>
      <c r="BJ2080"/>
    </row>
    <row r="2081" spans="57:62" x14ac:dyDescent="0.3">
      <c r="BE2081"/>
      <c r="BF2081"/>
      <c r="BG2081"/>
      <c r="BH2081"/>
      <c r="BI2081"/>
      <c r="BJ2081"/>
    </row>
    <row r="2082" spans="57:62" x14ac:dyDescent="0.3">
      <c r="BE2082"/>
      <c r="BF2082"/>
      <c r="BG2082"/>
      <c r="BH2082"/>
      <c r="BI2082"/>
      <c r="BJ2082"/>
    </row>
    <row r="2083" spans="57:62" x14ac:dyDescent="0.3">
      <c r="BE2083"/>
      <c r="BF2083"/>
      <c r="BG2083"/>
      <c r="BH2083"/>
      <c r="BI2083"/>
      <c r="BJ2083"/>
    </row>
    <row r="2084" spans="57:62" x14ac:dyDescent="0.3">
      <c r="BE2084"/>
      <c r="BF2084"/>
      <c r="BG2084"/>
      <c r="BH2084"/>
      <c r="BI2084"/>
      <c r="BJ2084"/>
    </row>
    <row r="2085" spans="57:62" x14ac:dyDescent="0.3">
      <c r="BE2085"/>
      <c r="BF2085"/>
      <c r="BG2085"/>
      <c r="BH2085"/>
      <c r="BI2085"/>
      <c r="BJ2085"/>
    </row>
    <row r="2086" spans="57:62" x14ac:dyDescent="0.3">
      <c r="BE2086"/>
      <c r="BF2086"/>
      <c r="BG2086"/>
      <c r="BH2086"/>
      <c r="BI2086"/>
      <c r="BJ2086"/>
    </row>
    <row r="2087" spans="57:62" x14ac:dyDescent="0.3">
      <c r="BE2087"/>
      <c r="BF2087"/>
      <c r="BG2087"/>
      <c r="BH2087"/>
      <c r="BI2087"/>
      <c r="BJ2087"/>
    </row>
    <row r="2088" spans="57:62" x14ac:dyDescent="0.3">
      <c r="BE2088"/>
      <c r="BF2088"/>
      <c r="BG2088"/>
      <c r="BH2088"/>
      <c r="BI2088"/>
      <c r="BJ2088"/>
    </row>
    <row r="2089" spans="57:62" x14ac:dyDescent="0.3">
      <c r="BE2089"/>
      <c r="BF2089"/>
      <c r="BG2089"/>
      <c r="BH2089"/>
      <c r="BI2089"/>
      <c r="BJ2089"/>
    </row>
    <row r="2090" spans="57:62" x14ac:dyDescent="0.3">
      <c r="BE2090"/>
      <c r="BF2090"/>
      <c r="BG2090"/>
      <c r="BH2090"/>
      <c r="BI2090"/>
      <c r="BJ2090"/>
    </row>
    <row r="2091" spans="57:62" x14ac:dyDescent="0.3">
      <c r="BE2091"/>
      <c r="BF2091"/>
      <c r="BG2091"/>
      <c r="BH2091"/>
      <c r="BI2091"/>
      <c r="BJ2091"/>
    </row>
    <row r="2092" spans="57:62" x14ac:dyDescent="0.3">
      <c r="BE2092"/>
      <c r="BF2092"/>
      <c r="BG2092"/>
      <c r="BH2092"/>
      <c r="BI2092"/>
      <c r="BJ2092"/>
    </row>
    <row r="2093" spans="57:62" x14ac:dyDescent="0.3">
      <c r="BE2093"/>
      <c r="BF2093"/>
      <c r="BG2093"/>
      <c r="BH2093"/>
      <c r="BI2093"/>
      <c r="BJ2093"/>
    </row>
    <row r="2094" spans="57:62" x14ac:dyDescent="0.3">
      <c r="BE2094"/>
      <c r="BF2094"/>
      <c r="BG2094"/>
      <c r="BH2094"/>
      <c r="BI2094"/>
      <c r="BJ2094"/>
    </row>
    <row r="2095" spans="57:62" x14ac:dyDescent="0.3">
      <c r="BE2095"/>
      <c r="BF2095"/>
      <c r="BG2095"/>
      <c r="BH2095"/>
      <c r="BI2095"/>
      <c r="BJ2095"/>
    </row>
    <row r="2096" spans="57:62" x14ac:dyDescent="0.3">
      <c r="BE2096"/>
      <c r="BF2096"/>
      <c r="BG2096"/>
      <c r="BH2096"/>
      <c r="BI2096"/>
      <c r="BJ2096"/>
    </row>
    <row r="2097" spans="57:62" x14ac:dyDescent="0.3">
      <c r="BE2097"/>
      <c r="BF2097"/>
      <c r="BG2097"/>
      <c r="BH2097"/>
      <c r="BI2097"/>
      <c r="BJ2097"/>
    </row>
    <row r="2098" spans="57:62" x14ac:dyDescent="0.3">
      <c r="BE2098"/>
      <c r="BF2098"/>
      <c r="BG2098"/>
      <c r="BH2098"/>
      <c r="BI2098"/>
      <c r="BJ2098"/>
    </row>
    <row r="2099" spans="57:62" x14ac:dyDescent="0.3">
      <c r="BE2099"/>
      <c r="BF2099"/>
      <c r="BG2099"/>
      <c r="BH2099"/>
      <c r="BI2099"/>
      <c r="BJ2099"/>
    </row>
    <row r="2100" spans="57:62" x14ac:dyDescent="0.3">
      <c r="BE2100"/>
      <c r="BF2100"/>
      <c r="BG2100"/>
      <c r="BH2100"/>
      <c r="BI2100"/>
      <c r="BJ2100"/>
    </row>
    <row r="2101" spans="57:62" x14ac:dyDescent="0.3">
      <c r="BE2101"/>
      <c r="BF2101"/>
      <c r="BG2101"/>
      <c r="BH2101"/>
      <c r="BI2101"/>
      <c r="BJ2101"/>
    </row>
    <row r="2102" spans="57:62" x14ac:dyDescent="0.3">
      <c r="BE2102"/>
      <c r="BF2102"/>
      <c r="BG2102"/>
      <c r="BH2102"/>
      <c r="BI2102"/>
      <c r="BJ2102"/>
    </row>
    <row r="2103" spans="57:62" x14ac:dyDescent="0.3">
      <c r="BE2103"/>
      <c r="BF2103"/>
      <c r="BG2103"/>
      <c r="BH2103"/>
      <c r="BI2103"/>
      <c r="BJ2103"/>
    </row>
    <row r="2104" spans="57:62" x14ac:dyDescent="0.3">
      <c r="BE2104"/>
      <c r="BF2104"/>
      <c r="BG2104"/>
      <c r="BH2104"/>
      <c r="BI2104"/>
      <c r="BJ2104"/>
    </row>
    <row r="2105" spans="57:62" x14ac:dyDescent="0.3">
      <c r="BE2105"/>
      <c r="BF2105"/>
      <c r="BG2105"/>
      <c r="BH2105"/>
      <c r="BI2105"/>
      <c r="BJ2105"/>
    </row>
    <row r="2106" spans="57:62" x14ac:dyDescent="0.3">
      <c r="BE2106"/>
      <c r="BF2106"/>
      <c r="BG2106"/>
      <c r="BH2106"/>
      <c r="BI2106"/>
      <c r="BJ2106"/>
    </row>
    <row r="2107" spans="57:62" x14ac:dyDescent="0.3">
      <c r="BE2107"/>
      <c r="BF2107"/>
      <c r="BG2107"/>
      <c r="BH2107"/>
      <c r="BI2107"/>
      <c r="BJ2107"/>
    </row>
    <row r="2108" spans="57:62" x14ac:dyDescent="0.3">
      <c r="BE2108"/>
      <c r="BF2108"/>
      <c r="BG2108"/>
      <c r="BH2108"/>
      <c r="BI2108"/>
      <c r="BJ2108"/>
    </row>
    <row r="2109" spans="57:62" x14ac:dyDescent="0.3">
      <c r="BE2109"/>
      <c r="BF2109"/>
      <c r="BG2109"/>
      <c r="BH2109"/>
      <c r="BI2109"/>
      <c r="BJ2109"/>
    </row>
    <row r="2110" spans="57:62" x14ac:dyDescent="0.3">
      <c r="BE2110"/>
      <c r="BF2110"/>
      <c r="BG2110"/>
      <c r="BH2110"/>
      <c r="BI2110"/>
      <c r="BJ2110"/>
    </row>
    <row r="2111" spans="57:62" x14ac:dyDescent="0.3">
      <c r="BE2111"/>
      <c r="BF2111"/>
      <c r="BG2111"/>
      <c r="BH2111"/>
      <c r="BI2111"/>
      <c r="BJ2111"/>
    </row>
    <row r="2112" spans="57:62" x14ac:dyDescent="0.3">
      <c r="BE2112"/>
      <c r="BF2112"/>
      <c r="BG2112"/>
      <c r="BH2112"/>
      <c r="BI2112"/>
      <c r="BJ2112"/>
    </row>
    <row r="2113" spans="57:62" x14ac:dyDescent="0.3">
      <c r="BE2113"/>
      <c r="BF2113"/>
      <c r="BG2113"/>
      <c r="BH2113"/>
      <c r="BI2113"/>
      <c r="BJ2113"/>
    </row>
    <row r="2114" spans="57:62" x14ac:dyDescent="0.3">
      <c r="BE2114"/>
      <c r="BF2114"/>
      <c r="BG2114"/>
      <c r="BH2114"/>
      <c r="BI2114"/>
      <c r="BJ2114"/>
    </row>
    <row r="2115" spans="57:62" x14ac:dyDescent="0.3">
      <c r="BE2115"/>
      <c r="BF2115"/>
      <c r="BG2115"/>
      <c r="BH2115"/>
      <c r="BI2115"/>
      <c r="BJ2115"/>
    </row>
    <row r="2116" spans="57:62" x14ac:dyDescent="0.3">
      <c r="BE2116"/>
      <c r="BF2116"/>
      <c r="BG2116"/>
      <c r="BH2116"/>
      <c r="BI2116"/>
      <c r="BJ2116"/>
    </row>
    <row r="2117" spans="57:62" x14ac:dyDescent="0.3">
      <c r="BE2117"/>
      <c r="BF2117"/>
      <c r="BG2117"/>
      <c r="BH2117"/>
      <c r="BI2117"/>
      <c r="BJ2117"/>
    </row>
    <row r="2118" spans="57:62" x14ac:dyDescent="0.3">
      <c r="BE2118"/>
      <c r="BF2118"/>
      <c r="BG2118"/>
      <c r="BH2118"/>
      <c r="BI2118"/>
      <c r="BJ2118"/>
    </row>
    <row r="2119" spans="57:62" x14ac:dyDescent="0.3">
      <c r="BE2119"/>
      <c r="BF2119"/>
      <c r="BG2119"/>
      <c r="BH2119"/>
      <c r="BI2119"/>
      <c r="BJ2119"/>
    </row>
    <row r="2120" spans="57:62" x14ac:dyDescent="0.3">
      <c r="BE2120"/>
      <c r="BF2120"/>
      <c r="BG2120"/>
      <c r="BH2120"/>
      <c r="BI2120"/>
      <c r="BJ2120"/>
    </row>
    <row r="2121" spans="57:62" x14ac:dyDescent="0.3">
      <c r="BE2121"/>
      <c r="BF2121"/>
      <c r="BG2121"/>
      <c r="BH2121"/>
      <c r="BI2121"/>
      <c r="BJ2121"/>
    </row>
    <row r="2122" spans="57:62" x14ac:dyDescent="0.3">
      <c r="BE2122"/>
      <c r="BF2122"/>
      <c r="BG2122"/>
      <c r="BH2122"/>
      <c r="BI2122"/>
      <c r="BJ2122"/>
    </row>
    <row r="2123" spans="57:62" x14ac:dyDescent="0.3">
      <c r="BE2123"/>
      <c r="BF2123"/>
      <c r="BG2123"/>
      <c r="BH2123"/>
      <c r="BI2123"/>
      <c r="BJ2123"/>
    </row>
    <row r="2124" spans="57:62" x14ac:dyDescent="0.3">
      <c r="BE2124"/>
      <c r="BF2124"/>
      <c r="BG2124"/>
      <c r="BH2124"/>
      <c r="BI2124"/>
      <c r="BJ2124"/>
    </row>
    <row r="2125" spans="57:62" x14ac:dyDescent="0.3">
      <c r="BE2125"/>
      <c r="BF2125"/>
      <c r="BG2125"/>
      <c r="BH2125"/>
      <c r="BI2125"/>
      <c r="BJ2125"/>
    </row>
    <row r="2126" spans="57:62" x14ac:dyDescent="0.3">
      <c r="BE2126"/>
      <c r="BF2126"/>
      <c r="BG2126"/>
      <c r="BH2126"/>
      <c r="BI2126"/>
      <c r="BJ2126"/>
    </row>
    <row r="2127" spans="57:62" x14ac:dyDescent="0.3">
      <c r="BE2127"/>
      <c r="BF2127"/>
      <c r="BG2127"/>
      <c r="BH2127"/>
      <c r="BI2127"/>
      <c r="BJ2127"/>
    </row>
    <row r="2128" spans="57:62" x14ac:dyDescent="0.3">
      <c r="BE2128"/>
      <c r="BF2128"/>
      <c r="BG2128"/>
      <c r="BH2128"/>
      <c r="BI2128"/>
      <c r="BJ2128"/>
    </row>
    <row r="2129" spans="57:62" x14ac:dyDescent="0.3">
      <c r="BE2129"/>
      <c r="BF2129"/>
      <c r="BG2129"/>
      <c r="BH2129"/>
      <c r="BI2129"/>
      <c r="BJ2129"/>
    </row>
    <row r="2130" spans="57:62" x14ac:dyDescent="0.3">
      <c r="BE2130"/>
      <c r="BF2130"/>
      <c r="BG2130"/>
      <c r="BH2130"/>
      <c r="BI2130"/>
      <c r="BJ2130"/>
    </row>
    <row r="2131" spans="57:62" x14ac:dyDescent="0.3">
      <c r="BE2131"/>
      <c r="BF2131"/>
      <c r="BG2131"/>
      <c r="BH2131"/>
      <c r="BI2131"/>
      <c r="BJ2131"/>
    </row>
    <row r="2132" spans="57:62" x14ac:dyDescent="0.3">
      <c r="BE2132"/>
      <c r="BF2132"/>
      <c r="BG2132"/>
      <c r="BH2132"/>
      <c r="BI2132"/>
      <c r="BJ2132"/>
    </row>
    <row r="2133" spans="57:62" x14ac:dyDescent="0.3">
      <c r="BE2133"/>
      <c r="BF2133"/>
      <c r="BG2133"/>
      <c r="BH2133"/>
      <c r="BI2133"/>
      <c r="BJ2133"/>
    </row>
    <row r="2134" spans="57:62" x14ac:dyDescent="0.3">
      <c r="BE2134"/>
      <c r="BF2134"/>
      <c r="BG2134"/>
      <c r="BH2134"/>
      <c r="BI2134"/>
      <c r="BJ2134"/>
    </row>
    <row r="2135" spans="57:62" x14ac:dyDescent="0.3">
      <c r="BE2135"/>
      <c r="BF2135"/>
      <c r="BG2135"/>
      <c r="BH2135"/>
      <c r="BI2135"/>
      <c r="BJ2135"/>
    </row>
    <row r="2136" spans="57:62" x14ac:dyDescent="0.3">
      <c r="BE2136"/>
      <c r="BF2136"/>
      <c r="BG2136"/>
      <c r="BH2136"/>
      <c r="BI2136"/>
      <c r="BJ2136"/>
    </row>
    <row r="2137" spans="57:62" x14ac:dyDescent="0.3">
      <c r="BE2137"/>
      <c r="BF2137"/>
      <c r="BG2137"/>
      <c r="BH2137"/>
      <c r="BI2137"/>
      <c r="BJ2137"/>
    </row>
    <row r="2138" spans="57:62" x14ac:dyDescent="0.3">
      <c r="BE2138"/>
      <c r="BF2138"/>
      <c r="BG2138"/>
      <c r="BH2138"/>
      <c r="BI2138"/>
      <c r="BJ2138"/>
    </row>
    <row r="2139" spans="57:62" x14ac:dyDescent="0.3">
      <c r="BE2139"/>
      <c r="BF2139"/>
      <c r="BG2139"/>
      <c r="BH2139"/>
      <c r="BI2139"/>
      <c r="BJ2139"/>
    </row>
    <row r="2140" spans="57:62" x14ac:dyDescent="0.3">
      <c r="BE2140"/>
      <c r="BF2140"/>
      <c r="BG2140"/>
      <c r="BH2140"/>
      <c r="BI2140"/>
      <c r="BJ2140"/>
    </row>
    <row r="2141" spans="57:62" x14ac:dyDescent="0.3">
      <c r="BE2141"/>
      <c r="BF2141"/>
      <c r="BG2141"/>
      <c r="BH2141"/>
      <c r="BI2141"/>
      <c r="BJ2141"/>
    </row>
    <row r="2142" spans="57:62" x14ac:dyDescent="0.3">
      <c r="BE2142"/>
      <c r="BF2142"/>
      <c r="BG2142"/>
      <c r="BH2142"/>
      <c r="BI2142"/>
      <c r="BJ2142"/>
    </row>
    <row r="2143" spans="57:62" x14ac:dyDescent="0.3">
      <c r="BE2143"/>
      <c r="BF2143"/>
      <c r="BG2143"/>
      <c r="BH2143"/>
      <c r="BI2143"/>
      <c r="BJ2143"/>
    </row>
    <row r="2144" spans="57:62" x14ac:dyDescent="0.3">
      <c r="BE2144"/>
      <c r="BF2144"/>
      <c r="BG2144"/>
      <c r="BH2144"/>
      <c r="BI2144"/>
      <c r="BJ2144"/>
    </row>
    <row r="2145" spans="57:62" x14ac:dyDescent="0.3">
      <c r="BE2145"/>
      <c r="BF2145"/>
      <c r="BG2145"/>
      <c r="BH2145"/>
      <c r="BI2145"/>
      <c r="BJ2145"/>
    </row>
    <row r="2146" spans="57:62" x14ac:dyDescent="0.3">
      <c r="BE2146"/>
      <c r="BF2146"/>
      <c r="BG2146"/>
      <c r="BH2146"/>
      <c r="BI2146"/>
      <c r="BJ2146"/>
    </row>
    <row r="2147" spans="57:62" x14ac:dyDescent="0.3">
      <c r="BE2147"/>
      <c r="BF2147"/>
      <c r="BG2147"/>
      <c r="BH2147"/>
      <c r="BI2147"/>
      <c r="BJ2147"/>
    </row>
    <row r="2148" spans="57:62" x14ac:dyDescent="0.3">
      <c r="BE2148"/>
      <c r="BF2148"/>
      <c r="BG2148"/>
      <c r="BH2148"/>
      <c r="BI2148"/>
      <c r="BJ2148"/>
    </row>
    <row r="2149" spans="57:62" x14ac:dyDescent="0.3">
      <c r="BE2149"/>
      <c r="BF2149"/>
      <c r="BG2149"/>
      <c r="BH2149"/>
      <c r="BI2149"/>
      <c r="BJ2149"/>
    </row>
    <row r="2150" spans="57:62" x14ac:dyDescent="0.3">
      <c r="BE2150"/>
      <c r="BF2150"/>
      <c r="BG2150"/>
      <c r="BH2150"/>
      <c r="BI2150"/>
      <c r="BJ2150"/>
    </row>
    <row r="2151" spans="57:62" x14ac:dyDescent="0.3">
      <c r="BE2151"/>
      <c r="BF2151"/>
      <c r="BG2151"/>
      <c r="BH2151"/>
      <c r="BI2151"/>
      <c r="BJ2151"/>
    </row>
    <row r="2152" spans="57:62" x14ac:dyDescent="0.3">
      <c r="BE2152"/>
      <c r="BF2152"/>
      <c r="BG2152"/>
      <c r="BH2152"/>
      <c r="BI2152"/>
      <c r="BJ2152"/>
    </row>
    <row r="2153" spans="57:62" x14ac:dyDescent="0.3">
      <c r="BE2153"/>
      <c r="BF2153"/>
      <c r="BG2153"/>
      <c r="BH2153"/>
      <c r="BI2153"/>
      <c r="BJ2153"/>
    </row>
    <row r="2154" spans="57:62" x14ac:dyDescent="0.3">
      <c r="BE2154"/>
      <c r="BF2154"/>
      <c r="BG2154"/>
      <c r="BH2154"/>
      <c r="BI2154"/>
      <c r="BJ2154"/>
    </row>
    <row r="2155" spans="57:62" x14ac:dyDescent="0.3">
      <c r="BE2155"/>
      <c r="BF2155"/>
      <c r="BG2155"/>
      <c r="BH2155"/>
      <c r="BI2155"/>
      <c r="BJ2155"/>
    </row>
    <row r="2156" spans="57:62" x14ac:dyDescent="0.3">
      <c r="BE2156"/>
      <c r="BF2156"/>
      <c r="BG2156"/>
      <c r="BH2156"/>
      <c r="BI2156"/>
      <c r="BJ2156"/>
    </row>
    <row r="2157" spans="57:62" x14ac:dyDescent="0.3">
      <c r="BE2157"/>
      <c r="BF2157"/>
      <c r="BG2157"/>
      <c r="BH2157"/>
      <c r="BI2157"/>
      <c r="BJ2157"/>
    </row>
    <row r="2158" spans="57:62" x14ac:dyDescent="0.3">
      <c r="BE2158"/>
      <c r="BF2158"/>
      <c r="BG2158"/>
      <c r="BH2158"/>
      <c r="BI2158"/>
      <c r="BJ2158"/>
    </row>
    <row r="2159" spans="57:62" x14ac:dyDescent="0.3">
      <c r="BE2159"/>
      <c r="BF2159"/>
      <c r="BG2159"/>
      <c r="BH2159"/>
      <c r="BI2159"/>
      <c r="BJ2159"/>
    </row>
    <row r="2160" spans="57:62" x14ac:dyDescent="0.3">
      <c r="BE2160"/>
      <c r="BF2160"/>
      <c r="BG2160"/>
      <c r="BH2160"/>
      <c r="BI2160"/>
      <c r="BJ2160"/>
    </row>
    <row r="2161" spans="57:62" x14ac:dyDescent="0.3">
      <c r="BE2161"/>
      <c r="BF2161"/>
      <c r="BG2161"/>
      <c r="BH2161"/>
      <c r="BI2161"/>
      <c r="BJ2161"/>
    </row>
    <row r="2162" spans="57:62" x14ac:dyDescent="0.3">
      <c r="BE2162"/>
      <c r="BF2162"/>
      <c r="BG2162"/>
      <c r="BH2162"/>
      <c r="BI2162"/>
      <c r="BJ2162"/>
    </row>
    <row r="2163" spans="57:62" x14ac:dyDescent="0.3">
      <c r="BE2163"/>
      <c r="BF2163"/>
      <c r="BG2163"/>
      <c r="BH2163"/>
      <c r="BI2163"/>
      <c r="BJ2163"/>
    </row>
    <row r="2164" spans="57:62" x14ac:dyDescent="0.3">
      <c r="BE2164"/>
      <c r="BF2164"/>
      <c r="BG2164"/>
      <c r="BH2164"/>
      <c r="BI2164"/>
      <c r="BJ2164"/>
    </row>
    <row r="2165" spans="57:62" x14ac:dyDescent="0.3">
      <c r="BE2165"/>
      <c r="BF2165"/>
      <c r="BG2165"/>
      <c r="BH2165"/>
      <c r="BI2165"/>
      <c r="BJ2165"/>
    </row>
    <row r="2166" spans="57:62" x14ac:dyDescent="0.3">
      <c r="BE2166"/>
      <c r="BF2166"/>
      <c r="BG2166"/>
      <c r="BH2166"/>
      <c r="BI2166"/>
      <c r="BJ2166"/>
    </row>
    <row r="2167" spans="57:62" x14ac:dyDescent="0.3">
      <c r="BE2167"/>
      <c r="BF2167"/>
      <c r="BG2167"/>
      <c r="BH2167"/>
      <c r="BI2167"/>
      <c r="BJ2167"/>
    </row>
    <row r="2168" spans="57:62" x14ac:dyDescent="0.3">
      <c r="BE2168"/>
      <c r="BF2168"/>
      <c r="BG2168"/>
      <c r="BH2168"/>
      <c r="BI2168"/>
      <c r="BJ2168"/>
    </row>
    <row r="2169" spans="57:62" x14ac:dyDescent="0.3">
      <c r="BE2169"/>
      <c r="BF2169"/>
      <c r="BG2169"/>
      <c r="BH2169"/>
      <c r="BI2169"/>
      <c r="BJ2169"/>
    </row>
    <row r="2170" spans="57:62" x14ac:dyDescent="0.3">
      <c r="BE2170"/>
      <c r="BF2170"/>
      <c r="BG2170"/>
      <c r="BH2170"/>
      <c r="BI2170"/>
      <c r="BJ2170"/>
    </row>
    <row r="2171" spans="57:62" x14ac:dyDescent="0.3">
      <c r="BE2171"/>
      <c r="BF2171"/>
      <c r="BG2171"/>
      <c r="BH2171"/>
      <c r="BI2171"/>
      <c r="BJ2171"/>
    </row>
    <row r="2172" spans="57:62" x14ac:dyDescent="0.3">
      <c r="BE2172"/>
      <c r="BF2172"/>
      <c r="BG2172"/>
      <c r="BH2172"/>
      <c r="BI2172"/>
      <c r="BJ2172"/>
    </row>
    <row r="2173" spans="57:62" x14ac:dyDescent="0.3">
      <c r="BE2173"/>
      <c r="BF2173"/>
      <c r="BG2173"/>
      <c r="BH2173"/>
      <c r="BI2173"/>
      <c r="BJ2173"/>
    </row>
    <row r="2174" spans="57:62" x14ac:dyDescent="0.3">
      <c r="BE2174"/>
      <c r="BF2174"/>
      <c r="BG2174"/>
      <c r="BH2174"/>
      <c r="BI2174"/>
      <c r="BJ2174"/>
    </row>
    <row r="2175" spans="57:62" x14ac:dyDescent="0.3">
      <c r="BE2175"/>
      <c r="BF2175"/>
      <c r="BG2175"/>
      <c r="BH2175"/>
      <c r="BI2175"/>
      <c r="BJ2175"/>
    </row>
    <row r="2176" spans="57:62" x14ac:dyDescent="0.3">
      <c r="BE2176"/>
      <c r="BF2176"/>
      <c r="BG2176"/>
      <c r="BH2176"/>
      <c r="BI2176"/>
      <c r="BJ2176"/>
    </row>
    <row r="2177" spans="57:62" x14ac:dyDescent="0.3">
      <c r="BE2177"/>
      <c r="BF2177"/>
      <c r="BG2177"/>
      <c r="BH2177"/>
      <c r="BI2177"/>
      <c r="BJ2177"/>
    </row>
    <row r="2178" spans="57:62" x14ac:dyDescent="0.3">
      <c r="BE2178"/>
      <c r="BF2178"/>
      <c r="BG2178"/>
      <c r="BH2178"/>
      <c r="BI2178"/>
      <c r="BJ2178"/>
    </row>
    <row r="2179" spans="57:62" x14ac:dyDescent="0.3">
      <c r="BE2179"/>
      <c r="BF2179"/>
      <c r="BG2179"/>
      <c r="BH2179"/>
      <c r="BI2179"/>
      <c r="BJ2179"/>
    </row>
    <row r="2180" spans="57:62" x14ac:dyDescent="0.3">
      <c r="BE2180"/>
      <c r="BF2180"/>
      <c r="BG2180"/>
      <c r="BH2180"/>
      <c r="BI2180"/>
      <c r="BJ2180"/>
    </row>
    <row r="2181" spans="57:62" x14ac:dyDescent="0.3">
      <c r="BE2181"/>
      <c r="BF2181"/>
      <c r="BG2181"/>
      <c r="BH2181"/>
      <c r="BI2181"/>
      <c r="BJ2181"/>
    </row>
    <row r="2182" spans="57:62" x14ac:dyDescent="0.3">
      <c r="BE2182"/>
      <c r="BF2182"/>
      <c r="BG2182"/>
      <c r="BH2182"/>
      <c r="BI2182"/>
      <c r="BJ2182"/>
    </row>
    <row r="2183" spans="57:62" x14ac:dyDescent="0.3">
      <c r="BE2183"/>
      <c r="BF2183"/>
      <c r="BG2183"/>
      <c r="BH2183"/>
      <c r="BI2183"/>
      <c r="BJ2183"/>
    </row>
    <row r="2184" spans="57:62" x14ac:dyDescent="0.3">
      <c r="BE2184"/>
      <c r="BF2184"/>
      <c r="BG2184"/>
      <c r="BH2184"/>
      <c r="BI2184"/>
      <c r="BJ2184"/>
    </row>
    <row r="2185" spans="57:62" x14ac:dyDescent="0.3">
      <c r="BE2185"/>
      <c r="BF2185"/>
      <c r="BG2185"/>
      <c r="BH2185"/>
      <c r="BI2185"/>
      <c r="BJ2185"/>
    </row>
    <row r="2186" spans="57:62" x14ac:dyDescent="0.3">
      <c r="BE2186"/>
      <c r="BF2186"/>
      <c r="BG2186"/>
      <c r="BH2186"/>
      <c r="BI2186"/>
      <c r="BJ2186"/>
    </row>
    <row r="2187" spans="57:62" x14ac:dyDescent="0.3">
      <c r="BE2187"/>
      <c r="BF2187"/>
      <c r="BG2187"/>
      <c r="BH2187"/>
      <c r="BI2187"/>
      <c r="BJ2187"/>
    </row>
    <row r="2188" spans="57:62" x14ac:dyDescent="0.3">
      <c r="BE2188"/>
      <c r="BF2188"/>
      <c r="BG2188"/>
      <c r="BH2188"/>
      <c r="BI2188"/>
      <c r="BJ2188"/>
    </row>
    <row r="2189" spans="57:62" x14ac:dyDescent="0.3">
      <c r="BE2189"/>
      <c r="BF2189"/>
      <c r="BG2189"/>
      <c r="BH2189"/>
      <c r="BI2189"/>
      <c r="BJ2189"/>
    </row>
    <row r="2190" spans="57:62" x14ac:dyDescent="0.3">
      <c r="BE2190"/>
      <c r="BF2190"/>
      <c r="BG2190"/>
      <c r="BH2190"/>
      <c r="BI2190"/>
      <c r="BJ2190"/>
    </row>
    <row r="2191" spans="57:62" x14ac:dyDescent="0.3">
      <c r="BE2191"/>
      <c r="BF2191"/>
      <c r="BG2191"/>
      <c r="BH2191"/>
      <c r="BI2191"/>
      <c r="BJ2191"/>
    </row>
    <row r="2192" spans="57:62" x14ac:dyDescent="0.3">
      <c r="BE2192"/>
      <c r="BF2192"/>
      <c r="BG2192"/>
      <c r="BH2192"/>
      <c r="BI2192"/>
      <c r="BJ2192"/>
    </row>
    <row r="2193" spans="57:62" x14ac:dyDescent="0.3">
      <c r="BE2193"/>
      <c r="BF2193"/>
      <c r="BG2193"/>
      <c r="BH2193"/>
      <c r="BI2193"/>
      <c r="BJ2193"/>
    </row>
    <row r="2194" spans="57:62" x14ac:dyDescent="0.3">
      <c r="BE2194"/>
      <c r="BF2194"/>
      <c r="BG2194"/>
      <c r="BH2194"/>
      <c r="BI2194"/>
      <c r="BJ2194"/>
    </row>
    <row r="2195" spans="57:62" x14ac:dyDescent="0.3">
      <c r="BE2195"/>
      <c r="BF2195"/>
      <c r="BG2195"/>
      <c r="BH2195"/>
      <c r="BI2195"/>
      <c r="BJ2195"/>
    </row>
    <row r="2196" spans="57:62" x14ac:dyDescent="0.3">
      <c r="BE2196"/>
      <c r="BF2196"/>
      <c r="BG2196"/>
      <c r="BH2196"/>
      <c r="BI2196"/>
      <c r="BJ2196"/>
    </row>
    <row r="2197" spans="57:62" x14ac:dyDescent="0.3">
      <c r="BE2197"/>
      <c r="BF2197"/>
      <c r="BG2197"/>
      <c r="BH2197"/>
      <c r="BI2197"/>
      <c r="BJ2197"/>
    </row>
    <row r="2198" spans="57:62" x14ac:dyDescent="0.3">
      <c r="BE2198"/>
      <c r="BF2198"/>
      <c r="BG2198"/>
      <c r="BH2198"/>
      <c r="BI2198"/>
      <c r="BJ2198"/>
    </row>
    <row r="2199" spans="57:62" x14ac:dyDescent="0.3">
      <c r="BE2199"/>
      <c r="BF2199"/>
      <c r="BG2199"/>
      <c r="BH2199"/>
      <c r="BI2199"/>
      <c r="BJ2199"/>
    </row>
    <row r="2200" spans="57:62" x14ac:dyDescent="0.3">
      <c r="BE2200"/>
      <c r="BF2200"/>
      <c r="BG2200"/>
      <c r="BH2200"/>
      <c r="BI2200"/>
      <c r="BJ2200"/>
    </row>
    <row r="2201" spans="57:62" x14ac:dyDescent="0.3">
      <c r="BE2201"/>
      <c r="BF2201"/>
      <c r="BG2201"/>
      <c r="BH2201"/>
      <c r="BI2201"/>
      <c r="BJ2201"/>
    </row>
    <row r="2202" spans="57:62" x14ac:dyDescent="0.3">
      <c r="BE2202"/>
      <c r="BF2202"/>
      <c r="BG2202"/>
      <c r="BH2202"/>
      <c r="BI2202"/>
      <c r="BJ2202"/>
    </row>
    <row r="2203" spans="57:62" x14ac:dyDescent="0.3">
      <c r="BE2203"/>
      <c r="BF2203"/>
      <c r="BG2203"/>
      <c r="BH2203"/>
      <c r="BI2203"/>
      <c r="BJ2203"/>
    </row>
    <row r="2204" spans="57:62" x14ac:dyDescent="0.3">
      <c r="BE2204"/>
      <c r="BF2204"/>
      <c r="BG2204"/>
      <c r="BH2204"/>
      <c r="BI2204"/>
      <c r="BJ2204"/>
    </row>
    <row r="2205" spans="57:62" x14ac:dyDescent="0.3">
      <c r="BE2205"/>
      <c r="BF2205"/>
      <c r="BG2205"/>
      <c r="BH2205"/>
      <c r="BI2205"/>
      <c r="BJ2205"/>
    </row>
    <row r="2206" spans="57:62" x14ac:dyDescent="0.3">
      <c r="BE2206"/>
      <c r="BF2206"/>
      <c r="BG2206"/>
      <c r="BH2206"/>
      <c r="BI2206"/>
      <c r="BJ2206"/>
    </row>
    <row r="2207" spans="57:62" x14ac:dyDescent="0.3">
      <c r="BE2207"/>
      <c r="BF2207"/>
      <c r="BG2207"/>
      <c r="BH2207"/>
      <c r="BI2207"/>
      <c r="BJ2207"/>
    </row>
    <row r="2208" spans="57:62" x14ac:dyDescent="0.3">
      <c r="BE2208"/>
      <c r="BF2208"/>
      <c r="BG2208"/>
      <c r="BH2208"/>
      <c r="BI2208"/>
      <c r="BJ2208"/>
    </row>
    <row r="2209" spans="57:62" x14ac:dyDescent="0.3">
      <c r="BE2209"/>
      <c r="BF2209"/>
      <c r="BG2209"/>
      <c r="BH2209"/>
      <c r="BI2209"/>
      <c r="BJ2209"/>
    </row>
    <row r="2210" spans="57:62" x14ac:dyDescent="0.3">
      <c r="BE2210"/>
      <c r="BF2210"/>
      <c r="BG2210"/>
      <c r="BH2210"/>
      <c r="BI2210"/>
      <c r="BJ2210"/>
    </row>
    <row r="2211" spans="57:62" x14ac:dyDescent="0.3">
      <c r="BE2211"/>
      <c r="BF2211"/>
      <c r="BG2211"/>
      <c r="BH2211"/>
      <c r="BI2211"/>
      <c r="BJ2211"/>
    </row>
    <row r="2212" spans="57:62" x14ac:dyDescent="0.3">
      <c r="BE2212"/>
      <c r="BF2212"/>
      <c r="BG2212"/>
      <c r="BH2212"/>
      <c r="BI2212"/>
      <c r="BJ2212"/>
    </row>
    <row r="2213" spans="57:62" x14ac:dyDescent="0.3">
      <c r="BE2213"/>
      <c r="BF2213"/>
      <c r="BG2213"/>
      <c r="BH2213"/>
      <c r="BI2213"/>
      <c r="BJ2213"/>
    </row>
    <row r="2214" spans="57:62" x14ac:dyDescent="0.3">
      <c r="BE2214"/>
      <c r="BF2214"/>
      <c r="BG2214"/>
      <c r="BH2214"/>
      <c r="BI2214"/>
      <c r="BJ2214"/>
    </row>
    <row r="2215" spans="57:62" x14ac:dyDescent="0.3">
      <c r="BE2215"/>
      <c r="BF2215"/>
      <c r="BG2215"/>
      <c r="BH2215"/>
      <c r="BI2215"/>
      <c r="BJ2215"/>
    </row>
    <row r="2216" spans="57:62" x14ac:dyDescent="0.3">
      <c r="BE2216"/>
      <c r="BF2216"/>
      <c r="BG2216"/>
      <c r="BH2216"/>
      <c r="BI2216"/>
      <c r="BJ2216"/>
    </row>
    <row r="2217" spans="57:62" x14ac:dyDescent="0.3">
      <c r="BE2217"/>
      <c r="BF2217"/>
      <c r="BG2217"/>
      <c r="BH2217"/>
      <c r="BI2217"/>
      <c r="BJ2217"/>
    </row>
    <row r="2218" spans="57:62" x14ac:dyDescent="0.3">
      <c r="BE2218"/>
      <c r="BF2218"/>
      <c r="BG2218"/>
      <c r="BH2218"/>
      <c r="BI2218"/>
      <c r="BJ2218"/>
    </row>
    <row r="2219" spans="57:62" x14ac:dyDescent="0.3">
      <c r="BE2219"/>
      <c r="BF2219"/>
      <c r="BG2219"/>
      <c r="BH2219"/>
      <c r="BI2219"/>
      <c r="BJ2219"/>
    </row>
    <row r="2220" spans="57:62" x14ac:dyDescent="0.3">
      <c r="BE2220"/>
      <c r="BF2220"/>
      <c r="BG2220"/>
      <c r="BH2220"/>
      <c r="BI2220"/>
      <c r="BJ2220"/>
    </row>
    <row r="2221" spans="57:62" x14ac:dyDescent="0.3">
      <c r="BE2221"/>
      <c r="BF2221"/>
      <c r="BG2221"/>
      <c r="BH2221"/>
      <c r="BI2221"/>
      <c r="BJ2221"/>
    </row>
    <row r="2222" spans="57:62" x14ac:dyDescent="0.3">
      <c r="BE2222"/>
      <c r="BF2222"/>
      <c r="BG2222"/>
      <c r="BH2222"/>
      <c r="BI2222"/>
      <c r="BJ2222"/>
    </row>
    <row r="2223" spans="57:62" x14ac:dyDescent="0.3">
      <c r="BE2223"/>
      <c r="BF2223"/>
      <c r="BG2223"/>
      <c r="BH2223"/>
      <c r="BI2223"/>
      <c r="BJ2223"/>
    </row>
    <row r="2224" spans="57:62" x14ac:dyDescent="0.3">
      <c r="BE2224"/>
      <c r="BF2224"/>
      <c r="BG2224"/>
      <c r="BH2224"/>
      <c r="BI2224"/>
      <c r="BJ2224"/>
    </row>
    <row r="2225" spans="57:62" x14ac:dyDescent="0.3">
      <c r="BE2225"/>
      <c r="BF2225"/>
      <c r="BG2225"/>
      <c r="BH2225"/>
      <c r="BI2225"/>
      <c r="BJ2225"/>
    </row>
    <row r="2226" spans="57:62" x14ac:dyDescent="0.3">
      <c r="BE2226"/>
      <c r="BF2226"/>
      <c r="BG2226"/>
      <c r="BH2226"/>
      <c r="BI2226"/>
      <c r="BJ2226"/>
    </row>
    <row r="2227" spans="57:62" x14ac:dyDescent="0.3">
      <c r="BE2227"/>
      <c r="BF2227"/>
      <c r="BG2227"/>
      <c r="BH2227"/>
      <c r="BI2227"/>
      <c r="BJ2227"/>
    </row>
    <row r="2228" spans="57:62" x14ac:dyDescent="0.3">
      <c r="BE2228"/>
      <c r="BF2228"/>
      <c r="BG2228"/>
      <c r="BH2228"/>
      <c r="BI2228"/>
      <c r="BJ2228"/>
    </row>
    <row r="2229" spans="57:62" x14ac:dyDescent="0.3">
      <c r="BE2229"/>
      <c r="BF2229"/>
      <c r="BG2229"/>
      <c r="BH2229"/>
      <c r="BI2229"/>
      <c r="BJ2229"/>
    </row>
    <row r="2230" spans="57:62" x14ac:dyDescent="0.3">
      <c r="BE2230"/>
      <c r="BF2230"/>
      <c r="BG2230"/>
      <c r="BH2230"/>
      <c r="BI2230"/>
      <c r="BJ2230"/>
    </row>
    <row r="2231" spans="57:62" x14ac:dyDescent="0.3">
      <c r="BE2231"/>
      <c r="BF2231"/>
      <c r="BG2231"/>
      <c r="BH2231"/>
      <c r="BI2231"/>
      <c r="BJ2231"/>
    </row>
    <row r="2232" spans="57:62" x14ac:dyDescent="0.3">
      <c r="BE2232"/>
      <c r="BF2232"/>
      <c r="BG2232"/>
      <c r="BH2232"/>
      <c r="BI2232"/>
      <c r="BJ2232"/>
    </row>
    <row r="2233" spans="57:62" x14ac:dyDescent="0.3">
      <c r="BE2233"/>
      <c r="BF2233"/>
      <c r="BG2233"/>
      <c r="BH2233"/>
      <c r="BI2233"/>
      <c r="BJ2233"/>
    </row>
    <row r="2234" spans="57:62" x14ac:dyDescent="0.3">
      <c r="BE2234"/>
      <c r="BF2234"/>
      <c r="BG2234"/>
      <c r="BH2234"/>
      <c r="BI2234"/>
      <c r="BJ2234"/>
    </row>
    <row r="2235" spans="57:62" x14ac:dyDescent="0.3">
      <c r="BE2235"/>
      <c r="BF2235"/>
      <c r="BG2235"/>
      <c r="BH2235"/>
      <c r="BI2235"/>
      <c r="BJ2235"/>
    </row>
    <row r="2236" spans="57:62" x14ac:dyDescent="0.3">
      <c r="BE2236"/>
      <c r="BF2236"/>
      <c r="BG2236"/>
      <c r="BH2236"/>
      <c r="BI2236"/>
      <c r="BJ2236"/>
    </row>
    <row r="2237" spans="57:62" x14ac:dyDescent="0.3">
      <c r="BE2237"/>
      <c r="BF2237"/>
      <c r="BG2237"/>
      <c r="BH2237"/>
      <c r="BI2237"/>
      <c r="BJ2237"/>
    </row>
    <row r="2238" spans="57:62" x14ac:dyDescent="0.3">
      <c r="BE2238"/>
      <c r="BF2238"/>
      <c r="BG2238"/>
      <c r="BH2238"/>
      <c r="BI2238"/>
      <c r="BJ2238"/>
    </row>
    <row r="2239" spans="57:62" x14ac:dyDescent="0.3">
      <c r="BE2239"/>
      <c r="BF2239"/>
      <c r="BG2239"/>
      <c r="BH2239"/>
      <c r="BI2239"/>
      <c r="BJ2239"/>
    </row>
    <row r="2240" spans="57:62" x14ac:dyDescent="0.3">
      <c r="BE2240"/>
      <c r="BF2240"/>
      <c r="BG2240"/>
      <c r="BH2240"/>
      <c r="BI2240"/>
      <c r="BJ2240"/>
    </row>
    <row r="2241" spans="57:62" x14ac:dyDescent="0.3">
      <c r="BE2241"/>
      <c r="BF2241"/>
      <c r="BG2241"/>
      <c r="BH2241"/>
      <c r="BI2241"/>
      <c r="BJ2241"/>
    </row>
    <row r="2242" spans="57:62" x14ac:dyDescent="0.3">
      <c r="BE2242"/>
      <c r="BF2242"/>
      <c r="BG2242"/>
      <c r="BH2242"/>
      <c r="BI2242"/>
      <c r="BJ2242"/>
    </row>
    <row r="2243" spans="57:62" x14ac:dyDescent="0.3">
      <c r="BE2243"/>
      <c r="BF2243"/>
      <c r="BG2243"/>
      <c r="BH2243"/>
      <c r="BI2243"/>
      <c r="BJ2243"/>
    </row>
    <row r="2244" spans="57:62" x14ac:dyDescent="0.3">
      <c r="BE2244"/>
      <c r="BF2244"/>
      <c r="BG2244"/>
      <c r="BH2244"/>
      <c r="BI2244"/>
      <c r="BJ2244"/>
    </row>
    <row r="2245" spans="57:62" x14ac:dyDescent="0.3">
      <c r="BE2245"/>
      <c r="BF2245"/>
      <c r="BG2245"/>
      <c r="BH2245"/>
      <c r="BI2245"/>
      <c r="BJ2245"/>
    </row>
    <row r="2246" spans="57:62" x14ac:dyDescent="0.3">
      <c r="BE2246"/>
      <c r="BF2246"/>
      <c r="BG2246"/>
      <c r="BH2246"/>
      <c r="BI2246"/>
      <c r="BJ2246"/>
    </row>
    <row r="2247" spans="57:62" x14ac:dyDescent="0.3">
      <c r="BE2247"/>
      <c r="BF2247"/>
      <c r="BG2247"/>
      <c r="BH2247"/>
      <c r="BI2247"/>
      <c r="BJ2247"/>
    </row>
    <row r="2248" spans="57:62" x14ac:dyDescent="0.3">
      <c r="BE2248"/>
      <c r="BF2248"/>
      <c r="BG2248"/>
      <c r="BH2248"/>
      <c r="BI2248"/>
      <c r="BJ2248"/>
    </row>
    <row r="2249" spans="57:62" x14ac:dyDescent="0.3">
      <c r="BE2249"/>
      <c r="BF2249"/>
      <c r="BG2249"/>
      <c r="BH2249"/>
      <c r="BI2249"/>
      <c r="BJ2249"/>
    </row>
    <row r="2250" spans="57:62" x14ac:dyDescent="0.3">
      <c r="BE2250"/>
      <c r="BF2250"/>
      <c r="BG2250"/>
      <c r="BH2250"/>
      <c r="BI2250"/>
      <c r="BJ2250"/>
    </row>
    <row r="2251" spans="57:62" x14ac:dyDescent="0.3">
      <c r="BE2251"/>
      <c r="BF2251"/>
      <c r="BG2251"/>
      <c r="BH2251"/>
      <c r="BI2251"/>
      <c r="BJ2251"/>
    </row>
    <row r="2252" spans="57:62" x14ac:dyDescent="0.3">
      <c r="BE2252"/>
      <c r="BF2252"/>
      <c r="BG2252"/>
      <c r="BH2252"/>
      <c r="BI2252"/>
      <c r="BJ2252"/>
    </row>
    <row r="2253" spans="57:62" x14ac:dyDescent="0.3">
      <c r="BE2253"/>
      <c r="BF2253"/>
      <c r="BG2253"/>
      <c r="BH2253"/>
      <c r="BI2253"/>
      <c r="BJ2253"/>
    </row>
    <row r="2254" spans="57:62" x14ac:dyDescent="0.3">
      <c r="BE2254"/>
      <c r="BF2254"/>
      <c r="BG2254"/>
      <c r="BH2254"/>
      <c r="BI2254"/>
      <c r="BJ2254"/>
    </row>
    <row r="2255" spans="57:62" x14ac:dyDescent="0.3">
      <c r="BE2255"/>
      <c r="BF2255"/>
      <c r="BG2255"/>
      <c r="BH2255"/>
      <c r="BI2255"/>
      <c r="BJ2255"/>
    </row>
    <row r="2256" spans="57:62" x14ac:dyDescent="0.3">
      <c r="BE2256"/>
      <c r="BF2256"/>
      <c r="BG2256"/>
      <c r="BH2256"/>
      <c r="BI2256"/>
      <c r="BJ2256"/>
    </row>
    <row r="2257" spans="57:62" x14ac:dyDescent="0.3">
      <c r="BE2257"/>
      <c r="BF2257"/>
      <c r="BG2257"/>
      <c r="BH2257"/>
      <c r="BI2257"/>
      <c r="BJ2257"/>
    </row>
    <row r="2258" spans="57:62" x14ac:dyDescent="0.3">
      <c r="BE2258"/>
      <c r="BF2258"/>
      <c r="BG2258"/>
      <c r="BH2258"/>
      <c r="BI2258"/>
      <c r="BJ2258"/>
    </row>
    <row r="2259" spans="57:62" x14ac:dyDescent="0.3">
      <c r="BE2259"/>
      <c r="BF2259"/>
      <c r="BG2259"/>
      <c r="BH2259"/>
      <c r="BI2259"/>
      <c r="BJ2259"/>
    </row>
    <row r="2260" spans="57:62" x14ac:dyDescent="0.3">
      <c r="BE2260"/>
      <c r="BF2260"/>
      <c r="BG2260"/>
      <c r="BH2260"/>
      <c r="BI2260"/>
      <c r="BJ2260"/>
    </row>
    <row r="2261" spans="57:62" x14ac:dyDescent="0.3">
      <c r="BE2261"/>
      <c r="BF2261"/>
      <c r="BG2261"/>
      <c r="BH2261"/>
      <c r="BI2261"/>
      <c r="BJ2261"/>
    </row>
    <row r="2262" spans="57:62" x14ac:dyDescent="0.3">
      <c r="BE2262"/>
      <c r="BF2262"/>
      <c r="BG2262"/>
      <c r="BH2262"/>
      <c r="BI2262"/>
      <c r="BJ2262"/>
    </row>
    <row r="2263" spans="57:62" x14ac:dyDescent="0.3">
      <c r="BE2263"/>
      <c r="BF2263"/>
      <c r="BG2263"/>
      <c r="BH2263"/>
      <c r="BI2263"/>
      <c r="BJ2263"/>
    </row>
    <row r="2264" spans="57:62" x14ac:dyDescent="0.3">
      <c r="BE2264"/>
      <c r="BF2264"/>
      <c r="BG2264"/>
      <c r="BH2264"/>
      <c r="BI2264"/>
      <c r="BJ2264"/>
    </row>
    <row r="2265" spans="57:62" x14ac:dyDescent="0.3">
      <c r="BE2265"/>
      <c r="BF2265"/>
      <c r="BG2265"/>
      <c r="BH2265"/>
      <c r="BI2265"/>
      <c r="BJ2265"/>
    </row>
    <row r="2266" spans="57:62" x14ac:dyDescent="0.3">
      <c r="BE2266"/>
      <c r="BF2266"/>
      <c r="BG2266"/>
      <c r="BH2266"/>
      <c r="BI2266"/>
      <c r="BJ2266"/>
    </row>
    <row r="2267" spans="57:62" x14ac:dyDescent="0.3">
      <c r="BE2267"/>
      <c r="BF2267"/>
      <c r="BG2267"/>
      <c r="BH2267"/>
      <c r="BI2267"/>
      <c r="BJ2267"/>
    </row>
    <row r="2268" spans="57:62" x14ac:dyDescent="0.3">
      <c r="BE2268"/>
      <c r="BF2268"/>
      <c r="BG2268"/>
      <c r="BH2268"/>
      <c r="BI2268"/>
      <c r="BJ2268"/>
    </row>
    <row r="2269" spans="57:62" x14ac:dyDescent="0.3">
      <c r="BE2269"/>
      <c r="BF2269"/>
      <c r="BG2269"/>
      <c r="BH2269"/>
      <c r="BI2269"/>
      <c r="BJ2269"/>
    </row>
    <row r="2270" spans="57:62" x14ac:dyDescent="0.3">
      <c r="BE2270"/>
      <c r="BF2270"/>
      <c r="BG2270"/>
      <c r="BH2270"/>
      <c r="BI2270"/>
      <c r="BJ2270"/>
    </row>
    <row r="2271" spans="57:62" x14ac:dyDescent="0.3">
      <c r="BE2271"/>
      <c r="BF2271"/>
      <c r="BG2271"/>
      <c r="BH2271"/>
      <c r="BI2271"/>
      <c r="BJ2271"/>
    </row>
    <row r="2272" spans="57:62" x14ac:dyDescent="0.3">
      <c r="BE2272"/>
      <c r="BF2272"/>
      <c r="BG2272"/>
      <c r="BH2272"/>
      <c r="BI2272"/>
      <c r="BJ2272"/>
    </row>
    <row r="2273" spans="57:62" x14ac:dyDescent="0.3">
      <c r="BE2273"/>
      <c r="BF2273"/>
      <c r="BG2273"/>
      <c r="BH2273"/>
      <c r="BI2273"/>
      <c r="BJ2273"/>
    </row>
    <row r="2274" spans="57:62" x14ac:dyDescent="0.3">
      <c r="BE2274"/>
      <c r="BF2274"/>
      <c r="BG2274"/>
      <c r="BH2274"/>
      <c r="BI2274"/>
      <c r="BJ2274"/>
    </row>
    <row r="2275" spans="57:62" x14ac:dyDescent="0.3">
      <c r="BE2275"/>
      <c r="BF2275"/>
      <c r="BG2275"/>
      <c r="BH2275"/>
      <c r="BI2275"/>
      <c r="BJ2275"/>
    </row>
    <row r="2276" spans="57:62" x14ac:dyDescent="0.3">
      <c r="BE2276"/>
      <c r="BF2276"/>
      <c r="BG2276"/>
      <c r="BH2276"/>
      <c r="BI2276"/>
      <c r="BJ2276"/>
    </row>
    <row r="2277" spans="57:62" x14ac:dyDescent="0.3">
      <c r="BE2277"/>
      <c r="BF2277"/>
      <c r="BG2277"/>
      <c r="BH2277"/>
      <c r="BI2277"/>
      <c r="BJ2277"/>
    </row>
    <row r="2278" spans="57:62" x14ac:dyDescent="0.3">
      <c r="BE2278"/>
      <c r="BF2278"/>
      <c r="BG2278"/>
      <c r="BH2278"/>
      <c r="BI2278"/>
      <c r="BJ2278"/>
    </row>
    <row r="2279" spans="57:62" x14ac:dyDescent="0.3">
      <c r="BE2279"/>
      <c r="BF2279"/>
      <c r="BG2279"/>
      <c r="BH2279"/>
      <c r="BI2279"/>
      <c r="BJ2279"/>
    </row>
    <row r="2280" spans="57:62" x14ac:dyDescent="0.3">
      <c r="BE2280"/>
      <c r="BF2280"/>
      <c r="BG2280"/>
      <c r="BH2280"/>
      <c r="BI2280"/>
      <c r="BJ2280"/>
    </row>
    <row r="2281" spans="57:62" x14ac:dyDescent="0.3">
      <c r="BE2281"/>
      <c r="BF2281"/>
      <c r="BG2281"/>
      <c r="BH2281"/>
      <c r="BI2281"/>
      <c r="BJ2281"/>
    </row>
    <row r="2282" spans="57:62" x14ac:dyDescent="0.3">
      <c r="BE2282"/>
      <c r="BF2282"/>
      <c r="BG2282"/>
      <c r="BH2282"/>
      <c r="BI2282"/>
      <c r="BJ2282"/>
    </row>
    <row r="2283" spans="57:62" x14ac:dyDescent="0.3">
      <c r="BE2283"/>
      <c r="BF2283"/>
      <c r="BG2283"/>
      <c r="BH2283"/>
      <c r="BI2283"/>
      <c r="BJ2283"/>
    </row>
    <row r="2284" spans="57:62" x14ac:dyDescent="0.3">
      <c r="BE2284"/>
      <c r="BF2284"/>
      <c r="BG2284"/>
      <c r="BH2284"/>
      <c r="BI2284"/>
      <c r="BJ2284"/>
    </row>
    <row r="2285" spans="57:62" x14ac:dyDescent="0.3">
      <c r="BE2285"/>
      <c r="BF2285"/>
      <c r="BG2285"/>
      <c r="BH2285"/>
      <c r="BI2285"/>
      <c r="BJ2285"/>
    </row>
    <row r="2286" spans="57:62" x14ac:dyDescent="0.3">
      <c r="BE2286"/>
      <c r="BF2286"/>
      <c r="BG2286"/>
      <c r="BH2286"/>
      <c r="BI2286"/>
      <c r="BJ2286"/>
    </row>
    <row r="2287" spans="57:62" x14ac:dyDescent="0.3">
      <c r="BE2287"/>
      <c r="BF2287"/>
      <c r="BG2287"/>
      <c r="BH2287"/>
      <c r="BI2287"/>
      <c r="BJ2287"/>
    </row>
    <row r="2288" spans="57:62" x14ac:dyDescent="0.3">
      <c r="BE2288"/>
      <c r="BF2288"/>
      <c r="BG2288"/>
      <c r="BH2288"/>
      <c r="BI2288"/>
      <c r="BJ2288"/>
    </row>
    <row r="2289" spans="57:62" x14ac:dyDescent="0.3">
      <c r="BE2289"/>
      <c r="BF2289"/>
      <c r="BG2289"/>
      <c r="BH2289"/>
      <c r="BI2289"/>
      <c r="BJ2289"/>
    </row>
    <row r="2290" spans="57:62" x14ac:dyDescent="0.3">
      <c r="BE2290"/>
      <c r="BF2290"/>
      <c r="BG2290"/>
      <c r="BH2290"/>
      <c r="BI2290"/>
      <c r="BJ2290"/>
    </row>
    <row r="2291" spans="57:62" x14ac:dyDescent="0.3">
      <c r="BE2291"/>
      <c r="BF2291"/>
      <c r="BG2291"/>
      <c r="BH2291"/>
      <c r="BI2291"/>
      <c r="BJ2291"/>
    </row>
    <row r="2292" spans="57:62" x14ac:dyDescent="0.3">
      <c r="BE2292"/>
      <c r="BF2292"/>
      <c r="BG2292"/>
      <c r="BH2292"/>
      <c r="BI2292"/>
      <c r="BJ2292"/>
    </row>
    <row r="2293" spans="57:62" x14ac:dyDescent="0.3">
      <c r="BE2293"/>
      <c r="BF2293"/>
      <c r="BG2293"/>
      <c r="BH2293"/>
      <c r="BI2293"/>
      <c r="BJ2293"/>
    </row>
    <row r="2294" spans="57:62" x14ac:dyDescent="0.3">
      <c r="BE2294"/>
      <c r="BF2294"/>
      <c r="BG2294"/>
      <c r="BH2294"/>
      <c r="BI2294"/>
      <c r="BJ2294"/>
    </row>
    <row r="2295" spans="57:62" x14ac:dyDescent="0.3">
      <c r="BE2295"/>
      <c r="BF2295"/>
      <c r="BG2295"/>
      <c r="BH2295"/>
      <c r="BI2295"/>
      <c r="BJ2295"/>
    </row>
    <row r="2296" spans="57:62" x14ac:dyDescent="0.3">
      <c r="BE2296"/>
      <c r="BF2296"/>
      <c r="BG2296"/>
      <c r="BH2296"/>
      <c r="BI2296"/>
      <c r="BJ2296"/>
    </row>
    <row r="2297" spans="57:62" x14ac:dyDescent="0.3">
      <c r="BE2297"/>
      <c r="BF2297"/>
      <c r="BG2297"/>
      <c r="BH2297"/>
      <c r="BI2297"/>
      <c r="BJ2297"/>
    </row>
    <row r="2298" spans="57:62" x14ac:dyDescent="0.3">
      <c r="BE2298"/>
      <c r="BF2298"/>
      <c r="BG2298"/>
      <c r="BH2298"/>
      <c r="BI2298"/>
      <c r="BJ2298"/>
    </row>
    <row r="2299" spans="57:62" x14ac:dyDescent="0.3">
      <c r="BE2299"/>
      <c r="BF2299"/>
      <c r="BG2299"/>
      <c r="BH2299"/>
      <c r="BI2299"/>
      <c r="BJ2299"/>
    </row>
    <row r="2300" spans="57:62" x14ac:dyDescent="0.3">
      <c r="BE2300"/>
      <c r="BF2300"/>
      <c r="BG2300"/>
      <c r="BH2300"/>
      <c r="BI2300"/>
      <c r="BJ2300"/>
    </row>
    <row r="2301" spans="57:62" x14ac:dyDescent="0.3">
      <c r="BE2301"/>
      <c r="BF2301"/>
      <c r="BG2301"/>
      <c r="BH2301"/>
      <c r="BI2301"/>
      <c r="BJ2301"/>
    </row>
    <row r="2302" spans="57:62" x14ac:dyDescent="0.3">
      <c r="BE2302"/>
      <c r="BF2302"/>
      <c r="BG2302"/>
      <c r="BH2302"/>
      <c r="BI2302"/>
      <c r="BJ2302"/>
    </row>
    <row r="2303" spans="57:62" x14ac:dyDescent="0.3">
      <c r="BE2303"/>
      <c r="BF2303"/>
      <c r="BG2303"/>
      <c r="BH2303"/>
      <c r="BI2303"/>
      <c r="BJ2303"/>
    </row>
    <row r="2304" spans="57:62" x14ac:dyDescent="0.3">
      <c r="BE2304"/>
      <c r="BF2304"/>
      <c r="BG2304"/>
      <c r="BH2304"/>
      <c r="BI2304"/>
      <c r="BJ2304"/>
    </row>
    <row r="2305" spans="57:62" x14ac:dyDescent="0.3">
      <c r="BE2305"/>
      <c r="BF2305"/>
      <c r="BG2305"/>
      <c r="BH2305"/>
      <c r="BI2305"/>
      <c r="BJ2305"/>
    </row>
    <row r="2306" spans="57:62" x14ac:dyDescent="0.3">
      <c r="BE2306"/>
      <c r="BF2306"/>
      <c r="BG2306"/>
      <c r="BH2306"/>
      <c r="BI2306"/>
      <c r="BJ2306"/>
    </row>
    <row r="2307" spans="57:62" x14ac:dyDescent="0.3">
      <c r="BE2307"/>
      <c r="BF2307"/>
      <c r="BG2307"/>
      <c r="BH2307"/>
      <c r="BI2307"/>
      <c r="BJ2307"/>
    </row>
    <row r="2308" spans="57:62" x14ac:dyDescent="0.3">
      <c r="BE2308"/>
      <c r="BF2308"/>
      <c r="BG2308"/>
      <c r="BH2308"/>
      <c r="BI2308"/>
      <c r="BJ2308"/>
    </row>
    <row r="2309" spans="57:62" x14ac:dyDescent="0.3">
      <c r="BE2309"/>
      <c r="BF2309"/>
      <c r="BG2309"/>
      <c r="BH2309"/>
      <c r="BI2309"/>
      <c r="BJ2309"/>
    </row>
    <row r="2310" spans="57:62" x14ac:dyDescent="0.3">
      <c r="BE2310"/>
      <c r="BF2310"/>
      <c r="BG2310"/>
      <c r="BH2310"/>
      <c r="BI2310"/>
      <c r="BJ2310"/>
    </row>
    <row r="2311" spans="57:62" x14ac:dyDescent="0.3">
      <c r="BE2311"/>
      <c r="BF2311"/>
      <c r="BG2311"/>
      <c r="BH2311"/>
      <c r="BI2311"/>
      <c r="BJ2311"/>
    </row>
    <row r="2312" spans="57:62" x14ac:dyDescent="0.3">
      <c r="BE2312"/>
      <c r="BF2312"/>
      <c r="BG2312"/>
      <c r="BH2312"/>
      <c r="BI2312"/>
      <c r="BJ2312"/>
    </row>
    <row r="2313" spans="57:62" x14ac:dyDescent="0.3">
      <c r="BE2313"/>
      <c r="BF2313"/>
      <c r="BG2313"/>
      <c r="BH2313"/>
      <c r="BI2313"/>
      <c r="BJ2313"/>
    </row>
    <row r="2314" spans="57:62" x14ac:dyDescent="0.3">
      <c r="BE2314"/>
      <c r="BF2314"/>
      <c r="BG2314"/>
      <c r="BH2314"/>
      <c r="BI2314"/>
      <c r="BJ2314"/>
    </row>
    <row r="2315" spans="57:62" x14ac:dyDescent="0.3">
      <c r="BE2315"/>
      <c r="BF2315"/>
      <c r="BG2315"/>
      <c r="BH2315"/>
      <c r="BI2315"/>
      <c r="BJ2315"/>
    </row>
    <row r="2316" spans="57:62" x14ac:dyDescent="0.3">
      <c r="BE2316"/>
      <c r="BF2316"/>
      <c r="BG2316"/>
      <c r="BH2316"/>
      <c r="BI2316"/>
      <c r="BJ2316"/>
    </row>
    <row r="2317" spans="57:62" x14ac:dyDescent="0.3">
      <c r="BE2317"/>
      <c r="BF2317"/>
      <c r="BG2317"/>
      <c r="BH2317"/>
      <c r="BI2317"/>
      <c r="BJ2317"/>
    </row>
    <row r="2318" spans="57:62" x14ac:dyDescent="0.3">
      <c r="BE2318"/>
      <c r="BF2318"/>
      <c r="BG2318"/>
      <c r="BH2318"/>
      <c r="BI2318"/>
      <c r="BJ2318"/>
    </row>
    <row r="2319" spans="57:62" x14ac:dyDescent="0.3">
      <c r="BE2319"/>
      <c r="BF2319"/>
      <c r="BG2319"/>
      <c r="BH2319"/>
      <c r="BI2319"/>
      <c r="BJ2319"/>
    </row>
    <row r="2320" spans="57:62" x14ac:dyDescent="0.3">
      <c r="BE2320"/>
      <c r="BF2320"/>
      <c r="BG2320"/>
      <c r="BH2320"/>
      <c r="BI2320"/>
      <c r="BJ2320"/>
    </row>
    <row r="2321" spans="57:62" x14ac:dyDescent="0.3">
      <c r="BE2321"/>
      <c r="BF2321"/>
      <c r="BG2321"/>
      <c r="BH2321"/>
      <c r="BI2321"/>
      <c r="BJ2321"/>
    </row>
    <row r="2322" spans="57:62" x14ac:dyDescent="0.3">
      <c r="BE2322"/>
      <c r="BF2322"/>
      <c r="BG2322"/>
      <c r="BH2322"/>
      <c r="BI2322"/>
      <c r="BJ2322"/>
    </row>
    <row r="2323" spans="57:62" x14ac:dyDescent="0.3">
      <c r="BE2323"/>
      <c r="BF2323"/>
      <c r="BG2323"/>
      <c r="BH2323"/>
      <c r="BI2323"/>
      <c r="BJ2323"/>
    </row>
    <row r="2324" spans="57:62" x14ac:dyDescent="0.3">
      <c r="BE2324"/>
      <c r="BF2324"/>
      <c r="BG2324"/>
      <c r="BH2324"/>
      <c r="BI2324"/>
      <c r="BJ2324"/>
    </row>
    <row r="2325" spans="57:62" x14ac:dyDescent="0.3">
      <c r="BE2325"/>
      <c r="BF2325"/>
      <c r="BG2325"/>
      <c r="BH2325"/>
      <c r="BI2325"/>
      <c r="BJ2325"/>
    </row>
    <row r="2326" spans="57:62" x14ac:dyDescent="0.3">
      <c r="BE2326"/>
      <c r="BF2326"/>
      <c r="BG2326"/>
      <c r="BH2326"/>
      <c r="BI2326"/>
      <c r="BJ2326"/>
    </row>
    <row r="2327" spans="57:62" x14ac:dyDescent="0.3">
      <c r="BE2327"/>
      <c r="BF2327"/>
      <c r="BG2327"/>
      <c r="BH2327"/>
      <c r="BI2327"/>
      <c r="BJ2327"/>
    </row>
    <row r="2328" spans="57:62" x14ac:dyDescent="0.3">
      <c r="BE2328"/>
      <c r="BF2328"/>
      <c r="BG2328"/>
      <c r="BH2328"/>
      <c r="BI2328"/>
      <c r="BJ2328"/>
    </row>
    <row r="2329" spans="57:62" x14ac:dyDescent="0.3">
      <c r="BE2329"/>
      <c r="BF2329"/>
      <c r="BG2329"/>
      <c r="BH2329"/>
      <c r="BI2329"/>
      <c r="BJ2329"/>
    </row>
    <row r="2330" spans="57:62" x14ac:dyDescent="0.3">
      <c r="BE2330"/>
      <c r="BF2330"/>
      <c r="BG2330"/>
      <c r="BH2330"/>
      <c r="BI2330"/>
      <c r="BJ2330"/>
    </row>
    <row r="2331" spans="57:62" x14ac:dyDescent="0.3">
      <c r="BE2331"/>
      <c r="BF2331"/>
      <c r="BG2331"/>
      <c r="BH2331"/>
      <c r="BI2331"/>
      <c r="BJ2331"/>
    </row>
    <row r="2332" spans="57:62" x14ac:dyDescent="0.3">
      <c r="BE2332"/>
      <c r="BF2332"/>
      <c r="BG2332"/>
      <c r="BH2332"/>
      <c r="BI2332"/>
      <c r="BJ2332"/>
    </row>
    <row r="2333" spans="57:62" x14ac:dyDescent="0.3">
      <c r="BE2333"/>
      <c r="BF2333"/>
      <c r="BG2333"/>
      <c r="BH2333"/>
      <c r="BI2333"/>
      <c r="BJ2333"/>
    </row>
    <row r="2334" spans="57:62" x14ac:dyDescent="0.3">
      <c r="BE2334"/>
      <c r="BF2334"/>
      <c r="BG2334"/>
      <c r="BH2334"/>
      <c r="BI2334"/>
      <c r="BJ2334"/>
    </row>
    <row r="2335" spans="57:62" x14ac:dyDescent="0.3">
      <c r="BE2335"/>
      <c r="BF2335"/>
      <c r="BG2335"/>
      <c r="BH2335"/>
      <c r="BI2335"/>
      <c r="BJ2335"/>
    </row>
    <row r="2336" spans="57:62" x14ac:dyDescent="0.3">
      <c r="BE2336"/>
      <c r="BF2336"/>
      <c r="BG2336"/>
      <c r="BH2336"/>
      <c r="BI2336"/>
      <c r="BJ2336"/>
    </row>
    <row r="2337" spans="57:62" x14ac:dyDescent="0.3">
      <c r="BE2337"/>
      <c r="BF2337"/>
      <c r="BG2337"/>
      <c r="BH2337"/>
      <c r="BI2337"/>
      <c r="BJ2337"/>
    </row>
    <row r="2338" spans="57:62" x14ac:dyDescent="0.3">
      <c r="BE2338"/>
      <c r="BF2338"/>
      <c r="BG2338"/>
      <c r="BH2338"/>
      <c r="BI2338"/>
      <c r="BJ2338"/>
    </row>
    <row r="2339" spans="57:62" x14ac:dyDescent="0.3">
      <c r="BE2339"/>
      <c r="BF2339"/>
      <c r="BG2339"/>
      <c r="BH2339"/>
      <c r="BI2339"/>
      <c r="BJ2339"/>
    </row>
    <row r="2340" spans="57:62" x14ac:dyDescent="0.3">
      <c r="BE2340"/>
      <c r="BF2340"/>
      <c r="BG2340"/>
      <c r="BH2340"/>
      <c r="BI2340"/>
      <c r="BJ2340"/>
    </row>
    <row r="2341" spans="57:62" x14ac:dyDescent="0.3">
      <c r="BE2341"/>
      <c r="BF2341"/>
      <c r="BG2341"/>
      <c r="BH2341"/>
      <c r="BI2341"/>
      <c r="BJ2341"/>
    </row>
    <row r="2342" spans="57:62" x14ac:dyDescent="0.3">
      <c r="BE2342"/>
      <c r="BF2342"/>
      <c r="BG2342"/>
      <c r="BH2342"/>
      <c r="BI2342"/>
      <c r="BJ2342"/>
    </row>
    <row r="2343" spans="57:62" x14ac:dyDescent="0.3">
      <c r="BE2343"/>
      <c r="BF2343"/>
      <c r="BG2343"/>
      <c r="BH2343"/>
      <c r="BI2343"/>
      <c r="BJ2343"/>
    </row>
    <row r="2344" spans="57:62" x14ac:dyDescent="0.3">
      <c r="BE2344"/>
      <c r="BF2344"/>
      <c r="BG2344"/>
      <c r="BH2344"/>
      <c r="BI2344"/>
      <c r="BJ2344"/>
    </row>
    <row r="2345" spans="57:62" x14ac:dyDescent="0.3">
      <c r="BE2345"/>
      <c r="BF2345"/>
      <c r="BG2345"/>
      <c r="BH2345"/>
      <c r="BI2345"/>
      <c r="BJ2345"/>
    </row>
    <row r="2346" spans="57:62" x14ac:dyDescent="0.3">
      <c r="BE2346"/>
      <c r="BF2346"/>
      <c r="BG2346"/>
      <c r="BH2346"/>
      <c r="BI2346"/>
      <c r="BJ2346"/>
    </row>
    <row r="2347" spans="57:62" x14ac:dyDescent="0.3">
      <c r="BE2347"/>
      <c r="BF2347"/>
      <c r="BG2347"/>
      <c r="BH2347"/>
      <c r="BI2347"/>
      <c r="BJ2347"/>
    </row>
    <row r="2348" spans="57:62" x14ac:dyDescent="0.3">
      <c r="BE2348"/>
      <c r="BF2348"/>
      <c r="BG2348"/>
      <c r="BH2348"/>
      <c r="BI2348"/>
      <c r="BJ2348"/>
    </row>
    <row r="2349" spans="57:62" x14ac:dyDescent="0.3">
      <c r="BE2349"/>
      <c r="BF2349"/>
      <c r="BG2349"/>
      <c r="BH2349"/>
      <c r="BI2349"/>
      <c r="BJ2349"/>
    </row>
    <row r="2350" spans="57:62" x14ac:dyDescent="0.3">
      <c r="BE2350"/>
      <c r="BF2350"/>
      <c r="BG2350"/>
      <c r="BH2350"/>
      <c r="BI2350"/>
      <c r="BJ2350"/>
    </row>
    <row r="2351" spans="57:62" x14ac:dyDescent="0.3">
      <c r="BE2351"/>
      <c r="BF2351"/>
      <c r="BG2351"/>
      <c r="BH2351"/>
      <c r="BI2351"/>
      <c r="BJ2351"/>
    </row>
    <row r="2352" spans="57:62" x14ac:dyDescent="0.3">
      <c r="BE2352"/>
      <c r="BF2352"/>
      <c r="BG2352"/>
      <c r="BH2352"/>
      <c r="BI2352"/>
      <c r="BJ2352"/>
    </row>
    <row r="2353" spans="57:62" x14ac:dyDescent="0.3">
      <c r="BE2353"/>
      <c r="BF2353"/>
      <c r="BG2353"/>
      <c r="BH2353"/>
      <c r="BI2353"/>
      <c r="BJ2353"/>
    </row>
    <row r="2354" spans="57:62" x14ac:dyDescent="0.3">
      <c r="BE2354"/>
      <c r="BF2354"/>
      <c r="BG2354"/>
      <c r="BH2354"/>
      <c r="BI2354"/>
      <c r="BJ2354"/>
    </row>
    <row r="2355" spans="57:62" x14ac:dyDescent="0.3">
      <c r="BE2355"/>
      <c r="BF2355"/>
      <c r="BG2355"/>
      <c r="BH2355"/>
      <c r="BI2355"/>
      <c r="BJ2355"/>
    </row>
    <row r="2356" spans="57:62" x14ac:dyDescent="0.3">
      <c r="BE2356"/>
      <c r="BF2356"/>
      <c r="BG2356"/>
      <c r="BH2356"/>
      <c r="BI2356"/>
      <c r="BJ2356"/>
    </row>
    <row r="2357" spans="57:62" x14ac:dyDescent="0.3">
      <c r="BE2357"/>
      <c r="BF2357"/>
      <c r="BG2357"/>
      <c r="BH2357"/>
      <c r="BI2357"/>
      <c r="BJ2357"/>
    </row>
    <row r="2358" spans="57:62" x14ac:dyDescent="0.3">
      <c r="BE2358"/>
      <c r="BF2358"/>
      <c r="BG2358"/>
      <c r="BH2358"/>
      <c r="BI2358"/>
      <c r="BJ2358"/>
    </row>
    <row r="2359" spans="57:62" x14ac:dyDescent="0.3">
      <c r="BE2359"/>
      <c r="BF2359"/>
      <c r="BG2359"/>
      <c r="BH2359"/>
      <c r="BI2359"/>
      <c r="BJ2359"/>
    </row>
    <row r="2360" spans="57:62" x14ac:dyDescent="0.3">
      <c r="BE2360"/>
      <c r="BF2360"/>
      <c r="BG2360"/>
      <c r="BH2360"/>
      <c r="BI2360"/>
      <c r="BJ2360"/>
    </row>
    <row r="2361" spans="57:62" x14ac:dyDescent="0.3">
      <c r="BE2361"/>
      <c r="BF2361"/>
      <c r="BG2361"/>
      <c r="BH2361"/>
      <c r="BI2361"/>
      <c r="BJ2361"/>
    </row>
    <row r="2362" spans="57:62" x14ac:dyDescent="0.3">
      <c r="BE2362"/>
      <c r="BF2362"/>
      <c r="BG2362"/>
      <c r="BH2362"/>
      <c r="BI2362"/>
      <c r="BJ2362"/>
    </row>
    <row r="2363" spans="57:62" x14ac:dyDescent="0.3">
      <c r="BE2363"/>
      <c r="BF2363"/>
      <c r="BG2363"/>
      <c r="BH2363"/>
      <c r="BI2363"/>
      <c r="BJ2363"/>
    </row>
    <row r="2364" spans="57:62" x14ac:dyDescent="0.3">
      <c r="BE2364"/>
      <c r="BF2364"/>
      <c r="BG2364"/>
      <c r="BH2364"/>
      <c r="BI2364"/>
      <c r="BJ2364"/>
    </row>
    <row r="2365" spans="57:62" x14ac:dyDescent="0.3">
      <c r="BE2365"/>
      <c r="BF2365"/>
      <c r="BG2365"/>
      <c r="BH2365"/>
      <c r="BI2365"/>
      <c r="BJ2365"/>
    </row>
    <row r="2366" spans="57:62" x14ac:dyDescent="0.3">
      <c r="BE2366"/>
      <c r="BF2366"/>
      <c r="BG2366"/>
      <c r="BH2366"/>
      <c r="BI2366"/>
      <c r="BJ2366"/>
    </row>
    <row r="2367" spans="57:62" x14ac:dyDescent="0.3">
      <c r="BE2367"/>
      <c r="BF2367"/>
      <c r="BG2367"/>
      <c r="BH2367"/>
      <c r="BI2367"/>
      <c r="BJ2367"/>
    </row>
    <row r="2368" spans="57:62" x14ac:dyDescent="0.3">
      <c r="BE2368"/>
      <c r="BF2368"/>
      <c r="BG2368"/>
      <c r="BH2368"/>
      <c r="BI2368"/>
      <c r="BJ2368"/>
    </row>
    <row r="2369" spans="57:62" x14ac:dyDescent="0.3">
      <c r="BE2369"/>
      <c r="BF2369"/>
      <c r="BG2369"/>
      <c r="BH2369"/>
      <c r="BI2369"/>
      <c r="BJ2369"/>
    </row>
    <row r="2370" spans="57:62" x14ac:dyDescent="0.3">
      <c r="BE2370"/>
      <c r="BF2370"/>
      <c r="BG2370"/>
      <c r="BH2370"/>
      <c r="BI2370"/>
      <c r="BJ2370"/>
    </row>
    <row r="2371" spans="57:62" x14ac:dyDescent="0.3">
      <c r="BE2371"/>
      <c r="BF2371"/>
      <c r="BG2371"/>
      <c r="BH2371"/>
      <c r="BI2371"/>
      <c r="BJ2371"/>
    </row>
    <row r="2372" spans="57:62" x14ac:dyDescent="0.3">
      <c r="BE2372"/>
      <c r="BF2372"/>
      <c r="BG2372"/>
      <c r="BH2372"/>
      <c r="BI2372"/>
      <c r="BJ2372"/>
    </row>
    <row r="2373" spans="57:62" x14ac:dyDescent="0.3">
      <c r="BE2373"/>
      <c r="BF2373"/>
      <c r="BG2373"/>
      <c r="BH2373"/>
      <c r="BI2373"/>
      <c r="BJ2373"/>
    </row>
    <row r="2374" spans="57:62" x14ac:dyDescent="0.3">
      <c r="BE2374"/>
      <c r="BF2374"/>
      <c r="BG2374"/>
      <c r="BH2374"/>
      <c r="BI2374"/>
      <c r="BJ2374"/>
    </row>
    <row r="2375" spans="57:62" x14ac:dyDescent="0.3">
      <c r="BE2375"/>
      <c r="BF2375"/>
      <c r="BG2375"/>
      <c r="BH2375"/>
      <c r="BI2375"/>
      <c r="BJ2375"/>
    </row>
    <row r="2376" spans="57:62" x14ac:dyDescent="0.3">
      <c r="BE2376"/>
      <c r="BF2376"/>
      <c r="BG2376"/>
      <c r="BH2376"/>
      <c r="BI2376"/>
      <c r="BJ2376"/>
    </row>
    <row r="2377" spans="57:62" x14ac:dyDescent="0.3">
      <c r="BE2377"/>
      <c r="BF2377"/>
      <c r="BG2377"/>
      <c r="BH2377"/>
      <c r="BI2377"/>
      <c r="BJ2377"/>
    </row>
    <row r="2378" spans="57:62" x14ac:dyDescent="0.3">
      <c r="BE2378"/>
      <c r="BF2378"/>
      <c r="BG2378"/>
      <c r="BH2378"/>
      <c r="BI2378"/>
      <c r="BJ2378"/>
    </row>
    <row r="2379" spans="57:62" x14ac:dyDescent="0.3">
      <c r="BE2379"/>
      <c r="BF2379"/>
      <c r="BG2379"/>
      <c r="BH2379"/>
      <c r="BI2379"/>
      <c r="BJ2379"/>
    </row>
    <row r="2380" spans="57:62" x14ac:dyDescent="0.3">
      <c r="BE2380"/>
      <c r="BF2380"/>
      <c r="BG2380"/>
      <c r="BH2380"/>
      <c r="BI2380"/>
      <c r="BJ2380"/>
    </row>
    <row r="2381" spans="57:62" x14ac:dyDescent="0.3">
      <c r="BE2381"/>
      <c r="BF2381"/>
      <c r="BG2381"/>
      <c r="BH2381"/>
      <c r="BI2381"/>
      <c r="BJ2381"/>
    </row>
    <row r="2382" spans="57:62" x14ac:dyDescent="0.3">
      <c r="BE2382"/>
      <c r="BF2382"/>
      <c r="BG2382"/>
      <c r="BH2382"/>
      <c r="BI2382"/>
      <c r="BJ2382"/>
    </row>
    <row r="2383" spans="57:62" x14ac:dyDescent="0.3">
      <c r="BE2383"/>
      <c r="BF2383"/>
      <c r="BG2383"/>
      <c r="BH2383"/>
      <c r="BI2383"/>
      <c r="BJ2383"/>
    </row>
    <row r="2384" spans="57:62" x14ac:dyDescent="0.3">
      <c r="BE2384"/>
      <c r="BF2384"/>
      <c r="BG2384"/>
      <c r="BH2384"/>
      <c r="BI2384"/>
      <c r="BJ2384"/>
    </row>
    <row r="2385" spans="57:62" x14ac:dyDescent="0.3">
      <c r="BE2385"/>
      <c r="BF2385"/>
      <c r="BG2385"/>
      <c r="BH2385"/>
      <c r="BI2385"/>
      <c r="BJ2385"/>
    </row>
    <row r="2386" spans="57:62" x14ac:dyDescent="0.3">
      <c r="BE2386"/>
      <c r="BF2386"/>
      <c r="BG2386"/>
      <c r="BH2386"/>
      <c r="BI2386"/>
      <c r="BJ2386"/>
    </row>
    <row r="2387" spans="57:62" x14ac:dyDescent="0.3">
      <c r="BE2387"/>
      <c r="BF2387"/>
      <c r="BG2387"/>
      <c r="BH2387"/>
      <c r="BI2387"/>
      <c r="BJ2387"/>
    </row>
    <row r="2388" spans="57:62" x14ac:dyDescent="0.3">
      <c r="BE2388"/>
      <c r="BF2388"/>
      <c r="BG2388"/>
      <c r="BH2388"/>
      <c r="BI2388"/>
      <c r="BJ2388"/>
    </row>
    <row r="2389" spans="57:62" x14ac:dyDescent="0.3">
      <c r="BE2389"/>
      <c r="BF2389"/>
      <c r="BG2389"/>
      <c r="BH2389"/>
      <c r="BI2389"/>
      <c r="BJ2389"/>
    </row>
    <row r="2390" spans="57:62" x14ac:dyDescent="0.3">
      <c r="BE2390"/>
      <c r="BF2390"/>
      <c r="BG2390"/>
      <c r="BH2390"/>
      <c r="BI2390"/>
      <c r="BJ2390"/>
    </row>
    <row r="2391" spans="57:62" x14ac:dyDescent="0.3">
      <c r="BE2391"/>
      <c r="BF2391"/>
      <c r="BG2391"/>
      <c r="BH2391"/>
      <c r="BI2391"/>
      <c r="BJ2391"/>
    </row>
    <row r="2392" spans="57:62" x14ac:dyDescent="0.3">
      <c r="BE2392"/>
      <c r="BF2392"/>
      <c r="BG2392"/>
      <c r="BH2392"/>
      <c r="BI2392"/>
      <c r="BJ2392"/>
    </row>
    <row r="2393" spans="57:62" x14ac:dyDescent="0.3">
      <c r="BE2393"/>
      <c r="BF2393"/>
      <c r="BG2393"/>
      <c r="BH2393"/>
      <c r="BI2393"/>
      <c r="BJ2393"/>
    </row>
    <row r="2394" spans="57:62" x14ac:dyDescent="0.3">
      <c r="BE2394"/>
      <c r="BF2394"/>
      <c r="BG2394"/>
      <c r="BH2394"/>
      <c r="BI2394"/>
      <c r="BJ2394"/>
    </row>
    <row r="2395" spans="57:62" x14ac:dyDescent="0.3">
      <c r="BE2395"/>
      <c r="BF2395"/>
      <c r="BG2395"/>
      <c r="BH2395"/>
      <c r="BI2395"/>
      <c r="BJ2395"/>
    </row>
    <row r="2396" spans="57:62" x14ac:dyDescent="0.3">
      <c r="BE2396"/>
      <c r="BF2396"/>
      <c r="BG2396"/>
      <c r="BH2396"/>
      <c r="BI2396"/>
      <c r="BJ2396"/>
    </row>
    <row r="2397" spans="57:62" x14ac:dyDescent="0.3">
      <c r="BE2397"/>
      <c r="BF2397"/>
      <c r="BG2397"/>
      <c r="BH2397"/>
      <c r="BI2397"/>
      <c r="BJ2397"/>
    </row>
    <row r="2398" spans="57:62" x14ac:dyDescent="0.3">
      <c r="BE2398"/>
      <c r="BF2398"/>
      <c r="BG2398"/>
      <c r="BH2398"/>
      <c r="BI2398"/>
      <c r="BJ2398"/>
    </row>
    <row r="2399" spans="57:62" x14ac:dyDescent="0.3">
      <c r="BE2399"/>
      <c r="BF2399"/>
      <c r="BG2399"/>
      <c r="BH2399"/>
      <c r="BI2399"/>
      <c r="BJ2399"/>
    </row>
    <row r="2400" spans="57:62" x14ac:dyDescent="0.3">
      <c r="BE2400"/>
      <c r="BF2400"/>
      <c r="BG2400"/>
      <c r="BH2400"/>
      <c r="BI2400"/>
      <c r="BJ2400"/>
    </row>
    <row r="2401" spans="57:62" x14ac:dyDescent="0.3">
      <c r="BE2401"/>
      <c r="BF2401"/>
      <c r="BG2401"/>
      <c r="BH2401"/>
      <c r="BI2401"/>
      <c r="BJ2401"/>
    </row>
    <row r="2402" spans="57:62" x14ac:dyDescent="0.3">
      <c r="BE2402"/>
      <c r="BF2402"/>
      <c r="BG2402"/>
      <c r="BH2402"/>
      <c r="BI2402"/>
      <c r="BJ2402"/>
    </row>
    <row r="2403" spans="57:62" x14ac:dyDescent="0.3">
      <c r="BE2403"/>
      <c r="BF2403"/>
      <c r="BG2403"/>
      <c r="BH2403"/>
      <c r="BI2403"/>
      <c r="BJ2403"/>
    </row>
    <row r="2404" spans="57:62" x14ac:dyDescent="0.3">
      <c r="BE2404"/>
      <c r="BF2404"/>
      <c r="BG2404"/>
      <c r="BH2404"/>
      <c r="BI2404"/>
      <c r="BJ2404"/>
    </row>
    <row r="2405" spans="57:62" x14ac:dyDescent="0.3">
      <c r="BE2405"/>
      <c r="BF2405"/>
      <c r="BG2405"/>
      <c r="BH2405"/>
      <c r="BI2405"/>
      <c r="BJ2405"/>
    </row>
    <row r="2406" spans="57:62" x14ac:dyDescent="0.3">
      <c r="BE2406"/>
      <c r="BF2406"/>
      <c r="BG2406"/>
      <c r="BH2406"/>
      <c r="BI2406"/>
      <c r="BJ2406"/>
    </row>
    <row r="2407" spans="57:62" x14ac:dyDescent="0.3">
      <c r="BE2407"/>
      <c r="BF2407"/>
      <c r="BG2407"/>
      <c r="BH2407"/>
      <c r="BI2407"/>
      <c r="BJ2407"/>
    </row>
    <row r="2408" spans="57:62" x14ac:dyDescent="0.3">
      <c r="BE2408"/>
      <c r="BF2408"/>
      <c r="BG2408"/>
      <c r="BH2408"/>
      <c r="BI2408"/>
      <c r="BJ2408"/>
    </row>
    <row r="2409" spans="57:62" x14ac:dyDescent="0.3">
      <c r="BE2409"/>
      <c r="BF2409"/>
      <c r="BG2409"/>
      <c r="BH2409"/>
      <c r="BI2409"/>
      <c r="BJ2409"/>
    </row>
    <row r="2410" spans="57:62" x14ac:dyDescent="0.3">
      <c r="BE2410"/>
      <c r="BF2410"/>
      <c r="BG2410"/>
      <c r="BH2410"/>
      <c r="BI2410"/>
      <c r="BJ2410"/>
    </row>
    <row r="2411" spans="57:62" x14ac:dyDescent="0.3">
      <c r="BE2411"/>
      <c r="BF2411"/>
      <c r="BG2411"/>
      <c r="BH2411"/>
      <c r="BI2411"/>
      <c r="BJ2411"/>
    </row>
    <row r="2412" spans="57:62" x14ac:dyDescent="0.3">
      <c r="BE2412"/>
      <c r="BF2412"/>
      <c r="BG2412"/>
      <c r="BH2412"/>
      <c r="BI2412"/>
      <c r="BJ2412"/>
    </row>
    <row r="2413" spans="57:62" x14ac:dyDescent="0.3">
      <c r="BE2413"/>
      <c r="BF2413"/>
      <c r="BG2413"/>
      <c r="BH2413"/>
      <c r="BI2413"/>
      <c r="BJ2413"/>
    </row>
    <row r="2414" spans="57:62" x14ac:dyDescent="0.3">
      <c r="BE2414"/>
      <c r="BF2414"/>
      <c r="BG2414"/>
      <c r="BH2414"/>
      <c r="BI2414"/>
      <c r="BJ2414"/>
    </row>
    <row r="2415" spans="57:62" x14ac:dyDescent="0.3">
      <c r="BE2415"/>
      <c r="BF2415"/>
      <c r="BG2415"/>
      <c r="BH2415"/>
      <c r="BI2415"/>
      <c r="BJ2415"/>
    </row>
    <row r="2416" spans="57:62" x14ac:dyDescent="0.3">
      <c r="BE2416"/>
      <c r="BF2416"/>
      <c r="BG2416"/>
      <c r="BH2416"/>
      <c r="BI2416"/>
      <c r="BJ2416"/>
    </row>
    <row r="2417" spans="57:62" x14ac:dyDescent="0.3">
      <c r="BE2417"/>
      <c r="BF2417"/>
      <c r="BG2417"/>
      <c r="BH2417"/>
      <c r="BI2417"/>
      <c r="BJ2417"/>
    </row>
    <row r="2418" spans="57:62" x14ac:dyDescent="0.3">
      <c r="BE2418"/>
      <c r="BF2418"/>
      <c r="BG2418"/>
      <c r="BH2418"/>
      <c r="BI2418"/>
      <c r="BJ2418"/>
    </row>
    <row r="2419" spans="57:62" x14ac:dyDescent="0.3">
      <c r="BE2419"/>
      <c r="BF2419"/>
      <c r="BG2419"/>
      <c r="BH2419"/>
      <c r="BI2419"/>
      <c r="BJ2419"/>
    </row>
    <row r="2420" spans="57:62" x14ac:dyDescent="0.3">
      <c r="BE2420"/>
      <c r="BF2420"/>
      <c r="BG2420"/>
      <c r="BH2420"/>
      <c r="BI2420"/>
      <c r="BJ2420"/>
    </row>
    <row r="2421" spans="57:62" x14ac:dyDescent="0.3">
      <c r="BE2421"/>
      <c r="BF2421"/>
      <c r="BG2421"/>
      <c r="BH2421"/>
      <c r="BI2421"/>
      <c r="BJ2421"/>
    </row>
    <row r="2422" spans="57:62" x14ac:dyDescent="0.3">
      <c r="BE2422"/>
      <c r="BF2422"/>
      <c r="BG2422"/>
      <c r="BH2422"/>
      <c r="BI2422"/>
      <c r="BJ2422"/>
    </row>
    <row r="2423" spans="57:62" x14ac:dyDescent="0.3">
      <c r="BE2423"/>
      <c r="BF2423"/>
      <c r="BG2423"/>
      <c r="BH2423"/>
      <c r="BI2423"/>
      <c r="BJ2423"/>
    </row>
    <row r="2424" spans="57:62" x14ac:dyDescent="0.3">
      <c r="BE2424"/>
      <c r="BF2424"/>
      <c r="BG2424"/>
      <c r="BH2424"/>
      <c r="BI2424"/>
      <c r="BJ2424"/>
    </row>
    <row r="2425" spans="57:62" x14ac:dyDescent="0.3">
      <c r="BE2425"/>
      <c r="BF2425"/>
      <c r="BG2425"/>
      <c r="BH2425"/>
      <c r="BI2425"/>
      <c r="BJ2425"/>
    </row>
    <row r="2426" spans="57:62" x14ac:dyDescent="0.3">
      <c r="BE2426"/>
      <c r="BF2426"/>
      <c r="BG2426"/>
      <c r="BH2426"/>
      <c r="BI2426"/>
      <c r="BJ2426"/>
    </row>
    <row r="2427" spans="57:62" x14ac:dyDescent="0.3">
      <c r="BE2427"/>
      <c r="BF2427"/>
      <c r="BG2427"/>
      <c r="BH2427"/>
      <c r="BI2427"/>
      <c r="BJ2427"/>
    </row>
    <row r="2428" spans="57:62" x14ac:dyDescent="0.3">
      <c r="BE2428"/>
      <c r="BF2428"/>
      <c r="BG2428"/>
      <c r="BH2428"/>
      <c r="BI2428"/>
      <c r="BJ2428"/>
    </row>
    <row r="2429" spans="57:62" x14ac:dyDescent="0.3">
      <c r="BE2429"/>
      <c r="BF2429"/>
      <c r="BG2429"/>
      <c r="BH2429"/>
      <c r="BI2429"/>
      <c r="BJ2429"/>
    </row>
    <row r="2430" spans="57:62" x14ac:dyDescent="0.3">
      <c r="BE2430"/>
      <c r="BF2430"/>
      <c r="BG2430"/>
      <c r="BH2430"/>
      <c r="BI2430"/>
      <c r="BJ2430"/>
    </row>
    <row r="2431" spans="57:62" x14ac:dyDescent="0.3">
      <c r="BE2431"/>
      <c r="BF2431"/>
      <c r="BG2431"/>
      <c r="BH2431"/>
      <c r="BI2431"/>
      <c r="BJ2431"/>
    </row>
    <row r="2432" spans="57:62" x14ac:dyDescent="0.3">
      <c r="BE2432"/>
      <c r="BF2432"/>
      <c r="BG2432"/>
      <c r="BH2432"/>
      <c r="BI2432"/>
      <c r="BJ2432"/>
    </row>
    <row r="2433" spans="57:62" x14ac:dyDescent="0.3">
      <c r="BE2433"/>
      <c r="BF2433"/>
      <c r="BG2433"/>
      <c r="BH2433"/>
      <c r="BI2433"/>
      <c r="BJ2433"/>
    </row>
    <row r="2434" spans="57:62" x14ac:dyDescent="0.3">
      <c r="BE2434"/>
      <c r="BF2434"/>
      <c r="BG2434"/>
      <c r="BH2434"/>
      <c r="BI2434"/>
      <c r="BJ2434"/>
    </row>
    <row r="2435" spans="57:62" x14ac:dyDescent="0.3">
      <c r="BE2435"/>
      <c r="BF2435"/>
      <c r="BG2435"/>
      <c r="BH2435"/>
      <c r="BI2435"/>
      <c r="BJ2435"/>
    </row>
    <row r="2436" spans="57:62" x14ac:dyDescent="0.3">
      <c r="BE2436"/>
      <c r="BF2436"/>
      <c r="BG2436"/>
      <c r="BH2436"/>
      <c r="BI2436"/>
      <c r="BJ2436"/>
    </row>
    <row r="2437" spans="57:62" x14ac:dyDescent="0.3">
      <c r="BE2437"/>
      <c r="BF2437"/>
      <c r="BG2437"/>
      <c r="BH2437"/>
      <c r="BI2437"/>
      <c r="BJ2437"/>
    </row>
    <row r="2438" spans="57:62" x14ac:dyDescent="0.3">
      <c r="BE2438"/>
      <c r="BF2438"/>
      <c r="BG2438"/>
      <c r="BH2438"/>
      <c r="BI2438"/>
      <c r="BJ2438"/>
    </row>
    <row r="2439" spans="57:62" x14ac:dyDescent="0.3">
      <c r="BE2439"/>
      <c r="BF2439"/>
      <c r="BG2439"/>
      <c r="BH2439"/>
      <c r="BI2439"/>
      <c r="BJ2439"/>
    </row>
    <row r="2440" spans="57:62" x14ac:dyDescent="0.3">
      <c r="BE2440"/>
      <c r="BF2440"/>
      <c r="BG2440"/>
      <c r="BH2440"/>
      <c r="BI2440"/>
      <c r="BJ2440"/>
    </row>
    <row r="2441" spans="57:62" x14ac:dyDescent="0.3">
      <c r="BE2441"/>
      <c r="BF2441"/>
      <c r="BG2441"/>
      <c r="BH2441"/>
      <c r="BI2441"/>
      <c r="BJ2441"/>
    </row>
    <row r="2442" spans="57:62" x14ac:dyDescent="0.3">
      <c r="BE2442"/>
      <c r="BF2442"/>
      <c r="BG2442"/>
      <c r="BH2442"/>
      <c r="BI2442"/>
      <c r="BJ2442"/>
    </row>
    <row r="2443" spans="57:62" x14ac:dyDescent="0.3">
      <c r="BE2443"/>
      <c r="BF2443"/>
      <c r="BG2443"/>
      <c r="BH2443"/>
      <c r="BI2443"/>
      <c r="BJ2443"/>
    </row>
    <row r="2444" spans="57:62" x14ac:dyDescent="0.3">
      <c r="BE2444"/>
      <c r="BF2444"/>
      <c r="BG2444"/>
      <c r="BH2444"/>
      <c r="BI2444"/>
      <c r="BJ2444"/>
    </row>
    <row r="2445" spans="57:62" x14ac:dyDescent="0.3">
      <c r="BE2445"/>
      <c r="BF2445"/>
      <c r="BG2445"/>
      <c r="BH2445"/>
      <c r="BI2445"/>
      <c r="BJ2445"/>
    </row>
    <row r="2446" spans="57:62" x14ac:dyDescent="0.3">
      <c r="BE2446"/>
      <c r="BF2446"/>
      <c r="BG2446"/>
      <c r="BH2446"/>
      <c r="BI2446"/>
      <c r="BJ2446"/>
    </row>
    <row r="2447" spans="57:62" x14ac:dyDescent="0.3">
      <c r="BE2447"/>
      <c r="BF2447"/>
      <c r="BG2447"/>
      <c r="BH2447"/>
      <c r="BI2447"/>
      <c r="BJ2447"/>
    </row>
    <row r="2448" spans="57:62" x14ac:dyDescent="0.3">
      <c r="BE2448"/>
      <c r="BF2448"/>
      <c r="BG2448"/>
      <c r="BH2448"/>
      <c r="BI2448"/>
      <c r="BJ2448"/>
    </row>
    <row r="2449" spans="57:62" x14ac:dyDescent="0.3">
      <c r="BE2449"/>
      <c r="BF2449"/>
      <c r="BG2449"/>
      <c r="BH2449"/>
      <c r="BI2449"/>
      <c r="BJ2449"/>
    </row>
    <row r="2450" spans="57:62" x14ac:dyDescent="0.3">
      <c r="BE2450"/>
      <c r="BF2450"/>
      <c r="BG2450"/>
      <c r="BH2450"/>
      <c r="BI2450"/>
      <c r="BJ2450"/>
    </row>
    <row r="2451" spans="57:62" x14ac:dyDescent="0.3">
      <c r="BE2451"/>
      <c r="BF2451"/>
      <c r="BG2451"/>
      <c r="BH2451"/>
      <c r="BI2451"/>
      <c r="BJ2451"/>
    </row>
    <row r="2452" spans="57:62" x14ac:dyDescent="0.3">
      <c r="BE2452"/>
      <c r="BF2452"/>
      <c r="BG2452"/>
      <c r="BH2452"/>
      <c r="BI2452"/>
      <c r="BJ2452"/>
    </row>
    <row r="2453" spans="57:62" x14ac:dyDescent="0.3">
      <c r="BE2453"/>
      <c r="BF2453"/>
      <c r="BG2453"/>
      <c r="BH2453"/>
      <c r="BI2453"/>
      <c r="BJ2453"/>
    </row>
    <row r="2454" spans="57:62" x14ac:dyDescent="0.3">
      <c r="BE2454"/>
      <c r="BF2454"/>
      <c r="BG2454"/>
      <c r="BH2454"/>
      <c r="BI2454"/>
      <c r="BJ2454"/>
    </row>
    <row r="2455" spans="57:62" x14ac:dyDescent="0.3">
      <c r="BE2455"/>
      <c r="BF2455"/>
      <c r="BG2455"/>
      <c r="BH2455"/>
      <c r="BI2455"/>
      <c r="BJ2455"/>
    </row>
    <row r="2456" spans="57:62" x14ac:dyDescent="0.3">
      <c r="BE2456"/>
      <c r="BF2456"/>
      <c r="BG2456"/>
      <c r="BH2456"/>
      <c r="BI2456"/>
      <c r="BJ2456"/>
    </row>
    <row r="2457" spans="57:62" x14ac:dyDescent="0.3">
      <c r="BE2457"/>
      <c r="BF2457"/>
      <c r="BG2457"/>
      <c r="BH2457"/>
      <c r="BI2457"/>
      <c r="BJ2457"/>
    </row>
    <row r="2458" spans="57:62" x14ac:dyDescent="0.3">
      <c r="BE2458"/>
      <c r="BF2458"/>
      <c r="BG2458"/>
      <c r="BH2458"/>
      <c r="BI2458"/>
      <c r="BJ2458"/>
    </row>
    <row r="2459" spans="57:62" x14ac:dyDescent="0.3">
      <c r="BE2459"/>
      <c r="BF2459"/>
      <c r="BG2459"/>
      <c r="BH2459"/>
      <c r="BI2459"/>
      <c r="BJ2459"/>
    </row>
    <row r="2460" spans="57:62" x14ac:dyDescent="0.3">
      <c r="BE2460"/>
      <c r="BF2460"/>
      <c r="BG2460"/>
      <c r="BH2460"/>
      <c r="BI2460"/>
      <c r="BJ2460"/>
    </row>
    <row r="2461" spans="57:62" x14ac:dyDescent="0.3">
      <c r="BE2461"/>
      <c r="BF2461"/>
      <c r="BG2461"/>
      <c r="BH2461"/>
      <c r="BI2461"/>
      <c r="BJ2461"/>
    </row>
    <row r="2462" spans="57:62" x14ac:dyDescent="0.3">
      <c r="BE2462"/>
      <c r="BF2462"/>
      <c r="BG2462"/>
      <c r="BH2462"/>
      <c r="BI2462"/>
      <c r="BJ2462"/>
    </row>
    <row r="2463" spans="57:62" x14ac:dyDescent="0.3">
      <c r="BE2463"/>
      <c r="BF2463"/>
      <c r="BG2463"/>
      <c r="BH2463"/>
      <c r="BI2463"/>
      <c r="BJ2463"/>
    </row>
    <row r="2464" spans="57:62" x14ac:dyDescent="0.3">
      <c r="BE2464"/>
      <c r="BF2464"/>
      <c r="BG2464"/>
      <c r="BH2464"/>
      <c r="BI2464"/>
      <c r="BJ2464"/>
    </row>
    <row r="2465" spans="57:62" x14ac:dyDescent="0.3">
      <c r="BE2465"/>
      <c r="BF2465"/>
      <c r="BG2465"/>
      <c r="BH2465"/>
      <c r="BI2465"/>
      <c r="BJ2465"/>
    </row>
    <row r="2466" spans="57:62" x14ac:dyDescent="0.3">
      <c r="BE2466"/>
      <c r="BF2466"/>
      <c r="BG2466"/>
      <c r="BH2466"/>
      <c r="BI2466"/>
      <c r="BJ2466"/>
    </row>
    <row r="2467" spans="57:62" x14ac:dyDescent="0.3">
      <c r="BE2467"/>
      <c r="BF2467"/>
      <c r="BG2467"/>
      <c r="BH2467"/>
      <c r="BI2467"/>
      <c r="BJ2467"/>
    </row>
    <row r="2468" spans="57:62" x14ac:dyDescent="0.3">
      <c r="BE2468"/>
      <c r="BF2468"/>
      <c r="BG2468"/>
      <c r="BH2468"/>
      <c r="BI2468"/>
      <c r="BJ2468"/>
    </row>
    <row r="2469" spans="57:62" x14ac:dyDescent="0.3">
      <c r="BE2469"/>
      <c r="BF2469"/>
      <c r="BG2469"/>
      <c r="BH2469"/>
      <c r="BI2469"/>
      <c r="BJ2469"/>
    </row>
    <row r="2470" spans="57:62" x14ac:dyDescent="0.3">
      <c r="BE2470"/>
      <c r="BF2470"/>
      <c r="BG2470"/>
      <c r="BH2470"/>
      <c r="BI2470"/>
      <c r="BJ2470"/>
    </row>
    <row r="2471" spans="57:62" x14ac:dyDescent="0.3">
      <c r="BE2471"/>
      <c r="BF2471"/>
      <c r="BG2471"/>
      <c r="BH2471"/>
      <c r="BI2471"/>
      <c r="BJ2471"/>
    </row>
    <row r="2472" spans="57:62" x14ac:dyDescent="0.3">
      <c r="BE2472"/>
      <c r="BF2472"/>
      <c r="BG2472"/>
      <c r="BH2472"/>
      <c r="BI2472"/>
      <c r="BJ2472"/>
    </row>
    <row r="2473" spans="57:62" x14ac:dyDescent="0.3">
      <c r="BE2473"/>
      <c r="BF2473"/>
      <c r="BG2473"/>
      <c r="BH2473"/>
      <c r="BI2473"/>
      <c r="BJ2473"/>
    </row>
    <row r="2474" spans="57:62" x14ac:dyDescent="0.3">
      <c r="BE2474"/>
      <c r="BF2474"/>
      <c r="BG2474"/>
      <c r="BH2474"/>
      <c r="BI2474"/>
      <c r="BJ2474"/>
    </row>
    <row r="2475" spans="57:62" x14ac:dyDescent="0.3">
      <c r="BE2475"/>
      <c r="BF2475"/>
      <c r="BG2475"/>
      <c r="BH2475"/>
      <c r="BI2475"/>
      <c r="BJ2475"/>
    </row>
    <row r="2476" spans="57:62" x14ac:dyDescent="0.3">
      <c r="BE2476"/>
      <c r="BF2476"/>
      <c r="BG2476"/>
      <c r="BH2476"/>
      <c r="BI2476"/>
      <c r="BJ2476"/>
    </row>
    <row r="2477" spans="57:62" x14ac:dyDescent="0.3">
      <c r="BE2477"/>
      <c r="BF2477"/>
      <c r="BG2477"/>
      <c r="BH2477"/>
      <c r="BI2477"/>
      <c r="BJ2477"/>
    </row>
    <row r="2478" spans="57:62" x14ac:dyDescent="0.3">
      <c r="BE2478"/>
      <c r="BF2478"/>
      <c r="BG2478"/>
      <c r="BH2478"/>
      <c r="BI2478"/>
      <c r="BJ2478"/>
    </row>
    <row r="2479" spans="57:62" x14ac:dyDescent="0.3">
      <c r="BE2479"/>
      <c r="BF2479"/>
      <c r="BG2479"/>
      <c r="BH2479"/>
      <c r="BI2479"/>
      <c r="BJ2479"/>
    </row>
    <row r="2480" spans="57:62" x14ac:dyDescent="0.3">
      <c r="BE2480"/>
      <c r="BF2480"/>
      <c r="BG2480"/>
      <c r="BH2480"/>
      <c r="BI2480"/>
      <c r="BJ2480"/>
    </row>
    <row r="2481" spans="57:62" x14ac:dyDescent="0.3">
      <c r="BE2481"/>
      <c r="BF2481"/>
      <c r="BG2481"/>
      <c r="BH2481"/>
      <c r="BI2481"/>
      <c r="BJ2481"/>
    </row>
    <row r="2482" spans="57:62" x14ac:dyDescent="0.3">
      <c r="BE2482"/>
      <c r="BF2482"/>
      <c r="BG2482"/>
      <c r="BH2482"/>
      <c r="BI2482"/>
      <c r="BJ2482"/>
    </row>
    <row r="2483" spans="57:62" x14ac:dyDescent="0.3">
      <c r="BE2483"/>
      <c r="BF2483"/>
      <c r="BG2483"/>
      <c r="BH2483"/>
      <c r="BI2483"/>
      <c r="BJ2483"/>
    </row>
    <row r="2484" spans="57:62" x14ac:dyDescent="0.3">
      <c r="BE2484"/>
      <c r="BF2484"/>
      <c r="BG2484"/>
      <c r="BH2484"/>
      <c r="BI2484"/>
      <c r="BJ2484"/>
    </row>
    <row r="2485" spans="57:62" x14ac:dyDescent="0.3">
      <c r="BE2485"/>
      <c r="BF2485"/>
      <c r="BG2485"/>
      <c r="BH2485"/>
      <c r="BI2485"/>
      <c r="BJ2485"/>
    </row>
    <row r="2486" spans="57:62" x14ac:dyDescent="0.3">
      <c r="BE2486"/>
      <c r="BF2486"/>
      <c r="BG2486"/>
      <c r="BH2486"/>
      <c r="BI2486"/>
      <c r="BJ2486"/>
    </row>
    <row r="2487" spans="57:62" x14ac:dyDescent="0.3">
      <c r="BE2487"/>
      <c r="BF2487"/>
      <c r="BG2487"/>
      <c r="BH2487"/>
      <c r="BI2487"/>
      <c r="BJ2487"/>
    </row>
    <row r="2488" spans="57:62" x14ac:dyDescent="0.3">
      <c r="BE2488"/>
      <c r="BF2488"/>
      <c r="BG2488"/>
      <c r="BH2488"/>
      <c r="BI2488"/>
      <c r="BJ2488"/>
    </row>
    <row r="2489" spans="57:62" x14ac:dyDescent="0.3">
      <c r="BE2489"/>
      <c r="BF2489"/>
      <c r="BG2489"/>
      <c r="BH2489"/>
      <c r="BI2489"/>
      <c r="BJ2489"/>
    </row>
    <row r="2490" spans="57:62" x14ac:dyDescent="0.3">
      <c r="BE2490"/>
      <c r="BF2490"/>
      <c r="BG2490"/>
      <c r="BH2490"/>
      <c r="BI2490"/>
      <c r="BJ2490"/>
    </row>
    <row r="2491" spans="57:62" x14ac:dyDescent="0.3">
      <c r="BE2491"/>
      <c r="BF2491"/>
      <c r="BG2491"/>
      <c r="BH2491"/>
      <c r="BI2491"/>
      <c r="BJ2491"/>
    </row>
    <row r="2492" spans="57:62" x14ac:dyDescent="0.3">
      <c r="BE2492"/>
      <c r="BF2492"/>
      <c r="BG2492"/>
      <c r="BH2492"/>
      <c r="BI2492"/>
      <c r="BJ2492"/>
    </row>
    <row r="2493" spans="57:62" x14ac:dyDescent="0.3">
      <c r="BE2493"/>
      <c r="BF2493"/>
      <c r="BG2493"/>
      <c r="BH2493"/>
      <c r="BI2493"/>
      <c r="BJ2493"/>
    </row>
    <row r="2494" spans="57:62" x14ac:dyDescent="0.3">
      <c r="BE2494"/>
      <c r="BF2494"/>
      <c r="BG2494"/>
      <c r="BH2494"/>
      <c r="BI2494"/>
      <c r="BJ2494"/>
    </row>
    <row r="2495" spans="57:62" x14ac:dyDescent="0.3">
      <c r="BE2495"/>
      <c r="BF2495"/>
      <c r="BG2495"/>
      <c r="BH2495"/>
      <c r="BI2495"/>
      <c r="BJ2495"/>
    </row>
    <row r="2496" spans="57:62" x14ac:dyDescent="0.3">
      <c r="BE2496"/>
      <c r="BF2496"/>
      <c r="BG2496"/>
      <c r="BH2496"/>
      <c r="BI2496"/>
      <c r="BJ2496"/>
    </row>
    <row r="2497" spans="57:62" x14ac:dyDescent="0.3">
      <c r="BE2497"/>
      <c r="BF2497"/>
      <c r="BG2497"/>
      <c r="BH2497"/>
      <c r="BI2497"/>
      <c r="BJ2497"/>
    </row>
    <row r="2498" spans="57:62" x14ac:dyDescent="0.3">
      <c r="BE2498"/>
      <c r="BF2498"/>
      <c r="BG2498"/>
      <c r="BH2498"/>
      <c r="BI2498"/>
      <c r="BJ2498"/>
    </row>
    <row r="2499" spans="57:62" x14ac:dyDescent="0.3">
      <c r="BE2499"/>
      <c r="BF2499"/>
      <c r="BG2499"/>
      <c r="BH2499"/>
      <c r="BI2499"/>
      <c r="BJ2499"/>
    </row>
    <row r="2500" spans="57:62" x14ac:dyDescent="0.3">
      <c r="BE2500"/>
      <c r="BF2500"/>
      <c r="BG2500"/>
      <c r="BH2500"/>
      <c r="BI2500"/>
      <c r="BJ2500"/>
    </row>
    <row r="2501" spans="57:62" x14ac:dyDescent="0.3">
      <c r="BE2501"/>
      <c r="BF2501"/>
      <c r="BG2501"/>
      <c r="BH2501"/>
      <c r="BI2501"/>
      <c r="BJ2501"/>
    </row>
    <row r="2502" spans="57:62" x14ac:dyDescent="0.3">
      <c r="BE2502"/>
      <c r="BF2502"/>
      <c r="BG2502"/>
      <c r="BH2502"/>
      <c r="BI2502"/>
      <c r="BJ2502"/>
    </row>
    <row r="2503" spans="57:62" x14ac:dyDescent="0.3">
      <c r="BE2503"/>
      <c r="BF2503"/>
      <c r="BG2503"/>
      <c r="BH2503"/>
      <c r="BI2503"/>
      <c r="BJ2503"/>
    </row>
    <row r="2504" spans="57:62" x14ac:dyDescent="0.3">
      <c r="BE2504"/>
      <c r="BF2504"/>
      <c r="BG2504"/>
      <c r="BH2504"/>
      <c r="BI2504"/>
      <c r="BJ2504"/>
    </row>
    <row r="2505" spans="57:62" x14ac:dyDescent="0.3">
      <c r="BE2505"/>
      <c r="BF2505"/>
      <c r="BG2505"/>
      <c r="BH2505"/>
      <c r="BI2505"/>
      <c r="BJ2505"/>
    </row>
    <row r="2506" spans="57:62" x14ac:dyDescent="0.3">
      <c r="BE2506"/>
      <c r="BF2506"/>
      <c r="BG2506"/>
      <c r="BH2506"/>
      <c r="BI2506"/>
      <c r="BJ2506"/>
    </row>
    <row r="2507" spans="57:62" x14ac:dyDescent="0.3">
      <c r="BE2507"/>
      <c r="BF2507"/>
      <c r="BG2507"/>
      <c r="BH2507"/>
      <c r="BI2507"/>
      <c r="BJ2507"/>
    </row>
    <row r="2508" spans="57:62" x14ac:dyDescent="0.3">
      <c r="BE2508"/>
      <c r="BF2508"/>
      <c r="BG2508"/>
      <c r="BH2508"/>
      <c r="BI2508"/>
      <c r="BJ2508"/>
    </row>
    <row r="2509" spans="57:62" x14ac:dyDescent="0.3">
      <c r="BE2509"/>
      <c r="BF2509"/>
      <c r="BG2509"/>
      <c r="BH2509"/>
      <c r="BI2509"/>
      <c r="BJ2509"/>
    </row>
    <row r="2510" spans="57:62" x14ac:dyDescent="0.3">
      <c r="BE2510"/>
      <c r="BF2510"/>
      <c r="BG2510"/>
      <c r="BH2510"/>
      <c r="BI2510"/>
      <c r="BJ2510"/>
    </row>
    <row r="2511" spans="57:62" x14ac:dyDescent="0.3">
      <c r="BE2511"/>
      <c r="BF2511"/>
      <c r="BG2511"/>
      <c r="BH2511"/>
      <c r="BI2511"/>
      <c r="BJ2511"/>
    </row>
    <row r="2512" spans="57:62" x14ac:dyDescent="0.3">
      <c r="BE2512"/>
      <c r="BF2512"/>
      <c r="BG2512"/>
      <c r="BH2512"/>
      <c r="BI2512"/>
      <c r="BJ2512"/>
    </row>
    <row r="2513" spans="57:62" x14ac:dyDescent="0.3">
      <c r="BE2513"/>
      <c r="BF2513"/>
      <c r="BG2513"/>
      <c r="BH2513"/>
      <c r="BI2513"/>
      <c r="BJ2513"/>
    </row>
    <row r="2514" spans="57:62" x14ac:dyDescent="0.3">
      <c r="BE2514"/>
      <c r="BF2514"/>
      <c r="BG2514"/>
      <c r="BH2514"/>
      <c r="BI2514"/>
      <c r="BJ2514"/>
    </row>
    <row r="2515" spans="57:62" x14ac:dyDescent="0.3">
      <c r="BE2515"/>
      <c r="BF2515"/>
      <c r="BG2515"/>
      <c r="BH2515"/>
      <c r="BI2515"/>
      <c r="BJ2515"/>
    </row>
    <row r="2516" spans="57:62" x14ac:dyDescent="0.3">
      <c r="BE2516"/>
      <c r="BF2516"/>
      <c r="BG2516"/>
      <c r="BH2516"/>
      <c r="BI2516"/>
      <c r="BJ2516"/>
    </row>
    <row r="2517" spans="57:62" x14ac:dyDescent="0.3">
      <c r="BE2517"/>
      <c r="BF2517"/>
      <c r="BG2517"/>
      <c r="BH2517"/>
      <c r="BI2517"/>
      <c r="BJ2517"/>
    </row>
    <row r="2518" spans="57:62" x14ac:dyDescent="0.3">
      <c r="BE2518"/>
      <c r="BF2518"/>
      <c r="BG2518"/>
      <c r="BH2518"/>
      <c r="BI2518"/>
      <c r="BJ2518"/>
    </row>
    <row r="2519" spans="57:62" x14ac:dyDescent="0.3">
      <c r="BE2519"/>
      <c r="BF2519"/>
      <c r="BG2519"/>
      <c r="BH2519"/>
      <c r="BI2519"/>
      <c r="BJ2519"/>
    </row>
    <row r="2520" spans="57:62" x14ac:dyDescent="0.3">
      <c r="BE2520"/>
      <c r="BF2520"/>
      <c r="BG2520"/>
      <c r="BH2520"/>
      <c r="BI2520"/>
      <c r="BJ2520"/>
    </row>
    <row r="2521" spans="57:62" x14ac:dyDescent="0.3">
      <c r="BE2521"/>
      <c r="BF2521"/>
      <c r="BG2521"/>
      <c r="BH2521"/>
      <c r="BI2521"/>
      <c r="BJ2521"/>
    </row>
    <row r="2522" spans="57:62" x14ac:dyDescent="0.3">
      <c r="BE2522"/>
      <c r="BF2522"/>
      <c r="BG2522"/>
      <c r="BH2522"/>
      <c r="BI2522"/>
      <c r="BJ2522"/>
    </row>
    <row r="2523" spans="57:62" x14ac:dyDescent="0.3">
      <c r="BE2523"/>
      <c r="BF2523"/>
      <c r="BG2523"/>
      <c r="BH2523"/>
      <c r="BI2523"/>
      <c r="BJ2523"/>
    </row>
    <row r="2524" spans="57:62" x14ac:dyDescent="0.3">
      <c r="BE2524"/>
      <c r="BF2524"/>
      <c r="BG2524"/>
      <c r="BH2524"/>
      <c r="BI2524"/>
      <c r="BJ2524"/>
    </row>
    <row r="2525" spans="57:62" x14ac:dyDescent="0.3">
      <c r="BE2525"/>
      <c r="BF2525"/>
      <c r="BG2525"/>
      <c r="BH2525"/>
      <c r="BI2525"/>
      <c r="BJ2525"/>
    </row>
    <row r="2526" spans="57:62" x14ac:dyDescent="0.3">
      <c r="BE2526"/>
      <c r="BF2526"/>
      <c r="BG2526"/>
      <c r="BH2526"/>
      <c r="BI2526"/>
      <c r="BJ2526"/>
    </row>
    <row r="2527" spans="57:62" x14ac:dyDescent="0.3">
      <c r="BE2527"/>
      <c r="BF2527"/>
      <c r="BG2527"/>
      <c r="BH2527"/>
      <c r="BI2527"/>
      <c r="BJ2527"/>
    </row>
    <row r="2528" spans="57:62" x14ac:dyDescent="0.3">
      <c r="BE2528"/>
      <c r="BF2528"/>
      <c r="BG2528"/>
      <c r="BH2528"/>
      <c r="BI2528"/>
      <c r="BJ2528"/>
    </row>
    <row r="2529" spans="57:62" x14ac:dyDescent="0.3">
      <c r="BE2529"/>
      <c r="BF2529"/>
      <c r="BG2529"/>
      <c r="BH2529"/>
      <c r="BI2529"/>
      <c r="BJ2529"/>
    </row>
    <row r="2530" spans="57:62" x14ac:dyDescent="0.3">
      <c r="BE2530"/>
      <c r="BF2530"/>
      <c r="BG2530"/>
      <c r="BH2530"/>
      <c r="BI2530"/>
      <c r="BJ2530"/>
    </row>
    <row r="2531" spans="57:62" x14ac:dyDescent="0.3">
      <c r="BE2531"/>
      <c r="BF2531"/>
      <c r="BG2531"/>
      <c r="BH2531"/>
      <c r="BI2531"/>
      <c r="BJ2531"/>
    </row>
    <row r="2532" spans="57:62" x14ac:dyDescent="0.3">
      <c r="BE2532"/>
      <c r="BF2532"/>
      <c r="BG2532"/>
      <c r="BH2532"/>
      <c r="BI2532"/>
      <c r="BJ2532"/>
    </row>
    <row r="2533" spans="57:62" x14ac:dyDescent="0.3">
      <c r="BE2533"/>
      <c r="BF2533"/>
      <c r="BG2533"/>
      <c r="BH2533"/>
      <c r="BI2533"/>
      <c r="BJ2533"/>
    </row>
    <row r="2534" spans="57:62" x14ac:dyDescent="0.3">
      <c r="BE2534"/>
      <c r="BF2534"/>
      <c r="BG2534"/>
      <c r="BH2534"/>
      <c r="BI2534"/>
      <c r="BJ2534"/>
    </row>
    <row r="2535" spans="57:62" x14ac:dyDescent="0.3">
      <c r="BE2535"/>
      <c r="BF2535"/>
      <c r="BG2535"/>
      <c r="BH2535"/>
      <c r="BI2535"/>
      <c r="BJ2535"/>
    </row>
    <row r="2536" spans="57:62" x14ac:dyDescent="0.3">
      <c r="BE2536"/>
      <c r="BF2536"/>
      <c r="BG2536"/>
      <c r="BH2536"/>
      <c r="BI2536"/>
      <c r="BJ2536"/>
    </row>
    <row r="2537" spans="57:62" x14ac:dyDescent="0.3">
      <c r="BE2537"/>
      <c r="BF2537"/>
      <c r="BG2537"/>
      <c r="BH2537"/>
      <c r="BI2537"/>
      <c r="BJ2537"/>
    </row>
    <row r="2538" spans="57:62" x14ac:dyDescent="0.3">
      <c r="BE2538"/>
      <c r="BF2538"/>
      <c r="BG2538"/>
      <c r="BH2538"/>
      <c r="BI2538"/>
      <c r="BJ2538"/>
    </row>
    <row r="2539" spans="57:62" x14ac:dyDescent="0.3">
      <c r="BE2539"/>
      <c r="BF2539"/>
      <c r="BG2539"/>
      <c r="BH2539"/>
      <c r="BI2539"/>
      <c r="BJ2539"/>
    </row>
    <row r="2540" spans="57:62" x14ac:dyDescent="0.3">
      <c r="BE2540"/>
      <c r="BF2540"/>
      <c r="BG2540"/>
      <c r="BH2540"/>
      <c r="BI2540"/>
      <c r="BJ2540"/>
    </row>
    <row r="2541" spans="57:62" x14ac:dyDescent="0.3">
      <c r="BE2541"/>
      <c r="BF2541"/>
      <c r="BG2541"/>
      <c r="BH2541"/>
      <c r="BI2541"/>
      <c r="BJ2541"/>
    </row>
    <row r="2542" spans="57:62" x14ac:dyDescent="0.3">
      <c r="BE2542"/>
      <c r="BF2542"/>
      <c r="BG2542"/>
      <c r="BH2542"/>
      <c r="BI2542"/>
      <c r="BJ2542"/>
    </row>
    <row r="2543" spans="57:62" x14ac:dyDescent="0.3">
      <c r="BE2543"/>
      <c r="BF2543"/>
      <c r="BG2543"/>
      <c r="BH2543"/>
      <c r="BI2543"/>
      <c r="BJ2543"/>
    </row>
    <row r="2544" spans="57:62" x14ac:dyDescent="0.3">
      <c r="BE2544"/>
      <c r="BF2544"/>
      <c r="BG2544"/>
      <c r="BH2544"/>
      <c r="BI2544"/>
      <c r="BJ2544"/>
    </row>
    <row r="2545" spans="57:62" x14ac:dyDescent="0.3">
      <c r="BE2545"/>
      <c r="BF2545"/>
      <c r="BG2545"/>
      <c r="BH2545"/>
      <c r="BI2545"/>
      <c r="BJ2545"/>
    </row>
    <row r="2546" spans="57:62" x14ac:dyDescent="0.3">
      <c r="BE2546"/>
      <c r="BF2546"/>
      <c r="BG2546"/>
      <c r="BH2546"/>
      <c r="BI2546"/>
      <c r="BJ2546"/>
    </row>
    <row r="2547" spans="57:62" x14ac:dyDescent="0.3">
      <c r="BE2547"/>
      <c r="BF2547"/>
      <c r="BG2547"/>
      <c r="BH2547"/>
      <c r="BI2547"/>
      <c r="BJ2547"/>
    </row>
    <row r="2548" spans="57:62" x14ac:dyDescent="0.3">
      <c r="BE2548"/>
      <c r="BF2548"/>
      <c r="BG2548"/>
      <c r="BH2548"/>
      <c r="BI2548"/>
      <c r="BJ2548"/>
    </row>
    <row r="2549" spans="57:62" x14ac:dyDescent="0.3">
      <c r="BE2549"/>
      <c r="BF2549"/>
      <c r="BG2549"/>
      <c r="BH2549"/>
      <c r="BI2549"/>
      <c r="BJ2549"/>
    </row>
    <row r="2550" spans="57:62" x14ac:dyDescent="0.3">
      <c r="BE2550"/>
      <c r="BF2550"/>
      <c r="BG2550"/>
      <c r="BH2550"/>
      <c r="BI2550"/>
      <c r="BJ2550"/>
    </row>
    <row r="2551" spans="57:62" x14ac:dyDescent="0.3">
      <c r="BE2551"/>
      <c r="BF2551"/>
      <c r="BG2551"/>
      <c r="BH2551"/>
      <c r="BI2551"/>
      <c r="BJ2551"/>
    </row>
    <row r="2552" spans="57:62" x14ac:dyDescent="0.3">
      <c r="BE2552"/>
      <c r="BF2552"/>
      <c r="BG2552"/>
      <c r="BH2552"/>
      <c r="BI2552"/>
      <c r="BJ2552"/>
    </row>
    <row r="2553" spans="57:62" x14ac:dyDescent="0.3">
      <c r="BE2553"/>
      <c r="BF2553"/>
      <c r="BG2553"/>
      <c r="BH2553"/>
      <c r="BI2553"/>
      <c r="BJ2553"/>
    </row>
    <row r="2554" spans="57:62" x14ac:dyDescent="0.3">
      <c r="BE2554"/>
      <c r="BF2554"/>
      <c r="BG2554"/>
      <c r="BH2554"/>
      <c r="BI2554"/>
      <c r="BJ2554"/>
    </row>
    <row r="2555" spans="57:62" x14ac:dyDescent="0.3">
      <c r="BE2555"/>
      <c r="BF2555"/>
      <c r="BG2555"/>
      <c r="BH2555"/>
      <c r="BI2555"/>
      <c r="BJ2555"/>
    </row>
    <row r="2556" spans="57:62" x14ac:dyDescent="0.3">
      <c r="BE2556"/>
      <c r="BF2556"/>
      <c r="BG2556"/>
      <c r="BH2556"/>
      <c r="BI2556"/>
      <c r="BJ2556"/>
    </row>
    <row r="2557" spans="57:62" x14ac:dyDescent="0.3">
      <c r="BE2557"/>
      <c r="BF2557"/>
      <c r="BG2557"/>
      <c r="BH2557"/>
      <c r="BI2557"/>
      <c r="BJ2557"/>
    </row>
    <row r="2558" spans="57:62" x14ac:dyDescent="0.3">
      <c r="BE2558"/>
      <c r="BF2558"/>
      <c r="BG2558"/>
      <c r="BH2558"/>
      <c r="BI2558"/>
      <c r="BJ2558"/>
    </row>
    <row r="2559" spans="57:62" x14ac:dyDescent="0.3">
      <c r="BE2559"/>
      <c r="BF2559"/>
      <c r="BG2559"/>
      <c r="BH2559"/>
      <c r="BI2559"/>
      <c r="BJ2559"/>
    </row>
    <row r="2560" spans="57:62" x14ac:dyDescent="0.3">
      <c r="BE2560"/>
      <c r="BF2560"/>
      <c r="BG2560"/>
      <c r="BH2560"/>
      <c r="BI2560"/>
      <c r="BJ2560"/>
    </row>
    <row r="2561" spans="57:62" x14ac:dyDescent="0.3">
      <c r="BE2561"/>
      <c r="BF2561"/>
      <c r="BG2561"/>
      <c r="BH2561"/>
      <c r="BI2561"/>
      <c r="BJ2561"/>
    </row>
    <row r="2562" spans="57:62" x14ac:dyDescent="0.3">
      <c r="BE2562"/>
      <c r="BF2562"/>
      <c r="BG2562"/>
      <c r="BH2562"/>
      <c r="BI2562"/>
      <c r="BJ2562"/>
    </row>
    <row r="2563" spans="57:62" x14ac:dyDescent="0.3">
      <c r="BE2563"/>
      <c r="BF2563"/>
      <c r="BG2563"/>
      <c r="BH2563"/>
      <c r="BI2563"/>
      <c r="BJ2563"/>
    </row>
    <row r="2564" spans="57:62" x14ac:dyDescent="0.3">
      <c r="BE2564"/>
      <c r="BF2564"/>
      <c r="BG2564"/>
      <c r="BH2564"/>
      <c r="BI2564"/>
      <c r="BJ2564"/>
    </row>
    <row r="2565" spans="57:62" x14ac:dyDescent="0.3">
      <c r="BE2565"/>
      <c r="BF2565"/>
      <c r="BG2565"/>
      <c r="BH2565"/>
      <c r="BI2565"/>
      <c r="BJ2565"/>
    </row>
    <row r="2566" spans="57:62" x14ac:dyDescent="0.3">
      <c r="BE2566"/>
      <c r="BF2566"/>
      <c r="BG2566"/>
      <c r="BH2566"/>
      <c r="BI2566"/>
      <c r="BJ2566"/>
    </row>
    <row r="2567" spans="57:62" x14ac:dyDescent="0.3">
      <c r="BE2567"/>
      <c r="BF2567"/>
      <c r="BG2567"/>
      <c r="BH2567"/>
      <c r="BI2567"/>
      <c r="BJ2567"/>
    </row>
    <row r="2568" spans="57:62" x14ac:dyDescent="0.3">
      <c r="BE2568"/>
      <c r="BF2568"/>
      <c r="BG2568"/>
      <c r="BH2568"/>
      <c r="BI2568"/>
      <c r="BJ2568"/>
    </row>
    <row r="2569" spans="57:62" x14ac:dyDescent="0.3">
      <c r="BE2569"/>
      <c r="BF2569"/>
      <c r="BG2569"/>
      <c r="BH2569"/>
      <c r="BI2569"/>
      <c r="BJ2569"/>
    </row>
    <row r="2570" spans="57:62" x14ac:dyDescent="0.3">
      <c r="BE2570"/>
      <c r="BF2570"/>
      <c r="BG2570"/>
      <c r="BH2570"/>
      <c r="BI2570"/>
      <c r="BJ2570"/>
    </row>
    <row r="2571" spans="57:62" x14ac:dyDescent="0.3">
      <c r="BE2571"/>
      <c r="BF2571"/>
      <c r="BG2571"/>
      <c r="BH2571"/>
      <c r="BI2571"/>
      <c r="BJ2571"/>
    </row>
    <row r="2572" spans="57:62" x14ac:dyDescent="0.3">
      <c r="BE2572"/>
      <c r="BF2572"/>
      <c r="BG2572"/>
      <c r="BH2572"/>
      <c r="BI2572"/>
      <c r="BJ2572"/>
    </row>
    <row r="2573" spans="57:62" x14ac:dyDescent="0.3">
      <c r="BE2573"/>
      <c r="BF2573"/>
      <c r="BG2573"/>
      <c r="BH2573"/>
      <c r="BI2573"/>
      <c r="BJ2573"/>
    </row>
    <row r="2574" spans="57:62" x14ac:dyDescent="0.3">
      <c r="BE2574"/>
      <c r="BF2574"/>
      <c r="BG2574"/>
      <c r="BH2574"/>
      <c r="BI2574"/>
      <c r="BJ2574"/>
    </row>
    <row r="2575" spans="57:62" x14ac:dyDescent="0.3">
      <c r="BE2575"/>
      <c r="BF2575"/>
      <c r="BG2575"/>
      <c r="BH2575"/>
      <c r="BI2575"/>
      <c r="BJ2575"/>
    </row>
    <row r="2576" spans="57:62" x14ac:dyDescent="0.3">
      <c r="BE2576"/>
      <c r="BF2576"/>
      <c r="BG2576"/>
      <c r="BH2576"/>
      <c r="BI2576"/>
      <c r="BJ2576"/>
    </row>
    <row r="2577" spans="57:62" x14ac:dyDescent="0.3">
      <c r="BE2577"/>
      <c r="BF2577"/>
      <c r="BG2577"/>
      <c r="BH2577"/>
      <c r="BI2577"/>
      <c r="BJ2577"/>
    </row>
    <row r="2578" spans="57:62" x14ac:dyDescent="0.3">
      <c r="BE2578"/>
      <c r="BF2578"/>
      <c r="BG2578"/>
      <c r="BH2578"/>
      <c r="BI2578"/>
      <c r="BJ2578"/>
    </row>
    <row r="2579" spans="57:62" x14ac:dyDescent="0.3">
      <c r="BE2579"/>
      <c r="BF2579"/>
      <c r="BG2579"/>
      <c r="BH2579"/>
      <c r="BI2579"/>
      <c r="BJ2579"/>
    </row>
    <row r="2580" spans="57:62" x14ac:dyDescent="0.3">
      <c r="BE2580"/>
      <c r="BF2580"/>
      <c r="BG2580"/>
      <c r="BH2580"/>
      <c r="BI2580"/>
      <c r="BJ2580"/>
    </row>
    <row r="2581" spans="57:62" x14ac:dyDescent="0.3">
      <c r="BE2581"/>
      <c r="BF2581"/>
      <c r="BG2581"/>
      <c r="BH2581"/>
      <c r="BI2581"/>
      <c r="BJ2581"/>
    </row>
    <row r="2582" spans="57:62" x14ac:dyDescent="0.3">
      <c r="BE2582"/>
      <c r="BF2582"/>
      <c r="BG2582"/>
      <c r="BH2582"/>
      <c r="BI2582"/>
      <c r="BJ2582"/>
    </row>
    <row r="2583" spans="57:62" x14ac:dyDescent="0.3">
      <c r="BE2583"/>
      <c r="BF2583"/>
      <c r="BG2583"/>
      <c r="BH2583"/>
      <c r="BI2583"/>
      <c r="BJ2583"/>
    </row>
    <row r="2584" spans="57:62" x14ac:dyDescent="0.3">
      <c r="BE2584"/>
      <c r="BF2584"/>
      <c r="BG2584"/>
      <c r="BH2584"/>
      <c r="BI2584"/>
      <c r="BJ2584"/>
    </row>
    <row r="2585" spans="57:62" x14ac:dyDescent="0.3">
      <c r="BE2585"/>
      <c r="BF2585"/>
      <c r="BG2585"/>
      <c r="BH2585"/>
      <c r="BI2585"/>
      <c r="BJ2585"/>
    </row>
    <row r="2586" spans="57:62" x14ac:dyDescent="0.3">
      <c r="BE2586"/>
      <c r="BF2586"/>
      <c r="BG2586"/>
      <c r="BH2586"/>
      <c r="BI2586"/>
      <c r="BJ2586"/>
    </row>
    <row r="2587" spans="57:62" x14ac:dyDescent="0.3">
      <c r="BE2587"/>
      <c r="BF2587"/>
      <c r="BG2587"/>
      <c r="BH2587"/>
      <c r="BI2587"/>
      <c r="BJ2587"/>
    </row>
    <row r="2588" spans="57:62" x14ac:dyDescent="0.3">
      <c r="BE2588"/>
      <c r="BF2588"/>
      <c r="BG2588"/>
      <c r="BH2588"/>
      <c r="BI2588"/>
      <c r="BJ2588"/>
    </row>
    <row r="2589" spans="57:62" x14ac:dyDescent="0.3">
      <c r="BE2589"/>
      <c r="BF2589"/>
      <c r="BG2589"/>
      <c r="BH2589"/>
      <c r="BI2589"/>
      <c r="BJ2589"/>
    </row>
    <row r="2590" spans="57:62" x14ac:dyDescent="0.3">
      <c r="BE2590"/>
      <c r="BF2590"/>
      <c r="BG2590"/>
      <c r="BH2590"/>
      <c r="BI2590"/>
      <c r="BJ2590"/>
    </row>
    <row r="2591" spans="57:62" x14ac:dyDescent="0.3">
      <c r="BE2591"/>
      <c r="BF2591"/>
      <c r="BG2591"/>
      <c r="BH2591"/>
      <c r="BI2591"/>
      <c r="BJ2591"/>
    </row>
    <row r="2592" spans="57:62" x14ac:dyDescent="0.3">
      <c r="BE2592"/>
      <c r="BF2592"/>
      <c r="BG2592"/>
      <c r="BH2592"/>
      <c r="BI2592"/>
      <c r="BJ2592"/>
    </row>
    <row r="2593" spans="57:62" x14ac:dyDescent="0.3">
      <c r="BE2593"/>
      <c r="BF2593"/>
      <c r="BG2593"/>
      <c r="BH2593"/>
      <c r="BI2593"/>
      <c r="BJ2593"/>
    </row>
    <row r="2594" spans="57:62" x14ac:dyDescent="0.3">
      <c r="BE2594"/>
      <c r="BF2594"/>
      <c r="BG2594"/>
      <c r="BH2594"/>
      <c r="BI2594"/>
      <c r="BJ2594"/>
    </row>
    <row r="2595" spans="57:62" x14ac:dyDescent="0.3">
      <c r="BE2595"/>
      <c r="BF2595"/>
      <c r="BG2595"/>
      <c r="BH2595"/>
      <c r="BI2595"/>
      <c r="BJ2595"/>
    </row>
    <row r="2596" spans="57:62" x14ac:dyDescent="0.3">
      <c r="BE2596"/>
      <c r="BF2596"/>
      <c r="BG2596"/>
      <c r="BH2596"/>
      <c r="BI2596"/>
      <c r="BJ2596"/>
    </row>
    <row r="2597" spans="57:62" x14ac:dyDescent="0.3">
      <c r="BE2597"/>
      <c r="BF2597"/>
      <c r="BG2597"/>
      <c r="BH2597"/>
      <c r="BI2597"/>
      <c r="BJ2597"/>
    </row>
    <row r="2598" spans="57:62" x14ac:dyDescent="0.3">
      <c r="BE2598"/>
      <c r="BF2598"/>
      <c r="BG2598"/>
      <c r="BH2598"/>
      <c r="BI2598"/>
      <c r="BJ2598"/>
    </row>
    <row r="2599" spans="57:62" x14ac:dyDescent="0.3">
      <c r="BE2599"/>
      <c r="BF2599"/>
      <c r="BG2599"/>
      <c r="BH2599"/>
      <c r="BI2599"/>
      <c r="BJ2599"/>
    </row>
    <row r="2600" spans="57:62" x14ac:dyDescent="0.3">
      <c r="BE2600"/>
      <c r="BF2600"/>
      <c r="BG2600"/>
      <c r="BH2600"/>
      <c r="BI2600"/>
      <c r="BJ2600"/>
    </row>
    <row r="2601" spans="57:62" x14ac:dyDescent="0.3">
      <c r="BE2601"/>
      <c r="BF2601"/>
      <c r="BG2601"/>
      <c r="BH2601"/>
      <c r="BI2601"/>
      <c r="BJ2601"/>
    </row>
    <row r="2602" spans="57:62" x14ac:dyDescent="0.3">
      <c r="BE2602"/>
      <c r="BF2602"/>
      <c r="BG2602"/>
      <c r="BH2602"/>
      <c r="BI2602"/>
      <c r="BJ2602"/>
    </row>
    <row r="2603" spans="57:62" x14ac:dyDescent="0.3">
      <c r="BE2603"/>
      <c r="BF2603"/>
      <c r="BG2603"/>
      <c r="BH2603"/>
      <c r="BI2603"/>
      <c r="BJ2603"/>
    </row>
    <row r="2604" spans="57:62" x14ac:dyDescent="0.3">
      <c r="BE2604"/>
      <c r="BF2604"/>
      <c r="BG2604"/>
      <c r="BH2604"/>
      <c r="BI2604"/>
      <c r="BJ2604"/>
    </row>
    <row r="2605" spans="57:62" x14ac:dyDescent="0.3">
      <c r="BE2605"/>
      <c r="BF2605"/>
      <c r="BG2605"/>
      <c r="BH2605"/>
      <c r="BI2605"/>
      <c r="BJ2605"/>
    </row>
    <row r="2606" spans="57:62" x14ac:dyDescent="0.3">
      <c r="BE2606"/>
      <c r="BF2606"/>
      <c r="BG2606"/>
      <c r="BH2606"/>
      <c r="BI2606"/>
      <c r="BJ2606"/>
    </row>
    <row r="2607" spans="57:62" x14ac:dyDescent="0.3">
      <c r="BE2607"/>
      <c r="BF2607"/>
      <c r="BG2607"/>
      <c r="BH2607"/>
      <c r="BI2607"/>
      <c r="BJ2607"/>
    </row>
    <row r="2608" spans="57:62" x14ac:dyDescent="0.3">
      <c r="BE2608"/>
      <c r="BF2608"/>
      <c r="BG2608"/>
      <c r="BH2608"/>
      <c r="BI2608"/>
      <c r="BJ2608"/>
    </row>
    <row r="2609" spans="57:62" x14ac:dyDescent="0.3">
      <c r="BE2609"/>
      <c r="BF2609"/>
      <c r="BG2609"/>
      <c r="BH2609"/>
      <c r="BI2609"/>
      <c r="BJ2609"/>
    </row>
    <row r="2610" spans="57:62" x14ac:dyDescent="0.3">
      <c r="BE2610"/>
      <c r="BF2610"/>
      <c r="BG2610"/>
      <c r="BH2610"/>
      <c r="BI2610"/>
      <c r="BJ2610"/>
    </row>
    <row r="2611" spans="57:62" x14ac:dyDescent="0.3">
      <c r="BE2611"/>
      <c r="BF2611"/>
      <c r="BG2611"/>
      <c r="BH2611"/>
      <c r="BI2611"/>
      <c r="BJ2611"/>
    </row>
    <row r="2612" spans="57:62" x14ac:dyDescent="0.3">
      <c r="BE2612"/>
      <c r="BF2612"/>
      <c r="BG2612"/>
      <c r="BH2612"/>
      <c r="BI2612"/>
      <c r="BJ2612"/>
    </row>
    <row r="2613" spans="57:62" x14ac:dyDescent="0.3">
      <c r="BE2613"/>
      <c r="BF2613"/>
      <c r="BG2613"/>
      <c r="BH2613"/>
      <c r="BI2613"/>
      <c r="BJ2613"/>
    </row>
    <row r="2614" spans="57:62" x14ac:dyDescent="0.3">
      <c r="BE2614"/>
      <c r="BF2614"/>
      <c r="BG2614"/>
      <c r="BH2614"/>
      <c r="BI2614"/>
      <c r="BJ2614"/>
    </row>
    <row r="2615" spans="57:62" x14ac:dyDescent="0.3">
      <c r="BE2615"/>
      <c r="BF2615"/>
      <c r="BG2615"/>
      <c r="BH2615"/>
      <c r="BI2615"/>
      <c r="BJ2615"/>
    </row>
    <row r="2616" spans="57:62" x14ac:dyDescent="0.3">
      <c r="BE2616"/>
      <c r="BF2616"/>
      <c r="BG2616"/>
      <c r="BH2616"/>
      <c r="BI2616"/>
      <c r="BJ2616"/>
    </row>
    <row r="2617" spans="57:62" x14ac:dyDescent="0.3">
      <c r="BE2617"/>
      <c r="BF2617"/>
      <c r="BG2617"/>
      <c r="BH2617"/>
      <c r="BI2617"/>
      <c r="BJ2617"/>
    </row>
    <row r="2618" spans="57:62" x14ac:dyDescent="0.3">
      <c r="BE2618"/>
      <c r="BF2618"/>
      <c r="BG2618"/>
      <c r="BH2618"/>
      <c r="BI2618"/>
      <c r="BJ2618"/>
    </row>
    <row r="2619" spans="57:62" x14ac:dyDescent="0.3">
      <c r="BE2619"/>
      <c r="BF2619"/>
      <c r="BG2619"/>
      <c r="BH2619"/>
      <c r="BI2619"/>
      <c r="BJ2619"/>
    </row>
    <row r="2620" spans="57:62" x14ac:dyDescent="0.3">
      <c r="BE2620"/>
      <c r="BF2620"/>
      <c r="BG2620"/>
      <c r="BH2620"/>
      <c r="BI2620"/>
      <c r="BJ2620"/>
    </row>
    <row r="2621" spans="57:62" x14ac:dyDescent="0.3">
      <c r="BE2621"/>
      <c r="BF2621"/>
      <c r="BG2621"/>
      <c r="BH2621"/>
      <c r="BI2621"/>
      <c r="BJ2621"/>
    </row>
    <row r="2622" spans="57:62" x14ac:dyDescent="0.3">
      <c r="BE2622"/>
      <c r="BF2622"/>
      <c r="BG2622"/>
      <c r="BH2622"/>
      <c r="BI2622"/>
      <c r="BJ2622"/>
    </row>
    <row r="2623" spans="57:62" x14ac:dyDescent="0.3">
      <c r="BE2623"/>
      <c r="BF2623"/>
      <c r="BG2623"/>
      <c r="BH2623"/>
      <c r="BI2623"/>
      <c r="BJ2623"/>
    </row>
    <row r="2624" spans="57:62" x14ac:dyDescent="0.3">
      <c r="BE2624"/>
      <c r="BF2624"/>
      <c r="BG2624"/>
      <c r="BH2624"/>
      <c r="BI2624"/>
      <c r="BJ2624"/>
    </row>
    <row r="2625" spans="57:62" x14ac:dyDescent="0.3">
      <c r="BE2625"/>
      <c r="BF2625"/>
      <c r="BG2625"/>
      <c r="BH2625"/>
      <c r="BI2625"/>
      <c r="BJ2625"/>
    </row>
    <row r="2626" spans="57:62" x14ac:dyDescent="0.3">
      <c r="BE2626"/>
      <c r="BF2626"/>
      <c r="BG2626"/>
      <c r="BH2626"/>
      <c r="BI2626"/>
      <c r="BJ2626"/>
    </row>
    <row r="2627" spans="57:62" x14ac:dyDescent="0.3">
      <c r="BE2627"/>
      <c r="BF2627"/>
      <c r="BG2627"/>
      <c r="BH2627"/>
      <c r="BI2627"/>
      <c r="BJ2627"/>
    </row>
    <row r="2628" spans="57:62" x14ac:dyDescent="0.3">
      <c r="BE2628"/>
      <c r="BF2628"/>
      <c r="BG2628"/>
      <c r="BH2628"/>
      <c r="BI2628"/>
      <c r="BJ2628"/>
    </row>
    <row r="2629" spans="57:62" x14ac:dyDescent="0.3">
      <c r="BE2629"/>
      <c r="BF2629"/>
      <c r="BG2629"/>
      <c r="BH2629"/>
      <c r="BI2629"/>
      <c r="BJ2629"/>
    </row>
    <row r="2630" spans="57:62" x14ac:dyDescent="0.3">
      <c r="BE2630"/>
      <c r="BF2630"/>
      <c r="BG2630"/>
      <c r="BH2630"/>
      <c r="BI2630"/>
      <c r="BJ2630"/>
    </row>
    <row r="2631" spans="57:62" x14ac:dyDescent="0.3">
      <c r="BE2631"/>
      <c r="BF2631"/>
      <c r="BG2631"/>
      <c r="BH2631"/>
      <c r="BI2631"/>
      <c r="BJ2631"/>
    </row>
    <row r="2632" spans="57:62" x14ac:dyDescent="0.3">
      <c r="BE2632"/>
      <c r="BF2632"/>
      <c r="BG2632"/>
      <c r="BH2632"/>
      <c r="BI2632"/>
      <c r="BJ2632"/>
    </row>
    <row r="2633" spans="57:62" x14ac:dyDescent="0.3">
      <c r="BE2633"/>
      <c r="BF2633"/>
      <c r="BG2633"/>
      <c r="BH2633"/>
      <c r="BI2633"/>
      <c r="BJ2633"/>
    </row>
    <row r="2634" spans="57:62" x14ac:dyDescent="0.3">
      <c r="BE2634"/>
      <c r="BF2634"/>
      <c r="BG2634"/>
      <c r="BH2634"/>
      <c r="BI2634"/>
      <c r="BJ2634"/>
    </row>
    <row r="2635" spans="57:62" x14ac:dyDescent="0.3">
      <c r="BE2635"/>
      <c r="BF2635"/>
      <c r="BG2635"/>
      <c r="BH2635"/>
      <c r="BI2635"/>
      <c r="BJ2635"/>
    </row>
    <row r="2636" spans="57:62" x14ac:dyDescent="0.3">
      <c r="BE2636"/>
      <c r="BF2636"/>
      <c r="BG2636"/>
      <c r="BH2636"/>
      <c r="BI2636"/>
      <c r="BJ2636"/>
    </row>
    <row r="2637" spans="57:62" x14ac:dyDescent="0.3">
      <c r="BE2637"/>
      <c r="BF2637"/>
      <c r="BG2637"/>
      <c r="BH2637"/>
      <c r="BI2637"/>
      <c r="BJ2637"/>
    </row>
    <row r="2638" spans="57:62" x14ac:dyDescent="0.3">
      <c r="BE2638"/>
      <c r="BF2638"/>
      <c r="BG2638"/>
      <c r="BH2638"/>
      <c r="BI2638"/>
      <c r="BJ2638"/>
    </row>
    <row r="2639" spans="57:62" x14ac:dyDescent="0.3">
      <c r="BE2639"/>
      <c r="BF2639"/>
      <c r="BG2639"/>
      <c r="BH2639"/>
      <c r="BI2639"/>
      <c r="BJ2639"/>
    </row>
    <row r="2640" spans="57:62" x14ac:dyDescent="0.3">
      <c r="BE2640"/>
      <c r="BF2640"/>
      <c r="BG2640"/>
      <c r="BH2640"/>
      <c r="BI2640"/>
      <c r="BJ2640"/>
    </row>
    <row r="2641" spans="57:62" x14ac:dyDescent="0.3">
      <c r="BE2641"/>
      <c r="BF2641"/>
      <c r="BG2641"/>
      <c r="BH2641"/>
      <c r="BI2641"/>
      <c r="BJ2641"/>
    </row>
    <row r="2642" spans="57:62" x14ac:dyDescent="0.3">
      <c r="BE2642"/>
      <c r="BF2642"/>
      <c r="BG2642"/>
      <c r="BH2642"/>
      <c r="BI2642"/>
      <c r="BJ2642"/>
    </row>
    <row r="2643" spans="57:62" x14ac:dyDescent="0.3">
      <c r="BE2643"/>
      <c r="BF2643"/>
      <c r="BG2643"/>
      <c r="BH2643"/>
      <c r="BI2643"/>
      <c r="BJ2643"/>
    </row>
    <row r="2644" spans="57:62" x14ac:dyDescent="0.3">
      <c r="BE2644"/>
      <c r="BF2644"/>
      <c r="BG2644"/>
      <c r="BH2644"/>
      <c r="BI2644"/>
      <c r="BJ2644"/>
    </row>
    <row r="2645" spans="57:62" x14ac:dyDescent="0.3">
      <c r="BE2645"/>
      <c r="BF2645"/>
      <c r="BG2645"/>
      <c r="BH2645"/>
      <c r="BI2645"/>
      <c r="BJ2645"/>
    </row>
    <row r="2646" spans="57:62" x14ac:dyDescent="0.3">
      <c r="BE2646"/>
      <c r="BF2646"/>
      <c r="BG2646"/>
      <c r="BH2646"/>
      <c r="BI2646"/>
      <c r="BJ2646"/>
    </row>
    <row r="2647" spans="57:62" x14ac:dyDescent="0.3">
      <c r="BE2647"/>
      <c r="BF2647"/>
      <c r="BG2647"/>
      <c r="BH2647"/>
      <c r="BI2647"/>
      <c r="BJ2647"/>
    </row>
    <row r="2648" spans="57:62" x14ac:dyDescent="0.3">
      <c r="BE2648"/>
      <c r="BF2648"/>
      <c r="BG2648"/>
      <c r="BH2648"/>
      <c r="BI2648"/>
      <c r="BJ2648"/>
    </row>
    <row r="2649" spans="57:62" x14ac:dyDescent="0.3">
      <c r="BE2649"/>
      <c r="BF2649"/>
      <c r="BG2649"/>
      <c r="BH2649"/>
      <c r="BI2649"/>
      <c r="BJ2649"/>
    </row>
    <row r="2650" spans="57:62" x14ac:dyDescent="0.3">
      <c r="BE2650"/>
      <c r="BF2650"/>
      <c r="BG2650"/>
      <c r="BH2650"/>
      <c r="BI2650"/>
      <c r="BJ2650"/>
    </row>
    <row r="2651" spans="57:62" x14ac:dyDescent="0.3">
      <c r="BE2651"/>
      <c r="BF2651"/>
      <c r="BG2651"/>
      <c r="BH2651"/>
      <c r="BI2651"/>
      <c r="BJ2651"/>
    </row>
    <row r="2652" spans="57:62" x14ac:dyDescent="0.3">
      <c r="BE2652"/>
      <c r="BF2652"/>
      <c r="BG2652"/>
      <c r="BH2652"/>
      <c r="BI2652"/>
      <c r="BJ2652"/>
    </row>
    <row r="2653" spans="57:62" x14ac:dyDescent="0.3">
      <c r="BE2653"/>
      <c r="BF2653"/>
      <c r="BG2653"/>
      <c r="BH2653"/>
      <c r="BI2653"/>
      <c r="BJ2653"/>
    </row>
    <row r="2654" spans="57:62" x14ac:dyDescent="0.3">
      <c r="BE2654"/>
      <c r="BF2654"/>
      <c r="BG2654"/>
      <c r="BH2654"/>
      <c r="BI2654"/>
      <c r="BJ2654"/>
    </row>
    <row r="2655" spans="57:62" x14ac:dyDescent="0.3">
      <c r="BE2655"/>
      <c r="BF2655"/>
      <c r="BG2655"/>
      <c r="BH2655"/>
      <c r="BI2655"/>
      <c r="BJ2655"/>
    </row>
    <row r="2656" spans="57:62" x14ac:dyDescent="0.3">
      <c r="BE2656"/>
      <c r="BF2656"/>
      <c r="BG2656"/>
      <c r="BH2656"/>
      <c r="BI2656"/>
      <c r="BJ2656"/>
    </row>
    <row r="2657" spans="57:62" x14ac:dyDescent="0.3">
      <c r="BE2657"/>
      <c r="BF2657"/>
      <c r="BG2657"/>
      <c r="BH2657"/>
      <c r="BI2657"/>
      <c r="BJ2657"/>
    </row>
    <row r="2658" spans="57:62" x14ac:dyDescent="0.3">
      <c r="BE2658"/>
      <c r="BF2658"/>
      <c r="BG2658"/>
      <c r="BH2658"/>
      <c r="BI2658"/>
      <c r="BJ2658"/>
    </row>
    <row r="2659" spans="57:62" x14ac:dyDescent="0.3">
      <c r="BE2659"/>
      <c r="BF2659"/>
      <c r="BG2659"/>
      <c r="BH2659"/>
      <c r="BI2659"/>
      <c r="BJ2659"/>
    </row>
    <row r="2660" spans="57:62" x14ac:dyDescent="0.3">
      <c r="BE2660"/>
      <c r="BF2660"/>
      <c r="BG2660"/>
      <c r="BH2660"/>
      <c r="BI2660"/>
      <c r="BJ2660"/>
    </row>
    <row r="2661" spans="57:62" x14ac:dyDescent="0.3">
      <c r="BE2661"/>
      <c r="BF2661"/>
      <c r="BG2661"/>
      <c r="BH2661"/>
      <c r="BI2661"/>
      <c r="BJ2661"/>
    </row>
    <row r="2662" spans="57:62" x14ac:dyDescent="0.3">
      <c r="BE2662"/>
      <c r="BF2662"/>
      <c r="BG2662"/>
      <c r="BH2662"/>
      <c r="BI2662"/>
      <c r="BJ2662"/>
    </row>
    <row r="2663" spans="57:62" x14ac:dyDescent="0.3">
      <c r="BE2663"/>
      <c r="BF2663"/>
      <c r="BG2663"/>
      <c r="BH2663"/>
      <c r="BI2663"/>
      <c r="BJ2663"/>
    </row>
    <row r="2664" spans="57:62" x14ac:dyDescent="0.3">
      <c r="BE2664"/>
      <c r="BF2664"/>
      <c r="BG2664"/>
      <c r="BH2664"/>
      <c r="BI2664"/>
      <c r="BJ2664"/>
    </row>
    <row r="2665" spans="57:62" x14ac:dyDescent="0.3">
      <c r="BE2665"/>
      <c r="BF2665"/>
      <c r="BG2665"/>
      <c r="BH2665"/>
      <c r="BI2665"/>
      <c r="BJ2665"/>
    </row>
    <row r="2666" spans="57:62" x14ac:dyDescent="0.3">
      <c r="BE2666"/>
      <c r="BF2666"/>
      <c r="BG2666"/>
      <c r="BH2666"/>
      <c r="BI2666"/>
      <c r="BJ2666"/>
    </row>
    <row r="2667" spans="57:62" x14ac:dyDescent="0.3">
      <c r="BE2667"/>
      <c r="BF2667"/>
      <c r="BG2667"/>
      <c r="BH2667"/>
      <c r="BI2667"/>
      <c r="BJ2667"/>
    </row>
    <row r="2668" spans="57:62" x14ac:dyDescent="0.3">
      <c r="BE2668"/>
      <c r="BF2668"/>
      <c r="BG2668"/>
      <c r="BH2668"/>
      <c r="BI2668"/>
      <c r="BJ2668"/>
    </row>
    <row r="2669" spans="57:62" x14ac:dyDescent="0.3">
      <c r="BE2669"/>
      <c r="BF2669"/>
      <c r="BG2669"/>
      <c r="BH2669"/>
      <c r="BI2669"/>
      <c r="BJ2669"/>
    </row>
    <row r="2670" spans="57:62" x14ac:dyDescent="0.3">
      <c r="BE2670"/>
      <c r="BF2670"/>
      <c r="BG2670"/>
      <c r="BH2670"/>
      <c r="BI2670"/>
      <c r="BJ2670"/>
    </row>
    <row r="2671" spans="57:62" x14ac:dyDescent="0.3">
      <c r="BE2671"/>
      <c r="BF2671"/>
      <c r="BG2671"/>
      <c r="BH2671"/>
      <c r="BI2671"/>
      <c r="BJ2671"/>
    </row>
    <row r="2672" spans="57:62" x14ac:dyDescent="0.3">
      <c r="BE2672"/>
      <c r="BF2672"/>
      <c r="BG2672"/>
      <c r="BH2672"/>
      <c r="BI2672"/>
      <c r="BJ2672"/>
    </row>
    <row r="2673" spans="57:62" x14ac:dyDescent="0.3">
      <c r="BE2673"/>
      <c r="BF2673"/>
      <c r="BG2673"/>
      <c r="BH2673"/>
      <c r="BI2673"/>
      <c r="BJ2673"/>
    </row>
    <row r="2674" spans="57:62" x14ac:dyDescent="0.3">
      <c r="BE2674"/>
      <c r="BF2674"/>
      <c r="BG2674"/>
      <c r="BH2674"/>
      <c r="BI2674"/>
      <c r="BJ2674"/>
    </row>
    <row r="2675" spans="57:62" x14ac:dyDescent="0.3">
      <c r="BE2675"/>
      <c r="BF2675"/>
      <c r="BG2675"/>
      <c r="BH2675"/>
      <c r="BI2675"/>
      <c r="BJ2675"/>
    </row>
    <row r="2676" spans="57:62" x14ac:dyDescent="0.3">
      <c r="BE2676"/>
      <c r="BF2676"/>
      <c r="BG2676"/>
      <c r="BH2676"/>
      <c r="BI2676"/>
      <c r="BJ2676"/>
    </row>
    <row r="2677" spans="57:62" x14ac:dyDescent="0.3">
      <c r="BE2677"/>
      <c r="BF2677"/>
      <c r="BG2677"/>
      <c r="BH2677"/>
      <c r="BI2677"/>
      <c r="BJ2677"/>
    </row>
    <row r="2678" spans="57:62" x14ac:dyDescent="0.3">
      <c r="BE2678"/>
      <c r="BF2678"/>
      <c r="BG2678"/>
      <c r="BH2678"/>
      <c r="BI2678"/>
      <c r="BJ2678"/>
    </row>
    <row r="2679" spans="57:62" x14ac:dyDescent="0.3">
      <c r="BE2679"/>
      <c r="BF2679"/>
      <c r="BG2679"/>
      <c r="BH2679"/>
      <c r="BI2679"/>
      <c r="BJ2679"/>
    </row>
    <row r="2680" spans="57:62" x14ac:dyDescent="0.3">
      <c r="BE2680"/>
      <c r="BF2680"/>
      <c r="BG2680"/>
      <c r="BH2680"/>
      <c r="BI2680"/>
      <c r="BJ2680"/>
    </row>
    <row r="2681" spans="57:62" x14ac:dyDescent="0.3">
      <c r="BE2681"/>
      <c r="BF2681"/>
      <c r="BG2681"/>
      <c r="BH2681"/>
      <c r="BI2681"/>
      <c r="BJ2681"/>
    </row>
    <row r="2682" spans="57:62" x14ac:dyDescent="0.3">
      <c r="BE2682"/>
      <c r="BF2682"/>
      <c r="BG2682"/>
      <c r="BH2682"/>
      <c r="BI2682"/>
      <c r="BJ2682"/>
    </row>
    <row r="2683" spans="57:62" x14ac:dyDescent="0.3">
      <c r="BE2683"/>
      <c r="BF2683"/>
      <c r="BG2683"/>
      <c r="BH2683"/>
      <c r="BI2683"/>
      <c r="BJ2683"/>
    </row>
    <row r="2684" spans="57:62" x14ac:dyDescent="0.3">
      <c r="BE2684"/>
      <c r="BF2684"/>
      <c r="BG2684"/>
      <c r="BH2684"/>
      <c r="BI2684"/>
      <c r="BJ2684"/>
    </row>
    <row r="2685" spans="57:62" x14ac:dyDescent="0.3">
      <c r="BE2685"/>
      <c r="BF2685"/>
      <c r="BG2685"/>
      <c r="BH2685"/>
      <c r="BI2685"/>
      <c r="BJ2685"/>
    </row>
    <row r="2686" spans="57:62" x14ac:dyDescent="0.3">
      <c r="BE2686"/>
      <c r="BF2686"/>
      <c r="BG2686"/>
      <c r="BH2686"/>
      <c r="BI2686"/>
      <c r="BJ2686"/>
    </row>
    <row r="2687" spans="57:62" x14ac:dyDescent="0.3">
      <c r="BE2687"/>
      <c r="BF2687"/>
      <c r="BG2687"/>
      <c r="BH2687"/>
      <c r="BI2687"/>
      <c r="BJ2687"/>
    </row>
    <row r="2688" spans="57:62" x14ac:dyDescent="0.3">
      <c r="BE2688"/>
      <c r="BF2688"/>
      <c r="BG2688"/>
      <c r="BH2688"/>
      <c r="BI2688"/>
      <c r="BJ2688"/>
    </row>
    <row r="2689" spans="57:62" x14ac:dyDescent="0.3">
      <c r="BE2689"/>
      <c r="BF2689"/>
      <c r="BG2689"/>
      <c r="BH2689"/>
      <c r="BI2689"/>
      <c r="BJ2689"/>
    </row>
    <row r="2690" spans="57:62" x14ac:dyDescent="0.3">
      <c r="BE2690"/>
      <c r="BF2690"/>
      <c r="BG2690"/>
      <c r="BH2690"/>
      <c r="BI2690"/>
      <c r="BJ2690"/>
    </row>
    <row r="2691" spans="57:62" x14ac:dyDescent="0.3">
      <c r="BE2691"/>
      <c r="BF2691"/>
      <c r="BG2691"/>
      <c r="BH2691"/>
      <c r="BI2691"/>
      <c r="BJ2691"/>
    </row>
    <row r="2692" spans="57:62" x14ac:dyDescent="0.3">
      <c r="BE2692"/>
      <c r="BF2692"/>
      <c r="BG2692"/>
      <c r="BH2692"/>
      <c r="BI2692"/>
      <c r="BJ2692"/>
    </row>
    <row r="2693" spans="57:62" x14ac:dyDescent="0.3">
      <c r="BE2693"/>
      <c r="BF2693"/>
      <c r="BG2693"/>
      <c r="BH2693"/>
      <c r="BI2693"/>
      <c r="BJ2693"/>
    </row>
    <row r="2694" spans="57:62" x14ac:dyDescent="0.3">
      <c r="BE2694"/>
      <c r="BF2694"/>
      <c r="BG2694"/>
      <c r="BH2694"/>
      <c r="BI2694"/>
      <c r="BJ2694"/>
    </row>
    <row r="2695" spans="57:62" x14ac:dyDescent="0.3">
      <c r="BE2695"/>
      <c r="BF2695"/>
      <c r="BG2695"/>
      <c r="BH2695"/>
      <c r="BI2695"/>
      <c r="BJ2695"/>
    </row>
    <row r="2696" spans="57:62" x14ac:dyDescent="0.3">
      <c r="BE2696"/>
      <c r="BF2696"/>
      <c r="BG2696"/>
      <c r="BH2696"/>
      <c r="BI2696"/>
      <c r="BJ2696"/>
    </row>
    <row r="2697" spans="57:62" x14ac:dyDescent="0.3">
      <c r="BE2697"/>
      <c r="BF2697"/>
      <c r="BG2697"/>
      <c r="BH2697"/>
      <c r="BI2697"/>
      <c r="BJ2697"/>
    </row>
    <row r="2698" spans="57:62" x14ac:dyDescent="0.3">
      <c r="BE2698"/>
      <c r="BF2698"/>
      <c r="BG2698"/>
      <c r="BH2698"/>
      <c r="BI2698"/>
      <c r="BJ2698"/>
    </row>
    <row r="2699" spans="57:62" x14ac:dyDescent="0.3">
      <c r="BE2699"/>
      <c r="BF2699"/>
      <c r="BG2699"/>
      <c r="BH2699"/>
      <c r="BI2699"/>
      <c r="BJ2699"/>
    </row>
    <row r="2700" spans="57:62" x14ac:dyDescent="0.3">
      <c r="BE2700"/>
      <c r="BF2700"/>
      <c r="BG2700"/>
      <c r="BH2700"/>
      <c r="BI2700"/>
      <c r="BJ2700"/>
    </row>
    <row r="2701" spans="57:62" x14ac:dyDescent="0.3">
      <c r="BE2701"/>
      <c r="BF2701"/>
      <c r="BG2701"/>
      <c r="BH2701"/>
      <c r="BI2701"/>
      <c r="BJ2701"/>
    </row>
    <row r="2702" spans="57:62" x14ac:dyDescent="0.3">
      <c r="BE2702"/>
      <c r="BF2702"/>
      <c r="BG2702"/>
      <c r="BH2702"/>
      <c r="BI2702"/>
      <c r="BJ2702"/>
    </row>
    <row r="2703" spans="57:62" x14ac:dyDescent="0.3">
      <c r="BE2703"/>
      <c r="BF2703"/>
      <c r="BG2703"/>
      <c r="BH2703"/>
      <c r="BI2703"/>
      <c r="BJ2703"/>
    </row>
    <row r="2704" spans="57:62" x14ac:dyDescent="0.3">
      <c r="BE2704"/>
      <c r="BF2704"/>
      <c r="BG2704"/>
      <c r="BH2704"/>
      <c r="BI2704"/>
      <c r="BJ2704"/>
    </row>
    <row r="2705" spans="57:62" x14ac:dyDescent="0.3">
      <c r="BE2705"/>
      <c r="BF2705"/>
      <c r="BG2705"/>
      <c r="BH2705"/>
      <c r="BI2705"/>
      <c r="BJ2705"/>
    </row>
    <row r="2706" spans="57:62" x14ac:dyDescent="0.3">
      <c r="BE2706"/>
      <c r="BF2706"/>
      <c r="BG2706"/>
      <c r="BH2706"/>
      <c r="BI2706"/>
      <c r="BJ2706"/>
    </row>
    <row r="2707" spans="57:62" x14ac:dyDescent="0.3">
      <c r="BE2707"/>
      <c r="BF2707"/>
      <c r="BG2707"/>
      <c r="BH2707"/>
      <c r="BI2707"/>
      <c r="BJ2707"/>
    </row>
    <row r="2708" spans="57:62" x14ac:dyDescent="0.3">
      <c r="BE2708"/>
      <c r="BF2708"/>
      <c r="BG2708"/>
      <c r="BH2708"/>
      <c r="BI2708"/>
      <c r="BJ2708"/>
    </row>
    <row r="2709" spans="57:62" x14ac:dyDescent="0.3">
      <c r="BE2709"/>
      <c r="BF2709"/>
      <c r="BG2709"/>
      <c r="BH2709"/>
      <c r="BI2709"/>
      <c r="BJ2709"/>
    </row>
    <row r="2710" spans="57:62" x14ac:dyDescent="0.3">
      <c r="BE2710"/>
      <c r="BF2710"/>
      <c r="BG2710"/>
      <c r="BH2710"/>
      <c r="BI2710"/>
      <c r="BJ2710"/>
    </row>
    <row r="2711" spans="57:62" x14ac:dyDescent="0.3">
      <c r="BE2711"/>
      <c r="BF2711"/>
      <c r="BG2711"/>
      <c r="BH2711"/>
      <c r="BI2711"/>
      <c r="BJ2711"/>
    </row>
    <row r="2712" spans="57:62" x14ac:dyDescent="0.3">
      <c r="BE2712"/>
      <c r="BF2712"/>
      <c r="BG2712"/>
      <c r="BH2712"/>
      <c r="BI2712"/>
      <c r="BJ2712"/>
    </row>
    <row r="2713" spans="57:62" x14ac:dyDescent="0.3">
      <c r="BE2713"/>
      <c r="BF2713"/>
      <c r="BG2713"/>
      <c r="BH2713"/>
      <c r="BI2713"/>
      <c r="BJ2713"/>
    </row>
    <row r="2714" spans="57:62" x14ac:dyDescent="0.3">
      <c r="BE2714"/>
      <c r="BF2714"/>
      <c r="BG2714"/>
      <c r="BH2714"/>
      <c r="BI2714"/>
      <c r="BJ2714"/>
    </row>
    <row r="2715" spans="57:62" x14ac:dyDescent="0.3">
      <c r="BE2715"/>
      <c r="BF2715"/>
      <c r="BG2715"/>
      <c r="BH2715"/>
      <c r="BI2715"/>
      <c r="BJ2715"/>
    </row>
    <row r="2716" spans="57:62" x14ac:dyDescent="0.3">
      <c r="BE2716"/>
      <c r="BF2716"/>
      <c r="BG2716"/>
      <c r="BH2716"/>
      <c r="BI2716"/>
      <c r="BJ2716"/>
    </row>
    <row r="2717" spans="57:62" x14ac:dyDescent="0.3">
      <c r="BE2717"/>
      <c r="BF2717"/>
      <c r="BG2717"/>
      <c r="BH2717"/>
      <c r="BI2717"/>
      <c r="BJ2717"/>
    </row>
    <row r="2718" spans="57:62" x14ac:dyDescent="0.3">
      <c r="BE2718"/>
      <c r="BF2718"/>
      <c r="BG2718"/>
      <c r="BH2718"/>
      <c r="BI2718"/>
      <c r="BJ2718"/>
    </row>
    <row r="2719" spans="57:62" x14ac:dyDescent="0.3">
      <c r="BE2719"/>
      <c r="BF2719"/>
      <c r="BG2719"/>
      <c r="BH2719"/>
      <c r="BI2719"/>
      <c r="BJ2719"/>
    </row>
    <row r="2720" spans="57:62" x14ac:dyDescent="0.3">
      <c r="BE2720"/>
      <c r="BF2720"/>
      <c r="BG2720"/>
      <c r="BH2720"/>
      <c r="BI2720"/>
      <c r="BJ2720"/>
    </row>
    <row r="2721" spans="57:62" x14ac:dyDescent="0.3">
      <c r="BE2721"/>
      <c r="BF2721"/>
      <c r="BG2721"/>
      <c r="BH2721"/>
      <c r="BI2721"/>
      <c r="BJ2721"/>
    </row>
    <row r="2722" spans="57:62" x14ac:dyDescent="0.3">
      <c r="BE2722"/>
      <c r="BF2722"/>
      <c r="BG2722"/>
      <c r="BH2722"/>
      <c r="BI2722"/>
      <c r="BJ2722"/>
    </row>
    <row r="2723" spans="57:62" x14ac:dyDescent="0.3">
      <c r="BE2723"/>
      <c r="BF2723"/>
      <c r="BG2723"/>
      <c r="BH2723"/>
      <c r="BI2723"/>
      <c r="BJ2723"/>
    </row>
    <row r="2724" spans="57:62" x14ac:dyDescent="0.3">
      <c r="BE2724"/>
      <c r="BF2724"/>
      <c r="BG2724"/>
      <c r="BH2724"/>
      <c r="BI2724"/>
      <c r="BJ2724"/>
    </row>
    <row r="2725" spans="57:62" x14ac:dyDescent="0.3">
      <c r="BE2725"/>
      <c r="BF2725"/>
      <c r="BG2725"/>
      <c r="BH2725"/>
      <c r="BI2725"/>
      <c r="BJ2725"/>
    </row>
    <row r="2726" spans="57:62" x14ac:dyDescent="0.3">
      <c r="BE2726"/>
      <c r="BF2726"/>
      <c r="BG2726"/>
      <c r="BH2726"/>
      <c r="BI2726"/>
      <c r="BJ2726"/>
    </row>
    <row r="2727" spans="57:62" x14ac:dyDescent="0.3">
      <c r="BE2727"/>
      <c r="BF2727"/>
      <c r="BG2727"/>
      <c r="BH2727"/>
      <c r="BI2727"/>
      <c r="BJ2727"/>
    </row>
    <row r="2728" spans="57:62" x14ac:dyDescent="0.3">
      <c r="BE2728"/>
      <c r="BF2728"/>
      <c r="BG2728"/>
      <c r="BH2728"/>
      <c r="BI2728"/>
      <c r="BJ2728"/>
    </row>
    <row r="2729" spans="57:62" x14ac:dyDescent="0.3">
      <c r="BE2729"/>
      <c r="BF2729"/>
      <c r="BG2729"/>
      <c r="BH2729"/>
      <c r="BI2729"/>
      <c r="BJ2729"/>
    </row>
    <row r="2730" spans="57:62" x14ac:dyDescent="0.3">
      <c r="BE2730"/>
      <c r="BF2730"/>
      <c r="BG2730"/>
      <c r="BH2730"/>
      <c r="BI2730"/>
      <c r="BJ2730"/>
    </row>
    <row r="2731" spans="57:62" x14ac:dyDescent="0.3">
      <c r="BE2731"/>
      <c r="BF2731"/>
      <c r="BG2731"/>
      <c r="BH2731"/>
      <c r="BI2731"/>
      <c r="BJ2731"/>
    </row>
    <row r="2732" spans="57:62" x14ac:dyDescent="0.3">
      <c r="BE2732"/>
      <c r="BF2732"/>
      <c r="BG2732"/>
      <c r="BH2732"/>
      <c r="BI2732"/>
      <c r="BJ2732"/>
    </row>
    <row r="2733" spans="57:62" x14ac:dyDescent="0.3">
      <c r="BE2733"/>
      <c r="BF2733"/>
      <c r="BG2733"/>
      <c r="BH2733"/>
      <c r="BI2733"/>
      <c r="BJ2733"/>
    </row>
    <row r="2734" spans="57:62" x14ac:dyDescent="0.3">
      <c r="BE2734"/>
      <c r="BF2734"/>
      <c r="BG2734"/>
      <c r="BH2734"/>
      <c r="BI2734"/>
      <c r="BJ2734"/>
    </row>
    <row r="2735" spans="57:62" x14ac:dyDescent="0.3">
      <c r="BE2735"/>
      <c r="BF2735"/>
      <c r="BG2735"/>
      <c r="BH2735"/>
      <c r="BI2735"/>
      <c r="BJ2735"/>
    </row>
    <row r="2736" spans="57:62" x14ac:dyDescent="0.3">
      <c r="BE2736"/>
      <c r="BF2736"/>
      <c r="BG2736"/>
      <c r="BH2736"/>
      <c r="BI2736"/>
      <c r="BJ2736"/>
    </row>
    <row r="2737" spans="57:62" x14ac:dyDescent="0.3">
      <c r="BE2737"/>
      <c r="BF2737"/>
      <c r="BG2737"/>
      <c r="BH2737"/>
      <c r="BI2737"/>
      <c r="BJ2737"/>
    </row>
    <row r="2738" spans="57:62" x14ac:dyDescent="0.3">
      <c r="BE2738"/>
      <c r="BF2738"/>
      <c r="BG2738"/>
      <c r="BH2738"/>
      <c r="BI2738"/>
      <c r="BJ2738"/>
    </row>
    <row r="2739" spans="57:62" x14ac:dyDescent="0.3">
      <c r="BE2739"/>
      <c r="BF2739"/>
      <c r="BG2739"/>
      <c r="BH2739"/>
      <c r="BI2739"/>
      <c r="BJ2739"/>
    </row>
    <row r="2740" spans="57:62" x14ac:dyDescent="0.3">
      <c r="BE2740"/>
      <c r="BF2740"/>
      <c r="BG2740"/>
      <c r="BH2740"/>
      <c r="BI2740"/>
      <c r="BJ2740"/>
    </row>
    <row r="2741" spans="57:62" x14ac:dyDescent="0.3">
      <c r="BE2741"/>
      <c r="BF2741"/>
      <c r="BG2741"/>
      <c r="BH2741"/>
      <c r="BI2741"/>
      <c r="BJ2741"/>
    </row>
    <row r="2742" spans="57:62" x14ac:dyDescent="0.3">
      <c r="BE2742"/>
      <c r="BF2742"/>
      <c r="BG2742"/>
      <c r="BH2742"/>
      <c r="BI2742"/>
      <c r="BJ2742"/>
    </row>
    <row r="2743" spans="57:62" x14ac:dyDescent="0.3">
      <c r="BE2743"/>
      <c r="BF2743"/>
      <c r="BG2743"/>
      <c r="BH2743"/>
      <c r="BI2743"/>
      <c r="BJ2743"/>
    </row>
    <row r="2744" spans="57:62" x14ac:dyDescent="0.3">
      <c r="BE2744"/>
      <c r="BF2744"/>
      <c r="BG2744"/>
      <c r="BH2744"/>
      <c r="BI2744"/>
      <c r="BJ2744"/>
    </row>
    <row r="2745" spans="57:62" x14ac:dyDescent="0.3">
      <c r="BE2745"/>
      <c r="BF2745"/>
      <c r="BG2745"/>
      <c r="BH2745"/>
      <c r="BI2745"/>
      <c r="BJ2745"/>
    </row>
    <row r="2746" spans="57:62" x14ac:dyDescent="0.3">
      <c r="BE2746"/>
      <c r="BF2746"/>
      <c r="BG2746"/>
      <c r="BH2746"/>
      <c r="BI2746"/>
      <c r="BJ2746"/>
    </row>
    <row r="2747" spans="57:62" x14ac:dyDescent="0.3">
      <c r="BE2747"/>
      <c r="BF2747"/>
      <c r="BG2747"/>
      <c r="BH2747"/>
      <c r="BI2747"/>
      <c r="BJ2747"/>
    </row>
    <row r="2748" spans="57:62" x14ac:dyDescent="0.3">
      <c r="BE2748"/>
      <c r="BF2748"/>
      <c r="BG2748"/>
      <c r="BH2748"/>
      <c r="BI2748"/>
      <c r="BJ2748"/>
    </row>
    <row r="2749" spans="57:62" x14ac:dyDescent="0.3">
      <c r="BE2749"/>
      <c r="BF2749"/>
      <c r="BG2749"/>
      <c r="BH2749"/>
      <c r="BI2749"/>
      <c r="BJ2749"/>
    </row>
    <row r="2750" spans="57:62" x14ac:dyDescent="0.3">
      <c r="BE2750"/>
      <c r="BF2750"/>
      <c r="BG2750"/>
      <c r="BH2750"/>
      <c r="BI2750"/>
      <c r="BJ2750"/>
    </row>
    <row r="2751" spans="57:62" x14ac:dyDescent="0.3">
      <c r="BE2751"/>
      <c r="BF2751"/>
      <c r="BG2751"/>
      <c r="BH2751"/>
      <c r="BI2751"/>
      <c r="BJ2751"/>
    </row>
    <row r="2752" spans="57:62" x14ac:dyDescent="0.3">
      <c r="BE2752"/>
      <c r="BF2752"/>
      <c r="BG2752"/>
      <c r="BH2752"/>
      <c r="BI2752"/>
      <c r="BJ2752"/>
    </row>
    <row r="2753" spans="57:62" x14ac:dyDescent="0.3">
      <c r="BE2753"/>
      <c r="BF2753"/>
      <c r="BG2753"/>
      <c r="BH2753"/>
      <c r="BI2753"/>
      <c r="BJ2753"/>
    </row>
    <row r="2754" spans="57:62" x14ac:dyDescent="0.3">
      <c r="BE2754"/>
      <c r="BF2754"/>
      <c r="BG2754"/>
      <c r="BH2754"/>
      <c r="BI2754"/>
      <c r="BJ2754"/>
    </row>
    <row r="2755" spans="57:62" x14ac:dyDescent="0.3">
      <c r="BE2755"/>
      <c r="BF2755"/>
      <c r="BG2755"/>
      <c r="BH2755"/>
      <c r="BI2755"/>
      <c r="BJ2755"/>
    </row>
    <row r="2756" spans="57:62" x14ac:dyDescent="0.3">
      <c r="BE2756"/>
      <c r="BF2756"/>
      <c r="BG2756"/>
      <c r="BH2756"/>
      <c r="BI2756"/>
      <c r="BJ2756"/>
    </row>
    <row r="2757" spans="57:62" x14ac:dyDescent="0.3">
      <c r="BE2757"/>
      <c r="BF2757"/>
      <c r="BG2757"/>
      <c r="BH2757"/>
      <c r="BI2757"/>
      <c r="BJ2757"/>
    </row>
    <row r="2758" spans="57:62" x14ac:dyDescent="0.3">
      <c r="BE2758"/>
      <c r="BF2758"/>
      <c r="BG2758"/>
      <c r="BH2758"/>
      <c r="BI2758"/>
      <c r="BJ2758"/>
    </row>
    <row r="2759" spans="57:62" x14ac:dyDescent="0.3">
      <c r="BE2759"/>
      <c r="BF2759"/>
      <c r="BG2759"/>
      <c r="BH2759"/>
      <c r="BI2759"/>
      <c r="BJ2759"/>
    </row>
    <row r="2760" spans="57:62" x14ac:dyDescent="0.3">
      <c r="BE2760"/>
      <c r="BF2760"/>
      <c r="BG2760"/>
      <c r="BH2760"/>
      <c r="BI2760"/>
      <c r="BJ2760"/>
    </row>
    <row r="2761" spans="57:62" x14ac:dyDescent="0.3">
      <c r="BE2761"/>
      <c r="BF2761"/>
      <c r="BG2761"/>
      <c r="BH2761"/>
      <c r="BI2761"/>
      <c r="BJ2761"/>
    </row>
    <row r="2762" spans="57:62" x14ac:dyDescent="0.3">
      <c r="BE2762"/>
      <c r="BF2762"/>
      <c r="BG2762"/>
      <c r="BH2762"/>
      <c r="BI2762"/>
      <c r="BJ2762"/>
    </row>
    <row r="2763" spans="57:62" x14ac:dyDescent="0.3">
      <c r="BE2763"/>
      <c r="BF2763"/>
      <c r="BG2763"/>
      <c r="BH2763"/>
      <c r="BI2763"/>
      <c r="BJ2763"/>
    </row>
    <row r="2764" spans="57:62" x14ac:dyDescent="0.3">
      <c r="BE2764"/>
      <c r="BF2764"/>
      <c r="BG2764"/>
      <c r="BH2764"/>
      <c r="BI2764"/>
      <c r="BJ2764"/>
    </row>
    <row r="2765" spans="57:62" x14ac:dyDescent="0.3">
      <c r="BE2765"/>
      <c r="BF2765"/>
      <c r="BG2765"/>
      <c r="BH2765"/>
      <c r="BI2765"/>
      <c r="BJ2765"/>
    </row>
    <row r="2766" spans="57:62" x14ac:dyDescent="0.3">
      <c r="BE2766"/>
      <c r="BF2766"/>
      <c r="BG2766"/>
      <c r="BH2766"/>
      <c r="BI2766"/>
      <c r="BJ2766"/>
    </row>
    <row r="2767" spans="57:62" x14ac:dyDescent="0.3">
      <c r="BE2767"/>
      <c r="BF2767"/>
      <c r="BG2767"/>
      <c r="BH2767"/>
      <c r="BI2767"/>
      <c r="BJ2767"/>
    </row>
    <row r="2768" spans="57:62" x14ac:dyDescent="0.3">
      <c r="BE2768"/>
      <c r="BF2768"/>
      <c r="BG2768"/>
      <c r="BH2768"/>
      <c r="BI2768"/>
      <c r="BJ2768"/>
    </row>
    <row r="2769" spans="57:62" x14ac:dyDescent="0.3">
      <c r="BE2769"/>
      <c r="BF2769"/>
      <c r="BG2769"/>
      <c r="BH2769"/>
      <c r="BI2769"/>
      <c r="BJ2769"/>
    </row>
    <row r="2770" spans="57:62" x14ac:dyDescent="0.3">
      <c r="BE2770"/>
      <c r="BF2770"/>
      <c r="BG2770"/>
      <c r="BH2770"/>
      <c r="BI2770"/>
      <c r="BJ2770"/>
    </row>
    <row r="2771" spans="57:62" x14ac:dyDescent="0.3">
      <c r="BE2771"/>
      <c r="BF2771"/>
      <c r="BG2771"/>
      <c r="BH2771"/>
      <c r="BI2771"/>
      <c r="BJ2771"/>
    </row>
    <row r="2772" spans="57:62" x14ac:dyDescent="0.3">
      <c r="BE2772"/>
      <c r="BF2772"/>
      <c r="BG2772"/>
      <c r="BH2772"/>
      <c r="BI2772"/>
      <c r="BJ2772"/>
    </row>
    <row r="2773" spans="57:62" x14ac:dyDescent="0.3">
      <c r="BE2773"/>
      <c r="BF2773"/>
      <c r="BG2773"/>
      <c r="BH2773"/>
      <c r="BI2773"/>
      <c r="BJ2773"/>
    </row>
    <row r="2774" spans="57:62" x14ac:dyDescent="0.3">
      <c r="BE2774"/>
      <c r="BF2774"/>
      <c r="BG2774"/>
      <c r="BH2774"/>
      <c r="BI2774"/>
      <c r="BJ2774"/>
    </row>
    <row r="2775" spans="57:62" x14ac:dyDescent="0.3">
      <c r="BE2775"/>
      <c r="BF2775"/>
      <c r="BG2775"/>
      <c r="BH2775"/>
      <c r="BI2775"/>
      <c r="BJ2775"/>
    </row>
    <row r="2776" spans="57:62" x14ac:dyDescent="0.3">
      <c r="BE2776"/>
      <c r="BF2776"/>
      <c r="BG2776"/>
      <c r="BH2776"/>
      <c r="BI2776"/>
      <c r="BJ2776"/>
    </row>
    <row r="2777" spans="57:62" x14ac:dyDescent="0.3">
      <c r="BE2777"/>
      <c r="BF2777"/>
      <c r="BG2777"/>
      <c r="BH2777"/>
      <c r="BI2777"/>
      <c r="BJ2777"/>
    </row>
    <row r="2778" spans="57:62" x14ac:dyDescent="0.3">
      <c r="BE2778"/>
      <c r="BF2778"/>
      <c r="BG2778"/>
      <c r="BH2778"/>
      <c r="BI2778"/>
      <c r="BJ2778"/>
    </row>
    <row r="2779" spans="57:62" x14ac:dyDescent="0.3">
      <c r="BE2779"/>
      <c r="BF2779"/>
      <c r="BG2779"/>
      <c r="BH2779"/>
      <c r="BI2779"/>
      <c r="BJ2779"/>
    </row>
    <row r="2780" spans="57:62" x14ac:dyDescent="0.3">
      <c r="BE2780"/>
      <c r="BF2780"/>
      <c r="BG2780"/>
      <c r="BH2780"/>
      <c r="BI2780"/>
      <c r="BJ2780"/>
    </row>
    <row r="2781" spans="57:62" x14ac:dyDescent="0.3">
      <c r="BE2781"/>
      <c r="BF2781"/>
      <c r="BG2781"/>
      <c r="BH2781"/>
      <c r="BI2781"/>
      <c r="BJ2781"/>
    </row>
    <row r="2782" spans="57:62" x14ac:dyDescent="0.3">
      <c r="BE2782"/>
      <c r="BF2782"/>
      <c r="BG2782"/>
      <c r="BH2782"/>
      <c r="BI2782"/>
      <c r="BJ2782"/>
    </row>
    <row r="2783" spans="57:62" x14ac:dyDescent="0.3">
      <c r="BE2783"/>
      <c r="BF2783"/>
      <c r="BG2783"/>
      <c r="BH2783"/>
      <c r="BI2783"/>
      <c r="BJ2783"/>
    </row>
    <row r="2784" spans="57:62" x14ac:dyDescent="0.3">
      <c r="BE2784"/>
      <c r="BF2784"/>
      <c r="BG2784"/>
      <c r="BH2784"/>
      <c r="BI2784"/>
      <c r="BJ2784"/>
    </row>
    <row r="2785" spans="57:62" x14ac:dyDescent="0.3">
      <c r="BE2785"/>
      <c r="BF2785"/>
      <c r="BG2785"/>
      <c r="BH2785"/>
      <c r="BI2785"/>
      <c r="BJ2785"/>
    </row>
    <row r="2786" spans="57:62" x14ac:dyDescent="0.3">
      <c r="BE2786"/>
      <c r="BF2786"/>
      <c r="BG2786"/>
      <c r="BH2786"/>
      <c r="BI2786"/>
      <c r="BJ2786"/>
    </row>
    <row r="2787" spans="57:62" x14ac:dyDescent="0.3">
      <c r="BE2787"/>
      <c r="BF2787"/>
      <c r="BG2787"/>
      <c r="BH2787"/>
      <c r="BI2787"/>
      <c r="BJ2787"/>
    </row>
    <row r="2788" spans="57:62" x14ac:dyDescent="0.3">
      <c r="BE2788"/>
      <c r="BF2788"/>
      <c r="BG2788"/>
      <c r="BH2788"/>
      <c r="BI2788"/>
      <c r="BJ2788"/>
    </row>
    <row r="2789" spans="57:62" x14ac:dyDescent="0.3">
      <c r="BE2789"/>
      <c r="BF2789"/>
      <c r="BG2789"/>
      <c r="BH2789"/>
      <c r="BI2789"/>
      <c r="BJ2789"/>
    </row>
    <row r="2790" spans="57:62" x14ac:dyDescent="0.3">
      <c r="BE2790"/>
      <c r="BF2790"/>
      <c r="BG2790"/>
      <c r="BH2790"/>
      <c r="BI2790"/>
      <c r="BJ2790"/>
    </row>
    <row r="2791" spans="57:62" x14ac:dyDescent="0.3">
      <c r="BE2791"/>
      <c r="BF2791"/>
      <c r="BG2791"/>
      <c r="BH2791"/>
      <c r="BI2791"/>
      <c r="BJ2791"/>
    </row>
    <row r="2792" spans="57:62" x14ac:dyDescent="0.3">
      <c r="BE2792"/>
      <c r="BF2792"/>
      <c r="BG2792"/>
      <c r="BH2792"/>
      <c r="BI2792"/>
      <c r="BJ2792"/>
    </row>
    <row r="2793" spans="57:62" x14ac:dyDescent="0.3">
      <c r="BE2793"/>
      <c r="BF2793"/>
      <c r="BG2793"/>
      <c r="BH2793"/>
      <c r="BI2793"/>
      <c r="BJ2793"/>
    </row>
    <row r="2794" spans="57:62" x14ac:dyDescent="0.3">
      <c r="BE2794"/>
      <c r="BF2794"/>
      <c r="BG2794"/>
      <c r="BH2794"/>
      <c r="BI2794"/>
      <c r="BJ2794"/>
    </row>
    <row r="2795" spans="57:62" x14ac:dyDescent="0.3">
      <c r="BE2795"/>
      <c r="BF2795"/>
      <c r="BG2795"/>
      <c r="BH2795"/>
      <c r="BI2795"/>
      <c r="BJ2795"/>
    </row>
    <row r="2796" spans="57:62" x14ac:dyDescent="0.3">
      <c r="BE2796"/>
      <c r="BF2796"/>
      <c r="BG2796"/>
      <c r="BH2796"/>
      <c r="BI2796"/>
      <c r="BJ2796"/>
    </row>
    <row r="2797" spans="57:62" x14ac:dyDescent="0.3">
      <c r="BE2797"/>
      <c r="BF2797"/>
      <c r="BG2797"/>
      <c r="BH2797"/>
      <c r="BI2797"/>
      <c r="BJ2797"/>
    </row>
    <row r="2798" spans="57:62" x14ac:dyDescent="0.3">
      <c r="BE2798"/>
      <c r="BF2798"/>
      <c r="BG2798"/>
      <c r="BH2798"/>
      <c r="BI2798"/>
      <c r="BJ2798"/>
    </row>
    <row r="2799" spans="57:62" x14ac:dyDescent="0.3">
      <c r="BE2799"/>
      <c r="BF2799"/>
      <c r="BG2799"/>
      <c r="BH2799"/>
      <c r="BI2799"/>
      <c r="BJ2799"/>
    </row>
    <row r="2800" spans="57:62" x14ac:dyDescent="0.3">
      <c r="BE2800"/>
      <c r="BF2800"/>
      <c r="BG2800"/>
      <c r="BH2800"/>
      <c r="BI2800"/>
      <c r="BJ2800"/>
    </row>
    <row r="2801" spans="57:62" x14ac:dyDescent="0.3">
      <c r="BE2801"/>
      <c r="BF2801"/>
      <c r="BG2801"/>
      <c r="BH2801"/>
      <c r="BI2801"/>
      <c r="BJ2801"/>
    </row>
    <row r="2802" spans="57:62" x14ac:dyDescent="0.3">
      <c r="BE2802"/>
      <c r="BF2802"/>
      <c r="BG2802"/>
      <c r="BH2802"/>
      <c r="BI2802"/>
      <c r="BJ2802"/>
    </row>
    <row r="2803" spans="57:62" x14ac:dyDescent="0.3">
      <c r="BE2803"/>
      <c r="BF2803"/>
      <c r="BG2803"/>
      <c r="BH2803"/>
      <c r="BI2803"/>
      <c r="BJ2803"/>
    </row>
    <row r="2804" spans="57:62" x14ac:dyDescent="0.3">
      <c r="BE2804"/>
      <c r="BF2804"/>
      <c r="BG2804"/>
      <c r="BH2804"/>
      <c r="BI2804"/>
      <c r="BJ2804"/>
    </row>
    <row r="2805" spans="57:62" x14ac:dyDescent="0.3">
      <c r="BE2805"/>
      <c r="BF2805"/>
      <c r="BG2805"/>
      <c r="BH2805"/>
      <c r="BI2805"/>
      <c r="BJ2805"/>
    </row>
    <row r="2806" spans="57:62" x14ac:dyDescent="0.3">
      <c r="BE2806"/>
      <c r="BF2806"/>
      <c r="BG2806"/>
      <c r="BH2806"/>
      <c r="BI2806"/>
      <c r="BJ2806"/>
    </row>
    <row r="2807" spans="57:62" x14ac:dyDescent="0.3">
      <c r="BE2807"/>
      <c r="BF2807"/>
      <c r="BG2807"/>
      <c r="BH2807"/>
      <c r="BI2807"/>
      <c r="BJ2807"/>
    </row>
    <row r="2808" spans="57:62" x14ac:dyDescent="0.3">
      <c r="BE2808"/>
      <c r="BF2808"/>
      <c r="BG2808"/>
      <c r="BH2808"/>
      <c r="BI2808"/>
      <c r="BJ2808"/>
    </row>
    <row r="2809" spans="57:62" x14ac:dyDescent="0.3">
      <c r="BE2809"/>
      <c r="BF2809"/>
      <c r="BG2809"/>
      <c r="BH2809"/>
      <c r="BI2809"/>
      <c r="BJ2809"/>
    </row>
    <row r="2810" spans="57:62" x14ac:dyDescent="0.3">
      <c r="BE2810"/>
      <c r="BF2810"/>
      <c r="BG2810"/>
      <c r="BH2810"/>
      <c r="BI2810"/>
      <c r="BJ2810"/>
    </row>
    <row r="2811" spans="57:62" x14ac:dyDescent="0.3">
      <c r="BE2811"/>
      <c r="BF2811"/>
      <c r="BG2811"/>
      <c r="BH2811"/>
      <c r="BI2811"/>
      <c r="BJ2811"/>
    </row>
    <row r="2812" spans="57:62" x14ac:dyDescent="0.3">
      <c r="BE2812"/>
      <c r="BF2812"/>
      <c r="BG2812"/>
      <c r="BH2812"/>
      <c r="BI2812"/>
      <c r="BJ2812"/>
    </row>
    <row r="2813" spans="57:62" x14ac:dyDescent="0.3">
      <c r="BE2813"/>
      <c r="BF2813"/>
      <c r="BG2813"/>
      <c r="BH2813"/>
      <c r="BI2813"/>
      <c r="BJ2813"/>
    </row>
    <row r="2814" spans="57:62" x14ac:dyDescent="0.3">
      <c r="BE2814"/>
      <c r="BF2814"/>
      <c r="BG2814"/>
      <c r="BH2814"/>
      <c r="BI2814"/>
      <c r="BJ2814"/>
    </row>
    <row r="2815" spans="57:62" x14ac:dyDescent="0.3">
      <c r="BE2815"/>
      <c r="BF2815"/>
      <c r="BG2815"/>
      <c r="BH2815"/>
      <c r="BI2815"/>
      <c r="BJ2815"/>
    </row>
    <row r="2816" spans="57:62" x14ac:dyDescent="0.3">
      <c r="BE2816"/>
      <c r="BF2816"/>
      <c r="BG2816"/>
      <c r="BH2816"/>
      <c r="BI2816"/>
      <c r="BJ2816"/>
    </row>
    <row r="2817" spans="57:62" x14ac:dyDescent="0.3">
      <c r="BE2817"/>
      <c r="BF2817"/>
      <c r="BG2817"/>
      <c r="BH2817"/>
      <c r="BI2817"/>
      <c r="BJ2817"/>
    </row>
    <row r="2818" spans="57:62" x14ac:dyDescent="0.3">
      <c r="BE2818"/>
      <c r="BF2818"/>
      <c r="BG2818"/>
      <c r="BH2818"/>
      <c r="BI2818"/>
      <c r="BJ2818"/>
    </row>
    <row r="2819" spans="57:62" x14ac:dyDescent="0.3">
      <c r="BE2819"/>
      <c r="BF2819"/>
      <c r="BG2819"/>
      <c r="BH2819"/>
      <c r="BI2819"/>
      <c r="BJ2819"/>
    </row>
    <row r="2820" spans="57:62" x14ac:dyDescent="0.3">
      <c r="BE2820"/>
      <c r="BF2820"/>
      <c r="BG2820"/>
      <c r="BH2820"/>
      <c r="BI2820"/>
      <c r="BJ2820"/>
    </row>
    <row r="2821" spans="57:62" x14ac:dyDescent="0.3">
      <c r="BE2821"/>
      <c r="BF2821"/>
      <c r="BG2821"/>
      <c r="BH2821"/>
      <c r="BI2821"/>
      <c r="BJ2821"/>
    </row>
    <row r="2822" spans="57:62" x14ac:dyDescent="0.3">
      <c r="BE2822"/>
      <c r="BF2822"/>
      <c r="BG2822"/>
      <c r="BH2822"/>
      <c r="BI2822"/>
      <c r="BJ2822"/>
    </row>
    <row r="2823" spans="57:62" x14ac:dyDescent="0.3">
      <c r="BE2823"/>
      <c r="BF2823"/>
      <c r="BG2823"/>
      <c r="BH2823"/>
      <c r="BI2823"/>
      <c r="BJ2823"/>
    </row>
    <row r="2824" spans="57:62" x14ac:dyDescent="0.3">
      <c r="BE2824"/>
      <c r="BF2824"/>
      <c r="BG2824"/>
      <c r="BH2824"/>
      <c r="BI2824"/>
      <c r="BJ2824"/>
    </row>
    <row r="2825" spans="57:62" x14ac:dyDescent="0.3">
      <c r="BE2825"/>
      <c r="BF2825"/>
      <c r="BG2825"/>
      <c r="BH2825"/>
      <c r="BI2825"/>
      <c r="BJ2825"/>
    </row>
    <row r="2826" spans="57:62" x14ac:dyDescent="0.3">
      <c r="BE2826"/>
      <c r="BF2826"/>
      <c r="BG2826"/>
      <c r="BH2826"/>
      <c r="BI2826"/>
      <c r="BJ2826"/>
    </row>
    <row r="2827" spans="57:62" x14ac:dyDescent="0.3">
      <c r="BE2827"/>
      <c r="BF2827"/>
      <c r="BG2827"/>
      <c r="BH2827"/>
      <c r="BI2827"/>
      <c r="BJ2827"/>
    </row>
    <row r="2828" spans="57:62" x14ac:dyDescent="0.3">
      <c r="BE2828"/>
      <c r="BF2828"/>
      <c r="BG2828"/>
      <c r="BH2828"/>
      <c r="BI2828"/>
      <c r="BJ2828"/>
    </row>
    <row r="2829" spans="57:62" x14ac:dyDescent="0.3">
      <c r="BE2829"/>
      <c r="BF2829"/>
      <c r="BG2829"/>
      <c r="BH2829"/>
      <c r="BI2829"/>
      <c r="BJ2829"/>
    </row>
    <row r="2830" spans="57:62" x14ac:dyDescent="0.3">
      <c r="BE2830"/>
      <c r="BF2830"/>
      <c r="BG2830"/>
      <c r="BH2830"/>
      <c r="BI2830"/>
      <c r="BJ2830"/>
    </row>
    <row r="2831" spans="57:62" x14ac:dyDescent="0.3">
      <c r="BE2831"/>
      <c r="BF2831"/>
      <c r="BG2831"/>
      <c r="BH2831"/>
      <c r="BI2831"/>
      <c r="BJ2831"/>
    </row>
    <row r="2832" spans="57:62" x14ac:dyDescent="0.3">
      <c r="BE2832"/>
      <c r="BF2832"/>
      <c r="BG2832"/>
      <c r="BH2832"/>
      <c r="BI2832"/>
      <c r="BJ2832"/>
    </row>
    <row r="2833" spans="57:62" x14ac:dyDescent="0.3">
      <c r="BE2833"/>
      <c r="BF2833"/>
      <c r="BG2833"/>
      <c r="BH2833"/>
      <c r="BI2833"/>
      <c r="BJ2833"/>
    </row>
    <row r="2834" spans="57:62" x14ac:dyDescent="0.3">
      <c r="BE2834"/>
      <c r="BF2834"/>
      <c r="BG2834"/>
      <c r="BH2834"/>
      <c r="BI2834"/>
      <c r="BJ2834"/>
    </row>
    <row r="2835" spans="57:62" x14ac:dyDescent="0.3">
      <c r="BE2835"/>
      <c r="BF2835"/>
      <c r="BG2835"/>
      <c r="BH2835"/>
      <c r="BI2835"/>
      <c r="BJ2835"/>
    </row>
    <row r="2836" spans="57:62" x14ac:dyDescent="0.3">
      <c r="BE2836"/>
      <c r="BF2836"/>
      <c r="BG2836"/>
      <c r="BH2836"/>
      <c r="BI2836"/>
      <c r="BJ2836"/>
    </row>
    <row r="2837" spans="57:62" x14ac:dyDescent="0.3">
      <c r="BE2837"/>
      <c r="BF2837"/>
      <c r="BG2837"/>
      <c r="BH2837"/>
      <c r="BI2837"/>
      <c r="BJ2837"/>
    </row>
    <row r="2838" spans="57:62" x14ac:dyDescent="0.3">
      <c r="BE2838"/>
      <c r="BF2838"/>
      <c r="BG2838"/>
      <c r="BH2838"/>
      <c r="BI2838"/>
      <c r="BJ2838"/>
    </row>
    <row r="2839" spans="57:62" x14ac:dyDescent="0.3">
      <c r="BE2839"/>
      <c r="BF2839"/>
      <c r="BG2839"/>
      <c r="BH2839"/>
      <c r="BI2839"/>
      <c r="BJ2839"/>
    </row>
    <row r="2840" spans="57:62" x14ac:dyDescent="0.3">
      <c r="BE2840"/>
      <c r="BF2840"/>
      <c r="BG2840"/>
      <c r="BH2840"/>
      <c r="BI2840"/>
      <c r="BJ2840"/>
    </row>
    <row r="2841" spans="57:62" x14ac:dyDescent="0.3">
      <c r="BE2841"/>
      <c r="BF2841"/>
      <c r="BG2841"/>
      <c r="BH2841"/>
      <c r="BI2841"/>
      <c r="BJ2841"/>
    </row>
    <row r="2842" spans="57:62" x14ac:dyDescent="0.3">
      <c r="BE2842"/>
      <c r="BF2842"/>
      <c r="BG2842"/>
      <c r="BH2842"/>
      <c r="BI2842"/>
      <c r="BJ2842"/>
    </row>
    <row r="2843" spans="57:62" x14ac:dyDescent="0.3">
      <c r="BE2843"/>
      <c r="BF2843"/>
      <c r="BG2843"/>
      <c r="BH2843"/>
      <c r="BI2843"/>
      <c r="BJ2843"/>
    </row>
    <row r="2844" spans="57:62" x14ac:dyDescent="0.3">
      <c r="BE2844"/>
      <c r="BF2844"/>
      <c r="BG2844"/>
      <c r="BH2844"/>
      <c r="BI2844"/>
      <c r="BJ2844"/>
    </row>
    <row r="2845" spans="57:62" x14ac:dyDescent="0.3">
      <c r="BE2845"/>
      <c r="BF2845"/>
      <c r="BG2845"/>
      <c r="BH2845"/>
      <c r="BI2845"/>
      <c r="BJ2845"/>
    </row>
    <row r="2846" spans="57:62" x14ac:dyDescent="0.3">
      <c r="BE2846"/>
      <c r="BF2846"/>
      <c r="BG2846"/>
      <c r="BH2846"/>
      <c r="BI2846"/>
      <c r="BJ2846"/>
    </row>
    <row r="2847" spans="57:62" x14ac:dyDescent="0.3">
      <c r="BE2847"/>
      <c r="BF2847"/>
      <c r="BG2847"/>
      <c r="BH2847"/>
      <c r="BI2847"/>
      <c r="BJ2847"/>
    </row>
    <row r="2848" spans="57:62" x14ac:dyDescent="0.3">
      <c r="BE2848"/>
      <c r="BF2848"/>
      <c r="BG2848"/>
      <c r="BH2848"/>
      <c r="BI2848"/>
      <c r="BJ2848"/>
    </row>
    <row r="2849" spans="57:62" x14ac:dyDescent="0.3">
      <c r="BE2849"/>
      <c r="BF2849"/>
      <c r="BG2849"/>
      <c r="BH2849"/>
      <c r="BI2849"/>
      <c r="BJ2849"/>
    </row>
    <row r="2850" spans="57:62" x14ac:dyDescent="0.3">
      <c r="BE2850"/>
      <c r="BF2850"/>
      <c r="BG2850"/>
      <c r="BH2850"/>
      <c r="BI2850"/>
      <c r="BJ2850"/>
    </row>
    <row r="2851" spans="57:62" x14ac:dyDescent="0.3">
      <c r="BE2851"/>
      <c r="BF2851"/>
      <c r="BG2851"/>
      <c r="BH2851"/>
      <c r="BI2851"/>
      <c r="BJ2851"/>
    </row>
    <row r="2852" spans="57:62" x14ac:dyDescent="0.3">
      <c r="BE2852"/>
      <c r="BF2852"/>
      <c r="BG2852"/>
      <c r="BH2852"/>
      <c r="BI2852"/>
      <c r="BJ2852"/>
    </row>
    <row r="2853" spans="57:62" x14ac:dyDescent="0.3">
      <c r="BE2853"/>
      <c r="BF2853"/>
      <c r="BG2853"/>
      <c r="BH2853"/>
      <c r="BI2853"/>
      <c r="BJ2853"/>
    </row>
    <row r="2854" spans="57:62" x14ac:dyDescent="0.3">
      <c r="BE2854"/>
      <c r="BF2854"/>
      <c r="BG2854"/>
      <c r="BH2854"/>
      <c r="BI2854"/>
      <c r="BJ2854"/>
    </row>
    <row r="2855" spans="57:62" x14ac:dyDescent="0.3">
      <c r="BE2855"/>
      <c r="BF2855"/>
      <c r="BG2855"/>
      <c r="BH2855"/>
      <c r="BI2855"/>
      <c r="BJ2855"/>
    </row>
    <row r="2856" spans="57:62" x14ac:dyDescent="0.3">
      <c r="BE2856"/>
      <c r="BF2856"/>
      <c r="BG2856"/>
      <c r="BH2856"/>
      <c r="BI2856"/>
      <c r="BJ2856"/>
    </row>
    <row r="2857" spans="57:62" x14ac:dyDescent="0.3">
      <c r="BE2857"/>
      <c r="BF2857"/>
      <c r="BG2857"/>
      <c r="BH2857"/>
      <c r="BI2857"/>
      <c r="BJ2857"/>
    </row>
    <row r="2858" spans="57:62" x14ac:dyDescent="0.3">
      <c r="BE2858"/>
      <c r="BF2858"/>
      <c r="BG2858"/>
      <c r="BH2858"/>
      <c r="BI2858"/>
      <c r="BJ2858"/>
    </row>
    <row r="2859" spans="57:62" x14ac:dyDescent="0.3">
      <c r="BE2859"/>
      <c r="BF2859"/>
      <c r="BG2859"/>
      <c r="BH2859"/>
      <c r="BI2859"/>
      <c r="BJ2859"/>
    </row>
    <row r="2860" spans="57:62" x14ac:dyDescent="0.3">
      <c r="BE2860"/>
      <c r="BF2860"/>
      <c r="BG2860"/>
      <c r="BH2860"/>
      <c r="BI2860"/>
      <c r="BJ2860"/>
    </row>
    <row r="2861" spans="57:62" x14ac:dyDescent="0.3">
      <c r="BE2861"/>
      <c r="BF2861"/>
      <c r="BG2861"/>
      <c r="BH2861"/>
      <c r="BI2861"/>
      <c r="BJ2861"/>
    </row>
    <row r="2862" spans="57:62" x14ac:dyDescent="0.3">
      <c r="BE2862"/>
      <c r="BF2862"/>
      <c r="BG2862"/>
      <c r="BH2862"/>
      <c r="BI2862"/>
      <c r="BJ2862"/>
    </row>
    <row r="2863" spans="57:62" x14ac:dyDescent="0.3">
      <c r="BE2863"/>
      <c r="BF2863"/>
      <c r="BG2863"/>
      <c r="BH2863"/>
      <c r="BI2863"/>
      <c r="BJ2863"/>
    </row>
    <row r="2864" spans="57:62" x14ac:dyDescent="0.3">
      <c r="BE2864"/>
      <c r="BF2864"/>
      <c r="BG2864"/>
      <c r="BH2864"/>
      <c r="BI2864"/>
      <c r="BJ2864"/>
    </row>
    <row r="2865" spans="57:62" x14ac:dyDescent="0.3">
      <c r="BE2865"/>
      <c r="BF2865"/>
      <c r="BG2865"/>
      <c r="BH2865"/>
      <c r="BI2865"/>
      <c r="BJ2865"/>
    </row>
    <row r="2866" spans="57:62" x14ac:dyDescent="0.3">
      <c r="BE2866"/>
      <c r="BF2866"/>
      <c r="BG2866"/>
      <c r="BH2866"/>
      <c r="BI2866"/>
      <c r="BJ2866"/>
    </row>
    <row r="2867" spans="57:62" x14ac:dyDescent="0.3">
      <c r="BE2867"/>
      <c r="BF2867"/>
      <c r="BG2867"/>
      <c r="BH2867"/>
      <c r="BI2867"/>
      <c r="BJ2867"/>
    </row>
    <row r="2868" spans="57:62" x14ac:dyDescent="0.3">
      <c r="BE2868"/>
      <c r="BF2868"/>
      <c r="BG2868"/>
      <c r="BH2868"/>
      <c r="BI2868"/>
      <c r="BJ2868"/>
    </row>
    <row r="2869" spans="57:62" x14ac:dyDescent="0.3">
      <c r="BE2869"/>
      <c r="BF2869"/>
      <c r="BG2869"/>
      <c r="BH2869"/>
      <c r="BI2869"/>
      <c r="BJ2869"/>
    </row>
    <row r="2870" spans="57:62" x14ac:dyDescent="0.3">
      <c r="BE2870"/>
      <c r="BF2870"/>
      <c r="BG2870"/>
      <c r="BH2870"/>
      <c r="BI2870"/>
      <c r="BJ2870"/>
    </row>
    <row r="2871" spans="57:62" x14ac:dyDescent="0.3">
      <c r="BE2871"/>
      <c r="BF2871"/>
      <c r="BG2871"/>
      <c r="BH2871"/>
      <c r="BI2871"/>
      <c r="BJ2871"/>
    </row>
    <row r="2872" spans="57:62" x14ac:dyDescent="0.3">
      <c r="BE2872"/>
      <c r="BF2872"/>
      <c r="BG2872"/>
      <c r="BH2872"/>
      <c r="BI2872"/>
      <c r="BJ2872"/>
    </row>
    <row r="2873" spans="57:62" x14ac:dyDescent="0.3">
      <c r="BE2873"/>
      <c r="BF2873"/>
      <c r="BG2873"/>
      <c r="BH2873"/>
      <c r="BI2873"/>
      <c r="BJ2873"/>
    </row>
    <row r="2874" spans="57:62" x14ac:dyDescent="0.3">
      <c r="BE2874"/>
      <c r="BF2874"/>
      <c r="BG2874"/>
      <c r="BH2874"/>
      <c r="BI2874"/>
      <c r="BJ2874"/>
    </row>
    <row r="2875" spans="57:62" x14ac:dyDescent="0.3">
      <c r="BE2875"/>
      <c r="BF2875"/>
      <c r="BG2875"/>
      <c r="BH2875"/>
      <c r="BI2875"/>
      <c r="BJ2875"/>
    </row>
    <row r="2876" spans="57:62" x14ac:dyDescent="0.3">
      <c r="BE2876"/>
      <c r="BF2876"/>
      <c r="BG2876"/>
      <c r="BH2876"/>
      <c r="BI2876"/>
      <c r="BJ2876"/>
    </row>
    <row r="2877" spans="57:62" x14ac:dyDescent="0.3">
      <c r="BE2877"/>
      <c r="BF2877"/>
      <c r="BG2877"/>
      <c r="BH2877"/>
      <c r="BI2877"/>
      <c r="BJ2877"/>
    </row>
    <row r="2878" spans="57:62" x14ac:dyDescent="0.3">
      <c r="BE2878"/>
      <c r="BF2878"/>
      <c r="BG2878"/>
      <c r="BH2878"/>
      <c r="BI2878"/>
      <c r="BJ2878"/>
    </row>
    <row r="2879" spans="57:62" x14ac:dyDescent="0.3">
      <c r="BE2879"/>
      <c r="BF2879"/>
      <c r="BG2879"/>
      <c r="BH2879"/>
      <c r="BI2879"/>
      <c r="BJ2879"/>
    </row>
    <row r="2880" spans="57:62" x14ac:dyDescent="0.3">
      <c r="BE2880"/>
      <c r="BF2880"/>
      <c r="BG2880"/>
      <c r="BH2880"/>
      <c r="BI2880"/>
      <c r="BJ2880"/>
    </row>
    <row r="2881" spans="57:62" x14ac:dyDescent="0.3">
      <c r="BE2881"/>
      <c r="BF2881"/>
      <c r="BG2881"/>
      <c r="BH2881"/>
      <c r="BI2881"/>
      <c r="BJ2881"/>
    </row>
    <row r="2882" spans="57:62" x14ac:dyDescent="0.3">
      <c r="BE2882"/>
      <c r="BF2882"/>
      <c r="BG2882"/>
      <c r="BH2882"/>
      <c r="BI2882"/>
      <c r="BJ2882"/>
    </row>
    <row r="2883" spans="57:62" x14ac:dyDescent="0.3">
      <c r="BE2883"/>
      <c r="BF2883"/>
      <c r="BG2883"/>
      <c r="BH2883"/>
      <c r="BI2883"/>
      <c r="BJ2883"/>
    </row>
    <row r="2884" spans="57:62" x14ac:dyDescent="0.3">
      <c r="BE2884"/>
      <c r="BF2884"/>
      <c r="BG2884"/>
      <c r="BH2884"/>
      <c r="BI2884"/>
      <c r="BJ2884"/>
    </row>
    <row r="2885" spans="57:62" x14ac:dyDescent="0.3">
      <c r="BE2885"/>
      <c r="BF2885"/>
      <c r="BG2885"/>
      <c r="BH2885"/>
      <c r="BI2885"/>
      <c r="BJ2885"/>
    </row>
    <row r="2886" spans="57:62" x14ac:dyDescent="0.3">
      <c r="BE2886"/>
      <c r="BF2886"/>
      <c r="BG2886"/>
      <c r="BH2886"/>
      <c r="BI2886"/>
      <c r="BJ2886"/>
    </row>
    <row r="2887" spans="57:62" x14ac:dyDescent="0.3">
      <c r="BE2887"/>
      <c r="BF2887"/>
      <c r="BG2887"/>
      <c r="BH2887"/>
      <c r="BI2887"/>
      <c r="BJ2887"/>
    </row>
    <row r="2888" spans="57:62" x14ac:dyDescent="0.3">
      <c r="BE2888"/>
      <c r="BF2888"/>
      <c r="BG2888"/>
      <c r="BH2888"/>
      <c r="BI2888"/>
      <c r="BJ2888"/>
    </row>
    <row r="2889" spans="57:62" x14ac:dyDescent="0.3">
      <c r="BE2889"/>
      <c r="BF2889"/>
      <c r="BG2889"/>
      <c r="BH2889"/>
      <c r="BI2889"/>
      <c r="BJ2889"/>
    </row>
    <row r="2890" spans="57:62" x14ac:dyDescent="0.3">
      <c r="BE2890"/>
      <c r="BF2890"/>
      <c r="BG2890"/>
      <c r="BH2890"/>
      <c r="BI2890"/>
      <c r="BJ2890"/>
    </row>
    <row r="2891" spans="57:62" x14ac:dyDescent="0.3">
      <c r="BE2891"/>
      <c r="BF2891"/>
      <c r="BG2891"/>
      <c r="BH2891"/>
      <c r="BI2891"/>
      <c r="BJ2891"/>
    </row>
    <row r="2892" spans="57:62" x14ac:dyDescent="0.3">
      <c r="BE2892"/>
      <c r="BF2892"/>
      <c r="BG2892"/>
      <c r="BH2892"/>
      <c r="BI2892"/>
      <c r="BJ2892"/>
    </row>
    <row r="2893" spans="57:62" x14ac:dyDescent="0.3">
      <c r="BE2893"/>
      <c r="BF2893"/>
      <c r="BG2893"/>
      <c r="BH2893"/>
      <c r="BI2893"/>
      <c r="BJ2893"/>
    </row>
    <row r="2894" spans="57:62" x14ac:dyDescent="0.3">
      <c r="BE2894"/>
      <c r="BF2894"/>
      <c r="BG2894"/>
      <c r="BH2894"/>
      <c r="BI2894"/>
      <c r="BJ2894"/>
    </row>
    <row r="2895" spans="57:62" x14ac:dyDescent="0.3">
      <c r="BE2895"/>
      <c r="BF2895"/>
      <c r="BG2895"/>
      <c r="BH2895"/>
      <c r="BI2895"/>
      <c r="BJ2895"/>
    </row>
    <row r="2896" spans="57:62" x14ac:dyDescent="0.3">
      <c r="BE2896"/>
      <c r="BF2896"/>
      <c r="BG2896"/>
      <c r="BH2896"/>
      <c r="BI2896"/>
      <c r="BJ2896"/>
    </row>
    <row r="2897" spans="57:62" x14ac:dyDescent="0.3">
      <c r="BE2897"/>
      <c r="BF2897"/>
      <c r="BG2897"/>
      <c r="BH2897"/>
      <c r="BI2897"/>
      <c r="BJ2897"/>
    </row>
    <row r="2898" spans="57:62" x14ac:dyDescent="0.3">
      <c r="BE2898"/>
      <c r="BF2898"/>
      <c r="BG2898"/>
      <c r="BH2898"/>
      <c r="BI2898"/>
      <c r="BJ2898"/>
    </row>
    <row r="2899" spans="57:62" x14ac:dyDescent="0.3">
      <c r="BE2899"/>
      <c r="BF2899"/>
      <c r="BG2899"/>
      <c r="BH2899"/>
      <c r="BI2899"/>
      <c r="BJ2899"/>
    </row>
    <row r="2900" spans="57:62" x14ac:dyDescent="0.3">
      <c r="BE2900"/>
      <c r="BF2900"/>
      <c r="BG2900"/>
      <c r="BH2900"/>
      <c r="BI2900"/>
      <c r="BJ2900"/>
    </row>
    <row r="2901" spans="57:62" x14ac:dyDescent="0.3">
      <c r="BE2901"/>
      <c r="BF2901"/>
      <c r="BG2901"/>
      <c r="BH2901"/>
      <c r="BI2901"/>
      <c r="BJ2901"/>
    </row>
    <row r="2902" spans="57:62" x14ac:dyDescent="0.3">
      <c r="BE2902"/>
      <c r="BF2902"/>
      <c r="BG2902"/>
      <c r="BH2902"/>
      <c r="BI2902"/>
      <c r="BJ2902"/>
    </row>
    <row r="2903" spans="57:62" x14ac:dyDescent="0.3">
      <c r="BE2903"/>
      <c r="BF2903"/>
      <c r="BG2903"/>
      <c r="BH2903"/>
      <c r="BI2903"/>
      <c r="BJ2903"/>
    </row>
    <row r="2904" spans="57:62" x14ac:dyDescent="0.3">
      <c r="BE2904"/>
      <c r="BF2904"/>
      <c r="BG2904"/>
      <c r="BH2904"/>
      <c r="BI2904"/>
      <c r="BJ2904"/>
    </row>
    <row r="2905" spans="57:62" x14ac:dyDescent="0.3">
      <c r="BE2905"/>
      <c r="BF2905"/>
      <c r="BG2905"/>
      <c r="BH2905"/>
      <c r="BI2905"/>
      <c r="BJ2905"/>
    </row>
    <row r="2906" spans="57:62" x14ac:dyDescent="0.3">
      <c r="BE2906"/>
      <c r="BF2906"/>
      <c r="BG2906"/>
      <c r="BH2906"/>
      <c r="BI2906"/>
      <c r="BJ2906"/>
    </row>
    <row r="2907" spans="57:62" x14ac:dyDescent="0.3">
      <c r="BE2907"/>
      <c r="BF2907"/>
      <c r="BG2907"/>
      <c r="BH2907"/>
      <c r="BI2907"/>
      <c r="BJ2907"/>
    </row>
    <row r="2908" spans="57:62" x14ac:dyDescent="0.3">
      <c r="BE2908"/>
      <c r="BF2908"/>
      <c r="BG2908"/>
      <c r="BH2908"/>
      <c r="BI2908"/>
      <c r="BJ2908"/>
    </row>
    <row r="2909" spans="57:62" x14ac:dyDescent="0.3">
      <c r="BE2909"/>
      <c r="BF2909"/>
      <c r="BG2909"/>
      <c r="BH2909"/>
      <c r="BI2909"/>
      <c r="BJ2909"/>
    </row>
    <row r="2910" spans="57:62" x14ac:dyDescent="0.3">
      <c r="BE2910"/>
      <c r="BF2910"/>
      <c r="BG2910"/>
      <c r="BH2910"/>
      <c r="BI2910"/>
      <c r="BJ2910"/>
    </row>
    <row r="2911" spans="57:62" x14ac:dyDescent="0.3">
      <c r="BE2911"/>
      <c r="BF2911"/>
      <c r="BG2911"/>
      <c r="BH2911"/>
      <c r="BI2911"/>
      <c r="BJ2911"/>
    </row>
    <row r="2912" spans="57:62" x14ac:dyDescent="0.3">
      <c r="BE2912"/>
      <c r="BF2912"/>
      <c r="BG2912"/>
      <c r="BH2912"/>
      <c r="BI2912"/>
      <c r="BJ2912"/>
    </row>
    <row r="2913" spans="57:62" x14ac:dyDescent="0.3">
      <c r="BE2913"/>
      <c r="BF2913"/>
      <c r="BG2913"/>
      <c r="BH2913"/>
      <c r="BI2913"/>
      <c r="BJ2913"/>
    </row>
    <row r="2914" spans="57:62" x14ac:dyDescent="0.3">
      <c r="BE2914"/>
      <c r="BF2914"/>
      <c r="BG2914"/>
      <c r="BH2914"/>
      <c r="BI2914"/>
      <c r="BJ2914"/>
    </row>
    <row r="2915" spans="57:62" x14ac:dyDescent="0.3">
      <c r="BE2915"/>
      <c r="BF2915"/>
      <c r="BG2915"/>
      <c r="BH2915"/>
      <c r="BI2915"/>
      <c r="BJ2915"/>
    </row>
    <row r="2916" spans="57:62" x14ac:dyDescent="0.3">
      <c r="BE2916"/>
      <c r="BF2916"/>
      <c r="BG2916"/>
      <c r="BH2916"/>
      <c r="BI2916"/>
      <c r="BJ2916"/>
    </row>
    <row r="2917" spans="57:62" x14ac:dyDescent="0.3">
      <c r="BE2917"/>
      <c r="BF2917"/>
      <c r="BG2917"/>
      <c r="BH2917"/>
      <c r="BI2917"/>
      <c r="BJ2917"/>
    </row>
    <row r="2918" spans="57:62" x14ac:dyDescent="0.3">
      <c r="BE2918"/>
      <c r="BF2918"/>
      <c r="BG2918"/>
      <c r="BH2918"/>
      <c r="BI2918"/>
      <c r="BJ2918"/>
    </row>
    <row r="2919" spans="57:62" x14ac:dyDescent="0.3">
      <c r="BE2919"/>
      <c r="BF2919"/>
      <c r="BG2919"/>
      <c r="BH2919"/>
      <c r="BI2919"/>
      <c r="BJ2919"/>
    </row>
    <row r="2920" spans="57:62" x14ac:dyDescent="0.3">
      <c r="BE2920"/>
      <c r="BF2920"/>
      <c r="BG2920"/>
      <c r="BH2920"/>
      <c r="BI2920"/>
      <c r="BJ2920"/>
    </row>
    <row r="2921" spans="57:62" x14ac:dyDescent="0.3">
      <c r="BE2921"/>
      <c r="BF2921"/>
      <c r="BG2921"/>
      <c r="BH2921"/>
      <c r="BI2921"/>
      <c r="BJ2921"/>
    </row>
    <row r="2922" spans="57:62" x14ac:dyDescent="0.3">
      <c r="BE2922"/>
      <c r="BF2922"/>
      <c r="BG2922"/>
      <c r="BH2922"/>
      <c r="BI2922"/>
      <c r="BJ2922"/>
    </row>
    <row r="2923" spans="57:62" x14ac:dyDescent="0.3">
      <c r="BE2923"/>
      <c r="BF2923"/>
      <c r="BG2923"/>
      <c r="BH2923"/>
      <c r="BI2923"/>
      <c r="BJ2923"/>
    </row>
    <row r="2924" spans="57:62" x14ac:dyDescent="0.3">
      <c r="BE2924"/>
      <c r="BF2924"/>
      <c r="BG2924"/>
      <c r="BH2924"/>
      <c r="BI2924"/>
      <c r="BJ2924"/>
    </row>
    <row r="2925" spans="57:62" x14ac:dyDescent="0.3">
      <c r="BE2925"/>
      <c r="BF2925"/>
      <c r="BG2925"/>
      <c r="BH2925"/>
      <c r="BI2925"/>
      <c r="BJ2925"/>
    </row>
    <row r="2926" spans="57:62" x14ac:dyDescent="0.3">
      <c r="BE2926"/>
      <c r="BF2926"/>
      <c r="BG2926"/>
      <c r="BH2926"/>
      <c r="BI2926"/>
      <c r="BJ2926"/>
    </row>
    <row r="2927" spans="57:62" x14ac:dyDescent="0.3">
      <c r="BE2927"/>
      <c r="BF2927"/>
      <c r="BG2927"/>
      <c r="BH2927"/>
      <c r="BI2927"/>
      <c r="BJ2927"/>
    </row>
    <row r="2928" spans="57:62" x14ac:dyDescent="0.3">
      <c r="BE2928"/>
      <c r="BF2928"/>
      <c r="BG2928"/>
      <c r="BH2928"/>
      <c r="BI2928"/>
      <c r="BJ2928"/>
    </row>
    <row r="2929" spans="57:62" x14ac:dyDescent="0.3">
      <c r="BE2929"/>
      <c r="BF2929"/>
      <c r="BG2929"/>
      <c r="BH2929"/>
      <c r="BI2929"/>
      <c r="BJ2929"/>
    </row>
    <row r="2930" spans="57:62" x14ac:dyDescent="0.3">
      <c r="BE2930"/>
      <c r="BF2930"/>
      <c r="BG2930"/>
      <c r="BH2930"/>
      <c r="BI2930"/>
      <c r="BJ2930"/>
    </row>
    <row r="2931" spans="57:62" x14ac:dyDescent="0.3">
      <c r="BE2931"/>
      <c r="BF2931"/>
      <c r="BG2931"/>
      <c r="BH2931"/>
      <c r="BI2931"/>
      <c r="BJ2931"/>
    </row>
    <row r="2932" spans="57:62" x14ac:dyDescent="0.3">
      <c r="BE2932"/>
      <c r="BF2932"/>
      <c r="BG2932"/>
      <c r="BH2932"/>
      <c r="BI2932"/>
      <c r="BJ2932"/>
    </row>
    <row r="2933" spans="57:62" x14ac:dyDescent="0.3">
      <c r="BE2933"/>
      <c r="BF2933"/>
      <c r="BG2933"/>
      <c r="BH2933"/>
      <c r="BI2933"/>
      <c r="BJ2933"/>
    </row>
    <row r="2934" spans="57:62" x14ac:dyDescent="0.3">
      <c r="BE2934"/>
      <c r="BF2934"/>
      <c r="BG2934"/>
      <c r="BH2934"/>
      <c r="BI2934"/>
      <c r="BJ2934"/>
    </row>
    <row r="2935" spans="57:62" x14ac:dyDescent="0.3">
      <c r="BE2935"/>
      <c r="BF2935"/>
      <c r="BG2935"/>
      <c r="BH2935"/>
      <c r="BI2935"/>
      <c r="BJ2935"/>
    </row>
    <row r="2936" spans="57:62" x14ac:dyDescent="0.3">
      <c r="BE2936"/>
      <c r="BF2936"/>
      <c r="BG2936"/>
      <c r="BH2936"/>
      <c r="BI2936"/>
      <c r="BJ2936"/>
    </row>
    <row r="2937" spans="57:62" x14ac:dyDescent="0.3">
      <c r="BE2937"/>
      <c r="BF2937"/>
      <c r="BG2937"/>
      <c r="BH2937"/>
      <c r="BI2937"/>
      <c r="BJ2937"/>
    </row>
    <row r="2938" spans="57:62" x14ac:dyDescent="0.3">
      <c r="BE2938"/>
      <c r="BF2938"/>
      <c r="BG2938"/>
      <c r="BH2938"/>
      <c r="BI2938"/>
      <c r="BJ2938"/>
    </row>
    <row r="2939" spans="57:62" x14ac:dyDescent="0.3">
      <c r="BE2939"/>
      <c r="BF2939"/>
      <c r="BG2939"/>
      <c r="BH2939"/>
      <c r="BI2939"/>
      <c r="BJ2939"/>
    </row>
    <row r="2940" spans="57:62" x14ac:dyDescent="0.3">
      <c r="BE2940"/>
      <c r="BF2940"/>
      <c r="BG2940"/>
      <c r="BH2940"/>
      <c r="BI2940"/>
      <c r="BJ2940"/>
    </row>
    <row r="2941" spans="57:62" x14ac:dyDescent="0.3">
      <c r="BE2941"/>
      <c r="BF2941"/>
      <c r="BG2941"/>
      <c r="BH2941"/>
      <c r="BI2941"/>
      <c r="BJ2941"/>
    </row>
    <row r="2942" spans="57:62" x14ac:dyDescent="0.3">
      <c r="BE2942"/>
      <c r="BF2942"/>
      <c r="BG2942"/>
      <c r="BH2942"/>
      <c r="BI2942"/>
      <c r="BJ2942"/>
    </row>
    <row r="2943" spans="57:62" x14ac:dyDescent="0.3">
      <c r="BE2943"/>
      <c r="BF2943"/>
      <c r="BG2943"/>
      <c r="BH2943"/>
      <c r="BI2943"/>
      <c r="BJ2943"/>
    </row>
    <row r="2944" spans="57:62" x14ac:dyDescent="0.3">
      <c r="BE2944"/>
      <c r="BF2944"/>
      <c r="BG2944"/>
      <c r="BH2944"/>
      <c r="BI2944"/>
      <c r="BJ2944"/>
    </row>
    <row r="2945" spans="57:62" x14ac:dyDescent="0.3">
      <c r="BE2945"/>
      <c r="BF2945"/>
      <c r="BG2945"/>
      <c r="BH2945"/>
      <c r="BI2945"/>
      <c r="BJ2945"/>
    </row>
    <row r="2946" spans="57:62" x14ac:dyDescent="0.3">
      <c r="BE2946"/>
      <c r="BF2946"/>
      <c r="BG2946"/>
      <c r="BH2946"/>
      <c r="BI2946"/>
      <c r="BJ2946"/>
    </row>
    <row r="2947" spans="57:62" x14ac:dyDescent="0.3">
      <c r="BE2947"/>
      <c r="BF2947"/>
      <c r="BG2947"/>
      <c r="BH2947"/>
      <c r="BI2947"/>
      <c r="BJ2947"/>
    </row>
    <row r="2948" spans="57:62" x14ac:dyDescent="0.3">
      <c r="BE2948"/>
      <c r="BF2948"/>
      <c r="BG2948"/>
      <c r="BH2948"/>
      <c r="BI2948"/>
      <c r="BJ2948"/>
    </row>
    <row r="2949" spans="57:62" x14ac:dyDescent="0.3">
      <c r="BE2949"/>
      <c r="BF2949"/>
      <c r="BG2949"/>
      <c r="BH2949"/>
      <c r="BI2949"/>
      <c r="BJ2949"/>
    </row>
    <row r="2950" spans="57:62" x14ac:dyDescent="0.3">
      <c r="BE2950"/>
      <c r="BF2950"/>
      <c r="BG2950"/>
      <c r="BH2950"/>
      <c r="BI2950"/>
      <c r="BJ2950"/>
    </row>
    <row r="2951" spans="57:62" x14ac:dyDescent="0.3">
      <c r="BE2951"/>
      <c r="BF2951"/>
      <c r="BG2951"/>
      <c r="BH2951"/>
      <c r="BI2951"/>
      <c r="BJ2951"/>
    </row>
    <row r="2952" spans="57:62" x14ac:dyDescent="0.3">
      <c r="BE2952"/>
      <c r="BF2952"/>
      <c r="BG2952"/>
      <c r="BH2952"/>
      <c r="BI2952"/>
      <c r="BJ2952"/>
    </row>
    <row r="2953" spans="57:62" x14ac:dyDescent="0.3">
      <c r="BE2953"/>
      <c r="BF2953"/>
      <c r="BG2953"/>
      <c r="BH2953"/>
      <c r="BI2953"/>
      <c r="BJ2953"/>
    </row>
    <row r="2954" spans="57:62" x14ac:dyDescent="0.3">
      <c r="BE2954"/>
      <c r="BF2954"/>
      <c r="BG2954"/>
      <c r="BH2954"/>
      <c r="BI2954"/>
      <c r="BJ2954"/>
    </row>
    <row r="2955" spans="57:62" x14ac:dyDescent="0.3">
      <c r="BE2955"/>
      <c r="BF2955"/>
      <c r="BG2955"/>
      <c r="BH2955"/>
      <c r="BI2955"/>
      <c r="BJ2955"/>
    </row>
    <row r="2956" spans="57:62" x14ac:dyDescent="0.3">
      <c r="BE2956"/>
      <c r="BF2956"/>
      <c r="BG2956"/>
      <c r="BH2956"/>
      <c r="BI2956"/>
      <c r="BJ2956"/>
    </row>
    <row r="2957" spans="57:62" x14ac:dyDescent="0.3">
      <c r="BE2957"/>
      <c r="BF2957"/>
      <c r="BG2957"/>
      <c r="BH2957"/>
      <c r="BI2957"/>
      <c r="BJ2957"/>
    </row>
    <row r="2958" spans="57:62" x14ac:dyDescent="0.3">
      <c r="BE2958"/>
      <c r="BF2958"/>
      <c r="BG2958"/>
      <c r="BH2958"/>
      <c r="BI2958"/>
      <c r="BJ2958"/>
    </row>
    <row r="2959" spans="57:62" x14ac:dyDescent="0.3">
      <c r="BE2959"/>
      <c r="BF2959"/>
      <c r="BG2959"/>
      <c r="BH2959"/>
      <c r="BI2959"/>
      <c r="BJ2959"/>
    </row>
    <row r="2960" spans="57:62" x14ac:dyDescent="0.3">
      <c r="BE2960"/>
      <c r="BF2960"/>
      <c r="BG2960"/>
      <c r="BH2960"/>
      <c r="BI2960"/>
      <c r="BJ2960"/>
    </row>
    <row r="2961" spans="57:62" x14ac:dyDescent="0.3">
      <c r="BE2961"/>
      <c r="BF2961"/>
      <c r="BG2961"/>
      <c r="BH2961"/>
      <c r="BI2961"/>
      <c r="BJ2961"/>
    </row>
    <row r="2962" spans="57:62" x14ac:dyDescent="0.3">
      <c r="BE2962"/>
      <c r="BF2962"/>
      <c r="BG2962"/>
      <c r="BH2962"/>
      <c r="BI2962"/>
      <c r="BJ2962"/>
    </row>
    <row r="2963" spans="57:62" x14ac:dyDescent="0.3">
      <c r="BE2963"/>
      <c r="BF2963"/>
      <c r="BG2963"/>
      <c r="BH2963"/>
      <c r="BI2963"/>
      <c r="BJ2963"/>
    </row>
    <row r="2964" spans="57:62" x14ac:dyDescent="0.3">
      <c r="BE2964"/>
      <c r="BF2964"/>
      <c r="BG2964"/>
      <c r="BH2964"/>
      <c r="BI2964"/>
      <c r="BJ2964"/>
    </row>
    <row r="2965" spans="57:62" x14ac:dyDescent="0.3">
      <c r="BE2965"/>
      <c r="BF2965"/>
      <c r="BG2965"/>
      <c r="BH2965"/>
      <c r="BI2965"/>
      <c r="BJ2965"/>
    </row>
    <row r="2966" spans="57:62" x14ac:dyDescent="0.3">
      <c r="BE2966"/>
      <c r="BF2966"/>
      <c r="BG2966"/>
      <c r="BH2966"/>
      <c r="BI2966"/>
      <c r="BJ2966"/>
    </row>
    <row r="2967" spans="57:62" x14ac:dyDescent="0.3">
      <c r="BE2967"/>
      <c r="BF2967"/>
      <c r="BG2967"/>
      <c r="BH2967"/>
      <c r="BI2967"/>
      <c r="BJ2967"/>
    </row>
    <row r="2968" spans="57:62" x14ac:dyDescent="0.3">
      <c r="BE2968"/>
      <c r="BF2968"/>
      <c r="BG2968"/>
      <c r="BH2968"/>
      <c r="BI2968"/>
      <c r="BJ2968"/>
    </row>
    <row r="2969" spans="57:62" x14ac:dyDescent="0.3">
      <c r="BE2969"/>
      <c r="BF2969"/>
      <c r="BG2969"/>
      <c r="BH2969"/>
      <c r="BI2969"/>
      <c r="BJ2969"/>
    </row>
    <row r="2970" spans="57:62" x14ac:dyDescent="0.3">
      <c r="BE2970"/>
      <c r="BF2970"/>
      <c r="BG2970"/>
      <c r="BH2970"/>
      <c r="BI2970"/>
      <c r="BJ2970"/>
    </row>
    <row r="2971" spans="57:62" x14ac:dyDescent="0.3">
      <c r="BE2971"/>
      <c r="BF2971"/>
      <c r="BG2971"/>
      <c r="BH2971"/>
      <c r="BI2971"/>
      <c r="BJ2971"/>
    </row>
    <row r="2972" spans="57:62" x14ac:dyDescent="0.3">
      <c r="BE2972"/>
      <c r="BF2972"/>
      <c r="BG2972"/>
      <c r="BH2972"/>
      <c r="BI2972"/>
      <c r="BJ2972"/>
    </row>
    <row r="2973" spans="57:62" x14ac:dyDescent="0.3">
      <c r="BE2973"/>
      <c r="BF2973"/>
      <c r="BG2973"/>
      <c r="BH2973"/>
      <c r="BI2973"/>
      <c r="BJ2973"/>
    </row>
    <row r="2974" spans="57:62" x14ac:dyDescent="0.3">
      <c r="BE2974"/>
      <c r="BF2974"/>
      <c r="BG2974"/>
      <c r="BH2974"/>
      <c r="BI2974"/>
      <c r="BJ2974"/>
    </row>
    <row r="2975" spans="57:62" x14ac:dyDescent="0.3">
      <c r="BE2975"/>
      <c r="BF2975"/>
      <c r="BG2975"/>
      <c r="BH2975"/>
      <c r="BI2975"/>
      <c r="BJ2975"/>
    </row>
    <row r="2976" spans="57:62" x14ac:dyDescent="0.3">
      <c r="BE2976"/>
      <c r="BF2976"/>
      <c r="BG2976"/>
      <c r="BH2976"/>
      <c r="BI2976"/>
      <c r="BJ2976"/>
    </row>
    <row r="2977" spans="57:62" x14ac:dyDescent="0.3">
      <c r="BE2977"/>
      <c r="BF2977"/>
      <c r="BG2977"/>
      <c r="BH2977"/>
      <c r="BI2977"/>
      <c r="BJ2977"/>
    </row>
    <row r="2978" spans="57:62" x14ac:dyDescent="0.3">
      <c r="BE2978"/>
      <c r="BF2978"/>
      <c r="BG2978"/>
      <c r="BH2978"/>
      <c r="BI2978"/>
      <c r="BJ2978"/>
    </row>
    <row r="2979" spans="57:62" x14ac:dyDescent="0.3">
      <c r="BE2979"/>
      <c r="BF2979"/>
      <c r="BG2979"/>
      <c r="BH2979"/>
      <c r="BI2979"/>
      <c r="BJ2979"/>
    </row>
    <row r="2980" spans="57:62" x14ac:dyDescent="0.3">
      <c r="BE2980"/>
      <c r="BF2980"/>
      <c r="BG2980"/>
      <c r="BH2980"/>
      <c r="BI2980"/>
      <c r="BJ2980"/>
    </row>
    <row r="2981" spans="57:62" x14ac:dyDescent="0.3">
      <c r="BE2981"/>
      <c r="BF2981"/>
      <c r="BG2981"/>
      <c r="BH2981"/>
      <c r="BI2981"/>
      <c r="BJ2981"/>
    </row>
    <row r="2982" spans="57:62" x14ac:dyDescent="0.3">
      <c r="BE2982"/>
      <c r="BF2982"/>
      <c r="BG2982"/>
      <c r="BH2982"/>
      <c r="BI2982"/>
      <c r="BJ2982"/>
    </row>
    <row r="2983" spans="57:62" x14ac:dyDescent="0.3">
      <c r="BE2983"/>
      <c r="BF2983"/>
      <c r="BG2983"/>
      <c r="BH2983"/>
      <c r="BI2983"/>
      <c r="BJ2983"/>
    </row>
    <row r="2984" spans="57:62" x14ac:dyDescent="0.3">
      <c r="BE2984"/>
      <c r="BF2984"/>
      <c r="BG2984"/>
      <c r="BH2984"/>
      <c r="BI2984"/>
      <c r="BJ2984"/>
    </row>
    <row r="2985" spans="57:62" x14ac:dyDescent="0.3">
      <c r="BE2985"/>
      <c r="BF2985"/>
      <c r="BG2985"/>
      <c r="BH2985"/>
      <c r="BI2985"/>
      <c r="BJ2985"/>
    </row>
    <row r="2986" spans="57:62" x14ac:dyDescent="0.3">
      <c r="BE2986"/>
      <c r="BF2986"/>
      <c r="BG2986"/>
      <c r="BH2986"/>
      <c r="BI2986"/>
      <c r="BJ2986"/>
    </row>
    <row r="2987" spans="57:62" x14ac:dyDescent="0.3">
      <c r="BE2987"/>
      <c r="BF2987"/>
      <c r="BG2987"/>
      <c r="BH2987"/>
      <c r="BI2987"/>
      <c r="BJ2987"/>
    </row>
    <row r="2988" spans="57:62" x14ac:dyDescent="0.3">
      <c r="BE2988"/>
      <c r="BF2988"/>
      <c r="BG2988"/>
      <c r="BH2988"/>
      <c r="BI2988"/>
      <c r="BJ2988"/>
    </row>
    <row r="2989" spans="57:62" x14ac:dyDescent="0.3">
      <c r="BE2989"/>
      <c r="BF2989"/>
      <c r="BG2989"/>
      <c r="BH2989"/>
      <c r="BI2989"/>
      <c r="BJ2989"/>
    </row>
    <row r="2990" spans="57:62" x14ac:dyDescent="0.3">
      <c r="BE2990"/>
      <c r="BF2990"/>
      <c r="BG2990"/>
      <c r="BH2990"/>
      <c r="BI2990"/>
      <c r="BJ2990"/>
    </row>
    <row r="2991" spans="57:62" x14ac:dyDescent="0.3">
      <c r="BE2991"/>
      <c r="BF2991"/>
      <c r="BG2991"/>
      <c r="BH2991"/>
      <c r="BI2991"/>
      <c r="BJ2991"/>
    </row>
    <row r="2992" spans="57:62" x14ac:dyDescent="0.3">
      <c r="BE2992"/>
      <c r="BF2992"/>
      <c r="BG2992"/>
      <c r="BH2992"/>
      <c r="BI2992"/>
      <c r="BJ2992"/>
    </row>
    <row r="2993" spans="57:62" x14ac:dyDescent="0.3">
      <c r="BE2993"/>
      <c r="BF2993"/>
      <c r="BG2993"/>
      <c r="BH2993"/>
      <c r="BI2993"/>
      <c r="BJ2993"/>
    </row>
    <row r="2994" spans="57:62" x14ac:dyDescent="0.3">
      <c r="BE2994"/>
      <c r="BF2994"/>
      <c r="BG2994"/>
      <c r="BH2994"/>
      <c r="BI2994"/>
      <c r="BJ2994"/>
    </row>
    <row r="2995" spans="57:62" x14ac:dyDescent="0.3">
      <c r="BE2995"/>
      <c r="BF2995"/>
      <c r="BG2995"/>
      <c r="BH2995"/>
      <c r="BI2995"/>
      <c r="BJ2995"/>
    </row>
    <row r="2996" spans="57:62" x14ac:dyDescent="0.3">
      <c r="BE2996"/>
      <c r="BF2996"/>
      <c r="BG2996"/>
      <c r="BH2996"/>
      <c r="BI2996"/>
      <c r="BJ2996"/>
    </row>
    <row r="2997" spans="57:62" x14ac:dyDescent="0.3">
      <c r="BE2997"/>
      <c r="BF2997"/>
      <c r="BG2997"/>
      <c r="BH2997"/>
      <c r="BI2997"/>
      <c r="BJ2997"/>
    </row>
    <row r="2998" spans="57:62" x14ac:dyDescent="0.3">
      <c r="BE2998"/>
      <c r="BF2998"/>
      <c r="BG2998"/>
      <c r="BH2998"/>
      <c r="BI2998"/>
      <c r="BJ2998"/>
    </row>
    <row r="2999" spans="57:62" x14ac:dyDescent="0.3">
      <c r="BE2999"/>
      <c r="BF2999"/>
      <c r="BG2999"/>
      <c r="BH2999"/>
      <c r="BI2999"/>
      <c r="BJ2999"/>
    </row>
    <row r="3000" spans="57:62" x14ac:dyDescent="0.3">
      <c r="BE3000"/>
      <c r="BF3000"/>
      <c r="BG3000"/>
      <c r="BH3000"/>
      <c r="BI3000"/>
      <c r="BJ3000"/>
    </row>
    <row r="3001" spans="57:62" x14ac:dyDescent="0.3">
      <c r="BE3001"/>
      <c r="BF3001"/>
      <c r="BG3001"/>
      <c r="BH3001"/>
      <c r="BI3001"/>
      <c r="BJ3001"/>
    </row>
    <row r="3002" spans="57:62" x14ac:dyDescent="0.3">
      <c r="BE3002"/>
      <c r="BF3002"/>
      <c r="BG3002"/>
      <c r="BH3002"/>
      <c r="BI3002"/>
      <c r="BJ3002"/>
    </row>
    <row r="3003" spans="57:62" x14ac:dyDescent="0.3">
      <c r="BE3003"/>
      <c r="BF3003"/>
      <c r="BG3003"/>
      <c r="BH3003"/>
      <c r="BI3003"/>
      <c r="BJ3003"/>
    </row>
    <row r="3004" spans="57:62" x14ac:dyDescent="0.3">
      <c r="BE3004"/>
      <c r="BF3004"/>
      <c r="BG3004"/>
      <c r="BH3004"/>
      <c r="BI3004"/>
      <c r="BJ3004"/>
    </row>
    <row r="3005" spans="57:62" x14ac:dyDescent="0.3">
      <c r="BE3005"/>
      <c r="BF3005"/>
      <c r="BG3005"/>
      <c r="BH3005"/>
      <c r="BI3005"/>
      <c r="BJ3005"/>
    </row>
    <row r="3006" spans="57:62" x14ac:dyDescent="0.3">
      <c r="BE3006"/>
      <c r="BF3006"/>
      <c r="BG3006"/>
      <c r="BH3006"/>
      <c r="BI3006"/>
      <c r="BJ3006"/>
    </row>
    <row r="3007" spans="57:62" x14ac:dyDescent="0.3">
      <c r="BE3007"/>
      <c r="BF3007"/>
      <c r="BG3007"/>
      <c r="BH3007"/>
      <c r="BI3007"/>
      <c r="BJ3007"/>
    </row>
    <row r="3008" spans="57:62" x14ac:dyDescent="0.3">
      <c r="BE3008"/>
      <c r="BF3008"/>
      <c r="BG3008"/>
      <c r="BH3008"/>
      <c r="BI3008"/>
      <c r="BJ3008"/>
    </row>
    <row r="3009" spans="57:62" x14ac:dyDescent="0.3">
      <c r="BE3009"/>
      <c r="BF3009"/>
      <c r="BG3009"/>
      <c r="BH3009"/>
      <c r="BI3009"/>
      <c r="BJ3009"/>
    </row>
    <row r="3010" spans="57:62" x14ac:dyDescent="0.3">
      <c r="BE3010"/>
      <c r="BF3010"/>
      <c r="BG3010"/>
      <c r="BH3010"/>
      <c r="BI3010"/>
      <c r="BJ3010"/>
    </row>
    <row r="3011" spans="57:62" x14ac:dyDescent="0.3">
      <c r="BE3011"/>
      <c r="BF3011"/>
      <c r="BG3011"/>
      <c r="BH3011"/>
      <c r="BI3011"/>
      <c r="BJ3011"/>
    </row>
    <row r="3012" spans="57:62" x14ac:dyDescent="0.3">
      <c r="BE3012"/>
      <c r="BF3012"/>
      <c r="BG3012"/>
      <c r="BH3012"/>
      <c r="BI3012"/>
      <c r="BJ3012"/>
    </row>
    <row r="3013" spans="57:62" x14ac:dyDescent="0.3">
      <c r="BE3013"/>
      <c r="BF3013"/>
      <c r="BG3013"/>
      <c r="BH3013"/>
      <c r="BI3013"/>
      <c r="BJ3013"/>
    </row>
    <row r="3014" spans="57:62" x14ac:dyDescent="0.3">
      <c r="BE3014"/>
      <c r="BF3014"/>
      <c r="BG3014"/>
      <c r="BH3014"/>
      <c r="BI3014"/>
      <c r="BJ3014"/>
    </row>
    <row r="3015" spans="57:62" x14ac:dyDescent="0.3">
      <c r="BE3015"/>
      <c r="BF3015"/>
      <c r="BG3015"/>
      <c r="BH3015"/>
      <c r="BI3015"/>
      <c r="BJ3015"/>
    </row>
    <row r="3016" spans="57:62" x14ac:dyDescent="0.3">
      <c r="BE3016"/>
      <c r="BF3016"/>
      <c r="BG3016"/>
      <c r="BH3016"/>
      <c r="BI3016"/>
      <c r="BJ3016"/>
    </row>
    <row r="3017" spans="57:62" x14ac:dyDescent="0.3">
      <c r="BE3017"/>
      <c r="BF3017"/>
      <c r="BG3017"/>
      <c r="BH3017"/>
      <c r="BI3017"/>
      <c r="BJ3017"/>
    </row>
    <row r="3018" spans="57:62" x14ac:dyDescent="0.3">
      <c r="BE3018"/>
      <c r="BF3018"/>
      <c r="BG3018"/>
      <c r="BH3018"/>
      <c r="BI3018"/>
      <c r="BJ3018"/>
    </row>
    <row r="3019" spans="57:62" x14ac:dyDescent="0.3">
      <c r="BE3019"/>
      <c r="BF3019"/>
      <c r="BG3019"/>
      <c r="BH3019"/>
      <c r="BI3019"/>
      <c r="BJ3019"/>
    </row>
    <row r="3020" spans="57:62" x14ac:dyDescent="0.3">
      <c r="BE3020"/>
      <c r="BF3020"/>
      <c r="BG3020"/>
      <c r="BH3020"/>
      <c r="BI3020"/>
      <c r="BJ3020"/>
    </row>
    <row r="3021" spans="57:62" x14ac:dyDescent="0.3">
      <c r="BE3021"/>
      <c r="BF3021"/>
      <c r="BG3021"/>
      <c r="BH3021"/>
      <c r="BI3021"/>
      <c r="BJ3021"/>
    </row>
    <row r="3022" spans="57:62" x14ac:dyDescent="0.3">
      <c r="BE3022"/>
      <c r="BF3022"/>
      <c r="BG3022"/>
      <c r="BH3022"/>
      <c r="BI3022"/>
      <c r="BJ3022"/>
    </row>
    <row r="3023" spans="57:62" x14ac:dyDescent="0.3">
      <c r="BE3023"/>
      <c r="BF3023"/>
      <c r="BG3023"/>
      <c r="BH3023"/>
      <c r="BI3023"/>
      <c r="BJ3023"/>
    </row>
    <row r="3024" spans="57:62" x14ac:dyDescent="0.3">
      <c r="BE3024"/>
      <c r="BF3024"/>
      <c r="BG3024"/>
      <c r="BH3024"/>
      <c r="BI3024"/>
      <c r="BJ3024"/>
    </row>
    <row r="3025" spans="57:62" x14ac:dyDescent="0.3">
      <c r="BE3025"/>
      <c r="BF3025"/>
      <c r="BG3025"/>
      <c r="BH3025"/>
      <c r="BI3025"/>
      <c r="BJ3025"/>
    </row>
    <row r="3026" spans="57:62" x14ac:dyDescent="0.3">
      <c r="BE3026"/>
      <c r="BF3026"/>
      <c r="BG3026"/>
      <c r="BH3026"/>
      <c r="BI3026"/>
      <c r="BJ3026"/>
    </row>
    <row r="3027" spans="57:62" x14ac:dyDescent="0.3">
      <c r="BE3027"/>
      <c r="BF3027"/>
      <c r="BG3027"/>
      <c r="BH3027"/>
      <c r="BI3027"/>
      <c r="BJ3027"/>
    </row>
    <row r="3028" spans="57:62" x14ac:dyDescent="0.3">
      <c r="BE3028"/>
      <c r="BF3028"/>
      <c r="BG3028"/>
      <c r="BH3028"/>
      <c r="BI3028"/>
      <c r="BJ3028"/>
    </row>
    <row r="3029" spans="57:62" x14ac:dyDescent="0.3">
      <c r="BE3029"/>
      <c r="BF3029"/>
      <c r="BG3029"/>
      <c r="BH3029"/>
      <c r="BI3029"/>
      <c r="BJ3029"/>
    </row>
    <row r="3030" spans="57:62" x14ac:dyDescent="0.3">
      <c r="BE3030"/>
      <c r="BF3030"/>
      <c r="BG3030"/>
      <c r="BH3030"/>
      <c r="BI3030"/>
      <c r="BJ3030"/>
    </row>
    <row r="3031" spans="57:62" x14ac:dyDescent="0.3">
      <c r="BE3031"/>
      <c r="BF3031"/>
      <c r="BG3031"/>
      <c r="BH3031"/>
      <c r="BI3031"/>
      <c r="BJ3031"/>
    </row>
    <row r="3032" spans="57:62" x14ac:dyDescent="0.3">
      <c r="BE3032"/>
      <c r="BF3032"/>
      <c r="BG3032"/>
      <c r="BH3032"/>
      <c r="BI3032"/>
      <c r="BJ3032"/>
    </row>
    <row r="3033" spans="57:62" x14ac:dyDescent="0.3">
      <c r="BE3033"/>
      <c r="BF3033"/>
      <c r="BG3033"/>
      <c r="BH3033"/>
      <c r="BI3033"/>
      <c r="BJ3033"/>
    </row>
    <row r="3034" spans="57:62" x14ac:dyDescent="0.3">
      <c r="BE3034"/>
      <c r="BF3034"/>
      <c r="BG3034"/>
      <c r="BH3034"/>
      <c r="BI3034"/>
      <c r="BJ3034"/>
    </row>
    <row r="3035" spans="57:62" x14ac:dyDescent="0.3">
      <c r="BE3035"/>
      <c r="BF3035"/>
      <c r="BG3035"/>
      <c r="BH3035"/>
      <c r="BI3035"/>
      <c r="BJ3035"/>
    </row>
    <row r="3036" spans="57:62" x14ac:dyDescent="0.3">
      <c r="BE3036"/>
      <c r="BF3036"/>
      <c r="BG3036"/>
      <c r="BH3036"/>
      <c r="BI3036"/>
      <c r="BJ3036"/>
    </row>
    <row r="3037" spans="57:62" x14ac:dyDescent="0.3">
      <c r="BE3037"/>
      <c r="BF3037"/>
      <c r="BG3037"/>
      <c r="BH3037"/>
      <c r="BI3037"/>
      <c r="BJ3037"/>
    </row>
    <row r="3038" spans="57:62" x14ac:dyDescent="0.3">
      <c r="BE3038"/>
      <c r="BF3038"/>
      <c r="BG3038"/>
      <c r="BH3038"/>
      <c r="BI3038"/>
      <c r="BJ3038"/>
    </row>
    <row r="3039" spans="57:62" x14ac:dyDescent="0.3">
      <c r="BE3039"/>
      <c r="BF3039"/>
      <c r="BG3039"/>
      <c r="BH3039"/>
      <c r="BI3039"/>
      <c r="BJ3039"/>
    </row>
    <row r="3040" spans="57:62" x14ac:dyDescent="0.3">
      <c r="BE3040"/>
      <c r="BF3040"/>
      <c r="BG3040"/>
      <c r="BH3040"/>
      <c r="BI3040"/>
      <c r="BJ3040"/>
    </row>
    <row r="3041" spans="57:62" x14ac:dyDescent="0.3">
      <c r="BE3041"/>
      <c r="BF3041"/>
      <c r="BG3041"/>
      <c r="BH3041"/>
      <c r="BI3041"/>
      <c r="BJ3041"/>
    </row>
    <row r="3042" spans="57:62" x14ac:dyDescent="0.3">
      <c r="BE3042"/>
      <c r="BF3042"/>
      <c r="BG3042"/>
      <c r="BH3042"/>
      <c r="BI3042"/>
      <c r="BJ3042"/>
    </row>
    <row r="3043" spans="57:62" x14ac:dyDescent="0.3">
      <c r="BE3043"/>
      <c r="BF3043"/>
      <c r="BG3043"/>
      <c r="BH3043"/>
      <c r="BI3043"/>
      <c r="BJ3043"/>
    </row>
    <row r="3044" spans="57:62" x14ac:dyDescent="0.3">
      <c r="BE3044"/>
      <c r="BF3044"/>
      <c r="BG3044"/>
      <c r="BH3044"/>
      <c r="BI3044"/>
      <c r="BJ3044"/>
    </row>
    <row r="3045" spans="57:62" x14ac:dyDescent="0.3">
      <c r="BE3045"/>
      <c r="BF3045"/>
      <c r="BG3045"/>
      <c r="BH3045"/>
      <c r="BI3045"/>
      <c r="BJ3045"/>
    </row>
    <row r="3046" spans="57:62" x14ac:dyDescent="0.3">
      <c r="BE3046"/>
      <c r="BF3046"/>
      <c r="BG3046"/>
      <c r="BH3046"/>
      <c r="BI3046"/>
      <c r="BJ3046"/>
    </row>
    <row r="3047" spans="57:62" x14ac:dyDescent="0.3">
      <c r="BE3047"/>
      <c r="BF3047"/>
      <c r="BG3047"/>
      <c r="BH3047"/>
      <c r="BI3047"/>
      <c r="BJ3047"/>
    </row>
    <row r="3048" spans="57:62" x14ac:dyDescent="0.3">
      <c r="BE3048"/>
      <c r="BF3048"/>
      <c r="BG3048"/>
      <c r="BH3048"/>
      <c r="BI3048"/>
      <c r="BJ3048"/>
    </row>
    <row r="3049" spans="57:62" x14ac:dyDescent="0.3">
      <c r="BE3049"/>
      <c r="BF3049"/>
      <c r="BG3049"/>
      <c r="BH3049"/>
      <c r="BI3049"/>
      <c r="BJ3049"/>
    </row>
    <row r="3050" spans="57:62" x14ac:dyDescent="0.3">
      <c r="BE3050"/>
      <c r="BF3050"/>
      <c r="BG3050"/>
      <c r="BH3050"/>
      <c r="BI3050"/>
      <c r="BJ3050"/>
    </row>
    <row r="3051" spans="57:62" x14ac:dyDescent="0.3">
      <c r="BE3051"/>
      <c r="BF3051"/>
      <c r="BG3051"/>
      <c r="BH3051"/>
      <c r="BI3051"/>
      <c r="BJ3051"/>
    </row>
    <row r="3052" spans="57:62" x14ac:dyDescent="0.3">
      <c r="BE3052"/>
      <c r="BF3052"/>
      <c r="BG3052"/>
      <c r="BH3052"/>
      <c r="BI3052"/>
      <c r="BJ3052"/>
    </row>
    <row r="3053" spans="57:62" x14ac:dyDescent="0.3">
      <c r="BE3053"/>
      <c r="BF3053"/>
      <c r="BG3053"/>
      <c r="BH3053"/>
      <c r="BI3053"/>
      <c r="BJ3053"/>
    </row>
    <row r="3054" spans="57:62" x14ac:dyDescent="0.3">
      <c r="BE3054"/>
      <c r="BF3054"/>
      <c r="BG3054"/>
      <c r="BH3054"/>
      <c r="BI3054"/>
      <c r="BJ3054"/>
    </row>
    <row r="3055" spans="57:62" x14ac:dyDescent="0.3">
      <c r="BE3055"/>
      <c r="BF3055"/>
      <c r="BG3055"/>
      <c r="BH3055"/>
      <c r="BI3055"/>
      <c r="BJ3055"/>
    </row>
    <row r="3056" spans="57:62" x14ac:dyDescent="0.3">
      <c r="BE3056"/>
      <c r="BF3056"/>
      <c r="BG3056"/>
      <c r="BH3056"/>
      <c r="BI3056"/>
      <c r="BJ3056"/>
    </row>
    <row r="3057" spans="57:62" x14ac:dyDescent="0.3">
      <c r="BE3057"/>
      <c r="BF3057"/>
      <c r="BG3057"/>
      <c r="BH3057"/>
      <c r="BI3057"/>
      <c r="BJ3057"/>
    </row>
    <row r="3058" spans="57:62" x14ac:dyDescent="0.3">
      <c r="BE3058"/>
      <c r="BF3058"/>
      <c r="BG3058"/>
      <c r="BH3058"/>
      <c r="BI3058"/>
      <c r="BJ3058"/>
    </row>
    <row r="3059" spans="57:62" x14ac:dyDescent="0.3">
      <c r="BE3059"/>
      <c r="BF3059"/>
      <c r="BG3059"/>
      <c r="BH3059"/>
      <c r="BI3059"/>
      <c r="BJ3059"/>
    </row>
    <row r="3060" spans="57:62" x14ac:dyDescent="0.3">
      <c r="BE3060"/>
      <c r="BF3060"/>
      <c r="BG3060"/>
      <c r="BH3060"/>
      <c r="BI3060"/>
      <c r="BJ3060"/>
    </row>
    <row r="3061" spans="57:62" x14ac:dyDescent="0.3">
      <c r="BE3061"/>
      <c r="BF3061"/>
      <c r="BG3061"/>
      <c r="BH3061"/>
      <c r="BI3061"/>
      <c r="BJ3061"/>
    </row>
    <row r="3062" spans="57:62" x14ac:dyDescent="0.3">
      <c r="BE3062"/>
      <c r="BF3062"/>
      <c r="BG3062"/>
      <c r="BH3062"/>
      <c r="BI3062"/>
      <c r="BJ3062"/>
    </row>
    <row r="3063" spans="57:62" x14ac:dyDescent="0.3">
      <c r="BE3063"/>
      <c r="BF3063"/>
      <c r="BG3063"/>
      <c r="BH3063"/>
      <c r="BI3063"/>
      <c r="BJ3063"/>
    </row>
    <row r="3064" spans="57:62" x14ac:dyDescent="0.3">
      <c r="BE3064"/>
      <c r="BF3064"/>
      <c r="BG3064"/>
      <c r="BH3064"/>
      <c r="BI3064"/>
      <c r="BJ3064"/>
    </row>
    <row r="3065" spans="57:62" x14ac:dyDescent="0.3">
      <c r="BE3065"/>
      <c r="BF3065"/>
      <c r="BG3065"/>
      <c r="BH3065"/>
      <c r="BI3065"/>
      <c r="BJ3065"/>
    </row>
    <row r="3066" spans="57:62" x14ac:dyDescent="0.3">
      <c r="BE3066"/>
      <c r="BF3066"/>
      <c r="BG3066"/>
      <c r="BH3066"/>
      <c r="BI3066"/>
      <c r="BJ3066"/>
    </row>
    <row r="3067" spans="57:62" x14ac:dyDescent="0.3">
      <c r="BE3067"/>
      <c r="BF3067"/>
      <c r="BG3067"/>
      <c r="BH3067"/>
      <c r="BI3067"/>
      <c r="BJ3067"/>
    </row>
    <row r="3068" spans="57:62" x14ac:dyDescent="0.3">
      <c r="BE3068"/>
      <c r="BF3068"/>
      <c r="BG3068"/>
      <c r="BH3068"/>
      <c r="BI3068"/>
      <c r="BJ3068"/>
    </row>
    <row r="3069" spans="57:62" x14ac:dyDescent="0.3">
      <c r="BE3069"/>
      <c r="BF3069"/>
      <c r="BG3069"/>
      <c r="BH3069"/>
      <c r="BI3069"/>
      <c r="BJ3069"/>
    </row>
    <row r="3070" spans="57:62" x14ac:dyDescent="0.3">
      <c r="BE3070"/>
      <c r="BF3070"/>
      <c r="BG3070"/>
      <c r="BH3070"/>
      <c r="BI3070"/>
      <c r="BJ3070"/>
    </row>
    <row r="3071" spans="57:62" x14ac:dyDescent="0.3">
      <c r="BE3071"/>
      <c r="BF3071"/>
      <c r="BG3071"/>
      <c r="BH3071"/>
      <c r="BI3071"/>
      <c r="BJ3071"/>
    </row>
    <row r="3072" spans="57:62" x14ac:dyDescent="0.3">
      <c r="BE3072"/>
      <c r="BF3072"/>
      <c r="BG3072"/>
      <c r="BH3072"/>
      <c r="BI3072"/>
      <c r="BJ3072"/>
    </row>
    <row r="3073" spans="57:62" x14ac:dyDescent="0.3">
      <c r="BE3073"/>
      <c r="BF3073"/>
      <c r="BG3073"/>
      <c r="BH3073"/>
      <c r="BI3073"/>
      <c r="BJ3073"/>
    </row>
    <row r="3074" spans="57:62" x14ac:dyDescent="0.3">
      <c r="BE3074"/>
      <c r="BF3074"/>
      <c r="BG3074"/>
      <c r="BH3074"/>
      <c r="BI3074"/>
      <c r="BJ3074"/>
    </row>
    <row r="3075" spans="57:62" x14ac:dyDescent="0.3">
      <c r="BE3075"/>
      <c r="BF3075"/>
      <c r="BG3075"/>
      <c r="BH3075"/>
      <c r="BI3075"/>
      <c r="BJ3075"/>
    </row>
    <row r="3076" spans="57:62" x14ac:dyDescent="0.3">
      <c r="BE3076"/>
      <c r="BF3076"/>
      <c r="BG3076"/>
      <c r="BH3076"/>
      <c r="BI3076"/>
      <c r="BJ3076"/>
    </row>
    <row r="3077" spans="57:62" x14ac:dyDescent="0.3">
      <c r="BE3077"/>
      <c r="BF3077"/>
      <c r="BG3077"/>
      <c r="BH3077"/>
      <c r="BI3077"/>
      <c r="BJ3077"/>
    </row>
    <row r="3078" spans="57:62" x14ac:dyDescent="0.3">
      <c r="BE3078"/>
      <c r="BF3078"/>
      <c r="BG3078"/>
      <c r="BH3078"/>
      <c r="BI3078"/>
      <c r="BJ3078"/>
    </row>
    <row r="3079" spans="57:62" x14ac:dyDescent="0.3">
      <c r="BE3079"/>
      <c r="BF3079"/>
      <c r="BG3079"/>
      <c r="BH3079"/>
      <c r="BI3079"/>
      <c r="BJ3079"/>
    </row>
    <row r="3080" spans="57:62" x14ac:dyDescent="0.3">
      <c r="BE3080"/>
      <c r="BF3080"/>
      <c r="BG3080"/>
      <c r="BH3080"/>
      <c r="BI3080"/>
      <c r="BJ3080"/>
    </row>
    <row r="3081" spans="57:62" x14ac:dyDescent="0.3">
      <c r="BE3081"/>
      <c r="BF3081"/>
      <c r="BG3081"/>
      <c r="BH3081"/>
      <c r="BI3081"/>
      <c r="BJ3081"/>
    </row>
    <row r="3082" spans="57:62" x14ac:dyDescent="0.3">
      <c r="BE3082"/>
      <c r="BF3082"/>
      <c r="BG3082"/>
      <c r="BH3082"/>
      <c r="BI3082"/>
      <c r="BJ3082"/>
    </row>
    <row r="3083" spans="57:62" x14ac:dyDescent="0.3">
      <c r="BE3083"/>
      <c r="BF3083"/>
      <c r="BG3083"/>
      <c r="BH3083"/>
      <c r="BI3083"/>
      <c r="BJ3083"/>
    </row>
    <row r="3084" spans="57:62" x14ac:dyDescent="0.3">
      <c r="BE3084"/>
      <c r="BF3084"/>
      <c r="BG3084"/>
      <c r="BH3084"/>
      <c r="BI3084"/>
      <c r="BJ3084"/>
    </row>
    <row r="3085" spans="57:62" x14ac:dyDescent="0.3">
      <c r="BE3085"/>
      <c r="BF3085"/>
      <c r="BG3085"/>
      <c r="BH3085"/>
      <c r="BI3085"/>
      <c r="BJ3085"/>
    </row>
    <row r="3086" spans="57:62" x14ac:dyDescent="0.3">
      <c r="BE3086"/>
      <c r="BF3086"/>
      <c r="BG3086"/>
      <c r="BH3086"/>
      <c r="BI3086"/>
      <c r="BJ3086"/>
    </row>
    <row r="3087" spans="57:62" x14ac:dyDescent="0.3">
      <c r="BE3087"/>
      <c r="BF3087"/>
      <c r="BG3087"/>
      <c r="BH3087"/>
      <c r="BI3087"/>
      <c r="BJ3087"/>
    </row>
    <row r="3088" spans="57:62" x14ac:dyDescent="0.3">
      <c r="BE3088"/>
      <c r="BF3088"/>
      <c r="BG3088"/>
      <c r="BH3088"/>
      <c r="BI3088"/>
      <c r="BJ3088"/>
    </row>
    <row r="3089" spans="57:62" x14ac:dyDescent="0.3">
      <c r="BE3089"/>
      <c r="BF3089"/>
      <c r="BG3089"/>
      <c r="BH3089"/>
      <c r="BI3089"/>
      <c r="BJ3089"/>
    </row>
    <row r="3090" spans="57:62" x14ac:dyDescent="0.3">
      <c r="BE3090"/>
      <c r="BF3090"/>
      <c r="BG3090"/>
      <c r="BH3090"/>
      <c r="BI3090"/>
      <c r="BJ3090"/>
    </row>
    <row r="3091" spans="57:62" x14ac:dyDescent="0.3">
      <c r="BE3091"/>
      <c r="BF3091"/>
      <c r="BG3091"/>
      <c r="BH3091"/>
      <c r="BI3091"/>
      <c r="BJ3091"/>
    </row>
    <row r="3092" spans="57:62" x14ac:dyDescent="0.3">
      <c r="BE3092"/>
      <c r="BF3092"/>
      <c r="BG3092"/>
      <c r="BH3092"/>
      <c r="BI3092"/>
      <c r="BJ3092"/>
    </row>
    <row r="3093" spans="57:62" x14ac:dyDescent="0.3">
      <c r="BE3093"/>
      <c r="BF3093"/>
      <c r="BG3093"/>
      <c r="BH3093"/>
      <c r="BI3093"/>
      <c r="BJ3093"/>
    </row>
    <row r="3094" spans="57:62" x14ac:dyDescent="0.3">
      <c r="BE3094"/>
      <c r="BF3094"/>
      <c r="BG3094"/>
      <c r="BH3094"/>
      <c r="BI3094"/>
      <c r="BJ3094"/>
    </row>
    <row r="3095" spans="57:62" x14ac:dyDescent="0.3">
      <c r="BE3095"/>
      <c r="BF3095"/>
      <c r="BG3095"/>
      <c r="BH3095"/>
      <c r="BI3095"/>
      <c r="BJ3095"/>
    </row>
    <row r="3096" spans="57:62" x14ac:dyDescent="0.3">
      <c r="BE3096"/>
      <c r="BF3096"/>
      <c r="BG3096"/>
      <c r="BH3096"/>
      <c r="BI3096"/>
      <c r="BJ3096"/>
    </row>
    <row r="3097" spans="57:62" x14ac:dyDescent="0.3">
      <c r="BE3097"/>
      <c r="BF3097"/>
      <c r="BG3097"/>
      <c r="BH3097"/>
      <c r="BI3097"/>
      <c r="BJ3097"/>
    </row>
    <row r="3098" spans="57:62" x14ac:dyDescent="0.3">
      <c r="BE3098"/>
      <c r="BF3098"/>
      <c r="BG3098"/>
      <c r="BH3098"/>
      <c r="BI3098"/>
      <c r="BJ3098"/>
    </row>
    <row r="3099" spans="57:62" x14ac:dyDescent="0.3">
      <c r="BE3099"/>
      <c r="BF3099"/>
      <c r="BG3099"/>
      <c r="BH3099"/>
      <c r="BI3099"/>
      <c r="BJ3099"/>
    </row>
    <row r="3100" spans="57:62" x14ac:dyDescent="0.3">
      <c r="BE3100"/>
      <c r="BF3100"/>
      <c r="BG3100"/>
      <c r="BH3100"/>
      <c r="BI3100"/>
      <c r="BJ3100"/>
    </row>
    <row r="3101" spans="57:62" x14ac:dyDescent="0.3">
      <c r="BE3101"/>
      <c r="BF3101"/>
      <c r="BG3101"/>
      <c r="BH3101"/>
      <c r="BI3101"/>
      <c r="BJ3101"/>
    </row>
    <row r="3102" spans="57:62" x14ac:dyDescent="0.3">
      <c r="BE3102"/>
      <c r="BF3102"/>
      <c r="BG3102"/>
      <c r="BH3102"/>
      <c r="BI3102"/>
      <c r="BJ3102"/>
    </row>
    <row r="3103" spans="57:62" x14ac:dyDescent="0.3">
      <c r="BE3103"/>
      <c r="BF3103"/>
      <c r="BG3103"/>
      <c r="BH3103"/>
      <c r="BI3103"/>
      <c r="BJ3103"/>
    </row>
    <row r="3104" spans="57:62" x14ac:dyDescent="0.3">
      <c r="BE3104"/>
      <c r="BF3104"/>
      <c r="BG3104"/>
      <c r="BH3104"/>
      <c r="BI3104"/>
      <c r="BJ3104"/>
    </row>
    <row r="3105" spans="57:62" x14ac:dyDescent="0.3">
      <c r="BE3105"/>
      <c r="BF3105"/>
      <c r="BG3105"/>
      <c r="BH3105"/>
      <c r="BI3105"/>
      <c r="BJ3105"/>
    </row>
    <row r="3106" spans="57:62" x14ac:dyDescent="0.3">
      <c r="BE3106"/>
      <c r="BF3106"/>
      <c r="BG3106"/>
      <c r="BH3106"/>
      <c r="BI3106"/>
      <c r="BJ3106"/>
    </row>
    <row r="3107" spans="57:62" x14ac:dyDescent="0.3">
      <c r="BE3107"/>
      <c r="BF3107"/>
      <c r="BG3107"/>
      <c r="BH3107"/>
      <c r="BI3107"/>
      <c r="BJ3107"/>
    </row>
    <row r="3108" spans="57:62" x14ac:dyDescent="0.3">
      <c r="BE3108"/>
      <c r="BF3108"/>
      <c r="BG3108"/>
      <c r="BH3108"/>
      <c r="BI3108"/>
      <c r="BJ3108"/>
    </row>
    <row r="3109" spans="57:62" x14ac:dyDescent="0.3">
      <c r="BE3109"/>
      <c r="BF3109"/>
      <c r="BG3109"/>
      <c r="BH3109"/>
      <c r="BI3109"/>
      <c r="BJ3109"/>
    </row>
    <row r="3110" spans="57:62" x14ac:dyDescent="0.3">
      <c r="BE3110"/>
      <c r="BF3110"/>
      <c r="BG3110"/>
      <c r="BH3110"/>
      <c r="BI3110"/>
      <c r="BJ3110"/>
    </row>
    <row r="3111" spans="57:62" x14ac:dyDescent="0.3">
      <c r="BE3111"/>
      <c r="BF3111"/>
      <c r="BG3111"/>
      <c r="BH3111"/>
      <c r="BI3111"/>
      <c r="BJ3111"/>
    </row>
    <row r="3112" spans="57:62" x14ac:dyDescent="0.3">
      <c r="BE3112"/>
      <c r="BF3112"/>
      <c r="BG3112"/>
      <c r="BH3112"/>
      <c r="BI3112"/>
      <c r="BJ3112"/>
    </row>
    <row r="3113" spans="57:62" x14ac:dyDescent="0.3">
      <c r="BE3113"/>
      <c r="BF3113"/>
      <c r="BG3113"/>
      <c r="BH3113"/>
      <c r="BI3113"/>
      <c r="BJ3113"/>
    </row>
    <row r="3114" spans="57:62" x14ac:dyDescent="0.3">
      <c r="BE3114"/>
      <c r="BF3114"/>
      <c r="BG3114"/>
      <c r="BH3114"/>
      <c r="BI3114"/>
      <c r="BJ3114"/>
    </row>
    <row r="3115" spans="57:62" x14ac:dyDescent="0.3">
      <c r="BE3115"/>
      <c r="BF3115"/>
      <c r="BG3115"/>
      <c r="BH3115"/>
      <c r="BI3115"/>
      <c r="BJ3115"/>
    </row>
    <row r="3116" spans="57:62" x14ac:dyDescent="0.3">
      <c r="BE3116"/>
      <c r="BF3116"/>
      <c r="BG3116"/>
      <c r="BH3116"/>
      <c r="BI3116"/>
      <c r="BJ3116"/>
    </row>
    <row r="3117" spans="57:62" x14ac:dyDescent="0.3">
      <c r="BE3117"/>
      <c r="BF3117"/>
      <c r="BG3117"/>
      <c r="BH3117"/>
      <c r="BI3117"/>
      <c r="BJ3117"/>
    </row>
    <row r="3118" spans="57:62" x14ac:dyDescent="0.3">
      <c r="BE3118"/>
      <c r="BF3118"/>
      <c r="BG3118"/>
      <c r="BH3118"/>
      <c r="BI3118"/>
      <c r="BJ3118"/>
    </row>
    <row r="3119" spans="57:62" x14ac:dyDescent="0.3">
      <c r="BE3119"/>
      <c r="BF3119"/>
      <c r="BG3119"/>
      <c r="BH3119"/>
      <c r="BI3119"/>
      <c r="BJ3119"/>
    </row>
    <row r="3120" spans="57:62" x14ac:dyDescent="0.3">
      <c r="BE3120"/>
      <c r="BF3120"/>
      <c r="BG3120"/>
      <c r="BH3120"/>
      <c r="BI3120"/>
      <c r="BJ3120"/>
    </row>
    <row r="3121" spans="57:62" x14ac:dyDescent="0.3">
      <c r="BE3121"/>
      <c r="BF3121"/>
      <c r="BG3121"/>
      <c r="BH3121"/>
      <c r="BI3121"/>
      <c r="BJ3121"/>
    </row>
    <row r="3122" spans="57:62" x14ac:dyDescent="0.3">
      <c r="BE3122"/>
      <c r="BF3122"/>
      <c r="BG3122"/>
      <c r="BH3122"/>
      <c r="BI3122"/>
      <c r="BJ3122"/>
    </row>
    <row r="3123" spans="57:62" x14ac:dyDescent="0.3">
      <c r="BE3123"/>
      <c r="BF3123"/>
      <c r="BG3123"/>
      <c r="BH3123"/>
      <c r="BI3123"/>
      <c r="BJ3123"/>
    </row>
    <row r="3124" spans="57:62" x14ac:dyDescent="0.3">
      <c r="BE3124"/>
      <c r="BF3124"/>
      <c r="BG3124"/>
      <c r="BH3124"/>
      <c r="BI3124"/>
      <c r="BJ3124"/>
    </row>
    <row r="3125" spans="57:62" x14ac:dyDescent="0.3">
      <c r="BE3125"/>
      <c r="BF3125"/>
      <c r="BG3125"/>
      <c r="BH3125"/>
      <c r="BI3125"/>
      <c r="BJ3125"/>
    </row>
    <row r="3126" spans="57:62" x14ac:dyDescent="0.3">
      <c r="BE3126"/>
      <c r="BF3126"/>
      <c r="BG3126"/>
      <c r="BH3126"/>
      <c r="BI3126"/>
      <c r="BJ3126"/>
    </row>
    <row r="3127" spans="57:62" x14ac:dyDescent="0.3">
      <c r="BE3127"/>
      <c r="BF3127"/>
      <c r="BG3127"/>
      <c r="BH3127"/>
      <c r="BI3127"/>
      <c r="BJ3127"/>
    </row>
    <row r="3128" spans="57:62" x14ac:dyDescent="0.3">
      <c r="BE3128"/>
      <c r="BF3128"/>
      <c r="BG3128"/>
      <c r="BH3128"/>
      <c r="BI3128"/>
      <c r="BJ3128"/>
    </row>
    <row r="3129" spans="57:62" x14ac:dyDescent="0.3">
      <c r="BE3129"/>
      <c r="BF3129"/>
      <c r="BG3129"/>
      <c r="BH3129"/>
      <c r="BI3129"/>
      <c r="BJ3129"/>
    </row>
    <row r="3130" spans="57:62" x14ac:dyDescent="0.3">
      <c r="BE3130"/>
      <c r="BF3130"/>
      <c r="BG3130"/>
      <c r="BH3130"/>
      <c r="BI3130"/>
      <c r="BJ3130"/>
    </row>
    <row r="3131" spans="57:62" x14ac:dyDescent="0.3">
      <c r="BE3131"/>
      <c r="BF3131"/>
      <c r="BG3131"/>
      <c r="BH3131"/>
      <c r="BI3131"/>
      <c r="BJ3131"/>
    </row>
    <row r="3132" spans="57:62" x14ac:dyDescent="0.3">
      <c r="BE3132"/>
      <c r="BF3132"/>
      <c r="BG3132"/>
      <c r="BH3132"/>
      <c r="BI3132"/>
      <c r="BJ3132"/>
    </row>
    <row r="3133" spans="57:62" x14ac:dyDescent="0.3">
      <c r="BE3133"/>
      <c r="BF3133"/>
      <c r="BG3133"/>
      <c r="BH3133"/>
      <c r="BI3133"/>
      <c r="BJ3133"/>
    </row>
    <row r="3134" spans="57:62" x14ac:dyDescent="0.3">
      <c r="BE3134"/>
      <c r="BF3134"/>
      <c r="BG3134"/>
      <c r="BH3134"/>
      <c r="BI3134"/>
      <c r="BJ3134"/>
    </row>
    <row r="3135" spans="57:62" x14ac:dyDescent="0.3">
      <c r="BE3135"/>
      <c r="BF3135"/>
      <c r="BG3135"/>
      <c r="BH3135"/>
      <c r="BI3135"/>
      <c r="BJ3135"/>
    </row>
    <row r="3136" spans="57:62" x14ac:dyDescent="0.3">
      <c r="BE3136"/>
      <c r="BF3136"/>
      <c r="BG3136"/>
      <c r="BH3136"/>
      <c r="BI3136"/>
      <c r="BJ3136"/>
    </row>
    <row r="3137" spans="57:62" x14ac:dyDescent="0.3">
      <c r="BE3137"/>
      <c r="BF3137"/>
      <c r="BG3137"/>
      <c r="BH3137"/>
      <c r="BI3137"/>
      <c r="BJ3137"/>
    </row>
    <row r="3138" spans="57:62" x14ac:dyDescent="0.3">
      <c r="BE3138"/>
      <c r="BF3138"/>
      <c r="BG3138"/>
      <c r="BH3138"/>
      <c r="BI3138"/>
      <c r="BJ3138"/>
    </row>
    <row r="3139" spans="57:62" x14ac:dyDescent="0.3">
      <c r="BE3139"/>
      <c r="BF3139"/>
      <c r="BG3139"/>
      <c r="BH3139"/>
      <c r="BI3139"/>
      <c r="BJ3139"/>
    </row>
    <row r="3140" spans="57:62" x14ac:dyDescent="0.3">
      <c r="BE3140"/>
      <c r="BF3140"/>
      <c r="BG3140"/>
      <c r="BH3140"/>
      <c r="BI3140"/>
      <c r="BJ3140"/>
    </row>
    <row r="3141" spans="57:62" x14ac:dyDescent="0.3">
      <c r="BE3141"/>
      <c r="BF3141"/>
      <c r="BG3141"/>
      <c r="BH3141"/>
      <c r="BI3141"/>
      <c r="BJ3141"/>
    </row>
    <row r="3142" spans="57:62" x14ac:dyDescent="0.3">
      <c r="BE3142"/>
      <c r="BF3142"/>
      <c r="BG3142"/>
      <c r="BH3142"/>
      <c r="BI3142"/>
      <c r="BJ3142"/>
    </row>
    <row r="3143" spans="57:62" x14ac:dyDescent="0.3">
      <c r="BE3143"/>
      <c r="BF3143"/>
      <c r="BG3143"/>
      <c r="BH3143"/>
      <c r="BI3143"/>
      <c r="BJ3143"/>
    </row>
    <row r="3144" spans="57:62" x14ac:dyDescent="0.3">
      <c r="BE3144"/>
      <c r="BF3144"/>
      <c r="BG3144"/>
      <c r="BH3144"/>
      <c r="BI3144"/>
      <c r="BJ3144"/>
    </row>
    <row r="3145" spans="57:62" x14ac:dyDescent="0.3">
      <c r="BE3145"/>
      <c r="BF3145"/>
      <c r="BG3145"/>
      <c r="BH3145"/>
      <c r="BI3145"/>
      <c r="BJ3145"/>
    </row>
    <row r="3146" spans="57:62" x14ac:dyDescent="0.3">
      <c r="BE3146"/>
      <c r="BF3146"/>
      <c r="BG3146"/>
      <c r="BH3146"/>
      <c r="BI3146"/>
      <c r="BJ3146"/>
    </row>
    <row r="3147" spans="57:62" x14ac:dyDescent="0.3">
      <c r="BE3147"/>
      <c r="BF3147"/>
      <c r="BG3147"/>
      <c r="BH3147"/>
      <c r="BI3147"/>
      <c r="BJ3147"/>
    </row>
    <row r="3148" spans="57:62" x14ac:dyDescent="0.3">
      <c r="BE3148"/>
      <c r="BF3148"/>
      <c r="BG3148"/>
      <c r="BH3148"/>
      <c r="BI3148"/>
      <c r="BJ3148"/>
    </row>
    <row r="3149" spans="57:62" x14ac:dyDescent="0.3">
      <c r="BE3149"/>
      <c r="BF3149"/>
      <c r="BG3149"/>
      <c r="BH3149"/>
      <c r="BI3149"/>
      <c r="BJ3149"/>
    </row>
    <row r="3150" spans="57:62" x14ac:dyDescent="0.3">
      <c r="BE3150"/>
      <c r="BF3150"/>
      <c r="BG3150"/>
      <c r="BH3150"/>
      <c r="BI3150"/>
      <c r="BJ3150"/>
    </row>
    <row r="3151" spans="57:62" x14ac:dyDescent="0.3">
      <c r="BE3151"/>
      <c r="BF3151"/>
      <c r="BG3151"/>
      <c r="BH3151"/>
      <c r="BI3151"/>
      <c r="BJ3151"/>
    </row>
    <row r="3152" spans="57:62" x14ac:dyDescent="0.3">
      <c r="BE3152"/>
      <c r="BF3152"/>
      <c r="BG3152"/>
      <c r="BH3152"/>
      <c r="BI3152"/>
      <c r="BJ3152"/>
    </row>
    <row r="3153" spans="57:62" x14ac:dyDescent="0.3">
      <c r="BE3153"/>
      <c r="BF3153"/>
      <c r="BG3153"/>
      <c r="BH3153"/>
      <c r="BI3153"/>
      <c r="BJ3153"/>
    </row>
    <row r="3154" spans="57:62" x14ac:dyDescent="0.3">
      <c r="BE3154"/>
      <c r="BF3154"/>
      <c r="BG3154"/>
      <c r="BH3154"/>
      <c r="BI3154"/>
      <c r="BJ3154"/>
    </row>
    <row r="3155" spans="57:62" x14ac:dyDescent="0.3">
      <c r="BE3155"/>
      <c r="BF3155"/>
      <c r="BG3155"/>
      <c r="BH3155"/>
      <c r="BI3155"/>
      <c r="BJ3155"/>
    </row>
    <row r="3156" spans="57:62" x14ac:dyDescent="0.3">
      <c r="BE3156"/>
      <c r="BF3156"/>
      <c r="BG3156"/>
      <c r="BH3156"/>
      <c r="BI3156"/>
      <c r="BJ3156"/>
    </row>
    <row r="3157" spans="57:62" x14ac:dyDescent="0.3">
      <c r="BE3157"/>
      <c r="BF3157"/>
      <c r="BG3157"/>
      <c r="BH3157"/>
      <c r="BI3157"/>
      <c r="BJ3157"/>
    </row>
    <row r="3158" spans="57:62" x14ac:dyDescent="0.3">
      <c r="BE3158"/>
      <c r="BF3158"/>
      <c r="BG3158"/>
      <c r="BH3158"/>
      <c r="BI3158"/>
      <c r="BJ3158"/>
    </row>
    <row r="3159" spans="57:62" x14ac:dyDescent="0.3">
      <c r="BE3159"/>
      <c r="BF3159"/>
      <c r="BG3159"/>
      <c r="BH3159"/>
      <c r="BI3159"/>
      <c r="BJ3159"/>
    </row>
    <row r="3160" spans="57:62" x14ac:dyDescent="0.3">
      <c r="BE3160"/>
      <c r="BF3160"/>
      <c r="BG3160"/>
      <c r="BH3160"/>
      <c r="BI3160"/>
      <c r="BJ3160"/>
    </row>
    <row r="3161" spans="57:62" x14ac:dyDescent="0.3">
      <c r="BE3161"/>
      <c r="BF3161"/>
      <c r="BG3161"/>
      <c r="BH3161"/>
      <c r="BI3161"/>
      <c r="BJ3161"/>
    </row>
    <row r="3162" spans="57:62" x14ac:dyDescent="0.3">
      <c r="BE3162"/>
      <c r="BF3162"/>
      <c r="BG3162"/>
      <c r="BH3162"/>
      <c r="BI3162"/>
      <c r="BJ3162"/>
    </row>
    <row r="3163" spans="57:62" x14ac:dyDescent="0.3">
      <c r="BE3163"/>
      <c r="BF3163"/>
      <c r="BG3163"/>
      <c r="BH3163"/>
      <c r="BI3163"/>
      <c r="BJ3163"/>
    </row>
    <row r="3164" spans="57:62" x14ac:dyDescent="0.3">
      <c r="BE3164"/>
      <c r="BF3164"/>
      <c r="BG3164"/>
      <c r="BH3164"/>
      <c r="BI3164"/>
      <c r="BJ3164"/>
    </row>
    <row r="3165" spans="57:62" x14ac:dyDescent="0.3">
      <c r="BE3165"/>
      <c r="BF3165"/>
      <c r="BG3165"/>
      <c r="BH3165"/>
      <c r="BI3165"/>
      <c r="BJ3165"/>
    </row>
    <row r="3166" spans="57:62" x14ac:dyDescent="0.3">
      <c r="BE3166"/>
      <c r="BF3166"/>
      <c r="BG3166"/>
      <c r="BH3166"/>
      <c r="BI3166"/>
      <c r="BJ3166"/>
    </row>
    <row r="3167" spans="57:62" x14ac:dyDescent="0.3">
      <c r="BE3167"/>
      <c r="BF3167"/>
      <c r="BG3167"/>
      <c r="BH3167"/>
      <c r="BI3167"/>
      <c r="BJ3167"/>
    </row>
    <row r="3168" spans="57:62" x14ac:dyDescent="0.3">
      <c r="BE3168"/>
      <c r="BF3168"/>
      <c r="BG3168"/>
      <c r="BH3168"/>
      <c r="BI3168"/>
      <c r="BJ3168"/>
    </row>
    <row r="3169" spans="57:62" x14ac:dyDescent="0.3">
      <c r="BE3169"/>
      <c r="BF3169"/>
      <c r="BG3169"/>
      <c r="BH3169"/>
      <c r="BI3169"/>
      <c r="BJ3169"/>
    </row>
    <row r="3170" spans="57:62" x14ac:dyDescent="0.3">
      <c r="BE3170"/>
      <c r="BF3170"/>
      <c r="BG3170"/>
      <c r="BH3170"/>
      <c r="BI3170"/>
      <c r="BJ3170"/>
    </row>
    <row r="3171" spans="57:62" x14ac:dyDescent="0.3">
      <c r="BE3171"/>
      <c r="BF3171"/>
      <c r="BG3171"/>
      <c r="BH3171"/>
      <c r="BI3171"/>
      <c r="BJ3171"/>
    </row>
    <row r="3172" spans="57:62" x14ac:dyDescent="0.3">
      <c r="BE3172"/>
      <c r="BF3172"/>
      <c r="BG3172"/>
      <c r="BH3172"/>
      <c r="BI3172"/>
      <c r="BJ3172"/>
    </row>
    <row r="3173" spans="57:62" x14ac:dyDescent="0.3">
      <c r="BE3173"/>
      <c r="BF3173"/>
      <c r="BG3173"/>
      <c r="BH3173"/>
      <c r="BI3173"/>
      <c r="BJ3173"/>
    </row>
    <row r="3174" spans="57:62" x14ac:dyDescent="0.3">
      <c r="BE3174"/>
      <c r="BF3174"/>
      <c r="BG3174"/>
      <c r="BH3174"/>
      <c r="BI3174"/>
      <c r="BJ3174"/>
    </row>
    <row r="3175" spans="57:62" x14ac:dyDescent="0.3">
      <c r="BE3175"/>
      <c r="BF3175"/>
      <c r="BG3175"/>
      <c r="BH3175"/>
      <c r="BI3175"/>
      <c r="BJ3175"/>
    </row>
    <row r="3176" spans="57:62" x14ac:dyDescent="0.3">
      <c r="BE3176"/>
      <c r="BF3176"/>
      <c r="BG3176"/>
      <c r="BH3176"/>
      <c r="BI3176"/>
      <c r="BJ3176"/>
    </row>
    <row r="3177" spans="57:62" x14ac:dyDescent="0.3">
      <c r="BE3177"/>
      <c r="BF3177"/>
      <c r="BG3177"/>
      <c r="BH3177"/>
      <c r="BI3177"/>
      <c r="BJ3177"/>
    </row>
    <row r="3178" spans="57:62" x14ac:dyDescent="0.3">
      <c r="BE3178"/>
      <c r="BF3178"/>
      <c r="BG3178"/>
      <c r="BH3178"/>
      <c r="BI3178"/>
      <c r="BJ3178"/>
    </row>
    <row r="3179" spans="57:62" x14ac:dyDescent="0.3">
      <c r="BE3179"/>
      <c r="BF3179"/>
      <c r="BG3179"/>
      <c r="BH3179"/>
      <c r="BI3179"/>
      <c r="BJ3179"/>
    </row>
    <row r="3180" spans="57:62" x14ac:dyDescent="0.3">
      <c r="BE3180"/>
      <c r="BF3180"/>
      <c r="BG3180"/>
      <c r="BH3180"/>
      <c r="BI3180"/>
      <c r="BJ3180"/>
    </row>
    <row r="3181" spans="57:62" x14ac:dyDescent="0.3">
      <c r="BE3181"/>
      <c r="BF3181"/>
      <c r="BG3181"/>
      <c r="BH3181"/>
      <c r="BI3181"/>
      <c r="BJ3181"/>
    </row>
    <row r="3182" spans="57:62" x14ac:dyDescent="0.3">
      <c r="BE3182"/>
      <c r="BF3182"/>
      <c r="BG3182"/>
      <c r="BH3182"/>
      <c r="BI3182"/>
      <c r="BJ3182"/>
    </row>
    <row r="3183" spans="57:62" x14ac:dyDescent="0.3">
      <c r="BE3183"/>
      <c r="BF3183"/>
      <c r="BG3183"/>
      <c r="BH3183"/>
      <c r="BI3183"/>
      <c r="BJ3183"/>
    </row>
    <row r="3184" spans="57:62" x14ac:dyDescent="0.3">
      <c r="BE3184"/>
      <c r="BF3184"/>
      <c r="BG3184"/>
      <c r="BH3184"/>
      <c r="BI3184"/>
      <c r="BJ3184"/>
    </row>
    <row r="3185" spans="57:62" x14ac:dyDescent="0.3">
      <c r="BE3185"/>
      <c r="BF3185"/>
      <c r="BG3185"/>
      <c r="BH3185"/>
      <c r="BI3185"/>
      <c r="BJ3185"/>
    </row>
    <row r="3186" spans="57:62" x14ac:dyDescent="0.3">
      <c r="BE3186"/>
      <c r="BF3186"/>
      <c r="BG3186"/>
      <c r="BH3186"/>
      <c r="BI3186"/>
      <c r="BJ3186"/>
    </row>
    <row r="3187" spans="57:62" x14ac:dyDescent="0.3">
      <c r="BE3187"/>
      <c r="BF3187"/>
      <c r="BG3187"/>
      <c r="BH3187"/>
      <c r="BI3187"/>
      <c r="BJ3187"/>
    </row>
    <row r="3188" spans="57:62" x14ac:dyDescent="0.3">
      <c r="BE3188"/>
      <c r="BF3188"/>
      <c r="BG3188"/>
      <c r="BH3188"/>
      <c r="BI3188"/>
      <c r="BJ3188"/>
    </row>
    <row r="3189" spans="57:62" x14ac:dyDescent="0.3">
      <c r="BE3189"/>
      <c r="BF3189"/>
      <c r="BG3189"/>
      <c r="BH3189"/>
      <c r="BI3189"/>
      <c r="BJ3189"/>
    </row>
    <row r="3190" spans="57:62" x14ac:dyDescent="0.3">
      <c r="BE3190"/>
      <c r="BF3190"/>
      <c r="BG3190"/>
      <c r="BH3190"/>
      <c r="BI3190"/>
      <c r="BJ3190"/>
    </row>
    <row r="3191" spans="57:62" x14ac:dyDescent="0.3">
      <c r="BE3191"/>
      <c r="BF3191"/>
      <c r="BG3191"/>
      <c r="BH3191"/>
      <c r="BI3191"/>
      <c r="BJ3191"/>
    </row>
    <row r="3192" spans="57:62" x14ac:dyDescent="0.3">
      <c r="BE3192"/>
      <c r="BF3192"/>
      <c r="BG3192"/>
      <c r="BH3192"/>
      <c r="BI3192"/>
      <c r="BJ3192"/>
    </row>
    <row r="3193" spans="57:62" x14ac:dyDescent="0.3">
      <c r="BE3193"/>
      <c r="BF3193"/>
      <c r="BG3193"/>
      <c r="BH3193"/>
      <c r="BI3193"/>
      <c r="BJ3193"/>
    </row>
    <row r="3194" spans="57:62" x14ac:dyDescent="0.3">
      <c r="BE3194"/>
      <c r="BF3194"/>
      <c r="BG3194"/>
      <c r="BH3194"/>
      <c r="BI3194"/>
      <c r="BJ3194"/>
    </row>
    <row r="3195" spans="57:62" x14ac:dyDescent="0.3">
      <c r="BE3195"/>
      <c r="BF3195"/>
      <c r="BG3195"/>
      <c r="BH3195"/>
      <c r="BI3195"/>
      <c r="BJ3195"/>
    </row>
    <row r="3196" spans="57:62" x14ac:dyDescent="0.3">
      <c r="BE3196"/>
      <c r="BF3196"/>
      <c r="BG3196"/>
      <c r="BH3196"/>
      <c r="BI3196"/>
      <c r="BJ3196"/>
    </row>
    <row r="3197" spans="57:62" x14ac:dyDescent="0.3">
      <c r="BE3197"/>
      <c r="BF3197"/>
      <c r="BG3197"/>
      <c r="BH3197"/>
      <c r="BI3197"/>
      <c r="BJ3197"/>
    </row>
    <row r="3198" spans="57:62" x14ac:dyDescent="0.3">
      <c r="BE3198"/>
      <c r="BF3198"/>
      <c r="BG3198"/>
      <c r="BH3198"/>
      <c r="BI3198"/>
      <c r="BJ3198"/>
    </row>
    <row r="3199" spans="57:62" x14ac:dyDescent="0.3">
      <c r="BE3199"/>
      <c r="BF3199"/>
      <c r="BG3199"/>
      <c r="BH3199"/>
      <c r="BI3199"/>
      <c r="BJ3199"/>
    </row>
    <row r="3200" spans="57:62" x14ac:dyDescent="0.3">
      <c r="BE3200"/>
      <c r="BF3200"/>
      <c r="BG3200"/>
      <c r="BH3200"/>
      <c r="BI3200"/>
      <c r="BJ3200"/>
    </row>
    <row r="3201" spans="57:62" x14ac:dyDescent="0.3">
      <c r="BE3201"/>
      <c r="BF3201"/>
      <c r="BG3201"/>
      <c r="BH3201"/>
      <c r="BI3201"/>
      <c r="BJ3201"/>
    </row>
    <row r="3202" spans="57:62" x14ac:dyDescent="0.3">
      <c r="BE3202"/>
      <c r="BF3202"/>
      <c r="BG3202"/>
      <c r="BH3202"/>
      <c r="BI3202"/>
      <c r="BJ3202"/>
    </row>
    <row r="3203" spans="57:62" x14ac:dyDescent="0.3">
      <c r="BE3203"/>
      <c r="BF3203"/>
      <c r="BG3203"/>
      <c r="BH3203"/>
      <c r="BI3203"/>
      <c r="BJ3203"/>
    </row>
    <row r="3204" spans="57:62" x14ac:dyDescent="0.3">
      <c r="BE3204"/>
      <c r="BF3204"/>
      <c r="BG3204"/>
      <c r="BH3204"/>
      <c r="BI3204"/>
      <c r="BJ3204"/>
    </row>
    <row r="3205" spans="57:62" x14ac:dyDescent="0.3">
      <c r="BE3205"/>
      <c r="BF3205"/>
      <c r="BG3205"/>
      <c r="BH3205"/>
      <c r="BI3205"/>
      <c r="BJ3205"/>
    </row>
    <row r="3206" spans="57:62" x14ac:dyDescent="0.3">
      <c r="BE3206"/>
      <c r="BF3206"/>
      <c r="BG3206"/>
      <c r="BH3206"/>
      <c r="BI3206"/>
      <c r="BJ3206"/>
    </row>
    <row r="3207" spans="57:62" x14ac:dyDescent="0.3">
      <c r="BE3207"/>
      <c r="BF3207"/>
      <c r="BG3207"/>
      <c r="BH3207"/>
      <c r="BI3207"/>
      <c r="BJ3207"/>
    </row>
    <row r="3208" spans="57:62" x14ac:dyDescent="0.3">
      <c r="BE3208"/>
      <c r="BF3208"/>
      <c r="BG3208"/>
      <c r="BH3208"/>
      <c r="BI3208"/>
      <c r="BJ3208"/>
    </row>
    <row r="3209" spans="57:62" x14ac:dyDescent="0.3">
      <c r="BE3209"/>
      <c r="BF3209"/>
      <c r="BG3209"/>
      <c r="BH3209"/>
      <c r="BI3209"/>
      <c r="BJ3209"/>
    </row>
    <row r="3210" spans="57:62" x14ac:dyDescent="0.3">
      <c r="BE3210"/>
      <c r="BF3210"/>
      <c r="BG3210"/>
      <c r="BH3210"/>
      <c r="BI3210"/>
      <c r="BJ3210"/>
    </row>
    <row r="3211" spans="57:62" x14ac:dyDescent="0.3">
      <c r="BE3211"/>
      <c r="BF3211"/>
      <c r="BG3211"/>
      <c r="BH3211"/>
      <c r="BI3211"/>
      <c r="BJ3211"/>
    </row>
    <row r="3212" spans="57:62" x14ac:dyDescent="0.3">
      <c r="BE3212"/>
      <c r="BF3212"/>
      <c r="BG3212"/>
      <c r="BH3212"/>
      <c r="BI3212"/>
      <c r="BJ3212"/>
    </row>
    <row r="3213" spans="57:62" x14ac:dyDescent="0.3">
      <c r="BE3213"/>
      <c r="BF3213"/>
      <c r="BG3213"/>
      <c r="BH3213"/>
      <c r="BI3213"/>
      <c r="BJ3213"/>
    </row>
    <row r="3214" spans="57:62" x14ac:dyDescent="0.3">
      <c r="BE3214"/>
      <c r="BF3214"/>
      <c r="BG3214"/>
      <c r="BH3214"/>
      <c r="BI3214"/>
      <c r="BJ3214"/>
    </row>
    <row r="3215" spans="57:62" x14ac:dyDescent="0.3">
      <c r="BE3215"/>
      <c r="BF3215"/>
      <c r="BG3215"/>
      <c r="BH3215"/>
      <c r="BI3215"/>
      <c r="BJ3215"/>
    </row>
    <row r="3216" spans="57:62" x14ac:dyDescent="0.3">
      <c r="BE3216"/>
      <c r="BF3216"/>
      <c r="BG3216"/>
      <c r="BH3216"/>
      <c r="BI3216"/>
      <c r="BJ3216"/>
    </row>
    <row r="3217" spans="57:62" x14ac:dyDescent="0.3">
      <c r="BE3217"/>
      <c r="BF3217"/>
      <c r="BG3217"/>
      <c r="BH3217"/>
      <c r="BI3217"/>
      <c r="BJ3217"/>
    </row>
    <row r="3218" spans="57:62" x14ac:dyDescent="0.3">
      <c r="BE3218"/>
      <c r="BF3218"/>
      <c r="BG3218"/>
      <c r="BH3218"/>
      <c r="BI3218"/>
      <c r="BJ3218"/>
    </row>
    <row r="3219" spans="57:62" x14ac:dyDescent="0.3">
      <c r="BE3219"/>
      <c r="BF3219"/>
      <c r="BG3219"/>
      <c r="BH3219"/>
      <c r="BI3219"/>
      <c r="BJ3219"/>
    </row>
    <row r="3220" spans="57:62" x14ac:dyDescent="0.3">
      <c r="BE3220"/>
      <c r="BF3220"/>
      <c r="BG3220"/>
      <c r="BH3220"/>
      <c r="BI3220"/>
      <c r="BJ3220"/>
    </row>
    <row r="3221" spans="57:62" x14ac:dyDescent="0.3">
      <c r="BE3221"/>
      <c r="BF3221"/>
      <c r="BG3221"/>
      <c r="BH3221"/>
      <c r="BI3221"/>
      <c r="BJ3221"/>
    </row>
    <row r="3222" spans="57:62" x14ac:dyDescent="0.3">
      <c r="BE3222"/>
      <c r="BF3222"/>
      <c r="BG3222"/>
      <c r="BH3222"/>
      <c r="BI3222"/>
      <c r="BJ3222"/>
    </row>
    <row r="3223" spans="57:62" x14ac:dyDescent="0.3">
      <c r="BE3223"/>
      <c r="BF3223"/>
      <c r="BG3223"/>
      <c r="BH3223"/>
      <c r="BI3223"/>
      <c r="BJ3223"/>
    </row>
    <row r="3224" spans="57:62" x14ac:dyDescent="0.3">
      <c r="BE3224"/>
      <c r="BF3224"/>
      <c r="BG3224"/>
      <c r="BH3224"/>
      <c r="BI3224"/>
      <c r="BJ3224"/>
    </row>
    <row r="3225" spans="57:62" x14ac:dyDescent="0.3">
      <c r="BE3225"/>
      <c r="BF3225"/>
      <c r="BG3225"/>
      <c r="BH3225"/>
      <c r="BI3225"/>
      <c r="BJ3225"/>
    </row>
    <row r="3226" spans="57:62" x14ac:dyDescent="0.3">
      <c r="BE3226"/>
      <c r="BF3226"/>
      <c r="BG3226"/>
      <c r="BH3226"/>
      <c r="BI3226"/>
      <c r="BJ3226"/>
    </row>
    <row r="3227" spans="57:62" x14ac:dyDescent="0.3">
      <c r="BE3227"/>
      <c r="BF3227"/>
      <c r="BG3227"/>
      <c r="BH3227"/>
      <c r="BI3227"/>
      <c r="BJ3227"/>
    </row>
    <row r="3228" spans="57:62" x14ac:dyDescent="0.3">
      <c r="BE3228"/>
      <c r="BF3228"/>
      <c r="BG3228"/>
      <c r="BH3228"/>
      <c r="BI3228"/>
      <c r="BJ3228"/>
    </row>
    <row r="3229" spans="57:62" x14ac:dyDescent="0.3">
      <c r="BE3229"/>
      <c r="BF3229"/>
      <c r="BG3229"/>
      <c r="BH3229"/>
      <c r="BI3229"/>
      <c r="BJ3229"/>
    </row>
    <row r="3230" spans="57:62" x14ac:dyDescent="0.3">
      <c r="BE3230"/>
      <c r="BF3230"/>
      <c r="BG3230"/>
      <c r="BH3230"/>
      <c r="BI3230"/>
      <c r="BJ3230"/>
    </row>
    <row r="3231" spans="57:62" x14ac:dyDescent="0.3">
      <c r="BE3231"/>
      <c r="BF3231"/>
      <c r="BG3231"/>
      <c r="BH3231"/>
      <c r="BI3231"/>
      <c r="BJ3231"/>
    </row>
    <row r="3232" spans="57:62" x14ac:dyDescent="0.3">
      <c r="BE3232"/>
      <c r="BF3232"/>
      <c r="BG3232"/>
      <c r="BH3232"/>
      <c r="BI3232"/>
      <c r="BJ3232"/>
    </row>
    <row r="3233" spans="57:62" x14ac:dyDescent="0.3">
      <c r="BE3233"/>
      <c r="BF3233"/>
      <c r="BG3233"/>
      <c r="BH3233"/>
      <c r="BI3233"/>
      <c r="BJ3233"/>
    </row>
    <row r="3234" spans="57:62" x14ac:dyDescent="0.3">
      <c r="BE3234"/>
      <c r="BF3234"/>
      <c r="BG3234"/>
      <c r="BH3234"/>
      <c r="BI3234"/>
      <c r="BJ3234"/>
    </row>
    <row r="3235" spans="57:62" x14ac:dyDescent="0.3">
      <c r="BE3235"/>
      <c r="BF3235"/>
      <c r="BG3235"/>
      <c r="BH3235"/>
      <c r="BI3235"/>
      <c r="BJ3235"/>
    </row>
    <row r="3236" spans="57:62" x14ac:dyDescent="0.3">
      <c r="BE3236"/>
      <c r="BF3236"/>
      <c r="BG3236"/>
      <c r="BH3236"/>
      <c r="BI3236"/>
      <c r="BJ3236"/>
    </row>
    <row r="3237" spans="57:62" x14ac:dyDescent="0.3">
      <c r="BE3237"/>
      <c r="BF3237"/>
      <c r="BG3237"/>
      <c r="BH3237"/>
      <c r="BI3237"/>
      <c r="BJ3237"/>
    </row>
    <row r="3238" spans="57:62" x14ac:dyDescent="0.3">
      <c r="BE3238"/>
      <c r="BF3238"/>
      <c r="BG3238"/>
      <c r="BH3238"/>
      <c r="BI3238"/>
      <c r="BJ3238"/>
    </row>
    <row r="3239" spans="57:62" x14ac:dyDescent="0.3">
      <c r="BE3239"/>
      <c r="BF3239"/>
      <c r="BG3239"/>
      <c r="BH3239"/>
      <c r="BI3239"/>
      <c r="BJ3239"/>
    </row>
    <row r="3240" spans="57:62" x14ac:dyDescent="0.3">
      <c r="BE3240"/>
      <c r="BF3240"/>
      <c r="BG3240"/>
      <c r="BH3240"/>
      <c r="BI3240"/>
      <c r="BJ3240"/>
    </row>
    <row r="3241" spans="57:62" x14ac:dyDescent="0.3">
      <c r="BE3241"/>
      <c r="BF3241"/>
      <c r="BG3241"/>
      <c r="BH3241"/>
      <c r="BI3241"/>
      <c r="BJ3241"/>
    </row>
    <row r="3242" spans="57:62" x14ac:dyDescent="0.3">
      <c r="BE3242"/>
      <c r="BF3242"/>
      <c r="BG3242"/>
      <c r="BH3242"/>
      <c r="BI3242"/>
      <c r="BJ3242"/>
    </row>
    <row r="3243" spans="57:62" x14ac:dyDescent="0.3">
      <c r="BE3243"/>
      <c r="BF3243"/>
      <c r="BG3243"/>
      <c r="BH3243"/>
      <c r="BI3243"/>
      <c r="BJ3243"/>
    </row>
    <row r="3244" spans="57:62" x14ac:dyDescent="0.3">
      <c r="BE3244"/>
      <c r="BF3244"/>
      <c r="BG3244"/>
      <c r="BH3244"/>
      <c r="BI3244"/>
      <c r="BJ3244"/>
    </row>
    <row r="3245" spans="57:62" x14ac:dyDescent="0.3">
      <c r="BE3245"/>
      <c r="BF3245"/>
      <c r="BG3245"/>
      <c r="BH3245"/>
      <c r="BI3245"/>
      <c r="BJ3245"/>
    </row>
    <row r="3246" spans="57:62" x14ac:dyDescent="0.3">
      <c r="BE3246"/>
      <c r="BF3246"/>
      <c r="BG3246"/>
      <c r="BH3246"/>
      <c r="BI3246"/>
      <c r="BJ3246"/>
    </row>
    <row r="3247" spans="57:62" x14ac:dyDescent="0.3">
      <c r="BE3247"/>
      <c r="BF3247"/>
      <c r="BG3247"/>
      <c r="BH3247"/>
      <c r="BI3247"/>
      <c r="BJ3247"/>
    </row>
    <row r="3248" spans="57:62" x14ac:dyDescent="0.3">
      <c r="BE3248"/>
      <c r="BF3248"/>
      <c r="BG3248"/>
      <c r="BH3248"/>
      <c r="BI3248"/>
      <c r="BJ3248"/>
    </row>
    <row r="3249" spans="57:62" x14ac:dyDescent="0.3">
      <c r="BE3249"/>
      <c r="BF3249"/>
      <c r="BG3249"/>
      <c r="BH3249"/>
      <c r="BI3249"/>
      <c r="BJ3249"/>
    </row>
    <row r="3250" spans="57:62" x14ac:dyDescent="0.3">
      <c r="BE3250"/>
      <c r="BF3250"/>
      <c r="BG3250"/>
      <c r="BH3250"/>
      <c r="BI3250"/>
      <c r="BJ3250"/>
    </row>
    <row r="3251" spans="57:62" x14ac:dyDescent="0.3">
      <c r="BE3251"/>
      <c r="BF3251"/>
      <c r="BG3251"/>
      <c r="BH3251"/>
      <c r="BI3251"/>
      <c r="BJ3251"/>
    </row>
    <row r="3252" spans="57:62" x14ac:dyDescent="0.3">
      <c r="BE3252"/>
      <c r="BF3252"/>
      <c r="BG3252"/>
      <c r="BH3252"/>
      <c r="BI3252"/>
      <c r="BJ3252"/>
    </row>
    <row r="3253" spans="57:62" x14ac:dyDescent="0.3">
      <c r="BE3253"/>
      <c r="BF3253"/>
      <c r="BG3253"/>
      <c r="BH3253"/>
      <c r="BI3253"/>
      <c r="BJ3253"/>
    </row>
    <row r="3254" spans="57:62" x14ac:dyDescent="0.3">
      <c r="BE3254"/>
      <c r="BF3254"/>
      <c r="BG3254"/>
      <c r="BH3254"/>
      <c r="BI3254"/>
      <c r="BJ3254"/>
    </row>
    <row r="3255" spans="57:62" x14ac:dyDescent="0.3">
      <c r="BE3255"/>
      <c r="BF3255"/>
      <c r="BG3255"/>
      <c r="BH3255"/>
      <c r="BI3255"/>
      <c r="BJ3255"/>
    </row>
    <row r="3256" spans="57:62" x14ac:dyDescent="0.3">
      <c r="BE3256"/>
      <c r="BF3256"/>
      <c r="BG3256"/>
      <c r="BH3256"/>
      <c r="BI3256"/>
      <c r="BJ3256"/>
    </row>
    <row r="3257" spans="57:62" x14ac:dyDescent="0.3">
      <c r="BE3257"/>
      <c r="BF3257"/>
      <c r="BG3257"/>
      <c r="BH3257"/>
      <c r="BI3257"/>
      <c r="BJ3257"/>
    </row>
    <row r="3258" spans="57:62" x14ac:dyDescent="0.3">
      <c r="BE3258"/>
      <c r="BF3258"/>
      <c r="BG3258"/>
      <c r="BH3258"/>
      <c r="BI3258"/>
      <c r="BJ3258"/>
    </row>
    <row r="3259" spans="57:62" x14ac:dyDescent="0.3">
      <c r="BE3259"/>
      <c r="BF3259"/>
      <c r="BG3259"/>
      <c r="BH3259"/>
      <c r="BI3259"/>
      <c r="BJ3259"/>
    </row>
    <row r="3260" spans="57:62" x14ac:dyDescent="0.3">
      <c r="BE3260"/>
      <c r="BF3260"/>
      <c r="BG3260"/>
      <c r="BH3260"/>
      <c r="BI3260"/>
      <c r="BJ3260"/>
    </row>
    <row r="3261" spans="57:62" x14ac:dyDescent="0.3">
      <c r="BE3261"/>
      <c r="BF3261"/>
      <c r="BG3261"/>
      <c r="BH3261"/>
      <c r="BI3261"/>
      <c r="BJ3261"/>
    </row>
    <row r="3262" spans="57:62" x14ac:dyDescent="0.3">
      <c r="BE3262"/>
      <c r="BF3262"/>
      <c r="BG3262"/>
      <c r="BH3262"/>
      <c r="BI3262"/>
      <c r="BJ3262"/>
    </row>
    <row r="3263" spans="57:62" x14ac:dyDescent="0.3">
      <c r="BE3263"/>
      <c r="BF3263"/>
      <c r="BG3263"/>
      <c r="BH3263"/>
      <c r="BI3263"/>
      <c r="BJ3263"/>
    </row>
    <row r="3264" spans="57:62" x14ac:dyDescent="0.3">
      <c r="BE3264"/>
      <c r="BF3264"/>
      <c r="BG3264"/>
      <c r="BH3264"/>
      <c r="BI3264"/>
      <c r="BJ3264"/>
    </row>
    <row r="3265" spans="57:62" x14ac:dyDescent="0.3">
      <c r="BE3265"/>
      <c r="BF3265"/>
      <c r="BG3265"/>
      <c r="BH3265"/>
      <c r="BI3265"/>
      <c r="BJ3265"/>
    </row>
    <row r="3266" spans="57:62" x14ac:dyDescent="0.3">
      <c r="BE3266"/>
      <c r="BF3266"/>
      <c r="BG3266"/>
      <c r="BH3266"/>
      <c r="BI3266"/>
      <c r="BJ3266"/>
    </row>
    <row r="3267" spans="57:62" x14ac:dyDescent="0.3">
      <c r="BE3267"/>
      <c r="BF3267"/>
      <c r="BG3267"/>
      <c r="BH3267"/>
      <c r="BI3267"/>
      <c r="BJ3267"/>
    </row>
    <row r="3268" spans="57:62" x14ac:dyDescent="0.3">
      <c r="BE3268"/>
      <c r="BF3268"/>
      <c r="BG3268"/>
      <c r="BH3268"/>
      <c r="BI3268"/>
      <c r="BJ3268"/>
    </row>
    <row r="3269" spans="57:62" x14ac:dyDescent="0.3">
      <c r="BE3269"/>
      <c r="BF3269"/>
      <c r="BG3269"/>
      <c r="BH3269"/>
      <c r="BI3269"/>
      <c r="BJ3269"/>
    </row>
    <row r="3270" spans="57:62" x14ac:dyDescent="0.3">
      <c r="BE3270"/>
      <c r="BF3270"/>
      <c r="BG3270"/>
      <c r="BH3270"/>
      <c r="BI3270"/>
      <c r="BJ3270"/>
    </row>
    <row r="3271" spans="57:62" x14ac:dyDescent="0.3">
      <c r="BE3271"/>
      <c r="BF3271"/>
      <c r="BG3271"/>
      <c r="BH3271"/>
      <c r="BI3271"/>
      <c r="BJ3271"/>
    </row>
    <row r="3272" spans="57:62" x14ac:dyDescent="0.3">
      <c r="BE3272"/>
      <c r="BF3272"/>
      <c r="BG3272"/>
      <c r="BH3272"/>
      <c r="BI3272"/>
      <c r="BJ3272"/>
    </row>
    <row r="3273" spans="57:62" x14ac:dyDescent="0.3">
      <c r="BE3273"/>
      <c r="BF3273"/>
      <c r="BG3273"/>
      <c r="BH3273"/>
      <c r="BI3273"/>
      <c r="BJ3273"/>
    </row>
    <row r="3274" spans="57:62" x14ac:dyDescent="0.3">
      <c r="BE3274"/>
      <c r="BF3274"/>
      <c r="BG3274"/>
      <c r="BH3274"/>
      <c r="BI3274"/>
      <c r="BJ3274"/>
    </row>
    <row r="3275" spans="57:62" x14ac:dyDescent="0.3">
      <c r="BE3275"/>
      <c r="BF3275"/>
      <c r="BG3275"/>
      <c r="BH3275"/>
      <c r="BI3275"/>
      <c r="BJ3275"/>
    </row>
    <row r="3276" spans="57:62" x14ac:dyDescent="0.3">
      <c r="BE3276"/>
      <c r="BF3276"/>
      <c r="BG3276"/>
      <c r="BH3276"/>
      <c r="BI3276"/>
      <c r="BJ3276"/>
    </row>
    <row r="3277" spans="57:62" x14ac:dyDescent="0.3">
      <c r="BE3277"/>
      <c r="BF3277"/>
      <c r="BG3277"/>
      <c r="BH3277"/>
      <c r="BI3277"/>
      <c r="BJ3277"/>
    </row>
    <row r="3278" spans="57:62" x14ac:dyDescent="0.3">
      <c r="BE3278"/>
      <c r="BF3278"/>
      <c r="BG3278"/>
      <c r="BH3278"/>
      <c r="BI3278"/>
      <c r="BJ3278"/>
    </row>
    <row r="3279" spans="57:62" x14ac:dyDescent="0.3">
      <c r="BE3279"/>
      <c r="BF3279"/>
      <c r="BG3279"/>
      <c r="BH3279"/>
      <c r="BI3279"/>
      <c r="BJ3279"/>
    </row>
    <row r="3280" spans="57:62" x14ac:dyDescent="0.3">
      <c r="BE3280"/>
      <c r="BF3280"/>
      <c r="BG3280"/>
      <c r="BH3280"/>
      <c r="BI3280"/>
      <c r="BJ3280"/>
    </row>
    <row r="3281" spans="57:62" x14ac:dyDescent="0.3">
      <c r="BE3281"/>
      <c r="BF3281"/>
      <c r="BG3281"/>
      <c r="BH3281"/>
      <c r="BI3281"/>
      <c r="BJ3281"/>
    </row>
    <row r="3282" spans="57:62" x14ac:dyDescent="0.3">
      <c r="BE3282"/>
      <c r="BF3282"/>
      <c r="BG3282"/>
      <c r="BH3282"/>
      <c r="BI3282"/>
      <c r="BJ3282"/>
    </row>
    <row r="3283" spans="57:62" x14ac:dyDescent="0.3">
      <c r="BE3283"/>
      <c r="BF3283"/>
      <c r="BG3283"/>
      <c r="BH3283"/>
      <c r="BI3283"/>
      <c r="BJ3283"/>
    </row>
    <row r="3284" spans="57:62" x14ac:dyDescent="0.3">
      <c r="BE3284"/>
      <c r="BF3284"/>
      <c r="BG3284"/>
      <c r="BH3284"/>
      <c r="BI3284"/>
      <c r="BJ3284"/>
    </row>
    <row r="3285" spans="57:62" x14ac:dyDescent="0.3">
      <c r="BE3285"/>
      <c r="BF3285"/>
      <c r="BG3285"/>
      <c r="BH3285"/>
      <c r="BI3285"/>
      <c r="BJ3285"/>
    </row>
    <row r="3286" spans="57:62" x14ac:dyDescent="0.3">
      <c r="BE3286"/>
      <c r="BF3286"/>
      <c r="BG3286"/>
      <c r="BH3286"/>
      <c r="BI3286"/>
      <c r="BJ3286"/>
    </row>
    <row r="3287" spans="57:62" x14ac:dyDescent="0.3">
      <c r="BE3287"/>
      <c r="BF3287"/>
      <c r="BG3287"/>
      <c r="BH3287"/>
      <c r="BI3287"/>
      <c r="BJ3287"/>
    </row>
    <row r="3288" spans="57:62" x14ac:dyDescent="0.3">
      <c r="BE3288"/>
      <c r="BF3288"/>
      <c r="BG3288"/>
      <c r="BH3288"/>
      <c r="BI3288"/>
      <c r="BJ3288"/>
    </row>
    <row r="3289" spans="57:62" x14ac:dyDescent="0.3">
      <c r="BE3289"/>
      <c r="BF3289"/>
      <c r="BG3289"/>
      <c r="BH3289"/>
      <c r="BI3289"/>
      <c r="BJ3289"/>
    </row>
    <row r="3290" spans="57:62" x14ac:dyDescent="0.3">
      <c r="BE3290"/>
      <c r="BF3290"/>
      <c r="BG3290"/>
      <c r="BH3290"/>
      <c r="BI3290"/>
      <c r="BJ3290"/>
    </row>
    <row r="3291" spans="57:62" x14ac:dyDescent="0.3">
      <c r="BE3291"/>
      <c r="BF3291"/>
      <c r="BG3291"/>
      <c r="BH3291"/>
      <c r="BI3291"/>
      <c r="BJ3291"/>
    </row>
    <row r="3292" spans="57:62" x14ac:dyDescent="0.3">
      <c r="BE3292"/>
      <c r="BF3292"/>
      <c r="BG3292"/>
      <c r="BH3292"/>
      <c r="BI3292"/>
      <c r="BJ3292"/>
    </row>
    <row r="3293" spans="57:62" x14ac:dyDescent="0.3">
      <c r="BE3293"/>
      <c r="BF3293"/>
      <c r="BG3293"/>
      <c r="BH3293"/>
      <c r="BI3293"/>
      <c r="BJ3293"/>
    </row>
    <row r="3294" spans="57:62" x14ac:dyDescent="0.3">
      <c r="BE3294"/>
      <c r="BF3294"/>
      <c r="BG3294"/>
      <c r="BH3294"/>
      <c r="BI3294"/>
      <c r="BJ3294"/>
    </row>
    <row r="3295" spans="57:62" x14ac:dyDescent="0.3">
      <c r="BE3295"/>
      <c r="BF3295"/>
      <c r="BG3295"/>
      <c r="BH3295"/>
      <c r="BI3295"/>
      <c r="BJ3295"/>
    </row>
    <row r="3296" spans="57:62" x14ac:dyDescent="0.3">
      <c r="BE3296"/>
      <c r="BF3296"/>
      <c r="BG3296"/>
      <c r="BH3296"/>
      <c r="BI3296"/>
      <c r="BJ3296"/>
    </row>
    <row r="3297" spans="57:62" x14ac:dyDescent="0.3">
      <c r="BE3297"/>
      <c r="BF3297"/>
      <c r="BG3297"/>
      <c r="BH3297"/>
      <c r="BI3297"/>
      <c r="BJ3297"/>
    </row>
    <row r="3298" spans="57:62" x14ac:dyDescent="0.3">
      <c r="BE3298"/>
      <c r="BF3298"/>
      <c r="BG3298"/>
      <c r="BH3298"/>
      <c r="BI3298"/>
      <c r="BJ3298"/>
    </row>
    <row r="3299" spans="57:62" x14ac:dyDescent="0.3">
      <c r="BE3299"/>
      <c r="BF3299"/>
      <c r="BG3299"/>
      <c r="BH3299"/>
      <c r="BI3299"/>
      <c r="BJ3299"/>
    </row>
    <row r="3300" spans="57:62" x14ac:dyDescent="0.3">
      <c r="BE3300"/>
      <c r="BF3300"/>
      <c r="BG3300"/>
      <c r="BH3300"/>
      <c r="BI3300"/>
      <c r="BJ3300"/>
    </row>
    <row r="3301" spans="57:62" x14ac:dyDescent="0.3">
      <c r="BE3301"/>
      <c r="BF3301"/>
      <c r="BG3301"/>
      <c r="BH3301"/>
      <c r="BI3301"/>
      <c r="BJ3301"/>
    </row>
    <row r="3302" spans="57:62" x14ac:dyDescent="0.3">
      <c r="BE3302"/>
      <c r="BF3302"/>
      <c r="BG3302"/>
      <c r="BH3302"/>
      <c r="BI3302"/>
      <c r="BJ3302"/>
    </row>
    <row r="3303" spans="57:62" x14ac:dyDescent="0.3">
      <c r="BE3303"/>
      <c r="BF3303"/>
      <c r="BG3303"/>
      <c r="BH3303"/>
      <c r="BI3303"/>
      <c r="BJ3303"/>
    </row>
    <row r="3304" spans="57:62" x14ac:dyDescent="0.3">
      <c r="BE3304"/>
      <c r="BF3304"/>
      <c r="BG3304"/>
      <c r="BH3304"/>
      <c r="BI3304"/>
      <c r="BJ3304"/>
    </row>
    <row r="3305" spans="57:62" x14ac:dyDescent="0.3">
      <c r="BE3305"/>
      <c r="BF3305"/>
      <c r="BG3305"/>
      <c r="BH3305"/>
      <c r="BI3305"/>
      <c r="BJ3305"/>
    </row>
    <row r="3306" spans="57:62" x14ac:dyDescent="0.3">
      <c r="BE3306"/>
      <c r="BF3306"/>
      <c r="BG3306"/>
      <c r="BH3306"/>
      <c r="BI3306"/>
      <c r="BJ3306"/>
    </row>
    <row r="3307" spans="57:62" x14ac:dyDescent="0.3">
      <c r="BE3307"/>
      <c r="BF3307"/>
      <c r="BG3307"/>
      <c r="BH3307"/>
      <c r="BI3307"/>
      <c r="BJ3307"/>
    </row>
    <row r="3308" spans="57:62" x14ac:dyDescent="0.3">
      <c r="BE3308"/>
      <c r="BF3308"/>
      <c r="BG3308"/>
      <c r="BH3308"/>
      <c r="BI3308"/>
      <c r="BJ3308"/>
    </row>
    <row r="3309" spans="57:62" x14ac:dyDescent="0.3">
      <c r="BE3309"/>
      <c r="BF3309"/>
      <c r="BG3309"/>
      <c r="BH3309"/>
      <c r="BI3309"/>
      <c r="BJ3309"/>
    </row>
    <row r="3310" spans="57:62" x14ac:dyDescent="0.3">
      <c r="BE3310"/>
      <c r="BF3310"/>
      <c r="BG3310"/>
      <c r="BH3310"/>
      <c r="BI3310"/>
      <c r="BJ3310"/>
    </row>
    <row r="3311" spans="57:62" x14ac:dyDescent="0.3">
      <c r="BE3311"/>
      <c r="BF3311"/>
      <c r="BG3311"/>
      <c r="BH3311"/>
      <c r="BI3311"/>
      <c r="BJ3311"/>
    </row>
    <row r="3312" spans="57:62" x14ac:dyDescent="0.3">
      <c r="BE3312"/>
      <c r="BF3312"/>
      <c r="BG3312"/>
      <c r="BH3312"/>
      <c r="BI3312"/>
      <c r="BJ3312"/>
    </row>
    <row r="3313" spans="57:62" x14ac:dyDescent="0.3">
      <c r="BE3313"/>
      <c r="BF3313"/>
      <c r="BG3313"/>
      <c r="BH3313"/>
      <c r="BI3313"/>
      <c r="BJ3313"/>
    </row>
    <row r="3314" spans="57:62" x14ac:dyDescent="0.3">
      <c r="BE3314"/>
      <c r="BF3314"/>
      <c r="BG3314"/>
      <c r="BH3314"/>
      <c r="BI3314"/>
      <c r="BJ3314"/>
    </row>
    <row r="3315" spans="57:62" x14ac:dyDescent="0.3">
      <c r="BE3315"/>
      <c r="BF3315"/>
      <c r="BG3315"/>
      <c r="BH3315"/>
      <c r="BI3315"/>
      <c r="BJ3315"/>
    </row>
    <row r="3316" spans="57:62" x14ac:dyDescent="0.3">
      <c r="BE3316"/>
      <c r="BF3316"/>
      <c r="BG3316"/>
      <c r="BH3316"/>
      <c r="BI3316"/>
      <c r="BJ3316"/>
    </row>
    <row r="3317" spans="57:62" x14ac:dyDescent="0.3">
      <c r="BE3317"/>
      <c r="BF3317"/>
      <c r="BG3317"/>
      <c r="BH3317"/>
      <c r="BI3317"/>
      <c r="BJ3317"/>
    </row>
    <row r="3318" spans="57:62" x14ac:dyDescent="0.3">
      <c r="BE3318"/>
      <c r="BF3318"/>
      <c r="BG3318"/>
      <c r="BH3318"/>
      <c r="BI3318"/>
      <c r="BJ3318"/>
    </row>
    <row r="3319" spans="57:62" x14ac:dyDescent="0.3">
      <c r="BE3319"/>
      <c r="BF3319"/>
      <c r="BG3319"/>
      <c r="BH3319"/>
      <c r="BI3319"/>
      <c r="BJ3319"/>
    </row>
    <row r="3320" spans="57:62" x14ac:dyDescent="0.3">
      <c r="BE3320"/>
      <c r="BF3320"/>
      <c r="BG3320"/>
      <c r="BH3320"/>
      <c r="BI3320"/>
      <c r="BJ3320"/>
    </row>
    <row r="3321" spans="57:62" x14ac:dyDescent="0.3">
      <c r="BE3321"/>
      <c r="BF3321"/>
      <c r="BG3321"/>
      <c r="BH3321"/>
      <c r="BI3321"/>
      <c r="BJ3321"/>
    </row>
    <row r="3322" spans="57:62" x14ac:dyDescent="0.3">
      <c r="BE3322"/>
      <c r="BF3322"/>
      <c r="BG3322"/>
      <c r="BH3322"/>
      <c r="BI3322"/>
      <c r="BJ3322"/>
    </row>
    <row r="3323" spans="57:62" x14ac:dyDescent="0.3">
      <c r="BE3323"/>
      <c r="BF3323"/>
      <c r="BG3323"/>
      <c r="BH3323"/>
      <c r="BI3323"/>
      <c r="BJ3323"/>
    </row>
    <row r="3324" spans="57:62" x14ac:dyDescent="0.3">
      <c r="BE3324"/>
      <c r="BF3324"/>
      <c r="BG3324"/>
      <c r="BH3324"/>
      <c r="BI3324"/>
      <c r="BJ3324"/>
    </row>
    <row r="3325" spans="57:62" x14ac:dyDescent="0.3">
      <c r="BE3325"/>
      <c r="BF3325"/>
      <c r="BG3325"/>
      <c r="BH3325"/>
      <c r="BI3325"/>
      <c r="BJ3325"/>
    </row>
    <row r="3326" spans="57:62" x14ac:dyDescent="0.3">
      <c r="BE3326"/>
      <c r="BF3326"/>
      <c r="BG3326"/>
      <c r="BH3326"/>
      <c r="BI3326"/>
      <c r="BJ3326"/>
    </row>
    <row r="3327" spans="57:62" x14ac:dyDescent="0.3">
      <c r="BE3327"/>
      <c r="BF3327"/>
      <c r="BG3327"/>
      <c r="BH3327"/>
      <c r="BI3327"/>
      <c r="BJ3327"/>
    </row>
    <row r="3328" spans="57:62" x14ac:dyDescent="0.3">
      <c r="BE3328"/>
      <c r="BF3328"/>
      <c r="BG3328"/>
      <c r="BH3328"/>
      <c r="BI3328"/>
      <c r="BJ3328"/>
    </row>
    <row r="3329" spans="57:62" x14ac:dyDescent="0.3">
      <c r="BE3329"/>
      <c r="BF3329"/>
      <c r="BG3329"/>
      <c r="BH3329"/>
      <c r="BI3329"/>
      <c r="BJ3329"/>
    </row>
    <row r="3330" spans="57:62" x14ac:dyDescent="0.3">
      <c r="BE3330"/>
      <c r="BF3330"/>
      <c r="BG3330"/>
      <c r="BH3330"/>
      <c r="BI3330"/>
      <c r="BJ3330"/>
    </row>
    <row r="3331" spans="57:62" x14ac:dyDescent="0.3">
      <c r="BE3331"/>
      <c r="BF3331"/>
      <c r="BG3331"/>
      <c r="BH3331"/>
      <c r="BI3331"/>
      <c r="BJ3331"/>
    </row>
    <row r="3332" spans="57:62" x14ac:dyDescent="0.3">
      <c r="BE3332"/>
      <c r="BF3332"/>
      <c r="BG3332"/>
      <c r="BH3332"/>
      <c r="BI3332"/>
      <c r="BJ3332"/>
    </row>
    <row r="3333" spans="57:62" x14ac:dyDescent="0.3">
      <c r="BE3333"/>
      <c r="BF3333"/>
      <c r="BG3333"/>
      <c r="BH3333"/>
      <c r="BI3333"/>
      <c r="BJ3333"/>
    </row>
    <row r="3334" spans="57:62" x14ac:dyDescent="0.3">
      <c r="BE3334"/>
      <c r="BF3334"/>
      <c r="BG3334"/>
      <c r="BH3334"/>
      <c r="BI3334"/>
      <c r="BJ3334"/>
    </row>
    <row r="3335" spans="57:62" x14ac:dyDescent="0.3">
      <c r="BE3335"/>
      <c r="BF3335"/>
      <c r="BG3335"/>
      <c r="BH3335"/>
      <c r="BI3335"/>
      <c r="BJ3335"/>
    </row>
    <row r="3336" spans="57:62" x14ac:dyDescent="0.3">
      <c r="BE3336"/>
      <c r="BF3336"/>
      <c r="BG3336"/>
      <c r="BH3336"/>
      <c r="BI3336"/>
      <c r="BJ3336"/>
    </row>
    <row r="3337" spans="57:62" x14ac:dyDescent="0.3">
      <c r="BE3337"/>
      <c r="BF3337"/>
      <c r="BG3337"/>
      <c r="BH3337"/>
      <c r="BI3337"/>
      <c r="BJ3337"/>
    </row>
    <row r="3338" spans="57:62" x14ac:dyDescent="0.3">
      <c r="BE3338"/>
      <c r="BF3338"/>
      <c r="BG3338"/>
      <c r="BH3338"/>
      <c r="BI3338"/>
      <c r="BJ3338"/>
    </row>
    <row r="3339" spans="57:62" x14ac:dyDescent="0.3">
      <c r="BE3339"/>
      <c r="BF3339"/>
      <c r="BG3339"/>
      <c r="BH3339"/>
      <c r="BI3339"/>
      <c r="BJ3339"/>
    </row>
    <row r="3340" spans="57:62" x14ac:dyDescent="0.3">
      <c r="BE3340"/>
      <c r="BF3340"/>
      <c r="BG3340"/>
      <c r="BH3340"/>
      <c r="BI3340"/>
      <c r="BJ3340"/>
    </row>
    <row r="3341" spans="57:62" x14ac:dyDescent="0.3">
      <c r="BE3341"/>
      <c r="BF3341"/>
      <c r="BG3341"/>
      <c r="BH3341"/>
      <c r="BI3341"/>
      <c r="BJ3341"/>
    </row>
    <row r="3342" spans="57:62" x14ac:dyDescent="0.3">
      <c r="BE3342"/>
      <c r="BF3342"/>
      <c r="BG3342"/>
      <c r="BH3342"/>
      <c r="BI3342"/>
      <c r="BJ3342"/>
    </row>
    <row r="3343" spans="57:62" x14ac:dyDescent="0.3">
      <c r="BE3343"/>
      <c r="BF3343"/>
      <c r="BG3343"/>
      <c r="BH3343"/>
      <c r="BI3343"/>
      <c r="BJ3343"/>
    </row>
    <row r="3344" spans="57:62" x14ac:dyDescent="0.3">
      <c r="BE3344"/>
      <c r="BF3344"/>
      <c r="BG3344"/>
      <c r="BH3344"/>
      <c r="BI3344"/>
      <c r="BJ3344"/>
    </row>
    <row r="3345" spans="57:62" x14ac:dyDescent="0.3">
      <c r="BE3345"/>
      <c r="BF3345"/>
      <c r="BG3345"/>
      <c r="BH3345"/>
      <c r="BI3345"/>
      <c r="BJ3345"/>
    </row>
    <row r="3346" spans="57:62" x14ac:dyDescent="0.3">
      <c r="BE3346"/>
      <c r="BF3346"/>
      <c r="BG3346"/>
      <c r="BH3346"/>
      <c r="BI3346"/>
      <c r="BJ3346"/>
    </row>
    <row r="3347" spans="57:62" x14ac:dyDescent="0.3">
      <c r="BE3347"/>
      <c r="BF3347"/>
      <c r="BG3347"/>
      <c r="BH3347"/>
      <c r="BI3347"/>
      <c r="BJ3347"/>
    </row>
    <row r="3348" spans="57:62" x14ac:dyDescent="0.3">
      <c r="BE3348"/>
      <c r="BF3348"/>
      <c r="BG3348"/>
      <c r="BH3348"/>
      <c r="BI3348"/>
      <c r="BJ3348"/>
    </row>
    <row r="3349" spans="57:62" x14ac:dyDescent="0.3">
      <c r="BE3349"/>
      <c r="BF3349"/>
      <c r="BG3349"/>
      <c r="BH3349"/>
      <c r="BI3349"/>
      <c r="BJ3349"/>
    </row>
    <row r="3350" spans="57:62" x14ac:dyDescent="0.3">
      <c r="BE3350"/>
      <c r="BF3350"/>
      <c r="BG3350"/>
      <c r="BH3350"/>
      <c r="BI3350"/>
      <c r="BJ3350"/>
    </row>
    <row r="3351" spans="57:62" x14ac:dyDescent="0.3">
      <c r="BE3351"/>
      <c r="BF3351"/>
      <c r="BG3351"/>
      <c r="BH3351"/>
      <c r="BI3351"/>
      <c r="BJ3351"/>
    </row>
    <row r="3352" spans="57:62" x14ac:dyDescent="0.3">
      <c r="BE3352"/>
      <c r="BF3352"/>
      <c r="BG3352"/>
      <c r="BH3352"/>
      <c r="BI3352"/>
      <c r="BJ3352"/>
    </row>
    <row r="3353" spans="57:62" x14ac:dyDescent="0.3">
      <c r="BE3353"/>
      <c r="BF3353"/>
      <c r="BG3353"/>
      <c r="BH3353"/>
      <c r="BI3353"/>
      <c r="BJ3353"/>
    </row>
    <row r="3354" spans="57:62" x14ac:dyDescent="0.3">
      <c r="BE3354"/>
      <c r="BF3354"/>
      <c r="BG3354"/>
      <c r="BH3354"/>
      <c r="BI3354"/>
      <c r="BJ3354"/>
    </row>
    <row r="3355" spans="57:62" x14ac:dyDescent="0.3">
      <c r="BE3355"/>
      <c r="BF3355"/>
      <c r="BG3355"/>
      <c r="BH3355"/>
      <c r="BI3355"/>
      <c r="BJ3355"/>
    </row>
    <row r="3356" spans="57:62" x14ac:dyDescent="0.3">
      <c r="BE3356"/>
      <c r="BF3356"/>
      <c r="BG3356"/>
      <c r="BH3356"/>
      <c r="BI3356"/>
      <c r="BJ3356"/>
    </row>
    <row r="3357" spans="57:62" x14ac:dyDescent="0.3">
      <c r="BE3357"/>
      <c r="BF3357"/>
      <c r="BG3357"/>
      <c r="BH3357"/>
      <c r="BI3357"/>
      <c r="BJ3357"/>
    </row>
    <row r="3358" spans="57:62" x14ac:dyDescent="0.3">
      <c r="BE3358"/>
      <c r="BF3358"/>
      <c r="BG3358"/>
      <c r="BH3358"/>
      <c r="BI3358"/>
      <c r="BJ3358"/>
    </row>
    <row r="3359" spans="57:62" x14ac:dyDescent="0.3">
      <c r="BE3359"/>
      <c r="BF3359"/>
      <c r="BG3359"/>
      <c r="BH3359"/>
      <c r="BI3359"/>
      <c r="BJ3359"/>
    </row>
    <row r="3360" spans="57:62" x14ac:dyDescent="0.3">
      <c r="BE3360"/>
      <c r="BF3360"/>
      <c r="BG3360"/>
      <c r="BH3360"/>
      <c r="BI3360"/>
      <c r="BJ3360"/>
    </row>
    <row r="3361" spans="57:62" x14ac:dyDescent="0.3">
      <c r="BE3361"/>
      <c r="BF3361"/>
      <c r="BG3361"/>
      <c r="BH3361"/>
      <c r="BI3361"/>
      <c r="BJ3361"/>
    </row>
    <row r="3362" spans="57:62" x14ac:dyDescent="0.3">
      <c r="BE3362"/>
      <c r="BF3362"/>
      <c r="BG3362"/>
      <c r="BH3362"/>
      <c r="BI3362"/>
      <c r="BJ3362"/>
    </row>
    <row r="3363" spans="57:62" x14ac:dyDescent="0.3">
      <c r="BE3363"/>
      <c r="BF3363"/>
      <c r="BG3363"/>
      <c r="BH3363"/>
      <c r="BI3363"/>
      <c r="BJ3363"/>
    </row>
    <row r="3364" spans="57:62" x14ac:dyDescent="0.3">
      <c r="BE3364"/>
      <c r="BF3364"/>
      <c r="BG3364"/>
      <c r="BH3364"/>
      <c r="BI3364"/>
      <c r="BJ3364"/>
    </row>
    <row r="3365" spans="57:62" x14ac:dyDescent="0.3">
      <c r="BE3365"/>
      <c r="BF3365"/>
      <c r="BG3365"/>
      <c r="BH3365"/>
      <c r="BI3365"/>
      <c r="BJ3365"/>
    </row>
    <row r="3366" spans="57:62" x14ac:dyDescent="0.3">
      <c r="BE3366"/>
      <c r="BF3366"/>
      <c r="BG3366"/>
      <c r="BH3366"/>
      <c r="BI3366"/>
      <c r="BJ3366"/>
    </row>
    <row r="3367" spans="57:62" x14ac:dyDescent="0.3">
      <c r="BE3367"/>
      <c r="BF3367"/>
      <c r="BG3367"/>
      <c r="BH3367"/>
      <c r="BI3367"/>
      <c r="BJ3367"/>
    </row>
    <row r="3368" spans="57:62" x14ac:dyDescent="0.3">
      <c r="BE3368"/>
      <c r="BF3368"/>
      <c r="BG3368"/>
      <c r="BH3368"/>
      <c r="BI3368"/>
      <c r="BJ3368"/>
    </row>
    <row r="3369" spans="57:62" x14ac:dyDescent="0.3">
      <c r="BE3369"/>
      <c r="BF3369"/>
      <c r="BG3369"/>
      <c r="BH3369"/>
      <c r="BI3369"/>
      <c r="BJ3369"/>
    </row>
    <row r="3370" spans="57:62" x14ac:dyDescent="0.3">
      <c r="BE3370"/>
      <c r="BF3370"/>
      <c r="BG3370"/>
      <c r="BH3370"/>
      <c r="BI3370"/>
      <c r="BJ3370"/>
    </row>
    <row r="3371" spans="57:62" x14ac:dyDescent="0.3">
      <c r="BE3371"/>
      <c r="BF3371"/>
      <c r="BG3371"/>
      <c r="BH3371"/>
      <c r="BI3371"/>
      <c r="BJ3371"/>
    </row>
    <row r="3372" spans="57:62" x14ac:dyDescent="0.3">
      <c r="BE3372"/>
      <c r="BF3372"/>
      <c r="BG3372"/>
      <c r="BH3372"/>
      <c r="BI3372"/>
      <c r="BJ3372"/>
    </row>
    <row r="3373" spans="57:62" x14ac:dyDescent="0.3">
      <c r="BE3373"/>
      <c r="BF3373"/>
      <c r="BG3373"/>
      <c r="BH3373"/>
      <c r="BI3373"/>
      <c r="BJ3373"/>
    </row>
    <row r="3374" spans="57:62" x14ac:dyDescent="0.3">
      <c r="BE3374"/>
      <c r="BF3374"/>
      <c r="BG3374"/>
      <c r="BH3374"/>
      <c r="BI3374"/>
      <c r="BJ3374"/>
    </row>
    <row r="3375" spans="57:62" x14ac:dyDescent="0.3">
      <c r="BE3375"/>
      <c r="BF3375"/>
      <c r="BG3375"/>
      <c r="BH3375"/>
      <c r="BI3375"/>
      <c r="BJ3375"/>
    </row>
    <row r="3376" spans="57:62" x14ac:dyDescent="0.3">
      <c r="BE3376"/>
      <c r="BF3376"/>
      <c r="BG3376"/>
      <c r="BH3376"/>
      <c r="BI3376"/>
      <c r="BJ3376"/>
    </row>
    <row r="3377" spans="57:62" x14ac:dyDescent="0.3">
      <c r="BE3377"/>
      <c r="BF3377"/>
      <c r="BG3377"/>
      <c r="BH3377"/>
      <c r="BI3377"/>
      <c r="BJ3377"/>
    </row>
    <row r="3378" spans="57:62" x14ac:dyDescent="0.3">
      <c r="BE3378"/>
      <c r="BF3378"/>
      <c r="BG3378"/>
      <c r="BH3378"/>
      <c r="BI3378"/>
      <c r="BJ3378"/>
    </row>
    <row r="3379" spans="57:62" x14ac:dyDescent="0.3">
      <c r="BE3379"/>
      <c r="BF3379"/>
      <c r="BG3379"/>
      <c r="BH3379"/>
      <c r="BI3379"/>
      <c r="BJ3379"/>
    </row>
    <row r="3380" spans="57:62" x14ac:dyDescent="0.3">
      <c r="BE3380"/>
      <c r="BF3380"/>
      <c r="BG3380"/>
      <c r="BH3380"/>
      <c r="BI3380"/>
      <c r="BJ3380"/>
    </row>
    <row r="3381" spans="57:62" x14ac:dyDescent="0.3">
      <c r="BE3381"/>
      <c r="BF3381"/>
      <c r="BG3381"/>
      <c r="BH3381"/>
      <c r="BI3381"/>
      <c r="BJ3381"/>
    </row>
    <row r="3382" spans="57:62" x14ac:dyDescent="0.3">
      <c r="BE3382"/>
      <c r="BF3382"/>
      <c r="BG3382"/>
      <c r="BH3382"/>
      <c r="BI3382"/>
      <c r="BJ3382"/>
    </row>
    <row r="3383" spans="57:62" x14ac:dyDescent="0.3">
      <c r="BE3383"/>
      <c r="BF3383"/>
      <c r="BG3383"/>
      <c r="BH3383"/>
      <c r="BI3383"/>
      <c r="BJ3383"/>
    </row>
    <row r="3384" spans="57:62" x14ac:dyDescent="0.3">
      <c r="BE3384"/>
      <c r="BF3384"/>
      <c r="BG3384"/>
      <c r="BH3384"/>
      <c r="BI3384"/>
      <c r="BJ3384"/>
    </row>
    <row r="3385" spans="57:62" x14ac:dyDescent="0.3">
      <c r="BE3385"/>
      <c r="BF3385"/>
      <c r="BG3385"/>
      <c r="BH3385"/>
      <c r="BI3385"/>
      <c r="BJ3385"/>
    </row>
    <row r="3386" spans="57:62" x14ac:dyDescent="0.3">
      <c r="BE3386"/>
      <c r="BF3386"/>
      <c r="BG3386"/>
      <c r="BH3386"/>
      <c r="BI3386"/>
      <c r="BJ3386"/>
    </row>
    <row r="3387" spans="57:62" x14ac:dyDescent="0.3">
      <c r="BE3387"/>
      <c r="BF3387"/>
      <c r="BG3387"/>
      <c r="BH3387"/>
      <c r="BI3387"/>
      <c r="BJ3387"/>
    </row>
    <row r="3388" spans="57:62" x14ac:dyDescent="0.3">
      <c r="BE3388"/>
      <c r="BF3388"/>
      <c r="BG3388"/>
      <c r="BH3388"/>
      <c r="BI3388"/>
      <c r="BJ3388"/>
    </row>
    <row r="3389" spans="57:62" x14ac:dyDescent="0.3">
      <c r="BE3389"/>
      <c r="BF3389"/>
      <c r="BG3389"/>
      <c r="BH3389"/>
      <c r="BI3389"/>
      <c r="BJ3389"/>
    </row>
    <row r="3390" spans="57:62" x14ac:dyDescent="0.3">
      <c r="BE3390"/>
      <c r="BF3390"/>
      <c r="BG3390"/>
      <c r="BH3390"/>
      <c r="BI3390"/>
      <c r="BJ3390"/>
    </row>
    <row r="3391" spans="57:62" x14ac:dyDescent="0.3">
      <c r="BE3391"/>
      <c r="BF3391"/>
      <c r="BG3391"/>
      <c r="BH3391"/>
      <c r="BI3391"/>
      <c r="BJ3391"/>
    </row>
    <row r="3392" spans="57:62" x14ac:dyDescent="0.3">
      <c r="BE3392"/>
      <c r="BF3392"/>
      <c r="BG3392"/>
      <c r="BH3392"/>
      <c r="BI3392"/>
      <c r="BJ3392"/>
    </row>
    <row r="3393" spans="57:62" x14ac:dyDescent="0.3">
      <c r="BE3393"/>
      <c r="BF3393"/>
      <c r="BG3393"/>
      <c r="BH3393"/>
      <c r="BI3393"/>
      <c r="BJ3393"/>
    </row>
    <row r="3394" spans="57:62" x14ac:dyDescent="0.3">
      <c r="BE3394"/>
      <c r="BF3394"/>
      <c r="BG3394"/>
      <c r="BH3394"/>
      <c r="BI3394"/>
      <c r="BJ3394"/>
    </row>
    <row r="3395" spans="57:62" x14ac:dyDescent="0.3">
      <c r="BE3395"/>
      <c r="BF3395"/>
      <c r="BG3395"/>
      <c r="BH3395"/>
      <c r="BI3395"/>
      <c r="BJ3395"/>
    </row>
    <row r="3396" spans="57:62" x14ac:dyDescent="0.3">
      <c r="BE3396"/>
      <c r="BF3396"/>
      <c r="BG3396"/>
      <c r="BH3396"/>
      <c r="BI3396"/>
      <c r="BJ3396"/>
    </row>
    <row r="3397" spans="57:62" x14ac:dyDescent="0.3">
      <c r="BE3397"/>
      <c r="BF3397"/>
      <c r="BG3397"/>
      <c r="BH3397"/>
      <c r="BI3397"/>
      <c r="BJ3397"/>
    </row>
    <row r="3398" spans="57:62" x14ac:dyDescent="0.3">
      <c r="BE3398"/>
      <c r="BF3398"/>
      <c r="BG3398"/>
      <c r="BH3398"/>
      <c r="BI3398"/>
      <c r="BJ3398"/>
    </row>
    <row r="3399" spans="57:62" x14ac:dyDescent="0.3">
      <c r="BE3399"/>
      <c r="BF3399"/>
      <c r="BG3399"/>
      <c r="BH3399"/>
      <c r="BI3399"/>
      <c r="BJ3399"/>
    </row>
    <row r="3400" spans="57:62" x14ac:dyDescent="0.3">
      <c r="BE3400"/>
      <c r="BF3400"/>
      <c r="BG3400"/>
      <c r="BH3400"/>
      <c r="BI3400"/>
      <c r="BJ3400"/>
    </row>
    <row r="3401" spans="57:62" x14ac:dyDescent="0.3">
      <c r="BE3401"/>
      <c r="BF3401"/>
      <c r="BG3401"/>
      <c r="BH3401"/>
      <c r="BI3401"/>
      <c r="BJ3401"/>
    </row>
    <row r="3402" spans="57:62" x14ac:dyDescent="0.3">
      <c r="BE3402"/>
      <c r="BF3402"/>
      <c r="BG3402"/>
      <c r="BH3402"/>
      <c r="BI3402"/>
      <c r="BJ3402"/>
    </row>
    <row r="3403" spans="57:62" x14ac:dyDescent="0.3">
      <c r="BE3403"/>
      <c r="BF3403"/>
      <c r="BG3403"/>
      <c r="BH3403"/>
      <c r="BI3403"/>
      <c r="BJ3403"/>
    </row>
    <row r="3404" spans="57:62" x14ac:dyDescent="0.3">
      <c r="BE3404"/>
      <c r="BF3404"/>
      <c r="BG3404"/>
      <c r="BH3404"/>
      <c r="BI3404"/>
      <c r="BJ3404"/>
    </row>
    <row r="3405" spans="57:62" x14ac:dyDescent="0.3">
      <c r="BE3405"/>
      <c r="BF3405"/>
      <c r="BG3405"/>
      <c r="BH3405"/>
      <c r="BI3405"/>
      <c r="BJ3405"/>
    </row>
    <row r="3406" spans="57:62" x14ac:dyDescent="0.3">
      <c r="BE3406"/>
      <c r="BF3406"/>
      <c r="BG3406"/>
      <c r="BH3406"/>
      <c r="BI3406"/>
      <c r="BJ3406"/>
    </row>
    <row r="3407" spans="57:62" x14ac:dyDescent="0.3">
      <c r="BE3407"/>
      <c r="BF3407"/>
      <c r="BG3407"/>
      <c r="BH3407"/>
      <c r="BI3407"/>
      <c r="BJ3407"/>
    </row>
    <row r="3408" spans="57:62" x14ac:dyDescent="0.3">
      <c r="BE3408"/>
      <c r="BF3408"/>
      <c r="BG3408"/>
      <c r="BH3408"/>
      <c r="BI3408"/>
      <c r="BJ3408"/>
    </row>
    <row r="3409" spans="57:62" x14ac:dyDescent="0.3">
      <c r="BE3409"/>
      <c r="BF3409"/>
      <c r="BG3409"/>
      <c r="BH3409"/>
      <c r="BI3409"/>
      <c r="BJ3409"/>
    </row>
    <row r="3410" spans="57:62" x14ac:dyDescent="0.3">
      <c r="BE3410"/>
      <c r="BF3410"/>
      <c r="BG3410"/>
      <c r="BH3410"/>
      <c r="BI3410"/>
      <c r="BJ3410"/>
    </row>
    <row r="3411" spans="57:62" x14ac:dyDescent="0.3">
      <c r="BE3411"/>
      <c r="BF3411"/>
      <c r="BG3411"/>
      <c r="BH3411"/>
      <c r="BI3411"/>
      <c r="BJ3411"/>
    </row>
    <row r="3412" spans="57:62" x14ac:dyDescent="0.3">
      <c r="BE3412"/>
      <c r="BF3412"/>
      <c r="BG3412"/>
      <c r="BH3412"/>
      <c r="BI3412"/>
      <c r="BJ3412"/>
    </row>
    <row r="3413" spans="57:62" x14ac:dyDescent="0.3">
      <c r="BE3413"/>
      <c r="BF3413"/>
      <c r="BG3413"/>
      <c r="BH3413"/>
      <c r="BI3413"/>
      <c r="BJ3413"/>
    </row>
    <row r="3414" spans="57:62" x14ac:dyDescent="0.3">
      <c r="BE3414"/>
      <c r="BF3414"/>
      <c r="BG3414"/>
      <c r="BH3414"/>
      <c r="BI3414"/>
      <c r="BJ3414"/>
    </row>
    <row r="3415" spans="57:62" x14ac:dyDescent="0.3">
      <c r="BE3415"/>
      <c r="BF3415"/>
      <c r="BG3415"/>
      <c r="BH3415"/>
      <c r="BI3415"/>
      <c r="BJ3415"/>
    </row>
    <row r="3416" spans="57:62" x14ac:dyDescent="0.3">
      <c r="BE3416"/>
      <c r="BF3416"/>
      <c r="BG3416"/>
      <c r="BH3416"/>
      <c r="BI3416"/>
      <c r="BJ3416"/>
    </row>
    <row r="3417" spans="57:62" x14ac:dyDescent="0.3">
      <c r="BE3417"/>
      <c r="BF3417"/>
      <c r="BG3417"/>
      <c r="BH3417"/>
      <c r="BI3417"/>
      <c r="BJ3417"/>
    </row>
    <row r="3418" spans="57:62" x14ac:dyDescent="0.3">
      <c r="BE3418"/>
      <c r="BF3418"/>
      <c r="BG3418"/>
      <c r="BH3418"/>
      <c r="BI3418"/>
      <c r="BJ3418"/>
    </row>
    <row r="3419" spans="57:62" x14ac:dyDescent="0.3">
      <c r="BE3419"/>
      <c r="BF3419"/>
      <c r="BG3419"/>
      <c r="BH3419"/>
      <c r="BI3419"/>
      <c r="BJ3419"/>
    </row>
    <row r="3420" spans="57:62" x14ac:dyDescent="0.3">
      <c r="BE3420"/>
      <c r="BF3420"/>
      <c r="BG3420"/>
      <c r="BH3420"/>
      <c r="BI3420"/>
      <c r="BJ3420"/>
    </row>
    <row r="3421" spans="57:62" x14ac:dyDescent="0.3">
      <c r="BE3421"/>
      <c r="BF3421"/>
      <c r="BG3421"/>
      <c r="BH3421"/>
      <c r="BI3421"/>
      <c r="BJ3421"/>
    </row>
    <row r="3422" spans="57:62" x14ac:dyDescent="0.3">
      <c r="BE3422"/>
      <c r="BF3422"/>
      <c r="BG3422"/>
      <c r="BH3422"/>
      <c r="BI3422"/>
      <c r="BJ3422"/>
    </row>
    <row r="3423" spans="57:62" x14ac:dyDescent="0.3">
      <c r="BE3423"/>
      <c r="BF3423"/>
      <c r="BG3423"/>
      <c r="BH3423"/>
      <c r="BI3423"/>
      <c r="BJ3423"/>
    </row>
    <row r="3424" spans="57:62" x14ac:dyDescent="0.3">
      <c r="BE3424"/>
      <c r="BF3424"/>
      <c r="BG3424"/>
      <c r="BH3424"/>
      <c r="BI3424"/>
      <c r="BJ3424"/>
    </row>
    <row r="3425" spans="57:62" x14ac:dyDescent="0.3">
      <c r="BE3425"/>
      <c r="BF3425"/>
      <c r="BG3425"/>
      <c r="BH3425"/>
      <c r="BI3425"/>
      <c r="BJ3425"/>
    </row>
    <row r="3426" spans="57:62" x14ac:dyDescent="0.3">
      <c r="BE3426"/>
      <c r="BF3426"/>
      <c r="BG3426"/>
      <c r="BH3426"/>
      <c r="BI3426"/>
      <c r="BJ3426"/>
    </row>
    <row r="3427" spans="57:62" x14ac:dyDescent="0.3">
      <c r="BE3427"/>
      <c r="BF3427"/>
      <c r="BG3427"/>
      <c r="BH3427"/>
      <c r="BI3427"/>
      <c r="BJ3427"/>
    </row>
    <row r="3428" spans="57:62" x14ac:dyDescent="0.3">
      <c r="BE3428"/>
      <c r="BF3428"/>
      <c r="BG3428"/>
      <c r="BH3428"/>
      <c r="BI3428"/>
      <c r="BJ3428"/>
    </row>
    <row r="3429" spans="57:62" x14ac:dyDescent="0.3">
      <c r="BE3429"/>
      <c r="BF3429"/>
      <c r="BG3429"/>
      <c r="BH3429"/>
      <c r="BI3429"/>
      <c r="BJ3429"/>
    </row>
    <row r="3430" spans="57:62" x14ac:dyDescent="0.3">
      <c r="BE3430"/>
      <c r="BF3430"/>
      <c r="BG3430"/>
      <c r="BH3430"/>
      <c r="BI3430"/>
      <c r="BJ3430"/>
    </row>
    <row r="3431" spans="57:62" x14ac:dyDescent="0.3">
      <c r="BE3431"/>
      <c r="BF3431"/>
      <c r="BG3431"/>
      <c r="BH3431"/>
      <c r="BI3431"/>
      <c r="BJ3431"/>
    </row>
    <row r="3432" spans="57:62" x14ac:dyDescent="0.3">
      <c r="BE3432"/>
      <c r="BF3432"/>
      <c r="BG3432"/>
      <c r="BH3432"/>
      <c r="BI3432"/>
      <c r="BJ3432"/>
    </row>
    <row r="3433" spans="57:62" x14ac:dyDescent="0.3">
      <c r="BE3433"/>
      <c r="BF3433"/>
      <c r="BG3433"/>
      <c r="BH3433"/>
      <c r="BI3433"/>
      <c r="BJ3433"/>
    </row>
    <row r="3434" spans="57:62" x14ac:dyDescent="0.3">
      <c r="BE3434"/>
      <c r="BF3434"/>
      <c r="BG3434"/>
      <c r="BH3434"/>
      <c r="BI3434"/>
      <c r="BJ3434"/>
    </row>
    <row r="3435" spans="57:62" x14ac:dyDescent="0.3">
      <c r="BE3435"/>
      <c r="BF3435"/>
      <c r="BG3435"/>
      <c r="BH3435"/>
      <c r="BI3435"/>
      <c r="BJ3435"/>
    </row>
    <row r="3436" spans="57:62" x14ac:dyDescent="0.3">
      <c r="BE3436"/>
      <c r="BF3436"/>
      <c r="BG3436"/>
      <c r="BH3436"/>
      <c r="BI3436"/>
      <c r="BJ3436"/>
    </row>
    <row r="3437" spans="57:62" x14ac:dyDescent="0.3">
      <c r="BE3437"/>
      <c r="BF3437"/>
      <c r="BG3437"/>
      <c r="BH3437"/>
      <c r="BI3437"/>
      <c r="BJ3437"/>
    </row>
    <row r="3438" spans="57:62" x14ac:dyDescent="0.3">
      <c r="BE3438"/>
      <c r="BF3438"/>
      <c r="BG3438"/>
      <c r="BH3438"/>
      <c r="BI3438"/>
      <c r="BJ3438"/>
    </row>
    <row r="3439" spans="57:62" x14ac:dyDescent="0.3">
      <c r="BE3439"/>
      <c r="BF3439"/>
      <c r="BG3439"/>
      <c r="BH3439"/>
      <c r="BI3439"/>
      <c r="BJ3439"/>
    </row>
    <row r="3440" spans="57:62" x14ac:dyDescent="0.3">
      <c r="BE3440"/>
      <c r="BF3440"/>
      <c r="BG3440"/>
      <c r="BH3440"/>
      <c r="BI3440"/>
      <c r="BJ3440"/>
    </row>
    <row r="3441" spans="57:62" x14ac:dyDescent="0.3">
      <c r="BE3441"/>
      <c r="BF3441"/>
      <c r="BG3441"/>
      <c r="BH3441"/>
      <c r="BI3441"/>
      <c r="BJ3441"/>
    </row>
    <row r="3442" spans="57:62" x14ac:dyDescent="0.3">
      <c r="BE3442"/>
      <c r="BF3442"/>
      <c r="BG3442"/>
      <c r="BH3442"/>
      <c r="BI3442"/>
      <c r="BJ3442"/>
    </row>
    <row r="3443" spans="57:62" x14ac:dyDescent="0.3">
      <c r="BE3443"/>
      <c r="BF3443"/>
      <c r="BG3443"/>
      <c r="BH3443"/>
      <c r="BI3443"/>
      <c r="BJ3443"/>
    </row>
    <row r="3444" spans="57:62" x14ac:dyDescent="0.3">
      <c r="BE3444"/>
      <c r="BF3444"/>
      <c r="BG3444"/>
      <c r="BH3444"/>
      <c r="BI3444"/>
      <c r="BJ3444"/>
    </row>
    <row r="3445" spans="57:62" x14ac:dyDescent="0.3">
      <c r="BE3445"/>
      <c r="BF3445"/>
      <c r="BG3445"/>
      <c r="BH3445"/>
      <c r="BI3445"/>
      <c r="BJ3445"/>
    </row>
    <row r="3446" spans="57:62" x14ac:dyDescent="0.3">
      <c r="BE3446"/>
      <c r="BF3446"/>
      <c r="BG3446"/>
      <c r="BH3446"/>
      <c r="BI3446"/>
      <c r="BJ3446"/>
    </row>
    <row r="3447" spans="57:62" x14ac:dyDescent="0.3">
      <c r="BE3447"/>
      <c r="BF3447"/>
      <c r="BG3447"/>
      <c r="BH3447"/>
      <c r="BI3447"/>
      <c r="BJ3447"/>
    </row>
    <row r="3448" spans="57:62" x14ac:dyDescent="0.3">
      <c r="BE3448"/>
      <c r="BF3448"/>
      <c r="BG3448"/>
      <c r="BH3448"/>
      <c r="BI3448"/>
      <c r="BJ3448"/>
    </row>
    <row r="3449" spans="57:62" x14ac:dyDescent="0.3">
      <c r="BE3449"/>
      <c r="BF3449"/>
      <c r="BG3449"/>
      <c r="BH3449"/>
      <c r="BI3449"/>
      <c r="BJ3449"/>
    </row>
    <row r="3450" spans="57:62" x14ac:dyDescent="0.3">
      <c r="BE3450"/>
      <c r="BF3450"/>
      <c r="BG3450"/>
      <c r="BH3450"/>
      <c r="BI3450"/>
      <c r="BJ3450"/>
    </row>
    <row r="3451" spans="57:62" x14ac:dyDescent="0.3">
      <c r="BE3451"/>
      <c r="BF3451"/>
      <c r="BG3451"/>
      <c r="BH3451"/>
      <c r="BI3451"/>
      <c r="BJ3451"/>
    </row>
    <row r="3452" spans="57:62" x14ac:dyDescent="0.3">
      <c r="BE3452"/>
      <c r="BF3452"/>
      <c r="BG3452"/>
      <c r="BH3452"/>
      <c r="BI3452"/>
      <c r="BJ3452"/>
    </row>
    <row r="3453" spans="57:62" x14ac:dyDescent="0.3">
      <c r="BE3453"/>
      <c r="BF3453"/>
      <c r="BG3453"/>
      <c r="BH3453"/>
      <c r="BI3453"/>
      <c r="BJ3453"/>
    </row>
    <row r="3454" spans="57:62" x14ac:dyDescent="0.3">
      <c r="BE3454"/>
      <c r="BF3454"/>
      <c r="BG3454"/>
      <c r="BH3454"/>
      <c r="BI3454"/>
      <c r="BJ3454"/>
    </row>
    <row r="3455" spans="57:62" x14ac:dyDescent="0.3">
      <c r="BE3455"/>
      <c r="BF3455"/>
      <c r="BG3455"/>
      <c r="BH3455"/>
      <c r="BI3455"/>
      <c r="BJ3455"/>
    </row>
    <row r="3456" spans="57:62" x14ac:dyDescent="0.3">
      <c r="BE3456"/>
      <c r="BF3456"/>
      <c r="BG3456"/>
      <c r="BH3456"/>
      <c r="BI3456"/>
      <c r="BJ3456"/>
    </row>
    <row r="3457" spans="57:62" x14ac:dyDescent="0.3">
      <c r="BE3457"/>
      <c r="BF3457"/>
      <c r="BG3457"/>
      <c r="BH3457"/>
      <c r="BI3457"/>
      <c r="BJ3457"/>
    </row>
    <row r="3458" spans="57:62" x14ac:dyDescent="0.3">
      <c r="BE3458"/>
      <c r="BF3458"/>
      <c r="BG3458"/>
      <c r="BH3458"/>
      <c r="BI3458"/>
      <c r="BJ3458"/>
    </row>
    <row r="3459" spans="57:62" x14ac:dyDescent="0.3">
      <c r="BE3459"/>
      <c r="BF3459"/>
      <c r="BG3459"/>
      <c r="BH3459"/>
      <c r="BI3459"/>
      <c r="BJ3459"/>
    </row>
    <row r="3460" spans="57:62" x14ac:dyDescent="0.3">
      <c r="BE3460"/>
      <c r="BF3460"/>
      <c r="BG3460"/>
      <c r="BH3460"/>
      <c r="BI3460"/>
      <c r="BJ3460"/>
    </row>
    <row r="3461" spans="57:62" x14ac:dyDescent="0.3">
      <c r="BE3461"/>
      <c r="BF3461"/>
      <c r="BG3461"/>
      <c r="BH3461"/>
      <c r="BI3461"/>
      <c r="BJ3461"/>
    </row>
    <row r="3462" spans="57:62" x14ac:dyDescent="0.3">
      <c r="BE3462"/>
      <c r="BF3462"/>
      <c r="BG3462"/>
      <c r="BH3462"/>
      <c r="BI3462"/>
      <c r="BJ3462"/>
    </row>
    <row r="3463" spans="57:62" x14ac:dyDescent="0.3">
      <c r="BE3463"/>
      <c r="BF3463"/>
      <c r="BG3463"/>
      <c r="BH3463"/>
      <c r="BI3463"/>
      <c r="BJ3463"/>
    </row>
    <row r="3464" spans="57:62" x14ac:dyDescent="0.3">
      <c r="BE3464"/>
      <c r="BF3464"/>
      <c r="BG3464"/>
      <c r="BH3464"/>
      <c r="BI3464"/>
      <c r="BJ3464"/>
    </row>
    <row r="3465" spans="57:62" x14ac:dyDescent="0.3">
      <c r="BE3465"/>
      <c r="BF3465"/>
      <c r="BG3465"/>
      <c r="BH3465"/>
      <c r="BI3465"/>
      <c r="BJ3465"/>
    </row>
    <row r="3466" spans="57:62" x14ac:dyDescent="0.3">
      <c r="BE3466"/>
      <c r="BF3466"/>
      <c r="BG3466"/>
      <c r="BH3466"/>
      <c r="BI3466"/>
      <c r="BJ3466"/>
    </row>
    <row r="3467" spans="57:62" x14ac:dyDescent="0.3">
      <c r="BE3467"/>
      <c r="BF3467"/>
      <c r="BG3467"/>
      <c r="BH3467"/>
      <c r="BI3467"/>
      <c r="BJ3467"/>
    </row>
    <row r="3468" spans="57:62" x14ac:dyDescent="0.3">
      <c r="BE3468"/>
      <c r="BF3468"/>
      <c r="BG3468"/>
      <c r="BH3468"/>
      <c r="BI3468"/>
      <c r="BJ3468"/>
    </row>
    <row r="3469" spans="57:62" x14ac:dyDescent="0.3">
      <c r="BE3469"/>
      <c r="BF3469"/>
      <c r="BG3469"/>
      <c r="BH3469"/>
      <c r="BI3469"/>
      <c r="BJ3469"/>
    </row>
    <row r="3470" spans="57:62" x14ac:dyDescent="0.3">
      <c r="BE3470"/>
      <c r="BF3470"/>
      <c r="BG3470"/>
      <c r="BH3470"/>
      <c r="BI3470"/>
      <c r="BJ3470"/>
    </row>
    <row r="3471" spans="57:62" x14ac:dyDescent="0.3">
      <c r="BE3471"/>
      <c r="BF3471"/>
      <c r="BG3471"/>
      <c r="BH3471"/>
      <c r="BI3471"/>
      <c r="BJ3471"/>
    </row>
    <row r="3472" spans="57:62" x14ac:dyDescent="0.3">
      <c r="BE3472"/>
      <c r="BF3472"/>
      <c r="BG3472"/>
      <c r="BH3472"/>
      <c r="BI3472"/>
      <c r="BJ3472"/>
    </row>
    <row r="3473" spans="57:62" x14ac:dyDescent="0.3">
      <c r="BE3473"/>
      <c r="BF3473"/>
      <c r="BG3473"/>
      <c r="BH3473"/>
      <c r="BI3473"/>
      <c r="BJ3473"/>
    </row>
    <row r="3474" spans="57:62" x14ac:dyDescent="0.3">
      <c r="BE3474"/>
      <c r="BF3474"/>
      <c r="BG3474"/>
      <c r="BH3474"/>
      <c r="BI3474"/>
      <c r="BJ3474"/>
    </row>
    <row r="3475" spans="57:62" x14ac:dyDescent="0.3">
      <c r="BE3475"/>
      <c r="BF3475"/>
      <c r="BG3475"/>
      <c r="BH3475"/>
      <c r="BI3475"/>
      <c r="BJ3475"/>
    </row>
    <row r="3476" spans="57:62" x14ac:dyDescent="0.3">
      <c r="BE3476"/>
      <c r="BF3476"/>
      <c r="BG3476"/>
      <c r="BH3476"/>
      <c r="BI3476"/>
      <c r="BJ3476"/>
    </row>
    <row r="3477" spans="57:62" x14ac:dyDescent="0.3">
      <c r="BE3477"/>
      <c r="BF3477"/>
      <c r="BG3477"/>
      <c r="BH3477"/>
      <c r="BI3477"/>
      <c r="BJ3477"/>
    </row>
    <row r="3478" spans="57:62" x14ac:dyDescent="0.3">
      <c r="BE3478"/>
      <c r="BF3478"/>
      <c r="BG3478"/>
      <c r="BH3478"/>
      <c r="BI3478"/>
      <c r="BJ3478"/>
    </row>
    <row r="3479" spans="57:62" x14ac:dyDescent="0.3">
      <c r="BE3479"/>
      <c r="BF3479"/>
      <c r="BG3479"/>
      <c r="BH3479"/>
      <c r="BI3479"/>
      <c r="BJ3479"/>
    </row>
    <row r="3480" spans="57:62" x14ac:dyDescent="0.3">
      <c r="BE3480"/>
      <c r="BF3480"/>
      <c r="BG3480"/>
      <c r="BH3480"/>
      <c r="BI3480"/>
      <c r="BJ3480"/>
    </row>
    <row r="3481" spans="57:62" x14ac:dyDescent="0.3">
      <c r="BE3481"/>
      <c r="BF3481"/>
      <c r="BG3481"/>
      <c r="BH3481"/>
      <c r="BI3481"/>
      <c r="BJ3481"/>
    </row>
    <row r="3482" spans="57:62" x14ac:dyDescent="0.3">
      <c r="BE3482"/>
      <c r="BF3482"/>
      <c r="BG3482"/>
      <c r="BH3482"/>
      <c r="BI3482"/>
      <c r="BJ3482"/>
    </row>
    <row r="3483" spans="57:62" x14ac:dyDescent="0.3">
      <c r="BE3483"/>
      <c r="BF3483"/>
      <c r="BG3483"/>
      <c r="BH3483"/>
      <c r="BI3483"/>
      <c r="BJ3483"/>
    </row>
    <row r="3484" spans="57:62" x14ac:dyDescent="0.3">
      <c r="BE3484"/>
      <c r="BF3484"/>
      <c r="BG3484"/>
      <c r="BH3484"/>
      <c r="BI3484"/>
      <c r="BJ3484"/>
    </row>
    <row r="3485" spans="57:62" x14ac:dyDescent="0.3">
      <c r="BE3485"/>
      <c r="BF3485"/>
      <c r="BG3485"/>
      <c r="BH3485"/>
      <c r="BI3485"/>
      <c r="BJ3485"/>
    </row>
    <row r="3486" spans="57:62" x14ac:dyDescent="0.3">
      <c r="BE3486"/>
      <c r="BF3486"/>
      <c r="BG3486"/>
      <c r="BH3486"/>
      <c r="BI3486"/>
      <c r="BJ3486"/>
    </row>
    <row r="3487" spans="57:62" x14ac:dyDescent="0.3">
      <c r="BE3487"/>
      <c r="BF3487"/>
      <c r="BG3487"/>
      <c r="BH3487"/>
      <c r="BI3487"/>
      <c r="BJ3487"/>
    </row>
    <row r="3488" spans="57:62" x14ac:dyDescent="0.3">
      <c r="BE3488"/>
      <c r="BF3488"/>
      <c r="BG3488"/>
      <c r="BH3488"/>
      <c r="BI3488"/>
      <c r="BJ3488"/>
    </row>
    <row r="3489" spans="57:62" x14ac:dyDescent="0.3">
      <c r="BE3489"/>
      <c r="BF3489"/>
      <c r="BG3489"/>
      <c r="BH3489"/>
      <c r="BI3489"/>
      <c r="BJ3489"/>
    </row>
    <row r="3490" spans="57:62" x14ac:dyDescent="0.3">
      <c r="BE3490"/>
      <c r="BF3490"/>
      <c r="BG3490"/>
      <c r="BH3490"/>
      <c r="BI3490"/>
      <c r="BJ3490"/>
    </row>
    <row r="3491" spans="57:62" x14ac:dyDescent="0.3">
      <c r="BE3491"/>
      <c r="BF3491"/>
      <c r="BG3491"/>
      <c r="BH3491"/>
      <c r="BI3491"/>
      <c r="BJ3491"/>
    </row>
    <row r="3492" spans="57:62" x14ac:dyDescent="0.3">
      <c r="BE3492"/>
      <c r="BF3492"/>
      <c r="BG3492"/>
      <c r="BH3492"/>
      <c r="BI3492"/>
      <c r="BJ3492"/>
    </row>
    <row r="3493" spans="57:62" x14ac:dyDescent="0.3">
      <c r="BE3493"/>
      <c r="BF3493"/>
      <c r="BG3493"/>
      <c r="BH3493"/>
      <c r="BI3493"/>
      <c r="BJ3493"/>
    </row>
    <row r="3494" spans="57:62" x14ac:dyDescent="0.3">
      <c r="BE3494"/>
      <c r="BF3494"/>
      <c r="BG3494"/>
      <c r="BH3494"/>
      <c r="BI3494"/>
      <c r="BJ3494"/>
    </row>
    <row r="3495" spans="57:62" x14ac:dyDescent="0.3">
      <c r="BE3495"/>
      <c r="BF3495"/>
      <c r="BG3495"/>
      <c r="BH3495"/>
      <c r="BI3495"/>
      <c r="BJ3495"/>
    </row>
    <row r="3496" spans="57:62" x14ac:dyDescent="0.3">
      <c r="BE3496"/>
      <c r="BF3496"/>
      <c r="BG3496"/>
      <c r="BH3496"/>
      <c r="BI3496"/>
      <c r="BJ3496"/>
    </row>
    <row r="3497" spans="57:62" x14ac:dyDescent="0.3">
      <c r="BE3497"/>
      <c r="BF3497"/>
      <c r="BG3497"/>
      <c r="BH3497"/>
      <c r="BI3497"/>
      <c r="BJ3497"/>
    </row>
    <row r="3498" spans="57:62" x14ac:dyDescent="0.3">
      <c r="BE3498"/>
      <c r="BF3498"/>
      <c r="BG3498"/>
      <c r="BH3498"/>
      <c r="BI3498"/>
      <c r="BJ3498"/>
    </row>
    <row r="3499" spans="57:62" x14ac:dyDescent="0.3">
      <c r="BE3499"/>
      <c r="BF3499"/>
      <c r="BG3499"/>
      <c r="BH3499"/>
      <c r="BI3499"/>
      <c r="BJ3499"/>
    </row>
    <row r="3500" spans="57:62" x14ac:dyDescent="0.3">
      <c r="BE3500"/>
      <c r="BF3500"/>
      <c r="BG3500"/>
      <c r="BH3500"/>
      <c r="BI3500"/>
      <c r="BJ3500"/>
    </row>
    <row r="3501" spans="57:62" x14ac:dyDescent="0.3">
      <c r="BE3501"/>
      <c r="BF3501"/>
      <c r="BG3501"/>
      <c r="BH3501"/>
      <c r="BI3501"/>
      <c r="BJ3501"/>
    </row>
    <row r="3502" spans="57:62" x14ac:dyDescent="0.3">
      <c r="BE3502"/>
      <c r="BF3502"/>
      <c r="BG3502"/>
      <c r="BH3502"/>
      <c r="BI3502"/>
      <c r="BJ3502"/>
    </row>
    <row r="3503" spans="57:62" x14ac:dyDescent="0.3">
      <c r="BE3503"/>
      <c r="BF3503"/>
      <c r="BG3503"/>
      <c r="BH3503"/>
      <c r="BI3503"/>
      <c r="BJ3503"/>
    </row>
    <row r="3504" spans="57:62" x14ac:dyDescent="0.3">
      <c r="BE3504"/>
      <c r="BF3504"/>
      <c r="BG3504"/>
      <c r="BH3504"/>
      <c r="BI3504"/>
      <c r="BJ3504"/>
    </row>
    <row r="3505" spans="57:62" x14ac:dyDescent="0.3">
      <c r="BE3505"/>
      <c r="BF3505"/>
      <c r="BG3505"/>
      <c r="BH3505"/>
      <c r="BI3505"/>
      <c r="BJ3505"/>
    </row>
    <row r="3506" spans="57:62" x14ac:dyDescent="0.3">
      <c r="BE3506"/>
      <c r="BF3506"/>
      <c r="BG3506"/>
      <c r="BH3506"/>
      <c r="BI3506"/>
      <c r="BJ3506"/>
    </row>
    <row r="3507" spans="57:62" x14ac:dyDescent="0.3">
      <c r="BE3507"/>
      <c r="BF3507"/>
      <c r="BG3507"/>
      <c r="BH3507"/>
      <c r="BI3507"/>
      <c r="BJ3507"/>
    </row>
    <row r="3508" spans="57:62" x14ac:dyDescent="0.3">
      <c r="BE3508"/>
      <c r="BF3508"/>
      <c r="BG3508"/>
      <c r="BH3508"/>
      <c r="BI3508"/>
      <c r="BJ3508"/>
    </row>
    <row r="3509" spans="57:62" x14ac:dyDescent="0.3">
      <c r="BE3509"/>
      <c r="BF3509"/>
      <c r="BG3509"/>
      <c r="BH3509"/>
      <c r="BI3509"/>
      <c r="BJ3509"/>
    </row>
    <row r="3510" spans="57:62" x14ac:dyDescent="0.3">
      <c r="BE3510"/>
      <c r="BF3510"/>
      <c r="BG3510"/>
      <c r="BH3510"/>
      <c r="BI3510"/>
      <c r="BJ3510"/>
    </row>
    <row r="3511" spans="57:62" x14ac:dyDescent="0.3">
      <c r="BE3511"/>
      <c r="BF3511"/>
      <c r="BG3511"/>
      <c r="BH3511"/>
      <c r="BI3511"/>
      <c r="BJ3511"/>
    </row>
    <row r="3512" spans="57:62" x14ac:dyDescent="0.3">
      <c r="BE3512"/>
      <c r="BF3512"/>
      <c r="BG3512"/>
      <c r="BH3512"/>
      <c r="BI3512"/>
      <c r="BJ3512"/>
    </row>
    <row r="3513" spans="57:62" x14ac:dyDescent="0.3">
      <c r="BE3513"/>
      <c r="BF3513"/>
      <c r="BG3513"/>
      <c r="BH3513"/>
      <c r="BI3513"/>
      <c r="BJ3513"/>
    </row>
    <row r="3514" spans="57:62" x14ac:dyDescent="0.3">
      <c r="BE3514"/>
      <c r="BF3514"/>
      <c r="BG3514"/>
      <c r="BH3514"/>
      <c r="BI3514"/>
      <c r="BJ3514"/>
    </row>
    <row r="3515" spans="57:62" x14ac:dyDescent="0.3">
      <c r="BE3515"/>
      <c r="BF3515"/>
      <c r="BG3515"/>
      <c r="BH3515"/>
      <c r="BI3515"/>
      <c r="BJ3515"/>
    </row>
    <row r="3516" spans="57:62" x14ac:dyDescent="0.3">
      <c r="BE3516"/>
      <c r="BF3516"/>
      <c r="BG3516"/>
      <c r="BH3516"/>
      <c r="BI3516"/>
      <c r="BJ3516"/>
    </row>
    <row r="3517" spans="57:62" x14ac:dyDescent="0.3">
      <c r="BE3517"/>
      <c r="BF3517"/>
      <c r="BG3517"/>
      <c r="BH3517"/>
      <c r="BI3517"/>
      <c r="BJ3517"/>
    </row>
    <row r="3518" spans="57:62" x14ac:dyDescent="0.3">
      <c r="BE3518"/>
      <c r="BF3518"/>
      <c r="BG3518"/>
      <c r="BH3518"/>
      <c r="BI3518"/>
      <c r="BJ3518"/>
    </row>
    <row r="3519" spans="57:62" x14ac:dyDescent="0.3">
      <c r="BE3519"/>
      <c r="BF3519"/>
      <c r="BG3519"/>
      <c r="BH3519"/>
      <c r="BI3519"/>
      <c r="BJ3519"/>
    </row>
    <row r="3520" spans="57:62" x14ac:dyDescent="0.3">
      <c r="BE3520"/>
      <c r="BF3520"/>
      <c r="BG3520"/>
      <c r="BH3520"/>
      <c r="BI3520"/>
      <c r="BJ3520"/>
    </row>
    <row r="3521" spans="57:62" x14ac:dyDescent="0.3">
      <c r="BE3521"/>
      <c r="BF3521"/>
      <c r="BG3521"/>
      <c r="BH3521"/>
      <c r="BI3521"/>
      <c r="BJ3521"/>
    </row>
    <row r="3522" spans="57:62" x14ac:dyDescent="0.3">
      <c r="BE3522"/>
      <c r="BF3522"/>
      <c r="BG3522"/>
      <c r="BH3522"/>
      <c r="BI3522"/>
      <c r="BJ3522"/>
    </row>
    <row r="3523" spans="57:62" x14ac:dyDescent="0.3">
      <c r="BE3523"/>
      <c r="BF3523"/>
      <c r="BG3523"/>
      <c r="BH3523"/>
      <c r="BI3523"/>
      <c r="BJ3523"/>
    </row>
    <row r="3524" spans="57:62" x14ac:dyDescent="0.3">
      <c r="BE3524"/>
      <c r="BF3524"/>
      <c r="BG3524"/>
      <c r="BH3524"/>
      <c r="BI3524"/>
      <c r="BJ3524"/>
    </row>
    <row r="3525" spans="57:62" x14ac:dyDescent="0.3">
      <c r="BE3525"/>
      <c r="BF3525"/>
      <c r="BG3525"/>
      <c r="BH3525"/>
      <c r="BI3525"/>
      <c r="BJ3525"/>
    </row>
    <row r="3526" spans="57:62" x14ac:dyDescent="0.3">
      <c r="BE3526"/>
      <c r="BF3526"/>
      <c r="BG3526"/>
      <c r="BH3526"/>
      <c r="BI3526"/>
      <c r="BJ3526"/>
    </row>
    <row r="3527" spans="57:62" x14ac:dyDescent="0.3">
      <c r="BE3527"/>
      <c r="BF3527"/>
      <c r="BG3527"/>
      <c r="BH3527"/>
      <c r="BI3527"/>
      <c r="BJ3527"/>
    </row>
    <row r="3528" spans="57:62" x14ac:dyDescent="0.3">
      <c r="BE3528"/>
      <c r="BF3528"/>
      <c r="BG3528"/>
      <c r="BH3528"/>
      <c r="BI3528"/>
      <c r="BJ3528"/>
    </row>
    <row r="3529" spans="57:62" x14ac:dyDescent="0.3">
      <c r="BE3529"/>
      <c r="BF3529"/>
      <c r="BG3529"/>
      <c r="BH3529"/>
      <c r="BI3529"/>
      <c r="BJ3529"/>
    </row>
    <row r="3530" spans="57:62" x14ac:dyDescent="0.3">
      <c r="BE3530"/>
      <c r="BF3530"/>
      <c r="BG3530"/>
      <c r="BH3530"/>
      <c r="BI3530"/>
      <c r="BJ3530"/>
    </row>
    <row r="3531" spans="57:62" x14ac:dyDescent="0.3">
      <c r="BE3531"/>
      <c r="BF3531"/>
      <c r="BG3531"/>
      <c r="BH3531"/>
      <c r="BI3531"/>
      <c r="BJ3531"/>
    </row>
    <row r="3532" spans="57:62" x14ac:dyDescent="0.3">
      <c r="BE3532"/>
      <c r="BF3532"/>
      <c r="BG3532"/>
      <c r="BH3532"/>
      <c r="BI3532"/>
      <c r="BJ3532"/>
    </row>
    <row r="3533" spans="57:62" x14ac:dyDescent="0.3">
      <c r="BE3533"/>
      <c r="BF3533"/>
      <c r="BG3533"/>
      <c r="BH3533"/>
      <c r="BI3533"/>
      <c r="BJ3533"/>
    </row>
    <row r="3534" spans="57:62" x14ac:dyDescent="0.3">
      <c r="BE3534"/>
      <c r="BF3534"/>
      <c r="BG3534"/>
      <c r="BH3534"/>
      <c r="BI3534"/>
      <c r="BJ3534"/>
    </row>
    <row r="3535" spans="57:62" x14ac:dyDescent="0.3">
      <c r="BE3535"/>
      <c r="BF3535"/>
      <c r="BG3535"/>
      <c r="BH3535"/>
      <c r="BI3535"/>
      <c r="BJ3535"/>
    </row>
    <row r="3536" spans="57:62" x14ac:dyDescent="0.3">
      <c r="BE3536"/>
      <c r="BF3536"/>
      <c r="BG3536"/>
      <c r="BH3536"/>
      <c r="BI3536"/>
      <c r="BJ3536"/>
    </row>
    <row r="3537" spans="57:62" x14ac:dyDescent="0.3">
      <c r="BE3537"/>
      <c r="BF3537"/>
      <c r="BG3537"/>
      <c r="BH3537"/>
      <c r="BI3537"/>
      <c r="BJ3537"/>
    </row>
    <row r="3538" spans="57:62" x14ac:dyDescent="0.3">
      <c r="BE3538"/>
      <c r="BF3538"/>
      <c r="BG3538"/>
      <c r="BH3538"/>
      <c r="BI3538"/>
      <c r="BJ3538"/>
    </row>
    <row r="3539" spans="57:62" x14ac:dyDescent="0.3">
      <c r="BE3539"/>
      <c r="BF3539"/>
      <c r="BG3539"/>
      <c r="BH3539"/>
      <c r="BI3539"/>
      <c r="BJ3539"/>
    </row>
    <row r="3540" spans="57:62" x14ac:dyDescent="0.3">
      <c r="BE3540"/>
      <c r="BF3540"/>
      <c r="BG3540"/>
      <c r="BH3540"/>
      <c r="BI3540"/>
      <c r="BJ3540"/>
    </row>
    <row r="3541" spans="57:62" x14ac:dyDescent="0.3">
      <c r="BE3541"/>
      <c r="BF3541"/>
      <c r="BG3541"/>
      <c r="BH3541"/>
      <c r="BI3541"/>
      <c r="BJ3541"/>
    </row>
    <row r="3542" spans="57:62" x14ac:dyDescent="0.3">
      <c r="BE3542"/>
      <c r="BF3542"/>
      <c r="BG3542"/>
      <c r="BH3542"/>
      <c r="BI3542"/>
      <c r="BJ3542"/>
    </row>
    <row r="3543" spans="57:62" x14ac:dyDescent="0.3">
      <c r="BE3543"/>
      <c r="BF3543"/>
      <c r="BG3543"/>
      <c r="BH3543"/>
      <c r="BI3543"/>
      <c r="BJ3543"/>
    </row>
    <row r="3544" spans="57:62" x14ac:dyDescent="0.3">
      <c r="BE3544"/>
      <c r="BF3544"/>
      <c r="BG3544"/>
      <c r="BH3544"/>
      <c r="BI3544"/>
      <c r="BJ3544"/>
    </row>
    <row r="3545" spans="57:62" x14ac:dyDescent="0.3">
      <c r="BE3545"/>
      <c r="BF3545"/>
      <c r="BG3545"/>
      <c r="BH3545"/>
      <c r="BI3545"/>
      <c r="BJ3545"/>
    </row>
    <row r="3546" spans="57:62" x14ac:dyDescent="0.3">
      <c r="BE3546"/>
      <c r="BF3546"/>
      <c r="BG3546"/>
      <c r="BH3546"/>
      <c r="BI3546"/>
      <c r="BJ3546"/>
    </row>
    <row r="3547" spans="57:62" x14ac:dyDescent="0.3">
      <c r="BE3547"/>
      <c r="BF3547"/>
      <c r="BG3547"/>
      <c r="BH3547"/>
      <c r="BI3547"/>
      <c r="BJ3547"/>
    </row>
    <row r="3548" spans="57:62" x14ac:dyDescent="0.3">
      <c r="BE3548"/>
      <c r="BF3548"/>
      <c r="BG3548"/>
      <c r="BH3548"/>
      <c r="BI3548"/>
      <c r="BJ3548"/>
    </row>
    <row r="3549" spans="57:62" x14ac:dyDescent="0.3">
      <c r="BE3549"/>
      <c r="BF3549"/>
      <c r="BG3549"/>
      <c r="BH3549"/>
      <c r="BI3549"/>
      <c r="BJ3549"/>
    </row>
    <row r="3550" spans="57:62" x14ac:dyDescent="0.3">
      <c r="BE3550"/>
      <c r="BF3550"/>
      <c r="BG3550"/>
      <c r="BH3550"/>
      <c r="BI3550"/>
      <c r="BJ3550"/>
    </row>
    <row r="3551" spans="57:62" x14ac:dyDescent="0.3">
      <c r="BE3551"/>
      <c r="BF3551"/>
      <c r="BG3551"/>
      <c r="BH3551"/>
      <c r="BI3551"/>
      <c r="BJ3551"/>
    </row>
    <row r="3552" spans="57:62" x14ac:dyDescent="0.3">
      <c r="BE3552"/>
      <c r="BF3552"/>
      <c r="BG3552"/>
      <c r="BH3552"/>
      <c r="BI3552"/>
      <c r="BJ3552"/>
    </row>
    <row r="3553" spans="57:62" x14ac:dyDescent="0.3">
      <c r="BE3553"/>
      <c r="BF3553"/>
      <c r="BG3553"/>
      <c r="BH3553"/>
      <c r="BI3553"/>
      <c r="BJ3553"/>
    </row>
    <row r="3554" spans="57:62" x14ac:dyDescent="0.3">
      <c r="BE3554"/>
      <c r="BF3554"/>
      <c r="BG3554"/>
      <c r="BH3554"/>
      <c r="BI3554"/>
      <c r="BJ3554"/>
    </row>
    <row r="3555" spans="57:62" x14ac:dyDescent="0.3">
      <c r="BE3555"/>
      <c r="BF3555"/>
      <c r="BG3555"/>
      <c r="BH3555"/>
      <c r="BI3555"/>
      <c r="BJ3555"/>
    </row>
    <row r="3556" spans="57:62" x14ac:dyDescent="0.3">
      <c r="BE3556"/>
      <c r="BF3556"/>
      <c r="BG3556"/>
      <c r="BH3556"/>
      <c r="BI3556"/>
      <c r="BJ3556"/>
    </row>
    <row r="3557" spans="57:62" x14ac:dyDescent="0.3">
      <c r="BE3557"/>
      <c r="BF3557"/>
      <c r="BG3557"/>
      <c r="BH3557"/>
      <c r="BI3557"/>
      <c r="BJ3557"/>
    </row>
    <row r="3558" spans="57:62" x14ac:dyDescent="0.3">
      <c r="BE3558"/>
      <c r="BF3558"/>
      <c r="BG3558"/>
      <c r="BH3558"/>
      <c r="BI3558"/>
      <c r="BJ3558"/>
    </row>
    <row r="3559" spans="57:62" x14ac:dyDescent="0.3">
      <c r="BE3559"/>
      <c r="BF3559"/>
      <c r="BG3559"/>
      <c r="BH3559"/>
      <c r="BI3559"/>
      <c r="BJ3559"/>
    </row>
    <row r="3560" spans="57:62" x14ac:dyDescent="0.3">
      <c r="BE3560"/>
      <c r="BF3560"/>
      <c r="BG3560"/>
      <c r="BH3560"/>
      <c r="BI3560"/>
      <c r="BJ3560"/>
    </row>
    <row r="3561" spans="57:62" x14ac:dyDescent="0.3">
      <c r="BE3561"/>
      <c r="BF3561"/>
      <c r="BG3561"/>
      <c r="BH3561"/>
      <c r="BI3561"/>
      <c r="BJ3561"/>
    </row>
    <row r="3562" spans="57:62" x14ac:dyDescent="0.3">
      <c r="BE3562"/>
      <c r="BF3562"/>
      <c r="BG3562"/>
      <c r="BH3562"/>
      <c r="BI3562"/>
      <c r="BJ3562"/>
    </row>
    <row r="3563" spans="57:62" x14ac:dyDescent="0.3">
      <c r="BE3563"/>
      <c r="BF3563"/>
      <c r="BG3563"/>
      <c r="BH3563"/>
      <c r="BI3563"/>
      <c r="BJ3563"/>
    </row>
    <row r="3564" spans="57:62" x14ac:dyDescent="0.3">
      <c r="BE3564"/>
      <c r="BF3564"/>
      <c r="BG3564"/>
      <c r="BH3564"/>
      <c r="BI3564"/>
      <c r="BJ3564"/>
    </row>
    <row r="3565" spans="57:62" x14ac:dyDescent="0.3">
      <c r="BE3565"/>
      <c r="BF3565"/>
      <c r="BG3565"/>
      <c r="BH3565"/>
      <c r="BI3565"/>
      <c r="BJ3565"/>
    </row>
    <row r="3566" spans="57:62" x14ac:dyDescent="0.3">
      <c r="BE3566"/>
      <c r="BF3566"/>
      <c r="BG3566"/>
      <c r="BH3566"/>
      <c r="BI3566"/>
      <c r="BJ3566"/>
    </row>
    <row r="3567" spans="57:62" x14ac:dyDescent="0.3">
      <c r="BE3567"/>
      <c r="BF3567"/>
      <c r="BG3567"/>
      <c r="BH3567"/>
      <c r="BI3567"/>
      <c r="BJ3567"/>
    </row>
    <row r="3568" spans="57:62" x14ac:dyDescent="0.3">
      <c r="BE3568"/>
      <c r="BF3568"/>
      <c r="BG3568"/>
      <c r="BH3568"/>
      <c r="BI3568"/>
      <c r="BJ3568"/>
    </row>
    <row r="3569" spans="57:62" x14ac:dyDescent="0.3">
      <c r="BE3569"/>
      <c r="BF3569"/>
      <c r="BG3569"/>
      <c r="BH3569"/>
      <c r="BI3569"/>
      <c r="BJ3569"/>
    </row>
    <row r="3570" spans="57:62" x14ac:dyDescent="0.3">
      <c r="BE3570"/>
      <c r="BF3570"/>
      <c r="BG3570"/>
      <c r="BH3570"/>
      <c r="BI3570"/>
      <c r="BJ3570"/>
    </row>
    <row r="3571" spans="57:62" x14ac:dyDescent="0.3">
      <c r="BE3571"/>
      <c r="BF3571"/>
      <c r="BG3571"/>
      <c r="BH3571"/>
      <c r="BI3571"/>
      <c r="BJ3571"/>
    </row>
    <row r="3572" spans="57:62" x14ac:dyDescent="0.3">
      <c r="BE3572"/>
      <c r="BF3572"/>
      <c r="BG3572"/>
      <c r="BH3572"/>
      <c r="BI3572"/>
      <c r="BJ3572"/>
    </row>
    <row r="3573" spans="57:62" x14ac:dyDescent="0.3">
      <c r="BE3573"/>
      <c r="BF3573"/>
      <c r="BG3573"/>
      <c r="BH3573"/>
      <c r="BI3573"/>
      <c r="BJ3573"/>
    </row>
    <row r="3574" spans="57:62" x14ac:dyDescent="0.3">
      <c r="BE3574"/>
      <c r="BF3574"/>
      <c r="BG3574"/>
      <c r="BH3574"/>
      <c r="BI3574"/>
      <c r="BJ3574"/>
    </row>
    <row r="3575" spans="57:62" x14ac:dyDescent="0.3">
      <c r="BE3575"/>
      <c r="BF3575"/>
      <c r="BG3575"/>
      <c r="BH3575"/>
      <c r="BI3575"/>
      <c r="BJ3575"/>
    </row>
    <row r="3576" spans="57:62" x14ac:dyDescent="0.3">
      <c r="BE3576"/>
      <c r="BF3576"/>
      <c r="BG3576"/>
      <c r="BH3576"/>
      <c r="BI3576"/>
      <c r="BJ3576"/>
    </row>
    <row r="3577" spans="57:62" x14ac:dyDescent="0.3">
      <c r="BE3577"/>
      <c r="BF3577"/>
      <c r="BG3577"/>
      <c r="BH3577"/>
      <c r="BI3577"/>
      <c r="BJ3577"/>
    </row>
    <row r="3578" spans="57:62" x14ac:dyDescent="0.3">
      <c r="BE3578"/>
      <c r="BF3578"/>
      <c r="BG3578"/>
      <c r="BH3578"/>
      <c r="BI3578"/>
      <c r="BJ3578"/>
    </row>
    <row r="3579" spans="57:62" x14ac:dyDescent="0.3">
      <c r="BE3579"/>
      <c r="BF3579"/>
      <c r="BG3579"/>
      <c r="BH3579"/>
      <c r="BI3579"/>
      <c r="BJ3579"/>
    </row>
    <row r="3580" spans="57:62" x14ac:dyDescent="0.3">
      <c r="BE3580"/>
      <c r="BF3580"/>
      <c r="BG3580"/>
      <c r="BH3580"/>
      <c r="BI3580"/>
      <c r="BJ3580"/>
    </row>
    <row r="3581" spans="57:62" x14ac:dyDescent="0.3">
      <c r="BE3581"/>
      <c r="BF3581"/>
      <c r="BG3581"/>
      <c r="BH3581"/>
      <c r="BI3581"/>
      <c r="BJ3581"/>
    </row>
    <row r="3582" spans="57:62" x14ac:dyDescent="0.3">
      <c r="BE3582"/>
      <c r="BF3582"/>
      <c r="BG3582"/>
      <c r="BH3582"/>
      <c r="BI3582"/>
      <c r="BJ3582"/>
    </row>
    <row r="3583" spans="57:62" x14ac:dyDescent="0.3">
      <c r="BE3583"/>
      <c r="BF3583"/>
      <c r="BG3583"/>
      <c r="BH3583"/>
      <c r="BI3583"/>
      <c r="BJ3583"/>
    </row>
    <row r="3584" spans="57:62" x14ac:dyDescent="0.3">
      <c r="BE3584"/>
      <c r="BF3584"/>
      <c r="BG3584"/>
      <c r="BH3584"/>
      <c r="BI3584"/>
      <c r="BJ3584"/>
    </row>
    <row r="3585" spans="57:62" x14ac:dyDescent="0.3">
      <c r="BE3585"/>
      <c r="BF3585"/>
      <c r="BG3585"/>
      <c r="BH3585"/>
      <c r="BI3585"/>
      <c r="BJ3585"/>
    </row>
    <row r="3586" spans="57:62" x14ac:dyDescent="0.3">
      <c r="BE3586"/>
      <c r="BF3586"/>
      <c r="BG3586"/>
      <c r="BH3586"/>
      <c r="BI3586"/>
      <c r="BJ3586"/>
    </row>
    <row r="3587" spans="57:62" x14ac:dyDescent="0.3">
      <c r="BE3587"/>
      <c r="BF3587"/>
      <c r="BG3587"/>
      <c r="BH3587"/>
      <c r="BI3587"/>
      <c r="BJ3587"/>
    </row>
    <row r="3588" spans="57:62" x14ac:dyDescent="0.3">
      <c r="BE3588"/>
      <c r="BF3588"/>
      <c r="BG3588"/>
      <c r="BH3588"/>
      <c r="BI3588"/>
      <c r="BJ3588"/>
    </row>
    <row r="3589" spans="57:62" x14ac:dyDescent="0.3">
      <c r="BE3589"/>
      <c r="BF3589"/>
      <c r="BG3589"/>
      <c r="BH3589"/>
      <c r="BI3589"/>
      <c r="BJ3589"/>
    </row>
    <row r="3590" spans="57:62" x14ac:dyDescent="0.3">
      <c r="BE3590"/>
      <c r="BF3590"/>
      <c r="BG3590"/>
      <c r="BH3590"/>
      <c r="BI3590"/>
      <c r="BJ3590"/>
    </row>
    <row r="3591" spans="57:62" x14ac:dyDescent="0.3">
      <c r="BE3591"/>
      <c r="BF3591"/>
      <c r="BG3591"/>
      <c r="BH3591"/>
      <c r="BI3591"/>
      <c r="BJ3591"/>
    </row>
    <row r="3592" spans="57:62" x14ac:dyDescent="0.3">
      <c r="BE3592"/>
      <c r="BF3592"/>
      <c r="BG3592"/>
      <c r="BH3592"/>
      <c r="BI3592"/>
      <c r="BJ3592"/>
    </row>
    <row r="3593" spans="57:62" x14ac:dyDescent="0.3">
      <c r="BE3593"/>
      <c r="BF3593"/>
      <c r="BG3593"/>
      <c r="BH3593"/>
      <c r="BI3593"/>
      <c r="BJ3593"/>
    </row>
    <row r="3594" spans="57:62" x14ac:dyDescent="0.3">
      <c r="BE3594"/>
      <c r="BF3594"/>
      <c r="BG3594"/>
      <c r="BH3594"/>
      <c r="BI3594"/>
      <c r="BJ3594"/>
    </row>
    <row r="3595" spans="57:62" x14ac:dyDescent="0.3">
      <c r="BE3595"/>
      <c r="BF3595"/>
      <c r="BG3595"/>
      <c r="BH3595"/>
      <c r="BI3595"/>
      <c r="BJ3595"/>
    </row>
    <row r="3596" spans="57:62" x14ac:dyDescent="0.3">
      <c r="BE3596"/>
      <c r="BF3596"/>
      <c r="BG3596"/>
      <c r="BH3596"/>
      <c r="BI3596"/>
      <c r="BJ3596"/>
    </row>
    <row r="3597" spans="57:62" x14ac:dyDescent="0.3">
      <c r="BE3597"/>
      <c r="BF3597"/>
      <c r="BG3597"/>
      <c r="BH3597"/>
      <c r="BI3597"/>
      <c r="BJ3597"/>
    </row>
    <row r="3598" spans="57:62" x14ac:dyDescent="0.3">
      <c r="BE3598"/>
      <c r="BF3598"/>
      <c r="BG3598"/>
      <c r="BH3598"/>
      <c r="BI3598"/>
      <c r="BJ3598"/>
    </row>
    <row r="3599" spans="57:62" x14ac:dyDescent="0.3">
      <c r="BE3599"/>
      <c r="BF3599"/>
      <c r="BG3599"/>
      <c r="BH3599"/>
      <c r="BI3599"/>
      <c r="BJ3599"/>
    </row>
    <row r="3600" spans="57:62" x14ac:dyDescent="0.3">
      <c r="BE3600"/>
      <c r="BF3600"/>
      <c r="BG3600"/>
      <c r="BH3600"/>
      <c r="BI3600"/>
      <c r="BJ3600"/>
    </row>
    <row r="3601" spans="57:62" x14ac:dyDescent="0.3">
      <c r="BE3601"/>
      <c r="BF3601"/>
      <c r="BG3601"/>
      <c r="BH3601"/>
      <c r="BI3601"/>
      <c r="BJ3601"/>
    </row>
    <row r="3602" spans="57:62" x14ac:dyDescent="0.3">
      <c r="BE3602"/>
      <c r="BF3602"/>
      <c r="BG3602"/>
      <c r="BH3602"/>
      <c r="BI3602"/>
      <c r="BJ3602"/>
    </row>
    <row r="3603" spans="57:62" x14ac:dyDescent="0.3">
      <c r="BE3603"/>
      <c r="BF3603"/>
      <c r="BG3603"/>
      <c r="BH3603"/>
      <c r="BI3603"/>
      <c r="BJ3603"/>
    </row>
    <row r="3604" spans="57:62" x14ac:dyDescent="0.3">
      <c r="BE3604"/>
      <c r="BF3604"/>
      <c r="BG3604"/>
      <c r="BH3604"/>
      <c r="BI3604"/>
      <c r="BJ3604"/>
    </row>
    <row r="3605" spans="57:62" x14ac:dyDescent="0.3">
      <c r="BE3605"/>
      <c r="BF3605"/>
      <c r="BG3605"/>
      <c r="BH3605"/>
      <c r="BI3605"/>
      <c r="BJ3605"/>
    </row>
    <row r="3606" spans="57:62" x14ac:dyDescent="0.3">
      <c r="BE3606"/>
      <c r="BF3606"/>
      <c r="BG3606"/>
      <c r="BH3606"/>
      <c r="BI3606"/>
      <c r="BJ3606"/>
    </row>
    <row r="3607" spans="57:62" x14ac:dyDescent="0.3">
      <c r="BE3607"/>
      <c r="BF3607"/>
      <c r="BG3607"/>
      <c r="BH3607"/>
      <c r="BI3607"/>
      <c r="BJ3607"/>
    </row>
    <row r="3608" spans="57:62" x14ac:dyDescent="0.3">
      <c r="BE3608"/>
      <c r="BF3608"/>
      <c r="BG3608"/>
      <c r="BH3608"/>
      <c r="BI3608"/>
      <c r="BJ3608"/>
    </row>
    <row r="3609" spans="57:62" x14ac:dyDescent="0.3">
      <c r="BE3609"/>
      <c r="BF3609"/>
      <c r="BG3609"/>
      <c r="BH3609"/>
      <c r="BI3609"/>
      <c r="BJ3609"/>
    </row>
    <row r="3610" spans="57:62" x14ac:dyDescent="0.3">
      <c r="BE3610"/>
      <c r="BF3610"/>
      <c r="BG3610"/>
      <c r="BH3610"/>
      <c r="BI3610"/>
      <c r="BJ3610"/>
    </row>
    <row r="3611" spans="57:62" x14ac:dyDescent="0.3">
      <c r="BE3611"/>
      <c r="BF3611"/>
      <c r="BG3611"/>
      <c r="BH3611"/>
      <c r="BI3611"/>
      <c r="BJ3611"/>
    </row>
    <row r="3612" spans="57:62" x14ac:dyDescent="0.3">
      <c r="BE3612"/>
      <c r="BF3612"/>
      <c r="BG3612"/>
      <c r="BH3612"/>
      <c r="BI3612"/>
      <c r="BJ3612"/>
    </row>
    <row r="3613" spans="57:62" x14ac:dyDescent="0.3">
      <c r="BE3613"/>
      <c r="BF3613"/>
      <c r="BG3613"/>
      <c r="BH3613"/>
      <c r="BI3613"/>
      <c r="BJ3613"/>
    </row>
    <row r="3614" spans="57:62" x14ac:dyDescent="0.3">
      <c r="BE3614"/>
      <c r="BF3614"/>
      <c r="BG3614"/>
      <c r="BH3614"/>
      <c r="BI3614"/>
      <c r="BJ3614"/>
    </row>
    <row r="3615" spans="57:62" x14ac:dyDescent="0.3">
      <c r="BE3615"/>
      <c r="BF3615"/>
      <c r="BG3615"/>
      <c r="BH3615"/>
      <c r="BI3615"/>
      <c r="BJ3615"/>
    </row>
    <row r="3616" spans="57:62" x14ac:dyDescent="0.3">
      <c r="BE3616"/>
      <c r="BF3616"/>
      <c r="BG3616"/>
      <c r="BH3616"/>
      <c r="BI3616"/>
      <c r="BJ3616"/>
    </row>
    <row r="3617" spans="57:62" x14ac:dyDescent="0.3">
      <c r="BE3617"/>
      <c r="BF3617"/>
      <c r="BG3617"/>
      <c r="BH3617"/>
      <c r="BI3617"/>
      <c r="BJ3617"/>
    </row>
    <row r="3618" spans="57:62" x14ac:dyDescent="0.3">
      <c r="BE3618"/>
      <c r="BF3618"/>
      <c r="BG3618"/>
      <c r="BH3618"/>
      <c r="BI3618"/>
      <c r="BJ3618"/>
    </row>
    <row r="3619" spans="57:62" x14ac:dyDescent="0.3">
      <c r="BE3619"/>
      <c r="BF3619"/>
      <c r="BG3619"/>
      <c r="BH3619"/>
      <c r="BI3619"/>
      <c r="BJ3619"/>
    </row>
    <row r="3620" spans="57:62" x14ac:dyDescent="0.3">
      <c r="BE3620"/>
      <c r="BF3620"/>
      <c r="BG3620"/>
      <c r="BH3620"/>
      <c r="BI3620"/>
      <c r="BJ3620"/>
    </row>
    <row r="3621" spans="57:62" x14ac:dyDescent="0.3">
      <c r="BE3621"/>
      <c r="BF3621"/>
      <c r="BG3621"/>
      <c r="BH3621"/>
      <c r="BI3621"/>
      <c r="BJ3621"/>
    </row>
    <row r="3622" spans="57:62" x14ac:dyDescent="0.3">
      <c r="BE3622"/>
      <c r="BF3622"/>
      <c r="BG3622"/>
      <c r="BH3622"/>
      <c r="BI3622"/>
      <c r="BJ3622"/>
    </row>
    <row r="3623" spans="57:62" x14ac:dyDescent="0.3">
      <c r="BE3623"/>
      <c r="BF3623"/>
      <c r="BG3623"/>
      <c r="BH3623"/>
      <c r="BI3623"/>
      <c r="BJ3623"/>
    </row>
    <row r="3624" spans="57:62" x14ac:dyDescent="0.3">
      <c r="BE3624"/>
      <c r="BF3624"/>
      <c r="BG3624"/>
      <c r="BH3624"/>
      <c r="BI3624"/>
      <c r="BJ3624"/>
    </row>
    <row r="3625" spans="57:62" x14ac:dyDescent="0.3">
      <c r="BE3625"/>
      <c r="BF3625"/>
      <c r="BG3625"/>
      <c r="BH3625"/>
      <c r="BI3625"/>
      <c r="BJ3625"/>
    </row>
    <row r="3626" spans="57:62" x14ac:dyDescent="0.3">
      <c r="BE3626"/>
      <c r="BF3626"/>
      <c r="BG3626"/>
      <c r="BH3626"/>
      <c r="BI3626"/>
      <c r="BJ3626"/>
    </row>
    <row r="3627" spans="57:62" x14ac:dyDescent="0.3">
      <c r="BE3627"/>
      <c r="BF3627"/>
      <c r="BG3627"/>
      <c r="BH3627"/>
      <c r="BI3627"/>
      <c r="BJ3627"/>
    </row>
    <row r="3628" spans="57:62" x14ac:dyDescent="0.3">
      <c r="BE3628"/>
      <c r="BF3628"/>
      <c r="BG3628"/>
      <c r="BH3628"/>
      <c r="BI3628"/>
      <c r="BJ3628"/>
    </row>
    <row r="3629" spans="57:62" x14ac:dyDescent="0.3">
      <c r="BE3629"/>
      <c r="BF3629"/>
      <c r="BG3629"/>
      <c r="BH3629"/>
      <c r="BI3629"/>
      <c r="BJ3629"/>
    </row>
    <row r="3630" spans="57:62" x14ac:dyDescent="0.3">
      <c r="BE3630"/>
      <c r="BF3630"/>
      <c r="BG3630"/>
      <c r="BH3630"/>
      <c r="BI3630"/>
      <c r="BJ3630"/>
    </row>
    <row r="3631" spans="57:62" x14ac:dyDescent="0.3">
      <c r="BE3631"/>
      <c r="BF3631"/>
      <c r="BG3631"/>
      <c r="BH3631"/>
      <c r="BI3631"/>
      <c r="BJ3631"/>
    </row>
    <row r="3632" spans="57:62" x14ac:dyDescent="0.3">
      <c r="BE3632"/>
      <c r="BF3632"/>
      <c r="BG3632"/>
      <c r="BH3632"/>
      <c r="BI3632"/>
      <c r="BJ3632"/>
    </row>
    <row r="3633" spans="57:62" x14ac:dyDescent="0.3">
      <c r="BE3633"/>
      <c r="BF3633"/>
      <c r="BG3633"/>
      <c r="BH3633"/>
      <c r="BI3633"/>
      <c r="BJ3633"/>
    </row>
    <row r="3634" spans="57:62" x14ac:dyDescent="0.3">
      <c r="BE3634"/>
      <c r="BF3634"/>
      <c r="BG3634"/>
      <c r="BH3634"/>
      <c r="BI3634"/>
      <c r="BJ3634"/>
    </row>
    <row r="3635" spans="57:62" x14ac:dyDescent="0.3">
      <c r="BE3635"/>
      <c r="BF3635"/>
      <c r="BG3635"/>
      <c r="BH3635"/>
      <c r="BI3635"/>
      <c r="BJ3635"/>
    </row>
    <row r="3636" spans="57:62" x14ac:dyDescent="0.3">
      <c r="BE3636"/>
      <c r="BF3636"/>
      <c r="BG3636"/>
      <c r="BH3636"/>
      <c r="BI3636"/>
      <c r="BJ3636"/>
    </row>
    <row r="3637" spans="57:62" x14ac:dyDescent="0.3">
      <c r="BE3637"/>
      <c r="BF3637"/>
      <c r="BG3637"/>
      <c r="BH3637"/>
      <c r="BI3637"/>
      <c r="BJ3637"/>
    </row>
    <row r="3638" spans="57:62" x14ac:dyDescent="0.3">
      <c r="BE3638"/>
      <c r="BF3638"/>
      <c r="BG3638"/>
      <c r="BH3638"/>
      <c r="BI3638"/>
      <c r="BJ3638"/>
    </row>
    <row r="3639" spans="57:62" x14ac:dyDescent="0.3">
      <c r="BE3639"/>
      <c r="BF3639"/>
      <c r="BG3639"/>
      <c r="BH3639"/>
      <c r="BI3639"/>
      <c r="BJ3639"/>
    </row>
    <row r="3640" spans="57:62" x14ac:dyDescent="0.3">
      <c r="BE3640"/>
      <c r="BF3640"/>
      <c r="BG3640"/>
      <c r="BH3640"/>
      <c r="BI3640"/>
      <c r="BJ3640"/>
    </row>
    <row r="3641" spans="57:62" x14ac:dyDescent="0.3">
      <c r="BE3641"/>
      <c r="BF3641"/>
      <c r="BG3641"/>
      <c r="BH3641"/>
      <c r="BI3641"/>
      <c r="BJ3641"/>
    </row>
    <row r="3642" spans="57:62" x14ac:dyDescent="0.3">
      <c r="BE3642"/>
      <c r="BF3642"/>
      <c r="BG3642"/>
      <c r="BH3642"/>
      <c r="BI3642"/>
      <c r="BJ3642"/>
    </row>
    <row r="3643" spans="57:62" x14ac:dyDescent="0.3">
      <c r="BE3643"/>
      <c r="BF3643"/>
      <c r="BG3643"/>
      <c r="BH3643"/>
      <c r="BI3643"/>
      <c r="BJ3643"/>
    </row>
    <row r="3644" spans="57:62" x14ac:dyDescent="0.3">
      <c r="BE3644"/>
      <c r="BF3644"/>
      <c r="BG3644"/>
      <c r="BH3644"/>
      <c r="BI3644"/>
      <c r="BJ3644"/>
    </row>
    <row r="3645" spans="57:62" x14ac:dyDescent="0.3">
      <c r="BE3645"/>
      <c r="BF3645"/>
      <c r="BG3645"/>
      <c r="BH3645"/>
      <c r="BI3645"/>
      <c r="BJ3645"/>
    </row>
    <row r="3646" spans="57:62" x14ac:dyDescent="0.3">
      <c r="BE3646"/>
      <c r="BF3646"/>
      <c r="BG3646"/>
      <c r="BH3646"/>
      <c r="BI3646"/>
      <c r="BJ3646"/>
    </row>
    <row r="3647" spans="57:62" x14ac:dyDescent="0.3">
      <c r="BE3647"/>
      <c r="BF3647"/>
      <c r="BG3647"/>
      <c r="BH3647"/>
      <c r="BI3647"/>
      <c r="BJ3647"/>
    </row>
    <row r="3648" spans="57:62" x14ac:dyDescent="0.3">
      <c r="BE3648"/>
      <c r="BF3648"/>
      <c r="BG3648"/>
      <c r="BH3648"/>
      <c r="BI3648"/>
      <c r="BJ3648"/>
    </row>
    <row r="3649" spans="57:62" x14ac:dyDescent="0.3">
      <c r="BE3649"/>
      <c r="BF3649"/>
      <c r="BG3649"/>
      <c r="BH3649"/>
      <c r="BI3649"/>
      <c r="BJ3649"/>
    </row>
    <row r="3650" spans="57:62" x14ac:dyDescent="0.3">
      <c r="BE3650"/>
      <c r="BF3650"/>
      <c r="BG3650"/>
      <c r="BH3650"/>
      <c r="BI3650"/>
      <c r="BJ3650"/>
    </row>
    <row r="3651" spans="57:62" x14ac:dyDescent="0.3">
      <c r="BE3651"/>
      <c r="BF3651"/>
      <c r="BG3651"/>
      <c r="BH3651"/>
      <c r="BI3651"/>
      <c r="BJ3651"/>
    </row>
    <row r="3652" spans="57:62" x14ac:dyDescent="0.3">
      <c r="BE3652"/>
      <c r="BF3652"/>
      <c r="BG3652"/>
      <c r="BH3652"/>
      <c r="BI3652"/>
      <c r="BJ3652"/>
    </row>
    <row r="3653" spans="57:62" x14ac:dyDescent="0.3">
      <c r="BE3653"/>
      <c r="BF3653"/>
      <c r="BG3653"/>
      <c r="BH3653"/>
      <c r="BI3653"/>
      <c r="BJ3653"/>
    </row>
    <row r="3654" spans="57:62" x14ac:dyDescent="0.3">
      <c r="BE3654"/>
      <c r="BF3654"/>
      <c r="BG3654"/>
      <c r="BH3654"/>
      <c r="BI3654"/>
      <c r="BJ3654"/>
    </row>
    <row r="3655" spans="57:62" x14ac:dyDescent="0.3">
      <c r="BE3655"/>
      <c r="BF3655"/>
      <c r="BG3655"/>
      <c r="BH3655"/>
      <c r="BI3655"/>
      <c r="BJ3655"/>
    </row>
    <row r="3656" spans="57:62" x14ac:dyDescent="0.3">
      <c r="BE3656"/>
      <c r="BF3656"/>
      <c r="BG3656"/>
      <c r="BH3656"/>
      <c r="BI3656"/>
      <c r="BJ3656"/>
    </row>
    <row r="3657" spans="57:62" x14ac:dyDescent="0.3">
      <c r="BE3657"/>
      <c r="BF3657"/>
      <c r="BG3657"/>
      <c r="BH3657"/>
      <c r="BI3657"/>
      <c r="BJ3657"/>
    </row>
    <row r="3658" spans="57:62" x14ac:dyDescent="0.3">
      <c r="BE3658"/>
      <c r="BF3658"/>
      <c r="BG3658"/>
      <c r="BH3658"/>
      <c r="BI3658"/>
      <c r="BJ3658"/>
    </row>
    <row r="3659" spans="57:62" x14ac:dyDescent="0.3">
      <c r="BE3659"/>
      <c r="BF3659"/>
      <c r="BG3659"/>
      <c r="BH3659"/>
      <c r="BI3659"/>
      <c r="BJ3659"/>
    </row>
    <row r="3660" spans="57:62" x14ac:dyDescent="0.3">
      <c r="BE3660"/>
      <c r="BF3660"/>
      <c r="BG3660"/>
      <c r="BH3660"/>
      <c r="BI3660"/>
      <c r="BJ3660"/>
    </row>
    <row r="3661" spans="57:62" x14ac:dyDescent="0.3">
      <c r="BE3661"/>
      <c r="BF3661"/>
      <c r="BG3661"/>
      <c r="BH3661"/>
      <c r="BI3661"/>
      <c r="BJ3661"/>
    </row>
    <row r="3662" spans="57:62" x14ac:dyDescent="0.3">
      <c r="BE3662"/>
      <c r="BF3662"/>
      <c r="BG3662"/>
      <c r="BH3662"/>
      <c r="BI3662"/>
      <c r="BJ3662"/>
    </row>
    <row r="3663" spans="57:62" x14ac:dyDescent="0.3">
      <c r="BE3663"/>
      <c r="BF3663"/>
      <c r="BG3663"/>
      <c r="BH3663"/>
      <c r="BI3663"/>
      <c r="BJ3663"/>
    </row>
    <row r="3664" spans="57:62" x14ac:dyDescent="0.3">
      <c r="BE3664"/>
      <c r="BF3664"/>
      <c r="BG3664"/>
      <c r="BH3664"/>
      <c r="BI3664"/>
      <c r="BJ3664"/>
    </row>
    <row r="3665" spans="57:62" x14ac:dyDescent="0.3">
      <c r="BE3665"/>
      <c r="BF3665"/>
      <c r="BG3665"/>
      <c r="BH3665"/>
      <c r="BI3665"/>
      <c r="BJ3665"/>
    </row>
    <row r="3666" spans="57:62" x14ac:dyDescent="0.3">
      <c r="BE3666"/>
      <c r="BF3666"/>
      <c r="BG3666"/>
      <c r="BH3666"/>
      <c r="BI3666"/>
      <c r="BJ3666"/>
    </row>
    <row r="3667" spans="57:62" x14ac:dyDescent="0.3">
      <c r="BE3667"/>
      <c r="BF3667"/>
      <c r="BG3667"/>
      <c r="BH3667"/>
      <c r="BI3667"/>
      <c r="BJ3667"/>
    </row>
    <row r="3668" spans="57:62" x14ac:dyDescent="0.3">
      <c r="BE3668"/>
      <c r="BF3668"/>
      <c r="BG3668"/>
      <c r="BH3668"/>
      <c r="BI3668"/>
      <c r="BJ3668"/>
    </row>
    <row r="3669" spans="57:62" x14ac:dyDescent="0.3">
      <c r="BE3669"/>
      <c r="BF3669"/>
      <c r="BG3669"/>
      <c r="BH3669"/>
      <c r="BI3669"/>
      <c r="BJ3669"/>
    </row>
    <row r="3670" spans="57:62" x14ac:dyDescent="0.3">
      <c r="BE3670"/>
      <c r="BF3670"/>
      <c r="BG3670"/>
      <c r="BH3670"/>
      <c r="BI3670"/>
      <c r="BJ3670"/>
    </row>
    <row r="3671" spans="57:62" x14ac:dyDescent="0.3">
      <c r="BE3671"/>
      <c r="BF3671"/>
      <c r="BG3671"/>
      <c r="BH3671"/>
      <c r="BI3671"/>
      <c r="BJ3671"/>
    </row>
    <row r="3672" spans="57:62" x14ac:dyDescent="0.3">
      <c r="BE3672"/>
      <c r="BF3672"/>
      <c r="BG3672"/>
      <c r="BH3672"/>
      <c r="BI3672"/>
      <c r="BJ3672"/>
    </row>
    <row r="3673" spans="57:62" x14ac:dyDescent="0.3">
      <c r="BE3673"/>
      <c r="BF3673"/>
      <c r="BG3673"/>
      <c r="BH3673"/>
      <c r="BI3673"/>
      <c r="BJ3673"/>
    </row>
    <row r="3674" spans="57:62" x14ac:dyDescent="0.3">
      <c r="BE3674"/>
      <c r="BF3674"/>
      <c r="BG3674"/>
      <c r="BH3674"/>
      <c r="BI3674"/>
      <c r="BJ3674"/>
    </row>
    <row r="3675" spans="57:62" x14ac:dyDescent="0.3">
      <c r="BE3675"/>
      <c r="BF3675"/>
      <c r="BG3675"/>
      <c r="BH3675"/>
      <c r="BI3675"/>
      <c r="BJ3675"/>
    </row>
    <row r="3676" spans="57:62" x14ac:dyDescent="0.3">
      <c r="BE3676"/>
      <c r="BF3676"/>
      <c r="BG3676"/>
      <c r="BH3676"/>
      <c r="BI3676"/>
      <c r="BJ3676"/>
    </row>
    <row r="3677" spans="57:62" x14ac:dyDescent="0.3">
      <c r="BE3677"/>
      <c r="BF3677"/>
      <c r="BG3677"/>
      <c r="BH3677"/>
      <c r="BI3677"/>
      <c r="BJ3677"/>
    </row>
    <row r="3678" spans="57:62" x14ac:dyDescent="0.3">
      <c r="BE3678"/>
      <c r="BF3678"/>
      <c r="BG3678"/>
      <c r="BH3678"/>
      <c r="BI3678"/>
      <c r="BJ3678"/>
    </row>
    <row r="3679" spans="57:62" x14ac:dyDescent="0.3">
      <c r="BE3679"/>
      <c r="BF3679"/>
      <c r="BG3679"/>
      <c r="BH3679"/>
      <c r="BI3679"/>
      <c r="BJ3679"/>
    </row>
    <row r="3680" spans="57:62" x14ac:dyDescent="0.3">
      <c r="BE3680"/>
      <c r="BF3680"/>
      <c r="BG3680"/>
      <c r="BH3680"/>
      <c r="BI3680"/>
      <c r="BJ3680"/>
    </row>
    <row r="3681" spans="57:62" x14ac:dyDescent="0.3">
      <c r="BE3681"/>
      <c r="BF3681"/>
      <c r="BG3681"/>
      <c r="BH3681"/>
      <c r="BI3681"/>
      <c r="BJ3681"/>
    </row>
    <row r="3682" spans="57:62" x14ac:dyDescent="0.3">
      <c r="BE3682"/>
      <c r="BF3682"/>
      <c r="BG3682"/>
      <c r="BH3682"/>
      <c r="BI3682"/>
      <c r="BJ3682"/>
    </row>
    <row r="3683" spans="57:62" x14ac:dyDescent="0.3">
      <c r="BE3683"/>
      <c r="BF3683"/>
      <c r="BG3683"/>
      <c r="BH3683"/>
      <c r="BI3683"/>
      <c r="BJ3683"/>
    </row>
    <row r="3684" spans="57:62" x14ac:dyDescent="0.3">
      <c r="BE3684"/>
      <c r="BF3684"/>
      <c r="BG3684"/>
      <c r="BH3684"/>
      <c r="BI3684"/>
      <c r="BJ3684"/>
    </row>
    <row r="3685" spans="57:62" x14ac:dyDescent="0.3">
      <c r="BE3685"/>
      <c r="BF3685"/>
      <c r="BG3685"/>
      <c r="BH3685"/>
      <c r="BI3685"/>
      <c r="BJ3685"/>
    </row>
    <row r="3686" spans="57:62" x14ac:dyDescent="0.3">
      <c r="BE3686"/>
      <c r="BF3686"/>
      <c r="BG3686"/>
      <c r="BH3686"/>
      <c r="BI3686"/>
      <c r="BJ3686"/>
    </row>
    <row r="3687" spans="57:62" x14ac:dyDescent="0.3">
      <c r="BE3687"/>
      <c r="BF3687"/>
      <c r="BG3687"/>
      <c r="BH3687"/>
      <c r="BI3687"/>
      <c r="BJ3687"/>
    </row>
    <row r="3688" spans="57:62" x14ac:dyDescent="0.3">
      <c r="BE3688"/>
      <c r="BF3688"/>
      <c r="BG3688"/>
      <c r="BH3688"/>
      <c r="BI3688"/>
      <c r="BJ3688"/>
    </row>
    <row r="3689" spans="57:62" x14ac:dyDescent="0.3">
      <c r="BE3689"/>
      <c r="BF3689"/>
      <c r="BG3689"/>
      <c r="BH3689"/>
      <c r="BI3689"/>
      <c r="BJ3689"/>
    </row>
    <row r="3690" spans="57:62" x14ac:dyDescent="0.3">
      <c r="BE3690"/>
      <c r="BF3690"/>
      <c r="BG3690"/>
      <c r="BH3690"/>
      <c r="BI3690"/>
      <c r="BJ3690"/>
    </row>
    <row r="3691" spans="57:62" x14ac:dyDescent="0.3">
      <c r="BE3691"/>
      <c r="BF3691"/>
      <c r="BG3691"/>
      <c r="BH3691"/>
      <c r="BI3691"/>
      <c r="BJ3691"/>
    </row>
    <row r="3692" spans="57:62" x14ac:dyDescent="0.3">
      <c r="BE3692"/>
      <c r="BF3692"/>
      <c r="BG3692"/>
      <c r="BH3692"/>
      <c r="BI3692"/>
      <c r="BJ3692"/>
    </row>
    <row r="3693" spans="57:62" x14ac:dyDescent="0.3">
      <c r="BE3693"/>
      <c r="BF3693"/>
      <c r="BG3693"/>
      <c r="BH3693"/>
      <c r="BI3693"/>
      <c r="BJ3693"/>
    </row>
    <row r="3694" spans="57:62" x14ac:dyDescent="0.3">
      <c r="BE3694"/>
      <c r="BF3694"/>
      <c r="BG3694"/>
      <c r="BH3694"/>
      <c r="BI3694"/>
      <c r="BJ3694"/>
    </row>
    <row r="3695" spans="57:62" x14ac:dyDescent="0.3">
      <c r="BE3695"/>
      <c r="BF3695"/>
      <c r="BG3695"/>
      <c r="BH3695"/>
      <c r="BI3695"/>
      <c r="BJ3695"/>
    </row>
    <row r="3696" spans="57:62" x14ac:dyDescent="0.3">
      <c r="BE3696"/>
      <c r="BF3696"/>
      <c r="BG3696"/>
      <c r="BH3696"/>
      <c r="BI3696"/>
      <c r="BJ3696"/>
    </row>
    <row r="3697" spans="57:62" x14ac:dyDescent="0.3">
      <c r="BE3697"/>
      <c r="BF3697"/>
      <c r="BG3697"/>
      <c r="BH3697"/>
      <c r="BI3697"/>
      <c r="BJ3697"/>
    </row>
    <row r="3698" spans="57:62" x14ac:dyDescent="0.3">
      <c r="BE3698"/>
      <c r="BF3698"/>
      <c r="BG3698"/>
      <c r="BH3698"/>
      <c r="BI3698"/>
      <c r="BJ3698"/>
    </row>
    <row r="3699" spans="57:62" x14ac:dyDescent="0.3">
      <c r="BE3699"/>
      <c r="BF3699"/>
      <c r="BG3699"/>
      <c r="BH3699"/>
      <c r="BI3699"/>
      <c r="BJ3699"/>
    </row>
    <row r="3700" spans="57:62" x14ac:dyDescent="0.3">
      <c r="BE3700"/>
      <c r="BF3700"/>
      <c r="BG3700"/>
      <c r="BH3700"/>
      <c r="BI3700"/>
      <c r="BJ3700"/>
    </row>
    <row r="3701" spans="57:62" x14ac:dyDescent="0.3">
      <c r="BE3701"/>
      <c r="BF3701"/>
      <c r="BG3701"/>
      <c r="BH3701"/>
      <c r="BI3701"/>
      <c r="BJ3701"/>
    </row>
    <row r="3702" spans="57:62" x14ac:dyDescent="0.3">
      <c r="BE3702"/>
      <c r="BF3702"/>
      <c r="BG3702"/>
      <c r="BH3702"/>
      <c r="BI3702"/>
      <c r="BJ3702"/>
    </row>
    <row r="3703" spans="57:62" x14ac:dyDescent="0.3">
      <c r="BE3703"/>
      <c r="BF3703"/>
      <c r="BG3703"/>
      <c r="BH3703"/>
      <c r="BI3703"/>
      <c r="BJ3703"/>
    </row>
    <row r="3704" spans="57:62" x14ac:dyDescent="0.3">
      <c r="BE3704"/>
      <c r="BF3704"/>
      <c r="BG3704"/>
      <c r="BH3704"/>
      <c r="BI3704"/>
      <c r="BJ3704"/>
    </row>
    <row r="3705" spans="57:62" x14ac:dyDescent="0.3">
      <c r="BE3705"/>
      <c r="BF3705"/>
      <c r="BG3705"/>
      <c r="BH3705"/>
      <c r="BI3705"/>
      <c r="BJ3705"/>
    </row>
    <row r="3706" spans="57:62" x14ac:dyDescent="0.3">
      <c r="BE3706"/>
      <c r="BF3706"/>
      <c r="BG3706"/>
      <c r="BH3706"/>
      <c r="BI3706"/>
      <c r="BJ3706"/>
    </row>
    <row r="3707" spans="57:62" x14ac:dyDescent="0.3">
      <c r="BE3707"/>
      <c r="BF3707"/>
      <c r="BG3707"/>
      <c r="BH3707"/>
      <c r="BI3707"/>
      <c r="BJ3707"/>
    </row>
    <row r="3708" spans="57:62" x14ac:dyDescent="0.3">
      <c r="BE3708"/>
      <c r="BF3708"/>
      <c r="BG3708"/>
      <c r="BH3708"/>
      <c r="BI3708"/>
      <c r="BJ3708"/>
    </row>
    <row r="3709" spans="57:62" x14ac:dyDescent="0.3">
      <c r="BE3709"/>
      <c r="BF3709"/>
      <c r="BG3709"/>
      <c r="BH3709"/>
      <c r="BI3709"/>
      <c r="BJ3709"/>
    </row>
    <row r="3710" spans="57:62" x14ac:dyDescent="0.3">
      <c r="BE3710"/>
      <c r="BF3710"/>
      <c r="BG3710"/>
      <c r="BH3710"/>
      <c r="BI3710"/>
      <c r="BJ3710"/>
    </row>
    <row r="3711" spans="57:62" x14ac:dyDescent="0.3">
      <c r="BE3711"/>
      <c r="BF3711"/>
      <c r="BG3711"/>
      <c r="BH3711"/>
      <c r="BI3711"/>
      <c r="BJ3711"/>
    </row>
    <row r="3712" spans="57:62" x14ac:dyDescent="0.3">
      <c r="BE3712"/>
      <c r="BF3712"/>
      <c r="BG3712"/>
      <c r="BH3712"/>
      <c r="BI3712"/>
      <c r="BJ3712"/>
    </row>
    <row r="3713" spans="57:62" x14ac:dyDescent="0.3">
      <c r="BE3713"/>
      <c r="BF3713"/>
      <c r="BG3713"/>
      <c r="BH3713"/>
      <c r="BI3713"/>
      <c r="BJ3713"/>
    </row>
    <row r="3714" spans="57:62" x14ac:dyDescent="0.3">
      <c r="BE3714"/>
      <c r="BF3714"/>
      <c r="BG3714"/>
      <c r="BH3714"/>
      <c r="BI3714"/>
      <c r="BJ3714"/>
    </row>
    <row r="3715" spans="57:62" x14ac:dyDescent="0.3">
      <c r="BE3715"/>
      <c r="BF3715"/>
      <c r="BG3715"/>
      <c r="BH3715"/>
      <c r="BI3715"/>
      <c r="BJ3715"/>
    </row>
    <row r="3716" spans="57:62" x14ac:dyDescent="0.3">
      <c r="BE3716"/>
      <c r="BF3716"/>
      <c r="BG3716"/>
      <c r="BH3716"/>
      <c r="BI3716"/>
      <c r="BJ3716"/>
    </row>
    <row r="3717" spans="57:62" x14ac:dyDescent="0.3">
      <c r="BE3717"/>
      <c r="BF3717"/>
      <c r="BG3717"/>
      <c r="BH3717"/>
      <c r="BI3717"/>
      <c r="BJ3717"/>
    </row>
    <row r="3718" spans="57:62" x14ac:dyDescent="0.3">
      <c r="BE3718"/>
      <c r="BF3718"/>
      <c r="BG3718"/>
      <c r="BH3718"/>
      <c r="BI3718"/>
      <c r="BJ3718"/>
    </row>
    <row r="3719" spans="57:62" x14ac:dyDescent="0.3">
      <c r="BE3719"/>
      <c r="BF3719"/>
      <c r="BG3719"/>
      <c r="BH3719"/>
      <c r="BI3719"/>
      <c r="BJ3719"/>
    </row>
    <row r="3720" spans="57:62" x14ac:dyDescent="0.3">
      <c r="BE3720"/>
      <c r="BF3720"/>
      <c r="BG3720"/>
      <c r="BH3720"/>
      <c r="BI3720"/>
      <c r="BJ3720"/>
    </row>
    <row r="3721" spans="57:62" x14ac:dyDescent="0.3">
      <c r="BE3721"/>
      <c r="BF3721"/>
      <c r="BG3721"/>
      <c r="BH3721"/>
      <c r="BI3721"/>
      <c r="BJ3721"/>
    </row>
    <row r="3722" spans="57:62" x14ac:dyDescent="0.3">
      <c r="BE3722"/>
      <c r="BF3722"/>
      <c r="BG3722"/>
      <c r="BH3722"/>
      <c r="BI3722"/>
      <c r="BJ3722"/>
    </row>
    <row r="3723" spans="57:62" x14ac:dyDescent="0.3">
      <c r="BE3723"/>
      <c r="BF3723"/>
      <c r="BG3723"/>
      <c r="BH3723"/>
      <c r="BI3723"/>
      <c r="BJ3723"/>
    </row>
    <row r="3724" spans="57:62" x14ac:dyDescent="0.3">
      <c r="BE3724"/>
      <c r="BF3724"/>
      <c r="BG3724"/>
      <c r="BH3724"/>
      <c r="BI3724"/>
      <c r="BJ3724"/>
    </row>
    <row r="3725" spans="57:62" x14ac:dyDescent="0.3">
      <c r="BE3725"/>
      <c r="BF3725"/>
      <c r="BG3725"/>
      <c r="BH3725"/>
      <c r="BI3725"/>
      <c r="BJ3725"/>
    </row>
    <row r="3726" spans="57:62" x14ac:dyDescent="0.3">
      <c r="BE3726"/>
      <c r="BF3726"/>
      <c r="BG3726"/>
      <c r="BH3726"/>
      <c r="BI3726"/>
      <c r="BJ3726"/>
    </row>
    <row r="3727" spans="57:62" x14ac:dyDescent="0.3">
      <c r="BE3727"/>
      <c r="BF3727"/>
      <c r="BG3727"/>
      <c r="BH3727"/>
      <c r="BI3727"/>
      <c r="BJ3727"/>
    </row>
    <row r="3728" spans="57:62" x14ac:dyDescent="0.3">
      <c r="BE3728"/>
      <c r="BF3728"/>
      <c r="BG3728"/>
      <c r="BH3728"/>
      <c r="BI3728"/>
      <c r="BJ3728"/>
    </row>
    <row r="3729" spans="57:62" x14ac:dyDescent="0.3">
      <c r="BE3729"/>
      <c r="BF3729"/>
      <c r="BG3729"/>
      <c r="BH3729"/>
      <c r="BI3729"/>
      <c r="BJ3729"/>
    </row>
    <row r="3730" spans="57:62" x14ac:dyDescent="0.3">
      <c r="BE3730"/>
      <c r="BF3730"/>
      <c r="BG3730"/>
      <c r="BH3730"/>
      <c r="BI3730"/>
      <c r="BJ3730"/>
    </row>
    <row r="3731" spans="57:62" x14ac:dyDescent="0.3">
      <c r="BE3731"/>
      <c r="BF3731"/>
      <c r="BG3731"/>
      <c r="BH3731"/>
      <c r="BI3731"/>
      <c r="BJ3731"/>
    </row>
    <row r="3732" spans="57:62" x14ac:dyDescent="0.3">
      <c r="BE3732"/>
      <c r="BF3732"/>
      <c r="BG3732"/>
      <c r="BH3732"/>
      <c r="BI3732"/>
      <c r="BJ3732"/>
    </row>
    <row r="3733" spans="57:62" x14ac:dyDescent="0.3">
      <c r="BE3733"/>
      <c r="BF3733"/>
      <c r="BG3733"/>
      <c r="BH3733"/>
      <c r="BI3733"/>
      <c r="BJ3733"/>
    </row>
    <row r="3734" spans="57:62" x14ac:dyDescent="0.3">
      <c r="BE3734"/>
      <c r="BF3734"/>
      <c r="BG3734"/>
      <c r="BH3734"/>
      <c r="BI3734"/>
      <c r="BJ3734"/>
    </row>
    <row r="3735" spans="57:62" x14ac:dyDescent="0.3">
      <c r="BE3735"/>
      <c r="BF3735"/>
      <c r="BG3735"/>
      <c r="BH3735"/>
      <c r="BI3735"/>
      <c r="BJ3735"/>
    </row>
    <row r="3736" spans="57:62" x14ac:dyDescent="0.3">
      <c r="BE3736"/>
      <c r="BF3736"/>
      <c r="BG3736"/>
      <c r="BH3736"/>
      <c r="BI3736"/>
      <c r="BJ3736"/>
    </row>
    <row r="3737" spans="57:62" x14ac:dyDescent="0.3">
      <c r="BE3737"/>
      <c r="BF3737"/>
      <c r="BG3737"/>
      <c r="BH3737"/>
      <c r="BI3737"/>
      <c r="BJ3737"/>
    </row>
    <row r="3738" spans="57:62" x14ac:dyDescent="0.3">
      <c r="BE3738"/>
      <c r="BF3738"/>
      <c r="BG3738"/>
      <c r="BH3738"/>
      <c r="BI3738"/>
      <c r="BJ3738"/>
    </row>
    <row r="3739" spans="57:62" x14ac:dyDescent="0.3">
      <c r="BE3739"/>
      <c r="BF3739"/>
      <c r="BG3739"/>
      <c r="BH3739"/>
      <c r="BI3739"/>
      <c r="BJ3739"/>
    </row>
    <row r="3740" spans="57:62" x14ac:dyDescent="0.3">
      <c r="BE3740"/>
      <c r="BF3740"/>
      <c r="BG3740"/>
      <c r="BH3740"/>
      <c r="BI3740"/>
      <c r="BJ3740"/>
    </row>
    <row r="3741" spans="57:62" x14ac:dyDescent="0.3">
      <c r="BE3741"/>
      <c r="BF3741"/>
      <c r="BG3741"/>
      <c r="BH3741"/>
      <c r="BI3741"/>
      <c r="BJ3741"/>
    </row>
    <row r="3742" spans="57:62" x14ac:dyDescent="0.3">
      <c r="BE3742"/>
      <c r="BF3742"/>
      <c r="BG3742"/>
      <c r="BH3742"/>
      <c r="BI3742"/>
      <c r="BJ3742"/>
    </row>
    <row r="3743" spans="57:62" x14ac:dyDescent="0.3">
      <c r="BE3743"/>
      <c r="BF3743"/>
      <c r="BG3743"/>
      <c r="BH3743"/>
      <c r="BI3743"/>
      <c r="BJ3743"/>
    </row>
    <row r="3744" spans="57:62" x14ac:dyDescent="0.3">
      <c r="BE3744"/>
      <c r="BF3744"/>
      <c r="BG3744"/>
      <c r="BH3744"/>
      <c r="BI3744"/>
      <c r="BJ3744"/>
    </row>
    <row r="3745" spans="57:62" x14ac:dyDescent="0.3">
      <c r="BE3745"/>
      <c r="BF3745"/>
      <c r="BG3745"/>
      <c r="BH3745"/>
      <c r="BI3745"/>
      <c r="BJ3745"/>
    </row>
    <row r="3746" spans="57:62" x14ac:dyDescent="0.3">
      <c r="BE3746"/>
      <c r="BF3746"/>
      <c r="BG3746"/>
      <c r="BH3746"/>
      <c r="BI3746"/>
      <c r="BJ3746"/>
    </row>
    <row r="3747" spans="57:62" x14ac:dyDescent="0.3">
      <c r="BE3747"/>
      <c r="BF3747"/>
      <c r="BG3747"/>
      <c r="BH3747"/>
      <c r="BI3747"/>
      <c r="BJ3747"/>
    </row>
    <row r="3748" spans="57:62" x14ac:dyDescent="0.3">
      <c r="BE3748"/>
      <c r="BF3748"/>
      <c r="BG3748"/>
      <c r="BH3748"/>
      <c r="BI3748"/>
      <c r="BJ3748"/>
    </row>
    <row r="3749" spans="57:62" x14ac:dyDescent="0.3">
      <c r="BE3749"/>
      <c r="BF3749"/>
      <c r="BG3749"/>
      <c r="BH3749"/>
      <c r="BI3749"/>
      <c r="BJ3749"/>
    </row>
    <row r="3750" spans="57:62" x14ac:dyDescent="0.3">
      <c r="BE3750"/>
      <c r="BF3750"/>
      <c r="BG3750"/>
      <c r="BH3750"/>
      <c r="BI3750"/>
      <c r="BJ3750"/>
    </row>
    <row r="3751" spans="57:62" x14ac:dyDescent="0.3">
      <c r="BE3751"/>
      <c r="BF3751"/>
      <c r="BG3751"/>
      <c r="BH3751"/>
      <c r="BI3751"/>
      <c r="BJ3751"/>
    </row>
    <row r="3752" spans="57:62" x14ac:dyDescent="0.3">
      <c r="BE3752"/>
      <c r="BF3752"/>
      <c r="BG3752"/>
      <c r="BH3752"/>
      <c r="BI3752"/>
      <c r="BJ3752"/>
    </row>
    <row r="3753" spans="57:62" x14ac:dyDescent="0.3">
      <c r="BE3753"/>
      <c r="BF3753"/>
      <c r="BG3753"/>
      <c r="BH3753"/>
      <c r="BI3753"/>
      <c r="BJ3753"/>
    </row>
    <row r="3754" spans="57:62" x14ac:dyDescent="0.3">
      <c r="BE3754"/>
      <c r="BF3754"/>
      <c r="BG3754"/>
      <c r="BH3754"/>
      <c r="BI3754"/>
      <c r="BJ3754"/>
    </row>
    <row r="3755" spans="57:62" x14ac:dyDescent="0.3">
      <c r="BE3755"/>
      <c r="BF3755"/>
      <c r="BG3755"/>
      <c r="BH3755"/>
      <c r="BI3755"/>
      <c r="BJ3755"/>
    </row>
    <row r="3756" spans="57:62" x14ac:dyDescent="0.3">
      <c r="BE3756"/>
      <c r="BF3756"/>
      <c r="BG3756"/>
      <c r="BH3756"/>
      <c r="BI3756"/>
      <c r="BJ3756"/>
    </row>
    <row r="3757" spans="57:62" x14ac:dyDescent="0.3">
      <c r="BE3757"/>
      <c r="BF3757"/>
      <c r="BG3757"/>
      <c r="BH3757"/>
      <c r="BI3757"/>
      <c r="BJ3757"/>
    </row>
    <row r="3758" spans="57:62" x14ac:dyDescent="0.3">
      <c r="BE3758"/>
      <c r="BF3758"/>
      <c r="BG3758"/>
      <c r="BH3758"/>
      <c r="BI3758"/>
      <c r="BJ3758"/>
    </row>
    <row r="3759" spans="57:62" x14ac:dyDescent="0.3">
      <c r="BE3759"/>
      <c r="BF3759"/>
      <c r="BG3759"/>
      <c r="BH3759"/>
      <c r="BI3759"/>
      <c r="BJ3759"/>
    </row>
    <row r="3760" spans="57:62" x14ac:dyDescent="0.3">
      <c r="BE3760"/>
      <c r="BF3760"/>
      <c r="BG3760"/>
      <c r="BH3760"/>
      <c r="BI3760"/>
      <c r="BJ3760"/>
    </row>
    <row r="3761" spans="57:62" x14ac:dyDescent="0.3">
      <c r="BE3761"/>
      <c r="BF3761"/>
      <c r="BG3761"/>
      <c r="BH3761"/>
      <c r="BI3761"/>
      <c r="BJ3761"/>
    </row>
    <row r="3762" spans="57:62" x14ac:dyDescent="0.3">
      <c r="BE3762"/>
      <c r="BF3762"/>
      <c r="BG3762"/>
      <c r="BH3762"/>
      <c r="BI3762"/>
      <c r="BJ3762"/>
    </row>
    <row r="3763" spans="57:62" x14ac:dyDescent="0.3">
      <c r="BE3763"/>
      <c r="BF3763"/>
      <c r="BG3763"/>
      <c r="BH3763"/>
      <c r="BI3763"/>
      <c r="BJ3763"/>
    </row>
    <row r="3764" spans="57:62" x14ac:dyDescent="0.3">
      <c r="BE3764"/>
      <c r="BF3764"/>
      <c r="BG3764"/>
      <c r="BH3764"/>
      <c r="BI3764"/>
      <c r="BJ3764"/>
    </row>
    <row r="3765" spans="57:62" x14ac:dyDescent="0.3">
      <c r="BE3765"/>
      <c r="BF3765"/>
      <c r="BG3765"/>
      <c r="BH3765"/>
      <c r="BI3765"/>
      <c r="BJ3765"/>
    </row>
    <row r="3766" spans="57:62" x14ac:dyDescent="0.3">
      <c r="BE3766"/>
      <c r="BF3766"/>
      <c r="BG3766"/>
      <c r="BH3766"/>
      <c r="BI3766"/>
      <c r="BJ3766"/>
    </row>
    <row r="3767" spans="57:62" x14ac:dyDescent="0.3">
      <c r="BE3767"/>
      <c r="BF3767"/>
      <c r="BG3767"/>
      <c r="BH3767"/>
      <c r="BI3767"/>
      <c r="BJ3767"/>
    </row>
    <row r="3768" spans="57:62" x14ac:dyDescent="0.3">
      <c r="BE3768"/>
      <c r="BF3768"/>
      <c r="BG3768"/>
      <c r="BH3768"/>
      <c r="BI3768"/>
      <c r="BJ3768"/>
    </row>
    <row r="3769" spans="57:62" x14ac:dyDescent="0.3">
      <c r="BE3769"/>
      <c r="BF3769"/>
      <c r="BG3769"/>
      <c r="BH3769"/>
      <c r="BI3769"/>
      <c r="BJ3769"/>
    </row>
    <row r="3770" spans="57:62" x14ac:dyDescent="0.3">
      <c r="BE3770"/>
      <c r="BF3770"/>
      <c r="BG3770"/>
      <c r="BH3770"/>
      <c r="BI3770"/>
      <c r="BJ3770"/>
    </row>
    <row r="3771" spans="57:62" x14ac:dyDescent="0.3">
      <c r="BE3771"/>
      <c r="BF3771"/>
      <c r="BG3771"/>
      <c r="BH3771"/>
      <c r="BI3771"/>
      <c r="BJ3771"/>
    </row>
    <row r="3772" spans="57:62" x14ac:dyDescent="0.3">
      <c r="BE3772"/>
      <c r="BF3772"/>
      <c r="BG3772"/>
      <c r="BH3772"/>
      <c r="BI3772"/>
      <c r="BJ3772"/>
    </row>
    <row r="3773" spans="57:62" x14ac:dyDescent="0.3">
      <c r="BE3773"/>
      <c r="BF3773"/>
      <c r="BG3773"/>
      <c r="BH3773"/>
      <c r="BI3773"/>
      <c r="BJ3773"/>
    </row>
    <row r="3774" spans="57:62" x14ac:dyDescent="0.3">
      <c r="BE3774"/>
      <c r="BF3774"/>
      <c r="BG3774"/>
      <c r="BH3774"/>
      <c r="BI3774"/>
      <c r="BJ3774"/>
    </row>
    <row r="3775" spans="57:62" x14ac:dyDescent="0.3">
      <c r="BE3775"/>
      <c r="BF3775"/>
      <c r="BG3775"/>
      <c r="BH3775"/>
      <c r="BI3775"/>
      <c r="BJ3775"/>
    </row>
    <row r="3776" spans="57:62" x14ac:dyDescent="0.3">
      <c r="BE3776"/>
      <c r="BF3776"/>
      <c r="BG3776"/>
      <c r="BH3776"/>
      <c r="BI3776"/>
      <c r="BJ3776"/>
    </row>
    <row r="3777" spans="57:62" x14ac:dyDescent="0.3">
      <c r="BE3777"/>
      <c r="BF3777"/>
      <c r="BG3777"/>
      <c r="BH3777"/>
      <c r="BI3777"/>
      <c r="BJ3777"/>
    </row>
    <row r="3778" spans="57:62" x14ac:dyDescent="0.3">
      <c r="BE3778"/>
      <c r="BF3778"/>
      <c r="BG3778"/>
      <c r="BH3778"/>
      <c r="BI3778"/>
      <c r="BJ3778"/>
    </row>
    <row r="3779" spans="57:62" x14ac:dyDescent="0.3">
      <c r="BE3779"/>
      <c r="BF3779"/>
      <c r="BG3779"/>
      <c r="BH3779"/>
      <c r="BI3779"/>
      <c r="BJ3779"/>
    </row>
    <row r="3780" spans="57:62" x14ac:dyDescent="0.3">
      <c r="BE3780"/>
      <c r="BF3780"/>
      <c r="BG3780"/>
      <c r="BH3780"/>
      <c r="BI3780"/>
      <c r="BJ3780"/>
    </row>
    <row r="3781" spans="57:62" x14ac:dyDescent="0.3">
      <c r="BE3781"/>
      <c r="BF3781"/>
      <c r="BG3781"/>
      <c r="BH3781"/>
      <c r="BI3781"/>
      <c r="BJ3781"/>
    </row>
    <row r="3782" spans="57:62" x14ac:dyDescent="0.3">
      <c r="BE3782"/>
      <c r="BF3782"/>
      <c r="BG3782"/>
      <c r="BH3782"/>
      <c r="BI3782"/>
      <c r="BJ3782"/>
    </row>
    <row r="3783" spans="57:62" x14ac:dyDescent="0.3">
      <c r="BE3783"/>
      <c r="BF3783"/>
      <c r="BG3783"/>
      <c r="BH3783"/>
      <c r="BI3783"/>
      <c r="BJ3783"/>
    </row>
    <row r="3784" spans="57:62" x14ac:dyDescent="0.3">
      <c r="BE3784"/>
      <c r="BF3784"/>
      <c r="BG3784"/>
      <c r="BH3784"/>
      <c r="BI3784"/>
      <c r="BJ3784"/>
    </row>
    <row r="3785" spans="57:62" x14ac:dyDescent="0.3">
      <c r="BE3785"/>
      <c r="BF3785"/>
      <c r="BG3785"/>
      <c r="BH3785"/>
      <c r="BI3785"/>
      <c r="BJ3785"/>
    </row>
    <row r="3786" spans="57:62" x14ac:dyDescent="0.3">
      <c r="BE3786"/>
      <c r="BF3786"/>
      <c r="BG3786"/>
      <c r="BH3786"/>
      <c r="BI3786"/>
      <c r="BJ3786"/>
    </row>
    <row r="3787" spans="57:62" x14ac:dyDescent="0.3">
      <c r="BE3787"/>
      <c r="BF3787"/>
      <c r="BG3787"/>
      <c r="BH3787"/>
      <c r="BI3787"/>
      <c r="BJ3787"/>
    </row>
    <row r="3788" spans="57:62" x14ac:dyDescent="0.3">
      <c r="BE3788"/>
      <c r="BF3788"/>
      <c r="BG3788"/>
      <c r="BH3788"/>
      <c r="BI3788"/>
      <c r="BJ3788"/>
    </row>
    <row r="3789" spans="57:62" x14ac:dyDescent="0.3">
      <c r="BE3789"/>
      <c r="BF3789"/>
      <c r="BG3789"/>
      <c r="BH3789"/>
      <c r="BI3789"/>
      <c r="BJ3789"/>
    </row>
    <row r="3790" spans="57:62" x14ac:dyDescent="0.3">
      <c r="BE3790"/>
      <c r="BF3790"/>
      <c r="BG3790"/>
      <c r="BH3790"/>
      <c r="BI3790"/>
      <c r="BJ3790"/>
    </row>
    <row r="3791" spans="57:62" x14ac:dyDescent="0.3">
      <c r="BE3791"/>
      <c r="BF3791"/>
      <c r="BG3791"/>
      <c r="BH3791"/>
      <c r="BI3791"/>
      <c r="BJ3791"/>
    </row>
    <row r="3792" spans="57:62" x14ac:dyDescent="0.3">
      <c r="BE3792"/>
      <c r="BF3792"/>
      <c r="BG3792"/>
      <c r="BH3792"/>
      <c r="BI3792"/>
      <c r="BJ3792"/>
    </row>
    <row r="3793" spans="57:62" x14ac:dyDescent="0.3">
      <c r="BE3793"/>
      <c r="BF3793"/>
      <c r="BG3793"/>
      <c r="BH3793"/>
      <c r="BI3793"/>
      <c r="BJ3793"/>
    </row>
    <row r="3794" spans="57:62" x14ac:dyDescent="0.3">
      <c r="BE3794"/>
      <c r="BF3794"/>
      <c r="BG3794"/>
      <c r="BH3794"/>
      <c r="BI3794"/>
      <c r="BJ3794"/>
    </row>
    <row r="3795" spans="57:62" x14ac:dyDescent="0.3">
      <c r="BE3795"/>
      <c r="BF3795"/>
      <c r="BG3795"/>
      <c r="BH3795"/>
      <c r="BI3795"/>
      <c r="BJ3795"/>
    </row>
    <row r="3796" spans="57:62" x14ac:dyDescent="0.3">
      <c r="BE3796"/>
      <c r="BF3796"/>
      <c r="BG3796"/>
      <c r="BH3796"/>
      <c r="BI3796"/>
      <c r="BJ3796"/>
    </row>
    <row r="3797" spans="57:62" x14ac:dyDescent="0.3">
      <c r="BE3797"/>
      <c r="BF3797"/>
      <c r="BG3797"/>
      <c r="BH3797"/>
      <c r="BI3797"/>
      <c r="BJ3797"/>
    </row>
    <row r="3798" spans="57:62" x14ac:dyDescent="0.3">
      <c r="BE3798"/>
      <c r="BF3798"/>
      <c r="BG3798"/>
      <c r="BH3798"/>
      <c r="BI3798"/>
      <c r="BJ3798"/>
    </row>
    <row r="3799" spans="57:62" x14ac:dyDescent="0.3">
      <c r="BE3799"/>
      <c r="BF3799"/>
      <c r="BG3799"/>
      <c r="BH3799"/>
      <c r="BI3799"/>
      <c r="BJ3799"/>
    </row>
    <row r="3800" spans="57:62" x14ac:dyDescent="0.3">
      <c r="BE3800"/>
      <c r="BF3800"/>
      <c r="BG3800"/>
      <c r="BH3800"/>
      <c r="BI3800"/>
      <c r="BJ3800"/>
    </row>
    <row r="3801" spans="57:62" x14ac:dyDescent="0.3">
      <c r="BE3801"/>
      <c r="BF3801"/>
      <c r="BG3801"/>
      <c r="BH3801"/>
      <c r="BI3801"/>
      <c r="BJ3801"/>
    </row>
    <row r="3802" spans="57:62" x14ac:dyDescent="0.3">
      <c r="BE3802"/>
      <c r="BF3802"/>
      <c r="BG3802"/>
      <c r="BH3802"/>
      <c r="BI3802"/>
      <c r="BJ3802"/>
    </row>
    <row r="3803" spans="57:62" x14ac:dyDescent="0.3">
      <c r="BE3803"/>
      <c r="BF3803"/>
      <c r="BG3803"/>
      <c r="BH3803"/>
      <c r="BI3803"/>
      <c r="BJ3803"/>
    </row>
    <row r="3804" spans="57:62" x14ac:dyDescent="0.3">
      <c r="BE3804"/>
      <c r="BF3804"/>
      <c r="BG3804"/>
      <c r="BH3804"/>
      <c r="BI3804"/>
      <c r="BJ3804"/>
    </row>
    <row r="3805" spans="57:62" x14ac:dyDescent="0.3">
      <c r="BE3805"/>
      <c r="BF3805"/>
      <c r="BG3805"/>
      <c r="BH3805"/>
      <c r="BI3805"/>
      <c r="BJ3805"/>
    </row>
    <row r="3806" spans="57:62" x14ac:dyDescent="0.3">
      <c r="BE3806"/>
      <c r="BF3806"/>
      <c r="BG3806"/>
      <c r="BH3806"/>
      <c r="BI3806"/>
      <c r="BJ3806"/>
    </row>
    <row r="3807" spans="57:62" x14ac:dyDescent="0.3">
      <c r="BE3807"/>
      <c r="BF3807"/>
      <c r="BG3807"/>
      <c r="BH3807"/>
      <c r="BI3807"/>
      <c r="BJ3807"/>
    </row>
    <row r="3808" spans="57:62" x14ac:dyDescent="0.3">
      <c r="BE3808"/>
      <c r="BF3808"/>
      <c r="BG3808"/>
      <c r="BH3808"/>
      <c r="BI3808"/>
      <c r="BJ3808"/>
    </row>
    <row r="3809" spans="57:62" x14ac:dyDescent="0.3">
      <c r="BE3809"/>
      <c r="BF3809"/>
      <c r="BG3809"/>
      <c r="BH3809"/>
      <c r="BI3809"/>
      <c r="BJ3809"/>
    </row>
    <row r="3810" spans="57:62" x14ac:dyDescent="0.3">
      <c r="BE3810"/>
      <c r="BF3810"/>
      <c r="BG3810"/>
      <c r="BH3810"/>
      <c r="BI3810"/>
      <c r="BJ3810"/>
    </row>
    <row r="3811" spans="57:62" x14ac:dyDescent="0.3">
      <c r="BE3811"/>
      <c r="BF3811"/>
      <c r="BG3811"/>
      <c r="BH3811"/>
      <c r="BI3811"/>
      <c r="BJ3811"/>
    </row>
    <row r="3812" spans="57:62" x14ac:dyDescent="0.3">
      <c r="BE3812"/>
      <c r="BF3812"/>
      <c r="BG3812"/>
      <c r="BH3812"/>
      <c r="BI3812"/>
      <c r="BJ3812"/>
    </row>
    <row r="3813" spans="57:62" x14ac:dyDescent="0.3">
      <c r="BE3813"/>
      <c r="BF3813"/>
      <c r="BG3813"/>
      <c r="BH3813"/>
      <c r="BI3813"/>
      <c r="BJ3813"/>
    </row>
    <row r="3814" spans="57:62" x14ac:dyDescent="0.3">
      <c r="BE3814"/>
      <c r="BF3814"/>
      <c r="BG3814"/>
      <c r="BH3814"/>
      <c r="BI3814"/>
      <c r="BJ3814"/>
    </row>
    <row r="3815" spans="57:62" x14ac:dyDescent="0.3">
      <c r="BE3815"/>
      <c r="BF3815"/>
      <c r="BG3815"/>
      <c r="BH3815"/>
      <c r="BI3815"/>
      <c r="BJ3815"/>
    </row>
    <row r="3816" spans="57:62" x14ac:dyDescent="0.3">
      <c r="BE3816"/>
      <c r="BF3816"/>
      <c r="BG3816"/>
      <c r="BH3816"/>
      <c r="BI3816"/>
      <c r="BJ3816"/>
    </row>
    <row r="3817" spans="57:62" x14ac:dyDescent="0.3">
      <c r="BE3817"/>
      <c r="BF3817"/>
      <c r="BG3817"/>
      <c r="BH3817"/>
      <c r="BI3817"/>
      <c r="BJ3817"/>
    </row>
    <row r="3818" spans="57:62" x14ac:dyDescent="0.3">
      <c r="BE3818"/>
      <c r="BF3818"/>
      <c r="BG3818"/>
      <c r="BH3818"/>
      <c r="BI3818"/>
      <c r="BJ3818"/>
    </row>
    <row r="3819" spans="57:62" x14ac:dyDescent="0.3">
      <c r="BE3819"/>
      <c r="BF3819"/>
      <c r="BG3819"/>
      <c r="BH3819"/>
      <c r="BI3819"/>
      <c r="BJ3819"/>
    </row>
    <row r="3820" spans="57:62" x14ac:dyDescent="0.3">
      <c r="BE3820"/>
      <c r="BF3820"/>
      <c r="BG3820"/>
      <c r="BH3820"/>
      <c r="BI3820"/>
      <c r="BJ3820"/>
    </row>
    <row r="3821" spans="57:62" x14ac:dyDescent="0.3">
      <c r="BE3821"/>
      <c r="BF3821"/>
      <c r="BG3821"/>
      <c r="BH3821"/>
      <c r="BI3821"/>
      <c r="BJ3821"/>
    </row>
    <row r="3822" spans="57:62" x14ac:dyDescent="0.3">
      <c r="BE3822"/>
      <c r="BF3822"/>
      <c r="BG3822"/>
      <c r="BH3822"/>
      <c r="BI3822"/>
      <c r="BJ3822"/>
    </row>
    <row r="3823" spans="57:62" x14ac:dyDescent="0.3">
      <c r="BE3823"/>
      <c r="BF3823"/>
      <c r="BG3823"/>
      <c r="BH3823"/>
      <c r="BI3823"/>
      <c r="BJ3823"/>
    </row>
    <row r="3824" spans="57:62" x14ac:dyDescent="0.3">
      <c r="BE3824"/>
      <c r="BF3824"/>
      <c r="BG3824"/>
      <c r="BH3824"/>
      <c r="BI3824"/>
      <c r="BJ3824"/>
    </row>
    <row r="3825" spans="57:62" x14ac:dyDescent="0.3">
      <c r="BE3825"/>
      <c r="BF3825"/>
      <c r="BG3825"/>
      <c r="BH3825"/>
      <c r="BI3825"/>
      <c r="BJ3825"/>
    </row>
    <row r="3826" spans="57:62" x14ac:dyDescent="0.3">
      <c r="BE3826"/>
      <c r="BF3826"/>
      <c r="BG3826"/>
      <c r="BH3826"/>
      <c r="BI3826"/>
      <c r="BJ3826"/>
    </row>
    <row r="3827" spans="57:62" x14ac:dyDescent="0.3">
      <c r="BE3827"/>
      <c r="BF3827"/>
      <c r="BG3827"/>
      <c r="BH3827"/>
      <c r="BI3827"/>
      <c r="BJ3827"/>
    </row>
    <row r="3828" spans="57:62" x14ac:dyDescent="0.3">
      <c r="BE3828"/>
      <c r="BF3828"/>
      <c r="BG3828"/>
      <c r="BH3828"/>
      <c r="BI3828"/>
      <c r="BJ3828"/>
    </row>
    <row r="3829" spans="57:62" x14ac:dyDescent="0.3">
      <c r="BE3829"/>
      <c r="BF3829"/>
      <c r="BG3829"/>
      <c r="BH3829"/>
      <c r="BI3829"/>
      <c r="BJ3829"/>
    </row>
    <row r="3830" spans="57:62" x14ac:dyDescent="0.3">
      <c r="BE3830"/>
      <c r="BF3830"/>
      <c r="BG3830"/>
      <c r="BH3830"/>
      <c r="BI3830"/>
      <c r="BJ3830"/>
    </row>
    <row r="3831" spans="57:62" x14ac:dyDescent="0.3">
      <c r="BE3831"/>
      <c r="BF3831"/>
      <c r="BG3831"/>
      <c r="BH3831"/>
      <c r="BI3831"/>
      <c r="BJ3831"/>
    </row>
    <row r="3832" spans="57:62" x14ac:dyDescent="0.3">
      <c r="BE3832"/>
      <c r="BF3832"/>
      <c r="BG3832"/>
      <c r="BH3832"/>
      <c r="BI3832"/>
      <c r="BJ3832"/>
    </row>
    <row r="3833" spans="57:62" x14ac:dyDescent="0.3">
      <c r="BE3833"/>
      <c r="BF3833"/>
      <c r="BG3833"/>
      <c r="BH3833"/>
      <c r="BI3833"/>
      <c r="BJ3833"/>
    </row>
    <row r="3834" spans="57:62" x14ac:dyDescent="0.3">
      <c r="BE3834"/>
      <c r="BF3834"/>
      <c r="BG3834"/>
      <c r="BH3834"/>
      <c r="BI3834"/>
      <c r="BJ3834"/>
    </row>
    <row r="3835" spans="57:62" x14ac:dyDescent="0.3">
      <c r="BE3835"/>
      <c r="BF3835"/>
      <c r="BG3835"/>
      <c r="BH3835"/>
      <c r="BI3835"/>
      <c r="BJ3835"/>
    </row>
    <row r="3836" spans="57:62" x14ac:dyDescent="0.3">
      <c r="BE3836"/>
      <c r="BF3836"/>
      <c r="BG3836"/>
      <c r="BH3836"/>
      <c r="BI3836"/>
      <c r="BJ3836"/>
    </row>
    <row r="3837" spans="57:62" x14ac:dyDescent="0.3">
      <c r="BE3837"/>
      <c r="BF3837"/>
      <c r="BG3837"/>
      <c r="BH3837"/>
      <c r="BI3837"/>
      <c r="BJ3837"/>
    </row>
    <row r="3838" spans="57:62" x14ac:dyDescent="0.3">
      <c r="BE3838"/>
      <c r="BF3838"/>
      <c r="BG3838"/>
      <c r="BH3838"/>
      <c r="BI3838"/>
      <c r="BJ3838"/>
    </row>
    <row r="3839" spans="57:62" x14ac:dyDescent="0.3">
      <c r="BE3839"/>
      <c r="BF3839"/>
      <c r="BG3839"/>
      <c r="BH3839"/>
      <c r="BI3839"/>
      <c r="BJ3839"/>
    </row>
    <row r="3840" spans="57:62" x14ac:dyDescent="0.3">
      <c r="BE3840"/>
      <c r="BF3840"/>
      <c r="BG3840"/>
      <c r="BH3840"/>
      <c r="BI3840"/>
      <c r="BJ3840"/>
    </row>
    <row r="3841" spans="57:62" x14ac:dyDescent="0.3">
      <c r="BE3841"/>
      <c r="BF3841"/>
      <c r="BG3841"/>
      <c r="BH3841"/>
      <c r="BI3841"/>
      <c r="BJ3841"/>
    </row>
    <row r="3842" spans="57:62" x14ac:dyDescent="0.3">
      <c r="BE3842"/>
      <c r="BF3842"/>
      <c r="BG3842"/>
      <c r="BH3842"/>
      <c r="BI3842"/>
      <c r="BJ3842"/>
    </row>
    <row r="3843" spans="57:62" x14ac:dyDescent="0.3">
      <c r="BE3843"/>
      <c r="BF3843"/>
      <c r="BG3843"/>
      <c r="BH3843"/>
      <c r="BI3843"/>
      <c r="BJ3843"/>
    </row>
    <row r="3844" spans="57:62" x14ac:dyDescent="0.3">
      <c r="BE3844"/>
      <c r="BF3844"/>
      <c r="BG3844"/>
      <c r="BH3844"/>
      <c r="BI3844"/>
      <c r="BJ3844"/>
    </row>
    <row r="3845" spans="57:62" x14ac:dyDescent="0.3">
      <c r="BE3845"/>
      <c r="BF3845"/>
      <c r="BG3845"/>
      <c r="BH3845"/>
      <c r="BI3845"/>
      <c r="BJ3845"/>
    </row>
    <row r="3846" spans="57:62" x14ac:dyDescent="0.3">
      <c r="BE3846"/>
      <c r="BF3846"/>
      <c r="BG3846"/>
      <c r="BH3846"/>
      <c r="BI3846"/>
      <c r="BJ3846"/>
    </row>
    <row r="3847" spans="57:62" x14ac:dyDescent="0.3">
      <c r="BE3847"/>
      <c r="BF3847"/>
      <c r="BG3847"/>
      <c r="BH3847"/>
      <c r="BI3847"/>
      <c r="BJ3847"/>
    </row>
    <row r="3848" spans="57:62" x14ac:dyDescent="0.3">
      <c r="BE3848"/>
      <c r="BF3848"/>
      <c r="BG3848"/>
      <c r="BH3848"/>
      <c r="BI3848"/>
      <c r="BJ3848"/>
    </row>
    <row r="3849" spans="57:62" x14ac:dyDescent="0.3">
      <c r="BE3849"/>
      <c r="BF3849"/>
      <c r="BG3849"/>
      <c r="BH3849"/>
      <c r="BI3849"/>
      <c r="BJ3849"/>
    </row>
    <row r="3850" spans="57:62" x14ac:dyDescent="0.3">
      <c r="BE3850"/>
      <c r="BF3850"/>
      <c r="BG3850"/>
      <c r="BH3850"/>
      <c r="BI3850"/>
      <c r="BJ3850"/>
    </row>
    <row r="3851" spans="57:62" x14ac:dyDescent="0.3">
      <c r="BE3851"/>
      <c r="BF3851"/>
      <c r="BG3851"/>
      <c r="BH3851"/>
      <c r="BI3851"/>
      <c r="BJ3851"/>
    </row>
    <row r="3852" spans="57:62" x14ac:dyDescent="0.3">
      <c r="BE3852"/>
      <c r="BF3852"/>
      <c r="BG3852"/>
      <c r="BH3852"/>
      <c r="BI3852"/>
      <c r="BJ3852"/>
    </row>
    <row r="3853" spans="57:62" x14ac:dyDescent="0.3">
      <c r="BE3853"/>
      <c r="BF3853"/>
      <c r="BG3853"/>
      <c r="BH3853"/>
      <c r="BI3853"/>
      <c r="BJ3853"/>
    </row>
    <row r="3854" spans="57:62" x14ac:dyDescent="0.3">
      <c r="BE3854"/>
      <c r="BF3854"/>
      <c r="BG3854"/>
      <c r="BH3854"/>
      <c r="BI3854"/>
      <c r="BJ3854"/>
    </row>
    <row r="3855" spans="57:62" x14ac:dyDescent="0.3">
      <c r="BE3855"/>
      <c r="BF3855"/>
      <c r="BG3855"/>
      <c r="BH3855"/>
      <c r="BI3855"/>
      <c r="BJ3855"/>
    </row>
    <row r="3856" spans="57:62" x14ac:dyDescent="0.3">
      <c r="BE3856"/>
      <c r="BF3856"/>
      <c r="BG3856"/>
      <c r="BH3856"/>
      <c r="BI3856"/>
      <c r="BJ3856"/>
    </row>
    <row r="3857" spans="57:62" x14ac:dyDescent="0.3">
      <c r="BE3857"/>
      <c r="BF3857"/>
      <c r="BG3857"/>
      <c r="BH3857"/>
      <c r="BI3857"/>
      <c r="BJ3857"/>
    </row>
    <row r="3858" spans="57:62" x14ac:dyDescent="0.3">
      <c r="BE3858"/>
      <c r="BF3858"/>
      <c r="BG3858"/>
      <c r="BH3858"/>
      <c r="BI3858"/>
      <c r="BJ3858"/>
    </row>
    <row r="3859" spans="57:62" x14ac:dyDescent="0.3">
      <c r="BE3859"/>
      <c r="BF3859"/>
      <c r="BG3859"/>
      <c r="BH3859"/>
      <c r="BI3859"/>
      <c r="BJ3859"/>
    </row>
    <row r="3860" spans="57:62" x14ac:dyDescent="0.3">
      <c r="BE3860"/>
      <c r="BF3860"/>
      <c r="BG3860"/>
      <c r="BH3860"/>
      <c r="BI3860"/>
      <c r="BJ3860"/>
    </row>
    <row r="3861" spans="57:62" x14ac:dyDescent="0.3">
      <c r="BE3861"/>
      <c r="BF3861"/>
      <c r="BG3861"/>
      <c r="BH3861"/>
      <c r="BI3861"/>
      <c r="BJ3861"/>
    </row>
    <row r="3862" spans="57:62" x14ac:dyDescent="0.3">
      <c r="BE3862"/>
      <c r="BF3862"/>
      <c r="BG3862"/>
      <c r="BH3862"/>
      <c r="BI3862"/>
      <c r="BJ3862"/>
    </row>
    <row r="3863" spans="57:62" x14ac:dyDescent="0.3">
      <c r="BE3863"/>
      <c r="BF3863"/>
      <c r="BG3863"/>
      <c r="BH3863"/>
      <c r="BI3863"/>
      <c r="BJ3863"/>
    </row>
    <row r="3864" spans="57:62" x14ac:dyDescent="0.3">
      <c r="BE3864"/>
      <c r="BF3864"/>
      <c r="BG3864"/>
      <c r="BH3864"/>
      <c r="BI3864"/>
      <c r="BJ3864"/>
    </row>
    <row r="3865" spans="57:62" x14ac:dyDescent="0.3">
      <c r="BE3865"/>
      <c r="BF3865"/>
      <c r="BG3865"/>
      <c r="BH3865"/>
      <c r="BI3865"/>
      <c r="BJ3865"/>
    </row>
    <row r="3866" spans="57:62" x14ac:dyDescent="0.3">
      <c r="BE3866"/>
      <c r="BF3866"/>
      <c r="BG3866"/>
      <c r="BH3866"/>
      <c r="BI3866"/>
      <c r="BJ3866"/>
    </row>
    <row r="3867" spans="57:62" x14ac:dyDescent="0.3">
      <c r="BE3867"/>
      <c r="BF3867"/>
      <c r="BG3867"/>
      <c r="BH3867"/>
      <c r="BI3867"/>
      <c r="BJ3867"/>
    </row>
    <row r="3868" spans="57:62" x14ac:dyDescent="0.3">
      <c r="BE3868"/>
      <c r="BF3868"/>
      <c r="BG3868"/>
      <c r="BH3868"/>
      <c r="BI3868"/>
      <c r="BJ3868"/>
    </row>
    <row r="3869" spans="57:62" x14ac:dyDescent="0.3">
      <c r="BE3869"/>
      <c r="BF3869"/>
      <c r="BG3869"/>
      <c r="BH3869"/>
      <c r="BI3869"/>
      <c r="BJ3869"/>
    </row>
    <row r="3870" spans="57:62" x14ac:dyDescent="0.3">
      <c r="BE3870"/>
      <c r="BF3870"/>
      <c r="BG3870"/>
      <c r="BH3870"/>
      <c r="BI3870"/>
      <c r="BJ3870"/>
    </row>
    <row r="3871" spans="57:62" x14ac:dyDescent="0.3">
      <c r="BE3871"/>
      <c r="BF3871"/>
      <c r="BG3871"/>
      <c r="BH3871"/>
      <c r="BI3871"/>
      <c r="BJ3871"/>
    </row>
    <row r="3872" spans="57:62" x14ac:dyDescent="0.3">
      <c r="BE3872"/>
      <c r="BF3872"/>
      <c r="BG3872"/>
      <c r="BH3872"/>
      <c r="BI3872"/>
      <c r="BJ3872"/>
    </row>
    <row r="3873" spans="57:62" x14ac:dyDescent="0.3">
      <c r="BE3873"/>
      <c r="BF3873"/>
      <c r="BG3873"/>
      <c r="BH3873"/>
      <c r="BI3873"/>
      <c r="BJ3873"/>
    </row>
    <row r="3874" spans="57:62" x14ac:dyDescent="0.3">
      <c r="BE3874"/>
      <c r="BF3874"/>
      <c r="BG3874"/>
      <c r="BH3874"/>
      <c r="BI3874"/>
      <c r="BJ3874"/>
    </row>
    <row r="3875" spans="57:62" x14ac:dyDescent="0.3">
      <c r="BE3875"/>
      <c r="BF3875"/>
      <c r="BG3875"/>
      <c r="BH3875"/>
      <c r="BI3875"/>
      <c r="BJ3875"/>
    </row>
    <row r="3876" spans="57:62" x14ac:dyDescent="0.3">
      <c r="BE3876"/>
      <c r="BF3876"/>
      <c r="BG3876"/>
      <c r="BH3876"/>
      <c r="BI3876"/>
      <c r="BJ3876"/>
    </row>
    <row r="3877" spans="57:62" x14ac:dyDescent="0.3">
      <c r="BE3877"/>
      <c r="BF3877"/>
      <c r="BG3877"/>
      <c r="BH3877"/>
      <c r="BI3877"/>
      <c r="BJ3877"/>
    </row>
    <row r="3878" spans="57:62" x14ac:dyDescent="0.3">
      <c r="BE3878"/>
      <c r="BF3878"/>
      <c r="BG3878"/>
      <c r="BH3878"/>
      <c r="BI3878"/>
      <c r="BJ3878"/>
    </row>
    <row r="3879" spans="57:62" x14ac:dyDescent="0.3">
      <c r="BE3879"/>
      <c r="BF3879"/>
      <c r="BG3879"/>
      <c r="BH3879"/>
      <c r="BI3879"/>
      <c r="BJ3879"/>
    </row>
    <row r="3880" spans="57:62" x14ac:dyDescent="0.3">
      <c r="BE3880"/>
      <c r="BF3880"/>
      <c r="BG3880"/>
      <c r="BH3880"/>
      <c r="BI3880"/>
      <c r="BJ3880"/>
    </row>
    <row r="3881" spans="57:62" x14ac:dyDescent="0.3">
      <c r="BE3881"/>
      <c r="BF3881"/>
      <c r="BG3881"/>
      <c r="BH3881"/>
      <c r="BI3881"/>
      <c r="BJ3881"/>
    </row>
    <row r="3882" spans="57:62" x14ac:dyDescent="0.3">
      <c r="BE3882"/>
      <c r="BF3882"/>
      <c r="BG3882"/>
      <c r="BH3882"/>
      <c r="BI3882"/>
      <c r="BJ3882"/>
    </row>
    <row r="3883" spans="57:62" x14ac:dyDescent="0.3">
      <c r="BE3883"/>
      <c r="BF3883"/>
      <c r="BG3883"/>
      <c r="BH3883"/>
      <c r="BI3883"/>
      <c r="BJ3883"/>
    </row>
    <row r="3884" spans="57:62" x14ac:dyDescent="0.3">
      <c r="BE3884"/>
      <c r="BF3884"/>
      <c r="BG3884"/>
      <c r="BH3884"/>
      <c r="BI3884"/>
      <c r="BJ3884"/>
    </row>
    <row r="3885" spans="57:62" x14ac:dyDescent="0.3">
      <c r="BE3885"/>
      <c r="BF3885"/>
      <c r="BG3885"/>
      <c r="BH3885"/>
      <c r="BI3885"/>
      <c r="BJ3885"/>
    </row>
    <row r="3886" spans="57:62" x14ac:dyDescent="0.3">
      <c r="BE3886"/>
      <c r="BF3886"/>
      <c r="BG3886"/>
      <c r="BH3886"/>
      <c r="BI3886"/>
      <c r="BJ3886"/>
    </row>
    <row r="3887" spans="57:62" x14ac:dyDescent="0.3">
      <c r="BE3887"/>
      <c r="BF3887"/>
      <c r="BG3887"/>
      <c r="BH3887"/>
      <c r="BI3887"/>
      <c r="BJ3887"/>
    </row>
    <row r="3888" spans="57:62" x14ac:dyDescent="0.3">
      <c r="BE3888"/>
      <c r="BF3888"/>
      <c r="BG3888"/>
      <c r="BH3888"/>
      <c r="BI3888"/>
      <c r="BJ3888"/>
    </row>
    <row r="3889" spans="57:62" x14ac:dyDescent="0.3">
      <c r="BE3889"/>
      <c r="BF3889"/>
      <c r="BG3889"/>
      <c r="BH3889"/>
      <c r="BI3889"/>
      <c r="BJ3889"/>
    </row>
    <row r="3890" spans="57:62" x14ac:dyDescent="0.3">
      <c r="BE3890"/>
      <c r="BF3890"/>
      <c r="BG3890"/>
      <c r="BH3890"/>
      <c r="BI3890"/>
      <c r="BJ3890"/>
    </row>
    <row r="3891" spans="57:62" x14ac:dyDescent="0.3">
      <c r="BE3891"/>
      <c r="BF3891"/>
      <c r="BG3891"/>
      <c r="BH3891"/>
      <c r="BI3891"/>
      <c r="BJ3891"/>
    </row>
    <row r="3892" spans="57:62" x14ac:dyDescent="0.3">
      <c r="BE3892"/>
      <c r="BF3892"/>
      <c r="BG3892"/>
      <c r="BH3892"/>
      <c r="BI3892"/>
      <c r="BJ3892"/>
    </row>
    <row r="3893" spans="57:62" x14ac:dyDescent="0.3">
      <c r="BE3893"/>
      <c r="BF3893"/>
      <c r="BG3893"/>
      <c r="BH3893"/>
      <c r="BI3893"/>
      <c r="BJ3893"/>
    </row>
    <row r="3894" spans="57:62" x14ac:dyDescent="0.3">
      <c r="BE3894"/>
      <c r="BF3894"/>
      <c r="BG3894"/>
      <c r="BH3894"/>
      <c r="BI3894"/>
      <c r="BJ3894"/>
    </row>
    <row r="3895" spans="57:62" x14ac:dyDescent="0.3">
      <c r="BE3895"/>
      <c r="BF3895"/>
      <c r="BG3895"/>
      <c r="BH3895"/>
      <c r="BI3895"/>
      <c r="BJ3895"/>
    </row>
    <row r="3896" spans="57:62" x14ac:dyDescent="0.3">
      <c r="BE3896"/>
      <c r="BF3896"/>
      <c r="BG3896"/>
      <c r="BH3896"/>
      <c r="BI3896"/>
      <c r="BJ3896"/>
    </row>
    <row r="3897" spans="57:62" x14ac:dyDescent="0.3">
      <c r="BE3897"/>
      <c r="BF3897"/>
      <c r="BG3897"/>
      <c r="BH3897"/>
      <c r="BI3897"/>
      <c r="BJ3897"/>
    </row>
    <row r="3898" spans="57:62" x14ac:dyDescent="0.3">
      <c r="BE3898"/>
      <c r="BF3898"/>
      <c r="BG3898"/>
      <c r="BH3898"/>
      <c r="BI3898"/>
      <c r="BJ3898"/>
    </row>
    <row r="3899" spans="57:62" x14ac:dyDescent="0.3">
      <c r="BE3899"/>
      <c r="BF3899"/>
      <c r="BG3899"/>
      <c r="BH3899"/>
      <c r="BI3899"/>
      <c r="BJ3899"/>
    </row>
    <row r="3900" spans="57:62" x14ac:dyDescent="0.3">
      <c r="BE3900"/>
      <c r="BF3900"/>
      <c r="BG3900"/>
      <c r="BH3900"/>
      <c r="BI3900"/>
      <c r="BJ3900"/>
    </row>
    <row r="3901" spans="57:62" x14ac:dyDescent="0.3">
      <c r="BE3901"/>
      <c r="BF3901"/>
      <c r="BG3901"/>
      <c r="BH3901"/>
      <c r="BI3901"/>
      <c r="BJ3901"/>
    </row>
    <row r="3902" spans="57:62" x14ac:dyDescent="0.3">
      <c r="BE3902"/>
      <c r="BF3902"/>
      <c r="BG3902"/>
      <c r="BH3902"/>
      <c r="BI3902"/>
      <c r="BJ3902"/>
    </row>
    <row r="3903" spans="57:62" x14ac:dyDescent="0.3">
      <c r="BE3903"/>
      <c r="BF3903"/>
      <c r="BG3903"/>
      <c r="BH3903"/>
      <c r="BI3903"/>
      <c r="BJ3903"/>
    </row>
    <row r="3904" spans="57:62" x14ac:dyDescent="0.3">
      <c r="BE3904"/>
      <c r="BF3904"/>
      <c r="BG3904"/>
      <c r="BH3904"/>
      <c r="BI3904"/>
      <c r="BJ3904"/>
    </row>
    <row r="3905" spans="57:62" x14ac:dyDescent="0.3">
      <c r="BE3905"/>
      <c r="BF3905"/>
      <c r="BG3905"/>
      <c r="BH3905"/>
      <c r="BI3905"/>
      <c r="BJ3905"/>
    </row>
    <row r="3906" spans="57:62" x14ac:dyDescent="0.3">
      <c r="BE3906"/>
      <c r="BF3906"/>
      <c r="BG3906"/>
      <c r="BH3906"/>
      <c r="BI3906"/>
      <c r="BJ3906"/>
    </row>
    <row r="3907" spans="57:62" x14ac:dyDescent="0.3">
      <c r="BE3907"/>
      <c r="BF3907"/>
      <c r="BG3907"/>
      <c r="BH3907"/>
      <c r="BI3907"/>
      <c r="BJ3907"/>
    </row>
    <row r="3908" spans="57:62" x14ac:dyDescent="0.3">
      <c r="BE3908"/>
      <c r="BF3908"/>
      <c r="BG3908"/>
      <c r="BH3908"/>
      <c r="BI3908"/>
      <c r="BJ3908"/>
    </row>
    <row r="3909" spans="57:62" x14ac:dyDescent="0.3">
      <c r="BE3909"/>
      <c r="BF3909"/>
      <c r="BG3909"/>
      <c r="BH3909"/>
      <c r="BI3909"/>
      <c r="BJ3909"/>
    </row>
    <row r="3910" spans="57:62" x14ac:dyDescent="0.3">
      <c r="BE3910"/>
      <c r="BF3910"/>
      <c r="BG3910"/>
      <c r="BH3910"/>
      <c r="BI3910"/>
      <c r="BJ3910"/>
    </row>
    <row r="3911" spans="57:62" x14ac:dyDescent="0.3">
      <c r="BE3911"/>
      <c r="BF3911"/>
      <c r="BG3911"/>
      <c r="BH3911"/>
      <c r="BI3911"/>
      <c r="BJ3911"/>
    </row>
    <row r="3912" spans="57:62" x14ac:dyDescent="0.3">
      <c r="BE3912"/>
      <c r="BF3912"/>
      <c r="BG3912"/>
      <c r="BH3912"/>
      <c r="BI3912"/>
      <c r="BJ3912"/>
    </row>
    <row r="3913" spans="57:62" x14ac:dyDescent="0.3">
      <c r="BE3913"/>
      <c r="BF3913"/>
      <c r="BG3913"/>
      <c r="BH3913"/>
      <c r="BI3913"/>
      <c r="BJ3913"/>
    </row>
    <row r="3914" spans="57:62" x14ac:dyDescent="0.3">
      <c r="BE3914"/>
      <c r="BF3914"/>
      <c r="BG3914"/>
      <c r="BH3914"/>
      <c r="BI3914"/>
      <c r="BJ3914"/>
    </row>
    <row r="3915" spans="57:62" x14ac:dyDescent="0.3">
      <c r="BE3915"/>
      <c r="BF3915"/>
      <c r="BG3915"/>
      <c r="BH3915"/>
      <c r="BI3915"/>
      <c r="BJ3915"/>
    </row>
    <row r="3916" spans="57:62" x14ac:dyDescent="0.3">
      <c r="BE3916"/>
      <c r="BF3916"/>
      <c r="BG3916"/>
      <c r="BH3916"/>
      <c r="BI3916"/>
      <c r="BJ3916"/>
    </row>
    <row r="3917" spans="57:62" x14ac:dyDescent="0.3">
      <c r="BE3917"/>
      <c r="BF3917"/>
      <c r="BG3917"/>
      <c r="BH3917"/>
      <c r="BI3917"/>
      <c r="BJ3917"/>
    </row>
    <row r="3918" spans="57:62" x14ac:dyDescent="0.3">
      <c r="BE3918"/>
      <c r="BF3918"/>
      <c r="BG3918"/>
      <c r="BH3918"/>
      <c r="BI3918"/>
      <c r="BJ3918"/>
    </row>
    <row r="3919" spans="57:62" x14ac:dyDescent="0.3">
      <c r="BE3919"/>
      <c r="BF3919"/>
      <c r="BG3919"/>
      <c r="BH3919"/>
      <c r="BI3919"/>
      <c r="BJ3919"/>
    </row>
    <row r="3920" spans="57:62" x14ac:dyDescent="0.3">
      <c r="BE3920"/>
      <c r="BF3920"/>
      <c r="BG3920"/>
      <c r="BH3920"/>
      <c r="BI3920"/>
      <c r="BJ3920"/>
    </row>
    <row r="3921" spans="57:62" x14ac:dyDescent="0.3">
      <c r="BE3921"/>
      <c r="BF3921"/>
      <c r="BG3921"/>
      <c r="BH3921"/>
      <c r="BI3921"/>
      <c r="BJ3921"/>
    </row>
    <row r="3922" spans="57:62" x14ac:dyDescent="0.3">
      <c r="BE3922"/>
      <c r="BF3922"/>
      <c r="BG3922"/>
      <c r="BH3922"/>
      <c r="BI3922"/>
      <c r="BJ3922"/>
    </row>
    <row r="3923" spans="57:62" x14ac:dyDescent="0.3">
      <c r="BE3923"/>
      <c r="BF3923"/>
      <c r="BG3923"/>
      <c r="BH3923"/>
      <c r="BI3923"/>
      <c r="BJ3923"/>
    </row>
    <row r="3924" spans="57:62" x14ac:dyDescent="0.3">
      <c r="BE3924"/>
      <c r="BF3924"/>
      <c r="BG3924"/>
      <c r="BH3924"/>
      <c r="BI3924"/>
      <c r="BJ3924"/>
    </row>
    <row r="3925" spans="57:62" x14ac:dyDescent="0.3">
      <c r="BE3925"/>
      <c r="BF3925"/>
      <c r="BG3925"/>
      <c r="BH3925"/>
      <c r="BI3925"/>
      <c r="BJ3925"/>
    </row>
    <row r="3926" spans="57:62" x14ac:dyDescent="0.3">
      <c r="BE3926"/>
      <c r="BF3926"/>
      <c r="BG3926"/>
      <c r="BH3926"/>
      <c r="BI3926"/>
      <c r="BJ3926"/>
    </row>
    <row r="3927" spans="57:62" x14ac:dyDescent="0.3">
      <c r="BE3927"/>
      <c r="BF3927"/>
      <c r="BG3927"/>
      <c r="BH3927"/>
      <c r="BI3927"/>
      <c r="BJ3927"/>
    </row>
    <row r="3928" spans="57:62" x14ac:dyDescent="0.3">
      <c r="BE3928"/>
      <c r="BF3928"/>
      <c r="BG3928"/>
      <c r="BH3928"/>
      <c r="BI3928"/>
      <c r="BJ3928"/>
    </row>
    <row r="3929" spans="57:62" x14ac:dyDescent="0.3">
      <c r="BE3929"/>
      <c r="BF3929"/>
      <c r="BG3929"/>
      <c r="BH3929"/>
      <c r="BI3929"/>
      <c r="BJ3929"/>
    </row>
    <row r="3930" spans="57:62" x14ac:dyDescent="0.3">
      <c r="BE3930"/>
      <c r="BF3930"/>
      <c r="BG3930"/>
      <c r="BH3930"/>
      <c r="BI3930"/>
      <c r="BJ3930"/>
    </row>
    <row r="3931" spans="57:62" x14ac:dyDescent="0.3">
      <c r="BE3931"/>
      <c r="BF3931"/>
      <c r="BG3931"/>
      <c r="BH3931"/>
      <c r="BI3931"/>
      <c r="BJ3931"/>
    </row>
    <row r="3932" spans="57:62" x14ac:dyDescent="0.3">
      <c r="BE3932"/>
      <c r="BF3932"/>
      <c r="BG3932"/>
      <c r="BH3932"/>
      <c r="BI3932"/>
      <c r="BJ3932"/>
    </row>
    <row r="3933" spans="57:62" x14ac:dyDescent="0.3">
      <c r="BE3933"/>
      <c r="BF3933"/>
      <c r="BG3933"/>
      <c r="BH3933"/>
      <c r="BI3933"/>
      <c r="BJ3933"/>
    </row>
    <row r="3934" spans="57:62" x14ac:dyDescent="0.3">
      <c r="BE3934"/>
      <c r="BF3934"/>
      <c r="BG3934"/>
      <c r="BH3934"/>
      <c r="BI3934"/>
      <c r="BJ3934"/>
    </row>
    <row r="3935" spans="57:62" x14ac:dyDescent="0.3">
      <c r="BE3935"/>
      <c r="BF3935"/>
      <c r="BG3935"/>
      <c r="BH3935"/>
      <c r="BI3935"/>
      <c r="BJ3935"/>
    </row>
    <row r="3936" spans="57:62" x14ac:dyDescent="0.3">
      <c r="BE3936"/>
      <c r="BF3936"/>
      <c r="BG3936"/>
      <c r="BH3936"/>
      <c r="BI3936"/>
      <c r="BJ3936"/>
    </row>
    <row r="3937" spans="57:62" x14ac:dyDescent="0.3">
      <c r="BE3937"/>
      <c r="BF3937"/>
      <c r="BG3937"/>
      <c r="BH3937"/>
      <c r="BI3937"/>
      <c r="BJ3937"/>
    </row>
    <row r="3938" spans="57:62" x14ac:dyDescent="0.3">
      <c r="BE3938"/>
      <c r="BF3938"/>
      <c r="BG3938"/>
      <c r="BH3938"/>
      <c r="BI3938"/>
      <c r="BJ3938"/>
    </row>
    <row r="3939" spans="57:62" x14ac:dyDescent="0.3">
      <c r="BE3939"/>
      <c r="BF3939"/>
      <c r="BG3939"/>
      <c r="BH3939"/>
      <c r="BI3939"/>
      <c r="BJ3939"/>
    </row>
    <row r="3940" spans="57:62" x14ac:dyDescent="0.3">
      <c r="BE3940"/>
      <c r="BF3940"/>
      <c r="BG3940"/>
      <c r="BH3940"/>
      <c r="BI3940"/>
      <c r="BJ3940"/>
    </row>
    <row r="3941" spans="57:62" x14ac:dyDescent="0.3">
      <c r="BE3941"/>
      <c r="BF3941"/>
      <c r="BG3941"/>
      <c r="BH3941"/>
      <c r="BI3941"/>
      <c r="BJ3941"/>
    </row>
    <row r="3942" spans="57:62" x14ac:dyDescent="0.3">
      <c r="BE3942"/>
      <c r="BF3942"/>
      <c r="BG3942"/>
      <c r="BH3942"/>
      <c r="BI3942"/>
      <c r="BJ3942"/>
    </row>
    <row r="3943" spans="57:62" x14ac:dyDescent="0.3">
      <c r="BE3943"/>
      <c r="BF3943"/>
      <c r="BG3943"/>
      <c r="BH3943"/>
      <c r="BI3943"/>
      <c r="BJ3943"/>
    </row>
    <row r="3944" spans="57:62" x14ac:dyDescent="0.3">
      <c r="BE3944"/>
      <c r="BF3944"/>
      <c r="BG3944"/>
      <c r="BH3944"/>
      <c r="BI3944"/>
      <c r="BJ3944"/>
    </row>
    <row r="3945" spans="57:62" x14ac:dyDescent="0.3">
      <c r="BE3945"/>
      <c r="BF3945"/>
      <c r="BG3945"/>
      <c r="BH3945"/>
      <c r="BI3945"/>
      <c r="BJ3945"/>
    </row>
    <row r="3946" spans="57:62" x14ac:dyDescent="0.3">
      <c r="BE3946"/>
      <c r="BF3946"/>
      <c r="BG3946"/>
      <c r="BH3946"/>
      <c r="BI3946"/>
      <c r="BJ3946"/>
    </row>
    <row r="3947" spans="57:62" x14ac:dyDescent="0.3">
      <c r="BE3947"/>
      <c r="BF3947"/>
      <c r="BG3947"/>
      <c r="BH3947"/>
      <c r="BI3947"/>
      <c r="BJ3947"/>
    </row>
    <row r="3948" spans="57:62" x14ac:dyDescent="0.3">
      <c r="BE3948"/>
      <c r="BF3948"/>
      <c r="BG3948"/>
      <c r="BH3948"/>
      <c r="BI3948"/>
      <c r="BJ3948"/>
    </row>
    <row r="3949" spans="57:62" x14ac:dyDescent="0.3">
      <c r="BE3949"/>
      <c r="BF3949"/>
      <c r="BG3949"/>
      <c r="BH3949"/>
      <c r="BI3949"/>
      <c r="BJ3949"/>
    </row>
    <row r="3950" spans="57:62" x14ac:dyDescent="0.3">
      <c r="BE3950"/>
      <c r="BF3950"/>
      <c r="BG3950"/>
      <c r="BH3950"/>
      <c r="BI3950"/>
      <c r="BJ3950"/>
    </row>
    <row r="3951" spans="57:62" x14ac:dyDescent="0.3">
      <c r="BE3951"/>
      <c r="BF3951"/>
      <c r="BG3951"/>
      <c r="BH3951"/>
      <c r="BI3951"/>
      <c r="BJ3951"/>
    </row>
    <row r="3952" spans="57:62" x14ac:dyDescent="0.3">
      <c r="BE3952"/>
      <c r="BF3952"/>
      <c r="BG3952"/>
      <c r="BH3952"/>
      <c r="BI3952"/>
      <c r="BJ3952"/>
    </row>
    <row r="3953" spans="57:62" x14ac:dyDescent="0.3">
      <c r="BE3953"/>
      <c r="BF3953"/>
      <c r="BG3953"/>
      <c r="BH3953"/>
      <c r="BI3953"/>
      <c r="BJ3953"/>
    </row>
    <row r="3954" spans="57:62" x14ac:dyDescent="0.3">
      <c r="BE3954"/>
      <c r="BF3954"/>
      <c r="BG3954"/>
      <c r="BH3954"/>
      <c r="BI3954"/>
      <c r="BJ3954"/>
    </row>
    <row r="3955" spans="57:62" x14ac:dyDescent="0.3">
      <c r="BE3955"/>
      <c r="BF3955"/>
      <c r="BG3955"/>
      <c r="BH3955"/>
      <c r="BI3955"/>
      <c r="BJ3955"/>
    </row>
    <row r="3956" spans="57:62" x14ac:dyDescent="0.3">
      <c r="BE3956"/>
      <c r="BF3956"/>
      <c r="BG3956"/>
      <c r="BH3956"/>
      <c r="BI3956"/>
      <c r="BJ3956"/>
    </row>
    <row r="3957" spans="57:62" x14ac:dyDescent="0.3">
      <c r="BE3957"/>
      <c r="BF3957"/>
      <c r="BG3957"/>
      <c r="BH3957"/>
      <c r="BI3957"/>
      <c r="BJ3957"/>
    </row>
    <row r="3958" spans="57:62" x14ac:dyDescent="0.3">
      <c r="BE3958"/>
      <c r="BF3958"/>
      <c r="BG3958"/>
      <c r="BH3958"/>
      <c r="BI3958"/>
      <c r="BJ3958"/>
    </row>
    <row r="3959" spans="57:62" x14ac:dyDescent="0.3">
      <c r="BE3959"/>
      <c r="BF3959"/>
      <c r="BG3959"/>
      <c r="BH3959"/>
      <c r="BI3959"/>
      <c r="BJ3959"/>
    </row>
    <row r="3960" spans="57:62" x14ac:dyDescent="0.3">
      <c r="BE3960"/>
      <c r="BF3960"/>
      <c r="BG3960"/>
      <c r="BH3960"/>
      <c r="BI3960"/>
      <c r="BJ3960"/>
    </row>
    <row r="3961" spans="57:62" x14ac:dyDescent="0.3">
      <c r="BE3961"/>
      <c r="BF3961"/>
      <c r="BG3961"/>
      <c r="BH3961"/>
      <c r="BI3961"/>
      <c r="BJ3961"/>
    </row>
    <row r="3962" spans="57:62" x14ac:dyDescent="0.3">
      <c r="BE3962"/>
      <c r="BF3962"/>
      <c r="BG3962"/>
      <c r="BH3962"/>
      <c r="BI3962"/>
      <c r="BJ3962"/>
    </row>
    <row r="3963" spans="57:62" x14ac:dyDescent="0.3">
      <c r="BE3963"/>
      <c r="BF3963"/>
      <c r="BG3963"/>
      <c r="BH3963"/>
      <c r="BI3963"/>
      <c r="BJ3963"/>
    </row>
    <row r="3964" spans="57:62" x14ac:dyDescent="0.3">
      <c r="BE3964"/>
      <c r="BF3964"/>
      <c r="BG3964"/>
      <c r="BH3964"/>
      <c r="BI3964"/>
      <c r="BJ3964"/>
    </row>
    <row r="3965" spans="57:62" x14ac:dyDescent="0.3">
      <c r="BE3965"/>
      <c r="BF3965"/>
      <c r="BG3965"/>
      <c r="BH3965"/>
      <c r="BI3965"/>
      <c r="BJ3965"/>
    </row>
    <row r="3966" spans="57:62" x14ac:dyDescent="0.3">
      <c r="BE3966"/>
      <c r="BF3966"/>
      <c r="BG3966"/>
      <c r="BH3966"/>
      <c r="BI3966"/>
      <c r="BJ3966"/>
    </row>
    <row r="3967" spans="57:62" x14ac:dyDescent="0.3">
      <c r="BE3967"/>
      <c r="BF3967"/>
      <c r="BG3967"/>
      <c r="BH3967"/>
      <c r="BI3967"/>
      <c r="BJ3967"/>
    </row>
    <row r="3968" spans="57:62" x14ac:dyDescent="0.3">
      <c r="BE3968"/>
      <c r="BF3968"/>
      <c r="BG3968"/>
      <c r="BH3968"/>
      <c r="BI3968"/>
      <c r="BJ3968"/>
    </row>
    <row r="3969" spans="57:62" x14ac:dyDescent="0.3">
      <c r="BE3969"/>
      <c r="BF3969"/>
      <c r="BG3969"/>
      <c r="BH3969"/>
      <c r="BI3969"/>
      <c r="BJ3969"/>
    </row>
    <row r="3970" spans="57:62" x14ac:dyDescent="0.3">
      <c r="BE3970"/>
      <c r="BF3970"/>
      <c r="BG3970"/>
      <c r="BH3970"/>
      <c r="BI3970"/>
      <c r="BJ3970"/>
    </row>
    <row r="3971" spans="57:62" x14ac:dyDescent="0.3">
      <c r="BE3971"/>
      <c r="BF3971"/>
      <c r="BG3971"/>
      <c r="BH3971"/>
      <c r="BI3971"/>
      <c r="BJ3971"/>
    </row>
    <row r="3972" spans="57:62" x14ac:dyDescent="0.3">
      <c r="BE3972"/>
      <c r="BF3972"/>
      <c r="BG3972"/>
      <c r="BH3972"/>
      <c r="BI3972"/>
      <c r="BJ3972"/>
    </row>
    <row r="3973" spans="57:62" x14ac:dyDescent="0.3">
      <c r="BE3973"/>
      <c r="BF3973"/>
      <c r="BG3973"/>
      <c r="BH3973"/>
      <c r="BI3973"/>
      <c r="BJ3973"/>
    </row>
    <row r="3974" spans="57:62" x14ac:dyDescent="0.3">
      <c r="BE3974"/>
      <c r="BF3974"/>
      <c r="BG3974"/>
      <c r="BH3974"/>
      <c r="BI3974"/>
      <c r="BJ3974"/>
    </row>
    <row r="3975" spans="57:62" x14ac:dyDescent="0.3">
      <c r="BE3975"/>
      <c r="BF3975"/>
      <c r="BG3975"/>
      <c r="BH3975"/>
      <c r="BI3975"/>
      <c r="BJ3975"/>
    </row>
    <row r="3976" spans="57:62" x14ac:dyDescent="0.3">
      <c r="BE3976"/>
      <c r="BF3976"/>
      <c r="BG3976"/>
      <c r="BH3976"/>
      <c r="BI3976"/>
      <c r="BJ3976"/>
    </row>
    <row r="3977" spans="57:62" x14ac:dyDescent="0.3">
      <c r="BE3977"/>
      <c r="BF3977"/>
      <c r="BG3977"/>
      <c r="BH3977"/>
      <c r="BI3977"/>
      <c r="BJ3977"/>
    </row>
    <row r="3978" spans="57:62" x14ac:dyDescent="0.3">
      <c r="BE3978"/>
      <c r="BF3978"/>
      <c r="BG3978"/>
      <c r="BH3978"/>
      <c r="BI3978"/>
      <c r="BJ3978"/>
    </row>
    <row r="3979" spans="57:62" x14ac:dyDescent="0.3">
      <c r="BE3979"/>
      <c r="BF3979"/>
      <c r="BG3979"/>
      <c r="BH3979"/>
      <c r="BI3979"/>
      <c r="BJ3979"/>
    </row>
    <row r="3980" spans="57:62" x14ac:dyDescent="0.3">
      <c r="BE3980"/>
      <c r="BF3980"/>
      <c r="BG3980"/>
      <c r="BH3980"/>
      <c r="BI3980"/>
      <c r="BJ3980"/>
    </row>
    <row r="3981" spans="57:62" x14ac:dyDescent="0.3">
      <c r="BE3981"/>
      <c r="BF3981"/>
      <c r="BG3981"/>
      <c r="BH3981"/>
      <c r="BI3981"/>
      <c r="BJ3981"/>
    </row>
    <row r="3982" spans="57:62" x14ac:dyDescent="0.3">
      <c r="BE3982"/>
      <c r="BF3982"/>
      <c r="BG3982"/>
      <c r="BH3982"/>
      <c r="BI3982"/>
      <c r="BJ3982"/>
    </row>
    <row r="3983" spans="57:62" x14ac:dyDescent="0.3">
      <c r="BE3983"/>
      <c r="BF3983"/>
      <c r="BG3983"/>
      <c r="BH3983"/>
      <c r="BI3983"/>
      <c r="BJ3983"/>
    </row>
    <row r="3984" spans="57:62" x14ac:dyDescent="0.3">
      <c r="BE3984"/>
      <c r="BF3984"/>
      <c r="BG3984"/>
      <c r="BH3984"/>
      <c r="BI3984"/>
      <c r="BJ3984"/>
    </row>
    <row r="3985" spans="57:62" x14ac:dyDescent="0.3">
      <c r="BE3985"/>
      <c r="BF3985"/>
      <c r="BG3985"/>
      <c r="BH3985"/>
      <c r="BI3985"/>
      <c r="BJ3985"/>
    </row>
    <row r="3986" spans="57:62" x14ac:dyDescent="0.3">
      <c r="BE3986"/>
      <c r="BF3986"/>
      <c r="BG3986"/>
      <c r="BH3986"/>
      <c r="BI3986"/>
      <c r="BJ3986"/>
    </row>
    <row r="3987" spans="57:62" x14ac:dyDescent="0.3">
      <c r="BE3987"/>
      <c r="BF3987"/>
      <c r="BG3987"/>
      <c r="BH3987"/>
      <c r="BI3987"/>
      <c r="BJ3987"/>
    </row>
    <row r="3988" spans="57:62" x14ac:dyDescent="0.3">
      <c r="BE3988"/>
      <c r="BF3988"/>
      <c r="BG3988"/>
      <c r="BH3988"/>
      <c r="BI3988"/>
      <c r="BJ3988"/>
    </row>
    <row r="3989" spans="57:62" x14ac:dyDescent="0.3">
      <c r="BE3989"/>
      <c r="BF3989"/>
      <c r="BG3989"/>
      <c r="BH3989"/>
      <c r="BI3989"/>
      <c r="BJ3989"/>
    </row>
    <row r="3990" spans="57:62" x14ac:dyDescent="0.3">
      <c r="BE3990"/>
      <c r="BF3990"/>
      <c r="BG3990"/>
      <c r="BH3990"/>
      <c r="BI3990"/>
      <c r="BJ3990"/>
    </row>
    <row r="3991" spans="57:62" x14ac:dyDescent="0.3">
      <c r="BE3991"/>
      <c r="BF3991"/>
      <c r="BG3991"/>
      <c r="BH3991"/>
      <c r="BI3991"/>
      <c r="BJ3991"/>
    </row>
    <row r="3992" spans="57:62" x14ac:dyDescent="0.3">
      <c r="BE3992"/>
      <c r="BF3992"/>
      <c r="BG3992"/>
      <c r="BH3992"/>
      <c r="BI3992"/>
      <c r="BJ3992"/>
    </row>
    <row r="3993" spans="57:62" x14ac:dyDescent="0.3">
      <c r="BE3993"/>
      <c r="BF3993"/>
      <c r="BG3993"/>
      <c r="BH3993"/>
      <c r="BI3993"/>
      <c r="BJ3993"/>
    </row>
    <row r="3994" spans="57:62" x14ac:dyDescent="0.3">
      <c r="BE3994"/>
      <c r="BF3994"/>
      <c r="BG3994"/>
      <c r="BH3994"/>
      <c r="BI3994"/>
      <c r="BJ3994"/>
    </row>
    <row r="3995" spans="57:62" x14ac:dyDescent="0.3">
      <c r="BE3995"/>
      <c r="BF3995"/>
      <c r="BG3995"/>
      <c r="BH3995"/>
      <c r="BI3995"/>
      <c r="BJ3995"/>
    </row>
    <row r="3996" spans="57:62" x14ac:dyDescent="0.3">
      <c r="BE3996"/>
      <c r="BF3996"/>
      <c r="BG3996"/>
      <c r="BH3996"/>
      <c r="BI3996"/>
      <c r="BJ3996"/>
    </row>
    <row r="3997" spans="57:62" x14ac:dyDescent="0.3">
      <c r="BE3997"/>
      <c r="BF3997"/>
      <c r="BG3997"/>
      <c r="BH3997"/>
      <c r="BI3997"/>
      <c r="BJ3997"/>
    </row>
    <row r="3998" spans="57:62" x14ac:dyDescent="0.3">
      <c r="BE3998"/>
      <c r="BF3998"/>
      <c r="BG3998"/>
      <c r="BH3998"/>
      <c r="BI3998"/>
      <c r="BJ3998"/>
    </row>
    <row r="3999" spans="57:62" x14ac:dyDescent="0.3">
      <c r="BE3999"/>
      <c r="BF3999"/>
      <c r="BG3999"/>
      <c r="BH3999"/>
      <c r="BI3999"/>
      <c r="BJ3999"/>
    </row>
    <row r="4000" spans="57:62" x14ac:dyDescent="0.3">
      <c r="BE4000"/>
      <c r="BF4000"/>
      <c r="BG4000"/>
      <c r="BH4000"/>
      <c r="BI4000"/>
      <c r="BJ4000"/>
    </row>
    <row r="4001" spans="57:62" x14ac:dyDescent="0.3">
      <c r="BE4001"/>
      <c r="BF4001"/>
      <c r="BG4001"/>
      <c r="BH4001"/>
      <c r="BI4001"/>
      <c r="BJ4001"/>
    </row>
    <row r="4002" spans="57:62" x14ac:dyDescent="0.3">
      <c r="BE4002"/>
      <c r="BF4002"/>
      <c r="BG4002"/>
      <c r="BH4002"/>
      <c r="BI4002"/>
      <c r="BJ4002"/>
    </row>
    <row r="4003" spans="57:62" x14ac:dyDescent="0.3">
      <c r="BE4003"/>
      <c r="BF4003"/>
      <c r="BG4003"/>
      <c r="BH4003"/>
      <c r="BI4003"/>
      <c r="BJ4003"/>
    </row>
    <row r="4004" spans="57:62" x14ac:dyDescent="0.3">
      <c r="BE4004"/>
      <c r="BF4004"/>
      <c r="BG4004"/>
      <c r="BH4004"/>
      <c r="BI4004"/>
      <c r="BJ4004"/>
    </row>
    <row r="4005" spans="57:62" x14ac:dyDescent="0.3">
      <c r="BE4005"/>
      <c r="BF4005"/>
      <c r="BG4005"/>
      <c r="BH4005"/>
      <c r="BI4005"/>
      <c r="BJ4005"/>
    </row>
    <row r="4006" spans="57:62" x14ac:dyDescent="0.3">
      <c r="BE4006"/>
      <c r="BF4006"/>
      <c r="BG4006"/>
      <c r="BH4006"/>
      <c r="BI4006"/>
      <c r="BJ4006"/>
    </row>
    <row r="4007" spans="57:62" x14ac:dyDescent="0.3">
      <c r="BE4007"/>
      <c r="BF4007"/>
      <c r="BG4007"/>
      <c r="BH4007"/>
      <c r="BI4007"/>
      <c r="BJ4007"/>
    </row>
    <row r="4008" spans="57:62" x14ac:dyDescent="0.3">
      <c r="BE4008"/>
      <c r="BF4008"/>
      <c r="BG4008"/>
      <c r="BH4008"/>
      <c r="BI4008"/>
      <c r="BJ4008"/>
    </row>
    <row r="4009" spans="57:62" x14ac:dyDescent="0.3">
      <c r="BE4009"/>
      <c r="BF4009"/>
      <c r="BG4009"/>
      <c r="BH4009"/>
      <c r="BI4009"/>
      <c r="BJ4009"/>
    </row>
    <row r="4010" spans="57:62" x14ac:dyDescent="0.3">
      <c r="BE4010"/>
      <c r="BF4010"/>
      <c r="BG4010"/>
      <c r="BH4010"/>
      <c r="BI4010"/>
      <c r="BJ4010"/>
    </row>
    <row r="4011" spans="57:62" x14ac:dyDescent="0.3">
      <c r="BE4011"/>
      <c r="BF4011"/>
      <c r="BG4011"/>
      <c r="BH4011"/>
      <c r="BI4011"/>
      <c r="BJ4011"/>
    </row>
    <row r="4012" spans="57:62" x14ac:dyDescent="0.3">
      <c r="BE4012"/>
      <c r="BF4012"/>
      <c r="BG4012"/>
      <c r="BH4012"/>
      <c r="BI4012"/>
      <c r="BJ4012"/>
    </row>
    <row r="4013" spans="57:62" x14ac:dyDescent="0.3">
      <c r="BE4013"/>
      <c r="BF4013"/>
      <c r="BG4013"/>
      <c r="BH4013"/>
      <c r="BI4013"/>
      <c r="BJ4013"/>
    </row>
    <row r="4014" spans="57:62" x14ac:dyDescent="0.3">
      <c r="BE4014"/>
      <c r="BF4014"/>
      <c r="BG4014"/>
      <c r="BH4014"/>
      <c r="BI4014"/>
      <c r="BJ4014"/>
    </row>
    <row r="4015" spans="57:62" x14ac:dyDescent="0.3">
      <c r="BE4015"/>
      <c r="BF4015"/>
      <c r="BG4015"/>
      <c r="BH4015"/>
      <c r="BI4015"/>
      <c r="BJ4015"/>
    </row>
    <row r="4016" spans="57:62" x14ac:dyDescent="0.3">
      <c r="BE4016"/>
      <c r="BF4016"/>
      <c r="BG4016"/>
      <c r="BH4016"/>
      <c r="BI4016"/>
      <c r="BJ4016"/>
    </row>
    <row r="4017" spans="57:62" x14ac:dyDescent="0.3">
      <c r="BE4017"/>
      <c r="BF4017"/>
      <c r="BG4017"/>
      <c r="BH4017"/>
      <c r="BI4017"/>
      <c r="BJ4017"/>
    </row>
    <row r="4018" spans="57:62" x14ac:dyDescent="0.3">
      <c r="BE4018"/>
      <c r="BF4018"/>
      <c r="BG4018"/>
      <c r="BH4018"/>
      <c r="BI4018"/>
      <c r="BJ4018"/>
    </row>
    <row r="4019" spans="57:62" x14ac:dyDescent="0.3">
      <c r="BE4019"/>
      <c r="BF4019"/>
      <c r="BG4019"/>
      <c r="BH4019"/>
      <c r="BI4019"/>
      <c r="BJ4019"/>
    </row>
    <row r="4020" spans="57:62" x14ac:dyDescent="0.3">
      <c r="BE4020"/>
      <c r="BF4020"/>
      <c r="BG4020"/>
      <c r="BH4020"/>
      <c r="BI4020"/>
      <c r="BJ4020"/>
    </row>
    <row r="4021" spans="57:62" x14ac:dyDescent="0.3">
      <c r="BE4021"/>
      <c r="BF4021"/>
      <c r="BG4021"/>
      <c r="BH4021"/>
      <c r="BI4021"/>
      <c r="BJ4021"/>
    </row>
    <row r="4022" spans="57:62" x14ac:dyDescent="0.3">
      <c r="BE4022"/>
      <c r="BF4022"/>
      <c r="BG4022"/>
      <c r="BH4022"/>
      <c r="BI4022"/>
      <c r="BJ4022"/>
    </row>
    <row r="4023" spans="57:62" x14ac:dyDescent="0.3">
      <c r="BE4023"/>
      <c r="BF4023"/>
      <c r="BG4023"/>
      <c r="BH4023"/>
      <c r="BI4023"/>
      <c r="BJ4023"/>
    </row>
    <row r="4024" spans="57:62" x14ac:dyDescent="0.3">
      <c r="BE4024"/>
      <c r="BF4024"/>
      <c r="BG4024"/>
      <c r="BH4024"/>
      <c r="BI4024"/>
      <c r="BJ4024"/>
    </row>
    <row r="4025" spans="57:62" x14ac:dyDescent="0.3">
      <c r="BE4025"/>
      <c r="BF4025"/>
      <c r="BG4025"/>
      <c r="BH4025"/>
      <c r="BI4025"/>
      <c r="BJ4025"/>
    </row>
    <row r="4026" spans="57:62" x14ac:dyDescent="0.3">
      <c r="BE4026"/>
      <c r="BF4026"/>
      <c r="BG4026"/>
      <c r="BH4026"/>
      <c r="BI4026"/>
      <c r="BJ4026"/>
    </row>
    <row r="4027" spans="57:62" x14ac:dyDescent="0.3">
      <c r="BE4027"/>
      <c r="BF4027"/>
      <c r="BG4027"/>
      <c r="BH4027"/>
      <c r="BI4027"/>
      <c r="BJ4027"/>
    </row>
    <row r="4028" spans="57:62" x14ac:dyDescent="0.3">
      <c r="BE4028"/>
      <c r="BF4028"/>
      <c r="BG4028"/>
      <c r="BH4028"/>
      <c r="BI4028"/>
      <c r="BJ4028"/>
    </row>
    <row r="4029" spans="57:62" x14ac:dyDescent="0.3">
      <c r="BE4029"/>
      <c r="BF4029"/>
      <c r="BG4029"/>
      <c r="BH4029"/>
      <c r="BI4029"/>
      <c r="BJ4029"/>
    </row>
    <row r="4030" spans="57:62" x14ac:dyDescent="0.3">
      <c r="BE4030"/>
      <c r="BF4030"/>
      <c r="BG4030"/>
      <c r="BH4030"/>
      <c r="BI4030"/>
      <c r="BJ4030"/>
    </row>
    <row r="4031" spans="57:62" x14ac:dyDescent="0.3">
      <c r="BE4031"/>
      <c r="BF4031"/>
      <c r="BG4031"/>
      <c r="BH4031"/>
      <c r="BI4031"/>
      <c r="BJ4031"/>
    </row>
    <row r="4032" spans="57:62" x14ac:dyDescent="0.3">
      <c r="BE4032"/>
      <c r="BF4032"/>
      <c r="BG4032"/>
      <c r="BH4032"/>
      <c r="BI4032"/>
      <c r="BJ4032"/>
    </row>
    <row r="4033" spans="57:62" x14ac:dyDescent="0.3">
      <c r="BE4033"/>
      <c r="BF4033"/>
      <c r="BG4033"/>
      <c r="BH4033"/>
      <c r="BI4033"/>
      <c r="BJ4033"/>
    </row>
    <row r="4034" spans="57:62" x14ac:dyDescent="0.3">
      <c r="BE4034"/>
      <c r="BF4034"/>
      <c r="BG4034"/>
      <c r="BH4034"/>
      <c r="BI4034"/>
      <c r="BJ4034"/>
    </row>
    <row r="4035" spans="57:62" x14ac:dyDescent="0.3">
      <c r="BE4035"/>
      <c r="BF4035"/>
      <c r="BG4035"/>
      <c r="BH4035"/>
      <c r="BI4035"/>
      <c r="BJ4035"/>
    </row>
    <row r="4036" spans="57:62" x14ac:dyDescent="0.3">
      <c r="BE4036"/>
      <c r="BF4036"/>
      <c r="BG4036"/>
      <c r="BH4036"/>
      <c r="BI4036"/>
      <c r="BJ4036"/>
    </row>
    <row r="4037" spans="57:62" x14ac:dyDescent="0.3">
      <c r="BE4037"/>
      <c r="BF4037"/>
      <c r="BG4037"/>
      <c r="BH4037"/>
      <c r="BI4037"/>
      <c r="BJ4037"/>
    </row>
    <row r="4038" spans="57:62" x14ac:dyDescent="0.3">
      <c r="BE4038"/>
      <c r="BF4038"/>
      <c r="BG4038"/>
      <c r="BH4038"/>
      <c r="BI4038"/>
      <c r="BJ4038"/>
    </row>
    <row r="4039" spans="57:62" x14ac:dyDescent="0.3">
      <c r="BE4039"/>
      <c r="BF4039"/>
      <c r="BG4039"/>
      <c r="BH4039"/>
      <c r="BI4039"/>
      <c r="BJ4039"/>
    </row>
    <row r="4040" spans="57:62" x14ac:dyDescent="0.3">
      <c r="BE4040"/>
      <c r="BF4040"/>
      <c r="BG4040"/>
      <c r="BH4040"/>
      <c r="BI4040"/>
      <c r="BJ4040"/>
    </row>
    <row r="4041" spans="57:62" x14ac:dyDescent="0.3">
      <c r="BE4041"/>
      <c r="BF4041"/>
      <c r="BG4041"/>
      <c r="BH4041"/>
      <c r="BI4041"/>
      <c r="BJ4041"/>
    </row>
    <row r="4042" spans="57:62" x14ac:dyDescent="0.3">
      <c r="BE4042"/>
      <c r="BF4042"/>
      <c r="BG4042"/>
      <c r="BH4042"/>
      <c r="BI4042"/>
      <c r="BJ4042"/>
    </row>
    <row r="4043" spans="57:62" x14ac:dyDescent="0.3">
      <c r="BE4043"/>
      <c r="BF4043"/>
      <c r="BG4043"/>
      <c r="BH4043"/>
      <c r="BI4043"/>
      <c r="BJ4043"/>
    </row>
    <row r="4044" spans="57:62" x14ac:dyDescent="0.3">
      <c r="BE4044"/>
      <c r="BF4044"/>
      <c r="BG4044"/>
      <c r="BH4044"/>
      <c r="BI4044"/>
      <c r="BJ4044"/>
    </row>
    <row r="4045" spans="57:62" x14ac:dyDescent="0.3">
      <c r="BE4045"/>
      <c r="BF4045"/>
      <c r="BG4045"/>
      <c r="BH4045"/>
      <c r="BI4045"/>
      <c r="BJ4045"/>
    </row>
    <row r="4046" spans="57:62" x14ac:dyDescent="0.3">
      <c r="BE4046"/>
      <c r="BF4046"/>
      <c r="BG4046"/>
      <c r="BH4046"/>
      <c r="BI4046"/>
      <c r="BJ4046"/>
    </row>
    <row r="4047" spans="57:62" x14ac:dyDescent="0.3">
      <c r="BE4047"/>
      <c r="BF4047"/>
      <c r="BG4047"/>
      <c r="BH4047"/>
      <c r="BI4047"/>
      <c r="BJ4047"/>
    </row>
    <row r="4048" spans="57:62" x14ac:dyDescent="0.3">
      <c r="BE4048"/>
      <c r="BF4048"/>
      <c r="BG4048"/>
      <c r="BH4048"/>
      <c r="BI4048"/>
      <c r="BJ4048"/>
    </row>
    <row r="4049" spans="57:62" x14ac:dyDescent="0.3">
      <c r="BE4049"/>
      <c r="BF4049"/>
      <c r="BG4049"/>
      <c r="BH4049"/>
      <c r="BI4049"/>
      <c r="BJ4049"/>
    </row>
    <row r="4050" spans="57:62" x14ac:dyDescent="0.3">
      <c r="BE4050"/>
      <c r="BF4050"/>
      <c r="BG4050"/>
      <c r="BH4050"/>
      <c r="BI4050"/>
      <c r="BJ4050"/>
    </row>
    <row r="4051" spans="57:62" x14ac:dyDescent="0.3">
      <c r="BE4051"/>
      <c r="BF4051"/>
      <c r="BG4051"/>
      <c r="BH4051"/>
      <c r="BI4051"/>
      <c r="BJ4051"/>
    </row>
    <row r="4052" spans="57:62" x14ac:dyDescent="0.3">
      <c r="BE4052"/>
      <c r="BF4052"/>
      <c r="BG4052"/>
      <c r="BH4052"/>
      <c r="BI4052"/>
      <c r="BJ4052"/>
    </row>
    <row r="4053" spans="57:62" x14ac:dyDescent="0.3">
      <c r="BE4053"/>
      <c r="BF4053"/>
      <c r="BG4053"/>
      <c r="BH4053"/>
      <c r="BI4053"/>
      <c r="BJ4053"/>
    </row>
    <row r="4054" spans="57:62" x14ac:dyDescent="0.3">
      <c r="BE4054"/>
      <c r="BF4054"/>
      <c r="BG4054"/>
      <c r="BH4054"/>
      <c r="BI4054"/>
      <c r="BJ4054"/>
    </row>
    <row r="4055" spans="57:62" x14ac:dyDescent="0.3">
      <c r="BE4055"/>
      <c r="BF4055"/>
      <c r="BG4055"/>
      <c r="BH4055"/>
      <c r="BI4055"/>
      <c r="BJ4055"/>
    </row>
    <row r="4056" spans="57:62" x14ac:dyDescent="0.3">
      <c r="BE4056"/>
      <c r="BF4056"/>
      <c r="BG4056"/>
      <c r="BH4056"/>
      <c r="BI4056"/>
      <c r="BJ4056"/>
    </row>
    <row r="4057" spans="57:62" x14ac:dyDescent="0.3">
      <c r="BE4057"/>
      <c r="BF4057"/>
      <c r="BG4057"/>
      <c r="BH4057"/>
      <c r="BI4057"/>
      <c r="BJ4057"/>
    </row>
    <row r="4058" spans="57:62" x14ac:dyDescent="0.3">
      <c r="BE4058"/>
      <c r="BF4058"/>
      <c r="BG4058"/>
      <c r="BH4058"/>
      <c r="BI4058"/>
      <c r="BJ4058"/>
    </row>
    <row r="4059" spans="57:62" x14ac:dyDescent="0.3">
      <c r="BE4059"/>
      <c r="BF4059"/>
      <c r="BG4059"/>
      <c r="BH4059"/>
      <c r="BI4059"/>
      <c r="BJ4059"/>
    </row>
    <row r="4060" spans="57:62" x14ac:dyDescent="0.3">
      <c r="BE4060"/>
      <c r="BF4060"/>
      <c r="BG4060"/>
      <c r="BH4060"/>
      <c r="BI4060"/>
      <c r="BJ4060"/>
    </row>
    <row r="4061" spans="57:62" x14ac:dyDescent="0.3">
      <c r="BE4061"/>
      <c r="BF4061"/>
      <c r="BG4061"/>
      <c r="BH4061"/>
      <c r="BI4061"/>
      <c r="BJ4061"/>
    </row>
    <row r="4062" spans="57:62" x14ac:dyDescent="0.3">
      <c r="BE4062"/>
      <c r="BF4062"/>
      <c r="BG4062"/>
      <c r="BH4062"/>
      <c r="BI4062"/>
      <c r="BJ4062"/>
    </row>
    <row r="4063" spans="57:62" x14ac:dyDescent="0.3">
      <c r="BE4063"/>
      <c r="BF4063"/>
      <c r="BG4063"/>
      <c r="BH4063"/>
      <c r="BI4063"/>
      <c r="BJ4063"/>
    </row>
    <row r="4064" spans="57:62" x14ac:dyDescent="0.3">
      <c r="BE4064"/>
      <c r="BF4064"/>
      <c r="BG4064"/>
      <c r="BH4064"/>
      <c r="BI4064"/>
      <c r="BJ4064"/>
    </row>
    <row r="4065" spans="57:62" x14ac:dyDescent="0.3">
      <c r="BE4065"/>
      <c r="BF4065"/>
      <c r="BG4065"/>
      <c r="BH4065"/>
      <c r="BI4065"/>
      <c r="BJ4065"/>
    </row>
    <row r="4066" spans="57:62" x14ac:dyDescent="0.3">
      <c r="BE4066"/>
      <c r="BF4066"/>
      <c r="BG4066"/>
      <c r="BH4066"/>
      <c r="BI4066"/>
      <c r="BJ4066"/>
    </row>
    <row r="4067" spans="57:62" x14ac:dyDescent="0.3">
      <c r="BE4067"/>
      <c r="BF4067"/>
      <c r="BG4067"/>
      <c r="BH4067"/>
      <c r="BI4067"/>
      <c r="BJ4067"/>
    </row>
    <row r="4068" spans="57:62" x14ac:dyDescent="0.3">
      <c r="BE4068"/>
      <c r="BF4068"/>
      <c r="BG4068"/>
      <c r="BH4068"/>
      <c r="BI4068"/>
      <c r="BJ4068"/>
    </row>
    <row r="4069" spans="57:62" x14ac:dyDescent="0.3">
      <c r="BE4069"/>
      <c r="BF4069"/>
      <c r="BG4069"/>
      <c r="BH4069"/>
      <c r="BI4069"/>
      <c r="BJ4069"/>
    </row>
    <row r="4070" spans="57:62" x14ac:dyDescent="0.3">
      <c r="BE4070"/>
      <c r="BF4070"/>
      <c r="BG4070"/>
      <c r="BH4070"/>
      <c r="BI4070"/>
      <c r="BJ4070"/>
    </row>
    <row r="4071" spans="57:62" x14ac:dyDescent="0.3">
      <c r="BE4071"/>
      <c r="BF4071"/>
      <c r="BG4071"/>
      <c r="BH4071"/>
      <c r="BI4071"/>
      <c r="BJ4071"/>
    </row>
    <row r="4072" spans="57:62" x14ac:dyDescent="0.3">
      <c r="BE4072"/>
      <c r="BF4072"/>
      <c r="BG4072"/>
      <c r="BH4072"/>
      <c r="BI4072"/>
      <c r="BJ4072"/>
    </row>
    <row r="4073" spans="57:62" x14ac:dyDescent="0.3">
      <c r="BE4073"/>
      <c r="BF4073"/>
      <c r="BG4073"/>
      <c r="BH4073"/>
      <c r="BI4073"/>
      <c r="BJ4073"/>
    </row>
    <row r="4074" spans="57:62" x14ac:dyDescent="0.3">
      <c r="BE4074"/>
      <c r="BF4074"/>
      <c r="BG4074"/>
      <c r="BH4074"/>
      <c r="BI4074"/>
      <c r="BJ4074"/>
    </row>
    <row r="4075" spans="57:62" x14ac:dyDescent="0.3">
      <c r="BE4075"/>
      <c r="BF4075"/>
      <c r="BG4075"/>
      <c r="BH4075"/>
      <c r="BI4075"/>
      <c r="BJ4075"/>
    </row>
    <row r="4076" spans="57:62" x14ac:dyDescent="0.3">
      <c r="BE4076"/>
      <c r="BF4076"/>
      <c r="BG4076"/>
      <c r="BH4076"/>
      <c r="BI4076"/>
      <c r="BJ4076"/>
    </row>
    <row r="4077" spans="57:62" x14ac:dyDescent="0.3">
      <c r="BE4077"/>
      <c r="BF4077"/>
      <c r="BG4077"/>
      <c r="BH4077"/>
      <c r="BI4077"/>
      <c r="BJ4077"/>
    </row>
    <row r="4078" spans="57:62" x14ac:dyDescent="0.3">
      <c r="BE4078"/>
      <c r="BF4078"/>
      <c r="BG4078"/>
      <c r="BH4078"/>
      <c r="BI4078"/>
      <c r="BJ4078"/>
    </row>
    <row r="4079" spans="57:62" x14ac:dyDescent="0.3">
      <c r="BE4079"/>
      <c r="BF4079"/>
      <c r="BG4079"/>
      <c r="BH4079"/>
      <c r="BI4079"/>
      <c r="BJ4079"/>
    </row>
    <row r="4080" spans="57:62" x14ac:dyDescent="0.3">
      <c r="BE4080"/>
      <c r="BF4080"/>
      <c r="BG4080"/>
      <c r="BH4080"/>
      <c r="BI4080"/>
      <c r="BJ4080"/>
    </row>
    <row r="4081" spans="57:62" x14ac:dyDescent="0.3">
      <c r="BE4081"/>
      <c r="BF4081"/>
      <c r="BG4081"/>
      <c r="BH4081"/>
      <c r="BI4081"/>
      <c r="BJ4081"/>
    </row>
    <row r="4082" spans="57:62" x14ac:dyDescent="0.3">
      <c r="BE4082"/>
      <c r="BF4082"/>
      <c r="BG4082"/>
      <c r="BH4082"/>
      <c r="BI4082"/>
      <c r="BJ4082"/>
    </row>
    <row r="4083" spans="57:62" x14ac:dyDescent="0.3">
      <c r="BE4083"/>
      <c r="BF4083"/>
      <c r="BG4083"/>
      <c r="BH4083"/>
      <c r="BI4083"/>
      <c r="BJ4083"/>
    </row>
    <row r="4084" spans="57:62" x14ac:dyDescent="0.3">
      <c r="BE4084"/>
      <c r="BF4084"/>
      <c r="BG4084"/>
      <c r="BH4084"/>
      <c r="BI4084"/>
      <c r="BJ4084"/>
    </row>
    <row r="4085" spans="57:62" x14ac:dyDescent="0.3">
      <c r="BE4085"/>
      <c r="BF4085"/>
      <c r="BG4085"/>
      <c r="BH4085"/>
      <c r="BI4085"/>
      <c r="BJ4085"/>
    </row>
    <row r="4086" spans="57:62" x14ac:dyDescent="0.3">
      <c r="BE4086"/>
      <c r="BF4086"/>
      <c r="BG4086"/>
      <c r="BH4086"/>
      <c r="BI4086"/>
      <c r="BJ4086"/>
    </row>
    <row r="4087" spans="57:62" x14ac:dyDescent="0.3">
      <c r="BE4087"/>
      <c r="BF4087"/>
      <c r="BG4087"/>
      <c r="BH4087"/>
      <c r="BI4087"/>
      <c r="BJ4087"/>
    </row>
    <row r="4088" spans="57:62" x14ac:dyDescent="0.3">
      <c r="BE4088"/>
      <c r="BF4088"/>
      <c r="BG4088"/>
      <c r="BH4088"/>
      <c r="BI4088"/>
      <c r="BJ4088"/>
    </row>
    <row r="4089" spans="57:62" x14ac:dyDescent="0.3">
      <c r="BE4089"/>
      <c r="BF4089"/>
      <c r="BG4089"/>
      <c r="BH4089"/>
      <c r="BI4089"/>
      <c r="BJ4089"/>
    </row>
    <row r="4090" spans="57:62" x14ac:dyDescent="0.3">
      <c r="BE4090"/>
      <c r="BF4090"/>
      <c r="BG4090"/>
      <c r="BH4090"/>
      <c r="BI4090"/>
      <c r="BJ4090"/>
    </row>
    <row r="4091" spans="57:62" x14ac:dyDescent="0.3">
      <c r="BE4091"/>
      <c r="BF4091"/>
      <c r="BG4091"/>
      <c r="BH4091"/>
      <c r="BI4091"/>
      <c r="BJ4091"/>
    </row>
    <row r="4092" spans="57:62" x14ac:dyDescent="0.3">
      <c r="BE4092"/>
      <c r="BF4092"/>
      <c r="BG4092"/>
      <c r="BH4092"/>
      <c r="BI4092"/>
      <c r="BJ4092"/>
    </row>
    <row r="4093" spans="57:62" x14ac:dyDescent="0.3">
      <c r="BE4093"/>
      <c r="BF4093"/>
      <c r="BG4093"/>
      <c r="BH4093"/>
      <c r="BI4093"/>
      <c r="BJ4093"/>
    </row>
    <row r="4094" spans="57:62" x14ac:dyDescent="0.3">
      <c r="BE4094"/>
      <c r="BF4094"/>
      <c r="BG4094"/>
      <c r="BH4094"/>
      <c r="BI4094"/>
      <c r="BJ4094"/>
    </row>
    <row r="4095" spans="57:62" x14ac:dyDescent="0.3">
      <c r="BE4095"/>
      <c r="BF4095"/>
      <c r="BG4095"/>
      <c r="BH4095"/>
      <c r="BI4095"/>
      <c r="BJ4095"/>
    </row>
    <row r="4096" spans="57:62" x14ac:dyDescent="0.3">
      <c r="BE4096"/>
      <c r="BF4096"/>
      <c r="BG4096"/>
      <c r="BH4096"/>
      <c r="BI4096"/>
      <c r="BJ4096"/>
    </row>
    <row r="4097" spans="57:62" x14ac:dyDescent="0.3">
      <c r="BE4097"/>
      <c r="BF4097"/>
      <c r="BG4097"/>
      <c r="BH4097"/>
      <c r="BI4097"/>
      <c r="BJ4097"/>
    </row>
    <row r="4098" spans="57:62" x14ac:dyDescent="0.3">
      <c r="BE4098"/>
      <c r="BF4098"/>
      <c r="BG4098"/>
      <c r="BH4098"/>
      <c r="BI4098"/>
      <c r="BJ4098"/>
    </row>
    <row r="4099" spans="57:62" x14ac:dyDescent="0.3">
      <c r="BE4099"/>
      <c r="BF4099"/>
      <c r="BG4099"/>
      <c r="BH4099"/>
      <c r="BI4099"/>
      <c r="BJ4099"/>
    </row>
    <row r="4100" spans="57:62" x14ac:dyDescent="0.3">
      <c r="BE4100"/>
      <c r="BF4100"/>
      <c r="BG4100"/>
      <c r="BH4100"/>
      <c r="BI4100"/>
      <c r="BJ4100"/>
    </row>
    <row r="4101" spans="57:62" x14ac:dyDescent="0.3">
      <c r="BE4101"/>
      <c r="BF4101"/>
      <c r="BG4101"/>
      <c r="BH4101"/>
      <c r="BI4101"/>
      <c r="BJ4101"/>
    </row>
    <row r="4102" spans="57:62" x14ac:dyDescent="0.3">
      <c r="BE4102"/>
      <c r="BF4102"/>
      <c r="BG4102"/>
      <c r="BH4102"/>
      <c r="BI4102"/>
      <c r="BJ4102"/>
    </row>
    <row r="4103" spans="57:62" x14ac:dyDescent="0.3">
      <c r="BE4103"/>
      <c r="BF4103"/>
      <c r="BG4103"/>
      <c r="BH4103"/>
      <c r="BI4103"/>
      <c r="BJ4103"/>
    </row>
    <row r="4104" spans="57:62" x14ac:dyDescent="0.3">
      <c r="BE4104"/>
      <c r="BF4104"/>
      <c r="BG4104"/>
      <c r="BH4104"/>
      <c r="BI4104"/>
      <c r="BJ4104"/>
    </row>
    <row r="4105" spans="57:62" x14ac:dyDescent="0.3">
      <c r="BE4105"/>
      <c r="BF4105"/>
      <c r="BG4105"/>
      <c r="BH4105"/>
      <c r="BI4105"/>
      <c r="BJ4105"/>
    </row>
    <row r="4106" spans="57:62" x14ac:dyDescent="0.3">
      <c r="BE4106"/>
      <c r="BF4106"/>
      <c r="BG4106"/>
      <c r="BH4106"/>
      <c r="BI4106"/>
      <c r="BJ4106"/>
    </row>
    <row r="4107" spans="57:62" x14ac:dyDescent="0.3">
      <c r="BE4107"/>
      <c r="BF4107"/>
      <c r="BG4107"/>
      <c r="BH4107"/>
      <c r="BI4107"/>
      <c r="BJ4107"/>
    </row>
    <row r="4108" spans="57:62" x14ac:dyDescent="0.3">
      <c r="BE4108"/>
      <c r="BF4108"/>
      <c r="BG4108"/>
      <c r="BH4108"/>
      <c r="BI4108"/>
      <c r="BJ4108"/>
    </row>
    <row r="4109" spans="57:62" x14ac:dyDescent="0.3">
      <c r="BE4109"/>
      <c r="BF4109"/>
      <c r="BG4109"/>
      <c r="BH4109"/>
      <c r="BI4109"/>
      <c r="BJ4109"/>
    </row>
    <row r="4110" spans="57:62" x14ac:dyDescent="0.3">
      <c r="BE4110"/>
      <c r="BF4110"/>
      <c r="BG4110"/>
      <c r="BH4110"/>
      <c r="BI4110"/>
      <c r="BJ4110"/>
    </row>
    <row r="4111" spans="57:62" x14ac:dyDescent="0.3">
      <c r="BE4111"/>
      <c r="BF4111"/>
      <c r="BG4111"/>
      <c r="BH4111"/>
      <c r="BI4111"/>
      <c r="BJ4111"/>
    </row>
    <row r="4112" spans="57:62" x14ac:dyDescent="0.3">
      <c r="BE4112"/>
      <c r="BF4112"/>
      <c r="BG4112"/>
      <c r="BH4112"/>
      <c r="BI4112"/>
      <c r="BJ4112"/>
    </row>
    <row r="4113" spans="57:62" x14ac:dyDescent="0.3">
      <c r="BE4113"/>
      <c r="BF4113"/>
      <c r="BG4113"/>
      <c r="BH4113"/>
      <c r="BI4113"/>
      <c r="BJ4113"/>
    </row>
    <row r="4114" spans="57:62" x14ac:dyDescent="0.3">
      <c r="BE4114"/>
      <c r="BF4114"/>
      <c r="BG4114"/>
      <c r="BH4114"/>
      <c r="BI4114"/>
      <c r="BJ4114"/>
    </row>
    <row r="4115" spans="57:62" x14ac:dyDescent="0.3">
      <c r="BE4115"/>
      <c r="BF4115"/>
      <c r="BG4115"/>
      <c r="BH4115"/>
      <c r="BI4115"/>
      <c r="BJ4115"/>
    </row>
    <row r="4116" spans="57:62" x14ac:dyDescent="0.3">
      <c r="BE4116"/>
      <c r="BF4116"/>
      <c r="BG4116"/>
      <c r="BH4116"/>
      <c r="BI4116"/>
      <c r="BJ4116"/>
    </row>
    <row r="4117" spans="57:62" x14ac:dyDescent="0.3">
      <c r="BE4117"/>
      <c r="BF4117"/>
      <c r="BG4117"/>
      <c r="BH4117"/>
      <c r="BI4117"/>
      <c r="BJ4117"/>
    </row>
    <row r="4118" spans="57:62" x14ac:dyDescent="0.3">
      <c r="BE4118"/>
      <c r="BF4118"/>
      <c r="BG4118"/>
      <c r="BH4118"/>
      <c r="BI4118"/>
      <c r="BJ4118"/>
    </row>
    <row r="4119" spans="57:62" x14ac:dyDescent="0.3">
      <c r="BE4119"/>
      <c r="BF4119"/>
      <c r="BG4119"/>
      <c r="BH4119"/>
      <c r="BI4119"/>
      <c r="BJ4119"/>
    </row>
    <row r="4120" spans="57:62" x14ac:dyDescent="0.3">
      <c r="BE4120"/>
      <c r="BF4120"/>
      <c r="BG4120"/>
      <c r="BH4120"/>
      <c r="BI4120"/>
      <c r="BJ4120"/>
    </row>
    <row r="4121" spans="57:62" x14ac:dyDescent="0.3">
      <c r="BE4121"/>
      <c r="BF4121"/>
      <c r="BG4121"/>
      <c r="BH4121"/>
      <c r="BI4121"/>
      <c r="BJ4121"/>
    </row>
    <row r="4122" spans="57:62" x14ac:dyDescent="0.3">
      <c r="BE4122"/>
      <c r="BF4122"/>
      <c r="BG4122"/>
      <c r="BH4122"/>
      <c r="BI4122"/>
      <c r="BJ4122"/>
    </row>
    <row r="4123" spans="57:62" x14ac:dyDescent="0.3">
      <c r="BE4123"/>
      <c r="BF4123"/>
      <c r="BG4123"/>
      <c r="BH4123"/>
      <c r="BI4123"/>
      <c r="BJ4123"/>
    </row>
    <row r="4124" spans="57:62" x14ac:dyDescent="0.3">
      <c r="BE4124"/>
      <c r="BF4124"/>
      <c r="BG4124"/>
      <c r="BH4124"/>
      <c r="BI4124"/>
      <c r="BJ4124"/>
    </row>
    <row r="4125" spans="57:62" x14ac:dyDescent="0.3">
      <c r="BE4125"/>
      <c r="BF4125"/>
      <c r="BG4125"/>
      <c r="BH4125"/>
      <c r="BI4125"/>
      <c r="BJ4125"/>
    </row>
    <row r="4126" spans="57:62" x14ac:dyDescent="0.3">
      <c r="BE4126"/>
      <c r="BF4126"/>
      <c r="BG4126"/>
      <c r="BH4126"/>
      <c r="BI4126"/>
      <c r="BJ4126"/>
    </row>
    <row r="4127" spans="57:62" x14ac:dyDescent="0.3">
      <c r="BE4127"/>
      <c r="BF4127"/>
      <c r="BG4127"/>
      <c r="BH4127"/>
      <c r="BI4127"/>
      <c r="BJ4127"/>
    </row>
    <row r="4128" spans="57:62" x14ac:dyDescent="0.3">
      <c r="BE4128"/>
      <c r="BF4128"/>
      <c r="BG4128"/>
      <c r="BH4128"/>
      <c r="BI4128"/>
      <c r="BJ4128"/>
    </row>
    <row r="4129" spans="57:62" x14ac:dyDescent="0.3">
      <c r="BE4129"/>
      <c r="BF4129"/>
      <c r="BG4129"/>
      <c r="BH4129"/>
      <c r="BI4129"/>
      <c r="BJ4129"/>
    </row>
    <row r="4130" spans="57:62" x14ac:dyDescent="0.3">
      <c r="BE4130"/>
      <c r="BF4130"/>
      <c r="BG4130"/>
      <c r="BH4130"/>
      <c r="BI4130"/>
      <c r="BJ4130"/>
    </row>
    <row r="4131" spans="57:62" x14ac:dyDescent="0.3">
      <c r="BE4131"/>
      <c r="BF4131"/>
      <c r="BG4131"/>
      <c r="BH4131"/>
      <c r="BI4131"/>
      <c r="BJ4131"/>
    </row>
    <row r="4132" spans="57:62" x14ac:dyDescent="0.3">
      <c r="BE4132"/>
      <c r="BF4132"/>
      <c r="BG4132"/>
      <c r="BH4132"/>
      <c r="BI4132"/>
      <c r="BJ4132"/>
    </row>
    <row r="4133" spans="57:62" x14ac:dyDescent="0.3">
      <c r="BE4133"/>
      <c r="BF4133"/>
      <c r="BG4133"/>
      <c r="BH4133"/>
      <c r="BI4133"/>
      <c r="BJ4133"/>
    </row>
    <row r="4134" spans="57:62" x14ac:dyDescent="0.3">
      <c r="BE4134"/>
      <c r="BF4134"/>
      <c r="BG4134"/>
      <c r="BH4134"/>
      <c r="BI4134"/>
      <c r="BJ4134"/>
    </row>
    <row r="4135" spans="57:62" x14ac:dyDescent="0.3">
      <c r="BE4135"/>
      <c r="BF4135"/>
      <c r="BG4135"/>
      <c r="BH4135"/>
      <c r="BI4135"/>
      <c r="BJ4135"/>
    </row>
    <row r="4136" spans="57:62" x14ac:dyDescent="0.3">
      <c r="BE4136"/>
      <c r="BF4136"/>
      <c r="BG4136"/>
      <c r="BH4136"/>
      <c r="BI4136"/>
      <c r="BJ4136"/>
    </row>
    <row r="4137" spans="57:62" x14ac:dyDescent="0.3">
      <c r="BE4137"/>
      <c r="BF4137"/>
      <c r="BG4137"/>
      <c r="BH4137"/>
      <c r="BI4137"/>
      <c r="BJ4137"/>
    </row>
    <row r="4138" spans="57:62" x14ac:dyDescent="0.3">
      <c r="BE4138"/>
      <c r="BF4138"/>
      <c r="BG4138"/>
      <c r="BH4138"/>
      <c r="BI4138"/>
      <c r="BJ4138"/>
    </row>
    <row r="4139" spans="57:62" x14ac:dyDescent="0.3">
      <c r="BE4139"/>
      <c r="BF4139"/>
      <c r="BG4139"/>
      <c r="BH4139"/>
      <c r="BI4139"/>
      <c r="BJ4139"/>
    </row>
    <row r="4140" spans="57:62" x14ac:dyDescent="0.3">
      <c r="BE4140"/>
      <c r="BF4140"/>
      <c r="BG4140"/>
      <c r="BH4140"/>
      <c r="BI4140"/>
      <c r="BJ4140"/>
    </row>
    <row r="4141" spans="57:62" x14ac:dyDescent="0.3">
      <c r="BE4141"/>
      <c r="BF4141"/>
      <c r="BG4141"/>
      <c r="BH4141"/>
      <c r="BI4141"/>
      <c r="BJ4141"/>
    </row>
    <row r="4142" spans="57:62" x14ac:dyDescent="0.3">
      <c r="BE4142"/>
      <c r="BF4142"/>
      <c r="BG4142"/>
      <c r="BH4142"/>
      <c r="BI4142"/>
      <c r="BJ4142"/>
    </row>
    <row r="4143" spans="57:62" x14ac:dyDescent="0.3">
      <c r="BE4143"/>
      <c r="BF4143"/>
      <c r="BG4143"/>
      <c r="BH4143"/>
      <c r="BI4143"/>
      <c r="BJ4143"/>
    </row>
    <row r="4144" spans="57:62" x14ac:dyDescent="0.3">
      <c r="BE4144"/>
      <c r="BF4144"/>
      <c r="BG4144"/>
      <c r="BH4144"/>
      <c r="BI4144"/>
      <c r="BJ4144"/>
    </row>
    <row r="4145" spans="57:62" x14ac:dyDescent="0.3">
      <c r="BE4145"/>
      <c r="BF4145"/>
      <c r="BG4145"/>
      <c r="BH4145"/>
      <c r="BI4145"/>
      <c r="BJ4145"/>
    </row>
    <row r="4146" spans="57:62" x14ac:dyDescent="0.3">
      <c r="BE4146"/>
      <c r="BF4146"/>
      <c r="BG4146"/>
      <c r="BH4146"/>
      <c r="BI4146"/>
      <c r="BJ4146"/>
    </row>
    <row r="4147" spans="57:62" x14ac:dyDescent="0.3">
      <c r="BE4147"/>
      <c r="BF4147"/>
      <c r="BG4147"/>
      <c r="BH4147"/>
      <c r="BI4147"/>
      <c r="BJ4147"/>
    </row>
    <row r="4148" spans="57:62" x14ac:dyDescent="0.3">
      <c r="BE4148"/>
      <c r="BF4148"/>
      <c r="BG4148"/>
      <c r="BH4148"/>
      <c r="BI4148"/>
      <c r="BJ4148"/>
    </row>
    <row r="4149" spans="57:62" x14ac:dyDescent="0.3">
      <c r="BE4149"/>
      <c r="BF4149"/>
      <c r="BG4149"/>
      <c r="BH4149"/>
      <c r="BI4149"/>
      <c r="BJ4149"/>
    </row>
    <row r="4150" spans="57:62" x14ac:dyDescent="0.3">
      <c r="BE4150"/>
      <c r="BF4150"/>
      <c r="BG4150"/>
      <c r="BH4150"/>
      <c r="BI4150"/>
      <c r="BJ4150"/>
    </row>
    <row r="4151" spans="57:62" x14ac:dyDescent="0.3">
      <c r="BE4151"/>
      <c r="BF4151"/>
      <c r="BG4151"/>
      <c r="BH4151"/>
      <c r="BI4151"/>
      <c r="BJ4151"/>
    </row>
    <row r="4152" spans="57:62" x14ac:dyDescent="0.3">
      <c r="BE4152"/>
      <c r="BF4152"/>
      <c r="BG4152"/>
      <c r="BH4152"/>
      <c r="BI4152"/>
      <c r="BJ4152"/>
    </row>
    <row r="4153" spans="57:62" x14ac:dyDescent="0.3">
      <c r="BE4153"/>
      <c r="BF4153"/>
      <c r="BG4153"/>
      <c r="BH4153"/>
      <c r="BI4153"/>
      <c r="BJ4153"/>
    </row>
    <row r="4154" spans="57:62" x14ac:dyDescent="0.3">
      <c r="BE4154"/>
      <c r="BF4154"/>
      <c r="BG4154"/>
      <c r="BH4154"/>
      <c r="BI4154"/>
      <c r="BJ4154"/>
    </row>
    <row r="4155" spans="57:62" x14ac:dyDescent="0.3">
      <c r="BE4155"/>
      <c r="BF4155"/>
      <c r="BG4155"/>
      <c r="BH4155"/>
      <c r="BI4155"/>
      <c r="BJ4155"/>
    </row>
    <row r="4156" spans="57:62" x14ac:dyDescent="0.3">
      <c r="BE4156"/>
      <c r="BF4156"/>
      <c r="BG4156"/>
      <c r="BH4156"/>
      <c r="BI4156"/>
      <c r="BJ4156"/>
    </row>
    <row r="4157" spans="57:62" x14ac:dyDescent="0.3">
      <c r="BE4157"/>
      <c r="BF4157"/>
      <c r="BG4157"/>
      <c r="BH4157"/>
      <c r="BI4157"/>
      <c r="BJ4157"/>
    </row>
    <row r="4158" spans="57:62" x14ac:dyDescent="0.3">
      <c r="BE4158"/>
      <c r="BF4158"/>
      <c r="BG4158"/>
      <c r="BH4158"/>
      <c r="BI4158"/>
      <c r="BJ4158"/>
    </row>
    <row r="4159" spans="57:62" x14ac:dyDescent="0.3">
      <c r="BE4159"/>
      <c r="BF4159"/>
      <c r="BG4159"/>
      <c r="BH4159"/>
      <c r="BI4159"/>
      <c r="BJ4159"/>
    </row>
    <row r="4160" spans="57:62" x14ac:dyDescent="0.3">
      <c r="BE4160"/>
      <c r="BF4160"/>
      <c r="BG4160"/>
      <c r="BH4160"/>
      <c r="BI4160"/>
      <c r="BJ4160"/>
    </row>
    <row r="4161" spans="57:62" x14ac:dyDescent="0.3">
      <c r="BE4161"/>
      <c r="BF4161"/>
      <c r="BG4161"/>
      <c r="BH4161"/>
      <c r="BI4161"/>
      <c r="BJ4161"/>
    </row>
    <row r="4162" spans="57:62" x14ac:dyDescent="0.3">
      <c r="BE4162"/>
      <c r="BF4162"/>
      <c r="BG4162"/>
      <c r="BH4162"/>
      <c r="BI4162"/>
      <c r="BJ4162"/>
    </row>
    <row r="4163" spans="57:62" x14ac:dyDescent="0.3">
      <c r="BE4163"/>
      <c r="BF4163"/>
      <c r="BG4163"/>
      <c r="BH4163"/>
      <c r="BI4163"/>
      <c r="BJ4163"/>
    </row>
    <row r="4164" spans="57:62" x14ac:dyDescent="0.3">
      <c r="BE4164"/>
      <c r="BF4164"/>
      <c r="BG4164"/>
      <c r="BH4164"/>
      <c r="BI4164"/>
      <c r="BJ4164"/>
    </row>
    <row r="4165" spans="57:62" x14ac:dyDescent="0.3">
      <c r="BE4165"/>
      <c r="BF4165"/>
      <c r="BG4165"/>
      <c r="BH4165"/>
      <c r="BI4165"/>
      <c r="BJ4165"/>
    </row>
    <row r="4166" spans="57:62" x14ac:dyDescent="0.3">
      <c r="BE4166"/>
      <c r="BF4166"/>
      <c r="BG4166"/>
      <c r="BH4166"/>
      <c r="BI4166"/>
      <c r="BJ4166"/>
    </row>
    <row r="4167" spans="57:62" x14ac:dyDescent="0.3">
      <c r="BE4167"/>
      <c r="BF4167"/>
      <c r="BG4167"/>
      <c r="BH4167"/>
      <c r="BI4167"/>
      <c r="BJ4167"/>
    </row>
    <row r="4168" spans="57:62" x14ac:dyDescent="0.3">
      <c r="BE4168"/>
      <c r="BF4168"/>
      <c r="BG4168"/>
      <c r="BH4168"/>
      <c r="BI4168"/>
      <c r="BJ4168"/>
    </row>
    <row r="4169" spans="57:62" x14ac:dyDescent="0.3">
      <c r="BE4169"/>
      <c r="BF4169"/>
      <c r="BG4169"/>
      <c r="BH4169"/>
      <c r="BI4169"/>
      <c r="BJ4169"/>
    </row>
    <row r="4170" spans="57:62" x14ac:dyDescent="0.3">
      <c r="BE4170"/>
      <c r="BF4170"/>
      <c r="BG4170"/>
      <c r="BH4170"/>
      <c r="BI4170"/>
      <c r="BJ4170"/>
    </row>
    <row r="4171" spans="57:62" x14ac:dyDescent="0.3">
      <c r="BE4171"/>
      <c r="BF4171"/>
      <c r="BG4171"/>
      <c r="BH4171"/>
      <c r="BI4171"/>
      <c r="BJ4171"/>
    </row>
    <row r="4172" spans="57:62" x14ac:dyDescent="0.3">
      <c r="BE4172"/>
      <c r="BF4172"/>
      <c r="BG4172"/>
      <c r="BH4172"/>
      <c r="BI4172"/>
      <c r="BJ4172"/>
    </row>
    <row r="4173" spans="57:62" x14ac:dyDescent="0.3">
      <c r="BE4173"/>
      <c r="BF4173"/>
      <c r="BG4173"/>
      <c r="BH4173"/>
      <c r="BI4173"/>
      <c r="BJ4173"/>
    </row>
    <row r="4174" spans="57:62" x14ac:dyDescent="0.3">
      <c r="BE4174"/>
      <c r="BF4174"/>
      <c r="BG4174"/>
      <c r="BH4174"/>
      <c r="BI4174"/>
      <c r="BJ4174"/>
    </row>
    <row r="4175" spans="57:62" x14ac:dyDescent="0.3">
      <c r="BE4175"/>
      <c r="BF4175"/>
      <c r="BG4175"/>
      <c r="BH4175"/>
      <c r="BI4175"/>
      <c r="BJ4175"/>
    </row>
    <row r="4176" spans="57:62" x14ac:dyDescent="0.3">
      <c r="BE4176"/>
      <c r="BF4176"/>
      <c r="BG4176"/>
      <c r="BH4176"/>
      <c r="BI4176"/>
      <c r="BJ4176"/>
    </row>
    <row r="4177" spans="57:62" x14ac:dyDescent="0.3">
      <c r="BE4177"/>
      <c r="BF4177"/>
      <c r="BG4177"/>
      <c r="BH4177"/>
      <c r="BI4177"/>
      <c r="BJ4177"/>
    </row>
    <row r="4178" spans="57:62" x14ac:dyDescent="0.3">
      <c r="BE4178"/>
      <c r="BF4178"/>
      <c r="BG4178"/>
      <c r="BH4178"/>
      <c r="BI4178"/>
      <c r="BJ4178"/>
    </row>
    <row r="4179" spans="57:62" x14ac:dyDescent="0.3">
      <c r="BE4179"/>
      <c r="BF4179"/>
      <c r="BG4179"/>
      <c r="BH4179"/>
      <c r="BI4179"/>
      <c r="BJ4179"/>
    </row>
    <row r="4180" spans="57:62" x14ac:dyDescent="0.3">
      <c r="BE4180"/>
      <c r="BF4180"/>
      <c r="BG4180"/>
      <c r="BH4180"/>
      <c r="BI4180"/>
      <c r="BJ4180"/>
    </row>
    <row r="4181" spans="57:62" x14ac:dyDescent="0.3">
      <c r="BE4181"/>
      <c r="BF4181"/>
      <c r="BG4181"/>
      <c r="BH4181"/>
      <c r="BI4181"/>
      <c r="BJ4181"/>
    </row>
    <row r="4182" spans="57:62" x14ac:dyDescent="0.3">
      <c r="BE4182"/>
      <c r="BF4182"/>
      <c r="BG4182"/>
      <c r="BH4182"/>
      <c r="BI4182"/>
      <c r="BJ4182"/>
    </row>
    <row r="4183" spans="57:62" x14ac:dyDescent="0.3">
      <c r="BE4183"/>
      <c r="BF4183"/>
      <c r="BG4183"/>
      <c r="BH4183"/>
      <c r="BI4183"/>
      <c r="BJ4183"/>
    </row>
    <row r="4184" spans="57:62" x14ac:dyDescent="0.3">
      <c r="BE4184"/>
      <c r="BF4184"/>
      <c r="BG4184"/>
      <c r="BH4184"/>
      <c r="BI4184"/>
      <c r="BJ4184"/>
    </row>
    <row r="4185" spans="57:62" x14ac:dyDescent="0.3">
      <c r="BE4185"/>
      <c r="BF4185"/>
      <c r="BG4185"/>
      <c r="BH4185"/>
      <c r="BI4185"/>
      <c r="BJ4185"/>
    </row>
    <row r="4186" spans="57:62" x14ac:dyDescent="0.3">
      <c r="BE4186"/>
      <c r="BF4186"/>
      <c r="BG4186"/>
      <c r="BH4186"/>
      <c r="BI4186"/>
      <c r="BJ4186"/>
    </row>
    <row r="4187" spans="57:62" x14ac:dyDescent="0.3">
      <c r="BE4187"/>
      <c r="BF4187"/>
      <c r="BG4187"/>
      <c r="BH4187"/>
      <c r="BI4187"/>
      <c r="BJ4187"/>
    </row>
    <row r="4188" spans="57:62" x14ac:dyDescent="0.3">
      <c r="BE4188"/>
      <c r="BF4188"/>
      <c r="BG4188"/>
      <c r="BH4188"/>
      <c r="BI4188"/>
      <c r="BJ4188"/>
    </row>
    <row r="4189" spans="57:62" x14ac:dyDescent="0.3">
      <c r="BE4189"/>
      <c r="BF4189"/>
      <c r="BG4189"/>
      <c r="BH4189"/>
      <c r="BI4189"/>
      <c r="BJ4189"/>
    </row>
    <row r="4190" spans="57:62" x14ac:dyDescent="0.3">
      <c r="BE4190"/>
      <c r="BF4190"/>
      <c r="BG4190"/>
      <c r="BH4190"/>
      <c r="BI4190"/>
      <c r="BJ4190"/>
    </row>
    <row r="4191" spans="57:62" x14ac:dyDescent="0.3">
      <c r="BE4191"/>
      <c r="BF4191"/>
      <c r="BG4191"/>
      <c r="BH4191"/>
      <c r="BI4191"/>
      <c r="BJ4191"/>
    </row>
    <row r="4192" spans="57:62" x14ac:dyDescent="0.3">
      <c r="BE4192"/>
      <c r="BF4192"/>
      <c r="BG4192"/>
      <c r="BH4192"/>
      <c r="BI4192"/>
      <c r="BJ4192"/>
    </row>
    <row r="4193" spans="57:62" x14ac:dyDescent="0.3">
      <c r="BE4193"/>
      <c r="BF4193"/>
      <c r="BG4193"/>
      <c r="BH4193"/>
      <c r="BI4193"/>
      <c r="BJ4193"/>
    </row>
    <row r="4194" spans="57:62" x14ac:dyDescent="0.3">
      <c r="BE4194"/>
      <c r="BF4194"/>
      <c r="BG4194"/>
      <c r="BH4194"/>
      <c r="BI4194"/>
      <c r="BJ4194"/>
    </row>
    <row r="4195" spans="57:62" x14ac:dyDescent="0.3">
      <c r="BE4195"/>
      <c r="BF4195"/>
      <c r="BG4195"/>
      <c r="BH4195"/>
      <c r="BI4195"/>
      <c r="BJ4195"/>
    </row>
    <row r="4196" spans="57:62" x14ac:dyDescent="0.3">
      <c r="BE4196"/>
      <c r="BF4196"/>
      <c r="BG4196"/>
      <c r="BH4196"/>
      <c r="BI4196"/>
      <c r="BJ4196"/>
    </row>
    <row r="4197" spans="57:62" x14ac:dyDescent="0.3">
      <c r="BE4197"/>
      <c r="BF4197"/>
      <c r="BG4197"/>
      <c r="BH4197"/>
      <c r="BI4197"/>
      <c r="BJ4197"/>
    </row>
    <row r="4198" spans="57:62" x14ac:dyDescent="0.3">
      <c r="BE4198"/>
      <c r="BF4198"/>
      <c r="BG4198"/>
      <c r="BH4198"/>
      <c r="BI4198"/>
      <c r="BJ4198"/>
    </row>
    <row r="4199" spans="57:62" x14ac:dyDescent="0.3">
      <c r="BE4199"/>
      <c r="BF4199"/>
      <c r="BG4199"/>
      <c r="BH4199"/>
      <c r="BI4199"/>
      <c r="BJ4199"/>
    </row>
    <row r="4200" spans="57:62" x14ac:dyDescent="0.3">
      <c r="BE4200"/>
      <c r="BF4200"/>
      <c r="BG4200"/>
      <c r="BH4200"/>
      <c r="BI4200"/>
      <c r="BJ4200"/>
    </row>
    <row r="4201" spans="57:62" x14ac:dyDescent="0.3">
      <c r="BE4201"/>
      <c r="BF4201"/>
      <c r="BG4201"/>
      <c r="BH4201"/>
      <c r="BI4201"/>
      <c r="BJ4201"/>
    </row>
    <row r="4202" spans="57:62" x14ac:dyDescent="0.3">
      <c r="BE4202"/>
      <c r="BF4202"/>
      <c r="BG4202"/>
      <c r="BH4202"/>
      <c r="BI4202"/>
      <c r="BJ4202"/>
    </row>
    <row r="4203" spans="57:62" x14ac:dyDescent="0.3">
      <c r="BE4203"/>
      <c r="BF4203"/>
      <c r="BG4203"/>
      <c r="BH4203"/>
      <c r="BI4203"/>
      <c r="BJ4203"/>
    </row>
    <row r="4204" spans="57:62" x14ac:dyDescent="0.3">
      <c r="BE4204"/>
      <c r="BF4204"/>
      <c r="BG4204"/>
      <c r="BH4204"/>
      <c r="BI4204"/>
      <c r="BJ4204"/>
    </row>
    <row r="4205" spans="57:62" x14ac:dyDescent="0.3">
      <c r="BE4205"/>
      <c r="BF4205"/>
      <c r="BG4205"/>
      <c r="BH4205"/>
      <c r="BI4205"/>
      <c r="BJ4205"/>
    </row>
    <row r="4206" spans="57:62" x14ac:dyDescent="0.3">
      <c r="BE4206"/>
      <c r="BF4206"/>
      <c r="BG4206"/>
      <c r="BH4206"/>
      <c r="BI4206"/>
      <c r="BJ4206"/>
    </row>
    <row r="4207" spans="57:62" x14ac:dyDescent="0.3">
      <c r="BE4207"/>
      <c r="BF4207"/>
      <c r="BG4207"/>
      <c r="BH4207"/>
      <c r="BI4207"/>
      <c r="BJ4207"/>
    </row>
    <row r="4208" spans="57:62" x14ac:dyDescent="0.3">
      <c r="BE4208"/>
      <c r="BF4208"/>
      <c r="BG4208"/>
      <c r="BH4208"/>
      <c r="BI4208"/>
      <c r="BJ4208"/>
    </row>
    <row r="4209" spans="57:62" x14ac:dyDescent="0.3">
      <c r="BE4209"/>
      <c r="BF4209"/>
      <c r="BG4209"/>
      <c r="BH4209"/>
      <c r="BI4209"/>
      <c r="BJ4209"/>
    </row>
    <row r="4210" spans="57:62" x14ac:dyDescent="0.3">
      <c r="BE4210"/>
      <c r="BF4210"/>
      <c r="BG4210"/>
      <c r="BH4210"/>
      <c r="BI4210"/>
      <c r="BJ4210"/>
    </row>
    <row r="4211" spans="57:62" x14ac:dyDescent="0.3">
      <c r="BE4211"/>
      <c r="BF4211"/>
      <c r="BG4211"/>
      <c r="BH4211"/>
      <c r="BI4211"/>
      <c r="BJ4211"/>
    </row>
    <row r="4212" spans="57:62" x14ac:dyDescent="0.3">
      <c r="BE4212"/>
      <c r="BF4212"/>
      <c r="BG4212"/>
      <c r="BH4212"/>
      <c r="BI4212"/>
      <c r="BJ4212"/>
    </row>
    <row r="4213" spans="57:62" x14ac:dyDescent="0.3">
      <c r="BE4213"/>
      <c r="BF4213"/>
      <c r="BG4213"/>
      <c r="BH4213"/>
      <c r="BI4213"/>
      <c r="BJ4213"/>
    </row>
    <row r="4214" spans="57:62" x14ac:dyDescent="0.3">
      <c r="BE4214"/>
      <c r="BF4214"/>
      <c r="BG4214"/>
      <c r="BH4214"/>
      <c r="BI4214"/>
      <c r="BJ4214"/>
    </row>
    <row r="4215" spans="57:62" x14ac:dyDescent="0.3">
      <c r="BE4215"/>
      <c r="BF4215"/>
      <c r="BG4215"/>
      <c r="BH4215"/>
      <c r="BI4215"/>
      <c r="BJ4215"/>
    </row>
    <row r="4216" spans="57:62" x14ac:dyDescent="0.3">
      <c r="BE4216"/>
      <c r="BF4216"/>
      <c r="BG4216"/>
      <c r="BH4216"/>
      <c r="BI4216"/>
      <c r="BJ4216"/>
    </row>
    <row r="4217" spans="57:62" x14ac:dyDescent="0.3">
      <c r="BE4217"/>
      <c r="BF4217"/>
      <c r="BG4217"/>
      <c r="BH4217"/>
      <c r="BI4217"/>
      <c r="BJ4217"/>
    </row>
    <row r="4218" spans="57:62" x14ac:dyDescent="0.3">
      <c r="BE4218"/>
      <c r="BF4218"/>
      <c r="BG4218"/>
      <c r="BH4218"/>
      <c r="BI4218"/>
      <c r="BJ4218"/>
    </row>
    <row r="4219" spans="57:62" x14ac:dyDescent="0.3">
      <c r="BE4219"/>
      <c r="BF4219"/>
      <c r="BG4219"/>
      <c r="BH4219"/>
      <c r="BI4219"/>
      <c r="BJ4219"/>
    </row>
    <row r="4220" spans="57:62" x14ac:dyDescent="0.3">
      <c r="BE4220"/>
      <c r="BF4220"/>
      <c r="BG4220"/>
      <c r="BH4220"/>
      <c r="BI4220"/>
      <c r="BJ4220"/>
    </row>
    <row r="4221" spans="57:62" x14ac:dyDescent="0.3">
      <c r="BE4221"/>
      <c r="BF4221"/>
      <c r="BG4221"/>
      <c r="BH4221"/>
      <c r="BI4221"/>
      <c r="BJ4221"/>
    </row>
    <row r="4222" spans="57:62" x14ac:dyDescent="0.3">
      <c r="BE4222"/>
      <c r="BF4222"/>
      <c r="BG4222"/>
      <c r="BH4222"/>
      <c r="BI4222"/>
      <c r="BJ4222"/>
    </row>
    <row r="4223" spans="57:62" x14ac:dyDescent="0.3">
      <c r="BE4223"/>
      <c r="BF4223"/>
      <c r="BG4223"/>
      <c r="BH4223"/>
      <c r="BI4223"/>
      <c r="BJ4223"/>
    </row>
    <row r="4224" spans="57:62" x14ac:dyDescent="0.3">
      <c r="BE4224"/>
      <c r="BF4224"/>
      <c r="BG4224"/>
      <c r="BH4224"/>
      <c r="BI4224"/>
      <c r="BJ4224"/>
    </row>
    <row r="4225" spans="57:62" x14ac:dyDescent="0.3">
      <c r="BE4225"/>
      <c r="BF4225"/>
      <c r="BG4225"/>
      <c r="BH4225"/>
      <c r="BI4225"/>
      <c r="BJ4225"/>
    </row>
    <row r="4226" spans="57:62" x14ac:dyDescent="0.3">
      <c r="BE4226"/>
      <c r="BF4226"/>
      <c r="BG4226"/>
      <c r="BH4226"/>
      <c r="BI4226"/>
      <c r="BJ4226"/>
    </row>
    <row r="4227" spans="57:62" x14ac:dyDescent="0.3">
      <c r="BE4227"/>
      <c r="BF4227"/>
      <c r="BG4227"/>
      <c r="BH4227"/>
      <c r="BI4227"/>
      <c r="BJ4227"/>
    </row>
    <row r="4228" spans="57:62" x14ac:dyDescent="0.3">
      <c r="BE4228"/>
      <c r="BF4228"/>
      <c r="BG4228"/>
      <c r="BH4228"/>
      <c r="BI4228"/>
      <c r="BJ4228"/>
    </row>
    <row r="4229" spans="57:62" x14ac:dyDescent="0.3">
      <c r="BE4229"/>
      <c r="BF4229"/>
      <c r="BG4229"/>
      <c r="BH4229"/>
      <c r="BI4229"/>
      <c r="BJ4229"/>
    </row>
    <row r="4230" spans="57:62" x14ac:dyDescent="0.3">
      <c r="BE4230"/>
      <c r="BF4230"/>
      <c r="BG4230"/>
      <c r="BH4230"/>
      <c r="BI4230"/>
      <c r="BJ4230"/>
    </row>
    <row r="4231" spans="57:62" x14ac:dyDescent="0.3">
      <c r="BE4231"/>
      <c r="BF4231"/>
      <c r="BG4231"/>
      <c r="BH4231"/>
      <c r="BI4231"/>
      <c r="BJ4231"/>
    </row>
    <row r="4232" spans="57:62" x14ac:dyDescent="0.3">
      <c r="BE4232"/>
      <c r="BF4232"/>
      <c r="BG4232"/>
      <c r="BH4232"/>
      <c r="BI4232"/>
      <c r="BJ4232"/>
    </row>
    <row r="4233" spans="57:62" x14ac:dyDescent="0.3">
      <c r="BE4233"/>
      <c r="BF4233"/>
      <c r="BG4233"/>
      <c r="BH4233"/>
      <c r="BI4233"/>
      <c r="BJ4233"/>
    </row>
    <row r="4234" spans="57:62" x14ac:dyDescent="0.3">
      <c r="BE4234"/>
      <c r="BF4234"/>
      <c r="BG4234"/>
      <c r="BH4234"/>
      <c r="BI4234"/>
      <c r="BJ4234"/>
    </row>
    <row r="4235" spans="57:62" x14ac:dyDescent="0.3">
      <c r="BE4235"/>
      <c r="BF4235"/>
      <c r="BG4235"/>
      <c r="BH4235"/>
      <c r="BI4235"/>
      <c r="BJ4235"/>
    </row>
    <row r="4236" spans="57:62" x14ac:dyDescent="0.3">
      <c r="BE4236"/>
      <c r="BF4236"/>
      <c r="BG4236"/>
      <c r="BH4236"/>
      <c r="BI4236"/>
      <c r="BJ4236"/>
    </row>
    <row r="4237" spans="57:62" x14ac:dyDescent="0.3">
      <c r="BE4237"/>
      <c r="BF4237"/>
      <c r="BG4237"/>
      <c r="BH4237"/>
      <c r="BI4237"/>
      <c r="BJ4237"/>
    </row>
    <row r="4238" spans="57:62" x14ac:dyDescent="0.3">
      <c r="BE4238"/>
      <c r="BF4238"/>
      <c r="BG4238"/>
      <c r="BH4238"/>
      <c r="BI4238"/>
      <c r="BJ4238"/>
    </row>
    <row r="4239" spans="57:62" x14ac:dyDescent="0.3">
      <c r="BE4239"/>
      <c r="BF4239"/>
      <c r="BG4239"/>
      <c r="BH4239"/>
      <c r="BI4239"/>
      <c r="BJ4239"/>
    </row>
    <row r="4240" spans="57:62" x14ac:dyDescent="0.3">
      <c r="BE4240"/>
      <c r="BF4240"/>
      <c r="BG4240"/>
      <c r="BH4240"/>
      <c r="BI4240"/>
      <c r="BJ4240"/>
    </row>
    <row r="4241" spans="57:62" x14ac:dyDescent="0.3">
      <c r="BE4241"/>
      <c r="BF4241"/>
      <c r="BG4241"/>
      <c r="BH4241"/>
      <c r="BI4241"/>
      <c r="BJ4241"/>
    </row>
    <row r="4242" spans="57:62" x14ac:dyDescent="0.3">
      <c r="BE4242"/>
      <c r="BF4242"/>
      <c r="BG4242"/>
      <c r="BH4242"/>
      <c r="BI4242"/>
      <c r="BJ4242"/>
    </row>
    <row r="4243" spans="57:62" x14ac:dyDescent="0.3">
      <c r="BE4243"/>
      <c r="BF4243"/>
      <c r="BG4243"/>
      <c r="BH4243"/>
      <c r="BI4243"/>
      <c r="BJ4243"/>
    </row>
    <row r="4244" spans="57:62" x14ac:dyDescent="0.3">
      <c r="BE4244"/>
      <c r="BF4244"/>
      <c r="BG4244"/>
      <c r="BH4244"/>
      <c r="BI4244"/>
      <c r="BJ4244"/>
    </row>
    <row r="4245" spans="57:62" x14ac:dyDescent="0.3">
      <c r="BE4245"/>
      <c r="BF4245"/>
      <c r="BG4245"/>
      <c r="BH4245"/>
      <c r="BI4245"/>
      <c r="BJ4245"/>
    </row>
    <row r="4246" spans="57:62" x14ac:dyDescent="0.3">
      <c r="BE4246"/>
      <c r="BF4246"/>
      <c r="BG4246"/>
      <c r="BH4246"/>
      <c r="BI4246"/>
      <c r="BJ4246"/>
    </row>
    <row r="4247" spans="57:62" x14ac:dyDescent="0.3">
      <c r="BE4247"/>
      <c r="BF4247"/>
      <c r="BG4247"/>
      <c r="BH4247"/>
      <c r="BI4247"/>
      <c r="BJ4247"/>
    </row>
    <row r="4248" spans="57:62" x14ac:dyDescent="0.3">
      <c r="BE4248"/>
      <c r="BF4248"/>
      <c r="BG4248"/>
      <c r="BH4248"/>
      <c r="BI4248"/>
      <c r="BJ4248"/>
    </row>
    <row r="4249" spans="57:62" x14ac:dyDescent="0.3">
      <c r="BE4249"/>
      <c r="BF4249"/>
      <c r="BG4249"/>
      <c r="BH4249"/>
      <c r="BI4249"/>
      <c r="BJ4249"/>
    </row>
    <row r="4250" spans="57:62" x14ac:dyDescent="0.3">
      <c r="BE4250"/>
      <c r="BF4250"/>
      <c r="BG4250"/>
      <c r="BH4250"/>
      <c r="BI4250"/>
      <c r="BJ4250"/>
    </row>
    <row r="4251" spans="57:62" x14ac:dyDescent="0.3">
      <c r="BE4251"/>
      <c r="BF4251"/>
      <c r="BG4251"/>
      <c r="BH4251"/>
      <c r="BI4251"/>
      <c r="BJ4251"/>
    </row>
    <row r="4252" spans="57:62" x14ac:dyDescent="0.3">
      <c r="BE4252"/>
      <c r="BF4252"/>
      <c r="BG4252"/>
      <c r="BH4252"/>
      <c r="BI4252"/>
      <c r="BJ4252"/>
    </row>
    <row r="4253" spans="57:62" x14ac:dyDescent="0.3">
      <c r="BE4253"/>
      <c r="BF4253"/>
      <c r="BG4253"/>
      <c r="BH4253"/>
      <c r="BI4253"/>
      <c r="BJ4253"/>
    </row>
    <row r="4254" spans="57:62" x14ac:dyDescent="0.3">
      <c r="BE4254"/>
      <c r="BF4254"/>
      <c r="BG4254"/>
      <c r="BH4254"/>
      <c r="BI4254"/>
      <c r="BJ4254"/>
    </row>
    <row r="4255" spans="57:62" x14ac:dyDescent="0.3">
      <c r="BE4255"/>
      <c r="BF4255"/>
      <c r="BG4255"/>
      <c r="BH4255"/>
      <c r="BI4255"/>
      <c r="BJ4255"/>
    </row>
    <row r="4256" spans="57:62" x14ac:dyDescent="0.3">
      <c r="BE4256"/>
      <c r="BF4256"/>
      <c r="BG4256"/>
      <c r="BH4256"/>
      <c r="BI4256"/>
      <c r="BJ4256"/>
    </row>
    <row r="4257" spans="57:62" x14ac:dyDescent="0.3">
      <c r="BE4257"/>
      <c r="BF4257"/>
      <c r="BG4257"/>
      <c r="BH4257"/>
      <c r="BI4257"/>
      <c r="BJ4257"/>
    </row>
    <row r="4258" spans="57:62" x14ac:dyDescent="0.3">
      <c r="BE4258"/>
      <c r="BF4258"/>
      <c r="BG4258"/>
      <c r="BH4258"/>
      <c r="BI4258"/>
      <c r="BJ4258"/>
    </row>
    <row r="4259" spans="57:62" x14ac:dyDescent="0.3">
      <c r="BE4259"/>
      <c r="BF4259"/>
      <c r="BG4259"/>
      <c r="BH4259"/>
      <c r="BI4259"/>
      <c r="BJ4259"/>
    </row>
    <row r="4260" spans="57:62" x14ac:dyDescent="0.3">
      <c r="BE4260"/>
      <c r="BF4260"/>
      <c r="BG4260"/>
      <c r="BH4260"/>
      <c r="BI4260"/>
      <c r="BJ4260"/>
    </row>
    <row r="4261" spans="57:62" x14ac:dyDescent="0.3">
      <c r="BE4261"/>
      <c r="BF4261"/>
      <c r="BG4261"/>
      <c r="BH4261"/>
      <c r="BI4261"/>
      <c r="BJ4261"/>
    </row>
    <row r="4262" spans="57:62" x14ac:dyDescent="0.3">
      <c r="BE4262"/>
      <c r="BF4262"/>
      <c r="BG4262"/>
      <c r="BH4262"/>
      <c r="BI4262"/>
      <c r="BJ4262"/>
    </row>
    <row r="4263" spans="57:62" x14ac:dyDescent="0.3">
      <c r="BE4263"/>
      <c r="BF4263"/>
      <c r="BG4263"/>
      <c r="BH4263"/>
      <c r="BI4263"/>
      <c r="BJ4263"/>
    </row>
    <row r="4264" spans="57:62" x14ac:dyDescent="0.3">
      <c r="BE4264"/>
      <c r="BF4264"/>
      <c r="BG4264"/>
      <c r="BH4264"/>
      <c r="BI4264"/>
      <c r="BJ4264"/>
    </row>
    <row r="4265" spans="57:62" x14ac:dyDescent="0.3">
      <c r="BE4265"/>
      <c r="BF4265"/>
      <c r="BG4265"/>
      <c r="BH4265"/>
      <c r="BI4265"/>
      <c r="BJ4265"/>
    </row>
    <row r="4266" spans="57:62" x14ac:dyDescent="0.3">
      <c r="BE4266"/>
      <c r="BF4266"/>
      <c r="BG4266"/>
      <c r="BH4266"/>
      <c r="BI4266"/>
      <c r="BJ4266"/>
    </row>
    <row r="4267" spans="57:62" x14ac:dyDescent="0.3">
      <c r="BE4267"/>
      <c r="BF4267"/>
      <c r="BG4267"/>
      <c r="BH4267"/>
      <c r="BI4267"/>
      <c r="BJ4267"/>
    </row>
    <row r="4268" spans="57:62" x14ac:dyDescent="0.3">
      <c r="BE4268"/>
      <c r="BF4268"/>
      <c r="BG4268"/>
      <c r="BH4268"/>
      <c r="BI4268"/>
      <c r="BJ4268"/>
    </row>
    <row r="4269" spans="57:62" x14ac:dyDescent="0.3">
      <c r="BE4269"/>
      <c r="BF4269"/>
      <c r="BG4269"/>
      <c r="BH4269"/>
      <c r="BI4269"/>
      <c r="BJ4269"/>
    </row>
    <row r="4270" spans="57:62" x14ac:dyDescent="0.3">
      <c r="BE4270"/>
      <c r="BF4270"/>
      <c r="BG4270"/>
      <c r="BH4270"/>
      <c r="BI4270"/>
      <c r="BJ4270"/>
    </row>
    <row r="4271" spans="57:62" x14ac:dyDescent="0.3">
      <c r="BE4271"/>
      <c r="BF4271"/>
      <c r="BG4271"/>
      <c r="BH4271"/>
      <c r="BI4271"/>
      <c r="BJ4271"/>
    </row>
    <row r="4272" spans="57:62" x14ac:dyDescent="0.3">
      <c r="BE4272"/>
      <c r="BF4272"/>
      <c r="BG4272"/>
      <c r="BH4272"/>
      <c r="BI4272"/>
      <c r="BJ4272"/>
    </row>
    <row r="4273" spans="57:62" x14ac:dyDescent="0.3">
      <c r="BE4273"/>
      <c r="BF4273"/>
      <c r="BG4273"/>
      <c r="BH4273"/>
      <c r="BI4273"/>
      <c r="BJ4273"/>
    </row>
    <row r="4274" spans="57:62" x14ac:dyDescent="0.3">
      <c r="BE4274"/>
      <c r="BF4274"/>
      <c r="BG4274"/>
      <c r="BH4274"/>
      <c r="BI4274"/>
      <c r="BJ4274"/>
    </row>
    <row r="4275" spans="57:62" x14ac:dyDescent="0.3">
      <c r="BE4275"/>
      <c r="BF4275"/>
      <c r="BG4275"/>
      <c r="BH4275"/>
      <c r="BI4275"/>
      <c r="BJ4275"/>
    </row>
    <row r="4276" spans="57:62" x14ac:dyDescent="0.3">
      <c r="BE4276"/>
      <c r="BF4276"/>
      <c r="BG4276"/>
      <c r="BH4276"/>
      <c r="BI4276"/>
      <c r="BJ4276"/>
    </row>
    <row r="4277" spans="57:62" x14ac:dyDescent="0.3">
      <c r="BE4277"/>
      <c r="BF4277"/>
      <c r="BG4277"/>
      <c r="BH4277"/>
      <c r="BI4277"/>
      <c r="BJ4277"/>
    </row>
    <row r="4278" spans="57:62" x14ac:dyDescent="0.3">
      <c r="BE4278"/>
      <c r="BF4278"/>
      <c r="BG4278"/>
      <c r="BH4278"/>
      <c r="BI4278"/>
      <c r="BJ4278"/>
    </row>
    <row r="4279" spans="57:62" x14ac:dyDescent="0.3">
      <c r="BE4279"/>
      <c r="BF4279"/>
      <c r="BG4279"/>
      <c r="BH4279"/>
      <c r="BI4279"/>
      <c r="BJ4279"/>
    </row>
    <row r="4280" spans="57:62" x14ac:dyDescent="0.3">
      <c r="BE4280"/>
      <c r="BF4280"/>
      <c r="BG4280"/>
      <c r="BH4280"/>
      <c r="BI4280"/>
      <c r="BJ4280"/>
    </row>
    <row r="4281" spans="57:62" x14ac:dyDescent="0.3">
      <c r="BE4281"/>
      <c r="BF4281"/>
      <c r="BG4281"/>
      <c r="BH4281"/>
      <c r="BI4281"/>
      <c r="BJ4281"/>
    </row>
    <row r="4282" spans="57:62" x14ac:dyDescent="0.3">
      <c r="BE4282"/>
      <c r="BF4282"/>
      <c r="BG4282"/>
      <c r="BH4282"/>
      <c r="BI4282"/>
      <c r="BJ4282"/>
    </row>
    <row r="4283" spans="57:62" x14ac:dyDescent="0.3">
      <c r="BE4283"/>
      <c r="BF4283"/>
      <c r="BG4283"/>
      <c r="BH4283"/>
      <c r="BI4283"/>
      <c r="BJ4283"/>
    </row>
    <row r="4284" spans="57:62" x14ac:dyDescent="0.3">
      <c r="BE4284"/>
      <c r="BF4284"/>
      <c r="BG4284"/>
      <c r="BH4284"/>
      <c r="BI4284"/>
      <c r="BJ4284"/>
    </row>
    <row r="4285" spans="57:62" x14ac:dyDescent="0.3">
      <c r="BE4285"/>
      <c r="BF4285"/>
      <c r="BG4285"/>
      <c r="BH4285"/>
      <c r="BI4285"/>
      <c r="BJ4285"/>
    </row>
    <row r="4286" spans="57:62" x14ac:dyDescent="0.3">
      <c r="BE4286"/>
      <c r="BF4286"/>
      <c r="BG4286"/>
      <c r="BH4286"/>
      <c r="BI4286"/>
      <c r="BJ4286"/>
    </row>
    <row r="4287" spans="57:62" x14ac:dyDescent="0.3">
      <c r="BE4287"/>
      <c r="BF4287"/>
      <c r="BG4287"/>
      <c r="BH4287"/>
      <c r="BI4287"/>
      <c r="BJ4287"/>
    </row>
    <row r="4288" spans="57:62" x14ac:dyDescent="0.3">
      <c r="BE4288"/>
      <c r="BF4288"/>
      <c r="BG4288"/>
      <c r="BH4288"/>
      <c r="BI4288"/>
      <c r="BJ4288"/>
    </row>
    <row r="4289" spans="57:62" x14ac:dyDescent="0.3">
      <c r="BE4289"/>
      <c r="BF4289"/>
      <c r="BG4289"/>
      <c r="BH4289"/>
      <c r="BI4289"/>
      <c r="BJ4289"/>
    </row>
    <row r="4290" spans="57:62" x14ac:dyDescent="0.3">
      <c r="BE4290"/>
      <c r="BF4290"/>
      <c r="BG4290"/>
      <c r="BH4290"/>
      <c r="BI4290"/>
      <c r="BJ4290"/>
    </row>
    <row r="4291" spans="57:62" x14ac:dyDescent="0.3">
      <c r="BE4291"/>
      <c r="BF4291"/>
      <c r="BG4291"/>
      <c r="BH4291"/>
      <c r="BI4291"/>
      <c r="BJ4291"/>
    </row>
    <row r="4292" spans="57:62" x14ac:dyDescent="0.3">
      <c r="BE4292"/>
      <c r="BF4292"/>
      <c r="BG4292"/>
      <c r="BH4292"/>
      <c r="BI4292"/>
      <c r="BJ4292"/>
    </row>
    <row r="4293" spans="57:62" x14ac:dyDescent="0.3">
      <c r="BE4293"/>
      <c r="BF4293"/>
      <c r="BG4293"/>
      <c r="BH4293"/>
      <c r="BI4293"/>
      <c r="BJ4293"/>
    </row>
    <row r="4294" spans="57:62" x14ac:dyDescent="0.3">
      <c r="BE4294"/>
      <c r="BF4294"/>
      <c r="BG4294"/>
      <c r="BH4294"/>
      <c r="BI4294"/>
      <c r="BJ4294"/>
    </row>
    <row r="4295" spans="57:62" x14ac:dyDescent="0.3">
      <c r="BE4295"/>
      <c r="BF4295"/>
      <c r="BG4295"/>
      <c r="BH4295"/>
      <c r="BI4295"/>
      <c r="BJ4295"/>
    </row>
    <row r="4296" spans="57:62" x14ac:dyDescent="0.3">
      <c r="BE4296"/>
      <c r="BF4296"/>
      <c r="BG4296"/>
      <c r="BH4296"/>
      <c r="BI4296"/>
      <c r="BJ4296"/>
    </row>
    <row r="4297" spans="57:62" x14ac:dyDescent="0.3">
      <c r="BE4297"/>
      <c r="BF4297"/>
      <c r="BG4297"/>
      <c r="BH4297"/>
      <c r="BI4297"/>
      <c r="BJ4297"/>
    </row>
    <row r="4298" spans="57:62" x14ac:dyDescent="0.3">
      <c r="BE4298"/>
      <c r="BF4298"/>
      <c r="BG4298"/>
      <c r="BH4298"/>
      <c r="BI4298"/>
      <c r="BJ4298"/>
    </row>
    <row r="4299" spans="57:62" x14ac:dyDescent="0.3">
      <c r="BE4299"/>
      <c r="BF4299"/>
      <c r="BG4299"/>
      <c r="BH4299"/>
      <c r="BI4299"/>
      <c r="BJ4299"/>
    </row>
    <row r="4300" spans="57:62" x14ac:dyDescent="0.3">
      <c r="BE4300"/>
      <c r="BF4300"/>
      <c r="BG4300"/>
      <c r="BH4300"/>
      <c r="BI4300"/>
      <c r="BJ4300"/>
    </row>
    <row r="4301" spans="57:62" x14ac:dyDescent="0.3">
      <c r="BE4301"/>
      <c r="BF4301"/>
      <c r="BG4301"/>
      <c r="BH4301"/>
      <c r="BI4301"/>
      <c r="BJ4301"/>
    </row>
    <row r="4302" spans="57:62" x14ac:dyDescent="0.3">
      <c r="BE4302"/>
      <c r="BF4302"/>
      <c r="BG4302"/>
      <c r="BH4302"/>
      <c r="BI4302"/>
      <c r="BJ4302"/>
    </row>
    <row r="4303" spans="57:62" x14ac:dyDescent="0.3">
      <c r="BE4303"/>
      <c r="BF4303"/>
      <c r="BG4303"/>
      <c r="BH4303"/>
      <c r="BI4303"/>
      <c r="BJ4303"/>
    </row>
    <row r="4304" spans="57:62" x14ac:dyDescent="0.3">
      <c r="BE4304"/>
      <c r="BF4304"/>
      <c r="BG4304"/>
      <c r="BH4304"/>
      <c r="BI4304"/>
      <c r="BJ4304"/>
    </row>
    <row r="4305" spans="57:62" x14ac:dyDescent="0.3">
      <c r="BE4305"/>
      <c r="BF4305"/>
      <c r="BG4305"/>
      <c r="BH4305"/>
      <c r="BI4305"/>
      <c r="BJ4305"/>
    </row>
    <row r="4306" spans="57:62" x14ac:dyDescent="0.3">
      <c r="BE4306"/>
      <c r="BF4306"/>
      <c r="BG4306"/>
      <c r="BH4306"/>
      <c r="BI4306"/>
      <c r="BJ4306"/>
    </row>
    <row r="4307" spans="57:62" x14ac:dyDescent="0.3">
      <c r="BE4307"/>
      <c r="BF4307"/>
      <c r="BG4307"/>
      <c r="BH4307"/>
      <c r="BI4307"/>
      <c r="BJ4307"/>
    </row>
    <row r="4308" spans="57:62" x14ac:dyDescent="0.3">
      <c r="BE4308"/>
      <c r="BF4308"/>
      <c r="BG4308"/>
      <c r="BH4308"/>
      <c r="BI4308"/>
      <c r="BJ4308"/>
    </row>
    <row r="4309" spans="57:62" x14ac:dyDescent="0.3">
      <c r="BE4309"/>
      <c r="BF4309"/>
      <c r="BG4309"/>
      <c r="BH4309"/>
      <c r="BI4309"/>
      <c r="BJ4309"/>
    </row>
    <row r="4310" spans="57:62" x14ac:dyDescent="0.3">
      <c r="BE4310"/>
      <c r="BF4310"/>
      <c r="BG4310"/>
      <c r="BH4310"/>
      <c r="BI4310"/>
      <c r="BJ4310"/>
    </row>
    <row r="4311" spans="57:62" x14ac:dyDescent="0.3">
      <c r="BE4311"/>
      <c r="BF4311"/>
      <c r="BG4311"/>
      <c r="BH4311"/>
      <c r="BI4311"/>
      <c r="BJ4311"/>
    </row>
    <row r="4312" spans="57:62" x14ac:dyDescent="0.3">
      <c r="BE4312"/>
      <c r="BF4312"/>
      <c r="BG4312"/>
      <c r="BH4312"/>
      <c r="BI4312"/>
      <c r="BJ4312"/>
    </row>
    <row r="4313" spans="57:62" x14ac:dyDescent="0.3">
      <c r="BE4313"/>
      <c r="BF4313"/>
      <c r="BG4313"/>
      <c r="BH4313"/>
      <c r="BI4313"/>
      <c r="BJ4313"/>
    </row>
    <row r="4314" spans="57:62" x14ac:dyDescent="0.3">
      <c r="BE4314"/>
      <c r="BF4314"/>
      <c r="BG4314"/>
      <c r="BH4314"/>
      <c r="BI4314"/>
      <c r="BJ4314"/>
    </row>
    <row r="4315" spans="57:62" x14ac:dyDescent="0.3">
      <c r="BE4315"/>
      <c r="BF4315"/>
      <c r="BG4315"/>
      <c r="BH4315"/>
      <c r="BI4315"/>
      <c r="BJ4315"/>
    </row>
    <row r="4316" spans="57:62" x14ac:dyDescent="0.3">
      <c r="BE4316"/>
      <c r="BF4316"/>
      <c r="BG4316"/>
      <c r="BH4316"/>
      <c r="BI4316"/>
      <c r="BJ4316"/>
    </row>
    <row r="4317" spans="57:62" x14ac:dyDescent="0.3">
      <c r="BE4317"/>
      <c r="BF4317"/>
      <c r="BG4317"/>
      <c r="BH4317"/>
      <c r="BI4317"/>
      <c r="BJ4317"/>
    </row>
    <row r="4318" spans="57:62" x14ac:dyDescent="0.3">
      <c r="BE4318"/>
      <c r="BF4318"/>
      <c r="BG4318"/>
      <c r="BH4318"/>
      <c r="BI4318"/>
      <c r="BJ4318"/>
    </row>
    <row r="4319" spans="57:62" x14ac:dyDescent="0.3">
      <c r="BE4319"/>
      <c r="BF4319"/>
      <c r="BG4319"/>
      <c r="BH4319"/>
      <c r="BI4319"/>
      <c r="BJ4319"/>
    </row>
    <row r="4320" spans="57:62" x14ac:dyDescent="0.3">
      <c r="BE4320"/>
      <c r="BF4320"/>
      <c r="BG4320"/>
      <c r="BH4320"/>
      <c r="BI4320"/>
      <c r="BJ4320"/>
    </row>
    <row r="4321" spans="57:62" x14ac:dyDescent="0.3">
      <c r="BE4321"/>
      <c r="BF4321"/>
      <c r="BG4321"/>
      <c r="BH4321"/>
      <c r="BI4321"/>
      <c r="BJ4321"/>
    </row>
    <row r="4322" spans="57:62" x14ac:dyDescent="0.3">
      <c r="BE4322"/>
      <c r="BF4322"/>
      <c r="BG4322"/>
      <c r="BH4322"/>
      <c r="BI4322"/>
      <c r="BJ4322"/>
    </row>
    <row r="4323" spans="57:62" x14ac:dyDescent="0.3">
      <c r="BE4323"/>
      <c r="BF4323"/>
      <c r="BG4323"/>
      <c r="BH4323"/>
      <c r="BI4323"/>
      <c r="BJ4323"/>
    </row>
    <row r="4324" spans="57:62" x14ac:dyDescent="0.3">
      <c r="BE4324"/>
      <c r="BF4324"/>
      <c r="BG4324"/>
      <c r="BH4324"/>
      <c r="BI4324"/>
      <c r="BJ4324"/>
    </row>
    <row r="4325" spans="57:62" x14ac:dyDescent="0.3">
      <c r="BE4325"/>
      <c r="BF4325"/>
      <c r="BG4325"/>
      <c r="BH4325"/>
      <c r="BI4325"/>
      <c r="BJ4325"/>
    </row>
    <row r="4326" spans="57:62" x14ac:dyDescent="0.3">
      <c r="BE4326"/>
      <c r="BF4326"/>
      <c r="BG4326"/>
      <c r="BH4326"/>
      <c r="BI4326"/>
      <c r="BJ4326"/>
    </row>
    <row r="4327" spans="57:62" x14ac:dyDescent="0.3">
      <c r="BE4327"/>
      <c r="BF4327"/>
      <c r="BG4327"/>
      <c r="BH4327"/>
      <c r="BI4327"/>
      <c r="BJ4327"/>
    </row>
    <row r="4328" spans="57:62" x14ac:dyDescent="0.3">
      <c r="BE4328"/>
      <c r="BF4328"/>
      <c r="BG4328"/>
      <c r="BH4328"/>
      <c r="BI4328"/>
      <c r="BJ4328"/>
    </row>
    <row r="4329" spans="57:62" x14ac:dyDescent="0.3">
      <c r="BE4329"/>
      <c r="BF4329"/>
      <c r="BG4329"/>
      <c r="BH4329"/>
      <c r="BI4329"/>
      <c r="BJ4329"/>
    </row>
    <row r="4330" spans="57:62" x14ac:dyDescent="0.3">
      <c r="BE4330"/>
      <c r="BF4330"/>
      <c r="BG4330"/>
      <c r="BH4330"/>
      <c r="BI4330"/>
      <c r="BJ4330"/>
    </row>
    <row r="4331" spans="57:62" x14ac:dyDescent="0.3">
      <c r="BE4331"/>
      <c r="BF4331"/>
      <c r="BG4331"/>
      <c r="BH4331"/>
      <c r="BI4331"/>
      <c r="BJ4331"/>
    </row>
    <row r="4332" spans="57:62" x14ac:dyDescent="0.3">
      <c r="BE4332"/>
      <c r="BF4332"/>
      <c r="BG4332"/>
      <c r="BH4332"/>
      <c r="BI4332"/>
      <c r="BJ4332"/>
    </row>
    <row r="4333" spans="57:62" x14ac:dyDescent="0.3">
      <c r="BE4333"/>
      <c r="BF4333"/>
      <c r="BG4333"/>
      <c r="BH4333"/>
      <c r="BI4333"/>
      <c r="BJ4333"/>
    </row>
    <row r="4334" spans="57:62" x14ac:dyDescent="0.3">
      <c r="BE4334"/>
      <c r="BF4334"/>
      <c r="BG4334"/>
      <c r="BH4334"/>
      <c r="BI4334"/>
      <c r="BJ4334"/>
    </row>
    <row r="4335" spans="57:62" x14ac:dyDescent="0.3">
      <c r="BE4335"/>
      <c r="BF4335"/>
      <c r="BG4335"/>
      <c r="BH4335"/>
      <c r="BI4335"/>
      <c r="BJ4335"/>
    </row>
    <row r="4336" spans="57:62" x14ac:dyDescent="0.3">
      <c r="BE4336"/>
      <c r="BF4336"/>
      <c r="BG4336"/>
      <c r="BH4336"/>
      <c r="BI4336"/>
      <c r="BJ4336"/>
    </row>
    <row r="4337" spans="57:62" x14ac:dyDescent="0.3">
      <c r="BE4337"/>
      <c r="BF4337"/>
      <c r="BG4337"/>
      <c r="BH4337"/>
      <c r="BI4337"/>
      <c r="BJ4337"/>
    </row>
    <row r="4338" spans="57:62" x14ac:dyDescent="0.3">
      <c r="BE4338"/>
      <c r="BF4338"/>
      <c r="BG4338"/>
      <c r="BH4338"/>
      <c r="BI4338"/>
      <c r="BJ4338"/>
    </row>
    <row r="4339" spans="57:62" x14ac:dyDescent="0.3">
      <c r="BE4339"/>
      <c r="BF4339"/>
      <c r="BG4339"/>
      <c r="BH4339"/>
      <c r="BI4339"/>
      <c r="BJ4339"/>
    </row>
    <row r="4340" spans="57:62" x14ac:dyDescent="0.3">
      <c r="BE4340"/>
      <c r="BF4340"/>
      <c r="BG4340"/>
      <c r="BH4340"/>
      <c r="BI4340"/>
      <c r="BJ4340"/>
    </row>
    <row r="4341" spans="57:62" x14ac:dyDescent="0.3">
      <c r="BE4341"/>
      <c r="BF4341"/>
      <c r="BG4341"/>
      <c r="BH4341"/>
      <c r="BI4341"/>
      <c r="BJ4341"/>
    </row>
    <row r="4342" spans="57:62" x14ac:dyDescent="0.3">
      <c r="BE4342"/>
      <c r="BF4342"/>
      <c r="BG4342"/>
      <c r="BH4342"/>
      <c r="BI4342"/>
      <c r="BJ4342"/>
    </row>
    <row r="4343" spans="57:62" x14ac:dyDescent="0.3">
      <c r="BE4343"/>
      <c r="BF4343"/>
      <c r="BG4343"/>
      <c r="BH4343"/>
      <c r="BI4343"/>
      <c r="BJ4343"/>
    </row>
    <row r="4344" spans="57:62" x14ac:dyDescent="0.3">
      <c r="BE4344"/>
      <c r="BF4344"/>
      <c r="BG4344"/>
      <c r="BH4344"/>
      <c r="BI4344"/>
      <c r="BJ4344"/>
    </row>
    <row r="4345" spans="57:62" x14ac:dyDescent="0.3">
      <c r="BE4345"/>
      <c r="BF4345"/>
      <c r="BG4345"/>
      <c r="BH4345"/>
      <c r="BI4345"/>
      <c r="BJ4345"/>
    </row>
    <row r="4346" spans="57:62" x14ac:dyDescent="0.3">
      <c r="BE4346"/>
      <c r="BF4346"/>
      <c r="BG4346"/>
      <c r="BH4346"/>
      <c r="BI4346"/>
      <c r="BJ4346"/>
    </row>
    <row r="4347" spans="57:62" x14ac:dyDescent="0.3">
      <c r="BE4347"/>
      <c r="BF4347"/>
      <c r="BG4347"/>
      <c r="BH4347"/>
      <c r="BI4347"/>
      <c r="BJ4347"/>
    </row>
    <row r="4348" spans="57:62" x14ac:dyDescent="0.3">
      <c r="BE4348"/>
      <c r="BF4348"/>
      <c r="BG4348"/>
      <c r="BH4348"/>
      <c r="BI4348"/>
      <c r="BJ4348"/>
    </row>
    <row r="4349" spans="57:62" x14ac:dyDescent="0.3">
      <c r="BE4349"/>
      <c r="BF4349"/>
      <c r="BG4349"/>
      <c r="BH4349"/>
      <c r="BI4349"/>
      <c r="BJ4349"/>
    </row>
    <row r="4350" spans="57:62" x14ac:dyDescent="0.3">
      <c r="BE4350"/>
      <c r="BF4350"/>
      <c r="BG4350"/>
      <c r="BH4350"/>
      <c r="BI4350"/>
      <c r="BJ4350"/>
    </row>
    <row r="4351" spans="57:62" x14ac:dyDescent="0.3">
      <c r="BE4351"/>
      <c r="BF4351"/>
      <c r="BG4351"/>
      <c r="BH4351"/>
      <c r="BI4351"/>
      <c r="BJ4351"/>
    </row>
    <row r="4352" spans="57:62" x14ac:dyDescent="0.3">
      <c r="BE4352"/>
      <c r="BF4352"/>
      <c r="BG4352"/>
      <c r="BH4352"/>
      <c r="BI4352"/>
      <c r="BJ4352"/>
    </row>
    <row r="4353" spans="57:62" x14ac:dyDescent="0.3">
      <c r="BE4353"/>
      <c r="BF4353"/>
      <c r="BG4353"/>
      <c r="BH4353"/>
      <c r="BI4353"/>
      <c r="BJ4353"/>
    </row>
    <row r="4354" spans="57:62" x14ac:dyDescent="0.3">
      <c r="BE4354"/>
      <c r="BF4354"/>
      <c r="BG4354"/>
      <c r="BH4354"/>
      <c r="BI4354"/>
      <c r="BJ4354"/>
    </row>
    <row r="4355" spans="57:62" x14ac:dyDescent="0.3">
      <c r="BE4355"/>
      <c r="BF4355"/>
      <c r="BG4355"/>
      <c r="BH4355"/>
      <c r="BI4355"/>
      <c r="BJ4355"/>
    </row>
    <row r="4356" spans="57:62" x14ac:dyDescent="0.3">
      <c r="BE4356"/>
      <c r="BF4356"/>
      <c r="BG4356"/>
      <c r="BH4356"/>
      <c r="BI4356"/>
      <c r="BJ4356"/>
    </row>
    <row r="4357" spans="57:62" x14ac:dyDescent="0.3">
      <c r="BE4357"/>
      <c r="BF4357"/>
      <c r="BG4357"/>
      <c r="BH4357"/>
      <c r="BI4357"/>
      <c r="BJ4357"/>
    </row>
    <row r="4358" spans="57:62" x14ac:dyDescent="0.3">
      <c r="BE4358"/>
      <c r="BF4358"/>
      <c r="BG4358"/>
      <c r="BH4358"/>
      <c r="BI4358"/>
      <c r="BJ4358"/>
    </row>
    <row r="4359" spans="57:62" x14ac:dyDescent="0.3">
      <c r="BE4359"/>
      <c r="BF4359"/>
      <c r="BG4359"/>
      <c r="BH4359"/>
      <c r="BI4359"/>
      <c r="BJ4359"/>
    </row>
    <row r="4360" spans="57:62" x14ac:dyDescent="0.3">
      <c r="BE4360"/>
      <c r="BF4360"/>
      <c r="BG4360"/>
      <c r="BH4360"/>
      <c r="BI4360"/>
      <c r="BJ4360"/>
    </row>
    <row r="4361" spans="57:62" x14ac:dyDescent="0.3">
      <c r="BE4361"/>
      <c r="BF4361"/>
      <c r="BG4361"/>
      <c r="BH4361"/>
      <c r="BI4361"/>
      <c r="BJ4361"/>
    </row>
    <row r="4362" spans="57:62" x14ac:dyDescent="0.3">
      <c r="BE4362"/>
      <c r="BF4362"/>
      <c r="BG4362"/>
      <c r="BH4362"/>
      <c r="BI4362"/>
      <c r="BJ4362"/>
    </row>
    <row r="4363" spans="57:62" x14ac:dyDescent="0.3">
      <c r="BE4363"/>
      <c r="BF4363"/>
      <c r="BG4363"/>
      <c r="BH4363"/>
      <c r="BI4363"/>
      <c r="BJ4363"/>
    </row>
    <row r="4364" spans="57:62" x14ac:dyDescent="0.3">
      <c r="BE4364"/>
      <c r="BF4364"/>
      <c r="BG4364"/>
      <c r="BH4364"/>
      <c r="BI4364"/>
      <c r="BJ4364"/>
    </row>
    <row r="4365" spans="57:62" x14ac:dyDescent="0.3">
      <c r="BE4365"/>
      <c r="BF4365"/>
      <c r="BG4365"/>
      <c r="BH4365"/>
      <c r="BI4365"/>
      <c r="BJ4365"/>
    </row>
    <row r="4366" spans="57:62" x14ac:dyDescent="0.3">
      <c r="BE4366"/>
      <c r="BF4366"/>
      <c r="BG4366"/>
      <c r="BH4366"/>
      <c r="BI4366"/>
      <c r="BJ4366"/>
    </row>
    <row r="4367" spans="57:62" x14ac:dyDescent="0.3">
      <c r="BE4367"/>
      <c r="BF4367"/>
      <c r="BG4367"/>
      <c r="BH4367"/>
      <c r="BI4367"/>
      <c r="BJ4367"/>
    </row>
    <row r="4368" spans="57:62" x14ac:dyDescent="0.3">
      <c r="BE4368"/>
      <c r="BF4368"/>
      <c r="BG4368"/>
      <c r="BH4368"/>
      <c r="BI4368"/>
      <c r="BJ4368"/>
    </row>
    <row r="4369" spans="57:62" x14ac:dyDescent="0.3">
      <c r="BE4369"/>
      <c r="BF4369"/>
      <c r="BG4369"/>
      <c r="BH4369"/>
      <c r="BI4369"/>
      <c r="BJ4369"/>
    </row>
    <row r="4370" spans="57:62" x14ac:dyDescent="0.3">
      <c r="BE4370"/>
      <c r="BF4370"/>
      <c r="BG4370"/>
      <c r="BH4370"/>
      <c r="BI4370"/>
      <c r="BJ4370"/>
    </row>
    <row r="4371" spans="57:62" x14ac:dyDescent="0.3">
      <c r="BE4371"/>
      <c r="BF4371"/>
      <c r="BG4371"/>
      <c r="BH4371"/>
      <c r="BI4371"/>
      <c r="BJ4371"/>
    </row>
    <row r="4372" spans="57:62" x14ac:dyDescent="0.3">
      <c r="BE4372"/>
      <c r="BF4372"/>
      <c r="BG4372"/>
      <c r="BH4372"/>
      <c r="BI4372"/>
      <c r="BJ4372"/>
    </row>
    <row r="4373" spans="57:62" x14ac:dyDescent="0.3">
      <c r="BE4373"/>
      <c r="BF4373"/>
      <c r="BG4373"/>
      <c r="BH4373"/>
      <c r="BI4373"/>
      <c r="BJ4373"/>
    </row>
    <row r="4374" spans="57:62" x14ac:dyDescent="0.3">
      <c r="BE4374"/>
      <c r="BF4374"/>
      <c r="BG4374"/>
      <c r="BH4374"/>
      <c r="BI4374"/>
      <c r="BJ4374"/>
    </row>
    <row r="4375" spans="57:62" x14ac:dyDescent="0.3">
      <c r="BE4375"/>
      <c r="BF4375"/>
      <c r="BG4375"/>
      <c r="BH4375"/>
      <c r="BI4375"/>
      <c r="BJ4375"/>
    </row>
    <row r="4376" spans="57:62" x14ac:dyDescent="0.3">
      <c r="BE4376"/>
      <c r="BF4376"/>
      <c r="BG4376"/>
      <c r="BH4376"/>
      <c r="BI4376"/>
      <c r="BJ4376"/>
    </row>
    <row r="4377" spans="57:62" x14ac:dyDescent="0.3">
      <c r="BE4377"/>
      <c r="BF4377"/>
      <c r="BG4377"/>
      <c r="BH4377"/>
      <c r="BI4377"/>
      <c r="BJ4377"/>
    </row>
    <row r="4378" spans="57:62" x14ac:dyDescent="0.3">
      <c r="BE4378"/>
      <c r="BF4378"/>
      <c r="BG4378"/>
      <c r="BH4378"/>
      <c r="BI4378"/>
      <c r="BJ4378"/>
    </row>
    <row r="4379" spans="57:62" x14ac:dyDescent="0.3">
      <c r="BE4379"/>
      <c r="BF4379"/>
      <c r="BG4379"/>
      <c r="BH4379"/>
      <c r="BI4379"/>
      <c r="BJ4379"/>
    </row>
    <row r="4380" spans="57:62" x14ac:dyDescent="0.3">
      <c r="BE4380"/>
      <c r="BF4380"/>
      <c r="BG4380"/>
      <c r="BH4380"/>
      <c r="BI4380"/>
      <c r="BJ4380"/>
    </row>
    <row r="4381" spans="57:62" x14ac:dyDescent="0.3">
      <c r="BE4381"/>
      <c r="BF4381"/>
      <c r="BG4381"/>
      <c r="BH4381"/>
      <c r="BI4381"/>
      <c r="BJ4381"/>
    </row>
    <row r="4382" spans="57:62" x14ac:dyDescent="0.3">
      <c r="BE4382"/>
      <c r="BF4382"/>
      <c r="BG4382"/>
      <c r="BH4382"/>
      <c r="BI4382"/>
      <c r="BJ4382"/>
    </row>
    <row r="4383" spans="57:62" x14ac:dyDescent="0.3">
      <c r="BE4383"/>
      <c r="BF4383"/>
      <c r="BG4383"/>
      <c r="BH4383"/>
      <c r="BI4383"/>
      <c r="BJ4383"/>
    </row>
    <row r="4384" spans="57:62" x14ac:dyDescent="0.3">
      <c r="BE4384"/>
      <c r="BF4384"/>
      <c r="BG4384"/>
      <c r="BH4384"/>
      <c r="BI4384"/>
      <c r="BJ4384"/>
    </row>
    <row r="4385" spans="57:62" x14ac:dyDescent="0.3">
      <c r="BE4385"/>
      <c r="BF4385"/>
      <c r="BG4385"/>
      <c r="BH4385"/>
      <c r="BI4385"/>
      <c r="BJ4385"/>
    </row>
    <row r="4386" spans="57:62" x14ac:dyDescent="0.3">
      <c r="BE4386"/>
      <c r="BF4386"/>
      <c r="BG4386"/>
      <c r="BH4386"/>
      <c r="BI4386"/>
      <c r="BJ4386"/>
    </row>
    <row r="4387" spans="57:62" x14ac:dyDescent="0.3">
      <c r="BE4387"/>
      <c r="BF4387"/>
      <c r="BG4387"/>
      <c r="BH4387"/>
      <c r="BI4387"/>
      <c r="BJ4387"/>
    </row>
    <row r="4388" spans="57:62" x14ac:dyDescent="0.3">
      <c r="BE4388"/>
      <c r="BF4388"/>
      <c r="BG4388"/>
      <c r="BH4388"/>
      <c r="BI4388"/>
      <c r="BJ4388"/>
    </row>
    <row r="4389" spans="57:62" x14ac:dyDescent="0.3">
      <c r="BE4389"/>
      <c r="BF4389"/>
      <c r="BG4389"/>
      <c r="BH4389"/>
      <c r="BI4389"/>
      <c r="BJ4389"/>
    </row>
    <row r="4390" spans="57:62" x14ac:dyDescent="0.3">
      <c r="BE4390"/>
      <c r="BF4390"/>
      <c r="BG4390"/>
      <c r="BH4390"/>
      <c r="BI4390"/>
      <c r="BJ4390"/>
    </row>
    <row r="4391" spans="57:62" x14ac:dyDescent="0.3">
      <c r="BE4391"/>
      <c r="BF4391"/>
      <c r="BG4391"/>
      <c r="BH4391"/>
      <c r="BI4391"/>
      <c r="BJ4391"/>
    </row>
    <row r="4392" spans="57:62" x14ac:dyDescent="0.3">
      <c r="BE4392"/>
      <c r="BF4392"/>
      <c r="BG4392"/>
      <c r="BH4392"/>
      <c r="BI4392"/>
      <c r="BJ4392"/>
    </row>
    <row r="4393" spans="57:62" x14ac:dyDescent="0.3">
      <c r="BE4393"/>
      <c r="BF4393"/>
      <c r="BG4393"/>
      <c r="BH4393"/>
      <c r="BI4393"/>
      <c r="BJ4393"/>
    </row>
    <row r="4394" spans="57:62" x14ac:dyDescent="0.3">
      <c r="BE4394"/>
      <c r="BF4394"/>
      <c r="BG4394"/>
      <c r="BH4394"/>
      <c r="BI4394"/>
      <c r="BJ4394"/>
    </row>
    <row r="4395" spans="57:62" x14ac:dyDescent="0.3">
      <c r="BE4395"/>
      <c r="BF4395"/>
      <c r="BG4395"/>
      <c r="BH4395"/>
      <c r="BI4395"/>
      <c r="BJ4395"/>
    </row>
    <row r="4396" spans="57:62" x14ac:dyDescent="0.3">
      <c r="BE4396"/>
      <c r="BF4396"/>
      <c r="BG4396"/>
      <c r="BH4396"/>
      <c r="BI4396"/>
      <c r="BJ4396"/>
    </row>
    <row r="4397" spans="57:62" x14ac:dyDescent="0.3">
      <c r="BE4397"/>
      <c r="BF4397"/>
      <c r="BG4397"/>
      <c r="BH4397"/>
      <c r="BI4397"/>
      <c r="BJ4397"/>
    </row>
    <row r="4398" spans="57:62" x14ac:dyDescent="0.3">
      <c r="BE4398"/>
      <c r="BF4398"/>
      <c r="BG4398"/>
      <c r="BH4398"/>
      <c r="BI4398"/>
      <c r="BJ4398"/>
    </row>
    <row r="4399" spans="57:62" x14ac:dyDescent="0.3">
      <c r="BE4399"/>
      <c r="BF4399"/>
      <c r="BG4399"/>
      <c r="BH4399"/>
      <c r="BI4399"/>
      <c r="BJ4399"/>
    </row>
    <row r="4400" spans="57:62" x14ac:dyDescent="0.3">
      <c r="BE4400"/>
      <c r="BF4400"/>
      <c r="BG4400"/>
      <c r="BH4400"/>
      <c r="BI4400"/>
      <c r="BJ4400"/>
    </row>
    <row r="4401" spans="57:62" x14ac:dyDescent="0.3">
      <c r="BE4401"/>
      <c r="BF4401"/>
      <c r="BG4401"/>
      <c r="BH4401"/>
      <c r="BI4401"/>
      <c r="BJ4401"/>
    </row>
    <row r="4402" spans="57:62" x14ac:dyDescent="0.3">
      <c r="BE4402"/>
      <c r="BF4402"/>
      <c r="BG4402"/>
      <c r="BH4402"/>
      <c r="BI4402"/>
      <c r="BJ4402"/>
    </row>
    <row r="4403" spans="57:62" x14ac:dyDescent="0.3">
      <c r="BE4403"/>
      <c r="BF4403"/>
      <c r="BG4403"/>
      <c r="BH4403"/>
      <c r="BI4403"/>
      <c r="BJ4403"/>
    </row>
    <row r="4404" spans="57:62" x14ac:dyDescent="0.3">
      <c r="BE4404"/>
      <c r="BF4404"/>
      <c r="BG4404"/>
      <c r="BH4404"/>
      <c r="BI4404"/>
      <c r="BJ4404"/>
    </row>
    <row r="4405" spans="57:62" x14ac:dyDescent="0.3">
      <c r="BE4405"/>
      <c r="BF4405"/>
      <c r="BG4405"/>
      <c r="BH4405"/>
      <c r="BI4405"/>
      <c r="BJ4405"/>
    </row>
    <row r="4406" spans="57:62" x14ac:dyDescent="0.3">
      <c r="BE4406"/>
      <c r="BF4406"/>
      <c r="BG4406"/>
      <c r="BH4406"/>
      <c r="BI4406"/>
      <c r="BJ4406"/>
    </row>
    <row r="4407" spans="57:62" x14ac:dyDescent="0.3">
      <c r="BE4407"/>
      <c r="BF4407"/>
      <c r="BG4407"/>
      <c r="BH4407"/>
      <c r="BI4407"/>
      <c r="BJ4407"/>
    </row>
    <row r="4408" spans="57:62" x14ac:dyDescent="0.3">
      <c r="BE4408"/>
      <c r="BF4408"/>
      <c r="BG4408"/>
      <c r="BH4408"/>
      <c r="BI4408"/>
      <c r="BJ4408"/>
    </row>
    <row r="4409" spans="57:62" x14ac:dyDescent="0.3">
      <c r="BE4409"/>
      <c r="BF4409"/>
      <c r="BG4409"/>
      <c r="BH4409"/>
      <c r="BI4409"/>
      <c r="BJ4409"/>
    </row>
    <row r="4410" spans="57:62" x14ac:dyDescent="0.3">
      <c r="BE4410"/>
      <c r="BF4410"/>
      <c r="BG4410"/>
      <c r="BH4410"/>
      <c r="BI4410"/>
      <c r="BJ4410"/>
    </row>
    <row r="4411" spans="57:62" x14ac:dyDescent="0.3">
      <c r="BE4411"/>
      <c r="BF4411"/>
      <c r="BG4411"/>
      <c r="BH4411"/>
      <c r="BI4411"/>
      <c r="BJ4411"/>
    </row>
    <row r="4412" spans="57:62" x14ac:dyDescent="0.3">
      <c r="BE4412"/>
      <c r="BF4412"/>
      <c r="BG4412"/>
      <c r="BH4412"/>
      <c r="BI4412"/>
      <c r="BJ4412"/>
    </row>
    <row r="4413" spans="57:62" x14ac:dyDescent="0.3">
      <c r="BE4413"/>
      <c r="BF4413"/>
      <c r="BG4413"/>
      <c r="BH4413"/>
      <c r="BI4413"/>
      <c r="BJ4413"/>
    </row>
    <row r="4414" spans="57:62" x14ac:dyDescent="0.3">
      <c r="BE4414"/>
      <c r="BF4414"/>
      <c r="BG4414"/>
      <c r="BH4414"/>
      <c r="BI4414"/>
      <c r="BJ4414"/>
    </row>
    <row r="4415" spans="57:62" x14ac:dyDescent="0.3">
      <c r="BE4415"/>
      <c r="BF4415"/>
      <c r="BG4415"/>
      <c r="BH4415"/>
      <c r="BI4415"/>
      <c r="BJ4415"/>
    </row>
    <row r="4416" spans="57:62" x14ac:dyDescent="0.3">
      <c r="BE4416"/>
      <c r="BF4416"/>
      <c r="BG4416"/>
      <c r="BH4416"/>
      <c r="BI4416"/>
      <c r="BJ4416"/>
    </row>
    <row r="4417" spans="57:62" x14ac:dyDescent="0.3">
      <c r="BE4417"/>
      <c r="BF4417"/>
      <c r="BG4417"/>
      <c r="BH4417"/>
      <c r="BI4417"/>
      <c r="BJ4417"/>
    </row>
    <row r="4418" spans="57:62" x14ac:dyDescent="0.3">
      <c r="BE4418"/>
      <c r="BF4418"/>
      <c r="BG4418"/>
      <c r="BH4418"/>
      <c r="BI4418"/>
      <c r="BJ4418"/>
    </row>
    <row r="4419" spans="57:62" x14ac:dyDescent="0.3">
      <c r="BE4419"/>
      <c r="BF4419"/>
      <c r="BG4419"/>
      <c r="BH4419"/>
      <c r="BI4419"/>
      <c r="BJ4419"/>
    </row>
    <row r="4420" spans="57:62" x14ac:dyDescent="0.3">
      <c r="BE4420"/>
      <c r="BF4420"/>
      <c r="BG4420"/>
      <c r="BH4420"/>
      <c r="BI4420"/>
      <c r="BJ4420"/>
    </row>
    <row r="4421" spans="57:62" x14ac:dyDescent="0.3">
      <c r="BE4421"/>
      <c r="BF4421"/>
      <c r="BG4421"/>
      <c r="BH4421"/>
      <c r="BI4421"/>
      <c r="BJ4421"/>
    </row>
    <row r="4422" spans="57:62" x14ac:dyDescent="0.3">
      <c r="BE4422"/>
      <c r="BF4422"/>
      <c r="BG4422"/>
      <c r="BH4422"/>
      <c r="BI4422"/>
      <c r="BJ4422"/>
    </row>
    <row r="4423" spans="57:62" x14ac:dyDescent="0.3">
      <c r="BE4423"/>
      <c r="BF4423"/>
      <c r="BG4423"/>
      <c r="BH4423"/>
      <c r="BI4423"/>
      <c r="BJ4423"/>
    </row>
    <row r="4424" spans="57:62" x14ac:dyDescent="0.3">
      <c r="BE4424"/>
      <c r="BF4424"/>
      <c r="BG4424"/>
      <c r="BH4424"/>
      <c r="BI4424"/>
      <c r="BJ4424"/>
    </row>
    <row r="4425" spans="57:62" x14ac:dyDescent="0.3">
      <c r="BE4425"/>
      <c r="BF4425"/>
      <c r="BG4425"/>
      <c r="BH4425"/>
      <c r="BI4425"/>
      <c r="BJ4425"/>
    </row>
    <row r="4426" spans="57:62" x14ac:dyDescent="0.3">
      <c r="BE4426"/>
      <c r="BF4426"/>
      <c r="BG4426"/>
      <c r="BH4426"/>
      <c r="BI4426"/>
      <c r="BJ4426"/>
    </row>
    <row r="4427" spans="57:62" x14ac:dyDescent="0.3">
      <c r="BE4427"/>
      <c r="BF4427"/>
      <c r="BG4427"/>
      <c r="BH4427"/>
      <c r="BI4427"/>
      <c r="BJ4427"/>
    </row>
    <row r="4428" spans="57:62" x14ac:dyDescent="0.3">
      <c r="BE4428"/>
      <c r="BF4428"/>
      <c r="BG4428"/>
      <c r="BH4428"/>
      <c r="BI4428"/>
      <c r="BJ4428"/>
    </row>
    <row r="4429" spans="57:62" x14ac:dyDescent="0.3">
      <c r="BE4429"/>
      <c r="BF4429"/>
      <c r="BG4429"/>
      <c r="BH4429"/>
      <c r="BI4429"/>
      <c r="BJ4429"/>
    </row>
    <row r="4430" spans="57:62" x14ac:dyDescent="0.3">
      <c r="BE4430"/>
      <c r="BF4430"/>
      <c r="BG4430"/>
      <c r="BH4430"/>
      <c r="BI4430"/>
      <c r="BJ4430"/>
    </row>
    <row r="4431" spans="57:62" x14ac:dyDescent="0.3">
      <c r="BE4431"/>
      <c r="BF4431"/>
      <c r="BG4431"/>
      <c r="BH4431"/>
      <c r="BI4431"/>
      <c r="BJ4431"/>
    </row>
    <row r="4432" spans="57:62" x14ac:dyDescent="0.3">
      <c r="BE4432"/>
      <c r="BF4432"/>
      <c r="BG4432"/>
      <c r="BH4432"/>
      <c r="BI4432"/>
      <c r="BJ4432"/>
    </row>
    <row r="4433" spans="57:62" x14ac:dyDescent="0.3">
      <c r="BE4433"/>
      <c r="BF4433"/>
      <c r="BG4433"/>
      <c r="BH4433"/>
      <c r="BI4433"/>
      <c r="BJ4433"/>
    </row>
    <row r="4434" spans="57:62" x14ac:dyDescent="0.3">
      <c r="BE4434"/>
      <c r="BF4434"/>
      <c r="BG4434"/>
      <c r="BH4434"/>
      <c r="BI4434"/>
      <c r="BJ4434"/>
    </row>
    <row r="4435" spans="57:62" x14ac:dyDescent="0.3">
      <c r="BE4435"/>
      <c r="BF4435"/>
      <c r="BG4435"/>
      <c r="BH4435"/>
      <c r="BI4435"/>
      <c r="BJ4435"/>
    </row>
    <row r="4436" spans="57:62" x14ac:dyDescent="0.3">
      <c r="BE4436"/>
      <c r="BF4436"/>
      <c r="BG4436"/>
      <c r="BH4436"/>
      <c r="BI4436"/>
      <c r="BJ4436"/>
    </row>
    <row r="4437" spans="57:62" x14ac:dyDescent="0.3">
      <c r="BE4437"/>
      <c r="BF4437"/>
      <c r="BG4437"/>
      <c r="BH4437"/>
      <c r="BI4437"/>
      <c r="BJ4437"/>
    </row>
    <row r="4438" spans="57:62" x14ac:dyDescent="0.3">
      <c r="BE4438"/>
      <c r="BF4438"/>
      <c r="BG4438"/>
      <c r="BH4438"/>
      <c r="BI4438"/>
      <c r="BJ4438"/>
    </row>
    <row r="4439" spans="57:62" x14ac:dyDescent="0.3">
      <c r="BE4439"/>
      <c r="BF4439"/>
      <c r="BG4439"/>
      <c r="BH4439"/>
      <c r="BI4439"/>
      <c r="BJ4439"/>
    </row>
    <row r="4440" spans="57:62" x14ac:dyDescent="0.3">
      <c r="BE4440"/>
      <c r="BF4440"/>
      <c r="BG4440"/>
      <c r="BH4440"/>
      <c r="BI4440"/>
      <c r="BJ4440"/>
    </row>
    <row r="4441" spans="57:62" x14ac:dyDescent="0.3">
      <c r="BE4441"/>
      <c r="BF4441"/>
      <c r="BG4441"/>
      <c r="BH4441"/>
      <c r="BI4441"/>
      <c r="BJ4441"/>
    </row>
    <row r="4442" spans="57:62" x14ac:dyDescent="0.3">
      <c r="BE4442"/>
      <c r="BF4442"/>
      <c r="BG4442"/>
      <c r="BH4442"/>
      <c r="BI4442"/>
      <c r="BJ4442"/>
    </row>
    <row r="4443" spans="57:62" x14ac:dyDescent="0.3">
      <c r="BE4443"/>
      <c r="BF4443"/>
      <c r="BG4443"/>
      <c r="BH4443"/>
      <c r="BI4443"/>
      <c r="BJ4443"/>
    </row>
    <row r="4444" spans="57:62" x14ac:dyDescent="0.3">
      <c r="BE4444"/>
      <c r="BF4444"/>
      <c r="BG4444"/>
      <c r="BH4444"/>
      <c r="BI4444"/>
      <c r="BJ4444"/>
    </row>
    <row r="4445" spans="57:62" x14ac:dyDescent="0.3">
      <c r="BE4445"/>
      <c r="BF4445"/>
      <c r="BG4445"/>
      <c r="BH4445"/>
      <c r="BI4445"/>
      <c r="BJ4445"/>
    </row>
    <row r="4446" spans="57:62" x14ac:dyDescent="0.3">
      <c r="BE4446"/>
      <c r="BF4446"/>
      <c r="BG4446"/>
      <c r="BH4446"/>
      <c r="BI4446"/>
      <c r="BJ4446"/>
    </row>
    <row r="4447" spans="57:62" x14ac:dyDescent="0.3">
      <c r="BE4447"/>
      <c r="BF4447"/>
      <c r="BG4447"/>
      <c r="BH4447"/>
      <c r="BI4447"/>
      <c r="BJ4447"/>
    </row>
    <row r="4448" spans="57:62" x14ac:dyDescent="0.3">
      <c r="BE4448"/>
      <c r="BF4448"/>
      <c r="BG4448"/>
      <c r="BH4448"/>
      <c r="BI4448"/>
      <c r="BJ4448"/>
    </row>
    <row r="4449" spans="57:62" x14ac:dyDescent="0.3">
      <c r="BE4449"/>
      <c r="BF4449"/>
      <c r="BG4449"/>
      <c r="BH4449"/>
      <c r="BI4449"/>
      <c r="BJ4449"/>
    </row>
    <row r="4450" spans="57:62" x14ac:dyDescent="0.3">
      <c r="BE4450"/>
      <c r="BF4450"/>
      <c r="BG4450"/>
      <c r="BH4450"/>
      <c r="BI4450"/>
      <c r="BJ4450"/>
    </row>
    <row r="4451" spans="57:62" x14ac:dyDescent="0.3">
      <c r="BE4451"/>
      <c r="BF4451"/>
      <c r="BG4451"/>
      <c r="BH4451"/>
      <c r="BI4451"/>
      <c r="BJ4451"/>
    </row>
    <row r="4452" spans="57:62" x14ac:dyDescent="0.3">
      <c r="BE4452"/>
      <c r="BF4452"/>
      <c r="BG4452"/>
      <c r="BH4452"/>
      <c r="BI4452"/>
      <c r="BJ4452"/>
    </row>
    <row r="4453" spans="57:62" x14ac:dyDescent="0.3">
      <c r="BE4453"/>
      <c r="BF4453"/>
      <c r="BG4453"/>
      <c r="BH4453"/>
      <c r="BI4453"/>
      <c r="BJ4453"/>
    </row>
    <row r="4454" spans="57:62" x14ac:dyDescent="0.3">
      <c r="BE4454"/>
      <c r="BF4454"/>
      <c r="BG4454"/>
      <c r="BH4454"/>
      <c r="BI4454"/>
      <c r="BJ4454"/>
    </row>
    <row r="4455" spans="57:62" x14ac:dyDescent="0.3">
      <c r="BE4455"/>
      <c r="BF4455"/>
      <c r="BG4455"/>
      <c r="BH4455"/>
      <c r="BI4455"/>
      <c r="BJ4455"/>
    </row>
    <row r="4456" spans="57:62" x14ac:dyDescent="0.3">
      <c r="BE4456"/>
      <c r="BF4456"/>
      <c r="BG4456"/>
      <c r="BH4456"/>
      <c r="BI4456"/>
      <c r="BJ4456"/>
    </row>
    <row r="4457" spans="57:62" x14ac:dyDescent="0.3">
      <c r="BE4457"/>
      <c r="BF4457"/>
      <c r="BG4457"/>
      <c r="BH4457"/>
      <c r="BI4457"/>
      <c r="BJ4457"/>
    </row>
    <row r="4458" spans="57:62" x14ac:dyDescent="0.3">
      <c r="BE4458"/>
      <c r="BF4458"/>
      <c r="BG4458"/>
      <c r="BH4458"/>
      <c r="BI4458"/>
      <c r="BJ4458"/>
    </row>
    <row r="4459" spans="57:62" x14ac:dyDescent="0.3">
      <c r="BE4459"/>
      <c r="BF4459"/>
      <c r="BG4459"/>
      <c r="BH4459"/>
      <c r="BI4459"/>
      <c r="BJ4459"/>
    </row>
    <row r="4460" spans="57:62" x14ac:dyDescent="0.3">
      <c r="BE4460"/>
      <c r="BF4460"/>
      <c r="BG4460"/>
      <c r="BH4460"/>
      <c r="BI4460"/>
      <c r="BJ4460"/>
    </row>
    <row r="4461" spans="57:62" x14ac:dyDescent="0.3">
      <c r="BE4461"/>
      <c r="BF4461"/>
      <c r="BG4461"/>
      <c r="BH4461"/>
      <c r="BI4461"/>
      <c r="BJ4461"/>
    </row>
    <row r="4462" spans="57:62" x14ac:dyDescent="0.3">
      <c r="BE4462"/>
      <c r="BF4462"/>
      <c r="BG4462"/>
      <c r="BH4462"/>
      <c r="BI4462"/>
      <c r="BJ4462"/>
    </row>
    <row r="4463" spans="57:62" x14ac:dyDescent="0.3">
      <c r="BE4463"/>
      <c r="BF4463"/>
      <c r="BG4463"/>
      <c r="BH4463"/>
      <c r="BI4463"/>
      <c r="BJ4463"/>
    </row>
    <row r="4464" spans="57:62" x14ac:dyDescent="0.3">
      <c r="BE4464"/>
      <c r="BF4464"/>
      <c r="BG4464"/>
      <c r="BH4464"/>
      <c r="BI4464"/>
      <c r="BJ4464"/>
    </row>
    <row r="4465" spans="57:62" x14ac:dyDescent="0.3">
      <c r="BE4465"/>
      <c r="BF4465"/>
      <c r="BG4465"/>
      <c r="BH4465"/>
      <c r="BI4465"/>
      <c r="BJ4465"/>
    </row>
    <row r="4466" spans="57:62" x14ac:dyDescent="0.3">
      <c r="BE4466"/>
      <c r="BF4466"/>
      <c r="BG4466"/>
      <c r="BH4466"/>
      <c r="BI4466"/>
      <c r="BJ4466"/>
    </row>
    <row r="4467" spans="57:62" x14ac:dyDescent="0.3">
      <c r="BE4467"/>
      <c r="BF4467"/>
      <c r="BG4467"/>
      <c r="BH4467"/>
      <c r="BI4467"/>
      <c r="BJ4467"/>
    </row>
    <row r="4468" spans="57:62" x14ac:dyDescent="0.3">
      <c r="BE4468"/>
      <c r="BF4468"/>
      <c r="BG4468"/>
      <c r="BH4468"/>
      <c r="BI4468"/>
      <c r="BJ4468"/>
    </row>
    <row r="4469" spans="57:62" x14ac:dyDescent="0.3">
      <c r="BE4469"/>
      <c r="BF4469"/>
      <c r="BG4469"/>
      <c r="BH4469"/>
      <c r="BI4469"/>
      <c r="BJ4469"/>
    </row>
    <row r="4470" spans="57:62" x14ac:dyDescent="0.3">
      <c r="BE4470"/>
      <c r="BF4470"/>
      <c r="BG4470"/>
      <c r="BH4470"/>
      <c r="BI4470"/>
      <c r="BJ4470"/>
    </row>
    <row r="4471" spans="57:62" x14ac:dyDescent="0.3">
      <c r="BE4471"/>
      <c r="BF4471"/>
      <c r="BG4471"/>
      <c r="BH4471"/>
      <c r="BI4471"/>
      <c r="BJ4471"/>
    </row>
    <row r="4472" spans="57:62" x14ac:dyDescent="0.3">
      <c r="BE4472"/>
      <c r="BF4472"/>
      <c r="BG4472"/>
      <c r="BH4472"/>
      <c r="BI4472"/>
      <c r="BJ4472"/>
    </row>
    <row r="4473" spans="57:62" x14ac:dyDescent="0.3">
      <c r="BE4473"/>
      <c r="BF4473"/>
      <c r="BG4473"/>
      <c r="BH4473"/>
      <c r="BI4473"/>
      <c r="BJ4473"/>
    </row>
    <row r="4474" spans="57:62" x14ac:dyDescent="0.3">
      <c r="BE4474"/>
      <c r="BF4474"/>
      <c r="BG4474"/>
      <c r="BH4474"/>
      <c r="BI4474"/>
      <c r="BJ4474"/>
    </row>
    <row r="4475" spans="57:62" x14ac:dyDescent="0.3">
      <c r="BE4475"/>
      <c r="BF4475"/>
      <c r="BG4475"/>
      <c r="BH4475"/>
      <c r="BI4475"/>
      <c r="BJ4475"/>
    </row>
    <row r="4476" spans="57:62" x14ac:dyDescent="0.3">
      <c r="BE4476"/>
      <c r="BF4476"/>
      <c r="BG4476"/>
      <c r="BH4476"/>
      <c r="BI4476"/>
      <c r="BJ4476"/>
    </row>
    <row r="4477" spans="57:62" x14ac:dyDescent="0.3">
      <c r="BE4477"/>
      <c r="BF4477"/>
      <c r="BG4477"/>
      <c r="BH4477"/>
      <c r="BI4477"/>
      <c r="BJ4477"/>
    </row>
    <row r="4478" spans="57:62" x14ac:dyDescent="0.3">
      <c r="BE4478"/>
      <c r="BF4478"/>
      <c r="BG4478"/>
      <c r="BH4478"/>
      <c r="BI4478"/>
      <c r="BJ4478"/>
    </row>
    <row r="4479" spans="57:62" x14ac:dyDescent="0.3">
      <c r="BE4479"/>
      <c r="BF4479"/>
      <c r="BG4479"/>
      <c r="BH4479"/>
      <c r="BI4479"/>
      <c r="BJ4479"/>
    </row>
    <row r="4480" spans="57:62" x14ac:dyDescent="0.3">
      <c r="BE4480"/>
      <c r="BF4480"/>
      <c r="BG4480"/>
      <c r="BH4480"/>
      <c r="BI4480"/>
      <c r="BJ4480"/>
    </row>
    <row r="4481" spans="57:62" x14ac:dyDescent="0.3">
      <c r="BE4481"/>
      <c r="BF4481"/>
      <c r="BG4481"/>
      <c r="BH4481"/>
      <c r="BI4481"/>
      <c r="BJ4481"/>
    </row>
    <row r="4482" spans="57:62" x14ac:dyDescent="0.3">
      <c r="BE4482"/>
      <c r="BF4482"/>
      <c r="BG4482"/>
      <c r="BH4482"/>
      <c r="BI4482"/>
      <c r="BJ4482"/>
    </row>
    <row r="4483" spans="57:62" x14ac:dyDescent="0.3">
      <c r="BE4483"/>
      <c r="BF4483"/>
      <c r="BG4483"/>
      <c r="BH4483"/>
      <c r="BI4483"/>
      <c r="BJ4483"/>
    </row>
    <row r="4484" spans="57:62" x14ac:dyDescent="0.3">
      <c r="BE4484"/>
      <c r="BF4484"/>
      <c r="BG4484"/>
      <c r="BH4484"/>
      <c r="BI4484"/>
      <c r="BJ4484"/>
    </row>
    <row r="4485" spans="57:62" x14ac:dyDescent="0.3">
      <c r="BE4485"/>
      <c r="BF4485"/>
      <c r="BG4485"/>
      <c r="BH4485"/>
      <c r="BI4485"/>
      <c r="BJ4485"/>
    </row>
    <row r="4486" spans="57:62" x14ac:dyDescent="0.3">
      <c r="BE4486"/>
      <c r="BF4486"/>
      <c r="BG4486"/>
      <c r="BH4486"/>
      <c r="BI4486"/>
      <c r="BJ4486"/>
    </row>
    <row r="4487" spans="57:62" x14ac:dyDescent="0.3">
      <c r="BE4487"/>
      <c r="BF4487"/>
      <c r="BG4487"/>
      <c r="BH4487"/>
      <c r="BI4487"/>
      <c r="BJ4487"/>
    </row>
    <row r="4488" spans="57:62" x14ac:dyDescent="0.3">
      <c r="BE4488"/>
      <c r="BF4488"/>
      <c r="BG4488"/>
      <c r="BH4488"/>
      <c r="BI4488"/>
      <c r="BJ4488"/>
    </row>
    <row r="4489" spans="57:62" x14ac:dyDescent="0.3">
      <c r="BE4489"/>
      <c r="BF4489"/>
      <c r="BG4489"/>
      <c r="BH4489"/>
      <c r="BI4489"/>
      <c r="BJ4489"/>
    </row>
    <row r="4490" spans="57:62" x14ac:dyDescent="0.3">
      <c r="BE4490"/>
      <c r="BF4490"/>
      <c r="BG4490"/>
      <c r="BH4490"/>
      <c r="BI4490"/>
      <c r="BJ4490"/>
    </row>
    <row r="4491" spans="57:62" x14ac:dyDescent="0.3">
      <c r="BE4491"/>
      <c r="BF4491"/>
      <c r="BG4491"/>
      <c r="BH4491"/>
      <c r="BI4491"/>
      <c r="BJ4491"/>
    </row>
    <row r="4492" spans="57:62" x14ac:dyDescent="0.3">
      <c r="BE4492"/>
      <c r="BF4492"/>
      <c r="BG4492"/>
      <c r="BH4492"/>
      <c r="BI4492"/>
      <c r="BJ4492"/>
    </row>
    <row r="4493" spans="57:62" x14ac:dyDescent="0.3">
      <c r="BE4493"/>
      <c r="BF4493"/>
      <c r="BG4493"/>
      <c r="BH4493"/>
      <c r="BI4493"/>
      <c r="BJ4493"/>
    </row>
    <row r="4494" spans="57:62" x14ac:dyDescent="0.3">
      <c r="BE4494"/>
      <c r="BF4494"/>
      <c r="BG4494"/>
      <c r="BH4494"/>
      <c r="BI4494"/>
      <c r="BJ4494"/>
    </row>
    <row r="4495" spans="57:62" x14ac:dyDescent="0.3">
      <c r="BE4495"/>
      <c r="BF4495"/>
      <c r="BG4495"/>
      <c r="BH4495"/>
      <c r="BI4495"/>
      <c r="BJ4495"/>
    </row>
    <row r="4496" spans="57:62" x14ac:dyDescent="0.3">
      <c r="BE4496"/>
      <c r="BF4496"/>
      <c r="BG4496"/>
      <c r="BH4496"/>
      <c r="BI4496"/>
      <c r="BJ4496"/>
    </row>
    <row r="4497" spans="57:62" x14ac:dyDescent="0.3">
      <c r="BE4497"/>
      <c r="BF4497"/>
      <c r="BG4497"/>
      <c r="BH4497"/>
      <c r="BI4497"/>
      <c r="BJ4497"/>
    </row>
    <row r="4498" spans="57:62" x14ac:dyDescent="0.3">
      <c r="BE4498"/>
      <c r="BF4498"/>
      <c r="BG4498"/>
      <c r="BH4498"/>
      <c r="BI4498"/>
      <c r="BJ4498"/>
    </row>
    <row r="4499" spans="57:62" x14ac:dyDescent="0.3">
      <c r="BE4499"/>
      <c r="BF4499"/>
      <c r="BG4499"/>
      <c r="BH4499"/>
      <c r="BI4499"/>
      <c r="BJ4499"/>
    </row>
    <row r="4500" spans="57:62" x14ac:dyDescent="0.3">
      <c r="BE4500"/>
      <c r="BF4500"/>
      <c r="BG4500"/>
      <c r="BH4500"/>
      <c r="BI4500"/>
      <c r="BJ4500"/>
    </row>
    <row r="4501" spans="57:62" x14ac:dyDescent="0.3">
      <c r="BE4501"/>
      <c r="BF4501"/>
      <c r="BG4501"/>
      <c r="BH4501"/>
      <c r="BI4501"/>
      <c r="BJ4501"/>
    </row>
    <row r="4502" spans="57:62" x14ac:dyDescent="0.3">
      <c r="BE4502"/>
      <c r="BF4502"/>
      <c r="BG4502"/>
      <c r="BH4502"/>
      <c r="BI4502"/>
      <c r="BJ4502"/>
    </row>
    <row r="4503" spans="57:62" x14ac:dyDescent="0.3">
      <c r="BE4503"/>
      <c r="BF4503"/>
      <c r="BG4503"/>
      <c r="BH4503"/>
      <c r="BI4503"/>
      <c r="BJ4503"/>
    </row>
    <row r="4504" spans="57:62" x14ac:dyDescent="0.3">
      <c r="BE4504"/>
      <c r="BF4504"/>
      <c r="BG4504"/>
      <c r="BH4504"/>
      <c r="BI4504"/>
      <c r="BJ4504"/>
    </row>
    <row r="4505" spans="57:62" x14ac:dyDescent="0.3">
      <c r="BE4505"/>
      <c r="BF4505"/>
      <c r="BG4505"/>
      <c r="BH4505"/>
      <c r="BI4505"/>
      <c r="BJ4505"/>
    </row>
    <row r="4506" spans="57:62" x14ac:dyDescent="0.3">
      <c r="BE4506"/>
      <c r="BF4506"/>
      <c r="BG4506"/>
      <c r="BH4506"/>
      <c r="BI4506"/>
      <c r="BJ4506"/>
    </row>
    <row r="4507" spans="57:62" x14ac:dyDescent="0.3">
      <c r="BE4507"/>
      <c r="BF4507"/>
      <c r="BG4507"/>
      <c r="BH4507"/>
      <c r="BI4507"/>
      <c r="BJ4507"/>
    </row>
    <row r="4508" spans="57:62" x14ac:dyDescent="0.3">
      <c r="BE4508"/>
      <c r="BF4508"/>
      <c r="BG4508"/>
      <c r="BH4508"/>
      <c r="BI4508"/>
      <c r="BJ4508"/>
    </row>
    <row r="4509" spans="57:62" x14ac:dyDescent="0.3">
      <c r="BE4509"/>
      <c r="BF4509"/>
      <c r="BG4509"/>
      <c r="BH4509"/>
      <c r="BI4509"/>
      <c r="BJ4509"/>
    </row>
    <row r="4510" spans="57:62" x14ac:dyDescent="0.3">
      <c r="BE4510"/>
      <c r="BF4510"/>
      <c r="BG4510"/>
      <c r="BH4510"/>
      <c r="BI4510"/>
      <c r="BJ4510"/>
    </row>
    <row r="4511" spans="57:62" x14ac:dyDescent="0.3">
      <c r="BE4511"/>
      <c r="BF4511"/>
      <c r="BG4511"/>
      <c r="BH4511"/>
      <c r="BI4511"/>
      <c r="BJ4511"/>
    </row>
    <row r="4512" spans="57:62" x14ac:dyDescent="0.3">
      <c r="BE4512"/>
      <c r="BF4512"/>
      <c r="BG4512"/>
      <c r="BH4512"/>
      <c r="BI4512"/>
      <c r="BJ4512"/>
    </row>
    <row r="4513" spans="57:62" x14ac:dyDescent="0.3">
      <c r="BE4513"/>
      <c r="BF4513"/>
      <c r="BG4513"/>
      <c r="BH4513"/>
      <c r="BI4513"/>
      <c r="BJ4513"/>
    </row>
    <row r="4514" spans="57:62" x14ac:dyDescent="0.3">
      <c r="BE4514"/>
      <c r="BF4514"/>
      <c r="BG4514"/>
      <c r="BH4514"/>
      <c r="BI4514"/>
      <c r="BJ4514"/>
    </row>
    <row r="4515" spans="57:62" x14ac:dyDescent="0.3">
      <c r="BE4515"/>
      <c r="BF4515"/>
      <c r="BG4515"/>
      <c r="BH4515"/>
      <c r="BI4515"/>
      <c r="BJ4515"/>
    </row>
    <row r="4516" spans="57:62" x14ac:dyDescent="0.3">
      <c r="BE4516"/>
      <c r="BF4516"/>
      <c r="BG4516"/>
      <c r="BH4516"/>
      <c r="BI4516"/>
      <c r="BJ4516"/>
    </row>
    <row r="4517" spans="57:62" x14ac:dyDescent="0.3">
      <c r="BE4517"/>
      <c r="BF4517"/>
      <c r="BG4517"/>
      <c r="BH4517"/>
      <c r="BI4517"/>
      <c r="BJ4517"/>
    </row>
    <row r="4518" spans="57:62" x14ac:dyDescent="0.3">
      <c r="BE4518"/>
      <c r="BF4518"/>
      <c r="BG4518"/>
      <c r="BH4518"/>
      <c r="BI4518"/>
      <c r="BJ4518"/>
    </row>
    <row r="4519" spans="57:62" x14ac:dyDescent="0.3">
      <c r="BE4519"/>
      <c r="BF4519"/>
      <c r="BG4519"/>
      <c r="BH4519"/>
      <c r="BI4519"/>
      <c r="BJ4519"/>
    </row>
    <row r="4520" spans="57:62" x14ac:dyDescent="0.3">
      <c r="BE4520"/>
      <c r="BF4520"/>
      <c r="BG4520"/>
      <c r="BH4520"/>
      <c r="BI4520"/>
      <c r="BJ4520"/>
    </row>
    <row r="4521" spans="57:62" x14ac:dyDescent="0.3">
      <c r="BE4521"/>
      <c r="BF4521"/>
      <c r="BG4521"/>
      <c r="BH4521"/>
      <c r="BI4521"/>
      <c r="BJ4521"/>
    </row>
    <row r="4522" spans="57:62" x14ac:dyDescent="0.3">
      <c r="BE4522"/>
      <c r="BF4522"/>
      <c r="BG4522"/>
      <c r="BH4522"/>
      <c r="BI4522"/>
      <c r="BJ4522"/>
    </row>
    <row r="4523" spans="57:62" x14ac:dyDescent="0.3">
      <c r="BE4523"/>
      <c r="BF4523"/>
      <c r="BG4523"/>
      <c r="BH4523"/>
      <c r="BI4523"/>
      <c r="BJ4523"/>
    </row>
    <row r="4524" spans="57:62" x14ac:dyDescent="0.3">
      <c r="BE4524"/>
      <c r="BF4524"/>
      <c r="BG4524"/>
      <c r="BH4524"/>
      <c r="BI4524"/>
      <c r="BJ4524"/>
    </row>
    <row r="4525" spans="57:62" x14ac:dyDescent="0.3">
      <c r="BE4525"/>
      <c r="BF4525"/>
      <c r="BG4525"/>
      <c r="BH4525"/>
      <c r="BI4525"/>
      <c r="BJ4525"/>
    </row>
    <row r="4526" spans="57:62" x14ac:dyDescent="0.3">
      <c r="BE4526"/>
      <c r="BF4526"/>
      <c r="BG4526"/>
      <c r="BH4526"/>
      <c r="BI4526"/>
      <c r="BJ4526"/>
    </row>
    <row r="4527" spans="57:62" x14ac:dyDescent="0.3">
      <c r="BE4527"/>
      <c r="BF4527"/>
      <c r="BG4527"/>
      <c r="BH4527"/>
      <c r="BI4527"/>
      <c r="BJ4527"/>
    </row>
    <row r="4528" spans="57:62" x14ac:dyDescent="0.3">
      <c r="BE4528"/>
      <c r="BF4528"/>
      <c r="BG4528"/>
      <c r="BH4528"/>
      <c r="BI4528"/>
      <c r="BJ4528"/>
    </row>
    <row r="4529" spans="57:62" x14ac:dyDescent="0.3">
      <c r="BE4529"/>
      <c r="BF4529"/>
      <c r="BG4529"/>
      <c r="BH4529"/>
      <c r="BI4529"/>
      <c r="BJ4529"/>
    </row>
    <row r="4530" spans="57:62" x14ac:dyDescent="0.3">
      <c r="BE4530"/>
      <c r="BF4530"/>
      <c r="BG4530"/>
      <c r="BH4530"/>
      <c r="BI4530"/>
      <c r="BJ4530"/>
    </row>
    <row r="4531" spans="57:62" x14ac:dyDescent="0.3">
      <c r="BE4531"/>
      <c r="BF4531"/>
      <c r="BG4531"/>
      <c r="BH4531"/>
      <c r="BI4531"/>
      <c r="BJ4531"/>
    </row>
    <row r="4532" spans="57:62" x14ac:dyDescent="0.3">
      <c r="BE4532"/>
      <c r="BF4532"/>
      <c r="BG4532"/>
      <c r="BH4532"/>
      <c r="BI4532"/>
      <c r="BJ4532"/>
    </row>
    <row r="4533" spans="57:62" x14ac:dyDescent="0.3">
      <c r="BE4533"/>
      <c r="BF4533"/>
      <c r="BG4533"/>
      <c r="BH4533"/>
      <c r="BI4533"/>
      <c r="BJ4533"/>
    </row>
    <row r="4534" spans="57:62" x14ac:dyDescent="0.3">
      <c r="BE4534"/>
      <c r="BF4534"/>
      <c r="BG4534"/>
      <c r="BH4534"/>
      <c r="BI4534"/>
      <c r="BJ4534"/>
    </row>
    <row r="4535" spans="57:62" x14ac:dyDescent="0.3">
      <c r="BE4535"/>
      <c r="BF4535"/>
      <c r="BG4535"/>
      <c r="BH4535"/>
      <c r="BI4535"/>
      <c r="BJ4535"/>
    </row>
    <row r="4536" spans="57:62" x14ac:dyDescent="0.3">
      <c r="BE4536"/>
      <c r="BF4536"/>
      <c r="BG4536"/>
      <c r="BH4536"/>
      <c r="BI4536"/>
      <c r="BJ4536"/>
    </row>
    <row r="4537" spans="57:62" x14ac:dyDescent="0.3">
      <c r="BE4537"/>
      <c r="BF4537"/>
      <c r="BG4537"/>
      <c r="BH4537"/>
      <c r="BI4537"/>
      <c r="BJ4537"/>
    </row>
    <row r="4538" spans="57:62" x14ac:dyDescent="0.3">
      <c r="BE4538"/>
      <c r="BF4538"/>
      <c r="BG4538"/>
      <c r="BH4538"/>
      <c r="BI4538"/>
      <c r="BJ4538"/>
    </row>
    <row r="4539" spans="57:62" x14ac:dyDescent="0.3">
      <c r="BE4539"/>
      <c r="BF4539"/>
      <c r="BG4539"/>
      <c r="BH4539"/>
      <c r="BI4539"/>
      <c r="BJ4539"/>
    </row>
    <row r="4540" spans="57:62" x14ac:dyDescent="0.3">
      <c r="BE4540"/>
      <c r="BF4540"/>
      <c r="BG4540"/>
      <c r="BH4540"/>
      <c r="BI4540"/>
      <c r="BJ4540"/>
    </row>
    <row r="4541" spans="57:62" x14ac:dyDescent="0.3">
      <c r="BE4541"/>
      <c r="BF4541"/>
      <c r="BG4541"/>
      <c r="BH4541"/>
      <c r="BI4541"/>
      <c r="BJ4541"/>
    </row>
    <row r="4542" spans="57:62" x14ac:dyDescent="0.3">
      <c r="BE4542"/>
      <c r="BF4542"/>
      <c r="BG4542"/>
      <c r="BH4542"/>
      <c r="BI4542"/>
      <c r="BJ4542"/>
    </row>
    <row r="4543" spans="57:62" x14ac:dyDescent="0.3">
      <c r="BE4543"/>
      <c r="BF4543"/>
      <c r="BG4543"/>
      <c r="BH4543"/>
      <c r="BI4543"/>
      <c r="BJ4543"/>
    </row>
    <row r="4544" spans="57:62" x14ac:dyDescent="0.3">
      <c r="BE4544"/>
      <c r="BF4544"/>
      <c r="BG4544"/>
      <c r="BH4544"/>
      <c r="BI4544"/>
      <c r="BJ4544"/>
    </row>
    <row r="4545" spans="57:62" x14ac:dyDescent="0.3">
      <c r="BE4545"/>
      <c r="BF4545"/>
      <c r="BG4545"/>
      <c r="BH4545"/>
      <c r="BI4545"/>
      <c r="BJ4545"/>
    </row>
    <row r="4546" spans="57:62" x14ac:dyDescent="0.3">
      <c r="BE4546"/>
      <c r="BF4546"/>
      <c r="BG4546"/>
      <c r="BH4546"/>
      <c r="BI4546"/>
      <c r="BJ4546"/>
    </row>
    <row r="4547" spans="57:62" x14ac:dyDescent="0.3">
      <c r="BE4547"/>
      <c r="BF4547"/>
      <c r="BG4547"/>
      <c r="BH4547"/>
      <c r="BI4547"/>
      <c r="BJ4547"/>
    </row>
    <row r="4548" spans="57:62" x14ac:dyDescent="0.3">
      <c r="BE4548"/>
      <c r="BF4548"/>
      <c r="BG4548"/>
      <c r="BH4548"/>
      <c r="BI4548"/>
      <c r="BJ4548"/>
    </row>
    <row r="4549" spans="57:62" x14ac:dyDescent="0.3">
      <c r="BE4549"/>
      <c r="BF4549"/>
      <c r="BG4549"/>
      <c r="BH4549"/>
      <c r="BI4549"/>
      <c r="BJ4549"/>
    </row>
    <row r="4550" spans="57:62" x14ac:dyDescent="0.3">
      <c r="BE4550"/>
      <c r="BF4550"/>
      <c r="BG4550"/>
      <c r="BH4550"/>
      <c r="BI4550"/>
      <c r="BJ4550"/>
    </row>
    <row r="4551" spans="57:62" x14ac:dyDescent="0.3">
      <c r="BE4551"/>
      <c r="BF4551"/>
      <c r="BG4551"/>
      <c r="BH4551"/>
      <c r="BI4551"/>
      <c r="BJ4551"/>
    </row>
    <row r="4552" spans="57:62" x14ac:dyDescent="0.3">
      <c r="BE4552"/>
      <c r="BF4552"/>
      <c r="BG4552"/>
      <c r="BH4552"/>
      <c r="BI4552"/>
      <c r="BJ4552"/>
    </row>
    <row r="4553" spans="57:62" x14ac:dyDescent="0.3">
      <c r="BE4553"/>
      <c r="BF4553"/>
      <c r="BG4553"/>
      <c r="BH4553"/>
      <c r="BI4553"/>
      <c r="BJ4553"/>
    </row>
    <row r="4554" spans="57:62" x14ac:dyDescent="0.3">
      <c r="BE4554"/>
      <c r="BF4554"/>
      <c r="BG4554"/>
      <c r="BH4554"/>
      <c r="BI4554"/>
      <c r="BJ4554"/>
    </row>
    <row r="4555" spans="57:62" x14ac:dyDescent="0.3">
      <c r="BE4555"/>
      <c r="BF4555"/>
      <c r="BG4555"/>
      <c r="BH4555"/>
      <c r="BI4555"/>
      <c r="BJ4555"/>
    </row>
    <row r="4556" spans="57:62" x14ac:dyDescent="0.3">
      <c r="BE4556"/>
      <c r="BF4556"/>
      <c r="BG4556"/>
      <c r="BH4556"/>
      <c r="BI4556"/>
      <c r="BJ4556"/>
    </row>
    <row r="4557" spans="57:62" x14ac:dyDescent="0.3">
      <c r="BE4557"/>
      <c r="BF4557"/>
      <c r="BG4557"/>
      <c r="BH4557"/>
      <c r="BI4557"/>
      <c r="BJ4557"/>
    </row>
    <row r="4558" spans="57:62" x14ac:dyDescent="0.3">
      <c r="BE4558"/>
      <c r="BF4558"/>
      <c r="BG4558"/>
      <c r="BH4558"/>
      <c r="BI4558"/>
      <c r="BJ4558"/>
    </row>
    <row r="4559" spans="57:62" x14ac:dyDescent="0.3">
      <c r="BE4559"/>
      <c r="BF4559"/>
      <c r="BG4559"/>
      <c r="BH4559"/>
      <c r="BI4559"/>
      <c r="BJ4559"/>
    </row>
    <row r="4560" spans="57:62" x14ac:dyDescent="0.3">
      <c r="BE4560"/>
      <c r="BF4560"/>
      <c r="BG4560"/>
      <c r="BH4560"/>
      <c r="BI4560"/>
      <c r="BJ4560"/>
    </row>
    <row r="4561" spans="57:62" x14ac:dyDescent="0.3">
      <c r="BE4561"/>
      <c r="BF4561"/>
      <c r="BG4561"/>
      <c r="BH4561"/>
      <c r="BI4561"/>
      <c r="BJ4561"/>
    </row>
    <row r="4562" spans="57:62" x14ac:dyDescent="0.3">
      <c r="BE4562"/>
      <c r="BF4562"/>
      <c r="BG4562"/>
      <c r="BH4562"/>
      <c r="BI4562"/>
      <c r="BJ4562"/>
    </row>
    <row r="4563" spans="57:62" x14ac:dyDescent="0.3">
      <c r="BE4563"/>
      <c r="BF4563"/>
      <c r="BG4563"/>
      <c r="BH4563"/>
      <c r="BI4563"/>
      <c r="BJ4563"/>
    </row>
    <row r="4564" spans="57:62" x14ac:dyDescent="0.3">
      <c r="BE4564"/>
      <c r="BF4564"/>
      <c r="BG4564"/>
      <c r="BH4564"/>
      <c r="BI4564"/>
      <c r="BJ4564"/>
    </row>
    <row r="4565" spans="57:62" x14ac:dyDescent="0.3">
      <c r="BE4565"/>
      <c r="BF4565"/>
      <c r="BG4565"/>
      <c r="BH4565"/>
      <c r="BI4565"/>
      <c r="BJ4565"/>
    </row>
    <row r="4566" spans="57:62" x14ac:dyDescent="0.3">
      <c r="BE4566"/>
      <c r="BF4566"/>
      <c r="BG4566"/>
      <c r="BH4566"/>
      <c r="BI4566"/>
      <c r="BJ4566"/>
    </row>
    <row r="4567" spans="57:62" x14ac:dyDescent="0.3">
      <c r="BE4567"/>
      <c r="BF4567"/>
      <c r="BG4567"/>
      <c r="BH4567"/>
      <c r="BI4567"/>
      <c r="BJ4567"/>
    </row>
    <row r="4568" spans="57:62" x14ac:dyDescent="0.3">
      <c r="BE4568"/>
      <c r="BF4568"/>
      <c r="BG4568"/>
      <c r="BH4568"/>
      <c r="BI4568"/>
      <c r="BJ4568"/>
    </row>
    <row r="4569" spans="57:62" x14ac:dyDescent="0.3">
      <c r="BE4569"/>
      <c r="BF4569"/>
      <c r="BG4569"/>
      <c r="BH4569"/>
      <c r="BI4569"/>
      <c r="BJ4569"/>
    </row>
    <row r="4570" spans="57:62" x14ac:dyDescent="0.3">
      <c r="BE4570"/>
      <c r="BF4570"/>
      <c r="BG4570"/>
      <c r="BH4570"/>
      <c r="BI4570"/>
      <c r="BJ4570"/>
    </row>
    <row r="4571" spans="57:62" x14ac:dyDescent="0.3">
      <c r="BE4571"/>
      <c r="BF4571"/>
      <c r="BG4571"/>
      <c r="BH4571"/>
      <c r="BI4571"/>
      <c r="BJ4571"/>
    </row>
    <row r="4572" spans="57:62" x14ac:dyDescent="0.3">
      <c r="BE4572"/>
      <c r="BF4572"/>
      <c r="BG4572"/>
      <c r="BH4572"/>
      <c r="BI4572"/>
      <c r="BJ4572"/>
    </row>
    <row r="4573" spans="57:62" x14ac:dyDescent="0.3">
      <c r="BE4573"/>
      <c r="BF4573"/>
      <c r="BG4573"/>
      <c r="BH4573"/>
      <c r="BI4573"/>
      <c r="BJ4573"/>
    </row>
    <row r="4574" spans="57:62" x14ac:dyDescent="0.3">
      <c r="BE4574"/>
      <c r="BF4574"/>
      <c r="BG4574"/>
      <c r="BH4574"/>
      <c r="BI4574"/>
      <c r="BJ4574"/>
    </row>
    <row r="4575" spans="57:62" x14ac:dyDescent="0.3">
      <c r="BE4575"/>
      <c r="BF4575"/>
      <c r="BG4575"/>
      <c r="BH4575"/>
      <c r="BI4575"/>
      <c r="BJ4575"/>
    </row>
    <row r="4576" spans="57:62" x14ac:dyDescent="0.3">
      <c r="BE4576"/>
      <c r="BF4576"/>
      <c r="BG4576"/>
      <c r="BH4576"/>
      <c r="BI4576"/>
      <c r="BJ4576"/>
    </row>
    <row r="4577" spans="57:62" x14ac:dyDescent="0.3">
      <c r="BE4577"/>
      <c r="BF4577"/>
      <c r="BG4577"/>
      <c r="BH4577"/>
      <c r="BI4577"/>
      <c r="BJ4577"/>
    </row>
    <row r="4578" spans="57:62" x14ac:dyDescent="0.3">
      <c r="BE4578"/>
      <c r="BF4578"/>
      <c r="BG4578"/>
      <c r="BH4578"/>
      <c r="BI4578"/>
      <c r="BJ4578"/>
    </row>
    <row r="4579" spans="57:62" x14ac:dyDescent="0.3">
      <c r="BE4579"/>
      <c r="BF4579"/>
      <c r="BG4579"/>
      <c r="BH4579"/>
      <c r="BI4579"/>
      <c r="BJ4579"/>
    </row>
    <row r="4580" spans="57:62" x14ac:dyDescent="0.3">
      <c r="BE4580"/>
      <c r="BF4580"/>
      <c r="BG4580"/>
      <c r="BH4580"/>
      <c r="BI4580"/>
      <c r="BJ4580"/>
    </row>
    <row r="4581" spans="57:62" x14ac:dyDescent="0.3">
      <c r="BE4581"/>
      <c r="BF4581"/>
      <c r="BG4581"/>
      <c r="BH4581"/>
      <c r="BI4581"/>
      <c r="BJ4581"/>
    </row>
    <row r="4582" spans="57:62" x14ac:dyDescent="0.3">
      <c r="BE4582"/>
      <c r="BF4582"/>
      <c r="BG4582"/>
      <c r="BH4582"/>
      <c r="BI4582"/>
      <c r="BJ4582"/>
    </row>
    <row r="4583" spans="57:62" x14ac:dyDescent="0.3">
      <c r="BE4583"/>
      <c r="BF4583"/>
      <c r="BG4583"/>
      <c r="BH4583"/>
      <c r="BI4583"/>
      <c r="BJ4583"/>
    </row>
    <row r="4584" spans="57:62" x14ac:dyDescent="0.3">
      <c r="BE4584"/>
      <c r="BF4584"/>
      <c r="BG4584"/>
      <c r="BH4584"/>
      <c r="BI4584"/>
      <c r="BJ4584"/>
    </row>
    <row r="4585" spans="57:62" x14ac:dyDescent="0.3">
      <c r="BE4585"/>
      <c r="BF4585"/>
      <c r="BG4585"/>
      <c r="BH4585"/>
      <c r="BI4585"/>
      <c r="BJ4585"/>
    </row>
    <row r="4586" spans="57:62" x14ac:dyDescent="0.3">
      <c r="BE4586"/>
      <c r="BF4586"/>
      <c r="BG4586"/>
      <c r="BH4586"/>
      <c r="BI4586"/>
      <c r="BJ4586"/>
    </row>
    <row r="4587" spans="57:62" x14ac:dyDescent="0.3">
      <c r="BE4587"/>
      <c r="BF4587"/>
      <c r="BG4587"/>
      <c r="BH4587"/>
      <c r="BI4587"/>
      <c r="BJ4587"/>
    </row>
    <row r="4588" spans="57:62" x14ac:dyDescent="0.3">
      <c r="BE4588"/>
      <c r="BF4588"/>
      <c r="BG4588"/>
      <c r="BH4588"/>
      <c r="BI4588"/>
      <c r="BJ4588"/>
    </row>
    <row r="4589" spans="57:62" x14ac:dyDescent="0.3">
      <c r="BE4589"/>
      <c r="BF4589"/>
      <c r="BG4589"/>
      <c r="BH4589"/>
      <c r="BI4589"/>
      <c r="BJ4589"/>
    </row>
    <row r="4590" spans="57:62" x14ac:dyDescent="0.3">
      <c r="BE4590"/>
      <c r="BF4590"/>
      <c r="BG4590"/>
      <c r="BH4590"/>
      <c r="BI4590"/>
      <c r="BJ4590"/>
    </row>
    <row r="4591" spans="57:62" x14ac:dyDescent="0.3">
      <c r="BE4591"/>
      <c r="BF4591"/>
      <c r="BG4591"/>
      <c r="BH4591"/>
      <c r="BI4591"/>
      <c r="BJ4591"/>
    </row>
    <row r="4592" spans="57:62" x14ac:dyDescent="0.3">
      <c r="BE4592"/>
      <c r="BF4592"/>
      <c r="BG4592"/>
      <c r="BH4592"/>
      <c r="BI4592"/>
      <c r="BJ4592"/>
    </row>
    <row r="4593" spans="57:62" x14ac:dyDescent="0.3">
      <c r="BE4593"/>
      <c r="BF4593"/>
      <c r="BG4593"/>
      <c r="BH4593"/>
      <c r="BI4593"/>
      <c r="BJ4593"/>
    </row>
    <row r="4594" spans="57:62" x14ac:dyDescent="0.3">
      <c r="BE4594"/>
      <c r="BF4594"/>
      <c r="BG4594"/>
      <c r="BH4594"/>
      <c r="BI4594"/>
      <c r="BJ4594"/>
    </row>
    <row r="4595" spans="57:62" x14ac:dyDescent="0.3">
      <c r="BE4595"/>
      <c r="BF4595"/>
      <c r="BG4595"/>
      <c r="BH4595"/>
      <c r="BI4595"/>
      <c r="BJ4595"/>
    </row>
    <row r="4596" spans="57:62" x14ac:dyDescent="0.3">
      <c r="BE4596"/>
      <c r="BF4596"/>
      <c r="BG4596"/>
      <c r="BH4596"/>
      <c r="BI4596"/>
      <c r="BJ4596"/>
    </row>
    <row r="4597" spans="57:62" x14ac:dyDescent="0.3">
      <c r="BE4597"/>
      <c r="BF4597"/>
      <c r="BG4597"/>
      <c r="BH4597"/>
      <c r="BI4597"/>
      <c r="BJ4597"/>
    </row>
    <row r="4598" spans="57:62" x14ac:dyDescent="0.3">
      <c r="BE4598"/>
      <c r="BF4598"/>
      <c r="BG4598"/>
      <c r="BH4598"/>
      <c r="BI4598"/>
      <c r="BJ4598"/>
    </row>
    <row r="4599" spans="57:62" x14ac:dyDescent="0.3">
      <c r="BE4599"/>
      <c r="BF4599"/>
      <c r="BG4599"/>
      <c r="BH4599"/>
      <c r="BI4599"/>
      <c r="BJ4599"/>
    </row>
    <row r="4600" spans="57:62" x14ac:dyDescent="0.3">
      <c r="BE4600"/>
      <c r="BF4600"/>
      <c r="BG4600"/>
      <c r="BH4600"/>
      <c r="BI4600"/>
      <c r="BJ4600"/>
    </row>
    <row r="4601" spans="57:62" x14ac:dyDescent="0.3">
      <c r="BE4601"/>
      <c r="BF4601"/>
      <c r="BG4601"/>
      <c r="BH4601"/>
      <c r="BI4601"/>
      <c r="BJ4601"/>
    </row>
    <row r="4602" spans="57:62" x14ac:dyDescent="0.3">
      <c r="BE4602"/>
      <c r="BF4602"/>
      <c r="BG4602"/>
      <c r="BH4602"/>
      <c r="BI4602"/>
      <c r="BJ4602"/>
    </row>
    <row r="4603" spans="57:62" x14ac:dyDescent="0.3">
      <c r="BE4603"/>
      <c r="BF4603"/>
      <c r="BG4603"/>
      <c r="BH4603"/>
      <c r="BI4603"/>
      <c r="BJ4603"/>
    </row>
    <row r="4604" spans="57:62" x14ac:dyDescent="0.3">
      <c r="BE4604"/>
      <c r="BF4604"/>
      <c r="BG4604"/>
      <c r="BH4604"/>
      <c r="BI4604"/>
      <c r="BJ4604"/>
    </row>
    <row r="4605" spans="57:62" x14ac:dyDescent="0.3">
      <c r="BE4605"/>
      <c r="BF4605"/>
      <c r="BG4605"/>
      <c r="BH4605"/>
      <c r="BI4605"/>
      <c r="BJ4605"/>
    </row>
    <row r="4606" spans="57:62" x14ac:dyDescent="0.3">
      <c r="BE4606"/>
      <c r="BF4606"/>
      <c r="BG4606"/>
      <c r="BH4606"/>
      <c r="BI4606"/>
      <c r="BJ4606"/>
    </row>
    <row r="4607" spans="57:62" x14ac:dyDescent="0.3">
      <c r="BE4607"/>
      <c r="BF4607"/>
      <c r="BG4607"/>
      <c r="BH4607"/>
      <c r="BI4607"/>
      <c r="BJ4607"/>
    </row>
    <row r="4608" spans="57:62" x14ac:dyDescent="0.3">
      <c r="BE4608"/>
      <c r="BF4608"/>
      <c r="BG4608"/>
      <c r="BH4608"/>
      <c r="BI4608"/>
      <c r="BJ4608"/>
    </row>
    <row r="4609" spans="57:62" x14ac:dyDescent="0.3">
      <c r="BE4609"/>
      <c r="BF4609"/>
      <c r="BG4609"/>
      <c r="BH4609"/>
      <c r="BI4609"/>
      <c r="BJ4609"/>
    </row>
    <row r="4610" spans="57:62" x14ac:dyDescent="0.3">
      <c r="BE4610"/>
      <c r="BF4610"/>
      <c r="BG4610"/>
      <c r="BH4610"/>
      <c r="BI4610"/>
      <c r="BJ4610"/>
    </row>
    <row r="4611" spans="57:62" x14ac:dyDescent="0.3">
      <c r="BE4611"/>
      <c r="BF4611"/>
      <c r="BG4611"/>
      <c r="BH4611"/>
      <c r="BI4611"/>
      <c r="BJ4611"/>
    </row>
    <row r="4612" spans="57:62" x14ac:dyDescent="0.3">
      <c r="BE4612"/>
      <c r="BF4612"/>
      <c r="BG4612"/>
      <c r="BH4612"/>
      <c r="BI4612"/>
      <c r="BJ4612"/>
    </row>
    <row r="4613" spans="57:62" x14ac:dyDescent="0.3">
      <c r="BE4613"/>
      <c r="BF4613"/>
      <c r="BG4613"/>
      <c r="BH4613"/>
      <c r="BI4613"/>
      <c r="BJ4613"/>
    </row>
    <row r="4614" spans="57:62" x14ac:dyDescent="0.3">
      <c r="BE4614"/>
      <c r="BF4614"/>
      <c r="BG4614"/>
      <c r="BH4614"/>
      <c r="BI4614"/>
      <c r="BJ4614"/>
    </row>
    <row r="4615" spans="57:62" x14ac:dyDescent="0.3">
      <c r="BE4615"/>
      <c r="BF4615"/>
      <c r="BG4615"/>
      <c r="BH4615"/>
      <c r="BI4615"/>
      <c r="BJ4615"/>
    </row>
    <row r="4616" spans="57:62" x14ac:dyDescent="0.3">
      <c r="BE4616"/>
      <c r="BF4616"/>
      <c r="BG4616"/>
      <c r="BH4616"/>
      <c r="BI4616"/>
      <c r="BJ4616"/>
    </row>
    <row r="4617" spans="57:62" x14ac:dyDescent="0.3">
      <c r="BE4617"/>
      <c r="BF4617"/>
      <c r="BG4617"/>
      <c r="BH4617"/>
      <c r="BI4617"/>
      <c r="BJ4617"/>
    </row>
    <row r="4618" spans="57:62" x14ac:dyDescent="0.3">
      <c r="BE4618"/>
      <c r="BF4618"/>
      <c r="BG4618"/>
      <c r="BH4618"/>
      <c r="BI4618"/>
      <c r="BJ4618"/>
    </row>
    <row r="4619" spans="57:62" x14ac:dyDescent="0.3">
      <c r="BE4619"/>
      <c r="BF4619"/>
      <c r="BG4619"/>
      <c r="BH4619"/>
      <c r="BI4619"/>
      <c r="BJ4619"/>
    </row>
    <row r="4620" spans="57:62" x14ac:dyDescent="0.3">
      <c r="BE4620"/>
      <c r="BF4620"/>
      <c r="BG4620"/>
      <c r="BH4620"/>
      <c r="BI4620"/>
      <c r="BJ4620"/>
    </row>
    <row r="4621" spans="57:62" x14ac:dyDescent="0.3">
      <c r="BE4621"/>
      <c r="BF4621"/>
      <c r="BG4621"/>
      <c r="BH4621"/>
      <c r="BI4621"/>
      <c r="BJ4621"/>
    </row>
    <row r="4622" spans="57:62" x14ac:dyDescent="0.3">
      <c r="BE4622"/>
      <c r="BF4622"/>
      <c r="BG4622"/>
      <c r="BH4622"/>
      <c r="BI4622"/>
      <c r="BJ4622"/>
    </row>
    <row r="4623" spans="57:62" x14ac:dyDescent="0.3">
      <c r="BE4623"/>
      <c r="BF4623"/>
      <c r="BG4623"/>
      <c r="BH4623"/>
      <c r="BI4623"/>
      <c r="BJ4623"/>
    </row>
    <row r="4624" spans="57:62" x14ac:dyDescent="0.3">
      <c r="BE4624"/>
      <c r="BF4624"/>
      <c r="BG4624"/>
      <c r="BH4624"/>
      <c r="BI4624"/>
      <c r="BJ4624"/>
    </row>
    <row r="4625" spans="57:62" x14ac:dyDescent="0.3">
      <c r="BE4625"/>
      <c r="BF4625"/>
      <c r="BG4625"/>
      <c r="BH4625"/>
      <c r="BI4625"/>
      <c r="BJ4625"/>
    </row>
    <row r="4626" spans="57:62" x14ac:dyDescent="0.3">
      <c r="BE4626"/>
      <c r="BF4626"/>
      <c r="BG4626"/>
      <c r="BH4626"/>
      <c r="BI4626"/>
      <c r="BJ4626"/>
    </row>
    <row r="4627" spans="57:62" x14ac:dyDescent="0.3">
      <c r="BE4627"/>
      <c r="BF4627"/>
      <c r="BG4627"/>
      <c r="BH4627"/>
      <c r="BI4627"/>
      <c r="BJ4627"/>
    </row>
    <row r="4628" spans="57:62" x14ac:dyDescent="0.3">
      <c r="BE4628"/>
      <c r="BF4628"/>
      <c r="BG4628"/>
      <c r="BH4628"/>
      <c r="BI4628"/>
      <c r="BJ4628"/>
    </row>
    <row r="4629" spans="57:62" x14ac:dyDescent="0.3">
      <c r="BE4629"/>
      <c r="BF4629"/>
      <c r="BG4629"/>
      <c r="BH4629"/>
      <c r="BI4629"/>
      <c r="BJ4629"/>
    </row>
    <row r="4630" spans="57:62" x14ac:dyDescent="0.3">
      <c r="BE4630"/>
      <c r="BF4630"/>
      <c r="BG4630"/>
      <c r="BH4630"/>
      <c r="BI4630"/>
      <c r="BJ4630"/>
    </row>
    <row r="4631" spans="57:62" x14ac:dyDescent="0.3">
      <c r="BE4631"/>
      <c r="BF4631"/>
      <c r="BG4631"/>
      <c r="BH4631"/>
      <c r="BI4631"/>
      <c r="BJ4631"/>
    </row>
    <row r="4632" spans="57:62" x14ac:dyDescent="0.3">
      <c r="BE4632"/>
      <c r="BF4632"/>
      <c r="BG4632"/>
      <c r="BH4632"/>
      <c r="BI4632"/>
      <c r="BJ4632"/>
    </row>
    <row r="4633" spans="57:62" x14ac:dyDescent="0.3">
      <c r="BE4633"/>
      <c r="BF4633"/>
      <c r="BG4633"/>
      <c r="BH4633"/>
      <c r="BI4633"/>
      <c r="BJ4633"/>
    </row>
    <row r="4634" spans="57:62" x14ac:dyDescent="0.3">
      <c r="BE4634"/>
      <c r="BF4634"/>
      <c r="BG4634"/>
      <c r="BH4634"/>
      <c r="BI4634"/>
      <c r="BJ4634"/>
    </row>
    <row r="4635" spans="57:62" x14ac:dyDescent="0.3">
      <c r="BE4635"/>
      <c r="BF4635"/>
      <c r="BG4635"/>
      <c r="BH4635"/>
      <c r="BI4635"/>
      <c r="BJ4635"/>
    </row>
    <row r="4636" spans="57:62" x14ac:dyDescent="0.3">
      <c r="BE4636"/>
      <c r="BF4636"/>
      <c r="BG4636"/>
      <c r="BH4636"/>
      <c r="BI4636"/>
      <c r="BJ4636"/>
    </row>
    <row r="4637" spans="57:62" x14ac:dyDescent="0.3">
      <c r="BE4637"/>
      <c r="BF4637"/>
      <c r="BG4637"/>
      <c r="BH4637"/>
      <c r="BI4637"/>
      <c r="BJ4637"/>
    </row>
    <row r="4638" spans="57:62" x14ac:dyDescent="0.3">
      <c r="BE4638"/>
      <c r="BF4638"/>
      <c r="BG4638"/>
      <c r="BH4638"/>
      <c r="BI4638"/>
      <c r="BJ4638"/>
    </row>
    <row r="4639" spans="57:62" x14ac:dyDescent="0.3">
      <c r="BE4639"/>
      <c r="BF4639"/>
      <c r="BG4639"/>
      <c r="BH4639"/>
      <c r="BI4639"/>
      <c r="BJ4639"/>
    </row>
    <row r="4640" spans="57:62" x14ac:dyDescent="0.3">
      <c r="BE4640"/>
      <c r="BF4640"/>
      <c r="BG4640"/>
      <c r="BH4640"/>
      <c r="BI4640"/>
      <c r="BJ4640"/>
    </row>
    <row r="4641" spans="57:62" x14ac:dyDescent="0.3">
      <c r="BE4641"/>
      <c r="BF4641"/>
      <c r="BG4641"/>
      <c r="BH4641"/>
      <c r="BI4641"/>
      <c r="BJ4641"/>
    </row>
    <row r="4642" spans="57:62" x14ac:dyDescent="0.3">
      <c r="BE4642"/>
      <c r="BF4642"/>
      <c r="BG4642"/>
      <c r="BH4642"/>
      <c r="BI4642"/>
      <c r="BJ4642"/>
    </row>
    <row r="4643" spans="57:62" x14ac:dyDescent="0.3">
      <c r="BE4643"/>
      <c r="BF4643"/>
      <c r="BG4643"/>
      <c r="BH4643"/>
      <c r="BI4643"/>
      <c r="BJ4643"/>
    </row>
    <row r="4644" spans="57:62" x14ac:dyDescent="0.3">
      <c r="BE4644"/>
      <c r="BF4644"/>
      <c r="BG4644"/>
      <c r="BH4644"/>
      <c r="BI4644"/>
      <c r="BJ4644"/>
    </row>
    <row r="4645" spans="57:62" x14ac:dyDescent="0.3">
      <c r="BE4645"/>
      <c r="BF4645"/>
      <c r="BG4645"/>
      <c r="BH4645"/>
      <c r="BI4645"/>
      <c r="BJ4645"/>
    </row>
    <row r="4646" spans="57:62" x14ac:dyDescent="0.3">
      <c r="BE4646"/>
      <c r="BF4646"/>
      <c r="BG4646"/>
      <c r="BH4646"/>
      <c r="BI4646"/>
      <c r="BJ4646"/>
    </row>
    <row r="4647" spans="57:62" x14ac:dyDescent="0.3">
      <c r="BE4647"/>
      <c r="BF4647"/>
      <c r="BG4647"/>
      <c r="BH4647"/>
      <c r="BI4647"/>
      <c r="BJ4647"/>
    </row>
    <row r="4648" spans="57:62" x14ac:dyDescent="0.3">
      <c r="BE4648"/>
      <c r="BF4648"/>
      <c r="BG4648"/>
      <c r="BH4648"/>
      <c r="BI4648"/>
      <c r="BJ4648"/>
    </row>
    <row r="4649" spans="57:62" x14ac:dyDescent="0.3">
      <c r="BE4649"/>
      <c r="BF4649"/>
      <c r="BG4649"/>
      <c r="BH4649"/>
      <c r="BI4649"/>
      <c r="BJ4649"/>
    </row>
    <row r="4650" spans="57:62" x14ac:dyDescent="0.3">
      <c r="BE4650"/>
      <c r="BF4650"/>
      <c r="BG4650"/>
      <c r="BH4650"/>
      <c r="BI4650"/>
      <c r="BJ4650"/>
    </row>
    <row r="4651" spans="57:62" x14ac:dyDescent="0.3">
      <c r="BE4651"/>
      <c r="BF4651"/>
      <c r="BG4651"/>
      <c r="BH4651"/>
      <c r="BI4651"/>
      <c r="BJ4651"/>
    </row>
    <row r="4652" spans="57:62" x14ac:dyDescent="0.3">
      <c r="BE4652"/>
      <c r="BF4652"/>
      <c r="BG4652"/>
      <c r="BH4652"/>
      <c r="BI4652"/>
      <c r="BJ4652"/>
    </row>
    <row r="4653" spans="57:62" x14ac:dyDescent="0.3">
      <c r="BE4653"/>
      <c r="BF4653"/>
      <c r="BG4653"/>
      <c r="BH4653"/>
      <c r="BI4653"/>
      <c r="BJ4653"/>
    </row>
    <row r="4654" spans="57:62" x14ac:dyDescent="0.3">
      <c r="BE4654"/>
      <c r="BF4654"/>
      <c r="BG4654"/>
      <c r="BH4654"/>
      <c r="BI4654"/>
      <c r="BJ4654"/>
    </row>
    <row r="4655" spans="57:62" x14ac:dyDescent="0.3">
      <c r="BE4655"/>
      <c r="BF4655"/>
      <c r="BG4655"/>
      <c r="BH4655"/>
      <c r="BI4655"/>
      <c r="BJ4655"/>
    </row>
    <row r="4656" spans="57:62" x14ac:dyDescent="0.3">
      <c r="BE4656"/>
      <c r="BF4656"/>
      <c r="BG4656"/>
      <c r="BH4656"/>
      <c r="BI4656"/>
      <c r="BJ4656"/>
    </row>
    <row r="4657" spans="57:62" x14ac:dyDescent="0.3">
      <c r="BE4657"/>
      <c r="BF4657"/>
      <c r="BG4657"/>
      <c r="BH4657"/>
      <c r="BI4657"/>
      <c r="BJ4657"/>
    </row>
    <row r="4658" spans="57:62" x14ac:dyDescent="0.3">
      <c r="BE4658"/>
      <c r="BF4658"/>
      <c r="BG4658"/>
      <c r="BH4658"/>
      <c r="BI4658"/>
      <c r="BJ4658"/>
    </row>
    <row r="4659" spans="57:62" x14ac:dyDescent="0.3">
      <c r="BE4659"/>
      <c r="BF4659"/>
      <c r="BG4659"/>
      <c r="BH4659"/>
      <c r="BI4659"/>
      <c r="BJ4659"/>
    </row>
    <row r="4660" spans="57:62" x14ac:dyDescent="0.3">
      <c r="BE4660"/>
      <c r="BF4660"/>
      <c r="BG4660"/>
      <c r="BH4660"/>
      <c r="BI4660"/>
      <c r="BJ4660"/>
    </row>
    <row r="4661" spans="57:62" x14ac:dyDescent="0.3">
      <c r="BE4661"/>
      <c r="BF4661"/>
      <c r="BG4661"/>
      <c r="BH4661"/>
      <c r="BI4661"/>
      <c r="BJ4661"/>
    </row>
    <row r="4662" spans="57:62" x14ac:dyDescent="0.3">
      <c r="BE4662"/>
      <c r="BF4662"/>
      <c r="BG4662"/>
      <c r="BH4662"/>
      <c r="BI4662"/>
      <c r="BJ4662"/>
    </row>
    <row r="4663" spans="57:62" x14ac:dyDescent="0.3">
      <c r="BE4663"/>
      <c r="BF4663"/>
      <c r="BG4663"/>
      <c r="BH4663"/>
      <c r="BI4663"/>
      <c r="BJ4663"/>
    </row>
    <row r="4664" spans="57:62" x14ac:dyDescent="0.3">
      <c r="BE4664"/>
      <c r="BF4664"/>
      <c r="BG4664"/>
      <c r="BH4664"/>
      <c r="BI4664"/>
      <c r="BJ4664"/>
    </row>
    <row r="4665" spans="57:62" x14ac:dyDescent="0.3">
      <c r="BE4665"/>
      <c r="BF4665"/>
      <c r="BG4665"/>
      <c r="BH4665"/>
      <c r="BI4665"/>
      <c r="BJ4665"/>
    </row>
    <row r="4666" spans="57:62" x14ac:dyDescent="0.3">
      <c r="BE4666"/>
      <c r="BF4666"/>
      <c r="BG4666"/>
      <c r="BH4666"/>
      <c r="BI4666"/>
      <c r="BJ4666"/>
    </row>
    <row r="4667" spans="57:62" x14ac:dyDescent="0.3">
      <c r="BE4667"/>
      <c r="BF4667"/>
      <c r="BG4667"/>
      <c r="BH4667"/>
      <c r="BI4667"/>
      <c r="BJ4667"/>
    </row>
    <row r="4668" spans="57:62" x14ac:dyDescent="0.3">
      <c r="BE4668"/>
      <c r="BF4668"/>
      <c r="BG4668"/>
      <c r="BH4668"/>
      <c r="BI4668"/>
      <c r="BJ4668"/>
    </row>
    <row r="4669" spans="57:62" x14ac:dyDescent="0.3">
      <c r="BE4669"/>
      <c r="BF4669"/>
      <c r="BG4669"/>
      <c r="BH4669"/>
      <c r="BI4669"/>
      <c r="BJ4669"/>
    </row>
    <row r="4670" spans="57:62" x14ac:dyDescent="0.3">
      <c r="BE4670"/>
      <c r="BF4670"/>
      <c r="BG4670"/>
      <c r="BH4670"/>
      <c r="BI4670"/>
      <c r="BJ4670"/>
    </row>
    <row r="4671" spans="57:62" x14ac:dyDescent="0.3">
      <c r="BE4671"/>
      <c r="BF4671"/>
      <c r="BG4671"/>
      <c r="BH4671"/>
      <c r="BI4671"/>
      <c r="BJ4671"/>
    </row>
    <row r="4672" spans="57:62" x14ac:dyDescent="0.3">
      <c r="BE4672"/>
      <c r="BF4672"/>
      <c r="BG4672"/>
      <c r="BH4672"/>
      <c r="BI4672"/>
      <c r="BJ4672"/>
    </row>
    <row r="4673" spans="57:62" x14ac:dyDescent="0.3">
      <c r="BE4673"/>
      <c r="BF4673"/>
      <c r="BG4673"/>
      <c r="BH4673"/>
      <c r="BI4673"/>
      <c r="BJ4673"/>
    </row>
    <row r="4674" spans="57:62" x14ac:dyDescent="0.3">
      <c r="BE4674"/>
      <c r="BF4674"/>
      <c r="BG4674"/>
      <c r="BH4674"/>
      <c r="BI4674"/>
      <c r="BJ4674"/>
    </row>
    <row r="4675" spans="57:62" x14ac:dyDescent="0.3">
      <c r="BE4675"/>
      <c r="BF4675"/>
      <c r="BG4675"/>
      <c r="BH4675"/>
      <c r="BI4675"/>
      <c r="BJ4675"/>
    </row>
    <row r="4676" spans="57:62" x14ac:dyDescent="0.3">
      <c r="BE4676"/>
      <c r="BF4676"/>
      <c r="BG4676"/>
      <c r="BH4676"/>
      <c r="BI4676"/>
      <c r="BJ4676"/>
    </row>
    <row r="4677" spans="57:62" x14ac:dyDescent="0.3">
      <c r="BE4677"/>
      <c r="BF4677"/>
      <c r="BG4677"/>
      <c r="BH4677"/>
      <c r="BI4677"/>
      <c r="BJ4677"/>
    </row>
    <row r="4678" spans="57:62" x14ac:dyDescent="0.3">
      <c r="BE4678"/>
      <c r="BF4678"/>
      <c r="BG4678"/>
      <c r="BH4678"/>
      <c r="BI4678"/>
      <c r="BJ4678"/>
    </row>
    <row r="4679" spans="57:62" x14ac:dyDescent="0.3">
      <c r="BE4679"/>
      <c r="BF4679"/>
      <c r="BG4679"/>
      <c r="BH4679"/>
      <c r="BI4679"/>
      <c r="BJ4679"/>
    </row>
    <row r="4680" spans="57:62" x14ac:dyDescent="0.3">
      <c r="BE4680"/>
      <c r="BF4680"/>
      <c r="BG4680"/>
      <c r="BH4680"/>
      <c r="BI4680"/>
      <c r="BJ4680"/>
    </row>
    <row r="4681" spans="57:62" x14ac:dyDescent="0.3">
      <c r="BE4681"/>
      <c r="BF4681"/>
      <c r="BG4681"/>
      <c r="BH4681"/>
      <c r="BI4681"/>
      <c r="BJ4681"/>
    </row>
    <row r="4682" spans="57:62" x14ac:dyDescent="0.3">
      <c r="BE4682"/>
      <c r="BF4682"/>
      <c r="BG4682"/>
      <c r="BH4682"/>
      <c r="BI4682"/>
      <c r="BJ4682"/>
    </row>
    <row r="4683" spans="57:62" x14ac:dyDescent="0.3">
      <c r="BE4683"/>
      <c r="BF4683"/>
      <c r="BG4683"/>
      <c r="BH4683"/>
      <c r="BI4683"/>
      <c r="BJ4683"/>
    </row>
    <row r="4684" spans="57:62" x14ac:dyDescent="0.3">
      <c r="BE4684"/>
      <c r="BF4684"/>
      <c r="BG4684"/>
      <c r="BH4684"/>
      <c r="BI4684"/>
      <c r="BJ4684"/>
    </row>
    <row r="4685" spans="57:62" x14ac:dyDescent="0.3">
      <c r="BE4685"/>
      <c r="BF4685"/>
      <c r="BG4685"/>
      <c r="BH4685"/>
      <c r="BI4685"/>
      <c r="BJ4685"/>
    </row>
    <row r="4686" spans="57:62" x14ac:dyDescent="0.3">
      <c r="BE4686"/>
      <c r="BF4686"/>
      <c r="BG4686"/>
      <c r="BH4686"/>
      <c r="BI4686"/>
      <c r="BJ4686"/>
    </row>
    <row r="4687" spans="57:62" x14ac:dyDescent="0.3">
      <c r="BE4687"/>
      <c r="BF4687"/>
      <c r="BG4687"/>
      <c r="BH4687"/>
      <c r="BI4687"/>
      <c r="BJ4687"/>
    </row>
    <row r="4688" spans="57:62" x14ac:dyDescent="0.3">
      <c r="BE4688"/>
      <c r="BF4688"/>
      <c r="BG4688"/>
      <c r="BH4688"/>
      <c r="BI4688"/>
      <c r="BJ4688"/>
    </row>
    <row r="4689" spans="57:62" x14ac:dyDescent="0.3">
      <c r="BE4689"/>
      <c r="BF4689"/>
      <c r="BG4689"/>
      <c r="BH4689"/>
      <c r="BI4689"/>
      <c r="BJ4689"/>
    </row>
    <row r="4690" spans="57:62" x14ac:dyDescent="0.3">
      <c r="BE4690"/>
      <c r="BF4690"/>
      <c r="BG4690"/>
      <c r="BH4690"/>
      <c r="BI4690"/>
      <c r="BJ4690"/>
    </row>
    <row r="4691" spans="57:62" x14ac:dyDescent="0.3">
      <c r="BE4691"/>
      <c r="BF4691"/>
      <c r="BG4691"/>
      <c r="BH4691"/>
      <c r="BI4691"/>
      <c r="BJ4691"/>
    </row>
    <row r="4692" spans="57:62" x14ac:dyDescent="0.3">
      <c r="BE4692"/>
      <c r="BF4692"/>
      <c r="BG4692"/>
      <c r="BH4692"/>
      <c r="BI4692"/>
      <c r="BJ4692"/>
    </row>
    <row r="4693" spans="57:62" x14ac:dyDescent="0.3">
      <c r="BE4693"/>
      <c r="BF4693"/>
      <c r="BG4693"/>
      <c r="BH4693"/>
      <c r="BI4693"/>
      <c r="BJ4693"/>
    </row>
    <row r="4694" spans="57:62" x14ac:dyDescent="0.3">
      <c r="BE4694"/>
      <c r="BF4694"/>
      <c r="BG4694"/>
      <c r="BH4694"/>
      <c r="BI4694"/>
      <c r="BJ4694"/>
    </row>
    <row r="4695" spans="57:62" x14ac:dyDescent="0.3">
      <c r="BE4695"/>
      <c r="BF4695"/>
      <c r="BG4695"/>
      <c r="BH4695"/>
      <c r="BI4695"/>
      <c r="BJ4695"/>
    </row>
    <row r="4696" spans="57:62" x14ac:dyDescent="0.3">
      <c r="BE4696"/>
      <c r="BF4696"/>
      <c r="BG4696"/>
      <c r="BH4696"/>
      <c r="BI4696"/>
      <c r="BJ4696"/>
    </row>
    <row r="4697" spans="57:62" x14ac:dyDescent="0.3">
      <c r="BE4697"/>
      <c r="BF4697"/>
      <c r="BG4697"/>
      <c r="BH4697"/>
      <c r="BI4697"/>
      <c r="BJ4697"/>
    </row>
    <row r="4698" spans="57:62" x14ac:dyDescent="0.3">
      <c r="BE4698"/>
      <c r="BF4698"/>
      <c r="BG4698"/>
      <c r="BH4698"/>
      <c r="BI4698"/>
      <c r="BJ4698"/>
    </row>
    <row r="4699" spans="57:62" x14ac:dyDescent="0.3">
      <c r="BE4699"/>
      <c r="BF4699"/>
      <c r="BG4699"/>
      <c r="BH4699"/>
      <c r="BI4699"/>
      <c r="BJ4699"/>
    </row>
    <row r="4700" spans="57:62" x14ac:dyDescent="0.3">
      <c r="BE4700"/>
      <c r="BF4700"/>
      <c r="BG4700"/>
      <c r="BH4700"/>
      <c r="BI4700"/>
      <c r="BJ4700"/>
    </row>
    <row r="4701" spans="57:62" x14ac:dyDescent="0.3">
      <c r="BE4701"/>
      <c r="BF4701"/>
      <c r="BG4701"/>
      <c r="BH4701"/>
      <c r="BI4701"/>
      <c r="BJ4701"/>
    </row>
    <row r="4702" spans="57:62" x14ac:dyDescent="0.3">
      <c r="BE4702"/>
      <c r="BF4702"/>
      <c r="BG4702"/>
      <c r="BH4702"/>
      <c r="BI4702"/>
      <c r="BJ4702"/>
    </row>
    <row r="4703" spans="57:62" x14ac:dyDescent="0.3">
      <c r="BE4703"/>
      <c r="BF4703"/>
      <c r="BG4703"/>
      <c r="BH4703"/>
      <c r="BI4703"/>
      <c r="BJ4703"/>
    </row>
    <row r="4704" spans="57:62" x14ac:dyDescent="0.3">
      <c r="BE4704"/>
      <c r="BF4704"/>
      <c r="BG4704"/>
      <c r="BH4704"/>
      <c r="BI4704"/>
      <c r="BJ4704"/>
    </row>
    <row r="4705" spans="57:62" x14ac:dyDescent="0.3">
      <c r="BE4705"/>
      <c r="BF4705"/>
      <c r="BG4705"/>
      <c r="BH4705"/>
      <c r="BI4705"/>
      <c r="BJ4705"/>
    </row>
    <row r="4706" spans="57:62" x14ac:dyDescent="0.3">
      <c r="BE4706"/>
      <c r="BF4706"/>
      <c r="BG4706"/>
      <c r="BH4706"/>
      <c r="BI4706"/>
      <c r="BJ4706"/>
    </row>
    <row r="4707" spans="57:62" x14ac:dyDescent="0.3">
      <c r="BE4707"/>
      <c r="BF4707"/>
      <c r="BG4707"/>
      <c r="BH4707"/>
      <c r="BI4707"/>
      <c r="BJ4707"/>
    </row>
    <row r="4708" spans="57:62" x14ac:dyDescent="0.3">
      <c r="BE4708"/>
      <c r="BF4708"/>
      <c r="BG4708"/>
      <c r="BH4708"/>
      <c r="BI4708"/>
      <c r="BJ4708"/>
    </row>
    <row r="4709" spans="57:62" x14ac:dyDescent="0.3">
      <c r="BE4709"/>
      <c r="BF4709"/>
      <c r="BG4709"/>
      <c r="BH4709"/>
      <c r="BI4709"/>
      <c r="BJ4709"/>
    </row>
    <row r="4710" spans="57:62" x14ac:dyDescent="0.3">
      <c r="BE4710"/>
      <c r="BF4710"/>
      <c r="BG4710"/>
      <c r="BH4710"/>
      <c r="BI4710"/>
      <c r="BJ4710"/>
    </row>
    <row r="4711" spans="57:62" x14ac:dyDescent="0.3">
      <c r="BE4711"/>
      <c r="BF4711"/>
      <c r="BG4711"/>
      <c r="BH4711"/>
      <c r="BI4711"/>
      <c r="BJ4711"/>
    </row>
    <row r="4712" spans="57:62" x14ac:dyDescent="0.3">
      <c r="BE4712"/>
      <c r="BF4712"/>
      <c r="BG4712"/>
      <c r="BH4712"/>
      <c r="BI4712"/>
      <c r="BJ4712"/>
    </row>
    <row r="4713" spans="57:62" x14ac:dyDescent="0.3">
      <c r="BE4713"/>
      <c r="BF4713"/>
      <c r="BG4713"/>
      <c r="BH4713"/>
      <c r="BI4713"/>
      <c r="BJ4713"/>
    </row>
    <row r="4714" spans="57:62" x14ac:dyDescent="0.3">
      <c r="BE4714"/>
      <c r="BF4714"/>
      <c r="BG4714"/>
      <c r="BH4714"/>
      <c r="BI4714"/>
      <c r="BJ4714"/>
    </row>
    <row r="4715" spans="57:62" x14ac:dyDescent="0.3">
      <c r="BE4715"/>
      <c r="BF4715"/>
      <c r="BG4715"/>
      <c r="BH4715"/>
      <c r="BI4715"/>
      <c r="BJ4715"/>
    </row>
    <row r="4716" spans="57:62" x14ac:dyDescent="0.3">
      <c r="BE4716"/>
      <c r="BF4716"/>
      <c r="BG4716"/>
      <c r="BH4716"/>
      <c r="BI4716"/>
      <c r="BJ4716"/>
    </row>
    <row r="4717" spans="57:62" x14ac:dyDescent="0.3">
      <c r="BE4717"/>
      <c r="BF4717"/>
      <c r="BG4717"/>
      <c r="BH4717"/>
      <c r="BI4717"/>
      <c r="BJ4717"/>
    </row>
    <row r="4718" spans="57:62" x14ac:dyDescent="0.3">
      <c r="BE4718"/>
      <c r="BF4718"/>
      <c r="BG4718"/>
      <c r="BH4718"/>
      <c r="BI4718"/>
      <c r="BJ4718"/>
    </row>
    <row r="4719" spans="57:62" x14ac:dyDescent="0.3">
      <c r="BE4719"/>
      <c r="BF4719"/>
      <c r="BG4719"/>
      <c r="BH4719"/>
      <c r="BI4719"/>
      <c r="BJ4719"/>
    </row>
    <row r="4720" spans="57:62" x14ac:dyDescent="0.3">
      <c r="BE4720"/>
      <c r="BF4720"/>
      <c r="BG4720"/>
      <c r="BH4720"/>
      <c r="BI4720"/>
      <c r="BJ4720"/>
    </row>
    <row r="4721" spans="57:62" x14ac:dyDescent="0.3">
      <c r="BE4721"/>
      <c r="BF4721"/>
      <c r="BG4721"/>
      <c r="BH4721"/>
      <c r="BI4721"/>
      <c r="BJ4721"/>
    </row>
    <row r="4722" spans="57:62" x14ac:dyDescent="0.3">
      <c r="BE4722"/>
      <c r="BF4722"/>
      <c r="BG4722"/>
      <c r="BH4722"/>
      <c r="BI4722"/>
      <c r="BJ4722"/>
    </row>
    <row r="4723" spans="57:62" x14ac:dyDescent="0.3">
      <c r="BE4723"/>
      <c r="BF4723"/>
      <c r="BG4723"/>
      <c r="BH4723"/>
      <c r="BI4723"/>
      <c r="BJ4723"/>
    </row>
    <row r="4724" spans="57:62" x14ac:dyDescent="0.3">
      <c r="BE4724"/>
      <c r="BF4724"/>
      <c r="BG4724"/>
      <c r="BH4724"/>
      <c r="BI4724"/>
      <c r="BJ4724"/>
    </row>
    <row r="4725" spans="57:62" x14ac:dyDescent="0.3">
      <c r="BE4725"/>
      <c r="BF4725"/>
      <c r="BG4725"/>
      <c r="BH4725"/>
      <c r="BI4725"/>
      <c r="BJ4725"/>
    </row>
    <row r="4726" spans="57:62" x14ac:dyDescent="0.3">
      <c r="BE4726"/>
      <c r="BF4726"/>
      <c r="BG4726"/>
      <c r="BH4726"/>
      <c r="BI4726"/>
      <c r="BJ4726"/>
    </row>
    <row r="4727" spans="57:62" x14ac:dyDescent="0.3">
      <c r="BE4727"/>
      <c r="BF4727"/>
      <c r="BG4727"/>
      <c r="BH4727"/>
      <c r="BI4727"/>
      <c r="BJ4727"/>
    </row>
    <row r="4728" spans="57:62" x14ac:dyDescent="0.3">
      <c r="BE4728"/>
      <c r="BF4728"/>
      <c r="BG4728"/>
      <c r="BH4728"/>
      <c r="BI4728"/>
      <c r="BJ4728"/>
    </row>
    <row r="4729" spans="57:62" x14ac:dyDescent="0.3">
      <c r="BE4729"/>
      <c r="BF4729"/>
      <c r="BG4729"/>
      <c r="BH4729"/>
      <c r="BI4729"/>
      <c r="BJ4729"/>
    </row>
    <row r="4730" spans="57:62" x14ac:dyDescent="0.3">
      <c r="BE4730"/>
      <c r="BF4730"/>
      <c r="BG4730"/>
      <c r="BH4730"/>
      <c r="BI4730"/>
      <c r="BJ4730"/>
    </row>
    <row r="4731" spans="57:62" x14ac:dyDescent="0.3">
      <c r="BE4731"/>
      <c r="BF4731"/>
      <c r="BG4731"/>
      <c r="BH4731"/>
      <c r="BI4731"/>
      <c r="BJ4731"/>
    </row>
    <row r="4732" spans="57:62" x14ac:dyDescent="0.3">
      <c r="BE4732"/>
      <c r="BF4732"/>
      <c r="BG4732"/>
      <c r="BH4732"/>
      <c r="BI4732"/>
      <c r="BJ4732"/>
    </row>
    <row r="4733" spans="57:62" x14ac:dyDescent="0.3">
      <c r="BE4733"/>
      <c r="BF4733"/>
      <c r="BG4733"/>
      <c r="BH4733"/>
      <c r="BI4733"/>
      <c r="BJ4733"/>
    </row>
    <row r="4734" spans="57:62" x14ac:dyDescent="0.3">
      <c r="BE4734"/>
      <c r="BF4734"/>
      <c r="BG4734"/>
      <c r="BH4734"/>
      <c r="BI4734"/>
      <c r="BJ4734"/>
    </row>
    <row r="4735" spans="57:62" x14ac:dyDescent="0.3">
      <c r="BE4735"/>
      <c r="BF4735"/>
      <c r="BG4735"/>
      <c r="BH4735"/>
      <c r="BI4735"/>
      <c r="BJ4735"/>
    </row>
    <row r="4736" spans="57:62" x14ac:dyDescent="0.3">
      <c r="BE4736"/>
      <c r="BF4736"/>
      <c r="BG4736"/>
      <c r="BH4736"/>
      <c r="BI4736"/>
      <c r="BJ4736"/>
    </row>
    <row r="4737" spans="57:62" x14ac:dyDescent="0.3">
      <c r="BE4737"/>
      <c r="BF4737"/>
      <c r="BG4737"/>
      <c r="BH4737"/>
      <c r="BI4737"/>
      <c r="BJ4737"/>
    </row>
    <row r="4738" spans="57:62" x14ac:dyDescent="0.3">
      <c r="BE4738"/>
      <c r="BF4738"/>
      <c r="BG4738"/>
      <c r="BH4738"/>
      <c r="BI4738"/>
      <c r="BJ4738"/>
    </row>
    <row r="4739" spans="57:62" x14ac:dyDescent="0.3">
      <c r="BE4739"/>
      <c r="BF4739"/>
      <c r="BG4739"/>
      <c r="BH4739"/>
      <c r="BI4739"/>
      <c r="BJ4739"/>
    </row>
    <row r="4740" spans="57:62" x14ac:dyDescent="0.3">
      <c r="BE4740"/>
      <c r="BF4740"/>
      <c r="BG4740"/>
      <c r="BH4740"/>
      <c r="BI4740"/>
      <c r="BJ4740"/>
    </row>
    <row r="4741" spans="57:62" x14ac:dyDescent="0.3">
      <c r="BE4741"/>
      <c r="BF4741"/>
      <c r="BG4741"/>
      <c r="BH4741"/>
      <c r="BI4741"/>
      <c r="BJ4741"/>
    </row>
    <row r="4742" spans="57:62" x14ac:dyDescent="0.3">
      <c r="BE4742"/>
      <c r="BF4742"/>
      <c r="BG4742"/>
      <c r="BH4742"/>
      <c r="BI4742"/>
      <c r="BJ4742"/>
    </row>
    <row r="4743" spans="57:62" x14ac:dyDescent="0.3">
      <c r="BE4743"/>
      <c r="BF4743"/>
      <c r="BG4743"/>
      <c r="BH4743"/>
      <c r="BI4743"/>
      <c r="BJ4743"/>
    </row>
    <row r="4744" spans="57:62" x14ac:dyDescent="0.3">
      <c r="BE4744"/>
      <c r="BF4744"/>
      <c r="BG4744"/>
      <c r="BH4744"/>
      <c r="BI4744"/>
      <c r="BJ4744"/>
    </row>
    <row r="4745" spans="57:62" x14ac:dyDescent="0.3">
      <c r="BE4745"/>
      <c r="BF4745"/>
      <c r="BG4745"/>
      <c r="BH4745"/>
      <c r="BI4745"/>
      <c r="BJ4745"/>
    </row>
    <row r="4746" spans="57:62" x14ac:dyDescent="0.3">
      <c r="BE4746"/>
      <c r="BF4746"/>
      <c r="BG4746"/>
      <c r="BH4746"/>
      <c r="BI4746"/>
      <c r="BJ4746"/>
    </row>
    <row r="4747" spans="57:62" x14ac:dyDescent="0.3">
      <c r="BE4747"/>
      <c r="BF4747"/>
      <c r="BG4747"/>
      <c r="BH4747"/>
      <c r="BI4747"/>
      <c r="BJ4747"/>
    </row>
    <row r="4748" spans="57:62" x14ac:dyDescent="0.3">
      <c r="BE4748"/>
      <c r="BF4748"/>
      <c r="BG4748"/>
      <c r="BH4748"/>
      <c r="BI4748"/>
      <c r="BJ4748"/>
    </row>
    <row r="4749" spans="57:62" x14ac:dyDescent="0.3">
      <c r="BE4749"/>
      <c r="BF4749"/>
      <c r="BG4749"/>
      <c r="BH4749"/>
      <c r="BI4749"/>
      <c r="BJ4749"/>
    </row>
    <row r="4750" spans="57:62" x14ac:dyDescent="0.3">
      <c r="BE4750"/>
      <c r="BF4750"/>
      <c r="BG4750"/>
      <c r="BH4750"/>
      <c r="BI4750"/>
      <c r="BJ4750"/>
    </row>
    <row r="4751" spans="57:62" x14ac:dyDescent="0.3">
      <c r="BE4751"/>
      <c r="BF4751"/>
      <c r="BG4751"/>
      <c r="BH4751"/>
      <c r="BI4751"/>
      <c r="BJ4751"/>
    </row>
    <row r="4752" spans="57:62" x14ac:dyDescent="0.3">
      <c r="BE4752"/>
      <c r="BF4752"/>
      <c r="BG4752"/>
      <c r="BH4752"/>
      <c r="BI4752"/>
      <c r="BJ4752"/>
    </row>
    <row r="4753" spans="57:62" x14ac:dyDescent="0.3">
      <c r="BE4753"/>
      <c r="BF4753"/>
      <c r="BG4753"/>
      <c r="BH4753"/>
      <c r="BI4753"/>
      <c r="BJ4753"/>
    </row>
    <row r="4754" spans="57:62" x14ac:dyDescent="0.3">
      <c r="BE4754"/>
      <c r="BF4754"/>
      <c r="BG4754"/>
      <c r="BH4754"/>
      <c r="BI4754"/>
      <c r="BJ4754"/>
    </row>
    <row r="4755" spans="57:62" x14ac:dyDescent="0.3">
      <c r="BE4755"/>
      <c r="BF4755"/>
      <c r="BG4755"/>
      <c r="BH4755"/>
      <c r="BI4755"/>
      <c r="BJ4755"/>
    </row>
    <row r="4756" spans="57:62" x14ac:dyDescent="0.3">
      <c r="BE4756"/>
      <c r="BF4756"/>
      <c r="BG4756"/>
      <c r="BH4756"/>
      <c r="BI4756"/>
      <c r="BJ4756"/>
    </row>
    <row r="4757" spans="57:62" x14ac:dyDescent="0.3">
      <c r="BE4757"/>
      <c r="BF4757"/>
      <c r="BG4757"/>
      <c r="BH4757"/>
      <c r="BI4757"/>
      <c r="BJ4757"/>
    </row>
    <row r="4758" spans="57:62" x14ac:dyDescent="0.3">
      <c r="BE4758"/>
      <c r="BF4758"/>
      <c r="BG4758"/>
      <c r="BH4758"/>
      <c r="BI4758"/>
      <c r="BJ4758"/>
    </row>
    <row r="4759" spans="57:62" x14ac:dyDescent="0.3">
      <c r="BE4759"/>
      <c r="BF4759"/>
      <c r="BG4759"/>
      <c r="BH4759"/>
      <c r="BI4759"/>
      <c r="BJ4759"/>
    </row>
    <row r="4760" spans="57:62" x14ac:dyDescent="0.3">
      <c r="BE4760"/>
      <c r="BF4760"/>
      <c r="BG4760"/>
      <c r="BH4760"/>
      <c r="BI4760"/>
      <c r="BJ4760"/>
    </row>
    <row r="4761" spans="57:62" x14ac:dyDescent="0.3">
      <c r="BE4761"/>
      <c r="BF4761"/>
      <c r="BG4761"/>
      <c r="BH4761"/>
      <c r="BI4761"/>
      <c r="BJ4761"/>
    </row>
    <row r="4762" spans="57:62" x14ac:dyDescent="0.3">
      <c r="BE4762"/>
      <c r="BF4762"/>
      <c r="BG4762"/>
      <c r="BH4762"/>
      <c r="BI4762"/>
      <c r="BJ4762"/>
    </row>
    <row r="4763" spans="57:62" x14ac:dyDescent="0.3">
      <c r="BE4763"/>
      <c r="BF4763"/>
      <c r="BG4763"/>
      <c r="BH4763"/>
      <c r="BI4763"/>
      <c r="BJ4763"/>
    </row>
    <row r="4764" spans="57:62" x14ac:dyDescent="0.3">
      <c r="BE4764"/>
      <c r="BF4764"/>
      <c r="BG4764"/>
      <c r="BH4764"/>
      <c r="BI4764"/>
      <c r="BJ4764"/>
    </row>
    <row r="4765" spans="57:62" x14ac:dyDescent="0.3">
      <c r="BE4765"/>
      <c r="BF4765"/>
      <c r="BG4765"/>
      <c r="BH4765"/>
      <c r="BI4765"/>
      <c r="BJ4765"/>
    </row>
    <row r="4766" spans="57:62" x14ac:dyDescent="0.3">
      <c r="BE4766"/>
      <c r="BF4766"/>
      <c r="BG4766"/>
      <c r="BH4766"/>
      <c r="BI4766"/>
      <c r="BJ4766"/>
    </row>
    <row r="4767" spans="57:62" x14ac:dyDescent="0.3">
      <c r="BE4767"/>
      <c r="BF4767"/>
      <c r="BG4767"/>
      <c r="BH4767"/>
      <c r="BI4767"/>
      <c r="BJ4767"/>
    </row>
    <row r="4768" spans="57:62" x14ac:dyDescent="0.3">
      <c r="BE4768"/>
      <c r="BF4768"/>
      <c r="BG4768"/>
      <c r="BH4768"/>
      <c r="BI4768"/>
      <c r="BJ4768"/>
    </row>
    <row r="4769" spans="57:62" x14ac:dyDescent="0.3">
      <c r="BE4769"/>
      <c r="BF4769"/>
      <c r="BG4769"/>
      <c r="BH4769"/>
      <c r="BI4769"/>
      <c r="BJ4769"/>
    </row>
    <row r="4770" spans="57:62" x14ac:dyDescent="0.3">
      <c r="BE4770"/>
      <c r="BF4770"/>
      <c r="BG4770"/>
      <c r="BH4770"/>
      <c r="BI4770"/>
      <c r="BJ4770"/>
    </row>
    <row r="4771" spans="57:62" x14ac:dyDescent="0.3">
      <c r="BE4771"/>
      <c r="BF4771"/>
      <c r="BG4771"/>
      <c r="BH4771"/>
      <c r="BI4771"/>
      <c r="BJ4771"/>
    </row>
    <row r="4772" spans="57:62" x14ac:dyDescent="0.3">
      <c r="BE4772"/>
      <c r="BF4772"/>
      <c r="BG4772"/>
      <c r="BH4772"/>
      <c r="BI4772"/>
      <c r="BJ4772"/>
    </row>
    <row r="4773" spans="57:62" x14ac:dyDescent="0.3">
      <c r="BE4773"/>
      <c r="BF4773"/>
      <c r="BG4773"/>
      <c r="BH4773"/>
      <c r="BI4773"/>
      <c r="BJ4773"/>
    </row>
    <row r="4774" spans="57:62" x14ac:dyDescent="0.3">
      <c r="BE4774"/>
      <c r="BF4774"/>
      <c r="BG4774"/>
      <c r="BH4774"/>
      <c r="BI4774"/>
      <c r="BJ4774"/>
    </row>
    <row r="4775" spans="57:62" x14ac:dyDescent="0.3">
      <c r="BE4775"/>
      <c r="BF4775"/>
      <c r="BG4775"/>
      <c r="BH4775"/>
      <c r="BI4775"/>
      <c r="BJ4775"/>
    </row>
    <row r="4776" spans="57:62" x14ac:dyDescent="0.3">
      <c r="BE4776"/>
      <c r="BF4776"/>
      <c r="BG4776"/>
      <c r="BH4776"/>
      <c r="BI4776"/>
      <c r="BJ4776"/>
    </row>
    <row r="4777" spans="57:62" x14ac:dyDescent="0.3">
      <c r="BE4777"/>
      <c r="BF4777"/>
      <c r="BG4777"/>
      <c r="BH4777"/>
      <c r="BI4777"/>
      <c r="BJ4777"/>
    </row>
    <row r="4778" spans="57:62" x14ac:dyDescent="0.3">
      <c r="BE4778"/>
      <c r="BF4778"/>
      <c r="BG4778"/>
      <c r="BH4778"/>
      <c r="BI4778"/>
      <c r="BJ4778"/>
    </row>
    <row r="4779" spans="57:62" x14ac:dyDescent="0.3">
      <c r="BE4779"/>
      <c r="BF4779"/>
      <c r="BG4779"/>
      <c r="BH4779"/>
      <c r="BI4779"/>
      <c r="BJ4779"/>
    </row>
    <row r="4780" spans="57:62" x14ac:dyDescent="0.3">
      <c r="BE4780"/>
      <c r="BF4780"/>
      <c r="BG4780"/>
      <c r="BH4780"/>
      <c r="BI4780"/>
      <c r="BJ4780"/>
    </row>
    <row r="4781" spans="57:62" x14ac:dyDescent="0.3">
      <c r="BE4781"/>
      <c r="BF4781"/>
      <c r="BG4781"/>
      <c r="BH4781"/>
      <c r="BI4781"/>
      <c r="BJ4781"/>
    </row>
    <row r="4782" spans="57:62" x14ac:dyDescent="0.3">
      <c r="BE4782"/>
      <c r="BF4782"/>
      <c r="BG4782"/>
      <c r="BH4782"/>
      <c r="BI4782"/>
      <c r="BJ4782"/>
    </row>
    <row r="4783" spans="57:62" x14ac:dyDescent="0.3">
      <c r="BE4783"/>
      <c r="BF4783"/>
      <c r="BG4783"/>
      <c r="BH4783"/>
      <c r="BI4783"/>
      <c r="BJ4783"/>
    </row>
    <row r="4784" spans="57:62" x14ac:dyDescent="0.3">
      <c r="BE4784"/>
      <c r="BF4784"/>
      <c r="BG4784"/>
      <c r="BH4784"/>
      <c r="BI4784"/>
      <c r="BJ4784"/>
    </row>
    <row r="4785" spans="57:62" x14ac:dyDescent="0.3">
      <c r="BE4785"/>
      <c r="BF4785"/>
      <c r="BG4785"/>
      <c r="BH4785"/>
      <c r="BI4785"/>
      <c r="BJ4785"/>
    </row>
    <row r="4786" spans="57:62" x14ac:dyDescent="0.3">
      <c r="BE4786"/>
      <c r="BF4786"/>
      <c r="BG4786"/>
      <c r="BH4786"/>
      <c r="BI4786"/>
      <c r="BJ4786"/>
    </row>
    <row r="4787" spans="57:62" x14ac:dyDescent="0.3">
      <c r="BE4787"/>
      <c r="BF4787"/>
      <c r="BG4787"/>
      <c r="BH4787"/>
      <c r="BI4787"/>
      <c r="BJ4787"/>
    </row>
    <row r="4788" spans="57:62" x14ac:dyDescent="0.3">
      <c r="BE4788"/>
      <c r="BF4788"/>
      <c r="BG4788"/>
      <c r="BH4788"/>
      <c r="BI4788"/>
      <c r="BJ4788"/>
    </row>
    <row r="4789" spans="57:62" x14ac:dyDescent="0.3">
      <c r="BE4789"/>
      <c r="BF4789"/>
      <c r="BG4789"/>
      <c r="BH4789"/>
      <c r="BI4789"/>
      <c r="BJ4789"/>
    </row>
    <row r="4790" spans="57:62" x14ac:dyDescent="0.3">
      <c r="BE4790"/>
      <c r="BF4790"/>
      <c r="BG4790"/>
      <c r="BH4790"/>
      <c r="BI4790"/>
      <c r="BJ4790"/>
    </row>
    <row r="4791" spans="57:62" x14ac:dyDescent="0.3">
      <c r="BE4791"/>
      <c r="BF4791"/>
      <c r="BG4791"/>
      <c r="BH4791"/>
      <c r="BI4791"/>
      <c r="BJ4791"/>
    </row>
    <row r="4792" spans="57:62" x14ac:dyDescent="0.3">
      <c r="BE4792"/>
      <c r="BF4792"/>
      <c r="BG4792"/>
      <c r="BH4792"/>
      <c r="BI4792"/>
      <c r="BJ4792"/>
    </row>
    <row r="4793" spans="57:62" x14ac:dyDescent="0.3">
      <c r="BE4793"/>
      <c r="BF4793"/>
      <c r="BG4793"/>
      <c r="BH4793"/>
      <c r="BI4793"/>
      <c r="BJ4793"/>
    </row>
    <row r="4794" spans="57:62" x14ac:dyDescent="0.3">
      <c r="BE4794"/>
      <c r="BF4794"/>
      <c r="BG4794"/>
      <c r="BH4794"/>
      <c r="BI4794"/>
      <c r="BJ4794"/>
    </row>
    <row r="4795" spans="57:62" x14ac:dyDescent="0.3">
      <c r="BE4795"/>
      <c r="BF4795"/>
      <c r="BG4795"/>
      <c r="BH4795"/>
      <c r="BI4795"/>
      <c r="BJ4795"/>
    </row>
    <row r="4796" spans="57:62" x14ac:dyDescent="0.3">
      <c r="BE4796"/>
      <c r="BF4796"/>
      <c r="BG4796"/>
      <c r="BH4796"/>
      <c r="BI4796"/>
      <c r="BJ4796"/>
    </row>
    <row r="4797" spans="57:62" x14ac:dyDescent="0.3">
      <c r="BE4797"/>
      <c r="BF4797"/>
      <c r="BG4797"/>
      <c r="BH4797"/>
      <c r="BI4797"/>
      <c r="BJ4797"/>
    </row>
    <row r="4798" spans="57:62" x14ac:dyDescent="0.3">
      <c r="BE4798"/>
      <c r="BF4798"/>
      <c r="BG4798"/>
      <c r="BH4798"/>
      <c r="BI4798"/>
      <c r="BJ4798"/>
    </row>
    <row r="4799" spans="57:62" x14ac:dyDescent="0.3">
      <c r="BE4799"/>
      <c r="BF4799"/>
      <c r="BG4799"/>
      <c r="BH4799"/>
      <c r="BI4799"/>
      <c r="BJ4799"/>
    </row>
    <row r="4800" spans="57:62" x14ac:dyDescent="0.3">
      <c r="BE4800"/>
      <c r="BF4800"/>
      <c r="BG4800"/>
      <c r="BH4800"/>
      <c r="BI4800"/>
      <c r="BJ4800"/>
    </row>
    <row r="4801" spans="57:62" x14ac:dyDescent="0.3">
      <c r="BE4801"/>
      <c r="BF4801"/>
      <c r="BG4801"/>
      <c r="BH4801"/>
      <c r="BI4801"/>
      <c r="BJ4801"/>
    </row>
    <row r="4802" spans="57:62" x14ac:dyDescent="0.3">
      <c r="BE4802"/>
      <c r="BF4802"/>
      <c r="BG4802"/>
      <c r="BH4802"/>
      <c r="BI4802"/>
      <c r="BJ4802"/>
    </row>
    <row r="4803" spans="57:62" x14ac:dyDescent="0.3">
      <c r="BE4803"/>
      <c r="BF4803"/>
      <c r="BG4803"/>
      <c r="BH4803"/>
      <c r="BI4803"/>
      <c r="BJ4803"/>
    </row>
    <row r="4804" spans="57:62" x14ac:dyDescent="0.3">
      <c r="BE4804"/>
      <c r="BF4804"/>
      <c r="BG4804"/>
      <c r="BH4804"/>
      <c r="BI4804"/>
      <c r="BJ4804"/>
    </row>
    <row r="4805" spans="57:62" x14ac:dyDescent="0.3">
      <c r="BE4805"/>
      <c r="BF4805"/>
      <c r="BG4805"/>
      <c r="BH4805"/>
      <c r="BI4805"/>
      <c r="BJ4805"/>
    </row>
    <row r="4806" spans="57:62" x14ac:dyDescent="0.3">
      <c r="BE4806"/>
      <c r="BF4806"/>
      <c r="BG4806"/>
      <c r="BH4806"/>
      <c r="BI4806"/>
      <c r="BJ4806"/>
    </row>
    <row r="4807" spans="57:62" x14ac:dyDescent="0.3">
      <c r="BE4807"/>
      <c r="BF4807"/>
      <c r="BG4807"/>
      <c r="BH4807"/>
      <c r="BI4807"/>
      <c r="BJ4807"/>
    </row>
    <row r="4808" spans="57:62" x14ac:dyDescent="0.3">
      <c r="BE4808"/>
      <c r="BF4808"/>
      <c r="BG4808"/>
      <c r="BH4808"/>
      <c r="BI4808"/>
      <c r="BJ4808"/>
    </row>
    <row r="4809" spans="57:62" x14ac:dyDescent="0.3">
      <c r="BE4809"/>
      <c r="BF4809"/>
      <c r="BG4809"/>
      <c r="BH4809"/>
      <c r="BI4809"/>
      <c r="BJ4809"/>
    </row>
    <row r="4810" spans="57:62" x14ac:dyDescent="0.3">
      <c r="BE4810"/>
      <c r="BF4810"/>
      <c r="BG4810"/>
      <c r="BH4810"/>
      <c r="BI4810"/>
      <c r="BJ4810"/>
    </row>
    <row r="4811" spans="57:62" x14ac:dyDescent="0.3">
      <c r="BE4811"/>
      <c r="BF4811"/>
      <c r="BG4811"/>
      <c r="BH4811"/>
      <c r="BI4811"/>
      <c r="BJ4811"/>
    </row>
    <row r="4812" spans="57:62" x14ac:dyDescent="0.3">
      <c r="BE4812"/>
      <c r="BF4812"/>
      <c r="BG4812"/>
      <c r="BH4812"/>
      <c r="BI4812"/>
      <c r="BJ4812"/>
    </row>
    <row r="4813" spans="57:62" x14ac:dyDescent="0.3">
      <c r="BE4813"/>
      <c r="BF4813"/>
      <c r="BG4813"/>
      <c r="BH4813"/>
      <c r="BI4813"/>
      <c r="BJ4813"/>
    </row>
    <row r="4814" spans="57:62" x14ac:dyDescent="0.3">
      <c r="BE4814"/>
      <c r="BF4814"/>
      <c r="BG4814"/>
      <c r="BH4814"/>
      <c r="BI4814"/>
      <c r="BJ4814"/>
    </row>
    <row r="4815" spans="57:62" x14ac:dyDescent="0.3">
      <c r="BE4815"/>
      <c r="BF4815"/>
      <c r="BG4815"/>
      <c r="BH4815"/>
      <c r="BI4815"/>
      <c r="BJ4815"/>
    </row>
    <row r="4816" spans="57:62" x14ac:dyDescent="0.3">
      <c r="BE4816"/>
      <c r="BF4816"/>
      <c r="BG4816"/>
      <c r="BH4816"/>
      <c r="BI4816"/>
      <c r="BJ4816"/>
    </row>
    <row r="4817" spans="57:62" x14ac:dyDescent="0.3">
      <c r="BE4817"/>
      <c r="BF4817"/>
      <c r="BG4817"/>
      <c r="BH4817"/>
      <c r="BI4817"/>
      <c r="BJ4817"/>
    </row>
    <row r="4818" spans="57:62" x14ac:dyDescent="0.3">
      <c r="BE4818"/>
      <c r="BF4818"/>
      <c r="BG4818"/>
      <c r="BH4818"/>
      <c r="BI4818"/>
      <c r="BJ4818"/>
    </row>
    <row r="4819" spans="57:62" x14ac:dyDescent="0.3">
      <c r="BE4819"/>
      <c r="BF4819"/>
      <c r="BG4819"/>
      <c r="BH4819"/>
      <c r="BI4819"/>
      <c r="BJ4819"/>
    </row>
    <row r="4820" spans="57:62" x14ac:dyDescent="0.3">
      <c r="BE4820"/>
      <c r="BF4820"/>
      <c r="BG4820"/>
      <c r="BH4820"/>
      <c r="BI4820"/>
      <c r="BJ4820"/>
    </row>
    <row r="4821" spans="57:62" x14ac:dyDescent="0.3">
      <c r="BE4821"/>
      <c r="BF4821"/>
      <c r="BG4821"/>
      <c r="BH4821"/>
      <c r="BI4821"/>
      <c r="BJ4821"/>
    </row>
    <row r="4822" spans="57:62" x14ac:dyDescent="0.3">
      <c r="BE4822"/>
      <c r="BF4822"/>
      <c r="BG4822"/>
      <c r="BH4822"/>
      <c r="BI4822"/>
      <c r="BJ4822"/>
    </row>
    <row r="4823" spans="57:62" x14ac:dyDescent="0.3">
      <c r="BE4823"/>
      <c r="BF4823"/>
      <c r="BG4823"/>
      <c r="BH4823"/>
      <c r="BI4823"/>
      <c r="BJ4823"/>
    </row>
    <row r="4824" spans="57:62" x14ac:dyDescent="0.3">
      <c r="BE4824"/>
      <c r="BF4824"/>
      <c r="BG4824"/>
      <c r="BH4824"/>
      <c r="BI4824"/>
      <c r="BJ4824"/>
    </row>
    <row r="4825" spans="57:62" x14ac:dyDescent="0.3">
      <c r="BE4825"/>
      <c r="BF4825"/>
      <c r="BG4825"/>
      <c r="BH4825"/>
      <c r="BI4825"/>
      <c r="BJ4825"/>
    </row>
    <row r="4826" spans="57:62" x14ac:dyDescent="0.3">
      <c r="BE4826"/>
      <c r="BF4826"/>
      <c r="BG4826"/>
      <c r="BH4826"/>
      <c r="BI4826"/>
      <c r="BJ4826"/>
    </row>
    <row r="4827" spans="57:62" x14ac:dyDescent="0.3">
      <c r="BE4827"/>
      <c r="BF4827"/>
      <c r="BG4827"/>
      <c r="BH4827"/>
      <c r="BI4827"/>
      <c r="BJ4827"/>
    </row>
    <row r="4828" spans="57:62" x14ac:dyDescent="0.3">
      <c r="BE4828"/>
      <c r="BF4828"/>
      <c r="BG4828"/>
      <c r="BH4828"/>
      <c r="BI4828"/>
      <c r="BJ4828"/>
    </row>
    <row r="4829" spans="57:62" x14ac:dyDescent="0.3">
      <c r="BE4829"/>
      <c r="BF4829"/>
      <c r="BG4829"/>
      <c r="BH4829"/>
      <c r="BI4829"/>
      <c r="BJ4829"/>
    </row>
    <row r="4830" spans="57:62" x14ac:dyDescent="0.3">
      <c r="BE4830"/>
      <c r="BF4830"/>
      <c r="BG4830"/>
      <c r="BH4830"/>
      <c r="BI4830"/>
      <c r="BJ4830"/>
    </row>
    <row r="4831" spans="57:62" x14ac:dyDescent="0.3">
      <c r="BE4831"/>
      <c r="BF4831"/>
      <c r="BG4831"/>
      <c r="BH4831"/>
      <c r="BI4831"/>
      <c r="BJ4831"/>
    </row>
    <row r="4832" spans="57:62" x14ac:dyDescent="0.3">
      <c r="BE4832"/>
      <c r="BF4832"/>
      <c r="BG4832"/>
      <c r="BH4832"/>
      <c r="BI4832"/>
      <c r="BJ4832"/>
    </row>
    <row r="4833" spans="57:62" x14ac:dyDescent="0.3">
      <c r="BE4833"/>
      <c r="BF4833"/>
      <c r="BG4833"/>
      <c r="BH4833"/>
      <c r="BI4833"/>
      <c r="BJ4833"/>
    </row>
    <row r="4834" spans="57:62" x14ac:dyDescent="0.3">
      <c r="BE4834"/>
      <c r="BF4834"/>
      <c r="BG4834"/>
      <c r="BH4834"/>
      <c r="BI4834"/>
      <c r="BJ4834"/>
    </row>
    <row r="4835" spans="57:62" x14ac:dyDescent="0.3">
      <c r="BE4835"/>
      <c r="BF4835"/>
      <c r="BG4835"/>
      <c r="BH4835"/>
      <c r="BI4835"/>
      <c r="BJ4835"/>
    </row>
    <row r="4836" spans="57:62" x14ac:dyDescent="0.3">
      <c r="BE4836"/>
      <c r="BF4836"/>
      <c r="BG4836"/>
      <c r="BH4836"/>
      <c r="BI4836"/>
      <c r="BJ4836"/>
    </row>
    <row r="4837" spans="57:62" x14ac:dyDescent="0.3">
      <c r="BE4837"/>
      <c r="BF4837"/>
      <c r="BG4837"/>
      <c r="BH4837"/>
      <c r="BI4837"/>
      <c r="BJ4837"/>
    </row>
    <row r="4838" spans="57:62" x14ac:dyDescent="0.3">
      <c r="BE4838"/>
      <c r="BF4838"/>
      <c r="BG4838"/>
      <c r="BH4838"/>
      <c r="BI4838"/>
      <c r="BJ4838"/>
    </row>
    <row r="4839" spans="57:62" x14ac:dyDescent="0.3">
      <c r="BE4839"/>
      <c r="BF4839"/>
      <c r="BG4839"/>
      <c r="BH4839"/>
      <c r="BI4839"/>
      <c r="BJ4839"/>
    </row>
    <row r="4840" spans="57:62" x14ac:dyDescent="0.3">
      <c r="BE4840"/>
      <c r="BF4840"/>
      <c r="BG4840"/>
      <c r="BH4840"/>
      <c r="BI4840"/>
      <c r="BJ4840"/>
    </row>
    <row r="4841" spans="57:62" x14ac:dyDescent="0.3">
      <c r="BE4841"/>
      <c r="BF4841"/>
      <c r="BG4841"/>
      <c r="BH4841"/>
      <c r="BI4841"/>
      <c r="BJ4841"/>
    </row>
    <row r="4842" spans="57:62" x14ac:dyDescent="0.3">
      <c r="BE4842"/>
      <c r="BF4842"/>
      <c r="BG4842"/>
      <c r="BH4842"/>
      <c r="BI4842"/>
      <c r="BJ4842"/>
    </row>
    <row r="4843" spans="57:62" x14ac:dyDescent="0.3">
      <c r="BE4843"/>
      <c r="BF4843"/>
      <c r="BG4843"/>
      <c r="BH4843"/>
      <c r="BI4843"/>
      <c r="BJ4843"/>
    </row>
    <row r="4844" spans="57:62" x14ac:dyDescent="0.3">
      <c r="BE4844"/>
      <c r="BF4844"/>
      <c r="BG4844"/>
      <c r="BH4844"/>
      <c r="BI4844"/>
      <c r="BJ4844"/>
    </row>
    <row r="4845" spans="57:62" x14ac:dyDescent="0.3">
      <c r="BE4845"/>
      <c r="BF4845"/>
      <c r="BG4845"/>
      <c r="BH4845"/>
      <c r="BI4845"/>
      <c r="BJ4845"/>
    </row>
    <row r="4846" spans="57:62" x14ac:dyDescent="0.3">
      <c r="BE4846"/>
      <c r="BF4846"/>
      <c r="BG4846"/>
      <c r="BH4846"/>
      <c r="BI4846"/>
      <c r="BJ4846"/>
    </row>
    <row r="4847" spans="57:62" x14ac:dyDescent="0.3">
      <c r="BE4847"/>
      <c r="BF4847"/>
      <c r="BG4847"/>
      <c r="BH4847"/>
      <c r="BI4847"/>
      <c r="BJ4847"/>
    </row>
    <row r="4848" spans="57:62" x14ac:dyDescent="0.3">
      <c r="BE4848"/>
      <c r="BF4848"/>
      <c r="BG4848"/>
      <c r="BH4848"/>
      <c r="BI4848"/>
      <c r="BJ4848"/>
    </row>
    <row r="4849" spans="57:62" x14ac:dyDescent="0.3">
      <c r="BE4849"/>
      <c r="BF4849"/>
      <c r="BG4849"/>
      <c r="BH4849"/>
      <c r="BI4849"/>
      <c r="BJ4849"/>
    </row>
    <row r="4850" spans="57:62" x14ac:dyDescent="0.3">
      <c r="BE4850"/>
      <c r="BF4850"/>
      <c r="BG4850"/>
      <c r="BH4850"/>
      <c r="BI4850"/>
      <c r="BJ4850"/>
    </row>
    <row r="4851" spans="57:62" x14ac:dyDescent="0.3">
      <c r="BE4851"/>
      <c r="BF4851"/>
      <c r="BG4851"/>
      <c r="BH4851"/>
      <c r="BI4851"/>
      <c r="BJ4851"/>
    </row>
    <row r="4852" spans="57:62" x14ac:dyDescent="0.3">
      <c r="BE4852"/>
      <c r="BF4852"/>
      <c r="BG4852"/>
      <c r="BH4852"/>
      <c r="BI4852"/>
      <c r="BJ4852"/>
    </row>
    <row r="4853" spans="57:62" x14ac:dyDescent="0.3">
      <c r="BE4853"/>
      <c r="BF4853"/>
      <c r="BG4853"/>
      <c r="BH4853"/>
      <c r="BI4853"/>
      <c r="BJ4853"/>
    </row>
    <row r="4854" spans="57:62" x14ac:dyDescent="0.3">
      <c r="BE4854"/>
      <c r="BF4854"/>
      <c r="BG4854"/>
      <c r="BH4854"/>
      <c r="BI4854"/>
      <c r="BJ4854"/>
    </row>
    <row r="4855" spans="57:62" x14ac:dyDescent="0.3">
      <c r="BE4855"/>
      <c r="BF4855"/>
      <c r="BG4855"/>
      <c r="BH4855"/>
      <c r="BI4855"/>
      <c r="BJ4855"/>
    </row>
    <row r="4856" spans="57:62" x14ac:dyDescent="0.3">
      <c r="BE4856"/>
      <c r="BF4856"/>
      <c r="BG4856"/>
      <c r="BH4856"/>
      <c r="BI4856"/>
      <c r="BJ4856"/>
    </row>
    <row r="4857" spans="57:62" x14ac:dyDescent="0.3">
      <c r="BE4857"/>
      <c r="BF4857"/>
      <c r="BG4857"/>
      <c r="BH4857"/>
      <c r="BI4857"/>
      <c r="BJ4857"/>
    </row>
    <row r="4858" spans="57:62" x14ac:dyDescent="0.3">
      <c r="BE4858"/>
      <c r="BF4858"/>
      <c r="BG4858"/>
      <c r="BH4858"/>
      <c r="BI4858"/>
      <c r="BJ4858"/>
    </row>
    <row r="4859" spans="57:62" x14ac:dyDescent="0.3">
      <c r="BE4859"/>
      <c r="BF4859"/>
      <c r="BG4859"/>
      <c r="BH4859"/>
      <c r="BI4859"/>
      <c r="BJ4859"/>
    </row>
    <row r="4860" spans="57:62" x14ac:dyDescent="0.3">
      <c r="BE4860"/>
      <c r="BF4860"/>
      <c r="BG4860"/>
      <c r="BH4860"/>
      <c r="BI4860"/>
      <c r="BJ4860"/>
    </row>
    <row r="4861" spans="57:62" x14ac:dyDescent="0.3">
      <c r="BE4861"/>
      <c r="BF4861"/>
      <c r="BG4861"/>
      <c r="BH4861"/>
      <c r="BI4861"/>
      <c r="BJ4861"/>
    </row>
    <row r="4862" spans="57:62" x14ac:dyDescent="0.3">
      <c r="BE4862"/>
      <c r="BF4862"/>
      <c r="BG4862"/>
      <c r="BH4862"/>
      <c r="BI4862"/>
      <c r="BJ4862"/>
    </row>
    <row r="4863" spans="57:62" x14ac:dyDescent="0.3">
      <c r="BE4863"/>
      <c r="BF4863"/>
      <c r="BG4863"/>
      <c r="BH4863"/>
      <c r="BI4863"/>
      <c r="BJ4863"/>
    </row>
    <row r="4864" spans="57:62" x14ac:dyDescent="0.3">
      <c r="BE4864"/>
      <c r="BF4864"/>
      <c r="BG4864"/>
      <c r="BH4864"/>
      <c r="BI4864"/>
      <c r="BJ4864"/>
    </row>
    <row r="4865" spans="57:62" x14ac:dyDescent="0.3">
      <c r="BE4865"/>
      <c r="BF4865"/>
      <c r="BG4865"/>
      <c r="BH4865"/>
      <c r="BI4865"/>
      <c r="BJ4865"/>
    </row>
    <row r="4866" spans="57:62" x14ac:dyDescent="0.3">
      <c r="BE4866"/>
      <c r="BF4866"/>
      <c r="BG4866"/>
      <c r="BH4866"/>
      <c r="BI4866"/>
      <c r="BJ4866"/>
    </row>
    <row r="4867" spans="57:62" x14ac:dyDescent="0.3">
      <c r="BE4867"/>
      <c r="BF4867"/>
      <c r="BG4867"/>
      <c r="BH4867"/>
      <c r="BI4867"/>
      <c r="BJ4867"/>
    </row>
    <row r="4868" spans="57:62" x14ac:dyDescent="0.3">
      <c r="BE4868"/>
      <c r="BF4868"/>
      <c r="BG4868"/>
      <c r="BH4868"/>
      <c r="BI4868"/>
      <c r="BJ4868"/>
    </row>
    <row r="4869" spans="57:62" x14ac:dyDescent="0.3">
      <c r="BE4869"/>
      <c r="BF4869"/>
      <c r="BG4869"/>
      <c r="BH4869"/>
      <c r="BI4869"/>
      <c r="BJ4869"/>
    </row>
    <row r="4870" spans="57:62" x14ac:dyDescent="0.3">
      <c r="BE4870"/>
      <c r="BF4870"/>
      <c r="BG4870"/>
      <c r="BH4870"/>
      <c r="BI4870"/>
      <c r="BJ4870"/>
    </row>
    <row r="4871" spans="57:62" x14ac:dyDescent="0.3">
      <c r="BE4871"/>
      <c r="BF4871"/>
      <c r="BG4871"/>
      <c r="BH4871"/>
      <c r="BI4871"/>
      <c r="BJ4871"/>
    </row>
    <row r="4872" spans="57:62" x14ac:dyDescent="0.3">
      <c r="BE4872"/>
      <c r="BF4872"/>
      <c r="BG4872"/>
      <c r="BH4872"/>
      <c r="BI4872"/>
      <c r="BJ4872"/>
    </row>
    <row r="4873" spans="57:62" x14ac:dyDescent="0.3">
      <c r="BE4873"/>
      <c r="BF4873"/>
      <c r="BG4873"/>
      <c r="BH4873"/>
      <c r="BI4873"/>
      <c r="BJ4873"/>
    </row>
    <row r="4874" spans="57:62" x14ac:dyDescent="0.3">
      <c r="BE4874"/>
      <c r="BF4874"/>
      <c r="BG4874"/>
      <c r="BH4874"/>
      <c r="BI4874"/>
      <c r="BJ4874"/>
    </row>
    <row r="4875" spans="57:62" x14ac:dyDescent="0.3">
      <c r="BE4875"/>
      <c r="BF4875"/>
      <c r="BG4875"/>
      <c r="BH4875"/>
      <c r="BI4875"/>
      <c r="BJ4875"/>
    </row>
    <row r="4876" spans="57:62" x14ac:dyDescent="0.3">
      <c r="BE4876"/>
      <c r="BF4876"/>
      <c r="BG4876"/>
      <c r="BH4876"/>
      <c r="BI4876"/>
      <c r="BJ4876"/>
    </row>
    <row r="4877" spans="57:62" x14ac:dyDescent="0.3">
      <c r="BE4877"/>
      <c r="BF4877"/>
      <c r="BG4877"/>
      <c r="BH4877"/>
      <c r="BI4877"/>
      <c r="BJ4877"/>
    </row>
    <row r="4878" spans="57:62" x14ac:dyDescent="0.3">
      <c r="BE4878"/>
      <c r="BF4878"/>
      <c r="BG4878"/>
      <c r="BH4878"/>
      <c r="BI4878"/>
      <c r="BJ4878"/>
    </row>
    <row r="4879" spans="57:62" x14ac:dyDescent="0.3">
      <c r="BE4879"/>
      <c r="BF4879"/>
      <c r="BG4879"/>
      <c r="BH4879"/>
      <c r="BI4879"/>
      <c r="BJ4879"/>
    </row>
    <row r="4880" spans="57:62" x14ac:dyDescent="0.3">
      <c r="BE4880"/>
      <c r="BF4880"/>
      <c r="BG4880"/>
      <c r="BH4880"/>
      <c r="BI4880"/>
      <c r="BJ4880"/>
    </row>
    <row r="4881" spans="57:62" x14ac:dyDescent="0.3">
      <c r="BE4881"/>
      <c r="BF4881"/>
      <c r="BG4881"/>
      <c r="BH4881"/>
      <c r="BI4881"/>
      <c r="BJ4881"/>
    </row>
    <row r="4882" spans="57:62" x14ac:dyDescent="0.3">
      <c r="BE4882"/>
      <c r="BF4882"/>
      <c r="BG4882"/>
      <c r="BH4882"/>
      <c r="BI4882"/>
      <c r="BJ4882"/>
    </row>
    <row r="4883" spans="57:62" x14ac:dyDescent="0.3">
      <c r="BE4883"/>
      <c r="BF4883"/>
      <c r="BG4883"/>
      <c r="BH4883"/>
      <c r="BI4883"/>
      <c r="BJ4883"/>
    </row>
    <row r="4884" spans="57:62" x14ac:dyDescent="0.3">
      <c r="BE4884"/>
      <c r="BF4884"/>
      <c r="BG4884"/>
      <c r="BH4884"/>
      <c r="BI4884"/>
      <c r="BJ4884"/>
    </row>
    <row r="4885" spans="57:62" x14ac:dyDescent="0.3">
      <c r="BE4885"/>
      <c r="BF4885"/>
      <c r="BG4885"/>
      <c r="BH4885"/>
      <c r="BI4885"/>
      <c r="BJ4885"/>
    </row>
    <row r="4886" spans="57:62" x14ac:dyDescent="0.3">
      <c r="BE4886"/>
      <c r="BF4886"/>
      <c r="BG4886"/>
      <c r="BH4886"/>
      <c r="BI4886"/>
      <c r="BJ4886"/>
    </row>
    <row r="4887" spans="57:62" x14ac:dyDescent="0.3">
      <c r="BE4887"/>
      <c r="BF4887"/>
      <c r="BG4887"/>
      <c r="BH4887"/>
      <c r="BI4887"/>
      <c r="BJ4887"/>
    </row>
    <row r="4888" spans="57:62" x14ac:dyDescent="0.3">
      <c r="BE4888"/>
      <c r="BF4888"/>
      <c r="BG4888"/>
      <c r="BH4888"/>
      <c r="BI4888"/>
      <c r="BJ4888"/>
    </row>
    <row r="4889" spans="57:62" x14ac:dyDescent="0.3">
      <c r="BE4889"/>
      <c r="BF4889"/>
      <c r="BG4889"/>
      <c r="BH4889"/>
      <c r="BI4889"/>
      <c r="BJ4889"/>
    </row>
    <row r="4890" spans="57:62" x14ac:dyDescent="0.3">
      <c r="BE4890"/>
      <c r="BF4890"/>
      <c r="BG4890"/>
      <c r="BH4890"/>
      <c r="BI4890"/>
      <c r="BJ4890"/>
    </row>
    <row r="4891" spans="57:62" x14ac:dyDescent="0.3">
      <c r="BE4891"/>
      <c r="BF4891"/>
      <c r="BG4891"/>
      <c r="BH4891"/>
      <c r="BI4891"/>
      <c r="BJ4891"/>
    </row>
    <row r="4892" spans="57:62" x14ac:dyDescent="0.3">
      <c r="BE4892"/>
      <c r="BF4892"/>
      <c r="BG4892"/>
      <c r="BH4892"/>
      <c r="BI4892"/>
      <c r="BJ4892"/>
    </row>
    <row r="4893" spans="57:62" x14ac:dyDescent="0.3">
      <c r="BE4893"/>
      <c r="BF4893"/>
      <c r="BG4893"/>
      <c r="BH4893"/>
      <c r="BI4893"/>
      <c r="BJ4893"/>
    </row>
    <row r="4894" spans="57:62" x14ac:dyDescent="0.3">
      <c r="BE4894"/>
      <c r="BF4894"/>
      <c r="BG4894"/>
      <c r="BH4894"/>
      <c r="BI4894"/>
      <c r="BJ4894"/>
    </row>
    <row r="4895" spans="57:62" x14ac:dyDescent="0.3">
      <c r="BE4895"/>
      <c r="BF4895"/>
      <c r="BG4895"/>
      <c r="BH4895"/>
      <c r="BI4895"/>
      <c r="BJ4895"/>
    </row>
    <row r="4896" spans="57:62" x14ac:dyDescent="0.3">
      <c r="BE4896"/>
      <c r="BF4896"/>
      <c r="BG4896"/>
      <c r="BH4896"/>
      <c r="BI4896"/>
      <c r="BJ4896"/>
    </row>
    <row r="4897" spans="57:62" x14ac:dyDescent="0.3">
      <c r="BE4897"/>
      <c r="BF4897"/>
      <c r="BG4897"/>
      <c r="BH4897"/>
      <c r="BI4897"/>
      <c r="BJ4897"/>
    </row>
    <row r="4898" spans="57:62" x14ac:dyDescent="0.3">
      <c r="BE4898"/>
      <c r="BF4898"/>
      <c r="BG4898"/>
      <c r="BH4898"/>
      <c r="BI4898"/>
      <c r="BJ4898"/>
    </row>
    <row r="4899" spans="57:62" x14ac:dyDescent="0.3">
      <c r="BE4899"/>
      <c r="BF4899"/>
      <c r="BG4899"/>
      <c r="BH4899"/>
      <c r="BI4899"/>
      <c r="BJ4899"/>
    </row>
    <row r="4900" spans="57:62" x14ac:dyDescent="0.3">
      <c r="BE4900"/>
      <c r="BF4900"/>
      <c r="BG4900"/>
      <c r="BH4900"/>
      <c r="BI4900"/>
      <c r="BJ4900"/>
    </row>
    <row r="4901" spans="57:62" x14ac:dyDescent="0.3">
      <c r="BE4901"/>
      <c r="BF4901"/>
      <c r="BG4901"/>
      <c r="BH4901"/>
      <c r="BI4901"/>
      <c r="BJ4901"/>
    </row>
    <row r="4902" spans="57:62" x14ac:dyDescent="0.3">
      <c r="BE4902"/>
      <c r="BF4902"/>
      <c r="BG4902"/>
      <c r="BH4902"/>
      <c r="BI4902"/>
      <c r="BJ4902"/>
    </row>
    <row r="4903" spans="57:62" x14ac:dyDescent="0.3">
      <c r="BE4903"/>
      <c r="BF4903"/>
      <c r="BG4903"/>
      <c r="BH4903"/>
      <c r="BI4903"/>
      <c r="BJ4903"/>
    </row>
    <row r="4904" spans="57:62" x14ac:dyDescent="0.3">
      <c r="BE4904"/>
      <c r="BF4904"/>
      <c r="BG4904"/>
      <c r="BH4904"/>
      <c r="BI4904"/>
      <c r="BJ4904"/>
    </row>
    <row r="4905" spans="57:62" x14ac:dyDescent="0.3">
      <c r="BE4905"/>
      <c r="BF4905"/>
      <c r="BG4905"/>
      <c r="BH4905"/>
      <c r="BI4905"/>
      <c r="BJ4905"/>
    </row>
    <row r="4906" spans="57:62" x14ac:dyDescent="0.3">
      <c r="BE4906"/>
      <c r="BF4906"/>
      <c r="BG4906"/>
      <c r="BH4906"/>
      <c r="BI4906"/>
      <c r="BJ4906"/>
    </row>
    <row r="4907" spans="57:62" x14ac:dyDescent="0.3">
      <c r="BE4907"/>
      <c r="BF4907"/>
      <c r="BG4907"/>
      <c r="BH4907"/>
      <c r="BI4907"/>
      <c r="BJ4907"/>
    </row>
    <row r="4908" spans="57:62" x14ac:dyDescent="0.3">
      <c r="BE4908"/>
      <c r="BF4908"/>
      <c r="BG4908"/>
      <c r="BH4908"/>
      <c r="BI4908"/>
      <c r="BJ4908"/>
    </row>
    <row r="4909" spans="57:62" x14ac:dyDescent="0.3">
      <c r="BE4909"/>
      <c r="BF4909"/>
      <c r="BG4909"/>
      <c r="BH4909"/>
      <c r="BI4909"/>
      <c r="BJ4909"/>
    </row>
    <row r="4910" spans="57:62" x14ac:dyDescent="0.3">
      <c r="BE4910"/>
      <c r="BF4910"/>
      <c r="BG4910"/>
      <c r="BH4910"/>
      <c r="BI4910"/>
      <c r="BJ4910"/>
    </row>
    <row r="4911" spans="57:62" x14ac:dyDescent="0.3">
      <c r="BE4911"/>
      <c r="BF4911"/>
      <c r="BG4911"/>
      <c r="BH4911"/>
      <c r="BI4911"/>
      <c r="BJ4911"/>
    </row>
    <row r="4912" spans="57:62" x14ac:dyDescent="0.3">
      <c r="BE4912"/>
      <c r="BF4912"/>
      <c r="BG4912"/>
      <c r="BH4912"/>
      <c r="BI4912"/>
      <c r="BJ4912"/>
    </row>
    <row r="4913" spans="57:62" x14ac:dyDescent="0.3">
      <c r="BE4913"/>
      <c r="BF4913"/>
      <c r="BG4913"/>
      <c r="BH4913"/>
      <c r="BI4913"/>
      <c r="BJ4913"/>
    </row>
    <row r="4914" spans="57:62" x14ac:dyDescent="0.3">
      <c r="BE4914"/>
      <c r="BF4914"/>
      <c r="BG4914"/>
      <c r="BH4914"/>
      <c r="BI4914"/>
      <c r="BJ4914"/>
    </row>
    <row r="4915" spans="57:62" x14ac:dyDescent="0.3">
      <c r="BE4915"/>
      <c r="BF4915"/>
      <c r="BG4915"/>
      <c r="BH4915"/>
      <c r="BI4915"/>
      <c r="BJ4915"/>
    </row>
    <row r="4916" spans="57:62" x14ac:dyDescent="0.3">
      <c r="BE4916"/>
      <c r="BF4916"/>
      <c r="BG4916"/>
      <c r="BH4916"/>
      <c r="BI4916"/>
      <c r="BJ4916"/>
    </row>
    <row r="4917" spans="57:62" x14ac:dyDescent="0.3">
      <c r="BE4917"/>
      <c r="BF4917"/>
      <c r="BG4917"/>
      <c r="BH4917"/>
      <c r="BI4917"/>
      <c r="BJ4917"/>
    </row>
    <row r="4918" spans="57:62" x14ac:dyDescent="0.3">
      <c r="BE4918"/>
      <c r="BF4918"/>
      <c r="BG4918"/>
      <c r="BH4918"/>
      <c r="BI4918"/>
      <c r="BJ4918"/>
    </row>
    <row r="4919" spans="57:62" x14ac:dyDescent="0.3">
      <c r="BE4919"/>
      <c r="BF4919"/>
      <c r="BG4919"/>
      <c r="BH4919"/>
      <c r="BI4919"/>
      <c r="BJ4919"/>
    </row>
    <row r="4920" spans="57:62" x14ac:dyDescent="0.3">
      <c r="BE4920"/>
      <c r="BF4920"/>
      <c r="BG4920"/>
      <c r="BH4920"/>
      <c r="BI4920"/>
      <c r="BJ4920"/>
    </row>
    <row r="4921" spans="57:62" x14ac:dyDescent="0.3">
      <c r="BE4921"/>
      <c r="BF4921"/>
      <c r="BG4921"/>
      <c r="BH4921"/>
      <c r="BI4921"/>
      <c r="BJ4921"/>
    </row>
    <row r="4922" spans="57:62" x14ac:dyDescent="0.3">
      <c r="BE4922"/>
      <c r="BF4922"/>
      <c r="BG4922"/>
      <c r="BH4922"/>
      <c r="BI4922"/>
      <c r="BJ4922"/>
    </row>
    <row r="4923" spans="57:62" x14ac:dyDescent="0.3">
      <c r="BE4923"/>
      <c r="BF4923"/>
      <c r="BG4923"/>
      <c r="BH4923"/>
      <c r="BI4923"/>
      <c r="BJ4923"/>
    </row>
    <row r="4924" spans="57:62" x14ac:dyDescent="0.3">
      <c r="BE4924"/>
      <c r="BF4924"/>
      <c r="BG4924"/>
      <c r="BH4924"/>
      <c r="BI4924"/>
      <c r="BJ4924"/>
    </row>
    <row r="4925" spans="57:62" x14ac:dyDescent="0.3">
      <c r="BE4925"/>
      <c r="BF4925"/>
      <c r="BG4925"/>
      <c r="BH4925"/>
      <c r="BI4925"/>
      <c r="BJ4925"/>
    </row>
    <row r="4926" spans="57:62" x14ac:dyDescent="0.3">
      <c r="BE4926"/>
      <c r="BF4926"/>
      <c r="BG4926"/>
      <c r="BH4926"/>
      <c r="BI4926"/>
      <c r="BJ4926"/>
    </row>
    <row r="4927" spans="57:62" x14ac:dyDescent="0.3">
      <c r="BE4927"/>
      <c r="BF4927"/>
      <c r="BG4927"/>
      <c r="BH4927"/>
      <c r="BI4927"/>
      <c r="BJ4927"/>
    </row>
    <row r="4928" spans="57:62" x14ac:dyDescent="0.3">
      <c r="BE4928"/>
      <c r="BF4928"/>
      <c r="BG4928"/>
      <c r="BH4928"/>
      <c r="BI4928"/>
      <c r="BJ4928"/>
    </row>
    <row r="4929" spans="57:62" x14ac:dyDescent="0.3">
      <c r="BE4929"/>
      <c r="BF4929"/>
      <c r="BG4929"/>
      <c r="BH4929"/>
      <c r="BI4929"/>
      <c r="BJ4929"/>
    </row>
    <row r="4930" spans="57:62" x14ac:dyDescent="0.3">
      <c r="BE4930"/>
      <c r="BF4930"/>
      <c r="BG4930"/>
      <c r="BH4930"/>
      <c r="BI4930"/>
      <c r="BJ4930"/>
    </row>
    <row r="4931" spans="57:62" x14ac:dyDescent="0.3">
      <c r="BE4931"/>
      <c r="BF4931"/>
      <c r="BG4931"/>
      <c r="BH4931"/>
      <c r="BI4931"/>
      <c r="BJ4931"/>
    </row>
    <row r="4932" spans="57:62" x14ac:dyDescent="0.3">
      <c r="BE4932"/>
      <c r="BF4932"/>
      <c r="BG4932"/>
      <c r="BH4932"/>
      <c r="BI4932"/>
      <c r="BJ4932"/>
    </row>
    <row r="4933" spans="57:62" x14ac:dyDescent="0.3">
      <c r="BE4933"/>
      <c r="BF4933"/>
      <c r="BG4933"/>
      <c r="BH4933"/>
      <c r="BI4933"/>
      <c r="BJ4933"/>
    </row>
    <row r="4934" spans="57:62" x14ac:dyDescent="0.3">
      <c r="BE4934"/>
      <c r="BF4934"/>
      <c r="BG4934"/>
      <c r="BH4934"/>
      <c r="BI4934"/>
      <c r="BJ4934"/>
    </row>
    <row r="4935" spans="57:62" x14ac:dyDescent="0.3">
      <c r="BE4935"/>
      <c r="BF4935"/>
      <c r="BG4935"/>
      <c r="BH4935"/>
      <c r="BI4935"/>
      <c r="BJ4935"/>
    </row>
    <row r="4936" spans="57:62" x14ac:dyDescent="0.3">
      <c r="BE4936"/>
      <c r="BF4936"/>
      <c r="BG4936"/>
      <c r="BH4936"/>
      <c r="BI4936"/>
      <c r="BJ4936"/>
    </row>
    <row r="4937" spans="57:62" x14ac:dyDescent="0.3">
      <c r="BE4937"/>
      <c r="BF4937"/>
      <c r="BG4937"/>
      <c r="BH4937"/>
      <c r="BI4937"/>
      <c r="BJ4937"/>
    </row>
    <row r="4938" spans="57:62" x14ac:dyDescent="0.3">
      <c r="BE4938"/>
      <c r="BF4938"/>
      <c r="BG4938"/>
      <c r="BH4938"/>
      <c r="BI4938"/>
      <c r="BJ4938"/>
    </row>
    <row r="4939" spans="57:62" x14ac:dyDescent="0.3">
      <c r="BE4939"/>
      <c r="BF4939"/>
      <c r="BG4939"/>
      <c r="BH4939"/>
      <c r="BI4939"/>
      <c r="BJ4939"/>
    </row>
    <row r="4940" spans="57:62" x14ac:dyDescent="0.3">
      <c r="BE4940"/>
      <c r="BF4940"/>
      <c r="BG4940"/>
      <c r="BH4940"/>
      <c r="BI4940"/>
      <c r="BJ4940"/>
    </row>
    <row r="4941" spans="57:62" x14ac:dyDescent="0.3">
      <c r="BE4941"/>
      <c r="BF4941"/>
      <c r="BG4941"/>
      <c r="BH4941"/>
      <c r="BI4941"/>
      <c r="BJ4941"/>
    </row>
    <row r="4942" spans="57:62" x14ac:dyDescent="0.3">
      <c r="BE4942"/>
      <c r="BF4942"/>
      <c r="BG4942"/>
      <c r="BH4942"/>
      <c r="BI4942"/>
      <c r="BJ4942"/>
    </row>
    <row r="4943" spans="57:62" x14ac:dyDescent="0.3">
      <c r="BE4943"/>
      <c r="BF4943"/>
      <c r="BG4943"/>
      <c r="BH4943"/>
      <c r="BI4943"/>
      <c r="BJ4943"/>
    </row>
    <row r="4944" spans="57:62" x14ac:dyDescent="0.3">
      <c r="BE4944"/>
      <c r="BF4944"/>
      <c r="BG4944"/>
      <c r="BH4944"/>
      <c r="BI4944"/>
      <c r="BJ4944"/>
    </row>
    <row r="4945" spans="57:62" x14ac:dyDescent="0.3">
      <c r="BE4945"/>
      <c r="BF4945"/>
      <c r="BG4945"/>
      <c r="BH4945"/>
      <c r="BI4945"/>
      <c r="BJ4945"/>
    </row>
    <row r="4946" spans="57:62" x14ac:dyDescent="0.3">
      <c r="BE4946"/>
      <c r="BF4946"/>
      <c r="BG4946"/>
      <c r="BH4946"/>
      <c r="BI4946"/>
      <c r="BJ4946"/>
    </row>
    <row r="4947" spans="57:62" x14ac:dyDescent="0.3">
      <c r="BE4947"/>
      <c r="BF4947"/>
      <c r="BG4947"/>
      <c r="BH4947"/>
      <c r="BI4947"/>
      <c r="BJ4947"/>
    </row>
    <row r="4948" spans="57:62" x14ac:dyDescent="0.3">
      <c r="BE4948"/>
      <c r="BF4948"/>
      <c r="BG4948"/>
      <c r="BH4948"/>
      <c r="BI4948"/>
      <c r="BJ4948"/>
    </row>
    <row r="4949" spans="57:62" x14ac:dyDescent="0.3">
      <c r="BE4949"/>
      <c r="BF4949"/>
      <c r="BG4949"/>
      <c r="BH4949"/>
      <c r="BI4949"/>
      <c r="BJ4949"/>
    </row>
    <row r="4950" spans="57:62" x14ac:dyDescent="0.3">
      <c r="BE4950"/>
      <c r="BF4950"/>
      <c r="BG4950"/>
      <c r="BH4950"/>
      <c r="BI4950"/>
      <c r="BJ4950"/>
    </row>
    <row r="4951" spans="57:62" x14ac:dyDescent="0.3">
      <c r="BE4951"/>
      <c r="BF4951"/>
      <c r="BG4951"/>
      <c r="BH4951"/>
      <c r="BI4951"/>
      <c r="BJ4951"/>
    </row>
    <row r="4952" spans="57:62" x14ac:dyDescent="0.3">
      <c r="BE4952"/>
      <c r="BF4952"/>
      <c r="BG4952"/>
      <c r="BH4952"/>
      <c r="BI4952"/>
      <c r="BJ4952"/>
    </row>
    <row r="4953" spans="57:62" x14ac:dyDescent="0.3">
      <c r="BE4953"/>
      <c r="BF4953"/>
      <c r="BG4953"/>
      <c r="BH4953"/>
      <c r="BI4953"/>
      <c r="BJ4953"/>
    </row>
    <row r="4954" spans="57:62" x14ac:dyDescent="0.3">
      <c r="BE4954"/>
      <c r="BF4954"/>
      <c r="BG4954"/>
      <c r="BH4954"/>
      <c r="BI4954"/>
      <c r="BJ4954"/>
    </row>
    <row r="4955" spans="57:62" x14ac:dyDescent="0.3">
      <c r="BE4955"/>
      <c r="BF4955"/>
      <c r="BG4955"/>
      <c r="BH4955"/>
      <c r="BI4955"/>
      <c r="BJ4955"/>
    </row>
    <row r="4956" spans="57:62" x14ac:dyDescent="0.3">
      <c r="BE4956"/>
      <c r="BF4956"/>
      <c r="BG4956"/>
      <c r="BH4956"/>
      <c r="BI4956"/>
      <c r="BJ4956"/>
    </row>
    <row r="4957" spans="57:62" x14ac:dyDescent="0.3">
      <c r="BE4957"/>
      <c r="BF4957"/>
      <c r="BG4957"/>
      <c r="BH4957"/>
      <c r="BI4957"/>
      <c r="BJ4957"/>
    </row>
    <row r="4958" spans="57:62" x14ac:dyDescent="0.3">
      <c r="BE4958"/>
      <c r="BF4958"/>
      <c r="BG4958"/>
      <c r="BH4958"/>
      <c r="BI4958"/>
      <c r="BJ4958"/>
    </row>
    <row r="4959" spans="57:62" x14ac:dyDescent="0.3">
      <c r="BE4959"/>
      <c r="BF4959"/>
      <c r="BG4959"/>
      <c r="BH4959"/>
      <c r="BI4959"/>
      <c r="BJ4959"/>
    </row>
    <row r="4960" spans="57:62" x14ac:dyDescent="0.3">
      <c r="BE4960"/>
      <c r="BF4960"/>
      <c r="BG4960"/>
      <c r="BH4960"/>
      <c r="BI4960"/>
      <c r="BJ4960"/>
    </row>
    <row r="4961" spans="57:62" x14ac:dyDescent="0.3">
      <c r="BE4961"/>
      <c r="BF4961"/>
      <c r="BG4961"/>
      <c r="BH4961"/>
      <c r="BI4961"/>
      <c r="BJ4961"/>
    </row>
    <row r="4962" spans="57:62" x14ac:dyDescent="0.3">
      <c r="BE4962"/>
      <c r="BF4962"/>
      <c r="BG4962"/>
      <c r="BH4962"/>
      <c r="BI4962"/>
      <c r="BJ4962"/>
    </row>
    <row r="4963" spans="57:62" x14ac:dyDescent="0.3">
      <c r="BE4963"/>
      <c r="BF4963"/>
      <c r="BG4963"/>
      <c r="BH4963"/>
      <c r="BI4963"/>
      <c r="BJ4963"/>
    </row>
    <row r="4964" spans="57:62" x14ac:dyDescent="0.3">
      <c r="BE4964"/>
      <c r="BF4964"/>
      <c r="BG4964"/>
      <c r="BH4964"/>
      <c r="BI4964"/>
      <c r="BJ4964"/>
    </row>
    <row r="4965" spans="57:62" x14ac:dyDescent="0.3">
      <c r="BE4965"/>
      <c r="BF4965"/>
      <c r="BG4965"/>
      <c r="BH4965"/>
      <c r="BI4965"/>
      <c r="BJ4965"/>
    </row>
    <row r="4966" spans="57:62" x14ac:dyDescent="0.3">
      <c r="BE4966"/>
      <c r="BF4966"/>
      <c r="BG4966"/>
      <c r="BH4966"/>
      <c r="BI4966"/>
      <c r="BJ4966"/>
    </row>
    <row r="4967" spans="57:62" x14ac:dyDescent="0.3">
      <c r="BE4967"/>
      <c r="BF4967"/>
      <c r="BG4967"/>
      <c r="BH4967"/>
      <c r="BI4967"/>
      <c r="BJ4967"/>
    </row>
    <row r="4968" spans="57:62" x14ac:dyDescent="0.3">
      <c r="BE4968"/>
      <c r="BF4968"/>
      <c r="BG4968"/>
      <c r="BH4968"/>
      <c r="BI4968"/>
      <c r="BJ4968"/>
    </row>
    <row r="4969" spans="57:62" x14ac:dyDescent="0.3">
      <c r="BE4969"/>
      <c r="BF4969"/>
      <c r="BG4969"/>
      <c r="BH4969"/>
      <c r="BI4969"/>
      <c r="BJ4969"/>
    </row>
    <row r="4970" spans="57:62" x14ac:dyDescent="0.3">
      <c r="BE4970"/>
      <c r="BF4970"/>
      <c r="BG4970"/>
      <c r="BH4970"/>
      <c r="BI4970"/>
      <c r="BJ4970"/>
    </row>
    <row r="4971" spans="57:62" x14ac:dyDescent="0.3">
      <c r="BE4971"/>
      <c r="BF4971"/>
      <c r="BG4971"/>
      <c r="BH4971"/>
      <c r="BI4971"/>
      <c r="BJ4971"/>
    </row>
    <row r="4972" spans="57:62" x14ac:dyDescent="0.3">
      <c r="BE4972"/>
      <c r="BF4972"/>
      <c r="BG4972"/>
      <c r="BH4972"/>
      <c r="BI4972"/>
      <c r="BJ4972"/>
    </row>
    <row r="4973" spans="57:62" x14ac:dyDescent="0.3">
      <c r="BE4973"/>
      <c r="BF4973"/>
      <c r="BG4973"/>
      <c r="BH4973"/>
      <c r="BI4973"/>
      <c r="BJ4973"/>
    </row>
    <row r="4974" spans="57:62" x14ac:dyDescent="0.3">
      <c r="BE4974"/>
      <c r="BF4974"/>
      <c r="BG4974"/>
      <c r="BH4974"/>
      <c r="BI4974"/>
      <c r="BJ4974"/>
    </row>
    <row r="4975" spans="57:62" x14ac:dyDescent="0.3">
      <c r="BE4975"/>
      <c r="BF4975"/>
      <c r="BG4975"/>
      <c r="BH4975"/>
      <c r="BI4975"/>
      <c r="BJ4975"/>
    </row>
    <row r="4976" spans="57:62" x14ac:dyDescent="0.3">
      <c r="BE4976"/>
      <c r="BF4976"/>
      <c r="BG4976"/>
      <c r="BH4976"/>
      <c r="BI4976"/>
      <c r="BJ4976"/>
    </row>
    <row r="4977" spans="57:62" x14ac:dyDescent="0.3">
      <c r="BE4977"/>
      <c r="BF4977"/>
      <c r="BG4977"/>
      <c r="BH4977"/>
      <c r="BI4977"/>
      <c r="BJ4977"/>
    </row>
    <row r="4978" spans="57:62" x14ac:dyDescent="0.3">
      <c r="BE4978"/>
      <c r="BF4978"/>
      <c r="BG4978"/>
      <c r="BH4978"/>
      <c r="BI4978"/>
      <c r="BJ4978"/>
    </row>
    <row r="4979" spans="57:62" x14ac:dyDescent="0.3">
      <c r="BE4979"/>
      <c r="BF4979"/>
      <c r="BG4979"/>
      <c r="BH4979"/>
      <c r="BI4979"/>
      <c r="BJ4979"/>
    </row>
    <row r="4980" spans="57:62" x14ac:dyDescent="0.3">
      <c r="BE4980"/>
      <c r="BF4980"/>
      <c r="BG4980"/>
      <c r="BH4980"/>
      <c r="BI4980"/>
      <c r="BJ4980"/>
    </row>
    <row r="4981" spans="57:62" x14ac:dyDescent="0.3">
      <c r="BE4981"/>
      <c r="BF4981"/>
      <c r="BG4981"/>
      <c r="BH4981"/>
      <c r="BI4981"/>
      <c r="BJ4981"/>
    </row>
    <row r="4982" spans="57:62" x14ac:dyDescent="0.3">
      <c r="BE4982"/>
      <c r="BF4982"/>
      <c r="BG4982"/>
      <c r="BH4982"/>
      <c r="BI4982"/>
      <c r="BJ4982"/>
    </row>
    <row r="4983" spans="57:62" x14ac:dyDescent="0.3">
      <c r="BE4983"/>
      <c r="BF4983"/>
      <c r="BG4983"/>
      <c r="BH4983"/>
      <c r="BI4983"/>
      <c r="BJ4983"/>
    </row>
    <row r="4984" spans="57:62" x14ac:dyDescent="0.3">
      <c r="BE4984"/>
      <c r="BF4984"/>
      <c r="BG4984"/>
      <c r="BH4984"/>
      <c r="BI4984"/>
      <c r="BJ4984"/>
    </row>
    <row r="4985" spans="57:62" x14ac:dyDescent="0.3">
      <c r="BE4985"/>
      <c r="BF4985"/>
      <c r="BG4985"/>
      <c r="BH4985"/>
      <c r="BI4985"/>
      <c r="BJ4985"/>
    </row>
    <row r="4986" spans="57:62" x14ac:dyDescent="0.3">
      <c r="BE4986"/>
      <c r="BF4986"/>
      <c r="BG4986"/>
      <c r="BH4986"/>
      <c r="BI4986"/>
      <c r="BJ4986"/>
    </row>
    <row r="4987" spans="57:62" x14ac:dyDescent="0.3">
      <c r="BE4987"/>
      <c r="BF4987"/>
      <c r="BG4987"/>
      <c r="BH4987"/>
      <c r="BI4987"/>
      <c r="BJ4987"/>
    </row>
    <row r="4988" spans="57:62" x14ac:dyDescent="0.3">
      <c r="BE4988"/>
      <c r="BF4988"/>
      <c r="BG4988"/>
      <c r="BH4988"/>
      <c r="BI4988"/>
      <c r="BJ4988"/>
    </row>
    <row r="4989" spans="57:62" x14ac:dyDescent="0.3">
      <c r="BE4989"/>
      <c r="BF4989"/>
      <c r="BG4989"/>
      <c r="BH4989"/>
      <c r="BI4989"/>
      <c r="BJ4989"/>
    </row>
    <row r="4990" spans="57:62" x14ac:dyDescent="0.3">
      <c r="BE4990"/>
      <c r="BF4990"/>
      <c r="BG4990"/>
      <c r="BH4990"/>
      <c r="BI4990"/>
      <c r="BJ4990"/>
    </row>
    <row r="4991" spans="57:62" x14ac:dyDescent="0.3">
      <c r="BE4991"/>
      <c r="BF4991"/>
      <c r="BG4991"/>
      <c r="BH4991"/>
      <c r="BI4991"/>
      <c r="BJ4991"/>
    </row>
    <row r="4992" spans="57:62" x14ac:dyDescent="0.3">
      <c r="BE4992"/>
      <c r="BF4992"/>
      <c r="BG4992"/>
      <c r="BH4992"/>
      <c r="BI4992"/>
      <c r="BJ4992"/>
    </row>
    <row r="4993" spans="57:62" x14ac:dyDescent="0.3">
      <c r="BE4993"/>
      <c r="BF4993"/>
      <c r="BG4993"/>
      <c r="BH4993"/>
      <c r="BI4993"/>
      <c r="BJ4993"/>
    </row>
    <row r="4994" spans="57:62" x14ac:dyDescent="0.3">
      <c r="BE4994"/>
      <c r="BF4994"/>
      <c r="BG4994"/>
      <c r="BH4994"/>
      <c r="BI4994"/>
      <c r="BJ4994"/>
    </row>
    <row r="4995" spans="57:62" x14ac:dyDescent="0.3">
      <c r="BE4995"/>
      <c r="BF4995"/>
      <c r="BG4995"/>
      <c r="BH4995"/>
      <c r="BI4995"/>
      <c r="BJ4995"/>
    </row>
    <row r="4996" spans="57:62" x14ac:dyDescent="0.3">
      <c r="BE4996"/>
      <c r="BF4996"/>
      <c r="BG4996"/>
      <c r="BH4996"/>
      <c r="BI4996"/>
      <c r="BJ4996"/>
    </row>
    <row r="4997" spans="57:62" x14ac:dyDescent="0.3">
      <c r="BE4997"/>
      <c r="BF4997"/>
      <c r="BG4997"/>
      <c r="BH4997"/>
      <c r="BI4997"/>
      <c r="BJ4997"/>
    </row>
    <row r="4998" spans="57:62" x14ac:dyDescent="0.3">
      <c r="BE4998"/>
      <c r="BF4998"/>
      <c r="BG4998"/>
      <c r="BH4998"/>
      <c r="BI4998"/>
      <c r="BJ4998"/>
    </row>
    <row r="4999" spans="57:62" x14ac:dyDescent="0.3">
      <c r="BE4999"/>
      <c r="BF4999"/>
      <c r="BG4999"/>
      <c r="BH4999"/>
      <c r="BI4999"/>
      <c r="BJ4999"/>
    </row>
    <row r="5000" spans="57:62" x14ac:dyDescent="0.3">
      <c r="BE5000"/>
      <c r="BF5000"/>
      <c r="BG5000"/>
      <c r="BH5000"/>
      <c r="BI5000"/>
      <c r="BJ5000"/>
    </row>
    <row r="5001" spans="57:62" x14ac:dyDescent="0.3">
      <c r="BE5001"/>
      <c r="BF5001"/>
      <c r="BG5001"/>
      <c r="BH5001"/>
      <c r="BI5001"/>
      <c r="BJ5001"/>
    </row>
    <row r="5002" spans="57:62" x14ac:dyDescent="0.3">
      <c r="BE5002"/>
      <c r="BF5002"/>
      <c r="BG5002"/>
      <c r="BH5002"/>
      <c r="BI5002"/>
      <c r="BJ5002"/>
    </row>
    <row r="5003" spans="57:62" x14ac:dyDescent="0.3">
      <c r="BE5003"/>
      <c r="BF5003"/>
      <c r="BG5003"/>
      <c r="BH5003"/>
      <c r="BI5003"/>
      <c r="BJ5003"/>
    </row>
    <row r="5004" spans="57:62" x14ac:dyDescent="0.3">
      <c r="BE5004"/>
      <c r="BF5004"/>
      <c r="BG5004"/>
      <c r="BH5004"/>
      <c r="BI5004"/>
      <c r="BJ5004"/>
    </row>
    <row r="5005" spans="57:62" x14ac:dyDescent="0.3">
      <c r="BE5005"/>
      <c r="BF5005"/>
      <c r="BG5005"/>
      <c r="BH5005"/>
      <c r="BI5005"/>
      <c r="BJ5005"/>
    </row>
    <row r="5006" spans="57:62" x14ac:dyDescent="0.3">
      <c r="BE5006"/>
      <c r="BF5006"/>
      <c r="BG5006"/>
      <c r="BH5006"/>
      <c r="BI5006"/>
      <c r="BJ5006"/>
    </row>
    <row r="5007" spans="57:62" x14ac:dyDescent="0.3">
      <c r="BE5007"/>
      <c r="BF5007"/>
      <c r="BG5007"/>
      <c r="BH5007"/>
      <c r="BI5007"/>
      <c r="BJ5007"/>
    </row>
    <row r="5008" spans="57:62" x14ac:dyDescent="0.3">
      <c r="BE5008"/>
      <c r="BF5008"/>
      <c r="BG5008"/>
      <c r="BH5008"/>
      <c r="BI5008"/>
      <c r="BJ5008"/>
    </row>
    <row r="5009" spans="57:62" x14ac:dyDescent="0.3">
      <c r="BE5009"/>
      <c r="BF5009"/>
      <c r="BG5009"/>
      <c r="BH5009"/>
      <c r="BI5009"/>
      <c r="BJ5009"/>
    </row>
    <row r="5010" spans="57:62" x14ac:dyDescent="0.3">
      <c r="BE5010"/>
      <c r="BF5010"/>
      <c r="BG5010"/>
      <c r="BH5010"/>
      <c r="BI5010"/>
      <c r="BJ5010"/>
    </row>
    <row r="5011" spans="57:62" x14ac:dyDescent="0.3">
      <c r="BE5011"/>
      <c r="BF5011"/>
      <c r="BG5011"/>
      <c r="BH5011"/>
      <c r="BI5011"/>
      <c r="BJ5011"/>
    </row>
    <row r="5012" spans="57:62" x14ac:dyDescent="0.3">
      <c r="BE5012"/>
      <c r="BF5012"/>
      <c r="BG5012"/>
      <c r="BH5012"/>
      <c r="BI5012"/>
      <c r="BJ5012"/>
    </row>
    <row r="5013" spans="57:62" x14ac:dyDescent="0.3">
      <c r="BE5013"/>
      <c r="BF5013"/>
      <c r="BG5013"/>
      <c r="BH5013"/>
      <c r="BI5013"/>
      <c r="BJ5013"/>
    </row>
    <row r="5014" spans="57:62" x14ac:dyDescent="0.3">
      <c r="BE5014"/>
      <c r="BF5014"/>
      <c r="BG5014"/>
      <c r="BH5014"/>
      <c r="BI5014"/>
      <c r="BJ5014"/>
    </row>
    <row r="5015" spans="57:62" x14ac:dyDescent="0.3">
      <c r="BE5015"/>
      <c r="BF5015"/>
      <c r="BG5015"/>
      <c r="BH5015"/>
      <c r="BI5015"/>
      <c r="BJ5015"/>
    </row>
    <row r="5016" spans="57:62" x14ac:dyDescent="0.3">
      <c r="BE5016"/>
      <c r="BF5016"/>
      <c r="BG5016"/>
      <c r="BH5016"/>
      <c r="BI5016"/>
      <c r="BJ5016"/>
    </row>
    <row r="5017" spans="57:62" x14ac:dyDescent="0.3">
      <c r="BE5017"/>
      <c r="BF5017"/>
      <c r="BG5017"/>
      <c r="BH5017"/>
      <c r="BI5017"/>
      <c r="BJ5017"/>
    </row>
    <row r="5018" spans="57:62" x14ac:dyDescent="0.3">
      <c r="BE5018"/>
      <c r="BF5018"/>
      <c r="BG5018"/>
      <c r="BH5018"/>
      <c r="BI5018"/>
      <c r="BJ5018"/>
    </row>
    <row r="5019" spans="57:62" x14ac:dyDescent="0.3">
      <c r="BE5019"/>
      <c r="BF5019"/>
      <c r="BG5019"/>
      <c r="BH5019"/>
      <c r="BI5019"/>
      <c r="BJ5019"/>
    </row>
    <row r="5020" spans="57:62" x14ac:dyDescent="0.3">
      <c r="BE5020"/>
      <c r="BF5020"/>
      <c r="BG5020"/>
      <c r="BH5020"/>
      <c r="BI5020"/>
      <c r="BJ5020"/>
    </row>
    <row r="5021" spans="57:62" x14ac:dyDescent="0.3">
      <c r="BE5021"/>
      <c r="BF5021"/>
      <c r="BG5021"/>
      <c r="BH5021"/>
      <c r="BI5021"/>
      <c r="BJ5021"/>
    </row>
    <row r="5022" spans="57:62" x14ac:dyDescent="0.3">
      <c r="BE5022"/>
      <c r="BF5022"/>
      <c r="BG5022"/>
      <c r="BH5022"/>
      <c r="BI5022"/>
      <c r="BJ5022"/>
    </row>
    <row r="5023" spans="57:62" x14ac:dyDescent="0.3">
      <c r="BE5023"/>
      <c r="BF5023"/>
      <c r="BG5023"/>
      <c r="BH5023"/>
      <c r="BI5023"/>
      <c r="BJ5023"/>
    </row>
    <row r="5024" spans="57:62" x14ac:dyDescent="0.3">
      <c r="BE5024"/>
      <c r="BF5024"/>
      <c r="BG5024"/>
      <c r="BH5024"/>
      <c r="BI5024"/>
      <c r="BJ5024"/>
    </row>
    <row r="5025" spans="57:62" x14ac:dyDescent="0.3">
      <c r="BE5025"/>
      <c r="BF5025"/>
      <c r="BG5025"/>
      <c r="BH5025"/>
      <c r="BI5025"/>
      <c r="BJ5025"/>
    </row>
    <row r="5026" spans="57:62" x14ac:dyDescent="0.3">
      <c r="BE5026"/>
      <c r="BF5026"/>
      <c r="BG5026"/>
      <c r="BH5026"/>
      <c r="BI5026"/>
      <c r="BJ5026"/>
    </row>
    <row r="5027" spans="57:62" x14ac:dyDescent="0.3">
      <c r="BE5027"/>
      <c r="BF5027"/>
      <c r="BG5027"/>
      <c r="BH5027"/>
      <c r="BI5027"/>
      <c r="BJ5027"/>
    </row>
    <row r="5028" spans="57:62" x14ac:dyDescent="0.3">
      <c r="BE5028"/>
      <c r="BF5028"/>
      <c r="BG5028"/>
      <c r="BH5028"/>
      <c r="BI5028"/>
      <c r="BJ5028"/>
    </row>
    <row r="5029" spans="57:62" x14ac:dyDescent="0.3">
      <c r="BE5029"/>
      <c r="BF5029"/>
      <c r="BG5029"/>
      <c r="BH5029"/>
      <c r="BI5029"/>
      <c r="BJ5029"/>
    </row>
    <row r="5030" spans="57:62" x14ac:dyDescent="0.3">
      <c r="BE5030"/>
      <c r="BF5030"/>
      <c r="BG5030"/>
      <c r="BH5030"/>
      <c r="BI5030"/>
      <c r="BJ5030"/>
    </row>
    <row r="5031" spans="57:62" x14ac:dyDescent="0.3">
      <c r="BE5031"/>
      <c r="BF5031"/>
      <c r="BG5031"/>
      <c r="BH5031"/>
      <c r="BI5031"/>
      <c r="BJ5031"/>
    </row>
    <row r="5032" spans="57:62" x14ac:dyDescent="0.3">
      <c r="BE5032"/>
      <c r="BF5032"/>
      <c r="BG5032"/>
      <c r="BH5032"/>
      <c r="BI5032"/>
      <c r="BJ5032"/>
    </row>
    <row r="5033" spans="57:62" x14ac:dyDescent="0.3">
      <c r="BE5033"/>
      <c r="BF5033"/>
      <c r="BG5033"/>
      <c r="BH5033"/>
      <c r="BI5033"/>
      <c r="BJ5033"/>
    </row>
    <row r="5034" spans="57:62" x14ac:dyDescent="0.3">
      <c r="BE5034"/>
      <c r="BF5034"/>
      <c r="BG5034"/>
      <c r="BH5034"/>
      <c r="BI5034"/>
      <c r="BJ5034"/>
    </row>
    <row r="5035" spans="57:62" x14ac:dyDescent="0.3">
      <c r="BE5035"/>
      <c r="BF5035"/>
      <c r="BG5035"/>
      <c r="BH5035"/>
      <c r="BI5035"/>
      <c r="BJ5035"/>
    </row>
    <row r="5036" spans="57:62" x14ac:dyDescent="0.3">
      <c r="BE5036"/>
      <c r="BF5036"/>
      <c r="BG5036"/>
      <c r="BH5036"/>
      <c r="BI5036"/>
      <c r="BJ5036"/>
    </row>
    <row r="5037" spans="57:62" x14ac:dyDescent="0.3">
      <c r="BE5037"/>
      <c r="BF5037"/>
      <c r="BG5037"/>
      <c r="BH5037"/>
      <c r="BI5037"/>
      <c r="BJ5037"/>
    </row>
    <row r="5038" spans="57:62" x14ac:dyDescent="0.3">
      <c r="BE5038"/>
      <c r="BF5038"/>
      <c r="BG5038"/>
      <c r="BH5038"/>
      <c r="BI5038"/>
      <c r="BJ5038"/>
    </row>
    <row r="5039" spans="57:62" x14ac:dyDescent="0.3">
      <c r="BE5039"/>
      <c r="BF5039"/>
      <c r="BG5039"/>
      <c r="BH5039"/>
      <c r="BI5039"/>
      <c r="BJ5039"/>
    </row>
    <row r="5040" spans="57:62" x14ac:dyDescent="0.3">
      <c r="BE5040"/>
      <c r="BF5040"/>
      <c r="BG5040"/>
      <c r="BH5040"/>
      <c r="BI5040"/>
      <c r="BJ5040"/>
    </row>
    <row r="5041" spans="57:62" x14ac:dyDescent="0.3">
      <c r="BE5041"/>
      <c r="BF5041"/>
      <c r="BG5041"/>
      <c r="BH5041"/>
      <c r="BI5041"/>
      <c r="BJ5041"/>
    </row>
    <row r="5042" spans="57:62" x14ac:dyDescent="0.3">
      <c r="BE5042"/>
      <c r="BF5042"/>
      <c r="BG5042"/>
      <c r="BH5042"/>
      <c r="BI5042"/>
      <c r="BJ5042"/>
    </row>
    <row r="5043" spans="57:62" x14ac:dyDescent="0.3">
      <c r="BE5043"/>
      <c r="BF5043"/>
      <c r="BG5043"/>
      <c r="BH5043"/>
      <c r="BI5043"/>
      <c r="BJ5043"/>
    </row>
    <row r="5044" spans="57:62" x14ac:dyDescent="0.3">
      <c r="BE5044"/>
      <c r="BF5044"/>
      <c r="BG5044"/>
      <c r="BH5044"/>
      <c r="BI5044"/>
      <c r="BJ5044"/>
    </row>
    <row r="5045" spans="57:62" x14ac:dyDescent="0.3">
      <c r="BE5045"/>
      <c r="BF5045"/>
      <c r="BG5045"/>
      <c r="BH5045"/>
      <c r="BI5045"/>
      <c r="BJ5045"/>
    </row>
    <row r="5046" spans="57:62" x14ac:dyDescent="0.3">
      <c r="BE5046"/>
      <c r="BF5046"/>
      <c r="BG5046"/>
      <c r="BH5046"/>
      <c r="BI5046"/>
      <c r="BJ5046"/>
    </row>
    <row r="5047" spans="57:62" x14ac:dyDescent="0.3">
      <c r="BE5047"/>
      <c r="BF5047"/>
      <c r="BG5047"/>
      <c r="BH5047"/>
      <c r="BI5047"/>
      <c r="BJ5047"/>
    </row>
    <row r="5048" spans="57:62" x14ac:dyDescent="0.3">
      <c r="BE5048"/>
      <c r="BF5048"/>
      <c r="BG5048"/>
      <c r="BH5048"/>
      <c r="BI5048"/>
      <c r="BJ5048"/>
    </row>
    <row r="5049" spans="57:62" x14ac:dyDescent="0.3">
      <c r="BE5049"/>
      <c r="BF5049"/>
      <c r="BG5049"/>
      <c r="BH5049"/>
      <c r="BI5049"/>
      <c r="BJ5049"/>
    </row>
    <row r="5050" spans="57:62" x14ac:dyDescent="0.3">
      <c r="BE5050"/>
      <c r="BF5050"/>
      <c r="BG5050"/>
      <c r="BH5050"/>
      <c r="BI5050"/>
      <c r="BJ5050"/>
    </row>
    <row r="5051" spans="57:62" x14ac:dyDescent="0.3">
      <c r="BE5051"/>
      <c r="BF5051"/>
      <c r="BG5051"/>
      <c r="BH5051"/>
      <c r="BI5051"/>
      <c r="BJ5051"/>
    </row>
    <row r="5052" spans="57:62" x14ac:dyDescent="0.3">
      <c r="BE5052"/>
      <c r="BF5052"/>
      <c r="BG5052"/>
      <c r="BH5052"/>
      <c r="BI5052"/>
      <c r="BJ5052"/>
    </row>
    <row r="5053" spans="57:62" x14ac:dyDescent="0.3">
      <c r="BE5053"/>
      <c r="BF5053"/>
      <c r="BG5053"/>
      <c r="BH5053"/>
      <c r="BI5053"/>
      <c r="BJ5053"/>
    </row>
    <row r="5054" spans="57:62" x14ac:dyDescent="0.3">
      <c r="BE5054"/>
      <c r="BF5054"/>
      <c r="BG5054"/>
      <c r="BH5054"/>
      <c r="BI5054"/>
      <c r="BJ5054"/>
    </row>
    <row r="5055" spans="57:62" x14ac:dyDescent="0.3">
      <c r="BE5055"/>
      <c r="BF5055"/>
      <c r="BG5055"/>
      <c r="BH5055"/>
      <c r="BI5055"/>
      <c r="BJ5055"/>
    </row>
    <row r="5056" spans="57:62" x14ac:dyDescent="0.3">
      <c r="BE5056"/>
      <c r="BF5056"/>
      <c r="BG5056"/>
      <c r="BH5056"/>
      <c r="BI5056"/>
      <c r="BJ5056"/>
    </row>
    <row r="5057" spans="57:62" x14ac:dyDescent="0.3">
      <c r="BE5057"/>
      <c r="BF5057"/>
      <c r="BG5057"/>
      <c r="BH5057"/>
      <c r="BI5057"/>
      <c r="BJ5057"/>
    </row>
    <row r="5058" spans="57:62" x14ac:dyDescent="0.3">
      <c r="BE5058"/>
      <c r="BF5058"/>
      <c r="BG5058"/>
      <c r="BH5058"/>
      <c r="BI5058"/>
      <c r="BJ5058"/>
    </row>
    <row r="5059" spans="57:62" x14ac:dyDescent="0.3">
      <c r="BE5059"/>
      <c r="BF5059"/>
      <c r="BG5059"/>
      <c r="BH5059"/>
      <c r="BI5059"/>
      <c r="BJ5059"/>
    </row>
    <row r="5060" spans="57:62" x14ac:dyDescent="0.3">
      <c r="BE5060"/>
      <c r="BF5060"/>
      <c r="BG5060"/>
      <c r="BH5060"/>
      <c r="BI5060"/>
      <c r="BJ5060"/>
    </row>
    <row r="5061" spans="57:62" x14ac:dyDescent="0.3">
      <c r="BE5061"/>
      <c r="BF5061"/>
      <c r="BG5061"/>
      <c r="BH5061"/>
      <c r="BI5061"/>
      <c r="BJ5061"/>
    </row>
    <row r="5062" spans="57:62" x14ac:dyDescent="0.3">
      <c r="BE5062"/>
      <c r="BF5062"/>
      <c r="BG5062"/>
      <c r="BH5062"/>
      <c r="BI5062"/>
      <c r="BJ5062"/>
    </row>
    <row r="5063" spans="57:62" x14ac:dyDescent="0.3">
      <c r="BE5063"/>
      <c r="BF5063"/>
      <c r="BG5063"/>
      <c r="BH5063"/>
      <c r="BI5063"/>
      <c r="BJ5063"/>
    </row>
    <row r="5064" spans="57:62" x14ac:dyDescent="0.3">
      <c r="BE5064"/>
      <c r="BF5064"/>
      <c r="BG5064"/>
      <c r="BH5064"/>
      <c r="BI5064"/>
      <c r="BJ5064"/>
    </row>
    <row r="5065" spans="57:62" x14ac:dyDescent="0.3">
      <c r="BE5065"/>
      <c r="BF5065"/>
      <c r="BG5065"/>
      <c r="BH5065"/>
      <c r="BI5065"/>
      <c r="BJ5065"/>
    </row>
    <row r="5066" spans="57:62" x14ac:dyDescent="0.3">
      <c r="BE5066"/>
      <c r="BF5066"/>
      <c r="BG5066"/>
      <c r="BH5066"/>
      <c r="BI5066"/>
      <c r="BJ5066"/>
    </row>
    <row r="5067" spans="57:62" x14ac:dyDescent="0.3">
      <c r="BE5067"/>
      <c r="BF5067"/>
      <c r="BG5067"/>
      <c r="BH5067"/>
      <c r="BI5067"/>
      <c r="BJ5067"/>
    </row>
    <row r="5068" spans="57:62" x14ac:dyDescent="0.3">
      <c r="BE5068"/>
      <c r="BF5068"/>
      <c r="BG5068"/>
      <c r="BH5068"/>
      <c r="BI5068"/>
      <c r="BJ5068"/>
    </row>
    <row r="5069" spans="57:62" x14ac:dyDescent="0.3">
      <c r="BE5069"/>
      <c r="BF5069"/>
      <c r="BG5069"/>
      <c r="BH5069"/>
      <c r="BI5069"/>
      <c r="BJ5069"/>
    </row>
    <row r="5070" spans="57:62" x14ac:dyDescent="0.3">
      <c r="BE5070"/>
      <c r="BF5070"/>
      <c r="BG5070"/>
      <c r="BH5070"/>
      <c r="BI5070"/>
      <c r="BJ5070"/>
    </row>
    <row r="5071" spans="57:62" x14ac:dyDescent="0.3">
      <c r="BE5071"/>
      <c r="BF5071"/>
      <c r="BG5071"/>
      <c r="BH5071"/>
      <c r="BI5071"/>
      <c r="BJ5071"/>
    </row>
    <row r="5072" spans="57:62" x14ac:dyDescent="0.3">
      <c r="BE5072"/>
      <c r="BF5072"/>
      <c r="BG5072"/>
      <c r="BH5072"/>
      <c r="BI5072"/>
      <c r="BJ5072"/>
    </row>
    <row r="5073" spans="57:62" x14ac:dyDescent="0.3">
      <c r="BE5073"/>
      <c r="BF5073"/>
      <c r="BG5073"/>
      <c r="BH5073"/>
      <c r="BI5073"/>
      <c r="BJ5073"/>
    </row>
    <row r="5074" spans="57:62" x14ac:dyDescent="0.3">
      <c r="BE5074"/>
      <c r="BF5074"/>
      <c r="BG5074"/>
      <c r="BH5074"/>
      <c r="BI5074"/>
      <c r="BJ5074"/>
    </row>
    <row r="5075" spans="57:62" x14ac:dyDescent="0.3">
      <c r="BE5075"/>
      <c r="BF5075"/>
      <c r="BG5075"/>
      <c r="BH5075"/>
      <c r="BI5075"/>
      <c r="BJ5075"/>
    </row>
    <row r="5076" spans="57:62" x14ac:dyDescent="0.3">
      <c r="BE5076"/>
      <c r="BF5076"/>
      <c r="BG5076"/>
      <c r="BH5076"/>
      <c r="BI5076"/>
      <c r="BJ5076"/>
    </row>
    <row r="5077" spans="57:62" x14ac:dyDescent="0.3">
      <c r="BE5077"/>
      <c r="BF5077"/>
      <c r="BG5077"/>
      <c r="BH5077"/>
      <c r="BI5077"/>
      <c r="BJ5077"/>
    </row>
    <row r="5078" spans="57:62" x14ac:dyDescent="0.3">
      <c r="BE5078"/>
      <c r="BF5078"/>
      <c r="BG5078"/>
      <c r="BH5078"/>
      <c r="BI5078"/>
      <c r="BJ5078"/>
    </row>
    <row r="5079" spans="57:62" x14ac:dyDescent="0.3">
      <c r="BE5079"/>
      <c r="BF5079"/>
      <c r="BG5079"/>
      <c r="BH5079"/>
      <c r="BI5079"/>
      <c r="BJ5079"/>
    </row>
    <row r="5080" spans="57:62" x14ac:dyDescent="0.3">
      <c r="BE5080"/>
      <c r="BF5080"/>
      <c r="BG5080"/>
      <c r="BH5080"/>
      <c r="BI5080"/>
      <c r="BJ5080"/>
    </row>
    <row r="5081" spans="57:62" x14ac:dyDescent="0.3">
      <c r="BE5081"/>
      <c r="BF5081"/>
      <c r="BG5081"/>
      <c r="BH5081"/>
      <c r="BI5081"/>
      <c r="BJ5081"/>
    </row>
    <row r="5082" spans="57:62" x14ac:dyDescent="0.3">
      <c r="BE5082"/>
      <c r="BF5082"/>
      <c r="BG5082"/>
      <c r="BH5082"/>
      <c r="BI5082"/>
      <c r="BJ5082"/>
    </row>
    <row r="5083" spans="57:62" x14ac:dyDescent="0.3">
      <c r="BE5083"/>
      <c r="BF5083"/>
      <c r="BG5083"/>
      <c r="BH5083"/>
      <c r="BI5083"/>
      <c r="BJ5083"/>
    </row>
    <row r="5084" spans="57:62" x14ac:dyDescent="0.3">
      <c r="BE5084"/>
      <c r="BF5084"/>
      <c r="BG5084"/>
      <c r="BH5084"/>
      <c r="BI5084"/>
      <c r="BJ5084"/>
    </row>
    <row r="5085" spans="57:62" x14ac:dyDescent="0.3">
      <c r="BE5085"/>
      <c r="BF5085"/>
      <c r="BG5085"/>
      <c r="BH5085"/>
      <c r="BI5085"/>
      <c r="BJ5085"/>
    </row>
    <row r="5086" spans="57:62" x14ac:dyDescent="0.3">
      <c r="BE5086"/>
      <c r="BF5086"/>
      <c r="BG5086"/>
      <c r="BH5086"/>
      <c r="BI5086"/>
      <c r="BJ5086"/>
    </row>
    <row r="5087" spans="57:62" x14ac:dyDescent="0.3">
      <c r="BE5087"/>
      <c r="BF5087"/>
      <c r="BG5087"/>
      <c r="BH5087"/>
      <c r="BI5087"/>
      <c r="BJ5087"/>
    </row>
    <row r="5088" spans="57:62" x14ac:dyDescent="0.3">
      <c r="BE5088"/>
      <c r="BF5088"/>
      <c r="BG5088"/>
      <c r="BH5088"/>
      <c r="BI5088"/>
      <c r="BJ5088"/>
    </row>
    <row r="5089" spans="57:62" x14ac:dyDescent="0.3">
      <c r="BE5089"/>
      <c r="BF5089"/>
      <c r="BG5089"/>
      <c r="BH5089"/>
      <c r="BI5089"/>
      <c r="BJ5089"/>
    </row>
    <row r="5090" spans="57:62" x14ac:dyDescent="0.3">
      <c r="BE5090"/>
      <c r="BF5090"/>
      <c r="BG5090"/>
      <c r="BH5090"/>
      <c r="BI5090"/>
      <c r="BJ5090"/>
    </row>
    <row r="5091" spans="57:62" x14ac:dyDescent="0.3">
      <c r="BE5091"/>
      <c r="BF5091"/>
      <c r="BG5091"/>
      <c r="BH5091"/>
      <c r="BI5091"/>
      <c r="BJ5091"/>
    </row>
    <row r="5092" spans="57:62" x14ac:dyDescent="0.3">
      <c r="BE5092"/>
      <c r="BF5092"/>
      <c r="BG5092"/>
      <c r="BH5092"/>
      <c r="BI5092"/>
      <c r="BJ5092"/>
    </row>
    <row r="5093" spans="57:62" x14ac:dyDescent="0.3">
      <c r="BE5093"/>
      <c r="BF5093"/>
      <c r="BG5093"/>
      <c r="BH5093"/>
      <c r="BI5093"/>
      <c r="BJ5093"/>
    </row>
    <row r="5094" spans="57:62" x14ac:dyDescent="0.3">
      <c r="BE5094"/>
      <c r="BF5094"/>
      <c r="BG5094"/>
      <c r="BH5094"/>
      <c r="BI5094"/>
      <c r="BJ5094"/>
    </row>
    <row r="5095" spans="57:62" x14ac:dyDescent="0.3">
      <c r="BE5095"/>
      <c r="BF5095"/>
      <c r="BG5095"/>
      <c r="BH5095"/>
      <c r="BI5095"/>
      <c r="BJ5095"/>
    </row>
    <row r="5096" spans="57:62" x14ac:dyDescent="0.3">
      <c r="BE5096"/>
      <c r="BF5096"/>
      <c r="BG5096"/>
      <c r="BH5096"/>
      <c r="BI5096"/>
      <c r="BJ5096"/>
    </row>
    <row r="5097" spans="57:62" x14ac:dyDescent="0.3">
      <c r="BE5097"/>
      <c r="BF5097"/>
      <c r="BG5097"/>
      <c r="BH5097"/>
      <c r="BI5097"/>
      <c r="BJ5097"/>
    </row>
    <row r="5098" spans="57:62" x14ac:dyDescent="0.3">
      <c r="BE5098"/>
      <c r="BF5098"/>
      <c r="BG5098"/>
      <c r="BH5098"/>
      <c r="BI5098"/>
      <c r="BJ5098"/>
    </row>
    <row r="5099" spans="57:62" x14ac:dyDescent="0.3">
      <c r="BE5099"/>
      <c r="BF5099"/>
      <c r="BG5099"/>
      <c r="BH5099"/>
      <c r="BI5099"/>
      <c r="BJ5099"/>
    </row>
    <row r="5100" spans="57:62" x14ac:dyDescent="0.3">
      <c r="BE5100"/>
      <c r="BF5100"/>
      <c r="BG5100"/>
      <c r="BH5100"/>
      <c r="BI5100"/>
      <c r="BJ5100"/>
    </row>
    <row r="5101" spans="57:62" x14ac:dyDescent="0.3">
      <c r="BE5101"/>
      <c r="BF5101"/>
      <c r="BG5101"/>
      <c r="BH5101"/>
      <c r="BI5101"/>
      <c r="BJ5101"/>
    </row>
    <row r="5102" spans="57:62" x14ac:dyDescent="0.3">
      <c r="BE5102"/>
      <c r="BF5102"/>
      <c r="BG5102"/>
      <c r="BH5102"/>
      <c r="BI5102"/>
      <c r="BJ5102"/>
    </row>
    <row r="5103" spans="57:62" x14ac:dyDescent="0.3">
      <c r="BE5103"/>
      <c r="BF5103"/>
      <c r="BG5103"/>
      <c r="BH5103"/>
      <c r="BI5103"/>
      <c r="BJ5103"/>
    </row>
    <row r="5104" spans="57:62" x14ac:dyDescent="0.3">
      <c r="BE5104"/>
      <c r="BF5104"/>
      <c r="BG5104"/>
      <c r="BH5104"/>
      <c r="BI5104"/>
      <c r="BJ5104"/>
    </row>
    <row r="5105" spans="57:62" x14ac:dyDescent="0.3">
      <c r="BE5105"/>
      <c r="BF5105"/>
      <c r="BG5105"/>
      <c r="BH5105"/>
      <c r="BI5105"/>
      <c r="BJ5105"/>
    </row>
    <row r="5106" spans="57:62" x14ac:dyDescent="0.3">
      <c r="BE5106"/>
      <c r="BF5106"/>
      <c r="BG5106"/>
      <c r="BH5106"/>
      <c r="BI5106"/>
      <c r="BJ5106"/>
    </row>
    <row r="5107" spans="57:62" x14ac:dyDescent="0.3">
      <c r="BE5107"/>
      <c r="BF5107"/>
      <c r="BG5107"/>
      <c r="BH5107"/>
      <c r="BI5107"/>
      <c r="BJ5107"/>
    </row>
    <row r="5108" spans="57:62" x14ac:dyDescent="0.3">
      <c r="BE5108"/>
      <c r="BF5108"/>
      <c r="BG5108"/>
      <c r="BH5108"/>
      <c r="BI5108"/>
      <c r="BJ5108"/>
    </row>
    <row r="5109" spans="57:62" x14ac:dyDescent="0.3">
      <c r="BE5109"/>
      <c r="BF5109"/>
      <c r="BG5109"/>
      <c r="BH5109"/>
      <c r="BI5109"/>
      <c r="BJ5109"/>
    </row>
    <row r="5110" spans="57:62" x14ac:dyDescent="0.3">
      <c r="BE5110"/>
      <c r="BF5110"/>
      <c r="BG5110"/>
      <c r="BH5110"/>
      <c r="BI5110"/>
      <c r="BJ5110"/>
    </row>
    <row r="5111" spans="57:62" x14ac:dyDescent="0.3">
      <c r="BE5111"/>
      <c r="BF5111"/>
      <c r="BG5111"/>
      <c r="BH5111"/>
      <c r="BI5111"/>
      <c r="BJ5111"/>
    </row>
    <row r="5112" spans="57:62" x14ac:dyDescent="0.3">
      <c r="BE5112"/>
      <c r="BF5112"/>
      <c r="BG5112"/>
      <c r="BH5112"/>
      <c r="BI5112"/>
      <c r="BJ5112"/>
    </row>
    <row r="5113" spans="57:62" x14ac:dyDescent="0.3">
      <c r="BE5113"/>
      <c r="BF5113"/>
      <c r="BG5113"/>
      <c r="BH5113"/>
      <c r="BI5113"/>
      <c r="BJ5113"/>
    </row>
    <row r="5114" spans="57:62" x14ac:dyDescent="0.3">
      <c r="BE5114"/>
      <c r="BF5114"/>
      <c r="BG5114"/>
      <c r="BH5114"/>
      <c r="BI5114"/>
      <c r="BJ5114"/>
    </row>
    <row r="5115" spans="57:62" x14ac:dyDescent="0.3">
      <c r="BE5115"/>
      <c r="BF5115"/>
      <c r="BG5115"/>
      <c r="BH5115"/>
      <c r="BI5115"/>
      <c r="BJ5115"/>
    </row>
    <row r="5116" spans="57:62" x14ac:dyDescent="0.3">
      <c r="BE5116"/>
      <c r="BF5116"/>
      <c r="BG5116"/>
      <c r="BH5116"/>
      <c r="BI5116"/>
      <c r="BJ5116"/>
    </row>
    <row r="5117" spans="57:62" x14ac:dyDescent="0.3">
      <c r="BE5117"/>
      <c r="BF5117"/>
      <c r="BG5117"/>
      <c r="BH5117"/>
      <c r="BI5117"/>
      <c r="BJ5117"/>
    </row>
    <row r="5118" spans="57:62" x14ac:dyDescent="0.3">
      <c r="BE5118"/>
      <c r="BF5118"/>
      <c r="BG5118"/>
      <c r="BH5118"/>
      <c r="BI5118"/>
      <c r="BJ5118"/>
    </row>
    <row r="5119" spans="57:62" x14ac:dyDescent="0.3">
      <c r="BE5119"/>
      <c r="BF5119"/>
      <c r="BG5119"/>
      <c r="BH5119"/>
      <c r="BI5119"/>
      <c r="BJ5119"/>
    </row>
    <row r="5120" spans="57:62" x14ac:dyDescent="0.3">
      <c r="BE5120"/>
      <c r="BF5120"/>
      <c r="BG5120"/>
      <c r="BH5120"/>
      <c r="BI5120"/>
      <c r="BJ5120"/>
    </row>
    <row r="5121" spans="57:62" x14ac:dyDescent="0.3">
      <c r="BE5121"/>
      <c r="BF5121"/>
      <c r="BG5121"/>
      <c r="BH5121"/>
      <c r="BI5121"/>
      <c r="BJ5121"/>
    </row>
    <row r="5122" spans="57:62" x14ac:dyDescent="0.3">
      <c r="BE5122"/>
      <c r="BF5122"/>
      <c r="BG5122"/>
      <c r="BH5122"/>
      <c r="BI5122"/>
      <c r="BJ5122"/>
    </row>
    <row r="5123" spans="57:62" x14ac:dyDescent="0.3">
      <c r="BE5123"/>
      <c r="BF5123"/>
      <c r="BG5123"/>
      <c r="BH5123"/>
      <c r="BI5123"/>
      <c r="BJ5123"/>
    </row>
    <row r="5124" spans="57:62" x14ac:dyDescent="0.3">
      <c r="BE5124"/>
      <c r="BF5124"/>
      <c r="BG5124"/>
      <c r="BH5124"/>
      <c r="BI5124"/>
      <c r="BJ5124"/>
    </row>
    <row r="5125" spans="57:62" x14ac:dyDescent="0.3">
      <c r="BE5125"/>
      <c r="BF5125"/>
      <c r="BG5125"/>
      <c r="BH5125"/>
      <c r="BI5125"/>
      <c r="BJ5125"/>
    </row>
    <row r="5126" spans="57:62" x14ac:dyDescent="0.3">
      <c r="BE5126"/>
      <c r="BF5126"/>
      <c r="BG5126"/>
      <c r="BH5126"/>
      <c r="BI5126"/>
      <c r="BJ5126"/>
    </row>
    <row r="5127" spans="57:62" x14ac:dyDescent="0.3">
      <c r="BE5127"/>
      <c r="BF5127"/>
      <c r="BG5127"/>
      <c r="BH5127"/>
      <c r="BI5127"/>
      <c r="BJ5127"/>
    </row>
    <row r="5128" spans="57:62" x14ac:dyDescent="0.3">
      <c r="BE5128"/>
      <c r="BF5128"/>
      <c r="BG5128"/>
      <c r="BH5128"/>
      <c r="BI5128"/>
      <c r="BJ5128"/>
    </row>
    <row r="5129" spans="57:62" x14ac:dyDescent="0.3">
      <c r="BE5129"/>
      <c r="BF5129"/>
      <c r="BG5129"/>
      <c r="BH5129"/>
      <c r="BI5129"/>
      <c r="BJ5129"/>
    </row>
    <row r="5130" spans="57:62" x14ac:dyDescent="0.3">
      <c r="BE5130"/>
      <c r="BF5130"/>
      <c r="BG5130"/>
      <c r="BH5130"/>
      <c r="BI5130"/>
      <c r="BJ5130"/>
    </row>
    <row r="5131" spans="57:62" x14ac:dyDescent="0.3">
      <c r="BE5131"/>
      <c r="BF5131"/>
      <c r="BG5131"/>
      <c r="BH5131"/>
      <c r="BI5131"/>
      <c r="BJ5131"/>
    </row>
    <row r="5132" spans="57:62" x14ac:dyDescent="0.3">
      <c r="BE5132"/>
      <c r="BF5132"/>
      <c r="BG5132"/>
      <c r="BH5132"/>
      <c r="BI5132"/>
      <c r="BJ5132"/>
    </row>
    <row r="5133" spans="57:62" x14ac:dyDescent="0.3">
      <c r="BE5133"/>
      <c r="BF5133"/>
      <c r="BG5133"/>
      <c r="BH5133"/>
      <c r="BI5133"/>
      <c r="BJ5133"/>
    </row>
    <row r="5134" spans="57:62" x14ac:dyDescent="0.3">
      <c r="BE5134"/>
      <c r="BF5134"/>
      <c r="BG5134"/>
      <c r="BH5134"/>
      <c r="BI5134"/>
      <c r="BJ5134"/>
    </row>
    <row r="5135" spans="57:62" x14ac:dyDescent="0.3">
      <c r="BE5135"/>
      <c r="BF5135"/>
      <c r="BG5135"/>
      <c r="BH5135"/>
      <c r="BI5135"/>
      <c r="BJ5135"/>
    </row>
    <row r="5136" spans="57:62" x14ac:dyDescent="0.3">
      <c r="BE5136"/>
      <c r="BF5136"/>
      <c r="BG5136"/>
      <c r="BH5136"/>
      <c r="BI5136"/>
      <c r="BJ5136"/>
    </row>
    <row r="5137" spans="57:62" x14ac:dyDescent="0.3">
      <c r="BE5137"/>
      <c r="BF5137"/>
      <c r="BG5137"/>
      <c r="BH5137"/>
      <c r="BI5137"/>
      <c r="BJ5137"/>
    </row>
    <row r="5138" spans="57:62" x14ac:dyDescent="0.3">
      <c r="BE5138"/>
      <c r="BF5138"/>
      <c r="BG5138"/>
      <c r="BH5138"/>
      <c r="BI5138"/>
      <c r="BJ5138"/>
    </row>
    <row r="5139" spans="57:62" x14ac:dyDescent="0.3">
      <c r="BE5139"/>
      <c r="BF5139"/>
      <c r="BG5139"/>
      <c r="BH5139"/>
      <c r="BI5139"/>
      <c r="BJ5139"/>
    </row>
    <row r="5140" spans="57:62" x14ac:dyDescent="0.3">
      <c r="BE5140"/>
      <c r="BF5140"/>
      <c r="BG5140"/>
      <c r="BH5140"/>
      <c r="BI5140"/>
      <c r="BJ5140"/>
    </row>
    <row r="5141" spans="57:62" x14ac:dyDescent="0.3">
      <c r="BE5141"/>
      <c r="BF5141"/>
      <c r="BG5141"/>
      <c r="BH5141"/>
      <c r="BI5141"/>
      <c r="BJ5141"/>
    </row>
    <row r="5142" spans="57:62" x14ac:dyDescent="0.3">
      <c r="BE5142"/>
      <c r="BF5142"/>
      <c r="BG5142"/>
      <c r="BH5142"/>
      <c r="BI5142"/>
      <c r="BJ5142"/>
    </row>
    <row r="5143" spans="57:62" x14ac:dyDescent="0.3">
      <c r="BE5143"/>
      <c r="BF5143"/>
      <c r="BG5143"/>
      <c r="BH5143"/>
      <c r="BI5143"/>
      <c r="BJ5143"/>
    </row>
    <row r="5144" spans="57:62" x14ac:dyDescent="0.3">
      <c r="BE5144"/>
      <c r="BF5144"/>
      <c r="BG5144"/>
      <c r="BH5144"/>
      <c r="BI5144"/>
      <c r="BJ5144"/>
    </row>
    <row r="5145" spans="57:62" x14ac:dyDescent="0.3">
      <c r="BE5145"/>
      <c r="BF5145"/>
      <c r="BG5145"/>
      <c r="BH5145"/>
      <c r="BI5145"/>
      <c r="BJ5145"/>
    </row>
    <row r="5146" spans="57:62" x14ac:dyDescent="0.3">
      <c r="BE5146"/>
      <c r="BF5146"/>
      <c r="BG5146"/>
      <c r="BH5146"/>
      <c r="BI5146"/>
      <c r="BJ5146"/>
    </row>
    <row r="5147" spans="57:62" x14ac:dyDescent="0.3">
      <c r="BE5147"/>
      <c r="BF5147"/>
      <c r="BG5147"/>
      <c r="BH5147"/>
      <c r="BI5147"/>
      <c r="BJ5147"/>
    </row>
    <row r="5148" spans="57:62" x14ac:dyDescent="0.3">
      <c r="BE5148"/>
      <c r="BF5148"/>
      <c r="BG5148"/>
      <c r="BH5148"/>
      <c r="BI5148"/>
      <c r="BJ5148"/>
    </row>
    <row r="5149" spans="57:62" x14ac:dyDescent="0.3">
      <c r="BE5149"/>
      <c r="BF5149"/>
      <c r="BG5149"/>
      <c r="BH5149"/>
      <c r="BI5149"/>
      <c r="BJ5149"/>
    </row>
    <row r="5150" spans="57:62" x14ac:dyDescent="0.3">
      <c r="BE5150"/>
      <c r="BF5150"/>
      <c r="BG5150"/>
      <c r="BH5150"/>
      <c r="BI5150"/>
      <c r="BJ5150"/>
    </row>
    <row r="5151" spans="57:62" x14ac:dyDescent="0.3">
      <c r="BE5151"/>
      <c r="BF5151"/>
      <c r="BG5151"/>
      <c r="BH5151"/>
      <c r="BI5151"/>
      <c r="BJ5151"/>
    </row>
    <row r="5152" spans="57:62" x14ac:dyDescent="0.3">
      <c r="BE5152"/>
      <c r="BF5152"/>
      <c r="BG5152"/>
      <c r="BH5152"/>
      <c r="BI5152"/>
      <c r="BJ5152"/>
    </row>
    <row r="5153" spans="57:62" x14ac:dyDescent="0.3">
      <c r="BE5153"/>
      <c r="BF5153"/>
      <c r="BG5153"/>
      <c r="BH5153"/>
      <c r="BI5153"/>
      <c r="BJ5153"/>
    </row>
    <row r="5154" spans="57:62" x14ac:dyDescent="0.3">
      <c r="BE5154"/>
      <c r="BF5154"/>
      <c r="BG5154"/>
      <c r="BH5154"/>
      <c r="BI5154"/>
      <c r="BJ5154"/>
    </row>
    <row r="5155" spans="57:62" x14ac:dyDescent="0.3">
      <c r="BE5155"/>
      <c r="BF5155"/>
      <c r="BG5155"/>
      <c r="BH5155"/>
      <c r="BI5155"/>
      <c r="BJ5155"/>
    </row>
    <row r="5156" spans="57:62" x14ac:dyDescent="0.3">
      <c r="BE5156"/>
      <c r="BF5156"/>
      <c r="BG5156"/>
      <c r="BH5156"/>
      <c r="BI5156"/>
      <c r="BJ5156"/>
    </row>
    <row r="5157" spans="57:62" x14ac:dyDescent="0.3">
      <c r="BE5157"/>
      <c r="BF5157"/>
      <c r="BG5157"/>
      <c r="BH5157"/>
      <c r="BI5157"/>
      <c r="BJ5157"/>
    </row>
    <row r="5158" spans="57:62" x14ac:dyDescent="0.3">
      <c r="BE5158"/>
      <c r="BF5158"/>
      <c r="BG5158"/>
      <c r="BH5158"/>
      <c r="BI5158"/>
      <c r="BJ5158"/>
    </row>
    <row r="5159" spans="57:62" x14ac:dyDescent="0.3">
      <c r="BE5159"/>
      <c r="BF5159"/>
      <c r="BG5159"/>
      <c r="BH5159"/>
      <c r="BI5159"/>
      <c r="BJ5159"/>
    </row>
    <row r="5160" spans="57:62" x14ac:dyDescent="0.3">
      <c r="BE5160"/>
      <c r="BF5160"/>
      <c r="BG5160"/>
      <c r="BH5160"/>
      <c r="BI5160"/>
      <c r="BJ5160"/>
    </row>
    <row r="5161" spans="57:62" x14ac:dyDescent="0.3">
      <c r="BE5161"/>
      <c r="BF5161"/>
      <c r="BG5161"/>
      <c r="BH5161"/>
      <c r="BI5161"/>
      <c r="BJ5161"/>
    </row>
    <row r="5162" spans="57:62" x14ac:dyDescent="0.3">
      <c r="BE5162"/>
      <c r="BF5162"/>
      <c r="BG5162"/>
      <c r="BH5162"/>
      <c r="BI5162"/>
      <c r="BJ5162"/>
    </row>
    <row r="5163" spans="57:62" x14ac:dyDescent="0.3">
      <c r="BE5163"/>
      <c r="BF5163"/>
      <c r="BG5163"/>
      <c r="BH5163"/>
      <c r="BI5163"/>
      <c r="BJ5163"/>
    </row>
    <row r="5164" spans="57:62" x14ac:dyDescent="0.3">
      <c r="BE5164"/>
      <c r="BF5164"/>
      <c r="BG5164"/>
      <c r="BH5164"/>
      <c r="BI5164"/>
      <c r="BJ5164"/>
    </row>
    <row r="5165" spans="57:62" x14ac:dyDescent="0.3">
      <c r="BE5165"/>
      <c r="BF5165"/>
      <c r="BG5165"/>
      <c r="BH5165"/>
      <c r="BI5165"/>
      <c r="BJ5165"/>
    </row>
    <row r="5166" spans="57:62" x14ac:dyDescent="0.3">
      <c r="BE5166"/>
      <c r="BF5166"/>
      <c r="BG5166"/>
      <c r="BH5166"/>
      <c r="BI5166"/>
      <c r="BJ5166"/>
    </row>
    <row r="5167" spans="57:62" x14ac:dyDescent="0.3">
      <c r="BE5167"/>
      <c r="BF5167"/>
      <c r="BG5167"/>
      <c r="BH5167"/>
      <c r="BI5167"/>
      <c r="BJ5167"/>
    </row>
    <row r="5168" spans="57:62" x14ac:dyDescent="0.3">
      <c r="BE5168"/>
      <c r="BF5168"/>
      <c r="BG5168"/>
      <c r="BH5168"/>
      <c r="BI5168"/>
      <c r="BJ5168"/>
    </row>
    <row r="5169" spans="57:62" x14ac:dyDescent="0.3">
      <c r="BE5169"/>
      <c r="BF5169"/>
      <c r="BG5169"/>
      <c r="BH5169"/>
      <c r="BI5169"/>
      <c r="BJ5169"/>
    </row>
    <row r="5170" spans="57:62" x14ac:dyDescent="0.3">
      <c r="BE5170"/>
      <c r="BF5170"/>
      <c r="BG5170"/>
      <c r="BH5170"/>
      <c r="BI5170"/>
      <c r="BJ5170"/>
    </row>
    <row r="5171" spans="57:62" x14ac:dyDescent="0.3">
      <c r="BE5171"/>
      <c r="BF5171"/>
      <c r="BG5171"/>
      <c r="BH5171"/>
      <c r="BI5171"/>
      <c r="BJ5171"/>
    </row>
    <row r="5172" spans="57:62" x14ac:dyDescent="0.3">
      <c r="BE5172"/>
      <c r="BF5172"/>
      <c r="BG5172"/>
      <c r="BH5172"/>
      <c r="BI5172"/>
      <c r="BJ5172"/>
    </row>
    <row r="5173" spans="57:62" x14ac:dyDescent="0.3">
      <c r="BE5173"/>
      <c r="BF5173"/>
      <c r="BG5173"/>
      <c r="BH5173"/>
      <c r="BI5173"/>
      <c r="BJ5173"/>
    </row>
    <row r="5174" spans="57:62" x14ac:dyDescent="0.3">
      <c r="BE5174"/>
      <c r="BF5174"/>
      <c r="BG5174"/>
      <c r="BH5174"/>
      <c r="BI5174"/>
      <c r="BJ5174"/>
    </row>
    <row r="5175" spans="57:62" x14ac:dyDescent="0.3">
      <c r="BE5175"/>
      <c r="BF5175"/>
      <c r="BG5175"/>
      <c r="BH5175"/>
      <c r="BI5175"/>
      <c r="BJ5175"/>
    </row>
    <row r="5176" spans="57:62" x14ac:dyDescent="0.3">
      <c r="BE5176"/>
      <c r="BF5176"/>
      <c r="BG5176"/>
      <c r="BH5176"/>
      <c r="BI5176"/>
      <c r="BJ5176"/>
    </row>
    <row r="5177" spans="57:62" x14ac:dyDescent="0.3">
      <c r="BE5177"/>
      <c r="BF5177"/>
      <c r="BG5177"/>
      <c r="BH5177"/>
      <c r="BI5177"/>
      <c r="BJ5177"/>
    </row>
    <row r="5178" spans="57:62" x14ac:dyDescent="0.3">
      <c r="BE5178"/>
      <c r="BF5178"/>
      <c r="BG5178"/>
      <c r="BH5178"/>
      <c r="BI5178"/>
      <c r="BJ5178"/>
    </row>
    <row r="5179" spans="57:62" x14ac:dyDescent="0.3">
      <c r="BE5179"/>
      <c r="BF5179"/>
      <c r="BG5179"/>
      <c r="BH5179"/>
      <c r="BI5179"/>
      <c r="BJ5179"/>
    </row>
    <row r="5180" spans="57:62" x14ac:dyDescent="0.3">
      <c r="BE5180"/>
      <c r="BF5180"/>
      <c r="BG5180"/>
      <c r="BH5180"/>
      <c r="BI5180"/>
      <c r="BJ5180"/>
    </row>
    <row r="5181" spans="57:62" x14ac:dyDescent="0.3">
      <c r="BE5181"/>
      <c r="BF5181"/>
      <c r="BG5181"/>
      <c r="BH5181"/>
      <c r="BI5181"/>
      <c r="BJ5181"/>
    </row>
    <row r="5182" spans="57:62" x14ac:dyDescent="0.3">
      <c r="BE5182"/>
      <c r="BF5182"/>
      <c r="BG5182"/>
      <c r="BH5182"/>
      <c r="BI5182"/>
      <c r="BJ5182"/>
    </row>
    <row r="5183" spans="57:62" x14ac:dyDescent="0.3">
      <c r="BE5183"/>
      <c r="BF5183"/>
      <c r="BG5183"/>
      <c r="BH5183"/>
      <c r="BI5183"/>
      <c r="BJ5183"/>
    </row>
    <row r="5184" spans="57:62" x14ac:dyDescent="0.3">
      <c r="BE5184"/>
      <c r="BF5184"/>
      <c r="BG5184"/>
      <c r="BH5184"/>
      <c r="BI5184"/>
      <c r="BJ5184"/>
    </row>
    <row r="5185" spans="57:62" x14ac:dyDescent="0.3">
      <c r="BE5185"/>
      <c r="BF5185"/>
      <c r="BG5185"/>
      <c r="BH5185"/>
      <c r="BI5185"/>
      <c r="BJ5185"/>
    </row>
    <row r="5186" spans="57:62" x14ac:dyDescent="0.3">
      <c r="BE5186"/>
      <c r="BF5186"/>
      <c r="BG5186"/>
      <c r="BH5186"/>
      <c r="BI5186"/>
      <c r="BJ5186"/>
    </row>
    <row r="5187" spans="57:62" x14ac:dyDescent="0.3">
      <c r="BE5187"/>
      <c r="BF5187"/>
      <c r="BG5187"/>
      <c r="BH5187"/>
      <c r="BI5187"/>
      <c r="BJ5187"/>
    </row>
    <row r="5188" spans="57:62" x14ac:dyDescent="0.3">
      <c r="BE5188"/>
      <c r="BF5188"/>
      <c r="BG5188"/>
      <c r="BH5188"/>
      <c r="BI5188"/>
      <c r="BJ5188"/>
    </row>
    <row r="5189" spans="57:62" x14ac:dyDescent="0.3">
      <c r="BE5189"/>
      <c r="BF5189"/>
      <c r="BG5189"/>
      <c r="BH5189"/>
      <c r="BI5189"/>
      <c r="BJ5189"/>
    </row>
    <row r="5190" spans="57:62" x14ac:dyDescent="0.3">
      <c r="BE5190"/>
      <c r="BF5190"/>
      <c r="BG5190"/>
      <c r="BH5190"/>
      <c r="BI5190"/>
      <c r="BJ5190"/>
    </row>
    <row r="5191" spans="57:62" x14ac:dyDescent="0.3">
      <c r="BE5191"/>
      <c r="BF5191"/>
      <c r="BG5191"/>
      <c r="BH5191"/>
      <c r="BI5191"/>
      <c r="BJ5191"/>
    </row>
    <row r="5192" spans="57:62" x14ac:dyDescent="0.3">
      <c r="BE5192"/>
      <c r="BF5192"/>
      <c r="BG5192"/>
      <c r="BH5192"/>
      <c r="BI5192"/>
      <c r="BJ5192"/>
    </row>
    <row r="5193" spans="57:62" x14ac:dyDescent="0.3">
      <c r="BE5193"/>
      <c r="BF5193"/>
      <c r="BG5193"/>
      <c r="BH5193"/>
      <c r="BI5193"/>
      <c r="BJ5193"/>
    </row>
    <row r="5194" spans="57:62" x14ac:dyDescent="0.3">
      <c r="BE5194"/>
      <c r="BF5194"/>
      <c r="BG5194"/>
      <c r="BH5194"/>
      <c r="BI5194"/>
      <c r="BJ5194"/>
    </row>
    <row r="5195" spans="57:62" x14ac:dyDescent="0.3">
      <c r="BE5195"/>
      <c r="BF5195"/>
      <c r="BG5195"/>
      <c r="BH5195"/>
      <c r="BI5195"/>
      <c r="BJ5195"/>
    </row>
    <row r="5196" spans="57:62" x14ac:dyDescent="0.3">
      <c r="BE5196"/>
      <c r="BF5196"/>
      <c r="BG5196"/>
      <c r="BH5196"/>
      <c r="BI5196"/>
      <c r="BJ5196"/>
    </row>
    <row r="5197" spans="57:62" x14ac:dyDescent="0.3">
      <c r="BE5197"/>
      <c r="BF5197"/>
      <c r="BG5197"/>
      <c r="BH5197"/>
      <c r="BI5197"/>
      <c r="BJ5197"/>
    </row>
    <row r="5198" spans="57:62" x14ac:dyDescent="0.3">
      <c r="BE5198"/>
      <c r="BF5198"/>
      <c r="BG5198"/>
      <c r="BH5198"/>
      <c r="BI5198"/>
      <c r="BJ5198"/>
    </row>
    <row r="5199" spans="57:62" x14ac:dyDescent="0.3">
      <c r="BE5199"/>
      <c r="BF5199"/>
      <c r="BG5199"/>
      <c r="BH5199"/>
      <c r="BI5199"/>
      <c r="BJ5199"/>
    </row>
    <row r="5200" spans="57:62" x14ac:dyDescent="0.3">
      <c r="BE5200"/>
      <c r="BF5200"/>
      <c r="BG5200"/>
      <c r="BH5200"/>
      <c r="BI5200"/>
      <c r="BJ5200"/>
    </row>
    <row r="5201" spans="57:62" x14ac:dyDescent="0.3">
      <c r="BE5201"/>
      <c r="BF5201"/>
      <c r="BG5201"/>
      <c r="BH5201"/>
      <c r="BI5201"/>
      <c r="BJ5201"/>
    </row>
    <row r="5202" spans="57:62" x14ac:dyDescent="0.3">
      <c r="BE5202"/>
      <c r="BF5202"/>
      <c r="BG5202"/>
      <c r="BH5202"/>
      <c r="BI5202"/>
      <c r="BJ5202"/>
    </row>
    <row r="5203" spans="57:62" x14ac:dyDescent="0.3">
      <c r="BE5203"/>
      <c r="BF5203"/>
      <c r="BG5203"/>
      <c r="BH5203"/>
      <c r="BI5203"/>
      <c r="BJ5203"/>
    </row>
    <row r="5204" spans="57:62" x14ac:dyDescent="0.3">
      <c r="BE5204"/>
      <c r="BF5204"/>
      <c r="BG5204"/>
      <c r="BH5204"/>
      <c r="BI5204"/>
      <c r="BJ5204"/>
    </row>
    <row r="5205" spans="57:62" x14ac:dyDescent="0.3">
      <c r="BE5205"/>
      <c r="BF5205"/>
      <c r="BG5205"/>
      <c r="BH5205"/>
      <c r="BI5205"/>
      <c r="BJ5205"/>
    </row>
    <row r="5206" spans="57:62" x14ac:dyDescent="0.3">
      <c r="BE5206"/>
      <c r="BF5206"/>
      <c r="BG5206"/>
      <c r="BH5206"/>
      <c r="BI5206"/>
      <c r="BJ5206"/>
    </row>
    <row r="5207" spans="57:62" x14ac:dyDescent="0.3">
      <c r="BE5207"/>
      <c r="BF5207"/>
      <c r="BG5207"/>
      <c r="BH5207"/>
      <c r="BI5207"/>
      <c r="BJ5207"/>
    </row>
    <row r="5208" spans="57:62" x14ac:dyDescent="0.3">
      <c r="BE5208"/>
      <c r="BF5208"/>
      <c r="BG5208"/>
      <c r="BH5208"/>
      <c r="BI5208"/>
      <c r="BJ5208"/>
    </row>
    <row r="5209" spans="57:62" x14ac:dyDescent="0.3">
      <c r="BE5209"/>
      <c r="BF5209"/>
      <c r="BG5209"/>
      <c r="BH5209"/>
      <c r="BI5209"/>
      <c r="BJ5209"/>
    </row>
    <row r="5210" spans="57:62" x14ac:dyDescent="0.3">
      <c r="BE5210"/>
      <c r="BF5210"/>
      <c r="BG5210"/>
      <c r="BH5210"/>
      <c r="BI5210"/>
      <c r="BJ5210"/>
    </row>
    <row r="5211" spans="57:62" x14ac:dyDescent="0.3">
      <c r="BE5211"/>
      <c r="BF5211"/>
      <c r="BG5211"/>
      <c r="BH5211"/>
      <c r="BI5211"/>
      <c r="BJ5211"/>
    </row>
    <row r="5212" spans="57:62" x14ac:dyDescent="0.3">
      <c r="BE5212"/>
      <c r="BF5212"/>
      <c r="BG5212"/>
      <c r="BH5212"/>
      <c r="BI5212"/>
      <c r="BJ5212"/>
    </row>
    <row r="5213" spans="57:62" x14ac:dyDescent="0.3">
      <c r="BE5213"/>
      <c r="BF5213"/>
      <c r="BG5213"/>
      <c r="BH5213"/>
      <c r="BI5213"/>
      <c r="BJ5213"/>
    </row>
    <row r="5214" spans="57:62" x14ac:dyDescent="0.3">
      <c r="BE5214"/>
      <c r="BF5214"/>
      <c r="BG5214"/>
      <c r="BH5214"/>
      <c r="BI5214"/>
      <c r="BJ5214"/>
    </row>
    <row r="5215" spans="57:62" x14ac:dyDescent="0.3">
      <c r="BE5215"/>
      <c r="BF5215"/>
      <c r="BG5215"/>
      <c r="BH5215"/>
      <c r="BI5215"/>
      <c r="BJ5215"/>
    </row>
    <row r="5216" spans="57:62" x14ac:dyDescent="0.3">
      <c r="BE5216"/>
      <c r="BF5216"/>
      <c r="BG5216"/>
      <c r="BH5216"/>
      <c r="BI5216"/>
      <c r="BJ5216"/>
    </row>
    <row r="5217" spans="57:62" x14ac:dyDescent="0.3">
      <c r="BE5217"/>
      <c r="BF5217"/>
      <c r="BG5217"/>
      <c r="BH5217"/>
      <c r="BI5217"/>
      <c r="BJ5217"/>
    </row>
    <row r="5218" spans="57:62" x14ac:dyDescent="0.3">
      <c r="BE5218"/>
      <c r="BF5218"/>
      <c r="BG5218"/>
      <c r="BH5218"/>
      <c r="BI5218"/>
      <c r="BJ5218"/>
    </row>
    <row r="5219" spans="57:62" x14ac:dyDescent="0.3">
      <c r="BE5219"/>
      <c r="BF5219"/>
      <c r="BG5219"/>
      <c r="BH5219"/>
      <c r="BI5219"/>
      <c r="BJ5219"/>
    </row>
    <row r="5220" spans="57:62" x14ac:dyDescent="0.3">
      <c r="BE5220"/>
      <c r="BF5220"/>
      <c r="BG5220"/>
      <c r="BH5220"/>
      <c r="BI5220"/>
      <c r="BJ5220"/>
    </row>
    <row r="5221" spans="57:62" x14ac:dyDescent="0.3">
      <c r="BE5221"/>
      <c r="BF5221"/>
      <c r="BG5221"/>
      <c r="BH5221"/>
      <c r="BI5221"/>
      <c r="BJ5221"/>
    </row>
    <row r="5222" spans="57:62" x14ac:dyDescent="0.3">
      <c r="BE5222"/>
      <c r="BF5222"/>
      <c r="BG5222"/>
      <c r="BH5222"/>
      <c r="BI5222"/>
      <c r="BJ5222"/>
    </row>
    <row r="5223" spans="57:62" x14ac:dyDescent="0.3">
      <c r="BE5223"/>
      <c r="BF5223"/>
      <c r="BG5223"/>
      <c r="BH5223"/>
      <c r="BI5223"/>
      <c r="BJ5223"/>
    </row>
    <row r="5224" spans="57:62" x14ac:dyDescent="0.3">
      <c r="BE5224"/>
      <c r="BF5224"/>
      <c r="BG5224"/>
      <c r="BH5224"/>
      <c r="BI5224"/>
      <c r="BJ5224"/>
    </row>
    <row r="5225" spans="57:62" x14ac:dyDescent="0.3">
      <c r="BE5225"/>
      <c r="BF5225"/>
      <c r="BG5225"/>
      <c r="BH5225"/>
      <c r="BI5225"/>
      <c r="BJ5225"/>
    </row>
    <row r="5226" spans="57:62" x14ac:dyDescent="0.3">
      <c r="BE5226"/>
      <c r="BF5226"/>
      <c r="BG5226"/>
      <c r="BH5226"/>
      <c r="BI5226"/>
      <c r="BJ5226"/>
    </row>
    <row r="5227" spans="57:62" x14ac:dyDescent="0.3">
      <c r="BE5227"/>
      <c r="BF5227"/>
      <c r="BG5227"/>
      <c r="BH5227"/>
      <c r="BI5227"/>
      <c r="BJ5227"/>
    </row>
    <row r="5228" spans="57:62" x14ac:dyDescent="0.3">
      <c r="BE5228"/>
      <c r="BF5228"/>
      <c r="BG5228"/>
      <c r="BH5228"/>
      <c r="BI5228"/>
      <c r="BJ5228"/>
    </row>
    <row r="5229" spans="57:62" x14ac:dyDescent="0.3">
      <c r="BE5229"/>
      <c r="BF5229"/>
      <c r="BG5229"/>
      <c r="BH5229"/>
      <c r="BI5229"/>
      <c r="BJ5229"/>
    </row>
    <row r="5230" spans="57:62" x14ac:dyDescent="0.3">
      <c r="BE5230"/>
      <c r="BF5230"/>
      <c r="BG5230"/>
      <c r="BH5230"/>
      <c r="BI5230"/>
      <c r="BJ5230"/>
    </row>
    <row r="5231" spans="57:62" x14ac:dyDescent="0.3">
      <c r="BE5231"/>
      <c r="BF5231"/>
      <c r="BG5231"/>
      <c r="BH5231"/>
      <c r="BI5231"/>
      <c r="BJ5231"/>
    </row>
    <row r="5232" spans="57:62" x14ac:dyDescent="0.3">
      <c r="BE5232"/>
      <c r="BF5232"/>
      <c r="BG5232"/>
      <c r="BH5232"/>
      <c r="BI5232"/>
      <c r="BJ5232"/>
    </row>
    <row r="5233" spans="57:62" x14ac:dyDescent="0.3">
      <c r="BE5233"/>
      <c r="BF5233"/>
      <c r="BG5233"/>
      <c r="BH5233"/>
      <c r="BI5233"/>
      <c r="BJ5233"/>
    </row>
    <row r="5234" spans="57:62" x14ac:dyDescent="0.3">
      <c r="BE5234"/>
      <c r="BF5234"/>
      <c r="BG5234"/>
      <c r="BH5234"/>
      <c r="BI5234"/>
      <c r="BJ5234"/>
    </row>
    <row r="5235" spans="57:62" x14ac:dyDescent="0.3">
      <c r="BE5235"/>
      <c r="BF5235"/>
      <c r="BG5235"/>
      <c r="BH5235"/>
      <c r="BI5235"/>
      <c r="BJ5235"/>
    </row>
    <row r="5236" spans="57:62" x14ac:dyDescent="0.3">
      <c r="BE5236"/>
      <c r="BF5236"/>
      <c r="BG5236"/>
      <c r="BH5236"/>
      <c r="BI5236"/>
      <c r="BJ5236"/>
    </row>
    <row r="5237" spans="57:62" x14ac:dyDescent="0.3">
      <c r="BE5237"/>
      <c r="BF5237"/>
      <c r="BG5237"/>
      <c r="BH5237"/>
      <c r="BI5237"/>
      <c r="BJ5237"/>
    </row>
    <row r="5238" spans="57:62" x14ac:dyDescent="0.3">
      <c r="BE5238"/>
      <c r="BF5238"/>
      <c r="BG5238"/>
      <c r="BH5238"/>
      <c r="BI5238"/>
      <c r="BJ5238"/>
    </row>
    <row r="5239" spans="57:62" x14ac:dyDescent="0.3">
      <c r="BE5239"/>
      <c r="BF5239"/>
      <c r="BG5239"/>
      <c r="BH5239"/>
      <c r="BI5239"/>
      <c r="BJ5239"/>
    </row>
    <row r="5240" spans="57:62" x14ac:dyDescent="0.3">
      <c r="BE5240"/>
      <c r="BF5240"/>
      <c r="BG5240"/>
      <c r="BH5240"/>
      <c r="BI5240"/>
      <c r="BJ5240"/>
    </row>
    <row r="5241" spans="57:62" x14ac:dyDescent="0.3">
      <c r="BE5241"/>
      <c r="BF5241"/>
      <c r="BG5241"/>
      <c r="BH5241"/>
      <c r="BI5241"/>
      <c r="BJ5241"/>
    </row>
    <row r="5242" spans="57:62" x14ac:dyDescent="0.3">
      <c r="BE5242"/>
      <c r="BF5242"/>
      <c r="BG5242"/>
      <c r="BH5242"/>
      <c r="BI5242"/>
      <c r="BJ5242"/>
    </row>
    <row r="5243" spans="57:62" x14ac:dyDescent="0.3">
      <c r="BE5243"/>
      <c r="BF5243"/>
      <c r="BG5243"/>
      <c r="BH5243"/>
      <c r="BI5243"/>
      <c r="BJ5243"/>
    </row>
    <row r="5244" spans="57:62" x14ac:dyDescent="0.3">
      <c r="BE5244"/>
      <c r="BF5244"/>
      <c r="BG5244"/>
      <c r="BH5244"/>
      <c r="BI5244"/>
      <c r="BJ5244"/>
    </row>
    <row r="5245" spans="57:62" x14ac:dyDescent="0.3">
      <c r="BE5245"/>
      <c r="BF5245"/>
      <c r="BG5245"/>
      <c r="BH5245"/>
      <c r="BI5245"/>
      <c r="BJ5245"/>
    </row>
    <row r="5246" spans="57:62" x14ac:dyDescent="0.3">
      <c r="BE5246"/>
      <c r="BF5246"/>
      <c r="BG5246"/>
      <c r="BH5246"/>
      <c r="BI5246"/>
      <c r="BJ5246"/>
    </row>
    <row r="5247" spans="57:62" x14ac:dyDescent="0.3">
      <c r="BE5247"/>
      <c r="BF5247"/>
      <c r="BG5247"/>
      <c r="BH5247"/>
      <c r="BI5247"/>
      <c r="BJ5247"/>
    </row>
    <row r="5248" spans="57:62" x14ac:dyDescent="0.3">
      <c r="BE5248"/>
      <c r="BF5248"/>
      <c r="BG5248"/>
      <c r="BH5248"/>
      <c r="BI5248"/>
      <c r="BJ5248"/>
    </row>
    <row r="5249" spans="57:62" x14ac:dyDescent="0.3">
      <c r="BE5249"/>
      <c r="BF5249"/>
      <c r="BG5249"/>
      <c r="BH5249"/>
      <c r="BI5249"/>
      <c r="BJ5249"/>
    </row>
    <row r="5250" spans="57:62" x14ac:dyDescent="0.3">
      <c r="BE5250"/>
      <c r="BF5250"/>
      <c r="BG5250"/>
      <c r="BH5250"/>
      <c r="BI5250"/>
      <c r="BJ5250"/>
    </row>
    <row r="5251" spans="57:62" x14ac:dyDescent="0.3">
      <c r="BE5251"/>
      <c r="BF5251"/>
      <c r="BG5251"/>
      <c r="BH5251"/>
      <c r="BI5251"/>
      <c r="BJ5251"/>
    </row>
    <row r="5252" spans="57:62" x14ac:dyDescent="0.3">
      <c r="BE5252"/>
      <c r="BF5252"/>
      <c r="BG5252"/>
      <c r="BH5252"/>
      <c r="BI5252"/>
      <c r="BJ5252"/>
    </row>
    <row r="5253" spans="57:62" x14ac:dyDescent="0.3">
      <c r="BE5253"/>
      <c r="BF5253"/>
      <c r="BG5253"/>
      <c r="BH5253"/>
      <c r="BI5253"/>
      <c r="BJ5253"/>
    </row>
    <row r="5254" spans="57:62" x14ac:dyDescent="0.3">
      <c r="BE5254"/>
      <c r="BF5254"/>
      <c r="BG5254"/>
      <c r="BH5254"/>
      <c r="BI5254"/>
      <c r="BJ5254"/>
    </row>
    <row r="5255" spans="57:62" x14ac:dyDescent="0.3">
      <c r="BE5255"/>
      <c r="BF5255"/>
      <c r="BG5255"/>
      <c r="BH5255"/>
      <c r="BI5255"/>
      <c r="BJ5255"/>
    </row>
    <row r="5256" spans="57:62" x14ac:dyDescent="0.3">
      <c r="BE5256"/>
      <c r="BF5256"/>
      <c r="BG5256"/>
      <c r="BH5256"/>
      <c r="BI5256"/>
      <c r="BJ5256"/>
    </row>
    <row r="5257" spans="57:62" x14ac:dyDescent="0.3">
      <c r="BE5257"/>
      <c r="BF5257"/>
      <c r="BG5257"/>
      <c r="BH5257"/>
      <c r="BI5257"/>
      <c r="BJ5257"/>
    </row>
    <row r="5258" spans="57:62" x14ac:dyDescent="0.3">
      <c r="BE5258"/>
      <c r="BF5258"/>
      <c r="BG5258"/>
      <c r="BH5258"/>
      <c r="BI5258"/>
      <c r="BJ5258"/>
    </row>
    <row r="5259" spans="57:62" x14ac:dyDescent="0.3">
      <c r="BE5259"/>
      <c r="BF5259"/>
      <c r="BG5259"/>
      <c r="BH5259"/>
      <c r="BI5259"/>
      <c r="BJ5259"/>
    </row>
    <row r="5260" spans="57:62" x14ac:dyDescent="0.3">
      <c r="BE5260"/>
      <c r="BF5260"/>
      <c r="BG5260"/>
      <c r="BH5260"/>
      <c r="BI5260"/>
      <c r="BJ5260"/>
    </row>
    <row r="5261" spans="57:62" x14ac:dyDescent="0.3">
      <c r="BE5261"/>
      <c r="BF5261"/>
      <c r="BG5261"/>
      <c r="BH5261"/>
      <c r="BI5261"/>
      <c r="BJ5261"/>
    </row>
    <row r="5262" spans="57:62" x14ac:dyDescent="0.3">
      <c r="BE5262"/>
      <c r="BF5262"/>
      <c r="BG5262"/>
      <c r="BH5262"/>
      <c r="BI5262"/>
      <c r="BJ5262"/>
    </row>
    <row r="5263" spans="57:62" x14ac:dyDescent="0.3">
      <c r="BE5263"/>
      <c r="BF5263"/>
      <c r="BG5263"/>
      <c r="BH5263"/>
      <c r="BI5263"/>
      <c r="BJ5263"/>
    </row>
    <row r="5264" spans="57:62" x14ac:dyDescent="0.3">
      <c r="BE5264"/>
      <c r="BF5264"/>
      <c r="BG5264"/>
      <c r="BH5264"/>
      <c r="BI5264"/>
      <c r="BJ5264"/>
    </row>
    <row r="5265" spans="57:62" x14ac:dyDescent="0.3">
      <c r="BE5265"/>
      <c r="BF5265"/>
      <c r="BG5265"/>
      <c r="BH5265"/>
      <c r="BI5265"/>
      <c r="BJ5265"/>
    </row>
    <row r="5266" spans="57:62" x14ac:dyDescent="0.3">
      <c r="BE5266"/>
      <c r="BF5266"/>
      <c r="BG5266"/>
      <c r="BH5266"/>
      <c r="BI5266"/>
      <c r="BJ5266"/>
    </row>
    <row r="5267" spans="57:62" x14ac:dyDescent="0.3">
      <c r="BE5267"/>
      <c r="BF5267"/>
      <c r="BG5267"/>
      <c r="BH5267"/>
      <c r="BI5267"/>
      <c r="BJ5267"/>
    </row>
    <row r="5268" spans="57:62" x14ac:dyDescent="0.3">
      <c r="BE5268"/>
      <c r="BF5268"/>
      <c r="BG5268"/>
      <c r="BH5268"/>
      <c r="BI5268"/>
      <c r="BJ5268"/>
    </row>
    <row r="5269" spans="57:62" x14ac:dyDescent="0.3">
      <c r="BE5269"/>
      <c r="BF5269"/>
      <c r="BG5269"/>
      <c r="BH5269"/>
      <c r="BI5269"/>
      <c r="BJ5269"/>
    </row>
    <row r="5270" spans="57:62" x14ac:dyDescent="0.3">
      <c r="BE5270"/>
      <c r="BF5270"/>
      <c r="BG5270"/>
      <c r="BH5270"/>
      <c r="BI5270"/>
      <c r="BJ5270"/>
    </row>
    <row r="5271" spans="57:62" x14ac:dyDescent="0.3">
      <c r="BE5271"/>
      <c r="BF5271"/>
      <c r="BG5271"/>
      <c r="BH5271"/>
      <c r="BI5271"/>
      <c r="BJ5271"/>
    </row>
    <row r="5272" spans="57:62" x14ac:dyDescent="0.3">
      <c r="BE5272"/>
      <c r="BF5272"/>
      <c r="BG5272"/>
      <c r="BH5272"/>
      <c r="BI5272"/>
      <c r="BJ5272"/>
    </row>
    <row r="5273" spans="57:62" x14ac:dyDescent="0.3">
      <c r="BE5273"/>
      <c r="BF5273"/>
      <c r="BG5273"/>
      <c r="BH5273"/>
      <c r="BI5273"/>
      <c r="BJ5273"/>
    </row>
    <row r="5274" spans="57:62" x14ac:dyDescent="0.3">
      <c r="BE5274"/>
      <c r="BF5274"/>
      <c r="BG5274"/>
      <c r="BH5274"/>
      <c r="BI5274"/>
      <c r="BJ5274"/>
    </row>
    <row r="5275" spans="57:62" x14ac:dyDescent="0.3">
      <c r="BE5275"/>
      <c r="BF5275"/>
      <c r="BG5275"/>
      <c r="BH5275"/>
      <c r="BI5275"/>
      <c r="BJ5275"/>
    </row>
    <row r="5276" spans="57:62" x14ac:dyDescent="0.3">
      <c r="BE5276"/>
      <c r="BF5276"/>
      <c r="BG5276"/>
      <c r="BH5276"/>
      <c r="BI5276"/>
      <c r="BJ5276"/>
    </row>
    <row r="5277" spans="57:62" x14ac:dyDescent="0.3">
      <c r="BE5277"/>
      <c r="BF5277"/>
      <c r="BG5277"/>
      <c r="BH5277"/>
      <c r="BI5277"/>
      <c r="BJ5277"/>
    </row>
    <row r="5278" spans="57:62" x14ac:dyDescent="0.3">
      <c r="BE5278"/>
      <c r="BF5278"/>
      <c r="BG5278"/>
      <c r="BH5278"/>
      <c r="BI5278"/>
      <c r="BJ5278"/>
    </row>
    <row r="5279" spans="57:62" x14ac:dyDescent="0.3">
      <c r="BE5279"/>
      <c r="BF5279"/>
      <c r="BG5279"/>
      <c r="BH5279"/>
      <c r="BI5279"/>
      <c r="BJ5279"/>
    </row>
    <row r="5280" spans="57:62" x14ac:dyDescent="0.3">
      <c r="BE5280"/>
      <c r="BF5280"/>
      <c r="BG5280"/>
      <c r="BH5280"/>
      <c r="BI5280"/>
      <c r="BJ5280"/>
    </row>
    <row r="5281" spans="57:62" x14ac:dyDescent="0.3">
      <c r="BE5281"/>
      <c r="BF5281"/>
      <c r="BG5281"/>
      <c r="BH5281"/>
      <c r="BI5281"/>
      <c r="BJ5281"/>
    </row>
    <row r="5282" spans="57:62" x14ac:dyDescent="0.3">
      <c r="BE5282"/>
      <c r="BF5282"/>
      <c r="BG5282"/>
      <c r="BH5282"/>
      <c r="BI5282"/>
      <c r="BJ5282"/>
    </row>
    <row r="5283" spans="57:62" x14ac:dyDescent="0.3">
      <c r="BE5283"/>
      <c r="BF5283"/>
      <c r="BG5283"/>
      <c r="BH5283"/>
      <c r="BI5283"/>
      <c r="BJ5283"/>
    </row>
    <row r="5284" spans="57:62" x14ac:dyDescent="0.3">
      <c r="BE5284"/>
      <c r="BF5284"/>
      <c r="BG5284"/>
      <c r="BH5284"/>
      <c r="BI5284"/>
      <c r="BJ5284"/>
    </row>
    <row r="5285" spans="57:62" x14ac:dyDescent="0.3">
      <c r="BE5285" s="833"/>
      <c r="BF5285" s="833"/>
      <c r="BG5285" s="833"/>
      <c r="BH5285" s="834"/>
      <c r="BI5285" s="835"/>
      <c r="BJ5285" s="836"/>
    </row>
    <row r="5286" spans="57:62" x14ac:dyDescent="0.3">
      <c r="BE5286" s="837"/>
      <c r="BF5286" s="837"/>
      <c r="BG5286" s="837"/>
      <c r="BH5286" s="838"/>
      <c r="BI5286" s="839"/>
      <c r="BJ5286" s="840"/>
    </row>
  </sheetData>
  <sheetProtection password="8E37" sheet="1"/>
  <protectedRanges>
    <protectedRange sqref="U118:V118" name="Range4"/>
    <protectedRange sqref="C97:C98" name="Range2_1"/>
    <protectedRange sqref="C95 C106 C108 C110 C112 C114 C116 C104" name="Range1_1"/>
    <protectedRange sqref="C99" name="Range3_1"/>
  </protectedRanges>
  <mergeCells count="96">
    <mergeCell ref="E147:V148"/>
    <mergeCell ref="S3:U3"/>
    <mergeCell ref="A1:V2"/>
    <mergeCell ref="B7:V7"/>
    <mergeCell ref="D15:V17"/>
    <mergeCell ref="C37:V38"/>
    <mergeCell ref="C40:L40"/>
    <mergeCell ref="N33:U33"/>
    <mergeCell ref="N25:U25"/>
    <mergeCell ref="C20:V21"/>
    <mergeCell ref="C25:L25"/>
    <mergeCell ref="C29:L29"/>
    <mergeCell ref="N29:U29"/>
    <mergeCell ref="C35:L35"/>
    <mergeCell ref="C23:L23"/>
    <mergeCell ref="I18:L18"/>
    <mergeCell ref="R18:S18"/>
    <mergeCell ref="C9:V10"/>
    <mergeCell ref="D12:V12"/>
    <mergeCell ref="N23:U23"/>
    <mergeCell ref="C4:V4"/>
    <mergeCell ref="C5:P5"/>
    <mergeCell ref="J78:M78"/>
    <mergeCell ref="C48:L48"/>
    <mergeCell ref="N40:U40"/>
    <mergeCell ref="C33:L33"/>
    <mergeCell ref="C27:L27"/>
    <mergeCell ref="N27:U27"/>
    <mergeCell ref="C31:L31"/>
    <mergeCell ref="N31:U31"/>
    <mergeCell ref="N35:U35"/>
    <mergeCell ref="C42:L42"/>
    <mergeCell ref="C44:L44"/>
    <mergeCell ref="N48:U48"/>
    <mergeCell ref="N44:U44"/>
    <mergeCell ref="C46:L46"/>
    <mergeCell ref="N46:U46"/>
    <mergeCell ref="N42:U42"/>
    <mergeCell ref="D64:U64"/>
    <mergeCell ref="E149:V149"/>
    <mergeCell ref="B76:C76"/>
    <mergeCell ref="D76:V77"/>
    <mergeCell ref="S78:V78"/>
    <mergeCell ref="S80:V80"/>
    <mergeCell ref="S82:V82"/>
    <mergeCell ref="J82:M82"/>
    <mergeCell ref="D114:R114"/>
    <mergeCell ref="D116:R116"/>
    <mergeCell ref="A90:L90"/>
    <mergeCell ref="D84:V85"/>
    <mergeCell ref="B84:C84"/>
    <mergeCell ref="B87:C87"/>
    <mergeCell ref="D87:V88"/>
    <mergeCell ref="U90:V90"/>
    <mergeCell ref="J80:M80"/>
    <mergeCell ref="A54:L54"/>
    <mergeCell ref="U54:V54"/>
    <mergeCell ref="A56:V57"/>
    <mergeCell ref="C50:L50"/>
    <mergeCell ref="N50:U50"/>
    <mergeCell ref="C52:V53"/>
    <mergeCell ref="B73:C73"/>
    <mergeCell ref="D73:V74"/>
    <mergeCell ref="D67:V68"/>
    <mergeCell ref="B61:C61"/>
    <mergeCell ref="B64:C64"/>
    <mergeCell ref="B67:C67"/>
    <mergeCell ref="B58:V58"/>
    <mergeCell ref="B70:C70"/>
    <mergeCell ref="D70:V71"/>
    <mergeCell ref="E157:V158"/>
    <mergeCell ref="E155:V156"/>
    <mergeCell ref="U160:V160"/>
    <mergeCell ref="U118:V118"/>
    <mergeCell ref="B134:V134"/>
    <mergeCell ref="B140:V140"/>
    <mergeCell ref="E144:V145"/>
    <mergeCell ref="E151:V152"/>
    <mergeCell ref="C136:V136"/>
    <mergeCell ref="U132:V132"/>
    <mergeCell ref="B120:V120"/>
    <mergeCell ref="G122:H122"/>
    <mergeCell ref="E153:V153"/>
    <mergeCell ref="U138:V138"/>
    <mergeCell ref="C130:U130"/>
    <mergeCell ref="C128:V128"/>
    <mergeCell ref="A118:L118"/>
    <mergeCell ref="B92:V92"/>
    <mergeCell ref="D95:V95"/>
    <mergeCell ref="D97:U98"/>
    <mergeCell ref="D99:U100"/>
    <mergeCell ref="D106:V106"/>
    <mergeCell ref="D108:R108"/>
    <mergeCell ref="D110:R110"/>
    <mergeCell ref="D112:R112"/>
    <mergeCell ref="D104:V104"/>
  </mergeCells>
  <dataValidations xWindow="721" yWindow="869" count="11">
    <dataValidation type="list" allowBlank="1" showErrorMessage="1" sqref="U160:V160">
      <formula1>$AF$228:$AF$229</formula1>
    </dataValidation>
    <dataValidation type="list" allowBlank="1" showErrorMessage="1" promptTitle="NOTE:" prompt="Points may not be claimed for this item if points were claimed for Opportunity Index." sqref="U138:V138">
      <formula1>$AG$228:$AG$229</formula1>
    </dataValidation>
    <dataValidation type="list" allowBlank="1" showInputMessage="1" showErrorMessage="1" promptTitle="NOTE:" prompt="Points may not be claimed for this item if points were claimed for Opportunity Index." sqref="U132:V132">
      <formula1>$AJ$218:$AJ$224</formula1>
    </dataValidation>
    <dataValidation type="list" allowBlank="1" showInputMessage="1" showErrorMessage="1" sqref="B124 B67:C67 B87:C87 B73:C73 B76:C76 B4 B70:C70">
      <formula1>$AF$218:$AF$220</formula1>
    </dataValidation>
    <dataValidation type="list" allowBlank="1" showInputMessage="1" showErrorMessage="1" prompt="Note:  If eligible for points under §11.9(c)(4) then the application is not eligible for points here!" sqref="B64:C64 B61">
      <formula1>$AF$218:$AF$220</formula1>
    </dataValidation>
    <dataValidation type="list" allowBlank="1" showErrorMessage="1" prompt="Note: Supportive Housing is only eligible for 3 pts. max here!" sqref="U54:V54">
      <formula1>$AG$217:$AG$224</formula1>
    </dataValidation>
    <dataValidation type="list" showInputMessage="1" showErrorMessage="1" sqref="R18:S18">
      <formula1>$AD$218:$AD$220</formula1>
    </dataValidation>
    <dataValidation type="list" allowBlank="1" showInputMessage="1" showErrorMessage="1" sqref="C23:L23 C25:L25 C27:L27 C29:L29 C31:L31 C33:L33 C35:L35 N23:U23 N25:U25 N27:U27 N29:U29 N31:U31 N33:U33 N35:U35">
      <formula1>$P$218:$P$234</formula1>
    </dataValidation>
    <dataValidation type="list" allowBlank="1" showInputMessage="1" showErrorMessage="1" sqref="C40:L40 C42:L42 C44:L44 C46:L46 C48:L48 C50:L50 N40:U40 N42:U42 N44:U44 N46:U46 N48:U48 N50:U50">
      <formula1>$P$236:$P$250</formula1>
    </dataValidation>
    <dataValidation type="list" allowBlank="1" showInputMessage="1" showErrorMessage="1" prompt="If application claimed Opportunity Index points, Development _x000a_cannot be located in a Colonia or EDA" sqref="U90:V90">
      <formula1>$AI$219:$AI$224</formula1>
    </dataValidation>
    <dataValidation type="list" allowBlank="1" showInputMessage="1" showErrorMessage="1" prompt="Not eligible if Application is At-Risk!" sqref="U118:V118">
      <formula1>$AE$228:$AE$234</formula1>
    </dataValidation>
  </dataValidations>
  <pageMargins left="0.45" right="0.45" top="0.5" bottom="0.5" header="0.3" footer="0.3"/>
  <pageSetup scale="95" orientation="portrait" r:id="rId1"/>
  <headerFooter>
    <oddFooter>&amp;R&amp;D</oddFooter>
  </headerFooter>
  <rowBreaks count="2" manualBreakCount="2">
    <brk id="57" max="21" man="1"/>
    <brk id="119" max="2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00B0F0"/>
  </sheetPr>
  <dimension ref="A1:BJ138"/>
  <sheetViews>
    <sheetView showGridLines="0" zoomScaleNormal="100" workbookViewId="0">
      <selection sqref="A1:L2"/>
    </sheetView>
  </sheetViews>
  <sheetFormatPr defaultColWidth="9.109375" defaultRowHeight="14.4" x14ac:dyDescent="0.3"/>
  <cols>
    <col min="1" max="1" width="3.6640625" style="2038" customWidth="1"/>
    <col min="2" max="2" width="3.33203125" style="1060" customWidth="1"/>
    <col min="3" max="3" width="2.88671875" style="1060" customWidth="1"/>
    <col min="4" max="4" width="15.44140625" style="1060" customWidth="1"/>
    <col min="5" max="7" width="9.109375" style="1060"/>
    <col min="8" max="8" width="7.33203125" style="1060" customWidth="1"/>
    <col min="9" max="9" width="8.33203125" style="1060" customWidth="1"/>
    <col min="10" max="10" width="5.88671875" style="1060" customWidth="1"/>
    <col min="11" max="11" width="9.109375" style="1060"/>
    <col min="12" max="12" width="20.5546875" style="1060" customWidth="1"/>
    <col min="13" max="16384" width="9.109375" style="1060"/>
  </cols>
  <sheetData>
    <row r="1" spans="1:12" ht="15" customHeight="1" x14ac:dyDescent="0.3">
      <c r="A1" s="3271" t="s">
        <v>1299</v>
      </c>
      <c r="B1" s="3272"/>
      <c r="C1" s="3272"/>
      <c r="D1" s="3272"/>
      <c r="E1" s="3272"/>
      <c r="F1" s="3272"/>
      <c r="G1" s="3272"/>
      <c r="H1" s="3272"/>
      <c r="I1" s="3272"/>
      <c r="J1" s="3272"/>
      <c r="K1" s="3272"/>
      <c r="L1" s="3273"/>
    </row>
    <row r="2" spans="1:12" ht="9" customHeight="1" thickBot="1" x14ac:dyDescent="0.35">
      <c r="A2" s="3277"/>
      <c r="B2" s="3278"/>
      <c r="C2" s="3278"/>
      <c r="D2" s="3278"/>
      <c r="E2" s="3278"/>
      <c r="F2" s="3278"/>
      <c r="G2" s="3278"/>
      <c r="H2" s="3278"/>
      <c r="I2" s="3278"/>
      <c r="J2" s="3278"/>
      <c r="K2" s="3278"/>
      <c r="L2" s="3279"/>
    </row>
    <row r="3" spans="1:12" ht="4.5" customHeight="1" thickBot="1" x14ac:dyDescent="0.35">
      <c r="A3" s="2031"/>
      <c r="B3" s="2031"/>
      <c r="C3" s="2031"/>
      <c r="D3" s="2031"/>
      <c r="E3" s="2031"/>
      <c r="F3" s="2031"/>
      <c r="G3" s="2031"/>
      <c r="H3" s="2031"/>
      <c r="I3" s="2031"/>
      <c r="J3" s="2031"/>
      <c r="K3" s="2031"/>
      <c r="L3" s="232"/>
    </row>
    <row r="4" spans="1:12" s="449" customFormat="1" ht="17.25" customHeight="1" thickBot="1" x14ac:dyDescent="0.35">
      <c r="A4" s="1081" t="str">
        <f>IF('9. Site Info Part II'!U54&gt;0, "x", "n/a")</f>
        <v>n/a</v>
      </c>
      <c r="B4" s="3332" t="s">
        <v>1489</v>
      </c>
      <c r="C4" s="3333"/>
      <c r="D4" s="3333"/>
      <c r="E4" s="3333"/>
      <c r="F4" s="3333"/>
      <c r="G4" s="3333"/>
    </row>
    <row r="5" spans="1:12" s="449" customFormat="1" ht="3.75" customHeight="1" thickBot="1" x14ac:dyDescent="0.35">
      <c r="A5" s="1082"/>
      <c r="B5" s="457"/>
    </row>
    <row r="6" spans="1:12" s="449" customFormat="1" ht="15" customHeight="1" thickBot="1" x14ac:dyDescent="0.35">
      <c r="A6" s="1238"/>
      <c r="B6" s="1646"/>
      <c r="C6" s="3330" t="s">
        <v>1522</v>
      </c>
      <c r="D6" s="2629"/>
      <c r="E6" s="2629"/>
      <c r="F6" s="2629"/>
      <c r="G6" s="2629"/>
      <c r="H6" s="2629"/>
      <c r="I6" s="2629"/>
      <c r="J6" s="2629"/>
    </row>
    <row r="7" spans="1:12" s="449" customFormat="1" ht="4.5" customHeight="1" thickBot="1" x14ac:dyDescent="0.35">
      <c r="A7" s="1082"/>
      <c r="B7" s="457"/>
    </row>
    <row r="8" spans="1:12" s="449" customFormat="1" ht="15" customHeight="1" thickBot="1" x14ac:dyDescent="0.35">
      <c r="A8" s="1238"/>
      <c r="B8" s="1646"/>
      <c r="C8" s="2639" t="s">
        <v>1521</v>
      </c>
      <c r="D8" s="2639"/>
      <c r="E8" s="2639"/>
      <c r="F8" s="2639"/>
      <c r="G8" s="2639"/>
      <c r="H8" s="2639"/>
      <c r="I8" s="2639"/>
      <c r="J8" s="2639"/>
      <c r="K8" s="2639"/>
      <c r="L8" s="2639"/>
    </row>
    <row r="9" spans="1:12" s="449" customFormat="1" ht="9.75" customHeight="1" x14ac:dyDescent="0.3">
      <c r="A9" s="1082"/>
      <c r="B9" s="1648"/>
      <c r="C9" s="2639"/>
      <c r="D9" s="2639"/>
      <c r="E9" s="2639"/>
      <c r="F9" s="2639"/>
      <c r="G9" s="2639"/>
      <c r="H9" s="2639"/>
      <c r="I9" s="2639"/>
      <c r="J9" s="2639"/>
      <c r="K9" s="2639"/>
      <c r="L9" s="2639"/>
    </row>
    <row r="10" spans="1:12" s="449" customFormat="1" ht="5.25" customHeight="1" thickBot="1" x14ac:dyDescent="0.35">
      <c r="A10" s="1082"/>
      <c r="B10" s="1648"/>
      <c r="C10" s="2015"/>
      <c r="D10" s="2015"/>
      <c r="E10" s="2015"/>
      <c r="F10" s="2015"/>
      <c r="G10" s="2015"/>
      <c r="H10" s="2015"/>
      <c r="I10" s="2015"/>
      <c r="J10" s="2015"/>
      <c r="K10" s="2015"/>
    </row>
    <row r="11" spans="1:12" s="449" customFormat="1" ht="15" customHeight="1" thickBot="1" x14ac:dyDescent="0.35">
      <c r="A11" s="1238"/>
      <c r="B11" s="1646"/>
      <c r="C11" s="3331" t="s">
        <v>1515</v>
      </c>
      <c r="D11" s="2627"/>
      <c r="E11" s="2627"/>
      <c r="F11" s="2627"/>
      <c r="G11" s="2627"/>
      <c r="H11" s="2627"/>
      <c r="I11" s="2627"/>
      <c r="J11" s="2627"/>
    </row>
    <row r="12" spans="1:12" s="449" customFormat="1" ht="6.75" customHeight="1" thickBot="1" x14ac:dyDescent="0.35">
      <c r="A12" s="1082"/>
      <c r="B12" s="1648"/>
    </row>
    <row r="13" spans="1:12" s="449" customFormat="1" ht="15" customHeight="1" thickBot="1" x14ac:dyDescent="0.35">
      <c r="A13" s="1082"/>
      <c r="B13" s="1646"/>
      <c r="C13" s="3334" t="s">
        <v>1547</v>
      </c>
      <c r="D13" s="3334"/>
      <c r="E13" s="3334"/>
      <c r="F13" s="3334"/>
      <c r="G13" s="3334"/>
      <c r="H13" s="3334"/>
      <c r="I13" s="3334"/>
      <c r="J13" s="3334"/>
      <c r="K13" s="3334"/>
      <c r="L13" s="3334"/>
    </row>
    <row r="14" spans="1:12" s="449" customFormat="1" ht="12" customHeight="1" x14ac:dyDescent="0.3">
      <c r="A14" s="1082"/>
      <c r="B14" s="1648"/>
      <c r="C14" s="3334"/>
      <c r="D14" s="3334"/>
      <c r="E14" s="3334"/>
      <c r="F14" s="3334"/>
      <c r="G14" s="3334"/>
      <c r="H14" s="3334"/>
      <c r="I14" s="3334"/>
      <c r="J14" s="3334"/>
      <c r="K14" s="3334"/>
      <c r="L14" s="3334"/>
    </row>
    <row r="15" spans="1:12" s="449" customFormat="1" ht="6" customHeight="1" thickBot="1" x14ac:dyDescent="0.35">
      <c r="A15" s="1082"/>
      <c r="B15" s="1648"/>
    </row>
    <row r="16" spans="1:12" s="449" customFormat="1" ht="15.75" customHeight="1" thickBot="1" x14ac:dyDescent="0.35">
      <c r="A16" s="1082"/>
      <c r="B16" s="1262"/>
      <c r="C16" s="3300" t="s">
        <v>2051</v>
      </c>
      <c r="D16" s="2418"/>
      <c r="E16" s="2418"/>
      <c r="F16" s="2418"/>
      <c r="G16" s="2418"/>
      <c r="H16" s="2418"/>
      <c r="I16" s="2418"/>
      <c r="J16" s="2418"/>
      <c r="K16" s="2418"/>
      <c r="L16" s="2418"/>
    </row>
    <row r="17" spans="1:12" s="449" customFormat="1" ht="6" customHeight="1" x14ac:dyDescent="0.3">
      <c r="A17" s="1082"/>
      <c r="B17" s="1164"/>
      <c r="C17" s="3325" t="s">
        <v>2542</v>
      </c>
      <c r="D17" s="3325"/>
      <c r="E17" s="3325"/>
      <c r="F17" s="3325"/>
      <c r="G17" s="3325"/>
      <c r="H17" s="3325"/>
      <c r="I17" s="3325"/>
      <c r="J17" s="3325"/>
      <c r="K17" s="3325"/>
      <c r="L17" s="3325"/>
    </row>
    <row r="18" spans="1:12" s="449" customFormat="1" ht="34.5" customHeight="1" x14ac:dyDescent="0.3">
      <c r="A18" s="1082"/>
      <c r="B18" s="1164"/>
      <c r="C18" s="3325"/>
      <c r="D18" s="3325"/>
      <c r="E18" s="3325"/>
      <c r="F18" s="3325"/>
      <c r="G18" s="3325"/>
      <c r="H18" s="3325"/>
      <c r="I18" s="3325"/>
      <c r="J18" s="3325"/>
      <c r="K18" s="3325"/>
      <c r="L18" s="3325"/>
    </row>
    <row r="19" spans="1:12" s="449" customFormat="1" ht="3.75" customHeight="1" thickBot="1" x14ac:dyDescent="0.35">
      <c r="A19" s="1082"/>
      <c r="B19" s="1164"/>
      <c r="C19" s="2012"/>
      <c r="D19" s="2012"/>
      <c r="E19" s="2012"/>
      <c r="F19" s="2012"/>
      <c r="G19" s="2012"/>
      <c r="H19" s="2012"/>
      <c r="I19" s="2012"/>
      <c r="J19" s="2012"/>
      <c r="K19" s="2012"/>
      <c r="L19" s="2012"/>
    </row>
    <row r="20" spans="1:12" s="449" customFormat="1" ht="15" customHeight="1" thickBot="1" x14ac:dyDescent="0.35">
      <c r="A20" s="1082"/>
      <c r="B20" s="1262"/>
      <c r="C20" s="485" t="s">
        <v>1516</v>
      </c>
    </row>
    <row r="21" spans="1:12" s="449" customFormat="1" ht="18.75" customHeight="1" thickBot="1" x14ac:dyDescent="0.35">
      <c r="A21" s="1082"/>
      <c r="B21" s="1648"/>
      <c r="C21" s="2032" t="s">
        <v>1528</v>
      </c>
    </row>
    <row r="22" spans="1:12" s="449" customFormat="1" ht="15" customHeight="1" thickBot="1" x14ac:dyDescent="0.35">
      <c r="A22" s="1082"/>
      <c r="B22" s="1262"/>
      <c r="C22" s="2592" t="s">
        <v>2543</v>
      </c>
      <c r="D22" s="2592"/>
      <c r="E22" s="2592"/>
      <c r="F22" s="2592"/>
      <c r="G22" s="2592"/>
      <c r="H22" s="2592"/>
      <c r="I22" s="2592"/>
      <c r="J22" s="2592"/>
      <c r="K22" s="2592"/>
      <c r="L22" s="2592"/>
    </row>
    <row r="23" spans="1:12" s="449" customFormat="1" ht="13.2" customHeight="1" x14ac:dyDescent="0.3">
      <c r="A23" s="1082"/>
      <c r="B23" s="1649"/>
      <c r="C23" s="2592"/>
      <c r="D23" s="2592"/>
      <c r="E23" s="2592"/>
      <c r="F23" s="2592"/>
      <c r="G23" s="2592"/>
      <c r="H23" s="2592"/>
      <c r="I23" s="2592"/>
      <c r="J23" s="2592"/>
      <c r="K23" s="2592"/>
      <c r="L23" s="2592"/>
    </row>
    <row r="24" spans="1:12" s="449" customFormat="1" ht="17.25" customHeight="1" thickBot="1" x14ac:dyDescent="0.35">
      <c r="A24" s="1082"/>
      <c r="B24" s="1164"/>
      <c r="C24" s="2032" t="s">
        <v>1404</v>
      </c>
      <c r="D24" s="2032"/>
      <c r="E24" s="2032"/>
      <c r="F24" s="2032"/>
      <c r="G24" s="2033"/>
      <c r="H24" s="2033"/>
      <c r="I24" s="2033"/>
      <c r="J24" s="2033"/>
      <c r="K24" s="2015"/>
    </row>
    <row r="25" spans="1:12" s="449" customFormat="1" ht="15" customHeight="1" thickBot="1" x14ac:dyDescent="0.35">
      <c r="A25" s="1082"/>
      <c r="B25" s="1263"/>
      <c r="C25" s="3004" t="s">
        <v>1514</v>
      </c>
      <c r="D25" s="3004"/>
      <c r="E25" s="3004"/>
      <c r="F25" s="3004"/>
      <c r="G25" s="3004"/>
      <c r="H25" s="3004"/>
      <c r="I25" s="3004"/>
      <c r="J25" s="3004"/>
      <c r="K25" s="2010"/>
    </row>
    <row r="26" spans="1:12" s="449" customFormat="1" ht="15" customHeight="1" x14ac:dyDescent="0.3">
      <c r="A26" s="1082"/>
      <c r="B26" s="1164"/>
      <c r="C26" s="2034" t="s">
        <v>1560</v>
      </c>
      <c r="D26" s="2013"/>
      <c r="E26" s="2013"/>
      <c r="F26" s="2013"/>
      <c r="G26" s="2013"/>
      <c r="H26" s="2013"/>
      <c r="I26" s="2013"/>
      <c r="J26" s="2013"/>
      <c r="K26" s="2010"/>
    </row>
    <row r="27" spans="1:12" s="449" customFormat="1" ht="4.5" customHeight="1" thickBot="1" x14ac:dyDescent="0.35">
      <c r="A27" s="1082"/>
      <c r="B27" s="1164"/>
      <c r="C27" s="1234"/>
      <c r="D27" s="1234"/>
      <c r="E27" s="1234"/>
      <c r="F27" s="1234"/>
      <c r="G27" s="1234"/>
      <c r="H27" s="1234"/>
      <c r="I27" s="1234"/>
      <c r="J27" s="1234"/>
      <c r="K27" s="1234"/>
      <c r="L27" s="1234"/>
    </row>
    <row r="28" spans="1:12" s="449" customFormat="1" ht="15" customHeight="1" thickBot="1" x14ac:dyDescent="0.35">
      <c r="A28" s="1082"/>
      <c r="B28" s="1263"/>
      <c r="C28" s="2418" t="s">
        <v>1539</v>
      </c>
      <c r="D28" s="2418"/>
      <c r="E28" s="2418"/>
      <c r="F28" s="2418"/>
      <c r="G28" s="2418"/>
      <c r="H28" s="2418"/>
      <c r="I28" s="2418"/>
      <c r="J28" s="2418"/>
      <c r="K28" s="2418"/>
      <c r="L28" s="2418"/>
    </row>
    <row r="29" spans="1:12" s="449" customFormat="1" ht="13.2" customHeight="1" x14ac:dyDescent="0.3">
      <c r="A29" s="1082"/>
      <c r="B29" s="1164"/>
      <c r="C29" s="2418"/>
      <c r="D29" s="2418"/>
      <c r="E29" s="2418"/>
      <c r="F29" s="2418"/>
      <c r="G29" s="2418"/>
      <c r="H29" s="2418"/>
      <c r="I29" s="2418"/>
      <c r="J29" s="2418"/>
      <c r="K29" s="2418"/>
      <c r="L29" s="2418"/>
    </row>
    <row r="30" spans="1:12" s="449" customFormat="1" ht="4.5" customHeight="1" thickBot="1" x14ac:dyDescent="0.35">
      <c r="A30" s="1082"/>
      <c r="B30" s="2018"/>
      <c r="C30" s="2014"/>
      <c r="D30" s="2016"/>
      <c r="E30" s="2016"/>
      <c r="F30" s="2016"/>
      <c r="G30" s="2016"/>
      <c r="H30" s="2016"/>
      <c r="I30" s="2016"/>
      <c r="J30" s="2016"/>
      <c r="K30" s="802"/>
    </row>
    <row r="31" spans="1:12" s="449" customFormat="1" ht="15" thickBot="1" x14ac:dyDescent="0.35">
      <c r="A31" s="1081" t="str">
        <f>IF('9. Site Info Part II'!U90&gt;0, "x", "n/a")</f>
        <v>n/a</v>
      </c>
      <c r="B31" s="3332" t="s">
        <v>1490</v>
      </c>
      <c r="C31" s="3333"/>
      <c r="D31" s="3333"/>
      <c r="E31" s="3333"/>
      <c r="F31" s="3333"/>
      <c r="G31" s="3333"/>
      <c r="H31" s="3333"/>
    </row>
    <row r="32" spans="1:12" s="449" customFormat="1" ht="5.0999999999999996" customHeight="1" thickBot="1" x14ac:dyDescent="0.35">
      <c r="A32" s="844"/>
    </row>
    <row r="33" spans="1:12" s="449" customFormat="1" ht="15" customHeight="1" thickBot="1" x14ac:dyDescent="0.35">
      <c r="A33" s="844"/>
      <c r="B33" s="1081" t="str">
        <f>IF('9. Site Info Part II'!B61="Yes", "x", "n/a")</f>
        <v>n/a</v>
      </c>
      <c r="C33" s="3339" t="s">
        <v>1365</v>
      </c>
      <c r="D33" s="3267"/>
      <c r="E33" s="3267"/>
      <c r="F33" s="802"/>
      <c r="G33" s="802"/>
      <c r="H33" s="802"/>
      <c r="I33" s="802"/>
      <c r="J33" s="802"/>
      <c r="K33" s="802"/>
    </row>
    <row r="34" spans="1:12" s="449" customFormat="1" ht="6" customHeight="1" thickBot="1" x14ac:dyDescent="0.35">
      <c r="A34" s="844"/>
      <c r="B34" s="2035"/>
      <c r="C34" s="2014"/>
      <c r="D34" s="2016"/>
      <c r="E34" s="2016"/>
      <c r="F34" s="802"/>
      <c r="G34" s="802"/>
      <c r="H34" s="802"/>
      <c r="I34" s="802"/>
      <c r="J34" s="802"/>
      <c r="K34" s="802"/>
    </row>
    <row r="35" spans="1:12" s="449" customFormat="1" ht="15" customHeight="1" thickBot="1" x14ac:dyDescent="0.35">
      <c r="A35" s="844"/>
      <c r="C35" s="2036"/>
      <c r="D35" s="3300" t="s">
        <v>2544</v>
      </c>
      <c r="E35" s="2418"/>
      <c r="F35" s="2418"/>
      <c r="G35" s="2418"/>
      <c r="H35" s="2418"/>
      <c r="I35" s="2032" t="s">
        <v>1553</v>
      </c>
      <c r="J35" s="1199"/>
      <c r="K35" s="1199"/>
    </row>
    <row r="36" spans="1:12" s="449" customFormat="1" ht="7.2" customHeight="1" thickBot="1" x14ac:dyDescent="0.35">
      <c r="A36" s="844"/>
      <c r="C36" s="2035"/>
      <c r="E36" s="1199"/>
      <c r="F36" s="1199"/>
      <c r="G36" s="1199"/>
      <c r="H36" s="1199"/>
      <c r="I36" s="1199"/>
      <c r="J36" s="1199"/>
      <c r="K36" s="1199"/>
    </row>
    <row r="37" spans="1:12" s="449" customFormat="1" ht="15" customHeight="1" thickBot="1" x14ac:dyDescent="0.35">
      <c r="A37" s="844"/>
      <c r="C37" s="2036"/>
      <c r="D37" s="2639" t="s">
        <v>2545</v>
      </c>
      <c r="E37" s="2639"/>
      <c r="F37" s="2639"/>
      <c r="G37" s="2639"/>
      <c r="H37" s="2639"/>
      <c r="I37" s="2639"/>
      <c r="J37" s="2639"/>
      <c r="K37" s="2639"/>
      <c r="L37" s="2639"/>
    </row>
    <row r="38" spans="1:12" s="449" customFormat="1" ht="12.6" customHeight="1" x14ac:dyDescent="0.3">
      <c r="A38" s="844"/>
      <c r="C38" s="802"/>
      <c r="D38" s="2639"/>
      <c r="E38" s="2639"/>
      <c r="F38" s="2639"/>
      <c r="G38" s="2639"/>
      <c r="H38" s="2639"/>
      <c r="I38" s="2639"/>
      <c r="J38" s="2639"/>
      <c r="K38" s="2639"/>
      <c r="L38" s="2639"/>
    </row>
    <row r="39" spans="1:12" s="449" customFormat="1" ht="4.5" customHeight="1" thickBot="1" x14ac:dyDescent="0.35">
      <c r="A39" s="844"/>
      <c r="C39" s="802"/>
      <c r="D39" s="2011"/>
      <c r="E39" s="2011"/>
      <c r="F39" s="2011"/>
      <c r="G39" s="2011"/>
      <c r="H39" s="2011"/>
      <c r="I39" s="2011"/>
      <c r="J39" s="2011"/>
      <c r="K39" s="2011"/>
    </row>
    <row r="40" spans="1:12" s="449" customFormat="1" ht="15" customHeight="1" thickBot="1" x14ac:dyDescent="0.35">
      <c r="A40" s="844"/>
      <c r="C40" s="2036"/>
      <c r="D40" s="2639" t="s">
        <v>1523</v>
      </c>
      <c r="E40" s="2639"/>
      <c r="F40" s="2639"/>
      <c r="G40" s="2639"/>
      <c r="H40" s="2639"/>
      <c r="I40" s="2639"/>
      <c r="J40" s="2639"/>
      <c r="K40" s="2639"/>
      <c r="L40" s="2639"/>
    </row>
    <row r="41" spans="1:12" s="449" customFormat="1" ht="6" customHeight="1" thickBot="1" x14ac:dyDescent="0.35">
      <c r="A41" s="844"/>
      <c r="C41" s="802"/>
      <c r="D41" s="2639"/>
      <c r="E41" s="2639"/>
      <c r="F41" s="2639"/>
      <c r="G41" s="2639"/>
      <c r="H41" s="2639"/>
      <c r="I41" s="2639"/>
      <c r="J41" s="2639"/>
      <c r="K41" s="2639"/>
      <c r="L41" s="2639"/>
    </row>
    <row r="42" spans="1:12" s="449" customFormat="1" ht="15" customHeight="1" thickBot="1" x14ac:dyDescent="0.35">
      <c r="A42" s="844"/>
      <c r="B42" s="2037" t="str">
        <f>IF('9. Site Info Part II'!B64="Yes", "x", "n/a")</f>
        <v>n/a</v>
      </c>
      <c r="C42" s="457" t="s">
        <v>1519</v>
      </c>
      <c r="F42" s="2022" t="s">
        <v>1554</v>
      </c>
    </row>
    <row r="43" spans="1:12" ht="5.25" customHeight="1" thickBot="1" x14ac:dyDescent="0.35"/>
    <row r="44" spans="1:12" s="449" customFormat="1" ht="15" customHeight="1" thickBot="1" x14ac:dyDescent="0.35">
      <c r="A44" s="844"/>
      <c r="B44" s="457"/>
      <c r="C44" s="2036"/>
      <c r="D44" s="2418" t="s">
        <v>2546</v>
      </c>
      <c r="E44" s="2418"/>
      <c r="F44" s="2418"/>
      <c r="G44" s="2418"/>
      <c r="H44" s="2418"/>
      <c r="I44" s="2418"/>
      <c r="J44" s="2418"/>
      <c r="K44" s="2418"/>
      <c r="L44" s="2418"/>
    </row>
    <row r="45" spans="1:12" s="449" customFormat="1" ht="12.75" customHeight="1" x14ac:dyDescent="0.3">
      <c r="A45" s="844"/>
      <c r="B45" s="457"/>
      <c r="D45" s="2418"/>
      <c r="E45" s="2418"/>
      <c r="F45" s="2418"/>
      <c r="G45" s="2418"/>
      <c r="H45" s="2418"/>
      <c r="I45" s="2418"/>
      <c r="J45" s="2418"/>
      <c r="K45" s="2418"/>
      <c r="L45" s="2418"/>
    </row>
    <row r="46" spans="1:12" s="449" customFormat="1" ht="4.2" customHeight="1" thickBot="1" x14ac:dyDescent="0.35">
      <c r="A46" s="844"/>
      <c r="B46" s="457"/>
    </row>
    <row r="47" spans="1:12" s="449" customFormat="1" ht="15" customHeight="1" thickBot="1" x14ac:dyDescent="0.35">
      <c r="A47" s="844"/>
      <c r="B47" s="457"/>
      <c r="C47" s="2036"/>
      <c r="D47" s="2639" t="s">
        <v>1524</v>
      </c>
      <c r="E47" s="2639"/>
      <c r="F47" s="2639"/>
      <c r="G47" s="2639"/>
      <c r="H47" s="2639"/>
      <c r="I47" s="2639"/>
      <c r="J47" s="2639"/>
      <c r="K47" s="2639"/>
    </row>
    <row r="48" spans="1:12" s="449" customFormat="1" ht="6.75" customHeight="1" thickBot="1" x14ac:dyDescent="0.35">
      <c r="A48" s="844"/>
      <c r="B48" s="457"/>
      <c r="D48" s="2016"/>
      <c r="E48" s="2016"/>
      <c r="F48" s="2016"/>
      <c r="G48" s="2016"/>
      <c r="H48" s="2016"/>
      <c r="I48" s="2016"/>
      <c r="J48" s="2016"/>
      <c r="K48" s="2016"/>
    </row>
    <row r="49" spans="1:12" s="449" customFormat="1" ht="15" customHeight="1" thickBot="1" x14ac:dyDescent="0.35">
      <c r="A49" s="844"/>
      <c r="B49" s="1651"/>
      <c r="C49" s="457" t="s">
        <v>1520</v>
      </c>
      <c r="D49" s="2016"/>
      <c r="E49" s="2016"/>
      <c r="F49" s="2016"/>
      <c r="G49" s="2016"/>
      <c r="H49" s="2016"/>
      <c r="I49" s="2016"/>
      <c r="J49" s="2016"/>
      <c r="K49" s="2016"/>
    </row>
    <row r="50" spans="1:12" s="449" customFormat="1" ht="15" customHeight="1" x14ac:dyDescent="0.3">
      <c r="A50" s="844"/>
      <c r="B50" s="457"/>
      <c r="C50" s="2639" t="s">
        <v>2752</v>
      </c>
      <c r="D50" s="2639"/>
      <c r="E50" s="2639"/>
      <c r="F50" s="2639"/>
      <c r="G50" s="2639"/>
      <c r="H50" s="2639"/>
      <c r="I50" s="2639"/>
      <c r="J50" s="2639"/>
      <c r="K50" s="2639"/>
      <c r="L50" s="2639"/>
    </row>
    <row r="51" spans="1:12" s="449" customFormat="1" ht="12.6" customHeight="1" x14ac:dyDescent="0.3">
      <c r="A51" s="844"/>
      <c r="B51" s="457"/>
      <c r="C51" s="2639"/>
      <c r="D51" s="2639"/>
      <c r="E51" s="2639"/>
      <c r="F51" s="2639"/>
      <c r="G51" s="2639"/>
      <c r="H51" s="2639"/>
      <c r="I51" s="2639"/>
      <c r="J51" s="2639"/>
      <c r="K51" s="2639"/>
      <c r="L51" s="2639"/>
    </row>
    <row r="52" spans="1:12" s="449" customFormat="1" ht="15" customHeight="1" thickBot="1" x14ac:dyDescent="0.35">
      <c r="A52" s="844"/>
      <c r="B52" s="457"/>
      <c r="C52" s="2009" t="s">
        <v>2649</v>
      </c>
      <c r="D52" s="2039"/>
      <c r="G52" s="3338" t="s">
        <v>1550</v>
      </c>
      <c r="H52" s="3338"/>
      <c r="I52" s="3338"/>
      <c r="J52" s="3338"/>
      <c r="K52" s="3338"/>
      <c r="L52" s="3338"/>
    </row>
    <row r="53" spans="1:12" s="449" customFormat="1" ht="15" customHeight="1" thickBot="1" x14ac:dyDescent="0.35">
      <c r="A53" s="844"/>
      <c r="B53" s="457"/>
      <c r="C53" s="1651"/>
      <c r="D53" s="3330" t="s">
        <v>1522</v>
      </c>
      <c r="E53" s="2629"/>
      <c r="F53" s="2629"/>
      <c r="G53" s="2629"/>
      <c r="H53" s="2629"/>
      <c r="I53" s="2629"/>
      <c r="J53" s="2629"/>
      <c r="K53" s="2629"/>
      <c r="L53" s="2021"/>
    </row>
    <row r="54" spans="1:12" s="449" customFormat="1" ht="5.25" customHeight="1" thickBot="1" x14ac:dyDescent="0.35">
      <c r="A54" s="844"/>
      <c r="B54" s="457"/>
      <c r="C54" s="2040"/>
      <c r="D54" s="2015"/>
      <c r="E54" s="2015"/>
      <c r="F54" s="2015"/>
      <c r="G54" s="2015"/>
      <c r="H54" s="2015"/>
      <c r="I54" s="2015"/>
      <c r="J54" s="2015"/>
      <c r="K54" s="2015"/>
      <c r="L54" s="2021"/>
    </row>
    <row r="55" spans="1:12" s="449" customFormat="1" ht="15" customHeight="1" thickBot="1" x14ac:dyDescent="0.35">
      <c r="A55" s="844"/>
      <c r="C55" s="1651"/>
      <c r="D55" s="3330" t="s">
        <v>2215</v>
      </c>
      <c r="E55" s="2629"/>
      <c r="F55" s="2629"/>
      <c r="G55" s="2629"/>
      <c r="H55" s="2629"/>
      <c r="I55" s="2629"/>
      <c r="J55" s="2629"/>
      <c r="K55" s="2629"/>
      <c r="L55" s="2629"/>
    </row>
    <row r="56" spans="1:12" s="449" customFormat="1" ht="6.75" customHeight="1" thickBot="1" x14ac:dyDescent="0.35">
      <c r="A56" s="844"/>
      <c r="B56" s="457"/>
      <c r="C56" s="2040"/>
      <c r="D56" s="2041"/>
      <c r="E56" s="2041"/>
      <c r="F56" s="2041"/>
      <c r="G56" s="2041"/>
      <c r="H56" s="2041"/>
      <c r="I56" s="2041"/>
      <c r="J56" s="2041"/>
      <c r="K56" s="2041"/>
      <c r="L56" s="2021"/>
    </row>
    <row r="57" spans="1:12" s="449" customFormat="1" ht="15" customHeight="1" thickBot="1" x14ac:dyDescent="0.35">
      <c r="A57" s="844"/>
      <c r="C57" s="1651"/>
      <c r="D57" s="2639" t="s">
        <v>1525</v>
      </c>
      <c r="E57" s="2639"/>
      <c r="F57" s="2639"/>
      <c r="G57" s="2639"/>
      <c r="H57" s="2639"/>
      <c r="I57" s="2639"/>
      <c r="J57" s="2639"/>
      <c r="K57" s="2639"/>
      <c r="L57" s="2021"/>
    </row>
    <row r="58" spans="1:12" ht="5.25" customHeight="1" thickBot="1" x14ac:dyDescent="0.35"/>
    <row r="59" spans="1:12" s="2212" customFormat="1" ht="15" customHeight="1" thickBot="1" x14ac:dyDescent="0.35">
      <c r="A59" s="844"/>
      <c r="C59" s="1651"/>
      <c r="D59" s="2639" t="s">
        <v>2753</v>
      </c>
      <c r="E59" s="2639"/>
      <c r="F59" s="2639"/>
      <c r="G59" s="2639"/>
      <c r="H59" s="2639"/>
      <c r="I59" s="2639"/>
      <c r="J59" s="2639"/>
      <c r="K59" s="2639"/>
      <c r="L59" s="2308"/>
    </row>
    <row r="60" spans="1:12" s="2211" customFormat="1" ht="5.25" customHeight="1" thickBot="1" x14ac:dyDescent="0.35">
      <c r="A60" s="2038"/>
    </row>
    <row r="61" spans="1:12" s="2212" customFormat="1" ht="15" customHeight="1" thickBot="1" x14ac:dyDescent="0.35">
      <c r="A61" s="844"/>
      <c r="C61" s="1651"/>
      <c r="D61" s="2639" t="s">
        <v>2754</v>
      </c>
      <c r="E61" s="2639"/>
      <c r="F61" s="2639"/>
      <c r="G61" s="2639"/>
      <c r="H61" s="2639"/>
      <c r="I61" s="2639"/>
      <c r="J61" s="2639"/>
      <c r="K61" s="2639"/>
      <c r="L61" s="2308"/>
    </row>
    <row r="62" spans="1:12" s="2211" customFormat="1" ht="5.25" customHeight="1" thickBot="1" x14ac:dyDescent="0.35">
      <c r="A62" s="2038"/>
    </row>
    <row r="63" spans="1:12" s="2212" customFormat="1" ht="15" customHeight="1" thickBot="1" x14ac:dyDescent="0.35">
      <c r="A63" s="844"/>
      <c r="C63" s="1651"/>
      <c r="D63" s="2639" t="s">
        <v>2755</v>
      </c>
      <c r="E63" s="2639"/>
      <c r="F63" s="2639"/>
      <c r="G63" s="2639"/>
      <c r="H63" s="2639"/>
      <c r="I63" s="2639"/>
      <c r="J63" s="2639"/>
      <c r="K63" s="2639"/>
      <c r="L63" s="2308"/>
    </row>
    <row r="64" spans="1:12" s="2211" customFormat="1" ht="12.6" customHeight="1" x14ac:dyDescent="0.3">
      <c r="A64" s="2038"/>
      <c r="D64" s="2639"/>
      <c r="E64" s="2639"/>
      <c r="F64" s="2639"/>
      <c r="G64" s="2639"/>
      <c r="H64" s="2639"/>
      <c r="I64" s="2639"/>
      <c r="J64" s="2639"/>
      <c r="K64" s="2639"/>
    </row>
    <row r="65" spans="1:13" s="2211" customFormat="1" ht="3" customHeight="1" thickBot="1" x14ac:dyDescent="0.35">
      <c r="A65" s="2038"/>
    </row>
    <row r="66" spans="1:13" s="449" customFormat="1" ht="15" customHeight="1" thickBot="1" x14ac:dyDescent="0.35">
      <c r="A66" s="1081" t="str">
        <f>IF('9. Site Info Part II'!U118&gt;0, "x", "n/a")</f>
        <v>n/a</v>
      </c>
      <c r="B66" s="1726" t="s">
        <v>2716</v>
      </c>
      <c r="C66" s="2016"/>
      <c r="D66" s="2017"/>
      <c r="E66" s="2017"/>
      <c r="F66" s="2017"/>
      <c r="G66" s="2017"/>
      <c r="H66" s="2017"/>
      <c r="I66" s="2017"/>
      <c r="J66" s="2017"/>
      <c r="K66" s="2017"/>
      <c r="L66" s="2017"/>
    </row>
    <row r="67" spans="1:13" s="449" customFormat="1" ht="5.25" customHeight="1" x14ac:dyDescent="0.3">
      <c r="A67" s="1082"/>
      <c r="B67" s="1164"/>
      <c r="C67" s="2016"/>
      <c r="D67" s="2016"/>
      <c r="E67" s="2016"/>
      <c r="F67" s="2016"/>
      <c r="G67" s="2016"/>
      <c r="H67" s="2016"/>
      <c r="I67" s="2016"/>
      <c r="J67" s="2016"/>
      <c r="K67" s="2016"/>
    </row>
    <row r="68" spans="1:13" s="2212" customFormat="1" ht="15" customHeight="1" x14ac:dyDescent="0.3">
      <c r="A68" s="1082"/>
      <c r="B68" s="2299" t="s">
        <v>2715</v>
      </c>
      <c r="C68" s="2293"/>
      <c r="D68" s="2293"/>
      <c r="E68" s="2293"/>
      <c r="F68" s="2293"/>
      <c r="G68" s="2293"/>
      <c r="H68" s="2293"/>
      <c r="I68" s="2293"/>
      <c r="J68" s="2293"/>
      <c r="K68" s="2293"/>
    </row>
    <row r="69" spans="1:13" s="2212" customFormat="1" ht="5.25" customHeight="1" thickBot="1" x14ac:dyDescent="0.35">
      <c r="A69" s="1082"/>
      <c r="B69" s="1164"/>
      <c r="C69" s="2293"/>
      <c r="D69" s="2293"/>
      <c r="E69" s="2293"/>
      <c r="F69" s="2293"/>
      <c r="G69" s="2293"/>
      <c r="H69" s="2293"/>
      <c r="I69" s="2293"/>
      <c r="J69" s="2293"/>
      <c r="K69" s="2293"/>
    </row>
    <row r="70" spans="1:13" s="449" customFormat="1" ht="15" customHeight="1" thickBot="1" x14ac:dyDescent="0.35">
      <c r="A70" s="1082"/>
      <c r="B70" s="1715"/>
      <c r="C70" s="2418" t="s">
        <v>1526</v>
      </c>
      <c r="D70" s="2418"/>
      <c r="E70" s="2418"/>
      <c r="F70" s="2418"/>
      <c r="G70" s="2418"/>
      <c r="H70" s="2418"/>
      <c r="I70" s="2418"/>
      <c r="J70" s="2418"/>
      <c r="K70" s="2418"/>
      <c r="L70" s="2418"/>
    </row>
    <row r="71" spans="1:13" s="449" customFormat="1" ht="15" customHeight="1" x14ac:dyDescent="0.3">
      <c r="A71" s="1082"/>
      <c r="B71" s="1164"/>
      <c r="C71" s="2418"/>
      <c r="D71" s="2418"/>
      <c r="E71" s="2418"/>
      <c r="F71" s="2418"/>
      <c r="G71" s="2418"/>
      <c r="H71" s="2418"/>
      <c r="I71" s="2418"/>
      <c r="J71" s="2418"/>
      <c r="K71" s="2418"/>
      <c r="L71" s="2418"/>
    </row>
    <row r="72" spans="1:13" s="2212" customFormat="1" ht="15" customHeight="1" x14ac:dyDescent="0.3">
      <c r="A72" s="1082"/>
      <c r="B72" s="2296" t="s">
        <v>197</v>
      </c>
      <c r="D72" s="2292"/>
      <c r="E72" s="2292"/>
      <c r="F72" s="2292"/>
      <c r="G72" s="2292"/>
      <c r="H72" s="2292"/>
      <c r="I72" s="2292"/>
      <c r="J72" s="2292"/>
      <c r="K72" s="2292"/>
      <c r="L72" s="2292"/>
    </row>
    <row r="73" spans="1:13" s="449" customFormat="1" ht="15" customHeight="1" x14ac:dyDescent="0.3">
      <c r="A73"/>
      <c r="B73" s="2299" t="s">
        <v>2462</v>
      </c>
      <c r="C73" s="2016"/>
      <c r="D73" s="2017"/>
      <c r="E73" s="2017"/>
      <c r="F73" s="2017"/>
      <c r="G73" s="2017"/>
      <c r="H73" s="2017"/>
      <c r="I73" s="2017"/>
      <c r="J73" s="2017"/>
      <c r="K73" s="2017"/>
      <c r="L73" s="2017"/>
    </row>
    <row r="74" spans="1:13" s="449" customFormat="1" ht="5.25" customHeight="1" thickBot="1" x14ac:dyDescent="0.35">
      <c r="A74" s="1082"/>
      <c r="B74" s="1164"/>
      <c r="C74" s="2016"/>
      <c r="D74" s="2016"/>
      <c r="E74" s="2016"/>
      <c r="F74" s="2016"/>
      <c r="G74" s="2016"/>
      <c r="H74" s="2016"/>
      <c r="I74" s="2016"/>
      <c r="J74" s="2016"/>
      <c r="K74" s="2016"/>
    </row>
    <row r="75" spans="1:13" s="449" customFormat="1" ht="15" customHeight="1" thickBot="1" x14ac:dyDescent="0.35">
      <c r="A75" s="1082"/>
      <c r="B75" s="1715"/>
      <c r="C75" s="3336" t="s">
        <v>2818</v>
      </c>
      <c r="D75" s="3336"/>
      <c r="E75" s="3336"/>
      <c r="F75" s="3336"/>
      <c r="G75" s="3336"/>
      <c r="H75" s="3336"/>
      <c r="I75" s="3336"/>
      <c r="J75" s="3336"/>
      <c r="K75" s="3336"/>
      <c r="L75" s="3336"/>
      <c r="M75" s="2044"/>
    </row>
    <row r="76" spans="1:13" s="2018" customFormat="1" ht="13.95" customHeight="1" x14ac:dyDescent="0.3">
      <c r="C76" s="3336"/>
      <c r="D76" s="3336"/>
      <c r="E76" s="3336"/>
      <c r="F76" s="3336"/>
      <c r="G76" s="3336"/>
      <c r="H76" s="3336"/>
      <c r="I76" s="3336"/>
      <c r="J76" s="3336"/>
      <c r="K76" s="3336"/>
      <c r="L76" s="3336"/>
      <c r="M76" s="2044"/>
    </row>
    <row r="77" spans="1:13" s="2018" customFormat="1" ht="6" customHeight="1" thickBot="1" x14ac:dyDescent="0.35"/>
    <row r="78" spans="1:13" s="449" customFormat="1" ht="15" customHeight="1" thickBot="1" x14ac:dyDescent="0.35">
      <c r="A78" s="1081" t="str">
        <f>IF('9. Site Info Part II'!U132&gt;0, "x", "n/a")</f>
        <v>n/a</v>
      </c>
      <c r="B78" s="1442" t="s">
        <v>1406</v>
      </c>
    </row>
    <row r="79" spans="1:13" s="449" customFormat="1" ht="4.2" customHeight="1" thickBot="1" x14ac:dyDescent="0.35">
      <c r="A79" s="1082"/>
      <c r="B79" s="1442"/>
    </row>
    <row r="80" spans="1:13" s="449" customFormat="1" ht="15" customHeight="1" thickBot="1" x14ac:dyDescent="0.35">
      <c r="A80" s="1579"/>
      <c r="B80" s="1958"/>
      <c r="C80" s="3331" t="s">
        <v>2756</v>
      </c>
      <c r="D80" s="2627"/>
      <c r="E80" s="2627"/>
      <c r="F80" s="2627"/>
      <c r="G80" s="2627"/>
      <c r="H80" s="2627"/>
      <c r="I80" s="2627"/>
      <c r="J80" s="2627"/>
      <c r="K80" s="2627"/>
    </row>
    <row r="81" spans="1:12" ht="6.6" customHeight="1" thickBot="1" x14ac:dyDescent="0.35">
      <c r="C81" s="1699"/>
      <c r="D81" s="1699"/>
      <c r="E81" s="1699"/>
      <c r="F81" s="1699"/>
      <c r="G81" s="1699"/>
      <c r="H81" s="1699"/>
      <c r="I81" s="1699"/>
      <c r="J81" s="1699"/>
      <c r="K81" s="1699"/>
      <c r="L81" s="1699"/>
    </row>
    <row r="82" spans="1:12" s="449" customFormat="1" ht="15" customHeight="1" thickBot="1" x14ac:dyDescent="0.35">
      <c r="A82" s="1081" t="str">
        <f>IF('9. Site Info Part II'!U138&gt;0, "x", "n/a")</f>
        <v>n/a</v>
      </c>
      <c r="B82" s="2020" t="s">
        <v>2717</v>
      </c>
    </row>
    <row r="83" spans="1:12" s="449" customFormat="1" ht="6.6" customHeight="1" thickBot="1" x14ac:dyDescent="0.35">
      <c r="A83" s="1082"/>
      <c r="B83" s="2020"/>
    </row>
    <row r="84" spans="1:12" ht="15" customHeight="1" thickBot="1" x14ac:dyDescent="0.35">
      <c r="A84" s="1060"/>
      <c r="B84" s="1408"/>
      <c r="C84" s="3294" t="s">
        <v>2547</v>
      </c>
      <c r="D84" s="3294"/>
      <c r="E84" s="3294"/>
      <c r="F84" s="3294"/>
      <c r="G84" s="3294"/>
      <c r="H84" s="3294"/>
      <c r="I84" s="3294"/>
      <c r="J84" s="3294"/>
      <c r="K84" s="3294"/>
      <c r="L84" s="3294"/>
    </row>
    <row r="85" spans="1:12" ht="13.2" customHeight="1" x14ac:dyDescent="0.3">
      <c r="A85" s="2042"/>
      <c r="B85" s="1650"/>
      <c r="C85" s="3294"/>
      <c r="D85" s="3294"/>
      <c r="E85" s="3294"/>
      <c r="F85" s="3294"/>
      <c r="G85" s="3294"/>
      <c r="H85" s="3294"/>
      <c r="I85" s="3294"/>
      <c r="J85" s="3294"/>
      <c r="K85" s="3294"/>
      <c r="L85" s="3294"/>
    </row>
    <row r="86" spans="1:12" s="449" customFormat="1" ht="15" customHeight="1" x14ac:dyDescent="0.3">
      <c r="A86" s="844"/>
      <c r="B86" s="1648"/>
      <c r="C86" s="449" t="s">
        <v>1555</v>
      </c>
      <c r="D86" s="2016"/>
      <c r="E86" s="2016"/>
      <c r="F86" s="2016"/>
      <c r="G86" s="2016"/>
      <c r="H86" s="2016"/>
      <c r="I86" s="2016"/>
      <c r="J86" s="2016"/>
      <c r="K86" s="2016"/>
    </row>
    <row r="87" spans="1:12" s="449" customFormat="1" ht="15" customHeight="1" x14ac:dyDescent="0.3">
      <c r="A87" s="844"/>
      <c r="B87" s="1648"/>
      <c r="D87" s="2022" t="s">
        <v>1550</v>
      </c>
      <c r="E87" s="2016"/>
      <c r="F87" s="2016"/>
      <c r="G87" s="2016"/>
      <c r="H87" s="2016"/>
      <c r="I87" s="2016"/>
      <c r="J87" s="2016"/>
      <c r="K87" s="2016"/>
    </row>
    <row r="88" spans="1:12" s="449" customFormat="1" ht="5.4" customHeight="1" thickBot="1" x14ac:dyDescent="0.35">
      <c r="A88" s="844"/>
      <c r="B88" s="1648"/>
      <c r="D88" s="2022"/>
      <c r="E88" s="2016"/>
      <c r="F88" s="2016"/>
      <c r="G88" s="2016"/>
      <c r="H88" s="2016"/>
      <c r="I88" s="2016"/>
      <c r="J88" s="2016"/>
      <c r="K88" s="2016"/>
    </row>
    <row r="89" spans="1:12" ht="15" customHeight="1" thickBot="1" x14ac:dyDescent="0.35">
      <c r="A89" s="2042"/>
      <c r="B89" s="1408"/>
      <c r="C89" s="3337" t="s">
        <v>2052</v>
      </c>
      <c r="D89" s="3337"/>
      <c r="E89" s="3337"/>
      <c r="F89" s="3337"/>
      <c r="G89" s="3337"/>
      <c r="H89" s="3337"/>
      <c r="I89" s="3337"/>
      <c r="J89" s="3337"/>
      <c r="K89" s="3337"/>
      <c r="L89" s="3337"/>
    </row>
    <row r="90" spans="1:12" ht="15" customHeight="1" x14ac:dyDescent="0.3">
      <c r="A90" s="2042"/>
      <c r="B90" s="2043"/>
      <c r="C90" s="3337"/>
      <c r="D90" s="3337"/>
      <c r="E90" s="3337"/>
      <c r="F90" s="3337"/>
      <c r="G90" s="3337"/>
      <c r="H90" s="3337"/>
      <c r="I90" s="3337"/>
      <c r="J90" s="3337"/>
      <c r="K90" s="3337"/>
      <c r="L90" s="3337"/>
    </row>
    <row r="91" spans="1:12" ht="12" customHeight="1" thickBot="1" x14ac:dyDescent="0.35">
      <c r="A91" s="1031"/>
      <c r="B91" s="1753"/>
      <c r="C91" s="3337"/>
      <c r="D91" s="3337"/>
      <c r="E91" s="3337"/>
      <c r="F91" s="3337"/>
      <c r="G91" s="3337"/>
      <c r="H91" s="3337"/>
      <c r="I91" s="3337"/>
      <c r="J91" s="3337"/>
      <c r="K91" s="3337"/>
      <c r="L91" s="3337"/>
    </row>
    <row r="92" spans="1:12" s="449" customFormat="1" ht="15" customHeight="1" thickBot="1" x14ac:dyDescent="0.35">
      <c r="A92" s="1081" t="str">
        <f>IF('9. Site Info Part II'!U160&gt;0, "x", "n/a")</f>
        <v>n/a</v>
      </c>
      <c r="B92" s="2020" t="s">
        <v>2718</v>
      </c>
    </row>
    <row r="93" spans="1:12" s="449" customFormat="1" ht="5.4" customHeight="1" thickBot="1" x14ac:dyDescent="0.35">
      <c r="A93" s="2020"/>
    </row>
    <row r="94" spans="1:12" s="449" customFormat="1" ht="15" customHeight="1" thickBot="1" x14ac:dyDescent="0.35">
      <c r="A94" s="2020"/>
      <c r="B94" s="1408"/>
      <c r="C94" s="3294" t="s">
        <v>2548</v>
      </c>
      <c r="D94" s="3294"/>
      <c r="E94" s="3294"/>
      <c r="F94" s="3294"/>
      <c r="G94" s="3294"/>
      <c r="H94" s="3294"/>
      <c r="I94" s="3294"/>
      <c r="J94" s="3294"/>
      <c r="K94" s="3294"/>
      <c r="L94" s="3294"/>
    </row>
    <row r="95" spans="1:12" s="449" customFormat="1" ht="12.6" customHeight="1" x14ac:dyDescent="0.3">
      <c r="A95" s="2020"/>
      <c r="B95" s="1650"/>
      <c r="C95" s="3294"/>
      <c r="D95" s="3294"/>
      <c r="E95" s="3294"/>
      <c r="F95" s="3294"/>
      <c r="G95" s="3294"/>
      <c r="H95" s="3294"/>
      <c r="I95" s="3294"/>
      <c r="J95" s="3294"/>
      <c r="K95" s="3294"/>
      <c r="L95" s="3294"/>
    </row>
    <row r="96" spans="1:12" s="449" customFormat="1" ht="5.4" customHeight="1" thickBot="1" x14ac:dyDescent="0.35">
      <c r="A96" s="2020"/>
      <c r="B96" s="1650"/>
      <c r="C96" s="2019"/>
      <c r="D96" s="2019"/>
      <c r="E96" s="2019"/>
      <c r="F96" s="2019"/>
      <c r="G96" s="2019"/>
      <c r="H96" s="2019"/>
      <c r="I96" s="2019"/>
      <c r="J96" s="2019"/>
      <c r="K96" s="2019"/>
      <c r="L96" s="2019"/>
    </row>
    <row r="97" spans="1:62" ht="15" customHeight="1" thickBot="1" x14ac:dyDescent="0.35">
      <c r="B97" s="1408"/>
      <c r="C97" s="384" t="s">
        <v>2549</v>
      </c>
      <c r="D97" s="1231"/>
      <c r="E97" s="1231"/>
      <c r="F97" s="1231"/>
      <c r="G97" s="1231"/>
      <c r="H97" s="1231"/>
      <c r="I97" s="1231"/>
      <c r="J97" s="1231"/>
      <c r="K97" s="1231"/>
      <c r="L97" s="1231"/>
    </row>
    <row r="98" spans="1:62" ht="5.4" customHeight="1" thickBot="1" x14ac:dyDescent="0.35">
      <c r="A98" s="2042"/>
      <c r="B98" s="1650"/>
      <c r="C98" s="1231"/>
      <c r="D98" s="1231"/>
      <c r="E98" s="1231"/>
      <c r="F98" s="1231"/>
      <c r="G98" s="1231"/>
      <c r="H98" s="1231"/>
      <c r="I98" s="1231"/>
      <c r="J98" s="1231"/>
      <c r="K98" s="1231"/>
      <c r="L98" s="1231"/>
    </row>
    <row r="99" spans="1:62" ht="15" customHeight="1" thickBot="1" x14ac:dyDescent="0.35">
      <c r="B99" s="1408"/>
      <c r="C99" s="384" t="s">
        <v>2550</v>
      </c>
      <c r="D99" s="1231"/>
      <c r="E99" s="1231"/>
      <c r="F99" s="1231"/>
      <c r="G99" s="1231"/>
      <c r="H99" s="1231"/>
      <c r="I99" s="1231"/>
      <c r="J99" s="1231"/>
      <c r="K99" s="1231"/>
      <c r="L99" s="1231"/>
    </row>
    <row r="100" spans="1:62" ht="5.4" customHeight="1" thickBot="1" x14ac:dyDescent="0.35">
      <c r="A100" s="2042"/>
      <c r="B100" s="1650"/>
      <c r="C100" s="1231"/>
      <c r="D100" s="1231"/>
      <c r="E100" s="1231"/>
      <c r="F100" s="1231"/>
      <c r="G100" s="1231"/>
      <c r="H100" s="1231"/>
      <c r="I100" s="1231"/>
      <c r="J100" s="1231"/>
      <c r="K100" s="1231"/>
      <c r="L100" s="1231"/>
    </row>
    <row r="101" spans="1:62" ht="15" customHeight="1" thickBot="1" x14ac:dyDescent="0.35">
      <c r="B101" s="1408"/>
      <c r="C101" s="384" t="s">
        <v>2551</v>
      </c>
      <c r="D101" s="1231"/>
      <c r="E101" s="1231"/>
      <c r="F101" s="1231"/>
      <c r="G101" s="1231"/>
      <c r="H101" s="1231"/>
      <c r="I101" s="1231"/>
      <c r="J101" s="1231"/>
      <c r="K101" s="1231"/>
      <c r="L101" s="1231"/>
    </row>
    <row r="102" spans="1:62" ht="5.4" customHeight="1" thickBot="1" x14ac:dyDescent="0.35">
      <c r="A102" s="2042"/>
      <c r="B102" s="1650"/>
      <c r="C102" s="1231"/>
      <c r="D102" s="1231"/>
      <c r="E102" s="1231"/>
      <c r="F102" s="1231"/>
      <c r="G102" s="1231"/>
      <c r="H102" s="1231"/>
      <c r="I102" s="1231"/>
      <c r="J102" s="1231"/>
      <c r="K102" s="1231"/>
      <c r="L102" s="1231"/>
    </row>
    <row r="103" spans="1:62" s="1417" customFormat="1" ht="15" customHeight="1" thickBot="1" x14ac:dyDescent="0.35">
      <c r="B103" s="1053"/>
      <c r="C103" s="3293" t="s">
        <v>2552</v>
      </c>
      <c r="D103" s="3294"/>
      <c r="E103" s="3294"/>
      <c r="F103" s="3294"/>
      <c r="G103" s="3294"/>
      <c r="H103" s="3294"/>
      <c r="I103" s="3294"/>
      <c r="J103" s="3294"/>
      <c r="K103" s="3294"/>
      <c r="L103" s="3294"/>
      <c r="M103" s="1231"/>
      <c r="N103" s="1231"/>
      <c r="O103" s="1231"/>
      <c r="P103" s="1231"/>
      <c r="Q103" s="1231"/>
      <c r="R103" s="1231"/>
      <c r="S103" s="1231"/>
      <c r="T103" s="1231"/>
      <c r="U103" s="1231"/>
      <c r="V103" s="1231"/>
      <c r="W103" s="1231"/>
      <c r="BE103" s="1339"/>
      <c r="BF103" s="1339"/>
      <c r="BG103" s="1339"/>
      <c r="BH103" s="1339"/>
      <c r="BI103" s="1339"/>
      <c r="BJ103" s="1339"/>
    </row>
    <row r="104" spans="1:62" s="2018" customFormat="1" ht="4.5" customHeight="1" x14ac:dyDescent="0.3">
      <c r="D104" s="1231"/>
      <c r="E104" s="1231"/>
      <c r="F104" s="1231"/>
      <c r="G104" s="1231"/>
      <c r="H104" s="1231"/>
      <c r="I104" s="1231"/>
      <c r="J104" s="1231"/>
      <c r="K104" s="1231"/>
      <c r="L104" s="1231"/>
    </row>
    <row r="105" spans="1:62" ht="39.75" customHeight="1" x14ac:dyDescent="0.3">
      <c r="C105" s="3335" t="s">
        <v>2053</v>
      </c>
      <c r="D105" s="3335"/>
      <c r="E105" s="3335"/>
      <c r="F105" s="3335"/>
      <c r="G105" s="3335"/>
      <c r="H105" s="3335"/>
      <c r="I105" s="3335"/>
      <c r="J105" s="3335"/>
      <c r="K105" s="3335"/>
      <c r="L105" s="3335"/>
    </row>
    <row r="106" spans="1:62" s="1614" customFormat="1" ht="5.25" customHeight="1" x14ac:dyDescent="0.3">
      <c r="A106" s="962"/>
      <c r="B106" s="962"/>
      <c r="C106" s="962"/>
      <c r="D106" s="1613"/>
      <c r="E106" s="1613"/>
      <c r="F106" s="1613"/>
      <c r="G106" s="1613"/>
      <c r="H106" s="1613"/>
      <c r="I106" s="1613"/>
      <c r="J106" s="1613"/>
      <c r="K106" s="1613"/>
      <c r="L106" s="1613"/>
    </row>
    <row r="107" spans="1:62" ht="7.5" customHeight="1" x14ac:dyDescent="0.3"/>
    <row r="108" spans="1:62" s="2018" customFormat="1" x14ac:dyDescent="0.3"/>
    <row r="109" spans="1:62" s="2018" customFormat="1" ht="6.75" customHeight="1" x14ac:dyDescent="0.3"/>
    <row r="110" spans="1:62" s="2018" customFormat="1" ht="15" customHeight="1" x14ac:dyDescent="0.3"/>
    <row r="111" spans="1:62" s="2018" customFormat="1" ht="8.25" customHeight="1" x14ac:dyDescent="0.3"/>
    <row r="112" spans="1:62" s="2018" customFormat="1" x14ac:dyDescent="0.3"/>
    <row r="113" s="2018" customFormat="1" ht="6.75" customHeight="1" x14ac:dyDescent="0.3"/>
    <row r="114" s="2018" customFormat="1" ht="15" customHeight="1" x14ac:dyDescent="0.3"/>
    <row r="115" s="2018" customFormat="1" ht="6.75" customHeight="1" x14ac:dyDescent="0.3"/>
    <row r="116" s="2018" customFormat="1" x14ac:dyDescent="0.3"/>
    <row r="117" s="2018" customFormat="1" ht="6.75" customHeight="1" x14ac:dyDescent="0.3"/>
    <row r="118" s="2018" customFormat="1" ht="15" customHeight="1" x14ac:dyDescent="0.3"/>
    <row r="119" s="2018" customFormat="1" ht="8.25" customHeight="1" x14ac:dyDescent="0.3"/>
    <row r="120" s="2018" customFormat="1" x14ac:dyDescent="0.3"/>
    <row r="121" s="2018" customFormat="1" ht="6.75" customHeight="1" x14ac:dyDescent="0.3"/>
    <row r="122" s="2018" customFormat="1" ht="15" customHeight="1" x14ac:dyDescent="0.3"/>
    <row r="123" s="2018" customFormat="1" ht="7.5" customHeight="1" x14ac:dyDescent="0.3"/>
    <row r="124" s="2018" customFormat="1" x14ac:dyDescent="0.3"/>
    <row r="125" s="2018" customFormat="1" ht="6.75" customHeight="1" x14ac:dyDescent="0.3"/>
    <row r="126" s="2018" customFormat="1" ht="15" customHeight="1" x14ac:dyDescent="0.3"/>
    <row r="127" s="2018" customFormat="1" ht="8.25" customHeight="1" x14ac:dyDescent="0.3"/>
    <row r="128" s="2018" customFormat="1" x14ac:dyDescent="0.3"/>
    <row r="129" s="2018" customFormat="1" ht="6.75" customHeight="1" x14ac:dyDescent="0.3"/>
    <row r="130" s="2018" customFormat="1" ht="15" customHeight="1" x14ac:dyDescent="0.3"/>
    <row r="131" s="2018" customFormat="1" ht="6.75" customHeight="1" x14ac:dyDescent="0.3"/>
    <row r="132" s="2018" customFormat="1" x14ac:dyDescent="0.3"/>
    <row r="133" s="2018" customFormat="1" ht="6.75" customHeight="1" x14ac:dyDescent="0.3"/>
    <row r="134" s="2018" customFormat="1" ht="15" customHeight="1" x14ac:dyDescent="0.3"/>
    <row r="135" s="2018" customFormat="1" ht="8.25" customHeight="1" x14ac:dyDescent="0.3"/>
    <row r="136" s="2018" customFormat="1" x14ac:dyDescent="0.3"/>
    <row r="137" s="2018" customFormat="1" ht="6.75" customHeight="1" x14ac:dyDescent="0.3"/>
    <row r="138" s="2018" customFormat="1" ht="15" customHeight="1" x14ac:dyDescent="0.3"/>
  </sheetData>
  <sheetProtection password="8E37" sheet="1" objects="1" scenarios="1"/>
  <mergeCells count="34">
    <mergeCell ref="D47:K47"/>
    <mergeCell ref="C33:E33"/>
    <mergeCell ref="D35:H35"/>
    <mergeCell ref="D44:L45"/>
    <mergeCell ref="D37:L38"/>
    <mergeCell ref="D57:K57"/>
    <mergeCell ref="C70:L71"/>
    <mergeCell ref="G52:L52"/>
    <mergeCell ref="D59:K59"/>
    <mergeCell ref="D61:K61"/>
    <mergeCell ref="D63:K64"/>
    <mergeCell ref="C103:L103"/>
    <mergeCell ref="C105:L105"/>
    <mergeCell ref="C75:L76"/>
    <mergeCell ref="C80:K80"/>
    <mergeCell ref="C84:L85"/>
    <mergeCell ref="C89:L91"/>
    <mergeCell ref="C94:L95"/>
    <mergeCell ref="C50:L51"/>
    <mergeCell ref="D53:K53"/>
    <mergeCell ref="D55:L55"/>
    <mergeCell ref="A1:L2"/>
    <mergeCell ref="C6:J6"/>
    <mergeCell ref="C11:J11"/>
    <mergeCell ref="B4:G4"/>
    <mergeCell ref="B31:H31"/>
    <mergeCell ref="C22:L23"/>
    <mergeCell ref="C28:L29"/>
    <mergeCell ref="C25:J25"/>
    <mergeCell ref="C8:L9"/>
    <mergeCell ref="C13:L14"/>
    <mergeCell ref="C16:L16"/>
    <mergeCell ref="C17:L18"/>
    <mergeCell ref="D40:L41"/>
  </mergeCells>
  <phoneticPr fontId="71" type="noConversion"/>
  <hyperlinks>
    <hyperlink ref="C24:F24" r:id="rId1" display="(https://www.neighborhoodscout.com)"/>
    <hyperlink ref="C21" r:id="rId2"/>
    <hyperlink ref="C26" r:id="rId3"/>
    <hyperlink ref="G52" r:id="rId4"/>
    <hyperlink ref="F42" r:id="rId5"/>
    <hyperlink ref="D87" r:id="rId6"/>
  </hyperlinks>
  <pageMargins left="0.45" right="0.45" top="0.5" bottom="0.4" header="0.3" footer="0.3"/>
  <pageSetup scale="90" orientation="portrait" r:id="rId7"/>
  <headerFooter>
    <oddFooter>&amp;R&amp;D</oddFooter>
  </headerFooter>
  <rowBreaks count="1" manualBreakCount="1">
    <brk id="77" max="16383" man="1"/>
  </rowBreaks>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00B0F0"/>
  </sheetPr>
  <dimension ref="A1:AX218"/>
  <sheetViews>
    <sheetView showGridLines="0" zoomScaleNormal="100" zoomScalePageLayoutView="80" workbookViewId="0">
      <selection sqref="A1:R2"/>
    </sheetView>
  </sheetViews>
  <sheetFormatPr defaultColWidth="9.109375" defaultRowHeight="14.4" x14ac:dyDescent="0.3"/>
  <cols>
    <col min="1" max="1" width="4.44140625" style="858" customWidth="1"/>
    <col min="2" max="2" width="4.33203125" style="230" customWidth="1"/>
    <col min="3" max="3" width="1" style="1060" customWidth="1"/>
    <col min="4" max="4" width="2.5546875" style="230" customWidth="1"/>
    <col min="5" max="8" width="5.6640625" style="230" customWidth="1"/>
    <col min="9" max="9" width="5.5546875" style="230" customWidth="1"/>
    <col min="10" max="17" width="5.6640625" style="230" customWidth="1"/>
    <col min="18" max="18" width="8.33203125" style="230" customWidth="1"/>
    <col min="19" max="39" width="5.6640625" style="230" customWidth="1"/>
    <col min="40" max="94" width="2.33203125" style="230" customWidth="1"/>
    <col min="95" max="16384" width="9.109375" style="230"/>
  </cols>
  <sheetData>
    <row r="1" spans="1:50" ht="15" customHeight="1" x14ac:dyDescent="0.3">
      <c r="A1" s="2698" t="s">
        <v>1112</v>
      </c>
      <c r="B1" s="2699"/>
      <c r="C1" s="2699"/>
      <c r="D1" s="2699"/>
      <c r="E1" s="2699"/>
      <c r="F1" s="2699"/>
      <c r="G1" s="2699"/>
      <c r="H1" s="2699"/>
      <c r="I1" s="2699"/>
      <c r="J1" s="2699"/>
      <c r="K1" s="2699"/>
      <c r="L1" s="2699"/>
      <c r="M1" s="2699"/>
      <c r="N1" s="2699"/>
      <c r="O1" s="2699"/>
      <c r="P1" s="2699"/>
      <c r="Q1" s="2699"/>
      <c r="R1" s="2700"/>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c r="AQ1" s="742"/>
      <c r="AR1" s="742"/>
      <c r="AS1" s="742"/>
      <c r="AT1" s="742"/>
      <c r="AU1" s="742"/>
      <c r="AV1" s="742"/>
      <c r="AW1" s="742"/>
      <c r="AX1" s="742"/>
    </row>
    <row r="2" spans="1:50" ht="8.4" customHeight="1" thickBot="1" x14ac:dyDescent="0.35">
      <c r="A2" s="2701"/>
      <c r="B2" s="2702"/>
      <c r="C2" s="2702"/>
      <c r="D2" s="2702"/>
      <c r="E2" s="2702"/>
      <c r="F2" s="2702"/>
      <c r="G2" s="2702"/>
      <c r="H2" s="2702"/>
      <c r="I2" s="2702"/>
      <c r="J2" s="2702"/>
      <c r="K2" s="2702"/>
      <c r="L2" s="2702"/>
      <c r="M2" s="2702"/>
      <c r="N2" s="2702"/>
      <c r="O2" s="2702"/>
      <c r="P2" s="2702"/>
      <c r="Q2" s="2702"/>
      <c r="R2" s="2703"/>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c r="AT2" s="742"/>
      <c r="AU2" s="742"/>
      <c r="AV2" s="742"/>
      <c r="AW2" s="742"/>
      <c r="AX2" s="742"/>
    </row>
    <row r="3" spans="1:50" s="419" customFormat="1" ht="13.5" customHeight="1" thickBot="1" x14ac:dyDescent="0.35">
      <c r="C3" s="1424"/>
      <c r="M3" s="3283" t="s">
        <v>106</v>
      </c>
      <c r="N3" s="3283"/>
      <c r="O3" s="3283"/>
      <c r="P3" s="2815">
        <f>'6a. Competitive HTC Self Score'!AI47</f>
        <v>0</v>
      </c>
      <c r="Q3" s="2816"/>
      <c r="R3" s="485"/>
      <c r="S3" s="845"/>
      <c r="T3" s="845"/>
      <c r="U3" s="845"/>
      <c r="V3" s="845"/>
      <c r="W3" s="845"/>
      <c r="X3" s="845"/>
      <c r="Y3" s="845"/>
      <c r="Z3" s="845"/>
      <c r="AA3" s="845"/>
      <c r="AB3" s="445"/>
      <c r="AC3" s="492"/>
      <c r="AD3" s="492"/>
      <c r="AE3" s="492"/>
      <c r="AF3" s="492"/>
      <c r="AG3" s="492"/>
      <c r="AH3" s="445"/>
      <c r="AI3" s="790"/>
      <c r="AJ3" s="790"/>
      <c r="AK3" s="790"/>
      <c r="AL3" s="790"/>
      <c r="AM3" s="845"/>
    </row>
    <row r="4" spans="1:50" s="419" customFormat="1" ht="2.4" customHeight="1" thickBot="1" x14ac:dyDescent="0.35">
      <c r="C4" s="1424"/>
      <c r="L4" s="444"/>
      <c r="M4" s="655"/>
      <c r="N4" s="655"/>
      <c r="O4" s="655"/>
      <c r="P4" s="846"/>
      <c r="Q4" s="846"/>
      <c r="R4" s="485"/>
      <c r="S4" s="845"/>
      <c r="T4" s="845"/>
      <c r="U4" s="845"/>
      <c r="V4" s="845"/>
      <c r="W4" s="845"/>
      <c r="X4" s="845"/>
      <c r="Y4" s="845"/>
      <c r="Z4" s="845"/>
      <c r="AA4" s="845"/>
      <c r="AB4" s="445"/>
      <c r="AC4" s="492"/>
      <c r="AD4" s="492"/>
      <c r="AE4" s="492"/>
      <c r="AF4" s="492"/>
      <c r="AG4" s="492"/>
      <c r="AH4" s="445"/>
      <c r="AI4" s="790"/>
      <c r="AJ4" s="790"/>
      <c r="AK4" s="790"/>
      <c r="AL4" s="790"/>
      <c r="AM4" s="845"/>
    </row>
    <row r="5" spans="1:50" s="419" customFormat="1" ht="15.75" customHeight="1" thickBot="1" x14ac:dyDescent="0.35">
      <c r="A5" s="466" t="s">
        <v>158</v>
      </c>
      <c r="B5" s="2419" t="s">
        <v>200</v>
      </c>
      <c r="C5" s="2420"/>
      <c r="D5" s="2420"/>
      <c r="E5" s="2420"/>
      <c r="F5" s="2420"/>
      <c r="G5" s="2420"/>
      <c r="H5" s="2420"/>
      <c r="I5" s="2420"/>
      <c r="J5" s="2420"/>
      <c r="K5" s="2420"/>
      <c r="L5" s="2420"/>
      <c r="M5" s="2420"/>
      <c r="N5" s="2420"/>
      <c r="O5" s="2420"/>
      <c r="P5" s="2420"/>
      <c r="Q5" s="2420"/>
      <c r="R5" s="2421"/>
      <c r="S5" s="791"/>
      <c r="T5" s="791"/>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c r="AT5" s="791"/>
      <c r="AU5" s="791"/>
      <c r="AV5" s="791"/>
      <c r="AW5" s="791"/>
      <c r="AX5" s="791"/>
    </row>
    <row r="6" spans="1:50" s="419" customFormat="1" ht="13.8" x14ac:dyDescent="0.3">
      <c r="A6" s="466"/>
      <c r="B6" s="419" t="s">
        <v>206</v>
      </c>
      <c r="C6" s="1424"/>
    </row>
    <row r="7" spans="1:50" s="419" customFormat="1" ht="5.0999999999999996" customHeight="1" x14ac:dyDescent="0.3">
      <c r="A7" s="466"/>
      <c r="C7" s="1424"/>
    </row>
    <row r="8" spans="1:50" s="419" customFormat="1" ht="15.75" customHeight="1" thickBot="1" x14ac:dyDescent="0.35">
      <c r="A8" s="466"/>
      <c r="C8" s="1424"/>
      <c r="D8" s="463" t="s">
        <v>65</v>
      </c>
      <c r="E8" s="2687"/>
      <c r="F8" s="2687"/>
      <c r="H8" s="480" t="s">
        <v>66</v>
      </c>
      <c r="I8" s="2688"/>
      <c r="J8" s="2688"/>
      <c r="L8" s="480" t="s">
        <v>67</v>
      </c>
      <c r="M8" s="2687"/>
      <c r="N8" s="2687"/>
      <c r="P8" s="463" t="s">
        <v>68</v>
      </c>
      <c r="Q8" s="2687"/>
      <c r="R8" s="2687"/>
      <c r="S8" s="445"/>
      <c r="T8" s="445"/>
      <c r="U8" s="445"/>
      <c r="V8" s="445"/>
      <c r="W8" s="3342"/>
      <c r="X8" s="3342"/>
      <c r="Y8" s="3342"/>
      <c r="Z8" s="445"/>
      <c r="AA8" s="445"/>
      <c r="AB8" s="445"/>
      <c r="AC8" s="3342"/>
      <c r="AD8" s="3342"/>
      <c r="AE8" s="3342"/>
    </row>
    <row r="9" spans="1:50" s="419" customFormat="1" ht="5.0999999999999996" customHeight="1" x14ac:dyDescent="0.3">
      <c r="A9" s="466"/>
      <c r="B9" s="446"/>
      <c r="C9" s="446"/>
      <c r="D9" s="446"/>
      <c r="E9" s="446"/>
      <c r="F9" s="460"/>
      <c r="G9" s="460"/>
      <c r="H9" s="460"/>
      <c r="I9" s="460"/>
      <c r="J9" s="446"/>
      <c r="K9" s="446"/>
      <c r="L9" s="446"/>
      <c r="M9" s="491"/>
      <c r="N9" s="445"/>
      <c r="O9" s="445"/>
      <c r="P9" s="445"/>
      <c r="Q9" s="446"/>
      <c r="R9" s="446"/>
      <c r="S9" s="446"/>
      <c r="T9" s="445"/>
      <c r="U9" s="445"/>
      <c r="V9" s="445"/>
      <c r="W9" s="445"/>
      <c r="X9" s="445"/>
      <c r="Y9" s="446"/>
      <c r="Z9" s="446"/>
      <c r="AA9" s="446"/>
      <c r="AB9" s="460"/>
      <c r="AC9" s="460"/>
      <c r="AD9" s="460"/>
    </row>
    <row r="10" spans="1:50" s="1424" customFormat="1" ht="15.75" customHeight="1" thickBot="1" x14ac:dyDescent="0.35">
      <c r="A10" s="466"/>
      <c r="F10" s="2045" t="s">
        <v>2572</v>
      </c>
      <c r="G10" s="2687"/>
      <c r="H10" s="2687"/>
      <c r="N10" s="480" t="s">
        <v>2573</v>
      </c>
      <c r="O10" s="2688"/>
      <c r="P10" s="2688"/>
      <c r="S10" s="445"/>
      <c r="T10" s="445"/>
      <c r="U10" s="445"/>
      <c r="V10" s="445"/>
      <c r="W10" s="3342"/>
      <c r="X10" s="3342"/>
      <c r="Y10" s="3342"/>
      <c r="Z10" s="445"/>
      <c r="AA10" s="445"/>
      <c r="AB10" s="445"/>
      <c r="AC10" s="3342"/>
      <c r="AD10" s="3342"/>
      <c r="AE10" s="3342"/>
    </row>
    <row r="11" spans="1:50" s="1424" customFormat="1" ht="5.0999999999999996" customHeight="1" x14ac:dyDescent="0.3">
      <c r="A11" s="466"/>
      <c r="B11" s="446"/>
      <c r="C11" s="446"/>
      <c r="D11" s="446"/>
      <c r="E11" s="446"/>
      <c r="F11" s="460"/>
      <c r="G11" s="460"/>
      <c r="H11" s="460"/>
      <c r="I11" s="460"/>
      <c r="J11" s="446"/>
      <c r="K11" s="446"/>
      <c r="L11" s="446"/>
      <c r="M11" s="491"/>
      <c r="N11" s="445"/>
      <c r="O11" s="445"/>
      <c r="P11" s="445"/>
      <c r="Q11" s="446"/>
      <c r="R11" s="446"/>
      <c r="S11" s="446"/>
      <c r="T11" s="445"/>
      <c r="U11" s="445"/>
      <c r="V11" s="445"/>
      <c r="W11" s="445"/>
      <c r="X11" s="445"/>
      <c r="Y11" s="446"/>
      <c r="Z11" s="446"/>
      <c r="AA11" s="446"/>
      <c r="AB11" s="460"/>
      <c r="AC11" s="460"/>
      <c r="AD11" s="460"/>
    </row>
    <row r="12" spans="1:50" s="419" customFormat="1" ht="27" customHeight="1" x14ac:dyDescent="0.3">
      <c r="A12" s="466"/>
      <c r="B12" s="3350" t="s">
        <v>1402</v>
      </c>
      <c r="C12" s="3350"/>
      <c r="D12" s="3350"/>
      <c r="E12" s="3350"/>
      <c r="F12" s="3350"/>
      <c r="G12" s="3350"/>
      <c r="H12" s="3350"/>
      <c r="I12" s="3350"/>
      <c r="J12" s="3350"/>
      <c r="K12" s="3350"/>
      <c r="L12" s="3350"/>
      <c r="M12" s="3350"/>
      <c r="N12" s="3350"/>
      <c r="O12" s="3350"/>
      <c r="P12" s="3350"/>
      <c r="Q12" s="3350"/>
      <c r="R12" s="3350"/>
      <c r="S12" s="446"/>
      <c r="T12" s="445"/>
      <c r="U12" s="445"/>
      <c r="V12" s="445"/>
      <c r="W12" s="445"/>
      <c r="X12" s="445"/>
      <c r="Y12" s="446"/>
      <c r="Z12" s="446"/>
      <c r="AA12" s="446"/>
      <c r="AB12" s="460"/>
      <c r="AC12" s="460"/>
      <c r="AD12" s="460"/>
    </row>
    <row r="13" spans="1:50" s="419" customFormat="1" thickBot="1" x14ac:dyDescent="0.35">
      <c r="A13" s="466"/>
      <c r="B13" s="847" t="s">
        <v>125</v>
      </c>
      <c r="C13" s="847"/>
      <c r="D13" s="446"/>
      <c r="E13" s="446"/>
      <c r="F13" s="460"/>
      <c r="G13" s="460"/>
      <c r="H13" s="460"/>
      <c r="I13" s="460"/>
      <c r="J13" s="446"/>
      <c r="K13" s="446"/>
      <c r="L13" s="446"/>
      <c r="M13" s="491"/>
      <c r="N13" s="445"/>
      <c r="O13" s="445"/>
      <c r="P13" s="445"/>
      <c r="Q13" s="446"/>
      <c r="R13" s="446"/>
      <c r="S13" s="446"/>
      <c r="T13" s="445"/>
      <c r="U13" s="445"/>
      <c r="V13" s="445"/>
      <c r="W13" s="445"/>
      <c r="X13" s="445"/>
      <c r="Y13" s="446"/>
      <c r="Z13" s="446"/>
      <c r="AA13" s="446"/>
      <c r="AB13" s="460"/>
    </row>
    <row r="14" spans="1:50" s="419" customFormat="1" ht="15" customHeight="1" x14ac:dyDescent="0.3">
      <c r="A14" s="466"/>
      <c r="B14" s="3344" t="s">
        <v>2829</v>
      </c>
      <c r="C14" s="3345"/>
      <c r="D14" s="3345"/>
      <c r="E14" s="3345"/>
      <c r="F14" s="3345"/>
      <c r="G14" s="3345"/>
      <c r="H14" s="3345"/>
      <c r="I14" s="3345"/>
      <c r="J14" s="3345"/>
      <c r="K14" s="3345"/>
      <c r="L14" s="3345"/>
      <c r="M14" s="3345"/>
      <c r="N14" s="3345"/>
      <c r="O14" s="3345"/>
      <c r="P14" s="3345"/>
      <c r="Q14" s="3345"/>
      <c r="R14" s="3346"/>
      <c r="S14" s="848"/>
      <c r="T14" s="849"/>
      <c r="U14" s="848"/>
      <c r="V14" s="848"/>
      <c r="W14" s="848"/>
      <c r="X14" s="848"/>
      <c r="Y14" s="848"/>
      <c r="Z14" s="848"/>
      <c r="AA14" s="848"/>
      <c r="AB14" s="848"/>
      <c r="AC14" s="848"/>
      <c r="AD14" s="848"/>
      <c r="AE14" s="848"/>
      <c r="AF14" s="848"/>
      <c r="AG14" s="848"/>
      <c r="AH14" s="848"/>
      <c r="AI14" s="848"/>
      <c r="AJ14" s="848"/>
      <c r="AK14" s="848"/>
      <c r="AL14" s="848"/>
      <c r="AM14" s="848"/>
      <c r="AN14" s="848"/>
      <c r="AO14" s="848"/>
      <c r="AP14" s="848"/>
      <c r="AQ14" s="848"/>
      <c r="AR14" s="848"/>
      <c r="AS14" s="848"/>
      <c r="AT14" s="848"/>
      <c r="AU14" s="848"/>
      <c r="AV14" s="848"/>
      <c r="AW14" s="848"/>
    </row>
    <row r="15" spans="1:50" s="419" customFormat="1" ht="35.4" customHeight="1" thickBot="1" x14ac:dyDescent="0.35">
      <c r="A15" s="466"/>
      <c r="B15" s="3347"/>
      <c r="C15" s="3348"/>
      <c r="D15" s="3348"/>
      <c r="E15" s="3348"/>
      <c r="F15" s="3348"/>
      <c r="G15" s="3348"/>
      <c r="H15" s="3348"/>
      <c r="I15" s="3348"/>
      <c r="J15" s="3348"/>
      <c r="K15" s="3348"/>
      <c r="L15" s="3348"/>
      <c r="M15" s="3348"/>
      <c r="N15" s="3348"/>
      <c r="O15" s="3348"/>
      <c r="P15" s="3348"/>
      <c r="Q15" s="3348"/>
      <c r="R15" s="3349"/>
      <c r="S15" s="848"/>
      <c r="T15" s="848"/>
      <c r="U15" s="848"/>
      <c r="V15" s="848"/>
      <c r="W15" s="848"/>
      <c r="X15" s="848"/>
      <c r="Y15" s="848"/>
      <c r="Z15" s="848"/>
      <c r="AA15" s="848"/>
      <c r="AB15" s="848"/>
      <c r="AC15" s="848"/>
      <c r="AD15" s="848"/>
      <c r="AE15" s="848"/>
      <c r="AF15" s="848"/>
      <c r="AG15" s="848"/>
      <c r="AH15" s="848"/>
      <c r="AI15" s="848"/>
      <c r="AJ15" s="848"/>
      <c r="AK15" s="848"/>
      <c r="AL15" s="848"/>
      <c r="AM15" s="848"/>
      <c r="AN15" s="848"/>
      <c r="AO15" s="848"/>
      <c r="AP15" s="848"/>
      <c r="AQ15" s="848"/>
      <c r="AR15" s="848"/>
      <c r="AS15" s="848"/>
      <c r="AT15" s="848"/>
      <c r="AU15" s="848"/>
      <c r="AV15" s="848"/>
      <c r="AW15" s="848"/>
    </row>
    <row r="16" spans="1:50" s="419" customFormat="1" ht="4.5" customHeight="1" thickBot="1" x14ac:dyDescent="0.35">
      <c r="A16" s="466"/>
      <c r="B16" s="460"/>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row>
    <row r="17" spans="1:50" s="419" customFormat="1" ht="15.75" customHeight="1" thickBot="1" x14ac:dyDescent="0.35">
      <c r="A17" s="466" t="s">
        <v>165</v>
      </c>
      <c r="B17" s="2419" t="s">
        <v>2126</v>
      </c>
      <c r="C17" s="2420"/>
      <c r="D17" s="2420"/>
      <c r="E17" s="2420"/>
      <c r="F17" s="2420"/>
      <c r="G17" s="2420"/>
      <c r="H17" s="2420"/>
      <c r="I17" s="2420"/>
      <c r="J17" s="2420"/>
      <c r="K17" s="2420"/>
      <c r="L17" s="2420"/>
      <c r="M17" s="2420"/>
      <c r="N17" s="2420"/>
      <c r="O17" s="2420"/>
      <c r="P17" s="2420"/>
      <c r="Q17" s="2420"/>
      <c r="R17" s="2420"/>
      <c r="S17" s="791"/>
      <c r="T17" s="791"/>
      <c r="U17" s="791"/>
      <c r="V17" s="791"/>
      <c r="W17" s="791"/>
      <c r="X17" s="791"/>
      <c r="Y17" s="791"/>
      <c r="Z17" s="791"/>
      <c r="AA17" s="791"/>
      <c r="AB17" s="791"/>
      <c r="AC17" s="791"/>
      <c r="AD17" s="791"/>
      <c r="AE17" s="791"/>
      <c r="AF17" s="791"/>
      <c r="AG17" s="791"/>
      <c r="AH17" s="791"/>
      <c r="AI17" s="791"/>
      <c r="AJ17" s="791"/>
      <c r="AK17" s="791"/>
      <c r="AL17" s="791"/>
      <c r="AM17" s="791"/>
      <c r="AN17" s="791"/>
      <c r="AO17" s="791"/>
      <c r="AP17" s="791"/>
      <c r="AQ17" s="791"/>
      <c r="AR17" s="791"/>
      <c r="AS17" s="791"/>
      <c r="AT17" s="791"/>
      <c r="AU17" s="791"/>
      <c r="AV17" s="791"/>
      <c r="AW17" s="791"/>
      <c r="AX17" s="791"/>
    </row>
    <row r="18" spans="1:50" s="419" customFormat="1" ht="15" customHeight="1" x14ac:dyDescent="0.3">
      <c r="A18" s="466"/>
      <c r="B18" s="850" t="s">
        <v>1513</v>
      </c>
      <c r="C18" s="850"/>
      <c r="D18" s="851"/>
      <c r="E18" s="851"/>
      <c r="F18" s="851"/>
      <c r="G18" s="851"/>
      <c r="H18" s="851"/>
      <c r="I18" s="851"/>
      <c r="J18" s="851"/>
      <c r="K18" s="851"/>
      <c r="L18" s="851"/>
      <c r="M18" s="851"/>
      <c r="N18" s="851"/>
      <c r="O18" s="851"/>
      <c r="P18" s="851"/>
      <c r="Q18" s="851"/>
      <c r="R18" s="851"/>
      <c r="S18" s="851"/>
      <c r="T18" s="851"/>
      <c r="U18" s="851"/>
      <c r="V18" s="851"/>
      <c r="W18" s="851"/>
      <c r="X18" s="851"/>
      <c r="Y18" s="851"/>
      <c r="Z18" s="851"/>
      <c r="AA18" s="851"/>
      <c r="AB18" s="851"/>
      <c r="AC18" s="851"/>
      <c r="AD18" s="851"/>
      <c r="AE18" s="851"/>
      <c r="AF18" s="851"/>
      <c r="AG18" s="851"/>
      <c r="AH18" s="851"/>
      <c r="AI18" s="851"/>
      <c r="AJ18" s="851"/>
      <c r="AK18" s="851"/>
      <c r="AL18" s="851"/>
      <c r="AM18" s="851"/>
      <c r="AN18" s="851"/>
    </row>
    <row r="19" spans="1:50" s="419" customFormat="1" ht="5.0999999999999996" customHeight="1" x14ac:dyDescent="0.3">
      <c r="A19" s="466"/>
      <c r="B19" s="851"/>
      <c r="C19" s="851"/>
      <c r="D19" s="851"/>
      <c r="E19" s="851"/>
      <c r="F19" s="851"/>
      <c r="G19" s="851"/>
      <c r="H19" s="851"/>
      <c r="I19" s="851"/>
      <c r="J19" s="851"/>
      <c r="K19" s="851"/>
      <c r="L19" s="851"/>
      <c r="M19" s="851"/>
      <c r="N19" s="851"/>
      <c r="O19" s="851"/>
      <c r="P19" s="851"/>
      <c r="Q19" s="851"/>
      <c r="R19" s="851"/>
      <c r="S19" s="851"/>
      <c r="T19" s="851"/>
      <c r="U19" s="851"/>
      <c r="V19" s="851"/>
      <c r="W19" s="851"/>
      <c r="X19" s="851"/>
      <c r="Y19" s="851"/>
      <c r="Z19" s="851"/>
      <c r="AA19" s="851"/>
      <c r="AB19" s="851"/>
      <c r="AC19" s="851"/>
      <c r="AD19" s="851"/>
      <c r="AE19" s="851"/>
      <c r="AF19" s="851"/>
      <c r="AG19" s="851"/>
      <c r="AH19" s="851"/>
      <c r="AI19" s="851"/>
      <c r="AJ19" s="851"/>
      <c r="AK19" s="851"/>
      <c r="AL19" s="851"/>
      <c r="AM19" s="851"/>
      <c r="AN19" s="851"/>
    </row>
    <row r="20" spans="1:50" s="419" customFormat="1" thickBot="1" x14ac:dyDescent="0.35">
      <c r="A20" s="466"/>
      <c r="B20" s="2685"/>
      <c r="C20" s="2685"/>
      <c r="D20" s="2685"/>
      <c r="E20" s="2685"/>
      <c r="F20" s="2685"/>
      <c r="G20" s="2685"/>
      <c r="H20" s="2685"/>
      <c r="I20" s="2685"/>
      <c r="J20" s="2685"/>
      <c r="K20" s="2685"/>
      <c r="L20" s="852"/>
      <c r="M20" s="2685"/>
      <c r="N20" s="2685"/>
      <c r="O20" s="2685"/>
      <c r="P20" s="2685"/>
      <c r="Q20" s="2685"/>
      <c r="R20" s="2685"/>
      <c r="S20" s="852"/>
      <c r="T20" s="852"/>
      <c r="U20" s="852"/>
      <c r="V20" s="852"/>
      <c r="W20" s="852"/>
      <c r="X20" s="3343"/>
      <c r="Y20" s="3343"/>
      <c r="Z20" s="3343"/>
      <c r="AA20" s="3343"/>
      <c r="AB20" s="3343"/>
      <c r="AC20" s="3343"/>
      <c r="AD20" s="3343"/>
      <c r="AE20" s="3343"/>
      <c r="AF20" s="3343"/>
      <c r="AG20" s="3343"/>
      <c r="AH20" s="3343"/>
      <c r="AI20" s="3343"/>
      <c r="AJ20" s="3343"/>
      <c r="AK20" s="3343"/>
      <c r="AL20" s="3343"/>
      <c r="AM20" s="3343"/>
      <c r="AN20" s="853"/>
    </row>
    <row r="21" spans="1:50" s="419" customFormat="1" ht="13.8" x14ac:dyDescent="0.3">
      <c r="A21" s="466"/>
      <c r="B21" s="457" t="s">
        <v>202</v>
      </c>
      <c r="C21" s="457"/>
      <c r="M21" s="854" t="s">
        <v>203</v>
      </c>
      <c r="Y21" s="798"/>
      <c r="Z21" s="798"/>
      <c r="AA21" s="798"/>
      <c r="AB21" s="798"/>
      <c r="AC21" s="798"/>
      <c r="AD21" s="798"/>
      <c r="AE21" s="798"/>
      <c r="AF21" s="798"/>
      <c r="AG21" s="798"/>
      <c r="AH21" s="798"/>
      <c r="AI21" s="798"/>
      <c r="AJ21" s="798"/>
      <c r="AK21" s="798"/>
      <c r="AL21" s="798"/>
      <c r="AM21" s="798"/>
    </row>
    <row r="22" spans="1:50" s="419" customFormat="1" ht="15.75" customHeight="1" thickBot="1" x14ac:dyDescent="0.35">
      <c r="A22" s="466"/>
      <c r="B22" s="2687"/>
      <c r="C22" s="2687"/>
      <c r="D22" s="2687"/>
      <c r="E22" s="2687"/>
      <c r="F22" s="2687"/>
      <c r="G22" s="2687"/>
      <c r="H22" s="2687"/>
      <c r="I22" s="2687"/>
      <c r="J22" s="2687"/>
      <c r="K22" s="2687"/>
      <c r="L22" s="2687"/>
      <c r="M22" s="2687"/>
      <c r="N22" s="2687"/>
      <c r="O22" s="2687"/>
      <c r="P22" s="2687"/>
      <c r="Q22" s="2687"/>
      <c r="R22" s="2687"/>
      <c r="S22" s="795"/>
      <c r="T22" s="795"/>
      <c r="U22" s="795"/>
      <c r="V22" s="795"/>
      <c r="W22" s="795"/>
      <c r="X22" s="469"/>
      <c r="Y22" s="3341"/>
      <c r="Z22" s="3341"/>
      <c r="AA22" s="3341"/>
      <c r="AB22" s="3341"/>
      <c r="AC22" s="3341"/>
      <c r="AD22" s="3341"/>
      <c r="AE22" s="3341"/>
      <c r="AF22" s="3341"/>
      <c r="AG22" s="3341"/>
      <c r="AH22" s="3341"/>
      <c r="AI22" s="3341"/>
      <c r="AJ22" s="3341"/>
      <c r="AK22" s="3341"/>
      <c r="AL22" s="3341"/>
      <c r="AM22" s="3341"/>
    </row>
    <row r="23" spans="1:50" s="419" customFormat="1" ht="13.8" x14ac:dyDescent="0.3">
      <c r="A23" s="466"/>
      <c r="B23" s="457" t="s">
        <v>189</v>
      </c>
      <c r="C23" s="457"/>
    </row>
    <row r="24" spans="1:50" s="419" customFormat="1" ht="15.75" customHeight="1" thickBot="1" x14ac:dyDescent="0.35">
      <c r="A24" s="466"/>
      <c r="B24" s="2687"/>
      <c r="C24" s="2687"/>
      <c r="D24" s="2687"/>
      <c r="E24" s="2687"/>
      <c r="F24" s="2687"/>
      <c r="G24" s="2687"/>
      <c r="H24" s="2687"/>
      <c r="I24" s="2687"/>
      <c r="J24" s="793"/>
      <c r="K24" s="719"/>
      <c r="M24" s="2674"/>
      <c r="N24" s="2674"/>
      <c r="O24" s="795"/>
      <c r="P24" s="2686"/>
      <c r="Q24" s="2687"/>
      <c r="R24" s="2687"/>
      <c r="S24" s="795"/>
      <c r="T24" s="795"/>
      <c r="U24" s="795"/>
      <c r="AE24" s="457"/>
      <c r="AI24" s="457"/>
    </row>
    <row r="25" spans="1:50" s="419" customFormat="1" ht="15.75" customHeight="1" x14ac:dyDescent="0.3">
      <c r="A25" s="466"/>
      <c r="B25" s="457" t="s">
        <v>167</v>
      </c>
      <c r="C25" s="457"/>
      <c r="D25" s="798"/>
      <c r="E25" s="798"/>
      <c r="G25" s="798"/>
      <c r="I25" s="798"/>
      <c r="J25" s="798"/>
      <c r="K25" s="854" t="s">
        <v>168</v>
      </c>
      <c r="M25" s="2811" t="s">
        <v>169</v>
      </c>
      <c r="N25" s="2811"/>
      <c r="P25" s="2811" t="s">
        <v>204</v>
      </c>
      <c r="Q25" s="2811"/>
      <c r="R25" s="2811"/>
      <c r="AE25" s="457"/>
      <c r="AI25" s="457"/>
    </row>
    <row r="26" spans="1:50" s="449" customFormat="1" ht="4.5" customHeight="1" x14ac:dyDescent="0.3">
      <c r="A26" s="466"/>
      <c r="B26" s="457"/>
      <c r="C26" s="457"/>
      <c r="D26" s="798"/>
      <c r="E26" s="798"/>
      <c r="G26" s="798"/>
      <c r="I26" s="798"/>
      <c r="J26" s="798"/>
      <c r="K26" s="798"/>
      <c r="M26" s="447"/>
      <c r="N26" s="447"/>
      <c r="P26" s="447"/>
      <c r="Q26" s="447"/>
      <c r="R26" s="447"/>
      <c r="AE26" s="457"/>
      <c r="AI26" s="457"/>
    </row>
    <row r="27" spans="1:50" s="449" customFormat="1" ht="15" customHeight="1" thickBot="1" x14ac:dyDescent="0.35">
      <c r="A27" s="466"/>
      <c r="B27" s="2542" t="s">
        <v>2057</v>
      </c>
      <c r="C27" s="2542"/>
      <c r="D27" s="2542"/>
      <c r="E27" s="2542"/>
      <c r="F27" s="2542"/>
      <c r="G27" s="2542"/>
      <c r="H27" s="2542"/>
      <c r="I27" s="2542"/>
      <c r="J27" s="2542"/>
      <c r="K27" s="2542"/>
      <c r="L27" s="2542"/>
      <c r="M27" s="2542"/>
      <c r="N27" s="2542"/>
      <c r="O27" s="2542"/>
      <c r="P27" s="2542"/>
      <c r="Q27" s="2756"/>
      <c r="R27" s="2756"/>
      <c r="AE27" s="457"/>
      <c r="AI27" s="457"/>
    </row>
    <row r="28" spans="1:50" s="449" customFormat="1" ht="15" customHeight="1" x14ac:dyDescent="0.3">
      <c r="A28" s="466"/>
      <c r="B28" s="2542"/>
      <c r="C28" s="2542"/>
      <c r="D28" s="2542"/>
      <c r="E28" s="2542"/>
      <c r="F28" s="2542"/>
      <c r="G28" s="2542"/>
      <c r="H28" s="2542"/>
      <c r="I28" s="2542"/>
      <c r="J28" s="2542"/>
      <c r="K28" s="2542"/>
      <c r="L28" s="2542"/>
      <c r="M28" s="2542"/>
      <c r="N28" s="2542"/>
      <c r="O28" s="2542"/>
      <c r="P28" s="2542"/>
      <c r="AE28" s="457"/>
      <c r="AI28" s="457"/>
    </row>
    <row r="29" spans="1:50" s="449" customFormat="1" ht="4.5" customHeight="1" x14ac:dyDescent="0.3">
      <c r="A29" s="466"/>
      <c r="B29" s="457"/>
      <c r="C29" s="457"/>
      <c r="D29" s="1695"/>
      <c r="E29" s="1695"/>
      <c r="G29" s="1695"/>
      <c r="I29" s="1695"/>
      <c r="J29" s="1695"/>
      <c r="K29" s="1695"/>
      <c r="M29" s="1697"/>
      <c r="N29" s="1697"/>
      <c r="P29" s="1697"/>
      <c r="Q29" s="1697"/>
      <c r="R29" s="1697"/>
      <c r="AE29" s="457"/>
      <c r="AI29" s="457"/>
    </row>
    <row r="30" spans="1:50" s="449" customFormat="1" ht="15.75" customHeight="1" thickBot="1" x14ac:dyDescent="0.35">
      <c r="A30" s="466"/>
      <c r="B30" s="449" t="s">
        <v>1278</v>
      </c>
      <c r="G30" s="2677"/>
      <c r="H30" s="2620"/>
      <c r="I30" s="2620"/>
      <c r="J30" s="2620"/>
      <c r="K30" s="2620"/>
      <c r="L30" s="2620"/>
      <c r="M30" s="2620"/>
      <c r="N30" s="2620"/>
      <c r="O30" s="2620"/>
      <c r="P30" s="2620"/>
      <c r="Q30" s="2620"/>
      <c r="R30" s="2620"/>
      <c r="T30" s="457"/>
      <c r="AE30" s="457"/>
      <c r="AI30" s="457"/>
    </row>
    <row r="31" spans="1:50" s="419" customFormat="1" ht="4.5" customHeight="1" x14ac:dyDescent="0.3">
      <c r="A31" s="466"/>
      <c r="B31" s="457"/>
      <c r="C31" s="457"/>
      <c r="T31" s="457"/>
      <c r="AE31" s="457"/>
      <c r="AI31" s="457"/>
    </row>
    <row r="32" spans="1:50" s="1424" customFormat="1" ht="15" customHeight="1" x14ac:dyDescent="0.3">
      <c r="A32" s="466"/>
      <c r="B32" s="457" t="s">
        <v>2070</v>
      </c>
      <c r="C32" s="457"/>
      <c r="T32" s="457"/>
      <c r="AE32" s="457"/>
      <c r="AI32" s="457"/>
    </row>
    <row r="33" spans="1:50" s="1424" customFormat="1" ht="4.5" customHeight="1" x14ac:dyDescent="0.3">
      <c r="A33" s="466"/>
      <c r="B33" s="457"/>
      <c r="C33" s="457"/>
      <c r="T33" s="457"/>
      <c r="AE33" s="457"/>
      <c r="AI33" s="457"/>
    </row>
    <row r="34" spans="1:50" s="419" customFormat="1" ht="15" customHeight="1" thickBot="1" x14ac:dyDescent="0.35">
      <c r="A34" s="466"/>
      <c r="B34" s="419" t="s">
        <v>721</v>
      </c>
      <c r="C34" s="1424"/>
      <c r="P34" s="2672"/>
      <c r="Q34" s="2672"/>
      <c r="AK34" s="795"/>
      <c r="AL34" s="795"/>
    </row>
    <row r="35" spans="1:50" s="419" customFormat="1" ht="5.0999999999999996" customHeight="1" x14ac:dyDescent="0.3">
      <c r="A35" s="466"/>
      <c r="C35" s="1424"/>
    </row>
    <row r="36" spans="1:50" s="419" customFormat="1" ht="15" customHeight="1" x14ac:dyDescent="0.3">
      <c r="A36" s="466"/>
      <c r="B36" s="2755" t="s">
        <v>1202</v>
      </c>
      <c r="C36" s="2755"/>
      <c r="D36" s="2755"/>
      <c r="E36" s="2755"/>
      <c r="F36" s="2755"/>
      <c r="G36" s="2755"/>
      <c r="H36" s="2755"/>
      <c r="I36" s="2755"/>
      <c r="J36" s="2755"/>
      <c r="K36" s="2755"/>
      <c r="L36" s="2755"/>
      <c r="M36" s="2755"/>
      <c r="N36" s="2755"/>
      <c r="O36" s="2755"/>
      <c r="P36" s="2755"/>
      <c r="Q36" s="2755"/>
      <c r="R36" s="2755"/>
      <c r="S36" s="482"/>
      <c r="T36" s="482"/>
      <c r="U36" s="482"/>
      <c r="V36" s="482"/>
      <c r="W36" s="482"/>
      <c r="X36" s="482"/>
      <c r="Y36" s="482"/>
      <c r="Z36" s="482"/>
      <c r="AA36" s="482"/>
      <c r="AB36" s="482"/>
      <c r="AC36" s="482"/>
      <c r="AD36" s="482"/>
      <c r="AE36" s="482"/>
      <c r="AF36" s="482"/>
      <c r="AG36" s="482"/>
      <c r="AH36" s="482"/>
      <c r="AI36" s="482"/>
      <c r="AJ36" s="482"/>
      <c r="AK36" s="482"/>
      <c r="AL36" s="482"/>
      <c r="AM36" s="482"/>
      <c r="AN36" s="482"/>
      <c r="AO36" s="482"/>
      <c r="AP36" s="482"/>
      <c r="AQ36" s="482"/>
      <c r="AR36" s="482"/>
      <c r="AS36" s="482"/>
      <c r="AT36" s="482"/>
      <c r="AU36" s="482"/>
      <c r="AV36" s="482"/>
      <c r="AW36" s="482"/>
      <c r="AX36" s="482"/>
    </row>
    <row r="37" spans="1:50" s="419" customFormat="1" ht="15" customHeight="1" x14ac:dyDescent="0.3">
      <c r="A37" s="466"/>
      <c r="B37" s="2755"/>
      <c r="C37" s="2755"/>
      <c r="D37" s="2755"/>
      <c r="E37" s="2755"/>
      <c r="F37" s="2755"/>
      <c r="G37" s="2755"/>
      <c r="H37" s="2755"/>
      <c r="I37" s="2755"/>
      <c r="J37" s="2755"/>
      <c r="K37" s="2755"/>
      <c r="L37" s="2755"/>
      <c r="M37" s="2755"/>
      <c r="N37" s="2755"/>
      <c r="O37" s="2755"/>
      <c r="P37" s="2755"/>
      <c r="Q37" s="2755"/>
      <c r="R37" s="2755"/>
      <c r="S37" s="482"/>
      <c r="T37" s="482"/>
      <c r="U37" s="482"/>
      <c r="V37" s="482"/>
      <c r="W37" s="482"/>
      <c r="X37" s="482"/>
      <c r="Y37" s="482"/>
      <c r="Z37" s="482"/>
      <c r="AA37" s="482"/>
      <c r="AB37" s="482"/>
      <c r="AC37" s="482"/>
      <c r="AD37" s="482"/>
      <c r="AE37" s="482"/>
      <c r="AF37" s="482"/>
      <c r="AG37" s="482"/>
      <c r="AH37" s="482"/>
      <c r="AI37" s="482"/>
      <c r="AJ37" s="482"/>
      <c r="AK37" s="482"/>
      <c r="AL37" s="482"/>
      <c r="AM37" s="482"/>
      <c r="AN37" s="482"/>
      <c r="AO37" s="482"/>
      <c r="AP37" s="482"/>
      <c r="AQ37" s="482"/>
      <c r="AR37" s="482"/>
      <c r="AS37" s="482"/>
      <c r="AT37" s="482"/>
      <c r="AU37" s="482"/>
      <c r="AV37" s="482"/>
      <c r="AW37" s="482"/>
      <c r="AX37" s="482"/>
    </row>
    <row r="38" spans="1:50" s="449" customFormat="1" ht="15" customHeight="1" x14ac:dyDescent="0.3">
      <c r="A38" s="466"/>
      <c r="B38" s="2789" t="s">
        <v>159</v>
      </c>
      <c r="C38" s="2789"/>
      <c r="D38" s="2789"/>
      <c r="E38" s="2789"/>
      <c r="F38" s="2789"/>
      <c r="G38" s="2789"/>
      <c r="H38" s="2789"/>
      <c r="I38" s="2789"/>
      <c r="J38" s="2789"/>
      <c r="K38" s="2789"/>
      <c r="L38" s="2789"/>
      <c r="M38" s="1074"/>
      <c r="N38" s="2789" t="s">
        <v>1283</v>
      </c>
      <c r="O38" s="2789"/>
      <c r="P38" s="2789"/>
      <c r="Q38" s="2789"/>
      <c r="R38" s="2789"/>
      <c r="S38" s="484"/>
      <c r="T38" s="484"/>
      <c r="U38" s="484"/>
      <c r="V38" s="484"/>
      <c r="W38" s="484"/>
      <c r="X38" s="484"/>
      <c r="Y38" s="484"/>
      <c r="Z38" s="484"/>
      <c r="AA38" s="484"/>
      <c r="AB38" s="484"/>
      <c r="AC38" s="484"/>
      <c r="AD38" s="484"/>
      <c r="AE38" s="484"/>
      <c r="AF38" s="484"/>
      <c r="AG38" s="484"/>
      <c r="AH38" s="484"/>
      <c r="AI38" s="484"/>
      <c r="AJ38" s="484"/>
      <c r="AK38" s="484"/>
      <c r="AL38" s="484"/>
      <c r="AM38" s="484"/>
      <c r="AN38" s="484"/>
      <c r="AO38" s="484"/>
      <c r="AP38" s="484"/>
      <c r="AQ38" s="484"/>
      <c r="AR38" s="484"/>
      <c r="AS38" s="484"/>
      <c r="AT38" s="484"/>
      <c r="AU38" s="484"/>
      <c r="AV38" s="484"/>
      <c r="AW38" s="484"/>
      <c r="AX38" s="484"/>
    </row>
    <row r="39" spans="1:50" s="449" customFormat="1" ht="15.75" customHeight="1" thickBot="1" x14ac:dyDescent="0.35">
      <c r="A39" s="466"/>
      <c r="B39" s="2756"/>
      <c r="C39" s="2756"/>
      <c r="D39" s="2756"/>
      <c r="E39" s="2756"/>
      <c r="F39" s="2756"/>
      <c r="G39" s="2756"/>
      <c r="H39" s="2756"/>
      <c r="I39" s="2756"/>
      <c r="J39" s="2756"/>
      <c r="K39" s="2756"/>
      <c r="L39" s="2756"/>
      <c r="M39" s="1075"/>
      <c r="N39" s="2796"/>
      <c r="O39" s="2796"/>
      <c r="P39" s="2796"/>
      <c r="Q39" s="2796"/>
      <c r="R39" s="2796"/>
      <c r="S39" s="1075"/>
      <c r="T39" s="1075"/>
      <c r="U39" s="1075"/>
      <c r="V39" s="1075"/>
      <c r="W39" s="1075"/>
      <c r="X39" s="1075"/>
      <c r="Y39" s="1075"/>
      <c r="Z39" s="1075"/>
      <c r="AA39" s="1075"/>
      <c r="AB39" s="1075"/>
      <c r="AC39" s="1075"/>
      <c r="AD39" s="1075"/>
      <c r="AE39" s="1075"/>
      <c r="AF39" s="1075"/>
      <c r="AG39" s="1075"/>
      <c r="AH39" s="1075"/>
      <c r="AI39" s="1075"/>
      <c r="AJ39" s="1075"/>
      <c r="AK39" s="1075"/>
      <c r="AL39" s="1075"/>
      <c r="AM39" s="1075"/>
      <c r="AN39" s="1075"/>
      <c r="AO39" s="1075"/>
      <c r="AP39" s="1075"/>
      <c r="AQ39" s="1075"/>
      <c r="AR39" s="1075"/>
    </row>
    <row r="40" spans="1:50" s="451" customFormat="1" ht="4.5" customHeight="1" x14ac:dyDescent="0.3">
      <c r="A40" s="476"/>
      <c r="B40" s="1161"/>
      <c r="C40" s="1161"/>
      <c r="D40" s="1161"/>
      <c r="E40" s="1161"/>
      <c r="F40" s="1161"/>
      <c r="G40" s="1161"/>
      <c r="H40" s="1161"/>
      <c r="I40" s="1161"/>
      <c r="J40" s="1161"/>
      <c r="K40" s="1161"/>
      <c r="L40" s="1161"/>
      <c r="M40" s="1075"/>
      <c r="N40" s="1162"/>
      <c r="O40" s="1162"/>
      <c r="P40" s="1162"/>
      <c r="Q40" s="1162"/>
      <c r="R40" s="1162"/>
      <c r="S40" s="1075"/>
      <c r="T40" s="1075"/>
      <c r="U40" s="1075"/>
      <c r="V40" s="1075"/>
      <c r="W40" s="1075"/>
      <c r="X40" s="1075"/>
      <c r="Y40" s="1075"/>
      <c r="Z40" s="1075"/>
      <c r="AA40" s="1075"/>
      <c r="AB40" s="1075"/>
      <c r="AC40" s="1075"/>
      <c r="AD40" s="1075"/>
      <c r="AE40" s="1075"/>
      <c r="AF40" s="1075"/>
      <c r="AG40" s="1075"/>
      <c r="AH40" s="1075"/>
      <c r="AI40" s="1075"/>
      <c r="AJ40" s="1075"/>
      <c r="AK40" s="1075"/>
      <c r="AL40" s="1075"/>
      <c r="AM40" s="1075"/>
      <c r="AN40" s="1075"/>
      <c r="AO40" s="1075"/>
      <c r="AP40" s="1075"/>
      <c r="AQ40" s="1075"/>
      <c r="AR40" s="1075"/>
    </row>
    <row r="41" spans="1:50" s="449" customFormat="1" ht="15.75" customHeight="1" thickBot="1" x14ac:dyDescent="0.35">
      <c r="A41" s="466"/>
      <c r="B41" s="2756"/>
      <c r="C41" s="2756"/>
      <c r="D41" s="2756"/>
      <c r="E41" s="2756"/>
      <c r="F41" s="2756"/>
      <c r="G41" s="2756"/>
      <c r="H41" s="2756"/>
      <c r="I41" s="2756"/>
      <c r="J41" s="2756"/>
      <c r="K41" s="2756"/>
      <c r="L41" s="2756"/>
      <c r="M41" s="1075"/>
      <c r="N41" s="2796"/>
      <c r="O41" s="2796"/>
      <c r="P41" s="2796"/>
      <c r="Q41" s="2796"/>
      <c r="R41" s="2796"/>
      <c r="S41" s="1075"/>
      <c r="T41" s="1075"/>
      <c r="U41" s="1075"/>
      <c r="V41" s="1075"/>
      <c r="W41" s="1075"/>
      <c r="X41" s="1075"/>
      <c r="Y41" s="1075"/>
      <c r="Z41" s="1075"/>
      <c r="AA41" s="1075"/>
      <c r="AB41" s="1075"/>
      <c r="AC41" s="1075"/>
      <c r="AD41" s="1075"/>
      <c r="AE41" s="1075"/>
      <c r="AF41" s="1075"/>
      <c r="AG41" s="1075"/>
      <c r="AH41" s="1075"/>
      <c r="AI41" s="1075"/>
      <c r="AJ41" s="1075"/>
      <c r="AK41" s="1075"/>
      <c r="AL41" s="1075"/>
      <c r="AM41" s="1075"/>
      <c r="AN41" s="1075"/>
      <c r="AO41" s="1075"/>
      <c r="AP41" s="1075"/>
      <c r="AQ41" s="1075"/>
      <c r="AR41" s="1075"/>
    </row>
    <row r="42" spans="1:50" s="451" customFormat="1" ht="4.5" customHeight="1" x14ac:dyDescent="0.3">
      <c r="A42" s="476"/>
      <c r="B42" s="1161"/>
      <c r="C42" s="1161"/>
      <c r="D42" s="1161"/>
      <c r="E42" s="1161"/>
      <c r="F42" s="1161"/>
      <c r="G42" s="1161"/>
      <c r="H42" s="1161"/>
      <c r="I42" s="1161"/>
      <c r="J42" s="1161"/>
      <c r="K42" s="1161"/>
      <c r="L42" s="1161"/>
      <c r="M42" s="1075"/>
      <c r="N42" s="1162"/>
      <c r="O42" s="1162"/>
      <c r="P42" s="1162"/>
      <c r="Q42" s="1162"/>
      <c r="R42" s="1162"/>
      <c r="S42" s="1075"/>
      <c r="T42" s="1075"/>
      <c r="U42" s="1075"/>
      <c r="V42" s="1075"/>
      <c r="W42" s="1075"/>
      <c r="X42" s="1075"/>
      <c r="Y42" s="1075"/>
      <c r="Z42" s="1075"/>
      <c r="AA42" s="1075"/>
      <c r="AB42" s="1075"/>
      <c r="AC42" s="1075"/>
      <c r="AD42" s="1075"/>
      <c r="AE42" s="1075"/>
      <c r="AF42" s="1075"/>
      <c r="AG42" s="1075"/>
      <c r="AH42" s="1075"/>
      <c r="AI42" s="1075"/>
      <c r="AJ42" s="1075"/>
      <c r="AK42" s="1075"/>
      <c r="AL42" s="1075"/>
      <c r="AM42" s="1075"/>
      <c r="AN42" s="1075"/>
      <c r="AO42" s="1075"/>
      <c r="AP42" s="1075"/>
      <c r="AQ42" s="1075"/>
      <c r="AR42" s="1075"/>
    </row>
    <row r="43" spans="1:50" s="449" customFormat="1" ht="15.75" customHeight="1" thickBot="1" x14ac:dyDescent="0.35">
      <c r="A43" s="466"/>
      <c r="B43" s="2756"/>
      <c r="C43" s="2756"/>
      <c r="D43" s="2756"/>
      <c r="E43" s="2756"/>
      <c r="F43" s="2756"/>
      <c r="G43" s="2756"/>
      <c r="H43" s="2756"/>
      <c r="I43" s="2756"/>
      <c r="J43" s="2756"/>
      <c r="K43" s="2756"/>
      <c r="L43" s="2756"/>
      <c r="M43" s="1075"/>
      <c r="N43" s="2796"/>
      <c r="O43" s="2796"/>
      <c r="P43" s="2796"/>
      <c r="Q43" s="2796"/>
      <c r="R43" s="2796"/>
      <c r="S43" s="1075"/>
      <c r="T43" s="1075"/>
      <c r="U43" s="1075"/>
      <c r="V43" s="1075"/>
      <c r="W43" s="1075"/>
      <c r="X43" s="1075"/>
      <c r="Y43" s="1075"/>
      <c r="Z43" s="1075"/>
      <c r="AA43" s="1075"/>
      <c r="AB43" s="1075"/>
      <c r="AC43" s="1075"/>
      <c r="AD43" s="1075"/>
      <c r="AE43" s="1075"/>
      <c r="AF43" s="1075"/>
      <c r="AG43" s="1075"/>
      <c r="AH43" s="1075"/>
      <c r="AI43" s="1075"/>
      <c r="AJ43" s="1075"/>
      <c r="AK43" s="1075"/>
      <c r="AL43" s="1075"/>
      <c r="AM43" s="1075"/>
      <c r="AN43" s="1075"/>
      <c r="AO43" s="1075"/>
      <c r="AP43" s="1075"/>
      <c r="AQ43" s="1075"/>
      <c r="AR43" s="1075"/>
    </row>
    <row r="44" spans="1:50" s="451" customFormat="1" ht="4.5" customHeight="1" x14ac:dyDescent="0.3">
      <c r="A44" s="476"/>
      <c r="B44" s="1161"/>
      <c r="C44" s="1161"/>
      <c r="D44" s="1161"/>
      <c r="E44" s="1161"/>
      <c r="F44" s="1161"/>
      <c r="G44" s="1161"/>
      <c r="H44" s="1161"/>
      <c r="I44" s="1161"/>
      <c r="J44" s="1161"/>
      <c r="K44" s="1161"/>
      <c r="L44" s="1161"/>
      <c r="M44" s="1075"/>
      <c r="N44" s="1162"/>
      <c r="O44" s="1162"/>
      <c r="P44" s="1162"/>
      <c r="Q44" s="1162"/>
      <c r="R44" s="1162"/>
      <c r="S44" s="1075"/>
      <c r="T44" s="1075"/>
      <c r="U44" s="1075"/>
      <c r="V44" s="1075"/>
      <c r="W44" s="1075"/>
      <c r="X44" s="1075"/>
      <c r="Y44" s="1075"/>
      <c r="Z44" s="1075"/>
      <c r="AA44" s="1075"/>
      <c r="AB44" s="1075"/>
      <c r="AC44" s="1075"/>
      <c r="AD44" s="1075"/>
      <c r="AE44" s="1075"/>
      <c r="AF44" s="1075"/>
      <c r="AG44" s="1075"/>
      <c r="AH44" s="1075"/>
      <c r="AI44" s="1075"/>
      <c r="AJ44" s="1075"/>
      <c r="AK44" s="1075"/>
      <c r="AL44" s="1075"/>
      <c r="AM44" s="1075"/>
      <c r="AN44" s="1075"/>
      <c r="AO44" s="1075"/>
      <c r="AP44" s="1075"/>
      <c r="AQ44" s="1075"/>
      <c r="AR44" s="1075"/>
    </row>
    <row r="45" spans="1:50" s="419" customFormat="1" thickBot="1" x14ac:dyDescent="0.35">
      <c r="A45" s="466"/>
      <c r="B45" s="457" t="s">
        <v>205</v>
      </c>
      <c r="C45" s="457"/>
    </row>
    <row r="46" spans="1:50" s="419" customFormat="1" ht="15" thickBot="1" x14ac:dyDescent="0.35">
      <c r="A46" s="466"/>
      <c r="B46" s="859"/>
      <c r="C46"/>
      <c r="D46" s="419" t="s">
        <v>70</v>
      </c>
    </row>
    <row r="47" spans="1:50" s="419" customFormat="1" ht="5.0999999999999996" customHeight="1" thickBot="1" x14ac:dyDescent="0.35">
      <c r="A47" s="466"/>
      <c r="B47" s="457"/>
      <c r="C47"/>
    </row>
    <row r="48" spans="1:50" s="1424" customFormat="1" ht="15" thickBot="1" x14ac:dyDescent="0.35">
      <c r="A48" s="466"/>
      <c r="C48" s="1938"/>
      <c r="D48" s="859"/>
      <c r="E48" s="449" t="s">
        <v>2285</v>
      </c>
    </row>
    <row r="49" spans="1:50" s="1424" customFormat="1" ht="5.0999999999999996" customHeight="1" thickBot="1" x14ac:dyDescent="0.35">
      <c r="A49" s="466"/>
      <c r="B49" s="457"/>
      <c r="C49" s="1938"/>
    </row>
    <row r="50" spans="1:50" s="419" customFormat="1" ht="15" thickBot="1" x14ac:dyDescent="0.35">
      <c r="A50" s="466"/>
      <c r="B50" s="859"/>
      <c r="C50"/>
      <c r="D50" s="419" t="s">
        <v>71</v>
      </c>
    </row>
    <row r="51" spans="1:50" s="419" customFormat="1" ht="5.0999999999999996" customHeight="1" thickBot="1" x14ac:dyDescent="0.35">
      <c r="A51" s="466"/>
      <c r="C51"/>
    </row>
    <row r="52" spans="1:50" s="419" customFormat="1" ht="15" thickBot="1" x14ac:dyDescent="0.35">
      <c r="A52" s="466"/>
      <c r="B52" s="859"/>
      <c r="C52"/>
      <c r="D52" s="419" t="s">
        <v>72</v>
      </c>
      <c r="AN52" s="445"/>
      <c r="AO52" s="445"/>
      <c r="AP52" s="445"/>
      <c r="AQ52" s="445"/>
      <c r="AR52" s="445"/>
      <c r="AS52" s="445"/>
      <c r="AT52" s="445"/>
      <c r="AU52" s="445"/>
      <c r="AV52" s="445"/>
      <c r="AW52" s="445"/>
      <c r="AX52" s="445"/>
    </row>
    <row r="53" spans="1:50" s="419" customFormat="1" ht="15" thickBot="1" x14ac:dyDescent="0.35">
      <c r="A53" s="466"/>
      <c r="C53"/>
      <c r="I53" s="480" t="s">
        <v>69</v>
      </c>
      <c r="J53" s="2622"/>
      <c r="K53" s="2622"/>
      <c r="O53" s="463" t="s">
        <v>720</v>
      </c>
      <c r="P53" s="2800"/>
      <c r="Q53" s="2800"/>
      <c r="AN53" s="445"/>
      <c r="AO53" s="445"/>
      <c r="AP53" s="445"/>
      <c r="AQ53" s="445"/>
      <c r="AR53" s="445"/>
      <c r="AS53" s="445"/>
      <c r="AT53" s="445"/>
      <c r="AU53" s="445"/>
      <c r="AV53" s="445"/>
      <c r="AW53" s="445"/>
      <c r="AX53" s="445"/>
    </row>
    <row r="54" spans="1:50" s="419" customFormat="1" ht="4.5" customHeight="1" thickBot="1" x14ac:dyDescent="0.35">
      <c r="A54" s="466"/>
      <c r="C54"/>
      <c r="I54" s="480"/>
      <c r="J54" s="855"/>
      <c r="K54" s="855"/>
      <c r="L54" s="460"/>
      <c r="M54" s="460"/>
      <c r="N54" s="460"/>
      <c r="O54" s="654"/>
      <c r="P54" s="856"/>
      <c r="Q54" s="856"/>
      <c r="R54" s="460"/>
      <c r="AN54" s="445"/>
      <c r="AO54" s="445"/>
      <c r="AP54" s="445"/>
      <c r="AQ54" s="445"/>
      <c r="AR54" s="445"/>
      <c r="AS54" s="445"/>
      <c r="AT54" s="445"/>
      <c r="AU54" s="445"/>
      <c r="AV54" s="445"/>
      <c r="AW54" s="445"/>
      <c r="AX54" s="445"/>
    </row>
    <row r="55" spans="1:50" s="419" customFormat="1" ht="15" thickBot="1" x14ac:dyDescent="0.35">
      <c r="A55" s="466"/>
      <c r="B55" s="706"/>
      <c r="C55"/>
      <c r="D55" s="449" t="s">
        <v>2071</v>
      </c>
      <c r="I55" s="480"/>
      <c r="J55" s="855"/>
      <c r="K55" s="855"/>
      <c r="L55" s="460"/>
      <c r="M55" s="460"/>
      <c r="N55" s="460"/>
      <c r="O55" s="654"/>
      <c r="P55" s="856"/>
      <c r="Q55" s="856"/>
      <c r="R55" s="460"/>
      <c r="AN55" s="445"/>
      <c r="AO55" s="445"/>
      <c r="AP55" s="445"/>
      <c r="AQ55" s="445"/>
      <c r="AR55" s="445"/>
      <c r="AS55" s="445"/>
      <c r="AT55" s="445"/>
      <c r="AU55" s="445"/>
      <c r="AV55" s="445"/>
      <c r="AW55" s="445"/>
      <c r="AX55" s="445"/>
    </row>
    <row r="56" spans="1:50" s="419" customFormat="1" ht="4.5" customHeight="1" thickBot="1" x14ac:dyDescent="0.35">
      <c r="A56" s="466"/>
      <c r="C56"/>
      <c r="D56" s="490"/>
      <c r="E56" s="490"/>
      <c r="F56" s="490"/>
      <c r="I56" s="469"/>
      <c r="K56" s="469"/>
      <c r="L56" s="469"/>
      <c r="P56" s="856"/>
      <c r="Q56" s="856"/>
      <c r="R56" s="856"/>
      <c r="T56" s="793"/>
      <c r="U56" s="793"/>
      <c r="V56" s="793"/>
      <c r="W56" s="491"/>
      <c r="X56" s="469"/>
      <c r="Y56" s="469"/>
      <c r="AB56" s="469"/>
      <c r="AN56" s="445"/>
      <c r="AO56" s="445"/>
      <c r="AP56" s="795"/>
      <c r="AQ56" s="795"/>
      <c r="AR56" s="795"/>
      <c r="AS56" s="795"/>
      <c r="AT56" s="445"/>
      <c r="AU56" s="445"/>
      <c r="AV56" s="445"/>
      <c r="AW56" s="445"/>
      <c r="AX56" s="445"/>
    </row>
    <row r="57" spans="1:50" s="1424" customFormat="1" ht="15" thickBot="1" x14ac:dyDescent="0.35">
      <c r="A57" s="466"/>
      <c r="B57" s="859"/>
      <c r="C57" s="1705"/>
      <c r="D57" s="449" t="s">
        <v>2058</v>
      </c>
    </row>
    <row r="58" spans="1:50" s="1424" customFormat="1" ht="4.5" customHeight="1" x14ac:dyDescent="0.3">
      <c r="A58" s="466"/>
      <c r="C58" s="1705"/>
      <c r="D58" s="490"/>
      <c r="E58" s="490"/>
      <c r="F58" s="490"/>
      <c r="I58" s="469"/>
      <c r="K58" s="469"/>
      <c r="L58" s="469"/>
      <c r="P58" s="856"/>
      <c r="Q58" s="856"/>
      <c r="R58" s="856"/>
      <c r="T58" s="793"/>
      <c r="U58" s="793"/>
      <c r="V58" s="793"/>
      <c r="W58" s="491"/>
      <c r="X58" s="469"/>
      <c r="Y58" s="469"/>
      <c r="AB58" s="469"/>
      <c r="AN58" s="445"/>
      <c r="AO58" s="445"/>
      <c r="AP58" s="1707"/>
      <c r="AQ58" s="1707"/>
      <c r="AR58" s="1707"/>
      <c r="AS58" s="1707"/>
      <c r="AT58" s="445"/>
      <c r="AU58" s="445"/>
      <c r="AV58" s="445"/>
      <c r="AW58" s="445"/>
      <c r="AX58" s="445"/>
    </row>
    <row r="59" spans="1:50" s="449" customFormat="1" ht="15.75" customHeight="1" thickBot="1" x14ac:dyDescent="0.35">
      <c r="A59" s="466"/>
      <c r="B59" s="2686"/>
      <c r="C59" s="2686"/>
      <c r="D59" s="2686"/>
      <c r="E59" s="2686"/>
      <c r="F59" s="2686"/>
      <c r="G59" s="2686"/>
      <c r="H59" s="2686"/>
      <c r="I59" s="2686"/>
      <c r="J59" s="2686"/>
      <c r="K59" s="2686"/>
      <c r="L59" s="2686"/>
      <c r="M59" s="2686"/>
      <c r="N59" s="2686"/>
      <c r="O59" s="2686"/>
      <c r="P59" s="2686"/>
      <c r="Q59" s="2686"/>
      <c r="R59" s="2686"/>
      <c r="S59" s="1075"/>
      <c r="T59" s="1075"/>
      <c r="U59" s="1075"/>
      <c r="V59" s="1075"/>
      <c r="W59" s="1075"/>
      <c r="X59" s="1075"/>
      <c r="Y59" s="1075"/>
      <c r="Z59" s="1075"/>
      <c r="AA59" s="1075"/>
      <c r="AB59" s="1075"/>
      <c r="AC59" s="1075"/>
      <c r="AD59" s="1075"/>
      <c r="AE59" s="1075"/>
      <c r="AF59" s="1075"/>
      <c r="AG59" s="1075"/>
      <c r="AH59" s="1075"/>
      <c r="AI59" s="1075"/>
      <c r="AJ59" s="1075"/>
      <c r="AK59" s="1075"/>
      <c r="AL59" s="1075"/>
      <c r="AM59" s="1075"/>
      <c r="AN59" s="1075"/>
      <c r="AO59" s="1075"/>
      <c r="AP59" s="1075"/>
      <c r="AQ59" s="1075"/>
      <c r="AR59" s="1075"/>
    </row>
    <row r="60" spans="1:50" s="449" customFormat="1" ht="4.5" customHeight="1" x14ac:dyDescent="0.3">
      <c r="A60" s="466"/>
      <c r="B60" s="2007"/>
      <c r="C60" s="2007"/>
      <c r="D60" s="2007"/>
      <c r="E60" s="2007"/>
      <c r="F60" s="2007"/>
      <c r="G60" s="2007"/>
      <c r="H60" s="2007"/>
      <c r="I60" s="2007"/>
      <c r="J60" s="2007"/>
      <c r="K60" s="2007"/>
      <c r="L60" s="2007"/>
      <c r="M60" s="2007"/>
      <c r="N60" s="2007"/>
      <c r="O60" s="2007"/>
      <c r="P60" s="2007"/>
      <c r="Q60" s="2007"/>
      <c r="R60" s="2007"/>
      <c r="S60" s="1075"/>
      <c r="T60" s="1075"/>
      <c r="U60" s="1075"/>
      <c r="V60" s="1075"/>
      <c r="W60" s="1075"/>
      <c r="X60" s="1075"/>
      <c r="Y60" s="1075"/>
      <c r="Z60" s="1075"/>
      <c r="AA60" s="1075"/>
      <c r="AB60" s="1075"/>
      <c r="AC60" s="1075"/>
      <c r="AD60" s="1075"/>
      <c r="AE60" s="1075"/>
      <c r="AF60" s="1075"/>
      <c r="AG60" s="1075"/>
      <c r="AH60" s="1075"/>
      <c r="AI60" s="1075"/>
      <c r="AJ60" s="1075"/>
      <c r="AK60" s="1075"/>
      <c r="AL60" s="1075"/>
      <c r="AM60" s="1075"/>
      <c r="AN60" s="1075"/>
      <c r="AO60" s="1075"/>
      <c r="AP60" s="1075"/>
      <c r="AQ60" s="1075"/>
      <c r="AR60" s="1075"/>
    </row>
    <row r="61" spans="1:50" s="449" customFormat="1" ht="13.5" customHeight="1" x14ac:dyDescent="0.3">
      <c r="A61" s="466"/>
      <c r="B61" s="2614" t="s">
        <v>2627</v>
      </c>
      <c r="C61" s="2615"/>
      <c r="D61" s="2615"/>
      <c r="E61" s="2615"/>
      <c r="F61" s="2615"/>
      <c r="G61" s="2615"/>
      <c r="H61" s="2615"/>
      <c r="I61" s="2615"/>
      <c r="J61" s="2615"/>
      <c r="K61" s="2615"/>
      <c r="L61" s="2615"/>
      <c r="M61" s="2615"/>
      <c r="N61" s="2615"/>
      <c r="O61" s="2615"/>
      <c r="P61" s="2615"/>
      <c r="Q61" s="2615"/>
      <c r="R61" s="2615"/>
      <c r="S61" s="1075"/>
      <c r="T61" s="1075"/>
      <c r="U61" s="1075"/>
      <c r="V61" s="1075"/>
      <c r="W61" s="1075"/>
      <c r="X61" s="1075"/>
      <c r="Y61" s="1075"/>
      <c r="Z61" s="1075"/>
      <c r="AA61" s="1075"/>
      <c r="AB61" s="1075"/>
      <c r="AC61" s="1075"/>
      <c r="AD61" s="1075"/>
      <c r="AE61" s="1075"/>
      <c r="AF61" s="1075"/>
      <c r="AG61" s="1075"/>
      <c r="AH61" s="1075"/>
      <c r="AI61" s="1075"/>
      <c r="AJ61" s="1075"/>
      <c r="AK61" s="1075"/>
      <c r="AL61" s="1075"/>
      <c r="AM61" s="1075"/>
      <c r="AN61" s="1075"/>
      <c r="AO61" s="1075"/>
      <c r="AP61" s="1075"/>
      <c r="AQ61" s="1075"/>
      <c r="AR61" s="1075"/>
    </row>
    <row r="62" spans="1:50" s="449" customFormat="1" ht="13.5" customHeight="1" thickBot="1" x14ac:dyDescent="0.35">
      <c r="A62" s="466"/>
      <c r="B62" s="2615"/>
      <c r="C62" s="2615"/>
      <c r="D62" s="2615"/>
      <c r="E62" s="2615"/>
      <c r="F62" s="2615"/>
      <c r="G62" s="2615"/>
      <c r="H62" s="2615"/>
      <c r="I62" s="2615"/>
      <c r="J62" s="2615"/>
      <c r="K62" s="2615"/>
      <c r="L62" s="2615"/>
      <c r="M62" s="2615"/>
      <c r="N62" s="2615"/>
      <c r="O62" s="2615"/>
      <c r="P62" s="2615"/>
      <c r="Q62" s="2615"/>
      <c r="R62" s="2615"/>
      <c r="S62" s="1075"/>
      <c r="T62" s="1075"/>
      <c r="U62" s="1075"/>
      <c r="V62" s="1075"/>
      <c r="W62" s="1075"/>
      <c r="X62" s="1075"/>
      <c r="Y62" s="1075"/>
      <c r="Z62" s="1075"/>
      <c r="AA62" s="1075"/>
      <c r="AB62" s="1075"/>
      <c r="AC62" s="1075"/>
      <c r="AD62" s="1075"/>
      <c r="AE62" s="1075"/>
      <c r="AF62" s="1075"/>
      <c r="AG62" s="1075"/>
      <c r="AH62" s="1075"/>
      <c r="AI62" s="1075"/>
      <c r="AJ62" s="1075"/>
      <c r="AK62" s="1075"/>
      <c r="AL62" s="1075"/>
      <c r="AM62" s="1075"/>
      <c r="AN62" s="1075"/>
      <c r="AO62" s="1075"/>
      <c r="AP62" s="1075"/>
      <c r="AQ62" s="1075"/>
      <c r="AR62" s="1075"/>
    </row>
    <row r="63" spans="1:50" s="449" customFormat="1" ht="15.75" customHeight="1" x14ac:dyDescent="0.3">
      <c r="A63" s="466"/>
      <c r="B63" s="2616" t="s">
        <v>2522</v>
      </c>
      <c r="C63" s="2617"/>
      <c r="D63" s="2617"/>
      <c r="E63" s="2617"/>
      <c r="F63" s="2617"/>
      <c r="G63" s="2617"/>
      <c r="H63" s="2617"/>
      <c r="I63" s="2617"/>
      <c r="J63" s="2617"/>
      <c r="K63" s="2617"/>
      <c r="L63" s="2617"/>
      <c r="M63" s="2617"/>
      <c r="N63" s="2617"/>
      <c r="O63" s="2617"/>
      <c r="P63" s="2617"/>
      <c r="Q63" s="2617"/>
      <c r="R63" s="2618"/>
      <c r="S63" s="1075"/>
      <c r="T63" s="1075"/>
      <c r="U63" s="1075"/>
      <c r="V63" s="1075"/>
      <c r="W63" s="1075"/>
      <c r="X63" s="1075"/>
      <c r="Y63" s="1075"/>
      <c r="Z63" s="1075"/>
      <c r="AA63" s="1075"/>
      <c r="AB63" s="1075"/>
      <c r="AC63" s="1075"/>
      <c r="AD63" s="1075"/>
      <c r="AE63" s="1075"/>
      <c r="AF63" s="1075"/>
      <c r="AG63" s="1075"/>
      <c r="AH63" s="1075"/>
      <c r="AI63" s="1075"/>
      <c r="AJ63" s="1075"/>
      <c r="AK63" s="1075"/>
      <c r="AL63" s="1075"/>
      <c r="AM63" s="1075"/>
      <c r="AN63" s="1075"/>
      <c r="AO63" s="1075"/>
      <c r="AP63" s="1075"/>
      <c r="AQ63" s="1075"/>
      <c r="AR63" s="1075"/>
    </row>
    <row r="64" spans="1:50" s="449" customFormat="1" ht="15.75" customHeight="1" thickBot="1" x14ac:dyDescent="0.35">
      <c r="A64" s="466"/>
      <c r="B64" s="2619"/>
      <c r="C64" s="2620"/>
      <c r="D64" s="2620"/>
      <c r="E64" s="2620"/>
      <c r="F64" s="2620"/>
      <c r="G64" s="2620"/>
      <c r="H64" s="2620"/>
      <c r="I64" s="2620"/>
      <c r="J64" s="2620"/>
      <c r="K64" s="2620"/>
      <c r="L64" s="2620"/>
      <c r="M64" s="2620"/>
      <c r="N64" s="2620"/>
      <c r="O64" s="2620"/>
      <c r="P64" s="2620"/>
      <c r="Q64" s="2620"/>
      <c r="R64" s="2621"/>
      <c r="S64" s="1075"/>
      <c r="T64" s="1075"/>
      <c r="U64" s="1075"/>
      <c r="V64" s="1075"/>
      <c r="W64" s="1075"/>
      <c r="X64" s="1075"/>
      <c r="Y64" s="1075"/>
      <c r="Z64" s="1075"/>
      <c r="AA64" s="1075"/>
      <c r="AB64" s="1075"/>
      <c r="AC64" s="1075"/>
      <c r="AD64" s="1075"/>
      <c r="AE64" s="1075"/>
      <c r="AF64" s="1075"/>
      <c r="AG64" s="1075"/>
      <c r="AH64" s="1075"/>
      <c r="AI64" s="1075"/>
      <c r="AJ64" s="1075"/>
      <c r="AK64" s="1075"/>
      <c r="AL64" s="1075"/>
      <c r="AM64" s="1075"/>
      <c r="AN64" s="1075"/>
      <c r="AO64" s="1075"/>
      <c r="AP64" s="1075"/>
      <c r="AQ64" s="1075"/>
      <c r="AR64" s="1075"/>
    </row>
    <row r="65" spans="1:50" s="1424" customFormat="1" ht="4.5" customHeight="1" thickBot="1" x14ac:dyDescent="0.35">
      <c r="A65" s="466"/>
      <c r="C65" s="1705"/>
      <c r="D65" s="490"/>
      <c r="E65" s="490"/>
      <c r="F65" s="490"/>
      <c r="I65" s="469"/>
      <c r="K65" s="469"/>
      <c r="L65" s="469"/>
      <c r="P65" s="856"/>
      <c r="Q65" s="856"/>
      <c r="R65" s="856"/>
      <c r="T65" s="793"/>
      <c r="U65" s="793"/>
      <c r="V65" s="793"/>
      <c r="W65" s="491"/>
      <c r="X65" s="469"/>
      <c r="Y65" s="469"/>
      <c r="AB65" s="469"/>
      <c r="AN65" s="445"/>
      <c r="AO65" s="445"/>
      <c r="AP65" s="1707"/>
      <c r="AQ65" s="1707"/>
      <c r="AR65" s="1707"/>
      <c r="AS65" s="1707"/>
      <c r="AT65" s="445"/>
      <c r="AU65" s="445"/>
      <c r="AV65" s="445"/>
      <c r="AW65" s="445"/>
      <c r="AX65" s="445"/>
    </row>
    <row r="66" spans="1:50" s="1424" customFormat="1" ht="13.5" customHeight="1" thickBot="1" x14ac:dyDescent="0.35">
      <c r="A66" s="466" t="s">
        <v>171</v>
      </c>
      <c r="B66" s="2539" t="s">
        <v>2521</v>
      </c>
      <c r="C66" s="2540"/>
      <c r="D66" s="2540"/>
      <c r="E66" s="2540"/>
      <c r="F66" s="2540"/>
      <c r="G66" s="2540"/>
      <c r="H66" s="2540"/>
      <c r="I66" s="2540"/>
      <c r="J66" s="2540"/>
      <c r="K66" s="2540"/>
      <c r="L66" s="2540"/>
      <c r="M66" s="2540"/>
      <c r="N66" s="2540"/>
      <c r="O66" s="2540"/>
      <c r="P66" s="2540"/>
      <c r="Q66" s="2540"/>
      <c r="R66" s="2541"/>
      <c r="T66" s="793"/>
      <c r="U66" s="793"/>
      <c r="V66" s="793"/>
      <c r="W66" s="491"/>
      <c r="X66" s="469"/>
      <c r="Y66" s="469"/>
      <c r="AB66" s="469"/>
      <c r="AN66" s="445"/>
      <c r="AO66" s="445"/>
      <c r="AP66" s="1548"/>
      <c r="AQ66" s="1548"/>
      <c r="AR66" s="1548"/>
      <c r="AS66" s="1548"/>
      <c r="AT66" s="445"/>
      <c r="AU66" s="445"/>
      <c r="AV66" s="445"/>
      <c r="AW66" s="445"/>
      <c r="AX66" s="445"/>
    </row>
    <row r="67" spans="1:50" s="445" customFormat="1" ht="3.6" customHeight="1" thickBot="1" x14ac:dyDescent="0.35">
      <c r="A67" s="476"/>
      <c r="B67" s="791"/>
      <c r="C67" s="791"/>
      <c r="D67" s="791"/>
      <c r="E67" s="791"/>
      <c r="F67" s="791"/>
      <c r="G67" s="791"/>
      <c r="H67" s="791"/>
      <c r="I67" s="791"/>
      <c r="J67" s="791"/>
      <c r="K67" s="791"/>
      <c r="L67" s="791"/>
      <c r="M67" s="791"/>
      <c r="N67" s="791"/>
      <c r="O67" s="791"/>
      <c r="P67" s="791"/>
      <c r="Q67" s="791"/>
      <c r="R67" s="791"/>
      <c r="T67" s="793"/>
      <c r="U67" s="793"/>
      <c r="V67" s="793"/>
      <c r="W67" s="491"/>
      <c r="X67" s="2215"/>
      <c r="Y67" s="2215"/>
      <c r="AB67" s="2215"/>
      <c r="AP67" s="2397"/>
      <c r="AQ67" s="2397"/>
      <c r="AR67" s="2397"/>
      <c r="AS67" s="2397"/>
    </row>
    <row r="68" spans="1:50" s="445" customFormat="1" ht="15" customHeight="1" thickBot="1" x14ac:dyDescent="0.35">
      <c r="B68" s="706"/>
      <c r="C68" s="2400"/>
      <c r="D68" s="3340" t="s">
        <v>2824</v>
      </c>
      <c r="E68" s="3340"/>
      <c r="F68" s="3340"/>
      <c r="G68" s="3340"/>
      <c r="H68" s="3340"/>
      <c r="I68" s="3340"/>
      <c r="J68" s="3340"/>
      <c r="K68" s="3340"/>
      <c r="L68" s="3340"/>
      <c r="M68" s="3340"/>
      <c r="N68" s="3340"/>
      <c r="O68" s="3340"/>
      <c r="P68" s="3340"/>
      <c r="Q68" s="3340"/>
      <c r="R68" s="3340"/>
      <c r="S68" s="791"/>
      <c r="T68" s="791"/>
      <c r="U68" s="800"/>
      <c r="V68" s="791"/>
      <c r="W68" s="791"/>
      <c r="X68" s="791"/>
      <c r="Y68" s="791"/>
      <c r="Z68" s="791"/>
      <c r="AA68" s="791"/>
      <c r="AB68" s="791"/>
      <c r="AC68" s="791"/>
      <c r="AD68" s="791"/>
      <c r="AE68" s="791"/>
      <c r="AF68" s="791"/>
      <c r="AG68" s="791"/>
      <c r="AH68" s="791"/>
      <c r="AI68" s="791"/>
      <c r="AJ68" s="791"/>
      <c r="AK68" s="791"/>
      <c r="AL68" s="791"/>
      <c r="AM68" s="791"/>
      <c r="AN68" s="791"/>
      <c r="AO68" s="791"/>
      <c r="AP68" s="791"/>
      <c r="AQ68" s="791"/>
      <c r="AR68" s="791"/>
      <c r="AS68" s="791"/>
      <c r="AT68" s="791"/>
      <c r="AU68" s="791"/>
      <c r="AV68" s="791"/>
      <c r="AW68" s="791"/>
      <c r="AX68" s="791"/>
    </row>
    <row r="69" spans="1:50" s="445" customFormat="1" ht="12.6" customHeight="1" thickBot="1" x14ac:dyDescent="0.35">
      <c r="B69" s="2399"/>
      <c r="C69" s="2399"/>
      <c r="D69" s="3340"/>
      <c r="E69" s="3340"/>
      <c r="F69" s="3340"/>
      <c r="G69" s="3340"/>
      <c r="H69" s="3340"/>
      <c r="I69" s="3340"/>
      <c r="J69" s="3340"/>
      <c r="K69" s="3340"/>
      <c r="L69" s="3340"/>
      <c r="M69" s="3340"/>
      <c r="N69" s="3340"/>
      <c r="O69" s="3340"/>
      <c r="P69" s="3340"/>
      <c r="Q69" s="3340"/>
      <c r="R69" s="3340"/>
      <c r="S69" s="791"/>
      <c r="T69" s="791"/>
      <c r="U69" s="800"/>
      <c r="V69" s="791"/>
      <c r="W69" s="791"/>
      <c r="X69" s="791"/>
      <c r="Y69" s="791"/>
      <c r="Z69" s="791"/>
      <c r="AA69" s="791"/>
      <c r="AB69" s="791"/>
      <c r="AC69" s="791"/>
      <c r="AD69" s="791"/>
      <c r="AE69" s="791"/>
      <c r="AF69" s="791"/>
      <c r="AG69" s="791"/>
      <c r="AH69" s="791"/>
      <c r="AI69" s="791"/>
      <c r="AJ69" s="791"/>
      <c r="AK69" s="791"/>
      <c r="AL69" s="791"/>
      <c r="AM69" s="791"/>
      <c r="AN69" s="791"/>
      <c r="AO69" s="791"/>
      <c r="AP69" s="791"/>
      <c r="AQ69" s="791"/>
      <c r="AR69" s="791"/>
      <c r="AS69" s="791"/>
      <c r="AT69" s="791"/>
      <c r="AU69" s="791"/>
      <c r="AV69" s="791"/>
      <c r="AW69" s="791"/>
      <c r="AX69" s="791"/>
    </row>
    <row r="70" spans="1:50" s="445" customFormat="1" ht="15" customHeight="1" thickBot="1" x14ac:dyDescent="0.35">
      <c r="C70" s="1700"/>
      <c r="D70" s="706"/>
      <c r="E70" s="2399" t="s">
        <v>2055</v>
      </c>
      <c r="G70" s="2399"/>
      <c r="H70" s="2399"/>
      <c r="I70" s="2399"/>
      <c r="J70" s="2399"/>
      <c r="K70" s="2399"/>
      <c r="L70" s="2399"/>
      <c r="M70" s="2399"/>
      <c r="N70" s="2399"/>
      <c r="O70" s="2399"/>
      <c r="P70" s="2399"/>
      <c r="Q70" s="2399"/>
      <c r="R70" s="2399"/>
      <c r="S70" s="2399"/>
      <c r="T70" s="2399"/>
      <c r="U70" s="800"/>
      <c r="V70" s="791"/>
      <c r="W70" s="791"/>
      <c r="X70" s="791"/>
      <c r="Y70" s="791"/>
      <c r="Z70" s="791"/>
      <c r="AA70" s="791"/>
      <c r="AB70" s="791"/>
      <c r="AC70" s="791"/>
      <c r="AD70" s="791"/>
      <c r="AE70" s="791"/>
      <c r="AF70" s="791"/>
      <c r="AG70" s="791"/>
      <c r="AH70" s="791"/>
      <c r="AI70" s="791"/>
      <c r="AJ70" s="791"/>
      <c r="AK70" s="791"/>
      <c r="AL70" s="791"/>
      <c r="AM70" s="791"/>
      <c r="AN70" s="791"/>
      <c r="AO70" s="791"/>
      <c r="AP70" s="791"/>
      <c r="AQ70" s="791"/>
      <c r="AR70" s="791"/>
      <c r="AS70" s="791"/>
      <c r="AT70" s="791"/>
      <c r="AU70" s="791"/>
      <c r="AV70" s="791"/>
      <c r="AW70" s="791"/>
      <c r="AX70" s="791"/>
    </row>
    <row r="71" spans="1:50" customFormat="1" ht="4.5" customHeight="1" thickBot="1" x14ac:dyDescent="0.35">
      <c r="D71" s="230"/>
      <c r="E71" s="230"/>
      <c r="F71" s="2395"/>
      <c r="G71" s="2395"/>
      <c r="H71" s="2395"/>
      <c r="I71" s="2395"/>
      <c r="J71" s="2395"/>
      <c r="K71" s="2395"/>
      <c r="L71" s="2395"/>
      <c r="M71" s="2395"/>
      <c r="N71" s="2395"/>
      <c r="O71" s="2395"/>
      <c r="P71" s="2395"/>
      <c r="Q71" s="2395"/>
      <c r="R71" s="2395"/>
      <c r="S71" s="2395"/>
      <c r="T71" s="2395"/>
    </row>
    <row r="72" spans="1:50" s="445" customFormat="1" ht="15" customHeight="1" thickBot="1" x14ac:dyDescent="0.35">
      <c r="C72" s="1700"/>
      <c r="D72" s="706"/>
      <c r="E72" s="2399" t="s">
        <v>2056</v>
      </c>
      <c r="G72" s="2399"/>
      <c r="H72" s="2399"/>
      <c r="I72" s="2399"/>
      <c r="J72" s="2399"/>
      <c r="K72" s="2399"/>
      <c r="L72" s="2399"/>
      <c r="M72" s="2399"/>
      <c r="N72" s="2399"/>
      <c r="O72" s="2399"/>
      <c r="P72" s="2399"/>
      <c r="Q72" s="2399"/>
      <c r="R72" s="2399"/>
      <c r="S72" s="2399"/>
      <c r="T72" s="2399"/>
      <c r="U72" s="800"/>
      <c r="V72" s="791"/>
      <c r="W72" s="791"/>
      <c r="X72" s="791"/>
      <c r="Y72" s="791"/>
      <c r="Z72" s="791"/>
      <c r="AA72" s="791"/>
      <c r="AB72" s="791"/>
      <c r="AC72" s="791"/>
      <c r="AD72" s="791"/>
      <c r="AE72" s="791"/>
      <c r="AF72" s="791"/>
      <c r="AG72" s="791"/>
      <c r="AH72" s="791"/>
      <c r="AI72" s="791"/>
      <c r="AJ72" s="791"/>
      <c r="AK72" s="791"/>
      <c r="AL72" s="791"/>
      <c r="AM72" s="791"/>
      <c r="AN72" s="791"/>
      <c r="AO72" s="791"/>
      <c r="AP72" s="791"/>
      <c r="AQ72" s="791"/>
      <c r="AR72" s="791"/>
      <c r="AS72" s="791"/>
      <c r="AT72" s="791"/>
      <c r="AU72" s="791"/>
      <c r="AV72" s="791"/>
      <c r="AW72" s="791"/>
      <c r="AX72" s="791"/>
    </row>
    <row r="73" spans="1:50" s="45" customFormat="1" ht="3.6" customHeight="1" thickBot="1" x14ac:dyDescent="0.35">
      <c r="B73"/>
      <c r="C73"/>
      <c r="D73"/>
      <c r="E73"/>
      <c r="F73"/>
      <c r="G73"/>
      <c r="H73"/>
      <c r="I73"/>
      <c r="J73"/>
      <c r="K73"/>
      <c r="L73"/>
      <c r="M73"/>
      <c r="N73"/>
      <c r="O73"/>
      <c r="P73"/>
      <c r="Q73"/>
      <c r="R73"/>
    </row>
    <row r="74" spans="1:50" s="1424" customFormat="1" ht="15.75" customHeight="1" thickBot="1" x14ac:dyDescent="0.35">
      <c r="A74" s="466" t="s">
        <v>178</v>
      </c>
      <c r="B74" s="2539" t="s">
        <v>2520</v>
      </c>
      <c r="C74" s="2540"/>
      <c r="D74" s="2540"/>
      <c r="E74" s="2540"/>
      <c r="F74" s="2540"/>
      <c r="G74" s="2540"/>
      <c r="H74" s="2540"/>
      <c r="I74" s="2540"/>
      <c r="J74" s="2540"/>
      <c r="K74" s="2540"/>
      <c r="L74" s="2540"/>
      <c r="M74" s="2540"/>
      <c r="N74" s="2540"/>
      <c r="O74" s="2540"/>
      <c r="P74" s="2540"/>
      <c r="Q74" s="2540"/>
      <c r="R74" s="2541"/>
      <c r="S74" s="791"/>
      <c r="T74" s="791"/>
      <c r="U74" s="800"/>
      <c r="V74" s="791"/>
      <c r="W74" s="791"/>
      <c r="X74" s="791"/>
      <c r="Y74" s="791"/>
      <c r="Z74" s="791"/>
      <c r="AA74" s="791"/>
      <c r="AB74" s="791"/>
      <c r="AC74" s="791"/>
      <c r="AD74" s="791"/>
      <c r="AE74" s="791"/>
      <c r="AF74" s="791"/>
      <c r="AG74" s="791"/>
      <c r="AH74" s="791"/>
      <c r="AI74" s="791"/>
      <c r="AJ74" s="791"/>
      <c r="AK74" s="791"/>
      <c r="AL74" s="791"/>
      <c r="AM74" s="791"/>
      <c r="AN74" s="791"/>
      <c r="AO74" s="791"/>
      <c r="AP74" s="791"/>
      <c r="AQ74" s="791"/>
      <c r="AR74" s="791"/>
      <c r="AS74" s="791"/>
      <c r="AT74" s="791"/>
      <c r="AU74" s="791"/>
      <c r="AV74" s="791"/>
      <c r="AW74" s="791"/>
      <c r="AX74" s="791"/>
    </row>
    <row r="75" spans="1:50" s="1424" customFormat="1" ht="3" customHeight="1" thickBot="1" x14ac:dyDescent="0.35">
      <c r="A75" s="466"/>
      <c r="D75" s="490"/>
      <c r="E75" s="490"/>
      <c r="F75" s="490"/>
      <c r="I75" s="469"/>
      <c r="K75" s="469"/>
      <c r="L75" s="469"/>
      <c r="P75" s="856"/>
      <c r="Q75" s="856"/>
      <c r="R75" s="856"/>
      <c r="T75" s="793"/>
      <c r="U75" s="793"/>
      <c r="V75" s="793"/>
      <c r="W75" s="491"/>
      <c r="X75" s="469"/>
      <c r="Y75" s="469"/>
      <c r="AB75" s="469"/>
      <c r="AN75" s="445"/>
      <c r="AO75" s="445"/>
      <c r="AP75" s="1980"/>
      <c r="AQ75" s="1980"/>
      <c r="AR75" s="1980"/>
      <c r="AS75" s="1980"/>
      <c r="AT75" s="445"/>
      <c r="AU75" s="445"/>
      <c r="AV75" s="445"/>
      <c r="AW75" s="445"/>
      <c r="AX75" s="445"/>
    </row>
    <row r="76" spans="1:50" s="1424" customFormat="1" ht="15" customHeight="1" thickBot="1" x14ac:dyDescent="0.35">
      <c r="A76" s="466"/>
      <c r="B76" s="706"/>
      <c r="D76" s="2542" t="s">
        <v>2477</v>
      </c>
      <c r="E76" s="2542"/>
      <c r="F76" s="2542"/>
      <c r="G76" s="2542"/>
      <c r="H76" s="2542"/>
      <c r="I76" s="2542"/>
      <c r="J76" s="2542"/>
      <c r="K76" s="2542"/>
      <c r="L76" s="2542"/>
      <c r="M76" s="2542"/>
      <c r="N76" s="2542"/>
      <c r="O76" s="2542"/>
      <c r="P76" s="2542"/>
      <c r="Q76" s="2542"/>
      <c r="R76" s="2542"/>
      <c r="T76" s="793"/>
      <c r="U76" s="793"/>
      <c r="V76" s="793"/>
      <c r="W76" s="491"/>
      <c r="X76" s="469"/>
      <c r="Y76" s="469"/>
      <c r="AB76" s="469"/>
      <c r="AN76" s="445"/>
      <c r="AO76" s="445"/>
      <c r="AP76" s="1980"/>
      <c r="AQ76" s="1980"/>
      <c r="AR76" s="1980"/>
      <c r="AS76" s="1980"/>
      <c r="AT76" s="445"/>
      <c r="AU76" s="445"/>
      <c r="AV76" s="445"/>
      <c r="AW76" s="445"/>
      <c r="AX76" s="445"/>
    </row>
    <row r="77" spans="1:50" s="1424" customFormat="1" ht="13.2" customHeight="1" x14ac:dyDescent="0.3">
      <c r="A77" s="466"/>
      <c r="D77" s="2542"/>
      <c r="E77" s="2542"/>
      <c r="F77" s="2542"/>
      <c r="G77" s="2542"/>
      <c r="H77" s="2542"/>
      <c r="I77" s="2542"/>
      <c r="J77" s="2542"/>
      <c r="K77" s="2542"/>
      <c r="L77" s="2542"/>
      <c r="M77" s="2542"/>
      <c r="N77" s="2542"/>
      <c r="O77" s="2542"/>
      <c r="P77" s="2542"/>
      <c r="Q77" s="2542"/>
      <c r="R77" s="2542"/>
      <c r="T77" s="793"/>
      <c r="U77" s="793"/>
      <c r="V77" s="793"/>
      <c r="W77" s="491"/>
      <c r="X77" s="469"/>
      <c r="Y77" s="469"/>
      <c r="AB77" s="469"/>
      <c r="AN77" s="445"/>
      <c r="AO77" s="445"/>
      <c r="AP77" s="1980"/>
      <c r="AQ77" s="1980"/>
      <c r="AR77" s="1980"/>
      <c r="AS77" s="1980"/>
      <c r="AT77" s="445"/>
      <c r="AU77" s="445"/>
      <c r="AV77" s="445"/>
      <c r="AW77" s="445"/>
      <c r="AX77" s="445"/>
    </row>
    <row r="78" spans="1:50" s="1424" customFormat="1" ht="3" customHeight="1" thickBot="1" x14ac:dyDescent="0.35">
      <c r="A78" s="466"/>
      <c r="D78" s="490"/>
      <c r="E78" s="490"/>
      <c r="F78" s="490"/>
      <c r="I78" s="469"/>
      <c r="K78" s="469"/>
      <c r="L78" s="469"/>
      <c r="P78" s="856"/>
      <c r="Q78" s="856"/>
      <c r="R78" s="856"/>
      <c r="T78" s="793"/>
      <c r="U78" s="793"/>
      <c r="V78" s="793"/>
      <c r="W78" s="491"/>
      <c r="X78" s="469"/>
      <c r="Y78" s="469"/>
      <c r="AB78" s="469"/>
      <c r="AN78" s="445"/>
      <c r="AO78" s="445"/>
      <c r="AP78" s="1980"/>
      <c r="AQ78" s="1980"/>
      <c r="AR78" s="1980"/>
      <c r="AS78" s="1980"/>
      <c r="AT78" s="445"/>
      <c r="AU78" s="445"/>
      <c r="AV78" s="445"/>
      <c r="AW78" s="445"/>
      <c r="AX78" s="445"/>
    </row>
    <row r="79" spans="1:50" s="419" customFormat="1" ht="15.75" customHeight="1" thickBot="1" x14ac:dyDescent="0.35">
      <c r="A79" s="466" t="s">
        <v>568</v>
      </c>
      <c r="B79" s="2419" t="s">
        <v>2128</v>
      </c>
      <c r="C79" s="2420"/>
      <c r="D79" s="2420"/>
      <c r="E79" s="2420"/>
      <c r="F79" s="2420"/>
      <c r="G79" s="2420"/>
      <c r="H79" s="2420"/>
      <c r="I79" s="2420"/>
      <c r="J79" s="2420"/>
      <c r="K79" s="2420"/>
      <c r="L79" s="2420"/>
      <c r="M79" s="2420"/>
      <c r="N79" s="2420"/>
      <c r="O79" s="2420"/>
      <c r="P79" s="2420"/>
      <c r="Q79" s="2420"/>
      <c r="R79" s="2421"/>
      <c r="S79" s="791"/>
      <c r="T79" s="791"/>
      <c r="U79" s="800"/>
      <c r="V79" s="791"/>
      <c r="W79" s="791"/>
      <c r="X79" s="791"/>
      <c r="Y79" s="791"/>
      <c r="Z79" s="791"/>
      <c r="AA79" s="791"/>
      <c r="AB79" s="791"/>
      <c r="AC79" s="791"/>
      <c r="AD79" s="791"/>
      <c r="AE79" s="791"/>
      <c r="AF79" s="791"/>
      <c r="AG79" s="791"/>
      <c r="AH79" s="791"/>
      <c r="AI79" s="791"/>
      <c r="AJ79" s="791"/>
      <c r="AK79" s="791"/>
      <c r="AL79" s="791"/>
      <c r="AM79" s="791"/>
      <c r="AN79" s="791"/>
      <c r="AO79" s="791"/>
      <c r="AP79" s="791"/>
      <c r="AQ79" s="791"/>
      <c r="AR79" s="791"/>
      <c r="AS79" s="791"/>
      <c r="AT79" s="791"/>
      <c r="AU79" s="791"/>
      <c r="AV79" s="791"/>
      <c r="AW79" s="791"/>
      <c r="AX79" s="791"/>
    </row>
    <row r="80" spans="1:50" s="419" customFormat="1" ht="5.0999999999999996" customHeight="1" x14ac:dyDescent="0.3">
      <c r="A80" s="466"/>
      <c r="C80" s="1424"/>
    </row>
    <row r="81" spans="1:24" s="419" customFormat="1" ht="13.8" x14ac:dyDescent="0.3">
      <c r="A81" s="466"/>
      <c r="B81" s="419" t="s">
        <v>132</v>
      </c>
      <c r="C81" s="1424"/>
    </row>
    <row r="82" spans="1:24" s="419" customFormat="1" ht="5.0999999999999996" customHeight="1" thickBot="1" x14ac:dyDescent="0.35">
      <c r="A82" s="466"/>
      <c r="C82" s="1424"/>
    </row>
    <row r="83" spans="1:24" s="419" customFormat="1" thickBot="1" x14ac:dyDescent="0.35">
      <c r="A83" s="466"/>
      <c r="B83" s="1281" t="str">
        <f>IF('7. Site Info Part I'!I14="Yes","X","-")</f>
        <v>-</v>
      </c>
      <c r="C83" s="1552"/>
      <c r="D83" s="2627" t="s">
        <v>1298</v>
      </c>
      <c r="E83" s="2627"/>
      <c r="F83" s="2627"/>
      <c r="G83" s="2627"/>
      <c r="H83" s="2627"/>
      <c r="I83" s="2627"/>
      <c r="J83" s="2627"/>
      <c r="K83" s="2627"/>
      <c r="L83" s="2627"/>
      <c r="M83" s="2627"/>
      <c r="N83" s="2627"/>
    </row>
    <row r="84" spans="1:24" s="419" customFormat="1" ht="5.0999999999999996" customHeight="1" thickBot="1" x14ac:dyDescent="0.35">
      <c r="A84" s="466"/>
      <c r="B84" s="479"/>
      <c r="C84" s="479"/>
      <c r="D84" s="449"/>
    </row>
    <row r="85" spans="1:24" ht="13.5" customHeight="1" thickBot="1" x14ac:dyDescent="0.35">
      <c r="B85" s="1129"/>
      <c r="C85"/>
      <c r="D85" s="2790" t="s">
        <v>2219</v>
      </c>
      <c r="E85" s="2791"/>
      <c r="F85" s="2791"/>
      <c r="G85" s="2791"/>
      <c r="H85" s="2791"/>
      <c r="I85" s="2791"/>
      <c r="J85" s="2791"/>
      <c r="K85" s="2791"/>
      <c r="L85" s="2791"/>
      <c r="M85" s="2791"/>
      <c r="N85" s="2791"/>
      <c r="O85" s="2791"/>
      <c r="P85" s="2791"/>
      <c r="Q85" s="2791"/>
      <c r="R85" s="2791"/>
    </row>
    <row r="86" spans="1:24" ht="9" customHeight="1" x14ac:dyDescent="0.3">
      <c r="B86" s="1058"/>
      <c r="C86" s="1549"/>
      <c r="D86" s="2791"/>
      <c r="E86" s="2791"/>
      <c r="F86" s="2791"/>
      <c r="G86" s="2791"/>
      <c r="H86" s="2791"/>
      <c r="I86" s="2791"/>
      <c r="J86" s="2791"/>
      <c r="K86" s="2791"/>
      <c r="L86" s="2791"/>
      <c r="M86" s="2791"/>
      <c r="N86" s="2791"/>
      <c r="O86" s="2791"/>
      <c r="P86" s="2791"/>
      <c r="Q86" s="2791"/>
      <c r="R86" s="2791"/>
    </row>
    <row r="87" spans="1:24" ht="18.600000000000001" customHeight="1" x14ac:dyDescent="0.3">
      <c r="D87" s="2791"/>
      <c r="E87" s="2791"/>
      <c r="F87" s="2791"/>
      <c r="G87" s="2791"/>
      <c r="H87" s="2791"/>
      <c r="I87" s="2791"/>
      <c r="J87" s="2791"/>
      <c r="K87" s="2791"/>
      <c r="L87" s="2791"/>
      <c r="M87" s="2791"/>
      <c r="N87" s="2791"/>
      <c r="O87" s="2791"/>
      <c r="P87" s="2791"/>
      <c r="Q87" s="2791"/>
      <c r="R87" s="2791"/>
    </row>
    <row r="88" spans="1:24" s="1060" customFormat="1" ht="18.600000000000001" customHeight="1" x14ac:dyDescent="0.3">
      <c r="A88" s="858"/>
      <c r="E88" s="2792" t="s">
        <v>2220</v>
      </c>
      <c r="F88" s="2792"/>
      <c r="G88" s="2792"/>
      <c r="H88" s="2792"/>
      <c r="I88" s="2792"/>
      <c r="J88" s="2792"/>
      <c r="K88" s="2792"/>
      <c r="L88" s="2792"/>
      <c r="M88" s="2792"/>
      <c r="N88" s="2792"/>
      <c r="O88" s="2792"/>
      <c r="P88" s="2792"/>
      <c r="Q88" s="2792"/>
      <c r="R88" s="2792"/>
    </row>
    <row r="89" spans="1:24" s="1060" customFormat="1" ht="18" customHeight="1" x14ac:dyDescent="0.3">
      <c r="A89" s="858"/>
      <c r="D89" s="1725"/>
      <c r="E89" s="2792"/>
      <c r="F89" s="2792"/>
      <c r="G89" s="2792"/>
      <c r="H89" s="2792"/>
      <c r="I89" s="2792"/>
      <c r="J89" s="2792"/>
      <c r="K89" s="2792"/>
      <c r="L89" s="2792"/>
      <c r="M89" s="2792"/>
      <c r="N89" s="2792"/>
      <c r="O89" s="2792"/>
      <c r="P89" s="2792"/>
      <c r="Q89" s="2792"/>
      <c r="R89" s="2792"/>
    </row>
    <row r="90" spans="1:24" ht="12.75" customHeight="1" x14ac:dyDescent="0.3">
      <c r="E90" s="2793" t="s">
        <v>2072</v>
      </c>
      <c r="F90" s="2793"/>
      <c r="G90" s="2793"/>
      <c r="H90" s="2793"/>
      <c r="I90" s="2793"/>
      <c r="J90" s="2793"/>
      <c r="K90" s="2793"/>
      <c r="L90" s="2793"/>
      <c r="M90" s="2793"/>
      <c r="N90" s="2793"/>
      <c r="O90" s="2793"/>
      <c r="P90" s="2793"/>
      <c r="Q90" s="1723"/>
      <c r="R90" s="1723"/>
    </row>
    <row r="91" spans="1:24" s="1424" customFormat="1" ht="5.0999999999999996" customHeight="1" thickBot="1" x14ac:dyDescent="0.35">
      <c r="A91" s="466"/>
      <c r="B91" s="479"/>
      <c r="C91" s="479"/>
      <c r="D91" s="449"/>
    </row>
    <row r="92" spans="1:24" s="419" customFormat="1" ht="15" thickBot="1" x14ac:dyDescent="0.35">
      <c r="A92" s="466"/>
      <c r="B92" s="1280"/>
      <c r="C92"/>
      <c r="D92" s="2627" t="s">
        <v>1310</v>
      </c>
      <c r="E92" s="2627"/>
      <c r="F92" s="2627"/>
      <c r="G92" s="2627"/>
      <c r="H92" s="2627"/>
      <c r="I92" s="2627"/>
      <c r="J92" s="2627"/>
      <c r="K92" s="2627"/>
      <c r="L92" s="2627"/>
      <c r="M92" s="2627"/>
      <c r="N92" s="2627"/>
    </row>
    <row r="93" spans="1:24" s="419" customFormat="1" ht="5.0999999999999996" customHeight="1" thickBot="1" x14ac:dyDescent="0.35">
      <c r="A93" s="466"/>
      <c r="B93" s="479"/>
      <c r="C93"/>
      <c r="M93" s="479"/>
      <c r="X93" s="479"/>
    </row>
    <row r="94" spans="1:24" s="419" customFormat="1" ht="15" thickBot="1" x14ac:dyDescent="0.35">
      <c r="A94" s="466"/>
      <c r="B94" s="1281" t="str">
        <f>IF('7. Site Info Part I'!P9="Rural","X","-")</f>
        <v>-</v>
      </c>
      <c r="C94"/>
      <c r="D94" s="2627" t="s">
        <v>1399</v>
      </c>
      <c r="E94" s="2627"/>
      <c r="F94" s="2627"/>
      <c r="G94" s="2627"/>
      <c r="H94" s="2627"/>
      <c r="I94" s="2627"/>
      <c r="J94" s="2627"/>
      <c r="M94" s="479"/>
      <c r="X94" s="479"/>
    </row>
    <row r="95" spans="1:24" s="419" customFormat="1" ht="5.0999999999999996" customHeight="1" thickBot="1" x14ac:dyDescent="0.35">
      <c r="A95" s="466"/>
      <c r="B95" s="479"/>
      <c r="C95"/>
      <c r="M95" s="479"/>
      <c r="X95" s="479"/>
    </row>
    <row r="96" spans="1:24" s="419" customFormat="1" ht="15" thickBot="1" x14ac:dyDescent="0.35">
      <c r="A96" s="466"/>
      <c r="B96" s="1281" t="str">
        <f>IF('17. Dev. Narr.'!B16="Supportive Housing","X","-")</f>
        <v>-</v>
      </c>
      <c r="C96"/>
      <c r="D96" s="2627" t="s">
        <v>1418</v>
      </c>
      <c r="E96" s="2627"/>
      <c r="F96" s="2627"/>
      <c r="G96" s="2627"/>
      <c r="H96" s="2627"/>
      <c r="I96" s="2627"/>
      <c r="J96" s="2627"/>
      <c r="K96" s="2627"/>
      <c r="L96" s="2627"/>
      <c r="M96" s="2627"/>
      <c r="X96" s="479"/>
    </row>
    <row r="97" spans="1:50" s="419" customFormat="1" ht="5.0999999999999996" customHeight="1" thickBot="1" x14ac:dyDescent="0.35">
      <c r="A97" s="466"/>
      <c r="C97"/>
    </row>
    <row r="98" spans="1:50" s="419" customFormat="1" ht="13.5" customHeight="1" thickBot="1" x14ac:dyDescent="0.35">
      <c r="A98" s="466"/>
      <c r="B98" s="1281" t="str">
        <f>IF('9. Site Info Part II'!U54&gt;0,"X","-")</f>
        <v>-</v>
      </c>
      <c r="C98"/>
      <c r="D98" s="2628" t="s">
        <v>1400</v>
      </c>
      <c r="E98" s="2628"/>
      <c r="F98" s="2628"/>
      <c r="G98" s="2628"/>
      <c r="H98" s="2628"/>
      <c r="I98" s="2628"/>
      <c r="J98" s="2628"/>
      <c r="K98" s="2628"/>
      <c r="L98" s="2628"/>
      <c r="M98" s="2628"/>
      <c r="N98" s="2628"/>
      <c r="O98" s="2628"/>
      <c r="P98" s="2628"/>
      <c r="Q98" s="2628"/>
      <c r="R98" s="2628"/>
      <c r="S98" s="857"/>
      <c r="T98" s="857"/>
      <c r="U98" s="857"/>
      <c r="V98" s="857"/>
      <c r="W98" s="857"/>
      <c r="X98" s="857"/>
      <c r="Y98" s="857"/>
      <c r="Z98" s="857"/>
      <c r="AA98" s="857"/>
      <c r="AB98" s="857"/>
      <c r="AC98" s="857"/>
      <c r="AD98" s="857"/>
      <c r="AE98" s="857"/>
      <c r="AF98" s="857"/>
      <c r="AG98" s="857"/>
      <c r="AH98" s="857"/>
      <c r="AI98" s="857"/>
      <c r="AJ98" s="857"/>
      <c r="AK98" s="857"/>
      <c r="AL98" s="857"/>
      <c r="AM98" s="857"/>
      <c r="AN98" s="857"/>
      <c r="AO98" s="857"/>
      <c r="AP98" s="857"/>
      <c r="AQ98" s="857"/>
      <c r="AR98" s="857"/>
      <c r="AS98" s="857"/>
      <c r="AT98" s="857"/>
      <c r="AU98" s="857"/>
      <c r="AV98" s="857"/>
      <c r="AW98" s="857"/>
      <c r="AX98" s="857"/>
    </row>
    <row r="99" spans="1:50" s="419" customFormat="1" ht="15" customHeight="1" thickBot="1" x14ac:dyDescent="0.35">
      <c r="A99" s="466"/>
      <c r="C99"/>
      <c r="D99" s="2628"/>
      <c r="E99" s="2628"/>
      <c r="F99" s="2628"/>
      <c r="G99" s="2628"/>
      <c r="H99" s="2628"/>
      <c r="I99" s="2628"/>
      <c r="J99" s="2628"/>
      <c r="K99" s="2628"/>
      <c r="L99" s="2628"/>
      <c r="M99" s="2628"/>
      <c r="N99" s="2628"/>
      <c r="O99" s="2628"/>
      <c r="P99" s="2628"/>
      <c r="Q99" s="2628"/>
      <c r="R99" s="2628"/>
      <c r="S99" s="857"/>
      <c r="T99" s="857"/>
      <c r="U99" s="857"/>
      <c r="V99" s="857"/>
      <c r="W99" s="857"/>
      <c r="X99" s="857"/>
      <c r="Y99" s="857"/>
      <c r="Z99" s="857"/>
      <c r="AA99" s="857"/>
      <c r="AB99" s="857"/>
      <c r="AC99" s="857"/>
      <c r="AD99" s="857"/>
      <c r="AE99" s="857"/>
      <c r="AF99" s="857"/>
      <c r="AG99" s="857"/>
      <c r="AH99" s="857"/>
      <c r="AI99" s="857"/>
      <c r="AJ99" s="857"/>
      <c r="AK99" s="857"/>
      <c r="AL99" s="857"/>
      <c r="AM99" s="857"/>
      <c r="AN99" s="857"/>
      <c r="AO99" s="857"/>
      <c r="AP99" s="857"/>
      <c r="AQ99" s="857"/>
      <c r="AR99" s="857"/>
      <c r="AS99" s="857"/>
      <c r="AT99" s="857"/>
      <c r="AU99" s="857"/>
      <c r="AV99" s="857"/>
      <c r="AW99" s="857"/>
      <c r="AX99" s="857"/>
    </row>
    <row r="100" spans="1:50" ht="13.5" customHeight="1" thickBot="1" x14ac:dyDescent="0.35">
      <c r="B100" s="1129"/>
      <c r="C100"/>
      <c r="D100" s="2639" t="s">
        <v>2481</v>
      </c>
      <c r="E100" s="2639"/>
      <c r="F100" s="2639"/>
      <c r="G100" s="2639"/>
      <c r="H100" s="2639"/>
      <c r="I100" s="2639"/>
      <c r="J100" s="2639"/>
      <c r="K100" s="2639"/>
      <c r="L100" s="2639"/>
      <c r="M100" s="2639"/>
      <c r="N100" s="2639"/>
      <c r="O100" s="2639"/>
      <c r="P100" s="2639"/>
      <c r="Q100" s="2639"/>
      <c r="R100" s="2639"/>
    </row>
    <row r="101" spans="1:50" ht="15" customHeight="1" x14ac:dyDescent="0.3">
      <c r="C101"/>
      <c r="D101" s="2639"/>
      <c r="E101" s="2639"/>
      <c r="F101" s="2639"/>
      <c r="G101" s="2639"/>
      <c r="H101" s="2639"/>
      <c r="I101" s="2639"/>
      <c r="J101" s="2639"/>
      <c r="K101" s="2639"/>
      <c r="L101" s="2639"/>
      <c r="M101" s="2639"/>
      <c r="N101" s="2639"/>
      <c r="O101" s="2639"/>
      <c r="P101" s="2639"/>
      <c r="Q101" s="2639"/>
      <c r="R101" s="2639"/>
    </row>
    <row r="102" spans="1:50" s="1060" customFormat="1" ht="5.25" customHeight="1" thickBot="1" x14ac:dyDescent="0.35">
      <c r="A102" s="858"/>
      <c r="C102" s="1705"/>
      <c r="D102" s="1724"/>
      <c r="E102" s="1724"/>
      <c r="F102" s="1724"/>
      <c r="G102" s="1724"/>
      <c r="H102" s="1724"/>
      <c r="I102" s="1724"/>
      <c r="J102" s="1724"/>
      <c r="K102" s="1724"/>
      <c r="L102" s="1724"/>
      <c r="M102" s="1724"/>
      <c r="N102" s="1724"/>
      <c r="O102" s="1724"/>
      <c r="P102" s="1724"/>
      <c r="Q102" s="1724"/>
      <c r="R102" s="1724"/>
    </row>
    <row r="103" spans="1:50" s="419" customFormat="1" ht="13.5" customHeight="1" thickBot="1" x14ac:dyDescent="0.35">
      <c r="A103" s="466"/>
      <c r="B103" s="1131"/>
      <c r="C103"/>
      <c r="D103" s="2798" t="s">
        <v>2075</v>
      </c>
      <c r="E103" s="2799"/>
      <c r="F103" s="2799"/>
      <c r="G103" s="2799"/>
      <c r="H103" s="2799"/>
      <c r="I103" s="2799"/>
      <c r="J103" s="2799"/>
      <c r="K103" s="2799"/>
      <c r="L103" s="2799"/>
      <c r="M103" s="2799"/>
      <c r="N103" s="2799"/>
      <c r="O103" s="2799"/>
      <c r="P103" s="2799"/>
      <c r="Q103" s="2799"/>
      <c r="R103" s="2799"/>
      <c r="S103" s="482"/>
      <c r="T103" s="482"/>
      <c r="U103" s="482"/>
      <c r="V103" s="482"/>
      <c r="W103" s="482"/>
      <c r="X103" s="482"/>
      <c r="Y103" s="482"/>
      <c r="Z103" s="482"/>
      <c r="AA103" s="482"/>
      <c r="AB103" s="482"/>
      <c r="AC103" s="482"/>
      <c r="AD103" s="482"/>
      <c r="AE103" s="482"/>
      <c r="AF103" s="482"/>
      <c r="AG103" s="482"/>
      <c r="AH103" s="482"/>
      <c r="AI103" s="482"/>
      <c r="AJ103" s="482"/>
      <c r="AK103" s="482"/>
      <c r="AL103" s="482"/>
      <c r="AM103" s="482"/>
      <c r="AN103" s="482"/>
      <c r="AO103" s="482"/>
      <c r="AP103" s="482"/>
      <c r="AQ103" s="482"/>
      <c r="AR103" s="482"/>
      <c r="AS103" s="482"/>
      <c r="AT103" s="482"/>
      <c r="AU103" s="482"/>
      <c r="AV103" s="482"/>
      <c r="AW103" s="482"/>
      <c r="AX103" s="482"/>
    </row>
    <row r="104" spans="1:50" s="419" customFormat="1" ht="15" customHeight="1" x14ac:dyDescent="0.3">
      <c r="A104" s="466"/>
      <c r="C104"/>
      <c r="D104" s="2799"/>
      <c r="E104" s="2799"/>
      <c r="F104" s="2799"/>
      <c r="G104" s="2799"/>
      <c r="H104" s="2799"/>
      <c r="I104" s="2799"/>
      <c r="J104" s="2799"/>
      <c r="K104" s="2799"/>
      <c r="L104" s="2799"/>
      <c r="M104" s="2799"/>
      <c r="N104" s="2799"/>
      <c r="O104" s="2799"/>
      <c r="P104" s="2799"/>
      <c r="Q104" s="2799"/>
      <c r="R104" s="2799"/>
      <c r="S104" s="482"/>
      <c r="T104" s="482"/>
      <c r="U104" s="482"/>
      <c r="V104" s="482"/>
      <c r="W104" s="482"/>
      <c r="X104" s="482"/>
      <c r="Y104" s="482"/>
      <c r="Z104" s="482"/>
      <c r="AA104" s="482"/>
      <c r="AB104" s="482"/>
      <c r="AC104" s="482"/>
      <c r="AD104" s="482"/>
      <c r="AE104" s="482"/>
      <c r="AF104" s="482"/>
      <c r="AG104" s="482"/>
      <c r="AH104" s="482"/>
      <c r="AI104" s="482"/>
      <c r="AJ104" s="482"/>
      <c r="AK104" s="482"/>
      <c r="AL104" s="482"/>
      <c r="AM104" s="482"/>
      <c r="AN104" s="482"/>
      <c r="AO104" s="482"/>
      <c r="AP104" s="482"/>
      <c r="AQ104" s="482"/>
      <c r="AR104" s="482"/>
      <c r="AS104" s="482"/>
      <c r="AT104" s="482"/>
      <c r="AU104" s="482"/>
      <c r="AV104" s="482"/>
      <c r="AW104" s="482"/>
      <c r="AX104" s="482"/>
    </row>
    <row r="105" spans="1:50" ht="5.25" customHeight="1" thickBot="1" x14ac:dyDescent="0.35"/>
    <row r="106" spans="1:50" s="1424" customFormat="1" ht="13.5" customHeight="1" thickBot="1" x14ac:dyDescent="0.35">
      <c r="A106" s="466"/>
      <c r="B106" s="1131"/>
      <c r="C106" s="1705"/>
      <c r="D106" s="2798" t="s">
        <v>2074</v>
      </c>
      <c r="E106" s="2799"/>
      <c r="F106" s="2799"/>
      <c r="G106" s="2799"/>
      <c r="H106" s="2799"/>
      <c r="I106" s="2799"/>
      <c r="J106" s="2799"/>
      <c r="K106" s="2799"/>
      <c r="L106" s="2799"/>
      <c r="M106" s="2799"/>
      <c r="N106" s="2799"/>
      <c r="O106" s="2799"/>
      <c r="P106" s="2799"/>
      <c r="Q106" s="2799"/>
      <c r="R106" s="2799"/>
      <c r="S106" s="1704"/>
      <c r="T106" s="1704"/>
      <c r="U106" s="1704"/>
      <c r="V106" s="1704"/>
      <c r="W106" s="1704"/>
      <c r="X106" s="1704"/>
      <c r="Y106" s="1704"/>
      <c r="Z106" s="1704"/>
      <c r="AA106" s="1704"/>
      <c r="AB106" s="1704"/>
      <c r="AC106" s="1704"/>
      <c r="AD106" s="1704"/>
      <c r="AE106" s="1704"/>
      <c r="AF106" s="1704"/>
      <c r="AG106" s="1704"/>
      <c r="AH106" s="1704"/>
      <c r="AI106" s="1704"/>
      <c r="AJ106" s="1704"/>
      <c r="AK106" s="1704"/>
      <c r="AL106" s="1704"/>
      <c r="AM106" s="1704"/>
      <c r="AN106" s="1704"/>
      <c r="AO106" s="1704"/>
      <c r="AP106" s="1704"/>
      <c r="AQ106" s="1704"/>
      <c r="AR106" s="1704"/>
      <c r="AS106" s="1704"/>
      <c r="AT106" s="1704"/>
      <c r="AU106" s="1704"/>
      <c r="AV106" s="1704"/>
      <c r="AW106" s="1704"/>
      <c r="AX106" s="1704"/>
    </row>
    <row r="107" spans="1:50" s="1424" customFormat="1" ht="15" customHeight="1" x14ac:dyDescent="0.3">
      <c r="A107" s="466"/>
      <c r="C107" s="1705"/>
      <c r="D107" s="2799"/>
      <c r="E107" s="2799"/>
      <c r="F107" s="2799"/>
      <c r="G107" s="2799"/>
      <c r="H107" s="2799"/>
      <c r="I107" s="2799"/>
      <c r="J107" s="2799"/>
      <c r="K107" s="2799"/>
      <c r="L107" s="2799"/>
      <c r="M107" s="2799"/>
      <c r="N107" s="2799"/>
      <c r="O107" s="2799"/>
      <c r="P107" s="2799"/>
      <c r="Q107" s="2799"/>
      <c r="R107" s="2799"/>
      <c r="S107" s="1704"/>
      <c r="T107" s="1704"/>
      <c r="U107" s="1704"/>
      <c r="V107" s="1704"/>
      <c r="W107" s="1704"/>
      <c r="X107" s="1704"/>
      <c r="Y107" s="1704"/>
      <c r="Z107" s="1704"/>
      <c r="AA107" s="1704"/>
      <c r="AB107" s="1704"/>
      <c r="AC107" s="1704"/>
      <c r="AD107" s="1704"/>
      <c r="AE107" s="1704"/>
      <c r="AF107" s="1704"/>
      <c r="AG107" s="1704"/>
      <c r="AH107" s="1704"/>
      <c r="AI107" s="1704"/>
      <c r="AJ107" s="1704"/>
      <c r="AK107" s="1704"/>
      <c r="AL107" s="1704"/>
      <c r="AM107" s="1704"/>
      <c r="AN107" s="1704"/>
      <c r="AO107" s="1704"/>
      <c r="AP107" s="1704"/>
      <c r="AQ107" s="1704"/>
      <c r="AR107" s="1704"/>
      <c r="AS107" s="1704"/>
      <c r="AT107" s="1704"/>
      <c r="AU107" s="1704"/>
      <c r="AV107" s="1704"/>
      <c r="AW107" s="1704"/>
      <c r="AX107" s="1704"/>
    </row>
    <row r="111" spans="1:50" s="1424" customFormat="1" ht="15" customHeight="1" x14ac:dyDescent="0.3">
      <c r="A111" s="466"/>
      <c r="D111" s="490"/>
      <c r="E111" s="490"/>
      <c r="F111" s="490"/>
      <c r="G111" s="792" t="s">
        <v>1563</v>
      </c>
      <c r="K111" s="469"/>
      <c r="L111" s="469"/>
      <c r="N111" s="2637"/>
      <c r="O111" s="2637"/>
      <c r="P111" s="2637"/>
      <c r="Q111" s="856"/>
      <c r="R111" s="856"/>
      <c r="T111" s="793"/>
      <c r="U111" s="793"/>
      <c r="V111" s="793"/>
      <c r="W111" s="491"/>
      <c r="X111" s="469"/>
      <c r="Y111" s="469"/>
      <c r="AB111" s="469"/>
      <c r="AN111" s="445"/>
      <c r="AO111" s="445"/>
      <c r="AP111" s="1452"/>
      <c r="AQ111" s="1452"/>
      <c r="AR111" s="1452"/>
      <c r="AS111" s="1452"/>
      <c r="AT111" s="445"/>
      <c r="AU111" s="445"/>
      <c r="AV111" s="445"/>
      <c r="AW111" s="445"/>
      <c r="AX111" s="445"/>
    </row>
    <row r="112" spans="1:50" ht="5.0999999999999996" customHeight="1" x14ac:dyDescent="0.3"/>
    <row r="115" spans="2:39" ht="12" customHeight="1" x14ac:dyDescent="0.3"/>
    <row r="119" spans="2:39" x14ac:dyDescent="0.3">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c r="AI119" s="234"/>
      <c r="AJ119" s="234"/>
      <c r="AK119" s="234"/>
      <c r="AL119" s="234"/>
      <c r="AM119" s="234"/>
    </row>
    <row r="120" spans="2:39" x14ac:dyDescent="0.3">
      <c r="B120" s="234"/>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c r="AI120" s="234"/>
      <c r="AJ120" s="234"/>
      <c r="AK120" s="234"/>
      <c r="AL120" s="234"/>
      <c r="AM120" s="234"/>
    </row>
    <row r="121" spans="2:39" x14ac:dyDescent="0.3">
      <c r="B121" s="234"/>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234"/>
      <c r="AB121" s="234"/>
      <c r="AC121" s="234"/>
      <c r="AD121" s="234"/>
      <c r="AE121" s="234"/>
      <c r="AF121" s="234"/>
      <c r="AG121" s="234"/>
      <c r="AH121" s="234"/>
      <c r="AI121" s="234"/>
      <c r="AJ121" s="234"/>
      <c r="AK121" s="234"/>
      <c r="AL121" s="234"/>
      <c r="AM121" s="234"/>
    </row>
    <row r="122" spans="2:39" x14ac:dyDescent="0.3">
      <c r="B122" s="234"/>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c r="AI122" s="234"/>
      <c r="AJ122" s="234"/>
      <c r="AK122" s="234"/>
      <c r="AL122" s="234"/>
      <c r="AM122" s="234"/>
    </row>
    <row r="123" spans="2:39" x14ac:dyDescent="0.3">
      <c r="B123" s="234"/>
      <c r="C123" s="234"/>
      <c r="D123" s="234"/>
      <c r="E123" s="234"/>
      <c r="F123" s="234"/>
      <c r="G123" s="234"/>
      <c r="H123" s="234"/>
      <c r="I123" s="234"/>
      <c r="J123" s="234"/>
      <c r="K123" s="234"/>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c r="AI123" s="234"/>
      <c r="AJ123" s="234"/>
      <c r="AK123" s="234"/>
      <c r="AL123" s="234"/>
      <c r="AM123" s="234"/>
    </row>
    <row r="124" spans="2:39" x14ac:dyDescent="0.3">
      <c r="B124" s="234"/>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c r="AI124" s="234"/>
      <c r="AJ124" s="234"/>
      <c r="AK124" s="234"/>
      <c r="AL124" s="234"/>
      <c r="AM124" s="234"/>
    </row>
    <row r="125" spans="2:39" x14ac:dyDescent="0.3">
      <c r="B125" s="234"/>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c r="AI125" s="234"/>
      <c r="AJ125" s="234"/>
      <c r="AK125" s="234"/>
      <c r="AL125" s="234"/>
      <c r="AM125" s="234"/>
    </row>
    <row r="126" spans="2:39" x14ac:dyDescent="0.3">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c r="AL126" s="234"/>
      <c r="AM126" s="234"/>
    </row>
    <row r="127" spans="2:39" x14ac:dyDescent="0.3">
      <c r="B127" s="234"/>
      <c r="C127" s="234"/>
      <c r="D127" s="234"/>
      <c r="E127" s="234"/>
      <c r="F127" s="234"/>
      <c r="G127" s="234"/>
      <c r="H127" s="234"/>
      <c r="I127" s="234"/>
      <c r="J127" s="234"/>
      <c r="K127" s="234"/>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c r="AI127" s="234"/>
      <c r="AJ127" s="234"/>
      <c r="AK127" s="234"/>
      <c r="AL127" s="234"/>
      <c r="AM127" s="234"/>
    </row>
    <row r="128" spans="2:39" x14ac:dyDescent="0.3">
      <c r="B128" s="234"/>
      <c r="C128" s="234"/>
      <c r="D128" s="234"/>
      <c r="E128" s="234"/>
      <c r="F128" s="234"/>
      <c r="G128" s="234"/>
      <c r="H128" s="234"/>
      <c r="I128" s="234"/>
      <c r="J128" s="234"/>
      <c r="K128" s="234"/>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c r="AI128" s="234"/>
      <c r="AJ128" s="234"/>
      <c r="AK128" s="234"/>
      <c r="AL128" s="234"/>
      <c r="AM128" s="234"/>
    </row>
    <row r="129" spans="2:39" x14ac:dyDescent="0.3">
      <c r="B129" s="234"/>
      <c r="C129" s="234"/>
      <c r="D129" s="234"/>
      <c r="E129" s="234"/>
      <c r="F129" s="234"/>
      <c r="G129" s="234"/>
      <c r="H129" s="234"/>
      <c r="I129" s="234"/>
      <c r="J129" s="234"/>
      <c r="K129" s="234"/>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c r="AI129" s="234"/>
      <c r="AJ129" s="234"/>
      <c r="AK129" s="234"/>
      <c r="AL129" s="234"/>
      <c r="AM129" s="234"/>
    </row>
    <row r="130" spans="2:39" x14ac:dyDescent="0.3">
      <c r="B130" s="234"/>
      <c r="C130" s="234"/>
      <c r="D130" s="234"/>
      <c r="E130" s="234"/>
      <c r="F130" s="234"/>
      <c r="G130" s="234"/>
      <c r="H130" s="234"/>
      <c r="I130" s="234"/>
      <c r="J130" s="234"/>
      <c r="K130" s="234"/>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c r="AI130" s="234"/>
      <c r="AJ130" s="234"/>
      <c r="AK130" s="234"/>
      <c r="AL130" s="234"/>
      <c r="AM130" s="234"/>
    </row>
    <row r="131" spans="2:39" x14ac:dyDescent="0.3">
      <c r="B131" s="234"/>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c r="AI131" s="234"/>
      <c r="AJ131" s="234"/>
      <c r="AK131" s="234"/>
      <c r="AL131" s="234"/>
      <c r="AM131" s="234"/>
    </row>
    <row r="132" spans="2:39" x14ac:dyDescent="0.3">
      <c r="B132" s="234"/>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c r="AI132" s="234"/>
      <c r="AJ132" s="234"/>
      <c r="AK132" s="234"/>
      <c r="AL132" s="234"/>
      <c r="AM132" s="234"/>
    </row>
    <row r="133" spans="2:39" x14ac:dyDescent="0.3">
      <c r="B133" s="234"/>
      <c r="C133" s="234"/>
      <c r="D133" s="234"/>
      <c r="E133" s="234"/>
      <c r="F133" s="234"/>
      <c r="G133" s="234"/>
      <c r="H133" s="234"/>
      <c r="I133" s="234"/>
      <c r="J133" s="234"/>
      <c r="K133" s="234"/>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c r="AI133" s="234"/>
      <c r="AJ133" s="234"/>
      <c r="AK133" s="234"/>
      <c r="AL133" s="234"/>
      <c r="AM133" s="234"/>
    </row>
    <row r="134" spans="2:39" x14ac:dyDescent="0.3">
      <c r="B134" s="234"/>
      <c r="C134" s="234"/>
      <c r="D134" s="234"/>
      <c r="E134" s="234"/>
      <c r="F134" s="234"/>
      <c r="G134" s="234"/>
      <c r="H134" s="234"/>
      <c r="I134" s="234"/>
      <c r="J134" s="234"/>
      <c r="K134" s="234"/>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c r="AI134" s="234"/>
      <c r="AJ134" s="234"/>
      <c r="AK134" s="234"/>
      <c r="AL134" s="234"/>
      <c r="AM134" s="234"/>
    </row>
    <row r="135" spans="2:39" x14ac:dyDescent="0.3">
      <c r="B135" s="234"/>
      <c r="C135" s="234"/>
      <c r="D135" s="234"/>
      <c r="E135" s="234"/>
      <c r="F135" s="234"/>
      <c r="G135" s="234"/>
      <c r="H135" s="234"/>
      <c r="I135" s="234"/>
      <c r="J135" s="234"/>
      <c r="K135" s="234"/>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c r="AI135" s="234"/>
      <c r="AJ135" s="234"/>
      <c r="AK135" s="234"/>
      <c r="AL135" s="234"/>
      <c r="AM135" s="234"/>
    </row>
    <row r="136" spans="2:39" x14ac:dyDescent="0.3">
      <c r="B136" s="234"/>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c r="AI136" s="234"/>
      <c r="AJ136" s="234"/>
      <c r="AK136" s="234"/>
      <c r="AL136" s="234"/>
      <c r="AM136" s="234"/>
    </row>
    <row r="137" spans="2:39" x14ac:dyDescent="0.3">
      <c r="B137" s="234"/>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c r="AI137" s="234"/>
      <c r="AJ137" s="234"/>
      <c r="AK137" s="234"/>
      <c r="AL137" s="234"/>
      <c r="AM137" s="234"/>
    </row>
    <row r="138" spans="2:39" x14ac:dyDescent="0.3">
      <c r="B138" s="234"/>
      <c r="C138" s="234"/>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c r="AI138" s="234"/>
      <c r="AJ138" s="234"/>
      <c r="AK138" s="234"/>
      <c r="AL138" s="234"/>
      <c r="AM138" s="234"/>
    </row>
    <row r="139" spans="2:39" x14ac:dyDescent="0.3">
      <c r="B139" s="234"/>
      <c r="C139" s="234"/>
      <c r="D139" s="234"/>
      <c r="E139" s="234"/>
      <c r="F139" s="234"/>
      <c r="G139" s="234"/>
      <c r="H139" s="234"/>
      <c r="I139" s="234"/>
      <c r="J139" s="234"/>
      <c r="K139" s="234"/>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c r="AI139" s="234"/>
      <c r="AJ139" s="234"/>
      <c r="AK139" s="234"/>
      <c r="AL139" s="234"/>
      <c r="AM139" s="234"/>
    </row>
    <row r="140" spans="2:39" x14ac:dyDescent="0.3">
      <c r="B140" s="234"/>
      <c r="C140" s="234"/>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c r="AI140" s="234"/>
      <c r="AJ140" s="234"/>
      <c r="AK140" s="234"/>
      <c r="AL140" s="234"/>
      <c r="AM140" s="234"/>
    </row>
    <row r="141" spans="2:39" x14ac:dyDescent="0.3">
      <c r="B141" s="234"/>
      <c r="C141" s="234"/>
      <c r="D141" s="234"/>
      <c r="E141" s="234"/>
      <c r="F141" s="234"/>
      <c r="G141" s="234"/>
      <c r="H141" s="234"/>
      <c r="I141" s="234"/>
      <c r="J141" s="234"/>
      <c r="K141" s="234"/>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c r="AL141" s="234"/>
      <c r="AM141" s="234"/>
    </row>
    <row r="142" spans="2:39" x14ac:dyDescent="0.3">
      <c r="B142" s="234"/>
      <c r="C142" s="234"/>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c r="AL142" s="234"/>
      <c r="AM142" s="234"/>
    </row>
    <row r="143" spans="2:39" x14ac:dyDescent="0.3">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row>
    <row r="144" spans="2:39" x14ac:dyDescent="0.3">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c r="AJ144" s="234"/>
      <c r="AK144" s="234"/>
      <c r="AL144" s="234"/>
      <c r="AM144" s="234"/>
    </row>
    <row r="145" spans="2:39" x14ac:dyDescent="0.3">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c r="AJ145" s="234"/>
      <c r="AK145" s="234"/>
      <c r="AL145" s="234"/>
      <c r="AM145" s="234"/>
    </row>
    <row r="146" spans="2:39" x14ac:dyDescent="0.3">
      <c r="B146" s="234"/>
      <c r="C146" s="234"/>
      <c r="D146" s="234"/>
      <c r="E146" s="234"/>
      <c r="F146" s="234"/>
      <c r="G146" s="234"/>
      <c r="H146" s="234"/>
      <c r="I146" s="234"/>
      <c r="J146" s="234"/>
      <c r="K146" s="234"/>
      <c r="L146" s="234"/>
      <c r="M146" s="234"/>
      <c r="N146" s="234"/>
      <c r="O146" s="234"/>
      <c r="P146" s="234"/>
      <c r="Q146" s="234"/>
      <c r="R146" s="234"/>
      <c r="S146" s="234"/>
      <c r="T146" s="234"/>
      <c r="U146" s="234"/>
      <c r="V146" s="234"/>
      <c r="W146" s="234"/>
      <c r="X146" s="234"/>
      <c r="Y146" s="234"/>
      <c r="Z146" s="234"/>
      <c r="AA146" s="234"/>
      <c r="AB146" s="234"/>
      <c r="AC146" s="234"/>
      <c r="AD146" s="234"/>
      <c r="AE146" s="234"/>
      <c r="AF146" s="234"/>
      <c r="AG146" s="234"/>
      <c r="AH146" s="234"/>
      <c r="AI146" s="234"/>
      <c r="AJ146" s="234"/>
      <c r="AK146" s="234"/>
      <c r="AL146" s="234"/>
      <c r="AM146" s="234"/>
    </row>
    <row r="147" spans="2:39" x14ac:dyDescent="0.3">
      <c r="B147" s="234"/>
      <c r="C147" s="234"/>
      <c r="D147" s="234"/>
      <c r="E147" s="234"/>
      <c r="F147" s="234"/>
      <c r="G147" s="234"/>
      <c r="H147" s="234"/>
      <c r="I147" s="234"/>
      <c r="J147" s="234"/>
      <c r="K147" s="234"/>
      <c r="L147" s="234"/>
      <c r="M147" s="234"/>
      <c r="N147" s="234"/>
      <c r="O147" s="234"/>
      <c r="P147" s="234"/>
      <c r="Q147" s="234"/>
      <c r="R147" s="234"/>
      <c r="S147" s="234"/>
      <c r="T147" s="234"/>
      <c r="U147" s="234"/>
      <c r="V147" s="234"/>
      <c r="W147" s="234"/>
      <c r="X147" s="234"/>
      <c r="Y147" s="234"/>
      <c r="Z147" s="234"/>
      <c r="AA147" s="234"/>
      <c r="AB147" s="234"/>
      <c r="AC147" s="234"/>
      <c r="AD147" s="234"/>
      <c r="AE147" s="234"/>
      <c r="AF147" s="234"/>
      <c r="AG147" s="234"/>
      <c r="AH147" s="234"/>
      <c r="AI147" s="234"/>
      <c r="AJ147" s="234"/>
      <c r="AK147" s="234"/>
      <c r="AL147" s="234"/>
      <c r="AM147" s="234"/>
    </row>
    <row r="148" spans="2:39" x14ac:dyDescent="0.3">
      <c r="B148" s="234"/>
      <c r="C148" s="234"/>
      <c r="D148" s="234"/>
      <c r="E148" s="234"/>
      <c r="F148" s="234"/>
      <c r="G148" s="234"/>
      <c r="H148" s="234"/>
      <c r="I148" s="234"/>
      <c r="J148" s="234"/>
      <c r="K148" s="234"/>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234"/>
      <c r="AL148" s="234"/>
      <c r="AM148" s="234"/>
    </row>
    <row r="149" spans="2:39" x14ac:dyDescent="0.3">
      <c r="B149" s="234"/>
      <c r="C149" s="234"/>
      <c r="D149" s="234"/>
      <c r="E149" s="234"/>
      <c r="F149" s="234"/>
      <c r="G149" s="234"/>
      <c r="H149" s="234"/>
      <c r="I149" s="234"/>
      <c r="J149" s="234"/>
      <c r="K149" s="234"/>
      <c r="L149" s="234"/>
      <c r="M149" s="234"/>
      <c r="N149" s="234"/>
      <c r="O149" s="234"/>
      <c r="P149" s="234"/>
      <c r="Q149" s="234"/>
      <c r="R149" s="234"/>
      <c r="S149" s="234"/>
      <c r="T149" s="234"/>
      <c r="U149" s="234"/>
      <c r="V149" s="234"/>
      <c r="W149" s="234"/>
      <c r="X149" s="234"/>
      <c r="Y149" s="234"/>
      <c r="Z149" s="234"/>
      <c r="AA149" s="234"/>
      <c r="AB149" s="234"/>
      <c r="AC149" s="234"/>
      <c r="AD149" s="234"/>
      <c r="AE149" s="234"/>
      <c r="AF149" s="234"/>
      <c r="AG149" s="234"/>
      <c r="AH149" s="234"/>
      <c r="AI149" s="234"/>
      <c r="AJ149" s="234"/>
      <c r="AK149" s="234"/>
      <c r="AL149" s="234"/>
      <c r="AM149" s="234"/>
    </row>
    <row r="150" spans="2:39" x14ac:dyDescent="0.3">
      <c r="B150" s="234"/>
      <c r="C150" s="234"/>
      <c r="D150" s="234"/>
      <c r="E150" s="234"/>
      <c r="F150" s="234"/>
      <c r="G150" s="234"/>
      <c r="H150" s="234"/>
      <c r="I150" s="234"/>
      <c r="J150" s="234"/>
      <c r="K150" s="234"/>
      <c r="L150" s="234"/>
      <c r="M150" s="234"/>
      <c r="N150" s="234"/>
      <c r="O150" s="234"/>
      <c r="P150" s="234"/>
      <c r="Q150" s="234"/>
      <c r="R150" s="234"/>
      <c r="S150" s="234"/>
      <c r="T150" s="234"/>
      <c r="U150" s="234"/>
      <c r="V150" s="234"/>
      <c r="W150" s="234"/>
      <c r="X150" s="234"/>
      <c r="Y150" s="234"/>
      <c r="Z150" s="234"/>
      <c r="AA150" s="234"/>
      <c r="AB150" s="234"/>
      <c r="AC150" s="234"/>
      <c r="AD150" s="234"/>
      <c r="AE150" s="234"/>
      <c r="AF150" s="234"/>
      <c r="AG150" s="234"/>
      <c r="AH150" s="234"/>
      <c r="AI150" s="234"/>
      <c r="AJ150" s="234"/>
      <c r="AK150" s="234"/>
      <c r="AL150" s="234"/>
      <c r="AM150" s="234"/>
    </row>
    <row r="151" spans="2:39" x14ac:dyDescent="0.3">
      <c r="B151" s="234"/>
      <c r="C151" s="234"/>
      <c r="D151" s="234"/>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4"/>
      <c r="AM151" s="234"/>
    </row>
    <row r="152" spans="2:39" x14ac:dyDescent="0.3">
      <c r="B152" s="234"/>
      <c r="C152" s="234"/>
      <c r="D152" s="234"/>
      <c r="E152" s="234"/>
      <c r="F152" s="234"/>
      <c r="G152" s="234"/>
      <c r="H152" s="234"/>
      <c r="I152" s="234"/>
      <c r="J152" s="234"/>
      <c r="K152" s="234"/>
      <c r="L152" s="234"/>
      <c r="M152" s="234"/>
      <c r="N152" s="234"/>
      <c r="O152" s="234"/>
      <c r="P152" s="234"/>
      <c r="Q152" s="234"/>
      <c r="R152" s="234"/>
      <c r="S152" s="234"/>
      <c r="T152" s="234"/>
      <c r="U152" s="234"/>
      <c r="V152" s="234"/>
      <c r="W152" s="234"/>
      <c r="X152" s="234"/>
      <c r="Y152" s="234"/>
      <c r="Z152" s="234"/>
      <c r="AA152" s="234"/>
      <c r="AB152" s="234"/>
      <c r="AC152" s="234"/>
      <c r="AD152" s="234"/>
      <c r="AE152" s="234"/>
      <c r="AF152" s="234"/>
      <c r="AG152" s="234"/>
      <c r="AH152" s="234"/>
      <c r="AI152" s="234"/>
      <c r="AJ152" s="234"/>
      <c r="AK152" s="234"/>
      <c r="AL152" s="234"/>
      <c r="AM152" s="234"/>
    </row>
    <row r="153" spans="2:39" x14ac:dyDescent="0.3">
      <c r="B153" s="234"/>
      <c r="C153" s="234"/>
      <c r="D153" s="234"/>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34"/>
      <c r="AF153" s="234"/>
      <c r="AG153" s="234"/>
      <c r="AH153" s="234"/>
      <c r="AI153" s="234"/>
      <c r="AJ153" s="234"/>
      <c r="AK153" s="234"/>
      <c r="AL153" s="234"/>
      <c r="AM153" s="234"/>
    </row>
    <row r="154" spans="2:39" x14ac:dyDescent="0.3">
      <c r="B154" s="234"/>
      <c r="C154" s="234"/>
      <c r="D154" s="234"/>
      <c r="E154" s="234"/>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4"/>
      <c r="AM154" s="234"/>
    </row>
    <row r="155" spans="2:39" x14ac:dyDescent="0.3">
      <c r="B155" s="234"/>
      <c r="C155" s="234"/>
      <c r="D155" s="234"/>
      <c r="E155" s="234"/>
      <c r="F155" s="234"/>
      <c r="G155" s="234"/>
      <c r="H155" s="234"/>
      <c r="I155" s="234"/>
      <c r="J155" s="234"/>
      <c r="K155" s="234"/>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c r="AI155" s="234"/>
      <c r="AJ155" s="234"/>
      <c r="AK155" s="234"/>
      <c r="AL155" s="234"/>
      <c r="AM155" s="234"/>
    </row>
    <row r="156" spans="2:39" x14ac:dyDescent="0.3">
      <c r="B156" s="234"/>
      <c r="C156" s="234"/>
      <c r="D156" s="234"/>
      <c r="E156" s="234"/>
      <c r="F156" s="234"/>
      <c r="G156" s="234"/>
      <c r="H156" s="234"/>
      <c r="I156" s="234"/>
      <c r="J156" s="234"/>
      <c r="K156" s="234"/>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34"/>
      <c r="AL156" s="234"/>
      <c r="AM156" s="234"/>
    </row>
    <row r="157" spans="2:39" x14ac:dyDescent="0.3">
      <c r="B157" s="234"/>
      <c r="C157" s="234"/>
      <c r="D157" s="234"/>
      <c r="E157" s="234"/>
      <c r="F157" s="234"/>
      <c r="G157" s="234"/>
      <c r="H157" s="234"/>
      <c r="I157" s="234"/>
      <c r="J157" s="234"/>
      <c r="K157" s="234"/>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34"/>
      <c r="AL157" s="234"/>
      <c r="AM157" s="234"/>
    </row>
    <row r="158" spans="2:39" x14ac:dyDescent="0.3">
      <c r="B158" s="234"/>
      <c r="C158" s="234"/>
      <c r="D158" s="234"/>
      <c r="E158" s="234"/>
      <c r="F158" s="234"/>
      <c r="G158" s="234"/>
      <c r="H158" s="234"/>
      <c r="I158" s="234"/>
      <c r="J158" s="234"/>
      <c r="K158" s="234"/>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c r="AI158" s="234"/>
      <c r="AJ158" s="234"/>
      <c r="AK158" s="234"/>
      <c r="AL158" s="234"/>
      <c r="AM158" s="234"/>
    </row>
    <row r="159" spans="2:39" x14ac:dyDescent="0.3">
      <c r="B159" s="234"/>
      <c r="C159" s="234"/>
      <c r="D159" s="234"/>
      <c r="E159" s="234"/>
      <c r="F159" s="234"/>
      <c r="G159" s="234"/>
      <c r="H159" s="234"/>
      <c r="I159" s="234"/>
      <c r="J159" s="234"/>
      <c r="K159" s="234"/>
      <c r="L159" s="234"/>
      <c r="M159" s="234"/>
      <c r="N159" s="234"/>
      <c r="O159" s="234"/>
      <c r="P159" s="234"/>
      <c r="Q159" s="234"/>
      <c r="R159" s="234"/>
      <c r="S159" s="234"/>
      <c r="T159" s="234"/>
      <c r="U159" s="234"/>
      <c r="V159" s="234"/>
      <c r="W159" s="234"/>
      <c r="X159" s="234"/>
      <c r="Y159" s="234"/>
      <c r="Z159" s="234"/>
      <c r="AA159" s="234"/>
      <c r="AB159" s="234"/>
      <c r="AC159" s="234"/>
      <c r="AD159" s="234"/>
      <c r="AE159" s="234"/>
      <c r="AF159" s="234"/>
      <c r="AG159" s="234"/>
      <c r="AH159" s="234"/>
      <c r="AI159" s="234"/>
      <c r="AJ159" s="234"/>
      <c r="AK159" s="234"/>
      <c r="AL159" s="234"/>
      <c r="AM159" s="234"/>
    </row>
    <row r="160" spans="2:39" x14ac:dyDescent="0.3">
      <c r="B160" s="234"/>
      <c r="C160" s="234"/>
      <c r="D160" s="234"/>
      <c r="E160" s="234"/>
      <c r="F160" s="234"/>
      <c r="G160" s="234"/>
      <c r="H160" s="234"/>
      <c r="I160" s="234"/>
      <c r="J160" s="234"/>
      <c r="K160" s="234"/>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c r="AI160" s="234"/>
      <c r="AJ160" s="234"/>
      <c r="AK160" s="234"/>
      <c r="AL160" s="234"/>
      <c r="AM160" s="234"/>
    </row>
    <row r="161" spans="2:39" x14ac:dyDescent="0.3">
      <c r="B161" s="234"/>
      <c r="C161" s="234"/>
      <c r="D161" s="234"/>
      <c r="E161" s="234"/>
      <c r="F161" s="234"/>
      <c r="G161" s="234"/>
      <c r="H161" s="234"/>
      <c r="I161" s="234"/>
      <c r="J161" s="234"/>
      <c r="K161" s="234"/>
      <c r="L161" s="234"/>
      <c r="M161" s="234"/>
      <c r="N161" s="234"/>
      <c r="O161" s="234"/>
      <c r="P161" s="234"/>
      <c r="Q161" s="234"/>
      <c r="R161" s="234"/>
      <c r="S161" s="234"/>
      <c r="T161" s="234"/>
      <c r="U161" s="234"/>
      <c r="V161" s="234"/>
      <c r="W161" s="234"/>
      <c r="X161" s="234"/>
      <c r="Y161" s="234"/>
      <c r="Z161" s="234"/>
      <c r="AA161" s="234"/>
      <c r="AB161" s="234"/>
      <c r="AC161" s="234"/>
      <c r="AD161" s="234"/>
      <c r="AE161" s="234"/>
      <c r="AF161" s="234"/>
      <c r="AG161" s="234"/>
      <c r="AH161" s="234"/>
      <c r="AI161" s="234"/>
      <c r="AJ161" s="234"/>
      <c r="AK161" s="234"/>
      <c r="AL161" s="234"/>
      <c r="AM161" s="234"/>
    </row>
    <row r="162" spans="2:39" x14ac:dyDescent="0.3">
      <c r="B162" s="234"/>
      <c r="C162" s="234"/>
      <c r="D162" s="234"/>
      <c r="E162" s="234"/>
      <c r="F162" s="234"/>
      <c r="G162" s="234"/>
      <c r="H162" s="234"/>
      <c r="I162" s="234"/>
      <c r="J162" s="234"/>
      <c r="K162" s="234"/>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c r="AI162" s="234"/>
      <c r="AJ162" s="234"/>
      <c r="AK162" s="234"/>
      <c r="AL162" s="234"/>
      <c r="AM162" s="234"/>
    </row>
    <row r="163" spans="2:39" x14ac:dyDescent="0.3">
      <c r="B163" s="234"/>
      <c r="C163" s="234"/>
      <c r="D163" s="234"/>
      <c r="E163" s="234"/>
      <c r="F163" s="234"/>
      <c r="G163" s="234"/>
      <c r="H163" s="234"/>
      <c r="I163" s="234"/>
      <c r="J163" s="234"/>
      <c r="K163" s="234"/>
      <c r="L163" s="234"/>
      <c r="M163" s="234"/>
      <c r="N163" s="234"/>
      <c r="O163" s="234"/>
      <c r="P163" s="234"/>
      <c r="Q163" s="234"/>
      <c r="R163" s="234"/>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row>
    <row r="164" spans="2:39" x14ac:dyDescent="0.3">
      <c r="B164" s="234"/>
      <c r="C164" s="234"/>
      <c r="D164" s="234"/>
      <c r="E164" s="234"/>
      <c r="F164" s="234"/>
      <c r="G164" s="234"/>
      <c r="H164" s="234"/>
      <c r="I164" s="234"/>
      <c r="J164" s="234"/>
      <c r="K164" s="234"/>
      <c r="L164" s="234"/>
      <c r="M164" s="234"/>
      <c r="N164" s="234"/>
      <c r="O164" s="234"/>
      <c r="P164" s="234"/>
      <c r="Q164" s="234"/>
      <c r="R164" s="234"/>
      <c r="S164" s="234"/>
      <c r="T164" s="234"/>
      <c r="U164" s="234"/>
      <c r="V164" s="234"/>
      <c r="W164" s="234"/>
      <c r="X164" s="234"/>
      <c r="Y164" s="234"/>
      <c r="Z164" s="234"/>
      <c r="AA164" s="234"/>
      <c r="AB164" s="234"/>
      <c r="AC164" s="234"/>
      <c r="AD164" s="234"/>
      <c r="AE164" s="234"/>
      <c r="AF164" s="234"/>
      <c r="AG164" s="234"/>
      <c r="AH164" s="234"/>
      <c r="AI164" s="234"/>
      <c r="AJ164" s="234"/>
      <c r="AK164" s="234"/>
      <c r="AL164" s="234"/>
      <c r="AM164" s="234"/>
    </row>
    <row r="165" spans="2:39" x14ac:dyDescent="0.3">
      <c r="B165" s="234"/>
      <c r="C165" s="234"/>
      <c r="D165" s="234"/>
      <c r="E165" s="234"/>
      <c r="F165" s="234"/>
      <c r="G165" s="234"/>
      <c r="H165" s="234"/>
      <c r="I165" s="234"/>
      <c r="J165" s="234"/>
      <c r="K165" s="234"/>
      <c r="L165" s="234"/>
      <c r="M165" s="234"/>
      <c r="N165" s="234"/>
      <c r="O165" s="234"/>
      <c r="P165" s="234"/>
      <c r="Q165" s="234"/>
      <c r="R165" s="234"/>
      <c r="S165" s="234"/>
      <c r="T165" s="234"/>
      <c r="U165" s="234"/>
      <c r="V165" s="234"/>
      <c r="W165" s="234"/>
      <c r="X165" s="234"/>
      <c r="Y165" s="234"/>
      <c r="Z165" s="234"/>
      <c r="AA165" s="234"/>
      <c r="AB165" s="234"/>
      <c r="AC165" s="234"/>
      <c r="AD165" s="234"/>
      <c r="AE165" s="234"/>
      <c r="AF165" s="234"/>
      <c r="AG165" s="234"/>
      <c r="AH165" s="234"/>
      <c r="AI165" s="234"/>
      <c r="AJ165" s="234"/>
      <c r="AK165" s="234"/>
      <c r="AL165" s="234"/>
      <c r="AM165" s="234"/>
    </row>
    <row r="166" spans="2:39" x14ac:dyDescent="0.3">
      <c r="B166" s="234"/>
      <c r="C166" s="234"/>
      <c r="D166" s="234"/>
      <c r="E166" s="234"/>
      <c r="F166" s="234"/>
      <c r="G166" s="234"/>
      <c r="H166" s="234"/>
      <c r="I166" s="234"/>
      <c r="J166" s="234"/>
      <c r="K166" s="234"/>
      <c r="L166" s="234"/>
      <c r="M166" s="234"/>
      <c r="N166" s="234"/>
      <c r="O166" s="234"/>
      <c r="P166" s="234"/>
      <c r="Q166" s="234"/>
      <c r="R166" s="234"/>
      <c r="S166" s="234"/>
      <c r="T166" s="234"/>
      <c r="U166" s="234"/>
      <c r="V166" s="234"/>
      <c r="W166" s="234"/>
      <c r="X166" s="234"/>
      <c r="Y166" s="234"/>
      <c r="Z166" s="234"/>
      <c r="AA166" s="234"/>
      <c r="AB166" s="234"/>
      <c r="AC166" s="234"/>
      <c r="AD166" s="234"/>
      <c r="AE166" s="234"/>
      <c r="AF166" s="234"/>
      <c r="AG166" s="234"/>
      <c r="AH166" s="234"/>
      <c r="AI166" s="234"/>
      <c r="AJ166" s="234"/>
      <c r="AK166" s="234"/>
      <c r="AL166" s="234"/>
      <c r="AM166" s="234"/>
    </row>
    <row r="167" spans="2:39" x14ac:dyDescent="0.3">
      <c r="B167" s="234"/>
      <c r="C167" s="234"/>
      <c r="D167" s="234"/>
      <c r="E167" s="234"/>
      <c r="F167" s="234"/>
      <c r="G167" s="234"/>
      <c r="H167" s="234"/>
      <c r="I167" s="234"/>
      <c r="J167" s="234"/>
      <c r="K167" s="234"/>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c r="AI167" s="234"/>
      <c r="AJ167" s="234"/>
      <c r="AK167" s="234"/>
      <c r="AL167" s="234"/>
      <c r="AM167" s="234"/>
    </row>
    <row r="168" spans="2:39" x14ac:dyDescent="0.3">
      <c r="B168" s="234"/>
      <c r="C168" s="234"/>
      <c r="D168" s="234"/>
      <c r="E168" s="234"/>
      <c r="F168" s="234"/>
      <c r="G168" s="234"/>
      <c r="H168" s="234"/>
      <c r="I168" s="234"/>
      <c r="J168" s="234"/>
      <c r="K168" s="234"/>
      <c r="L168" s="234"/>
      <c r="M168" s="234"/>
      <c r="N168" s="234"/>
      <c r="O168" s="234"/>
      <c r="P168" s="234"/>
      <c r="Q168" s="234"/>
      <c r="R168" s="234"/>
      <c r="S168" s="234"/>
      <c r="T168" s="234"/>
      <c r="U168" s="234"/>
      <c r="V168" s="234"/>
      <c r="W168" s="234"/>
      <c r="X168" s="234"/>
      <c r="Y168" s="234"/>
      <c r="Z168" s="234"/>
      <c r="AA168" s="234"/>
      <c r="AB168" s="234"/>
      <c r="AC168" s="234"/>
      <c r="AD168" s="234"/>
      <c r="AE168" s="234"/>
      <c r="AF168" s="234"/>
      <c r="AG168" s="234"/>
      <c r="AH168" s="234"/>
      <c r="AI168" s="234"/>
      <c r="AJ168" s="234"/>
      <c r="AK168" s="234"/>
      <c r="AL168" s="234"/>
      <c r="AM168" s="234"/>
    </row>
    <row r="169" spans="2:39" x14ac:dyDescent="0.3">
      <c r="B169" s="234"/>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c r="AI169" s="234"/>
      <c r="AJ169" s="234"/>
      <c r="AK169" s="234"/>
      <c r="AL169" s="234"/>
      <c r="AM169" s="234"/>
    </row>
    <row r="216" spans="2:39" x14ac:dyDescent="0.3">
      <c r="B216" s="234"/>
      <c r="C216" s="234"/>
      <c r="D216" s="234"/>
      <c r="E216" s="234"/>
      <c r="F216" s="234"/>
      <c r="G216" s="234"/>
      <c r="H216" s="234"/>
      <c r="I216" s="234"/>
      <c r="J216" s="234"/>
      <c r="K216" s="234"/>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c r="AI216" s="234"/>
      <c r="AJ216" s="234"/>
      <c r="AK216" s="234"/>
      <c r="AL216" s="234"/>
      <c r="AM216" s="234"/>
    </row>
    <row r="217" spans="2:39" x14ac:dyDescent="0.3">
      <c r="B217" s="230" t="s">
        <v>192</v>
      </c>
      <c r="C217" s="234"/>
      <c r="D217" s="234"/>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234"/>
      <c r="AB217" s="234"/>
      <c r="AC217" s="234"/>
      <c r="AD217" s="234"/>
      <c r="AE217" s="234"/>
      <c r="AF217" s="234"/>
      <c r="AG217" s="234"/>
      <c r="AH217" s="234"/>
      <c r="AI217" s="234"/>
      <c r="AJ217" s="234"/>
      <c r="AK217" s="234"/>
      <c r="AL217" s="234"/>
      <c r="AM217" s="234"/>
    </row>
    <row r="218" spans="2:39" x14ac:dyDescent="0.3">
      <c r="B218" s="230" t="s">
        <v>193</v>
      </c>
      <c r="C218" s="234"/>
      <c r="D218" s="234"/>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234"/>
      <c r="AB218" s="234"/>
      <c r="AC218" s="234"/>
      <c r="AD218" s="234"/>
      <c r="AE218" s="234"/>
      <c r="AF218" s="234"/>
      <c r="AG218" s="234"/>
      <c r="AH218" s="234"/>
      <c r="AI218" s="234"/>
      <c r="AJ218" s="234"/>
      <c r="AK218" s="234"/>
      <c r="AL218" s="234"/>
      <c r="AM218" s="234"/>
    </row>
  </sheetData>
  <sheetProtection password="8E37" sheet="1"/>
  <mergeCells count="62">
    <mergeCell ref="AC8:AE8"/>
    <mergeCell ref="W8:Y8"/>
    <mergeCell ref="X20:AM20"/>
    <mergeCell ref="B14:R15"/>
    <mergeCell ref="B12:R12"/>
    <mergeCell ref="M20:R20"/>
    <mergeCell ref="B17:R17"/>
    <mergeCell ref="B20:K20"/>
    <mergeCell ref="O10:P10"/>
    <mergeCell ref="W10:Y10"/>
    <mergeCell ref="AC10:AE10"/>
    <mergeCell ref="A1:R2"/>
    <mergeCell ref="B5:R5"/>
    <mergeCell ref="Q8:R8"/>
    <mergeCell ref="E8:F8"/>
    <mergeCell ref="I8:J8"/>
    <mergeCell ref="M3:O3"/>
    <mergeCell ref="P3:Q3"/>
    <mergeCell ref="M8:N8"/>
    <mergeCell ref="Y22:AM22"/>
    <mergeCell ref="B22:R22"/>
    <mergeCell ref="B38:L38"/>
    <mergeCell ref="B36:R37"/>
    <mergeCell ref="P34:Q34"/>
    <mergeCell ref="Q27:R27"/>
    <mergeCell ref="N38:R38"/>
    <mergeCell ref="G30:R30"/>
    <mergeCell ref="P24:R24"/>
    <mergeCell ref="P25:R25"/>
    <mergeCell ref="M25:N25"/>
    <mergeCell ref="M24:N24"/>
    <mergeCell ref="B24:I24"/>
    <mergeCell ref="B27:P28"/>
    <mergeCell ref="B41:L41"/>
    <mergeCell ref="N39:R39"/>
    <mergeCell ref="B39:L39"/>
    <mergeCell ref="N41:R41"/>
    <mergeCell ref="D68:R69"/>
    <mergeCell ref="N111:P111"/>
    <mergeCell ref="D85:R87"/>
    <mergeCell ref="D98:R99"/>
    <mergeCell ref="D103:R104"/>
    <mergeCell ref="E88:R89"/>
    <mergeCell ref="D106:R107"/>
    <mergeCell ref="E90:P90"/>
    <mergeCell ref="D100:R101"/>
    <mergeCell ref="D83:N83"/>
    <mergeCell ref="D92:N92"/>
    <mergeCell ref="D94:J94"/>
    <mergeCell ref="D96:M96"/>
    <mergeCell ref="G10:H10"/>
    <mergeCell ref="B79:R79"/>
    <mergeCell ref="N43:R43"/>
    <mergeCell ref="J53:K53"/>
    <mergeCell ref="B66:R66"/>
    <mergeCell ref="P53:Q53"/>
    <mergeCell ref="B43:L43"/>
    <mergeCell ref="B59:R59"/>
    <mergeCell ref="B74:R74"/>
    <mergeCell ref="B61:R62"/>
    <mergeCell ref="B63:R64"/>
    <mergeCell ref="D76:R77"/>
  </mergeCells>
  <phoneticPr fontId="71" type="noConversion"/>
  <dataValidations count="1">
    <dataValidation type="list" allowBlank="1" showInputMessage="1" showErrorMessage="1" sqref="Q27:R27 P34:Q34">
      <formula1>$B$216:$B$218</formula1>
    </dataValidation>
  </dataValidations>
  <pageMargins left="0.7" right="0.7" top="0.75" bottom="0.5" header="0.3" footer="0.3"/>
  <pageSetup scale="96" fitToHeight="2" orientation="portrait" r:id="rId1"/>
  <headerFooter>
    <oddFooter>&amp;R&amp;D</oddFooter>
  </headerFooter>
  <rowBreaks count="1" manualBreakCount="1">
    <brk id="60" max="1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KP446"/>
  <sheetViews>
    <sheetView workbookViewId="0">
      <selection activeCell="AP1" sqref="AP1:BU2"/>
    </sheetView>
  </sheetViews>
  <sheetFormatPr defaultColWidth="2.33203125" defaultRowHeight="13.8" x14ac:dyDescent="0.3"/>
  <cols>
    <col min="1" max="1" width="10.6640625" style="318" customWidth="1"/>
    <col min="2" max="2" width="11" style="318" customWidth="1"/>
    <col min="3" max="3" width="12.6640625" style="318" customWidth="1"/>
    <col min="4" max="4" width="10.88671875" style="318" customWidth="1"/>
    <col min="5" max="5" width="10.44140625" style="318" customWidth="1"/>
    <col min="6" max="6" width="8" style="318" customWidth="1"/>
    <col min="7" max="7" width="9.6640625" style="318" customWidth="1"/>
    <col min="8" max="8" width="7.33203125" style="318" customWidth="1"/>
    <col min="9" max="9" width="9.109375" style="318" customWidth="1"/>
    <col min="10" max="10" width="9.33203125" style="318" customWidth="1"/>
    <col min="11" max="11" width="12.5546875" style="318" customWidth="1"/>
    <col min="12" max="12" width="8.109375" style="318" customWidth="1"/>
    <col min="13" max="13" width="10.109375" style="318" customWidth="1"/>
    <col min="14" max="14" width="9.5546875" style="318" customWidth="1"/>
    <col min="15" max="15" width="3.5546875" style="316" customWidth="1"/>
    <col min="16" max="16" width="13.5546875" style="316" customWidth="1"/>
    <col min="17" max="17" width="9" style="316" customWidth="1"/>
    <col min="18" max="18" width="9.88671875" style="316" customWidth="1"/>
    <col min="19" max="23" width="6.6640625" style="316" customWidth="1"/>
    <col min="24" max="26" width="11" style="316" customWidth="1"/>
    <col min="27" max="27" width="4.5546875" style="316" customWidth="1"/>
    <col min="28" max="28" width="4.5546875" style="326" customWidth="1"/>
    <col min="29" max="29" width="5.44140625" style="318" customWidth="1"/>
    <col min="30" max="30" width="2.33203125" style="318" customWidth="1"/>
    <col min="31" max="31" width="10.33203125" style="318" customWidth="1"/>
    <col min="32" max="32" width="10.6640625" style="318" customWidth="1"/>
    <col min="33" max="33" width="10.44140625" style="318" customWidth="1"/>
    <col min="34" max="34" width="9.109375" style="318" customWidth="1"/>
    <col min="35" max="35" width="7" style="318" customWidth="1"/>
    <col min="36" max="36" width="2.5546875" style="318" customWidth="1"/>
    <col min="37" max="37" width="2" style="318" customWidth="1"/>
    <col min="38" max="38" width="11.109375" style="318" customWidth="1"/>
    <col min="39" max="39" width="1.33203125" style="318" customWidth="1"/>
    <col min="40" max="40" width="16.5546875" style="318" customWidth="1"/>
    <col min="41" max="41" width="3.6640625" style="316" customWidth="1"/>
    <col min="42" max="42" width="5.33203125" style="317" customWidth="1"/>
    <col min="43" max="45" width="8.6640625" style="317" customWidth="1"/>
    <col min="46" max="47" width="7.33203125" style="317" customWidth="1"/>
    <col min="48" max="48" width="0.5546875" style="317" customWidth="1"/>
    <col min="49" max="54" width="7.33203125" style="317" customWidth="1"/>
    <col min="55" max="55" width="0.5546875" style="317" customWidth="1"/>
    <col min="56" max="59" width="7.33203125" style="317" customWidth="1"/>
    <col min="60" max="60" width="8.6640625" style="317" customWidth="1"/>
    <col min="61" max="68" width="8.6640625" style="317" hidden="1" customWidth="1"/>
    <col min="69" max="70" width="8.6640625" style="320" hidden="1" customWidth="1"/>
    <col min="71" max="71" width="8.6640625" style="320" customWidth="1"/>
    <col min="72" max="72" width="10.6640625" style="316" customWidth="1"/>
    <col min="73" max="73" width="14.6640625" style="322" customWidth="1"/>
    <col min="74" max="74" width="5.6640625" style="323" customWidth="1"/>
    <col min="75" max="75" width="32.88671875" style="324" customWidth="1"/>
    <col min="76" max="76" width="6.44140625" style="316" customWidth="1"/>
    <col min="77" max="79" width="12.6640625" style="316" customWidth="1"/>
    <col min="80" max="80" width="6.44140625" style="316" customWidth="1"/>
    <col min="81" max="82" width="3.33203125" style="316" customWidth="1"/>
    <col min="83" max="83" width="12.109375" style="316" customWidth="1"/>
    <col min="84" max="84" width="4" style="316" customWidth="1"/>
    <col min="85" max="85" width="7.44140625" style="316" customWidth="1"/>
    <col min="86" max="86" width="4.109375" style="316" customWidth="1"/>
    <col min="87" max="87" width="30.44140625" style="317" customWidth="1"/>
    <col min="88" max="95" width="2.33203125" style="317" customWidth="1"/>
    <col min="96" max="96" width="4.109375" style="317" customWidth="1"/>
    <col min="97" max="101" width="2.33203125" style="317" customWidth="1"/>
    <col min="102" max="106" width="2.33203125" style="316" customWidth="1"/>
    <col min="107" max="107" width="7.33203125" style="316" customWidth="1"/>
    <col min="108" max="127" width="2.33203125" style="316" customWidth="1"/>
    <col min="128" max="128" width="7" style="316" customWidth="1"/>
    <col min="129" max="129" width="9.109375" style="316" customWidth="1"/>
    <col min="130" max="168" width="2.109375" style="316" customWidth="1"/>
    <col min="169" max="169" width="9.109375" style="316" customWidth="1"/>
    <col min="170" max="170" width="2.109375" style="316" customWidth="1"/>
    <col min="171" max="185" width="3.6640625" style="316" customWidth="1"/>
    <col min="186" max="186" width="5.33203125" style="316" customWidth="1"/>
    <col min="187" max="195" width="3.6640625" style="316" customWidth="1"/>
    <col min="196" max="196" width="9.109375" style="316" customWidth="1"/>
    <col min="197" max="197" width="2.109375" style="316" customWidth="1"/>
    <col min="198" max="214" width="5.6640625" style="316" customWidth="1"/>
    <col min="215" max="215" width="9.109375" style="316" customWidth="1"/>
    <col min="216" max="260" width="2.33203125" style="316"/>
    <col min="261" max="262" width="5.5546875" style="316" customWidth="1"/>
    <col min="263" max="16384" width="2.33203125" style="316"/>
  </cols>
  <sheetData>
    <row r="1" spans="1:302" ht="15.75" customHeight="1" thickBot="1" x14ac:dyDescent="0.35">
      <c r="A1" s="2801" t="s">
        <v>466</v>
      </c>
      <c r="B1" s="2802"/>
      <c r="C1" s="2802"/>
      <c r="D1" s="2802"/>
      <c r="E1" s="2802"/>
      <c r="F1" s="2802"/>
      <c r="G1" s="2802"/>
      <c r="H1" s="2802"/>
      <c r="I1" s="2802"/>
      <c r="J1" s="2802"/>
      <c r="K1" s="2802"/>
      <c r="L1" s="2802"/>
      <c r="M1" s="2802"/>
      <c r="N1" s="2803"/>
      <c r="P1" s="2801" t="s">
        <v>1354</v>
      </c>
      <c r="Q1" s="2802"/>
      <c r="R1" s="2802"/>
      <c r="S1" s="2802"/>
      <c r="T1" s="2802"/>
      <c r="U1" s="2802"/>
      <c r="V1" s="2802"/>
      <c r="W1" s="2802"/>
      <c r="X1" s="2802"/>
      <c r="Y1" s="2802"/>
      <c r="Z1" s="2802"/>
      <c r="AA1" s="2803"/>
      <c r="AB1" s="325"/>
      <c r="AC1" s="2875" t="s">
        <v>209</v>
      </c>
      <c r="AD1" s="2876"/>
      <c r="AE1" s="2876"/>
      <c r="AF1" s="2876"/>
      <c r="AG1" s="2876"/>
      <c r="AH1" s="2876"/>
      <c r="AI1" s="2876"/>
      <c r="AJ1" s="2876"/>
      <c r="AK1" s="2876"/>
      <c r="AL1" s="2876"/>
      <c r="AM1" s="2876"/>
      <c r="AN1" s="2877"/>
      <c r="AP1" s="2888" t="s">
        <v>1210</v>
      </c>
      <c r="AQ1" s="2889"/>
      <c r="AR1" s="2889"/>
      <c r="AS1" s="2889"/>
      <c r="AT1" s="2889"/>
      <c r="AU1" s="2889"/>
      <c r="AV1" s="2889"/>
      <c r="AW1" s="2889"/>
      <c r="AX1" s="2889"/>
      <c r="AY1" s="2889"/>
      <c r="AZ1" s="2889"/>
      <c r="BA1" s="2889"/>
      <c r="BB1" s="2889"/>
      <c r="BC1" s="2889"/>
      <c r="BD1" s="2889"/>
      <c r="BE1" s="2889"/>
      <c r="BF1" s="2889"/>
      <c r="BG1" s="2889"/>
      <c r="BH1" s="2889"/>
      <c r="BI1" s="2889"/>
      <c r="BJ1" s="2889"/>
      <c r="BK1" s="2889"/>
      <c r="BL1" s="2889"/>
      <c r="BM1" s="2889"/>
      <c r="BN1" s="2889"/>
      <c r="BO1" s="2889"/>
      <c r="BP1" s="2889"/>
      <c r="BQ1" s="2889"/>
      <c r="BR1" s="2889"/>
      <c r="BS1" s="2889"/>
      <c r="BT1" s="2889"/>
      <c r="BU1" s="2890"/>
      <c r="BV1" s="959"/>
      <c r="BW1" s="2801" t="s">
        <v>258</v>
      </c>
      <c r="BX1" s="2802"/>
      <c r="BY1" s="2802"/>
      <c r="BZ1" s="2802"/>
      <c r="CA1" s="2802"/>
      <c r="CB1" s="2802"/>
      <c r="CC1" s="2802"/>
      <c r="CD1" s="2802"/>
      <c r="CE1" s="2802"/>
      <c r="CF1" s="2802"/>
      <c r="CG1" s="2803"/>
      <c r="CI1" s="2801" t="s">
        <v>2261</v>
      </c>
      <c r="CJ1" s="2802"/>
      <c r="CK1" s="2802"/>
      <c r="CL1" s="2802"/>
      <c r="CM1" s="2802"/>
      <c r="CN1" s="2802"/>
      <c r="CO1" s="2802"/>
      <c r="CP1" s="2802"/>
      <c r="CQ1" s="2802"/>
      <c r="CR1" s="2802"/>
      <c r="CS1" s="2802"/>
      <c r="CT1" s="2802"/>
      <c r="CU1" s="2802"/>
      <c r="CV1" s="2802"/>
      <c r="CW1" s="2802"/>
      <c r="CX1" s="2802"/>
      <c r="CY1" s="2802"/>
      <c r="CZ1" s="2802"/>
      <c r="DA1" s="2802"/>
      <c r="DB1" s="2802"/>
      <c r="DC1" s="2802"/>
      <c r="DD1" s="2802"/>
      <c r="DE1" s="2802"/>
      <c r="DF1" s="2802"/>
      <c r="DG1" s="2802"/>
      <c r="DH1" s="2802"/>
      <c r="DI1" s="2802"/>
      <c r="DJ1" s="2802"/>
      <c r="DK1" s="2802"/>
      <c r="DL1" s="2802"/>
      <c r="DM1" s="2802"/>
      <c r="DN1" s="2802"/>
      <c r="DO1" s="2802"/>
      <c r="DP1" s="2802"/>
      <c r="DQ1" s="2802"/>
      <c r="DR1" s="2802"/>
      <c r="DS1" s="2802"/>
      <c r="DT1" s="2802"/>
      <c r="DU1" s="2802"/>
      <c r="DV1" s="2802"/>
      <c r="DW1" s="2802"/>
      <c r="DX1" s="2803"/>
      <c r="DZ1" s="2698" t="s">
        <v>156</v>
      </c>
      <c r="EA1" s="2699"/>
      <c r="EB1" s="2699"/>
      <c r="EC1" s="2699"/>
      <c r="ED1" s="2699"/>
      <c r="EE1" s="2699"/>
      <c r="EF1" s="2699"/>
      <c r="EG1" s="2699"/>
      <c r="EH1" s="2699"/>
      <c r="EI1" s="2699"/>
      <c r="EJ1" s="2699"/>
      <c r="EK1" s="2699"/>
      <c r="EL1" s="2699"/>
      <c r="EM1" s="2699"/>
      <c r="EN1" s="2699"/>
      <c r="EO1" s="2699"/>
      <c r="EP1" s="2699"/>
      <c r="EQ1" s="2699"/>
      <c r="ER1" s="2699"/>
      <c r="ES1" s="2699"/>
      <c r="ET1" s="2699"/>
      <c r="EU1" s="2699"/>
      <c r="EV1" s="2699"/>
      <c r="EW1" s="2699"/>
      <c r="EX1" s="2699"/>
      <c r="EY1" s="2699"/>
      <c r="EZ1" s="2699"/>
      <c r="FA1" s="2699"/>
      <c r="FB1" s="2699"/>
      <c r="FC1" s="2699"/>
      <c r="FD1" s="2699"/>
      <c r="FE1" s="2699"/>
      <c r="FF1" s="2699"/>
      <c r="FG1" s="2699"/>
      <c r="FH1" s="2699"/>
      <c r="FI1" s="2699"/>
      <c r="FJ1" s="2699"/>
      <c r="FK1" s="2699"/>
      <c r="FL1" s="2699"/>
      <c r="FN1" s="2698" t="s">
        <v>123</v>
      </c>
      <c r="FO1" s="2699"/>
      <c r="FP1" s="2699"/>
      <c r="FQ1" s="2699"/>
      <c r="FR1" s="2699"/>
      <c r="FS1" s="2699"/>
      <c r="FT1" s="2699"/>
      <c r="FU1" s="2699"/>
      <c r="FV1" s="2699"/>
      <c r="FW1" s="2699"/>
      <c r="FX1" s="2699"/>
      <c r="FY1" s="2699"/>
      <c r="FZ1" s="2699"/>
      <c r="GA1" s="2699"/>
      <c r="GB1" s="2699"/>
      <c r="GC1" s="2699"/>
      <c r="GD1" s="2699"/>
      <c r="GE1" s="2699"/>
      <c r="GF1" s="2699"/>
      <c r="GG1" s="2699"/>
      <c r="GH1" s="2699"/>
      <c r="GI1" s="2699"/>
      <c r="GJ1" s="2699"/>
      <c r="GK1" s="2699"/>
      <c r="GL1" s="2700"/>
      <c r="GM1"/>
      <c r="GO1" s="2698" t="s">
        <v>1112</v>
      </c>
      <c r="GP1" s="2699"/>
      <c r="GQ1" s="2699"/>
      <c r="GR1" s="2699"/>
      <c r="GS1" s="2699"/>
      <c r="GT1" s="2699"/>
      <c r="GU1" s="2699"/>
      <c r="GV1" s="2699"/>
      <c r="GW1" s="2699"/>
      <c r="GX1" s="2699"/>
      <c r="GY1" s="2699"/>
      <c r="GZ1" s="2699"/>
      <c r="HA1" s="2699"/>
      <c r="HB1" s="2699"/>
      <c r="HC1" s="2699"/>
      <c r="HD1" s="2699"/>
      <c r="HE1" s="2699"/>
      <c r="HF1" s="2700"/>
      <c r="HH1" s="2801" t="s">
        <v>173</v>
      </c>
      <c r="HI1" s="2802"/>
      <c r="HJ1" s="2802"/>
      <c r="HK1" s="2802"/>
      <c r="HL1" s="2802"/>
      <c r="HM1" s="2802"/>
      <c r="HN1" s="2802"/>
      <c r="HO1" s="2802"/>
      <c r="HP1" s="2802"/>
      <c r="HQ1" s="2802"/>
      <c r="HR1" s="2802"/>
      <c r="HS1" s="2802"/>
      <c r="HT1" s="2802"/>
      <c r="HU1" s="2802"/>
      <c r="HV1" s="2802"/>
      <c r="HW1" s="2802"/>
      <c r="HX1" s="2802"/>
      <c r="HY1" s="2802"/>
      <c r="HZ1" s="2802"/>
      <c r="IA1" s="2802"/>
      <c r="IB1" s="2802"/>
      <c r="IC1" s="2802"/>
      <c r="ID1" s="2802"/>
      <c r="IE1" s="2802"/>
      <c r="IF1" s="2802"/>
      <c r="IG1" s="2802"/>
      <c r="IH1" s="2802"/>
      <c r="II1" s="2802"/>
      <c r="IJ1" s="2802"/>
      <c r="IK1" s="2802"/>
      <c r="IL1" s="2802"/>
      <c r="IM1" s="2802"/>
      <c r="IN1" s="2802"/>
      <c r="IO1" s="2802"/>
      <c r="IP1" s="2802"/>
      <c r="IQ1" s="2802"/>
      <c r="IR1" s="2802"/>
      <c r="IS1" s="2802"/>
      <c r="IT1" s="2802"/>
      <c r="IU1" s="2802"/>
      <c r="IV1" s="2802"/>
      <c r="IW1" s="2802"/>
      <c r="IX1" s="2802"/>
      <c r="IY1" s="2802"/>
      <c r="IZ1" s="2803"/>
      <c r="JC1" s="2801" t="s">
        <v>680</v>
      </c>
      <c r="JD1" s="2802"/>
      <c r="JE1" s="2802"/>
      <c r="JF1" s="2802"/>
      <c r="JG1" s="2802"/>
      <c r="JH1" s="2802"/>
      <c r="JI1" s="2802"/>
      <c r="JJ1" s="2802"/>
      <c r="JK1" s="2802"/>
      <c r="JL1" s="2802"/>
      <c r="JM1" s="2802"/>
      <c r="JN1" s="2802"/>
      <c r="JO1" s="2802"/>
      <c r="JP1" s="2802"/>
      <c r="JQ1" s="2802"/>
      <c r="JR1" s="2802"/>
      <c r="JS1" s="2802"/>
      <c r="JT1" s="2802"/>
      <c r="JU1" s="2802"/>
      <c r="JV1" s="2802"/>
      <c r="JW1" s="2802"/>
      <c r="JX1" s="2802"/>
      <c r="JY1" s="2802"/>
      <c r="JZ1" s="2802"/>
      <c r="KA1" s="2802"/>
      <c r="KB1" s="2802"/>
      <c r="KC1" s="2802"/>
      <c r="KD1" s="2802"/>
      <c r="KE1" s="2802"/>
      <c r="KF1" s="2802"/>
      <c r="KG1" s="2802"/>
      <c r="KH1" s="2802"/>
      <c r="KI1" s="2802"/>
      <c r="KJ1" s="2802"/>
      <c r="KK1" s="2802"/>
      <c r="KL1" s="2802"/>
      <c r="KM1" s="2802"/>
      <c r="KN1" s="2802"/>
      <c r="KO1" s="2802"/>
      <c r="KP1" s="2803"/>
    </row>
    <row r="2" spans="1:302" ht="15.75" customHeight="1" thickBot="1" x14ac:dyDescent="0.35">
      <c r="A2" s="2804"/>
      <c r="B2" s="2805"/>
      <c r="C2" s="2805"/>
      <c r="D2" s="2805"/>
      <c r="E2" s="2805"/>
      <c r="F2" s="2805"/>
      <c r="G2" s="2805"/>
      <c r="H2" s="2805"/>
      <c r="I2" s="2805"/>
      <c r="J2" s="2805"/>
      <c r="K2" s="2805"/>
      <c r="L2" s="2805"/>
      <c r="M2" s="2805"/>
      <c r="N2" s="2806"/>
      <c r="P2" s="2804"/>
      <c r="Q2" s="2805"/>
      <c r="R2" s="2805"/>
      <c r="S2" s="2805"/>
      <c r="T2" s="2805"/>
      <c r="U2" s="2805"/>
      <c r="V2" s="2805"/>
      <c r="W2" s="2805"/>
      <c r="X2" s="2805"/>
      <c r="Y2" s="2805"/>
      <c r="Z2" s="2805"/>
      <c r="AA2" s="2806"/>
      <c r="AB2" s="44"/>
      <c r="AC2" s="128" t="s">
        <v>210</v>
      </c>
      <c r="AD2" s="129"/>
      <c r="AE2" s="129"/>
      <c r="AF2" s="129"/>
      <c r="AG2" s="129"/>
      <c r="AH2" s="129"/>
      <c r="AI2" s="129"/>
      <c r="AJ2" s="129"/>
      <c r="AK2" s="129"/>
      <c r="AL2" s="129"/>
      <c r="AM2" s="130"/>
      <c r="AN2" s="217"/>
      <c r="AP2" s="2891"/>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3"/>
      <c r="BV2" s="960"/>
      <c r="BW2" s="2804"/>
      <c r="BX2" s="2805"/>
      <c r="BY2" s="2805"/>
      <c r="BZ2" s="2805"/>
      <c r="CA2" s="2805"/>
      <c r="CB2" s="2805"/>
      <c r="CC2" s="2805"/>
      <c r="CD2" s="2805"/>
      <c r="CE2" s="2805"/>
      <c r="CF2" s="2805"/>
      <c r="CG2" s="2806"/>
      <c r="CI2" s="2804"/>
      <c r="CJ2" s="2805"/>
      <c r="CK2" s="2805"/>
      <c r="CL2" s="2805"/>
      <c r="CM2" s="2805"/>
      <c r="CN2" s="2805"/>
      <c r="CO2" s="2805"/>
      <c r="CP2" s="2805"/>
      <c r="CQ2" s="2805"/>
      <c r="CR2" s="2805"/>
      <c r="CS2" s="2805"/>
      <c r="CT2" s="2805"/>
      <c r="CU2" s="2805"/>
      <c r="CV2" s="2805"/>
      <c r="CW2" s="2805"/>
      <c r="CX2" s="2805"/>
      <c r="CY2" s="2805"/>
      <c r="CZ2" s="2805"/>
      <c r="DA2" s="2805"/>
      <c r="DB2" s="2805"/>
      <c r="DC2" s="2805"/>
      <c r="DD2" s="2805"/>
      <c r="DE2" s="2805"/>
      <c r="DF2" s="2805"/>
      <c r="DG2" s="2805"/>
      <c r="DH2" s="2805"/>
      <c r="DI2" s="2805"/>
      <c r="DJ2" s="2805"/>
      <c r="DK2" s="2805"/>
      <c r="DL2" s="2805"/>
      <c r="DM2" s="2805"/>
      <c r="DN2" s="2805"/>
      <c r="DO2" s="2805"/>
      <c r="DP2" s="2805"/>
      <c r="DQ2" s="2805"/>
      <c r="DR2" s="2805"/>
      <c r="DS2" s="2805"/>
      <c r="DT2" s="2805"/>
      <c r="DU2" s="2805"/>
      <c r="DV2" s="2805"/>
      <c r="DW2" s="2805"/>
      <c r="DX2" s="2806"/>
      <c r="DZ2" s="2701"/>
      <c r="EA2" s="2702"/>
      <c r="EB2" s="2702"/>
      <c r="EC2" s="2702"/>
      <c r="ED2" s="2702"/>
      <c r="EE2" s="2702"/>
      <c r="EF2" s="2702"/>
      <c r="EG2" s="2702"/>
      <c r="EH2" s="2702"/>
      <c r="EI2" s="2702"/>
      <c r="EJ2" s="2702"/>
      <c r="EK2" s="2702"/>
      <c r="EL2" s="2702"/>
      <c r="EM2" s="2702"/>
      <c r="EN2" s="2702"/>
      <c r="EO2" s="2702"/>
      <c r="EP2" s="2702"/>
      <c r="EQ2" s="2702"/>
      <c r="ER2" s="2702"/>
      <c r="ES2" s="2702"/>
      <c r="ET2" s="2702"/>
      <c r="EU2" s="2702"/>
      <c r="EV2" s="2702"/>
      <c r="EW2" s="2702"/>
      <c r="EX2" s="2702"/>
      <c r="EY2" s="2702"/>
      <c r="EZ2" s="2702"/>
      <c r="FA2" s="2702"/>
      <c r="FB2" s="2702"/>
      <c r="FC2" s="2702"/>
      <c r="FD2" s="2702"/>
      <c r="FE2" s="2702"/>
      <c r="FF2" s="2702"/>
      <c r="FG2" s="2702"/>
      <c r="FH2" s="2702"/>
      <c r="FI2" s="2702"/>
      <c r="FJ2" s="2702"/>
      <c r="FK2" s="2702"/>
      <c r="FL2" s="2702"/>
      <c r="FN2" s="2701"/>
      <c r="FO2" s="2702"/>
      <c r="FP2" s="2702"/>
      <c r="FQ2" s="2702"/>
      <c r="FR2" s="2702"/>
      <c r="FS2" s="2702"/>
      <c r="FT2" s="2702"/>
      <c r="FU2" s="2702"/>
      <c r="FV2" s="2702"/>
      <c r="FW2" s="2702"/>
      <c r="FX2" s="2702"/>
      <c r="FY2" s="2702"/>
      <c r="FZ2" s="2702"/>
      <c r="GA2" s="2702"/>
      <c r="GB2" s="2702"/>
      <c r="GC2" s="2702"/>
      <c r="GD2" s="2702"/>
      <c r="GE2" s="2702"/>
      <c r="GF2" s="2702"/>
      <c r="GG2" s="2702"/>
      <c r="GH2" s="2702"/>
      <c r="GI2" s="2702"/>
      <c r="GJ2" s="2702"/>
      <c r="GK2" s="2702"/>
      <c r="GL2" s="2703"/>
      <c r="GM2"/>
      <c r="GO2" s="2701"/>
      <c r="GP2" s="2702"/>
      <c r="GQ2" s="2702"/>
      <c r="GR2" s="2702"/>
      <c r="GS2" s="2702"/>
      <c r="GT2" s="2702"/>
      <c r="GU2" s="2702"/>
      <c r="GV2" s="2702"/>
      <c r="GW2" s="2702"/>
      <c r="GX2" s="2702"/>
      <c r="GY2" s="2702"/>
      <c r="GZ2" s="2702"/>
      <c r="HA2" s="2702"/>
      <c r="HB2" s="2702"/>
      <c r="HC2" s="2702"/>
      <c r="HD2" s="2702"/>
      <c r="HE2" s="2702"/>
      <c r="HF2" s="2703"/>
      <c r="HH2" s="2804"/>
      <c r="HI2" s="2805"/>
      <c r="HJ2" s="2805"/>
      <c r="HK2" s="2805"/>
      <c r="HL2" s="2805"/>
      <c r="HM2" s="2805"/>
      <c r="HN2" s="2805"/>
      <c r="HO2" s="2805"/>
      <c r="HP2" s="2805"/>
      <c r="HQ2" s="2805"/>
      <c r="HR2" s="2805"/>
      <c r="HS2" s="2805"/>
      <c r="HT2" s="2805"/>
      <c r="HU2" s="2805"/>
      <c r="HV2" s="2805"/>
      <c r="HW2" s="2805"/>
      <c r="HX2" s="2805"/>
      <c r="HY2" s="2805"/>
      <c r="HZ2" s="2805"/>
      <c r="IA2" s="2805"/>
      <c r="IB2" s="2805"/>
      <c r="IC2" s="2805"/>
      <c r="ID2" s="2805"/>
      <c r="IE2" s="2805"/>
      <c r="IF2" s="2805"/>
      <c r="IG2" s="2805"/>
      <c r="IH2" s="2805"/>
      <c r="II2" s="2805"/>
      <c r="IJ2" s="2805"/>
      <c r="IK2" s="2805"/>
      <c r="IL2" s="2805"/>
      <c r="IM2" s="2805"/>
      <c r="IN2" s="2805"/>
      <c r="IO2" s="2805"/>
      <c r="IP2" s="2805"/>
      <c r="IQ2" s="2805"/>
      <c r="IR2" s="2805"/>
      <c r="IS2" s="2805"/>
      <c r="IT2" s="2805"/>
      <c r="IU2" s="2805"/>
      <c r="IV2" s="2805"/>
      <c r="IW2" s="2805"/>
      <c r="IX2" s="2805"/>
      <c r="IY2" s="2805"/>
      <c r="IZ2" s="2806"/>
      <c r="JC2" s="2804"/>
      <c r="JD2" s="2805"/>
      <c r="JE2" s="2805"/>
      <c r="JF2" s="2805"/>
      <c r="JG2" s="2805"/>
      <c r="JH2" s="2805"/>
      <c r="JI2" s="2805"/>
      <c r="JJ2" s="2805"/>
      <c r="JK2" s="2805"/>
      <c r="JL2" s="2805"/>
      <c r="JM2" s="2805"/>
      <c r="JN2" s="2805"/>
      <c r="JO2" s="2805"/>
      <c r="JP2" s="2805"/>
      <c r="JQ2" s="2805"/>
      <c r="JR2" s="2805"/>
      <c r="JS2" s="2805"/>
      <c r="JT2" s="2805"/>
      <c r="JU2" s="2805"/>
      <c r="JV2" s="2805"/>
      <c r="JW2" s="2805"/>
      <c r="JX2" s="2805"/>
      <c r="JY2" s="2805"/>
      <c r="JZ2" s="2805"/>
      <c r="KA2" s="2805"/>
      <c r="KB2" s="2805"/>
      <c r="KC2" s="2805"/>
      <c r="KD2" s="2805"/>
      <c r="KE2" s="2805"/>
      <c r="KF2" s="2805"/>
      <c r="KG2" s="2805"/>
      <c r="KH2" s="2805"/>
      <c r="KI2" s="2805"/>
      <c r="KJ2" s="2805"/>
      <c r="KK2" s="2805"/>
      <c r="KL2" s="2805"/>
      <c r="KM2" s="2805"/>
      <c r="KN2" s="2805"/>
      <c r="KO2" s="2805"/>
      <c r="KP2" s="2806"/>
    </row>
    <row r="3" spans="1:302" ht="12.75" customHeight="1" thickBot="1" x14ac:dyDescent="0.35">
      <c r="A3" s="343"/>
      <c r="B3" s="343"/>
      <c r="C3" s="343"/>
      <c r="D3" s="343"/>
      <c r="E3" s="343"/>
      <c r="F3" s="343"/>
      <c r="G3" s="343"/>
      <c r="H3" s="343"/>
      <c r="I3" s="343"/>
      <c r="J3" s="343"/>
      <c r="K3" s="343"/>
      <c r="L3" s="2857" t="s">
        <v>106</v>
      </c>
      <c r="M3" s="2858"/>
      <c r="N3" s="570">
        <f>'6a. Competitive HTC Self Score'!AI47</f>
        <v>0</v>
      </c>
      <c r="P3" s="299"/>
      <c r="Q3" s="299"/>
      <c r="R3" s="299"/>
      <c r="S3" s="299"/>
      <c r="T3" s="299"/>
      <c r="U3" s="299"/>
      <c r="V3" s="299"/>
      <c r="W3" s="299"/>
      <c r="X3" s="299"/>
      <c r="Y3" s="299"/>
      <c r="Z3" s="299"/>
      <c r="AA3" s="299"/>
      <c r="AB3" s="1208"/>
      <c r="AC3" s="131"/>
      <c r="AD3" s="96" t="s">
        <v>211</v>
      </c>
      <c r="AE3" s="96"/>
      <c r="AF3" s="96"/>
      <c r="AG3" s="96"/>
      <c r="AH3" s="96"/>
      <c r="AI3" s="117"/>
      <c r="AJ3" s="132" t="s">
        <v>212</v>
      </c>
      <c r="AK3" s="133"/>
      <c r="AL3" s="1086">
        <f>'26. Annual Operating Expenses'!J3</f>
        <v>0</v>
      </c>
      <c r="AM3" s="134"/>
      <c r="AN3" s="218"/>
      <c r="AP3" s="2859" t="s">
        <v>1063</v>
      </c>
      <c r="AQ3" s="2860"/>
      <c r="AR3" s="2860"/>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c r="BP3" s="2860"/>
      <c r="BQ3" s="2860"/>
      <c r="BR3" s="2860"/>
      <c r="BS3" s="2860"/>
      <c r="BT3" s="2860"/>
      <c r="BU3" s="2861"/>
      <c r="BV3" s="74"/>
      <c r="BW3" s="212"/>
      <c r="BX3" s="212"/>
      <c r="BY3" s="212"/>
      <c r="BZ3" s="212"/>
      <c r="CA3" s="212"/>
      <c r="CB3" s="212"/>
      <c r="CC3" s="212"/>
      <c r="CD3" s="212"/>
      <c r="CE3" s="343"/>
      <c r="CF3" s="343"/>
      <c r="CG3" s="343"/>
      <c r="CI3" s="1375"/>
      <c r="CJ3" s="1859"/>
      <c r="CK3" s="1859"/>
      <c r="CL3" s="1859"/>
      <c r="CM3" s="1859"/>
      <c r="CN3" s="1859"/>
      <c r="CO3" s="1859"/>
      <c r="CP3" s="1859"/>
      <c r="CQ3" s="1859"/>
      <c r="CR3" s="1859"/>
      <c r="CS3" s="1859"/>
      <c r="CT3" s="1859"/>
      <c r="CU3" s="1859"/>
      <c r="CV3" s="1859"/>
      <c r="CW3" s="1859"/>
      <c r="CX3" s="1859"/>
      <c r="CY3" s="1859"/>
      <c r="CZ3" s="1859"/>
      <c r="DA3" s="1859"/>
      <c r="DB3" s="1859"/>
      <c r="DC3" s="1859"/>
      <c r="DD3" s="1859"/>
      <c r="DE3" s="1859"/>
      <c r="DF3" s="1859"/>
      <c r="DG3" s="1859"/>
      <c r="DH3" s="1859"/>
      <c r="DI3" s="1859"/>
      <c r="DJ3" s="1859"/>
      <c r="DK3" s="1859"/>
      <c r="DL3" s="1859"/>
      <c r="DM3" s="1859"/>
      <c r="DN3" s="1859"/>
      <c r="DO3" s="1859"/>
      <c r="DP3" s="1859"/>
      <c r="DQ3" s="1859"/>
      <c r="DR3" s="1859"/>
      <c r="DS3" s="1859"/>
      <c r="DT3" s="1859"/>
      <c r="DU3" s="1859"/>
      <c r="DV3" s="1859"/>
      <c r="DW3" s="1859"/>
      <c r="DX3" s="210"/>
      <c r="DZ3" s="1060"/>
      <c r="EA3" s="1060"/>
      <c r="EB3" s="1060"/>
      <c r="EC3" s="1060"/>
      <c r="ED3" s="449"/>
      <c r="EE3" s="449"/>
      <c r="EF3" s="449"/>
      <c r="EG3" s="449"/>
      <c r="EH3" s="449"/>
      <c r="EI3" s="449"/>
      <c r="EJ3" s="449"/>
      <c r="EK3" s="449"/>
      <c r="EL3" s="449"/>
      <c r="EM3" s="449"/>
      <c r="EN3" s="449"/>
      <c r="EO3" s="449"/>
      <c r="EP3" s="449"/>
      <c r="EQ3" s="449"/>
      <c r="ER3" s="449"/>
      <c r="ES3" s="449"/>
      <c r="ET3" s="449"/>
      <c r="EU3" s="449"/>
      <c r="EV3" s="449"/>
      <c r="EW3" s="449"/>
      <c r="EX3" s="449"/>
      <c r="EY3" s="449"/>
      <c r="EZ3" s="449"/>
      <c r="FA3" s="449"/>
      <c r="FB3" s="449"/>
      <c r="FC3" s="449"/>
      <c r="FD3" s="449"/>
      <c r="FE3" s="449"/>
      <c r="FF3" s="449"/>
      <c r="FG3" s="449"/>
      <c r="FH3" s="449"/>
      <c r="FI3" s="449"/>
      <c r="FJ3" s="449"/>
      <c r="FK3" s="449"/>
      <c r="FL3" s="449"/>
      <c r="FN3" s="1424"/>
      <c r="FO3" s="1424"/>
      <c r="FP3" s="1424"/>
      <c r="FQ3" s="1424"/>
      <c r="FR3" s="1424"/>
      <c r="FS3" s="1424"/>
      <c r="FT3" s="1424"/>
      <c r="FU3" s="1424"/>
      <c r="FV3" s="1424"/>
      <c r="FW3" s="1424"/>
      <c r="FX3" s="1424"/>
      <c r="FY3" s="1424"/>
      <c r="FZ3" s="1424"/>
      <c r="GA3" s="786"/>
      <c r="GB3" s="786"/>
      <c r="GC3" s="786"/>
      <c r="GD3" s="786"/>
      <c r="GE3" s="1424"/>
      <c r="GF3" s="1424"/>
      <c r="GG3" s="1424"/>
      <c r="GH3" s="1424"/>
      <c r="GI3" s="468" t="s">
        <v>106</v>
      </c>
      <c r="GJ3" s="787">
        <f>'7. Site Info Part I'!W3</f>
        <v>0</v>
      </c>
      <c r="GK3" s="788"/>
      <c r="GL3" s="1424"/>
      <c r="GM3"/>
      <c r="GO3" s="1424"/>
      <c r="GP3" s="1424"/>
      <c r="GQ3" s="1424"/>
      <c r="GR3" s="1424"/>
      <c r="GS3" s="1424"/>
      <c r="GT3" s="1424"/>
      <c r="GU3" s="1424"/>
      <c r="GV3" s="1424"/>
      <c r="GW3" s="1424"/>
      <c r="GX3" s="1424"/>
      <c r="GY3" s="1424"/>
      <c r="GZ3" s="1424"/>
      <c r="HA3" s="2813" t="s">
        <v>106</v>
      </c>
      <c r="HB3" s="2813"/>
      <c r="HC3" s="2814"/>
      <c r="HD3" s="2815">
        <f>'11. Site Info Part III'!P3</f>
        <v>0</v>
      </c>
      <c r="HE3" s="2816"/>
      <c r="HF3" s="485"/>
      <c r="HH3" s="300"/>
      <c r="HI3" s="299"/>
      <c r="HJ3" s="300"/>
      <c r="HK3" s="300"/>
      <c r="HL3" s="300"/>
      <c r="HM3" s="300"/>
      <c r="HN3" s="300"/>
      <c r="HO3" s="300"/>
      <c r="HP3" s="300"/>
      <c r="HQ3" s="300"/>
      <c r="HR3" s="300"/>
      <c r="HS3" s="300"/>
      <c r="HT3" s="300"/>
      <c r="HU3" s="300"/>
      <c r="HV3" s="300"/>
      <c r="HW3" s="300"/>
      <c r="HX3" s="622"/>
      <c r="HY3" s="622"/>
      <c r="HZ3" s="622"/>
      <c r="IA3" s="622"/>
      <c r="IB3" s="622"/>
      <c r="IC3" s="622"/>
      <c r="ID3" s="622"/>
      <c r="IE3" s="622"/>
      <c r="IF3" s="622"/>
      <c r="IG3" s="622"/>
      <c r="IH3" s="622"/>
      <c r="II3" s="622"/>
      <c r="IJ3" s="622"/>
      <c r="IK3" s="622"/>
      <c r="IL3" s="622"/>
      <c r="IM3" s="622"/>
      <c r="IN3" s="622"/>
      <c r="IO3" s="622"/>
      <c r="IP3" s="622"/>
      <c r="IQ3" s="622"/>
      <c r="IR3" s="622"/>
      <c r="IS3" s="622"/>
      <c r="IT3" s="622"/>
      <c r="IU3" s="622"/>
      <c r="IV3" s="622"/>
      <c r="IW3" s="622"/>
      <c r="IX3" s="622"/>
      <c r="IY3" s="622"/>
      <c r="IZ3" s="622"/>
      <c r="JC3" s="2807" t="s">
        <v>52</v>
      </c>
      <c r="JD3" s="2807"/>
      <c r="JE3" s="2807"/>
      <c r="JF3" s="2807"/>
      <c r="JG3" s="2807"/>
      <c r="JH3" s="2807"/>
      <c r="JI3" s="2807"/>
      <c r="JJ3" s="2807"/>
      <c r="JK3" s="2807"/>
      <c r="JL3" s="2807"/>
      <c r="JM3" s="2807"/>
      <c r="JN3" s="2807"/>
      <c r="JO3" s="2807"/>
      <c r="JP3" s="2807"/>
      <c r="JQ3" s="2807"/>
      <c r="JR3" s="2807"/>
      <c r="JS3" s="2807"/>
      <c r="JT3" s="2807"/>
      <c r="JU3" s="2807"/>
      <c r="JV3" s="2807"/>
      <c r="JW3" s="2807"/>
      <c r="JX3" s="2807"/>
      <c r="JY3" s="2807"/>
      <c r="JZ3" s="2807"/>
      <c r="KA3" s="2807"/>
      <c r="KB3" s="2807"/>
      <c r="KC3" s="2807"/>
      <c r="KD3" s="2807"/>
      <c r="KE3" s="2807"/>
      <c r="KF3" s="2807"/>
      <c r="KG3" s="2807"/>
      <c r="KH3" s="2807"/>
      <c r="KI3" s="2807"/>
      <c r="KJ3" s="2807"/>
      <c r="KK3" s="2807"/>
      <c r="KL3" s="2807"/>
      <c r="KM3" s="2807"/>
      <c r="KN3" s="2807"/>
      <c r="KO3" s="2807"/>
      <c r="KP3" s="2807"/>
    </row>
    <row r="4" spans="1:302" ht="15" customHeight="1" thickBot="1" x14ac:dyDescent="0.35">
      <c r="A4" s="20"/>
      <c r="B4" s="12"/>
      <c r="C4" s="12"/>
      <c r="D4" s="571"/>
      <c r="E4" s="12"/>
      <c r="F4" s="21" t="s">
        <v>467</v>
      </c>
      <c r="G4" s="2883">
        <f>'24. Rent Schedule'!J7</f>
        <v>0</v>
      </c>
      <c r="H4" s="2883"/>
      <c r="I4" s="2883"/>
      <c r="J4" s="572"/>
      <c r="K4" s="22"/>
      <c r="L4" s="571"/>
      <c r="M4" s="571"/>
      <c r="N4" s="571"/>
      <c r="P4" s="2894" t="s">
        <v>1723</v>
      </c>
      <c r="Q4" s="2894"/>
      <c r="R4" s="2894"/>
      <c r="S4" s="2894"/>
      <c r="T4" s="2894"/>
      <c r="U4" s="2894"/>
      <c r="V4" s="2894"/>
      <c r="W4" s="2894"/>
      <c r="X4" s="2894"/>
      <c r="Y4" s="2894"/>
      <c r="Z4" s="2894"/>
      <c r="AA4" s="2894"/>
      <c r="AB4" s="961"/>
      <c r="AC4" s="131"/>
      <c r="AD4" s="96" t="s">
        <v>213</v>
      </c>
      <c r="AE4" s="96"/>
      <c r="AF4" s="96"/>
      <c r="AG4" s="96"/>
      <c r="AH4" s="96"/>
      <c r="AI4" s="117"/>
      <c r="AJ4" s="132" t="s">
        <v>212</v>
      </c>
      <c r="AK4" s="133"/>
      <c r="AL4" s="1086">
        <f>'26. Annual Operating Expenses'!J4</f>
        <v>0</v>
      </c>
      <c r="AM4" s="134"/>
      <c r="AN4" s="218"/>
      <c r="AP4" s="529" t="s">
        <v>1064</v>
      </c>
      <c r="AQ4" s="530"/>
      <c r="AR4" s="530"/>
      <c r="AS4" s="530"/>
      <c r="AT4" s="530"/>
      <c r="AU4" s="530"/>
      <c r="AV4" s="530"/>
      <c r="AW4" s="530"/>
      <c r="AX4" s="531"/>
      <c r="AY4" s="531"/>
      <c r="AZ4" s="531"/>
      <c r="BA4" s="531"/>
      <c r="BB4" s="531"/>
      <c r="BC4" s="531"/>
      <c r="BD4" s="531"/>
      <c r="BE4" s="531"/>
      <c r="BF4" s="531"/>
      <c r="BG4" s="531"/>
      <c r="BH4" s="531"/>
      <c r="BI4" s="531"/>
      <c r="BJ4" s="530"/>
      <c r="BK4" s="530"/>
      <c r="BL4" s="530"/>
      <c r="BM4" s="530"/>
      <c r="BN4" s="530"/>
      <c r="BO4" s="530"/>
      <c r="BP4" s="530"/>
      <c r="BQ4" s="530"/>
      <c r="BR4" s="530"/>
      <c r="BS4" s="530"/>
      <c r="BT4" s="530"/>
      <c r="BU4" s="532"/>
      <c r="BV4" s="962"/>
      <c r="BW4" s="215"/>
      <c r="BX4" s="215"/>
      <c r="BY4" s="215"/>
      <c r="BZ4" s="212"/>
      <c r="CA4" s="212"/>
      <c r="CB4" s="212"/>
      <c r="CC4" s="212"/>
      <c r="CD4" s="2884" t="s">
        <v>106</v>
      </c>
      <c r="CE4" s="2885"/>
      <c r="CF4" s="2886">
        <f>'6a. Competitive HTC Self Score'!DE37</f>
        <v>0</v>
      </c>
      <c r="CG4" s="2887"/>
      <c r="CI4" s="2906" t="s">
        <v>1297</v>
      </c>
      <c r="CJ4" s="2907"/>
      <c r="CK4" s="2907"/>
      <c r="CL4" s="2907"/>
      <c r="CM4" s="2907"/>
      <c r="CN4" s="2907"/>
      <c r="CO4" s="2907"/>
      <c r="CP4" s="2907"/>
      <c r="CQ4" s="2907"/>
      <c r="CR4" s="2907"/>
      <c r="CS4" s="2907"/>
      <c r="CT4" s="2907"/>
      <c r="CU4" s="2907"/>
      <c r="CV4" s="2907"/>
      <c r="CW4" s="2907"/>
      <c r="CX4" s="2907"/>
      <c r="CY4" s="2907"/>
      <c r="CZ4" s="2907"/>
      <c r="DA4" s="2907"/>
      <c r="DB4" s="2907"/>
      <c r="DC4" s="2907"/>
      <c r="DD4" s="2907"/>
      <c r="DE4" s="2907"/>
      <c r="DF4" s="2907"/>
      <c r="DG4" s="2907"/>
      <c r="DH4" s="2907"/>
      <c r="DI4" s="2907"/>
      <c r="DJ4" s="2907"/>
      <c r="DK4" s="2907"/>
      <c r="DL4" s="2907"/>
      <c r="DM4" s="2907"/>
      <c r="DN4" s="2907"/>
      <c r="DO4" s="2907"/>
      <c r="DP4" s="2907"/>
      <c r="DQ4" s="2907"/>
      <c r="DR4" s="2907"/>
      <c r="DS4" s="2907"/>
      <c r="DT4" s="2907"/>
      <c r="DU4" s="2907"/>
      <c r="DV4" s="2907"/>
      <c r="DW4" s="2907"/>
      <c r="DX4" s="2908"/>
      <c r="DZ4" s="2821" t="s">
        <v>116</v>
      </c>
      <c r="EA4" s="2821"/>
      <c r="EB4" s="2821"/>
      <c r="EC4" s="2821"/>
      <c r="ED4" s="2821"/>
      <c r="EE4" s="2821"/>
      <c r="EF4" s="2821"/>
      <c r="EG4" s="2821"/>
      <c r="EH4" s="2821"/>
      <c r="EI4" s="2821"/>
      <c r="EJ4" s="2821"/>
      <c r="EK4" s="2821"/>
      <c r="EL4" s="2821"/>
      <c r="EM4" s="2821"/>
      <c r="EN4" s="2821"/>
      <c r="EO4" s="2821"/>
      <c r="EP4" s="2821"/>
      <c r="EQ4" s="2821"/>
      <c r="ER4" s="2821"/>
      <c r="ES4" s="2821"/>
      <c r="ET4" s="2821"/>
      <c r="EU4" s="2821"/>
      <c r="EV4" s="2821"/>
      <c r="EW4" s="2821"/>
      <c r="EX4" s="2821"/>
      <c r="EY4" s="2821"/>
      <c r="EZ4" s="2821"/>
      <c r="FA4" s="2821"/>
      <c r="FB4" s="2821"/>
      <c r="FC4" s="2821"/>
      <c r="FD4" s="2821"/>
      <c r="FE4" s="2821"/>
      <c r="FF4" s="2821"/>
      <c r="FG4" s="2821"/>
      <c r="FH4" s="2821"/>
      <c r="FI4" s="2821"/>
      <c r="FJ4" s="2821"/>
      <c r="FK4" s="2821"/>
      <c r="FL4" s="2821"/>
      <c r="FN4" s="449"/>
      <c r="FO4" s="457"/>
      <c r="FP4" s="457"/>
      <c r="FQ4" s="457"/>
      <c r="FR4" s="457"/>
      <c r="FS4" s="457"/>
      <c r="FT4" s="457"/>
      <c r="FU4" s="1848"/>
      <c r="FV4" s="1848"/>
      <c r="FW4" s="1848"/>
      <c r="FX4" s="1848"/>
      <c r="FY4" s="1848"/>
      <c r="FZ4" s="449"/>
      <c r="GA4" s="449"/>
      <c r="GB4" s="449"/>
      <c r="GC4" s="449"/>
      <c r="GD4" s="449"/>
      <c r="GE4" s="449"/>
      <c r="GF4" s="449"/>
      <c r="GG4" s="449"/>
      <c r="GH4" s="449"/>
      <c r="GI4" s="449"/>
      <c r="GJ4" s="449"/>
      <c r="GK4" s="449"/>
      <c r="GL4" s="449"/>
      <c r="GM4"/>
      <c r="GO4" s="1424"/>
      <c r="GP4" s="1424"/>
      <c r="GQ4" s="1424"/>
      <c r="GR4" s="1424"/>
      <c r="GS4" s="1424"/>
      <c r="GT4" s="1424"/>
      <c r="GU4" s="1424"/>
      <c r="GV4" s="1424"/>
      <c r="GW4" s="1424"/>
      <c r="GX4" s="1424"/>
      <c r="GY4" s="1424"/>
      <c r="GZ4" s="444"/>
      <c r="HA4" s="655"/>
      <c r="HB4" s="655"/>
      <c r="HC4" s="655"/>
      <c r="HD4" s="846"/>
      <c r="HE4" s="846"/>
      <c r="HF4" s="485"/>
      <c r="HH4" s="623" t="s">
        <v>158</v>
      </c>
      <c r="HI4" s="2444" t="s">
        <v>1102</v>
      </c>
      <c r="HJ4" s="2445"/>
      <c r="HK4" s="2445"/>
      <c r="HL4" s="2445"/>
      <c r="HM4" s="2445"/>
      <c r="HN4" s="2445"/>
      <c r="HO4" s="2445"/>
      <c r="HP4" s="2445"/>
      <c r="HQ4" s="2445"/>
      <c r="HR4" s="2445"/>
      <c r="HS4" s="2445"/>
      <c r="HT4" s="2445"/>
      <c r="HU4" s="2445"/>
      <c r="HV4" s="2445"/>
      <c r="HW4" s="2445"/>
      <c r="HX4" s="2445"/>
      <c r="HY4" s="2445"/>
      <c r="HZ4" s="2445"/>
      <c r="IA4" s="2445"/>
      <c r="IB4" s="2445"/>
      <c r="IC4" s="2445"/>
      <c r="ID4" s="2445"/>
      <c r="IE4" s="2445"/>
      <c r="IF4" s="2445"/>
      <c r="IG4" s="2445"/>
      <c r="IH4" s="2445"/>
      <c r="II4" s="2445"/>
      <c r="IJ4" s="2445"/>
      <c r="IK4" s="2445"/>
      <c r="IL4" s="2445"/>
      <c r="IM4" s="2445"/>
      <c r="IN4" s="2445"/>
      <c r="IO4" s="2445"/>
      <c r="IP4" s="2445"/>
      <c r="IQ4" s="2445"/>
      <c r="IR4" s="2445"/>
      <c r="IS4" s="2445"/>
      <c r="IT4" s="2445"/>
      <c r="IU4" s="2445"/>
      <c r="IV4" s="2445"/>
      <c r="IW4" s="2445"/>
      <c r="IX4" s="2445"/>
      <c r="IY4" s="2445"/>
      <c r="IZ4" s="2446"/>
      <c r="JC4" s="2807"/>
      <c r="JD4" s="2807"/>
      <c r="JE4" s="2807"/>
      <c r="JF4" s="2807"/>
      <c r="JG4" s="2807"/>
      <c r="JH4" s="2807"/>
      <c r="JI4" s="2807"/>
      <c r="JJ4" s="2807"/>
      <c r="JK4" s="2807"/>
      <c r="JL4" s="2807"/>
      <c r="JM4" s="2807"/>
      <c r="JN4" s="2807"/>
      <c r="JO4" s="2807"/>
      <c r="JP4" s="2807"/>
      <c r="JQ4" s="2807"/>
      <c r="JR4" s="2807"/>
      <c r="JS4" s="2807"/>
      <c r="JT4" s="2807"/>
      <c r="JU4" s="2807"/>
      <c r="JV4" s="2807"/>
      <c r="JW4" s="2807"/>
      <c r="JX4" s="2807"/>
      <c r="JY4" s="2807"/>
      <c r="JZ4" s="2807"/>
      <c r="KA4" s="2807"/>
      <c r="KB4" s="2807"/>
      <c r="KC4" s="2807"/>
      <c r="KD4" s="2807"/>
      <c r="KE4" s="2807"/>
      <c r="KF4" s="2807"/>
      <c r="KG4" s="2807"/>
      <c r="KH4" s="2807"/>
      <c r="KI4" s="2807"/>
      <c r="KJ4" s="2807"/>
      <c r="KK4" s="2807"/>
      <c r="KL4" s="2807"/>
      <c r="KM4" s="2807"/>
      <c r="KN4" s="2807"/>
      <c r="KO4" s="2807"/>
      <c r="KP4" s="2807"/>
    </row>
    <row r="5" spans="1:302" ht="15" customHeight="1" thickBot="1" x14ac:dyDescent="0.35">
      <c r="A5" s="2879" t="s">
        <v>1015</v>
      </c>
      <c r="B5" s="2879"/>
      <c r="C5" s="2879"/>
      <c r="D5" s="2879"/>
      <c r="E5" s="2879"/>
      <c r="F5" s="2879"/>
      <c r="G5" s="2879"/>
      <c r="H5" s="2879"/>
      <c r="I5" s="2879"/>
      <c r="J5" s="2879"/>
      <c r="K5" s="2879"/>
      <c r="L5" s="2879"/>
      <c r="M5" s="2879"/>
      <c r="N5" s="2879"/>
      <c r="P5" s="2894"/>
      <c r="Q5" s="2894"/>
      <c r="R5" s="2894"/>
      <c r="S5" s="2894"/>
      <c r="T5" s="2894"/>
      <c r="U5" s="2894"/>
      <c r="V5" s="2894"/>
      <c r="W5" s="2894"/>
      <c r="X5" s="2894"/>
      <c r="Y5" s="2894"/>
      <c r="Z5" s="2894"/>
      <c r="AA5" s="2894"/>
      <c r="AB5" s="961"/>
      <c r="AC5" s="131"/>
      <c r="AD5" s="96" t="s">
        <v>214</v>
      </c>
      <c r="AE5" s="96"/>
      <c r="AF5" s="96"/>
      <c r="AG5" s="96"/>
      <c r="AH5" s="96"/>
      <c r="AI5" s="117"/>
      <c r="AJ5" s="132" t="s">
        <v>212</v>
      </c>
      <c r="AK5" s="133"/>
      <c r="AL5" s="1086">
        <f>'26. Annual Operating Expenses'!J5</f>
        <v>0</v>
      </c>
      <c r="AM5" s="134"/>
      <c r="AN5" s="218"/>
      <c r="AP5" s="677"/>
      <c r="AQ5" s="677"/>
      <c r="AR5" s="677"/>
      <c r="AS5" s="677"/>
      <c r="AT5" s="681"/>
      <c r="AU5" s="677"/>
      <c r="AV5" s="677"/>
      <c r="AW5" s="677"/>
      <c r="AX5" s="679"/>
      <c r="AY5" s="682"/>
      <c r="AZ5" s="679"/>
      <c r="BA5" s="679"/>
      <c r="BB5" s="682"/>
      <c r="BC5" s="679"/>
      <c r="BD5" s="679"/>
      <c r="BE5" s="679"/>
      <c r="BF5" s="679"/>
      <c r="BG5" s="679"/>
      <c r="BH5" s="682"/>
      <c r="BI5" s="679"/>
      <c r="BJ5" s="677"/>
      <c r="BK5" s="677"/>
      <c r="BL5" s="677"/>
      <c r="BM5" s="677"/>
      <c r="BN5" s="677"/>
      <c r="BO5" s="677"/>
      <c r="BP5" s="677"/>
      <c r="BQ5" s="677"/>
      <c r="BR5" s="677"/>
      <c r="BS5" s="677"/>
      <c r="BT5" s="677"/>
      <c r="BU5" s="677"/>
      <c r="BV5" s="74"/>
      <c r="BW5" s="212"/>
      <c r="BX5" s="212"/>
      <c r="BY5" s="212"/>
      <c r="BZ5" s="212"/>
      <c r="CA5" s="212"/>
      <c r="CB5" s="212"/>
      <c r="CC5" s="212"/>
      <c r="CD5" s="212"/>
      <c r="CE5" s="343"/>
      <c r="CF5" s="343"/>
      <c r="CG5" s="343"/>
      <c r="CI5" s="2906"/>
      <c r="CJ5" s="2907"/>
      <c r="CK5" s="2907"/>
      <c r="CL5" s="2907"/>
      <c r="CM5" s="2907"/>
      <c r="CN5" s="2907"/>
      <c r="CO5" s="2907"/>
      <c r="CP5" s="2907"/>
      <c r="CQ5" s="2907"/>
      <c r="CR5" s="2907"/>
      <c r="CS5" s="2907"/>
      <c r="CT5" s="2907"/>
      <c r="CU5" s="2907"/>
      <c r="CV5" s="2907"/>
      <c r="CW5" s="2907"/>
      <c r="CX5" s="2907"/>
      <c r="CY5" s="2907"/>
      <c r="CZ5" s="2907"/>
      <c r="DA5" s="2907"/>
      <c r="DB5" s="2907"/>
      <c r="DC5" s="2907"/>
      <c r="DD5" s="2907"/>
      <c r="DE5" s="2907"/>
      <c r="DF5" s="2907"/>
      <c r="DG5" s="2907"/>
      <c r="DH5" s="2907"/>
      <c r="DI5" s="2907"/>
      <c r="DJ5" s="2907"/>
      <c r="DK5" s="2907"/>
      <c r="DL5" s="2907"/>
      <c r="DM5" s="2907"/>
      <c r="DN5" s="2907"/>
      <c r="DO5" s="2907"/>
      <c r="DP5" s="2907"/>
      <c r="DQ5" s="2907"/>
      <c r="DR5" s="2907"/>
      <c r="DS5" s="2907"/>
      <c r="DT5" s="2907"/>
      <c r="DU5" s="2907"/>
      <c r="DV5" s="2907"/>
      <c r="DW5" s="2907"/>
      <c r="DX5" s="2908"/>
      <c r="DZ5" s="2821"/>
      <c r="EA5" s="2821"/>
      <c r="EB5" s="2821"/>
      <c r="EC5" s="2821"/>
      <c r="ED5" s="2821"/>
      <c r="EE5" s="2821"/>
      <c r="EF5" s="2821"/>
      <c r="EG5" s="2821"/>
      <c r="EH5" s="2821"/>
      <c r="EI5" s="2821"/>
      <c r="EJ5" s="2821"/>
      <c r="EK5" s="2821"/>
      <c r="EL5" s="2821"/>
      <c r="EM5" s="2821"/>
      <c r="EN5" s="2821"/>
      <c r="EO5" s="2821"/>
      <c r="EP5" s="2821"/>
      <c r="EQ5" s="2821"/>
      <c r="ER5" s="2821"/>
      <c r="ES5" s="2821"/>
      <c r="ET5" s="2821"/>
      <c r="EU5" s="2821"/>
      <c r="EV5" s="2821"/>
      <c r="EW5" s="2821"/>
      <c r="EX5" s="2821"/>
      <c r="EY5" s="2821"/>
      <c r="EZ5" s="2821"/>
      <c r="FA5" s="2821"/>
      <c r="FB5" s="2821"/>
      <c r="FC5" s="2821"/>
      <c r="FD5" s="2821"/>
      <c r="FE5" s="2821"/>
      <c r="FF5" s="2821"/>
      <c r="FG5" s="2821"/>
      <c r="FH5" s="2821"/>
      <c r="FI5" s="2821"/>
      <c r="FJ5" s="2821"/>
      <c r="FK5" s="2821"/>
      <c r="FL5" s="2821"/>
      <c r="FN5" s="466" t="s">
        <v>158</v>
      </c>
      <c r="FO5" s="2610" t="s">
        <v>1087</v>
      </c>
      <c r="FP5" s="2611"/>
      <c r="FQ5" s="2611"/>
      <c r="FR5" s="2611"/>
      <c r="FS5" s="2611"/>
      <c r="FT5" s="2611"/>
      <c r="FU5" s="2611"/>
      <c r="FV5" s="2611"/>
      <c r="FW5" s="2611"/>
      <c r="FX5" s="2611"/>
      <c r="FY5" s="2611"/>
      <c r="FZ5" s="2611"/>
      <c r="GA5" s="2611"/>
      <c r="GB5" s="2611"/>
      <c r="GC5" s="2611"/>
      <c r="GD5" s="2611"/>
      <c r="GE5" s="2611"/>
      <c r="GF5" s="2611"/>
      <c r="GG5" s="2611"/>
      <c r="GH5" s="2611"/>
      <c r="GI5" s="2611"/>
      <c r="GJ5" s="2611"/>
      <c r="GK5" s="2611"/>
      <c r="GL5" s="2612"/>
      <c r="GM5"/>
      <c r="GO5" s="466" t="s">
        <v>158</v>
      </c>
      <c r="GP5" s="2419" t="s">
        <v>200</v>
      </c>
      <c r="GQ5" s="2420"/>
      <c r="GR5" s="2420"/>
      <c r="GS5" s="2420"/>
      <c r="GT5" s="2420"/>
      <c r="GU5" s="2420"/>
      <c r="GV5" s="2420"/>
      <c r="GW5" s="2420"/>
      <c r="GX5" s="2420"/>
      <c r="GY5" s="2420"/>
      <c r="GZ5" s="2420"/>
      <c r="HA5" s="2420"/>
      <c r="HB5" s="2420"/>
      <c r="HC5" s="2420"/>
      <c r="HD5" s="2420"/>
      <c r="HE5" s="2420"/>
      <c r="HF5" s="2421"/>
      <c r="HH5" s="300"/>
      <c r="HI5" s="300"/>
      <c r="HJ5" s="300"/>
      <c r="HK5" s="300"/>
      <c r="HL5" s="300"/>
      <c r="HM5" s="300"/>
      <c r="HN5" s="300"/>
      <c r="HO5" s="300"/>
      <c r="HP5" s="300"/>
      <c r="HQ5" s="300"/>
      <c r="HR5" s="300"/>
      <c r="HS5" s="300"/>
      <c r="HT5" s="300"/>
      <c r="HU5" s="300"/>
      <c r="HV5" s="300"/>
      <c r="HW5" s="300"/>
      <c r="HX5" s="300"/>
      <c r="HY5" s="300"/>
      <c r="HZ5" s="300"/>
      <c r="IA5" s="300"/>
      <c r="IB5" s="300"/>
      <c r="IC5" s="300"/>
      <c r="ID5" s="300"/>
      <c r="IE5" s="300"/>
      <c r="IF5" s="300"/>
      <c r="IG5" s="300"/>
      <c r="IH5" s="300"/>
      <c r="II5" s="300"/>
      <c r="IJ5" s="300"/>
      <c r="IK5" s="300"/>
      <c r="IL5" s="300"/>
      <c r="IM5" s="300"/>
      <c r="IN5" s="300"/>
      <c r="IO5" s="300"/>
      <c r="IP5" s="300"/>
      <c r="IQ5" s="300"/>
      <c r="IR5" s="300"/>
      <c r="IS5" s="300"/>
      <c r="IT5" s="300"/>
      <c r="IU5" s="300"/>
      <c r="IV5" s="300"/>
      <c r="IW5" s="300"/>
      <c r="IX5" s="300"/>
      <c r="IY5" s="300"/>
      <c r="IZ5" s="300"/>
      <c r="JC5" s="2807"/>
      <c r="JD5" s="2807"/>
      <c r="JE5" s="2807"/>
      <c r="JF5" s="2807"/>
      <c r="JG5" s="2807"/>
      <c r="JH5" s="2807"/>
      <c r="JI5" s="2807"/>
      <c r="JJ5" s="2807"/>
      <c r="JK5" s="2807"/>
      <c r="JL5" s="2807"/>
      <c r="JM5" s="2807"/>
      <c r="JN5" s="2807"/>
      <c r="JO5" s="2807"/>
      <c r="JP5" s="2807"/>
      <c r="JQ5" s="2807"/>
      <c r="JR5" s="2807"/>
      <c r="JS5" s="2807"/>
      <c r="JT5" s="2807"/>
      <c r="JU5" s="2807"/>
      <c r="JV5" s="2807"/>
      <c r="JW5" s="2807"/>
      <c r="JX5" s="2807"/>
      <c r="JY5" s="2807"/>
      <c r="JZ5" s="2807"/>
      <c r="KA5" s="2807"/>
      <c r="KB5" s="2807"/>
      <c r="KC5" s="2807"/>
      <c r="KD5" s="2807"/>
      <c r="KE5" s="2807"/>
      <c r="KF5" s="2807"/>
      <c r="KG5" s="2807"/>
      <c r="KH5" s="2807"/>
      <c r="KI5" s="2807"/>
      <c r="KJ5" s="2807"/>
      <c r="KK5" s="2807"/>
      <c r="KL5" s="2807"/>
      <c r="KM5" s="2807"/>
      <c r="KN5" s="2807"/>
      <c r="KO5" s="2807"/>
      <c r="KP5" s="2807"/>
    </row>
    <row r="6" spans="1:302" ht="15" customHeight="1" thickBot="1" x14ac:dyDescent="0.35">
      <c r="A6" s="2879"/>
      <c r="B6" s="2879"/>
      <c r="C6" s="2879"/>
      <c r="D6" s="2879"/>
      <c r="E6" s="2879"/>
      <c r="F6" s="2879"/>
      <c r="G6" s="2879"/>
      <c r="H6" s="2879"/>
      <c r="I6" s="2879"/>
      <c r="J6" s="2879"/>
      <c r="K6" s="2879"/>
      <c r="L6" s="2879"/>
      <c r="M6" s="2879"/>
      <c r="N6" s="2879"/>
      <c r="P6" s="2894"/>
      <c r="Q6" s="2894"/>
      <c r="R6" s="2894"/>
      <c r="S6" s="2894"/>
      <c r="T6" s="2894"/>
      <c r="U6" s="2894"/>
      <c r="V6" s="2894"/>
      <c r="W6" s="2894"/>
      <c r="X6" s="2894"/>
      <c r="Y6" s="2894"/>
      <c r="Z6" s="2894"/>
      <c r="AA6" s="2894"/>
      <c r="AB6" s="961"/>
      <c r="AC6" s="131"/>
      <c r="AD6" s="96" t="s">
        <v>215</v>
      </c>
      <c r="AE6" s="96"/>
      <c r="AF6" s="96"/>
      <c r="AG6" s="96"/>
      <c r="AH6" s="96"/>
      <c r="AI6" s="117"/>
      <c r="AJ6" s="132" t="s">
        <v>212</v>
      </c>
      <c r="AK6" s="133"/>
      <c r="AL6" s="1086">
        <f>'26. Annual Operating Expenses'!J6</f>
        <v>0</v>
      </c>
      <c r="AM6" s="134"/>
      <c r="AN6" s="218"/>
      <c r="AP6" s="684"/>
      <c r="AQ6" s="681"/>
      <c r="AR6" s="681"/>
      <c r="AS6" s="681"/>
      <c r="AT6" s="678"/>
      <c r="AU6" s="681"/>
      <c r="AV6" s="681"/>
      <c r="AW6" s="681"/>
      <c r="AX6" s="682"/>
      <c r="AY6" s="680"/>
      <c r="AZ6" s="682"/>
      <c r="BA6" s="682"/>
      <c r="BB6" s="680"/>
      <c r="BC6" s="682"/>
      <c r="BD6" s="682"/>
      <c r="BE6" s="682"/>
      <c r="BF6" s="682"/>
      <c r="BG6" s="682"/>
      <c r="BH6" s="680"/>
      <c r="BI6" s="682"/>
      <c r="BJ6" s="681"/>
      <c r="BK6" s="681"/>
      <c r="BL6" s="681"/>
      <c r="BM6" s="681"/>
      <c r="BN6" s="681"/>
      <c r="BO6" s="681"/>
      <c r="BP6" s="681"/>
      <c r="BQ6" s="681"/>
      <c r="BR6" s="681"/>
      <c r="BS6" s="681"/>
      <c r="BT6" s="681"/>
      <c r="BU6" s="685"/>
      <c r="BV6" s="963"/>
      <c r="BW6" s="2819" t="s">
        <v>13</v>
      </c>
      <c r="BX6" s="2819"/>
      <c r="BY6" s="2819"/>
      <c r="BZ6" s="2819"/>
      <c r="CA6" s="2819"/>
      <c r="CB6" s="2819"/>
      <c r="CC6" s="2819"/>
      <c r="CD6" s="2819"/>
      <c r="CE6" s="2819"/>
      <c r="CF6" s="2819"/>
      <c r="CG6" s="2819"/>
      <c r="CI6" s="2909" t="s">
        <v>388</v>
      </c>
      <c r="CJ6" s="2911" t="s">
        <v>389</v>
      </c>
      <c r="CK6" s="2911"/>
      <c r="CL6" s="2911"/>
      <c r="CM6" s="2911"/>
      <c r="CN6" s="2911"/>
      <c r="CO6" s="2911"/>
      <c r="CP6" s="2911"/>
      <c r="CQ6" s="2911"/>
      <c r="CR6" s="2911"/>
      <c r="CS6" s="2911" t="s">
        <v>390</v>
      </c>
      <c r="CT6" s="2911"/>
      <c r="CU6" s="2911"/>
      <c r="CV6" s="2911"/>
      <c r="CW6" s="2911"/>
      <c r="CX6" s="2911"/>
      <c r="CY6" s="2911"/>
      <c r="CZ6" s="2911"/>
      <c r="DA6" s="2911"/>
      <c r="DB6" s="2911"/>
      <c r="DC6" s="2913" t="s">
        <v>114</v>
      </c>
      <c r="DD6" s="2911" t="s">
        <v>391</v>
      </c>
      <c r="DE6" s="2911"/>
      <c r="DF6" s="2911"/>
      <c r="DG6" s="2911"/>
      <c r="DH6" s="2911"/>
      <c r="DI6" s="2911"/>
      <c r="DJ6" s="2911"/>
      <c r="DK6" s="2911"/>
      <c r="DL6" s="2911"/>
      <c r="DM6" s="2911"/>
      <c r="DN6" s="2911"/>
      <c r="DO6" s="2911"/>
      <c r="DP6" s="2911"/>
      <c r="DQ6" s="2911"/>
      <c r="DR6" s="2911"/>
      <c r="DS6" s="2911"/>
      <c r="DT6" s="2911"/>
      <c r="DU6" s="2911"/>
      <c r="DV6" s="2911"/>
      <c r="DW6" s="2911"/>
      <c r="DX6" s="2824" t="s">
        <v>114</v>
      </c>
      <c r="DZ6" s="1060"/>
      <c r="EA6" s="1060"/>
      <c r="EB6" s="1060"/>
      <c r="EC6" s="1060"/>
      <c r="ED6" s="1110"/>
      <c r="EE6" s="1110"/>
      <c r="EF6" s="1110"/>
      <c r="EG6" s="1110"/>
      <c r="EH6" s="1110"/>
      <c r="EI6" s="1110"/>
      <c r="EJ6" s="1110"/>
      <c r="EK6" s="1110"/>
      <c r="EL6" s="1110"/>
      <c r="EM6" s="1110"/>
      <c r="EN6" s="1110"/>
      <c r="EO6" s="1110"/>
      <c r="EP6" s="1110"/>
      <c r="EQ6" s="1110"/>
      <c r="ER6" s="1110"/>
      <c r="ES6" s="1110"/>
      <c r="ET6" s="1110"/>
      <c r="EU6" s="1110"/>
      <c r="EV6" s="1110"/>
      <c r="EW6" s="1110"/>
      <c r="EX6" s="1110"/>
      <c r="EY6" s="1110"/>
      <c r="EZ6" s="1110"/>
      <c r="FA6" s="1110"/>
      <c r="FB6" s="1110"/>
      <c r="FC6" s="1110"/>
      <c r="FD6" s="1110"/>
      <c r="FE6" s="1110"/>
      <c r="FF6" s="1110"/>
      <c r="FG6" s="1110"/>
      <c r="FH6" s="1110"/>
      <c r="FI6" s="1110"/>
      <c r="FJ6" s="1110"/>
      <c r="FK6" s="1110"/>
      <c r="FL6" s="1110"/>
      <c r="FN6" s="1424"/>
      <c r="FO6" s="1424"/>
      <c r="FP6" s="1424"/>
      <c r="FQ6" s="1424"/>
      <c r="FR6" s="1424"/>
      <c r="FS6" s="1424"/>
      <c r="FT6" s="1424"/>
      <c r="FU6" s="1424"/>
      <c r="FV6" s="1424"/>
      <c r="FW6" s="1424"/>
      <c r="FX6" s="1424"/>
      <c r="FY6" s="1424"/>
      <c r="FZ6" s="1424"/>
      <c r="GA6" s="1424"/>
      <c r="GB6" s="1424"/>
      <c r="GC6" s="1424"/>
      <c r="GD6" s="1424"/>
      <c r="GE6" s="1424"/>
      <c r="GF6" s="1424"/>
      <c r="GG6" s="1424"/>
      <c r="GH6" s="1424"/>
      <c r="GI6" s="1424"/>
      <c r="GJ6" s="1424"/>
      <c r="GK6" s="1424"/>
      <c r="GL6" s="1424"/>
      <c r="GM6"/>
      <c r="GO6" s="466"/>
      <c r="GP6" s="1424" t="s">
        <v>206</v>
      </c>
      <c r="GQ6" s="1424"/>
      <c r="GR6" s="1424"/>
      <c r="GS6" s="1424"/>
      <c r="GT6" s="1424"/>
      <c r="GU6" s="1424"/>
      <c r="GV6" s="1424"/>
      <c r="GW6" s="1424"/>
      <c r="GX6" s="1424"/>
      <c r="GY6" s="1424"/>
      <c r="GZ6" s="1424"/>
      <c r="HA6" s="1424"/>
      <c r="HB6" s="1424"/>
      <c r="HC6" s="1424"/>
      <c r="HD6" s="1424"/>
      <c r="HE6" s="1424"/>
      <c r="HF6" s="1424"/>
      <c r="HH6" s="300"/>
      <c r="HI6" s="2658">
        <f>'17. Dev. Narr.'!B6</f>
        <v>0</v>
      </c>
      <c r="HJ6" s="2659"/>
      <c r="HK6" s="2659"/>
      <c r="HL6" s="2659"/>
      <c r="HM6" s="2659"/>
      <c r="HN6" s="2659"/>
      <c r="HO6" s="2659"/>
      <c r="HP6" s="2659"/>
      <c r="HQ6" s="2659"/>
      <c r="HR6" s="2659"/>
      <c r="HS6" s="2660"/>
      <c r="HT6" s="215"/>
      <c r="HU6" s="215"/>
      <c r="HV6" s="215"/>
      <c r="HW6" s="215"/>
      <c r="HX6" s="215"/>
      <c r="HY6" s="1846"/>
      <c r="HZ6" s="2657" t="s">
        <v>1125</v>
      </c>
      <c r="IA6" s="2657"/>
      <c r="IB6" s="2657"/>
      <c r="IC6" s="2657"/>
      <c r="ID6" s="723"/>
      <c r="IE6" s="2658">
        <f>'17. Dev. Narr.'!X6</f>
        <v>0</v>
      </c>
      <c r="IF6" s="2659"/>
      <c r="IG6" s="2659"/>
      <c r="IH6" s="2659"/>
      <c r="II6" s="2659"/>
      <c r="IJ6" s="2659"/>
      <c r="IK6" s="2659"/>
      <c r="IL6" s="2659"/>
      <c r="IM6" s="2659"/>
      <c r="IN6" s="2659"/>
      <c r="IO6" s="2659"/>
      <c r="IP6" s="2659"/>
      <c r="IQ6" s="2659"/>
      <c r="IR6" s="2659"/>
      <c r="IS6" s="2659"/>
      <c r="IT6" s="2659"/>
      <c r="IU6" s="2659"/>
      <c r="IV6" s="2659"/>
      <c r="IW6" s="2660"/>
      <c r="IX6" s="215"/>
      <c r="IY6" s="215"/>
      <c r="IZ6" s="215"/>
      <c r="JC6" s="2807"/>
      <c r="JD6" s="2807"/>
      <c r="JE6" s="2807"/>
      <c r="JF6" s="2807"/>
      <c r="JG6" s="2807"/>
      <c r="JH6" s="2807"/>
      <c r="JI6" s="2807"/>
      <c r="JJ6" s="2807"/>
      <c r="JK6" s="2807"/>
      <c r="JL6" s="2807"/>
      <c r="JM6" s="2807"/>
      <c r="JN6" s="2807"/>
      <c r="JO6" s="2807"/>
      <c r="JP6" s="2807"/>
      <c r="JQ6" s="2807"/>
      <c r="JR6" s="2807"/>
      <c r="JS6" s="2807"/>
      <c r="JT6" s="2807"/>
      <c r="JU6" s="2807"/>
      <c r="JV6" s="2807"/>
      <c r="JW6" s="2807"/>
      <c r="JX6" s="2807"/>
      <c r="JY6" s="2807"/>
      <c r="JZ6" s="2807"/>
      <c r="KA6" s="2807"/>
      <c r="KB6" s="2807"/>
      <c r="KC6" s="2807"/>
      <c r="KD6" s="2807"/>
      <c r="KE6" s="2807"/>
      <c r="KF6" s="2807"/>
      <c r="KG6" s="2807"/>
      <c r="KH6" s="2807"/>
      <c r="KI6" s="2807"/>
      <c r="KJ6" s="2807"/>
      <c r="KK6" s="2807"/>
      <c r="KL6" s="2807"/>
      <c r="KM6" s="2807"/>
      <c r="KN6" s="2807"/>
      <c r="KO6" s="2807"/>
      <c r="KP6" s="2807"/>
    </row>
    <row r="7" spans="1:302" ht="15" customHeight="1" thickBot="1" x14ac:dyDescent="0.35">
      <c r="A7" s="2880" t="s">
        <v>1095</v>
      </c>
      <c r="B7" s="2881"/>
      <c r="C7" s="2881"/>
      <c r="D7" s="2881"/>
      <c r="E7" s="2882"/>
      <c r="F7" s="355"/>
      <c r="G7" s="355"/>
      <c r="H7" s="355"/>
      <c r="I7" s="355"/>
      <c r="J7" s="355"/>
      <c r="K7" s="355"/>
      <c r="L7" s="355"/>
      <c r="M7" s="355"/>
      <c r="N7" s="355"/>
      <c r="P7" s="2894"/>
      <c r="Q7" s="2894"/>
      <c r="R7" s="2894"/>
      <c r="S7" s="2894"/>
      <c r="T7" s="2894"/>
      <c r="U7" s="2894"/>
      <c r="V7" s="2894"/>
      <c r="W7" s="2894"/>
      <c r="X7" s="2894"/>
      <c r="Y7" s="2894"/>
      <c r="Z7" s="2894"/>
      <c r="AA7" s="2894"/>
      <c r="AB7" s="964"/>
      <c r="AC7" s="131"/>
      <c r="AD7" s="96" t="s">
        <v>216</v>
      </c>
      <c r="AE7" s="96"/>
      <c r="AF7" s="96"/>
      <c r="AG7" s="96"/>
      <c r="AH7" s="96"/>
      <c r="AI7" s="117"/>
      <c r="AJ7" s="132" t="s">
        <v>212</v>
      </c>
      <c r="AK7" s="133"/>
      <c r="AL7" s="1086">
        <f>'26. Annual Operating Expenses'!J7</f>
        <v>0</v>
      </c>
      <c r="AM7" s="134"/>
      <c r="AN7" s="218"/>
      <c r="AP7" s="2850" t="s">
        <v>595</v>
      </c>
      <c r="AQ7" s="2851"/>
      <c r="AR7" s="2851"/>
      <c r="AS7" s="535"/>
      <c r="AT7" s="536">
        <f>'23. BldgUnit Config'!E7</f>
        <v>0</v>
      </c>
      <c r="AU7" s="534" t="s">
        <v>596</v>
      </c>
      <c r="AV7" s="533"/>
      <c r="AW7" s="533"/>
      <c r="AX7" s="544"/>
      <c r="AY7" s="536">
        <f>'23. BldgUnit Config'!J7</f>
        <v>0</v>
      </c>
      <c r="AZ7" s="537" t="s">
        <v>76</v>
      </c>
      <c r="BA7" s="544"/>
      <c r="BB7" s="536">
        <f>'23. BldgUnit Config'!M7</f>
        <v>0</v>
      </c>
      <c r="BC7" s="888"/>
      <c r="BD7" s="537" t="s">
        <v>597</v>
      </c>
      <c r="BE7" s="537"/>
      <c r="BF7" s="544"/>
      <c r="BG7" s="544"/>
      <c r="BH7" s="536">
        <f>'23. BldgUnit Config'!S7</f>
        <v>0</v>
      </c>
      <c r="BI7" s="544"/>
      <c r="BJ7" s="544"/>
      <c r="BK7" s="544"/>
      <c r="BL7" s="544"/>
      <c r="BM7" s="544"/>
      <c r="BN7" s="544"/>
      <c r="BO7" s="544"/>
      <c r="BP7" s="544"/>
      <c r="BQ7" s="544"/>
      <c r="BR7" s="544"/>
      <c r="BS7" s="51" t="s">
        <v>598</v>
      </c>
      <c r="BT7" s="537" t="s">
        <v>598</v>
      </c>
      <c r="BU7" s="545"/>
      <c r="BV7" s="963"/>
      <c r="BW7" s="2819"/>
      <c r="BX7" s="2819"/>
      <c r="BY7" s="2819"/>
      <c r="BZ7" s="2819"/>
      <c r="CA7" s="2819"/>
      <c r="CB7" s="2819"/>
      <c r="CC7" s="2819"/>
      <c r="CD7" s="2819"/>
      <c r="CE7" s="2819"/>
      <c r="CF7" s="2819"/>
      <c r="CG7" s="2819"/>
      <c r="CI7" s="2910"/>
      <c r="CJ7" s="2912"/>
      <c r="CK7" s="2912"/>
      <c r="CL7" s="2912"/>
      <c r="CM7" s="2912"/>
      <c r="CN7" s="2912"/>
      <c r="CO7" s="2912"/>
      <c r="CP7" s="2912"/>
      <c r="CQ7" s="2912"/>
      <c r="CR7" s="2912"/>
      <c r="CS7" s="2826" t="s">
        <v>392</v>
      </c>
      <c r="CT7" s="2826"/>
      <c r="CU7" s="2826"/>
      <c r="CV7" s="2826"/>
      <c r="CW7" s="2826"/>
      <c r="CX7" s="2826"/>
      <c r="CY7" s="2826"/>
      <c r="CZ7" s="2826" t="s">
        <v>183</v>
      </c>
      <c r="DA7" s="2826"/>
      <c r="DB7" s="2826"/>
      <c r="DC7" s="2914"/>
      <c r="DD7" s="2826" t="s">
        <v>392</v>
      </c>
      <c r="DE7" s="2826"/>
      <c r="DF7" s="2826"/>
      <c r="DG7" s="2826"/>
      <c r="DH7" s="2826"/>
      <c r="DI7" s="2826"/>
      <c r="DJ7" s="2826" t="s">
        <v>183</v>
      </c>
      <c r="DK7" s="2826"/>
      <c r="DL7" s="2826"/>
      <c r="DM7" s="2826" t="s">
        <v>395</v>
      </c>
      <c r="DN7" s="2826"/>
      <c r="DO7" s="2826"/>
      <c r="DP7" s="2826"/>
      <c r="DQ7" s="2826" t="s">
        <v>393</v>
      </c>
      <c r="DR7" s="2826"/>
      <c r="DS7" s="2826" t="s">
        <v>394</v>
      </c>
      <c r="DT7" s="2826"/>
      <c r="DU7" s="2826"/>
      <c r="DV7" s="2826"/>
      <c r="DW7" s="2826"/>
      <c r="DX7" s="2825"/>
      <c r="DZ7" s="1111" t="s">
        <v>158</v>
      </c>
      <c r="EA7" s="1112" t="s">
        <v>157</v>
      </c>
      <c r="EB7" s="1112"/>
      <c r="EC7" s="1112"/>
      <c r="ED7" s="1112"/>
      <c r="EE7" s="1112"/>
      <c r="EF7" s="1112"/>
      <c r="EG7" s="1112"/>
      <c r="EH7" s="1112"/>
      <c r="EI7" s="1112"/>
      <c r="EJ7" s="1112"/>
      <c r="EK7" s="1112"/>
      <c r="EL7" s="1112"/>
      <c r="EM7" s="1113"/>
      <c r="EN7" s="1113"/>
      <c r="EO7" s="1113"/>
      <c r="EP7" s="1113"/>
      <c r="EQ7" s="1113"/>
      <c r="ER7" s="1113"/>
      <c r="ES7" s="1113"/>
      <c r="ET7" s="1113"/>
      <c r="EU7" s="1113"/>
      <c r="EV7" s="1113"/>
      <c r="EW7" s="1113"/>
      <c r="EX7" s="1113"/>
      <c r="EY7" s="1113"/>
      <c r="EZ7" s="1113"/>
      <c r="FA7" s="1113"/>
      <c r="FB7" s="1113"/>
      <c r="FC7" s="1113"/>
      <c r="FD7" s="1113"/>
      <c r="FE7" s="1113"/>
      <c r="FF7" s="1113"/>
      <c r="FG7" s="1113"/>
      <c r="FH7" s="1113"/>
      <c r="FI7" s="1113"/>
      <c r="FJ7" s="1113"/>
      <c r="FK7" s="1113"/>
      <c r="FL7" s="1114"/>
      <c r="FN7" s="1424"/>
      <c r="FO7" s="2673">
        <f>'7. Site Info Part I'!B7</f>
        <v>0</v>
      </c>
      <c r="FP7" s="2674"/>
      <c r="FQ7" s="2674"/>
      <c r="FR7" s="2674"/>
      <c r="FS7" s="2674"/>
      <c r="FT7" s="2674"/>
      <c r="FU7" s="2674"/>
      <c r="FV7" s="2674"/>
      <c r="FW7" s="2674"/>
      <c r="FX7" s="2674"/>
      <c r="FY7" s="2674"/>
      <c r="FZ7" s="2674"/>
      <c r="GA7" s="2674"/>
      <c r="GB7" s="2674"/>
      <c r="GC7" s="2674"/>
      <c r="GD7" s="793"/>
      <c r="GE7" s="2704">
        <f>'7. Site Info Part I'!R7</f>
        <v>0</v>
      </c>
      <c r="GF7" s="2704"/>
      <c r="GG7" s="2704"/>
      <c r="GH7" s="2704"/>
      <c r="GI7" s="2704"/>
      <c r="GJ7" s="1664" t="s">
        <v>1988</v>
      </c>
      <c r="GK7" s="2675">
        <f>'7. Site Info Part I'!X7</f>
        <v>0</v>
      </c>
      <c r="GL7" s="2676"/>
      <c r="GM7"/>
      <c r="GO7" s="466"/>
      <c r="GP7" s="1424"/>
      <c r="GQ7" s="1424"/>
      <c r="GR7" s="1424"/>
      <c r="GS7" s="1424"/>
      <c r="GT7" s="1424"/>
      <c r="GU7" s="1424"/>
      <c r="GV7" s="1424"/>
      <c r="GW7" s="1424"/>
      <c r="GX7" s="1424"/>
      <c r="GY7" s="1424"/>
      <c r="GZ7" s="1424"/>
      <c r="HA7" s="1424"/>
      <c r="HB7" s="1424"/>
      <c r="HC7" s="1424"/>
      <c r="HD7" s="1424"/>
      <c r="HE7" s="1424"/>
      <c r="HF7" s="1424"/>
      <c r="HH7" s="300"/>
      <c r="HI7" s="2661" t="s">
        <v>1648</v>
      </c>
      <c r="HJ7" s="2661"/>
      <c r="HK7" s="2661"/>
      <c r="HL7" s="2661"/>
      <c r="HM7" s="2661"/>
      <c r="HN7" s="2661"/>
      <c r="HO7" s="2661"/>
      <c r="HP7" s="2661"/>
      <c r="HQ7" s="2661"/>
      <c r="HR7" s="2661"/>
      <c r="HS7" s="2661"/>
      <c r="HT7" s="1801"/>
      <c r="HU7" s="1801"/>
      <c r="HV7" s="1801"/>
      <c r="HW7" s="1801"/>
      <c r="HX7" s="1801"/>
      <c r="HY7" s="1801"/>
      <c r="HZ7" s="1801"/>
      <c r="IA7" s="1801"/>
      <c r="IB7" s="1801"/>
      <c r="IC7" s="1801"/>
      <c r="ID7" s="1801"/>
      <c r="IE7" s="2661" t="s">
        <v>2221</v>
      </c>
      <c r="IF7" s="2661"/>
      <c r="IG7" s="2661"/>
      <c r="IH7" s="2661"/>
      <c r="II7" s="2661"/>
      <c r="IJ7" s="2661"/>
      <c r="IK7" s="2661"/>
      <c r="IL7" s="2661"/>
      <c r="IM7" s="2661"/>
      <c r="IN7" s="2661"/>
      <c r="IO7" s="2661"/>
      <c r="IP7" s="2661"/>
      <c r="IQ7" s="2661"/>
      <c r="IR7" s="2661"/>
      <c r="IS7" s="2661"/>
      <c r="IT7" s="2661"/>
      <c r="IU7" s="2661"/>
      <c r="IV7" s="2661"/>
      <c r="IW7" s="2661"/>
      <c r="IX7" s="332"/>
      <c r="IY7" s="332"/>
      <c r="IZ7" s="332"/>
      <c r="JC7" s="1565"/>
      <c r="JD7" s="1565"/>
      <c r="JE7" s="1565"/>
      <c r="JF7" s="1565"/>
      <c r="JG7" s="1565"/>
      <c r="JH7" s="1565"/>
      <c r="JI7" s="1565"/>
      <c r="JJ7" s="1565"/>
      <c r="JK7" s="1565"/>
      <c r="JL7" s="1565"/>
      <c r="JM7" s="1565"/>
      <c r="JN7" s="1565"/>
      <c r="JO7" s="1565"/>
      <c r="JP7" s="1565"/>
      <c r="JQ7" s="1565"/>
      <c r="JR7" s="1565"/>
      <c r="JS7" s="1565"/>
      <c r="JT7" s="1565"/>
      <c r="JU7" s="1565"/>
      <c r="JV7" s="1565"/>
      <c r="JW7" s="1565"/>
      <c r="JX7" s="1565"/>
      <c r="JY7" s="1565"/>
      <c r="JZ7" s="1565"/>
      <c r="KA7" s="1565"/>
      <c r="KB7" s="1565"/>
      <c r="KC7" s="1565"/>
      <c r="KD7" s="1565"/>
      <c r="KE7" s="1565"/>
      <c r="KF7" s="1565"/>
      <c r="KG7" s="1565"/>
      <c r="KH7" s="1565"/>
      <c r="KI7" s="1565"/>
      <c r="KJ7" s="1565"/>
      <c r="KK7" s="1565"/>
      <c r="KL7" s="1565"/>
      <c r="KM7" s="1565"/>
      <c r="KN7" s="1565"/>
      <c r="KO7" s="1565"/>
      <c r="KP7" s="1565"/>
    </row>
    <row r="8" spans="1:302" ht="15" customHeight="1" thickBot="1" x14ac:dyDescent="0.35">
      <c r="A8" s="595" t="s">
        <v>1096</v>
      </c>
      <c r="B8" s="596" t="s">
        <v>1368</v>
      </c>
      <c r="C8" s="596" t="s">
        <v>1097</v>
      </c>
      <c r="D8" s="597" t="s">
        <v>1098</v>
      </c>
      <c r="E8" s="597" t="s">
        <v>1099</v>
      </c>
      <c r="F8" s="574" t="s">
        <v>468</v>
      </c>
      <c r="G8" s="574" t="s">
        <v>1100</v>
      </c>
      <c r="H8" s="574" t="s">
        <v>469</v>
      </c>
      <c r="I8" s="574" t="s">
        <v>470</v>
      </c>
      <c r="J8" s="574" t="s">
        <v>471</v>
      </c>
      <c r="K8" s="574" t="s">
        <v>472</v>
      </c>
      <c r="L8" s="574" t="s">
        <v>473</v>
      </c>
      <c r="M8" s="574" t="s">
        <v>474</v>
      </c>
      <c r="N8" s="575" t="s">
        <v>475</v>
      </c>
      <c r="P8" s="1841"/>
      <c r="Q8" s="1841"/>
      <c r="R8" s="1841"/>
      <c r="S8" s="1841"/>
      <c r="T8" s="1841"/>
      <c r="U8" s="1841"/>
      <c r="V8" s="1841"/>
      <c r="W8" s="1841"/>
      <c r="X8" s="1841"/>
      <c r="Y8" s="1841"/>
      <c r="Z8" s="1841"/>
      <c r="AA8" s="1841"/>
      <c r="AB8" s="964"/>
      <c r="AC8" s="131"/>
      <c r="AD8" s="96" t="s">
        <v>217</v>
      </c>
      <c r="AE8" s="96"/>
      <c r="AF8" s="96"/>
      <c r="AG8" s="96"/>
      <c r="AH8" s="96"/>
      <c r="AI8" s="117"/>
      <c r="AJ8" s="132" t="s">
        <v>212</v>
      </c>
      <c r="AK8" s="135"/>
      <c r="AL8" s="1086">
        <f>'26. Annual Operating Expenses'!J8</f>
        <v>0</v>
      </c>
      <c r="AM8" s="134"/>
      <c r="AN8" s="218"/>
      <c r="AP8" s="2850"/>
      <c r="AQ8" s="2851"/>
      <c r="AR8" s="2851"/>
      <c r="AS8" s="535"/>
      <c r="AT8" s="534"/>
      <c r="AU8" s="534"/>
      <c r="AV8" s="534"/>
      <c r="AW8" s="534"/>
      <c r="AX8" s="544"/>
      <c r="AY8" s="537"/>
      <c r="AZ8" s="537"/>
      <c r="BA8" s="544"/>
      <c r="BB8" s="537"/>
      <c r="BC8" s="538"/>
      <c r="BD8" s="537"/>
      <c r="BE8" s="537"/>
      <c r="BF8" s="544"/>
      <c r="BG8" s="537"/>
      <c r="BH8" s="544"/>
      <c r="BI8" s="544"/>
      <c r="BJ8" s="544"/>
      <c r="BK8" s="544"/>
      <c r="BL8" s="544"/>
      <c r="BM8" s="544"/>
      <c r="BN8" s="544"/>
      <c r="BO8" s="544"/>
      <c r="BP8" s="544"/>
      <c r="BQ8" s="544"/>
      <c r="BR8" s="544"/>
      <c r="BS8" s="51"/>
      <c r="BT8" s="537"/>
      <c r="BU8" s="545"/>
      <c r="BV8" s="963"/>
      <c r="BW8" s="2819"/>
      <c r="BX8" s="2819"/>
      <c r="BY8" s="2819"/>
      <c r="BZ8" s="2819"/>
      <c r="CA8" s="2819"/>
      <c r="CB8" s="2819"/>
      <c r="CC8" s="2819"/>
      <c r="CD8" s="2819"/>
      <c r="CE8" s="2819"/>
      <c r="CF8" s="2819"/>
      <c r="CG8" s="2819"/>
      <c r="CI8" s="2737" t="s">
        <v>396</v>
      </c>
      <c r="CJ8" s="2738"/>
      <c r="CK8" s="2738"/>
      <c r="CL8" s="2738"/>
      <c r="CM8" s="2738"/>
      <c r="CN8" s="2738"/>
      <c r="CO8" s="2738"/>
      <c r="CP8" s="2738"/>
      <c r="CQ8" s="2738"/>
      <c r="CR8" s="2738"/>
      <c r="CS8" s="2738"/>
      <c r="CT8" s="2738"/>
      <c r="CU8" s="2738"/>
      <c r="CV8" s="2738"/>
      <c r="CW8" s="2738"/>
      <c r="CX8" s="2738"/>
      <c r="CY8" s="2738"/>
      <c r="CZ8" s="2738"/>
      <c r="DA8" s="2738"/>
      <c r="DB8" s="2738"/>
      <c r="DC8" s="2738"/>
      <c r="DD8" s="2738"/>
      <c r="DE8" s="2738"/>
      <c r="DF8" s="2738"/>
      <c r="DG8" s="2738"/>
      <c r="DH8" s="2738"/>
      <c r="DI8" s="2738"/>
      <c r="DJ8" s="2738"/>
      <c r="DK8" s="2738"/>
      <c r="DL8" s="2738"/>
      <c r="DM8" s="2738"/>
      <c r="DN8" s="2738"/>
      <c r="DO8" s="2738"/>
      <c r="DP8" s="2738"/>
      <c r="DQ8" s="2738"/>
      <c r="DR8" s="2738"/>
      <c r="DS8" s="2738"/>
      <c r="DT8" s="2738"/>
      <c r="DU8" s="2738"/>
      <c r="DV8" s="2738"/>
      <c r="DW8" s="2738"/>
      <c r="DX8" s="2739"/>
      <c r="DZ8" s="1115"/>
      <c r="EA8" s="1116" t="s">
        <v>159</v>
      </c>
      <c r="EB8" s="904"/>
      <c r="EC8" s="904"/>
      <c r="ED8" s="2822">
        <f>'5. Contact Info'!E8</f>
        <v>0</v>
      </c>
      <c r="EE8" s="2822"/>
      <c r="EF8" s="2822"/>
      <c r="EG8" s="2822"/>
      <c r="EH8" s="2822"/>
      <c r="EI8" s="2822"/>
      <c r="EJ8" s="2822"/>
      <c r="EK8" s="2822"/>
      <c r="EL8" s="2822"/>
      <c r="EM8" s="2822"/>
      <c r="EN8" s="2822"/>
      <c r="EO8" s="2822"/>
      <c r="EP8" s="2822"/>
      <c r="EQ8" s="2822"/>
      <c r="ER8" s="2822"/>
      <c r="ES8" s="904"/>
      <c r="ET8" s="1116" t="s">
        <v>160</v>
      </c>
      <c r="EU8" s="904"/>
      <c r="EV8" s="904"/>
      <c r="EW8" s="904"/>
      <c r="EX8" s="2717">
        <f>'5. Contact Info'!X8</f>
        <v>0</v>
      </c>
      <c r="EY8" s="2717"/>
      <c r="EZ8" s="2717"/>
      <c r="FA8" s="2717"/>
      <c r="FB8" s="2717"/>
      <c r="FC8" s="2717"/>
      <c r="FD8" s="2717"/>
      <c r="FE8" s="2717"/>
      <c r="FF8" s="904"/>
      <c r="FG8" s="904"/>
      <c r="FH8" s="2602">
        <f>'5. Contact Info'!AH8</f>
        <v>0</v>
      </c>
      <c r="FI8" s="2602"/>
      <c r="FJ8" s="2602"/>
      <c r="FK8" s="2602"/>
      <c r="FL8" s="2721"/>
      <c r="FN8" s="1424"/>
      <c r="FO8" s="796" t="s">
        <v>189</v>
      </c>
      <c r="FP8" s="649"/>
      <c r="FQ8" s="649"/>
      <c r="FR8" s="649"/>
      <c r="FS8" s="649"/>
      <c r="FT8" s="649"/>
      <c r="FU8" s="649"/>
      <c r="FV8" s="649"/>
      <c r="FW8" s="649"/>
      <c r="FX8" s="649"/>
      <c r="FY8" s="1424"/>
      <c r="FZ8" s="649"/>
      <c r="GA8" s="649"/>
      <c r="GB8" s="649"/>
      <c r="GC8" s="1424"/>
      <c r="GD8" s="797"/>
      <c r="GE8" s="796" t="s">
        <v>167</v>
      </c>
      <c r="GF8" s="1424"/>
      <c r="GG8" s="1424"/>
      <c r="GH8" s="1424"/>
      <c r="GI8" s="1424"/>
      <c r="GJ8" s="1424"/>
      <c r="GK8" s="1424"/>
      <c r="GL8" s="1424"/>
      <c r="GM8"/>
      <c r="GO8" s="466"/>
      <c r="GP8" s="1424"/>
      <c r="GQ8" s="1424"/>
      <c r="GR8" s="1855" t="s">
        <v>65</v>
      </c>
      <c r="GS8" s="2687">
        <f>'11. Site Info Part III'!E8</f>
        <v>0</v>
      </c>
      <c r="GT8" s="2687"/>
      <c r="GU8" s="1424"/>
      <c r="GV8" s="480" t="s">
        <v>66</v>
      </c>
      <c r="GW8" s="2688">
        <f>'11. Site Info Part III'!I8</f>
        <v>0</v>
      </c>
      <c r="GX8" s="2688"/>
      <c r="GY8" s="1424"/>
      <c r="GZ8" s="480" t="s">
        <v>67</v>
      </c>
      <c r="HA8" s="2687">
        <f>'11. Site Info Part III'!M8</f>
        <v>0</v>
      </c>
      <c r="HB8" s="2687"/>
      <c r="HC8" s="1424"/>
      <c r="HD8" s="1855" t="s">
        <v>68</v>
      </c>
      <c r="HE8" s="2687">
        <f>'11. Site Info Part III'!Q8</f>
        <v>0</v>
      </c>
      <c r="HF8" s="2687"/>
      <c r="HH8" s="300"/>
      <c r="HI8" s="2662"/>
      <c r="HJ8" s="2662"/>
      <c r="HK8" s="2662"/>
      <c r="HL8" s="2662"/>
      <c r="HM8" s="2662"/>
      <c r="HN8" s="2662"/>
      <c r="HO8" s="2662"/>
      <c r="HP8" s="2662"/>
      <c r="HQ8" s="2662"/>
      <c r="HR8" s="2662"/>
      <c r="HS8" s="2662"/>
      <c r="HT8" s="1768"/>
      <c r="HU8" s="1768"/>
      <c r="HV8" s="1768"/>
      <c r="HW8" s="1768"/>
      <c r="HX8" s="1768"/>
      <c r="HY8" s="1768"/>
      <c r="HZ8" s="1768"/>
      <c r="IA8" s="1768"/>
      <c r="IB8" s="1768"/>
      <c r="IC8" s="1768"/>
      <c r="ID8" s="1768"/>
      <c r="IE8" s="2662"/>
      <c r="IF8" s="2662"/>
      <c r="IG8" s="2662"/>
      <c r="IH8" s="2662"/>
      <c r="II8" s="2662"/>
      <c r="IJ8" s="2662"/>
      <c r="IK8" s="2662"/>
      <c r="IL8" s="2662"/>
      <c r="IM8" s="2662"/>
      <c r="IN8" s="2662"/>
      <c r="IO8" s="2662"/>
      <c r="IP8" s="2662"/>
      <c r="IQ8" s="2662"/>
      <c r="IR8" s="2662"/>
      <c r="IS8" s="2662"/>
      <c r="IT8" s="2662"/>
      <c r="IU8" s="2662"/>
      <c r="IV8" s="2662"/>
      <c r="IW8" s="2662"/>
      <c r="IX8" s="332"/>
      <c r="IY8" s="332"/>
      <c r="IZ8" s="332"/>
      <c r="JC8" s="1565"/>
      <c r="JD8" s="2808" t="s">
        <v>1311</v>
      </c>
      <c r="JE8" s="2808"/>
      <c r="JF8" s="2808"/>
      <c r="JG8" s="2808"/>
      <c r="JH8" s="2808"/>
      <c r="JI8" s="2808"/>
      <c r="JJ8" s="2808"/>
      <c r="JK8" s="2808"/>
      <c r="JL8" s="2808"/>
      <c r="JM8" s="2808"/>
      <c r="JN8" s="2808"/>
      <c r="JO8" s="2808"/>
      <c r="JP8" s="2808"/>
      <c r="JQ8" s="2808"/>
      <c r="JR8" s="2808"/>
      <c r="JS8" s="2808"/>
      <c r="JT8" s="2808"/>
      <c r="JU8" s="2808"/>
      <c r="JV8" s="2808"/>
      <c r="JW8" s="2808"/>
      <c r="JX8" s="2808"/>
      <c r="JY8" s="2808"/>
      <c r="JZ8" s="2808"/>
      <c r="KA8" s="2808"/>
      <c r="KB8" s="2808"/>
      <c r="KC8" s="2808"/>
      <c r="KD8" s="2808"/>
      <c r="KE8" s="2808"/>
      <c r="KF8" s="2808"/>
      <c r="KG8" s="2808"/>
      <c r="KH8" s="2808"/>
      <c r="KI8" s="2808"/>
      <c r="KJ8" s="2808"/>
      <c r="KK8" s="2808"/>
      <c r="KL8" s="2808"/>
      <c r="KM8" s="2808"/>
      <c r="KN8" s="1565"/>
      <c r="KO8" s="1565"/>
      <c r="KP8" s="1565"/>
    </row>
    <row r="9" spans="1:302" ht="26.25" customHeight="1" thickBot="1" x14ac:dyDescent="0.35">
      <c r="A9" s="576"/>
      <c r="B9" s="577"/>
      <c r="C9" s="578"/>
      <c r="D9" s="579"/>
      <c r="E9" s="579"/>
      <c r="F9" s="580" t="s">
        <v>476</v>
      </c>
      <c r="G9" s="581"/>
      <c r="H9" s="581"/>
      <c r="I9" s="580" t="s">
        <v>477</v>
      </c>
      <c r="J9" s="582" t="s">
        <v>478</v>
      </c>
      <c r="K9" s="580"/>
      <c r="L9" s="580"/>
      <c r="M9" s="583" t="s">
        <v>479</v>
      </c>
      <c r="N9" s="584" t="s">
        <v>480</v>
      </c>
      <c r="P9" s="2874" t="s">
        <v>1724</v>
      </c>
      <c r="Q9" s="2874"/>
      <c r="R9" s="2874"/>
      <c r="S9" s="2874"/>
      <c r="T9" s="2874"/>
      <c r="U9" s="2874"/>
      <c r="V9" s="2874"/>
      <c r="W9" s="2874"/>
      <c r="X9" s="2874"/>
      <c r="Y9" s="2874"/>
      <c r="Z9" s="2874"/>
      <c r="AA9" s="2874"/>
      <c r="AB9" s="964"/>
      <c r="AC9" s="131"/>
      <c r="AD9" s="96" t="s">
        <v>198</v>
      </c>
      <c r="AE9" s="96"/>
      <c r="AF9" s="2494" t="str">
        <f>'26. Annual Operating Expenses'!D9</f>
        <v>describe</v>
      </c>
      <c r="AG9" s="2495"/>
      <c r="AH9" s="2495"/>
      <c r="AI9" s="2495"/>
      <c r="AJ9" s="132" t="s">
        <v>212</v>
      </c>
      <c r="AK9" s="136"/>
      <c r="AL9" s="1086">
        <f>'26. Annual Operating Expenses'!J9</f>
        <v>0</v>
      </c>
      <c r="AM9" s="134"/>
      <c r="AN9" s="219"/>
      <c r="AP9" s="2850"/>
      <c r="AQ9" s="2851"/>
      <c r="AR9" s="2851"/>
      <c r="AS9" s="535"/>
      <c r="AT9" s="1340">
        <f>'23. BldgUnit Config'!E9</f>
        <v>0</v>
      </c>
      <c r="AU9" s="534" t="s">
        <v>176</v>
      </c>
      <c r="AV9" s="888"/>
      <c r="AW9" s="533"/>
      <c r="AX9" s="544"/>
      <c r="AY9" s="536">
        <f>'23. BldgUnit Config'!J9</f>
        <v>0</v>
      </c>
      <c r="AZ9" s="537" t="s">
        <v>600</v>
      </c>
      <c r="BA9" s="544"/>
      <c r="BB9" s="536">
        <f>'23. BldgUnit Config'!M9</f>
        <v>0</v>
      </c>
      <c r="BC9" s="888"/>
      <c r="BD9" s="537" t="s">
        <v>601</v>
      </c>
      <c r="BE9" s="537"/>
      <c r="BF9" s="544"/>
      <c r="BG9" s="544"/>
      <c r="BH9" s="536">
        <f>'23. BldgUnit Config'!S9</f>
        <v>0</v>
      </c>
      <c r="BI9" s="544"/>
      <c r="BJ9" s="544"/>
      <c r="BK9" s="544"/>
      <c r="BL9" s="544"/>
      <c r="BM9" s="544"/>
      <c r="BN9" s="544"/>
      <c r="BO9" s="544"/>
      <c r="BP9" s="544"/>
      <c r="BQ9" s="544"/>
      <c r="BR9" s="544"/>
      <c r="BS9" s="51" t="s">
        <v>599</v>
      </c>
      <c r="BT9" s="537"/>
      <c r="BU9" s="545"/>
      <c r="BV9" s="371"/>
      <c r="BW9" s="374"/>
      <c r="BX9" s="371"/>
      <c r="BY9" s="2835" t="s">
        <v>259</v>
      </c>
      <c r="BZ9" s="2836"/>
      <c r="CA9" s="2837"/>
      <c r="CB9" s="375"/>
      <c r="CC9" s="2838" t="s">
        <v>133</v>
      </c>
      <c r="CD9" s="2839"/>
      <c r="CE9" s="2839"/>
      <c r="CF9" s="2839"/>
      <c r="CG9" s="2840"/>
      <c r="CI9" s="1078" t="s">
        <v>398</v>
      </c>
      <c r="CJ9" s="2832" t="s">
        <v>1668</v>
      </c>
      <c r="CK9" s="2833"/>
      <c r="CL9" s="2833"/>
      <c r="CM9" s="2833"/>
      <c r="CN9" s="2833"/>
      <c r="CO9" s="2833"/>
      <c r="CP9" s="2833"/>
      <c r="CQ9" s="2833"/>
      <c r="CR9" s="2834"/>
      <c r="CS9" s="2827">
        <f>'31. Schedule of Sources'!K8</f>
        <v>0</v>
      </c>
      <c r="CT9" s="2827"/>
      <c r="CU9" s="2827"/>
      <c r="CV9" s="2827"/>
      <c r="CW9" s="2827"/>
      <c r="CX9" s="2827"/>
      <c r="CY9" s="2827"/>
      <c r="CZ9" s="2823"/>
      <c r="DA9" s="2823"/>
      <c r="DB9" s="2823"/>
      <c r="DC9" s="1109">
        <f>'31. Schedule of Sources'!U8</f>
        <v>0</v>
      </c>
      <c r="DD9" s="2847">
        <f>'31. Schedule of Sources'!V8</f>
        <v>0</v>
      </c>
      <c r="DE9" s="2847"/>
      <c r="DF9" s="2847"/>
      <c r="DG9" s="2847"/>
      <c r="DH9" s="2847"/>
      <c r="DI9" s="2847"/>
      <c r="DJ9" s="2854">
        <f>'31. Schedule of Sources'!AB8</f>
        <v>0</v>
      </c>
      <c r="DK9" s="2854"/>
      <c r="DL9" s="2854"/>
      <c r="DM9" s="2856">
        <f>'31. Schedule of Sources'!AE8</f>
        <v>30</v>
      </c>
      <c r="DN9" s="2856"/>
      <c r="DO9" s="2856"/>
      <c r="DP9" s="2856"/>
      <c r="DQ9" s="2856">
        <f>'31. Schedule of Sources'!AI8</f>
        <v>0</v>
      </c>
      <c r="DR9" s="2856"/>
      <c r="DS9" s="2849"/>
      <c r="DT9" s="2849"/>
      <c r="DU9" s="2849"/>
      <c r="DV9" s="2849"/>
      <c r="DW9" s="2849"/>
      <c r="DX9" s="1225">
        <f>'31. Schedule of Sources'!AP8</f>
        <v>0</v>
      </c>
      <c r="DZ9" s="1115"/>
      <c r="EA9" s="904"/>
      <c r="EB9" s="904"/>
      <c r="EC9" s="904"/>
      <c r="ED9" s="904"/>
      <c r="EE9" s="904"/>
      <c r="EF9" s="904"/>
      <c r="EG9" s="904"/>
      <c r="EH9" s="904"/>
      <c r="EI9" s="904"/>
      <c r="EJ9" s="904"/>
      <c r="EK9" s="904"/>
      <c r="EL9" s="904"/>
      <c r="EM9" s="904"/>
      <c r="EN9" s="904"/>
      <c r="EO9" s="904"/>
      <c r="EP9" s="904"/>
      <c r="EQ9" s="904"/>
      <c r="ER9" s="904"/>
      <c r="ES9" s="904"/>
      <c r="ET9" s="904"/>
      <c r="EU9" s="904"/>
      <c r="EV9" s="904"/>
      <c r="EW9" s="904"/>
      <c r="EX9" s="904"/>
      <c r="EY9" s="2727" t="s">
        <v>161</v>
      </c>
      <c r="EZ9" s="2727"/>
      <c r="FA9" s="2727"/>
      <c r="FB9" s="2727"/>
      <c r="FC9" s="2727"/>
      <c r="FD9" s="2727"/>
      <c r="FE9" s="904"/>
      <c r="FF9" s="904"/>
      <c r="FG9" s="904"/>
      <c r="FH9" s="2727" t="s">
        <v>162</v>
      </c>
      <c r="FI9" s="2727"/>
      <c r="FJ9" s="2727"/>
      <c r="FK9" s="2727"/>
      <c r="FL9" s="2728"/>
      <c r="FN9" s="1424"/>
      <c r="FO9" s="2675">
        <f>'7. Site Info Part I'!B9</f>
        <v>0</v>
      </c>
      <c r="FP9" s="2676"/>
      <c r="FQ9" s="1853"/>
      <c r="FR9" s="2672">
        <f>'7. Site Info Part I'!E9</f>
        <v>0</v>
      </c>
      <c r="FS9" s="2672"/>
      <c r="FT9" s="793"/>
      <c r="FU9" s="2674">
        <f>'7. Site Info Part I'!H9</f>
        <v>0</v>
      </c>
      <c r="FV9" s="2674"/>
      <c r="FW9" s="2674"/>
      <c r="FX9" s="2674"/>
      <c r="FY9" s="2674"/>
      <c r="FZ9" s="2674"/>
      <c r="GA9" s="2674"/>
      <c r="GB9" s="1424"/>
      <c r="GC9" s="2715">
        <f>'7. Site Info Part I'!P9</f>
        <v>0</v>
      </c>
      <c r="GD9" s="2716"/>
      <c r="GE9" s="1853"/>
      <c r="GF9" s="650"/>
      <c r="GG9" s="491"/>
      <c r="GH9" s="491"/>
      <c r="GI9" s="491"/>
      <c r="GJ9" s="491"/>
      <c r="GK9" s="491"/>
      <c r="GL9" s="1388"/>
      <c r="GM9"/>
      <c r="GO9" s="466"/>
      <c r="GP9" s="460"/>
      <c r="GQ9" s="460"/>
      <c r="GR9" s="654"/>
      <c r="GS9" s="2342"/>
      <c r="GT9" s="2342"/>
      <c r="GU9" s="460"/>
      <c r="GV9" s="480"/>
      <c r="GW9" s="2343"/>
      <c r="GX9" s="2343"/>
      <c r="GY9" s="460"/>
      <c r="GZ9" s="480"/>
      <c r="HA9" s="2342"/>
      <c r="HB9" s="2342"/>
      <c r="HC9" s="460"/>
      <c r="HD9" s="654"/>
      <c r="HE9" s="2342"/>
      <c r="HF9" s="2342"/>
      <c r="HH9" s="300"/>
      <c r="HI9" s="624"/>
      <c r="HJ9" s="300"/>
      <c r="HK9" s="300"/>
      <c r="HL9" s="300"/>
      <c r="HM9" s="300"/>
      <c r="HN9" s="300"/>
      <c r="HO9" s="300"/>
      <c r="HP9" s="300"/>
      <c r="HQ9" s="300"/>
      <c r="HR9" s="300"/>
      <c r="HS9" s="300"/>
      <c r="HT9" s="300"/>
      <c r="HU9" s="300"/>
      <c r="HV9" s="300"/>
      <c r="HW9" s="300"/>
      <c r="HX9" s="332"/>
      <c r="HY9" s="332"/>
      <c r="HZ9" s="332"/>
      <c r="IA9" s="332"/>
      <c r="IB9" s="332"/>
      <c r="IC9" s="332"/>
      <c r="ID9" s="332"/>
      <c r="IE9" s="332"/>
      <c r="IF9" s="332"/>
      <c r="IG9" s="332"/>
      <c r="IH9" s="332"/>
      <c r="II9" s="332"/>
      <c r="IJ9" s="332"/>
      <c r="IK9" s="332"/>
      <c r="IL9" s="332"/>
      <c r="IM9" s="332"/>
      <c r="IN9" s="332"/>
      <c r="IO9" s="332"/>
      <c r="IP9" s="332"/>
      <c r="IQ9" s="332"/>
      <c r="IR9" s="332"/>
      <c r="IS9" s="332"/>
      <c r="IT9" s="332"/>
      <c r="IU9" s="332"/>
      <c r="IV9" s="332"/>
      <c r="IW9" s="332"/>
      <c r="IX9" s="332"/>
      <c r="IY9" s="332"/>
      <c r="IZ9" s="332"/>
      <c r="JC9" s="1565"/>
      <c r="JD9" s="2808"/>
      <c r="JE9" s="2808"/>
      <c r="JF9" s="2808"/>
      <c r="JG9" s="2808"/>
      <c r="JH9" s="2808"/>
      <c r="JI9" s="2808"/>
      <c r="JJ9" s="2808"/>
      <c r="JK9" s="2808"/>
      <c r="JL9" s="2808"/>
      <c r="JM9" s="2808"/>
      <c r="JN9" s="2808"/>
      <c r="JO9" s="2808"/>
      <c r="JP9" s="2808"/>
      <c r="JQ9" s="2808"/>
      <c r="JR9" s="2808"/>
      <c r="JS9" s="2808"/>
      <c r="JT9" s="2808"/>
      <c r="JU9" s="2808"/>
      <c r="JV9" s="2808"/>
      <c r="JW9" s="2808"/>
      <c r="JX9" s="2808"/>
      <c r="JY9" s="2808"/>
      <c r="JZ9" s="2808"/>
      <c r="KA9" s="2808"/>
      <c r="KB9" s="2808"/>
      <c r="KC9" s="2808"/>
      <c r="KD9" s="2808"/>
      <c r="KE9" s="2808"/>
      <c r="KF9" s="2808"/>
      <c r="KG9" s="2808"/>
      <c r="KH9" s="2808"/>
      <c r="KI9" s="2808"/>
      <c r="KJ9" s="2808"/>
      <c r="KK9" s="2808"/>
      <c r="KL9" s="2808"/>
      <c r="KM9" s="2808"/>
      <c r="KN9" s="1565"/>
      <c r="KO9" s="1565"/>
      <c r="KP9" s="1565"/>
    </row>
    <row r="10" spans="1:302" ht="26.25" customHeight="1" thickBot="1" x14ac:dyDescent="0.35">
      <c r="A10" s="674">
        <f>'24. Rent Schedule'!A10</f>
        <v>0</v>
      </c>
      <c r="B10" s="1405">
        <f>'24. Rent Schedule'!B10</f>
        <v>0</v>
      </c>
      <c r="C10" s="1405">
        <f>'24. Rent Schedule'!C10</f>
        <v>0</v>
      </c>
      <c r="D10" s="1405">
        <f>'24. Rent Schedule'!D10</f>
        <v>0</v>
      </c>
      <c r="E10" s="1405">
        <f>'24. Rent Schedule'!E10</f>
        <v>0</v>
      </c>
      <c r="F10" s="1404">
        <f>'24. Rent Schedule'!F10</f>
        <v>0</v>
      </c>
      <c r="G10" s="1404">
        <f>'24. Rent Schedule'!G10</f>
        <v>0</v>
      </c>
      <c r="H10" s="1404">
        <f>'24. Rent Schedule'!H10</f>
        <v>0</v>
      </c>
      <c r="I10" s="1404">
        <f>'24. Rent Schedule'!I10</f>
        <v>0</v>
      </c>
      <c r="J10" s="589">
        <f t="shared" ref="J10:J53" si="0">+I10*F10</f>
        <v>0</v>
      </c>
      <c r="K10" s="590">
        <f>'24. Rent Schedule'!K10</f>
        <v>0</v>
      </c>
      <c r="L10" s="590">
        <f>'24. Rent Schedule'!L10</f>
        <v>0</v>
      </c>
      <c r="M10" s="590">
        <f>'24. Rent Schedule'!M10</f>
        <v>0</v>
      </c>
      <c r="N10" s="591">
        <f>+M10*F10</f>
        <v>0</v>
      </c>
      <c r="P10" s="2874"/>
      <c r="Q10" s="2874"/>
      <c r="R10" s="2874"/>
      <c r="S10" s="2874"/>
      <c r="T10" s="2874"/>
      <c r="U10" s="2874"/>
      <c r="V10" s="2874"/>
      <c r="W10" s="2874"/>
      <c r="X10" s="2874"/>
      <c r="Y10" s="2874"/>
      <c r="Z10" s="2874"/>
      <c r="AA10" s="2874"/>
      <c r="AB10" s="964"/>
      <c r="AC10" s="131"/>
      <c r="AD10" s="96" t="s">
        <v>198</v>
      </c>
      <c r="AE10" s="96"/>
      <c r="AF10" s="2494" t="str">
        <f>'26. Annual Operating Expenses'!D10</f>
        <v>describe</v>
      </c>
      <c r="AG10" s="2495"/>
      <c r="AH10" s="2495"/>
      <c r="AI10" s="2495"/>
      <c r="AJ10" s="132" t="s">
        <v>212</v>
      </c>
      <c r="AK10" s="136"/>
      <c r="AL10" s="1086">
        <f>'26. Annual Operating Expenses'!J10</f>
        <v>0</v>
      </c>
      <c r="AM10" s="134"/>
      <c r="AN10" s="220"/>
      <c r="AP10" s="554"/>
      <c r="AQ10" s="548"/>
      <c r="AR10" s="548"/>
      <c r="AS10" s="548"/>
      <c r="AT10" s="548"/>
      <c r="AU10" s="548"/>
      <c r="AV10" s="548"/>
      <c r="AW10" s="548"/>
      <c r="AX10" s="683"/>
      <c r="AY10" s="683"/>
      <c r="AZ10" s="683"/>
      <c r="BA10" s="683"/>
      <c r="BB10" s="683"/>
      <c r="BC10" s="683"/>
      <c r="BD10" s="683"/>
      <c r="BE10" s="683"/>
      <c r="BF10" s="683"/>
      <c r="BG10" s="683"/>
      <c r="BH10" s="683"/>
      <c r="BI10" s="549"/>
      <c r="BJ10" s="550"/>
      <c r="BK10" s="550"/>
      <c r="BL10" s="550"/>
      <c r="BM10" s="550"/>
      <c r="BN10" s="550"/>
      <c r="BO10" s="550"/>
      <c r="BP10" s="550"/>
      <c r="BQ10" s="550"/>
      <c r="BR10" s="550"/>
      <c r="BS10" s="550"/>
      <c r="BT10" s="550"/>
      <c r="BU10" s="551"/>
      <c r="BV10" s="305"/>
      <c r="BW10" s="374"/>
      <c r="BX10" s="371"/>
      <c r="BY10" s="377" t="s">
        <v>260</v>
      </c>
      <c r="BZ10" s="2900" t="s">
        <v>131</v>
      </c>
      <c r="CA10" s="2901"/>
      <c r="CB10" s="378"/>
      <c r="CC10" s="2841"/>
      <c r="CD10" s="2842"/>
      <c r="CE10" s="2842"/>
      <c r="CF10" s="2842"/>
      <c r="CG10" s="2843"/>
      <c r="CI10" s="1226" t="s">
        <v>398</v>
      </c>
      <c r="CJ10" s="2832" t="s">
        <v>1669</v>
      </c>
      <c r="CK10" s="2833"/>
      <c r="CL10" s="2833"/>
      <c r="CM10" s="2833"/>
      <c r="CN10" s="2833"/>
      <c r="CO10" s="2833"/>
      <c r="CP10" s="2833"/>
      <c r="CQ10" s="2833"/>
      <c r="CR10" s="2834"/>
      <c r="CS10" s="2827">
        <f>'31. Schedule of Sources'!K9</f>
        <v>0</v>
      </c>
      <c r="CT10" s="2827"/>
      <c r="CU10" s="2827"/>
      <c r="CV10" s="2827"/>
      <c r="CW10" s="2827"/>
      <c r="CX10" s="2827"/>
      <c r="CY10" s="2827"/>
      <c r="CZ10" s="2854">
        <f>'31. Schedule of Sources'!R9</f>
        <v>0</v>
      </c>
      <c r="DA10" s="2854"/>
      <c r="DB10" s="2854"/>
      <c r="DC10" s="1109">
        <f>'31. Schedule of Sources'!U9</f>
        <v>0</v>
      </c>
      <c r="DD10" s="2828"/>
      <c r="DE10" s="2829"/>
      <c r="DF10" s="2829"/>
      <c r="DG10" s="2829"/>
      <c r="DH10" s="2829"/>
      <c r="DI10" s="2830"/>
      <c r="DJ10" s="2902"/>
      <c r="DK10" s="2903"/>
      <c r="DL10" s="2904"/>
      <c r="DM10" s="2895"/>
      <c r="DN10" s="2905"/>
      <c r="DO10" s="2905"/>
      <c r="DP10" s="2896"/>
      <c r="DQ10" s="2895"/>
      <c r="DR10" s="2896"/>
      <c r="DS10" s="2897"/>
      <c r="DT10" s="2898"/>
      <c r="DU10" s="2898"/>
      <c r="DV10" s="2898"/>
      <c r="DW10" s="2899"/>
      <c r="DX10" s="1627"/>
      <c r="DZ10" s="1115"/>
      <c r="EA10" s="1116" t="s">
        <v>164</v>
      </c>
      <c r="EB10" s="904"/>
      <c r="EC10" s="904"/>
      <c r="ED10" s="2718">
        <f>'5. Contact Info'!E10</f>
        <v>0</v>
      </c>
      <c r="EE10" s="2722"/>
      <c r="EF10" s="2722"/>
      <c r="EG10" s="2722"/>
      <c r="EH10" s="2722"/>
      <c r="EI10" s="2722"/>
      <c r="EJ10" s="2722"/>
      <c r="EK10" s="2722"/>
      <c r="EL10" s="2722"/>
      <c r="EM10" s="2722"/>
      <c r="EN10" s="2722"/>
      <c r="EO10" s="2722"/>
      <c r="EP10" s="2722"/>
      <c r="EQ10" s="2722"/>
      <c r="ER10" s="2722"/>
      <c r="ES10" s="2722"/>
      <c r="ET10" s="2722"/>
      <c r="EU10" s="2722"/>
      <c r="EV10" s="2722"/>
      <c r="EW10" s="904"/>
      <c r="EX10" s="2717">
        <f>'5. Contact Info'!X10</f>
        <v>0</v>
      </c>
      <c r="EY10" s="2717"/>
      <c r="EZ10" s="2717"/>
      <c r="FA10" s="2717"/>
      <c r="FB10" s="2717"/>
      <c r="FC10" s="2717"/>
      <c r="FD10" s="2717"/>
      <c r="FE10" s="2717"/>
      <c r="FF10" s="904"/>
      <c r="FG10" s="904"/>
      <c r="FH10" s="904"/>
      <c r="FI10" s="904"/>
      <c r="FJ10" s="904"/>
      <c r="FK10" s="904"/>
      <c r="FL10" s="1117"/>
      <c r="FN10" s="1424"/>
      <c r="FO10" s="489" t="s">
        <v>191</v>
      </c>
      <c r="FP10" s="489"/>
      <c r="FQ10" s="489"/>
      <c r="FR10" s="489" t="s">
        <v>169</v>
      </c>
      <c r="FS10" s="800"/>
      <c r="FT10" s="649"/>
      <c r="FU10" s="801" t="s">
        <v>190</v>
      </c>
      <c r="FV10" s="797"/>
      <c r="FW10" s="1424"/>
      <c r="FX10" s="1424"/>
      <c r="FY10" s="1424"/>
      <c r="FZ10" s="1424"/>
      <c r="GA10" s="1424"/>
      <c r="GB10" s="1424"/>
      <c r="GC10" s="489" t="s">
        <v>1056</v>
      </c>
      <c r="GD10" s="489"/>
      <c r="GE10" s="489"/>
      <c r="GF10" s="791"/>
      <c r="GG10" s="791"/>
      <c r="GH10" s="791"/>
      <c r="GI10" s="1424"/>
      <c r="GJ10" s="1424"/>
      <c r="GK10" s="489"/>
      <c r="GL10" s="489"/>
      <c r="GM10"/>
      <c r="GO10" s="466"/>
      <c r="GP10" s="446"/>
      <c r="GQ10" s="1424"/>
      <c r="GR10" s="1424"/>
      <c r="GS10" s="1424"/>
      <c r="GT10" s="1424"/>
      <c r="GU10" s="2329" t="s">
        <v>2572</v>
      </c>
      <c r="GV10" s="2687">
        <f>'11. Site Info Part III'!G10</f>
        <v>0</v>
      </c>
      <c r="GW10" s="2687"/>
      <c r="GX10" s="1424"/>
      <c r="GY10" s="1424"/>
      <c r="GZ10" s="1424"/>
      <c r="HA10" s="1424"/>
      <c r="HB10" s="1424"/>
      <c r="HC10" s="480" t="s">
        <v>2573</v>
      </c>
      <c r="HD10" s="2688">
        <f>'11. Site Info Part III'!O10</f>
        <v>0</v>
      </c>
      <c r="HE10" s="2688"/>
      <c r="HF10" s="446"/>
      <c r="HH10" s="300"/>
      <c r="HI10" s="723" t="s">
        <v>1128</v>
      </c>
      <c r="HJ10" s="300"/>
      <c r="HK10" s="658"/>
      <c r="HL10" s="658"/>
      <c r="HM10" s="658"/>
      <c r="HN10" s="658"/>
      <c r="HO10" s="658"/>
      <c r="HP10" s="659"/>
      <c r="HQ10" s="2663" t="str">
        <f>'17. Dev. Narr.'!J10</f>
        <v>If applicable</v>
      </c>
      <c r="HR10" s="2663"/>
      <c r="HS10" s="2663"/>
      <c r="HT10" s="2663"/>
      <c r="HU10" s="2663"/>
      <c r="HV10" s="2663"/>
      <c r="HW10" s="658"/>
      <c r="HX10" s="658" t="s">
        <v>1130</v>
      </c>
      <c r="HY10" s="658"/>
      <c r="HZ10" s="658"/>
      <c r="IA10" s="658"/>
      <c r="IB10" s="658"/>
      <c r="IC10" s="723"/>
      <c r="ID10" s="723"/>
      <c r="IE10" s="723"/>
      <c r="IF10" s="723"/>
      <c r="IG10" s="656"/>
      <c r="IH10" s="95"/>
      <c r="II10" s="95"/>
      <c r="IJ10" s="95"/>
      <c r="IK10" s="95"/>
      <c r="IL10" s="95"/>
      <c r="IM10" s="723"/>
      <c r="IN10" s="332"/>
      <c r="IO10" s="723"/>
      <c r="IP10" s="723"/>
      <c r="IQ10" s="723"/>
      <c r="IR10" s="723"/>
      <c r="IS10" s="723"/>
      <c r="IT10" s="723"/>
      <c r="IU10" s="2664">
        <f>'17. Dev. Narr.'!AN10</f>
        <v>0</v>
      </c>
      <c r="IV10" s="2664"/>
      <c r="IW10" s="2664"/>
      <c r="IX10" s="2664"/>
      <c r="IY10" s="1846"/>
      <c r="IZ10" s="1846"/>
      <c r="JC10" s="1565"/>
      <c r="JD10" s="2762" t="s">
        <v>1183</v>
      </c>
      <c r="JE10" s="2763"/>
      <c r="JF10" s="2763"/>
      <c r="JG10" s="2763"/>
      <c r="JH10" s="2763"/>
      <c r="JI10" s="2763"/>
      <c r="JJ10" s="2763"/>
      <c r="JK10" s="2763"/>
      <c r="JL10" s="2763"/>
      <c r="JM10" s="2763"/>
      <c r="JN10" s="2763"/>
      <c r="JO10" s="202"/>
      <c r="JP10" s="202"/>
      <c r="JQ10" s="202"/>
      <c r="JR10" s="202"/>
      <c r="JS10" s="202"/>
      <c r="JT10" s="202"/>
      <c r="JU10" s="202"/>
      <c r="JV10" s="202"/>
      <c r="JW10" s="202"/>
      <c r="JX10" s="202"/>
      <c r="JY10" s="202"/>
      <c r="JZ10" s="202"/>
      <c r="KA10" s="202"/>
      <c r="KB10" s="202"/>
      <c r="KC10" s="202"/>
      <c r="KD10" s="202"/>
      <c r="KE10" s="202"/>
      <c r="KF10" s="202"/>
      <c r="KG10" s="202"/>
      <c r="KH10" s="1565"/>
      <c r="KI10" s="1565"/>
      <c r="KJ10" s="1565"/>
      <c r="KK10" s="1565"/>
      <c r="KL10" s="1565"/>
      <c r="KM10" s="1565"/>
      <c r="KN10" s="1565"/>
      <c r="KO10" s="1565"/>
      <c r="KP10" s="1565"/>
    </row>
    <row r="11" spans="1:302" ht="26.25" customHeight="1" thickBot="1" x14ac:dyDescent="0.35">
      <c r="A11" s="674">
        <f>'24. Rent Schedule'!A11</f>
        <v>0</v>
      </c>
      <c r="B11" s="1405">
        <f>'24. Rent Schedule'!B11</f>
        <v>0</v>
      </c>
      <c r="C11" s="1405">
        <f>'24. Rent Schedule'!C11</f>
        <v>0</v>
      </c>
      <c r="D11" s="1405">
        <f>'24. Rent Schedule'!D11</f>
        <v>0</v>
      </c>
      <c r="E11" s="1405">
        <f>'24. Rent Schedule'!E11</f>
        <v>0</v>
      </c>
      <c r="F11" s="1404">
        <f>'24. Rent Schedule'!F11</f>
        <v>0</v>
      </c>
      <c r="G11" s="1404">
        <f>'24. Rent Schedule'!G11</f>
        <v>0</v>
      </c>
      <c r="H11" s="1404">
        <f>'24. Rent Schedule'!H11</f>
        <v>0</v>
      </c>
      <c r="I11" s="1404">
        <f>'24. Rent Schedule'!I11</f>
        <v>0</v>
      </c>
      <c r="J11" s="589">
        <f t="shared" si="0"/>
        <v>0</v>
      </c>
      <c r="K11" s="590">
        <f>'24. Rent Schedule'!K11</f>
        <v>0</v>
      </c>
      <c r="L11" s="590">
        <f>'24. Rent Schedule'!L11</f>
        <v>0</v>
      </c>
      <c r="M11" s="590">
        <f>'24. Rent Schedule'!M11</f>
        <v>0</v>
      </c>
      <c r="N11" s="593">
        <f t="shared" ref="N11:N53" si="1">+M11*F11</f>
        <v>0</v>
      </c>
      <c r="P11" s="1873"/>
      <c r="Q11" s="1873"/>
      <c r="R11" s="1873"/>
      <c r="S11" s="1873"/>
      <c r="T11" s="1873"/>
      <c r="U11" s="1873"/>
      <c r="V11" s="1873"/>
      <c r="W11" s="1873"/>
      <c r="X11" s="1873"/>
      <c r="Y11" s="1873"/>
      <c r="Z11" s="1873"/>
      <c r="AA11" s="1873"/>
      <c r="AB11" s="964"/>
      <c r="AC11" s="137"/>
      <c r="AD11" s="138" t="s">
        <v>218</v>
      </c>
      <c r="AE11" s="138"/>
      <c r="AF11" s="138"/>
      <c r="AG11" s="138"/>
      <c r="AH11" s="138"/>
      <c r="AI11" s="138"/>
      <c r="AJ11" s="138"/>
      <c r="AK11" s="138"/>
      <c r="AL11" s="138"/>
      <c r="AM11" s="139"/>
      <c r="AN11" s="1070">
        <f>SUM(AL3:AL10)</f>
        <v>0</v>
      </c>
      <c r="AP11" s="534"/>
      <c r="AQ11" s="534"/>
      <c r="AR11" s="534"/>
      <c r="AS11" s="534"/>
      <c r="AT11" s="534"/>
      <c r="AU11" s="534"/>
      <c r="AV11" s="534"/>
      <c r="AW11" s="534"/>
      <c r="AX11" s="538"/>
      <c r="AY11" s="538"/>
      <c r="AZ11" s="538"/>
      <c r="BA11" s="538"/>
      <c r="BB11" s="538"/>
      <c r="BC11" s="538"/>
      <c r="BD11" s="538"/>
      <c r="BE11" s="538"/>
      <c r="BF11" s="538"/>
      <c r="BG11" s="538"/>
      <c r="BH11" s="538"/>
      <c r="BI11" s="51"/>
      <c r="BJ11" s="533"/>
      <c r="BK11" s="533"/>
      <c r="BL11" s="533"/>
      <c r="BM11" s="533"/>
      <c r="BN11" s="533"/>
      <c r="BO11" s="533"/>
      <c r="BP11" s="533"/>
      <c r="BQ11" s="533"/>
      <c r="BR11" s="533"/>
      <c r="BS11" s="533"/>
      <c r="BT11" s="533"/>
      <c r="BU11" s="533"/>
      <c r="BV11" s="305"/>
      <c r="BW11" s="374"/>
      <c r="BX11" s="371"/>
      <c r="BY11" s="379" t="s">
        <v>261</v>
      </c>
      <c r="BZ11" s="380" t="s">
        <v>262</v>
      </c>
      <c r="CA11" s="380" t="s">
        <v>263</v>
      </c>
      <c r="CB11" s="381"/>
      <c r="CC11" s="2844"/>
      <c r="CD11" s="2845"/>
      <c r="CE11" s="2845"/>
      <c r="CF11" s="2845"/>
      <c r="CG11" s="2846"/>
      <c r="CI11" s="1226" t="s">
        <v>398</v>
      </c>
      <c r="CJ11" s="2832" t="s">
        <v>1667</v>
      </c>
      <c r="CK11" s="2833"/>
      <c r="CL11" s="2833"/>
      <c r="CM11" s="2833"/>
      <c r="CN11" s="2833"/>
      <c r="CO11" s="2833"/>
      <c r="CP11" s="2833"/>
      <c r="CQ11" s="2833"/>
      <c r="CR11" s="2834"/>
      <c r="CS11" s="2827">
        <f>'31. Schedule of Sources'!K10</f>
        <v>0</v>
      </c>
      <c r="CT11" s="2827"/>
      <c r="CU11" s="2827"/>
      <c r="CV11" s="2827"/>
      <c r="CW11" s="2827"/>
      <c r="CX11" s="2827"/>
      <c r="CY11" s="2827"/>
      <c r="CZ11" s="2854">
        <f>'31. Schedule of Sources'!R10</f>
        <v>0</v>
      </c>
      <c r="DA11" s="2854"/>
      <c r="DB11" s="2854"/>
      <c r="DC11" s="1109">
        <f>'31. Schedule of Sources'!U10</f>
        <v>0</v>
      </c>
      <c r="DD11" s="2855">
        <f>'31. Schedule of Sources'!V10</f>
        <v>0</v>
      </c>
      <c r="DE11" s="2855"/>
      <c r="DF11" s="2855"/>
      <c r="DG11" s="2855"/>
      <c r="DH11" s="2855"/>
      <c r="DI11" s="2855"/>
      <c r="DJ11" s="2878">
        <f>'31. Schedule of Sources'!AB10</f>
        <v>0</v>
      </c>
      <c r="DK11" s="2878"/>
      <c r="DL11" s="2878"/>
      <c r="DM11" s="2820">
        <f>'31. Schedule of Sources'!AE10</f>
        <v>0</v>
      </c>
      <c r="DN11" s="2820"/>
      <c r="DO11" s="2820"/>
      <c r="DP11" s="2820"/>
      <c r="DQ11" s="2820">
        <f>'31. Schedule of Sources'!AI10</f>
        <v>0</v>
      </c>
      <c r="DR11" s="2820"/>
      <c r="DS11" s="2730"/>
      <c r="DT11" s="2731"/>
      <c r="DU11" s="2731"/>
      <c r="DV11" s="2731"/>
      <c r="DW11" s="2732"/>
      <c r="DX11" s="1225">
        <f>'31. Schedule of Sources'!AP10</f>
        <v>0</v>
      </c>
      <c r="DZ11" s="1115"/>
      <c r="EA11" s="904"/>
      <c r="EB11" s="904"/>
      <c r="EC11" s="904"/>
      <c r="ED11" s="904"/>
      <c r="EE11" s="904"/>
      <c r="EF11" s="904"/>
      <c r="EG11" s="904"/>
      <c r="EH11" s="904"/>
      <c r="EI11" s="904"/>
      <c r="EJ11" s="904"/>
      <c r="EK11" s="904"/>
      <c r="EL11" s="904"/>
      <c r="EM11" s="904"/>
      <c r="EN11" s="904"/>
      <c r="EO11" s="904"/>
      <c r="EP11" s="904"/>
      <c r="EQ11" s="904"/>
      <c r="ER11" s="904"/>
      <c r="ES11" s="904"/>
      <c r="ET11" s="904"/>
      <c r="EU11" s="904"/>
      <c r="EV11" s="904"/>
      <c r="EW11" s="904"/>
      <c r="EX11" s="904"/>
      <c r="EY11" s="2729" t="s">
        <v>163</v>
      </c>
      <c r="EZ11" s="2729"/>
      <c r="FA11" s="2729"/>
      <c r="FB11" s="2729"/>
      <c r="FC11" s="2729"/>
      <c r="FD11" s="2729"/>
      <c r="FE11" s="904"/>
      <c r="FF11" s="904"/>
      <c r="FG11" s="904"/>
      <c r="FH11" s="904"/>
      <c r="FI11" s="904"/>
      <c r="FJ11" s="904"/>
      <c r="FK11" s="904"/>
      <c r="FL11" s="1117"/>
      <c r="FN11" s="1424"/>
      <c r="FO11" s="489"/>
      <c r="FP11" s="489"/>
      <c r="FQ11" s="489"/>
      <c r="FR11" s="489"/>
      <c r="FS11" s="800"/>
      <c r="FT11" s="649"/>
      <c r="FU11" s="801"/>
      <c r="FV11" s="797"/>
      <c r="FW11" s="1424"/>
      <c r="FX11" s="1424"/>
      <c r="FY11" s="1424"/>
      <c r="FZ11" s="1424"/>
      <c r="GA11" s="1424"/>
      <c r="GB11" s="1424"/>
      <c r="GC11" s="489"/>
      <c r="GD11" s="489"/>
      <c r="GE11" s="489"/>
      <c r="GF11" s="791"/>
      <c r="GG11" s="791"/>
      <c r="GH11" s="791"/>
      <c r="GI11" s="1424"/>
      <c r="GJ11" s="1424"/>
      <c r="GK11" s="489"/>
      <c r="GL11" s="489"/>
      <c r="GM11"/>
      <c r="GO11" s="466"/>
      <c r="GP11" s="446"/>
      <c r="GQ11" s="460"/>
      <c r="GR11" s="460"/>
      <c r="GS11" s="460"/>
      <c r="GT11" s="460"/>
      <c r="GU11" s="654"/>
      <c r="GV11" s="2342"/>
      <c r="GW11" s="2342"/>
      <c r="GX11" s="460"/>
      <c r="GY11" s="460"/>
      <c r="GZ11" s="460"/>
      <c r="HA11" s="460"/>
      <c r="HB11" s="460"/>
      <c r="HC11" s="480"/>
      <c r="HD11" s="2343"/>
      <c r="HE11" s="2343"/>
      <c r="HF11" s="446"/>
      <c r="HH11" s="300"/>
      <c r="HI11" s="657"/>
      <c r="HJ11" s="332"/>
      <c r="HK11" s="332"/>
      <c r="HL11" s="332"/>
      <c r="HM11" s="332"/>
      <c r="HN11" s="332"/>
      <c r="HO11" s="332"/>
      <c r="HP11" s="332"/>
      <c r="HQ11" s="332"/>
      <c r="HR11" s="332"/>
      <c r="HS11" s="300"/>
      <c r="HT11" s="300"/>
      <c r="HU11" s="300"/>
      <c r="HV11" s="300"/>
      <c r="HW11" s="300"/>
      <c r="HX11" s="300"/>
      <c r="HY11" s="300"/>
      <c r="HZ11" s="300"/>
      <c r="IA11" s="300"/>
      <c r="IB11" s="300"/>
      <c r="IC11" s="300"/>
      <c r="ID11" s="300"/>
      <c r="IE11" s="300"/>
      <c r="IF11" s="300"/>
      <c r="IG11" s="300"/>
      <c r="IH11" s="300"/>
      <c r="II11" s="300"/>
      <c r="IJ11" s="300"/>
      <c r="IK11" s="300"/>
      <c r="IL11" s="300"/>
      <c r="IM11" s="300"/>
      <c r="IN11" s="300"/>
      <c r="IO11" s="300"/>
      <c r="IP11" s="300"/>
      <c r="IQ11" s="300"/>
      <c r="IR11" s="300"/>
      <c r="IS11" s="300"/>
      <c r="IT11" s="300"/>
      <c r="IU11" s="300"/>
      <c r="IV11" s="300"/>
      <c r="IW11" s="300"/>
      <c r="IX11" s="300"/>
      <c r="IY11" s="300"/>
      <c r="IZ11" s="300"/>
      <c r="JC11" s="24"/>
      <c r="JD11" s="2750">
        <f>'42. Dev Team'!B11</f>
        <v>0</v>
      </c>
      <c r="JE11" s="2751"/>
      <c r="JF11" s="2751"/>
      <c r="JG11" s="2751"/>
      <c r="JH11" s="2751"/>
      <c r="JI11" s="2751"/>
      <c r="JJ11" s="2751"/>
      <c r="JK11" s="2751"/>
      <c r="JL11" s="2751"/>
      <c r="JM11" s="2751"/>
      <c r="JN11" s="2751"/>
      <c r="JO11" s="190"/>
      <c r="JP11" s="2759">
        <f>'42. Dev Team'!N11</f>
        <v>0</v>
      </c>
      <c r="JQ11" s="2759"/>
      <c r="JR11" s="2759"/>
      <c r="JS11" s="2759"/>
      <c r="JT11" s="2759"/>
      <c r="JU11" s="2759"/>
      <c r="JV11" s="2759"/>
      <c r="JW11" s="2759"/>
      <c r="JX11" s="2759"/>
      <c r="JY11" s="2759"/>
      <c r="JZ11" s="2759"/>
      <c r="KA11" s="2759"/>
      <c r="KB11" s="2759"/>
      <c r="KC11" s="2759"/>
      <c r="KD11" s="2759"/>
      <c r="KE11" s="2759"/>
      <c r="KF11" s="2759"/>
      <c r="KG11" s="190"/>
      <c r="KH11" s="2809">
        <f>'42. Dev Team'!AF11</f>
        <v>0</v>
      </c>
      <c r="KI11" s="2809"/>
      <c r="KJ11" s="2809"/>
      <c r="KK11" s="2809"/>
      <c r="KL11" s="2809"/>
      <c r="KM11" s="2810"/>
      <c r="KN11" s="1565"/>
      <c r="KO11" s="1565"/>
      <c r="KP11" s="1565"/>
    </row>
    <row r="12" spans="1:302" ht="26.25" customHeight="1" thickBot="1" x14ac:dyDescent="0.35">
      <c r="A12" s="674">
        <f>'24. Rent Schedule'!A12</f>
        <v>0</v>
      </c>
      <c r="B12" s="1405">
        <f>'24. Rent Schedule'!B12</f>
        <v>0</v>
      </c>
      <c r="C12" s="1405">
        <f>'24. Rent Schedule'!C12</f>
        <v>0</v>
      </c>
      <c r="D12" s="1405">
        <f>'24. Rent Schedule'!D12</f>
        <v>0</v>
      </c>
      <c r="E12" s="1405">
        <f>'24. Rent Schedule'!E12</f>
        <v>0</v>
      </c>
      <c r="F12" s="1404">
        <f>'24. Rent Schedule'!F12</f>
        <v>0</v>
      </c>
      <c r="G12" s="1404">
        <f>'24. Rent Schedule'!G12</f>
        <v>0</v>
      </c>
      <c r="H12" s="1404">
        <f>'24. Rent Schedule'!H12</f>
        <v>0</v>
      </c>
      <c r="I12" s="1404">
        <f>'24. Rent Schedule'!I12</f>
        <v>0</v>
      </c>
      <c r="J12" s="589">
        <f t="shared" si="0"/>
        <v>0</v>
      </c>
      <c r="K12" s="590">
        <f>'24. Rent Schedule'!K12</f>
        <v>0</v>
      </c>
      <c r="L12" s="590">
        <f>'24. Rent Schedule'!L12</f>
        <v>0</v>
      </c>
      <c r="M12" s="590">
        <f>'24. Rent Schedule'!M12</f>
        <v>0</v>
      </c>
      <c r="N12" s="593">
        <f t="shared" si="1"/>
        <v>0</v>
      </c>
      <c r="P12" s="966" t="s">
        <v>445</v>
      </c>
      <c r="Q12" s="967" t="s">
        <v>446</v>
      </c>
      <c r="R12" s="968" t="s">
        <v>447</v>
      </c>
      <c r="S12" s="966" t="s">
        <v>448</v>
      </c>
      <c r="T12" s="966" t="s">
        <v>449</v>
      </c>
      <c r="U12" s="966" t="s">
        <v>450</v>
      </c>
      <c r="V12" s="966" t="s">
        <v>451</v>
      </c>
      <c r="W12" s="966" t="s">
        <v>452</v>
      </c>
      <c r="X12" s="2873" t="s">
        <v>453</v>
      </c>
      <c r="Y12" s="2873"/>
      <c r="Z12" s="2873"/>
      <c r="AA12" s="1873"/>
      <c r="AB12" s="964"/>
      <c r="AC12" s="140" t="s">
        <v>219</v>
      </c>
      <c r="AD12" s="141"/>
      <c r="AE12" s="141"/>
      <c r="AF12" s="142"/>
      <c r="AG12" s="143"/>
      <c r="AH12" s="144"/>
      <c r="AI12" s="145"/>
      <c r="AJ12" s="146"/>
      <c r="AK12" s="144" t="s">
        <v>220</v>
      </c>
      <c r="AL12" s="147">
        <f>IF(AN12=0,0,AN12/'24. Rent Schedule'!$N$64)</f>
        <v>0</v>
      </c>
      <c r="AM12" s="148"/>
      <c r="AN12" s="1090">
        <f>'26. Annual Operating Expenses'!L12</f>
        <v>0</v>
      </c>
      <c r="AP12" s="686"/>
      <c r="AQ12" s="540"/>
      <c r="AR12" s="540"/>
      <c r="AS12" s="540"/>
      <c r="AT12" s="540"/>
      <c r="AU12" s="540"/>
      <c r="AV12" s="540"/>
      <c r="AW12" s="540"/>
      <c r="AX12" s="687"/>
      <c r="AY12" s="687"/>
      <c r="AZ12" s="687"/>
      <c r="BA12" s="687"/>
      <c r="BB12" s="687"/>
      <c r="BC12" s="687"/>
      <c r="BD12" s="687"/>
      <c r="BE12" s="687"/>
      <c r="BF12" s="687"/>
      <c r="BG12" s="687"/>
      <c r="BH12" s="687"/>
      <c r="BI12" s="541"/>
      <c r="BJ12" s="542"/>
      <c r="BK12" s="542"/>
      <c r="BL12" s="542"/>
      <c r="BM12" s="542"/>
      <c r="BN12" s="542"/>
      <c r="BO12" s="542"/>
      <c r="BP12" s="542"/>
      <c r="BQ12" s="542"/>
      <c r="BR12" s="542"/>
      <c r="BS12" s="542"/>
      <c r="BT12" s="542"/>
      <c r="BU12" s="543"/>
      <c r="BV12" s="305"/>
      <c r="BW12" s="382" t="s">
        <v>264</v>
      </c>
      <c r="BX12" s="383"/>
      <c r="BY12" s="372"/>
      <c r="BZ12" s="258"/>
      <c r="CA12" s="258"/>
      <c r="CB12" s="373"/>
      <c r="CC12" s="258"/>
      <c r="CD12" s="384"/>
      <c r="CE12" s="343"/>
      <c r="CF12" s="343"/>
      <c r="CG12" s="343"/>
      <c r="CI12" s="1078" t="s">
        <v>398</v>
      </c>
      <c r="CJ12" s="2919" t="s">
        <v>403</v>
      </c>
      <c r="CK12" s="2919"/>
      <c r="CL12" s="2919"/>
      <c r="CM12" s="2919"/>
      <c r="CN12" s="2919"/>
      <c r="CO12" s="2919"/>
      <c r="CP12" s="2919"/>
      <c r="CQ12" s="2919"/>
      <c r="CR12" s="2919"/>
      <c r="CS12" s="2827">
        <f>'31. Schedule of Sources'!K11</f>
        <v>0</v>
      </c>
      <c r="CT12" s="2827"/>
      <c r="CU12" s="2827"/>
      <c r="CV12" s="2827"/>
      <c r="CW12" s="2827"/>
      <c r="CX12" s="2827"/>
      <c r="CY12" s="2827"/>
      <c r="CZ12" s="2854">
        <f>'31. Schedule of Sources'!R11</f>
        <v>0</v>
      </c>
      <c r="DA12" s="2854"/>
      <c r="DB12" s="2854"/>
      <c r="DC12" s="1109">
        <f>'31. Schedule of Sources'!U11</f>
        <v>0</v>
      </c>
      <c r="DD12" s="2855">
        <f>'31. Schedule of Sources'!V11</f>
        <v>0</v>
      </c>
      <c r="DE12" s="2855"/>
      <c r="DF12" s="2855"/>
      <c r="DG12" s="2855"/>
      <c r="DH12" s="2855"/>
      <c r="DI12" s="2855"/>
      <c r="DJ12" s="2878">
        <f>'31. Schedule of Sources'!AB11</f>
        <v>0</v>
      </c>
      <c r="DK12" s="2878"/>
      <c r="DL12" s="2878"/>
      <c r="DM12" s="2820">
        <f>'31. Schedule of Sources'!AE11</f>
        <v>0</v>
      </c>
      <c r="DN12" s="2820"/>
      <c r="DO12" s="2820"/>
      <c r="DP12" s="2820"/>
      <c r="DQ12" s="2820">
        <f>'31. Schedule of Sources'!AI11</f>
        <v>0</v>
      </c>
      <c r="DR12" s="2820"/>
      <c r="DS12" s="2848"/>
      <c r="DT12" s="2848"/>
      <c r="DU12" s="2848"/>
      <c r="DV12" s="2848"/>
      <c r="DW12" s="2848"/>
      <c r="DX12" s="1225">
        <f>'31. Schedule of Sources'!AP11</f>
        <v>0</v>
      </c>
      <c r="DZ12" s="1118"/>
      <c r="EA12" s="1119" t="s">
        <v>172</v>
      </c>
      <c r="EB12" s="1120"/>
      <c r="EC12" s="1120"/>
      <c r="ED12" s="1120"/>
      <c r="EE12" s="1121"/>
      <c r="EF12" s="1121"/>
      <c r="EG12" s="1121"/>
      <c r="EH12" s="2602">
        <f>'5. Contact Info'!I12</f>
        <v>0</v>
      </c>
      <c r="EI12" s="2602"/>
      <c r="EJ12" s="2602"/>
      <c r="EK12" s="2602"/>
      <c r="EL12" s="2602"/>
      <c r="EM12" s="2602"/>
      <c r="EN12" s="2602"/>
      <c r="EO12" s="2602"/>
      <c r="EP12" s="2602"/>
      <c r="EQ12" s="2602"/>
      <c r="ER12" s="2602"/>
      <c r="ES12" s="2602"/>
      <c r="ET12" s="2602"/>
      <c r="EU12" s="2602"/>
      <c r="EV12" s="2602"/>
      <c r="EW12" s="2602"/>
      <c r="EX12" s="2602"/>
      <c r="EY12" s="2602"/>
      <c r="EZ12" s="2602"/>
      <c r="FA12" s="2602"/>
      <c r="FB12" s="2602"/>
      <c r="FC12" s="2602"/>
      <c r="FD12" s="2602"/>
      <c r="FE12" s="2602"/>
      <c r="FF12" s="2602"/>
      <c r="FG12" s="2602"/>
      <c r="FH12" s="2602"/>
      <c r="FI12" s="2602"/>
      <c r="FJ12" s="2602"/>
      <c r="FK12" s="2602"/>
      <c r="FL12" s="2721"/>
      <c r="FN12" s="443" t="s">
        <v>165</v>
      </c>
      <c r="FO12" s="2610" t="s">
        <v>1088</v>
      </c>
      <c r="FP12" s="2611"/>
      <c r="FQ12" s="2611"/>
      <c r="FR12" s="2611"/>
      <c r="FS12" s="2611"/>
      <c r="FT12" s="2611"/>
      <c r="FU12" s="2611"/>
      <c r="FV12" s="2611"/>
      <c r="FW12" s="2611"/>
      <c r="FX12" s="2611"/>
      <c r="FY12" s="2611"/>
      <c r="FZ12" s="2611"/>
      <c r="GA12" s="2611"/>
      <c r="GB12" s="2611"/>
      <c r="GC12" s="2611"/>
      <c r="GD12" s="2611"/>
      <c r="GE12" s="2611"/>
      <c r="GF12" s="2611"/>
      <c r="GG12" s="2611"/>
      <c r="GH12" s="2611"/>
      <c r="GI12" s="2611"/>
      <c r="GJ12" s="2611"/>
      <c r="GK12" s="2611"/>
      <c r="GL12" s="2612"/>
      <c r="GM12"/>
      <c r="GO12" s="466"/>
      <c r="GP12" s="2592" t="s">
        <v>1402</v>
      </c>
      <c r="GQ12" s="2592"/>
      <c r="GR12" s="2592"/>
      <c r="GS12" s="2592"/>
      <c r="GT12" s="2592"/>
      <c r="GU12" s="2592"/>
      <c r="GV12" s="2592"/>
      <c r="GW12" s="2592"/>
      <c r="GX12" s="2592"/>
      <c r="GY12" s="2592"/>
      <c r="GZ12" s="2592"/>
      <c r="HA12" s="2592"/>
      <c r="HB12" s="2592"/>
      <c r="HC12" s="2592"/>
      <c r="HD12" s="2592"/>
      <c r="HE12" s="2592"/>
      <c r="HF12" s="2592"/>
      <c r="HH12" s="300"/>
      <c r="HI12" s="299" t="s">
        <v>1120</v>
      </c>
      <c r="HJ12" s="1121"/>
      <c r="HK12" s="1121"/>
      <c r="HL12" s="332"/>
      <c r="HM12" s="1854"/>
      <c r="HN12" s="332"/>
      <c r="HO12" s="332"/>
      <c r="HP12" s="95"/>
      <c r="HQ12" s="658" t="s">
        <v>1121</v>
      </c>
      <c r="HR12" s="658"/>
      <c r="HS12" s="658"/>
      <c r="HT12" s="658"/>
      <c r="HU12" s="658"/>
      <c r="HV12" s="658"/>
      <c r="HW12" s="658"/>
      <c r="HX12" s="658"/>
      <c r="HY12" s="2665">
        <f>'17. Dev. Narr.'!R12</f>
        <v>0</v>
      </c>
      <c r="HZ12" s="2665"/>
      <c r="IA12" s="2665"/>
      <c r="IB12" s="2665"/>
      <c r="IC12" s="215"/>
      <c r="ID12" s="215"/>
      <c r="IE12" s="658" t="s">
        <v>1122</v>
      </c>
      <c r="IF12" s="658"/>
      <c r="IG12" s="658"/>
      <c r="IH12" s="658"/>
      <c r="II12" s="658"/>
      <c r="IJ12" s="658"/>
      <c r="IK12" s="658"/>
      <c r="IL12" s="658"/>
      <c r="IM12" s="658"/>
      <c r="IN12" s="215"/>
      <c r="IO12" s="215"/>
      <c r="IP12" s="2666">
        <f>'17. Dev. Narr.'!AI12</f>
        <v>0</v>
      </c>
      <c r="IQ12" s="2666"/>
      <c r="IR12" s="2666"/>
      <c r="IS12" s="2666"/>
      <c r="IT12" s="659"/>
      <c r="IU12" s="95"/>
      <c r="IV12" s="95"/>
      <c r="IW12" s="95"/>
      <c r="IX12" s="95"/>
      <c r="IY12" s="95"/>
      <c r="IZ12" s="95"/>
      <c r="JC12" s="24"/>
      <c r="JD12" s="1375"/>
      <c r="JE12" s="1566"/>
      <c r="JF12" s="1566"/>
      <c r="JG12" s="1566"/>
      <c r="JH12" s="1566"/>
      <c r="JI12" s="1566"/>
      <c r="JJ12" s="1566"/>
      <c r="JK12" s="1566"/>
      <c r="JL12" s="1566"/>
      <c r="JM12" s="1566"/>
      <c r="JN12" s="1566"/>
      <c r="JO12" s="24"/>
      <c r="JP12" s="909" t="s">
        <v>203</v>
      </c>
      <c r="JQ12" s="99"/>
      <c r="JR12" s="99"/>
      <c r="JS12" s="99"/>
      <c r="JT12" s="99"/>
      <c r="JU12" s="99"/>
      <c r="JV12" s="99"/>
      <c r="JW12" s="99"/>
      <c r="JX12" s="99"/>
      <c r="JY12" s="99"/>
      <c r="JZ12" s="99"/>
      <c r="KA12" s="99"/>
      <c r="KB12" s="99"/>
      <c r="KC12" s="99"/>
      <c r="KD12" s="99"/>
      <c r="KE12" s="99"/>
      <c r="KF12" s="99"/>
      <c r="KG12" s="99"/>
      <c r="KH12" s="904" t="s">
        <v>618</v>
      </c>
      <c r="KI12" s="24"/>
      <c r="KJ12" s="24"/>
      <c r="KK12" s="24"/>
      <c r="KL12" s="24"/>
      <c r="KM12" s="214"/>
      <c r="KN12" s="1565"/>
      <c r="KO12" s="1565"/>
      <c r="KP12" s="1565"/>
    </row>
    <row r="13" spans="1:302" ht="15" customHeight="1" thickBot="1" x14ac:dyDescent="0.35">
      <c r="A13" s="674">
        <f>'24. Rent Schedule'!A13</f>
        <v>0</v>
      </c>
      <c r="B13" s="1405">
        <f>'24. Rent Schedule'!B13</f>
        <v>0</v>
      </c>
      <c r="C13" s="1405">
        <f>'24. Rent Schedule'!C13</f>
        <v>0</v>
      </c>
      <c r="D13" s="1405">
        <f>'24. Rent Schedule'!D13</f>
        <v>0</v>
      </c>
      <c r="E13" s="1405">
        <f>'24. Rent Schedule'!E13</f>
        <v>0</v>
      </c>
      <c r="F13" s="1404">
        <f>'24. Rent Schedule'!F13</f>
        <v>0</v>
      </c>
      <c r="G13" s="1404">
        <f>'24. Rent Schedule'!G13</f>
        <v>0</v>
      </c>
      <c r="H13" s="1404">
        <f>'24. Rent Schedule'!H13</f>
        <v>0</v>
      </c>
      <c r="I13" s="1404">
        <f>'24. Rent Schedule'!I13</f>
        <v>0</v>
      </c>
      <c r="J13" s="589">
        <f t="shared" si="0"/>
        <v>0</v>
      </c>
      <c r="K13" s="590">
        <f>'24. Rent Schedule'!K13</f>
        <v>0</v>
      </c>
      <c r="L13" s="590">
        <f>'24. Rent Schedule'!L13</f>
        <v>0</v>
      </c>
      <c r="M13" s="590">
        <f>'24. Rent Schedule'!M13</f>
        <v>0</v>
      </c>
      <c r="N13" s="593">
        <f t="shared" si="1"/>
        <v>0</v>
      </c>
      <c r="P13" s="969" t="s">
        <v>454</v>
      </c>
      <c r="Q13" s="284" t="str">
        <f>'25. Utility Allowance'!B13</f>
        <v>Tenant</v>
      </c>
      <c r="R13" s="284">
        <f>'25. Utility Allowance'!C13</f>
        <v>0</v>
      </c>
      <c r="S13" s="284">
        <f>'25. Utility Allowance'!D13</f>
        <v>0</v>
      </c>
      <c r="T13" s="284">
        <f>'25. Utility Allowance'!E13</f>
        <v>0</v>
      </c>
      <c r="U13" s="284">
        <f>'25. Utility Allowance'!F13</f>
        <v>0</v>
      </c>
      <c r="V13" s="284">
        <f>'25. Utility Allowance'!G13</f>
        <v>0</v>
      </c>
      <c r="W13" s="284">
        <f>'25. Utility Allowance'!H13</f>
        <v>0</v>
      </c>
      <c r="X13" s="2853">
        <f>'25. Utility Allowance'!I13</f>
        <v>0</v>
      </c>
      <c r="Y13" s="2853"/>
      <c r="Z13" s="2853"/>
      <c r="AA13" s="1873"/>
      <c r="AB13" s="964"/>
      <c r="AC13" s="149" t="s">
        <v>221</v>
      </c>
      <c r="AD13" s="96"/>
      <c r="AE13" s="96"/>
      <c r="AF13" s="96"/>
      <c r="AG13" s="96"/>
      <c r="AH13" s="96"/>
      <c r="AI13" s="96"/>
      <c r="AJ13" s="96"/>
      <c r="AK13" s="96"/>
      <c r="AL13" s="117"/>
      <c r="AM13" s="134"/>
      <c r="AN13" s="221"/>
      <c r="AP13" s="546" t="s">
        <v>1094</v>
      </c>
      <c r="AQ13" s="534"/>
      <c r="AR13" s="534"/>
      <c r="AS13" s="534"/>
      <c r="AT13" s="536">
        <f>'23. BldgUnit Config'!E13</f>
        <v>0</v>
      </c>
      <c r="AU13" s="534" t="s">
        <v>602</v>
      </c>
      <c r="AV13" s="888"/>
      <c r="AW13" s="533"/>
      <c r="AX13" s="537"/>
      <c r="AY13" s="536">
        <f>'23. BldgUnit Config'!J13</f>
        <v>0</v>
      </c>
      <c r="AZ13" s="537" t="s">
        <v>603</v>
      </c>
      <c r="BA13" s="537"/>
      <c r="BB13" s="536">
        <f>'23. BldgUnit Config'!M13</f>
        <v>0</v>
      </c>
      <c r="BC13" s="888"/>
      <c r="BD13" s="537" t="s">
        <v>604</v>
      </c>
      <c r="BE13" s="537"/>
      <c r="BF13" s="537"/>
      <c r="BG13" s="536">
        <f>'23. BldgUnit Config'!R13</f>
        <v>0</v>
      </c>
      <c r="BH13" s="537" t="s">
        <v>605</v>
      </c>
      <c r="BI13" s="51"/>
      <c r="BJ13" s="544"/>
      <c r="BK13" s="544"/>
      <c r="BL13" s="544"/>
      <c r="BM13" s="544"/>
      <c r="BN13" s="544"/>
      <c r="BO13" s="544"/>
      <c r="BP13" s="544"/>
      <c r="BQ13" s="544"/>
      <c r="BR13" s="544"/>
      <c r="BS13" s="544"/>
      <c r="BT13" s="544"/>
      <c r="BU13" s="545"/>
      <c r="BV13" s="965"/>
      <c r="BW13" s="374" t="s">
        <v>265</v>
      </c>
      <c r="BX13" s="371"/>
      <c r="BY13" s="385">
        <f>'30. Development Cost Schedule'!C13</f>
        <v>0</v>
      </c>
      <c r="BZ13" s="386"/>
      <c r="CA13" s="387"/>
      <c r="CB13" s="388"/>
      <c r="CC13" s="2496">
        <f>'30. Development Cost Schedule'!G13</f>
        <v>0</v>
      </c>
      <c r="CD13" s="2497"/>
      <c r="CE13" s="2497"/>
      <c r="CF13" s="2497"/>
      <c r="CG13" s="2498"/>
      <c r="CI13" s="1227">
        <f>'31. Schedule of Sources'!A12</f>
        <v>0</v>
      </c>
      <c r="CJ13" s="2723">
        <f>'31. Schedule of Sources'!B12</f>
        <v>0</v>
      </c>
      <c r="CK13" s="2724"/>
      <c r="CL13" s="2724"/>
      <c r="CM13" s="2724"/>
      <c r="CN13" s="2724"/>
      <c r="CO13" s="2724"/>
      <c r="CP13" s="2724"/>
      <c r="CQ13" s="2724"/>
      <c r="CR13" s="2725"/>
      <c r="CS13" s="2726">
        <f>'31. Schedule of Sources'!K12</f>
        <v>0</v>
      </c>
      <c r="CT13" s="2726"/>
      <c r="CU13" s="2726"/>
      <c r="CV13" s="2726"/>
      <c r="CW13" s="2726"/>
      <c r="CX13" s="2726"/>
      <c r="CY13" s="2726"/>
      <c r="CZ13" s="2720">
        <f>'31. Schedule of Sources'!R12</f>
        <v>0</v>
      </c>
      <c r="DA13" s="2720"/>
      <c r="DB13" s="2720"/>
      <c r="DC13" s="1109">
        <f>'31. Schedule of Sources'!U12</f>
        <v>0</v>
      </c>
      <c r="DD13" s="2719">
        <f>'31. Schedule of Sources'!V12</f>
        <v>0</v>
      </c>
      <c r="DE13" s="2719"/>
      <c r="DF13" s="2719"/>
      <c r="DG13" s="2719"/>
      <c r="DH13" s="2719"/>
      <c r="DI13" s="2719"/>
      <c r="DJ13" s="2720">
        <f>'31. Schedule of Sources'!AB12</f>
        <v>0</v>
      </c>
      <c r="DK13" s="2720"/>
      <c r="DL13" s="2720"/>
      <c r="DM13" s="2601">
        <f>'31. Schedule of Sources'!AE12</f>
        <v>0</v>
      </c>
      <c r="DN13" s="2601"/>
      <c r="DO13" s="2601"/>
      <c r="DP13" s="2601"/>
      <c r="DQ13" s="2601">
        <f>'31. Schedule of Sources'!AI12</f>
        <v>0</v>
      </c>
      <c r="DR13" s="2601"/>
      <c r="DS13" s="2736"/>
      <c r="DT13" s="2736"/>
      <c r="DU13" s="2736"/>
      <c r="DV13" s="2736"/>
      <c r="DW13" s="2736"/>
      <c r="DX13" s="1225">
        <f>'31. Schedule of Sources'!AP12</f>
        <v>0</v>
      </c>
      <c r="DZ13" s="1115"/>
      <c r="EA13" s="1120"/>
      <c r="EB13" s="1120"/>
      <c r="EC13" s="1120"/>
      <c r="ED13" s="1120"/>
      <c r="EE13" s="904"/>
      <c r="EF13" s="904"/>
      <c r="EG13" s="904"/>
      <c r="EH13" s="1116" t="s">
        <v>166</v>
      </c>
      <c r="EI13" s="904"/>
      <c r="EJ13" s="904"/>
      <c r="EK13" s="904"/>
      <c r="EL13" s="904"/>
      <c r="EM13" s="904"/>
      <c r="EN13" s="904"/>
      <c r="EO13" s="904"/>
      <c r="EP13" s="904"/>
      <c r="EQ13" s="904"/>
      <c r="ER13" s="904"/>
      <c r="ES13" s="904"/>
      <c r="ET13" s="904"/>
      <c r="EU13" s="904"/>
      <c r="EV13" s="904"/>
      <c r="EW13" s="904"/>
      <c r="EX13" s="904"/>
      <c r="EY13" s="904"/>
      <c r="EZ13" s="904"/>
      <c r="FA13" s="904"/>
      <c r="FB13" s="904"/>
      <c r="FC13" s="904"/>
      <c r="FD13" s="904"/>
      <c r="FE13" s="904"/>
      <c r="FF13" s="904"/>
      <c r="FG13" s="904"/>
      <c r="FH13" s="904"/>
      <c r="FI13" s="904"/>
      <c r="FJ13" s="904"/>
      <c r="FK13" s="904"/>
      <c r="FL13" s="1117"/>
      <c r="FN13" s="1424"/>
      <c r="FO13" s="1424"/>
      <c r="FP13" s="1424"/>
      <c r="FQ13" s="1424"/>
      <c r="FR13" s="1424"/>
      <c r="FS13" s="1424"/>
      <c r="FT13" s="1424"/>
      <c r="FU13" s="1424"/>
      <c r="FV13" s="1424"/>
      <c r="FW13" s="1424"/>
      <c r="FX13" s="1424"/>
      <c r="FY13" s="1424"/>
      <c r="FZ13" s="1424"/>
      <c r="GA13" s="1424"/>
      <c r="GB13" s="1424"/>
      <c r="GC13" s="1424"/>
      <c r="GD13" s="1424"/>
      <c r="GE13" s="1424"/>
      <c r="GF13" s="1424"/>
      <c r="GG13" s="1424"/>
      <c r="GH13" s="1424"/>
      <c r="GI13" s="1424"/>
      <c r="GJ13" s="1424"/>
      <c r="GK13" s="1424"/>
      <c r="GL13" s="1424"/>
      <c r="GM13"/>
      <c r="GO13" s="466"/>
      <c r="GP13" s="1856" t="s">
        <v>125</v>
      </c>
      <c r="GQ13" s="1856"/>
      <c r="GR13" s="446"/>
      <c r="GS13" s="446"/>
      <c r="GT13" s="460"/>
      <c r="GU13" s="460"/>
      <c r="GV13" s="460"/>
      <c r="GW13" s="460"/>
      <c r="GX13" s="446"/>
      <c r="GY13" s="446"/>
      <c r="GZ13" s="446"/>
      <c r="HA13" s="491"/>
      <c r="HB13" s="445"/>
      <c r="HC13" s="445"/>
      <c r="HD13" s="445"/>
      <c r="HE13" s="446"/>
      <c r="HF13" s="446"/>
      <c r="HH13" s="300"/>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6"/>
      <c r="IX13" s="886"/>
      <c r="IY13" s="886"/>
      <c r="IZ13" s="886"/>
      <c r="JC13" s="24"/>
      <c r="JD13" s="2752">
        <f>'42. Dev Team'!B13</f>
        <v>0</v>
      </c>
      <c r="JE13" s="2753"/>
      <c r="JF13" s="2753"/>
      <c r="JG13" s="2753"/>
      <c r="JH13" s="2753"/>
      <c r="JI13" s="2753"/>
      <c r="JJ13" s="2753"/>
      <c r="JK13" s="2753"/>
      <c r="JL13" s="2753"/>
      <c r="JM13" s="2753"/>
      <c r="JN13" s="2753"/>
      <c r="JO13" s="2753"/>
      <c r="JP13" s="2753"/>
      <c r="JQ13" s="2753"/>
      <c r="JR13" s="2753"/>
      <c r="JS13" s="2753"/>
      <c r="JT13" s="24"/>
      <c r="JU13" s="2754">
        <f>'42. Dev Team'!S13</f>
        <v>0</v>
      </c>
      <c r="JV13" s="2754"/>
      <c r="JW13" s="2754"/>
      <c r="JX13" s="2754"/>
      <c r="JY13" s="2754"/>
      <c r="JZ13" s="2754"/>
      <c r="KA13" s="2754"/>
      <c r="KB13" s="2754"/>
      <c r="KC13" s="2754"/>
      <c r="KD13" s="24"/>
      <c r="KE13" s="2757">
        <f>'42. Dev Team'!AC13</f>
        <v>0</v>
      </c>
      <c r="KF13" s="2757"/>
      <c r="KG13" s="2757"/>
      <c r="KH13" s="2757"/>
      <c r="KI13" s="2757"/>
      <c r="KJ13" s="2757"/>
      <c r="KK13" s="2757"/>
      <c r="KL13" s="2757"/>
      <c r="KM13" s="2758"/>
      <c r="KN13" s="1565"/>
      <c r="KO13" s="1565"/>
      <c r="KP13" s="1565"/>
    </row>
    <row r="14" spans="1:302" ht="15" customHeight="1" thickBot="1" x14ac:dyDescent="0.35">
      <c r="A14" s="674">
        <f>'24. Rent Schedule'!A14</f>
        <v>0</v>
      </c>
      <c r="B14" s="1405">
        <f>'24. Rent Schedule'!B14</f>
        <v>0</v>
      </c>
      <c r="C14" s="1405">
        <f>'24. Rent Schedule'!C14</f>
        <v>0</v>
      </c>
      <c r="D14" s="1405">
        <f>'24. Rent Schedule'!D14</f>
        <v>0</v>
      </c>
      <c r="E14" s="1405">
        <f>'24. Rent Schedule'!E14</f>
        <v>0</v>
      </c>
      <c r="F14" s="1404">
        <f>'24. Rent Schedule'!F14</f>
        <v>0</v>
      </c>
      <c r="G14" s="1404">
        <f>'24. Rent Schedule'!G14</f>
        <v>0</v>
      </c>
      <c r="H14" s="1404">
        <f>'24. Rent Schedule'!H14</f>
        <v>0</v>
      </c>
      <c r="I14" s="1404">
        <f>'24. Rent Schedule'!I14</f>
        <v>0</v>
      </c>
      <c r="J14" s="589">
        <f t="shared" si="0"/>
        <v>0</v>
      </c>
      <c r="K14" s="590">
        <f>'24. Rent Schedule'!K14</f>
        <v>0</v>
      </c>
      <c r="L14" s="590">
        <f>'24. Rent Schedule'!L14</f>
        <v>0</v>
      </c>
      <c r="M14" s="590">
        <f>'24. Rent Schedule'!M14</f>
        <v>0</v>
      </c>
      <c r="N14" s="593">
        <f t="shared" si="1"/>
        <v>0</v>
      </c>
      <c r="P14" s="969" t="s">
        <v>455</v>
      </c>
      <c r="Q14" s="284" t="str">
        <f>'25. Utility Allowance'!B14</f>
        <v>Tenant</v>
      </c>
      <c r="R14" s="284">
        <f>'25. Utility Allowance'!C14</f>
        <v>0</v>
      </c>
      <c r="S14" s="284">
        <f>'25. Utility Allowance'!D14</f>
        <v>0</v>
      </c>
      <c r="T14" s="284">
        <f>'25. Utility Allowance'!E14</f>
        <v>0</v>
      </c>
      <c r="U14" s="284">
        <f>'25. Utility Allowance'!F14</f>
        <v>0</v>
      </c>
      <c r="V14" s="284">
        <f>'25. Utility Allowance'!G14</f>
        <v>0</v>
      </c>
      <c r="W14" s="284">
        <f>'25. Utility Allowance'!H14</f>
        <v>0</v>
      </c>
      <c r="X14" s="2853">
        <f>'25. Utility Allowance'!I14</f>
        <v>0</v>
      </c>
      <c r="Y14" s="2853"/>
      <c r="Z14" s="2853"/>
      <c r="AA14" s="1873"/>
      <c r="AB14" s="45"/>
      <c r="AC14" s="131"/>
      <c r="AD14" s="96" t="s">
        <v>222</v>
      </c>
      <c r="AE14" s="96"/>
      <c r="AF14" s="96"/>
      <c r="AG14" s="96"/>
      <c r="AH14" s="96"/>
      <c r="AI14" s="96"/>
      <c r="AJ14" s="132" t="s">
        <v>212</v>
      </c>
      <c r="AK14" s="136"/>
      <c r="AL14" s="1089">
        <f>'26. Annual Operating Expenses'!J14</f>
        <v>0</v>
      </c>
      <c r="AM14" s="134"/>
      <c r="AN14" s="221"/>
      <c r="AP14" s="547"/>
      <c r="AQ14" s="548"/>
      <c r="AR14" s="548"/>
      <c r="AS14" s="548"/>
      <c r="AT14" s="889"/>
      <c r="AU14" s="889"/>
      <c r="AV14" s="889"/>
      <c r="AW14" s="548"/>
      <c r="AX14" s="688"/>
      <c r="AY14" s="889"/>
      <c r="AZ14" s="688"/>
      <c r="BA14" s="688"/>
      <c r="BB14" s="889"/>
      <c r="BC14" s="889"/>
      <c r="BD14" s="688"/>
      <c r="BE14" s="688"/>
      <c r="BF14" s="688"/>
      <c r="BG14" s="889"/>
      <c r="BH14" s="688"/>
      <c r="BI14" s="549"/>
      <c r="BJ14" s="550"/>
      <c r="BK14" s="550"/>
      <c r="BL14" s="550"/>
      <c r="BM14" s="550"/>
      <c r="BN14" s="550"/>
      <c r="BO14" s="550"/>
      <c r="BP14" s="550"/>
      <c r="BQ14" s="550"/>
      <c r="BR14" s="550"/>
      <c r="BS14" s="550"/>
      <c r="BT14" s="550"/>
      <c r="BU14" s="551"/>
      <c r="BV14" s="305"/>
      <c r="BW14" s="374" t="s">
        <v>266</v>
      </c>
      <c r="BX14" s="371"/>
      <c r="BY14" s="385">
        <f>'30. Development Cost Schedule'!C14</f>
        <v>0</v>
      </c>
      <c r="BZ14" s="385">
        <f>'30. Development Cost Schedule'!D14</f>
        <v>0</v>
      </c>
      <c r="CA14" s="390"/>
      <c r="CB14" s="391"/>
      <c r="CC14" s="2496">
        <f>'30. Development Cost Schedule'!G14</f>
        <v>0</v>
      </c>
      <c r="CD14" s="2497"/>
      <c r="CE14" s="2497"/>
      <c r="CF14" s="2497"/>
      <c r="CG14" s="2498"/>
      <c r="CI14" s="1227">
        <f>'31. Schedule of Sources'!A13</f>
        <v>0</v>
      </c>
      <c r="CJ14" s="2723">
        <f>'31. Schedule of Sources'!B13</f>
        <v>0</v>
      </c>
      <c r="CK14" s="2724"/>
      <c r="CL14" s="2724"/>
      <c r="CM14" s="2724"/>
      <c r="CN14" s="2724"/>
      <c r="CO14" s="2724"/>
      <c r="CP14" s="2724"/>
      <c r="CQ14" s="2724"/>
      <c r="CR14" s="2725"/>
      <c r="CS14" s="2726">
        <f>'31. Schedule of Sources'!K13</f>
        <v>0</v>
      </c>
      <c r="CT14" s="2726"/>
      <c r="CU14" s="2726"/>
      <c r="CV14" s="2726"/>
      <c r="CW14" s="2726"/>
      <c r="CX14" s="2726"/>
      <c r="CY14" s="2726"/>
      <c r="CZ14" s="2720">
        <f>'31. Schedule of Sources'!R13</f>
        <v>0</v>
      </c>
      <c r="DA14" s="2720"/>
      <c r="DB14" s="2720"/>
      <c r="DC14" s="1109">
        <f>'31. Schedule of Sources'!U13</f>
        <v>0</v>
      </c>
      <c r="DD14" s="2719">
        <f>'31. Schedule of Sources'!V13</f>
        <v>0</v>
      </c>
      <c r="DE14" s="2719"/>
      <c r="DF14" s="2719"/>
      <c r="DG14" s="2719"/>
      <c r="DH14" s="2719"/>
      <c r="DI14" s="2719"/>
      <c r="DJ14" s="2720">
        <f>'31. Schedule of Sources'!AB13</f>
        <v>0</v>
      </c>
      <c r="DK14" s="2720"/>
      <c r="DL14" s="2720"/>
      <c r="DM14" s="2601">
        <f>'31. Schedule of Sources'!AE13</f>
        <v>0</v>
      </c>
      <c r="DN14" s="2601"/>
      <c r="DO14" s="2601"/>
      <c r="DP14" s="2601"/>
      <c r="DQ14" s="2601">
        <f>'31. Schedule of Sources'!AI13</f>
        <v>0</v>
      </c>
      <c r="DR14" s="2601"/>
      <c r="DS14" s="2736"/>
      <c r="DT14" s="2736"/>
      <c r="DU14" s="2736"/>
      <c r="DV14" s="2736"/>
      <c r="DW14" s="2736"/>
      <c r="DX14" s="1225">
        <f>'31. Schedule of Sources'!AP13</f>
        <v>0</v>
      </c>
      <c r="DZ14" s="1115"/>
      <c r="EA14" s="904"/>
      <c r="EB14" s="904"/>
      <c r="EC14" s="904"/>
      <c r="ED14" s="904"/>
      <c r="EE14" s="904"/>
      <c r="EF14" s="904"/>
      <c r="EG14" s="904"/>
      <c r="EH14" s="2602">
        <f>'5. Contact Info'!I14</f>
        <v>0</v>
      </c>
      <c r="EI14" s="2602"/>
      <c r="EJ14" s="2602"/>
      <c r="EK14" s="2602"/>
      <c r="EL14" s="2602"/>
      <c r="EM14" s="2602"/>
      <c r="EN14" s="2602"/>
      <c r="EO14" s="2602"/>
      <c r="EP14" s="2602"/>
      <c r="EQ14" s="2602"/>
      <c r="ER14" s="2602"/>
      <c r="ES14" s="2602"/>
      <c r="ET14" s="2602"/>
      <c r="EU14" s="2602"/>
      <c r="EV14" s="904"/>
      <c r="EW14" s="2604">
        <f>'5. Contact Info'!W14</f>
        <v>0</v>
      </c>
      <c r="EX14" s="2605"/>
      <c r="EY14" s="2605"/>
      <c r="EZ14" s="904"/>
      <c r="FA14" s="2602">
        <f>'5. Contact Info'!AA14</f>
        <v>0</v>
      </c>
      <c r="FB14" s="2602"/>
      <c r="FC14" s="2602"/>
      <c r="FD14" s="2602"/>
      <c r="FE14" s="2602"/>
      <c r="FF14" s="904"/>
      <c r="FG14" s="904"/>
      <c r="FH14" s="904"/>
      <c r="FI14" s="904"/>
      <c r="FJ14" s="904"/>
      <c r="FK14" s="904"/>
      <c r="FL14" s="1117"/>
      <c r="FN14" s="1424"/>
      <c r="FO14" s="2674">
        <f>'7. Site Info Part I'!B14</f>
        <v>0</v>
      </c>
      <c r="FP14" s="2674"/>
      <c r="FQ14" s="2674"/>
      <c r="FR14" s="2674"/>
      <c r="FS14" s="1846"/>
      <c r="FT14" s="1245">
        <f>'7. Site Info Part I'!I14</f>
        <v>0</v>
      </c>
      <c r="FU14" s="1846"/>
      <c r="FV14" s="1840" t="s">
        <v>83</v>
      </c>
      <c r="FW14" s="1424"/>
      <c r="FX14" s="1424"/>
      <c r="FY14" s="1840"/>
      <c r="FZ14" s="1840"/>
      <c r="GA14" s="2705" t="str">
        <f>'7. Site Info Part I'!O14</f>
        <v/>
      </c>
      <c r="GB14" s="2706"/>
      <c r="GC14" s="2707" t="s">
        <v>1107</v>
      </c>
      <c r="GD14" s="2708"/>
      <c r="GE14" s="2709" t="str">
        <f>'7. Site Info Part I'!R14</f>
        <v/>
      </c>
      <c r="GF14" s="2710"/>
      <c r="GG14" s="2707" t="s">
        <v>84</v>
      </c>
      <c r="GH14" s="2711"/>
      <c r="GI14" s="2711"/>
      <c r="GJ14" s="2708"/>
      <c r="GK14" s="2712" t="str">
        <f>'7. Site Info Part I'!X14</f>
        <v/>
      </c>
      <c r="GL14" s="2713"/>
      <c r="GM14"/>
      <c r="GO14" s="466"/>
      <c r="GP14" s="2678" t="str">
        <f>'11. Site Info Part III'!B14</f>
        <v xml:space="preserve">Describe any reductions as a result of dedication of land for roadways, easements or other changes that may occur during development.  Explain ALL factors that may affect the probability of the engineer’s or architect’s site plan actually being the final size of the development site.  </v>
      </c>
      <c r="GQ14" s="2679"/>
      <c r="GR14" s="2680"/>
      <c r="GS14" s="2680"/>
      <c r="GT14" s="2680"/>
      <c r="GU14" s="2680"/>
      <c r="GV14" s="2680"/>
      <c r="GW14" s="2680"/>
      <c r="GX14" s="2680"/>
      <c r="GY14" s="2680"/>
      <c r="GZ14" s="2680"/>
      <c r="HA14" s="2680"/>
      <c r="HB14" s="2680"/>
      <c r="HC14" s="2680"/>
      <c r="HD14" s="2680"/>
      <c r="HE14" s="2680"/>
      <c r="HF14" s="2681"/>
      <c r="HH14" s="623" t="s">
        <v>165</v>
      </c>
      <c r="HI14" s="2444" t="s">
        <v>117</v>
      </c>
      <c r="HJ14" s="2445"/>
      <c r="HK14" s="2445"/>
      <c r="HL14" s="2445"/>
      <c r="HM14" s="2445"/>
      <c r="HN14" s="2445"/>
      <c r="HO14" s="2445"/>
      <c r="HP14" s="2445"/>
      <c r="HQ14" s="2445"/>
      <c r="HR14" s="2445"/>
      <c r="HS14" s="2445"/>
      <c r="HT14" s="2445"/>
      <c r="HU14" s="2445"/>
      <c r="HV14" s="2445"/>
      <c r="HW14" s="2445"/>
      <c r="HX14" s="2445"/>
      <c r="HY14" s="2445"/>
      <c r="HZ14" s="2445"/>
      <c r="IA14" s="2445"/>
      <c r="IB14" s="2445"/>
      <c r="IC14" s="2445"/>
      <c r="ID14" s="2445"/>
      <c r="IE14" s="2445"/>
      <c r="IF14" s="2445"/>
      <c r="IG14" s="2445"/>
      <c r="IH14" s="2445"/>
      <c r="II14" s="2445"/>
      <c r="IJ14" s="2445"/>
      <c r="IK14" s="2445"/>
      <c r="IL14" s="2445"/>
      <c r="IM14" s="2445"/>
      <c r="IN14" s="2445"/>
      <c r="IO14" s="2445"/>
      <c r="IP14" s="2445"/>
      <c r="IQ14" s="2445"/>
      <c r="IR14" s="2445"/>
      <c r="IS14" s="2445"/>
      <c r="IT14" s="2445"/>
      <c r="IU14" s="2445"/>
      <c r="IV14" s="2445"/>
      <c r="IW14" s="2445"/>
      <c r="IX14" s="2445"/>
      <c r="IY14" s="2445"/>
      <c r="IZ14" s="2446"/>
      <c r="JC14" s="24"/>
      <c r="JD14" s="2746" t="s">
        <v>199</v>
      </c>
      <c r="JE14" s="2747"/>
      <c r="JF14" s="2747"/>
      <c r="JG14" s="2747"/>
      <c r="JH14" s="2747"/>
      <c r="JI14" s="2747"/>
      <c r="JJ14" s="2747"/>
      <c r="JK14" s="2747"/>
      <c r="JL14" s="2747"/>
      <c r="JM14" s="2747"/>
      <c r="JN14" s="2747"/>
      <c r="JO14" s="2747"/>
      <c r="JP14" s="2747"/>
      <c r="JQ14" s="2747"/>
      <c r="JR14" s="2747"/>
      <c r="JS14" s="2747"/>
      <c r="JT14" s="24"/>
      <c r="JU14" s="2748" t="s">
        <v>129</v>
      </c>
      <c r="JV14" s="2748"/>
      <c r="JW14" s="2748"/>
      <c r="JX14" s="2748"/>
      <c r="JY14" s="2748"/>
      <c r="JZ14" s="2748"/>
      <c r="KA14" s="2748"/>
      <c r="KB14" s="2748"/>
      <c r="KC14" s="2748"/>
      <c r="KD14" s="24"/>
      <c r="KE14" s="2747" t="s">
        <v>128</v>
      </c>
      <c r="KF14" s="2747"/>
      <c r="KG14" s="2747"/>
      <c r="KH14" s="2747"/>
      <c r="KI14" s="2747"/>
      <c r="KJ14" s="2747"/>
      <c r="KK14" s="2747"/>
      <c r="KL14" s="2747"/>
      <c r="KM14" s="2749"/>
      <c r="KN14" s="1565"/>
      <c r="KO14" s="1565"/>
      <c r="KP14" s="1565"/>
    </row>
    <row r="15" spans="1:302" ht="15" customHeight="1" thickBot="1" x14ac:dyDescent="0.35">
      <c r="A15" s="674">
        <f>'24. Rent Schedule'!A15</f>
        <v>0</v>
      </c>
      <c r="B15" s="1405">
        <f>'24. Rent Schedule'!B15</f>
        <v>0</v>
      </c>
      <c r="C15" s="1405">
        <f>'24. Rent Schedule'!C15</f>
        <v>0</v>
      </c>
      <c r="D15" s="1405">
        <f>'24. Rent Schedule'!D15</f>
        <v>0</v>
      </c>
      <c r="E15" s="1405">
        <f>'24. Rent Schedule'!E15</f>
        <v>0</v>
      </c>
      <c r="F15" s="1404">
        <f>'24. Rent Schedule'!F15</f>
        <v>0</v>
      </c>
      <c r="G15" s="1404">
        <f>'24. Rent Schedule'!G15</f>
        <v>0</v>
      </c>
      <c r="H15" s="1404">
        <f>'24. Rent Schedule'!H15</f>
        <v>0</v>
      </c>
      <c r="I15" s="1404">
        <f>'24. Rent Schedule'!I15</f>
        <v>0</v>
      </c>
      <c r="J15" s="589">
        <f t="shared" si="0"/>
        <v>0</v>
      </c>
      <c r="K15" s="590">
        <f>'24. Rent Schedule'!K15</f>
        <v>0</v>
      </c>
      <c r="L15" s="590">
        <f>'24. Rent Schedule'!L15</f>
        <v>0</v>
      </c>
      <c r="M15" s="590">
        <f>'24. Rent Schedule'!M15</f>
        <v>0</v>
      </c>
      <c r="N15" s="593">
        <f t="shared" si="1"/>
        <v>0</v>
      </c>
      <c r="P15" s="969" t="s">
        <v>456</v>
      </c>
      <c r="Q15" s="284" t="str">
        <f>'25. Utility Allowance'!B15</f>
        <v>Tenant</v>
      </c>
      <c r="R15" s="216"/>
      <c r="S15" s="284">
        <f>'25. Utility Allowance'!D15</f>
        <v>0</v>
      </c>
      <c r="T15" s="284">
        <f>'25. Utility Allowance'!E15</f>
        <v>0</v>
      </c>
      <c r="U15" s="284">
        <f>'25. Utility Allowance'!F15</f>
        <v>0</v>
      </c>
      <c r="V15" s="284">
        <f>'25. Utility Allowance'!G15</f>
        <v>0</v>
      </c>
      <c r="W15" s="284">
        <f>'25. Utility Allowance'!H15</f>
        <v>0</v>
      </c>
      <c r="X15" s="2853">
        <f>'25. Utility Allowance'!I15</f>
        <v>0</v>
      </c>
      <c r="Y15" s="2853"/>
      <c r="Z15" s="2853"/>
      <c r="AA15" s="299"/>
      <c r="AB15" s="92"/>
      <c r="AC15" s="131"/>
      <c r="AD15" s="96" t="s">
        <v>223</v>
      </c>
      <c r="AE15" s="96"/>
      <c r="AF15" s="96"/>
      <c r="AG15" s="96"/>
      <c r="AH15" s="96"/>
      <c r="AI15" s="96"/>
      <c r="AJ15" s="132" t="s">
        <v>212</v>
      </c>
      <c r="AK15" s="136"/>
      <c r="AL15" s="1089">
        <f>'26. Annual Operating Expenses'!J15</f>
        <v>0</v>
      </c>
      <c r="AM15" s="134"/>
      <c r="AN15" s="221"/>
      <c r="AP15" s="534"/>
      <c r="AQ15" s="534"/>
      <c r="AR15" s="534"/>
      <c r="AS15" s="534"/>
      <c r="AT15" s="534"/>
      <c r="AU15" s="534"/>
      <c r="AV15" s="534"/>
      <c r="AW15" s="534"/>
      <c r="AX15" s="539"/>
      <c r="AY15" s="539"/>
      <c r="AZ15" s="539"/>
      <c r="BA15" s="539"/>
      <c r="BB15" s="539"/>
      <c r="BC15" s="539"/>
      <c r="BD15" s="539"/>
      <c r="BE15" s="539"/>
      <c r="BF15" s="539"/>
      <c r="BG15" s="539"/>
      <c r="BH15" s="539"/>
      <c r="BI15" s="51"/>
      <c r="BJ15" s="533"/>
      <c r="BK15" s="533"/>
      <c r="BL15" s="533"/>
      <c r="BM15" s="533"/>
      <c r="BN15" s="533"/>
      <c r="BO15" s="533"/>
      <c r="BP15" s="533"/>
      <c r="BQ15" s="533"/>
      <c r="BR15" s="533"/>
      <c r="BS15" s="533"/>
      <c r="BT15" s="533"/>
      <c r="BU15" s="533"/>
      <c r="BV15" s="305"/>
      <c r="BW15" s="374" t="s">
        <v>267</v>
      </c>
      <c r="BX15" s="371"/>
      <c r="BY15" s="385">
        <f>'30. Development Cost Schedule'!C15</f>
        <v>0</v>
      </c>
      <c r="BZ15" s="392"/>
      <c r="CA15" s="393"/>
      <c r="CB15" s="391"/>
      <c r="CC15" s="2496">
        <f>'30. Development Cost Schedule'!G15</f>
        <v>0</v>
      </c>
      <c r="CD15" s="2497"/>
      <c r="CE15" s="2497"/>
      <c r="CF15" s="2497"/>
      <c r="CG15" s="2498"/>
      <c r="CI15" s="1227">
        <f>'31. Schedule of Sources'!A14</f>
        <v>0</v>
      </c>
      <c r="CJ15" s="2723">
        <f>'31. Schedule of Sources'!B14</f>
        <v>0</v>
      </c>
      <c r="CK15" s="2724"/>
      <c r="CL15" s="2724"/>
      <c r="CM15" s="2724"/>
      <c r="CN15" s="2724"/>
      <c r="CO15" s="2724"/>
      <c r="CP15" s="2724"/>
      <c r="CQ15" s="2724"/>
      <c r="CR15" s="2725"/>
      <c r="CS15" s="2726">
        <f>'31. Schedule of Sources'!K14</f>
        <v>0</v>
      </c>
      <c r="CT15" s="2726"/>
      <c r="CU15" s="2726"/>
      <c r="CV15" s="2726"/>
      <c r="CW15" s="2726"/>
      <c r="CX15" s="2726"/>
      <c r="CY15" s="2726"/>
      <c r="CZ15" s="2720">
        <f>'31. Schedule of Sources'!R14</f>
        <v>0</v>
      </c>
      <c r="DA15" s="2720"/>
      <c r="DB15" s="2720"/>
      <c r="DC15" s="1109">
        <f>'31. Schedule of Sources'!U14</f>
        <v>0</v>
      </c>
      <c r="DD15" s="2719">
        <f>'31. Schedule of Sources'!V14</f>
        <v>0</v>
      </c>
      <c r="DE15" s="2719"/>
      <c r="DF15" s="2719"/>
      <c r="DG15" s="2719"/>
      <c r="DH15" s="2719"/>
      <c r="DI15" s="2719"/>
      <c r="DJ15" s="2720">
        <f>'31. Schedule of Sources'!AB14</f>
        <v>0</v>
      </c>
      <c r="DK15" s="2720"/>
      <c r="DL15" s="2720"/>
      <c r="DM15" s="2601">
        <f>'31. Schedule of Sources'!AE14</f>
        <v>0</v>
      </c>
      <c r="DN15" s="2601"/>
      <c r="DO15" s="2601"/>
      <c r="DP15" s="2601"/>
      <c r="DQ15" s="2601">
        <f>'31. Schedule of Sources'!AI14</f>
        <v>0</v>
      </c>
      <c r="DR15" s="2601"/>
      <c r="DS15" s="2736"/>
      <c r="DT15" s="2736"/>
      <c r="DU15" s="2736"/>
      <c r="DV15" s="2736"/>
      <c r="DW15" s="2736"/>
      <c r="DX15" s="1225">
        <f>'31. Schedule of Sources'!AP14</f>
        <v>0</v>
      </c>
      <c r="DZ15" s="1122"/>
      <c r="EA15" s="1123"/>
      <c r="EB15" s="1123"/>
      <c r="EC15" s="1123"/>
      <c r="ED15" s="1123"/>
      <c r="EE15" s="1123"/>
      <c r="EF15" s="1123"/>
      <c r="EG15" s="1123"/>
      <c r="EH15" s="1124" t="s">
        <v>167</v>
      </c>
      <c r="EI15" s="1123"/>
      <c r="EJ15" s="1123"/>
      <c r="EK15" s="1123"/>
      <c r="EL15" s="1123"/>
      <c r="EM15" s="1123"/>
      <c r="EN15" s="1123"/>
      <c r="EO15" s="1123"/>
      <c r="EP15" s="1123"/>
      <c r="EQ15" s="1123"/>
      <c r="ER15" s="1123"/>
      <c r="ES15" s="1123"/>
      <c r="ET15" s="1123"/>
      <c r="EU15" s="1123"/>
      <c r="EV15" s="1123"/>
      <c r="EW15" s="2603" t="s">
        <v>168</v>
      </c>
      <c r="EX15" s="2603"/>
      <c r="EY15" s="2603"/>
      <c r="EZ15" s="1123"/>
      <c r="FA15" s="2603" t="s">
        <v>169</v>
      </c>
      <c r="FB15" s="2603"/>
      <c r="FC15" s="2603"/>
      <c r="FD15" s="2603"/>
      <c r="FE15" s="2603"/>
      <c r="FF15" s="1123"/>
      <c r="FG15" s="1123"/>
      <c r="FH15" s="1123"/>
      <c r="FI15" s="1123"/>
      <c r="FJ15" s="1123"/>
      <c r="FK15" s="1123"/>
      <c r="FL15" s="1125"/>
      <c r="FN15" s="1846"/>
      <c r="FO15" s="2336" t="s">
        <v>2576</v>
      </c>
      <c r="FP15" s="1846"/>
      <c r="FQ15" s="1846"/>
      <c r="FR15" s="1846"/>
      <c r="FS15" s="1846"/>
      <c r="FT15" s="1845" t="s">
        <v>194</v>
      </c>
      <c r="FU15" s="1846"/>
      <c r="FV15" s="1585">
        <f>'7. Site Info Part I'!L15</f>
        <v>0</v>
      </c>
      <c r="FW15" s="2418" t="s">
        <v>2199</v>
      </c>
      <c r="FX15" s="2418"/>
      <c r="FY15" s="2418"/>
      <c r="FZ15" s="2418"/>
      <c r="GA15" s="2418"/>
      <c r="GB15" s="2418"/>
      <c r="GC15" s="2418"/>
      <c r="GD15" s="2418"/>
      <c r="GE15" s="2418"/>
      <c r="GF15" s="2418"/>
      <c r="GG15" s="2418"/>
      <c r="GH15" s="2418"/>
      <c r="GI15" s="2418"/>
      <c r="GJ15" s="2418"/>
      <c r="GK15" s="2418"/>
      <c r="GL15" s="2418"/>
      <c r="GM15"/>
      <c r="GP15" s="2682"/>
      <c r="GQ15" s="2683"/>
      <c r="GR15" s="2683"/>
      <c r="GS15" s="2683"/>
      <c r="GT15" s="2683"/>
      <c r="GU15" s="2683"/>
      <c r="GV15" s="2683"/>
      <c r="GW15" s="2683"/>
      <c r="GX15" s="2683"/>
      <c r="GY15" s="2683"/>
      <c r="GZ15" s="2683"/>
      <c r="HA15" s="2683"/>
      <c r="HB15" s="2683"/>
      <c r="HC15" s="2683"/>
      <c r="HD15" s="2683"/>
      <c r="HE15" s="2683"/>
      <c r="HF15" s="2684"/>
      <c r="HH15" s="300"/>
      <c r="HI15" s="300"/>
      <c r="HJ15" s="300"/>
      <c r="HK15" s="300"/>
      <c r="HL15" s="300"/>
      <c r="HM15" s="300"/>
      <c r="HN15" s="300"/>
      <c r="HO15" s="300"/>
      <c r="HP15" s="300"/>
      <c r="HQ15" s="300"/>
      <c r="HR15" s="300"/>
      <c r="HS15" s="300"/>
      <c r="HT15" s="300"/>
      <c r="HU15" s="300"/>
      <c r="HV15" s="300"/>
      <c r="HW15" s="300"/>
      <c r="HX15" s="300"/>
      <c r="HY15" s="300"/>
      <c r="HZ15" s="300"/>
      <c r="IA15" s="300"/>
      <c r="IB15" s="300"/>
      <c r="IC15" s="300"/>
      <c r="ID15" s="300"/>
      <c r="IE15" s="300"/>
      <c r="IF15" s="300"/>
      <c r="IG15" s="300"/>
      <c r="IH15" s="300"/>
      <c r="II15" s="300"/>
      <c r="IJ15" s="300"/>
      <c r="IK15" s="300"/>
      <c r="IL15" s="300"/>
      <c r="IM15" s="300"/>
      <c r="IN15" s="300"/>
      <c r="IO15" s="300"/>
      <c r="IP15" s="300"/>
      <c r="IQ15" s="300"/>
      <c r="IR15" s="300"/>
      <c r="IS15" s="300"/>
      <c r="IT15" s="300"/>
      <c r="IU15" s="300"/>
      <c r="IV15" s="300"/>
      <c r="IW15" s="300"/>
      <c r="IX15" s="300"/>
      <c r="IY15" s="300"/>
      <c r="IZ15" s="300"/>
      <c r="JC15" s="24"/>
      <c r="JD15" s="131"/>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117"/>
      <c r="KC15" s="24"/>
      <c r="KD15" s="24"/>
      <c r="KE15" s="24"/>
      <c r="KF15" s="24"/>
      <c r="KG15" s="24"/>
      <c r="KH15" s="24"/>
      <c r="KI15" s="24"/>
      <c r="KJ15" s="24"/>
      <c r="KK15" s="24"/>
      <c r="KL15" s="24"/>
      <c r="KM15" s="214"/>
      <c r="KN15" s="1565"/>
      <c r="KO15" s="1565"/>
      <c r="KP15" s="1565"/>
    </row>
    <row r="16" spans="1:302" ht="14.25" customHeight="1" thickBot="1" x14ac:dyDescent="0.35">
      <c r="A16" s="674">
        <f>'24. Rent Schedule'!A16</f>
        <v>0</v>
      </c>
      <c r="B16" s="1405">
        <f>'24. Rent Schedule'!B16</f>
        <v>0</v>
      </c>
      <c r="C16" s="1405">
        <f>'24. Rent Schedule'!C16</f>
        <v>0</v>
      </c>
      <c r="D16" s="1405">
        <f>'24. Rent Schedule'!D16</f>
        <v>0</v>
      </c>
      <c r="E16" s="1405">
        <f>'24. Rent Schedule'!E16</f>
        <v>0</v>
      </c>
      <c r="F16" s="1404">
        <f>'24. Rent Schedule'!F16</f>
        <v>0</v>
      </c>
      <c r="G16" s="1404">
        <f>'24. Rent Schedule'!G16</f>
        <v>0</v>
      </c>
      <c r="H16" s="1404">
        <f>'24. Rent Schedule'!H16</f>
        <v>0</v>
      </c>
      <c r="I16" s="1404">
        <f>'24. Rent Schedule'!I16</f>
        <v>0</v>
      </c>
      <c r="J16" s="589">
        <f t="shared" si="0"/>
        <v>0</v>
      </c>
      <c r="K16" s="590">
        <f>'24. Rent Schedule'!K16</f>
        <v>0</v>
      </c>
      <c r="L16" s="590">
        <f>'24. Rent Schedule'!L16</f>
        <v>0</v>
      </c>
      <c r="M16" s="590">
        <f>'24. Rent Schedule'!M16</f>
        <v>0</v>
      </c>
      <c r="N16" s="593">
        <f t="shared" si="1"/>
        <v>0</v>
      </c>
      <c r="P16" s="969" t="s">
        <v>457</v>
      </c>
      <c r="Q16" s="284" t="str">
        <f>'25. Utility Allowance'!B16</f>
        <v>Tenant</v>
      </c>
      <c r="R16" s="284">
        <f>'25. Utility Allowance'!C16</f>
        <v>0</v>
      </c>
      <c r="S16" s="284">
        <f>'25. Utility Allowance'!D16</f>
        <v>0</v>
      </c>
      <c r="T16" s="284">
        <f>'25. Utility Allowance'!E16</f>
        <v>0</v>
      </c>
      <c r="U16" s="284">
        <f>'25. Utility Allowance'!F16</f>
        <v>0</v>
      </c>
      <c r="V16" s="284">
        <f>'25. Utility Allowance'!G16</f>
        <v>0</v>
      </c>
      <c r="W16" s="284">
        <f>'25. Utility Allowance'!H16</f>
        <v>0</v>
      </c>
      <c r="X16" s="2853">
        <f>'25. Utility Allowance'!I16</f>
        <v>0</v>
      </c>
      <c r="Y16" s="2853"/>
      <c r="Z16" s="2853"/>
      <c r="AA16" s="300"/>
      <c r="AB16" s="92"/>
      <c r="AC16" s="131"/>
      <c r="AD16" s="96" t="s">
        <v>224</v>
      </c>
      <c r="AE16" s="96"/>
      <c r="AF16" s="2494" t="str">
        <f>'26. Annual Operating Expenses'!D16</f>
        <v>describe</v>
      </c>
      <c r="AG16" s="2495"/>
      <c r="AH16" s="2495"/>
      <c r="AI16" s="2495"/>
      <c r="AJ16" s="132" t="s">
        <v>212</v>
      </c>
      <c r="AK16" s="136"/>
      <c r="AL16" s="1089">
        <f>'26. Annual Operating Expenses'!J16</f>
        <v>0</v>
      </c>
      <c r="AM16" s="134"/>
      <c r="AN16" s="222"/>
      <c r="AP16" s="686"/>
      <c r="AQ16" s="540"/>
      <c r="AR16" s="540"/>
      <c r="AS16" s="540"/>
      <c r="AT16" s="540"/>
      <c r="AU16" s="689" t="s">
        <v>1145</v>
      </c>
      <c r="AV16" s="540"/>
      <c r="AW16" s="689" t="s">
        <v>1146</v>
      </c>
      <c r="AX16" s="690"/>
      <c r="AY16" s="690"/>
      <c r="AZ16" s="690"/>
      <c r="BA16" s="690"/>
      <c r="BB16" s="689" t="s">
        <v>1145</v>
      </c>
      <c r="BC16" s="690"/>
      <c r="BD16" s="689" t="s">
        <v>1146</v>
      </c>
      <c r="BE16" s="690"/>
      <c r="BF16" s="690"/>
      <c r="BG16" s="690"/>
      <c r="BH16" s="690"/>
      <c r="BI16" s="541"/>
      <c r="BJ16" s="542"/>
      <c r="BK16" s="542"/>
      <c r="BL16" s="542"/>
      <c r="BM16" s="542"/>
      <c r="BN16" s="542"/>
      <c r="BO16" s="542"/>
      <c r="BP16" s="542"/>
      <c r="BQ16" s="542"/>
      <c r="BR16" s="542"/>
      <c r="BS16" s="542"/>
      <c r="BT16" s="542"/>
      <c r="BU16" s="543"/>
      <c r="BV16" s="305"/>
      <c r="BW16" s="394" t="str">
        <f>'30. Development Cost Schedule'!A16</f>
        <v>Other (specify) - see footnote 1</v>
      </c>
      <c r="BX16" s="371"/>
      <c r="BY16" s="385">
        <f>'30. Development Cost Schedule'!C16</f>
        <v>0</v>
      </c>
      <c r="BZ16" s="396"/>
      <c r="CA16" s="397"/>
      <c r="CB16" s="391"/>
      <c r="CC16" s="2496">
        <f>'30. Development Cost Schedule'!G16</f>
        <v>0</v>
      </c>
      <c r="CD16" s="2497"/>
      <c r="CE16" s="2497"/>
      <c r="CF16" s="2497"/>
      <c r="CG16" s="2498"/>
      <c r="CI16" s="1227">
        <f>'31. Schedule of Sources'!A15</f>
        <v>0</v>
      </c>
      <c r="CJ16" s="2723">
        <f>'31. Schedule of Sources'!B15</f>
        <v>0</v>
      </c>
      <c r="CK16" s="2724"/>
      <c r="CL16" s="2724"/>
      <c r="CM16" s="2724"/>
      <c r="CN16" s="2724"/>
      <c r="CO16" s="2724"/>
      <c r="CP16" s="2724"/>
      <c r="CQ16" s="2724"/>
      <c r="CR16" s="2725"/>
      <c r="CS16" s="2726">
        <f>'31. Schedule of Sources'!K15</f>
        <v>0</v>
      </c>
      <c r="CT16" s="2726"/>
      <c r="CU16" s="2726"/>
      <c r="CV16" s="2726"/>
      <c r="CW16" s="2726"/>
      <c r="CX16" s="2726"/>
      <c r="CY16" s="2726"/>
      <c r="CZ16" s="2720">
        <f>'31. Schedule of Sources'!R15</f>
        <v>0</v>
      </c>
      <c r="DA16" s="2720"/>
      <c r="DB16" s="2720"/>
      <c r="DC16" s="1109">
        <f>'31. Schedule of Sources'!U15</f>
        <v>0</v>
      </c>
      <c r="DD16" s="2719">
        <f>'31. Schedule of Sources'!V15</f>
        <v>0</v>
      </c>
      <c r="DE16" s="2719"/>
      <c r="DF16" s="2719"/>
      <c r="DG16" s="2719"/>
      <c r="DH16" s="2719"/>
      <c r="DI16" s="2719"/>
      <c r="DJ16" s="2720">
        <f>'31. Schedule of Sources'!AB15</f>
        <v>0</v>
      </c>
      <c r="DK16" s="2720"/>
      <c r="DL16" s="2720"/>
      <c r="DM16" s="2601">
        <f>'31. Schedule of Sources'!AE15</f>
        <v>0</v>
      </c>
      <c r="DN16" s="2601"/>
      <c r="DO16" s="2601"/>
      <c r="DP16" s="2601"/>
      <c r="DQ16" s="2601">
        <f>'31. Schedule of Sources'!AI15</f>
        <v>0</v>
      </c>
      <c r="DR16" s="2601"/>
      <c r="DS16" s="2736"/>
      <c r="DT16" s="2736"/>
      <c r="DU16" s="2736"/>
      <c r="DV16" s="2736"/>
      <c r="DW16" s="2736"/>
      <c r="DX16" s="1225">
        <f>'31. Schedule of Sources'!AP15</f>
        <v>0</v>
      </c>
      <c r="DZ16" s="1126"/>
      <c r="EA16" s="1126"/>
      <c r="EB16" s="1126"/>
      <c r="EC16" s="1126"/>
      <c r="ED16" s="1126"/>
      <c r="EE16" s="1126"/>
      <c r="EF16" s="1126"/>
      <c r="EG16" s="1126"/>
      <c r="EH16" s="1126"/>
      <c r="EI16" s="1126"/>
      <c r="EJ16" s="1126"/>
      <c r="EK16" s="1126"/>
      <c r="EL16" s="1126"/>
      <c r="EM16" s="1126"/>
      <c r="EN16" s="1126"/>
      <c r="EO16" s="1126"/>
      <c r="EP16" s="1126"/>
      <c r="EQ16" s="1126"/>
      <c r="ER16" s="1126"/>
      <c r="ES16" s="1126"/>
      <c r="ET16" s="1126"/>
      <c r="EU16" s="1126"/>
      <c r="EV16" s="1126"/>
      <c r="EW16" s="1126"/>
      <c r="EX16" s="1126"/>
      <c r="EY16" s="1126"/>
      <c r="EZ16" s="1126"/>
      <c r="FA16" s="1126"/>
      <c r="FB16" s="1126"/>
      <c r="FC16" s="1126"/>
      <c r="FD16" s="1126"/>
      <c r="FE16" s="1126"/>
      <c r="FF16" s="1126"/>
      <c r="FG16" s="1126"/>
      <c r="FH16" s="1126"/>
      <c r="FI16" s="1126"/>
      <c r="FJ16" s="1126"/>
      <c r="FK16" s="1126"/>
      <c r="FL16" s="1126"/>
      <c r="FN16" s="1424"/>
      <c r="FO16" s="1850"/>
      <c r="FP16" s="1424"/>
      <c r="FQ16" s="1424"/>
      <c r="FR16" s="1424"/>
      <c r="FS16" s="1846"/>
      <c r="FT16" s="1846"/>
      <c r="FU16" s="1846"/>
      <c r="FV16" s="802"/>
      <c r="FW16" s="2418"/>
      <c r="FX16" s="2418"/>
      <c r="FY16" s="2418"/>
      <c r="FZ16" s="2418"/>
      <c r="GA16" s="2418"/>
      <c r="GB16" s="2418"/>
      <c r="GC16" s="2418"/>
      <c r="GD16" s="2418"/>
      <c r="GE16" s="2418"/>
      <c r="GF16" s="2418"/>
      <c r="GG16" s="2418"/>
      <c r="GH16" s="2418"/>
      <c r="GI16" s="2418"/>
      <c r="GJ16" s="2418"/>
      <c r="GK16" s="2418"/>
      <c r="GL16" s="2418"/>
      <c r="GM16"/>
      <c r="GP16" s="460"/>
      <c r="GQ16" s="460"/>
      <c r="GR16" s="460"/>
      <c r="GS16" s="460"/>
      <c r="GT16" s="460"/>
      <c r="GU16" s="460"/>
      <c r="GV16" s="460"/>
      <c r="GW16" s="460"/>
      <c r="GX16" s="460"/>
      <c r="GY16" s="460"/>
      <c r="GZ16" s="460"/>
      <c r="HA16" s="460"/>
      <c r="HB16" s="460"/>
      <c r="HC16" s="460"/>
      <c r="HD16" s="460"/>
      <c r="HE16" s="460"/>
      <c r="HF16" s="460"/>
      <c r="HH16" s="300"/>
      <c r="HI16" s="625"/>
      <c r="HJ16" s="2667">
        <f>'17. Dev. Narr.'!B16</f>
        <v>0</v>
      </c>
      <c r="HK16" s="2667"/>
      <c r="HL16" s="2667"/>
      <c r="HM16" s="2667"/>
      <c r="HN16" s="2667"/>
      <c r="HO16" s="2667"/>
      <c r="HP16" s="2667"/>
      <c r="HQ16" s="2667"/>
      <c r="HR16" s="2667"/>
      <c r="HS16" s="2667"/>
      <c r="HT16" s="2667"/>
      <c r="HU16" s="2667"/>
      <c r="HV16" s="2667"/>
      <c r="HW16" s="2667"/>
      <c r="HX16" s="2667"/>
      <c r="HY16" s="2667"/>
      <c r="HZ16" s="2667"/>
      <c r="IA16" s="944"/>
      <c r="IB16" s="944"/>
      <c r="IC16" s="2668" t="s">
        <v>2222</v>
      </c>
      <c r="ID16" s="2668"/>
      <c r="IE16" s="2668"/>
      <c r="IF16" s="2668"/>
      <c r="IG16" s="2668"/>
      <c r="IH16" s="2668"/>
      <c r="II16" s="2668"/>
      <c r="IJ16" s="2668"/>
      <c r="IK16" s="2668"/>
      <c r="IL16" s="2668"/>
      <c r="IM16" s="2668"/>
      <c r="IN16" s="2668"/>
      <c r="IO16" s="2668"/>
      <c r="IP16" s="2668"/>
      <c r="IQ16" s="2668"/>
      <c r="IR16" s="2668"/>
      <c r="IS16" s="2668"/>
      <c r="IT16" s="2668"/>
      <c r="IU16" s="2668"/>
      <c r="IV16" s="300"/>
      <c r="IW16" s="300"/>
      <c r="IX16" s="300"/>
      <c r="IY16" s="300"/>
      <c r="IZ16" s="300"/>
      <c r="JC16" s="24"/>
      <c r="JD16" s="905" t="s">
        <v>127</v>
      </c>
      <c r="JE16" s="1564"/>
      <c r="JF16" s="1564"/>
      <c r="JG16" s="644"/>
      <c r="JH16" s="645"/>
      <c r="JI16" s="645"/>
      <c r="JJ16" s="646"/>
      <c r="JK16" s="2764">
        <f>'42. Dev Team'!I16</f>
        <v>0</v>
      </c>
      <c r="JL16" s="2765"/>
      <c r="JM16" s="2766"/>
      <c r="JN16" s="24"/>
      <c r="JO16" s="24"/>
      <c r="JP16" s="24"/>
      <c r="JQ16" s="24"/>
      <c r="JR16" s="24"/>
      <c r="JS16" s="24"/>
      <c r="JT16" s="24"/>
      <c r="JU16" s="24"/>
      <c r="JV16" s="24"/>
      <c r="JW16" s="24"/>
      <c r="JX16" s="24"/>
      <c r="JY16" s="24"/>
      <c r="JZ16" s="24"/>
      <c r="KA16" s="24"/>
      <c r="KB16" s="24"/>
      <c r="KC16" s="24"/>
      <c r="KD16" s="24"/>
      <c r="KE16" s="1566"/>
      <c r="KF16" s="1566"/>
      <c r="KG16" s="1566"/>
      <c r="KH16" s="1566"/>
      <c r="KI16" s="1566"/>
      <c r="KJ16" s="2772"/>
      <c r="KK16" s="2772"/>
      <c r="KL16" s="2772"/>
      <c r="KM16" s="214"/>
      <c r="KN16" s="1565"/>
      <c r="KO16" s="1565"/>
      <c r="KP16" s="1565"/>
    </row>
    <row r="17" spans="1:302" ht="15" customHeight="1" thickBot="1" x14ac:dyDescent="0.35">
      <c r="A17" s="674">
        <f>'24. Rent Schedule'!A17</f>
        <v>0</v>
      </c>
      <c r="B17" s="1405">
        <f>'24. Rent Schedule'!B17</f>
        <v>0</v>
      </c>
      <c r="C17" s="1405">
        <f>'24. Rent Schedule'!C17</f>
        <v>0</v>
      </c>
      <c r="D17" s="1405">
        <f>'24. Rent Schedule'!D17</f>
        <v>0</v>
      </c>
      <c r="E17" s="1405">
        <f>'24. Rent Schedule'!E17</f>
        <v>0</v>
      </c>
      <c r="F17" s="1404">
        <f>'24. Rent Schedule'!F17</f>
        <v>0</v>
      </c>
      <c r="G17" s="1404">
        <f>'24. Rent Schedule'!G17</f>
        <v>0</v>
      </c>
      <c r="H17" s="1404">
        <f>'24. Rent Schedule'!H17</f>
        <v>0</v>
      </c>
      <c r="I17" s="1404">
        <f>'24. Rent Schedule'!I17</f>
        <v>0</v>
      </c>
      <c r="J17" s="589">
        <f t="shared" si="0"/>
        <v>0</v>
      </c>
      <c r="K17" s="590">
        <f>'24. Rent Schedule'!K17</f>
        <v>0</v>
      </c>
      <c r="L17" s="590">
        <f>'24. Rent Schedule'!L17</f>
        <v>0</v>
      </c>
      <c r="M17" s="590">
        <f>'24. Rent Schedule'!M17</f>
        <v>0</v>
      </c>
      <c r="N17" s="593">
        <f t="shared" si="1"/>
        <v>0</v>
      </c>
      <c r="P17" s="969" t="s">
        <v>458</v>
      </c>
      <c r="Q17" s="284" t="str">
        <f>'25. Utility Allowance'!B17</f>
        <v>Tenant</v>
      </c>
      <c r="R17" s="284">
        <f>'25. Utility Allowance'!C17</f>
        <v>0</v>
      </c>
      <c r="S17" s="284">
        <f>'25. Utility Allowance'!D17</f>
        <v>0</v>
      </c>
      <c r="T17" s="284">
        <f>'25. Utility Allowance'!E17</f>
        <v>0</v>
      </c>
      <c r="U17" s="284">
        <f>'25. Utility Allowance'!F17</f>
        <v>0</v>
      </c>
      <c r="V17" s="284">
        <f>'25. Utility Allowance'!G17</f>
        <v>0</v>
      </c>
      <c r="W17" s="284">
        <f>'25. Utility Allowance'!H17</f>
        <v>0</v>
      </c>
      <c r="X17" s="2853">
        <f>'25. Utility Allowance'!I17</f>
        <v>0</v>
      </c>
      <c r="Y17" s="2853"/>
      <c r="Z17" s="2853"/>
      <c r="AA17" s="300"/>
      <c r="AB17" s="92"/>
      <c r="AC17" s="131"/>
      <c r="AD17" s="96" t="s">
        <v>224</v>
      </c>
      <c r="AE17" s="96"/>
      <c r="AF17" s="2494" t="str">
        <f>'26. Annual Operating Expenses'!D17</f>
        <v>describe</v>
      </c>
      <c r="AG17" s="2495"/>
      <c r="AH17" s="2495"/>
      <c r="AI17" s="2495"/>
      <c r="AJ17" s="132"/>
      <c r="AK17" s="136"/>
      <c r="AL17" s="1089">
        <f>'26. Annual Operating Expenses'!J17</f>
        <v>0</v>
      </c>
      <c r="AM17" s="134"/>
      <c r="AN17" s="223"/>
      <c r="AP17" s="691"/>
      <c r="AQ17" s="534"/>
      <c r="AR17" s="534"/>
      <c r="AS17" s="534"/>
      <c r="AT17" s="534"/>
      <c r="AU17" s="534"/>
      <c r="AV17" s="534"/>
      <c r="AW17" s="534"/>
      <c r="AX17" s="539"/>
      <c r="AY17" s="539"/>
      <c r="AZ17" s="539"/>
      <c r="BA17" s="539"/>
      <c r="BB17" s="539"/>
      <c r="BC17" s="539"/>
      <c r="BD17" s="539"/>
      <c r="BE17" s="539"/>
      <c r="BF17" s="539"/>
      <c r="BG17" s="539"/>
      <c r="BH17" s="539"/>
      <c r="BI17" s="51"/>
      <c r="BJ17" s="544"/>
      <c r="BK17" s="544"/>
      <c r="BL17" s="544"/>
      <c r="BM17" s="544"/>
      <c r="BN17" s="544"/>
      <c r="BO17" s="544"/>
      <c r="BP17" s="544"/>
      <c r="BQ17" s="544"/>
      <c r="BR17" s="544"/>
      <c r="BS17" s="544"/>
      <c r="BT17" s="544"/>
      <c r="BU17" s="545"/>
      <c r="BV17" s="305"/>
      <c r="BW17" s="394" t="str">
        <f>'30. Development Cost Schedule'!A17</f>
        <v>Other (specify) - see footnote 1</v>
      </c>
      <c r="BX17" s="371"/>
      <c r="BY17" s="385">
        <f>'30. Development Cost Schedule'!C17</f>
        <v>0</v>
      </c>
      <c r="BZ17" s="385">
        <f>'30. Development Cost Schedule'!D17</f>
        <v>0</v>
      </c>
      <c r="CA17" s="385">
        <f>'30. Development Cost Schedule'!E17</f>
        <v>0</v>
      </c>
      <c r="CB17" s="391"/>
      <c r="CC17" s="2496">
        <f>'30. Development Cost Schedule'!G17</f>
        <v>0</v>
      </c>
      <c r="CD17" s="2497"/>
      <c r="CE17" s="2497"/>
      <c r="CF17" s="2497"/>
      <c r="CG17" s="2498"/>
      <c r="CI17" s="1227">
        <f>'31. Schedule of Sources'!A16</f>
        <v>0</v>
      </c>
      <c r="CJ17" s="2723">
        <f>'31. Schedule of Sources'!B16</f>
        <v>0</v>
      </c>
      <c r="CK17" s="2724"/>
      <c r="CL17" s="2724"/>
      <c r="CM17" s="2724"/>
      <c r="CN17" s="2724"/>
      <c r="CO17" s="2724"/>
      <c r="CP17" s="2724"/>
      <c r="CQ17" s="2724"/>
      <c r="CR17" s="2725"/>
      <c r="CS17" s="2726">
        <f>'31. Schedule of Sources'!K16</f>
        <v>0</v>
      </c>
      <c r="CT17" s="2726"/>
      <c r="CU17" s="2726"/>
      <c r="CV17" s="2726"/>
      <c r="CW17" s="2726"/>
      <c r="CX17" s="2726"/>
      <c r="CY17" s="2726"/>
      <c r="CZ17" s="2720">
        <f>'31. Schedule of Sources'!R16</f>
        <v>0</v>
      </c>
      <c r="DA17" s="2720"/>
      <c r="DB17" s="2720"/>
      <c r="DC17" s="1109">
        <f>'31. Schedule of Sources'!U16</f>
        <v>0</v>
      </c>
      <c r="DD17" s="2719">
        <f>'31. Schedule of Sources'!V16</f>
        <v>0</v>
      </c>
      <c r="DE17" s="2719"/>
      <c r="DF17" s="2719"/>
      <c r="DG17" s="2719"/>
      <c r="DH17" s="2719"/>
      <c r="DI17" s="2719"/>
      <c r="DJ17" s="2720">
        <f>'31. Schedule of Sources'!AB16</f>
        <v>0</v>
      </c>
      <c r="DK17" s="2720"/>
      <c r="DL17" s="2720"/>
      <c r="DM17" s="2601">
        <f>'31. Schedule of Sources'!AE16</f>
        <v>0</v>
      </c>
      <c r="DN17" s="2601"/>
      <c r="DO17" s="2601"/>
      <c r="DP17" s="2601"/>
      <c r="DQ17" s="2601">
        <f>'31. Schedule of Sources'!AI16</f>
        <v>0</v>
      </c>
      <c r="DR17" s="2601"/>
      <c r="DS17" s="2736"/>
      <c r="DT17" s="2736"/>
      <c r="DU17" s="2736"/>
      <c r="DV17" s="2736"/>
      <c r="DW17" s="2736"/>
      <c r="DX17" s="1225">
        <f>'31. Schedule of Sources'!AP16</f>
        <v>0</v>
      </c>
      <c r="DZ17" s="1111" t="s">
        <v>165</v>
      </c>
      <c r="EA17" s="1112" t="s">
        <v>170</v>
      </c>
      <c r="EB17" s="1112"/>
      <c r="EC17" s="1112"/>
      <c r="ED17" s="1112"/>
      <c r="EE17" s="1112"/>
      <c r="EF17" s="1112"/>
      <c r="EG17" s="1113"/>
      <c r="EH17" s="1113"/>
      <c r="EI17" s="1113"/>
      <c r="EJ17" s="1113"/>
      <c r="EK17" s="1113"/>
      <c r="EL17" s="1113"/>
      <c r="EM17" s="1113"/>
      <c r="EN17" s="1113"/>
      <c r="EO17" s="1113"/>
      <c r="EP17" s="1113"/>
      <c r="EQ17" s="1113"/>
      <c r="ER17" s="1113"/>
      <c r="ES17" s="1113"/>
      <c r="ET17" s="1113"/>
      <c r="EU17" s="1113"/>
      <c r="EV17" s="1113"/>
      <c r="EW17" s="1113"/>
      <c r="EX17" s="1113"/>
      <c r="EY17" s="1113"/>
      <c r="EZ17" s="1113"/>
      <c r="FA17" s="1113"/>
      <c r="FB17" s="1113"/>
      <c r="FC17" s="1113"/>
      <c r="FD17" s="1113"/>
      <c r="FE17" s="1113"/>
      <c r="FF17" s="1113"/>
      <c r="FG17" s="1113"/>
      <c r="FH17" s="1113"/>
      <c r="FI17" s="1113"/>
      <c r="FJ17" s="1113"/>
      <c r="FK17" s="1113"/>
      <c r="FL17" s="1114"/>
      <c r="FN17" s="443" t="s">
        <v>171</v>
      </c>
      <c r="FO17" s="2610" t="s">
        <v>2122</v>
      </c>
      <c r="FP17" s="2611"/>
      <c r="FQ17" s="2611"/>
      <c r="FR17" s="2611"/>
      <c r="FS17" s="2611"/>
      <c r="FT17" s="2611"/>
      <c r="FU17" s="2611"/>
      <c r="FV17" s="2611"/>
      <c r="FW17" s="2611"/>
      <c r="FX17" s="2611"/>
      <c r="FY17" s="2611"/>
      <c r="FZ17" s="2611"/>
      <c r="GA17" s="2611"/>
      <c r="GB17" s="2611"/>
      <c r="GC17" s="2611"/>
      <c r="GD17" s="2611"/>
      <c r="GE17" s="2611"/>
      <c r="GF17" s="2611"/>
      <c r="GG17" s="2611"/>
      <c r="GH17" s="2611"/>
      <c r="GI17" s="2611"/>
      <c r="GJ17" s="2611"/>
      <c r="GK17" s="2611"/>
      <c r="GL17" s="2612"/>
      <c r="GM17"/>
      <c r="GO17" s="466" t="s">
        <v>165</v>
      </c>
      <c r="GP17" s="2419" t="s">
        <v>2126</v>
      </c>
      <c r="GQ17" s="2420"/>
      <c r="GR17" s="2420"/>
      <c r="GS17" s="2420"/>
      <c r="GT17" s="2420"/>
      <c r="GU17" s="2420"/>
      <c r="GV17" s="2420"/>
      <c r="GW17" s="2420"/>
      <c r="GX17" s="2420"/>
      <c r="GY17" s="2420"/>
      <c r="GZ17" s="2420"/>
      <c r="HA17" s="2420"/>
      <c r="HB17" s="2420"/>
      <c r="HC17" s="2420"/>
      <c r="HD17" s="2420"/>
      <c r="HE17" s="2420"/>
      <c r="HF17" s="2420"/>
      <c r="HH17" s="300"/>
      <c r="HI17" s="1709"/>
      <c r="HJ17" s="1735"/>
      <c r="HK17" s="1735"/>
      <c r="HL17" s="1735"/>
      <c r="HM17" s="1735"/>
      <c r="HN17" s="1735"/>
      <c r="HO17" s="1735"/>
      <c r="HP17" s="1735"/>
      <c r="HQ17" s="1735"/>
      <c r="HR17" s="1735"/>
      <c r="HS17" s="1735"/>
      <c r="HT17" s="1735"/>
      <c r="HU17" s="1735"/>
      <c r="HV17" s="1735"/>
      <c r="HW17" s="1735"/>
      <c r="HX17" s="1735"/>
      <c r="HY17" s="1735"/>
      <c r="HZ17" s="1735"/>
      <c r="IA17" s="1735"/>
      <c r="IB17" s="1735"/>
      <c r="IC17" s="2668"/>
      <c r="ID17" s="2668"/>
      <c r="IE17" s="2668"/>
      <c r="IF17" s="2668"/>
      <c r="IG17" s="2668"/>
      <c r="IH17" s="2668"/>
      <c r="II17" s="2668"/>
      <c r="IJ17" s="2668"/>
      <c r="IK17" s="2668"/>
      <c r="IL17" s="2668"/>
      <c r="IM17" s="2668"/>
      <c r="IN17" s="2668"/>
      <c r="IO17" s="2668"/>
      <c r="IP17" s="2668"/>
      <c r="IQ17" s="2668"/>
      <c r="IR17" s="2668"/>
      <c r="IS17" s="2668"/>
      <c r="IT17" s="2668"/>
      <c r="IU17" s="2668"/>
      <c r="IV17" s="1735"/>
      <c r="IW17" s="1735"/>
      <c r="IX17" s="1735"/>
      <c r="IY17" s="1735"/>
      <c r="IZ17" s="1735"/>
      <c r="JC17" s="24"/>
      <c r="JD17" s="906"/>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1566"/>
      <c r="KH17" s="1566"/>
      <c r="KI17" s="1566"/>
      <c r="KJ17" s="24"/>
      <c r="KK17" s="24"/>
      <c r="KL17" s="24"/>
      <c r="KM17" s="214"/>
      <c r="KN17" s="1565"/>
      <c r="KO17" s="1565"/>
      <c r="KP17" s="1565"/>
    </row>
    <row r="18" spans="1:302" ht="15" customHeight="1" thickBot="1" x14ac:dyDescent="0.35">
      <c r="A18" s="674">
        <f>'24. Rent Schedule'!A18</f>
        <v>0</v>
      </c>
      <c r="B18" s="1405">
        <f>'24. Rent Schedule'!B18</f>
        <v>0</v>
      </c>
      <c r="C18" s="1405">
        <f>'24. Rent Schedule'!C18</f>
        <v>0</v>
      </c>
      <c r="D18" s="1405">
        <f>'24. Rent Schedule'!D18</f>
        <v>0</v>
      </c>
      <c r="E18" s="1405">
        <f>'24. Rent Schedule'!E18</f>
        <v>0</v>
      </c>
      <c r="F18" s="1404">
        <f>'24. Rent Schedule'!F18</f>
        <v>0</v>
      </c>
      <c r="G18" s="1404">
        <f>'24. Rent Schedule'!G18</f>
        <v>0</v>
      </c>
      <c r="H18" s="1404">
        <f>'24. Rent Schedule'!H18</f>
        <v>0</v>
      </c>
      <c r="I18" s="1404">
        <f>'24. Rent Schedule'!I18</f>
        <v>0</v>
      </c>
      <c r="J18" s="589">
        <f t="shared" si="0"/>
        <v>0</v>
      </c>
      <c r="K18" s="590">
        <f>'24. Rent Schedule'!K18</f>
        <v>0</v>
      </c>
      <c r="L18" s="590">
        <f>'24. Rent Schedule'!L18</f>
        <v>0</v>
      </c>
      <c r="M18" s="590">
        <f>'24. Rent Schedule'!M18</f>
        <v>0</v>
      </c>
      <c r="N18" s="593">
        <f t="shared" si="1"/>
        <v>0</v>
      </c>
      <c r="P18" s="969" t="s">
        <v>459</v>
      </c>
      <c r="Q18" s="284" t="str">
        <f>'25. Utility Allowance'!B18</f>
        <v>Landlord</v>
      </c>
      <c r="R18" s="216"/>
      <c r="S18" s="284">
        <f>'25. Utility Allowance'!D18</f>
        <v>0</v>
      </c>
      <c r="T18" s="284">
        <f>'25. Utility Allowance'!E18</f>
        <v>0</v>
      </c>
      <c r="U18" s="284">
        <f>'25. Utility Allowance'!F18</f>
        <v>0</v>
      </c>
      <c r="V18" s="284">
        <f>'25. Utility Allowance'!G18</f>
        <v>0</v>
      </c>
      <c r="W18" s="284">
        <f>'25. Utility Allowance'!H18</f>
        <v>0</v>
      </c>
      <c r="X18" s="2853">
        <f>'25. Utility Allowance'!I18</f>
        <v>0</v>
      </c>
      <c r="Y18" s="2853"/>
      <c r="Z18" s="2853"/>
      <c r="AA18" s="300"/>
      <c r="AB18" s="92"/>
      <c r="AC18" s="137" t="s">
        <v>225</v>
      </c>
      <c r="AD18" s="138"/>
      <c r="AE18" s="138"/>
      <c r="AF18" s="138"/>
      <c r="AG18" s="138"/>
      <c r="AH18" s="138"/>
      <c r="AI18" s="138"/>
      <c r="AJ18" s="138"/>
      <c r="AK18" s="138"/>
      <c r="AL18" s="138"/>
      <c r="AM18" s="139"/>
      <c r="AN18" s="1091">
        <f>SUM(AL14:AL17)</f>
        <v>0</v>
      </c>
      <c r="AP18" s="2862" t="s">
        <v>1147</v>
      </c>
      <c r="AQ18" s="2863"/>
      <c r="AR18" s="2863"/>
      <c r="AS18" s="2863"/>
      <c r="AT18" s="888"/>
      <c r="AU18" s="536">
        <f>'23. BldgUnit Config'!F18</f>
        <v>0</v>
      </c>
      <c r="AV18" s="888"/>
      <c r="AW18" s="536">
        <f>'23. BldgUnit Config'!H18</f>
        <v>0</v>
      </c>
      <c r="AX18" s="534" t="s">
        <v>1142</v>
      </c>
      <c r="AY18" s="51"/>
      <c r="AZ18" s="51"/>
      <c r="BA18" s="544"/>
      <c r="BB18" s="536">
        <f>'23. BldgUnit Config'!M18</f>
        <v>0</v>
      </c>
      <c r="BC18" s="534"/>
      <c r="BD18" s="536">
        <f>'23. BldgUnit Config'!O18</f>
        <v>0</v>
      </c>
      <c r="BE18" s="537" t="s">
        <v>1140</v>
      </c>
      <c r="BF18" s="51"/>
      <c r="BG18" s="51"/>
      <c r="BH18" s="51"/>
      <c r="BI18" s="51"/>
      <c r="BJ18" s="544"/>
      <c r="BK18" s="544"/>
      <c r="BL18" s="544"/>
      <c r="BM18" s="544"/>
      <c r="BN18" s="544"/>
      <c r="BO18" s="544"/>
      <c r="BP18" s="544"/>
      <c r="BQ18" s="544"/>
      <c r="BR18" s="544"/>
      <c r="BS18" s="544"/>
      <c r="BT18" s="544"/>
      <c r="BU18" s="545"/>
      <c r="BV18" s="305"/>
      <c r="BW18" s="737" t="s">
        <v>268</v>
      </c>
      <c r="BX18" s="383"/>
      <c r="BY18" s="399">
        <f>SUM(BY13:BY17)</f>
        <v>0</v>
      </c>
      <c r="BZ18" s="399">
        <f>SUM(BZ13:BZ17)</f>
        <v>0</v>
      </c>
      <c r="CA18" s="399">
        <f>SUM(CA13:CA17)</f>
        <v>0</v>
      </c>
      <c r="CB18" s="391"/>
      <c r="CC18" s="2496">
        <f>'30. Development Cost Schedule'!G18</f>
        <v>0</v>
      </c>
      <c r="CD18" s="2497"/>
      <c r="CE18" s="2497"/>
      <c r="CF18" s="2497"/>
      <c r="CG18" s="2498"/>
      <c r="CI18" s="2737" t="s">
        <v>397</v>
      </c>
      <c r="CJ18" s="2738"/>
      <c r="CK18" s="2738"/>
      <c r="CL18" s="2738"/>
      <c r="CM18" s="2738"/>
      <c r="CN18" s="2738"/>
      <c r="CO18" s="2738"/>
      <c r="CP18" s="2738"/>
      <c r="CQ18" s="2738"/>
      <c r="CR18" s="2738"/>
      <c r="CS18" s="2738"/>
      <c r="CT18" s="2738"/>
      <c r="CU18" s="2738"/>
      <c r="CV18" s="2738"/>
      <c r="CW18" s="2738"/>
      <c r="CX18" s="2738"/>
      <c r="CY18" s="2738"/>
      <c r="CZ18" s="2738"/>
      <c r="DA18" s="2738"/>
      <c r="DB18" s="2738"/>
      <c r="DC18" s="2738"/>
      <c r="DD18" s="2738"/>
      <c r="DE18" s="2738"/>
      <c r="DF18" s="2738"/>
      <c r="DG18" s="2738"/>
      <c r="DH18" s="2738"/>
      <c r="DI18" s="2738"/>
      <c r="DJ18" s="2738"/>
      <c r="DK18" s="2738"/>
      <c r="DL18" s="2738"/>
      <c r="DM18" s="2738"/>
      <c r="DN18" s="2738"/>
      <c r="DO18" s="2738"/>
      <c r="DP18" s="2738"/>
      <c r="DQ18" s="2738"/>
      <c r="DR18" s="2738"/>
      <c r="DS18" s="2738"/>
      <c r="DT18" s="2738"/>
      <c r="DU18" s="2738"/>
      <c r="DV18" s="2738"/>
      <c r="DW18" s="2738"/>
      <c r="DX18" s="2739"/>
      <c r="DZ18" s="1115"/>
      <c r="EA18" s="1116" t="s">
        <v>159</v>
      </c>
      <c r="EB18" s="904"/>
      <c r="EC18" s="904"/>
      <c r="ED18" s="2602">
        <f>'5. Contact Info'!E18</f>
        <v>0</v>
      </c>
      <c r="EE18" s="2602"/>
      <c r="EF18" s="2602"/>
      <c r="EG18" s="2602"/>
      <c r="EH18" s="2602"/>
      <c r="EI18" s="2602"/>
      <c r="EJ18" s="2602"/>
      <c r="EK18" s="2602"/>
      <c r="EL18" s="2602"/>
      <c r="EM18" s="2602"/>
      <c r="EN18" s="2602"/>
      <c r="EO18" s="2602"/>
      <c r="EP18" s="2602"/>
      <c r="EQ18" s="2602"/>
      <c r="ER18" s="2602"/>
      <c r="ES18" s="904"/>
      <c r="ET18" s="1116" t="s">
        <v>160</v>
      </c>
      <c r="EU18" s="904"/>
      <c r="EV18" s="904"/>
      <c r="EW18" s="904"/>
      <c r="EX18" s="2717">
        <f>'5. Contact Info'!X18</f>
        <v>0</v>
      </c>
      <c r="EY18" s="2717"/>
      <c r="EZ18" s="2717"/>
      <c r="FA18" s="2717"/>
      <c r="FB18" s="2717"/>
      <c r="FC18" s="2717"/>
      <c r="FD18" s="2717"/>
      <c r="FE18" s="2717"/>
      <c r="FF18" s="904"/>
      <c r="FG18" s="904"/>
      <c r="FH18" s="2602">
        <f>'5. Contact Info'!AH18</f>
        <v>0</v>
      </c>
      <c r="FI18" s="2602"/>
      <c r="FJ18" s="2602"/>
      <c r="FK18" s="2602"/>
      <c r="FL18" s="2721"/>
      <c r="FN18" s="443"/>
      <c r="FO18" s="1424"/>
      <c r="FP18" s="459"/>
      <c r="FQ18" s="445"/>
      <c r="FR18" s="470"/>
      <c r="FS18" s="470"/>
      <c r="FT18" s="470"/>
      <c r="FU18" s="470"/>
      <c r="FV18" s="470"/>
      <c r="FW18" s="470"/>
      <c r="FX18" s="470"/>
      <c r="FY18" s="470"/>
      <c r="FZ18" s="470"/>
      <c r="GA18" s="470"/>
      <c r="GB18" s="470"/>
      <c r="GC18" s="470"/>
      <c r="GD18" s="470"/>
      <c r="GE18" s="470"/>
      <c r="GF18" s="470"/>
      <c r="GG18" s="470"/>
      <c r="GH18" s="470"/>
      <c r="GI18" s="470"/>
      <c r="GJ18" s="470"/>
      <c r="GK18" s="470"/>
      <c r="GL18" s="470"/>
      <c r="GM18"/>
      <c r="GO18" s="466"/>
      <c r="GP18" s="850" t="s">
        <v>1513</v>
      </c>
      <c r="GQ18" s="850"/>
      <c r="GR18" s="851"/>
      <c r="GS18" s="851"/>
      <c r="GT18" s="851"/>
      <c r="GU18" s="851"/>
      <c r="GV18" s="851"/>
      <c r="GW18" s="851"/>
      <c r="GX18" s="851"/>
      <c r="GY18" s="851"/>
      <c r="GZ18" s="851"/>
      <c r="HA18" s="851"/>
      <c r="HB18" s="851"/>
      <c r="HC18" s="851"/>
      <c r="HD18" s="851"/>
      <c r="HE18" s="851"/>
      <c r="HF18" s="851"/>
      <c r="HH18" s="300"/>
      <c r="HI18" s="1733"/>
      <c r="HJ18" s="2669" t="s">
        <v>2100</v>
      </c>
      <c r="HK18" s="2669"/>
      <c r="HL18" s="2669"/>
      <c r="HM18" s="2669"/>
      <c r="HN18" s="2669"/>
      <c r="HO18" s="2669"/>
      <c r="HP18" s="2669"/>
      <c r="HQ18" s="2669"/>
      <c r="HR18" s="2669"/>
      <c r="HS18" s="2669"/>
      <c r="HT18" s="2669"/>
      <c r="HU18" s="2669"/>
      <c r="HV18" s="2669"/>
      <c r="HW18" s="2669"/>
      <c r="HX18" s="2669"/>
      <c r="HY18" s="2669"/>
      <c r="HZ18" s="1733"/>
      <c r="IA18" s="1733"/>
      <c r="IB18" s="1733"/>
      <c r="IC18" s="2668"/>
      <c r="ID18" s="2668"/>
      <c r="IE18" s="2668"/>
      <c r="IF18" s="2668"/>
      <c r="IG18" s="2668"/>
      <c r="IH18" s="2668"/>
      <c r="II18" s="2668"/>
      <c r="IJ18" s="2668"/>
      <c r="IK18" s="2668"/>
      <c r="IL18" s="2668"/>
      <c r="IM18" s="2668"/>
      <c r="IN18" s="2668"/>
      <c r="IO18" s="2668"/>
      <c r="IP18" s="2668"/>
      <c r="IQ18" s="2668"/>
      <c r="IR18" s="2668"/>
      <c r="IS18" s="2668"/>
      <c r="IT18" s="2668"/>
      <c r="IU18" s="2668"/>
      <c r="IV18" s="1733"/>
      <c r="IW18" s="1733"/>
      <c r="IX18" s="1733"/>
      <c r="IY18" s="1733"/>
      <c r="IZ18" s="1733"/>
      <c r="JC18" s="24"/>
      <c r="JD18" s="907" t="s">
        <v>681</v>
      </c>
      <c r="JE18" s="908"/>
      <c r="JF18" s="908"/>
      <c r="JG18" s="908"/>
      <c r="JH18" s="908"/>
      <c r="JI18" s="908"/>
      <c r="JJ18" s="908"/>
      <c r="JK18" s="908"/>
      <c r="JL18" s="908"/>
      <c r="JM18" s="908"/>
      <c r="JN18" s="908"/>
      <c r="JO18" s="908"/>
      <c r="JP18" s="908"/>
      <c r="JQ18" s="908"/>
      <c r="JR18" s="908"/>
      <c r="JS18" s="908"/>
      <c r="JT18" s="908"/>
      <c r="JU18" s="908"/>
      <c r="JV18" s="908"/>
      <c r="JW18" s="908"/>
      <c r="JX18" s="908"/>
      <c r="JY18" s="908"/>
      <c r="JZ18" s="908"/>
      <c r="KA18" s="908"/>
      <c r="KB18" s="908"/>
      <c r="KC18" s="908"/>
      <c r="KD18" s="101"/>
      <c r="KE18" s="1562"/>
      <c r="KF18" s="1562"/>
      <c r="KG18" s="1562"/>
      <c r="KH18" s="1562"/>
      <c r="KI18" s="1562"/>
      <c r="KJ18" s="2740">
        <f>'42. Dev Team'!AH18</f>
        <v>0</v>
      </c>
      <c r="KK18" s="2740"/>
      <c r="KL18" s="2740"/>
      <c r="KM18" s="1563"/>
      <c r="KN18" s="1565"/>
      <c r="KO18" s="1565"/>
      <c r="KP18" s="1565"/>
    </row>
    <row r="19" spans="1:302" ht="15" customHeight="1" thickBot="1" x14ac:dyDescent="0.35">
      <c r="A19" s="674">
        <f>'24. Rent Schedule'!A19</f>
        <v>0</v>
      </c>
      <c r="B19" s="1405">
        <f>'24. Rent Schedule'!B19</f>
        <v>0</v>
      </c>
      <c r="C19" s="1405">
        <f>'24. Rent Schedule'!C19</f>
        <v>0</v>
      </c>
      <c r="D19" s="1405">
        <f>'24. Rent Schedule'!D19</f>
        <v>0</v>
      </c>
      <c r="E19" s="1405">
        <f>'24. Rent Schedule'!E19</f>
        <v>0</v>
      </c>
      <c r="F19" s="1404">
        <f>'24. Rent Schedule'!F19</f>
        <v>0</v>
      </c>
      <c r="G19" s="1404">
        <f>'24. Rent Schedule'!G19</f>
        <v>0</v>
      </c>
      <c r="H19" s="1404">
        <f>'24. Rent Schedule'!H19</f>
        <v>0</v>
      </c>
      <c r="I19" s="1404">
        <f>'24. Rent Schedule'!I19</f>
        <v>0</v>
      </c>
      <c r="J19" s="589">
        <f t="shared" si="0"/>
        <v>0</v>
      </c>
      <c r="K19" s="590">
        <f>'24. Rent Schedule'!K19</f>
        <v>0</v>
      </c>
      <c r="L19" s="590">
        <f>'24. Rent Schedule'!L19</f>
        <v>0</v>
      </c>
      <c r="M19" s="590">
        <f>'24. Rent Schedule'!M19</f>
        <v>0</v>
      </c>
      <c r="N19" s="593">
        <f t="shared" si="1"/>
        <v>0</v>
      </c>
      <c r="P19" s="969" t="s">
        <v>460</v>
      </c>
      <c r="Q19" s="284" t="str">
        <f>'25. Utility Allowance'!B19</f>
        <v>Landlord</v>
      </c>
      <c r="R19" s="216"/>
      <c r="S19" s="284">
        <f>'25. Utility Allowance'!D19</f>
        <v>0</v>
      </c>
      <c r="T19" s="284">
        <f>'25. Utility Allowance'!E19</f>
        <v>0</v>
      </c>
      <c r="U19" s="284">
        <f>'25. Utility Allowance'!F19</f>
        <v>0</v>
      </c>
      <c r="V19" s="284">
        <f>'25. Utility Allowance'!G19</f>
        <v>0</v>
      </c>
      <c r="W19" s="284">
        <f>'25. Utility Allowance'!H19</f>
        <v>0</v>
      </c>
      <c r="X19" s="2853">
        <f>'25. Utility Allowance'!I19</f>
        <v>0</v>
      </c>
      <c r="Y19" s="2853"/>
      <c r="Z19" s="2853"/>
      <c r="AA19" s="300"/>
      <c r="AB19" s="92"/>
      <c r="AC19" s="149" t="s">
        <v>226</v>
      </c>
      <c r="AD19" s="96"/>
      <c r="AE19" s="96"/>
      <c r="AF19" s="96"/>
      <c r="AG19" s="96"/>
      <c r="AH19" s="96"/>
      <c r="AI19" s="96"/>
      <c r="AJ19" s="96"/>
      <c r="AK19" s="150"/>
      <c r="AL19" s="150"/>
      <c r="AM19" s="134"/>
      <c r="AN19" s="221"/>
      <c r="AP19" s="2862"/>
      <c r="AQ19" s="2863"/>
      <c r="AR19" s="2863"/>
      <c r="AS19" s="2863"/>
      <c r="AT19" s="534"/>
      <c r="AU19" s="534"/>
      <c r="AV19" s="534"/>
      <c r="AW19" s="534"/>
      <c r="AX19" s="51"/>
      <c r="AY19" s="51"/>
      <c r="AZ19" s="51"/>
      <c r="BA19" s="51"/>
      <c r="BB19" s="51"/>
      <c r="BC19" s="51"/>
      <c r="BD19" s="51"/>
      <c r="BE19" s="51"/>
      <c r="BF19" s="51"/>
      <c r="BG19" s="51"/>
      <c r="BH19" s="51"/>
      <c r="BI19" s="51"/>
      <c r="BJ19" s="544"/>
      <c r="BK19" s="544"/>
      <c r="BL19" s="544"/>
      <c r="BM19" s="544"/>
      <c r="BN19" s="544"/>
      <c r="BO19" s="544"/>
      <c r="BP19" s="544"/>
      <c r="BQ19" s="544"/>
      <c r="BR19" s="544"/>
      <c r="BS19" s="544"/>
      <c r="BT19" s="544"/>
      <c r="BU19" s="545"/>
      <c r="BV19" s="965"/>
      <c r="BW19" s="1077" t="s">
        <v>1294</v>
      </c>
      <c r="BX19" s="383"/>
      <c r="BY19" s="372"/>
      <c r="BZ19" s="258"/>
      <c r="CA19" s="258"/>
      <c r="CB19" s="391"/>
      <c r="CC19" s="2496">
        <f>'30. Development Cost Schedule'!G19</f>
        <v>0</v>
      </c>
      <c r="CD19" s="2497"/>
      <c r="CE19" s="2497"/>
      <c r="CF19" s="2497"/>
      <c r="CG19" s="2498"/>
      <c r="CI19" s="1227">
        <f>'31. Schedule of Sources'!A18</f>
        <v>0</v>
      </c>
      <c r="CJ19" s="2920" t="s">
        <v>402</v>
      </c>
      <c r="CK19" s="2920"/>
      <c r="CL19" s="2921">
        <f>'31. Schedule of Sources'!D18</f>
        <v>0</v>
      </c>
      <c r="CM19" s="2921"/>
      <c r="CN19" s="2921"/>
      <c r="CO19" s="2921"/>
      <c r="CP19" s="2921"/>
      <c r="CQ19" s="2921"/>
      <c r="CR19" s="2921"/>
      <c r="CS19" s="2719">
        <f>'31. Schedule of Sources'!K18</f>
        <v>0</v>
      </c>
      <c r="CT19" s="2719"/>
      <c r="CU19" s="2719"/>
      <c r="CV19" s="2719"/>
      <c r="CW19" s="2719"/>
      <c r="CX19" s="2719"/>
      <c r="CY19" s="2719"/>
      <c r="CZ19" s="2720">
        <f>'31. Schedule of Sources'!R18</f>
        <v>0</v>
      </c>
      <c r="DA19" s="2720"/>
      <c r="DB19" s="2720"/>
      <c r="DC19" s="1109">
        <f>'31. Schedule of Sources'!U18</f>
        <v>0</v>
      </c>
      <c r="DD19" s="2719">
        <f>'31. Schedule of Sources'!V18</f>
        <v>0</v>
      </c>
      <c r="DE19" s="2719"/>
      <c r="DF19" s="2719"/>
      <c r="DG19" s="2719"/>
      <c r="DH19" s="2719"/>
      <c r="DI19" s="2719"/>
      <c r="DJ19" s="2720">
        <f>'31. Schedule of Sources'!AB18</f>
        <v>0</v>
      </c>
      <c r="DK19" s="2720"/>
      <c r="DL19" s="2720"/>
      <c r="DM19" s="2601">
        <f>'31. Schedule of Sources'!AE18</f>
        <v>0</v>
      </c>
      <c r="DN19" s="2601"/>
      <c r="DO19" s="2601"/>
      <c r="DP19" s="2601"/>
      <c r="DQ19" s="2601">
        <f>'31. Schedule of Sources'!AI18</f>
        <v>0</v>
      </c>
      <c r="DR19" s="2601"/>
      <c r="DS19" s="2601">
        <f>'31. Schedule of Sources'!AK18</f>
        <v>0</v>
      </c>
      <c r="DT19" s="2601"/>
      <c r="DU19" s="2601"/>
      <c r="DV19" s="2601"/>
      <c r="DW19" s="2601"/>
      <c r="DX19" s="1225">
        <f>'31. Schedule of Sources'!AP18</f>
        <v>0</v>
      </c>
      <c r="DZ19" s="1115"/>
      <c r="EA19" s="904"/>
      <c r="EB19" s="904"/>
      <c r="EC19" s="904"/>
      <c r="ED19" s="904"/>
      <c r="EE19" s="904"/>
      <c r="EF19" s="904"/>
      <c r="EG19" s="904"/>
      <c r="EH19" s="904"/>
      <c r="EI19" s="904"/>
      <c r="EJ19" s="904"/>
      <c r="EK19" s="904"/>
      <c r="EL19" s="904"/>
      <c r="EM19" s="904"/>
      <c r="EN19" s="904"/>
      <c r="EO19" s="904"/>
      <c r="EP19" s="904"/>
      <c r="EQ19" s="904"/>
      <c r="ER19" s="904"/>
      <c r="ES19" s="904"/>
      <c r="ET19" s="904"/>
      <c r="EU19" s="904"/>
      <c r="EV19" s="904"/>
      <c r="EW19" s="904"/>
      <c r="EX19" s="904"/>
      <c r="EY19" s="2727" t="s">
        <v>161</v>
      </c>
      <c r="EZ19" s="2727"/>
      <c r="FA19" s="2727"/>
      <c r="FB19" s="2727"/>
      <c r="FC19" s="2727"/>
      <c r="FD19" s="2727"/>
      <c r="FE19" s="904"/>
      <c r="FF19" s="904"/>
      <c r="FG19" s="904"/>
      <c r="FH19" s="2727" t="s">
        <v>162</v>
      </c>
      <c r="FI19" s="2727"/>
      <c r="FJ19" s="2727"/>
      <c r="FK19" s="2727"/>
      <c r="FL19" s="2728"/>
      <c r="FN19" s="443"/>
      <c r="FO19" s="649" t="s">
        <v>1162</v>
      </c>
      <c r="FP19" s="459"/>
      <c r="FQ19" s="445"/>
      <c r="FR19" s="470"/>
      <c r="FS19" s="470"/>
      <c r="FT19" s="470"/>
      <c r="FU19" s="470"/>
      <c r="FV19" s="470"/>
      <c r="FW19" s="470"/>
      <c r="FX19" s="470"/>
      <c r="FY19" s="470"/>
      <c r="FZ19" s="470"/>
      <c r="GA19" s="470"/>
      <c r="GB19" s="470"/>
      <c r="GC19" s="470"/>
      <c r="GD19" s="470"/>
      <c r="GE19" s="470"/>
      <c r="GF19" s="470"/>
      <c r="GG19" s="470"/>
      <c r="GH19" s="470"/>
      <c r="GI19" s="470"/>
      <c r="GJ19" s="470"/>
      <c r="GK19" s="470"/>
      <c r="GL19" s="470"/>
      <c r="GM19"/>
      <c r="GO19" s="466"/>
      <c r="GP19" s="851"/>
      <c r="GQ19" s="851"/>
      <c r="GR19" s="851"/>
      <c r="GS19" s="851"/>
      <c r="GT19" s="851"/>
      <c r="GU19" s="851"/>
      <c r="GV19" s="851"/>
      <c r="GW19" s="851"/>
      <c r="GX19" s="851"/>
      <c r="GY19" s="851"/>
      <c r="GZ19" s="851"/>
      <c r="HA19" s="851"/>
      <c r="HB19" s="851"/>
      <c r="HC19" s="851"/>
      <c r="HD19" s="851"/>
      <c r="HE19" s="851"/>
      <c r="HF19" s="851"/>
      <c r="HH19" s="300"/>
      <c r="HI19" s="1709"/>
      <c r="HJ19" s="1197"/>
      <c r="HK19" s="1197"/>
      <c r="HL19" s="1197"/>
      <c r="HM19" s="1197"/>
      <c r="HN19" s="1197"/>
      <c r="HO19" s="1197"/>
      <c r="HP19" s="1197"/>
      <c r="HQ19" s="1197"/>
      <c r="HR19" s="1197"/>
      <c r="HS19" s="1197"/>
      <c r="HT19" s="1197"/>
      <c r="HU19" s="1197"/>
      <c r="HV19" s="1197"/>
      <c r="HW19" s="1197"/>
      <c r="HX19" s="1197"/>
      <c r="HY19" s="1197"/>
      <c r="HZ19" s="1197"/>
      <c r="IA19" s="1197"/>
      <c r="IB19" s="1197"/>
      <c r="IC19" s="1197"/>
      <c r="ID19" s="1197"/>
      <c r="IE19" s="1197"/>
      <c r="IF19" s="1197"/>
      <c r="IG19" s="1197"/>
      <c r="IH19" s="1197"/>
      <c r="II19" s="1709"/>
      <c r="IJ19" s="1709"/>
      <c r="IK19" s="1709"/>
      <c r="IL19" s="1709"/>
      <c r="IM19" s="1709"/>
      <c r="IN19" s="1709"/>
      <c r="IO19" s="1709"/>
      <c r="IP19" s="1709"/>
      <c r="IQ19" s="1709"/>
      <c r="IR19" s="1709"/>
      <c r="IS19" s="1709"/>
      <c r="IT19" s="1709"/>
      <c r="IU19" s="1709"/>
      <c r="IV19" s="1709"/>
      <c r="IW19" s="1709"/>
      <c r="IX19" s="1709"/>
      <c r="IY19" s="1709"/>
      <c r="IZ19" s="1709"/>
      <c r="JC19" s="24"/>
      <c r="JD19" s="910"/>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1566"/>
      <c r="KF19" s="1566"/>
      <c r="KG19" s="1566"/>
      <c r="KH19" s="1566"/>
      <c r="KI19" s="1566"/>
      <c r="KJ19" s="1567"/>
      <c r="KK19" s="1567"/>
      <c r="KL19" s="1567"/>
      <c r="KM19" s="1566"/>
      <c r="KN19" s="1565"/>
      <c r="KO19" s="1565"/>
      <c r="KP19" s="1565"/>
    </row>
    <row r="20" spans="1:302" ht="15" customHeight="1" thickBot="1" x14ac:dyDescent="0.35">
      <c r="A20" s="674">
        <f>'24. Rent Schedule'!A20</f>
        <v>0</v>
      </c>
      <c r="B20" s="1405">
        <f>'24. Rent Schedule'!B20</f>
        <v>0</v>
      </c>
      <c r="C20" s="1405">
        <f>'24. Rent Schedule'!C20</f>
        <v>0</v>
      </c>
      <c r="D20" s="1405">
        <f>'24. Rent Schedule'!D20</f>
        <v>0</v>
      </c>
      <c r="E20" s="1405">
        <f>'24. Rent Schedule'!E20</f>
        <v>0</v>
      </c>
      <c r="F20" s="1404">
        <f>'24. Rent Schedule'!F20</f>
        <v>0</v>
      </c>
      <c r="G20" s="1404">
        <f>'24. Rent Schedule'!G20</f>
        <v>0</v>
      </c>
      <c r="H20" s="1404">
        <f>'24. Rent Schedule'!H20</f>
        <v>0</v>
      </c>
      <c r="I20" s="1404">
        <f>'24. Rent Schedule'!I20</f>
        <v>0</v>
      </c>
      <c r="J20" s="589">
        <f t="shared" si="0"/>
        <v>0</v>
      </c>
      <c r="K20" s="590">
        <f>'24. Rent Schedule'!K20</f>
        <v>0</v>
      </c>
      <c r="L20" s="590">
        <f>'24. Rent Schedule'!L20</f>
        <v>0</v>
      </c>
      <c r="M20" s="590">
        <f>'24. Rent Schedule'!M20</f>
        <v>0</v>
      </c>
      <c r="N20" s="593">
        <f t="shared" si="1"/>
        <v>0</v>
      </c>
      <c r="P20" s="969" t="s">
        <v>236</v>
      </c>
      <c r="Q20" s="284" t="str">
        <f>'25. Utility Allowance'!B20</f>
        <v>Landlord</v>
      </c>
      <c r="R20" s="216"/>
      <c r="S20" s="284">
        <f>'25. Utility Allowance'!D20</f>
        <v>0</v>
      </c>
      <c r="T20" s="284">
        <f>'25. Utility Allowance'!E20</f>
        <v>0</v>
      </c>
      <c r="U20" s="284">
        <f>'25. Utility Allowance'!F20</f>
        <v>0</v>
      </c>
      <c r="V20" s="284">
        <f>'25. Utility Allowance'!G20</f>
        <v>0</v>
      </c>
      <c r="W20" s="284">
        <f>'25. Utility Allowance'!H20</f>
        <v>0</v>
      </c>
      <c r="X20" s="2853">
        <f>'25. Utility Allowance'!I20</f>
        <v>0</v>
      </c>
      <c r="Y20" s="2853"/>
      <c r="Z20" s="2853"/>
      <c r="AA20" s="300"/>
      <c r="AB20" s="92"/>
      <c r="AC20" s="131"/>
      <c r="AD20" s="96" t="s">
        <v>227</v>
      </c>
      <c r="AE20" s="96"/>
      <c r="AF20" s="96"/>
      <c r="AG20" s="96"/>
      <c r="AH20" s="96"/>
      <c r="AI20" s="117"/>
      <c r="AJ20" s="132" t="s">
        <v>212</v>
      </c>
      <c r="AK20" s="136"/>
      <c r="AL20" s="1089">
        <f>'26. Annual Operating Expenses'!J20</f>
        <v>0</v>
      </c>
      <c r="AM20" s="134"/>
      <c r="AN20" s="221"/>
      <c r="AP20" s="2862"/>
      <c r="AQ20" s="2863"/>
      <c r="AR20" s="2863"/>
      <c r="AS20" s="2863"/>
      <c r="AT20" s="888"/>
      <c r="AU20" s="536">
        <f>'23. BldgUnit Config'!F20</f>
        <v>0</v>
      </c>
      <c r="AV20" s="888"/>
      <c r="AW20" s="536">
        <f>'23. BldgUnit Config'!H20</f>
        <v>0</v>
      </c>
      <c r="AX20" s="534" t="s">
        <v>1143</v>
      </c>
      <c r="AY20" s="51"/>
      <c r="AZ20" s="51"/>
      <c r="BA20" s="544"/>
      <c r="BB20" s="536">
        <f>'23. BldgUnit Config'!M20</f>
        <v>0</v>
      </c>
      <c r="BC20" s="534"/>
      <c r="BD20" s="536">
        <f>'23. BldgUnit Config'!O20</f>
        <v>0</v>
      </c>
      <c r="BE20" s="537" t="s">
        <v>1141</v>
      </c>
      <c r="BF20" s="51"/>
      <c r="BG20" s="51"/>
      <c r="BH20" s="51"/>
      <c r="BI20" s="51"/>
      <c r="BJ20" s="544"/>
      <c r="BK20" s="544"/>
      <c r="BL20" s="544"/>
      <c r="BM20" s="544"/>
      <c r="BN20" s="544"/>
      <c r="BO20" s="544"/>
      <c r="BP20" s="544"/>
      <c r="BQ20" s="544"/>
      <c r="BR20" s="544"/>
      <c r="BS20" s="544"/>
      <c r="BT20" s="544"/>
      <c r="BU20" s="545"/>
      <c r="BV20" s="965"/>
      <c r="BW20" s="374" t="s">
        <v>269</v>
      </c>
      <c r="BX20" s="371"/>
      <c r="BY20" s="400">
        <f>'30. Development Cost Schedule'!C20</f>
        <v>0</v>
      </c>
      <c r="BZ20" s="392"/>
      <c r="CA20" s="1971">
        <f>'30. Development Cost Schedule'!E20</f>
        <v>0</v>
      </c>
      <c r="CB20" s="391"/>
      <c r="CC20" s="2496" t="str">
        <f>'30. Development Cost Schedule'!G20</f>
        <v>ALL OFF-SITE COSTS REQUIRE DOCUMENTATION.  THOSE ENTERED IN BASIS REQUIRE MORE DOCUMENTATION!!!
SEE 10 TAC §11.204(8)(E)(ii).</v>
      </c>
      <c r="CD20" s="2497"/>
      <c r="CE20" s="2497"/>
      <c r="CF20" s="2497"/>
      <c r="CG20" s="2498"/>
      <c r="CI20" s="1227">
        <f>'31. Schedule of Sources'!A19</f>
        <v>0</v>
      </c>
      <c r="CJ20" s="2601">
        <f>'31. Schedule of Sources'!B19</f>
        <v>0</v>
      </c>
      <c r="CK20" s="2601"/>
      <c r="CL20" s="2601"/>
      <c r="CM20" s="2601"/>
      <c r="CN20" s="2601"/>
      <c r="CO20" s="2601"/>
      <c r="CP20" s="2601"/>
      <c r="CQ20" s="2601"/>
      <c r="CR20" s="2601"/>
      <c r="CS20" s="2719">
        <f>'31. Schedule of Sources'!K19</f>
        <v>0</v>
      </c>
      <c r="CT20" s="2719"/>
      <c r="CU20" s="2719"/>
      <c r="CV20" s="2719"/>
      <c r="CW20" s="2719"/>
      <c r="CX20" s="2719"/>
      <c r="CY20" s="2719"/>
      <c r="CZ20" s="2720">
        <f>'31. Schedule of Sources'!R19</f>
        <v>0</v>
      </c>
      <c r="DA20" s="2720"/>
      <c r="DB20" s="2720"/>
      <c r="DC20" s="1109">
        <f>'31. Schedule of Sources'!U19</f>
        <v>0</v>
      </c>
      <c r="DD20" s="2719">
        <f>'31. Schedule of Sources'!V19</f>
        <v>0</v>
      </c>
      <c r="DE20" s="2719"/>
      <c r="DF20" s="2719"/>
      <c r="DG20" s="2719"/>
      <c r="DH20" s="2719"/>
      <c r="DI20" s="2719"/>
      <c r="DJ20" s="2720">
        <f>'31. Schedule of Sources'!AB19</f>
        <v>0</v>
      </c>
      <c r="DK20" s="2720"/>
      <c r="DL20" s="2720"/>
      <c r="DM20" s="2601">
        <f>'31. Schedule of Sources'!AE19</f>
        <v>0</v>
      </c>
      <c r="DN20" s="2601"/>
      <c r="DO20" s="2601"/>
      <c r="DP20" s="2601"/>
      <c r="DQ20" s="2601">
        <f>'31. Schedule of Sources'!AI19</f>
        <v>0</v>
      </c>
      <c r="DR20" s="2601"/>
      <c r="DS20" s="2601">
        <f>'31. Schedule of Sources'!AK19</f>
        <v>0</v>
      </c>
      <c r="DT20" s="2601"/>
      <c r="DU20" s="2601"/>
      <c r="DV20" s="2601"/>
      <c r="DW20" s="2601"/>
      <c r="DX20" s="1225">
        <f>'31. Schedule of Sources'!AP19</f>
        <v>0</v>
      </c>
      <c r="DZ20" s="1115"/>
      <c r="EA20" s="1116" t="s">
        <v>164</v>
      </c>
      <c r="EB20" s="904"/>
      <c r="EC20" s="904"/>
      <c r="ED20" s="2718">
        <f>'5. Contact Info'!E20</f>
        <v>0</v>
      </c>
      <c r="EE20" s="2722"/>
      <c r="EF20" s="2722"/>
      <c r="EG20" s="2722"/>
      <c r="EH20" s="2722"/>
      <c r="EI20" s="2722"/>
      <c r="EJ20" s="2722"/>
      <c r="EK20" s="2722"/>
      <c r="EL20" s="2722"/>
      <c r="EM20" s="2722"/>
      <c r="EN20" s="2722"/>
      <c r="EO20" s="2722"/>
      <c r="EP20" s="2722"/>
      <c r="EQ20" s="2722"/>
      <c r="ER20" s="2722"/>
      <c r="ES20" s="2722"/>
      <c r="ET20" s="2722"/>
      <c r="EU20" s="2722"/>
      <c r="EV20" s="2722"/>
      <c r="EW20" s="904"/>
      <c r="EX20" s="2717">
        <f>'5. Contact Info'!X20</f>
        <v>0</v>
      </c>
      <c r="EY20" s="2717"/>
      <c r="EZ20" s="2717"/>
      <c r="FA20" s="2717"/>
      <c r="FB20" s="2717"/>
      <c r="FC20" s="2717"/>
      <c r="FD20" s="2717"/>
      <c r="FE20" s="2717"/>
      <c r="FF20" s="904"/>
      <c r="FG20" s="904"/>
      <c r="FH20" s="904"/>
      <c r="FI20" s="904"/>
      <c r="FJ20" s="904"/>
      <c r="FK20" s="904"/>
      <c r="FL20" s="1117"/>
      <c r="FN20" s="443"/>
      <c r="FO20" s="1053">
        <f>'7. Site Info Part I'!B20</f>
        <v>0</v>
      </c>
      <c r="FP20" s="2592" t="s">
        <v>2007</v>
      </c>
      <c r="FQ20" s="2592"/>
      <c r="FR20" s="2592"/>
      <c r="FS20" s="2592"/>
      <c r="FT20" s="2592"/>
      <c r="FU20" s="2592"/>
      <c r="FV20" s="2592"/>
      <c r="FW20" s="2592"/>
      <c r="FX20" s="2592"/>
      <c r="FY20" s="2592"/>
      <c r="FZ20" s="2592"/>
      <c r="GA20" s="2592"/>
      <c r="GB20" s="2592"/>
      <c r="GC20" s="2592"/>
      <c r="GD20" s="2592"/>
      <c r="GE20" s="2592"/>
      <c r="GF20" s="2592"/>
      <c r="GG20" s="2592"/>
      <c r="GH20" s="2592"/>
      <c r="GI20" s="2592"/>
      <c r="GJ20" s="2592"/>
      <c r="GK20" s="2592"/>
      <c r="GL20" s="2592"/>
      <c r="GM20"/>
      <c r="GO20" s="466"/>
      <c r="GP20" s="2685">
        <f>'11. Site Info Part III'!B20</f>
        <v>0</v>
      </c>
      <c r="GQ20" s="2685"/>
      <c r="GR20" s="2685"/>
      <c r="GS20" s="2685"/>
      <c r="GT20" s="2685"/>
      <c r="GU20" s="2685"/>
      <c r="GV20" s="2685"/>
      <c r="GW20" s="2685"/>
      <c r="GX20" s="2685"/>
      <c r="GY20" s="2685"/>
      <c r="GZ20" s="852"/>
      <c r="HA20" s="2685">
        <f>'11. Site Info Part III'!M20</f>
        <v>0</v>
      </c>
      <c r="HB20" s="2685"/>
      <c r="HC20" s="2685"/>
      <c r="HD20" s="2685"/>
      <c r="HE20" s="2685"/>
      <c r="HF20" s="2685"/>
      <c r="HH20" s="300"/>
      <c r="HI20" s="1709"/>
      <c r="HJ20" s="1069">
        <f>'17. Dev. Narr.'!C20</f>
        <v>0</v>
      </c>
      <c r="HK20" s="2670" t="s">
        <v>2096</v>
      </c>
      <c r="HL20" s="2669"/>
      <c r="HM20" s="2669"/>
      <c r="HN20" s="2669"/>
      <c r="HO20" s="2669"/>
      <c r="HP20" s="2669"/>
      <c r="HQ20" s="2669"/>
      <c r="HR20" s="2669"/>
      <c r="HS20" s="2669"/>
      <c r="HT20" s="2669"/>
      <c r="HU20" s="2669"/>
      <c r="HV20" s="2669"/>
      <c r="HW20" s="2669"/>
      <c r="HX20" s="2669"/>
      <c r="HY20" s="2669"/>
      <c r="HZ20" s="2669"/>
      <c r="IA20" s="2669"/>
      <c r="IB20" s="2669"/>
      <c r="IC20" s="2669"/>
      <c r="ID20" s="2669"/>
      <c r="IE20" s="2669"/>
      <c r="IF20" s="2669"/>
      <c r="IG20" s="2669"/>
      <c r="IH20" s="2669"/>
      <c r="II20" s="2669"/>
      <c r="IJ20" s="2669"/>
      <c r="IK20" s="2669"/>
      <c r="IL20" s="2669"/>
      <c r="IM20" s="2669"/>
      <c r="IN20" s="2669"/>
      <c r="IO20" s="2669"/>
      <c r="IP20" s="2669"/>
      <c r="IQ20" s="2669"/>
      <c r="IR20" s="2669"/>
      <c r="IS20" s="2669"/>
      <c r="IT20" s="2669"/>
      <c r="IU20" s="2669"/>
      <c r="IV20" s="2669"/>
      <c r="IW20" s="2669"/>
      <c r="IX20" s="2669"/>
      <c r="IY20" s="2669"/>
      <c r="IZ20" s="2669"/>
      <c r="JC20" s="24"/>
      <c r="JD20" s="2762" t="s">
        <v>1184</v>
      </c>
      <c r="JE20" s="2763"/>
      <c r="JF20" s="2763"/>
      <c r="JG20" s="2763"/>
      <c r="JH20" s="2763"/>
      <c r="JI20" s="2763"/>
      <c r="JJ20" s="2763"/>
      <c r="JK20" s="2763"/>
      <c r="JL20" s="2763"/>
      <c r="JM20" s="2763"/>
      <c r="JN20" s="2763"/>
      <c r="JO20" s="1565"/>
      <c r="JP20" s="1565"/>
      <c r="JQ20" s="1565"/>
      <c r="JR20" s="1565"/>
      <c r="JS20" s="1565"/>
      <c r="JT20" s="1565"/>
      <c r="JU20" s="1565"/>
      <c r="JV20" s="1565"/>
      <c r="JW20" s="1565"/>
      <c r="JX20" s="1565"/>
      <c r="JY20" s="1565"/>
      <c r="JZ20" s="1565"/>
      <c r="KA20" s="1565"/>
      <c r="KB20" s="1565"/>
      <c r="KC20" s="1565"/>
      <c r="KD20" s="1565"/>
      <c r="KE20" s="1565"/>
      <c r="KF20" s="1565"/>
      <c r="KG20" s="1565"/>
      <c r="KH20" s="1565"/>
      <c r="KI20" s="1565"/>
      <c r="KJ20" s="1565"/>
      <c r="KK20" s="1565"/>
      <c r="KL20" s="1565"/>
      <c r="KM20" s="1565"/>
      <c r="KN20" s="1565"/>
      <c r="KO20" s="1565"/>
      <c r="KP20" s="1565"/>
    </row>
    <row r="21" spans="1:302" ht="15" customHeight="1" thickBot="1" x14ac:dyDescent="0.35">
      <c r="A21" s="674">
        <f>'24. Rent Schedule'!A21</f>
        <v>0</v>
      </c>
      <c r="B21" s="1405">
        <f>'24. Rent Schedule'!B21</f>
        <v>0</v>
      </c>
      <c r="C21" s="1405">
        <f>'24. Rent Schedule'!C21</f>
        <v>0</v>
      </c>
      <c r="D21" s="1405">
        <f>'24. Rent Schedule'!D21</f>
        <v>0</v>
      </c>
      <c r="E21" s="1405">
        <f>'24. Rent Schedule'!E21</f>
        <v>0</v>
      </c>
      <c r="F21" s="1404">
        <f>'24. Rent Schedule'!F21</f>
        <v>0</v>
      </c>
      <c r="G21" s="1404">
        <f>'24. Rent Schedule'!G21</f>
        <v>0</v>
      </c>
      <c r="H21" s="1404">
        <f>'24. Rent Schedule'!H21</f>
        <v>0</v>
      </c>
      <c r="I21" s="1404">
        <f>'24. Rent Schedule'!I21</f>
        <v>0</v>
      </c>
      <c r="J21" s="589">
        <f t="shared" si="0"/>
        <v>0</v>
      </c>
      <c r="K21" s="590">
        <f>'24. Rent Schedule'!K21</f>
        <v>0</v>
      </c>
      <c r="L21" s="590">
        <f>'24. Rent Schedule'!L21</f>
        <v>0</v>
      </c>
      <c r="M21" s="590">
        <f>'24. Rent Schedule'!M21</f>
        <v>0</v>
      </c>
      <c r="N21" s="593">
        <f t="shared" si="1"/>
        <v>0</v>
      </c>
      <c r="P21" s="969" t="s">
        <v>1287</v>
      </c>
      <c r="Q21" s="284" t="str">
        <f>'25. Utility Allowance'!B21</f>
        <v>Tenant</v>
      </c>
      <c r="R21" s="284">
        <f>'25. Utility Allowance'!C21</f>
        <v>0</v>
      </c>
      <c r="S21" s="284">
        <f>'25. Utility Allowance'!D21</f>
        <v>0</v>
      </c>
      <c r="T21" s="284">
        <f>'25. Utility Allowance'!E21</f>
        <v>0</v>
      </c>
      <c r="U21" s="284">
        <f>'25. Utility Allowance'!F21</f>
        <v>0</v>
      </c>
      <c r="V21" s="284">
        <f>'25. Utility Allowance'!G21</f>
        <v>0</v>
      </c>
      <c r="W21" s="284">
        <f>'25. Utility Allowance'!H21</f>
        <v>0</v>
      </c>
      <c r="X21" s="2853">
        <f>'25. Utility Allowance'!I21</f>
        <v>0</v>
      </c>
      <c r="Y21" s="2853"/>
      <c r="Z21" s="2853"/>
      <c r="AA21" s="300"/>
      <c r="AB21" s="92"/>
      <c r="AC21" s="131"/>
      <c r="AD21" s="96" t="s">
        <v>228</v>
      </c>
      <c r="AE21" s="96"/>
      <c r="AF21" s="96"/>
      <c r="AG21" s="96"/>
      <c r="AH21" s="96"/>
      <c r="AI21" s="117"/>
      <c r="AJ21" s="132" t="s">
        <v>212</v>
      </c>
      <c r="AK21" s="136"/>
      <c r="AL21" s="1089">
        <f>'26. Annual Operating Expenses'!J21</f>
        <v>0</v>
      </c>
      <c r="AM21" s="134"/>
      <c r="AN21" s="221"/>
      <c r="AP21" s="546"/>
      <c r="AQ21" s="534"/>
      <c r="AR21" s="534"/>
      <c r="AS21" s="534"/>
      <c r="AT21" s="534"/>
      <c r="AU21" s="534"/>
      <c r="AV21" s="534"/>
      <c r="AW21" s="534"/>
      <c r="AX21" s="51"/>
      <c r="AY21" s="51"/>
      <c r="AZ21" s="51"/>
      <c r="BA21" s="51"/>
      <c r="BB21" s="51"/>
      <c r="BC21" s="51"/>
      <c r="BD21" s="51"/>
      <c r="BE21" s="51"/>
      <c r="BF21" s="51"/>
      <c r="BG21" s="51"/>
      <c r="BH21" s="51"/>
      <c r="BI21" s="51"/>
      <c r="BJ21" s="544"/>
      <c r="BK21" s="544"/>
      <c r="BL21" s="544"/>
      <c r="BM21" s="544"/>
      <c r="BN21" s="544"/>
      <c r="BO21" s="544"/>
      <c r="BP21" s="544"/>
      <c r="BQ21" s="544"/>
      <c r="BR21" s="544"/>
      <c r="BS21" s="544"/>
      <c r="BT21" s="544"/>
      <c r="BU21" s="545"/>
      <c r="BV21" s="305"/>
      <c r="BW21" s="374" t="s">
        <v>270</v>
      </c>
      <c r="BX21" s="371"/>
      <c r="BY21" s="400">
        <f>'30. Development Cost Schedule'!C21</f>
        <v>0</v>
      </c>
      <c r="BZ21" s="401"/>
      <c r="CA21" s="1971">
        <f>'30. Development Cost Schedule'!E21</f>
        <v>0</v>
      </c>
      <c r="CB21" s="391"/>
      <c r="CC21" s="2496">
        <f>'30. Development Cost Schedule'!G21</f>
        <v>0</v>
      </c>
      <c r="CD21" s="2497"/>
      <c r="CE21" s="2497"/>
      <c r="CF21" s="2497"/>
      <c r="CG21" s="2498"/>
      <c r="CI21" s="1227">
        <f>'31. Schedule of Sources'!A20</f>
        <v>0</v>
      </c>
      <c r="CJ21" s="2601">
        <f>'31. Schedule of Sources'!B20</f>
        <v>0</v>
      </c>
      <c r="CK21" s="2601"/>
      <c r="CL21" s="2601"/>
      <c r="CM21" s="2601"/>
      <c r="CN21" s="2601"/>
      <c r="CO21" s="2601"/>
      <c r="CP21" s="2601"/>
      <c r="CQ21" s="2601"/>
      <c r="CR21" s="2601"/>
      <c r="CS21" s="2719">
        <f>'31. Schedule of Sources'!K20</f>
        <v>0</v>
      </c>
      <c r="CT21" s="2719"/>
      <c r="CU21" s="2719"/>
      <c r="CV21" s="2719"/>
      <c r="CW21" s="2719"/>
      <c r="CX21" s="2719"/>
      <c r="CY21" s="2719"/>
      <c r="CZ21" s="2720">
        <f>'31. Schedule of Sources'!R20</f>
        <v>0</v>
      </c>
      <c r="DA21" s="2720"/>
      <c r="DB21" s="2720"/>
      <c r="DC21" s="1109">
        <f>'31. Schedule of Sources'!U20</f>
        <v>0</v>
      </c>
      <c r="DD21" s="2719">
        <f>'31. Schedule of Sources'!V20</f>
        <v>0</v>
      </c>
      <c r="DE21" s="2719"/>
      <c r="DF21" s="2719"/>
      <c r="DG21" s="2719"/>
      <c r="DH21" s="2719"/>
      <c r="DI21" s="2719"/>
      <c r="DJ21" s="2720">
        <f>'31. Schedule of Sources'!AB20</f>
        <v>0</v>
      </c>
      <c r="DK21" s="2720"/>
      <c r="DL21" s="2720"/>
      <c r="DM21" s="2601">
        <f>'31. Schedule of Sources'!AE20</f>
        <v>0</v>
      </c>
      <c r="DN21" s="2601"/>
      <c r="DO21" s="2601"/>
      <c r="DP21" s="2601"/>
      <c r="DQ21" s="2601">
        <f>'31. Schedule of Sources'!AI20</f>
        <v>0</v>
      </c>
      <c r="DR21" s="2601"/>
      <c r="DS21" s="2601">
        <f>'31. Schedule of Sources'!AK20</f>
        <v>0</v>
      </c>
      <c r="DT21" s="2601"/>
      <c r="DU21" s="2601"/>
      <c r="DV21" s="2601"/>
      <c r="DW21" s="2601"/>
      <c r="DX21" s="1225">
        <f>'31. Schedule of Sources'!AP20</f>
        <v>0</v>
      </c>
      <c r="DZ21" s="1122"/>
      <c r="EA21" s="1123"/>
      <c r="EB21" s="1123"/>
      <c r="EC21" s="1123"/>
      <c r="ED21" s="1123"/>
      <c r="EE21" s="1123"/>
      <c r="EF21" s="1123"/>
      <c r="EG21" s="1123"/>
      <c r="EH21" s="1123"/>
      <c r="EI21" s="1123"/>
      <c r="EJ21" s="1123"/>
      <c r="EK21" s="1123"/>
      <c r="EL21" s="1123"/>
      <c r="EM21" s="1123"/>
      <c r="EN21" s="1123"/>
      <c r="EO21" s="1123"/>
      <c r="EP21" s="1123"/>
      <c r="EQ21" s="1123"/>
      <c r="ER21" s="1123"/>
      <c r="ES21" s="1123"/>
      <c r="ET21" s="1123"/>
      <c r="EU21" s="1123"/>
      <c r="EV21" s="1123"/>
      <c r="EW21" s="1123"/>
      <c r="EX21" s="1123"/>
      <c r="EY21" s="2831" t="s">
        <v>163</v>
      </c>
      <c r="EZ21" s="2831"/>
      <c r="FA21" s="2831"/>
      <c r="FB21" s="2831"/>
      <c r="FC21" s="2831"/>
      <c r="FD21" s="2831"/>
      <c r="FE21" s="1123"/>
      <c r="FF21" s="1123"/>
      <c r="FG21" s="1123"/>
      <c r="FH21" s="1123"/>
      <c r="FI21" s="1123"/>
      <c r="FJ21" s="1123"/>
      <c r="FK21" s="1123"/>
      <c r="FL21" s="1125"/>
      <c r="FN21" s="443"/>
      <c r="FO21" s="445"/>
      <c r="FP21" s="2592"/>
      <c r="FQ21" s="2592"/>
      <c r="FR21" s="2592"/>
      <c r="FS21" s="2592"/>
      <c r="FT21" s="2592"/>
      <c r="FU21" s="2592"/>
      <c r="FV21" s="2592"/>
      <c r="FW21" s="2592"/>
      <c r="FX21" s="2592"/>
      <c r="FY21" s="2592"/>
      <c r="FZ21" s="2592"/>
      <c r="GA21" s="2592"/>
      <c r="GB21" s="2592"/>
      <c r="GC21" s="2592"/>
      <c r="GD21" s="2592"/>
      <c r="GE21" s="2592"/>
      <c r="GF21" s="2592"/>
      <c r="GG21" s="2592"/>
      <c r="GH21" s="2592"/>
      <c r="GI21" s="2592"/>
      <c r="GJ21" s="2592"/>
      <c r="GK21" s="2592"/>
      <c r="GL21" s="2592"/>
      <c r="GM21"/>
      <c r="GO21" s="466"/>
      <c r="GP21" s="457" t="s">
        <v>202</v>
      </c>
      <c r="GQ21" s="457"/>
      <c r="GR21" s="1424"/>
      <c r="GS21" s="1424"/>
      <c r="GT21" s="1424"/>
      <c r="GU21" s="1424"/>
      <c r="GV21" s="1424"/>
      <c r="GW21" s="1424"/>
      <c r="GX21" s="1424"/>
      <c r="GY21" s="1424"/>
      <c r="GZ21" s="1424"/>
      <c r="HA21" s="854" t="s">
        <v>203</v>
      </c>
      <c r="HB21" s="1424"/>
      <c r="HC21" s="1424"/>
      <c r="HD21" s="1424"/>
      <c r="HE21" s="1424"/>
      <c r="HF21" s="1424"/>
      <c r="HH21" s="1846"/>
      <c r="HI21" s="1846"/>
      <c r="HJ21" s="1846"/>
      <c r="HK21" s="1846"/>
      <c r="HL21" s="1846"/>
      <c r="HM21" s="1846"/>
      <c r="HN21" s="1846"/>
      <c r="HO21" s="1846"/>
      <c r="HP21" s="1846"/>
      <c r="HQ21" s="1846"/>
      <c r="HR21" s="1846"/>
      <c r="HS21" s="1846"/>
      <c r="HT21" s="1846"/>
      <c r="HU21" s="1846"/>
      <c r="HV21" s="1846"/>
      <c r="HW21" s="1846"/>
      <c r="HX21" s="1846"/>
      <c r="HY21" s="1846"/>
      <c r="HZ21" s="1846"/>
      <c r="IA21" s="1846"/>
      <c r="IB21" s="1846"/>
      <c r="IC21" s="1846"/>
      <c r="ID21" s="1846"/>
      <c r="IE21" s="1846"/>
      <c r="IF21" s="1846"/>
      <c r="IG21" s="1846"/>
      <c r="IH21" s="1846"/>
      <c r="II21" s="1846"/>
      <c r="IJ21" s="1846"/>
      <c r="IK21" s="1846"/>
      <c r="IL21" s="1846"/>
      <c r="IM21" s="1846"/>
      <c r="IN21" s="1846"/>
      <c r="IO21" s="1846"/>
      <c r="IP21" s="1846"/>
      <c r="IQ21" s="1846"/>
      <c r="IR21" s="1846"/>
      <c r="IS21" s="1846"/>
      <c r="IT21" s="1846"/>
      <c r="IU21" s="1846"/>
      <c r="IV21" s="1846"/>
      <c r="IW21" s="1846"/>
      <c r="IX21" s="1846"/>
      <c r="IY21" s="1846"/>
      <c r="IZ21" s="1846"/>
      <c r="JC21" s="24"/>
      <c r="JD21" s="2750">
        <f>'42. Dev Team'!B21</f>
        <v>0</v>
      </c>
      <c r="JE21" s="2751"/>
      <c r="JF21" s="2751"/>
      <c r="JG21" s="2751"/>
      <c r="JH21" s="2751"/>
      <c r="JI21" s="2751"/>
      <c r="JJ21" s="2751"/>
      <c r="JK21" s="2751"/>
      <c r="JL21" s="2751"/>
      <c r="JM21" s="2751"/>
      <c r="JN21" s="2751"/>
      <c r="JO21" s="190"/>
      <c r="JP21" s="2759">
        <f>'42. Dev Team'!N21</f>
        <v>0</v>
      </c>
      <c r="JQ21" s="2759"/>
      <c r="JR21" s="2759"/>
      <c r="JS21" s="2759"/>
      <c r="JT21" s="2759"/>
      <c r="JU21" s="2759"/>
      <c r="JV21" s="2759"/>
      <c r="JW21" s="2759"/>
      <c r="JX21" s="2759"/>
      <c r="JY21" s="2759"/>
      <c r="JZ21" s="2759"/>
      <c r="KA21" s="2759"/>
      <c r="KB21" s="2759"/>
      <c r="KC21" s="2759"/>
      <c r="KD21" s="2759"/>
      <c r="KE21" s="2759"/>
      <c r="KF21" s="2759"/>
      <c r="KG21" s="190"/>
      <c r="KH21" s="2760">
        <f>'42. Dev Team'!AF21</f>
        <v>0</v>
      </c>
      <c r="KI21" s="2760"/>
      <c r="KJ21" s="2760"/>
      <c r="KK21" s="2760"/>
      <c r="KL21" s="2760"/>
      <c r="KM21" s="2761"/>
      <c r="KN21" s="1565"/>
      <c r="KO21" s="1565"/>
      <c r="KP21" s="1565"/>
    </row>
    <row r="22" spans="1:302" ht="15" customHeight="1" thickBot="1" x14ac:dyDescent="0.35">
      <c r="A22" s="674">
        <f>'24. Rent Schedule'!A22</f>
        <v>0</v>
      </c>
      <c r="B22" s="1405">
        <f>'24. Rent Schedule'!B22</f>
        <v>0</v>
      </c>
      <c r="C22" s="1405">
        <f>'24. Rent Schedule'!C22</f>
        <v>0</v>
      </c>
      <c r="D22" s="1405">
        <f>'24. Rent Schedule'!D22</f>
        <v>0</v>
      </c>
      <c r="E22" s="1405">
        <f>'24. Rent Schedule'!E22</f>
        <v>0</v>
      </c>
      <c r="F22" s="1404">
        <f>'24. Rent Schedule'!F22</f>
        <v>0</v>
      </c>
      <c r="G22" s="1404">
        <f>'24. Rent Schedule'!G22</f>
        <v>0</v>
      </c>
      <c r="H22" s="1404">
        <f>'24. Rent Schedule'!H22</f>
        <v>0</v>
      </c>
      <c r="I22" s="1404">
        <f>'24. Rent Schedule'!I22</f>
        <v>0</v>
      </c>
      <c r="J22" s="589">
        <f t="shared" si="0"/>
        <v>0</v>
      </c>
      <c r="K22" s="590">
        <f>'24. Rent Schedule'!K22</f>
        <v>0</v>
      </c>
      <c r="L22" s="590">
        <f>'24. Rent Schedule'!L22</f>
        <v>0</v>
      </c>
      <c r="M22" s="590">
        <f>'24. Rent Schedule'!M22</f>
        <v>0</v>
      </c>
      <c r="N22" s="593">
        <f t="shared" si="1"/>
        <v>0</v>
      </c>
      <c r="P22" s="969" t="s">
        <v>198</v>
      </c>
      <c r="Q22" s="284" t="str">
        <f>'25. Utility Allowance'!B22</f>
        <v>Tenant</v>
      </c>
      <c r="R22" s="284">
        <f>'25. Utility Allowance'!C22</f>
        <v>0</v>
      </c>
      <c r="S22" s="284">
        <f>'25. Utility Allowance'!D22</f>
        <v>0</v>
      </c>
      <c r="T22" s="284">
        <f>'25. Utility Allowance'!E22</f>
        <v>0</v>
      </c>
      <c r="U22" s="284">
        <f>'25. Utility Allowance'!F22</f>
        <v>0</v>
      </c>
      <c r="V22" s="284">
        <f>'25. Utility Allowance'!G22</f>
        <v>0</v>
      </c>
      <c r="W22" s="284">
        <f>'25. Utility Allowance'!H22</f>
        <v>0</v>
      </c>
      <c r="X22" s="2853">
        <f>'25. Utility Allowance'!I22</f>
        <v>0</v>
      </c>
      <c r="Y22" s="2853"/>
      <c r="Z22" s="2853"/>
      <c r="AA22" s="300"/>
      <c r="AB22" s="92"/>
      <c r="AC22" s="131"/>
      <c r="AD22" s="96" t="s">
        <v>229</v>
      </c>
      <c r="AE22" s="96"/>
      <c r="AF22" s="96"/>
      <c r="AG22" s="96"/>
      <c r="AH22" s="96"/>
      <c r="AI22" s="117"/>
      <c r="AJ22" s="132" t="s">
        <v>212</v>
      </c>
      <c r="AK22" s="136"/>
      <c r="AL22" s="1089">
        <f>'26. Annual Operating Expenses'!J22</f>
        <v>0</v>
      </c>
      <c r="AM22" s="134"/>
      <c r="AN22" s="221"/>
      <c r="AP22" s="546"/>
      <c r="AQ22" s="534"/>
      <c r="AR22" s="534"/>
      <c r="AS22" s="534"/>
      <c r="AT22" s="888"/>
      <c r="AU22" s="536">
        <f>'23. BldgUnit Config'!F22</f>
        <v>0</v>
      </c>
      <c r="AV22" s="888"/>
      <c r="AW22" s="536">
        <f>'23. BldgUnit Config'!H22</f>
        <v>0</v>
      </c>
      <c r="AX22" s="534" t="s">
        <v>1144</v>
      </c>
      <c r="AY22" s="51"/>
      <c r="AZ22" s="51"/>
      <c r="BA22" s="51"/>
      <c r="BB22" s="51"/>
      <c r="BC22" s="51"/>
      <c r="BD22" s="1159"/>
      <c r="BE22" s="51"/>
      <c r="BF22" s="51"/>
      <c r="BG22" s="51"/>
      <c r="BH22" s="51"/>
      <c r="BI22" s="51"/>
      <c r="BJ22" s="544"/>
      <c r="BK22" s="544"/>
      <c r="BL22" s="544"/>
      <c r="BM22" s="544"/>
      <c r="BN22" s="544"/>
      <c r="BO22" s="544"/>
      <c r="BP22" s="544"/>
      <c r="BQ22" s="544"/>
      <c r="BR22" s="544"/>
      <c r="BS22" s="544"/>
      <c r="BT22" s="544"/>
      <c r="BU22" s="545"/>
      <c r="BV22" s="305"/>
      <c r="BW22" s="374" t="s">
        <v>271</v>
      </c>
      <c r="BX22" s="371"/>
      <c r="BY22" s="400">
        <f>'30. Development Cost Schedule'!C22</f>
        <v>0</v>
      </c>
      <c r="BZ22" s="401"/>
      <c r="CA22" s="1971">
        <f>'30. Development Cost Schedule'!E22</f>
        <v>0</v>
      </c>
      <c r="CB22" s="391"/>
      <c r="CC22" s="2496">
        <f>'30. Development Cost Schedule'!G22</f>
        <v>0</v>
      </c>
      <c r="CD22" s="2497"/>
      <c r="CE22" s="2497"/>
      <c r="CF22" s="2497"/>
      <c r="CG22" s="2498"/>
      <c r="CI22" s="2733" t="s">
        <v>399</v>
      </c>
      <c r="CJ22" s="2734"/>
      <c r="CK22" s="2734"/>
      <c r="CL22" s="2734"/>
      <c r="CM22" s="2734"/>
      <c r="CN22" s="2734"/>
      <c r="CO22" s="2734"/>
      <c r="CP22" s="2734"/>
      <c r="CQ22" s="2734"/>
      <c r="CR22" s="2734"/>
      <c r="CS22" s="2734"/>
      <c r="CT22" s="2734"/>
      <c r="CU22" s="2734"/>
      <c r="CV22" s="2734"/>
      <c r="CW22" s="2734"/>
      <c r="CX22" s="2734"/>
      <c r="CY22" s="2734"/>
      <c r="CZ22" s="2734"/>
      <c r="DA22" s="2734"/>
      <c r="DB22" s="2734"/>
      <c r="DC22" s="2734"/>
      <c r="DD22" s="2734"/>
      <c r="DE22" s="2734"/>
      <c r="DF22" s="2734"/>
      <c r="DG22" s="2734"/>
      <c r="DH22" s="2734"/>
      <c r="DI22" s="2734"/>
      <c r="DJ22" s="2734"/>
      <c r="DK22" s="2734"/>
      <c r="DL22" s="2734"/>
      <c r="DM22" s="2734"/>
      <c r="DN22" s="2734"/>
      <c r="DO22" s="2734"/>
      <c r="DP22" s="2734"/>
      <c r="DQ22" s="2734"/>
      <c r="DR22" s="2734"/>
      <c r="DS22" s="2734"/>
      <c r="DT22" s="2734"/>
      <c r="DU22" s="2734"/>
      <c r="DV22" s="2734"/>
      <c r="DW22" s="2734"/>
      <c r="DX22" s="2735"/>
      <c r="DZ22" s="1126"/>
      <c r="EA22" s="1126"/>
      <c r="EB22" s="1126"/>
      <c r="EC22" s="1126"/>
      <c r="ED22" s="1126"/>
      <c r="EE22" s="1126"/>
      <c r="EF22" s="1126"/>
      <c r="EG22" s="1126"/>
      <c r="EH22" s="1126"/>
      <c r="EI22" s="1126"/>
      <c r="EJ22" s="1126"/>
      <c r="EK22" s="1126"/>
      <c r="EL22" s="1126"/>
      <c r="EM22" s="1126"/>
      <c r="EN22" s="1126"/>
      <c r="EO22" s="1126"/>
      <c r="EP22" s="1126"/>
      <c r="EQ22" s="1126"/>
      <c r="ER22" s="1126"/>
      <c r="ES22" s="1126"/>
      <c r="ET22" s="1126"/>
      <c r="EU22" s="1126"/>
      <c r="EV22" s="1126"/>
      <c r="EW22" s="1126"/>
      <c r="EX22" s="1126"/>
      <c r="EY22" s="1127"/>
      <c r="EZ22" s="1127"/>
      <c r="FA22" s="1127"/>
      <c r="FB22" s="1127"/>
      <c r="FC22" s="1127"/>
      <c r="FD22" s="1127"/>
      <c r="FE22" s="1126"/>
      <c r="FF22" s="1126"/>
      <c r="FG22" s="1126"/>
      <c r="FH22" s="1126"/>
      <c r="FI22" s="1126"/>
      <c r="FJ22" s="1126"/>
      <c r="FK22" s="1126"/>
      <c r="FL22" s="1126"/>
      <c r="FN22" s="443"/>
      <c r="FO22" s="445"/>
      <c r="FP22" s="803"/>
      <c r="FQ22" s="803"/>
      <c r="FR22" s="803"/>
      <c r="FS22" s="803"/>
      <c r="FT22" s="803"/>
      <c r="FU22" s="803"/>
      <c r="FV22" s="803"/>
      <c r="FW22" s="803"/>
      <c r="FX22" s="803"/>
      <c r="FY22" s="803"/>
      <c r="FZ22" s="803"/>
      <c r="GA22" s="803"/>
      <c r="GB22" s="803"/>
      <c r="GC22" s="803"/>
      <c r="GD22" s="803"/>
      <c r="GE22" s="803"/>
      <c r="GF22" s="803"/>
      <c r="GG22" s="803"/>
      <c r="GH22" s="803"/>
      <c r="GI22" s="803"/>
      <c r="GJ22" s="803"/>
      <c r="GK22" s="803"/>
      <c r="GL22" s="803"/>
      <c r="GM22"/>
      <c r="GO22" s="466"/>
      <c r="GP22" s="2687">
        <f>'11. Site Info Part III'!B22</f>
        <v>0</v>
      </c>
      <c r="GQ22" s="2687"/>
      <c r="GR22" s="2687"/>
      <c r="GS22" s="2687"/>
      <c r="GT22" s="2687"/>
      <c r="GU22" s="2687"/>
      <c r="GV22" s="2687"/>
      <c r="GW22" s="2687"/>
      <c r="GX22" s="2687"/>
      <c r="GY22" s="2687"/>
      <c r="GZ22" s="2687"/>
      <c r="HA22" s="2687"/>
      <c r="HB22" s="2687"/>
      <c r="HC22" s="2687"/>
      <c r="HD22" s="2687"/>
      <c r="HE22" s="2687"/>
      <c r="HF22" s="2687"/>
      <c r="HH22" s="300"/>
      <c r="HI22" s="1709"/>
      <c r="HJ22" s="1069">
        <f>'17. Dev. Narr.'!C22</f>
        <v>0</v>
      </c>
      <c r="HK22" s="2671" t="s">
        <v>2116</v>
      </c>
      <c r="HL22" s="2671"/>
      <c r="HM22" s="2671"/>
      <c r="HN22" s="2671"/>
      <c r="HO22" s="2671"/>
      <c r="HP22" s="2671"/>
      <c r="HQ22" s="2671"/>
      <c r="HR22" s="2671"/>
      <c r="HS22" s="2671"/>
      <c r="HT22" s="2671"/>
      <c r="HU22" s="2671"/>
      <c r="HV22" s="2671"/>
      <c r="HW22" s="2671"/>
      <c r="HX22" s="2671"/>
      <c r="HY22" s="2671"/>
      <c r="HZ22" s="2671"/>
      <c r="IA22" s="2671"/>
      <c r="IB22" s="2671"/>
      <c r="IC22" s="2671"/>
      <c r="ID22" s="2671"/>
      <c r="IE22" s="2671"/>
      <c r="IF22" s="2671"/>
      <c r="IG22" s="2671"/>
      <c r="IH22" s="2671"/>
      <c r="II22" s="2671"/>
      <c r="IJ22" s="2671"/>
      <c r="IK22" s="2671"/>
      <c r="IL22" s="2671"/>
      <c r="IM22" s="2671"/>
      <c r="IN22" s="2671"/>
      <c r="IO22" s="2671"/>
      <c r="IP22" s="2671"/>
      <c r="IQ22" s="2671"/>
      <c r="IR22" s="2671"/>
      <c r="IS22" s="2671"/>
      <c r="IT22" s="2671"/>
      <c r="IU22" s="2671"/>
      <c r="IV22" s="2671"/>
      <c r="IW22" s="2671"/>
      <c r="IX22" s="2671"/>
      <c r="IY22" s="2671"/>
      <c r="IZ22" s="2671"/>
      <c r="JC22" s="24"/>
      <c r="JD22" s="1375"/>
      <c r="JE22" s="1566"/>
      <c r="JF22" s="1566"/>
      <c r="JG22" s="1566"/>
      <c r="JH22" s="1566"/>
      <c r="JI22" s="1566"/>
      <c r="JJ22" s="1566"/>
      <c r="JK22" s="1566"/>
      <c r="JL22" s="1566"/>
      <c r="JM22" s="1566"/>
      <c r="JN22" s="1566"/>
      <c r="JO22" s="24"/>
      <c r="JP22" s="909" t="s">
        <v>203</v>
      </c>
      <c r="JQ22" s="99"/>
      <c r="JR22" s="99"/>
      <c r="JS22" s="99"/>
      <c r="JT22" s="99"/>
      <c r="JU22" s="99"/>
      <c r="JV22" s="99"/>
      <c r="JW22" s="99"/>
      <c r="JX22" s="99"/>
      <c r="JY22" s="99"/>
      <c r="JZ22" s="99"/>
      <c r="KA22" s="99"/>
      <c r="KB22" s="99"/>
      <c r="KC22" s="99"/>
      <c r="KD22" s="99"/>
      <c r="KE22" s="99"/>
      <c r="KF22" s="99"/>
      <c r="KG22" s="99"/>
      <c r="KH22" s="904" t="s">
        <v>618</v>
      </c>
      <c r="KI22" s="24"/>
      <c r="KJ22" s="24"/>
      <c r="KK22" s="24"/>
      <c r="KL22" s="24"/>
      <c r="KM22" s="214"/>
      <c r="KN22" s="1565"/>
      <c r="KO22" s="1565"/>
      <c r="KP22" s="1565"/>
    </row>
    <row r="23" spans="1:302" ht="15" customHeight="1" thickBot="1" x14ac:dyDescent="0.35">
      <c r="A23" s="674">
        <f>'24. Rent Schedule'!A23</f>
        <v>0</v>
      </c>
      <c r="B23" s="1405">
        <f>'24. Rent Schedule'!B23</f>
        <v>0</v>
      </c>
      <c r="C23" s="1405">
        <f>'24. Rent Schedule'!C23</f>
        <v>0</v>
      </c>
      <c r="D23" s="1405">
        <f>'24. Rent Schedule'!D23</f>
        <v>0</v>
      </c>
      <c r="E23" s="1405">
        <f>'24. Rent Schedule'!E23</f>
        <v>0</v>
      </c>
      <c r="F23" s="1404">
        <f>'24. Rent Schedule'!F23</f>
        <v>0</v>
      </c>
      <c r="G23" s="1404">
        <f>'24. Rent Schedule'!G23</f>
        <v>0</v>
      </c>
      <c r="H23" s="1404">
        <f>'24. Rent Schedule'!H23</f>
        <v>0</v>
      </c>
      <c r="I23" s="1404">
        <f>'24. Rent Schedule'!I23</f>
        <v>0</v>
      </c>
      <c r="J23" s="589">
        <f t="shared" si="0"/>
        <v>0</v>
      </c>
      <c r="K23" s="590">
        <f>'24. Rent Schedule'!K23</f>
        <v>0</v>
      </c>
      <c r="L23" s="590">
        <f>'24. Rent Schedule'!L23</f>
        <v>0</v>
      </c>
      <c r="M23" s="590">
        <f>'24. Rent Schedule'!M23</f>
        <v>0</v>
      </c>
      <c r="N23" s="593">
        <f t="shared" si="1"/>
        <v>0</v>
      </c>
      <c r="P23" s="694" t="s">
        <v>1288</v>
      </c>
      <c r="Q23" s="2871"/>
      <c r="R23" s="2871"/>
      <c r="S23" s="970">
        <f>SUMIF(Q13:Q22,"tenant",S13:S22)</f>
        <v>0</v>
      </c>
      <c r="T23" s="970">
        <f>SUMIF(Q13:Q22,"tenant",T13:T22)</f>
        <v>0</v>
      </c>
      <c r="U23" s="970">
        <f>SUMIF(Q13:Q22,"tenant",U13:U22)</f>
        <v>0</v>
      </c>
      <c r="V23" s="970">
        <f>SUMIF(Q13:Q22,"tenant",V13:V22)</f>
        <v>0</v>
      </c>
      <c r="W23" s="970">
        <f>SUMIF(Q13:Q22,"tenant",W13:W22)</f>
        <v>0</v>
      </c>
      <c r="X23" s="2872"/>
      <c r="Y23" s="2872"/>
      <c r="Z23" s="2872"/>
      <c r="AA23" s="300"/>
      <c r="AB23" s="92"/>
      <c r="AC23" s="131"/>
      <c r="AD23" s="96" t="s">
        <v>230</v>
      </c>
      <c r="AE23" s="96"/>
      <c r="AF23" s="96"/>
      <c r="AG23" s="96"/>
      <c r="AH23" s="96"/>
      <c r="AI23" s="117"/>
      <c r="AJ23" s="132" t="s">
        <v>212</v>
      </c>
      <c r="AK23" s="136"/>
      <c r="AL23" s="1089">
        <f>'26. Annual Operating Expenses'!J23</f>
        <v>0</v>
      </c>
      <c r="AM23" s="134"/>
      <c r="AN23" s="221"/>
      <c r="AP23" s="547"/>
      <c r="AQ23" s="548"/>
      <c r="AR23" s="548"/>
      <c r="AS23" s="548"/>
      <c r="AT23" s="889"/>
      <c r="AU23" s="889"/>
      <c r="AV23" s="889"/>
      <c r="AW23" s="548"/>
      <c r="AX23" s="548"/>
      <c r="AY23" s="549"/>
      <c r="AZ23" s="549"/>
      <c r="BA23" s="549"/>
      <c r="BB23" s="549"/>
      <c r="BC23" s="549"/>
      <c r="BD23" s="549"/>
      <c r="BE23" s="549"/>
      <c r="BF23" s="549"/>
      <c r="BG23" s="549"/>
      <c r="BH23" s="549"/>
      <c r="BI23" s="549"/>
      <c r="BJ23" s="550"/>
      <c r="BK23" s="550"/>
      <c r="BL23" s="550"/>
      <c r="BM23" s="550"/>
      <c r="BN23" s="550"/>
      <c r="BO23" s="550"/>
      <c r="BP23" s="550"/>
      <c r="BQ23" s="550"/>
      <c r="BR23" s="550"/>
      <c r="BS23" s="550"/>
      <c r="BT23" s="550"/>
      <c r="BU23" s="551"/>
      <c r="BV23" s="305"/>
      <c r="BW23" s="374" t="s">
        <v>272</v>
      </c>
      <c r="BX23" s="371"/>
      <c r="BY23" s="400">
        <f>'30. Development Cost Schedule'!C23</f>
        <v>0</v>
      </c>
      <c r="BZ23" s="401"/>
      <c r="CA23" s="1971">
        <f>'30. Development Cost Schedule'!E23</f>
        <v>0</v>
      </c>
      <c r="CB23" s="391"/>
      <c r="CC23" s="2496">
        <f>'30. Development Cost Schedule'!G23</f>
        <v>0</v>
      </c>
      <c r="CD23" s="2497"/>
      <c r="CE23" s="2497"/>
      <c r="CF23" s="2497"/>
      <c r="CG23" s="2498"/>
      <c r="CI23" s="1227">
        <f>'31. Schedule of Sources'!A22</f>
        <v>0</v>
      </c>
      <c r="CJ23" s="2601" t="str">
        <f>'31. Schedule of Sources'!B22</f>
        <v>§11.9(d)(2)LPS Contribution</v>
      </c>
      <c r="CK23" s="2601"/>
      <c r="CL23" s="2601"/>
      <c r="CM23" s="2601"/>
      <c r="CN23" s="2601"/>
      <c r="CO23" s="2601"/>
      <c r="CP23" s="2601"/>
      <c r="CQ23" s="2601"/>
      <c r="CR23" s="2601"/>
      <c r="CS23" s="2719">
        <f>'31. Schedule of Sources'!K22</f>
        <v>0</v>
      </c>
      <c r="CT23" s="2719"/>
      <c r="CU23" s="2719"/>
      <c r="CV23" s="2719"/>
      <c r="CW23" s="2719"/>
      <c r="CX23" s="2719"/>
      <c r="CY23" s="2719"/>
      <c r="CZ23" s="2720">
        <f>'31. Schedule of Sources'!R22</f>
        <v>0</v>
      </c>
      <c r="DA23" s="2720"/>
      <c r="DB23" s="2720"/>
      <c r="DC23" s="1109">
        <f>'31. Schedule of Sources'!U22</f>
        <v>0</v>
      </c>
      <c r="DD23" s="2719">
        <f>'31. Schedule of Sources'!V22</f>
        <v>0</v>
      </c>
      <c r="DE23" s="2719"/>
      <c r="DF23" s="2719"/>
      <c r="DG23" s="2719"/>
      <c r="DH23" s="2719"/>
      <c r="DI23" s="2719"/>
      <c r="DJ23" s="2720">
        <f>'31. Schedule of Sources'!AB22</f>
        <v>0</v>
      </c>
      <c r="DK23" s="2720"/>
      <c r="DL23" s="2720"/>
      <c r="DM23" s="2601">
        <f>'31. Schedule of Sources'!AE22</f>
        <v>0</v>
      </c>
      <c r="DN23" s="2601"/>
      <c r="DO23" s="2601"/>
      <c r="DP23" s="2601"/>
      <c r="DQ23" s="2601">
        <f>'31. Schedule of Sources'!AI22</f>
        <v>0</v>
      </c>
      <c r="DR23" s="2601"/>
      <c r="DS23" s="2736"/>
      <c r="DT23" s="2736"/>
      <c r="DU23" s="2736"/>
      <c r="DV23" s="2736"/>
      <c r="DW23" s="2736"/>
      <c r="DX23" s="1225">
        <f>'31. Schedule of Sources'!AP22</f>
        <v>0</v>
      </c>
      <c r="DZ23" s="1111" t="s">
        <v>171</v>
      </c>
      <c r="EA23" s="1112" t="s">
        <v>73</v>
      </c>
      <c r="EB23" s="1113"/>
      <c r="EC23" s="1113"/>
      <c r="ED23" s="1113"/>
      <c r="EE23" s="1113"/>
      <c r="EF23" s="1113"/>
      <c r="EG23" s="1113"/>
      <c r="EH23" s="1113"/>
      <c r="EI23" s="1113"/>
      <c r="EJ23" s="1113"/>
      <c r="EK23" s="1113"/>
      <c r="EL23" s="1113"/>
      <c r="EM23" s="1113"/>
      <c r="EN23" s="1113"/>
      <c r="EO23" s="1113"/>
      <c r="EP23" s="1113"/>
      <c r="EQ23" s="1113"/>
      <c r="ER23" s="1113"/>
      <c r="ES23" s="1113"/>
      <c r="ET23" s="1113"/>
      <c r="EU23" s="1113"/>
      <c r="EV23" s="1113"/>
      <c r="EW23" s="1113"/>
      <c r="EX23" s="1113"/>
      <c r="EY23" s="1113"/>
      <c r="EZ23" s="1113"/>
      <c r="FA23" s="1113"/>
      <c r="FB23" s="1113"/>
      <c r="FC23" s="1113"/>
      <c r="FD23" s="1113"/>
      <c r="FE23" s="1113"/>
      <c r="FF23" s="1113"/>
      <c r="FG23" s="1113"/>
      <c r="FH23" s="1113"/>
      <c r="FI23" s="1113"/>
      <c r="FJ23" s="1113"/>
      <c r="FK23" s="1113"/>
      <c r="FL23" s="1114"/>
      <c r="FN23" s="443"/>
      <c r="FO23" s="1053">
        <f>'7. Site Info Part I'!B23</f>
        <v>0</v>
      </c>
      <c r="FP23" s="2714" t="s">
        <v>2008</v>
      </c>
      <c r="FQ23" s="2714"/>
      <c r="FR23" s="2714"/>
      <c r="FS23" s="2714"/>
      <c r="FT23" s="2714"/>
      <c r="FU23" s="2714"/>
      <c r="FV23" s="2714"/>
      <c r="FW23" s="2714"/>
      <c r="FX23" s="2714"/>
      <c r="FY23" s="2714"/>
      <c r="FZ23" s="2714"/>
      <c r="GA23" s="2714"/>
      <c r="GB23" s="2714"/>
      <c r="GC23" s="2714"/>
      <c r="GD23" s="2714"/>
      <c r="GE23" s="2714"/>
      <c r="GF23" s="2714"/>
      <c r="GG23" s="2714"/>
      <c r="GH23" s="2714"/>
      <c r="GI23" s="2714"/>
      <c r="GJ23" s="2714"/>
      <c r="GK23" s="2714"/>
      <c r="GL23" s="2714"/>
      <c r="GM23"/>
      <c r="GO23" s="466"/>
      <c r="GP23" s="457" t="s">
        <v>189</v>
      </c>
      <c r="GQ23" s="457"/>
      <c r="GR23" s="1424"/>
      <c r="GS23" s="1424"/>
      <c r="GT23" s="1424"/>
      <c r="GU23" s="1424"/>
      <c r="GV23" s="1424"/>
      <c r="GW23" s="1424"/>
      <c r="GX23" s="1424"/>
      <c r="GY23" s="1424"/>
      <c r="GZ23" s="1424"/>
      <c r="HA23" s="1424"/>
      <c r="HB23" s="1424"/>
      <c r="HC23" s="1424"/>
      <c r="HD23" s="1424"/>
      <c r="HE23" s="1424"/>
      <c r="HF23" s="1424"/>
      <c r="HH23" s="300"/>
      <c r="HI23" s="1709"/>
      <c r="HJ23" s="1197"/>
      <c r="HK23" s="2671"/>
      <c r="HL23" s="2671"/>
      <c r="HM23" s="2671"/>
      <c r="HN23" s="2671"/>
      <c r="HO23" s="2671"/>
      <c r="HP23" s="2671"/>
      <c r="HQ23" s="2671"/>
      <c r="HR23" s="2671"/>
      <c r="HS23" s="2671"/>
      <c r="HT23" s="2671"/>
      <c r="HU23" s="2671"/>
      <c r="HV23" s="2671"/>
      <c r="HW23" s="2671"/>
      <c r="HX23" s="2671"/>
      <c r="HY23" s="2671"/>
      <c r="HZ23" s="2671"/>
      <c r="IA23" s="2671"/>
      <c r="IB23" s="2671"/>
      <c r="IC23" s="2671"/>
      <c r="ID23" s="2671"/>
      <c r="IE23" s="2671"/>
      <c r="IF23" s="2671"/>
      <c r="IG23" s="2671"/>
      <c r="IH23" s="2671"/>
      <c r="II23" s="2671"/>
      <c r="IJ23" s="2671"/>
      <c r="IK23" s="2671"/>
      <c r="IL23" s="2671"/>
      <c r="IM23" s="2671"/>
      <c r="IN23" s="2671"/>
      <c r="IO23" s="2671"/>
      <c r="IP23" s="2671"/>
      <c r="IQ23" s="2671"/>
      <c r="IR23" s="2671"/>
      <c r="IS23" s="2671"/>
      <c r="IT23" s="2671"/>
      <c r="IU23" s="2671"/>
      <c r="IV23" s="2671"/>
      <c r="IW23" s="2671"/>
      <c r="IX23" s="2671"/>
      <c r="IY23" s="2671"/>
      <c r="IZ23" s="2671"/>
      <c r="JC23" s="24"/>
      <c r="JD23" s="2752">
        <f>'42. Dev Team'!B23</f>
        <v>0</v>
      </c>
      <c r="JE23" s="2753"/>
      <c r="JF23" s="2753"/>
      <c r="JG23" s="2753"/>
      <c r="JH23" s="2753"/>
      <c r="JI23" s="2753"/>
      <c r="JJ23" s="2753"/>
      <c r="JK23" s="2753"/>
      <c r="JL23" s="2753"/>
      <c r="JM23" s="2753"/>
      <c r="JN23" s="2753"/>
      <c r="JO23" s="2753"/>
      <c r="JP23" s="2753"/>
      <c r="JQ23" s="2753"/>
      <c r="JR23" s="2753"/>
      <c r="JS23" s="2753"/>
      <c r="JT23" s="24"/>
      <c r="JU23" s="2754">
        <f>'42. Dev Team'!S23</f>
        <v>0</v>
      </c>
      <c r="JV23" s="2754"/>
      <c r="JW23" s="2754"/>
      <c r="JX23" s="2754"/>
      <c r="JY23" s="2754"/>
      <c r="JZ23" s="2754"/>
      <c r="KA23" s="2754"/>
      <c r="KB23" s="2754"/>
      <c r="KC23" s="2754"/>
      <c r="KD23" s="24"/>
      <c r="KE23" s="2757">
        <f>'42. Dev Team'!AC23</f>
        <v>0</v>
      </c>
      <c r="KF23" s="2757"/>
      <c r="KG23" s="2757"/>
      <c r="KH23" s="2757"/>
      <c r="KI23" s="2757"/>
      <c r="KJ23" s="2757"/>
      <c r="KK23" s="2757"/>
      <c r="KL23" s="2757"/>
      <c r="KM23" s="2758"/>
      <c r="KN23" s="1565"/>
      <c r="KO23" s="1565"/>
      <c r="KP23" s="1565"/>
    </row>
    <row r="24" spans="1:302" ht="15" customHeight="1" thickBot="1" x14ac:dyDescent="0.35">
      <c r="A24" s="674">
        <f>'24. Rent Schedule'!A24</f>
        <v>0</v>
      </c>
      <c r="B24" s="1405">
        <f>'24. Rent Schedule'!B24</f>
        <v>0</v>
      </c>
      <c r="C24" s="1405">
        <f>'24. Rent Schedule'!C24</f>
        <v>0</v>
      </c>
      <c r="D24" s="1405">
        <f>'24. Rent Schedule'!D24</f>
        <v>0</v>
      </c>
      <c r="E24" s="1405">
        <f>'24. Rent Schedule'!E24</f>
        <v>0</v>
      </c>
      <c r="F24" s="1404">
        <f>'24. Rent Schedule'!F24</f>
        <v>0</v>
      </c>
      <c r="G24" s="1404">
        <f>'24. Rent Schedule'!G24</f>
        <v>0</v>
      </c>
      <c r="H24" s="1404">
        <f>'24. Rent Schedule'!H24</f>
        <v>0</v>
      </c>
      <c r="I24" s="1404">
        <f>'24. Rent Schedule'!I24</f>
        <v>0</v>
      </c>
      <c r="J24" s="589">
        <f t="shared" si="0"/>
        <v>0</v>
      </c>
      <c r="K24" s="590">
        <f>'24. Rent Schedule'!K24</f>
        <v>0</v>
      </c>
      <c r="L24" s="590">
        <f>'24. Rent Schedule'!L24</f>
        <v>0</v>
      </c>
      <c r="M24" s="590">
        <f>'24. Rent Schedule'!M24</f>
        <v>0</v>
      </c>
      <c r="N24" s="593">
        <f t="shared" si="1"/>
        <v>0</v>
      </c>
      <c r="P24" s="971"/>
      <c r="Q24" s="972"/>
      <c r="R24" s="637"/>
      <c r="S24" s="973"/>
      <c r="T24" s="974"/>
      <c r="U24" s="974"/>
      <c r="V24" s="974"/>
      <c r="W24" s="974"/>
      <c r="X24" s="975"/>
      <c r="Y24" s="976"/>
      <c r="Z24" s="300"/>
      <c r="AA24" s="300"/>
      <c r="AB24" s="92"/>
      <c r="AC24" s="131"/>
      <c r="AD24" s="96" t="s">
        <v>231</v>
      </c>
      <c r="AE24" s="96"/>
      <c r="AF24" s="96"/>
      <c r="AG24" s="96"/>
      <c r="AH24" s="96"/>
      <c r="AI24" s="117"/>
      <c r="AJ24" s="132" t="s">
        <v>212</v>
      </c>
      <c r="AK24" s="136"/>
      <c r="AL24" s="1089">
        <f>'26. Annual Operating Expenses'!J24</f>
        <v>0</v>
      </c>
      <c r="AM24" s="134"/>
      <c r="AN24" s="221"/>
      <c r="AP24" s="552"/>
      <c r="AQ24" s="534"/>
      <c r="AR24" s="534"/>
      <c r="AS24" s="534"/>
      <c r="AT24" s="534"/>
      <c r="AU24" s="534"/>
      <c r="AV24" s="534"/>
      <c r="AW24" s="534"/>
      <c r="AX24" s="539"/>
      <c r="AY24" s="539"/>
      <c r="AZ24" s="539"/>
      <c r="BA24" s="539"/>
      <c r="BB24" s="539"/>
      <c r="BC24" s="539"/>
      <c r="BD24" s="539"/>
      <c r="BE24" s="539"/>
      <c r="BF24" s="539"/>
      <c r="BG24" s="539"/>
      <c r="BH24" s="539"/>
      <c r="BI24" s="51"/>
      <c r="BJ24" s="533"/>
      <c r="BK24" s="533"/>
      <c r="BL24" s="533"/>
      <c r="BM24" s="533"/>
      <c r="BN24" s="533"/>
      <c r="BO24" s="533"/>
      <c r="BP24" s="533"/>
      <c r="BQ24" s="533"/>
      <c r="BR24" s="533"/>
      <c r="BS24" s="533"/>
      <c r="BT24" s="533"/>
      <c r="BU24" s="533"/>
      <c r="BV24" s="305"/>
      <c r="BW24" s="374" t="s">
        <v>273</v>
      </c>
      <c r="BX24" s="371"/>
      <c r="BY24" s="400">
        <f>'30. Development Cost Schedule'!C24</f>
        <v>0</v>
      </c>
      <c r="BZ24" s="401"/>
      <c r="CA24" s="1971">
        <f>'30. Development Cost Schedule'!E24</f>
        <v>0</v>
      </c>
      <c r="CB24" s="391"/>
      <c r="CC24" s="2496">
        <f>'30. Development Cost Schedule'!G24</f>
        <v>0</v>
      </c>
      <c r="CD24" s="2497"/>
      <c r="CE24" s="2497"/>
      <c r="CF24" s="2497"/>
      <c r="CG24" s="2498"/>
      <c r="CI24" s="1227">
        <f>'31. Schedule of Sources'!A23</f>
        <v>0</v>
      </c>
      <c r="CJ24" s="2601">
        <f>'31. Schedule of Sources'!B23</f>
        <v>0</v>
      </c>
      <c r="CK24" s="2601"/>
      <c r="CL24" s="2601"/>
      <c r="CM24" s="2601"/>
      <c r="CN24" s="2601"/>
      <c r="CO24" s="2601"/>
      <c r="CP24" s="2601"/>
      <c r="CQ24" s="2601"/>
      <c r="CR24" s="2601"/>
      <c r="CS24" s="2719">
        <f>'31. Schedule of Sources'!K23</f>
        <v>0</v>
      </c>
      <c r="CT24" s="2719"/>
      <c r="CU24" s="2719"/>
      <c r="CV24" s="2719"/>
      <c r="CW24" s="2719"/>
      <c r="CX24" s="2719"/>
      <c r="CY24" s="2719"/>
      <c r="CZ24" s="2720">
        <f>'31. Schedule of Sources'!R23</f>
        <v>0</v>
      </c>
      <c r="DA24" s="2720"/>
      <c r="DB24" s="2720"/>
      <c r="DC24" s="1109">
        <f>'31. Schedule of Sources'!U23</f>
        <v>0</v>
      </c>
      <c r="DD24" s="2719">
        <f>'31. Schedule of Sources'!V23</f>
        <v>0</v>
      </c>
      <c r="DE24" s="2719"/>
      <c r="DF24" s="2719"/>
      <c r="DG24" s="2719"/>
      <c r="DH24" s="2719"/>
      <c r="DI24" s="2719"/>
      <c r="DJ24" s="2720">
        <f>'31. Schedule of Sources'!AB23</f>
        <v>0</v>
      </c>
      <c r="DK24" s="2720"/>
      <c r="DL24" s="2720"/>
      <c r="DM24" s="2601">
        <f>'31. Schedule of Sources'!AE23</f>
        <v>0</v>
      </c>
      <c r="DN24" s="2601"/>
      <c r="DO24" s="2601"/>
      <c r="DP24" s="2601"/>
      <c r="DQ24" s="2601">
        <f>'31. Schedule of Sources'!AI23</f>
        <v>0</v>
      </c>
      <c r="DR24" s="2601"/>
      <c r="DS24" s="2736"/>
      <c r="DT24" s="2736"/>
      <c r="DU24" s="2736"/>
      <c r="DV24" s="2736"/>
      <c r="DW24" s="2736"/>
      <c r="DX24" s="1225">
        <f>'31. Schedule of Sources'!AP23</f>
        <v>0</v>
      </c>
      <c r="DZ24" s="1115"/>
      <c r="EA24" s="1116" t="s">
        <v>159</v>
      </c>
      <c r="EB24" s="904"/>
      <c r="EC24" s="904"/>
      <c r="ED24" s="2602">
        <f>'5. Contact Info'!E24</f>
        <v>0</v>
      </c>
      <c r="EE24" s="2602"/>
      <c r="EF24" s="2602"/>
      <c r="EG24" s="2602"/>
      <c r="EH24" s="2602"/>
      <c r="EI24" s="2602"/>
      <c r="EJ24" s="2602"/>
      <c r="EK24" s="2602"/>
      <c r="EL24" s="2602"/>
      <c r="EM24" s="2602"/>
      <c r="EN24" s="2602"/>
      <c r="EO24" s="2602"/>
      <c r="EP24" s="2602"/>
      <c r="EQ24" s="2602"/>
      <c r="ER24" s="2602"/>
      <c r="ES24" s="904"/>
      <c r="ET24" s="1116" t="s">
        <v>160</v>
      </c>
      <c r="EU24" s="904"/>
      <c r="EV24" s="904"/>
      <c r="EW24" s="904"/>
      <c r="EX24" s="2717">
        <f>'5. Contact Info'!X24</f>
        <v>0</v>
      </c>
      <c r="EY24" s="2717"/>
      <c r="EZ24" s="2717"/>
      <c r="FA24" s="2717"/>
      <c r="FB24" s="2717"/>
      <c r="FC24" s="2717"/>
      <c r="FD24" s="2717"/>
      <c r="FE24" s="2717"/>
      <c r="FF24" s="904"/>
      <c r="FG24" s="904"/>
      <c r="FH24" s="2602">
        <f>'5. Contact Info'!AH24</f>
        <v>0</v>
      </c>
      <c r="FI24" s="2602"/>
      <c r="FJ24" s="2602"/>
      <c r="FK24" s="2602"/>
      <c r="FL24" s="2721"/>
      <c r="FN24" s="443"/>
      <c r="FO24" s="445"/>
      <c r="FP24" s="2714"/>
      <c r="FQ24" s="2714"/>
      <c r="FR24" s="2714"/>
      <c r="FS24" s="2714"/>
      <c r="FT24" s="2714"/>
      <c r="FU24" s="2714"/>
      <c r="FV24" s="2714"/>
      <c r="FW24" s="2714"/>
      <c r="FX24" s="2714"/>
      <c r="FY24" s="2714"/>
      <c r="FZ24" s="2714"/>
      <c r="GA24" s="2714"/>
      <c r="GB24" s="2714"/>
      <c r="GC24" s="2714"/>
      <c r="GD24" s="2714"/>
      <c r="GE24" s="2714"/>
      <c r="GF24" s="2714"/>
      <c r="GG24" s="2714"/>
      <c r="GH24" s="2714"/>
      <c r="GI24" s="2714"/>
      <c r="GJ24" s="2714"/>
      <c r="GK24" s="2714"/>
      <c r="GL24" s="2714"/>
      <c r="GM24"/>
      <c r="GO24" s="466"/>
      <c r="GP24" s="2687">
        <f>'11. Site Info Part III'!B24</f>
        <v>0</v>
      </c>
      <c r="GQ24" s="2687"/>
      <c r="GR24" s="2687"/>
      <c r="GS24" s="2687"/>
      <c r="GT24" s="2687"/>
      <c r="GU24" s="2687"/>
      <c r="GV24" s="2687"/>
      <c r="GW24" s="2687"/>
      <c r="GX24" s="793"/>
      <c r="GY24" s="1838">
        <f>'11. Site Info Part III'!K24</f>
        <v>0</v>
      </c>
      <c r="GZ24" s="1424"/>
      <c r="HA24" s="2674">
        <f>'11. Site Info Part III'!M24</f>
        <v>0</v>
      </c>
      <c r="HB24" s="2674"/>
      <c r="HC24" s="1853"/>
      <c r="HD24" s="2686">
        <f>'11. Site Info Part III'!P24</f>
        <v>0</v>
      </c>
      <c r="HE24" s="2687"/>
      <c r="HF24" s="2687"/>
      <c r="HH24" s="300"/>
      <c r="HI24" s="503"/>
      <c r="HJ24" s="503"/>
      <c r="HK24" s="1734" t="s">
        <v>2099</v>
      </c>
      <c r="HL24" s="1709"/>
      <c r="HM24" s="1709"/>
      <c r="HN24" s="1709"/>
      <c r="HO24" s="1709"/>
      <c r="HP24" s="1709"/>
      <c r="HQ24" s="1709"/>
      <c r="HR24" s="1709"/>
      <c r="HS24" s="1709"/>
      <c r="HT24" s="1709"/>
      <c r="HU24" s="1709"/>
      <c r="HV24" s="1709"/>
      <c r="HW24" s="503"/>
      <c r="HX24" s="1846"/>
      <c r="HY24" s="1846"/>
      <c r="HZ24" s="503"/>
      <c r="IA24" s="503"/>
      <c r="IB24" s="503"/>
      <c r="IC24" s="503"/>
      <c r="ID24" s="503"/>
      <c r="IE24" s="503"/>
      <c r="IF24" s="503"/>
      <c r="IG24" s="503"/>
      <c r="IH24" s="503"/>
      <c r="II24" s="503"/>
      <c r="IJ24" s="503"/>
      <c r="IK24" s="503"/>
      <c r="IL24" s="503"/>
      <c r="IM24" s="503"/>
      <c r="IN24" s="503"/>
      <c r="IO24" s="503"/>
      <c r="IP24" s="503"/>
      <c r="IQ24" s="503"/>
      <c r="IR24" s="503"/>
      <c r="IS24" s="503"/>
      <c r="IT24" s="503"/>
      <c r="IU24" s="503"/>
      <c r="IV24" s="503"/>
      <c r="IW24" s="503"/>
      <c r="IX24" s="503"/>
      <c r="IY24" s="503"/>
      <c r="IZ24" s="1142"/>
      <c r="JC24" s="24"/>
      <c r="JD24" s="2746" t="s">
        <v>199</v>
      </c>
      <c r="JE24" s="2747"/>
      <c r="JF24" s="2747"/>
      <c r="JG24" s="2747"/>
      <c r="JH24" s="2747"/>
      <c r="JI24" s="2747"/>
      <c r="JJ24" s="2747"/>
      <c r="JK24" s="2747"/>
      <c r="JL24" s="2747"/>
      <c r="JM24" s="2747"/>
      <c r="JN24" s="2747"/>
      <c r="JO24" s="2747"/>
      <c r="JP24" s="2747"/>
      <c r="JQ24" s="2747"/>
      <c r="JR24" s="2747"/>
      <c r="JS24" s="2747"/>
      <c r="JT24" s="24"/>
      <c r="JU24" s="2748" t="s">
        <v>129</v>
      </c>
      <c r="JV24" s="2748"/>
      <c r="JW24" s="2748"/>
      <c r="JX24" s="2748"/>
      <c r="JY24" s="2748"/>
      <c r="JZ24" s="2748"/>
      <c r="KA24" s="2748"/>
      <c r="KB24" s="2748"/>
      <c r="KC24" s="2748"/>
      <c r="KD24" s="24"/>
      <c r="KE24" s="2747" t="s">
        <v>128</v>
      </c>
      <c r="KF24" s="2747"/>
      <c r="KG24" s="2747"/>
      <c r="KH24" s="2747"/>
      <c r="KI24" s="2747"/>
      <c r="KJ24" s="2747"/>
      <c r="KK24" s="2747"/>
      <c r="KL24" s="2747"/>
      <c r="KM24" s="2749"/>
      <c r="KN24" s="1565"/>
      <c r="KO24" s="1565"/>
      <c r="KP24" s="1565"/>
    </row>
    <row r="25" spans="1:302" ht="15" customHeight="1" thickBot="1" x14ac:dyDescent="0.35">
      <c r="A25" s="674">
        <f>'24. Rent Schedule'!A25</f>
        <v>0</v>
      </c>
      <c r="B25" s="1405">
        <f>'24. Rent Schedule'!B25</f>
        <v>0</v>
      </c>
      <c r="C25" s="1405">
        <f>'24. Rent Schedule'!C25</f>
        <v>0</v>
      </c>
      <c r="D25" s="1405">
        <f>'24. Rent Schedule'!D25</f>
        <v>0</v>
      </c>
      <c r="E25" s="1405">
        <f>'24. Rent Schedule'!E25</f>
        <v>0</v>
      </c>
      <c r="F25" s="1404">
        <f>'24. Rent Schedule'!F25</f>
        <v>0</v>
      </c>
      <c r="G25" s="1404">
        <f>'24. Rent Schedule'!G25</f>
        <v>0</v>
      </c>
      <c r="H25" s="1404">
        <f>'24. Rent Schedule'!H25</f>
        <v>0</v>
      </c>
      <c r="I25" s="1404">
        <f>'24. Rent Schedule'!I25</f>
        <v>0</v>
      </c>
      <c r="J25" s="589">
        <f t="shared" si="0"/>
        <v>0</v>
      </c>
      <c r="K25" s="590">
        <f>'24. Rent Schedule'!K25</f>
        <v>0</v>
      </c>
      <c r="L25" s="590">
        <f>'24. Rent Schedule'!L25</f>
        <v>0</v>
      </c>
      <c r="M25" s="590">
        <f>'24. Rent Schedule'!M25</f>
        <v>0</v>
      </c>
      <c r="N25" s="593">
        <f t="shared" si="1"/>
        <v>0</v>
      </c>
      <c r="P25" s="971"/>
      <c r="Q25" s="972" t="s">
        <v>444</v>
      </c>
      <c r="R25" s="976"/>
      <c r="S25" s="976"/>
      <c r="T25" s="976"/>
      <c r="U25" s="976"/>
      <c r="V25" s="976"/>
      <c r="W25" s="976"/>
      <c r="X25" s="976"/>
      <c r="Y25" s="976"/>
      <c r="Z25" s="300"/>
      <c r="AA25" s="300"/>
      <c r="AB25" s="92"/>
      <c r="AC25" s="131"/>
      <c r="AD25" s="96" t="s">
        <v>232</v>
      </c>
      <c r="AE25" s="96"/>
      <c r="AF25" s="96"/>
      <c r="AG25" s="96"/>
      <c r="AH25" s="96"/>
      <c r="AI25" s="117"/>
      <c r="AJ25" s="132" t="s">
        <v>212</v>
      </c>
      <c r="AK25" s="136"/>
      <c r="AL25" s="1089">
        <f>'26. Annual Operating Expenses'!J25</f>
        <v>0</v>
      </c>
      <c r="AM25" s="134"/>
      <c r="AN25" s="221"/>
      <c r="AP25" s="553"/>
      <c r="AQ25" s="540"/>
      <c r="AR25" s="540"/>
      <c r="AS25" s="540"/>
      <c r="AT25" s="540"/>
      <c r="AU25" s="540"/>
      <c r="AV25" s="540"/>
      <c r="AW25" s="540"/>
      <c r="AX25" s="690"/>
      <c r="AY25" s="690"/>
      <c r="AZ25" s="690"/>
      <c r="BA25" s="690"/>
      <c r="BB25" s="690"/>
      <c r="BC25" s="690"/>
      <c r="BD25" s="690"/>
      <c r="BE25" s="690"/>
      <c r="BF25" s="690"/>
      <c r="BG25" s="690"/>
      <c r="BH25" s="690"/>
      <c r="BI25" s="541"/>
      <c r="BJ25" s="542"/>
      <c r="BK25" s="542"/>
      <c r="BL25" s="542"/>
      <c r="BM25" s="542"/>
      <c r="BN25" s="542"/>
      <c r="BO25" s="542"/>
      <c r="BP25" s="542"/>
      <c r="BQ25" s="542"/>
      <c r="BR25" s="542"/>
      <c r="BS25" s="542"/>
      <c r="BT25" s="542"/>
      <c r="BU25" s="543"/>
      <c r="BV25" s="305"/>
      <c r="BW25" s="374" t="s">
        <v>274</v>
      </c>
      <c r="BX25" s="371"/>
      <c r="BY25" s="400">
        <f>'30. Development Cost Schedule'!C25</f>
        <v>0</v>
      </c>
      <c r="BZ25" s="401"/>
      <c r="CA25" s="1971">
        <f>'30. Development Cost Schedule'!E25</f>
        <v>0</v>
      </c>
      <c r="CB25" s="391"/>
      <c r="CC25" s="2496">
        <f>'30. Development Cost Schedule'!G25</f>
        <v>0</v>
      </c>
      <c r="CD25" s="2497"/>
      <c r="CE25" s="2497"/>
      <c r="CF25" s="2497"/>
      <c r="CG25" s="2498"/>
      <c r="CI25" s="1227">
        <f>'31. Schedule of Sources'!A24</f>
        <v>0</v>
      </c>
      <c r="CJ25" s="2601">
        <f>'31. Schedule of Sources'!B24</f>
        <v>0</v>
      </c>
      <c r="CK25" s="2601"/>
      <c r="CL25" s="2601"/>
      <c r="CM25" s="2601"/>
      <c r="CN25" s="2601"/>
      <c r="CO25" s="2601"/>
      <c r="CP25" s="2601"/>
      <c r="CQ25" s="2601"/>
      <c r="CR25" s="2601"/>
      <c r="CS25" s="2719">
        <f>'31. Schedule of Sources'!K24</f>
        <v>0</v>
      </c>
      <c r="CT25" s="2719"/>
      <c r="CU25" s="2719"/>
      <c r="CV25" s="2719"/>
      <c r="CW25" s="2719"/>
      <c r="CX25" s="2719"/>
      <c r="CY25" s="2719"/>
      <c r="CZ25" s="2720">
        <f>'31. Schedule of Sources'!R24</f>
        <v>0</v>
      </c>
      <c r="DA25" s="2720"/>
      <c r="DB25" s="2720"/>
      <c r="DC25" s="1109">
        <f>'31. Schedule of Sources'!U24</f>
        <v>0</v>
      </c>
      <c r="DD25" s="2719">
        <f>'31. Schedule of Sources'!V24</f>
        <v>0</v>
      </c>
      <c r="DE25" s="2719"/>
      <c r="DF25" s="2719"/>
      <c r="DG25" s="2719"/>
      <c r="DH25" s="2719"/>
      <c r="DI25" s="2719"/>
      <c r="DJ25" s="2720">
        <f>'31. Schedule of Sources'!AB24</f>
        <v>0</v>
      </c>
      <c r="DK25" s="2720"/>
      <c r="DL25" s="2720"/>
      <c r="DM25" s="2601">
        <f>'31. Schedule of Sources'!AE24</f>
        <v>0</v>
      </c>
      <c r="DN25" s="2601"/>
      <c r="DO25" s="2601"/>
      <c r="DP25" s="2601"/>
      <c r="DQ25" s="2601">
        <f>'31. Schedule of Sources'!AI24</f>
        <v>0</v>
      </c>
      <c r="DR25" s="2601"/>
      <c r="DS25" s="2736"/>
      <c r="DT25" s="2736"/>
      <c r="DU25" s="2736"/>
      <c r="DV25" s="2736"/>
      <c r="DW25" s="2736"/>
      <c r="DX25" s="1225">
        <f>'31. Schedule of Sources'!AP24</f>
        <v>0</v>
      </c>
      <c r="DZ25" s="1115"/>
      <c r="EA25" s="904"/>
      <c r="EB25" s="904"/>
      <c r="EC25" s="904"/>
      <c r="ED25" s="904"/>
      <c r="EE25" s="904"/>
      <c r="EF25" s="904"/>
      <c r="EG25" s="904"/>
      <c r="EH25" s="904"/>
      <c r="EI25" s="904"/>
      <c r="EJ25" s="269"/>
      <c r="EK25" s="904"/>
      <c r="EL25" s="904"/>
      <c r="EM25" s="904"/>
      <c r="EN25" s="904"/>
      <c r="EO25" s="904"/>
      <c r="EP25" s="904"/>
      <c r="EQ25" s="904"/>
      <c r="ER25" s="904"/>
      <c r="ES25" s="904"/>
      <c r="ET25" s="904"/>
      <c r="EU25" s="904"/>
      <c r="EV25" s="904"/>
      <c r="EW25" s="904"/>
      <c r="EX25" s="904"/>
      <c r="EY25" s="2727" t="s">
        <v>161</v>
      </c>
      <c r="EZ25" s="2727"/>
      <c r="FA25" s="2727"/>
      <c r="FB25" s="2727"/>
      <c r="FC25" s="2727"/>
      <c r="FD25" s="2727"/>
      <c r="FE25" s="904"/>
      <c r="FF25" s="904"/>
      <c r="FG25" s="904"/>
      <c r="FH25" s="2727" t="s">
        <v>162</v>
      </c>
      <c r="FI25" s="2727"/>
      <c r="FJ25" s="2727"/>
      <c r="FK25" s="2727"/>
      <c r="FL25" s="2728"/>
      <c r="FN25" s="443"/>
      <c r="FO25" s="445"/>
      <c r="FP25" s="2714"/>
      <c r="FQ25" s="2714"/>
      <c r="FR25" s="2714"/>
      <c r="FS25" s="2714"/>
      <c r="FT25" s="2714"/>
      <c r="FU25" s="2714"/>
      <c r="FV25" s="2714"/>
      <c r="FW25" s="2714"/>
      <c r="FX25" s="2714"/>
      <c r="FY25" s="2714"/>
      <c r="FZ25" s="2714"/>
      <c r="GA25" s="2714"/>
      <c r="GB25" s="2714"/>
      <c r="GC25" s="2714"/>
      <c r="GD25" s="2714"/>
      <c r="GE25" s="2714"/>
      <c r="GF25" s="2714"/>
      <c r="GG25" s="2714"/>
      <c r="GH25" s="2714"/>
      <c r="GI25" s="2714"/>
      <c r="GJ25" s="2714"/>
      <c r="GK25" s="2714"/>
      <c r="GL25" s="2714"/>
      <c r="GM25"/>
      <c r="GO25" s="466"/>
      <c r="GP25" s="457" t="s">
        <v>167</v>
      </c>
      <c r="GQ25" s="457"/>
      <c r="GR25" s="1845"/>
      <c r="GS25" s="1845"/>
      <c r="GT25" s="1424"/>
      <c r="GU25" s="1845"/>
      <c r="GV25" s="1424"/>
      <c r="GW25" s="1845"/>
      <c r="GX25" s="1845"/>
      <c r="GY25" s="854" t="s">
        <v>168</v>
      </c>
      <c r="GZ25" s="1424"/>
      <c r="HA25" s="2811" t="s">
        <v>169</v>
      </c>
      <c r="HB25" s="2811"/>
      <c r="HC25" s="1424"/>
      <c r="HD25" s="2811" t="s">
        <v>204</v>
      </c>
      <c r="HE25" s="2811"/>
      <c r="HF25" s="2811"/>
      <c r="HH25" s="300"/>
      <c r="HI25" s="1196"/>
      <c r="HJ25" s="503"/>
      <c r="HK25" s="1709"/>
      <c r="HL25" s="2812">
        <f>'17. Dev. Narr.'!D25</f>
        <v>0</v>
      </c>
      <c r="HM25" s="2812"/>
      <c r="HN25" s="2812"/>
      <c r="HO25" s="2812"/>
      <c r="HP25" s="2812"/>
      <c r="HQ25" s="2812"/>
      <c r="HR25" s="2812"/>
      <c r="HS25" s="2812"/>
      <c r="HT25" s="2812"/>
      <c r="HU25" s="2812"/>
      <c r="HV25" s="2812"/>
      <c r="HW25" s="2812"/>
      <c r="HX25" s="2812"/>
      <c r="HY25" s="2812"/>
      <c r="HZ25" s="2812"/>
      <c r="IA25" s="2812"/>
      <c r="IB25" s="2812"/>
      <c r="IC25" s="2812"/>
      <c r="ID25" s="2812"/>
      <c r="IE25" s="2812"/>
      <c r="IF25" s="2812"/>
      <c r="IG25" s="2812"/>
      <c r="IH25" s="2812"/>
      <c r="II25" s="2812"/>
      <c r="IJ25" s="2812"/>
      <c r="IK25" s="2812"/>
      <c r="IL25" s="2812"/>
      <c r="IM25" s="2812"/>
      <c r="IN25" s="2812"/>
      <c r="IO25" s="2812"/>
      <c r="IP25" s="2812"/>
      <c r="IQ25" s="2812"/>
      <c r="IR25" s="2812"/>
      <c r="IS25" s="2812"/>
      <c r="IT25" s="2812"/>
      <c r="IU25" s="2812"/>
      <c r="IV25" s="2812"/>
      <c r="IW25" s="503"/>
      <c r="IX25" s="503"/>
      <c r="IY25" s="503"/>
      <c r="IZ25" s="1709"/>
      <c r="JC25" s="24"/>
      <c r="JD25" s="131"/>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117"/>
      <c r="KC25" s="24"/>
      <c r="KD25" s="24"/>
      <c r="KE25" s="24"/>
      <c r="KF25" s="24"/>
      <c r="KG25" s="24"/>
      <c r="KH25" s="24"/>
      <c r="KI25" s="24"/>
      <c r="KJ25" s="24"/>
      <c r="KK25" s="24"/>
      <c r="KL25" s="24"/>
      <c r="KM25" s="214"/>
      <c r="KN25" s="1565"/>
      <c r="KO25" s="1565"/>
      <c r="KP25" s="1565"/>
    </row>
    <row r="26" spans="1:302" ht="15" customHeight="1" thickBot="1" x14ac:dyDescent="0.35">
      <c r="A26" s="674">
        <f>'24. Rent Schedule'!A26</f>
        <v>0</v>
      </c>
      <c r="B26" s="1405">
        <f>'24. Rent Schedule'!B26</f>
        <v>0</v>
      </c>
      <c r="C26" s="1405">
        <f>'24. Rent Schedule'!C26</f>
        <v>0</v>
      </c>
      <c r="D26" s="1405">
        <f>'24. Rent Schedule'!D26</f>
        <v>0</v>
      </c>
      <c r="E26" s="1405">
        <f>'24. Rent Schedule'!E26</f>
        <v>0</v>
      </c>
      <c r="F26" s="1404">
        <f>'24. Rent Schedule'!F26</f>
        <v>0</v>
      </c>
      <c r="G26" s="1404">
        <f>'24. Rent Schedule'!G26</f>
        <v>0</v>
      </c>
      <c r="H26" s="1404">
        <f>'24. Rent Schedule'!H26</f>
        <v>0</v>
      </c>
      <c r="I26" s="1404">
        <f>'24. Rent Schedule'!I26</f>
        <v>0</v>
      </c>
      <c r="J26" s="589">
        <f t="shared" si="0"/>
        <v>0</v>
      </c>
      <c r="K26" s="590">
        <f>'24. Rent Schedule'!K26</f>
        <v>0</v>
      </c>
      <c r="L26" s="590">
        <f>'24. Rent Schedule'!L26</f>
        <v>0</v>
      </c>
      <c r="M26" s="590">
        <f>'24. Rent Schedule'!M26</f>
        <v>0</v>
      </c>
      <c r="N26" s="593">
        <f t="shared" si="1"/>
        <v>0</v>
      </c>
      <c r="P26" s="971"/>
      <c r="Q26" s="2864">
        <f>'25. Utility Allowance'!B26</f>
        <v>0</v>
      </c>
      <c r="R26" s="2864"/>
      <c r="S26" s="2864"/>
      <c r="T26" s="2864"/>
      <c r="U26" s="2864"/>
      <c r="V26" s="2864"/>
      <c r="W26" s="2864"/>
      <c r="X26" s="2864"/>
      <c r="Y26" s="2864"/>
      <c r="Z26" s="2864"/>
      <c r="AA26" s="300"/>
      <c r="AB26" s="92"/>
      <c r="AC26" s="131"/>
      <c r="AD26" s="96" t="s">
        <v>224</v>
      </c>
      <c r="AE26" s="96"/>
      <c r="AF26" s="2494" t="str">
        <f>'26. Annual Operating Expenses'!D26</f>
        <v>describe</v>
      </c>
      <c r="AG26" s="2495"/>
      <c r="AH26" s="2495"/>
      <c r="AI26" s="2495"/>
      <c r="AJ26" s="132" t="s">
        <v>212</v>
      </c>
      <c r="AK26" s="136"/>
      <c r="AL26" s="1089">
        <f>'26. Annual Operating Expenses'!J26</f>
        <v>0</v>
      </c>
      <c r="AM26" s="134"/>
      <c r="AN26" s="221"/>
      <c r="AP26" s="2866" t="s">
        <v>1481</v>
      </c>
      <c r="AQ26" s="2867"/>
      <c r="AR26" s="2867"/>
      <c r="AS26" s="2868"/>
      <c r="AT26" s="536">
        <f>'23. BldgUnit Config'!E26</f>
        <v>0</v>
      </c>
      <c r="AU26" s="534" t="s">
        <v>606</v>
      </c>
      <c r="AV26" s="888"/>
      <c r="AW26" s="544"/>
      <c r="AX26" s="51"/>
      <c r="AY26" s="51"/>
      <c r="AZ26" s="544"/>
      <c r="BA26" s="536">
        <f>'23. BldgUnit Config'!L26</f>
        <v>0</v>
      </c>
      <c r="BB26" s="537" t="s">
        <v>1284</v>
      </c>
      <c r="BC26" s="51"/>
      <c r="BD26" s="51"/>
      <c r="BE26" s="51"/>
      <c r="BF26" s="51"/>
      <c r="BG26" s="51"/>
      <c r="BH26" s="51"/>
      <c r="BI26" s="51"/>
      <c r="BJ26" s="544"/>
      <c r="BK26" s="544"/>
      <c r="BL26" s="544"/>
      <c r="BM26" s="544"/>
      <c r="BN26" s="544"/>
      <c r="BO26" s="544"/>
      <c r="BP26" s="544"/>
      <c r="BQ26" s="544"/>
      <c r="BR26" s="544"/>
      <c r="BS26" s="544"/>
      <c r="BT26" s="544"/>
      <c r="BU26" s="545"/>
      <c r="BV26" s="305"/>
      <c r="BW26" s="374" t="s">
        <v>275</v>
      </c>
      <c r="BX26" s="371"/>
      <c r="BY26" s="400">
        <f>'30. Development Cost Schedule'!C26</f>
        <v>0</v>
      </c>
      <c r="BZ26" s="401"/>
      <c r="CA26" s="1971">
        <f>'30. Development Cost Schedule'!E26</f>
        <v>0</v>
      </c>
      <c r="CB26" s="391"/>
      <c r="CC26" s="2496">
        <f>'30. Development Cost Schedule'!G26</f>
        <v>0</v>
      </c>
      <c r="CD26" s="2497"/>
      <c r="CE26" s="2497"/>
      <c r="CF26" s="2497"/>
      <c r="CG26" s="2498"/>
      <c r="CI26" s="1227">
        <f>'31. Schedule of Sources'!A25</f>
        <v>0</v>
      </c>
      <c r="CJ26" s="2601">
        <f>'31. Schedule of Sources'!B25</f>
        <v>0</v>
      </c>
      <c r="CK26" s="2601"/>
      <c r="CL26" s="2601"/>
      <c r="CM26" s="2601"/>
      <c r="CN26" s="2601"/>
      <c r="CO26" s="2601"/>
      <c r="CP26" s="2601"/>
      <c r="CQ26" s="2601"/>
      <c r="CR26" s="2601"/>
      <c r="CS26" s="2719">
        <f>'31. Schedule of Sources'!K25</f>
        <v>0</v>
      </c>
      <c r="CT26" s="2719"/>
      <c r="CU26" s="2719"/>
      <c r="CV26" s="2719"/>
      <c r="CW26" s="2719"/>
      <c r="CX26" s="2719"/>
      <c r="CY26" s="2719"/>
      <c r="CZ26" s="2720">
        <f>'31. Schedule of Sources'!R25</f>
        <v>0</v>
      </c>
      <c r="DA26" s="2720"/>
      <c r="DB26" s="2720"/>
      <c r="DC26" s="1109">
        <f>'31. Schedule of Sources'!U25</f>
        <v>0</v>
      </c>
      <c r="DD26" s="2719">
        <f>'31. Schedule of Sources'!V25</f>
        <v>0</v>
      </c>
      <c r="DE26" s="2719"/>
      <c r="DF26" s="2719"/>
      <c r="DG26" s="2719"/>
      <c r="DH26" s="2719"/>
      <c r="DI26" s="2719"/>
      <c r="DJ26" s="2720">
        <f>'31. Schedule of Sources'!AB25</f>
        <v>0</v>
      </c>
      <c r="DK26" s="2720"/>
      <c r="DL26" s="2720"/>
      <c r="DM26" s="2601">
        <f>'31. Schedule of Sources'!AE25</f>
        <v>0</v>
      </c>
      <c r="DN26" s="2601"/>
      <c r="DO26" s="2601"/>
      <c r="DP26" s="2601"/>
      <c r="DQ26" s="2601">
        <f>'31. Schedule of Sources'!AI25</f>
        <v>0</v>
      </c>
      <c r="DR26" s="2601"/>
      <c r="DS26" s="2736"/>
      <c r="DT26" s="2736"/>
      <c r="DU26" s="2736"/>
      <c r="DV26" s="2736"/>
      <c r="DW26" s="2736"/>
      <c r="DX26" s="1225">
        <f>'31. Schedule of Sources'!AP25</f>
        <v>0</v>
      </c>
      <c r="DZ26" s="1115"/>
      <c r="EA26" s="1116" t="s">
        <v>164</v>
      </c>
      <c r="EB26" s="904"/>
      <c r="EC26" s="904"/>
      <c r="ED26" s="2718">
        <f>'5. Contact Info'!E26</f>
        <v>0</v>
      </c>
      <c r="EE26" s="2602"/>
      <c r="EF26" s="2602"/>
      <c r="EG26" s="2602"/>
      <c r="EH26" s="2602"/>
      <c r="EI26" s="2602"/>
      <c r="EJ26" s="2602"/>
      <c r="EK26" s="2602"/>
      <c r="EL26" s="2602"/>
      <c r="EM26" s="2602"/>
      <c r="EN26" s="2602"/>
      <c r="EO26" s="2602"/>
      <c r="EP26" s="2602"/>
      <c r="EQ26" s="2602"/>
      <c r="ER26" s="2602"/>
      <c r="ES26" s="2602"/>
      <c r="ET26" s="2602"/>
      <c r="EU26" s="2602"/>
      <c r="EV26" s="2602"/>
      <c r="EW26" s="904"/>
      <c r="EX26" s="2717">
        <f>'5. Contact Info'!X26</f>
        <v>0</v>
      </c>
      <c r="EY26" s="2717"/>
      <c r="EZ26" s="2717"/>
      <c r="FA26" s="2717"/>
      <c r="FB26" s="2717"/>
      <c r="FC26" s="2717"/>
      <c r="FD26" s="2717"/>
      <c r="FE26" s="2717"/>
      <c r="FF26" s="904"/>
      <c r="FG26" s="904"/>
      <c r="FH26" s="904"/>
      <c r="FI26" s="904"/>
      <c r="FJ26" s="904"/>
      <c r="FK26" s="904"/>
      <c r="FL26" s="1117"/>
      <c r="FN26" s="443"/>
      <c r="FO26" s="445"/>
      <c r="FP26" s="1847"/>
      <c r="FQ26" s="1847"/>
      <c r="FR26" s="1847"/>
      <c r="FS26" s="1847"/>
      <c r="FT26" s="1847"/>
      <c r="FU26" s="1847"/>
      <c r="FV26" s="1847"/>
      <c r="FW26" s="1847"/>
      <c r="FX26" s="1847"/>
      <c r="FY26" s="1847"/>
      <c r="FZ26" s="1847"/>
      <c r="GA26" s="1847"/>
      <c r="GB26" s="1847"/>
      <c r="GC26" s="1847"/>
      <c r="GD26" s="1847"/>
      <c r="GE26" s="1847"/>
      <c r="GF26" s="1847"/>
      <c r="GG26" s="1847"/>
      <c r="GH26" s="1847"/>
      <c r="GI26" s="1847"/>
      <c r="GJ26" s="1847"/>
      <c r="GK26" s="1847"/>
      <c r="GL26" s="1847"/>
      <c r="GM26"/>
      <c r="GO26" s="466"/>
      <c r="GP26" s="457"/>
      <c r="GQ26" s="457"/>
      <c r="GR26" s="1845"/>
      <c r="GS26" s="1845"/>
      <c r="GT26" s="449"/>
      <c r="GU26" s="1845"/>
      <c r="GV26" s="449"/>
      <c r="GW26" s="1845"/>
      <c r="GX26" s="1845"/>
      <c r="GY26" s="1845"/>
      <c r="GZ26" s="449"/>
      <c r="HA26" s="1848"/>
      <c r="HB26" s="1848"/>
      <c r="HC26" s="449"/>
      <c r="HD26" s="1848"/>
      <c r="HE26" s="1848"/>
      <c r="HF26" s="1848"/>
      <c r="HH26" s="300"/>
      <c r="HI26" s="300"/>
      <c r="HJ26" s="300"/>
      <c r="HK26" s="300"/>
      <c r="HL26" s="300"/>
      <c r="HM26" s="300"/>
      <c r="HN26" s="300"/>
      <c r="HO26" s="300"/>
      <c r="HP26" s="300"/>
      <c r="HQ26" s="300"/>
      <c r="HR26" s="300"/>
      <c r="HS26" s="300"/>
      <c r="HT26" s="300"/>
      <c r="HU26" s="300"/>
      <c r="HV26" s="300"/>
      <c r="HW26" s="300"/>
      <c r="HX26" s="300"/>
      <c r="HY26" s="300"/>
      <c r="HZ26" s="300"/>
      <c r="IA26" s="300"/>
      <c r="IB26" s="300"/>
      <c r="IC26" s="300"/>
      <c r="ID26" s="300"/>
      <c r="IE26" s="300"/>
      <c r="IF26" s="300"/>
      <c r="IG26" s="300"/>
      <c r="IH26" s="300"/>
      <c r="II26" s="300"/>
      <c r="IJ26" s="300"/>
      <c r="IK26" s="300"/>
      <c r="IL26" s="300"/>
      <c r="IM26" s="300"/>
      <c r="IN26" s="300"/>
      <c r="IO26" s="300"/>
      <c r="IP26" s="300"/>
      <c r="IQ26" s="300"/>
      <c r="IR26" s="300"/>
      <c r="IS26" s="300"/>
      <c r="IT26" s="300"/>
      <c r="IU26" s="300"/>
      <c r="IV26" s="300"/>
      <c r="IW26" s="300"/>
      <c r="IX26" s="300"/>
      <c r="IY26" s="300"/>
      <c r="IZ26" s="300"/>
      <c r="JC26" s="24"/>
      <c r="JD26" s="905" t="s">
        <v>127</v>
      </c>
      <c r="JE26" s="1564"/>
      <c r="JF26" s="1564"/>
      <c r="JG26" s="644"/>
      <c r="JH26" s="645"/>
      <c r="JI26" s="645"/>
      <c r="JJ26" s="646"/>
      <c r="JK26" s="2764">
        <f>'42. Dev Team'!I26</f>
        <v>0</v>
      </c>
      <c r="JL26" s="2765"/>
      <c r="JM26" s="2766"/>
      <c r="JN26" s="24"/>
      <c r="JO26" s="24"/>
      <c r="JP26" s="24"/>
      <c r="JQ26" s="24"/>
      <c r="JR26" s="24"/>
      <c r="JS26" s="24"/>
      <c r="JT26" s="24"/>
      <c r="JU26" s="24"/>
      <c r="JV26" s="24"/>
      <c r="JW26" s="24"/>
      <c r="JX26" s="24"/>
      <c r="JY26" s="24"/>
      <c r="JZ26" s="24"/>
      <c r="KA26" s="24"/>
      <c r="KB26" s="24"/>
      <c r="KC26" s="24"/>
      <c r="KD26" s="24"/>
      <c r="KE26" s="1566"/>
      <c r="KF26" s="1566"/>
      <c r="KG26" s="1566"/>
      <c r="KH26" s="1566"/>
      <c r="KI26" s="1566"/>
      <c r="KJ26" s="2772"/>
      <c r="KK26" s="2772"/>
      <c r="KL26" s="2772"/>
      <c r="KM26" s="214"/>
      <c r="KN26" s="1565"/>
      <c r="KO26" s="1565"/>
      <c r="KP26" s="1565"/>
    </row>
    <row r="27" spans="1:302" ht="15" customHeight="1" thickBot="1" x14ac:dyDescent="0.35">
      <c r="A27" s="674">
        <f>'24. Rent Schedule'!A27</f>
        <v>0</v>
      </c>
      <c r="B27" s="1405">
        <f>'24. Rent Schedule'!B27</f>
        <v>0</v>
      </c>
      <c r="C27" s="1405">
        <f>'24. Rent Schedule'!C27</f>
        <v>0</v>
      </c>
      <c r="D27" s="1405">
        <f>'24. Rent Schedule'!D27</f>
        <v>0</v>
      </c>
      <c r="E27" s="1405">
        <f>'24. Rent Schedule'!E27</f>
        <v>0</v>
      </c>
      <c r="F27" s="1404">
        <f>'24. Rent Schedule'!F27</f>
        <v>0</v>
      </c>
      <c r="G27" s="1404">
        <f>'24. Rent Schedule'!G27</f>
        <v>0</v>
      </c>
      <c r="H27" s="1404">
        <f>'24. Rent Schedule'!H27</f>
        <v>0</v>
      </c>
      <c r="I27" s="1404">
        <f>'24. Rent Schedule'!I27</f>
        <v>0</v>
      </c>
      <c r="J27" s="589">
        <f t="shared" si="0"/>
        <v>0</v>
      </c>
      <c r="K27" s="590">
        <f>'24. Rent Schedule'!K27</f>
        <v>0</v>
      </c>
      <c r="L27" s="590">
        <f>'24. Rent Schedule'!L27</f>
        <v>0</v>
      </c>
      <c r="M27" s="590">
        <f>'24. Rent Schedule'!M27</f>
        <v>0</v>
      </c>
      <c r="N27" s="593">
        <f t="shared" si="1"/>
        <v>0</v>
      </c>
      <c r="P27" s="971"/>
      <c r="Q27" s="2864">
        <f>'25. Utility Allowance'!B27</f>
        <v>0</v>
      </c>
      <c r="R27" s="2864"/>
      <c r="S27" s="2864"/>
      <c r="T27" s="2864"/>
      <c r="U27" s="2864"/>
      <c r="V27" s="2864"/>
      <c r="W27" s="2864"/>
      <c r="X27" s="2864"/>
      <c r="Y27" s="2864"/>
      <c r="Z27" s="2864"/>
      <c r="AA27" s="300"/>
      <c r="AB27" s="92"/>
      <c r="AC27" s="131"/>
      <c r="AD27" s="96" t="s">
        <v>224</v>
      </c>
      <c r="AE27" s="96"/>
      <c r="AF27" s="2494" t="str">
        <f>'26. Annual Operating Expenses'!D27</f>
        <v>describe</v>
      </c>
      <c r="AG27" s="2495"/>
      <c r="AH27" s="2495"/>
      <c r="AI27" s="2495"/>
      <c r="AJ27" s="132" t="s">
        <v>212</v>
      </c>
      <c r="AK27" s="136"/>
      <c r="AL27" s="1089">
        <f>'26. Annual Operating Expenses'!J27</f>
        <v>0</v>
      </c>
      <c r="AM27" s="134"/>
      <c r="AN27" s="224"/>
      <c r="AP27" s="546"/>
      <c r="AQ27" s="534"/>
      <c r="AR27" s="534"/>
      <c r="AS27" s="534"/>
      <c r="AT27" s="534"/>
      <c r="AU27" s="534"/>
      <c r="AV27" s="534"/>
      <c r="AW27" s="534"/>
      <c r="AX27" s="51"/>
      <c r="AY27" s="51"/>
      <c r="AZ27" s="51"/>
      <c r="BA27" s="51"/>
      <c r="BB27" s="51"/>
      <c r="BC27" s="51"/>
      <c r="BD27" s="51"/>
      <c r="BE27" s="51"/>
      <c r="BF27" s="51"/>
      <c r="BG27" s="51"/>
      <c r="BH27" s="51"/>
      <c r="BI27" s="51"/>
      <c r="BJ27" s="544"/>
      <c r="BK27" s="544"/>
      <c r="BL27" s="544"/>
      <c r="BM27" s="544"/>
      <c r="BN27" s="544"/>
      <c r="BO27" s="544"/>
      <c r="BP27" s="544"/>
      <c r="BQ27" s="544"/>
      <c r="BR27" s="544"/>
      <c r="BS27" s="544"/>
      <c r="BT27" s="544"/>
      <c r="BU27" s="545"/>
      <c r="BV27" s="305"/>
      <c r="BW27" s="394" t="str">
        <f>'30. Development Cost Schedule'!A27</f>
        <v>Other (specify) - see footnote 1</v>
      </c>
      <c r="BX27" s="371"/>
      <c r="BY27" s="400">
        <f>'30. Development Cost Schedule'!C27</f>
        <v>0</v>
      </c>
      <c r="BZ27" s="401"/>
      <c r="CA27" s="1971">
        <f>'30. Development Cost Schedule'!E27</f>
        <v>0</v>
      </c>
      <c r="CB27" s="391"/>
      <c r="CC27" s="2496">
        <f>'30. Development Cost Schedule'!G27</f>
        <v>0</v>
      </c>
      <c r="CD27" s="2497"/>
      <c r="CE27" s="2497"/>
      <c r="CF27" s="2497"/>
      <c r="CG27" s="2498"/>
      <c r="CI27" s="2733" t="s">
        <v>404</v>
      </c>
      <c r="CJ27" s="2734"/>
      <c r="CK27" s="2734"/>
      <c r="CL27" s="2734"/>
      <c r="CM27" s="2734"/>
      <c r="CN27" s="2734"/>
      <c r="CO27" s="2734"/>
      <c r="CP27" s="2734"/>
      <c r="CQ27" s="2734"/>
      <c r="CR27" s="2734"/>
      <c r="CS27" s="2734"/>
      <c r="CT27" s="2734"/>
      <c r="CU27" s="2734"/>
      <c r="CV27" s="2734"/>
      <c r="CW27" s="2734"/>
      <c r="CX27" s="2734"/>
      <c r="CY27" s="2734"/>
      <c r="CZ27" s="2734"/>
      <c r="DA27" s="2734"/>
      <c r="DB27" s="2734"/>
      <c r="DC27" s="2734"/>
      <c r="DD27" s="2734"/>
      <c r="DE27" s="2734"/>
      <c r="DF27" s="2734"/>
      <c r="DG27" s="2734"/>
      <c r="DH27" s="2734"/>
      <c r="DI27" s="2734"/>
      <c r="DJ27" s="2734"/>
      <c r="DK27" s="2734"/>
      <c r="DL27" s="2734"/>
      <c r="DM27" s="2734"/>
      <c r="DN27" s="2734"/>
      <c r="DO27" s="2734"/>
      <c r="DP27" s="2734"/>
      <c r="DQ27" s="2734"/>
      <c r="DR27" s="2734"/>
      <c r="DS27" s="2734"/>
      <c r="DT27" s="2734"/>
      <c r="DU27" s="2734"/>
      <c r="DV27" s="2734"/>
      <c r="DW27" s="2734"/>
      <c r="DX27" s="2735"/>
      <c r="DZ27" s="1115"/>
      <c r="EA27" s="904"/>
      <c r="EB27" s="904"/>
      <c r="EC27" s="904"/>
      <c r="ED27" s="904"/>
      <c r="EE27" s="904"/>
      <c r="EF27" s="904"/>
      <c r="EG27" s="904"/>
      <c r="EH27" s="904"/>
      <c r="EI27" s="904"/>
      <c r="EJ27" s="904"/>
      <c r="EK27" s="904"/>
      <c r="EL27" s="904"/>
      <c r="EM27" s="904"/>
      <c r="EN27" s="904"/>
      <c r="EO27" s="904"/>
      <c r="EP27" s="904"/>
      <c r="EQ27" s="904"/>
      <c r="ER27" s="904"/>
      <c r="ES27" s="904"/>
      <c r="ET27" s="904"/>
      <c r="EU27" s="904"/>
      <c r="EV27" s="904"/>
      <c r="EW27" s="904"/>
      <c r="EX27" s="904"/>
      <c r="EY27" s="2729" t="s">
        <v>163</v>
      </c>
      <c r="EZ27" s="2729"/>
      <c r="FA27" s="2729"/>
      <c r="FB27" s="2729"/>
      <c r="FC27" s="2729"/>
      <c r="FD27" s="2729"/>
      <c r="FE27" s="904"/>
      <c r="FF27" s="904"/>
      <c r="FG27" s="904"/>
      <c r="FH27" s="904"/>
      <c r="FI27" s="904"/>
      <c r="FJ27" s="904"/>
      <c r="FK27" s="904"/>
      <c r="FL27" s="1117"/>
      <c r="FN27" s="443"/>
      <c r="FO27" s="1053">
        <f>'7. Site Info Part I'!B27</f>
        <v>0</v>
      </c>
      <c r="FP27" s="2592" t="s">
        <v>2178</v>
      </c>
      <c r="FQ27" s="2592"/>
      <c r="FR27" s="2592"/>
      <c r="FS27" s="2592"/>
      <c r="FT27" s="2592"/>
      <c r="FU27" s="2592"/>
      <c r="FV27" s="2592"/>
      <c r="FW27" s="2592"/>
      <c r="FX27" s="2592"/>
      <c r="FY27" s="2592"/>
      <c r="FZ27" s="2592"/>
      <c r="GA27" s="2592"/>
      <c r="GB27" s="2592"/>
      <c r="GC27" s="2592"/>
      <c r="GD27" s="2592"/>
      <c r="GE27" s="2592"/>
      <c r="GF27" s="2592"/>
      <c r="GG27" s="2592"/>
      <c r="GH27" s="2592"/>
      <c r="GI27" s="2592"/>
      <c r="GJ27" s="2592"/>
      <c r="GK27" s="2592"/>
      <c r="GL27" s="2592"/>
      <c r="GM27"/>
      <c r="GO27" s="466"/>
      <c r="GP27" s="2542" t="s">
        <v>2057</v>
      </c>
      <c r="GQ27" s="2542"/>
      <c r="GR27" s="2542"/>
      <c r="GS27" s="2542"/>
      <c r="GT27" s="2542"/>
      <c r="GU27" s="2542"/>
      <c r="GV27" s="2542"/>
      <c r="GW27" s="2542"/>
      <c r="GX27" s="2542"/>
      <c r="GY27" s="2542"/>
      <c r="GZ27" s="2542"/>
      <c r="HA27" s="2542"/>
      <c r="HB27" s="2542"/>
      <c r="HC27" s="2542"/>
      <c r="HD27" s="2542"/>
      <c r="HE27" s="2756">
        <f>'11. Site Info Part III'!Q27</f>
        <v>0</v>
      </c>
      <c r="HF27" s="2756"/>
      <c r="HH27" s="300"/>
      <c r="HI27" s="300"/>
      <c r="HJ27" s="1069">
        <f>'17. Dev. Narr.'!C27</f>
        <v>0</v>
      </c>
      <c r="HK27" s="2817" t="s">
        <v>2525</v>
      </c>
      <c r="HL27" s="2818"/>
      <c r="HM27" s="2818"/>
      <c r="HN27" s="2818"/>
      <c r="HO27" s="2818"/>
      <c r="HP27" s="2818"/>
      <c r="HQ27" s="2818"/>
      <c r="HR27" s="2818"/>
      <c r="HS27" s="2818"/>
      <c r="HT27" s="2818"/>
      <c r="HU27" s="2818"/>
      <c r="HV27" s="2818"/>
      <c r="HW27" s="2818"/>
      <c r="HX27" s="2818"/>
      <c r="HY27" s="2818"/>
      <c r="HZ27" s="2818"/>
      <c r="IA27" s="2818"/>
      <c r="IB27" s="2818"/>
      <c r="IC27" s="2818"/>
      <c r="ID27" s="2818"/>
      <c r="IE27" s="2818"/>
      <c r="IF27" s="2818"/>
      <c r="IG27" s="2818"/>
      <c r="IH27" s="2818"/>
      <c r="II27" s="2818"/>
      <c r="IJ27" s="2818"/>
      <c r="IK27" s="2818"/>
      <c r="IL27" s="2818"/>
      <c r="IM27" s="2818"/>
      <c r="IN27" s="2818"/>
      <c r="IO27" s="2818"/>
      <c r="IP27" s="2818"/>
      <c r="IQ27" s="2818"/>
      <c r="IR27" s="2818"/>
      <c r="IS27" s="2818"/>
      <c r="IT27" s="2818"/>
      <c r="IU27" s="2818"/>
      <c r="IV27" s="2818"/>
      <c r="IW27" s="2818"/>
      <c r="IX27" s="2818"/>
      <c r="IY27" s="2818"/>
      <c r="IZ27" s="503"/>
      <c r="JC27" s="24"/>
      <c r="JD27" s="906"/>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1566"/>
      <c r="KH27" s="1566"/>
      <c r="KI27" s="1566"/>
      <c r="KJ27" s="24"/>
      <c r="KK27" s="24"/>
      <c r="KL27" s="24"/>
      <c r="KM27" s="214"/>
      <c r="KN27" s="1565"/>
      <c r="KO27" s="1565"/>
      <c r="KP27" s="1565"/>
    </row>
    <row r="28" spans="1:302" ht="15" customHeight="1" thickBot="1" x14ac:dyDescent="0.35">
      <c r="A28" s="674">
        <f>'24. Rent Schedule'!A28</f>
        <v>0</v>
      </c>
      <c r="B28" s="1405">
        <f>'24. Rent Schedule'!B28</f>
        <v>0</v>
      </c>
      <c r="C28" s="1405">
        <f>'24. Rent Schedule'!C28</f>
        <v>0</v>
      </c>
      <c r="D28" s="1405">
        <f>'24. Rent Schedule'!D28</f>
        <v>0</v>
      </c>
      <c r="E28" s="1405">
        <f>'24. Rent Schedule'!E28</f>
        <v>0</v>
      </c>
      <c r="F28" s="1404">
        <f>'24. Rent Schedule'!F28</f>
        <v>0</v>
      </c>
      <c r="G28" s="1404">
        <f>'24. Rent Schedule'!G28</f>
        <v>0</v>
      </c>
      <c r="H28" s="1404">
        <f>'24. Rent Schedule'!H28</f>
        <v>0</v>
      </c>
      <c r="I28" s="1404">
        <f>'24. Rent Schedule'!I28</f>
        <v>0</v>
      </c>
      <c r="J28" s="589">
        <f t="shared" si="0"/>
        <v>0</v>
      </c>
      <c r="K28" s="590">
        <f>'24. Rent Schedule'!K28</f>
        <v>0</v>
      </c>
      <c r="L28" s="590">
        <f>'24. Rent Schedule'!L28</f>
        <v>0</v>
      </c>
      <c r="M28" s="590">
        <f>'24. Rent Schedule'!M28</f>
        <v>0</v>
      </c>
      <c r="N28" s="593">
        <f t="shared" si="1"/>
        <v>0</v>
      </c>
      <c r="P28" s="971"/>
      <c r="Q28" s="2864">
        <f>'25. Utility Allowance'!B28</f>
        <v>0</v>
      </c>
      <c r="R28" s="2864"/>
      <c r="S28" s="2864"/>
      <c r="T28" s="2864"/>
      <c r="U28" s="2864"/>
      <c r="V28" s="2864"/>
      <c r="W28" s="2864"/>
      <c r="X28" s="2864"/>
      <c r="Y28" s="2864"/>
      <c r="Z28" s="2864"/>
      <c r="AA28" s="300"/>
      <c r="AB28" s="92"/>
      <c r="AC28" s="137" t="s">
        <v>233</v>
      </c>
      <c r="AD28" s="138"/>
      <c r="AE28" s="138"/>
      <c r="AF28" s="138"/>
      <c r="AG28" s="138"/>
      <c r="AH28" s="138"/>
      <c r="AI28" s="138"/>
      <c r="AJ28" s="138"/>
      <c r="AK28" s="138"/>
      <c r="AL28" s="151"/>
      <c r="AM28" s="139"/>
      <c r="AN28" s="1091">
        <f>SUM(AL20:AL27)</f>
        <v>0</v>
      </c>
      <c r="AP28" s="546"/>
      <c r="AQ28" s="534"/>
      <c r="AR28" s="534"/>
      <c r="AS28" s="534"/>
      <c r="AT28" s="536">
        <f>'23. BldgUnit Config'!E28</f>
        <v>0</v>
      </c>
      <c r="AU28" s="534" t="s">
        <v>607</v>
      </c>
      <c r="AV28" s="888"/>
      <c r="AW28" s="544"/>
      <c r="AX28" s="51"/>
      <c r="AY28" s="51"/>
      <c r="AZ28" s="51"/>
      <c r="BA28" s="536">
        <f>'23. BldgUnit Config'!L28</f>
        <v>0</v>
      </c>
      <c r="BB28" s="537" t="s">
        <v>1285</v>
      </c>
      <c r="BC28" s="51"/>
      <c r="BD28" s="51"/>
      <c r="BE28" s="51"/>
      <c r="BF28" s="51"/>
      <c r="BG28" s="51"/>
      <c r="BH28" s="51"/>
      <c r="BI28" s="51"/>
      <c r="BJ28" s="544"/>
      <c r="BK28" s="544"/>
      <c r="BL28" s="544"/>
      <c r="BM28" s="544"/>
      <c r="BN28" s="544"/>
      <c r="BO28" s="544"/>
      <c r="BP28" s="544"/>
      <c r="BQ28" s="544"/>
      <c r="BR28" s="544"/>
      <c r="BS28" s="544"/>
      <c r="BT28" s="544"/>
      <c r="BU28" s="545"/>
      <c r="BV28" s="305"/>
      <c r="BW28" s="394" t="str">
        <f>'30. Development Cost Schedule'!A28</f>
        <v>Other (specify) - see footnote 1</v>
      </c>
      <c r="BX28" s="371"/>
      <c r="BY28" s="400">
        <f>'30. Development Cost Schedule'!C28</f>
        <v>0</v>
      </c>
      <c r="BZ28" s="401"/>
      <c r="CA28" s="1971">
        <f>'30. Development Cost Schedule'!E28</f>
        <v>0</v>
      </c>
      <c r="CB28" s="391"/>
      <c r="CC28" s="2496">
        <f>'30. Development Cost Schedule'!G28</f>
        <v>0</v>
      </c>
      <c r="CD28" s="2497"/>
      <c r="CE28" s="2497"/>
      <c r="CF28" s="2497"/>
      <c r="CG28" s="2498"/>
      <c r="CI28" s="1227">
        <f>'31. Schedule of Sources'!A27</f>
        <v>0</v>
      </c>
      <c r="CJ28" s="2601">
        <f>'31. Schedule of Sources'!B27</f>
        <v>0</v>
      </c>
      <c r="CK28" s="2601"/>
      <c r="CL28" s="2601"/>
      <c r="CM28" s="2601"/>
      <c r="CN28" s="2601"/>
      <c r="CO28" s="2601"/>
      <c r="CP28" s="2601"/>
      <c r="CQ28" s="2601"/>
      <c r="CR28" s="2601"/>
      <c r="CS28" s="2719">
        <f>'31. Schedule of Sources'!K27</f>
        <v>0</v>
      </c>
      <c r="CT28" s="2719"/>
      <c r="CU28" s="2719"/>
      <c r="CV28" s="2719"/>
      <c r="CW28" s="2719"/>
      <c r="CX28" s="2719"/>
      <c r="CY28" s="2719"/>
      <c r="CZ28" s="2720">
        <f>'31. Schedule of Sources'!R27</f>
        <v>0</v>
      </c>
      <c r="DA28" s="2720"/>
      <c r="DB28" s="2720"/>
      <c r="DC28" s="1109">
        <f>'31. Schedule of Sources'!U27</f>
        <v>0</v>
      </c>
      <c r="DD28" s="2719">
        <f>'31. Schedule of Sources'!V27</f>
        <v>0</v>
      </c>
      <c r="DE28" s="2719"/>
      <c r="DF28" s="2719"/>
      <c r="DG28" s="2719"/>
      <c r="DH28" s="2719"/>
      <c r="DI28" s="2719"/>
      <c r="DJ28" s="2720">
        <f>'31. Schedule of Sources'!AB27</f>
        <v>0</v>
      </c>
      <c r="DK28" s="2720"/>
      <c r="DL28" s="2720"/>
      <c r="DM28" s="2601">
        <f>'31. Schedule of Sources'!AE27</f>
        <v>0</v>
      </c>
      <c r="DN28" s="2601"/>
      <c r="DO28" s="2601"/>
      <c r="DP28" s="2601"/>
      <c r="DQ28" s="2601">
        <f>'31. Schedule of Sources'!AI27</f>
        <v>0</v>
      </c>
      <c r="DR28" s="2601"/>
      <c r="DS28" s="2736"/>
      <c r="DT28" s="2736"/>
      <c r="DU28" s="2736"/>
      <c r="DV28" s="2736"/>
      <c r="DW28" s="2736"/>
      <c r="DX28" s="1225">
        <f>'31. Schedule of Sources'!AP27</f>
        <v>0</v>
      </c>
      <c r="DZ28" s="1115"/>
      <c r="EA28" s="1119" t="s">
        <v>172</v>
      </c>
      <c r="EB28" s="1120"/>
      <c r="EC28" s="1120"/>
      <c r="ED28" s="1120"/>
      <c r="EE28" s="1121"/>
      <c r="EF28" s="1121"/>
      <c r="EG28" s="1121"/>
      <c r="EH28" s="2602">
        <f>'5. Contact Info'!I28</f>
        <v>0</v>
      </c>
      <c r="EI28" s="2602"/>
      <c r="EJ28" s="2602"/>
      <c r="EK28" s="2602"/>
      <c r="EL28" s="2602"/>
      <c r="EM28" s="2602"/>
      <c r="EN28" s="2602"/>
      <c r="EO28" s="2602"/>
      <c r="EP28" s="2602"/>
      <c r="EQ28" s="2602"/>
      <c r="ER28" s="2602"/>
      <c r="ES28" s="2602"/>
      <c r="ET28" s="2602"/>
      <c r="EU28" s="2602"/>
      <c r="EV28" s="2602"/>
      <c r="EW28" s="2602"/>
      <c r="EX28" s="2602"/>
      <c r="EY28" s="2602"/>
      <c r="EZ28" s="2602"/>
      <c r="FA28" s="2602"/>
      <c r="FB28" s="2602"/>
      <c r="FC28" s="2602"/>
      <c r="FD28" s="2602"/>
      <c r="FE28" s="2602"/>
      <c r="FF28" s="2602"/>
      <c r="FG28" s="2602"/>
      <c r="FH28" s="2602"/>
      <c r="FI28" s="2602"/>
      <c r="FJ28" s="2602"/>
      <c r="FK28" s="2602"/>
      <c r="FL28" s="2721"/>
      <c r="FN28" s="443"/>
      <c r="FO28" s="805"/>
      <c r="FP28" s="2592"/>
      <c r="FQ28" s="2592"/>
      <c r="FR28" s="2592"/>
      <c r="FS28" s="2592"/>
      <c r="FT28" s="2592"/>
      <c r="FU28" s="2592"/>
      <c r="FV28" s="2592"/>
      <c r="FW28" s="2592"/>
      <c r="FX28" s="2592"/>
      <c r="FY28" s="2592"/>
      <c r="FZ28" s="2592"/>
      <c r="GA28" s="2592"/>
      <c r="GB28" s="2592"/>
      <c r="GC28" s="2592"/>
      <c r="GD28" s="2592"/>
      <c r="GE28" s="2592"/>
      <c r="GF28" s="2592"/>
      <c r="GG28" s="2592"/>
      <c r="GH28" s="2592"/>
      <c r="GI28" s="2592"/>
      <c r="GJ28" s="2592"/>
      <c r="GK28" s="2592"/>
      <c r="GL28" s="2592"/>
      <c r="GM28"/>
      <c r="GO28" s="466"/>
      <c r="GP28" s="2542"/>
      <c r="GQ28" s="2542"/>
      <c r="GR28" s="2542"/>
      <c r="GS28" s="2542"/>
      <c r="GT28" s="2542"/>
      <c r="GU28" s="2542"/>
      <c r="GV28" s="2542"/>
      <c r="GW28" s="2542"/>
      <c r="GX28" s="2542"/>
      <c r="GY28" s="2542"/>
      <c r="GZ28" s="2542"/>
      <c r="HA28" s="2542"/>
      <c r="HB28" s="2542"/>
      <c r="HC28" s="2542"/>
      <c r="HD28" s="2542"/>
      <c r="HE28" s="449"/>
      <c r="HF28" s="449"/>
      <c r="HH28" s="300"/>
      <c r="HI28" s="300"/>
      <c r="HJ28" s="2219"/>
      <c r="HK28" s="2818"/>
      <c r="HL28" s="2818"/>
      <c r="HM28" s="2818"/>
      <c r="HN28" s="2818"/>
      <c r="HO28" s="2818"/>
      <c r="HP28" s="2818"/>
      <c r="HQ28" s="2818"/>
      <c r="HR28" s="2818"/>
      <c r="HS28" s="2818"/>
      <c r="HT28" s="2818"/>
      <c r="HU28" s="2818"/>
      <c r="HV28" s="2818"/>
      <c r="HW28" s="2818"/>
      <c r="HX28" s="2818"/>
      <c r="HY28" s="2818"/>
      <c r="HZ28" s="2818"/>
      <c r="IA28" s="2818"/>
      <c r="IB28" s="2818"/>
      <c r="IC28" s="2818"/>
      <c r="ID28" s="2818"/>
      <c r="IE28" s="2818"/>
      <c r="IF28" s="2818"/>
      <c r="IG28" s="2818"/>
      <c r="IH28" s="2818"/>
      <c r="II28" s="2818"/>
      <c r="IJ28" s="2818"/>
      <c r="IK28" s="2818"/>
      <c r="IL28" s="2818"/>
      <c r="IM28" s="2818"/>
      <c r="IN28" s="2818"/>
      <c r="IO28" s="2818"/>
      <c r="IP28" s="2818"/>
      <c r="IQ28" s="2818"/>
      <c r="IR28" s="2818"/>
      <c r="IS28" s="2818"/>
      <c r="IT28" s="2818"/>
      <c r="IU28" s="2818"/>
      <c r="IV28" s="2818"/>
      <c r="IW28" s="2818"/>
      <c r="IX28" s="2818"/>
      <c r="IY28" s="2818"/>
      <c r="IZ28" s="503"/>
      <c r="JC28" s="24"/>
      <c r="JD28" s="907" t="s">
        <v>681</v>
      </c>
      <c r="JE28" s="908"/>
      <c r="JF28" s="908"/>
      <c r="JG28" s="908"/>
      <c r="JH28" s="908"/>
      <c r="JI28" s="908"/>
      <c r="JJ28" s="908"/>
      <c r="JK28" s="908"/>
      <c r="JL28" s="908"/>
      <c r="JM28" s="908"/>
      <c r="JN28" s="908"/>
      <c r="JO28" s="908"/>
      <c r="JP28" s="908"/>
      <c r="JQ28" s="908"/>
      <c r="JR28" s="908"/>
      <c r="JS28" s="908"/>
      <c r="JT28" s="908"/>
      <c r="JU28" s="908"/>
      <c r="JV28" s="908"/>
      <c r="JW28" s="908"/>
      <c r="JX28" s="908"/>
      <c r="JY28" s="908"/>
      <c r="JZ28" s="908"/>
      <c r="KA28" s="908"/>
      <c r="KB28" s="908"/>
      <c r="KC28" s="908"/>
      <c r="KD28" s="101"/>
      <c r="KE28" s="1562"/>
      <c r="KF28" s="1562"/>
      <c r="KG28" s="1562"/>
      <c r="KH28" s="1562"/>
      <c r="KI28" s="1562"/>
      <c r="KJ28" s="2740">
        <f>'42. Dev Team'!AH28</f>
        <v>0</v>
      </c>
      <c r="KK28" s="2740"/>
      <c r="KL28" s="2740"/>
      <c r="KM28" s="1563"/>
      <c r="KN28" s="1565"/>
      <c r="KO28" s="1565"/>
      <c r="KP28" s="1565"/>
    </row>
    <row r="29" spans="1:302" ht="15" customHeight="1" thickBot="1" x14ac:dyDescent="0.35">
      <c r="A29" s="674">
        <f>'24. Rent Schedule'!A29</f>
        <v>0</v>
      </c>
      <c r="B29" s="1405">
        <f>'24. Rent Schedule'!B29</f>
        <v>0</v>
      </c>
      <c r="C29" s="1405">
        <f>'24. Rent Schedule'!C29</f>
        <v>0</v>
      </c>
      <c r="D29" s="1405">
        <f>'24. Rent Schedule'!D29</f>
        <v>0</v>
      </c>
      <c r="E29" s="1405">
        <f>'24. Rent Schedule'!E29</f>
        <v>0</v>
      </c>
      <c r="F29" s="1404">
        <f>'24. Rent Schedule'!F29</f>
        <v>0</v>
      </c>
      <c r="G29" s="1404">
        <f>'24. Rent Schedule'!G29</f>
        <v>0</v>
      </c>
      <c r="H29" s="1404">
        <f>'24. Rent Schedule'!H29</f>
        <v>0</v>
      </c>
      <c r="I29" s="1404">
        <f>'24. Rent Schedule'!I29</f>
        <v>0</v>
      </c>
      <c r="J29" s="589">
        <f t="shared" si="0"/>
        <v>0</v>
      </c>
      <c r="K29" s="590">
        <f>'24. Rent Schedule'!K29</f>
        <v>0</v>
      </c>
      <c r="L29" s="590">
        <f>'24. Rent Schedule'!L29</f>
        <v>0</v>
      </c>
      <c r="M29" s="590">
        <f>'24. Rent Schedule'!M29</f>
        <v>0</v>
      </c>
      <c r="N29" s="593">
        <f t="shared" si="1"/>
        <v>0</v>
      </c>
      <c r="P29" s="971"/>
      <c r="Q29" s="2864">
        <f>'25. Utility Allowance'!B29</f>
        <v>0</v>
      </c>
      <c r="R29" s="2864"/>
      <c r="S29" s="2864"/>
      <c r="T29" s="2864"/>
      <c r="U29" s="2864"/>
      <c r="V29" s="2864"/>
      <c r="W29" s="2864"/>
      <c r="X29" s="2864"/>
      <c r="Y29" s="2864"/>
      <c r="Z29" s="2864"/>
      <c r="AA29" s="300"/>
      <c r="AB29" s="92"/>
      <c r="AC29" s="2869" t="s">
        <v>1289</v>
      </c>
      <c r="AD29" s="2870"/>
      <c r="AE29" s="2870"/>
      <c r="AF29" s="2870"/>
      <c r="AG29" s="2870"/>
      <c r="AH29" s="2870"/>
      <c r="AI29" s="2870"/>
      <c r="AJ29" s="2870"/>
      <c r="AK29" s="2870"/>
      <c r="AL29" s="2870"/>
      <c r="AM29" s="134"/>
      <c r="AN29" s="221"/>
      <c r="AP29" s="546"/>
      <c r="AQ29" s="534"/>
      <c r="AR29" s="534"/>
      <c r="AS29" s="534"/>
      <c r="AT29" s="534"/>
      <c r="AU29" s="534"/>
      <c r="AV29" s="534"/>
      <c r="AW29" s="534"/>
      <c r="AX29" s="51"/>
      <c r="AY29" s="51"/>
      <c r="AZ29" s="51"/>
      <c r="BA29" s="51"/>
      <c r="BB29" s="51"/>
      <c r="BC29" s="51"/>
      <c r="BD29" s="51"/>
      <c r="BE29" s="51"/>
      <c r="BF29" s="51"/>
      <c r="BG29" s="51"/>
      <c r="BH29" s="51"/>
      <c r="BI29" s="51"/>
      <c r="BJ29" s="544"/>
      <c r="BK29" s="544"/>
      <c r="BL29" s="544"/>
      <c r="BM29" s="544"/>
      <c r="BN29" s="544"/>
      <c r="BO29" s="544"/>
      <c r="BP29" s="544"/>
      <c r="BQ29" s="544"/>
      <c r="BR29" s="544"/>
      <c r="BS29" s="544"/>
      <c r="BT29" s="544"/>
      <c r="BU29" s="545"/>
      <c r="BV29" s="305"/>
      <c r="BW29" s="737" t="s">
        <v>276</v>
      </c>
      <c r="BX29" s="383"/>
      <c r="BY29" s="399">
        <f>SUM(BY20:BY28)</f>
        <v>0</v>
      </c>
      <c r="BZ29" s="399">
        <f>SUM(BZ20:BZ28)</f>
        <v>0</v>
      </c>
      <c r="CA29" s="399">
        <f>SUM(CA20:CA28)</f>
        <v>0</v>
      </c>
      <c r="CB29" s="391"/>
      <c r="CC29" s="2496">
        <f>'30. Development Cost Schedule'!G29</f>
        <v>0</v>
      </c>
      <c r="CD29" s="2497"/>
      <c r="CE29" s="2497"/>
      <c r="CF29" s="2497"/>
      <c r="CG29" s="2498"/>
      <c r="CI29" s="1227">
        <f>'31. Schedule of Sources'!A28</f>
        <v>0</v>
      </c>
      <c r="CJ29" s="2601">
        <f>'31. Schedule of Sources'!B28</f>
        <v>0</v>
      </c>
      <c r="CK29" s="2601"/>
      <c r="CL29" s="2601"/>
      <c r="CM29" s="2601"/>
      <c r="CN29" s="2601"/>
      <c r="CO29" s="2601"/>
      <c r="CP29" s="2601"/>
      <c r="CQ29" s="2601"/>
      <c r="CR29" s="2601"/>
      <c r="CS29" s="2719">
        <f>'31. Schedule of Sources'!K28</f>
        <v>0</v>
      </c>
      <c r="CT29" s="2719"/>
      <c r="CU29" s="2719"/>
      <c r="CV29" s="2719"/>
      <c r="CW29" s="2719"/>
      <c r="CX29" s="2719"/>
      <c r="CY29" s="2719"/>
      <c r="CZ29" s="2720">
        <f>'31. Schedule of Sources'!R28</f>
        <v>0</v>
      </c>
      <c r="DA29" s="2720"/>
      <c r="DB29" s="2720"/>
      <c r="DC29" s="1109">
        <f>'31. Schedule of Sources'!U28</f>
        <v>0</v>
      </c>
      <c r="DD29" s="2719">
        <f>'31. Schedule of Sources'!V28</f>
        <v>0</v>
      </c>
      <c r="DE29" s="2719"/>
      <c r="DF29" s="2719"/>
      <c r="DG29" s="2719"/>
      <c r="DH29" s="2719"/>
      <c r="DI29" s="2719"/>
      <c r="DJ29" s="2720">
        <f>'31. Schedule of Sources'!AB28</f>
        <v>0</v>
      </c>
      <c r="DK29" s="2720"/>
      <c r="DL29" s="2720"/>
      <c r="DM29" s="2601">
        <f>'31. Schedule of Sources'!AE28</f>
        <v>0</v>
      </c>
      <c r="DN29" s="2601"/>
      <c r="DO29" s="2601"/>
      <c r="DP29" s="2601"/>
      <c r="DQ29" s="2601">
        <f>'31. Schedule of Sources'!AI28</f>
        <v>0</v>
      </c>
      <c r="DR29" s="2601"/>
      <c r="DS29" s="2736"/>
      <c r="DT29" s="2736"/>
      <c r="DU29" s="2736"/>
      <c r="DV29" s="2736"/>
      <c r="DW29" s="2736"/>
      <c r="DX29" s="1225">
        <f>'31. Schedule of Sources'!AP28</f>
        <v>0</v>
      </c>
      <c r="DZ29" s="1115"/>
      <c r="EA29" s="1120"/>
      <c r="EB29" s="1120"/>
      <c r="EC29" s="1120"/>
      <c r="ED29" s="1120"/>
      <c r="EE29" s="904"/>
      <c r="EF29" s="904"/>
      <c r="EG29" s="904"/>
      <c r="EH29" s="1116" t="s">
        <v>166</v>
      </c>
      <c r="EI29" s="904"/>
      <c r="EJ29" s="904"/>
      <c r="EK29" s="904"/>
      <c r="EL29" s="904"/>
      <c r="EM29" s="904"/>
      <c r="EN29" s="904"/>
      <c r="EO29" s="904"/>
      <c r="EP29" s="904"/>
      <c r="EQ29" s="904"/>
      <c r="ER29" s="904"/>
      <c r="ES29" s="904"/>
      <c r="ET29" s="904"/>
      <c r="EU29" s="904"/>
      <c r="EV29" s="904"/>
      <c r="EW29" s="904"/>
      <c r="EX29" s="904"/>
      <c r="EY29" s="904"/>
      <c r="EZ29" s="904"/>
      <c r="FA29" s="904"/>
      <c r="FB29" s="904"/>
      <c r="FC29" s="904"/>
      <c r="FD29" s="904"/>
      <c r="FE29" s="904"/>
      <c r="FF29" s="904"/>
      <c r="FG29" s="904"/>
      <c r="FH29" s="904"/>
      <c r="FI29" s="904"/>
      <c r="FJ29" s="904"/>
      <c r="FK29" s="904"/>
      <c r="FL29" s="1117"/>
      <c r="FN29" s="443"/>
      <c r="FO29" s="805"/>
      <c r="FP29" s="2592"/>
      <c r="FQ29" s="2592"/>
      <c r="FR29" s="2592"/>
      <c r="FS29" s="2592"/>
      <c r="FT29" s="2592"/>
      <c r="FU29" s="2592"/>
      <c r="FV29" s="2592"/>
      <c r="FW29" s="2592"/>
      <c r="FX29" s="2592"/>
      <c r="FY29" s="2592"/>
      <c r="FZ29" s="2592"/>
      <c r="GA29" s="2592"/>
      <c r="GB29" s="2592"/>
      <c r="GC29" s="2592"/>
      <c r="GD29" s="2592"/>
      <c r="GE29" s="2592"/>
      <c r="GF29" s="2592"/>
      <c r="GG29" s="2592"/>
      <c r="GH29" s="2592"/>
      <c r="GI29" s="2592"/>
      <c r="GJ29" s="2592"/>
      <c r="GK29" s="2592"/>
      <c r="GL29" s="2592"/>
      <c r="GM29"/>
      <c r="GO29" s="466"/>
      <c r="GP29" s="457"/>
      <c r="GQ29" s="457"/>
      <c r="GR29" s="1845"/>
      <c r="GS29" s="1845"/>
      <c r="GT29" s="449"/>
      <c r="GU29" s="1845"/>
      <c r="GV29" s="449"/>
      <c r="GW29" s="1845"/>
      <c r="GX29" s="1845"/>
      <c r="GY29" s="1845"/>
      <c r="GZ29" s="449"/>
      <c r="HA29" s="1848"/>
      <c r="HB29" s="1848"/>
      <c r="HC29" s="449"/>
      <c r="HD29" s="1848"/>
      <c r="HE29" s="1848"/>
      <c r="HF29" s="1848"/>
      <c r="HH29" s="300"/>
      <c r="HI29" s="300"/>
      <c r="HJ29" s="503"/>
      <c r="HK29" s="1709"/>
      <c r="HL29" s="2689">
        <f>'17. Dev. Narr.'!D29</f>
        <v>0</v>
      </c>
      <c r="HM29" s="2690"/>
      <c r="HN29" s="2690"/>
      <c r="HO29" s="2690"/>
      <c r="HP29" s="2690"/>
      <c r="HQ29" s="2690"/>
      <c r="HR29" s="2690"/>
      <c r="HS29" s="2690"/>
      <c r="HT29" s="2690"/>
      <c r="HU29" s="2690"/>
      <c r="HV29" s="2690"/>
      <c r="HW29" s="2690"/>
      <c r="HX29" s="2690"/>
      <c r="HY29" s="2690"/>
      <c r="HZ29" s="2690"/>
      <c r="IA29" s="2690"/>
      <c r="IB29" s="2690"/>
      <c r="IC29" s="2690"/>
      <c r="ID29" s="2690"/>
      <c r="IE29" s="2690"/>
      <c r="IF29" s="2690"/>
      <c r="IG29" s="2690"/>
      <c r="IH29" s="2690"/>
      <c r="II29" s="2690"/>
      <c r="IJ29" s="2690"/>
      <c r="IK29" s="2690"/>
      <c r="IL29" s="2690"/>
      <c r="IM29" s="2690"/>
      <c r="IN29" s="2690"/>
      <c r="IO29" s="2690"/>
      <c r="IP29" s="2690"/>
      <c r="IQ29" s="2690"/>
      <c r="IR29" s="2690"/>
      <c r="IS29" s="2690"/>
      <c r="IT29" s="2690"/>
      <c r="IU29" s="2690"/>
      <c r="IV29" s="2691"/>
      <c r="IW29" s="503"/>
      <c r="IX29" s="503"/>
      <c r="IY29" s="1709"/>
      <c r="IZ29" s="503"/>
      <c r="JC29" s="24"/>
      <c r="JD29" s="910"/>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1566"/>
      <c r="KF29" s="1566"/>
      <c r="KG29" s="1566"/>
      <c r="KH29" s="1566"/>
      <c r="KI29" s="1566"/>
      <c r="KJ29" s="1567"/>
      <c r="KK29" s="1567"/>
      <c r="KL29" s="1567"/>
      <c r="KM29" s="1566"/>
      <c r="KN29" s="1565"/>
      <c r="KO29" s="1565"/>
      <c r="KP29" s="1565"/>
    </row>
    <row r="30" spans="1:302" ht="15" customHeight="1" thickBot="1" x14ac:dyDescent="0.35">
      <c r="A30" s="674">
        <f>'24. Rent Schedule'!A30</f>
        <v>0</v>
      </c>
      <c r="B30" s="1405">
        <f>'24. Rent Schedule'!B30</f>
        <v>0</v>
      </c>
      <c r="C30" s="1405">
        <f>'24. Rent Schedule'!C30</f>
        <v>0</v>
      </c>
      <c r="D30" s="1405">
        <f>'24. Rent Schedule'!D30</f>
        <v>0</v>
      </c>
      <c r="E30" s="1405">
        <f>'24. Rent Schedule'!E30</f>
        <v>0</v>
      </c>
      <c r="F30" s="1404">
        <f>'24. Rent Schedule'!F30</f>
        <v>0</v>
      </c>
      <c r="G30" s="1404">
        <f>'24. Rent Schedule'!G30</f>
        <v>0</v>
      </c>
      <c r="H30" s="1404">
        <f>'24. Rent Schedule'!H30</f>
        <v>0</v>
      </c>
      <c r="I30" s="1404">
        <f>'24. Rent Schedule'!I30</f>
        <v>0</v>
      </c>
      <c r="J30" s="589">
        <f t="shared" si="0"/>
        <v>0</v>
      </c>
      <c r="K30" s="590">
        <f>'24. Rent Schedule'!K30</f>
        <v>0</v>
      </c>
      <c r="L30" s="590">
        <f>'24. Rent Schedule'!L30</f>
        <v>0</v>
      </c>
      <c r="M30" s="590">
        <f>'24. Rent Schedule'!M30</f>
        <v>0</v>
      </c>
      <c r="N30" s="593">
        <f t="shared" si="1"/>
        <v>0</v>
      </c>
      <c r="P30" s="971"/>
      <c r="Q30" s="2864">
        <f>'25. Utility Allowance'!B30</f>
        <v>0</v>
      </c>
      <c r="R30" s="2864"/>
      <c r="S30" s="2864"/>
      <c r="T30" s="2864"/>
      <c r="U30" s="2864"/>
      <c r="V30" s="2864"/>
      <c r="W30" s="2864"/>
      <c r="X30" s="2864"/>
      <c r="Y30" s="2864"/>
      <c r="Z30" s="2864"/>
      <c r="AA30" s="300"/>
      <c r="AB30" s="92"/>
      <c r="AC30" s="149"/>
      <c r="AD30" s="96" t="s">
        <v>234</v>
      </c>
      <c r="AE30" s="96"/>
      <c r="AF30" s="2494" t="str">
        <f>'26. Annual Operating Expenses'!D30</f>
        <v/>
      </c>
      <c r="AG30" s="2495"/>
      <c r="AH30" s="2495"/>
      <c r="AI30" s="2495"/>
      <c r="AJ30" s="132" t="s">
        <v>212</v>
      </c>
      <c r="AK30" s="136"/>
      <c r="AL30" s="1089">
        <f>'26. Annual Operating Expenses'!J30</f>
        <v>0</v>
      </c>
      <c r="AM30" s="134"/>
      <c r="AN30" s="221"/>
      <c r="AP30" s="691"/>
      <c r="AQ30" s="534"/>
      <c r="AR30" s="534"/>
      <c r="AS30" s="534"/>
      <c r="AT30" s="536">
        <f>'23. BldgUnit Config'!E30</f>
        <v>0</v>
      </c>
      <c r="AU30" s="534" t="s">
        <v>1286</v>
      </c>
      <c r="AV30" s="888"/>
      <c r="AW30" s="544"/>
      <c r="AX30" s="51" t="s">
        <v>608</v>
      </c>
      <c r="AY30" s="2934">
        <f>'23. BldgUnit Config'!J30</f>
        <v>0</v>
      </c>
      <c r="AZ30" s="2934"/>
      <c r="BA30" s="2934"/>
      <c r="BB30" s="2934"/>
      <c r="BC30" s="2934"/>
      <c r="BD30" s="2934"/>
      <c r="BE30" s="51"/>
      <c r="BF30" s="51"/>
      <c r="BG30" s="51"/>
      <c r="BH30" s="51"/>
      <c r="BI30" s="51"/>
      <c r="BJ30" s="544"/>
      <c r="BK30" s="544"/>
      <c r="BL30" s="544"/>
      <c r="BM30" s="544"/>
      <c r="BN30" s="544"/>
      <c r="BO30" s="544"/>
      <c r="BP30" s="544"/>
      <c r="BQ30" s="544"/>
      <c r="BR30" s="544"/>
      <c r="BS30" s="544"/>
      <c r="BT30" s="544"/>
      <c r="BU30" s="545"/>
      <c r="BV30" s="965"/>
      <c r="BW30" s="382" t="s">
        <v>1077</v>
      </c>
      <c r="BX30" s="383"/>
      <c r="BY30" s="372"/>
      <c r="BZ30" s="258"/>
      <c r="CA30" s="258"/>
      <c r="CB30" s="391"/>
      <c r="CC30" s="2496">
        <f>'30. Development Cost Schedule'!G30</f>
        <v>0</v>
      </c>
      <c r="CD30" s="2497"/>
      <c r="CE30" s="2497"/>
      <c r="CF30" s="2497"/>
      <c r="CG30" s="2498"/>
      <c r="CI30" s="2733" t="s">
        <v>198</v>
      </c>
      <c r="CJ30" s="2734"/>
      <c r="CK30" s="2734"/>
      <c r="CL30" s="2734"/>
      <c r="CM30" s="2734"/>
      <c r="CN30" s="2734"/>
      <c r="CO30" s="2734"/>
      <c r="CP30" s="2734"/>
      <c r="CQ30" s="2734"/>
      <c r="CR30" s="2734"/>
      <c r="CS30" s="2734"/>
      <c r="CT30" s="2734"/>
      <c r="CU30" s="2734"/>
      <c r="CV30" s="2734"/>
      <c r="CW30" s="2734"/>
      <c r="CX30" s="2734"/>
      <c r="CY30" s="2734"/>
      <c r="CZ30" s="2734"/>
      <c r="DA30" s="2734"/>
      <c r="DB30" s="2734"/>
      <c r="DC30" s="2734"/>
      <c r="DD30" s="2734"/>
      <c r="DE30" s="2734"/>
      <c r="DF30" s="2734"/>
      <c r="DG30" s="2734"/>
      <c r="DH30" s="2734"/>
      <c r="DI30" s="2734"/>
      <c r="DJ30" s="2734"/>
      <c r="DK30" s="2734"/>
      <c r="DL30" s="2734"/>
      <c r="DM30" s="2734"/>
      <c r="DN30" s="2734"/>
      <c r="DO30" s="2734"/>
      <c r="DP30" s="2734"/>
      <c r="DQ30" s="2734"/>
      <c r="DR30" s="2734"/>
      <c r="DS30" s="2734"/>
      <c r="DT30" s="2734"/>
      <c r="DU30" s="2734"/>
      <c r="DV30" s="2734"/>
      <c r="DW30" s="2734"/>
      <c r="DX30" s="2735"/>
      <c r="DZ30" s="1115"/>
      <c r="EA30" s="904"/>
      <c r="EB30" s="904"/>
      <c r="EC30" s="904"/>
      <c r="ED30" s="904"/>
      <c r="EE30" s="904"/>
      <c r="EF30" s="904"/>
      <c r="EG30" s="904"/>
      <c r="EH30" s="2602">
        <f>'5. Contact Info'!I30</f>
        <v>0</v>
      </c>
      <c r="EI30" s="2602"/>
      <c r="EJ30" s="2602"/>
      <c r="EK30" s="2602"/>
      <c r="EL30" s="2602"/>
      <c r="EM30" s="2602"/>
      <c r="EN30" s="2602"/>
      <c r="EO30" s="2602"/>
      <c r="EP30" s="2602"/>
      <c r="EQ30" s="2602"/>
      <c r="ER30" s="2602"/>
      <c r="ES30" s="2602"/>
      <c r="ET30" s="2602"/>
      <c r="EU30" s="2602"/>
      <c r="EV30" s="904"/>
      <c r="EW30" s="2604">
        <f>'5. Contact Info'!W30</f>
        <v>0</v>
      </c>
      <c r="EX30" s="2605"/>
      <c r="EY30" s="2605"/>
      <c r="EZ30" s="904"/>
      <c r="FA30" s="2602">
        <f>'5. Contact Info'!AA30</f>
        <v>0</v>
      </c>
      <c r="FB30" s="2602"/>
      <c r="FC30" s="2602"/>
      <c r="FD30" s="2602"/>
      <c r="FE30" s="2602"/>
      <c r="FF30" s="904"/>
      <c r="FG30" s="904"/>
      <c r="FH30" s="904"/>
      <c r="FI30" s="904"/>
      <c r="FJ30" s="904"/>
      <c r="FK30" s="904"/>
      <c r="FL30" s="1117"/>
      <c r="FN30" s="443" t="s">
        <v>178</v>
      </c>
      <c r="FO30" s="2610" t="s">
        <v>2123</v>
      </c>
      <c r="FP30" s="2611"/>
      <c r="FQ30" s="2611"/>
      <c r="FR30" s="2611"/>
      <c r="FS30" s="2611"/>
      <c r="FT30" s="2611"/>
      <c r="FU30" s="2611"/>
      <c r="FV30" s="2611"/>
      <c r="FW30" s="2611"/>
      <c r="FX30" s="2611"/>
      <c r="FY30" s="2611"/>
      <c r="FZ30" s="2611"/>
      <c r="GA30" s="2611"/>
      <c r="GB30" s="2611"/>
      <c r="GC30" s="2611"/>
      <c r="GD30" s="2611"/>
      <c r="GE30" s="2611"/>
      <c r="GF30" s="2611"/>
      <c r="GG30" s="2611"/>
      <c r="GH30" s="2611"/>
      <c r="GI30" s="2611"/>
      <c r="GJ30" s="2611"/>
      <c r="GK30" s="2611"/>
      <c r="GL30" s="2612"/>
      <c r="GM30"/>
      <c r="GO30" s="466"/>
      <c r="GP30" s="449" t="s">
        <v>1278</v>
      </c>
      <c r="GQ30" s="449"/>
      <c r="GR30" s="449"/>
      <c r="GS30" s="449"/>
      <c r="GT30" s="449"/>
      <c r="GU30" s="2677">
        <f>'11. Site Info Part III'!G30</f>
        <v>0</v>
      </c>
      <c r="GV30" s="2620"/>
      <c r="GW30" s="2620"/>
      <c r="GX30" s="2620"/>
      <c r="GY30" s="2620"/>
      <c r="GZ30" s="2620"/>
      <c r="HA30" s="2620"/>
      <c r="HB30" s="2620"/>
      <c r="HC30" s="2620"/>
      <c r="HD30" s="2620"/>
      <c r="HE30" s="2620"/>
      <c r="HF30" s="2620"/>
      <c r="HH30" s="300"/>
      <c r="HI30" s="300"/>
      <c r="HJ30" s="503"/>
      <c r="HK30" s="1709"/>
      <c r="HL30" s="2692"/>
      <c r="HM30" s="2693"/>
      <c r="HN30" s="2693"/>
      <c r="HO30" s="2693"/>
      <c r="HP30" s="2693"/>
      <c r="HQ30" s="2693"/>
      <c r="HR30" s="2693"/>
      <c r="HS30" s="2693"/>
      <c r="HT30" s="2693"/>
      <c r="HU30" s="2693"/>
      <c r="HV30" s="2693"/>
      <c r="HW30" s="2693"/>
      <c r="HX30" s="2693"/>
      <c r="HY30" s="2693"/>
      <c r="HZ30" s="2693"/>
      <c r="IA30" s="2693"/>
      <c r="IB30" s="2693"/>
      <c r="IC30" s="2693"/>
      <c r="ID30" s="2693"/>
      <c r="IE30" s="2693"/>
      <c r="IF30" s="2693"/>
      <c r="IG30" s="2693"/>
      <c r="IH30" s="2693"/>
      <c r="II30" s="2693"/>
      <c r="IJ30" s="2693"/>
      <c r="IK30" s="2693"/>
      <c r="IL30" s="2693"/>
      <c r="IM30" s="2693"/>
      <c r="IN30" s="2693"/>
      <c r="IO30" s="2693"/>
      <c r="IP30" s="2693"/>
      <c r="IQ30" s="2693"/>
      <c r="IR30" s="2693"/>
      <c r="IS30" s="2693"/>
      <c r="IT30" s="2693"/>
      <c r="IU30" s="2693"/>
      <c r="IV30" s="2694"/>
      <c r="IW30" s="503"/>
      <c r="IX30" s="503"/>
      <c r="IY30" s="1709"/>
      <c r="IZ30" s="503"/>
      <c r="JC30" s="24"/>
      <c r="JD30" s="2762" t="s">
        <v>1185</v>
      </c>
      <c r="JE30" s="2763"/>
      <c r="JF30" s="2763"/>
      <c r="JG30" s="2763"/>
      <c r="JH30" s="2763"/>
      <c r="JI30" s="2763"/>
      <c r="JJ30" s="2763"/>
      <c r="JK30" s="2763"/>
      <c r="JL30" s="2763"/>
      <c r="JM30" s="2763"/>
      <c r="JN30" s="2763"/>
      <c r="JO30" s="24"/>
      <c r="JP30" s="24"/>
      <c r="JQ30" s="24"/>
      <c r="JR30" s="24"/>
      <c r="JS30" s="24"/>
      <c r="JT30" s="24"/>
      <c r="JU30" s="24"/>
      <c r="JV30" s="24"/>
      <c r="JW30" s="24"/>
      <c r="JX30" s="24"/>
      <c r="JY30" s="24"/>
      <c r="JZ30" s="24"/>
      <c r="KA30" s="24"/>
      <c r="KB30" s="24"/>
      <c r="KC30" s="24"/>
      <c r="KD30" s="24"/>
      <c r="KE30" s="661"/>
      <c r="KF30" s="661"/>
      <c r="KG30" s="1565"/>
      <c r="KH30" s="24"/>
      <c r="KI30" s="24"/>
      <c r="KJ30" s="24"/>
      <c r="KK30" s="24"/>
      <c r="KL30" s="24"/>
      <c r="KM30" s="24"/>
      <c r="KN30" s="1565"/>
      <c r="KO30" s="1565"/>
      <c r="KP30" s="1565"/>
    </row>
    <row r="31" spans="1:302" ht="15" customHeight="1" thickBot="1" x14ac:dyDescent="0.35">
      <c r="A31" s="674">
        <f>'24. Rent Schedule'!A31</f>
        <v>0</v>
      </c>
      <c r="B31" s="1405">
        <f>'24. Rent Schedule'!B31</f>
        <v>0</v>
      </c>
      <c r="C31" s="1405">
        <f>'24. Rent Schedule'!C31</f>
        <v>0</v>
      </c>
      <c r="D31" s="1405">
        <f>'24. Rent Schedule'!D31</f>
        <v>0</v>
      </c>
      <c r="E31" s="1405">
        <f>'24. Rent Schedule'!E31</f>
        <v>0</v>
      </c>
      <c r="F31" s="1404">
        <f>'24. Rent Schedule'!F31</f>
        <v>0</v>
      </c>
      <c r="G31" s="1404">
        <f>'24. Rent Schedule'!G31</f>
        <v>0</v>
      </c>
      <c r="H31" s="1404">
        <f>'24. Rent Schedule'!H31</f>
        <v>0</v>
      </c>
      <c r="I31" s="1404">
        <f>'24. Rent Schedule'!I31</f>
        <v>0</v>
      </c>
      <c r="J31" s="589">
        <f t="shared" si="0"/>
        <v>0</v>
      </c>
      <c r="K31" s="590">
        <f>'24. Rent Schedule'!K31</f>
        <v>0</v>
      </c>
      <c r="L31" s="590">
        <f>'24. Rent Schedule'!L31</f>
        <v>0</v>
      </c>
      <c r="M31" s="590">
        <f>'24. Rent Schedule'!M31</f>
        <v>0</v>
      </c>
      <c r="N31" s="593">
        <f t="shared" si="1"/>
        <v>0</v>
      </c>
      <c r="P31" s="977"/>
      <c r="Q31" s="977"/>
      <c r="R31" s="977"/>
      <c r="S31" s="977"/>
      <c r="T31" s="977"/>
      <c r="U31" s="977"/>
      <c r="V31" s="977"/>
      <c r="W31" s="977"/>
      <c r="X31" s="977"/>
      <c r="Y31" s="977"/>
      <c r="Z31" s="977"/>
      <c r="AA31" s="300"/>
      <c r="AB31" s="92"/>
      <c r="AC31" s="131"/>
      <c r="AD31" s="96" t="s">
        <v>235</v>
      </c>
      <c r="AE31" s="96"/>
      <c r="AF31" s="2494" t="str">
        <f>'26. Annual Operating Expenses'!D31</f>
        <v/>
      </c>
      <c r="AG31" s="2495"/>
      <c r="AH31" s="2495"/>
      <c r="AI31" s="2495"/>
      <c r="AJ31" s="132" t="s">
        <v>212</v>
      </c>
      <c r="AK31" s="136"/>
      <c r="AL31" s="1089">
        <f>'26. Annual Operating Expenses'!J31</f>
        <v>0</v>
      </c>
      <c r="AM31" s="134"/>
      <c r="AN31" s="221"/>
      <c r="AP31" s="554"/>
      <c r="AQ31" s="548"/>
      <c r="AR31" s="548"/>
      <c r="AS31" s="548"/>
      <c r="AT31" s="889"/>
      <c r="AU31" s="548"/>
      <c r="AV31" s="889"/>
      <c r="AW31" s="548"/>
      <c r="AX31" s="692"/>
      <c r="AY31" s="892"/>
      <c r="AZ31" s="892"/>
      <c r="BA31" s="892"/>
      <c r="BB31" s="892"/>
      <c r="BC31" s="892"/>
      <c r="BD31" s="892"/>
      <c r="BE31" s="549"/>
      <c r="BF31" s="549"/>
      <c r="BG31" s="549"/>
      <c r="BH31" s="549"/>
      <c r="BI31" s="549"/>
      <c r="BJ31" s="550"/>
      <c r="BK31" s="550"/>
      <c r="BL31" s="550"/>
      <c r="BM31" s="550"/>
      <c r="BN31" s="550"/>
      <c r="BO31" s="550"/>
      <c r="BP31" s="550"/>
      <c r="BQ31" s="550"/>
      <c r="BR31" s="550"/>
      <c r="BS31" s="550"/>
      <c r="BT31" s="550"/>
      <c r="BU31" s="551"/>
      <c r="BV31" s="965"/>
      <c r="BW31" s="374" t="s">
        <v>277</v>
      </c>
      <c r="BX31" s="371"/>
      <c r="BY31" s="385">
        <f>'30. Development Cost Schedule'!C31</f>
        <v>0</v>
      </c>
      <c r="BZ31" s="1860"/>
      <c r="CA31" s="1861"/>
      <c r="CB31" s="391"/>
      <c r="CC31" s="2496">
        <f>'30. Development Cost Schedule'!G31</f>
        <v>0</v>
      </c>
      <c r="CD31" s="2497"/>
      <c r="CE31" s="2497"/>
      <c r="CF31" s="2497"/>
      <c r="CG31" s="2498"/>
      <c r="CI31" s="1227">
        <f>'31. Schedule of Sources'!A30</f>
        <v>0</v>
      </c>
      <c r="CJ31" s="2938" t="s">
        <v>1407</v>
      </c>
      <c r="CK31" s="2939"/>
      <c r="CL31" s="2939"/>
      <c r="CM31" s="2939"/>
      <c r="CN31" s="2939"/>
      <c r="CO31" s="2939"/>
      <c r="CP31" s="2939"/>
      <c r="CQ31" s="2939"/>
      <c r="CR31" s="2940"/>
      <c r="CS31" s="2719">
        <f>'31. Schedule of Sources'!K30</f>
        <v>0</v>
      </c>
      <c r="CT31" s="2719"/>
      <c r="CU31" s="2719"/>
      <c r="CV31" s="2719"/>
      <c r="CW31" s="2719"/>
      <c r="CX31" s="2719"/>
      <c r="CY31" s="2719"/>
      <c r="CZ31" s="2720">
        <f>'31. Schedule of Sources'!R30</f>
        <v>0</v>
      </c>
      <c r="DA31" s="2720"/>
      <c r="DB31" s="2720"/>
      <c r="DC31" s="1109">
        <f>'31. Schedule of Sources'!U30</f>
        <v>0</v>
      </c>
      <c r="DD31" s="2719">
        <f>'31. Schedule of Sources'!V30</f>
        <v>0</v>
      </c>
      <c r="DE31" s="2719"/>
      <c r="DF31" s="2719"/>
      <c r="DG31" s="2719"/>
      <c r="DH31" s="2719"/>
      <c r="DI31" s="2719"/>
      <c r="DJ31" s="2720">
        <f>'31. Schedule of Sources'!AB30</f>
        <v>0</v>
      </c>
      <c r="DK31" s="2720"/>
      <c r="DL31" s="2720"/>
      <c r="DM31" s="2601">
        <f>'31. Schedule of Sources'!AE30</f>
        <v>0</v>
      </c>
      <c r="DN31" s="2601"/>
      <c r="DO31" s="2601"/>
      <c r="DP31" s="2601"/>
      <c r="DQ31" s="2601">
        <f>'31. Schedule of Sources'!AI30</f>
        <v>0</v>
      </c>
      <c r="DR31" s="2601"/>
      <c r="DS31" s="2601">
        <f>'31. Schedule of Sources'!AK30</f>
        <v>0</v>
      </c>
      <c r="DT31" s="2601"/>
      <c r="DU31" s="2601"/>
      <c r="DV31" s="2601"/>
      <c r="DW31" s="2601"/>
      <c r="DX31" s="1225">
        <f>'31. Schedule of Sources'!AP30</f>
        <v>0</v>
      </c>
      <c r="DZ31" s="1122"/>
      <c r="EA31" s="1123"/>
      <c r="EB31" s="1123"/>
      <c r="EC31" s="1123"/>
      <c r="ED31" s="1123"/>
      <c r="EE31" s="1123"/>
      <c r="EF31" s="1123"/>
      <c r="EG31" s="1123"/>
      <c r="EH31" s="1124" t="s">
        <v>167</v>
      </c>
      <c r="EI31" s="1123"/>
      <c r="EJ31" s="1123"/>
      <c r="EK31" s="1123"/>
      <c r="EL31" s="1123"/>
      <c r="EM31" s="1123"/>
      <c r="EN31" s="1123"/>
      <c r="EO31" s="1123"/>
      <c r="EP31" s="1123"/>
      <c r="EQ31" s="1123"/>
      <c r="ER31" s="1123"/>
      <c r="ES31" s="1123"/>
      <c r="ET31" s="1123"/>
      <c r="EU31" s="1123"/>
      <c r="EV31" s="1123"/>
      <c r="EW31" s="2603" t="s">
        <v>168</v>
      </c>
      <c r="EX31" s="2603"/>
      <c r="EY31" s="2603"/>
      <c r="EZ31" s="1123"/>
      <c r="FA31" s="2603" t="s">
        <v>169</v>
      </c>
      <c r="FB31" s="2603"/>
      <c r="FC31" s="2603"/>
      <c r="FD31" s="2603"/>
      <c r="FE31" s="2603"/>
      <c r="FF31" s="1123"/>
      <c r="FG31" s="1123"/>
      <c r="FH31" s="1123"/>
      <c r="FI31" s="1123"/>
      <c r="FJ31" s="1123"/>
      <c r="FK31" s="1123"/>
      <c r="FL31" s="1125"/>
      <c r="FN31" s="1681"/>
      <c r="FO31" s="1856"/>
      <c r="FP31" s="1856"/>
      <c r="FQ31" s="1856"/>
      <c r="FR31" s="1856"/>
      <c r="FS31" s="1856"/>
      <c r="FT31" s="1856"/>
      <c r="FU31" s="1856"/>
      <c r="FV31" s="1856"/>
      <c r="FW31" s="1856"/>
      <c r="FX31" s="1856"/>
      <c r="FY31" s="1856"/>
      <c r="FZ31" s="1856"/>
      <c r="GA31" s="1856"/>
      <c r="GB31" s="1856"/>
      <c r="GC31" s="1856"/>
      <c r="GD31" s="1856"/>
      <c r="GE31" s="1856"/>
      <c r="GF31" s="1856"/>
      <c r="GG31" s="1856"/>
      <c r="GH31" s="1856"/>
      <c r="GI31" s="1856"/>
      <c r="GJ31" s="1856"/>
      <c r="GK31" s="1856"/>
      <c r="GL31" s="1856"/>
      <c r="GM31"/>
      <c r="GO31" s="466"/>
      <c r="GP31" s="457"/>
      <c r="GQ31" s="457"/>
      <c r="GR31" s="1424"/>
      <c r="GS31" s="1424"/>
      <c r="GT31" s="1424"/>
      <c r="GU31" s="1424"/>
      <c r="GV31" s="1424"/>
      <c r="GW31" s="1424"/>
      <c r="GX31" s="1424"/>
      <c r="GY31" s="1424"/>
      <c r="GZ31" s="1424"/>
      <c r="HA31" s="1424"/>
      <c r="HB31" s="1424"/>
      <c r="HC31" s="1424"/>
      <c r="HD31" s="1424"/>
      <c r="HE31" s="1424"/>
      <c r="HF31" s="1424"/>
      <c r="HH31" s="300"/>
      <c r="HI31" s="300"/>
      <c r="HJ31" s="503"/>
      <c r="HK31" s="1709"/>
      <c r="HL31" s="2695"/>
      <c r="HM31" s="2696"/>
      <c r="HN31" s="2696"/>
      <c r="HO31" s="2696"/>
      <c r="HP31" s="2696"/>
      <c r="HQ31" s="2696"/>
      <c r="HR31" s="2696"/>
      <c r="HS31" s="2696"/>
      <c r="HT31" s="2696"/>
      <c r="HU31" s="2696"/>
      <c r="HV31" s="2696"/>
      <c r="HW31" s="2696"/>
      <c r="HX31" s="2696"/>
      <c r="HY31" s="2696"/>
      <c r="HZ31" s="2696"/>
      <c r="IA31" s="2696"/>
      <c r="IB31" s="2696"/>
      <c r="IC31" s="2696"/>
      <c r="ID31" s="2696"/>
      <c r="IE31" s="2696"/>
      <c r="IF31" s="2696"/>
      <c r="IG31" s="2696"/>
      <c r="IH31" s="2696"/>
      <c r="II31" s="2696"/>
      <c r="IJ31" s="2696"/>
      <c r="IK31" s="2696"/>
      <c r="IL31" s="2696"/>
      <c r="IM31" s="2696"/>
      <c r="IN31" s="2696"/>
      <c r="IO31" s="2696"/>
      <c r="IP31" s="2696"/>
      <c r="IQ31" s="2696"/>
      <c r="IR31" s="2696"/>
      <c r="IS31" s="2696"/>
      <c r="IT31" s="2696"/>
      <c r="IU31" s="2696"/>
      <c r="IV31" s="2697"/>
      <c r="IW31" s="503"/>
      <c r="IX31" s="503"/>
      <c r="IY31" s="1709"/>
      <c r="IZ31" s="503"/>
      <c r="JC31" s="24"/>
      <c r="JD31" s="2750">
        <f>'42. Dev Team'!B31</f>
        <v>0</v>
      </c>
      <c r="JE31" s="2751"/>
      <c r="JF31" s="2751"/>
      <c r="JG31" s="2751"/>
      <c r="JH31" s="2751"/>
      <c r="JI31" s="2751"/>
      <c r="JJ31" s="2751"/>
      <c r="JK31" s="2751"/>
      <c r="JL31" s="2751"/>
      <c r="JM31" s="2751"/>
      <c r="JN31" s="2751"/>
      <c r="JO31" s="190"/>
      <c r="JP31" s="2759">
        <f>'42. Dev Team'!N31</f>
        <v>0</v>
      </c>
      <c r="JQ31" s="2759"/>
      <c r="JR31" s="2759"/>
      <c r="JS31" s="2759"/>
      <c r="JT31" s="2759"/>
      <c r="JU31" s="2759"/>
      <c r="JV31" s="2759"/>
      <c r="JW31" s="2759"/>
      <c r="JX31" s="2759"/>
      <c r="JY31" s="2759"/>
      <c r="JZ31" s="2759"/>
      <c r="KA31" s="2759"/>
      <c r="KB31" s="2759"/>
      <c r="KC31" s="2759"/>
      <c r="KD31" s="2759"/>
      <c r="KE31" s="2759"/>
      <c r="KF31" s="2759"/>
      <c r="KG31" s="190"/>
      <c r="KH31" s="2760">
        <f>'42. Dev Team'!AF31</f>
        <v>0</v>
      </c>
      <c r="KI31" s="2760"/>
      <c r="KJ31" s="2760"/>
      <c r="KK31" s="2760"/>
      <c r="KL31" s="2760"/>
      <c r="KM31" s="2761"/>
      <c r="KN31" s="1565"/>
      <c r="KO31" s="1565"/>
      <c r="KP31" s="1565"/>
    </row>
    <row r="32" spans="1:302" ht="15" customHeight="1" thickBot="1" x14ac:dyDescent="0.35">
      <c r="A32" s="674">
        <f>'24. Rent Schedule'!A32</f>
        <v>0</v>
      </c>
      <c r="B32" s="1405">
        <f>'24. Rent Schedule'!B32</f>
        <v>0</v>
      </c>
      <c r="C32" s="1405">
        <f>'24. Rent Schedule'!C32</f>
        <v>0</v>
      </c>
      <c r="D32" s="1405">
        <f>'24. Rent Schedule'!D32</f>
        <v>0</v>
      </c>
      <c r="E32" s="1405">
        <f>'24. Rent Schedule'!E32</f>
        <v>0</v>
      </c>
      <c r="F32" s="1404">
        <f>'24. Rent Schedule'!F32</f>
        <v>0</v>
      </c>
      <c r="G32" s="1404">
        <f>'24. Rent Schedule'!G32</f>
        <v>0</v>
      </c>
      <c r="H32" s="1404">
        <f>'24. Rent Schedule'!H32</f>
        <v>0</v>
      </c>
      <c r="I32" s="1404">
        <f>'24. Rent Schedule'!I32</f>
        <v>0</v>
      </c>
      <c r="J32" s="589">
        <f t="shared" si="0"/>
        <v>0</v>
      </c>
      <c r="K32" s="590">
        <f>'24. Rent Schedule'!K32</f>
        <v>0</v>
      </c>
      <c r="L32" s="590">
        <f>'24. Rent Schedule'!L32</f>
        <v>0</v>
      </c>
      <c r="M32" s="590">
        <f>'24. Rent Schedule'!M32</f>
        <v>0</v>
      </c>
      <c r="N32" s="593">
        <f t="shared" si="1"/>
        <v>0</v>
      </c>
      <c r="P32" s="977"/>
      <c r="Q32" s="1459" t="s">
        <v>1563</v>
      </c>
      <c r="R32" s="1478"/>
      <c r="S32" s="1478"/>
      <c r="T32" s="1478"/>
      <c r="U32" s="1478"/>
      <c r="V32" s="2443">
        <f>'25. Utility Allowance'!G32</f>
        <v>0</v>
      </c>
      <c r="W32" s="2443"/>
      <c r="X32" s="2443"/>
      <c r="Y32" s="977"/>
      <c r="Z32" s="977"/>
      <c r="AA32" s="300"/>
      <c r="AB32" s="92"/>
      <c r="AC32" s="149"/>
      <c r="AD32" s="96" t="s">
        <v>236</v>
      </c>
      <c r="AE32" s="96"/>
      <c r="AF32" s="2494" t="str">
        <f>'26. Annual Operating Expenses'!D32</f>
        <v/>
      </c>
      <c r="AG32" s="2495"/>
      <c r="AH32" s="2495"/>
      <c r="AI32" s="2495"/>
      <c r="AJ32" s="132" t="s">
        <v>212</v>
      </c>
      <c r="AK32" s="136"/>
      <c r="AL32" s="1089">
        <f>'26. Annual Operating Expenses'!J32</f>
        <v>0</v>
      </c>
      <c r="AM32" s="134"/>
      <c r="AN32" s="221"/>
      <c r="AP32" s="534"/>
      <c r="AQ32" s="534"/>
      <c r="AR32" s="534"/>
      <c r="AS32" s="534"/>
      <c r="AT32" s="888"/>
      <c r="AU32" s="888"/>
      <c r="AV32" s="888"/>
      <c r="AW32" s="534"/>
      <c r="AX32" s="539"/>
      <c r="AY32" s="893"/>
      <c r="AZ32" s="893"/>
      <c r="BA32" s="893"/>
      <c r="BB32" s="893"/>
      <c r="BC32" s="893"/>
      <c r="BD32" s="893"/>
      <c r="BE32" s="539"/>
      <c r="BF32" s="51"/>
      <c r="BG32" s="51"/>
      <c r="BH32" s="51"/>
      <c r="BI32" s="51"/>
      <c r="BJ32" s="544"/>
      <c r="BK32" s="544"/>
      <c r="BL32" s="544"/>
      <c r="BM32" s="544"/>
      <c r="BN32" s="544"/>
      <c r="BO32" s="544"/>
      <c r="BP32" s="544"/>
      <c r="BQ32" s="544"/>
      <c r="BR32" s="544"/>
      <c r="BS32" s="544"/>
      <c r="BT32" s="544"/>
      <c r="BU32" s="544"/>
      <c r="BV32" s="305"/>
      <c r="BW32" s="413" t="s">
        <v>1295</v>
      </c>
      <c r="BX32" s="371"/>
      <c r="BY32" s="385">
        <f>'30. Development Cost Schedule'!C32</f>
        <v>0</v>
      </c>
      <c r="BZ32" s="1862"/>
      <c r="CA32" s="1863"/>
      <c r="CB32" s="391"/>
      <c r="CC32" s="2496">
        <f>'30. Development Cost Schedule'!G32</f>
        <v>0</v>
      </c>
      <c r="CD32" s="2497"/>
      <c r="CE32" s="2497"/>
      <c r="CF32" s="2497"/>
      <c r="CG32" s="2498"/>
      <c r="CI32" s="1227">
        <f>'31. Schedule of Sources'!A31</f>
        <v>0</v>
      </c>
      <c r="CJ32" s="2601">
        <f>'31. Schedule of Sources'!B31</f>
        <v>0</v>
      </c>
      <c r="CK32" s="2601"/>
      <c r="CL32" s="2601"/>
      <c r="CM32" s="2601"/>
      <c r="CN32" s="2601"/>
      <c r="CO32" s="2601"/>
      <c r="CP32" s="2601"/>
      <c r="CQ32" s="2601"/>
      <c r="CR32" s="2601"/>
      <c r="CS32" s="2719">
        <f>'31. Schedule of Sources'!K31</f>
        <v>0</v>
      </c>
      <c r="CT32" s="2719"/>
      <c r="CU32" s="2719"/>
      <c r="CV32" s="2719"/>
      <c r="CW32" s="2719"/>
      <c r="CX32" s="2719"/>
      <c r="CY32" s="2719"/>
      <c r="CZ32" s="2720">
        <f>'31. Schedule of Sources'!R31</f>
        <v>0</v>
      </c>
      <c r="DA32" s="2720"/>
      <c r="DB32" s="2720"/>
      <c r="DC32" s="1109">
        <f>'31. Schedule of Sources'!U31</f>
        <v>0</v>
      </c>
      <c r="DD32" s="2719">
        <f>'31. Schedule of Sources'!V31</f>
        <v>0</v>
      </c>
      <c r="DE32" s="2719"/>
      <c r="DF32" s="2719"/>
      <c r="DG32" s="2719"/>
      <c r="DH32" s="2719"/>
      <c r="DI32" s="2719"/>
      <c r="DJ32" s="2720">
        <f>'31. Schedule of Sources'!AB31</f>
        <v>0</v>
      </c>
      <c r="DK32" s="2720"/>
      <c r="DL32" s="2720"/>
      <c r="DM32" s="2601">
        <f>'31. Schedule of Sources'!AE31</f>
        <v>0</v>
      </c>
      <c r="DN32" s="2601"/>
      <c r="DO32" s="2601"/>
      <c r="DP32" s="2601"/>
      <c r="DQ32" s="2601">
        <f>'31. Schedule of Sources'!AI31</f>
        <v>0</v>
      </c>
      <c r="DR32" s="2601"/>
      <c r="DS32" s="2601">
        <f>'31. Schedule of Sources'!AK31</f>
        <v>0</v>
      </c>
      <c r="DT32" s="2601"/>
      <c r="DU32" s="2601"/>
      <c r="DV32" s="2601"/>
      <c r="DW32" s="2601"/>
      <c r="DX32" s="1225">
        <f>'31. Schedule of Sources'!AP31</f>
        <v>0</v>
      </c>
      <c r="FN32" s="1424"/>
      <c r="FO32" s="1053">
        <f>'7. Site Info Part I'!B32</f>
        <v>0</v>
      </c>
      <c r="FP32" s="2613" t="s">
        <v>2001</v>
      </c>
      <c r="FQ32" s="2592"/>
      <c r="FR32" s="2592"/>
      <c r="FS32" s="2592"/>
      <c r="FT32" s="2592"/>
      <c r="FU32" s="2592"/>
      <c r="FV32" s="2592"/>
      <c r="FW32" s="2592"/>
      <c r="FX32" s="2592"/>
      <c r="FY32" s="2592"/>
      <c r="FZ32" s="2592"/>
      <c r="GA32" s="2592"/>
      <c r="GB32" s="2592"/>
      <c r="GC32" s="2592"/>
      <c r="GD32" s="2592"/>
      <c r="GE32" s="2592"/>
      <c r="GF32" s="2592"/>
      <c r="GG32" s="2592"/>
      <c r="GH32" s="2592"/>
      <c r="GI32" s="2592"/>
      <c r="GJ32" s="2592"/>
      <c r="GK32" s="2592"/>
      <c r="GL32" s="2592"/>
      <c r="GM32"/>
      <c r="GO32" s="466"/>
      <c r="GP32" s="457" t="s">
        <v>2070</v>
      </c>
      <c r="GQ32" s="457"/>
      <c r="GR32" s="1424"/>
      <c r="GS32" s="1424"/>
      <c r="GT32" s="1424"/>
      <c r="GU32" s="1424"/>
      <c r="GV32" s="1424"/>
      <c r="GW32" s="1424"/>
      <c r="GX32" s="1424"/>
      <c r="GY32" s="1424"/>
      <c r="GZ32" s="1424"/>
      <c r="HA32" s="1424"/>
      <c r="HB32" s="1424"/>
      <c r="HC32" s="1424"/>
      <c r="HD32" s="1424"/>
      <c r="HE32" s="1424"/>
      <c r="HF32" s="1424"/>
      <c r="HH32" s="300"/>
      <c r="HI32" s="300"/>
      <c r="HJ32" s="300"/>
      <c r="HK32" s="300"/>
      <c r="HL32" s="300"/>
      <c r="HM32" s="300"/>
      <c r="HN32" s="300"/>
      <c r="HO32" s="300"/>
      <c r="HP32" s="300"/>
      <c r="HQ32" s="300"/>
      <c r="HR32" s="300"/>
      <c r="HS32" s="300"/>
      <c r="HT32" s="300"/>
      <c r="HU32" s="300"/>
      <c r="HV32" s="300"/>
      <c r="HW32" s="300"/>
      <c r="HX32" s="300"/>
      <c r="HY32" s="300"/>
      <c r="HZ32" s="300"/>
      <c r="IA32" s="300"/>
      <c r="IB32" s="300"/>
      <c r="IC32" s="300"/>
      <c r="ID32" s="300"/>
      <c r="IE32" s="300"/>
      <c r="IF32" s="300"/>
      <c r="IG32" s="300"/>
      <c r="IH32" s="300"/>
      <c r="II32" s="300"/>
      <c r="IJ32" s="300"/>
      <c r="IK32" s="300"/>
      <c r="IL32" s="300"/>
      <c r="IM32" s="300"/>
      <c r="IN32" s="300"/>
      <c r="IO32" s="300"/>
      <c r="IP32" s="300"/>
      <c r="IQ32" s="300"/>
      <c r="IR32" s="300"/>
      <c r="IS32" s="300"/>
      <c r="IT32" s="300"/>
      <c r="IU32" s="300"/>
      <c r="IV32" s="300"/>
      <c r="IW32" s="300"/>
      <c r="IX32" s="300"/>
      <c r="IY32" s="300"/>
      <c r="IZ32" s="503"/>
      <c r="JC32" s="24"/>
      <c r="JD32" s="1375"/>
      <c r="JE32" s="1566"/>
      <c r="JF32" s="1566"/>
      <c r="JG32" s="1566"/>
      <c r="JH32" s="1566"/>
      <c r="JI32" s="1566"/>
      <c r="JJ32" s="1566"/>
      <c r="JK32" s="1566"/>
      <c r="JL32" s="1566"/>
      <c r="JM32" s="1566"/>
      <c r="JN32" s="1566"/>
      <c r="JO32" s="24"/>
      <c r="JP32" s="909" t="s">
        <v>203</v>
      </c>
      <c r="JQ32" s="99"/>
      <c r="JR32" s="99"/>
      <c r="JS32" s="99"/>
      <c r="JT32" s="99"/>
      <c r="JU32" s="99"/>
      <c r="JV32" s="99"/>
      <c r="JW32" s="99"/>
      <c r="JX32" s="99"/>
      <c r="JY32" s="99"/>
      <c r="JZ32" s="99"/>
      <c r="KA32" s="99"/>
      <c r="KB32" s="99"/>
      <c r="KC32" s="99"/>
      <c r="KD32" s="99"/>
      <c r="KE32" s="99"/>
      <c r="KF32" s="99"/>
      <c r="KG32" s="99"/>
      <c r="KH32" s="904" t="s">
        <v>618</v>
      </c>
      <c r="KI32" s="24"/>
      <c r="KJ32" s="24"/>
      <c r="KK32" s="24"/>
      <c r="KL32" s="24"/>
      <c r="KM32" s="214"/>
      <c r="KN32" s="1565"/>
      <c r="KO32" s="1565"/>
      <c r="KP32" s="1565"/>
    </row>
    <row r="33" spans="1:302" ht="15" customHeight="1" thickBot="1" x14ac:dyDescent="0.35">
      <c r="A33" s="674">
        <f>'24. Rent Schedule'!A33</f>
        <v>0</v>
      </c>
      <c r="B33" s="1405">
        <f>'24. Rent Schedule'!B33</f>
        <v>0</v>
      </c>
      <c r="C33" s="1405">
        <f>'24. Rent Schedule'!C33</f>
        <v>0</v>
      </c>
      <c r="D33" s="1405">
        <f>'24. Rent Schedule'!D33</f>
        <v>0</v>
      </c>
      <c r="E33" s="1405">
        <f>'24. Rent Schedule'!E33</f>
        <v>0</v>
      </c>
      <c r="F33" s="1404">
        <f>'24. Rent Schedule'!F33</f>
        <v>0</v>
      </c>
      <c r="G33" s="1404">
        <f>'24. Rent Schedule'!G33</f>
        <v>0</v>
      </c>
      <c r="H33" s="1404">
        <f>'24. Rent Schedule'!H33</f>
        <v>0</v>
      </c>
      <c r="I33" s="1404">
        <f>'24. Rent Schedule'!I33</f>
        <v>0</v>
      </c>
      <c r="J33" s="589">
        <f t="shared" si="0"/>
        <v>0</v>
      </c>
      <c r="K33" s="590">
        <f>'24. Rent Schedule'!K33</f>
        <v>0</v>
      </c>
      <c r="L33" s="590">
        <f>'24. Rent Schedule'!L33</f>
        <v>0</v>
      </c>
      <c r="M33" s="590">
        <f>'24. Rent Schedule'!M33</f>
        <v>0</v>
      </c>
      <c r="N33" s="593">
        <f t="shared" si="1"/>
        <v>0</v>
      </c>
      <c r="P33" s="977"/>
      <c r="Q33" s="977"/>
      <c r="R33" s="977"/>
      <c r="S33" s="977"/>
      <c r="T33" s="977"/>
      <c r="U33" s="977"/>
      <c r="V33" s="977"/>
      <c r="W33" s="977"/>
      <c r="X33" s="977"/>
      <c r="Y33" s="977"/>
      <c r="Z33" s="977"/>
      <c r="AA33" s="300"/>
      <c r="AB33" s="92"/>
      <c r="AC33" s="149"/>
      <c r="AD33" s="639" t="s">
        <v>1300</v>
      </c>
      <c r="AE33" s="96"/>
      <c r="AF33" s="2494" t="str">
        <f>'26. Annual Operating Expenses'!D33</f>
        <v/>
      </c>
      <c r="AG33" s="2495"/>
      <c r="AH33" s="2495"/>
      <c r="AI33" s="2495"/>
      <c r="AJ33" s="132" t="s">
        <v>212</v>
      </c>
      <c r="AK33" s="136"/>
      <c r="AL33" s="1089">
        <f>'26. Annual Operating Expenses'!J33</f>
        <v>0</v>
      </c>
      <c r="AM33" s="134"/>
      <c r="AN33" s="221"/>
      <c r="AP33" s="555"/>
      <c r="AQ33" s="555"/>
      <c r="AR33" s="555"/>
      <c r="AS33" s="555"/>
      <c r="AT33" s="556"/>
      <c r="AU33" s="557"/>
      <c r="AV33" s="557"/>
      <c r="AW33" s="557"/>
      <c r="AX33" s="2606"/>
      <c r="AY33" s="2606"/>
      <c r="AZ33" s="2606"/>
      <c r="BA33" s="2606"/>
      <c r="BB33" s="2606"/>
      <c r="BC33" s="2607"/>
      <c r="BD33" s="2606"/>
      <c r="BE33" s="2606"/>
      <c r="BF33" s="2606"/>
      <c r="BG33" s="2606"/>
      <c r="BH33" s="2606"/>
      <c r="BI33" s="2606"/>
      <c r="BJ33" s="2606"/>
      <c r="BK33" s="2606"/>
      <c r="BL33" s="2606"/>
      <c r="BM33" s="2606"/>
      <c r="BN33" s="2606"/>
      <c r="BO33" s="2606"/>
      <c r="BP33" s="2606"/>
      <c r="BQ33" s="2606"/>
      <c r="BR33" s="2606"/>
      <c r="BS33" s="2608"/>
      <c r="BT33" s="2935" t="s">
        <v>578</v>
      </c>
      <c r="BU33" s="555"/>
      <c r="BV33" s="305"/>
      <c r="BW33" s="371" t="s">
        <v>1281</v>
      </c>
      <c r="BX33" s="371"/>
      <c r="BY33" s="385">
        <f>'30. Development Cost Schedule'!C33</f>
        <v>0</v>
      </c>
      <c r="BZ33" s="385">
        <f>'30. Development Cost Schedule'!D33</f>
        <v>0</v>
      </c>
      <c r="CA33" s="385">
        <f>'30. Development Cost Schedule'!E33</f>
        <v>0</v>
      </c>
      <c r="CB33" s="391"/>
      <c r="CC33" s="2496">
        <f>'30. Development Cost Schedule'!G33</f>
        <v>0</v>
      </c>
      <c r="CD33" s="2497"/>
      <c r="CE33" s="2497"/>
      <c r="CF33" s="2497"/>
      <c r="CG33" s="2498"/>
      <c r="CI33" s="1227">
        <f>'31. Schedule of Sources'!A32</f>
        <v>0</v>
      </c>
      <c r="CJ33" s="2601">
        <f>'31. Schedule of Sources'!B32</f>
        <v>0</v>
      </c>
      <c r="CK33" s="2601"/>
      <c r="CL33" s="2601"/>
      <c r="CM33" s="2601"/>
      <c r="CN33" s="2601"/>
      <c r="CO33" s="2601"/>
      <c r="CP33" s="2601"/>
      <c r="CQ33" s="2601"/>
      <c r="CR33" s="2601"/>
      <c r="CS33" s="2719">
        <f>'31. Schedule of Sources'!K32</f>
        <v>0</v>
      </c>
      <c r="CT33" s="2719"/>
      <c r="CU33" s="2719"/>
      <c r="CV33" s="2719"/>
      <c r="CW33" s="2719"/>
      <c r="CX33" s="2719"/>
      <c r="CY33" s="2719"/>
      <c r="CZ33" s="2720">
        <f>'31. Schedule of Sources'!R32</f>
        <v>0</v>
      </c>
      <c r="DA33" s="2720"/>
      <c r="DB33" s="2720"/>
      <c r="DC33" s="1109">
        <f>'31. Schedule of Sources'!U32</f>
        <v>0</v>
      </c>
      <c r="DD33" s="2719">
        <f>'31. Schedule of Sources'!V32</f>
        <v>0</v>
      </c>
      <c r="DE33" s="2719"/>
      <c r="DF33" s="2719"/>
      <c r="DG33" s="2719"/>
      <c r="DH33" s="2719"/>
      <c r="DI33" s="2719"/>
      <c r="DJ33" s="2720">
        <f>'31. Schedule of Sources'!AB32</f>
        <v>0</v>
      </c>
      <c r="DK33" s="2720"/>
      <c r="DL33" s="2720"/>
      <c r="DM33" s="2601">
        <f>'31. Schedule of Sources'!AE32</f>
        <v>0</v>
      </c>
      <c r="DN33" s="2601"/>
      <c r="DO33" s="2601"/>
      <c r="DP33" s="2601"/>
      <c r="DQ33" s="2601">
        <f>'31. Schedule of Sources'!AI32</f>
        <v>0</v>
      </c>
      <c r="DR33" s="2601"/>
      <c r="DS33" s="2601">
        <f>'31. Schedule of Sources'!AK32</f>
        <v>0</v>
      </c>
      <c r="DT33" s="2601"/>
      <c r="DU33" s="2601"/>
      <c r="DV33" s="2601"/>
      <c r="DW33" s="2601"/>
      <c r="DX33" s="1225">
        <f>'31. Schedule of Sources'!AP32</f>
        <v>0</v>
      </c>
      <c r="FN33" s="1424"/>
      <c r="FO33" s="1238"/>
      <c r="FP33" s="2326"/>
      <c r="FQ33" s="2326"/>
      <c r="FR33" s="2326"/>
      <c r="FS33" s="2326"/>
      <c r="FT33" s="2326"/>
      <c r="FU33" s="2326"/>
      <c r="FV33" s="2326"/>
      <c r="FW33" s="2326"/>
      <c r="FX33" s="2326"/>
      <c r="FY33" s="2326"/>
      <c r="FZ33" s="2326"/>
      <c r="GA33" s="2326"/>
      <c r="GB33" s="2326"/>
      <c r="GC33" s="2326"/>
      <c r="GD33" s="2326"/>
      <c r="GE33" s="2326"/>
      <c r="GF33" s="2326"/>
      <c r="GG33" s="2326"/>
      <c r="GH33" s="2326"/>
      <c r="GI33" s="2326"/>
      <c r="GJ33" s="2326"/>
      <c r="GK33" s="2326"/>
      <c r="GL33" s="2326"/>
      <c r="GM33"/>
      <c r="GO33" s="466"/>
      <c r="GP33" s="457"/>
      <c r="GQ33" s="457"/>
      <c r="GR33" s="1424"/>
      <c r="GS33" s="1424"/>
      <c r="GT33" s="1424"/>
      <c r="GU33" s="1424"/>
      <c r="GV33" s="1424"/>
      <c r="GW33" s="1424"/>
      <c r="GX33" s="1424"/>
      <c r="GY33" s="1424"/>
      <c r="GZ33" s="1424"/>
      <c r="HA33" s="1424"/>
      <c r="HB33" s="1424"/>
      <c r="HC33" s="1424"/>
      <c r="HD33" s="1424"/>
      <c r="HE33" s="1424"/>
      <c r="HF33" s="1424"/>
      <c r="HH33" s="300"/>
      <c r="HI33" s="300"/>
      <c r="HJ33" s="2669" t="s">
        <v>2757</v>
      </c>
      <c r="HK33" s="2669"/>
      <c r="HL33" s="2669"/>
      <c r="HM33" s="2669"/>
      <c r="HN33" s="2669"/>
      <c r="HO33" s="2669"/>
      <c r="HP33" s="2669"/>
      <c r="HQ33" s="2669"/>
      <c r="HR33" s="2669"/>
      <c r="HS33" s="2669"/>
      <c r="HT33" s="2669"/>
      <c r="HU33" s="2669"/>
      <c r="HV33" s="2669"/>
      <c r="HW33" s="2669"/>
      <c r="HX33" s="2669"/>
      <c r="HY33" s="2669"/>
      <c r="HZ33" s="2669"/>
      <c r="IA33" s="2669"/>
      <c r="IB33" s="2669"/>
      <c r="IC33" s="2669"/>
      <c r="ID33" s="2669"/>
      <c r="IE33" s="300"/>
      <c r="IF33" s="300"/>
      <c r="IG33" s="300"/>
      <c r="IH33" s="300"/>
      <c r="II33" s="300"/>
      <c r="IJ33" s="300"/>
      <c r="IK33" s="300"/>
      <c r="IL33" s="300"/>
      <c r="IM33" s="300"/>
      <c r="IN33" s="300"/>
      <c r="IO33" s="300"/>
      <c r="IP33" s="300"/>
      <c r="IQ33" s="300"/>
      <c r="IR33" s="300"/>
      <c r="IS33" s="300"/>
      <c r="IT33" s="300"/>
      <c r="IU33" s="300"/>
      <c r="IV33" s="1733"/>
      <c r="IW33" s="1733"/>
      <c r="IX33" s="1733"/>
      <c r="IY33" s="1733"/>
      <c r="IZ33" s="503"/>
      <c r="JC33" s="24"/>
      <c r="JD33" s="2752">
        <f>'42. Dev Team'!B33</f>
        <v>0</v>
      </c>
      <c r="JE33" s="2753"/>
      <c r="JF33" s="2753"/>
      <c r="JG33" s="2753"/>
      <c r="JH33" s="2753"/>
      <c r="JI33" s="2753"/>
      <c r="JJ33" s="2753"/>
      <c r="JK33" s="2753"/>
      <c r="JL33" s="2753"/>
      <c r="JM33" s="2753"/>
      <c r="JN33" s="2753"/>
      <c r="JO33" s="2753"/>
      <c r="JP33" s="2753"/>
      <c r="JQ33" s="2753"/>
      <c r="JR33" s="2753"/>
      <c r="JS33" s="2753"/>
      <c r="JT33" s="24"/>
      <c r="JU33" s="2754">
        <f>'42. Dev Team'!S33</f>
        <v>0</v>
      </c>
      <c r="JV33" s="2754"/>
      <c r="JW33" s="2754"/>
      <c r="JX33" s="2754"/>
      <c r="JY33" s="2754"/>
      <c r="JZ33" s="2754"/>
      <c r="KA33" s="2754"/>
      <c r="KB33" s="2754"/>
      <c r="KC33" s="2754"/>
      <c r="KD33" s="24"/>
      <c r="KE33" s="2757">
        <f>'42. Dev Team'!AC33</f>
        <v>0</v>
      </c>
      <c r="KF33" s="2757"/>
      <c r="KG33" s="2757"/>
      <c r="KH33" s="2757"/>
      <c r="KI33" s="2757"/>
      <c r="KJ33" s="2757"/>
      <c r="KK33" s="2757"/>
      <c r="KL33" s="2757"/>
      <c r="KM33" s="2758"/>
      <c r="KN33" s="1565"/>
      <c r="KO33" s="1565"/>
      <c r="KP33" s="1565"/>
    </row>
    <row r="34" spans="1:302" ht="15" customHeight="1" thickBot="1" x14ac:dyDescent="0.35">
      <c r="A34" s="674">
        <f>'24. Rent Schedule'!A34</f>
        <v>0</v>
      </c>
      <c r="B34" s="1405">
        <f>'24. Rent Schedule'!B34</f>
        <v>0</v>
      </c>
      <c r="C34" s="1405">
        <f>'24. Rent Schedule'!C34</f>
        <v>0</v>
      </c>
      <c r="D34" s="1405">
        <f>'24. Rent Schedule'!D34</f>
        <v>0</v>
      </c>
      <c r="E34" s="1405">
        <f>'24. Rent Schedule'!E34</f>
        <v>0</v>
      </c>
      <c r="F34" s="1404">
        <f>'24. Rent Schedule'!F34</f>
        <v>0</v>
      </c>
      <c r="G34" s="1404">
        <f>'24. Rent Schedule'!G34</f>
        <v>0</v>
      </c>
      <c r="H34" s="1404">
        <f>'24. Rent Schedule'!H34</f>
        <v>0</v>
      </c>
      <c r="I34" s="1404">
        <f>'24. Rent Schedule'!I34</f>
        <v>0</v>
      </c>
      <c r="J34" s="589">
        <f t="shared" si="0"/>
        <v>0</v>
      </c>
      <c r="K34" s="590">
        <f>'24. Rent Schedule'!K34</f>
        <v>0</v>
      </c>
      <c r="L34" s="590">
        <f>'24. Rent Schedule'!L34</f>
        <v>0</v>
      </c>
      <c r="M34" s="590">
        <f>'24. Rent Schedule'!M34</f>
        <v>0</v>
      </c>
      <c r="N34" s="593">
        <f t="shared" si="1"/>
        <v>0</v>
      </c>
      <c r="P34" s="977"/>
      <c r="Q34" s="977"/>
      <c r="R34" s="977"/>
      <c r="S34" s="977"/>
      <c r="T34" s="977"/>
      <c r="U34" s="977"/>
      <c r="V34" s="977"/>
      <c r="W34" s="977"/>
      <c r="X34" s="977"/>
      <c r="Y34" s="977"/>
      <c r="Z34" s="977"/>
      <c r="AA34" s="300"/>
      <c r="AC34" s="149"/>
      <c r="AD34" s="96" t="s">
        <v>198</v>
      </c>
      <c r="AE34" s="96"/>
      <c r="AF34" s="2494" t="str">
        <f>'26. Annual Operating Expenses'!D34</f>
        <v>describe</v>
      </c>
      <c r="AG34" s="2495"/>
      <c r="AH34" s="2495"/>
      <c r="AI34" s="2495"/>
      <c r="AJ34" s="132" t="s">
        <v>212</v>
      </c>
      <c r="AK34" s="136"/>
      <c r="AL34" s="1089">
        <f>'26. Annual Operating Expenses'!J34</f>
        <v>0</v>
      </c>
      <c r="AM34" s="134"/>
      <c r="AN34" s="221"/>
      <c r="AP34" s="555"/>
      <c r="AQ34" s="555"/>
      <c r="AR34" s="555"/>
      <c r="AS34" s="555"/>
      <c r="AT34" s="2865" t="s">
        <v>577</v>
      </c>
      <c r="AU34" s="2865"/>
      <c r="AV34" s="2865"/>
      <c r="AW34" s="2865"/>
      <c r="AX34" s="1367">
        <f>'23. BldgUnit Config'!I34</f>
        <v>0</v>
      </c>
      <c r="AY34" s="1367">
        <f>'23. BldgUnit Config'!J34</f>
        <v>0</v>
      </c>
      <c r="AZ34" s="1367">
        <f>'23. BldgUnit Config'!K34</f>
        <v>0</v>
      </c>
      <c r="BA34" s="1367">
        <f>'23. BldgUnit Config'!L34</f>
        <v>0</v>
      </c>
      <c r="BB34" s="1367">
        <f>'23. BldgUnit Config'!M34</f>
        <v>0</v>
      </c>
      <c r="BC34" s="890"/>
      <c r="BD34" s="558">
        <f>'23. BldgUnit Config'!O34</f>
        <v>0</v>
      </c>
      <c r="BE34" s="558">
        <f>'23. BldgUnit Config'!P34</f>
        <v>0</v>
      </c>
      <c r="BF34" s="558">
        <f>'23. BldgUnit Config'!Q34</f>
        <v>0</v>
      </c>
      <c r="BG34" s="558">
        <f>'23. BldgUnit Config'!R34</f>
        <v>0</v>
      </c>
      <c r="BH34" s="558">
        <f>'23. BldgUnit Config'!S34</f>
        <v>0</v>
      </c>
      <c r="BI34" s="558">
        <f>'23. BldgUnit Config'!T34</f>
        <v>0</v>
      </c>
      <c r="BJ34" s="558">
        <f>'23. BldgUnit Config'!U34</f>
        <v>0</v>
      </c>
      <c r="BK34" s="558">
        <f>'23. BldgUnit Config'!V34</f>
        <v>0</v>
      </c>
      <c r="BL34" s="558">
        <f>'23. BldgUnit Config'!W34</f>
        <v>0</v>
      </c>
      <c r="BM34" s="558">
        <f>'23. BldgUnit Config'!X34</f>
        <v>0</v>
      </c>
      <c r="BN34" s="558">
        <f>'23. BldgUnit Config'!Y34</f>
        <v>0</v>
      </c>
      <c r="BO34" s="558">
        <f>'23. BldgUnit Config'!Z34</f>
        <v>0</v>
      </c>
      <c r="BP34" s="558">
        <f>'23. BldgUnit Config'!AA34</f>
        <v>0</v>
      </c>
      <c r="BQ34" s="558">
        <f>'23. BldgUnit Config'!AB34</f>
        <v>0</v>
      </c>
      <c r="BR34" s="558">
        <f>'23. BldgUnit Config'!AC34</f>
        <v>0</v>
      </c>
      <c r="BS34" s="558">
        <f>'23. BldgUnit Config'!AD34</f>
        <v>0</v>
      </c>
      <c r="BT34" s="2936"/>
      <c r="BU34" s="555"/>
      <c r="BV34" s="305"/>
      <c r="BW34" s="374" t="s">
        <v>278</v>
      </c>
      <c r="BX34" s="371"/>
      <c r="BY34" s="385">
        <f>'30. Development Cost Schedule'!C34</f>
        <v>0</v>
      </c>
      <c r="BZ34" s="385">
        <f>'30. Development Cost Schedule'!D34</f>
        <v>0</v>
      </c>
      <c r="CA34" s="385">
        <f>'30. Development Cost Schedule'!E34</f>
        <v>0</v>
      </c>
      <c r="CB34" s="391"/>
      <c r="CC34" s="2496">
        <f>'30. Development Cost Schedule'!G34</f>
        <v>0</v>
      </c>
      <c r="CD34" s="2497"/>
      <c r="CE34" s="2497"/>
      <c r="CF34" s="2497"/>
      <c r="CG34" s="2498"/>
      <c r="CI34" s="1227">
        <f>'31. Schedule of Sources'!A33</f>
        <v>0</v>
      </c>
      <c r="CJ34" s="2601">
        <f>'31. Schedule of Sources'!B33</f>
        <v>0</v>
      </c>
      <c r="CK34" s="2601"/>
      <c r="CL34" s="2601"/>
      <c r="CM34" s="2601"/>
      <c r="CN34" s="2601"/>
      <c r="CO34" s="2601"/>
      <c r="CP34" s="2601"/>
      <c r="CQ34" s="2601"/>
      <c r="CR34" s="2601"/>
      <c r="CS34" s="2719">
        <f>'31. Schedule of Sources'!K33</f>
        <v>0</v>
      </c>
      <c r="CT34" s="2719"/>
      <c r="CU34" s="2719"/>
      <c r="CV34" s="2719"/>
      <c r="CW34" s="2719"/>
      <c r="CX34" s="2719"/>
      <c r="CY34" s="2719"/>
      <c r="CZ34" s="2720">
        <f>'31. Schedule of Sources'!R33</f>
        <v>0</v>
      </c>
      <c r="DA34" s="2720"/>
      <c r="DB34" s="2720"/>
      <c r="DC34" s="1109">
        <f>'31. Schedule of Sources'!U33</f>
        <v>0</v>
      </c>
      <c r="DD34" s="2719">
        <f>'31. Schedule of Sources'!V33</f>
        <v>0</v>
      </c>
      <c r="DE34" s="2719"/>
      <c r="DF34" s="2719"/>
      <c r="DG34" s="2719"/>
      <c r="DH34" s="2719"/>
      <c r="DI34" s="2719"/>
      <c r="DJ34" s="2720">
        <f>'31. Schedule of Sources'!AB33</f>
        <v>0</v>
      </c>
      <c r="DK34" s="2720"/>
      <c r="DL34" s="2720"/>
      <c r="DM34" s="2601">
        <f>'31. Schedule of Sources'!AE33</f>
        <v>0</v>
      </c>
      <c r="DN34" s="2601"/>
      <c r="DO34" s="2601"/>
      <c r="DP34" s="2601"/>
      <c r="DQ34" s="2601">
        <f>'31. Schedule of Sources'!AI33</f>
        <v>0</v>
      </c>
      <c r="DR34" s="2601"/>
      <c r="DS34" s="2601">
        <f>'31. Schedule of Sources'!AK33</f>
        <v>0</v>
      </c>
      <c r="DT34" s="2601"/>
      <c r="DU34" s="2601"/>
      <c r="DV34" s="2601"/>
      <c r="DW34" s="2601"/>
      <c r="DX34" s="1225">
        <f>'31. Schedule of Sources'!AP33</f>
        <v>0</v>
      </c>
      <c r="FN34" s="1424"/>
      <c r="FO34" s="1053">
        <f>'7. Site Info Part I'!B34</f>
        <v>0</v>
      </c>
      <c r="FP34" s="2592" t="s">
        <v>2463</v>
      </c>
      <c r="FQ34" s="2592"/>
      <c r="FR34" s="2592"/>
      <c r="FS34" s="2592"/>
      <c r="FT34" s="2592"/>
      <c r="FU34" s="2592"/>
      <c r="FV34" s="2592"/>
      <c r="FW34" s="2592"/>
      <c r="FX34" s="2592"/>
      <c r="FY34" s="2592"/>
      <c r="FZ34" s="2592"/>
      <c r="GA34" s="2592"/>
      <c r="GB34" s="2592"/>
      <c r="GC34" s="2592"/>
      <c r="GD34" s="2592"/>
      <c r="GE34" s="2592"/>
      <c r="GF34" s="2592"/>
      <c r="GG34" s="2592"/>
      <c r="GH34" s="2592"/>
      <c r="GI34" s="2592"/>
      <c r="GJ34" s="2592"/>
      <c r="GK34" s="2592"/>
      <c r="GL34" s="2592"/>
      <c r="GM34"/>
      <c r="GO34" s="466"/>
      <c r="GP34" s="1424" t="s">
        <v>721</v>
      </c>
      <c r="GQ34" s="1424"/>
      <c r="GR34" s="1424"/>
      <c r="GS34" s="1424"/>
      <c r="GT34" s="1424"/>
      <c r="GU34" s="1424"/>
      <c r="GV34" s="1424"/>
      <c r="GW34" s="1424"/>
      <c r="GX34" s="1424"/>
      <c r="GY34" s="1424"/>
      <c r="GZ34" s="1424"/>
      <c r="HA34" s="1424"/>
      <c r="HB34" s="1424"/>
      <c r="HC34" s="1424"/>
      <c r="HD34" s="2672">
        <f>'11. Site Info Part III'!P34</f>
        <v>0</v>
      </c>
      <c r="HE34" s="2672"/>
      <c r="HF34" s="1424"/>
      <c r="HH34" s="300"/>
      <c r="HI34" s="300"/>
      <c r="HJ34" s="300"/>
      <c r="HK34" s="300"/>
      <c r="HL34" s="300"/>
      <c r="HM34" s="300"/>
      <c r="HN34" s="300"/>
      <c r="HO34" s="300"/>
      <c r="HP34" s="300"/>
      <c r="HQ34" s="300"/>
      <c r="HR34" s="300"/>
      <c r="HS34" s="300"/>
      <c r="HT34" s="300"/>
      <c r="HU34" s="300"/>
      <c r="HV34" s="300"/>
      <c r="HW34" s="300"/>
      <c r="HX34" s="300"/>
      <c r="HY34" s="300"/>
      <c r="HZ34" s="300"/>
      <c r="IA34" s="300"/>
      <c r="IB34" s="300"/>
      <c r="IC34" s="300"/>
      <c r="ID34" s="300"/>
      <c r="IE34" s="300"/>
      <c r="IF34" s="300"/>
      <c r="IG34" s="300"/>
      <c r="IH34" s="300"/>
      <c r="II34" s="300"/>
      <c r="IJ34" s="300"/>
      <c r="IK34" s="300"/>
      <c r="IL34" s="300"/>
      <c r="IM34" s="300"/>
      <c r="IN34" s="300"/>
      <c r="IO34" s="300"/>
      <c r="IP34" s="300"/>
      <c r="IQ34" s="300"/>
      <c r="IR34" s="300"/>
      <c r="IS34" s="300"/>
      <c r="IT34" s="300"/>
      <c r="IU34" s="300"/>
      <c r="IV34" s="300"/>
      <c r="IW34" s="300"/>
      <c r="IX34" s="300"/>
      <c r="IY34" s="300"/>
      <c r="IZ34" s="503"/>
      <c r="JC34" s="24"/>
      <c r="JD34" s="2746" t="s">
        <v>199</v>
      </c>
      <c r="JE34" s="2747"/>
      <c r="JF34" s="2747"/>
      <c r="JG34" s="2747"/>
      <c r="JH34" s="2747"/>
      <c r="JI34" s="2747"/>
      <c r="JJ34" s="2747"/>
      <c r="JK34" s="2747"/>
      <c r="JL34" s="2747"/>
      <c r="JM34" s="2747"/>
      <c r="JN34" s="2747"/>
      <c r="JO34" s="2747"/>
      <c r="JP34" s="2747"/>
      <c r="JQ34" s="2747"/>
      <c r="JR34" s="2747"/>
      <c r="JS34" s="2747"/>
      <c r="JT34" s="24"/>
      <c r="JU34" s="2748" t="s">
        <v>129</v>
      </c>
      <c r="JV34" s="2748"/>
      <c r="JW34" s="2748"/>
      <c r="JX34" s="2748"/>
      <c r="JY34" s="2748"/>
      <c r="JZ34" s="2748"/>
      <c r="KA34" s="2748"/>
      <c r="KB34" s="2748"/>
      <c r="KC34" s="2748"/>
      <c r="KD34" s="24"/>
      <c r="KE34" s="2747" t="s">
        <v>128</v>
      </c>
      <c r="KF34" s="2747"/>
      <c r="KG34" s="2747"/>
      <c r="KH34" s="2747"/>
      <c r="KI34" s="2747"/>
      <c r="KJ34" s="2747"/>
      <c r="KK34" s="2747"/>
      <c r="KL34" s="2747"/>
      <c r="KM34" s="2749"/>
      <c r="KN34" s="1565"/>
      <c r="KO34" s="1565"/>
      <c r="KP34" s="1565"/>
    </row>
    <row r="35" spans="1:302" ht="15" customHeight="1" thickBot="1" x14ac:dyDescent="0.35">
      <c r="A35" s="674">
        <f>'24. Rent Schedule'!A35</f>
        <v>0</v>
      </c>
      <c r="B35" s="1405">
        <f>'24. Rent Schedule'!B35</f>
        <v>0</v>
      </c>
      <c r="C35" s="1405">
        <f>'24. Rent Schedule'!C35</f>
        <v>0</v>
      </c>
      <c r="D35" s="1405">
        <f>'24. Rent Schedule'!D35</f>
        <v>0</v>
      </c>
      <c r="E35" s="1405">
        <f>'24. Rent Schedule'!E35</f>
        <v>0</v>
      </c>
      <c r="F35" s="1404">
        <f>'24. Rent Schedule'!F35</f>
        <v>0</v>
      </c>
      <c r="G35" s="1404">
        <f>'24. Rent Schedule'!G35</f>
        <v>0</v>
      </c>
      <c r="H35" s="1404">
        <f>'24. Rent Schedule'!H35</f>
        <v>0</v>
      </c>
      <c r="I35" s="1404">
        <f>'24. Rent Schedule'!I35</f>
        <v>0</v>
      </c>
      <c r="J35" s="589">
        <f t="shared" si="0"/>
        <v>0</v>
      </c>
      <c r="K35" s="590">
        <f>'24. Rent Schedule'!K35</f>
        <v>0</v>
      </c>
      <c r="L35" s="590">
        <f>'24. Rent Schedule'!L35</f>
        <v>0</v>
      </c>
      <c r="M35" s="590">
        <f>'24. Rent Schedule'!M35</f>
        <v>0</v>
      </c>
      <c r="N35" s="593">
        <f t="shared" si="1"/>
        <v>0</v>
      </c>
      <c r="P35" s="977"/>
      <c r="Q35" s="978"/>
      <c r="R35" s="978"/>
      <c r="S35" s="978"/>
      <c r="T35" s="978"/>
      <c r="U35" s="978"/>
      <c r="V35" s="978"/>
      <c r="W35" s="978"/>
      <c r="X35" s="978"/>
      <c r="Y35" s="978"/>
      <c r="Z35" s="979"/>
      <c r="AA35" s="977"/>
      <c r="AC35" s="149"/>
      <c r="AD35" s="96" t="s">
        <v>198</v>
      </c>
      <c r="AE35" s="96"/>
      <c r="AF35" s="2494" t="str">
        <f>'26. Annual Operating Expenses'!D35</f>
        <v>describe</v>
      </c>
      <c r="AG35" s="2495"/>
      <c r="AH35" s="2495"/>
      <c r="AI35" s="2495"/>
      <c r="AJ35" s="132" t="s">
        <v>212</v>
      </c>
      <c r="AK35" s="136"/>
      <c r="AL35" s="1089">
        <f>'26. Annual Operating Expenses'!J35</f>
        <v>0</v>
      </c>
      <c r="AM35" s="134"/>
      <c r="AN35" s="224"/>
      <c r="AP35" s="555"/>
      <c r="AQ35" s="555"/>
      <c r="AR35" s="555"/>
      <c r="AS35" s="555"/>
      <c r="AT35" s="2943" t="s">
        <v>1014</v>
      </c>
      <c r="AU35" s="2944"/>
      <c r="AV35" s="2944"/>
      <c r="AW35" s="2945"/>
      <c r="AX35" s="559">
        <f>'23. BldgUnit Config'!I35</f>
        <v>0</v>
      </c>
      <c r="AY35" s="559">
        <f>'23. BldgUnit Config'!J35</f>
        <v>0</v>
      </c>
      <c r="AZ35" s="559">
        <f>'23. BldgUnit Config'!K35</f>
        <v>0</v>
      </c>
      <c r="BA35" s="559">
        <f>'23. BldgUnit Config'!L35</f>
        <v>0</v>
      </c>
      <c r="BB35" s="559">
        <f>'23. BldgUnit Config'!M35</f>
        <v>0</v>
      </c>
      <c r="BC35" s="891"/>
      <c r="BD35" s="558">
        <f>'23. BldgUnit Config'!O35</f>
        <v>0</v>
      </c>
      <c r="BE35" s="558">
        <f>'23. BldgUnit Config'!P35</f>
        <v>0</v>
      </c>
      <c r="BF35" s="558">
        <f>'23. BldgUnit Config'!Q35</f>
        <v>0</v>
      </c>
      <c r="BG35" s="558">
        <f>'23. BldgUnit Config'!R35</f>
        <v>0</v>
      </c>
      <c r="BH35" s="558">
        <f>'23. BldgUnit Config'!S35</f>
        <v>0</v>
      </c>
      <c r="BI35" s="558">
        <f>'23. BldgUnit Config'!T35</f>
        <v>0</v>
      </c>
      <c r="BJ35" s="558">
        <f>'23. BldgUnit Config'!U35</f>
        <v>0</v>
      </c>
      <c r="BK35" s="558">
        <f>'23. BldgUnit Config'!V35</f>
        <v>0</v>
      </c>
      <c r="BL35" s="558">
        <f>'23. BldgUnit Config'!W35</f>
        <v>0</v>
      </c>
      <c r="BM35" s="558">
        <f>'23. BldgUnit Config'!X35</f>
        <v>0</v>
      </c>
      <c r="BN35" s="558">
        <f>'23. BldgUnit Config'!Y35</f>
        <v>0</v>
      </c>
      <c r="BO35" s="558">
        <f>'23. BldgUnit Config'!Z35</f>
        <v>0</v>
      </c>
      <c r="BP35" s="558">
        <f>'23. BldgUnit Config'!AA35</f>
        <v>0</v>
      </c>
      <c r="BQ35" s="558">
        <f>'23. BldgUnit Config'!AB35</f>
        <v>0</v>
      </c>
      <c r="BR35" s="558">
        <f>'23. BldgUnit Config'!AC35</f>
        <v>0</v>
      </c>
      <c r="BS35" s="558">
        <f>'23. BldgUnit Config'!AD35</f>
        <v>0</v>
      </c>
      <c r="BT35" s="2937"/>
      <c r="BU35" s="555"/>
      <c r="BV35" s="305"/>
      <c r="BW35" s="374" t="s">
        <v>279</v>
      </c>
      <c r="BX35" s="371"/>
      <c r="BY35" s="385">
        <f>'30. Development Cost Schedule'!C35</f>
        <v>0</v>
      </c>
      <c r="BZ35" s="385">
        <f>'30. Development Cost Schedule'!D35</f>
        <v>0</v>
      </c>
      <c r="CA35" s="385">
        <f>'30. Development Cost Schedule'!E35</f>
        <v>0</v>
      </c>
      <c r="CB35" s="391"/>
      <c r="CC35" s="2496">
        <f>'30. Development Cost Schedule'!G35</f>
        <v>0</v>
      </c>
      <c r="CD35" s="2497"/>
      <c r="CE35" s="2497"/>
      <c r="CF35" s="2497"/>
      <c r="CG35" s="2498"/>
      <c r="CI35" s="2946" t="s">
        <v>400</v>
      </c>
      <c r="CJ35" s="2947"/>
      <c r="CK35" s="2947"/>
      <c r="CL35" s="2947"/>
      <c r="CM35" s="2947"/>
      <c r="CN35" s="2947"/>
      <c r="CO35" s="2947"/>
      <c r="CP35" s="2947"/>
      <c r="CQ35" s="2947"/>
      <c r="CR35" s="2947"/>
      <c r="CS35" s="2951">
        <f>SUM(CS9:CY17,CS19:CY21,CS23:CY26,CS28:CY29,CS31:CY34)</f>
        <v>0</v>
      </c>
      <c r="CT35" s="2951"/>
      <c r="CU35" s="2951"/>
      <c r="CV35" s="2951"/>
      <c r="CW35" s="2951"/>
      <c r="CX35" s="2951"/>
      <c r="CY35" s="2951"/>
      <c r="CZ35" s="2995"/>
      <c r="DA35" s="2995"/>
      <c r="DB35" s="2995"/>
      <c r="DC35" s="1842"/>
      <c r="DD35" s="2951">
        <f>SUM(DD9:DI17,DD19:DI21,DD23:DI26,DD28:DI29,DD31:DI34)</f>
        <v>0</v>
      </c>
      <c r="DE35" s="2951"/>
      <c r="DF35" s="2951"/>
      <c r="DG35" s="2951"/>
      <c r="DH35" s="2951"/>
      <c r="DI35" s="2951"/>
      <c r="DJ35" s="2995"/>
      <c r="DK35" s="2995"/>
      <c r="DL35" s="2995"/>
      <c r="DM35" s="2995"/>
      <c r="DN35" s="2995"/>
      <c r="DO35" s="2995"/>
      <c r="DP35" s="2995"/>
      <c r="DQ35" s="2995"/>
      <c r="DR35" s="2995"/>
      <c r="DS35" s="2995"/>
      <c r="DT35" s="2995"/>
      <c r="DU35" s="2995"/>
      <c r="DV35" s="2995"/>
      <c r="DW35" s="2995"/>
      <c r="DX35" s="1079"/>
      <c r="FN35" s="1424"/>
      <c r="FO35" s="2330"/>
      <c r="FP35" s="2592"/>
      <c r="FQ35" s="2592"/>
      <c r="FR35" s="2592"/>
      <c r="FS35" s="2592"/>
      <c r="FT35" s="2592"/>
      <c r="FU35" s="2592"/>
      <c r="FV35" s="2592"/>
      <c r="FW35" s="2592"/>
      <c r="FX35" s="2592"/>
      <c r="FY35" s="2592"/>
      <c r="FZ35" s="2592"/>
      <c r="GA35" s="2592"/>
      <c r="GB35" s="2592"/>
      <c r="GC35" s="2592"/>
      <c r="GD35" s="2592"/>
      <c r="GE35" s="2592"/>
      <c r="GF35" s="2592"/>
      <c r="GG35" s="2592"/>
      <c r="GH35" s="2592"/>
      <c r="GI35" s="2592"/>
      <c r="GJ35" s="2592"/>
      <c r="GK35" s="2592"/>
      <c r="GL35" s="2592"/>
      <c r="GM35"/>
      <c r="GO35" s="466"/>
      <c r="GP35" s="1424"/>
      <c r="GQ35" s="1424"/>
      <c r="GR35" s="1424"/>
      <c r="GS35" s="1424"/>
      <c r="GT35" s="1424"/>
      <c r="GU35" s="1424"/>
      <c r="GV35" s="1424"/>
      <c r="GW35" s="1424"/>
      <c r="GX35" s="1424"/>
      <c r="GY35" s="1424"/>
      <c r="GZ35" s="1424"/>
      <c r="HA35" s="1424"/>
      <c r="HB35" s="1424"/>
      <c r="HC35" s="1424"/>
      <c r="HD35" s="1424"/>
      <c r="HE35" s="1424"/>
      <c r="HF35" s="1424"/>
      <c r="HH35" s="300"/>
      <c r="HI35" s="300"/>
      <c r="HJ35" s="2317">
        <f>'17. Dev. Narr.'!C39</f>
        <v>0</v>
      </c>
      <c r="HK35" s="3017" t="s">
        <v>2758</v>
      </c>
      <c r="HL35" s="3017"/>
      <c r="HM35" s="3017"/>
      <c r="HN35" s="3017"/>
      <c r="HO35" s="3017"/>
      <c r="HP35" s="3017"/>
      <c r="HQ35" s="3017"/>
      <c r="HR35" s="3017"/>
      <c r="HS35" s="3017"/>
      <c r="HT35" s="3017"/>
      <c r="HU35" s="3017"/>
      <c r="HV35" s="3017"/>
      <c r="HW35" s="3017"/>
      <c r="HX35" s="3017"/>
      <c r="HY35" s="3017"/>
      <c r="HZ35" s="3017"/>
      <c r="IA35" s="3017"/>
      <c r="IB35" s="3017"/>
      <c r="IC35" s="3017"/>
      <c r="ID35" s="3017"/>
      <c r="IE35" s="3017"/>
      <c r="IF35" s="3017"/>
      <c r="IG35" s="3017"/>
      <c r="IH35" s="3017"/>
      <c r="II35" s="3017"/>
      <c r="IJ35" s="3017"/>
      <c r="IK35" s="3017"/>
      <c r="IL35" s="3017"/>
      <c r="IM35" s="3017"/>
      <c r="IN35" s="3017"/>
      <c r="IO35" s="3017"/>
      <c r="IP35" s="3017"/>
      <c r="IQ35" s="3017"/>
      <c r="IR35" s="3017"/>
      <c r="IS35" s="3017"/>
      <c r="IT35" s="3017"/>
      <c r="IU35" s="3017"/>
      <c r="IV35" s="3017"/>
      <c r="IW35" s="3017"/>
      <c r="IX35" s="3017"/>
      <c r="IY35" s="3017"/>
      <c r="IZ35" s="503"/>
      <c r="JC35" s="24"/>
      <c r="JD35" s="131"/>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117"/>
      <c r="KC35" s="24"/>
      <c r="KD35" s="24"/>
      <c r="KE35" s="24"/>
      <c r="KF35" s="24"/>
      <c r="KG35" s="24"/>
      <c r="KH35" s="24"/>
      <c r="KI35" s="24"/>
      <c r="KJ35" s="24"/>
      <c r="KK35" s="24"/>
      <c r="KL35" s="24"/>
      <c r="KM35" s="214"/>
      <c r="KN35" s="1565"/>
      <c r="KO35" s="1565"/>
      <c r="KP35" s="1565"/>
    </row>
    <row r="36" spans="1:302" ht="15" customHeight="1" thickBot="1" x14ac:dyDescent="0.35">
      <c r="A36" s="674">
        <f>'24. Rent Schedule'!A36</f>
        <v>0</v>
      </c>
      <c r="B36" s="1405">
        <f>'24. Rent Schedule'!B36</f>
        <v>0</v>
      </c>
      <c r="C36" s="1405">
        <f>'24. Rent Schedule'!C36</f>
        <v>0</v>
      </c>
      <c r="D36" s="1405">
        <f>'24. Rent Schedule'!D36</f>
        <v>0</v>
      </c>
      <c r="E36" s="1405">
        <f>'24. Rent Schedule'!E36</f>
        <v>0</v>
      </c>
      <c r="F36" s="1404">
        <f>'24. Rent Schedule'!F36</f>
        <v>0</v>
      </c>
      <c r="G36" s="1404">
        <f>'24. Rent Schedule'!G36</f>
        <v>0</v>
      </c>
      <c r="H36" s="1404">
        <f>'24. Rent Schedule'!H36</f>
        <v>0</v>
      </c>
      <c r="I36" s="1404">
        <f>'24. Rent Schedule'!I36</f>
        <v>0</v>
      </c>
      <c r="J36" s="589">
        <f t="shared" si="0"/>
        <v>0</v>
      </c>
      <c r="K36" s="590">
        <f>'24. Rent Schedule'!K36</f>
        <v>0</v>
      </c>
      <c r="L36" s="590">
        <f>'24. Rent Schedule'!L36</f>
        <v>0</v>
      </c>
      <c r="M36" s="590">
        <f>'24. Rent Schedule'!M36</f>
        <v>0</v>
      </c>
      <c r="N36" s="593">
        <f t="shared" si="1"/>
        <v>0</v>
      </c>
      <c r="P36" s="978"/>
      <c r="Q36" s="978"/>
      <c r="R36" s="978"/>
      <c r="S36" s="978"/>
      <c r="T36" s="978"/>
      <c r="U36" s="978"/>
      <c r="V36" s="978"/>
      <c r="W36" s="978"/>
      <c r="X36" s="978"/>
      <c r="Y36" s="978"/>
      <c r="Z36" s="979"/>
      <c r="AA36" s="977"/>
      <c r="AC36" s="131" t="s">
        <v>237</v>
      </c>
      <c r="AD36" s="96"/>
      <c r="AE36" s="96"/>
      <c r="AF36" s="96"/>
      <c r="AG36" s="96"/>
      <c r="AH36" s="96"/>
      <c r="AI36" s="96"/>
      <c r="AJ36" s="117"/>
      <c r="AK36" s="96"/>
      <c r="AL36" s="117"/>
      <c r="AM36" s="134"/>
      <c r="AN36" s="1091">
        <f>SUM(AL30:AL35)</f>
        <v>0</v>
      </c>
      <c r="AP36" s="2941" t="s">
        <v>575</v>
      </c>
      <c r="AQ36" s="2941"/>
      <c r="AR36" s="2941"/>
      <c r="AS36" s="2941"/>
      <c r="AT36" s="2942" t="s">
        <v>576</v>
      </c>
      <c r="AU36" s="2942"/>
      <c r="AV36" s="2942"/>
      <c r="AW36" s="2865"/>
      <c r="AX36" s="559">
        <f>'23. BldgUnit Config'!I36</f>
        <v>0</v>
      </c>
      <c r="AY36" s="559">
        <f>'23. BldgUnit Config'!J36</f>
        <v>0</v>
      </c>
      <c r="AZ36" s="559">
        <f>'23. BldgUnit Config'!K36</f>
        <v>0</v>
      </c>
      <c r="BA36" s="559">
        <f>'23. BldgUnit Config'!L36</f>
        <v>0</v>
      </c>
      <c r="BB36" s="559">
        <f>'23. BldgUnit Config'!M36</f>
        <v>0</v>
      </c>
      <c r="BC36" s="891"/>
      <c r="BD36" s="558">
        <f>'23. BldgUnit Config'!O36</f>
        <v>0</v>
      </c>
      <c r="BE36" s="558">
        <f>'23. BldgUnit Config'!P36</f>
        <v>0</v>
      </c>
      <c r="BF36" s="558">
        <f>'23. BldgUnit Config'!Q36</f>
        <v>0</v>
      </c>
      <c r="BG36" s="558">
        <f>'23. BldgUnit Config'!R36</f>
        <v>0</v>
      </c>
      <c r="BH36" s="558">
        <f>'23. BldgUnit Config'!S36</f>
        <v>0</v>
      </c>
      <c r="BI36" s="558">
        <f>'23. BldgUnit Config'!T36</f>
        <v>0</v>
      </c>
      <c r="BJ36" s="558">
        <f>'23. BldgUnit Config'!U36</f>
        <v>0</v>
      </c>
      <c r="BK36" s="558">
        <f>'23. BldgUnit Config'!V36</f>
        <v>0</v>
      </c>
      <c r="BL36" s="558">
        <f>'23. BldgUnit Config'!W36</f>
        <v>0</v>
      </c>
      <c r="BM36" s="558">
        <f>'23. BldgUnit Config'!X36</f>
        <v>0</v>
      </c>
      <c r="BN36" s="558">
        <f>'23. BldgUnit Config'!Y36</f>
        <v>0</v>
      </c>
      <c r="BO36" s="558">
        <f>'23. BldgUnit Config'!Z36</f>
        <v>0</v>
      </c>
      <c r="BP36" s="558">
        <f>'23. BldgUnit Config'!AA36</f>
        <v>0</v>
      </c>
      <c r="BQ36" s="558">
        <f>'23. BldgUnit Config'!AB36</f>
        <v>0</v>
      </c>
      <c r="BR36" s="558">
        <f>'23. BldgUnit Config'!AC36</f>
        <v>0</v>
      </c>
      <c r="BS36" s="558">
        <f>'23. BldgUnit Config'!AD36</f>
        <v>0</v>
      </c>
      <c r="BT36" s="560">
        <f>SUM(AX36:BS36)</f>
        <v>0</v>
      </c>
      <c r="BU36" s="555"/>
      <c r="BV36" s="305"/>
      <c r="BW36" s="374" t="s">
        <v>280</v>
      </c>
      <c r="BX36" s="371"/>
      <c r="BY36" s="385">
        <f>'30. Development Cost Schedule'!C36</f>
        <v>0</v>
      </c>
      <c r="BZ36" s="385">
        <f>'30. Development Cost Schedule'!D36</f>
        <v>0</v>
      </c>
      <c r="CA36" s="385">
        <f>'30. Development Cost Schedule'!E36</f>
        <v>0</v>
      </c>
      <c r="CB36" s="391"/>
      <c r="CC36" s="2496">
        <f>'30. Development Cost Schedule'!G36</f>
        <v>0</v>
      </c>
      <c r="CD36" s="2497"/>
      <c r="CE36" s="2497"/>
      <c r="CF36" s="2497"/>
      <c r="CG36" s="2498"/>
      <c r="CI36" s="2952" t="s">
        <v>401</v>
      </c>
      <c r="CJ36" s="2953"/>
      <c r="CK36" s="2953"/>
      <c r="CL36" s="2953"/>
      <c r="CM36" s="2953"/>
      <c r="CN36" s="2953"/>
      <c r="CO36" s="2953"/>
      <c r="CP36" s="2953"/>
      <c r="CQ36" s="2953"/>
      <c r="CR36" s="2953"/>
      <c r="CS36" s="2996"/>
      <c r="CT36" s="2996"/>
      <c r="CU36" s="2996"/>
      <c r="CV36" s="2996"/>
      <c r="CW36" s="2996"/>
      <c r="CX36" s="2996"/>
      <c r="CY36" s="2996"/>
      <c r="CZ36" s="2996"/>
      <c r="DA36" s="2996"/>
      <c r="DB36" s="2996"/>
      <c r="DC36" s="1844"/>
      <c r="DD36" s="2997">
        <f>'30. Development Cost Schedule'!C$185</f>
        <v>0</v>
      </c>
      <c r="DE36" s="2997"/>
      <c r="DF36" s="2997"/>
      <c r="DG36" s="2997"/>
      <c r="DH36" s="2997"/>
      <c r="DI36" s="2997"/>
      <c r="DJ36" s="2609"/>
      <c r="DK36" s="2609"/>
      <c r="DL36" s="2609"/>
      <c r="DM36" s="2609"/>
      <c r="DN36" s="2609"/>
      <c r="DO36" s="2609"/>
      <c r="DP36" s="2609"/>
      <c r="DQ36" s="2609"/>
      <c r="DR36" s="2609"/>
      <c r="DS36" s="2609"/>
      <c r="DT36" s="2609"/>
      <c r="DU36" s="2609"/>
      <c r="DV36" s="2609"/>
      <c r="DW36" s="2609"/>
      <c r="DX36" s="1080"/>
      <c r="FN36" s="1846"/>
      <c r="FO36" s="1846"/>
      <c r="FP36" s="1846"/>
      <c r="FQ36" s="1846"/>
      <c r="FR36" s="1846"/>
      <c r="FS36" s="1846"/>
      <c r="FT36" s="1846"/>
      <c r="FU36" s="1846"/>
      <c r="FV36" s="1846"/>
      <c r="FW36" s="1846"/>
      <c r="FX36" s="1846"/>
      <c r="FY36" s="1846"/>
      <c r="FZ36" s="1846"/>
      <c r="GA36" s="1846"/>
      <c r="GB36" s="1846"/>
      <c r="GC36" s="1846"/>
      <c r="GD36" s="1846"/>
      <c r="GE36" s="1846"/>
      <c r="GF36" s="1846"/>
      <c r="GG36" s="1846"/>
      <c r="GH36" s="1846"/>
      <c r="GI36" s="1846"/>
      <c r="GJ36" s="1846"/>
      <c r="GK36" s="1846"/>
      <c r="GL36" s="1846"/>
      <c r="GM36"/>
      <c r="GO36" s="466"/>
      <c r="GP36" s="2755" t="s">
        <v>1202</v>
      </c>
      <c r="GQ36" s="2755"/>
      <c r="GR36" s="2755"/>
      <c r="GS36" s="2755"/>
      <c r="GT36" s="2755"/>
      <c r="GU36" s="2755"/>
      <c r="GV36" s="2755"/>
      <c r="GW36" s="2755"/>
      <c r="GX36" s="2755"/>
      <c r="GY36" s="2755"/>
      <c r="GZ36" s="2755"/>
      <c r="HA36" s="2755"/>
      <c r="HB36" s="2755"/>
      <c r="HC36" s="2755"/>
      <c r="HD36" s="2755"/>
      <c r="HE36" s="2755"/>
      <c r="HF36" s="2755"/>
      <c r="HH36" s="300"/>
      <c r="HI36" s="300"/>
      <c r="HJ36" s="300"/>
      <c r="HK36" s="300"/>
      <c r="HL36" s="300"/>
      <c r="HM36" s="300"/>
      <c r="HN36" s="300"/>
      <c r="HO36" s="300"/>
      <c r="HP36" s="300"/>
      <c r="HQ36" s="300"/>
      <c r="HR36" s="300"/>
      <c r="HS36" s="300"/>
      <c r="HT36" s="300"/>
      <c r="HU36" s="300"/>
      <c r="HV36" s="300"/>
      <c r="HW36" s="300"/>
      <c r="HX36" s="300"/>
      <c r="HY36" s="300"/>
      <c r="HZ36" s="300"/>
      <c r="IA36" s="300"/>
      <c r="IB36" s="300"/>
      <c r="IC36" s="300"/>
      <c r="ID36" s="300"/>
      <c r="IE36" s="300"/>
      <c r="IF36" s="300"/>
      <c r="IG36" s="300"/>
      <c r="IH36" s="300"/>
      <c r="II36" s="300"/>
      <c r="IJ36" s="300"/>
      <c r="IK36" s="300"/>
      <c r="IL36" s="300"/>
      <c r="IM36" s="300"/>
      <c r="IN36" s="300"/>
      <c r="IO36" s="300"/>
      <c r="IP36" s="300"/>
      <c r="IQ36" s="300"/>
      <c r="IR36" s="300"/>
      <c r="IS36" s="300"/>
      <c r="IT36" s="300"/>
      <c r="IU36" s="300"/>
      <c r="IV36" s="300"/>
      <c r="IW36" s="300"/>
      <c r="IX36" s="300"/>
      <c r="IY36" s="300"/>
      <c r="IZ36" s="503"/>
      <c r="JC36" s="24"/>
      <c r="JD36" s="905" t="s">
        <v>127</v>
      </c>
      <c r="JE36" s="1564"/>
      <c r="JF36" s="1564"/>
      <c r="JG36" s="644"/>
      <c r="JH36" s="645"/>
      <c r="JI36" s="645"/>
      <c r="JJ36" s="646"/>
      <c r="JK36" s="2764">
        <f>'42. Dev Team'!I36</f>
        <v>0</v>
      </c>
      <c r="JL36" s="2765"/>
      <c r="JM36" s="2766"/>
      <c r="JN36" s="24"/>
      <c r="JO36" s="24"/>
      <c r="JP36" s="24"/>
      <c r="JQ36" s="24"/>
      <c r="JR36" s="24"/>
      <c r="JS36" s="24"/>
      <c r="JT36" s="24"/>
      <c r="JU36" s="24"/>
      <c r="JV36" s="24"/>
      <c r="JW36" s="24"/>
      <c r="JX36" s="24"/>
      <c r="JY36" s="24"/>
      <c r="JZ36" s="24"/>
      <c r="KA36" s="24"/>
      <c r="KB36" s="24"/>
      <c r="KC36" s="24"/>
      <c r="KD36" s="24"/>
      <c r="KE36" s="1566"/>
      <c r="KF36" s="1566"/>
      <c r="KG36" s="1566"/>
      <c r="KH36" s="1566"/>
      <c r="KI36" s="1566"/>
      <c r="KJ36" s="2772"/>
      <c r="KK36" s="2772"/>
      <c r="KL36" s="2772"/>
      <c r="KM36" s="214"/>
      <c r="KN36" s="1565"/>
      <c r="KO36" s="1565"/>
      <c r="KP36" s="1565"/>
    </row>
    <row r="37" spans="1:302" ht="15" customHeight="1" thickBot="1" x14ac:dyDescent="0.35">
      <c r="A37" s="674">
        <f>'24. Rent Schedule'!A37</f>
        <v>0</v>
      </c>
      <c r="B37" s="1405">
        <f>'24. Rent Schedule'!B37</f>
        <v>0</v>
      </c>
      <c r="C37" s="1405">
        <f>'24. Rent Schedule'!C37</f>
        <v>0</v>
      </c>
      <c r="D37" s="1405">
        <f>'24. Rent Schedule'!D37</f>
        <v>0</v>
      </c>
      <c r="E37" s="1405">
        <f>'24. Rent Schedule'!E37</f>
        <v>0</v>
      </c>
      <c r="F37" s="1404">
        <f>'24. Rent Schedule'!F37</f>
        <v>0</v>
      </c>
      <c r="G37" s="1404">
        <f>'24. Rent Schedule'!G37</f>
        <v>0</v>
      </c>
      <c r="H37" s="1404">
        <f>'24. Rent Schedule'!H37</f>
        <v>0</v>
      </c>
      <c r="I37" s="1404">
        <f>'24. Rent Schedule'!I37</f>
        <v>0</v>
      </c>
      <c r="J37" s="589">
        <f t="shared" si="0"/>
        <v>0</v>
      </c>
      <c r="K37" s="590">
        <f>'24. Rent Schedule'!K37</f>
        <v>0</v>
      </c>
      <c r="L37" s="590">
        <f>'24. Rent Schedule'!L37</f>
        <v>0</v>
      </c>
      <c r="M37" s="590">
        <f>'24. Rent Schedule'!M37</f>
        <v>0</v>
      </c>
      <c r="N37" s="593">
        <f t="shared" si="1"/>
        <v>0</v>
      </c>
      <c r="P37" s="980"/>
      <c r="Q37" s="2916"/>
      <c r="R37" s="2916"/>
      <c r="S37" s="978"/>
      <c r="T37" s="978"/>
      <c r="U37" s="978"/>
      <c r="V37" s="978"/>
      <c r="W37" s="978"/>
      <c r="X37" s="978"/>
      <c r="Y37" s="978"/>
      <c r="Z37" s="979"/>
      <c r="AA37" s="977"/>
      <c r="AC37" s="140" t="s">
        <v>238</v>
      </c>
      <c r="AD37" s="141"/>
      <c r="AE37" s="141"/>
      <c r="AF37" s="141"/>
      <c r="AG37" s="141"/>
      <c r="AH37" s="152"/>
      <c r="AI37" s="144" t="s">
        <v>239</v>
      </c>
      <c r="AJ37" s="153" t="s">
        <v>212</v>
      </c>
      <c r="AK37" s="144"/>
      <c r="AL37" s="154">
        <f>IF(AN37=0,0,AN37/'24. Rent Schedule'!$J$55)</f>
        <v>0</v>
      </c>
      <c r="AM37" s="148"/>
      <c r="AN37" s="1071">
        <f>'26. Annual Operating Expenses'!L37</f>
        <v>0</v>
      </c>
      <c r="AP37" s="2499" t="s">
        <v>571</v>
      </c>
      <c r="AQ37" s="2499" t="s">
        <v>1062</v>
      </c>
      <c r="AR37" s="2948" t="s">
        <v>469</v>
      </c>
      <c r="AS37" s="2499" t="s">
        <v>570</v>
      </c>
      <c r="AT37" s="1396"/>
      <c r="AU37" s="1397"/>
      <c r="AV37" s="1397"/>
      <c r="AW37" s="1398"/>
      <c r="AX37" s="2941" t="s">
        <v>574</v>
      </c>
      <c r="AY37" s="2941"/>
      <c r="AZ37" s="2941"/>
      <c r="BA37" s="2941"/>
      <c r="BB37" s="2941"/>
      <c r="BC37" s="2949"/>
      <c r="BD37" s="2941"/>
      <c r="BE37" s="2941"/>
      <c r="BF37" s="2941"/>
      <c r="BG37" s="2941"/>
      <c r="BH37" s="2941"/>
      <c r="BI37" s="2941"/>
      <c r="BJ37" s="2941"/>
      <c r="BK37" s="2941"/>
      <c r="BL37" s="2941"/>
      <c r="BM37" s="2941"/>
      <c r="BN37" s="2941"/>
      <c r="BO37" s="2941"/>
      <c r="BP37" s="2941"/>
      <c r="BQ37" s="2941"/>
      <c r="BR37" s="2941"/>
      <c r="BS37" s="2941"/>
      <c r="BT37" s="2852" t="s">
        <v>573</v>
      </c>
      <c r="BU37" s="2852" t="s">
        <v>572</v>
      </c>
      <c r="BV37" s="305"/>
      <c r="BW37" s="374" t="s">
        <v>281</v>
      </c>
      <c r="BX37" s="371"/>
      <c r="BY37" s="385">
        <f>'30. Development Cost Schedule'!C37</f>
        <v>0</v>
      </c>
      <c r="BZ37" s="385">
        <f>'30. Development Cost Schedule'!D37</f>
        <v>0</v>
      </c>
      <c r="CA37" s="385">
        <f>'30. Development Cost Schedule'!E37</f>
        <v>0</v>
      </c>
      <c r="CB37" s="391"/>
      <c r="CC37" s="2496">
        <f>'30. Development Cost Schedule'!G37</f>
        <v>0</v>
      </c>
      <c r="CD37" s="2497"/>
      <c r="CE37" s="2497"/>
      <c r="CF37" s="2497"/>
      <c r="CG37" s="2498"/>
      <c r="CI37" s="3018" t="s">
        <v>1671</v>
      </c>
      <c r="CJ37" s="3019"/>
      <c r="CK37" s="3019"/>
      <c r="CL37" s="3019"/>
      <c r="CM37" s="3019"/>
      <c r="CN37" s="3019"/>
      <c r="CO37" s="3019"/>
      <c r="CP37" s="3019"/>
      <c r="CQ37" s="3019"/>
      <c r="CR37" s="3019"/>
      <c r="CS37" s="3019"/>
      <c r="CT37" s="3019"/>
      <c r="CU37" s="3019"/>
      <c r="CV37" s="3019"/>
      <c r="CW37" s="3019"/>
      <c r="CX37" s="3019"/>
      <c r="CY37" s="3019"/>
      <c r="CZ37" s="3019"/>
      <c r="DA37" s="3019"/>
      <c r="DB37" s="3019"/>
      <c r="DC37" s="3019"/>
      <c r="DD37" s="3019"/>
      <c r="DE37" s="3019"/>
      <c r="DF37" s="3019"/>
      <c r="DG37" s="3019"/>
      <c r="DH37" s="3019"/>
      <c r="DI37" s="3019"/>
      <c r="DJ37" s="3019"/>
      <c r="DK37" s="3019"/>
      <c r="DL37" s="3019"/>
      <c r="DM37" s="3019"/>
      <c r="DN37" s="3019"/>
      <c r="DO37" s="3019"/>
      <c r="DP37" s="3019"/>
      <c r="DQ37" s="3019"/>
      <c r="DR37" s="3019"/>
      <c r="DS37" s="3019"/>
      <c r="DT37" s="3019"/>
      <c r="DU37" s="3019"/>
      <c r="DV37" s="3019"/>
      <c r="DW37" s="3019"/>
      <c r="DX37" s="3020"/>
      <c r="FN37" s="1424"/>
      <c r="FO37" s="1053">
        <f>'7. Site Info Part I'!B37</f>
        <v>0</v>
      </c>
      <c r="FP37" s="2592" t="s">
        <v>2009</v>
      </c>
      <c r="FQ37" s="2592"/>
      <c r="FR37" s="2592"/>
      <c r="FS37" s="2592"/>
      <c r="FT37" s="2592"/>
      <c r="FU37" s="2592"/>
      <c r="FV37" s="2592"/>
      <c r="FW37" s="2592"/>
      <c r="FX37" s="2592"/>
      <c r="FY37" s="2592"/>
      <c r="FZ37" s="2592"/>
      <c r="GA37" s="2592"/>
      <c r="GB37" s="2592"/>
      <c r="GC37" s="2592"/>
      <c r="GD37" s="2592"/>
      <c r="GE37" s="2592"/>
      <c r="GF37" s="2592"/>
      <c r="GG37" s="2592"/>
      <c r="GH37" s="2592"/>
      <c r="GI37" s="2592"/>
      <c r="GJ37" s="2592"/>
      <c r="GK37" s="2592"/>
      <c r="GL37" s="2592"/>
      <c r="GM37"/>
      <c r="GO37" s="466"/>
      <c r="GP37" s="2755"/>
      <c r="GQ37" s="2755"/>
      <c r="GR37" s="2755"/>
      <c r="GS37" s="2755"/>
      <c r="GT37" s="2755"/>
      <c r="GU37" s="2755"/>
      <c r="GV37" s="2755"/>
      <c r="GW37" s="2755"/>
      <c r="GX37" s="2755"/>
      <c r="GY37" s="2755"/>
      <c r="GZ37" s="2755"/>
      <c r="HA37" s="2755"/>
      <c r="HB37" s="2755"/>
      <c r="HC37" s="2755"/>
      <c r="HD37" s="2755"/>
      <c r="HE37" s="2755"/>
      <c r="HF37" s="2755"/>
      <c r="HH37" s="300"/>
      <c r="HI37" s="300"/>
      <c r="HJ37" s="503"/>
      <c r="HK37" s="1709"/>
      <c r="HL37" s="2812" t="e">
        <f>'17. Dev. Narr.'!#REF!</f>
        <v>#REF!</v>
      </c>
      <c r="HM37" s="2812"/>
      <c r="HN37" s="2812"/>
      <c r="HO37" s="2812"/>
      <c r="HP37" s="2812"/>
      <c r="HQ37" s="2812"/>
      <c r="HR37" s="2812"/>
      <c r="HS37" s="2812"/>
      <c r="HT37" s="2812"/>
      <c r="HU37" s="2812"/>
      <c r="HV37" s="2812"/>
      <c r="HW37" s="2812"/>
      <c r="HX37" s="2812"/>
      <c r="HY37" s="2812"/>
      <c r="HZ37" s="2812"/>
      <c r="IA37" s="2812"/>
      <c r="IB37" s="2812"/>
      <c r="IC37" s="2812"/>
      <c r="ID37" s="2812"/>
      <c r="IE37" s="2812"/>
      <c r="IF37" s="2812"/>
      <c r="IG37" s="2812"/>
      <c r="IH37" s="2812"/>
      <c r="II37" s="2812"/>
      <c r="IJ37" s="2812"/>
      <c r="IK37" s="2812"/>
      <c r="IL37" s="2812"/>
      <c r="IM37" s="2812"/>
      <c r="IN37" s="2812"/>
      <c r="IO37" s="2812"/>
      <c r="IP37" s="2812"/>
      <c r="IQ37" s="2812"/>
      <c r="IR37" s="2812"/>
      <c r="IS37" s="2812"/>
      <c r="IT37" s="2812"/>
      <c r="IU37" s="2812"/>
      <c r="IV37" s="2812"/>
      <c r="IW37" s="503"/>
      <c r="IX37" s="503"/>
      <c r="IY37" s="1709"/>
      <c r="IZ37" s="503"/>
      <c r="JC37" s="24"/>
      <c r="JD37" s="906"/>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1566"/>
      <c r="KH37" s="1566"/>
      <c r="KI37" s="1566"/>
      <c r="KJ37" s="24"/>
      <c r="KK37" s="24"/>
      <c r="KL37" s="24"/>
      <c r="KM37" s="214"/>
      <c r="KN37" s="1565"/>
      <c r="KO37" s="1565"/>
      <c r="KP37" s="1565"/>
    </row>
    <row r="38" spans="1:302" ht="15" customHeight="1" thickBot="1" x14ac:dyDescent="0.35">
      <c r="A38" s="674">
        <f>'24. Rent Schedule'!A38</f>
        <v>0</v>
      </c>
      <c r="B38" s="1405">
        <f>'24. Rent Schedule'!B38</f>
        <v>0</v>
      </c>
      <c r="C38" s="1405">
        <f>'24. Rent Schedule'!C38</f>
        <v>0</v>
      </c>
      <c r="D38" s="1405">
        <f>'24. Rent Schedule'!D38</f>
        <v>0</v>
      </c>
      <c r="E38" s="1405">
        <f>'24. Rent Schedule'!E38</f>
        <v>0</v>
      </c>
      <c r="F38" s="1404">
        <f>'24. Rent Schedule'!F38</f>
        <v>0</v>
      </c>
      <c r="G38" s="1404">
        <f>'24. Rent Schedule'!G38</f>
        <v>0</v>
      </c>
      <c r="H38" s="1404">
        <f>'24. Rent Schedule'!H38</f>
        <v>0</v>
      </c>
      <c r="I38" s="1404">
        <f>'24. Rent Schedule'!I38</f>
        <v>0</v>
      </c>
      <c r="J38" s="589">
        <f t="shared" si="0"/>
        <v>0</v>
      </c>
      <c r="K38" s="590">
        <f>'24. Rent Schedule'!K38</f>
        <v>0</v>
      </c>
      <c r="L38" s="590">
        <f>'24. Rent Schedule'!L38</f>
        <v>0</v>
      </c>
      <c r="M38" s="590">
        <f>'24. Rent Schedule'!M38</f>
        <v>0</v>
      </c>
      <c r="N38" s="593">
        <f t="shared" si="1"/>
        <v>0</v>
      </c>
      <c r="AA38" s="977"/>
      <c r="AC38" s="149" t="s">
        <v>240</v>
      </c>
      <c r="AD38" s="96"/>
      <c r="AE38" s="96"/>
      <c r="AF38" s="96"/>
      <c r="AG38" s="96"/>
      <c r="AH38" s="96"/>
      <c r="AI38" s="96"/>
      <c r="AJ38" s="96"/>
      <c r="AK38" s="117"/>
      <c r="AL38" s="117"/>
      <c r="AM38" s="134"/>
      <c r="AN38" s="221"/>
      <c r="AP38" s="2499"/>
      <c r="AQ38" s="2499"/>
      <c r="AR38" s="2948"/>
      <c r="AS38" s="2499"/>
      <c r="AT38" s="1399"/>
      <c r="AU38" s="1400"/>
      <c r="AV38" s="1400"/>
      <c r="AW38" s="1401"/>
      <c r="AX38" s="2941"/>
      <c r="AY38" s="2941"/>
      <c r="AZ38" s="2941"/>
      <c r="BA38" s="2941"/>
      <c r="BB38" s="2941"/>
      <c r="BC38" s="2950"/>
      <c r="BD38" s="2941"/>
      <c r="BE38" s="2941"/>
      <c r="BF38" s="2941"/>
      <c r="BG38" s="2941"/>
      <c r="BH38" s="2941"/>
      <c r="BI38" s="2941"/>
      <c r="BJ38" s="2941"/>
      <c r="BK38" s="2941"/>
      <c r="BL38" s="2941"/>
      <c r="BM38" s="2941"/>
      <c r="BN38" s="2941"/>
      <c r="BO38" s="2941"/>
      <c r="BP38" s="2941"/>
      <c r="BQ38" s="2941"/>
      <c r="BR38" s="2941"/>
      <c r="BS38" s="2941"/>
      <c r="BT38" s="2852"/>
      <c r="BU38" s="2852"/>
      <c r="BV38" s="305"/>
      <c r="BW38" s="374" t="s">
        <v>282</v>
      </c>
      <c r="BX38" s="371"/>
      <c r="BY38" s="385">
        <f>'30. Development Cost Schedule'!C38</f>
        <v>0</v>
      </c>
      <c r="BZ38" s="385">
        <f>'30. Development Cost Schedule'!D38</f>
        <v>0</v>
      </c>
      <c r="CA38" s="385">
        <f>'30. Development Cost Schedule'!E38</f>
        <v>0</v>
      </c>
      <c r="CB38" s="391"/>
      <c r="CC38" s="2496">
        <f>'30. Development Cost Schedule'!G38</f>
        <v>0</v>
      </c>
      <c r="CD38" s="2497"/>
      <c r="CE38" s="2497"/>
      <c r="CF38" s="2497"/>
      <c r="CG38" s="2498"/>
      <c r="CI38" s="2502" t="s">
        <v>1672</v>
      </c>
      <c r="CJ38" s="2503"/>
      <c r="CK38" s="2503"/>
      <c r="CL38" s="2503"/>
      <c r="CM38" s="2503"/>
      <c r="CN38" s="2503"/>
      <c r="CO38" s="2503"/>
      <c r="CP38" s="2503"/>
      <c r="CQ38" s="2503"/>
      <c r="CR38" s="2503"/>
      <c r="CS38" s="2503"/>
      <c r="CT38" s="2503"/>
      <c r="CU38" s="2503"/>
      <c r="CV38" s="2503"/>
      <c r="CW38" s="2503"/>
      <c r="CX38" s="2503"/>
      <c r="CY38" s="2503"/>
      <c r="CZ38" s="2503"/>
      <c r="DA38" s="2503"/>
      <c r="DB38" s="2503"/>
      <c r="DC38" s="2503"/>
      <c r="DD38" s="2503"/>
      <c r="DE38" s="2503"/>
      <c r="DF38" s="2503"/>
      <c r="DG38" s="2503"/>
      <c r="DH38" s="2503"/>
      <c r="DI38" s="2503"/>
      <c r="DJ38" s="2503"/>
      <c r="DK38" s="2503"/>
      <c r="DL38" s="2503"/>
      <c r="DM38" s="2503"/>
      <c r="DN38" s="2503"/>
      <c r="DO38" s="2503"/>
      <c r="DP38" s="2503"/>
      <c r="DQ38" s="2503"/>
      <c r="DR38" s="2503"/>
      <c r="DS38" s="2503"/>
      <c r="DT38" s="2503"/>
      <c r="DU38" s="2503"/>
      <c r="DV38" s="2503"/>
      <c r="DW38" s="2503"/>
      <c r="DX38" s="2504"/>
      <c r="FN38" s="1846"/>
      <c r="FO38" s="1846"/>
      <c r="FP38" s="2592"/>
      <c r="FQ38" s="2592"/>
      <c r="FR38" s="2592"/>
      <c r="FS38" s="2592"/>
      <c r="FT38" s="2592"/>
      <c r="FU38" s="2592"/>
      <c r="FV38" s="2592"/>
      <c r="FW38" s="2592"/>
      <c r="FX38" s="2592"/>
      <c r="FY38" s="2592"/>
      <c r="FZ38" s="2592"/>
      <c r="GA38" s="2592"/>
      <c r="GB38" s="2592"/>
      <c r="GC38" s="2592"/>
      <c r="GD38" s="2592"/>
      <c r="GE38" s="2592"/>
      <c r="GF38" s="2592"/>
      <c r="GG38" s="2592"/>
      <c r="GH38" s="2592"/>
      <c r="GI38" s="2592"/>
      <c r="GJ38" s="2592"/>
      <c r="GK38" s="2592"/>
      <c r="GL38" s="2592"/>
      <c r="GM38"/>
      <c r="GO38" s="466"/>
      <c r="GP38" s="2789" t="s">
        <v>159</v>
      </c>
      <c r="GQ38" s="2789"/>
      <c r="GR38" s="2789"/>
      <c r="GS38" s="2789"/>
      <c r="GT38" s="2789"/>
      <c r="GU38" s="2789"/>
      <c r="GV38" s="2789"/>
      <c r="GW38" s="2789"/>
      <c r="GX38" s="2789"/>
      <c r="GY38" s="2789"/>
      <c r="GZ38" s="2789"/>
      <c r="HA38" s="1858"/>
      <c r="HB38" s="2789" t="s">
        <v>1283</v>
      </c>
      <c r="HC38" s="2789"/>
      <c r="HD38" s="2789"/>
      <c r="HE38" s="2789"/>
      <c r="HF38" s="2789"/>
      <c r="HH38" s="300"/>
      <c r="HI38" s="300"/>
      <c r="HJ38" s="300"/>
      <c r="HK38" s="503"/>
      <c r="HL38" s="503"/>
      <c r="HM38" s="503"/>
      <c r="HN38" s="503"/>
      <c r="HO38" s="503"/>
      <c r="HP38" s="503"/>
      <c r="HQ38" s="503"/>
      <c r="HR38" s="503"/>
      <c r="HS38" s="503"/>
      <c r="HT38" s="503"/>
      <c r="HU38" s="503"/>
      <c r="HV38" s="503"/>
      <c r="HW38" s="503"/>
      <c r="HX38" s="503"/>
      <c r="HY38" s="503"/>
      <c r="HZ38" s="503"/>
      <c r="IA38" s="503"/>
      <c r="IB38" s="503"/>
      <c r="IC38" s="503"/>
      <c r="ID38" s="503"/>
      <c r="IE38" s="503"/>
      <c r="IF38" s="503"/>
      <c r="IG38" s="503"/>
      <c r="IH38" s="503"/>
      <c r="II38" s="503"/>
      <c r="IJ38" s="503"/>
      <c r="IK38" s="503"/>
      <c r="IL38" s="503"/>
      <c r="IM38" s="503"/>
      <c r="IN38" s="503"/>
      <c r="IO38" s="503"/>
      <c r="IP38" s="503"/>
      <c r="IQ38" s="503"/>
      <c r="IR38" s="503"/>
      <c r="IS38" s="503"/>
      <c r="IT38" s="503"/>
      <c r="IU38" s="503"/>
      <c r="IV38" s="503"/>
      <c r="IW38" s="503"/>
      <c r="IX38" s="503"/>
      <c r="IY38" s="503"/>
      <c r="IZ38" s="503"/>
      <c r="JC38" s="24"/>
      <c r="JD38" s="907" t="s">
        <v>681</v>
      </c>
      <c r="JE38" s="908"/>
      <c r="JF38" s="908"/>
      <c r="JG38" s="908"/>
      <c r="JH38" s="908"/>
      <c r="JI38" s="908"/>
      <c r="JJ38" s="908"/>
      <c r="JK38" s="908"/>
      <c r="JL38" s="908"/>
      <c r="JM38" s="908"/>
      <c r="JN38" s="908"/>
      <c r="JO38" s="908"/>
      <c r="JP38" s="908"/>
      <c r="JQ38" s="908"/>
      <c r="JR38" s="908"/>
      <c r="JS38" s="908"/>
      <c r="JT38" s="908"/>
      <c r="JU38" s="908"/>
      <c r="JV38" s="908"/>
      <c r="JW38" s="908"/>
      <c r="JX38" s="908"/>
      <c r="JY38" s="908"/>
      <c r="JZ38" s="908"/>
      <c r="KA38" s="908"/>
      <c r="KB38" s="908"/>
      <c r="KC38" s="908"/>
      <c r="KD38" s="101"/>
      <c r="KE38" s="1562"/>
      <c r="KF38" s="1562"/>
      <c r="KG38" s="1562"/>
      <c r="KH38" s="1562"/>
      <c r="KI38" s="1562"/>
      <c r="KJ38" s="2740">
        <f>'42. Dev Team'!AH38</f>
        <v>0</v>
      </c>
      <c r="KK38" s="2740"/>
      <c r="KL38" s="2740"/>
      <c r="KM38" s="1563"/>
      <c r="KN38" s="1565"/>
      <c r="KO38" s="1565"/>
      <c r="KP38" s="1565"/>
    </row>
    <row r="39" spans="1:302" ht="15" customHeight="1" thickBot="1" x14ac:dyDescent="0.35">
      <c r="A39" s="674">
        <f>'24. Rent Schedule'!A39</f>
        <v>0</v>
      </c>
      <c r="B39" s="1405">
        <f>'24. Rent Schedule'!B39</f>
        <v>0</v>
      </c>
      <c r="C39" s="1405">
        <f>'24. Rent Schedule'!C39</f>
        <v>0</v>
      </c>
      <c r="D39" s="1405">
        <f>'24. Rent Schedule'!D39</f>
        <v>0</v>
      </c>
      <c r="E39" s="1405">
        <f>'24. Rent Schedule'!E39</f>
        <v>0</v>
      </c>
      <c r="F39" s="1404">
        <f>'24. Rent Schedule'!F39</f>
        <v>0</v>
      </c>
      <c r="G39" s="1404">
        <f>'24. Rent Schedule'!G39</f>
        <v>0</v>
      </c>
      <c r="H39" s="1404">
        <f>'24. Rent Schedule'!H39</f>
        <v>0</v>
      </c>
      <c r="I39" s="1404">
        <f>'24. Rent Schedule'!I39</f>
        <v>0</v>
      </c>
      <c r="J39" s="589">
        <f t="shared" si="0"/>
        <v>0</v>
      </c>
      <c r="K39" s="590">
        <f>'24. Rent Schedule'!K39</f>
        <v>0</v>
      </c>
      <c r="L39" s="590">
        <f>'24. Rent Schedule'!L39</f>
        <v>0</v>
      </c>
      <c r="M39" s="590">
        <f>'24. Rent Schedule'!M39</f>
        <v>0</v>
      </c>
      <c r="N39" s="593">
        <f t="shared" si="1"/>
        <v>0</v>
      </c>
      <c r="AA39" s="977"/>
      <c r="AC39" s="149"/>
      <c r="AD39" s="1879"/>
      <c r="AE39" s="155"/>
      <c r="AF39" s="118" t="s">
        <v>241</v>
      </c>
      <c r="AG39" s="283">
        <f>'26. Annual Operating Expenses'!E39</f>
        <v>0</v>
      </c>
      <c r="AH39" s="156" t="s">
        <v>242</v>
      </c>
      <c r="AI39" s="2917">
        <f>'26. Annual Operating Expenses'!G39</f>
        <v>0</v>
      </c>
      <c r="AJ39" s="2918"/>
      <c r="AK39" s="2918"/>
      <c r="AL39" s="2918"/>
      <c r="AM39" s="134"/>
      <c r="AN39" s="221"/>
      <c r="AP39" s="1368">
        <f>'23. BldgUnit Config'!A39</f>
        <v>0</v>
      </c>
      <c r="AQ39" s="1368">
        <f>'23. BldgUnit Config'!B39</f>
        <v>0</v>
      </c>
      <c r="AR39" s="1368">
        <f>'23. BldgUnit Config'!C39</f>
        <v>0</v>
      </c>
      <c r="AS39" s="1368">
        <f>'23. BldgUnit Config'!D39</f>
        <v>0</v>
      </c>
      <c r="AT39" s="1399"/>
      <c r="AU39" s="1400"/>
      <c r="AV39" s="1400"/>
      <c r="AW39" s="1401"/>
      <c r="AX39" s="559">
        <f>'23. BldgUnit Config'!I39</f>
        <v>0</v>
      </c>
      <c r="AY39" s="559">
        <f>'23. BldgUnit Config'!J39</f>
        <v>0</v>
      </c>
      <c r="AZ39" s="559">
        <f>'23. BldgUnit Config'!K39</f>
        <v>0</v>
      </c>
      <c r="BA39" s="559">
        <f>'23. BldgUnit Config'!L39</f>
        <v>0</v>
      </c>
      <c r="BB39" s="559">
        <f>'23. BldgUnit Config'!M39</f>
        <v>0</v>
      </c>
      <c r="BC39" s="891"/>
      <c r="BD39" s="559">
        <f>'23. BldgUnit Config'!O39</f>
        <v>0</v>
      </c>
      <c r="BE39" s="559">
        <f>'23. BldgUnit Config'!P39</f>
        <v>0</v>
      </c>
      <c r="BF39" s="559">
        <f>'23. BldgUnit Config'!Q39</f>
        <v>0</v>
      </c>
      <c r="BG39" s="559">
        <f>'23. BldgUnit Config'!R39</f>
        <v>0</v>
      </c>
      <c r="BH39" s="559">
        <f>'23. BldgUnit Config'!S39</f>
        <v>0</v>
      </c>
      <c r="BI39" s="559">
        <f>'23. BldgUnit Config'!T39</f>
        <v>0</v>
      </c>
      <c r="BJ39" s="559">
        <f>'23. BldgUnit Config'!U39</f>
        <v>0</v>
      </c>
      <c r="BK39" s="559">
        <f>'23. BldgUnit Config'!V39</f>
        <v>0</v>
      </c>
      <c r="BL39" s="559">
        <f>'23. BldgUnit Config'!W39</f>
        <v>0</v>
      </c>
      <c r="BM39" s="559">
        <f>'23. BldgUnit Config'!X39</f>
        <v>0</v>
      </c>
      <c r="BN39" s="559">
        <f>'23. BldgUnit Config'!Y39</f>
        <v>0</v>
      </c>
      <c r="BO39" s="559">
        <f>'23. BldgUnit Config'!Z39</f>
        <v>0</v>
      </c>
      <c r="BP39" s="559">
        <f>'23. BldgUnit Config'!AA39</f>
        <v>0</v>
      </c>
      <c r="BQ39" s="559">
        <f>'23. BldgUnit Config'!AB39</f>
        <v>0</v>
      </c>
      <c r="BR39" s="559">
        <f>'23. BldgUnit Config'!AC39</f>
        <v>0</v>
      </c>
      <c r="BS39" s="559">
        <f>'23. BldgUnit Config'!AD39</f>
        <v>0</v>
      </c>
      <c r="BT39" s="563">
        <f t="shared" ref="BT39:BT52" si="2">(AX39*AX$36+AY39*AY$36+AZ39*AZ$36+BA39*BA$36+BB39*BB$36+BD39*BD$36+BE39*BE$36+BF39*BF$36+BG39*BG$36+BH39*BH$36+BI39*BI$36+BJ39*BJ$36+BK39*BK$36+BL39*BL$36+BM39*BM$36+BN39*BN$36+BO39*BO$36+BP39*BP$36+BQ39*BQ$36+BR39*BR$36+BS39*BS$36)</f>
        <v>0</v>
      </c>
      <c r="BU39" s="563">
        <f>BT39*AS39</f>
        <v>0</v>
      </c>
      <c r="BV39" s="305"/>
      <c r="BW39" s="374" t="s">
        <v>283</v>
      </c>
      <c r="BX39" s="371"/>
      <c r="BY39" s="385">
        <f>'30. Development Cost Schedule'!C39</f>
        <v>0</v>
      </c>
      <c r="BZ39" s="385">
        <f>'30. Development Cost Schedule'!D39</f>
        <v>0</v>
      </c>
      <c r="CA39" s="385">
        <f>'30. Development Cost Schedule'!E39</f>
        <v>0</v>
      </c>
      <c r="CB39" s="391"/>
      <c r="CC39" s="2496">
        <f>'30. Development Cost Schedule'!G39</f>
        <v>0</v>
      </c>
      <c r="CD39" s="2497"/>
      <c r="CE39" s="2497"/>
      <c r="CF39" s="2497"/>
      <c r="CG39" s="2498"/>
      <c r="CI39" s="2505">
        <f>'31. Schedule of Sources'!A38</f>
        <v>0</v>
      </c>
      <c r="CJ39" s="2506"/>
      <c r="CK39" s="2506"/>
      <c r="CL39" s="2506"/>
      <c r="CM39" s="2506"/>
      <c r="CN39" s="2506"/>
      <c r="CO39" s="2506"/>
      <c r="CP39" s="2506"/>
      <c r="CQ39" s="2506"/>
      <c r="CR39" s="2506"/>
      <c r="CS39" s="2506"/>
      <c r="CT39" s="2506"/>
      <c r="CU39" s="2506"/>
      <c r="CV39" s="2506"/>
      <c r="CW39" s="2506"/>
      <c r="CX39" s="2506"/>
      <c r="CY39" s="2506"/>
      <c r="CZ39" s="2506"/>
      <c r="DA39" s="2506"/>
      <c r="DB39" s="2506"/>
      <c r="DC39" s="2506"/>
      <c r="DD39" s="2506"/>
      <c r="DE39" s="2506"/>
      <c r="DF39" s="2506"/>
      <c r="DG39" s="2506"/>
      <c r="DH39" s="2506"/>
      <c r="DI39" s="2506"/>
      <c r="DJ39" s="2506"/>
      <c r="DK39" s="2506"/>
      <c r="DL39" s="2506"/>
      <c r="DM39" s="2506"/>
      <c r="DN39" s="2506"/>
      <c r="DO39" s="2506"/>
      <c r="DP39" s="2506"/>
      <c r="DQ39" s="2506"/>
      <c r="DR39" s="2506"/>
      <c r="DS39" s="2506"/>
      <c r="DT39" s="2506"/>
      <c r="DU39" s="2506"/>
      <c r="DV39" s="2506"/>
      <c r="DW39" s="2506"/>
      <c r="DX39" s="2507"/>
      <c r="FN39" s="1846"/>
      <c r="FO39" s="1846"/>
      <c r="FP39" s="1839"/>
      <c r="FQ39" s="1839"/>
      <c r="FR39" s="1839"/>
      <c r="FS39" s="1839"/>
      <c r="FT39" s="1839"/>
      <c r="FU39" s="1839"/>
      <c r="FV39" s="1839"/>
      <c r="FW39" s="1839"/>
      <c r="FX39" s="1839"/>
      <c r="FY39" s="1839"/>
      <c r="FZ39" s="1839"/>
      <c r="GA39" s="1839"/>
      <c r="GB39" s="1839"/>
      <c r="GC39" s="1839"/>
      <c r="GD39" s="1839"/>
      <c r="GE39" s="1839"/>
      <c r="GF39" s="1839"/>
      <c r="GG39" s="1839"/>
      <c r="GH39" s="1839"/>
      <c r="GI39" s="1839"/>
      <c r="GJ39" s="1839"/>
      <c r="GK39" s="1839"/>
      <c r="GL39" s="1839"/>
      <c r="GM39"/>
      <c r="GO39" s="466"/>
      <c r="GP39" s="2756">
        <f>'11. Site Info Part III'!B39</f>
        <v>0</v>
      </c>
      <c r="GQ39" s="2756"/>
      <c r="GR39" s="2756"/>
      <c r="GS39" s="2756"/>
      <c r="GT39" s="2756"/>
      <c r="GU39" s="2756"/>
      <c r="GV39" s="2756"/>
      <c r="GW39" s="2756"/>
      <c r="GX39" s="2756"/>
      <c r="GY39" s="2756"/>
      <c r="GZ39" s="2756"/>
      <c r="HA39" s="1075"/>
      <c r="HB39" s="2796">
        <f>'11. Site Info Part III'!N39</f>
        <v>0</v>
      </c>
      <c r="HC39" s="2796"/>
      <c r="HD39" s="2796"/>
      <c r="HE39" s="2796"/>
      <c r="HF39" s="2796"/>
      <c r="HH39" s="300"/>
      <c r="HI39" s="300"/>
      <c r="HJ39" s="2317">
        <f>'17. Dev. Narr.'!C72</f>
        <v>0</v>
      </c>
      <c r="HK39" s="2489" t="s">
        <v>2776</v>
      </c>
      <c r="HL39" s="2489"/>
      <c r="HM39" s="2489"/>
      <c r="HN39" s="2489"/>
      <c r="HO39" s="2489"/>
      <c r="HP39" s="2489"/>
      <c r="HQ39" s="2489"/>
      <c r="HR39" s="2489"/>
      <c r="HS39" s="2489"/>
      <c r="HT39" s="2489"/>
      <c r="HU39" s="2489"/>
      <c r="HV39" s="2489"/>
      <c r="HW39" s="2489"/>
      <c r="HX39" s="2489"/>
      <c r="HY39" s="2489"/>
      <c r="HZ39" s="2489"/>
      <c r="IA39" s="2489"/>
      <c r="IB39" s="2489"/>
      <c r="IC39" s="2489"/>
      <c r="ID39" s="2489"/>
      <c r="IE39" s="2489"/>
      <c r="IF39" s="2489"/>
      <c r="IG39" s="2489"/>
      <c r="IH39" s="2489"/>
      <c r="II39" s="2489"/>
      <c r="IJ39" s="2489"/>
      <c r="IK39" s="2489"/>
      <c r="IL39" s="2489"/>
      <c r="IM39" s="2489"/>
      <c r="IN39" s="2489"/>
      <c r="IO39" s="2489"/>
      <c r="IP39" s="2489"/>
      <c r="IQ39" s="2489"/>
      <c r="IR39" s="2489"/>
      <c r="IS39" s="2489"/>
      <c r="IT39" s="2489"/>
      <c r="IU39" s="2489"/>
      <c r="IV39" s="2489"/>
      <c r="IW39" s="2489"/>
      <c r="IX39" s="2489"/>
      <c r="IY39" s="2489"/>
      <c r="IZ39" s="503"/>
      <c r="JC39" s="24"/>
      <c r="JD39" s="910"/>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1566"/>
      <c r="KF39" s="1566"/>
      <c r="KG39" s="1566"/>
      <c r="KH39" s="1566"/>
      <c r="KI39" s="1566"/>
      <c r="KJ39" s="1567"/>
      <c r="KK39" s="1567"/>
      <c r="KL39" s="1567"/>
      <c r="KM39" s="1566"/>
      <c r="KN39" s="1565"/>
      <c r="KO39" s="1565"/>
      <c r="KP39" s="1565"/>
    </row>
    <row r="40" spans="1:302" ht="15" customHeight="1" thickBot="1" x14ac:dyDescent="0.35">
      <c r="A40" s="674">
        <f>'24. Rent Schedule'!A40</f>
        <v>0</v>
      </c>
      <c r="B40" s="1405">
        <f>'24. Rent Schedule'!B40</f>
        <v>0</v>
      </c>
      <c r="C40" s="1405">
        <f>'24. Rent Schedule'!C40</f>
        <v>0</v>
      </c>
      <c r="D40" s="1405">
        <f>'24. Rent Schedule'!D40</f>
        <v>0</v>
      </c>
      <c r="E40" s="1405">
        <f>'24. Rent Schedule'!E40</f>
        <v>0</v>
      </c>
      <c r="F40" s="1404">
        <f>'24. Rent Schedule'!F40</f>
        <v>0</v>
      </c>
      <c r="G40" s="1404">
        <f>'24. Rent Schedule'!G40</f>
        <v>0</v>
      </c>
      <c r="H40" s="1404">
        <f>'24. Rent Schedule'!H40</f>
        <v>0</v>
      </c>
      <c r="I40" s="1404">
        <f>'24. Rent Schedule'!I40</f>
        <v>0</v>
      </c>
      <c r="J40" s="589">
        <f t="shared" si="0"/>
        <v>0</v>
      </c>
      <c r="K40" s="590">
        <f>'24. Rent Schedule'!K40</f>
        <v>0</v>
      </c>
      <c r="L40" s="590">
        <f>'24. Rent Schedule'!L40</f>
        <v>0</v>
      </c>
      <c r="M40" s="590">
        <f>'24. Rent Schedule'!M40</f>
        <v>0</v>
      </c>
      <c r="N40" s="593">
        <f t="shared" si="1"/>
        <v>0</v>
      </c>
      <c r="AA40" s="977"/>
      <c r="AC40" s="131"/>
      <c r="AD40" s="904" t="s">
        <v>1290</v>
      </c>
      <c r="AE40" s="117"/>
      <c r="AF40" s="132"/>
      <c r="AG40" s="117"/>
      <c r="AH40" s="117"/>
      <c r="AI40" s="117"/>
      <c r="AJ40" s="132" t="s">
        <v>212</v>
      </c>
      <c r="AK40" s="136"/>
      <c r="AL40" s="1089">
        <f>'26. Annual Operating Expenses'!J40</f>
        <v>0</v>
      </c>
      <c r="AM40" s="157"/>
      <c r="AN40" s="221"/>
      <c r="AP40" s="1368">
        <f>'23. BldgUnit Config'!A40</f>
        <v>0</v>
      </c>
      <c r="AQ40" s="1368">
        <f>'23. BldgUnit Config'!B40</f>
        <v>0</v>
      </c>
      <c r="AR40" s="1368">
        <f>'23. BldgUnit Config'!C40</f>
        <v>0</v>
      </c>
      <c r="AS40" s="1368">
        <f>'23. BldgUnit Config'!D40</f>
        <v>0</v>
      </c>
      <c r="AT40" s="1399"/>
      <c r="AU40" s="1400"/>
      <c r="AV40" s="1400"/>
      <c r="AW40" s="1401"/>
      <c r="AX40" s="559">
        <f>'23. BldgUnit Config'!I40</f>
        <v>0</v>
      </c>
      <c r="AY40" s="559">
        <f>'23. BldgUnit Config'!J40</f>
        <v>0</v>
      </c>
      <c r="AZ40" s="559">
        <f>'23. BldgUnit Config'!K40</f>
        <v>0</v>
      </c>
      <c r="BA40" s="559">
        <f>'23. BldgUnit Config'!L40</f>
        <v>0</v>
      </c>
      <c r="BB40" s="559">
        <f>'23. BldgUnit Config'!M40</f>
        <v>0</v>
      </c>
      <c r="BC40" s="891"/>
      <c r="BD40" s="559">
        <f>'23. BldgUnit Config'!O40</f>
        <v>0</v>
      </c>
      <c r="BE40" s="559">
        <f>'23. BldgUnit Config'!P40</f>
        <v>0</v>
      </c>
      <c r="BF40" s="559">
        <f>'23. BldgUnit Config'!Q40</f>
        <v>0</v>
      </c>
      <c r="BG40" s="559">
        <f>'23. BldgUnit Config'!R40</f>
        <v>0</v>
      </c>
      <c r="BH40" s="559">
        <f>'23. BldgUnit Config'!S40</f>
        <v>0</v>
      </c>
      <c r="BI40" s="559">
        <f>'23. BldgUnit Config'!T40</f>
        <v>0</v>
      </c>
      <c r="BJ40" s="559">
        <f>'23. BldgUnit Config'!U40</f>
        <v>0</v>
      </c>
      <c r="BK40" s="559">
        <f>'23. BldgUnit Config'!V40</f>
        <v>0</v>
      </c>
      <c r="BL40" s="559">
        <f>'23. BldgUnit Config'!W40</f>
        <v>0</v>
      </c>
      <c r="BM40" s="559">
        <f>'23. BldgUnit Config'!X40</f>
        <v>0</v>
      </c>
      <c r="BN40" s="559">
        <f>'23. BldgUnit Config'!Y40</f>
        <v>0</v>
      </c>
      <c r="BO40" s="559">
        <f>'23. BldgUnit Config'!Z40</f>
        <v>0</v>
      </c>
      <c r="BP40" s="559">
        <f>'23. BldgUnit Config'!AA40</f>
        <v>0</v>
      </c>
      <c r="BQ40" s="559">
        <f>'23. BldgUnit Config'!AB40</f>
        <v>0</v>
      </c>
      <c r="BR40" s="559">
        <f>'23. BldgUnit Config'!AC40</f>
        <v>0</v>
      </c>
      <c r="BS40" s="559">
        <f>'23. BldgUnit Config'!AD40</f>
        <v>0</v>
      </c>
      <c r="BT40" s="563">
        <f t="shared" si="2"/>
        <v>0</v>
      </c>
      <c r="BU40" s="563">
        <f t="shared" ref="BU40:BU52" si="3">BT40*AS40</f>
        <v>0</v>
      </c>
      <c r="BV40" s="305"/>
      <c r="BW40" s="374" t="s">
        <v>284</v>
      </c>
      <c r="BX40" s="371"/>
      <c r="BY40" s="385">
        <f>'30. Development Cost Schedule'!C40</f>
        <v>0</v>
      </c>
      <c r="BZ40" s="385">
        <f>'30. Development Cost Schedule'!D40</f>
        <v>0</v>
      </c>
      <c r="CA40" s="385">
        <f>'30. Development Cost Schedule'!E40</f>
        <v>0</v>
      </c>
      <c r="CB40" s="391"/>
      <c r="CC40" s="2496">
        <f>'30. Development Cost Schedule'!G40</f>
        <v>0</v>
      </c>
      <c r="CD40" s="2497"/>
      <c r="CE40" s="2497"/>
      <c r="CF40" s="2497"/>
      <c r="CG40" s="2498"/>
      <c r="CI40" s="2508"/>
      <c r="CJ40" s="2509"/>
      <c r="CK40" s="2509"/>
      <c r="CL40" s="2509"/>
      <c r="CM40" s="2509"/>
      <c r="CN40" s="2509"/>
      <c r="CO40" s="2509"/>
      <c r="CP40" s="2509"/>
      <c r="CQ40" s="2509"/>
      <c r="CR40" s="2509"/>
      <c r="CS40" s="2509"/>
      <c r="CT40" s="2509"/>
      <c r="CU40" s="2509"/>
      <c r="CV40" s="2509"/>
      <c r="CW40" s="2509"/>
      <c r="CX40" s="2509"/>
      <c r="CY40" s="2509"/>
      <c r="CZ40" s="2509"/>
      <c r="DA40" s="2509"/>
      <c r="DB40" s="2509"/>
      <c r="DC40" s="2509"/>
      <c r="DD40" s="2509"/>
      <c r="DE40" s="2509"/>
      <c r="DF40" s="2509"/>
      <c r="DG40" s="2509"/>
      <c r="DH40" s="2509"/>
      <c r="DI40" s="2509"/>
      <c r="DJ40" s="2509"/>
      <c r="DK40" s="2509"/>
      <c r="DL40" s="2509"/>
      <c r="DM40" s="2509"/>
      <c r="DN40" s="2509"/>
      <c r="DO40" s="2509"/>
      <c r="DP40" s="2509"/>
      <c r="DQ40" s="2509"/>
      <c r="DR40" s="2509"/>
      <c r="DS40" s="2509"/>
      <c r="DT40" s="2509"/>
      <c r="DU40" s="2509"/>
      <c r="DV40" s="2509"/>
      <c r="DW40" s="2509"/>
      <c r="DX40" s="2510"/>
      <c r="FN40" s="1424"/>
      <c r="FO40" s="1053">
        <f>'7. Site Info Part I'!B40</f>
        <v>0</v>
      </c>
      <c r="FP40" s="2592" t="s">
        <v>2010</v>
      </c>
      <c r="FQ40" s="2592"/>
      <c r="FR40" s="2592"/>
      <c r="FS40" s="2592"/>
      <c r="FT40" s="2592"/>
      <c r="FU40" s="2592"/>
      <c r="FV40" s="2592"/>
      <c r="FW40" s="2592"/>
      <c r="FX40" s="2592"/>
      <c r="FY40" s="2592"/>
      <c r="FZ40" s="2592"/>
      <c r="GA40" s="2592"/>
      <c r="GB40" s="2592"/>
      <c r="GC40" s="2592"/>
      <c r="GD40" s="2592"/>
      <c r="GE40" s="2592"/>
      <c r="GF40" s="2592"/>
      <c r="GG40" s="2592"/>
      <c r="GH40" s="2592"/>
      <c r="GI40" s="2592"/>
      <c r="GJ40" s="2592"/>
      <c r="GK40" s="2592"/>
      <c r="GL40" s="2592"/>
      <c r="GM40"/>
      <c r="GO40" s="476"/>
      <c r="GP40" s="1161"/>
      <c r="GQ40" s="1161"/>
      <c r="GR40" s="1161"/>
      <c r="GS40" s="1161"/>
      <c r="GT40" s="1161"/>
      <c r="GU40" s="1161"/>
      <c r="GV40" s="1161"/>
      <c r="GW40" s="1161"/>
      <c r="GX40" s="1161"/>
      <c r="GY40" s="1161"/>
      <c r="GZ40" s="1161"/>
      <c r="HA40" s="1075"/>
      <c r="HB40" s="1162"/>
      <c r="HC40" s="1162"/>
      <c r="HD40" s="1162"/>
      <c r="HE40" s="1162"/>
      <c r="HF40" s="1162"/>
      <c r="HH40" s="300"/>
      <c r="HI40" s="300"/>
      <c r="HJ40" s="300"/>
      <c r="HK40" s="2489"/>
      <c r="HL40" s="2489"/>
      <c r="HM40" s="2489"/>
      <c r="HN40" s="2489"/>
      <c r="HO40" s="2489"/>
      <c r="HP40" s="2489"/>
      <c r="HQ40" s="2489"/>
      <c r="HR40" s="2489"/>
      <c r="HS40" s="2489"/>
      <c r="HT40" s="2489"/>
      <c r="HU40" s="2489"/>
      <c r="HV40" s="2489"/>
      <c r="HW40" s="2489"/>
      <c r="HX40" s="2489"/>
      <c r="HY40" s="2489"/>
      <c r="HZ40" s="2489"/>
      <c r="IA40" s="2489"/>
      <c r="IB40" s="2489"/>
      <c r="IC40" s="2489"/>
      <c r="ID40" s="2489"/>
      <c r="IE40" s="2489"/>
      <c r="IF40" s="2489"/>
      <c r="IG40" s="2489"/>
      <c r="IH40" s="2489"/>
      <c r="II40" s="2489"/>
      <c r="IJ40" s="2489"/>
      <c r="IK40" s="2489"/>
      <c r="IL40" s="2489"/>
      <c r="IM40" s="2489"/>
      <c r="IN40" s="2489"/>
      <c r="IO40" s="2489"/>
      <c r="IP40" s="2489"/>
      <c r="IQ40" s="2489"/>
      <c r="IR40" s="2489"/>
      <c r="IS40" s="2489"/>
      <c r="IT40" s="2489"/>
      <c r="IU40" s="2489"/>
      <c r="IV40" s="2489"/>
      <c r="IW40" s="2489"/>
      <c r="IX40" s="2489"/>
      <c r="IY40" s="2489"/>
      <c r="IZ40" s="503"/>
      <c r="JC40" s="24"/>
      <c r="JD40" s="2762" t="s">
        <v>1186</v>
      </c>
      <c r="JE40" s="2763"/>
      <c r="JF40" s="2763"/>
      <c r="JG40" s="2763"/>
      <c r="JH40" s="2763"/>
      <c r="JI40" s="2763"/>
      <c r="JJ40" s="2763"/>
      <c r="JK40" s="2763"/>
      <c r="JL40" s="2763"/>
      <c r="JM40" s="2763"/>
      <c r="JN40" s="2763"/>
      <c r="JO40" s="24"/>
      <c r="JP40" s="24"/>
      <c r="JQ40" s="24"/>
      <c r="JR40" s="24"/>
      <c r="JS40" s="24"/>
      <c r="JT40" s="24"/>
      <c r="JU40" s="24"/>
      <c r="JV40" s="24"/>
      <c r="JW40" s="24"/>
      <c r="JX40" s="24"/>
      <c r="JY40" s="24"/>
      <c r="JZ40" s="24"/>
      <c r="KA40" s="24"/>
      <c r="KB40" s="24"/>
      <c r="KC40" s="24"/>
      <c r="KD40" s="332"/>
      <c r="KE40" s="661"/>
      <c r="KF40" s="661"/>
      <c r="KG40" s="661"/>
      <c r="KH40" s="332"/>
      <c r="KI40" s="24"/>
      <c r="KJ40" s="24"/>
      <c r="KK40" s="24"/>
      <c r="KL40" s="24"/>
      <c r="KM40" s="24"/>
      <c r="KN40" s="24"/>
      <c r="KO40" s="1565"/>
      <c r="KP40" s="1565"/>
    </row>
    <row r="41" spans="1:302" ht="15" customHeight="1" thickBot="1" x14ac:dyDescent="0.35">
      <c r="A41" s="674">
        <f>'24. Rent Schedule'!A41</f>
        <v>0</v>
      </c>
      <c r="B41" s="1405">
        <f>'24. Rent Schedule'!B41</f>
        <v>0</v>
      </c>
      <c r="C41" s="1405">
        <f>'24. Rent Schedule'!C41</f>
        <v>0</v>
      </c>
      <c r="D41" s="1405">
        <f>'24. Rent Schedule'!D41</f>
        <v>0</v>
      </c>
      <c r="E41" s="1405">
        <f>'24. Rent Schedule'!E41</f>
        <v>0</v>
      </c>
      <c r="F41" s="1404">
        <f>'24. Rent Schedule'!F41</f>
        <v>0</v>
      </c>
      <c r="G41" s="1404">
        <f>'24. Rent Schedule'!G41</f>
        <v>0</v>
      </c>
      <c r="H41" s="1404">
        <f>'24. Rent Schedule'!H41</f>
        <v>0</v>
      </c>
      <c r="I41" s="1404">
        <f>'24. Rent Schedule'!I41</f>
        <v>0</v>
      </c>
      <c r="J41" s="589">
        <f t="shared" si="0"/>
        <v>0</v>
      </c>
      <c r="K41" s="590">
        <f>'24. Rent Schedule'!K41</f>
        <v>0</v>
      </c>
      <c r="L41" s="590">
        <f>'24. Rent Schedule'!L41</f>
        <v>0</v>
      </c>
      <c r="M41" s="590">
        <f>'24. Rent Schedule'!M41</f>
        <v>0</v>
      </c>
      <c r="N41" s="593">
        <f t="shared" si="1"/>
        <v>0</v>
      </c>
      <c r="AA41" s="977"/>
      <c r="AC41" s="131"/>
      <c r="AD41" s="904" t="s">
        <v>1291</v>
      </c>
      <c r="AE41" s="117"/>
      <c r="AF41" s="132"/>
      <c r="AG41" s="117"/>
      <c r="AH41" s="117"/>
      <c r="AI41" s="117"/>
      <c r="AJ41" s="132" t="s">
        <v>212</v>
      </c>
      <c r="AK41" s="136"/>
      <c r="AL41" s="1089">
        <f>'26. Annual Operating Expenses'!J41</f>
        <v>0</v>
      </c>
      <c r="AM41" s="134"/>
      <c r="AN41" s="221"/>
      <c r="AP41" s="1368">
        <f>'23. BldgUnit Config'!A41</f>
        <v>0</v>
      </c>
      <c r="AQ41" s="1368">
        <f>'23. BldgUnit Config'!B41</f>
        <v>0</v>
      </c>
      <c r="AR41" s="1368">
        <f>'23. BldgUnit Config'!C41</f>
        <v>0</v>
      </c>
      <c r="AS41" s="1368">
        <f>'23. BldgUnit Config'!D41</f>
        <v>0</v>
      </c>
      <c r="AT41" s="1399"/>
      <c r="AU41" s="1400"/>
      <c r="AV41" s="1400"/>
      <c r="AW41" s="1401"/>
      <c r="AX41" s="559">
        <f>'23. BldgUnit Config'!I41</f>
        <v>0</v>
      </c>
      <c r="AY41" s="559">
        <f>'23. BldgUnit Config'!J41</f>
        <v>0</v>
      </c>
      <c r="AZ41" s="559">
        <f>'23. BldgUnit Config'!K41</f>
        <v>0</v>
      </c>
      <c r="BA41" s="559">
        <f>'23. BldgUnit Config'!L41</f>
        <v>0</v>
      </c>
      <c r="BB41" s="559">
        <f>'23. BldgUnit Config'!M41</f>
        <v>0</v>
      </c>
      <c r="BC41" s="891"/>
      <c r="BD41" s="559">
        <f>'23. BldgUnit Config'!O41</f>
        <v>0</v>
      </c>
      <c r="BE41" s="559">
        <f>'23. BldgUnit Config'!P41</f>
        <v>0</v>
      </c>
      <c r="BF41" s="559">
        <f>'23. BldgUnit Config'!Q41</f>
        <v>0</v>
      </c>
      <c r="BG41" s="559">
        <f>'23. BldgUnit Config'!R41</f>
        <v>0</v>
      </c>
      <c r="BH41" s="559">
        <f>'23. BldgUnit Config'!S41</f>
        <v>0</v>
      </c>
      <c r="BI41" s="559">
        <f>'23. BldgUnit Config'!T41</f>
        <v>0</v>
      </c>
      <c r="BJ41" s="559">
        <f>'23. BldgUnit Config'!U41</f>
        <v>0</v>
      </c>
      <c r="BK41" s="559">
        <f>'23. BldgUnit Config'!V41</f>
        <v>0</v>
      </c>
      <c r="BL41" s="559">
        <f>'23. BldgUnit Config'!W41</f>
        <v>0</v>
      </c>
      <c r="BM41" s="559">
        <f>'23. BldgUnit Config'!X41</f>
        <v>0</v>
      </c>
      <c r="BN41" s="559">
        <f>'23. BldgUnit Config'!Y41</f>
        <v>0</v>
      </c>
      <c r="BO41" s="559">
        <f>'23. BldgUnit Config'!Z41</f>
        <v>0</v>
      </c>
      <c r="BP41" s="559">
        <f>'23. BldgUnit Config'!AA41</f>
        <v>0</v>
      </c>
      <c r="BQ41" s="559">
        <f>'23. BldgUnit Config'!AB41</f>
        <v>0</v>
      </c>
      <c r="BR41" s="559">
        <f>'23. BldgUnit Config'!AC41</f>
        <v>0</v>
      </c>
      <c r="BS41" s="559">
        <f>'23. BldgUnit Config'!AD41</f>
        <v>0</v>
      </c>
      <c r="BT41" s="563">
        <f t="shared" si="2"/>
        <v>0</v>
      </c>
      <c r="BU41" s="563">
        <f t="shared" si="3"/>
        <v>0</v>
      </c>
      <c r="BV41" s="305"/>
      <c r="BW41" s="374" t="s">
        <v>285</v>
      </c>
      <c r="BX41" s="371"/>
      <c r="BY41" s="385">
        <f>'30. Development Cost Schedule'!C41</f>
        <v>0</v>
      </c>
      <c r="BZ41" s="385">
        <f>'30. Development Cost Schedule'!D41</f>
        <v>0</v>
      </c>
      <c r="CA41" s="385">
        <f>'30. Development Cost Schedule'!E41</f>
        <v>0</v>
      </c>
      <c r="CB41" s="391"/>
      <c r="CC41" s="2496">
        <f>'30. Development Cost Schedule'!G41</f>
        <v>0</v>
      </c>
      <c r="CD41" s="2497"/>
      <c r="CE41" s="2497"/>
      <c r="CF41" s="2497"/>
      <c r="CG41" s="2498"/>
      <c r="CI41" s="2508"/>
      <c r="CJ41" s="2509"/>
      <c r="CK41" s="2509"/>
      <c r="CL41" s="2509"/>
      <c r="CM41" s="2509"/>
      <c r="CN41" s="2509"/>
      <c r="CO41" s="2509"/>
      <c r="CP41" s="2509"/>
      <c r="CQ41" s="2509"/>
      <c r="CR41" s="2509"/>
      <c r="CS41" s="2509"/>
      <c r="CT41" s="2509"/>
      <c r="CU41" s="2509"/>
      <c r="CV41" s="2509"/>
      <c r="CW41" s="2509"/>
      <c r="CX41" s="2509"/>
      <c r="CY41" s="2509"/>
      <c r="CZ41" s="2509"/>
      <c r="DA41" s="2509"/>
      <c r="DB41" s="2509"/>
      <c r="DC41" s="2509"/>
      <c r="DD41" s="2509"/>
      <c r="DE41" s="2509"/>
      <c r="DF41" s="2509"/>
      <c r="DG41" s="2509"/>
      <c r="DH41" s="2509"/>
      <c r="DI41" s="2509"/>
      <c r="DJ41" s="2509"/>
      <c r="DK41" s="2509"/>
      <c r="DL41" s="2509"/>
      <c r="DM41" s="2509"/>
      <c r="DN41" s="2509"/>
      <c r="DO41" s="2509"/>
      <c r="DP41" s="2509"/>
      <c r="DQ41" s="2509"/>
      <c r="DR41" s="2509"/>
      <c r="DS41" s="2509"/>
      <c r="DT41" s="2509"/>
      <c r="DU41" s="2509"/>
      <c r="DV41" s="2509"/>
      <c r="DW41" s="2509"/>
      <c r="DX41" s="2510"/>
      <c r="FN41" s="460"/>
      <c r="FO41" s="1238"/>
      <c r="FP41" s="2592"/>
      <c r="FQ41" s="2592"/>
      <c r="FR41" s="2592"/>
      <c r="FS41" s="2592"/>
      <c r="FT41" s="2592"/>
      <c r="FU41" s="2592"/>
      <c r="FV41" s="2592"/>
      <c r="FW41" s="2592"/>
      <c r="FX41" s="2592"/>
      <c r="FY41" s="2592"/>
      <c r="FZ41" s="2592"/>
      <c r="GA41" s="2592"/>
      <c r="GB41" s="2592"/>
      <c r="GC41" s="2592"/>
      <c r="GD41" s="2592"/>
      <c r="GE41" s="2592"/>
      <c r="GF41" s="2592"/>
      <c r="GG41" s="2592"/>
      <c r="GH41" s="2592"/>
      <c r="GI41" s="2592"/>
      <c r="GJ41" s="2592"/>
      <c r="GK41" s="2592"/>
      <c r="GL41" s="2592"/>
      <c r="GM41"/>
      <c r="GO41" s="466"/>
      <c r="GP41" s="2756">
        <f>'11. Site Info Part III'!B41</f>
        <v>0</v>
      </c>
      <c r="GQ41" s="2756"/>
      <c r="GR41" s="2756"/>
      <c r="GS41" s="2756"/>
      <c r="GT41" s="2756"/>
      <c r="GU41" s="2756"/>
      <c r="GV41" s="2756"/>
      <c r="GW41" s="2756"/>
      <c r="GX41" s="2756"/>
      <c r="GY41" s="2756"/>
      <c r="GZ41" s="2756"/>
      <c r="HA41" s="1075"/>
      <c r="HB41" s="2796">
        <f>'11. Site Info Part III'!N41</f>
        <v>0</v>
      </c>
      <c r="HC41" s="2796"/>
      <c r="HD41" s="2796"/>
      <c r="HE41" s="2796"/>
      <c r="HF41" s="2796"/>
      <c r="HH41" s="300"/>
      <c r="HI41" s="300"/>
      <c r="HJ41" s="2317">
        <f>'17. Dev. Narr.'!C78</f>
        <v>0</v>
      </c>
      <c r="HK41" s="2489" t="s">
        <v>2775</v>
      </c>
      <c r="HL41" s="2489"/>
      <c r="HM41" s="2489"/>
      <c r="HN41" s="2489"/>
      <c r="HO41" s="2489"/>
      <c r="HP41" s="2489"/>
      <c r="HQ41" s="2489"/>
      <c r="HR41" s="2489"/>
      <c r="HS41" s="2489"/>
      <c r="HT41" s="2489"/>
      <c r="HU41" s="2489"/>
      <c r="HV41" s="2489"/>
      <c r="HW41" s="2489"/>
      <c r="HX41" s="2489"/>
      <c r="HY41" s="2489"/>
      <c r="HZ41" s="2489"/>
      <c r="IA41" s="2489"/>
      <c r="IB41" s="2489"/>
      <c r="IC41" s="2489"/>
      <c r="ID41" s="2489"/>
      <c r="IE41" s="2489"/>
      <c r="IF41" s="2489"/>
      <c r="IG41" s="2489"/>
      <c r="IH41" s="2489"/>
      <c r="II41" s="2489"/>
      <c r="IJ41" s="2489"/>
      <c r="IK41" s="2489"/>
      <c r="IL41" s="2489"/>
      <c r="IM41" s="2489"/>
      <c r="IN41" s="2489"/>
      <c r="IO41" s="2489"/>
      <c r="IP41" s="2489"/>
      <c r="IQ41" s="2489"/>
      <c r="IR41" s="2489"/>
      <c r="IS41" s="2489"/>
      <c r="IT41" s="2489"/>
      <c r="IU41" s="2489"/>
      <c r="IV41" s="2489"/>
      <c r="IW41" s="2489"/>
      <c r="IX41" s="2489"/>
      <c r="IY41" s="2489"/>
      <c r="IZ41" s="503"/>
      <c r="JC41" s="24"/>
      <c r="JD41" s="2750">
        <f>'42. Dev Team'!B41</f>
        <v>0</v>
      </c>
      <c r="JE41" s="2751"/>
      <c r="JF41" s="2751"/>
      <c r="JG41" s="2751"/>
      <c r="JH41" s="2751"/>
      <c r="JI41" s="2751"/>
      <c r="JJ41" s="2751"/>
      <c r="JK41" s="2751"/>
      <c r="JL41" s="2751"/>
      <c r="JM41" s="2751"/>
      <c r="JN41" s="2751"/>
      <c r="JO41" s="190"/>
      <c r="JP41" s="2759">
        <f>'42. Dev Team'!N41</f>
        <v>0</v>
      </c>
      <c r="JQ41" s="2759"/>
      <c r="JR41" s="2759"/>
      <c r="JS41" s="2759"/>
      <c r="JT41" s="2759"/>
      <c r="JU41" s="2759"/>
      <c r="JV41" s="2759"/>
      <c r="JW41" s="2759"/>
      <c r="JX41" s="2759"/>
      <c r="JY41" s="2759"/>
      <c r="JZ41" s="2759"/>
      <c r="KA41" s="2759"/>
      <c r="KB41" s="2759"/>
      <c r="KC41" s="2759"/>
      <c r="KD41" s="2759"/>
      <c r="KE41" s="2759"/>
      <c r="KF41" s="2759"/>
      <c r="KG41" s="190"/>
      <c r="KH41" s="2760">
        <f>'42. Dev Team'!AF41</f>
        <v>0</v>
      </c>
      <c r="KI41" s="2760"/>
      <c r="KJ41" s="2760"/>
      <c r="KK41" s="2760"/>
      <c r="KL41" s="2760"/>
      <c r="KM41" s="2761"/>
      <c r="KN41" s="1565"/>
      <c r="KO41" s="1565"/>
      <c r="KP41" s="1565"/>
    </row>
    <row r="42" spans="1:302" ht="15" customHeight="1" thickBot="1" x14ac:dyDescent="0.35">
      <c r="A42" s="674">
        <f>'24. Rent Schedule'!A42</f>
        <v>0</v>
      </c>
      <c r="B42" s="1405">
        <f>'24. Rent Schedule'!B42</f>
        <v>0</v>
      </c>
      <c r="C42" s="1405">
        <f>'24. Rent Schedule'!C42</f>
        <v>0</v>
      </c>
      <c r="D42" s="1405">
        <f>'24. Rent Schedule'!D42</f>
        <v>0</v>
      </c>
      <c r="E42" s="1405">
        <f>'24. Rent Schedule'!E42</f>
        <v>0</v>
      </c>
      <c r="F42" s="1404">
        <f>'24. Rent Schedule'!F42</f>
        <v>0</v>
      </c>
      <c r="G42" s="1404">
        <f>'24. Rent Schedule'!G42</f>
        <v>0</v>
      </c>
      <c r="H42" s="1404">
        <f>'24. Rent Schedule'!H42</f>
        <v>0</v>
      </c>
      <c r="I42" s="1404">
        <f>'24. Rent Schedule'!I42</f>
        <v>0</v>
      </c>
      <c r="J42" s="589">
        <f t="shared" si="0"/>
        <v>0</v>
      </c>
      <c r="K42" s="590">
        <f>'24. Rent Schedule'!K42</f>
        <v>0</v>
      </c>
      <c r="L42" s="590">
        <f>'24. Rent Schedule'!L42</f>
        <v>0</v>
      </c>
      <c r="M42" s="590">
        <f>'24. Rent Schedule'!M42</f>
        <v>0</v>
      </c>
      <c r="N42" s="593">
        <f t="shared" si="1"/>
        <v>0</v>
      </c>
      <c r="AC42" s="137" t="s">
        <v>243</v>
      </c>
      <c r="AD42" s="138"/>
      <c r="AE42" s="138"/>
      <c r="AF42" s="158"/>
      <c r="AG42" s="138"/>
      <c r="AH42" s="138"/>
      <c r="AI42" s="138"/>
      <c r="AJ42" s="138"/>
      <c r="AK42" s="138"/>
      <c r="AL42" s="138"/>
      <c r="AM42" s="139"/>
      <c r="AN42" s="1091">
        <f>IF(AL41=0,AL40,AL41)</f>
        <v>0</v>
      </c>
      <c r="AP42" s="1368">
        <f>'23. BldgUnit Config'!A42</f>
        <v>0</v>
      </c>
      <c r="AQ42" s="1368">
        <f>'23. BldgUnit Config'!B42</f>
        <v>0</v>
      </c>
      <c r="AR42" s="1368">
        <f>'23. BldgUnit Config'!C42</f>
        <v>0</v>
      </c>
      <c r="AS42" s="1368">
        <f>'23. BldgUnit Config'!D42</f>
        <v>0</v>
      </c>
      <c r="AT42" s="1399"/>
      <c r="AU42" s="1400"/>
      <c r="AV42" s="1400"/>
      <c r="AW42" s="1401"/>
      <c r="AX42" s="559">
        <f>'23. BldgUnit Config'!I42</f>
        <v>0</v>
      </c>
      <c r="AY42" s="559">
        <f>'23. BldgUnit Config'!J42</f>
        <v>0</v>
      </c>
      <c r="AZ42" s="559">
        <f>'23. BldgUnit Config'!K42</f>
        <v>0</v>
      </c>
      <c r="BA42" s="559">
        <f>'23. BldgUnit Config'!L42</f>
        <v>0</v>
      </c>
      <c r="BB42" s="559">
        <f>'23. BldgUnit Config'!M42</f>
        <v>0</v>
      </c>
      <c r="BC42" s="891"/>
      <c r="BD42" s="559">
        <f>'23. BldgUnit Config'!O42</f>
        <v>0</v>
      </c>
      <c r="BE42" s="559">
        <f>'23. BldgUnit Config'!P42</f>
        <v>0</v>
      </c>
      <c r="BF42" s="559">
        <f>'23. BldgUnit Config'!Q42</f>
        <v>0</v>
      </c>
      <c r="BG42" s="559">
        <f>'23. BldgUnit Config'!R42</f>
        <v>0</v>
      </c>
      <c r="BH42" s="559">
        <f>'23. BldgUnit Config'!S42</f>
        <v>0</v>
      </c>
      <c r="BI42" s="559">
        <f>'23. BldgUnit Config'!T42</f>
        <v>0</v>
      </c>
      <c r="BJ42" s="559">
        <f>'23. BldgUnit Config'!U42</f>
        <v>0</v>
      </c>
      <c r="BK42" s="559">
        <f>'23. BldgUnit Config'!V42</f>
        <v>0</v>
      </c>
      <c r="BL42" s="559">
        <f>'23. BldgUnit Config'!W42</f>
        <v>0</v>
      </c>
      <c r="BM42" s="559">
        <f>'23. BldgUnit Config'!X42</f>
        <v>0</v>
      </c>
      <c r="BN42" s="559">
        <f>'23. BldgUnit Config'!Y42</f>
        <v>0</v>
      </c>
      <c r="BO42" s="559">
        <f>'23. BldgUnit Config'!Z42</f>
        <v>0</v>
      </c>
      <c r="BP42" s="559">
        <f>'23. BldgUnit Config'!AA42</f>
        <v>0</v>
      </c>
      <c r="BQ42" s="559">
        <f>'23. BldgUnit Config'!AB42</f>
        <v>0</v>
      </c>
      <c r="BR42" s="559">
        <f>'23. BldgUnit Config'!AC42</f>
        <v>0</v>
      </c>
      <c r="BS42" s="559">
        <f>'23. BldgUnit Config'!AD42</f>
        <v>0</v>
      </c>
      <c r="BT42" s="563">
        <f t="shared" si="2"/>
        <v>0</v>
      </c>
      <c r="BU42" s="563">
        <f t="shared" si="3"/>
        <v>0</v>
      </c>
      <c r="BV42" s="305"/>
      <c r="BW42" s="394" t="str">
        <f>'30. Development Cost Schedule'!A42</f>
        <v>Other (specify) - see footnote 1</v>
      </c>
      <c r="BX42" s="371"/>
      <c r="BY42" s="385">
        <f>'30. Development Cost Schedule'!C42</f>
        <v>0</v>
      </c>
      <c r="BZ42" s="385">
        <f>'30. Development Cost Schedule'!D42</f>
        <v>0</v>
      </c>
      <c r="CA42" s="385">
        <f>'30. Development Cost Schedule'!E42</f>
        <v>0</v>
      </c>
      <c r="CB42" s="391"/>
      <c r="CC42" s="2496">
        <f>'30. Development Cost Schedule'!G42</f>
        <v>0</v>
      </c>
      <c r="CD42" s="2497"/>
      <c r="CE42" s="2497"/>
      <c r="CF42" s="2497"/>
      <c r="CG42" s="2498"/>
      <c r="CI42" s="2508"/>
      <c r="CJ42" s="2509"/>
      <c r="CK42" s="2509"/>
      <c r="CL42" s="2509"/>
      <c r="CM42" s="2509"/>
      <c r="CN42" s="2509"/>
      <c r="CO42" s="2509"/>
      <c r="CP42" s="2509"/>
      <c r="CQ42" s="2509"/>
      <c r="CR42" s="2509"/>
      <c r="CS42" s="2509"/>
      <c r="CT42" s="2509"/>
      <c r="CU42" s="2509"/>
      <c r="CV42" s="2509"/>
      <c r="CW42" s="2509"/>
      <c r="CX42" s="2509"/>
      <c r="CY42" s="2509"/>
      <c r="CZ42" s="2509"/>
      <c r="DA42" s="2509"/>
      <c r="DB42" s="2509"/>
      <c r="DC42" s="2509"/>
      <c r="DD42" s="2509"/>
      <c r="DE42" s="2509"/>
      <c r="DF42" s="2509"/>
      <c r="DG42" s="2509"/>
      <c r="DH42" s="2509"/>
      <c r="DI42" s="2509"/>
      <c r="DJ42" s="2509"/>
      <c r="DK42" s="2509"/>
      <c r="DL42" s="2509"/>
      <c r="DM42" s="2509"/>
      <c r="DN42" s="2509"/>
      <c r="DO42" s="2509"/>
      <c r="DP42" s="2509"/>
      <c r="DQ42" s="2509"/>
      <c r="DR42" s="2509"/>
      <c r="DS42" s="2509"/>
      <c r="DT42" s="2509"/>
      <c r="DU42" s="2509"/>
      <c r="DV42" s="2509"/>
      <c r="DW42" s="2509"/>
      <c r="DX42" s="2510"/>
      <c r="FN42" s="460"/>
      <c r="FO42" s="1238"/>
      <c r="FP42" s="1839"/>
      <c r="FQ42" s="1839"/>
      <c r="FR42" s="1839"/>
      <c r="FS42" s="1839"/>
      <c r="FT42" s="1839"/>
      <c r="FU42" s="1839"/>
      <c r="FV42" s="1839"/>
      <c r="FW42" s="1839"/>
      <c r="FX42" s="1839"/>
      <c r="FY42" s="1839"/>
      <c r="FZ42" s="1839"/>
      <c r="GA42" s="1839"/>
      <c r="GB42" s="1839"/>
      <c r="GC42" s="1839"/>
      <c r="GD42" s="1839"/>
      <c r="GE42" s="1839"/>
      <c r="GF42" s="1839"/>
      <c r="GG42" s="1839"/>
      <c r="GH42" s="1839"/>
      <c r="GI42" s="1839"/>
      <c r="GJ42" s="1839"/>
      <c r="GK42" s="1839"/>
      <c r="GL42" s="1839"/>
      <c r="GM42"/>
      <c r="GO42" s="476"/>
      <c r="GP42" s="1161"/>
      <c r="GQ42" s="1161"/>
      <c r="GR42" s="1161"/>
      <c r="GS42" s="1161"/>
      <c r="GT42" s="1161"/>
      <c r="GU42" s="1161"/>
      <c r="GV42" s="1161"/>
      <c r="GW42" s="1161"/>
      <c r="GX42" s="1161"/>
      <c r="GY42" s="1161"/>
      <c r="GZ42" s="1161"/>
      <c r="HA42" s="1075"/>
      <c r="HB42" s="1162"/>
      <c r="HC42" s="1162"/>
      <c r="HD42" s="1162"/>
      <c r="HE42" s="1162"/>
      <c r="HF42" s="1162"/>
      <c r="HH42" s="300"/>
      <c r="HI42" s="300"/>
      <c r="HJ42" s="300"/>
      <c r="HK42" s="2489"/>
      <c r="HL42" s="2489"/>
      <c r="HM42" s="2489"/>
      <c r="HN42" s="2489"/>
      <c r="HO42" s="2489"/>
      <c r="HP42" s="2489"/>
      <c r="HQ42" s="2489"/>
      <c r="HR42" s="2489"/>
      <c r="HS42" s="2489"/>
      <c r="HT42" s="2489"/>
      <c r="HU42" s="2489"/>
      <c r="HV42" s="2489"/>
      <c r="HW42" s="2489"/>
      <c r="HX42" s="2489"/>
      <c r="HY42" s="2489"/>
      <c r="HZ42" s="2489"/>
      <c r="IA42" s="2489"/>
      <c r="IB42" s="2489"/>
      <c r="IC42" s="2489"/>
      <c r="ID42" s="2489"/>
      <c r="IE42" s="2489"/>
      <c r="IF42" s="2489"/>
      <c r="IG42" s="2489"/>
      <c r="IH42" s="2489"/>
      <c r="II42" s="2489"/>
      <c r="IJ42" s="2489"/>
      <c r="IK42" s="2489"/>
      <c r="IL42" s="2489"/>
      <c r="IM42" s="2489"/>
      <c r="IN42" s="2489"/>
      <c r="IO42" s="2489"/>
      <c r="IP42" s="2489"/>
      <c r="IQ42" s="2489"/>
      <c r="IR42" s="2489"/>
      <c r="IS42" s="2489"/>
      <c r="IT42" s="2489"/>
      <c r="IU42" s="2489"/>
      <c r="IV42" s="2489"/>
      <c r="IW42" s="2489"/>
      <c r="IX42" s="2489"/>
      <c r="IY42" s="2489"/>
      <c r="IZ42" s="503"/>
      <c r="JC42" s="24"/>
      <c r="JD42" s="1375"/>
      <c r="JE42" s="1566"/>
      <c r="JF42" s="1566"/>
      <c r="JG42" s="1566"/>
      <c r="JH42" s="1566"/>
      <c r="JI42" s="1566"/>
      <c r="JJ42" s="1566"/>
      <c r="JK42" s="1566"/>
      <c r="JL42" s="1566"/>
      <c r="JM42" s="1566"/>
      <c r="JN42" s="1566"/>
      <c r="JO42" s="24"/>
      <c r="JP42" s="909" t="s">
        <v>203</v>
      </c>
      <c r="JQ42" s="99"/>
      <c r="JR42" s="99"/>
      <c r="JS42" s="99"/>
      <c r="JT42" s="99"/>
      <c r="JU42" s="99"/>
      <c r="JV42" s="99"/>
      <c r="JW42" s="99"/>
      <c r="JX42" s="99"/>
      <c r="JY42" s="99"/>
      <c r="JZ42" s="99"/>
      <c r="KA42" s="99"/>
      <c r="KB42" s="99"/>
      <c r="KC42" s="99"/>
      <c r="KD42" s="99"/>
      <c r="KE42" s="99"/>
      <c r="KF42" s="99"/>
      <c r="KG42" s="99"/>
      <c r="KH42" s="904" t="s">
        <v>618</v>
      </c>
      <c r="KI42" s="24"/>
      <c r="KJ42" s="24"/>
      <c r="KK42" s="24"/>
      <c r="KL42" s="24"/>
      <c r="KM42" s="214"/>
      <c r="KN42" s="1565"/>
      <c r="KO42" s="1565"/>
      <c r="KP42" s="1565"/>
    </row>
    <row r="43" spans="1:302" ht="15" customHeight="1" thickBot="1" x14ac:dyDescent="0.35">
      <c r="A43" s="674">
        <f>'24. Rent Schedule'!A43</f>
        <v>0</v>
      </c>
      <c r="B43" s="1405">
        <f>'24. Rent Schedule'!B43</f>
        <v>0</v>
      </c>
      <c r="C43" s="1405">
        <f>'24. Rent Schedule'!C43</f>
        <v>0</v>
      </c>
      <c r="D43" s="1405">
        <f>'24. Rent Schedule'!D43</f>
        <v>0</v>
      </c>
      <c r="E43" s="1405">
        <f>'24. Rent Schedule'!E43</f>
        <v>0</v>
      </c>
      <c r="F43" s="1404">
        <f>'24. Rent Schedule'!F43</f>
        <v>0</v>
      </c>
      <c r="G43" s="1404">
        <f>'24. Rent Schedule'!G43</f>
        <v>0</v>
      </c>
      <c r="H43" s="1404">
        <f>'24. Rent Schedule'!H43</f>
        <v>0</v>
      </c>
      <c r="I43" s="1404">
        <f>'24. Rent Schedule'!I43</f>
        <v>0</v>
      </c>
      <c r="J43" s="589">
        <f t="shared" si="0"/>
        <v>0</v>
      </c>
      <c r="K43" s="590">
        <f>'24. Rent Schedule'!K43</f>
        <v>0</v>
      </c>
      <c r="L43" s="590">
        <f>'24. Rent Schedule'!L43</f>
        <v>0</v>
      </c>
      <c r="M43" s="590">
        <f>'24. Rent Schedule'!M43</f>
        <v>0</v>
      </c>
      <c r="N43" s="593">
        <f t="shared" si="1"/>
        <v>0</v>
      </c>
      <c r="AC43" s="140" t="s">
        <v>244</v>
      </c>
      <c r="AD43" s="141"/>
      <c r="AE43" s="141"/>
      <c r="AF43" s="141"/>
      <c r="AG43" s="141"/>
      <c r="AH43" s="141"/>
      <c r="AI43" s="153" t="s">
        <v>245</v>
      </c>
      <c r="AJ43" s="153" t="s">
        <v>212</v>
      </c>
      <c r="AK43" s="159"/>
      <c r="AL43" s="1072">
        <f>'26. Annual Operating Expenses'!J43</f>
        <v>0</v>
      </c>
      <c r="AM43" s="148"/>
      <c r="AN43" s="1091">
        <f>IF(AL43=0,0,AL43*'24. Rent Schedule'!$F$55)</f>
        <v>0</v>
      </c>
      <c r="AP43" s="1368">
        <f>'23. BldgUnit Config'!A43</f>
        <v>0</v>
      </c>
      <c r="AQ43" s="1368">
        <f>'23. BldgUnit Config'!B43</f>
        <v>0</v>
      </c>
      <c r="AR43" s="1368">
        <f>'23. BldgUnit Config'!C43</f>
        <v>0</v>
      </c>
      <c r="AS43" s="1368">
        <f>'23. BldgUnit Config'!D43</f>
        <v>0</v>
      </c>
      <c r="AT43" s="1399"/>
      <c r="AU43" s="1400"/>
      <c r="AV43" s="1400"/>
      <c r="AW43" s="1401"/>
      <c r="AX43" s="559">
        <f>'23. BldgUnit Config'!I43</f>
        <v>0</v>
      </c>
      <c r="AY43" s="559">
        <f>'23. BldgUnit Config'!J43</f>
        <v>0</v>
      </c>
      <c r="AZ43" s="559">
        <f>'23. BldgUnit Config'!K43</f>
        <v>0</v>
      </c>
      <c r="BA43" s="559">
        <f>'23. BldgUnit Config'!L43</f>
        <v>0</v>
      </c>
      <c r="BB43" s="559">
        <f>'23. BldgUnit Config'!M43</f>
        <v>0</v>
      </c>
      <c r="BC43" s="891"/>
      <c r="BD43" s="559">
        <f>'23. BldgUnit Config'!O43</f>
        <v>0</v>
      </c>
      <c r="BE43" s="559">
        <f>'23. BldgUnit Config'!P43</f>
        <v>0</v>
      </c>
      <c r="BF43" s="559">
        <f>'23. BldgUnit Config'!Q43</f>
        <v>0</v>
      </c>
      <c r="BG43" s="559">
        <f>'23. BldgUnit Config'!R43</f>
        <v>0</v>
      </c>
      <c r="BH43" s="559">
        <f>'23. BldgUnit Config'!S43</f>
        <v>0</v>
      </c>
      <c r="BI43" s="559">
        <f>'23. BldgUnit Config'!T43</f>
        <v>0</v>
      </c>
      <c r="BJ43" s="559">
        <f>'23. BldgUnit Config'!U43</f>
        <v>0</v>
      </c>
      <c r="BK43" s="559">
        <f>'23. BldgUnit Config'!V43</f>
        <v>0</v>
      </c>
      <c r="BL43" s="559">
        <f>'23. BldgUnit Config'!W43</f>
        <v>0</v>
      </c>
      <c r="BM43" s="559">
        <f>'23. BldgUnit Config'!X43</f>
        <v>0</v>
      </c>
      <c r="BN43" s="559">
        <f>'23. BldgUnit Config'!Y43</f>
        <v>0</v>
      </c>
      <c r="BO43" s="559">
        <f>'23. BldgUnit Config'!Z43</f>
        <v>0</v>
      </c>
      <c r="BP43" s="559">
        <f>'23. BldgUnit Config'!AA43</f>
        <v>0</v>
      </c>
      <c r="BQ43" s="559">
        <f>'23. BldgUnit Config'!AB43</f>
        <v>0</v>
      </c>
      <c r="BR43" s="559">
        <f>'23. BldgUnit Config'!AC43</f>
        <v>0</v>
      </c>
      <c r="BS43" s="559">
        <f>'23. BldgUnit Config'!AD43</f>
        <v>0</v>
      </c>
      <c r="BT43" s="563">
        <f t="shared" si="2"/>
        <v>0</v>
      </c>
      <c r="BU43" s="563">
        <f t="shared" si="3"/>
        <v>0</v>
      </c>
      <c r="BV43" s="305"/>
      <c r="BW43" s="737" t="s">
        <v>290</v>
      </c>
      <c r="BX43" s="371"/>
      <c r="BY43" s="403">
        <f>SUM(BY31:BY42)</f>
        <v>0</v>
      </c>
      <c r="BZ43" s="403">
        <f>SUM(BZ31:BZ42)</f>
        <v>0</v>
      </c>
      <c r="CA43" s="403">
        <f>SUM(CA31:CA42)</f>
        <v>0</v>
      </c>
      <c r="CB43" s="391"/>
      <c r="CC43" s="2496">
        <f>'30. Development Cost Schedule'!G43</f>
        <v>0</v>
      </c>
      <c r="CD43" s="2497"/>
      <c r="CE43" s="2497"/>
      <c r="CF43" s="2497"/>
      <c r="CG43" s="2498"/>
      <c r="CI43" s="2508"/>
      <c r="CJ43" s="2509"/>
      <c r="CK43" s="2509"/>
      <c r="CL43" s="2509"/>
      <c r="CM43" s="2509"/>
      <c r="CN43" s="2509"/>
      <c r="CO43" s="2509"/>
      <c r="CP43" s="2509"/>
      <c r="CQ43" s="2509"/>
      <c r="CR43" s="2509"/>
      <c r="CS43" s="2509"/>
      <c r="CT43" s="2509"/>
      <c r="CU43" s="2509"/>
      <c r="CV43" s="2509"/>
      <c r="CW43" s="2509"/>
      <c r="CX43" s="2509"/>
      <c r="CY43" s="2509"/>
      <c r="CZ43" s="2509"/>
      <c r="DA43" s="2509"/>
      <c r="DB43" s="2509"/>
      <c r="DC43" s="2509"/>
      <c r="DD43" s="2509"/>
      <c r="DE43" s="2509"/>
      <c r="DF43" s="2509"/>
      <c r="DG43" s="2509"/>
      <c r="DH43" s="2509"/>
      <c r="DI43" s="2509"/>
      <c r="DJ43" s="2509"/>
      <c r="DK43" s="2509"/>
      <c r="DL43" s="2509"/>
      <c r="DM43" s="2509"/>
      <c r="DN43" s="2509"/>
      <c r="DO43" s="2509"/>
      <c r="DP43" s="2509"/>
      <c r="DQ43" s="2509"/>
      <c r="DR43" s="2509"/>
      <c r="DS43" s="2509"/>
      <c r="DT43" s="2509"/>
      <c r="DU43" s="2509"/>
      <c r="DV43" s="2509"/>
      <c r="DW43" s="2509"/>
      <c r="DX43" s="2510"/>
      <c r="FN43" s="445"/>
      <c r="FO43" s="1238"/>
      <c r="FP43" s="2593">
        <f>'7. Site Info Part I'!C43</f>
        <v>0</v>
      </c>
      <c r="FQ43" s="2593"/>
      <c r="FR43" s="2593"/>
      <c r="FS43" s="2593"/>
      <c r="FT43" s="2593"/>
      <c r="FU43" s="2593"/>
      <c r="FV43" s="2593"/>
      <c r="FW43" s="2593"/>
      <c r="FX43" s="2593"/>
      <c r="FY43" s="2593"/>
      <c r="FZ43" s="2593"/>
      <c r="GA43" s="2593"/>
      <c r="GB43" s="2593"/>
      <c r="GC43" s="2593"/>
      <c r="GD43" s="2593"/>
      <c r="GE43" s="2593"/>
      <c r="GF43" s="2593"/>
      <c r="GG43" s="2593"/>
      <c r="GH43" s="2593"/>
      <c r="GI43" s="2593"/>
      <c r="GJ43" s="2593"/>
      <c r="GK43" s="2593"/>
      <c r="GL43" s="2593"/>
      <c r="GM43"/>
      <c r="GO43" s="466"/>
      <c r="GP43" s="2756">
        <f>'11. Site Info Part III'!B43</f>
        <v>0</v>
      </c>
      <c r="GQ43" s="2756"/>
      <c r="GR43" s="2756"/>
      <c r="GS43" s="2756"/>
      <c r="GT43" s="2756"/>
      <c r="GU43" s="2756"/>
      <c r="GV43" s="2756"/>
      <c r="GW43" s="2756"/>
      <c r="GX43" s="2756"/>
      <c r="GY43" s="2756"/>
      <c r="GZ43" s="2756"/>
      <c r="HA43" s="1075"/>
      <c r="HB43" s="2796">
        <f>'11. Site Info Part III'!N43</f>
        <v>0</v>
      </c>
      <c r="HC43" s="2796"/>
      <c r="HD43" s="2796"/>
      <c r="HE43" s="2796"/>
      <c r="HF43" s="2796"/>
      <c r="HH43" s="300"/>
      <c r="HI43" s="300"/>
      <c r="HJ43" s="300"/>
      <c r="HK43" s="2317">
        <f>'17. Dev. Narr.'!D80</f>
        <v>0</v>
      </c>
      <c r="HL43" s="2491" t="s">
        <v>2767</v>
      </c>
      <c r="HM43" s="2492"/>
      <c r="HN43" s="2492"/>
      <c r="HO43" s="2492"/>
      <c r="HP43" s="2492"/>
      <c r="HQ43" s="2492"/>
      <c r="HR43" s="2492"/>
      <c r="HS43" s="2492"/>
      <c r="HT43" s="2492"/>
      <c r="HU43" s="2492"/>
      <c r="HV43" s="2492"/>
      <c r="HW43" s="2492"/>
      <c r="HX43" s="2492"/>
      <c r="HY43" s="2492"/>
      <c r="HZ43" s="2492"/>
      <c r="IA43" s="2492"/>
      <c r="IB43" s="2492"/>
      <c r="IC43" s="2492"/>
      <c r="ID43" s="2492"/>
      <c r="IE43" s="2492"/>
      <c r="IF43" s="2492"/>
      <c r="IG43" s="2492"/>
      <c r="IH43" s="2492"/>
      <c r="II43" s="2492"/>
      <c r="IJ43" s="2492"/>
      <c r="IK43" s="2492"/>
      <c r="IL43" s="2492"/>
      <c r="IM43" s="2492"/>
      <c r="IN43" s="2492"/>
      <c r="IO43" s="2492"/>
      <c r="IP43" s="300"/>
      <c r="IQ43" s="300"/>
      <c r="IR43" s="300"/>
      <c r="IS43" s="300"/>
      <c r="IT43" s="300"/>
      <c r="IU43" s="300"/>
      <c r="IV43" s="300"/>
      <c r="IW43" s="300"/>
      <c r="IX43" s="300"/>
      <c r="IY43" s="300"/>
      <c r="IZ43" s="503"/>
      <c r="JC43" s="24"/>
      <c r="JD43" s="2752">
        <f>'42. Dev Team'!B43</f>
        <v>0</v>
      </c>
      <c r="JE43" s="2753"/>
      <c r="JF43" s="2753"/>
      <c r="JG43" s="2753"/>
      <c r="JH43" s="2753"/>
      <c r="JI43" s="2753"/>
      <c r="JJ43" s="2753"/>
      <c r="JK43" s="2753"/>
      <c r="JL43" s="2753"/>
      <c r="JM43" s="2753"/>
      <c r="JN43" s="2753"/>
      <c r="JO43" s="2753"/>
      <c r="JP43" s="2753"/>
      <c r="JQ43" s="2753"/>
      <c r="JR43" s="2753"/>
      <c r="JS43" s="2753"/>
      <c r="JT43" s="24"/>
      <c r="JU43" s="2754">
        <f>'42. Dev Team'!S43</f>
        <v>0</v>
      </c>
      <c r="JV43" s="2754"/>
      <c r="JW43" s="2754"/>
      <c r="JX43" s="2754"/>
      <c r="JY43" s="2754"/>
      <c r="JZ43" s="2754"/>
      <c r="KA43" s="2754"/>
      <c r="KB43" s="2754"/>
      <c r="KC43" s="2754"/>
      <c r="KD43" s="24"/>
      <c r="KE43" s="2757">
        <f>'42. Dev Team'!AC43</f>
        <v>0</v>
      </c>
      <c r="KF43" s="2757"/>
      <c r="KG43" s="2757"/>
      <c r="KH43" s="2757"/>
      <c r="KI43" s="2757"/>
      <c r="KJ43" s="2757"/>
      <c r="KK43" s="2757"/>
      <c r="KL43" s="2757"/>
      <c r="KM43" s="2758"/>
      <c r="KN43" s="1565"/>
      <c r="KO43" s="1565"/>
      <c r="KP43" s="1565"/>
    </row>
    <row r="44" spans="1:302" ht="15" customHeight="1" thickBot="1" x14ac:dyDescent="0.35">
      <c r="A44" s="674">
        <f>'24. Rent Schedule'!A44</f>
        <v>0</v>
      </c>
      <c r="B44" s="1405">
        <f>'24. Rent Schedule'!B44</f>
        <v>0</v>
      </c>
      <c r="C44" s="1405">
        <f>'24. Rent Schedule'!C44</f>
        <v>0</v>
      </c>
      <c r="D44" s="1405">
        <f>'24. Rent Schedule'!D44</f>
        <v>0</v>
      </c>
      <c r="E44" s="1405">
        <f>'24. Rent Schedule'!E44</f>
        <v>0</v>
      </c>
      <c r="F44" s="1404">
        <f>'24. Rent Schedule'!F44</f>
        <v>0</v>
      </c>
      <c r="G44" s="1404">
        <f>'24. Rent Schedule'!G44</f>
        <v>0</v>
      </c>
      <c r="H44" s="1404">
        <f>'24. Rent Schedule'!H44</f>
        <v>0</v>
      </c>
      <c r="I44" s="1404">
        <f>'24. Rent Schedule'!I44</f>
        <v>0</v>
      </c>
      <c r="J44" s="589">
        <f t="shared" si="0"/>
        <v>0</v>
      </c>
      <c r="K44" s="590">
        <f>'24. Rent Schedule'!K44</f>
        <v>0</v>
      </c>
      <c r="L44" s="590">
        <f>'24. Rent Schedule'!L44</f>
        <v>0</v>
      </c>
      <c r="M44" s="590">
        <f>'24. Rent Schedule'!M44</f>
        <v>0</v>
      </c>
      <c r="N44" s="593">
        <f t="shared" si="1"/>
        <v>0</v>
      </c>
      <c r="AC44" s="149" t="s">
        <v>246</v>
      </c>
      <c r="AD44" s="117"/>
      <c r="AE44" s="117"/>
      <c r="AF44" s="117"/>
      <c r="AG44" s="117"/>
      <c r="AH44" s="117"/>
      <c r="AI44" s="117"/>
      <c r="AJ44" s="117"/>
      <c r="AK44" s="117"/>
      <c r="AL44" s="150"/>
      <c r="AM44" s="134"/>
      <c r="AN44" s="218"/>
      <c r="AP44" s="1368">
        <f>'23. BldgUnit Config'!A44</f>
        <v>0</v>
      </c>
      <c r="AQ44" s="1368">
        <f>'23. BldgUnit Config'!B44</f>
        <v>0</v>
      </c>
      <c r="AR44" s="1368">
        <f>'23. BldgUnit Config'!C44</f>
        <v>0</v>
      </c>
      <c r="AS44" s="1368">
        <f>'23. BldgUnit Config'!D44</f>
        <v>0</v>
      </c>
      <c r="AT44" s="1399"/>
      <c r="AU44" s="1400"/>
      <c r="AV44" s="1400"/>
      <c r="AW44" s="1401"/>
      <c r="AX44" s="559">
        <f>'23. BldgUnit Config'!I44</f>
        <v>0</v>
      </c>
      <c r="AY44" s="559">
        <f>'23. BldgUnit Config'!J44</f>
        <v>0</v>
      </c>
      <c r="AZ44" s="559">
        <f>'23. BldgUnit Config'!K44</f>
        <v>0</v>
      </c>
      <c r="BA44" s="559">
        <f>'23. BldgUnit Config'!L44</f>
        <v>0</v>
      </c>
      <c r="BB44" s="559">
        <f>'23. BldgUnit Config'!M44</f>
        <v>0</v>
      </c>
      <c r="BC44" s="891"/>
      <c r="BD44" s="559">
        <f>'23. BldgUnit Config'!O44</f>
        <v>0</v>
      </c>
      <c r="BE44" s="559">
        <f>'23. BldgUnit Config'!P44</f>
        <v>0</v>
      </c>
      <c r="BF44" s="559">
        <f>'23. BldgUnit Config'!Q44</f>
        <v>0</v>
      </c>
      <c r="BG44" s="559">
        <f>'23. BldgUnit Config'!R44</f>
        <v>0</v>
      </c>
      <c r="BH44" s="559">
        <f>'23. BldgUnit Config'!S44</f>
        <v>0</v>
      </c>
      <c r="BI44" s="559">
        <f>'23. BldgUnit Config'!T44</f>
        <v>0</v>
      </c>
      <c r="BJ44" s="559">
        <f>'23. BldgUnit Config'!U44</f>
        <v>0</v>
      </c>
      <c r="BK44" s="559">
        <f>'23. BldgUnit Config'!V44</f>
        <v>0</v>
      </c>
      <c r="BL44" s="559">
        <f>'23. BldgUnit Config'!W44</f>
        <v>0</v>
      </c>
      <c r="BM44" s="559">
        <f>'23. BldgUnit Config'!X44</f>
        <v>0</v>
      </c>
      <c r="BN44" s="559">
        <f>'23. BldgUnit Config'!Y44</f>
        <v>0</v>
      </c>
      <c r="BO44" s="559">
        <f>'23. BldgUnit Config'!Z44</f>
        <v>0</v>
      </c>
      <c r="BP44" s="559">
        <f>'23. BldgUnit Config'!AA44</f>
        <v>0</v>
      </c>
      <c r="BQ44" s="559">
        <f>'23. BldgUnit Config'!AB44</f>
        <v>0</v>
      </c>
      <c r="BR44" s="559">
        <f>'23. BldgUnit Config'!AC44</f>
        <v>0</v>
      </c>
      <c r="BS44" s="559">
        <f>'23. BldgUnit Config'!AD44</f>
        <v>0</v>
      </c>
      <c r="BT44" s="563">
        <f t="shared" si="2"/>
        <v>0</v>
      </c>
      <c r="BU44" s="563">
        <f t="shared" si="3"/>
        <v>0</v>
      </c>
      <c r="BV44" s="305"/>
      <c r="BW44" s="947" t="s">
        <v>19</v>
      </c>
      <c r="BX44" s="371"/>
      <c r="BY44" s="404"/>
      <c r="BZ44" s="404"/>
      <c r="CA44" s="404"/>
      <c r="CB44" s="391"/>
      <c r="CC44" s="2496">
        <f>'30. Development Cost Schedule'!G44</f>
        <v>0</v>
      </c>
      <c r="CD44" s="2497"/>
      <c r="CE44" s="2497"/>
      <c r="CF44" s="2497"/>
      <c r="CG44" s="2498"/>
      <c r="CI44" s="2511"/>
      <c r="CJ44" s="2512"/>
      <c r="CK44" s="2512"/>
      <c r="CL44" s="2512"/>
      <c r="CM44" s="2512"/>
      <c r="CN44" s="2512"/>
      <c r="CO44" s="2512"/>
      <c r="CP44" s="2512"/>
      <c r="CQ44" s="2512"/>
      <c r="CR44" s="2512"/>
      <c r="CS44" s="2512"/>
      <c r="CT44" s="2512"/>
      <c r="CU44" s="2512"/>
      <c r="CV44" s="2512"/>
      <c r="CW44" s="2512"/>
      <c r="CX44" s="2512"/>
      <c r="CY44" s="2512"/>
      <c r="CZ44" s="2512"/>
      <c r="DA44" s="2512"/>
      <c r="DB44" s="2512"/>
      <c r="DC44" s="2512"/>
      <c r="DD44" s="2512"/>
      <c r="DE44" s="2512"/>
      <c r="DF44" s="2512"/>
      <c r="DG44" s="2512"/>
      <c r="DH44" s="2512"/>
      <c r="DI44" s="2512"/>
      <c r="DJ44" s="2512"/>
      <c r="DK44" s="2512"/>
      <c r="DL44" s="2512"/>
      <c r="DM44" s="2512"/>
      <c r="DN44" s="2512"/>
      <c r="DO44" s="2512"/>
      <c r="DP44" s="2512"/>
      <c r="DQ44" s="2512"/>
      <c r="DR44" s="2512"/>
      <c r="DS44" s="2512"/>
      <c r="DT44" s="2512"/>
      <c r="DU44" s="2512"/>
      <c r="DV44" s="2512"/>
      <c r="DW44" s="2512"/>
      <c r="DX44" s="2513"/>
      <c r="FN44" s="445"/>
      <c r="FO44" s="1680"/>
      <c r="FP44" s="1679"/>
      <c r="FQ44" s="1839"/>
      <c r="FR44" s="1839"/>
      <c r="FS44" s="1839"/>
      <c r="FT44" s="1839"/>
      <c r="FU44" s="1839"/>
      <c r="FV44" s="1839"/>
      <c r="FW44" s="1839"/>
      <c r="FX44" s="1839"/>
      <c r="FY44" s="1839"/>
      <c r="FZ44" s="1839"/>
      <c r="GA44" s="1839"/>
      <c r="GB44" s="1839"/>
      <c r="GC44" s="1839"/>
      <c r="GD44" s="1839"/>
      <c r="GE44" s="1839"/>
      <c r="GF44" s="1839"/>
      <c r="GG44" s="1839"/>
      <c r="GH44" s="1839"/>
      <c r="GI44" s="1839"/>
      <c r="GJ44" s="1839"/>
      <c r="GK44" s="1839"/>
      <c r="GL44" s="1839"/>
      <c r="GM44"/>
      <c r="GO44" s="476"/>
      <c r="GP44" s="1161"/>
      <c r="GQ44" s="1161"/>
      <c r="GR44" s="1161"/>
      <c r="GS44" s="1161"/>
      <c r="GT44" s="1161"/>
      <c r="GU44" s="1161"/>
      <c r="GV44" s="1161"/>
      <c r="GW44" s="1161"/>
      <c r="GX44" s="1161"/>
      <c r="GY44" s="1161"/>
      <c r="GZ44" s="1161"/>
      <c r="HA44" s="1075"/>
      <c r="HB44" s="1162"/>
      <c r="HC44" s="1162"/>
      <c r="HD44" s="1162"/>
      <c r="HE44" s="1162"/>
      <c r="HF44" s="1162"/>
      <c r="HH44" s="300"/>
      <c r="HI44" s="300"/>
      <c r="HJ44" s="300"/>
      <c r="HK44" s="2334"/>
      <c r="HL44" s="2334"/>
      <c r="HM44" s="2334"/>
      <c r="HN44" s="2334"/>
      <c r="HO44" s="2334"/>
      <c r="HP44" s="2334"/>
      <c r="HQ44" s="2334"/>
      <c r="HR44" s="2334"/>
      <c r="HS44" s="2334"/>
      <c r="HT44" s="2334"/>
      <c r="HU44" s="2334"/>
      <c r="HV44" s="2334"/>
      <c r="HW44" s="2334"/>
      <c r="HX44" s="2334"/>
      <c r="HY44" s="2334"/>
      <c r="HZ44" s="2334"/>
      <c r="IA44" s="2334"/>
      <c r="IB44" s="2334"/>
      <c r="IC44" s="2334"/>
      <c r="ID44" s="2334"/>
      <c r="IE44" s="2334"/>
      <c r="IF44" s="2334"/>
      <c r="IG44" s="2334"/>
      <c r="IH44" s="2334"/>
      <c r="II44" s="2334"/>
      <c r="IJ44" s="2334"/>
      <c r="IK44" s="2334"/>
      <c r="IL44" s="2334"/>
      <c r="IM44" s="2334"/>
      <c r="IN44" s="2334"/>
      <c r="IO44" s="2334"/>
      <c r="IP44" s="2334"/>
      <c r="IQ44" s="2334"/>
      <c r="IR44" s="2334"/>
      <c r="IS44" s="2334"/>
      <c r="IT44" s="2334"/>
      <c r="IU44" s="2334"/>
      <c r="IV44" s="2334"/>
      <c r="IW44" s="2334"/>
      <c r="IX44" s="2334"/>
      <c r="IY44" s="2334"/>
      <c r="IZ44" s="503"/>
      <c r="JC44" s="24"/>
      <c r="JD44" s="2746" t="s">
        <v>199</v>
      </c>
      <c r="JE44" s="2747"/>
      <c r="JF44" s="2747"/>
      <c r="JG44" s="2747"/>
      <c r="JH44" s="2747"/>
      <c r="JI44" s="2747"/>
      <c r="JJ44" s="2747"/>
      <c r="JK44" s="2747"/>
      <c r="JL44" s="2747"/>
      <c r="JM44" s="2747"/>
      <c r="JN44" s="2747"/>
      <c r="JO44" s="2747"/>
      <c r="JP44" s="2747"/>
      <c r="JQ44" s="2747"/>
      <c r="JR44" s="2747"/>
      <c r="JS44" s="2747"/>
      <c r="JT44" s="24"/>
      <c r="JU44" s="2748" t="s">
        <v>129</v>
      </c>
      <c r="JV44" s="2748"/>
      <c r="JW44" s="2748"/>
      <c r="JX44" s="2748"/>
      <c r="JY44" s="2748"/>
      <c r="JZ44" s="2748"/>
      <c r="KA44" s="2748"/>
      <c r="KB44" s="2748"/>
      <c r="KC44" s="2748"/>
      <c r="KD44" s="24"/>
      <c r="KE44" s="2747" t="s">
        <v>128</v>
      </c>
      <c r="KF44" s="2747"/>
      <c r="KG44" s="2747"/>
      <c r="KH44" s="2747"/>
      <c r="KI44" s="2747"/>
      <c r="KJ44" s="2747"/>
      <c r="KK44" s="2747"/>
      <c r="KL44" s="2747"/>
      <c r="KM44" s="2749"/>
      <c r="KN44" s="1565"/>
      <c r="KO44" s="1565"/>
      <c r="KP44" s="1565"/>
    </row>
    <row r="45" spans="1:302" ht="15" customHeight="1" thickBot="1" x14ac:dyDescent="0.35">
      <c r="A45" s="674">
        <f>'24. Rent Schedule'!A45</f>
        <v>0</v>
      </c>
      <c r="B45" s="1405">
        <f>'24. Rent Schedule'!B45</f>
        <v>0</v>
      </c>
      <c r="C45" s="1405">
        <f>'24. Rent Schedule'!C45</f>
        <v>0</v>
      </c>
      <c r="D45" s="1405">
        <f>'24. Rent Schedule'!D45</f>
        <v>0</v>
      </c>
      <c r="E45" s="1405">
        <f>'24. Rent Schedule'!E45</f>
        <v>0</v>
      </c>
      <c r="F45" s="1404">
        <f>'24. Rent Schedule'!F45</f>
        <v>0</v>
      </c>
      <c r="G45" s="1404">
        <f>'24. Rent Schedule'!G45</f>
        <v>0</v>
      </c>
      <c r="H45" s="1404">
        <f>'24. Rent Schedule'!H45</f>
        <v>0</v>
      </c>
      <c r="I45" s="1404">
        <f>'24. Rent Schedule'!I45</f>
        <v>0</v>
      </c>
      <c r="J45" s="589">
        <f t="shared" si="0"/>
        <v>0</v>
      </c>
      <c r="K45" s="590">
        <f>'24. Rent Schedule'!K45</f>
        <v>0</v>
      </c>
      <c r="L45" s="590">
        <f>'24. Rent Schedule'!L45</f>
        <v>0</v>
      </c>
      <c r="M45" s="590">
        <f>'24. Rent Schedule'!M45</f>
        <v>0</v>
      </c>
      <c r="N45" s="593">
        <f t="shared" si="1"/>
        <v>0</v>
      </c>
      <c r="AC45" s="131"/>
      <c r="AD45" s="96" t="s">
        <v>247</v>
      </c>
      <c r="AE45" s="96"/>
      <c r="AF45" s="96"/>
      <c r="AG45" s="96"/>
      <c r="AH45" s="96"/>
      <c r="AI45" s="117"/>
      <c r="AJ45" s="132" t="s">
        <v>212</v>
      </c>
      <c r="AK45" s="135"/>
      <c r="AL45" s="1089">
        <f>'26. Annual Operating Expenses'!J45</f>
        <v>0</v>
      </c>
      <c r="AM45" s="134"/>
      <c r="AN45" s="218"/>
      <c r="AP45" s="1368">
        <f>'23. BldgUnit Config'!A45</f>
        <v>0</v>
      </c>
      <c r="AQ45" s="1368">
        <f>'23. BldgUnit Config'!B45</f>
        <v>0</v>
      </c>
      <c r="AR45" s="1368">
        <f>'23. BldgUnit Config'!C45</f>
        <v>0</v>
      </c>
      <c r="AS45" s="1368">
        <f>'23. BldgUnit Config'!D45</f>
        <v>0</v>
      </c>
      <c r="AT45" s="1399"/>
      <c r="AU45" s="1400"/>
      <c r="AV45" s="1400"/>
      <c r="AW45" s="1401"/>
      <c r="AX45" s="559">
        <f>'23. BldgUnit Config'!I45</f>
        <v>0</v>
      </c>
      <c r="AY45" s="559">
        <f>'23. BldgUnit Config'!J45</f>
        <v>0</v>
      </c>
      <c r="AZ45" s="559">
        <f>'23. BldgUnit Config'!K45</f>
        <v>0</v>
      </c>
      <c r="BA45" s="559">
        <f>'23. BldgUnit Config'!L45</f>
        <v>0</v>
      </c>
      <c r="BB45" s="559">
        <f>'23. BldgUnit Config'!M45</f>
        <v>0</v>
      </c>
      <c r="BC45" s="891"/>
      <c r="BD45" s="559">
        <f>'23. BldgUnit Config'!O45</f>
        <v>0</v>
      </c>
      <c r="BE45" s="559">
        <f>'23. BldgUnit Config'!P45</f>
        <v>0</v>
      </c>
      <c r="BF45" s="559">
        <f>'23. BldgUnit Config'!Q45</f>
        <v>0</v>
      </c>
      <c r="BG45" s="559">
        <f>'23. BldgUnit Config'!R45</f>
        <v>0</v>
      </c>
      <c r="BH45" s="559">
        <f>'23. BldgUnit Config'!S45</f>
        <v>0</v>
      </c>
      <c r="BI45" s="559">
        <f>'23. BldgUnit Config'!T45</f>
        <v>0</v>
      </c>
      <c r="BJ45" s="559">
        <f>'23. BldgUnit Config'!U45</f>
        <v>0</v>
      </c>
      <c r="BK45" s="559">
        <f>'23. BldgUnit Config'!V45</f>
        <v>0</v>
      </c>
      <c r="BL45" s="559">
        <f>'23. BldgUnit Config'!W45</f>
        <v>0</v>
      </c>
      <c r="BM45" s="559">
        <f>'23. BldgUnit Config'!X45</f>
        <v>0</v>
      </c>
      <c r="BN45" s="559">
        <f>'23. BldgUnit Config'!Y45</f>
        <v>0</v>
      </c>
      <c r="BO45" s="559">
        <f>'23. BldgUnit Config'!Z45</f>
        <v>0</v>
      </c>
      <c r="BP45" s="559">
        <f>'23. BldgUnit Config'!AA45</f>
        <v>0</v>
      </c>
      <c r="BQ45" s="559">
        <f>'23. BldgUnit Config'!AB45</f>
        <v>0</v>
      </c>
      <c r="BR45" s="559">
        <f>'23. BldgUnit Config'!AC45</f>
        <v>0</v>
      </c>
      <c r="BS45" s="559">
        <f>'23. BldgUnit Config'!AD45</f>
        <v>0</v>
      </c>
      <c r="BT45" s="563">
        <f t="shared" si="2"/>
        <v>0</v>
      </c>
      <c r="BU45" s="563">
        <f t="shared" si="3"/>
        <v>0</v>
      </c>
      <c r="BV45" s="305"/>
      <c r="BW45" s="374" t="s">
        <v>286</v>
      </c>
      <c r="BX45" s="371"/>
      <c r="BY45" s="385">
        <f>'30. Development Cost Schedule'!C45</f>
        <v>0</v>
      </c>
      <c r="BZ45" s="385">
        <f>'30. Development Cost Schedule'!D45</f>
        <v>0</v>
      </c>
      <c r="CA45" s="385">
        <f>'30. Development Cost Schedule'!E45</f>
        <v>0</v>
      </c>
      <c r="CB45" s="391"/>
      <c r="CC45" s="2496">
        <f>'30. Development Cost Schedule'!G45</f>
        <v>0</v>
      </c>
      <c r="CD45" s="2497"/>
      <c r="CE45" s="2497"/>
      <c r="CF45" s="2497"/>
      <c r="CG45" s="2498"/>
      <c r="CI45" s="2514" t="s">
        <v>2262</v>
      </c>
      <c r="CJ45" s="2515"/>
      <c r="CK45" s="2515"/>
      <c r="CL45" s="2515"/>
      <c r="CM45" s="2515"/>
      <c r="CN45" s="2515"/>
      <c r="CO45" s="2515"/>
      <c r="CP45" s="2515"/>
      <c r="CQ45" s="2515"/>
      <c r="CR45" s="2515"/>
      <c r="CS45" s="2515"/>
      <c r="CT45" s="2515"/>
      <c r="CU45" s="2515"/>
      <c r="CV45" s="2515"/>
      <c r="CW45" s="2515"/>
      <c r="CX45" s="2515"/>
      <c r="CY45" s="2515"/>
      <c r="CZ45" s="2515"/>
      <c r="DA45" s="2515"/>
      <c r="DB45" s="2515"/>
      <c r="DC45" s="2515"/>
      <c r="DD45" s="2515"/>
      <c r="DE45" s="2515"/>
      <c r="DF45" s="2515"/>
      <c r="DG45" s="2515"/>
      <c r="DH45" s="2515"/>
      <c r="DI45" s="2515"/>
      <c r="DJ45" s="2515"/>
      <c r="DK45" s="2515"/>
      <c r="DL45" s="2515"/>
      <c r="DM45" s="2515"/>
      <c r="DN45" s="2515"/>
      <c r="DO45" s="2515"/>
      <c r="DP45" s="2515"/>
      <c r="DQ45" s="2515"/>
      <c r="DR45" s="2515"/>
      <c r="DS45" s="2515"/>
      <c r="DT45" s="2515"/>
      <c r="DU45" s="2515"/>
      <c r="DV45" s="2515"/>
      <c r="DW45" s="2515"/>
      <c r="DX45" s="2516"/>
      <c r="FN45" s="443" t="s">
        <v>568</v>
      </c>
      <c r="FO45" s="2610" t="s">
        <v>2177</v>
      </c>
      <c r="FP45" s="2611"/>
      <c r="FQ45" s="2611"/>
      <c r="FR45" s="2611"/>
      <c r="FS45" s="2611"/>
      <c r="FT45" s="2611"/>
      <c r="FU45" s="2611"/>
      <c r="FV45" s="2611"/>
      <c r="FW45" s="2611"/>
      <c r="FX45" s="2611"/>
      <c r="FY45" s="2611"/>
      <c r="FZ45" s="2611"/>
      <c r="GA45" s="2611"/>
      <c r="GB45" s="2611"/>
      <c r="GC45" s="2611"/>
      <c r="GD45" s="2611"/>
      <c r="GE45" s="2611"/>
      <c r="GF45" s="2611"/>
      <c r="GG45" s="2611"/>
      <c r="GH45" s="2611"/>
      <c r="GI45" s="2611"/>
      <c r="GJ45" s="2611"/>
      <c r="GK45" s="2611"/>
      <c r="GL45" s="2612"/>
      <c r="GM45"/>
      <c r="GO45" s="466"/>
      <c r="GP45" s="457" t="s">
        <v>205</v>
      </c>
      <c r="GQ45" s="457"/>
      <c r="GR45" s="1424"/>
      <c r="GS45" s="1424"/>
      <c r="GT45" s="1424"/>
      <c r="GU45" s="1424"/>
      <c r="GV45" s="1424"/>
      <c r="GW45" s="1424"/>
      <c r="GX45" s="1424"/>
      <c r="GY45" s="1424"/>
      <c r="GZ45" s="1424"/>
      <c r="HA45" s="1424"/>
      <c r="HB45" s="1424"/>
      <c r="HC45" s="1424"/>
      <c r="HD45" s="1424"/>
      <c r="HE45" s="1424"/>
      <c r="HF45" s="1424"/>
      <c r="HH45" s="300"/>
      <c r="HI45" s="300"/>
      <c r="HJ45" s="300"/>
      <c r="HK45" s="2317">
        <f>'17. Dev. Narr.'!D82</f>
        <v>0</v>
      </c>
      <c r="HL45" s="2491" t="s">
        <v>2766</v>
      </c>
      <c r="HM45" s="2492"/>
      <c r="HN45" s="2492"/>
      <c r="HO45" s="2492"/>
      <c r="HP45" s="2492"/>
      <c r="HQ45" s="2492"/>
      <c r="HR45" s="2492"/>
      <c r="HS45" s="2492"/>
      <c r="HT45" s="2492"/>
      <c r="HU45" s="2492"/>
      <c r="HV45" s="2492"/>
      <c r="HW45" s="2492"/>
      <c r="HX45" s="2492"/>
      <c r="HY45" s="2492"/>
      <c r="HZ45" s="2492"/>
      <c r="IA45" s="2492"/>
      <c r="IB45" s="2492"/>
      <c r="IC45" s="2492"/>
      <c r="ID45" s="2492"/>
      <c r="IE45" s="2492"/>
      <c r="IF45" s="2492"/>
      <c r="IG45" s="2492"/>
      <c r="IH45" s="2492"/>
      <c r="II45" s="2492"/>
      <c r="IJ45" s="2492"/>
      <c r="IK45" s="2492"/>
      <c r="IL45" s="2492"/>
      <c r="IM45" s="2492"/>
      <c r="IN45" s="2492"/>
      <c r="IO45" s="2492"/>
      <c r="IP45" s="300"/>
      <c r="IQ45" s="300"/>
      <c r="IR45" s="300"/>
      <c r="IS45" s="300"/>
      <c r="IT45" s="300"/>
      <c r="IU45" s="300"/>
      <c r="IV45" s="300"/>
      <c r="IW45" s="300"/>
      <c r="IX45" s="300"/>
      <c r="IY45" s="300"/>
      <c r="IZ45" s="503"/>
      <c r="JC45" s="24"/>
      <c r="JD45" s="131"/>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117"/>
      <c r="KC45" s="24"/>
      <c r="KD45" s="24"/>
      <c r="KE45" s="24"/>
      <c r="KF45" s="24"/>
      <c r="KG45" s="24"/>
      <c r="KH45" s="24"/>
      <c r="KI45" s="24"/>
      <c r="KJ45" s="24"/>
      <c r="KK45" s="24"/>
      <c r="KL45" s="24"/>
      <c r="KM45" s="214"/>
      <c r="KN45" s="1565"/>
      <c r="KO45" s="1565"/>
      <c r="KP45" s="1565"/>
    </row>
    <row r="46" spans="1:302" ht="15" customHeight="1" thickBot="1" x14ac:dyDescent="0.35">
      <c r="A46" s="674">
        <f>'24. Rent Schedule'!A46</f>
        <v>0</v>
      </c>
      <c r="B46" s="1405">
        <f>'24. Rent Schedule'!B46</f>
        <v>0</v>
      </c>
      <c r="C46" s="1405">
        <f>'24. Rent Schedule'!C46</f>
        <v>0</v>
      </c>
      <c r="D46" s="1405">
        <f>'24. Rent Schedule'!D46</f>
        <v>0</v>
      </c>
      <c r="E46" s="1405">
        <f>'24. Rent Schedule'!E46</f>
        <v>0</v>
      </c>
      <c r="F46" s="1404">
        <f>'24. Rent Schedule'!F46</f>
        <v>0</v>
      </c>
      <c r="G46" s="1404">
        <f>'24. Rent Schedule'!G46</f>
        <v>0</v>
      </c>
      <c r="H46" s="1404">
        <f>'24. Rent Schedule'!H46</f>
        <v>0</v>
      </c>
      <c r="I46" s="1404">
        <f>'24. Rent Schedule'!I46</f>
        <v>0</v>
      </c>
      <c r="J46" s="589">
        <f t="shared" si="0"/>
        <v>0</v>
      </c>
      <c r="K46" s="590">
        <f>'24. Rent Schedule'!K46</f>
        <v>0</v>
      </c>
      <c r="L46" s="590">
        <f>'24. Rent Schedule'!L46</f>
        <v>0</v>
      </c>
      <c r="M46" s="590">
        <f>'24. Rent Schedule'!M46</f>
        <v>0</v>
      </c>
      <c r="N46" s="593">
        <f t="shared" si="1"/>
        <v>0</v>
      </c>
      <c r="Q46" s="319"/>
      <c r="R46" s="319"/>
      <c r="AC46" s="131"/>
      <c r="AD46" s="1126" t="s">
        <v>1301</v>
      </c>
      <c r="AE46" s="96"/>
      <c r="AF46" s="96"/>
      <c r="AG46" s="96"/>
      <c r="AH46" s="96"/>
      <c r="AI46" s="117"/>
      <c r="AJ46" s="132" t="s">
        <v>212</v>
      </c>
      <c r="AK46" s="135"/>
      <c r="AL46" s="1089">
        <f>'26. Annual Operating Expenses'!J46</f>
        <v>0</v>
      </c>
      <c r="AM46" s="134"/>
      <c r="AN46" s="218"/>
      <c r="AP46" s="1368">
        <f>'23. BldgUnit Config'!A46</f>
        <v>0</v>
      </c>
      <c r="AQ46" s="1368">
        <f>'23. BldgUnit Config'!B46</f>
        <v>0</v>
      </c>
      <c r="AR46" s="1368">
        <f>'23. BldgUnit Config'!C46</f>
        <v>0</v>
      </c>
      <c r="AS46" s="1368">
        <f>'23. BldgUnit Config'!D46</f>
        <v>0</v>
      </c>
      <c r="AT46" s="1399"/>
      <c r="AU46" s="1400"/>
      <c r="AV46" s="1400"/>
      <c r="AW46" s="1401"/>
      <c r="AX46" s="559">
        <f>'23. BldgUnit Config'!I46</f>
        <v>0</v>
      </c>
      <c r="AY46" s="559">
        <f>'23. BldgUnit Config'!J46</f>
        <v>0</v>
      </c>
      <c r="AZ46" s="559">
        <f>'23. BldgUnit Config'!K46</f>
        <v>0</v>
      </c>
      <c r="BA46" s="559">
        <f>'23. BldgUnit Config'!L46</f>
        <v>0</v>
      </c>
      <c r="BB46" s="559">
        <f>'23. BldgUnit Config'!M46</f>
        <v>0</v>
      </c>
      <c r="BC46" s="891"/>
      <c r="BD46" s="559">
        <f>'23. BldgUnit Config'!O46</f>
        <v>0</v>
      </c>
      <c r="BE46" s="559">
        <f>'23. BldgUnit Config'!P46</f>
        <v>0</v>
      </c>
      <c r="BF46" s="559">
        <f>'23. BldgUnit Config'!Q46</f>
        <v>0</v>
      </c>
      <c r="BG46" s="559">
        <f>'23. BldgUnit Config'!R46</f>
        <v>0</v>
      </c>
      <c r="BH46" s="559">
        <f>'23. BldgUnit Config'!S46</f>
        <v>0</v>
      </c>
      <c r="BI46" s="559">
        <f>'23. BldgUnit Config'!T46</f>
        <v>0</v>
      </c>
      <c r="BJ46" s="559">
        <f>'23. BldgUnit Config'!U46</f>
        <v>0</v>
      </c>
      <c r="BK46" s="559">
        <f>'23. BldgUnit Config'!V46</f>
        <v>0</v>
      </c>
      <c r="BL46" s="559">
        <f>'23. BldgUnit Config'!W46</f>
        <v>0</v>
      </c>
      <c r="BM46" s="559">
        <f>'23. BldgUnit Config'!X46</f>
        <v>0</v>
      </c>
      <c r="BN46" s="559">
        <f>'23. BldgUnit Config'!Y46</f>
        <v>0</v>
      </c>
      <c r="BO46" s="559">
        <f>'23. BldgUnit Config'!Z46</f>
        <v>0</v>
      </c>
      <c r="BP46" s="559">
        <f>'23. BldgUnit Config'!AA46</f>
        <v>0</v>
      </c>
      <c r="BQ46" s="559">
        <f>'23. BldgUnit Config'!AB46</f>
        <v>0</v>
      </c>
      <c r="BR46" s="559">
        <f>'23. BldgUnit Config'!AC46</f>
        <v>0</v>
      </c>
      <c r="BS46" s="559">
        <f>'23. BldgUnit Config'!AD46</f>
        <v>0</v>
      </c>
      <c r="BT46" s="563">
        <f t="shared" si="2"/>
        <v>0</v>
      </c>
      <c r="BU46" s="563">
        <f t="shared" si="3"/>
        <v>0</v>
      </c>
      <c r="BV46" s="305"/>
      <c r="BW46" s="374" t="s">
        <v>287</v>
      </c>
      <c r="BX46" s="371"/>
      <c r="BY46" s="385">
        <f>'30. Development Cost Schedule'!C46</f>
        <v>0</v>
      </c>
      <c r="BZ46" s="385">
        <f>'30. Development Cost Schedule'!D46</f>
        <v>0</v>
      </c>
      <c r="CA46" s="385">
        <f>'30. Development Cost Schedule'!E46</f>
        <v>0</v>
      </c>
      <c r="CB46" s="391"/>
      <c r="CC46" s="2496">
        <f>'30. Development Cost Schedule'!G46</f>
        <v>0</v>
      </c>
      <c r="CD46" s="2497"/>
      <c r="CE46" s="2497"/>
      <c r="CF46" s="2497"/>
      <c r="CG46" s="2498"/>
      <c r="CI46" s="2505">
        <f>'31. Schedule of Sources'!A46</f>
        <v>0</v>
      </c>
      <c r="CJ46" s="2506"/>
      <c r="CK46" s="2506"/>
      <c r="CL46" s="2506"/>
      <c r="CM46" s="2506"/>
      <c r="CN46" s="2506"/>
      <c r="CO46" s="2506"/>
      <c r="CP46" s="2506"/>
      <c r="CQ46" s="2506"/>
      <c r="CR46" s="2506"/>
      <c r="CS46" s="2506"/>
      <c r="CT46" s="2506"/>
      <c r="CU46" s="2506"/>
      <c r="CV46" s="2506"/>
      <c r="CW46" s="2506"/>
      <c r="CX46" s="2506"/>
      <c r="CY46" s="2506"/>
      <c r="CZ46" s="2506"/>
      <c r="DA46" s="2506"/>
      <c r="DB46" s="2506"/>
      <c r="DC46" s="2506"/>
      <c r="DD46" s="2506"/>
      <c r="DE46" s="2506"/>
      <c r="DF46" s="2506"/>
      <c r="DG46" s="2506"/>
      <c r="DH46" s="2506"/>
      <c r="DI46" s="2506"/>
      <c r="DJ46" s="2506"/>
      <c r="DK46" s="2506"/>
      <c r="DL46" s="2506"/>
      <c r="DM46" s="2506"/>
      <c r="DN46" s="2506"/>
      <c r="DO46" s="2506"/>
      <c r="DP46" s="2506"/>
      <c r="DQ46" s="2506"/>
      <c r="DR46" s="2506"/>
      <c r="DS46" s="2506"/>
      <c r="DT46" s="2506"/>
      <c r="DU46" s="2506"/>
      <c r="DV46" s="2506"/>
      <c r="DW46" s="2506"/>
      <c r="DX46" s="2507"/>
      <c r="FN46" s="443"/>
      <c r="FO46" s="1856"/>
      <c r="FP46" s="1856"/>
      <c r="FQ46" s="1856"/>
      <c r="FR46" s="1856"/>
      <c r="FS46" s="1856"/>
      <c r="FT46" s="1856"/>
      <c r="FU46" s="1856"/>
      <c r="FV46" s="1856"/>
      <c r="FW46" s="1856"/>
      <c r="FX46" s="1856"/>
      <c r="FY46" s="1856"/>
      <c r="FZ46" s="1856"/>
      <c r="GA46" s="1856"/>
      <c r="GB46" s="1856"/>
      <c r="GC46" s="1856"/>
      <c r="GD46" s="1856"/>
      <c r="GE46" s="1856"/>
      <c r="GF46" s="1856"/>
      <c r="GG46" s="1856"/>
      <c r="GH46" s="1856"/>
      <c r="GI46" s="1856"/>
      <c r="GJ46" s="1856"/>
      <c r="GK46" s="1856"/>
      <c r="GL46" s="1856"/>
      <c r="GM46"/>
      <c r="GO46" s="466"/>
      <c r="GP46" s="859">
        <f>'11. Site Info Part III'!B46</f>
        <v>0</v>
      </c>
      <c r="GQ46" s="1846"/>
      <c r="GR46" s="1424" t="s">
        <v>70</v>
      </c>
      <c r="GS46" s="1424"/>
      <c r="GT46" s="1424"/>
      <c r="GU46" s="1424"/>
      <c r="GV46" s="1424"/>
      <c r="GW46" s="1424"/>
      <c r="GX46" s="1424"/>
      <c r="GY46" s="1424"/>
      <c r="GZ46" s="1424"/>
      <c r="HA46" s="1424"/>
      <c r="HB46" s="1424"/>
      <c r="HC46" s="1424"/>
      <c r="HD46" s="1424"/>
      <c r="HE46" s="1424"/>
      <c r="HF46" s="1424"/>
      <c r="HH46" s="300"/>
      <c r="HI46" s="300"/>
      <c r="HJ46" s="2330"/>
      <c r="HK46" s="2330"/>
      <c r="HL46" s="2330"/>
      <c r="HM46" s="2330"/>
      <c r="HN46" s="2330"/>
      <c r="HO46" s="2330"/>
      <c r="HP46" s="2330"/>
      <c r="HQ46" s="2330"/>
      <c r="HR46" s="2330"/>
      <c r="HS46" s="2330"/>
      <c r="HT46" s="2330"/>
      <c r="HU46" s="2330"/>
      <c r="HV46" s="2330"/>
      <c r="HW46" s="2330"/>
      <c r="HX46" s="2330"/>
      <c r="HY46" s="2330"/>
      <c r="HZ46" s="2330"/>
      <c r="IA46" s="2330"/>
      <c r="IB46" s="2330"/>
      <c r="IC46" s="2330"/>
      <c r="ID46" s="2330"/>
      <c r="IE46" s="2330"/>
      <c r="IF46" s="2330"/>
      <c r="IG46" s="2330"/>
      <c r="IH46" s="2330"/>
      <c r="II46" s="2330"/>
      <c r="IJ46" s="2330"/>
      <c r="IK46" s="2330"/>
      <c r="IL46" s="2330"/>
      <c r="IM46" s="2330"/>
      <c r="IN46" s="2330"/>
      <c r="IO46" s="2330"/>
      <c r="IP46" s="2330"/>
      <c r="IQ46" s="2330"/>
      <c r="IR46" s="2330"/>
      <c r="IS46" s="2330"/>
      <c r="IT46" s="2330"/>
      <c r="IU46" s="2330"/>
      <c r="IV46" s="2330"/>
      <c r="IW46" s="2330"/>
      <c r="IX46" s="2330"/>
      <c r="IY46" s="2330"/>
      <c r="IZ46" s="2330"/>
      <c r="JC46" s="24"/>
      <c r="JD46" s="905" t="s">
        <v>127</v>
      </c>
      <c r="JE46" s="1564"/>
      <c r="JF46" s="1564"/>
      <c r="JG46" s="644"/>
      <c r="JH46" s="645"/>
      <c r="JI46" s="645"/>
      <c r="JJ46" s="646"/>
      <c r="JK46" s="2764">
        <f>'42. Dev Team'!I46</f>
        <v>0</v>
      </c>
      <c r="JL46" s="2765"/>
      <c r="JM46" s="2766"/>
      <c r="JN46" s="24"/>
      <c r="JO46" s="24"/>
      <c r="JP46" s="24"/>
      <c r="JQ46" s="24"/>
      <c r="JR46" s="24"/>
      <c r="JS46" s="24"/>
      <c r="JT46" s="24"/>
      <c r="JU46" s="24"/>
      <c r="JV46" s="24"/>
      <c r="JW46" s="24"/>
      <c r="JX46" s="24"/>
      <c r="JY46" s="24"/>
      <c r="JZ46" s="24"/>
      <c r="KA46" s="24"/>
      <c r="KB46" s="24"/>
      <c r="KC46" s="24"/>
      <c r="KD46" s="24"/>
      <c r="KE46" s="1566"/>
      <c r="KF46" s="1566"/>
      <c r="KG46" s="1566"/>
      <c r="KH46" s="1566"/>
      <c r="KI46" s="1566"/>
      <c r="KJ46" s="2772"/>
      <c r="KK46" s="2772"/>
      <c r="KL46" s="2772"/>
      <c r="KM46" s="214"/>
      <c r="KN46" s="1565"/>
      <c r="KO46" s="1565"/>
      <c r="KP46" s="1565"/>
    </row>
    <row r="47" spans="1:302" ht="15" customHeight="1" thickBot="1" x14ac:dyDescent="0.35">
      <c r="A47" s="674">
        <f>'24. Rent Schedule'!A47</f>
        <v>0</v>
      </c>
      <c r="B47" s="1405">
        <f>'24. Rent Schedule'!B47</f>
        <v>0</v>
      </c>
      <c r="C47" s="1405">
        <f>'24. Rent Schedule'!C47</f>
        <v>0</v>
      </c>
      <c r="D47" s="1405">
        <f>'24. Rent Schedule'!D47</f>
        <v>0</v>
      </c>
      <c r="E47" s="1405">
        <f>'24. Rent Schedule'!E47</f>
        <v>0</v>
      </c>
      <c r="F47" s="1404">
        <f>'24. Rent Schedule'!F47</f>
        <v>0</v>
      </c>
      <c r="G47" s="1404">
        <f>'24. Rent Schedule'!G47</f>
        <v>0</v>
      </c>
      <c r="H47" s="1404">
        <f>'24. Rent Schedule'!H47</f>
        <v>0</v>
      </c>
      <c r="I47" s="1404">
        <f>'24. Rent Schedule'!I47</f>
        <v>0</v>
      </c>
      <c r="J47" s="589">
        <f t="shared" si="0"/>
        <v>0</v>
      </c>
      <c r="K47" s="590">
        <f>'24. Rent Schedule'!K47</f>
        <v>0</v>
      </c>
      <c r="L47" s="590">
        <f>'24. Rent Schedule'!L47</f>
        <v>0</v>
      </c>
      <c r="M47" s="590">
        <f>'24. Rent Schedule'!M47</f>
        <v>0</v>
      </c>
      <c r="N47" s="593">
        <f t="shared" si="1"/>
        <v>0</v>
      </c>
      <c r="Q47" s="319"/>
      <c r="R47" s="319"/>
      <c r="AC47" s="131"/>
      <c r="AD47" s="639" t="s">
        <v>2254</v>
      </c>
      <c r="AE47" s="96"/>
      <c r="AF47" s="96"/>
      <c r="AG47" s="96"/>
      <c r="AH47" s="96"/>
      <c r="AI47" s="117"/>
      <c r="AJ47" s="132" t="s">
        <v>212</v>
      </c>
      <c r="AK47" s="135"/>
      <c r="AL47" s="1089">
        <f>'26. Annual Operating Expenses'!J47</f>
        <v>0</v>
      </c>
      <c r="AM47" s="134"/>
      <c r="AN47" s="218"/>
      <c r="AP47" s="1368">
        <f>'23. BldgUnit Config'!A47</f>
        <v>0</v>
      </c>
      <c r="AQ47" s="1368">
        <f>'23. BldgUnit Config'!B47</f>
        <v>0</v>
      </c>
      <c r="AR47" s="1368">
        <f>'23. BldgUnit Config'!C47</f>
        <v>0</v>
      </c>
      <c r="AS47" s="1368">
        <f>'23. BldgUnit Config'!D47</f>
        <v>0</v>
      </c>
      <c r="AT47" s="1399"/>
      <c r="AU47" s="1400"/>
      <c r="AV47" s="1400"/>
      <c r="AW47" s="1401"/>
      <c r="AX47" s="559">
        <f>'23. BldgUnit Config'!I47</f>
        <v>0</v>
      </c>
      <c r="AY47" s="559">
        <f>'23. BldgUnit Config'!J47</f>
        <v>0</v>
      </c>
      <c r="AZ47" s="559">
        <f>'23. BldgUnit Config'!K47</f>
        <v>0</v>
      </c>
      <c r="BA47" s="559">
        <f>'23. BldgUnit Config'!L47</f>
        <v>0</v>
      </c>
      <c r="BB47" s="559">
        <f>'23. BldgUnit Config'!M47</f>
        <v>0</v>
      </c>
      <c r="BC47" s="891"/>
      <c r="BD47" s="559">
        <f>'23. BldgUnit Config'!O47</f>
        <v>0</v>
      </c>
      <c r="BE47" s="559">
        <f>'23. BldgUnit Config'!P47</f>
        <v>0</v>
      </c>
      <c r="BF47" s="559">
        <f>'23. BldgUnit Config'!Q47</f>
        <v>0</v>
      </c>
      <c r="BG47" s="559">
        <f>'23. BldgUnit Config'!R47</f>
        <v>0</v>
      </c>
      <c r="BH47" s="559">
        <f>'23. BldgUnit Config'!S47</f>
        <v>0</v>
      </c>
      <c r="BI47" s="559">
        <f>'23. BldgUnit Config'!T47</f>
        <v>0</v>
      </c>
      <c r="BJ47" s="559">
        <f>'23. BldgUnit Config'!U47</f>
        <v>0</v>
      </c>
      <c r="BK47" s="559">
        <f>'23. BldgUnit Config'!V47</f>
        <v>0</v>
      </c>
      <c r="BL47" s="559">
        <f>'23. BldgUnit Config'!W47</f>
        <v>0</v>
      </c>
      <c r="BM47" s="559">
        <f>'23. BldgUnit Config'!X47</f>
        <v>0</v>
      </c>
      <c r="BN47" s="559">
        <f>'23. BldgUnit Config'!Y47</f>
        <v>0</v>
      </c>
      <c r="BO47" s="559">
        <f>'23. BldgUnit Config'!Z47</f>
        <v>0</v>
      </c>
      <c r="BP47" s="559">
        <f>'23. BldgUnit Config'!AA47</f>
        <v>0</v>
      </c>
      <c r="BQ47" s="559">
        <f>'23. BldgUnit Config'!AB47</f>
        <v>0</v>
      </c>
      <c r="BR47" s="559">
        <f>'23. BldgUnit Config'!AC47</f>
        <v>0</v>
      </c>
      <c r="BS47" s="559">
        <f>'23. BldgUnit Config'!AD47</f>
        <v>0</v>
      </c>
      <c r="BT47" s="563">
        <f>(AX47*AX$36+AY47*AY$36+AZ47*AZ$36+BA47*BA$36+BB47*BB$36+BD47*BD$36+BE47*BE$36+BF47*BF$36+BG47*BG$36+BH47*BH$36+BI47*BI$36+BJ47*BJ$36+BK47*BK$36+BL47*BL$36+BM47*BM$36+BN47*BN$36+BO47*BO$36+BP47*BP$36+BQ47*BQ$36+BR47*BR$36+BS47*BS$36)</f>
        <v>0</v>
      </c>
      <c r="BU47" s="563">
        <f t="shared" si="3"/>
        <v>0</v>
      </c>
      <c r="BV47" s="305"/>
      <c r="BW47" s="374" t="s">
        <v>288</v>
      </c>
      <c r="BX47" s="371"/>
      <c r="BY47" s="385">
        <f>'30. Development Cost Schedule'!C47</f>
        <v>0</v>
      </c>
      <c r="BZ47" s="385">
        <f>'30. Development Cost Schedule'!D47</f>
        <v>0</v>
      </c>
      <c r="CA47" s="385">
        <f>'30. Development Cost Schedule'!E47</f>
        <v>0</v>
      </c>
      <c r="CB47" s="391"/>
      <c r="CC47" s="2496">
        <f>'30. Development Cost Schedule'!G47</f>
        <v>0</v>
      </c>
      <c r="CD47" s="2497"/>
      <c r="CE47" s="2497"/>
      <c r="CF47" s="2497"/>
      <c r="CG47" s="2498"/>
      <c r="CI47" s="2508"/>
      <c r="CJ47" s="2509"/>
      <c r="CK47" s="2509"/>
      <c r="CL47" s="2509"/>
      <c r="CM47" s="2509"/>
      <c r="CN47" s="2509"/>
      <c r="CO47" s="2509"/>
      <c r="CP47" s="2509"/>
      <c r="CQ47" s="2509"/>
      <c r="CR47" s="2509"/>
      <c r="CS47" s="2509"/>
      <c r="CT47" s="2509"/>
      <c r="CU47" s="2509"/>
      <c r="CV47" s="2509"/>
      <c r="CW47" s="2509"/>
      <c r="CX47" s="2509"/>
      <c r="CY47" s="2509"/>
      <c r="CZ47" s="2509"/>
      <c r="DA47" s="2509"/>
      <c r="DB47" s="2509"/>
      <c r="DC47" s="2509"/>
      <c r="DD47" s="2509"/>
      <c r="DE47" s="2509"/>
      <c r="DF47" s="2509"/>
      <c r="DG47" s="2509"/>
      <c r="DH47" s="2509"/>
      <c r="DI47" s="2509"/>
      <c r="DJ47" s="2509"/>
      <c r="DK47" s="2509"/>
      <c r="DL47" s="2509"/>
      <c r="DM47" s="2509"/>
      <c r="DN47" s="2509"/>
      <c r="DO47" s="2509"/>
      <c r="DP47" s="2509"/>
      <c r="DQ47" s="2509"/>
      <c r="DR47" s="2509"/>
      <c r="DS47" s="2509"/>
      <c r="DT47" s="2509"/>
      <c r="DU47" s="2509"/>
      <c r="DV47" s="2509"/>
      <c r="DW47" s="2509"/>
      <c r="DX47" s="2510"/>
      <c r="FN47" s="443"/>
      <c r="FO47" s="1053">
        <f>'7. Site Info Part I'!B47</f>
        <v>0</v>
      </c>
      <c r="FP47" s="2613" t="s">
        <v>2745</v>
      </c>
      <c r="FQ47" s="2592"/>
      <c r="FR47" s="2592"/>
      <c r="FS47" s="2592"/>
      <c r="FT47" s="2592"/>
      <c r="FU47" s="2592"/>
      <c r="FV47" s="2592"/>
      <c r="FW47" s="2592"/>
      <c r="FX47" s="2592"/>
      <c r="FY47" s="2592"/>
      <c r="FZ47" s="2592"/>
      <c r="GA47" s="2592"/>
      <c r="GB47" s="2592"/>
      <c r="GC47" s="2592"/>
      <c r="GD47" s="2592"/>
      <c r="GE47" s="2592"/>
      <c r="GF47" s="2592"/>
      <c r="GG47" s="2592"/>
      <c r="GH47" s="2592"/>
      <c r="GI47" s="2592"/>
      <c r="GJ47" s="2592"/>
      <c r="GK47" s="2592"/>
      <c r="GL47" s="2592"/>
      <c r="GM47"/>
      <c r="GO47" s="466"/>
      <c r="GP47" s="2344"/>
      <c r="GQ47" s="2330"/>
      <c r="GR47" s="1424"/>
      <c r="GS47" s="1424"/>
      <c r="GT47" s="1424"/>
      <c r="GU47" s="1424"/>
      <c r="GV47" s="1424"/>
      <c r="GW47" s="1424"/>
      <c r="GX47" s="1424"/>
      <c r="GY47" s="1424"/>
      <c r="GZ47" s="1424"/>
      <c r="HA47" s="1424"/>
      <c r="HB47" s="1424"/>
      <c r="HC47" s="1424"/>
      <c r="HD47" s="1424"/>
      <c r="HE47" s="1424"/>
      <c r="HF47" s="1424"/>
      <c r="HH47" s="300"/>
      <c r="HI47" s="300"/>
      <c r="HJ47" s="300"/>
      <c r="HK47" s="2317">
        <f>'17. Dev. Narr.'!D84</f>
        <v>0</v>
      </c>
      <c r="HL47" s="2489" t="s">
        <v>2774</v>
      </c>
      <c r="HM47" s="2489"/>
      <c r="HN47" s="2489"/>
      <c r="HO47" s="2489"/>
      <c r="HP47" s="2489"/>
      <c r="HQ47" s="2489"/>
      <c r="HR47" s="2489"/>
      <c r="HS47" s="2489"/>
      <c r="HT47" s="2489"/>
      <c r="HU47" s="2489"/>
      <c r="HV47" s="2489"/>
      <c r="HW47" s="2489"/>
      <c r="HX47" s="2489"/>
      <c r="HY47" s="2489"/>
      <c r="HZ47" s="2489"/>
      <c r="IA47" s="2489"/>
      <c r="IB47" s="2489"/>
      <c r="IC47" s="2489"/>
      <c r="ID47" s="2489"/>
      <c r="IE47" s="2489"/>
      <c r="IF47" s="2489"/>
      <c r="IG47" s="2489"/>
      <c r="IH47" s="2489"/>
      <c r="II47" s="2489"/>
      <c r="IJ47" s="2489"/>
      <c r="IK47" s="2489"/>
      <c r="IL47" s="2489"/>
      <c r="IM47" s="2489"/>
      <c r="IN47" s="2489"/>
      <c r="IO47" s="2489"/>
      <c r="IP47" s="2489"/>
      <c r="IQ47" s="2489"/>
      <c r="IR47" s="2489"/>
      <c r="IS47" s="2489"/>
      <c r="IT47" s="2489"/>
      <c r="IU47" s="2489"/>
      <c r="IV47" s="2489"/>
      <c r="IW47" s="2489"/>
      <c r="IX47" s="2489"/>
      <c r="IY47" s="2489"/>
      <c r="IZ47" s="503"/>
      <c r="JC47" s="24"/>
      <c r="JD47" s="906"/>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1566"/>
      <c r="KH47" s="1566"/>
      <c r="KI47" s="1566"/>
      <c r="KJ47" s="24"/>
      <c r="KK47" s="24"/>
      <c r="KL47" s="24"/>
      <c r="KM47" s="214"/>
      <c r="KN47" s="1565"/>
      <c r="KO47" s="1565"/>
      <c r="KP47" s="1565"/>
    </row>
    <row r="48" spans="1:302" ht="15" customHeight="1" thickBot="1" x14ac:dyDescent="0.35">
      <c r="A48" s="674">
        <f>'24. Rent Schedule'!A48</f>
        <v>0</v>
      </c>
      <c r="B48" s="1405">
        <f>'24. Rent Schedule'!B48</f>
        <v>0</v>
      </c>
      <c r="C48" s="1405">
        <f>'24. Rent Schedule'!C48</f>
        <v>0</v>
      </c>
      <c r="D48" s="1405">
        <f>'24. Rent Schedule'!D48</f>
        <v>0</v>
      </c>
      <c r="E48" s="1405">
        <f>'24. Rent Schedule'!E48</f>
        <v>0</v>
      </c>
      <c r="F48" s="1404">
        <f>'24. Rent Schedule'!F48</f>
        <v>0</v>
      </c>
      <c r="G48" s="1404">
        <f>'24. Rent Schedule'!G48</f>
        <v>0</v>
      </c>
      <c r="H48" s="1404">
        <f>'24. Rent Schedule'!H48</f>
        <v>0</v>
      </c>
      <c r="I48" s="1404">
        <f>'24. Rent Schedule'!I48</f>
        <v>0</v>
      </c>
      <c r="J48" s="589">
        <f t="shared" si="0"/>
        <v>0</v>
      </c>
      <c r="K48" s="590">
        <f>'24. Rent Schedule'!K48</f>
        <v>0</v>
      </c>
      <c r="L48" s="590">
        <f>'24. Rent Schedule'!L48</f>
        <v>0</v>
      </c>
      <c r="M48" s="590">
        <f>'24. Rent Schedule'!M48</f>
        <v>0</v>
      </c>
      <c r="N48" s="593">
        <f t="shared" si="1"/>
        <v>0</v>
      </c>
      <c r="R48" s="319"/>
      <c r="AC48" s="131"/>
      <c r="AD48" s="2915" t="s">
        <v>2255</v>
      </c>
      <c r="AE48" s="2915"/>
      <c r="AF48" s="2915"/>
      <c r="AG48" s="2915"/>
      <c r="AH48" s="2915"/>
      <c r="AI48" s="2915"/>
      <c r="AJ48" s="132" t="s">
        <v>212</v>
      </c>
      <c r="AK48" s="135"/>
      <c r="AL48" s="1089">
        <f>'26. Annual Operating Expenses'!J48</f>
        <v>0</v>
      </c>
      <c r="AM48" s="134"/>
      <c r="AN48" s="218"/>
      <c r="AP48" s="1368">
        <f>'23. BldgUnit Config'!A48</f>
        <v>0</v>
      </c>
      <c r="AQ48" s="1368">
        <f>'23. BldgUnit Config'!B48</f>
        <v>0</v>
      </c>
      <c r="AR48" s="1368">
        <f>'23. BldgUnit Config'!C48</f>
        <v>0</v>
      </c>
      <c r="AS48" s="1368">
        <f>'23. BldgUnit Config'!D48</f>
        <v>0</v>
      </c>
      <c r="AT48" s="1399"/>
      <c r="AU48" s="1400"/>
      <c r="AV48" s="1400"/>
      <c r="AW48" s="1401"/>
      <c r="AX48" s="559">
        <f>'23. BldgUnit Config'!I48</f>
        <v>0</v>
      </c>
      <c r="AY48" s="559">
        <f>'23. BldgUnit Config'!J48</f>
        <v>0</v>
      </c>
      <c r="AZ48" s="559">
        <f>'23. BldgUnit Config'!K48</f>
        <v>0</v>
      </c>
      <c r="BA48" s="559">
        <f>'23. BldgUnit Config'!L48</f>
        <v>0</v>
      </c>
      <c r="BB48" s="559">
        <f>'23. BldgUnit Config'!M48</f>
        <v>0</v>
      </c>
      <c r="BC48" s="891"/>
      <c r="BD48" s="559">
        <f>'23. BldgUnit Config'!O48</f>
        <v>0</v>
      </c>
      <c r="BE48" s="559">
        <f>'23. BldgUnit Config'!P48</f>
        <v>0</v>
      </c>
      <c r="BF48" s="559">
        <f>'23. BldgUnit Config'!Q48</f>
        <v>0</v>
      </c>
      <c r="BG48" s="559">
        <f>'23. BldgUnit Config'!R48</f>
        <v>0</v>
      </c>
      <c r="BH48" s="559">
        <f>'23. BldgUnit Config'!S48</f>
        <v>0</v>
      </c>
      <c r="BI48" s="559">
        <f>'23. BldgUnit Config'!T48</f>
        <v>0</v>
      </c>
      <c r="BJ48" s="559">
        <f>'23. BldgUnit Config'!U48</f>
        <v>0</v>
      </c>
      <c r="BK48" s="559">
        <f>'23. BldgUnit Config'!V48</f>
        <v>0</v>
      </c>
      <c r="BL48" s="559">
        <f>'23. BldgUnit Config'!W48</f>
        <v>0</v>
      </c>
      <c r="BM48" s="559">
        <f>'23. BldgUnit Config'!X48</f>
        <v>0</v>
      </c>
      <c r="BN48" s="559">
        <f>'23. BldgUnit Config'!Y48</f>
        <v>0</v>
      </c>
      <c r="BO48" s="559">
        <f>'23. BldgUnit Config'!Z48</f>
        <v>0</v>
      </c>
      <c r="BP48" s="559">
        <f>'23. BldgUnit Config'!AA48</f>
        <v>0</v>
      </c>
      <c r="BQ48" s="559">
        <f>'23. BldgUnit Config'!AB48</f>
        <v>0</v>
      </c>
      <c r="BR48" s="559">
        <f>'23. BldgUnit Config'!AC48</f>
        <v>0</v>
      </c>
      <c r="BS48" s="559">
        <f>'23. BldgUnit Config'!AD48</f>
        <v>0</v>
      </c>
      <c r="BT48" s="563">
        <f t="shared" si="2"/>
        <v>0</v>
      </c>
      <c r="BU48" s="563">
        <f t="shared" si="3"/>
        <v>0</v>
      </c>
      <c r="BV48" s="305"/>
      <c r="BW48" s="374" t="s">
        <v>289</v>
      </c>
      <c r="BX48" s="371"/>
      <c r="BY48" s="385">
        <f>'30. Development Cost Schedule'!C48</f>
        <v>0</v>
      </c>
      <c r="BZ48" s="385">
        <f>'30. Development Cost Schedule'!D48</f>
        <v>0</v>
      </c>
      <c r="CA48" s="385">
        <f>'30. Development Cost Schedule'!E48</f>
        <v>0</v>
      </c>
      <c r="CB48" s="391"/>
      <c r="CC48" s="2496">
        <f>'30. Development Cost Schedule'!G48</f>
        <v>0</v>
      </c>
      <c r="CD48" s="2497"/>
      <c r="CE48" s="2497"/>
      <c r="CF48" s="2497"/>
      <c r="CG48" s="2498"/>
      <c r="CI48" s="2508"/>
      <c r="CJ48" s="2509"/>
      <c r="CK48" s="2509"/>
      <c r="CL48" s="2509"/>
      <c r="CM48" s="2509"/>
      <c r="CN48" s="2509"/>
      <c r="CO48" s="2509"/>
      <c r="CP48" s="2509"/>
      <c r="CQ48" s="2509"/>
      <c r="CR48" s="2509"/>
      <c r="CS48" s="2509"/>
      <c r="CT48" s="2509"/>
      <c r="CU48" s="2509"/>
      <c r="CV48" s="2509"/>
      <c r="CW48" s="2509"/>
      <c r="CX48" s="2509"/>
      <c r="CY48" s="2509"/>
      <c r="CZ48" s="2509"/>
      <c r="DA48" s="2509"/>
      <c r="DB48" s="2509"/>
      <c r="DC48" s="2509"/>
      <c r="DD48" s="2509"/>
      <c r="DE48" s="2509"/>
      <c r="DF48" s="2509"/>
      <c r="DG48" s="2509"/>
      <c r="DH48" s="2509"/>
      <c r="DI48" s="2509"/>
      <c r="DJ48" s="2509"/>
      <c r="DK48" s="2509"/>
      <c r="DL48" s="2509"/>
      <c r="DM48" s="2509"/>
      <c r="DN48" s="2509"/>
      <c r="DO48" s="2509"/>
      <c r="DP48" s="2509"/>
      <c r="DQ48" s="2509"/>
      <c r="DR48" s="2509"/>
      <c r="DS48" s="2509"/>
      <c r="DT48" s="2509"/>
      <c r="DU48" s="2509"/>
      <c r="DV48" s="2509"/>
      <c r="DW48" s="2509"/>
      <c r="DX48" s="2510"/>
      <c r="FN48" s="443"/>
      <c r="FO48" s="2330"/>
      <c r="FP48" s="1679"/>
      <c r="FQ48" s="2326"/>
      <c r="FR48" s="2326"/>
      <c r="FS48" s="2326"/>
      <c r="FT48" s="2326"/>
      <c r="FU48" s="2326"/>
      <c r="FV48" s="2326"/>
      <c r="FW48" s="2326"/>
      <c r="FX48" s="2326"/>
      <c r="FY48" s="2326"/>
      <c r="FZ48" s="2326"/>
      <c r="GA48" s="2326"/>
      <c r="GB48" s="2326"/>
      <c r="GC48" s="2326"/>
      <c r="GD48" s="2326"/>
      <c r="GE48" s="2326"/>
      <c r="GF48" s="2326"/>
      <c r="GG48" s="2326"/>
      <c r="GH48" s="2326"/>
      <c r="GI48" s="2326"/>
      <c r="GJ48" s="2326"/>
      <c r="GK48" s="2326"/>
      <c r="GL48" s="2326"/>
      <c r="GM48"/>
      <c r="GO48" s="466"/>
      <c r="GP48" s="2344"/>
      <c r="GQ48" s="2330"/>
      <c r="GR48" s="859">
        <f>'11. Site Info Part III'!D48</f>
        <v>0</v>
      </c>
      <c r="GS48" s="2212" t="s">
        <v>2285</v>
      </c>
      <c r="GT48" s="1424"/>
      <c r="GU48" s="1424"/>
      <c r="GV48" s="1424"/>
      <c r="GW48" s="1424"/>
      <c r="GX48" s="1424"/>
      <c r="GY48" s="1424"/>
      <c r="GZ48" s="1424"/>
      <c r="HA48" s="1424"/>
      <c r="HB48" s="1424"/>
      <c r="HC48" s="1424"/>
      <c r="HD48" s="1424"/>
      <c r="HE48" s="1424"/>
      <c r="HF48" s="1424"/>
      <c r="HH48" s="300"/>
      <c r="HI48" s="300"/>
      <c r="HJ48" s="300"/>
      <c r="HK48" s="2318"/>
      <c r="HL48" s="2489"/>
      <c r="HM48" s="2489"/>
      <c r="HN48" s="2489"/>
      <c r="HO48" s="2489"/>
      <c r="HP48" s="2489"/>
      <c r="HQ48" s="2489"/>
      <c r="HR48" s="2489"/>
      <c r="HS48" s="2489"/>
      <c r="HT48" s="2489"/>
      <c r="HU48" s="2489"/>
      <c r="HV48" s="2489"/>
      <c r="HW48" s="2489"/>
      <c r="HX48" s="2489"/>
      <c r="HY48" s="2489"/>
      <c r="HZ48" s="2489"/>
      <c r="IA48" s="2489"/>
      <c r="IB48" s="2489"/>
      <c r="IC48" s="2489"/>
      <c r="ID48" s="2489"/>
      <c r="IE48" s="2489"/>
      <c r="IF48" s="2489"/>
      <c r="IG48" s="2489"/>
      <c r="IH48" s="2489"/>
      <c r="II48" s="2489"/>
      <c r="IJ48" s="2489"/>
      <c r="IK48" s="2489"/>
      <c r="IL48" s="2489"/>
      <c r="IM48" s="2489"/>
      <c r="IN48" s="2489"/>
      <c r="IO48" s="2489"/>
      <c r="IP48" s="2489"/>
      <c r="IQ48" s="2489"/>
      <c r="IR48" s="2489"/>
      <c r="IS48" s="2489"/>
      <c r="IT48" s="2489"/>
      <c r="IU48" s="2489"/>
      <c r="IV48" s="2489"/>
      <c r="IW48" s="2489"/>
      <c r="IX48" s="2489"/>
      <c r="IY48" s="2489"/>
      <c r="IZ48" s="503"/>
      <c r="JC48" s="24"/>
      <c r="JD48" s="907" t="s">
        <v>681</v>
      </c>
      <c r="JE48" s="908"/>
      <c r="JF48" s="908"/>
      <c r="JG48" s="908"/>
      <c r="JH48" s="908"/>
      <c r="JI48" s="908"/>
      <c r="JJ48" s="908"/>
      <c r="JK48" s="908"/>
      <c r="JL48" s="908"/>
      <c r="JM48" s="908"/>
      <c r="JN48" s="908"/>
      <c r="JO48" s="908"/>
      <c r="JP48" s="908"/>
      <c r="JQ48" s="908"/>
      <c r="JR48" s="908"/>
      <c r="JS48" s="908"/>
      <c r="JT48" s="908"/>
      <c r="JU48" s="908"/>
      <c r="JV48" s="908"/>
      <c r="JW48" s="908"/>
      <c r="JX48" s="908"/>
      <c r="JY48" s="908"/>
      <c r="JZ48" s="908"/>
      <c r="KA48" s="908"/>
      <c r="KB48" s="908"/>
      <c r="KC48" s="908"/>
      <c r="KD48" s="101"/>
      <c r="KE48" s="1562"/>
      <c r="KF48" s="1562"/>
      <c r="KG48" s="1562"/>
      <c r="KH48" s="1562"/>
      <c r="KI48" s="1562"/>
      <c r="KJ48" s="2740">
        <f>'42. Dev Team'!AH48</f>
        <v>0</v>
      </c>
      <c r="KK48" s="2740"/>
      <c r="KL48" s="2740"/>
      <c r="KM48" s="1563"/>
      <c r="KN48" s="1565"/>
      <c r="KO48" s="1565"/>
      <c r="KP48" s="1565"/>
    </row>
    <row r="49" spans="1:302" ht="15" customHeight="1" thickBot="1" x14ac:dyDescent="0.35">
      <c r="A49" s="674">
        <f>'24. Rent Schedule'!A49</f>
        <v>0</v>
      </c>
      <c r="B49" s="1405">
        <f>'24. Rent Schedule'!B49</f>
        <v>0</v>
      </c>
      <c r="C49" s="1405">
        <f>'24. Rent Schedule'!C49</f>
        <v>0</v>
      </c>
      <c r="D49" s="1405">
        <f>'24. Rent Schedule'!D49</f>
        <v>0</v>
      </c>
      <c r="E49" s="1405">
        <f>'24. Rent Schedule'!E49</f>
        <v>0</v>
      </c>
      <c r="F49" s="1404">
        <f>'24. Rent Schedule'!F49</f>
        <v>0</v>
      </c>
      <c r="G49" s="1404">
        <f>'24. Rent Schedule'!G49</f>
        <v>0</v>
      </c>
      <c r="H49" s="1404">
        <f>'24. Rent Schedule'!H49</f>
        <v>0</v>
      </c>
      <c r="I49" s="1404">
        <f>'24. Rent Schedule'!I49</f>
        <v>0</v>
      </c>
      <c r="J49" s="589">
        <f t="shared" si="0"/>
        <v>0</v>
      </c>
      <c r="K49" s="590">
        <f>'24. Rent Schedule'!K49</f>
        <v>0</v>
      </c>
      <c r="L49" s="590">
        <f>'24. Rent Schedule'!L49</f>
        <v>0</v>
      </c>
      <c r="M49" s="590">
        <f>'24. Rent Schedule'!M49</f>
        <v>0</v>
      </c>
      <c r="N49" s="593">
        <f t="shared" si="1"/>
        <v>0</v>
      </c>
      <c r="R49" s="319"/>
      <c r="AC49" s="131"/>
      <c r="AD49" s="2915" t="s">
        <v>2256</v>
      </c>
      <c r="AE49" s="2915"/>
      <c r="AF49" s="2915"/>
      <c r="AG49" s="2915"/>
      <c r="AH49" s="2915"/>
      <c r="AI49" s="2915"/>
      <c r="AJ49" s="132"/>
      <c r="AK49" s="135"/>
      <c r="AL49" s="1089">
        <f>'26. Annual Operating Expenses'!J49</f>
        <v>0</v>
      </c>
      <c r="AM49" s="134"/>
      <c r="AN49" s="218"/>
      <c r="AP49" s="1368">
        <f>'23. BldgUnit Config'!A49</f>
        <v>0</v>
      </c>
      <c r="AQ49" s="1368">
        <f>'23. BldgUnit Config'!B49</f>
        <v>0</v>
      </c>
      <c r="AR49" s="1368">
        <f>'23. BldgUnit Config'!C49</f>
        <v>0</v>
      </c>
      <c r="AS49" s="1368">
        <f>'23. BldgUnit Config'!D49</f>
        <v>0</v>
      </c>
      <c r="AT49" s="1399"/>
      <c r="AU49" s="1400"/>
      <c r="AV49" s="1400"/>
      <c r="AW49" s="1401"/>
      <c r="AX49" s="559">
        <f>'23. BldgUnit Config'!I49</f>
        <v>0</v>
      </c>
      <c r="AY49" s="559">
        <f>'23. BldgUnit Config'!J49</f>
        <v>0</v>
      </c>
      <c r="AZ49" s="559">
        <f>'23. BldgUnit Config'!K49</f>
        <v>0</v>
      </c>
      <c r="BA49" s="559">
        <f>'23. BldgUnit Config'!L49</f>
        <v>0</v>
      </c>
      <c r="BB49" s="559">
        <f>'23. BldgUnit Config'!M49</f>
        <v>0</v>
      </c>
      <c r="BC49" s="891"/>
      <c r="BD49" s="559">
        <f>'23. BldgUnit Config'!O49</f>
        <v>0</v>
      </c>
      <c r="BE49" s="559">
        <f>'23. BldgUnit Config'!P49</f>
        <v>0</v>
      </c>
      <c r="BF49" s="559">
        <f>'23. BldgUnit Config'!Q49</f>
        <v>0</v>
      </c>
      <c r="BG49" s="559">
        <f>'23. BldgUnit Config'!R49</f>
        <v>0</v>
      </c>
      <c r="BH49" s="559">
        <f>'23. BldgUnit Config'!S49</f>
        <v>0</v>
      </c>
      <c r="BI49" s="559">
        <f>'23. BldgUnit Config'!T49</f>
        <v>0</v>
      </c>
      <c r="BJ49" s="559">
        <f>'23. BldgUnit Config'!U49</f>
        <v>0</v>
      </c>
      <c r="BK49" s="559">
        <f>'23. BldgUnit Config'!V49</f>
        <v>0</v>
      </c>
      <c r="BL49" s="559">
        <f>'23. BldgUnit Config'!W49</f>
        <v>0</v>
      </c>
      <c r="BM49" s="559">
        <f>'23. BldgUnit Config'!X49</f>
        <v>0</v>
      </c>
      <c r="BN49" s="559">
        <f>'23. BldgUnit Config'!Y49</f>
        <v>0</v>
      </c>
      <c r="BO49" s="559">
        <f>'23. BldgUnit Config'!Z49</f>
        <v>0</v>
      </c>
      <c r="BP49" s="559">
        <f>'23. BldgUnit Config'!AA49</f>
        <v>0</v>
      </c>
      <c r="BQ49" s="559">
        <f>'23. BldgUnit Config'!AB49</f>
        <v>0</v>
      </c>
      <c r="BR49" s="559">
        <f>'23. BldgUnit Config'!AC49</f>
        <v>0</v>
      </c>
      <c r="BS49" s="559">
        <f>'23. BldgUnit Config'!AD49</f>
        <v>0</v>
      </c>
      <c r="BT49" s="563">
        <f t="shared" ref="BT49" si="4">(AX49*AX$36+AY49*AY$36+AZ49*AZ$36+BA49*BA$36+BB49*BB$36+BD49*BD$36+BE49*BE$36+BF49*BF$36+BG49*BG$36+BH49*BH$36+BI49*BI$36+BJ49*BJ$36+BK49*BK$36+BL49*BL$36+BM49*BM$36+BN49*BN$36+BO49*BO$36+BP49*BP$36+BQ49*BQ$36+BR49*BR$36+BS49*BS$36)</f>
        <v>0</v>
      </c>
      <c r="BU49" s="563">
        <f t="shared" ref="BU49" si="5">BT49*AS49</f>
        <v>0</v>
      </c>
      <c r="BV49" s="965"/>
      <c r="BW49" s="394" t="str">
        <f>'30. Development Cost Schedule'!A49</f>
        <v>Other (specify) - see footnote 1</v>
      </c>
      <c r="BX49" s="371"/>
      <c r="BY49" s="385">
        <f>'30. Development Cost Schedule'!C49</f>
        <v>0</v>
      </c>
      <c r="BZ49" s="385">
        <f>'30. Development Cost Schedule'!D49</f>
        <v>0</v>
      </c>
      <c r="CA49" s="385">
        <f>'30. Development Cost Schedule'!E49</f>
        <v>0</v>
      </c>
      <c r="CB49" s="391"/>
      <c r="CC49" s="2496">
        <f>'30. Development Cost Schedule'!G49</f>
        <v>0</v>
      </c>
      <c r="CD49" s="2497"/>
      <c r="CE49" s="2497"/>
      <c r="CF49" s="2497"/>
      <c r="CG49" s="2498"/>
      <c r="CI49" s="2508"/>
      <c r="CJ49" s="2509"/>
      <c r="CK49" s="2509"/>
      <c r="CL49" s="2509"/>
      <c r="CM49" s="2509"/>
      <c r="CN49" s="2509"/>
      <c r="CO49" s="2509"/>
      <c r="CP49" s="2509"/>
      <c r="CQ49" s="2509"/>
      <c r="CR49" s="2509"/>
      <c r="CS49" s="2509"/>
      <c r="CT49" s="2509"/>
      <c r="CU49" s="2509"/>
      <c r="CV49" s="2509"/>
      <c r="CW49" s="2509"/>
      <c r="CX49" s="2509"/>
      <c r="CY49" s="2509"/>
      <c r="CZ49" s="2509"/>
      <c r="DA49" s="2509"/>
      <c r="DB49" s="2509"/>
      <c r="DC49" s="2509"/>
      <c r="DD49" s="2509"/>
      <c r="DE49" s="2509"/>
      <c r="DF49" s="2509"/>
      <c r="DG49" s="2509"/>
      <c r="DH49" s="2509"/>
      <c r="DI49" s="2509"/>
      <c r="DJ49" s="2509"/>
      <c r="DK49" s="2509"/>
      <c r="DL49" s="2509"/>
      <c r="DM49" s="2509"/>
      <c r="DN49" s="2509"/>
      <c r="DO49" s="2509"/>
      <c r="DP49" s="2509"/>
      <c r="DQ49" s="2509"/>
      <c r="DR49" s="2509"/>
      <c r="DS49" s="2509"/>
      <c r="DT49" s="2509"/>
      <c r="DU49" s="2509"/>
      <c r="DV49" s="2509"/>
      <c r="DW49" s="2509"/>
      <c r="DX49" s="2510"/>
      <c r="FN49" s="443"/>
      <c r="FO49" s="1053">
        <f>'7. Site Info Part I'!B49</f>
        <v>0</v>
      </c>
      <c r="FP49" s="2592" t="s">
        <v>2746</v>
      </c>
      <c r="FQ49" s="2592"/>
      <c r="FR49" s="2592"/>
      <c r="FS49" s="2592"/>
      <c r="FT49" s="2592"/>
      <c r="FU49" s="2592"/>
      <c r="FV49" s="2592"/>
      <c r="FW49" s="2592"/>
      <c r="FX49" s="2592"/>
      <c r="FY49" s="2592"/>
      <c r="FZ49" s="2592"/>
      <c r="GA49" s="2592"/>
      <c r="GB49" s="2592"/>
      <c r="GC49" s="2592"/>
      <c r="GD49" s="2592"/>
      <c r="GE49" s="2592"/>
      <c r="GF49" s="2592"/>
      <c r="GG49" s="2592"/>
      <c r="GH49" s="2592"/>
      <c r="GI49" s="2592"/>
      <c r="GJ49" s="2592"/>
      <c r="GK49" s="2592"/>
      <c r="GL49" s="2592"/>
      <c r="GM49"/>
      <c r="GO49" s="466"/>
      <c r="GP49" s="457"/>
      <c r="GQ49" s="1846"/>
      <c r="GR49" s="1424"/>
      <c r="GS49" s="1424"/>
      <c r="GT49" s="1424"/>
      <c r="GU49" s="1424"/>
      <c r="GV49" s="1424"/>
      <c r="GW49" s="1424"/>
      <c r="GX49" s="1424"/>
      <c r="GY49" s="1424"/>
      <c r="GZ49" s="1424"/>
      <c r="HA49" s="1424"/>
      <c r="HB49" s="1424"/>
      <c r="HC49" s="1424"/>
      <c r="HD49" s="1424"/>
      <c r="HE49" s="1424"/>
      <c r="HF49" s="1424"/>
      <c r="HH49" s="300"/>
      <c r="HI49" s="300"/>
      <c r="HJ49" s="300"/>
      <c r="HK49" s="2317">
        <f>'17. Dev. Narr.'!D86</f>
        <v>0</v>
      </c>
      <c r="HL49" s="2490" t="s">
        <v>2765</v>
      </c>
      <c r="HM49" s="2490"/>
      <c r="HN49" s="2490"/>
      <c r="HO49" s="2490"/>
      <c r="HP49" s="2490"/>
      <c r="HQ49" s="2490"/>
      <c r="HR49" s="2490"/>
      <c r="HS49" s="2490"/>
      <c r="HT49" s="2490"/>
      <c r="HU49" s="2490"/>
      <c r="HV49" s="2490"/>
      <c r="HW49" s="2490"/>
      <c r="HX49" s="2490"/>
      <c r="HY49" s="2490"/>
      <c r="HZ49" s="2490"/>
      <c r="IA49" s="2490"/>
      <c r="IB49" s="2490"/>
      <c r="IC49" s="2490"/>
      <c r="ID49" s="2490"/>
      <c r="IE49" s="2490"/>
      <c r="IF49" s="2490"/>
      <c r="IG49" s="2490"/>
      <c r="IH49" s="2490"/>
      <c r="II49" s="2490"/>
      <c r="IJ49" s="2490"/>
      <c r="IK49" s="2490"/>
      <c r="IL49" s="2490"/>
      <c r="IM49" s="2490"/>
      <c r="IN49" s="2490"/>
      <c r="IO49" s="2490"/>
      <c r="IP49" s="2490"/>
      <c r="IQ49" s="2490"/>
      <c r="IR49" s="2490"/>
      <c r="IS49" s="2490"/>
      <c r="IT49" s="2490"/>
      <c r="IU49" s="2490"/>
      <c r="IV49" s="2490"/>
      <c r="IW49" s="2490"/>
      <c r="IX49" s="2490"/>
      <c r="IY49" s="2490"/>
      <c r="IZ49" s="503"/>
      <c r="JC49" s="24"/>
      <c r="JD49" s="910"/>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1566"/>
      <c r="KF49" s="1566"/>
      <c r="KG49" s="1566"/>
      <c r="KH49" s="1566"/>
      <c r="KI49" s="1566"/>
      <c r="KJ49" s="1567"/>
      <c r="KK49" s="1567"/>
      <c r="KL49" s="1567"/>
      <c r="KM49" s="1566"/>
      <c r="KN49" s="1565"/>
      <c r="KO49" s="1565"/>
      <c r="KP49" s="1565"/>
    </row>
    <row r="50" spans="1:302" ht="15" customHeight="1" thickBot="1" x14ac:dyDescent="0.35">
      <c r="A50" s="674">
        <f>'24. Rent Schedule'!A50</f>
        <v>0</v>
      </c>
      <c r="B50" s="1405">
        <f>'24. Rent Schedule'!B50</f>
        <v>0</v>
      </c>
      <c r="C50" s="1405">
        <f>'24. Rent Schedule'!C50</f>
        <v>0</v>
      </c>
      <c r="D50" s="1405">
        <f>'24. Rent Schedule'!D50</f>
        <v>0</v>
      </c>
      <c r="E50" s="1405">
        <f>'24. Rent Schedule'!E50</f>
        <v>0</v>
      </c>
      <c r="F50" s="1404">
        <f>'24. Rent Schedule'!F50</f>
        <v>0</v>
      </c>
      <c r="G50" s="1404">
        <f>'24. Rent Schedule'!G50</f>
        <v>0</v>
      </c>
      <c r="H50" s="1404">
        <f>'24. Rent Schedule'!H50</f>
        <v>0</v>
      </c>
      <c r="I50" s="1404">
        <f>'24. Rent Schedule'!I50</f>
        <v>0</v>
      </c>
      <c r="J50" s="589">
        <f t="shared" si="0"/>
        <v>0</v>
      </c>
      <c r="K50" s="590">
        <f>'24. Rent Schedule'!K50</f>
        <v>0</v>
      </c>
      <c r="L50" s="590">
        <f>'24. Rent Schedule'!L50</f>
        <v>0</v>
      </c>
      <c r="M50" s="590">
        <f>'24. Rent Schedule'!M50</f>
        <v>0</v>
      </c>
      <c r="N50" s="593">
        <f t="shared" si="1"/>
        <v>0</v>
      </c>
      <c r="R50" s="319"/>
      <c r="AC50" s="131"/>
      <c r="AD50" s="639" t="s">
        <v>2257</v>
      </c>
      <c r="AE50" s="96"/>
      <c r="AF50" s="96"/>
      <c r="AG50" s="96"/>
      <c r="AH50" s="96"/>
      <c r="AI50" s="117"/>
      <c r="AJ50" s="132"/>
      <c r="AK50" s="135"/>
      <c r="AL50" s="1089">
        <f>'26. Annual Operating Expenses'!J50</f>
        <v>0</v>
      </c>
      <c r="AM50" s="134"/>
      <c r="AN50" s="218"/>
      <c r="AP50" s="1368">
        <f>'23. BldgUnit Config'!A50</f>
        <v>0</v>
      </c>
      <c r="AQ50" s="1368">
        <f>'23. BldgUnit Config'!B50</f>
        <v>0</v>
      </c>
      <c r="AR50" s="1368">
        <f>'23. BldgUnit Config'!C50</f>
        <v>0</v>
      </c>
      <c r="AS50" s="1368">
        <f>'23. BldgUnit Config'!D50</f>
        <v>0</v>
      </c>
      <c r="AT50" s="1399"/>
      <c r="AU50" s="1400"/>
      <c r="AV50" s="1400"/>
      <c r="AW50" s="1401"/>
      <c r="AX50" s="559">
        <f>'23. BldgUnit Config'!I50</f>
        <v>0</v>
      </c>
      <c r="AY50" s="559">
        <f>'23. BldgUnit Config'!J50</f>
        <v>0</v>
      </c>
      <c r="AZ50" s="559">
        <f>'23. BldgUnit Config'!K50</f>
        <v>0</v>
      </c>
      <c r="BA50" s="559">
        <f>'23. BldgUnit Config'!L50</f>
        <v>0</v>
      </c>
      <c r="BB50" s="559">
        <f>'23. BldgUnit Config'!M50</f>
        <v>0</v>
      </c>
      <c r="BC50" s="891"/>
      <c r="BD50" s="559">
        <f>'23. BldgUnit Config'!O50</f>
        <v>0</v>
      </c>
      <c r="BE50" s="559">
        <f>'23. BldgUnit Config'!P50</f>
        <v>0</v>
      </c>
      <c r="BF50" s="559">
        <f>'23. BldgUnit Config'!Q50</f>
        <v>0</v>
      </c>
      <c r="BG50" s="559">
        <f>'23. BldgUnit Config'!R50</f>
        <v>0</v>
      </c>
      <c r="BH50" s="559">
        <f>'23. BldgUnit Config'!S50</f>
        <v>0</v>
      </c>
      <c r="BI50" s="559">
        <f>'23. BldgUnit Config'!T50</f>
        <v>0</v>
      </c>
      <c r="BJ50" s="559">
        <f>'23. BldgUnit Config'!U50</f>
        <v>0</v>
      </c>
      <c r="BK50" s="559">
        <f>'23. BldgUnit Config'!V50</f>
        <v>0</v>
      </c>
      <c r="BL50" s="559">
        <f>'23. BldgUnit Config'!W50</f>
        <v>0</v>
      </c>
      <c r="BM50" s="559">
        <f>'23. BldgUnit Config'!X50</f>
        <v>0</v>
      </c>
      <c r="BN50" s="559">
        <f>'23. BldgUnit Config'!Y50</f>
        <v>0</v>
      </c>
      <c r="BO50" s="559">
        <f>'23. BldgUnit Config'!Z50</f>
        <v>0</v>
      </c>
      <c r="BP50" s="559">
        <f>'23. BldgUnit Config'!AA50</f>
        <v>0</v>
      </c>
      <c r="BQ50" s="559">
        <f>'23. BldgUnit Config'!AB50</f>
        <v>0</v>
      </c>
      <c r="BR50" s="559">
        <f>'23. BldgUnit Config'!AC50</f>
        <v>0</v>
      </c>
      <c r="BS50" s="559">
        <f>'23. BldgUnit Config'!AD50</f>
        <v>0</v>
      </c>
      <c r="BT50" s="563">
        <f t="shared" si="2"/>
        <v>0</v>
      </c>
      <c r="BU50" s="563">
        <f t="shared" si="3"/>
        <v>0</v>
      </c>
      <c r="BV50" s="981"/>
      <c r="BW50" s="737" t="s">
        <v>18</v>
      </c>
      <c r="BX50" s="383"/>
      <c r="BY50" s="399">
        <f>SUM(BY45:BY49)</f>
        <v>0</v>
      </c>
      <c r="BZ50" s="399">
        <f>SUM(BZ45:BZ49)</f>
        <v>0</v>
      </c>
      <c r="CA50" s="399">
        <f>SUM(CA45:CA49)</f>
        <v>0</v>
      </c>
      <c r="CB50" s="391"/>
      <c r="CC50" s="2496">
        <f>'30. Development Cost Schedule'!G50</f>
        <v>0</v>
      </c>
      <c r="CD50" s="2497"/>
      <c r="CE50" s="2497"/>
      <c r="CF50" s="2497"/>
      <c r="CG50" s="2498"/>
      <c r="CI50" s="2508"/>
      <c r="CJ50" s="2509"/>
      <c r="CK50" s="2509"/>
      <c r="CL50" s="2509"/>
      <c r="CM50" s="2509"/>
      <c r="CN50" s="2509"/>
      <c r="CO50" s="2509"/>
      <c r="CP50" s="2509"/>
      <c r="CQ50" s="2509"/>
      <c r="CR50" s="2509"/>
      <c r="CS50" s="2509"/>
      <c r="CT50" s="2509"/>
      <c r="CU50" s="2509"/>
      <c r="CV50" s="2509"/>
      <c r="CW50" s="2509"/>
      <c r="CX50" s="2509"/>
      <c r="CY50" s="2509"/>
      <c r="CZ50" s="2509"/>
      <c r="DA50" s="2509"/>
      <c r="DB50" s="2509"/>
      <c r="DC50" s="2509"/>
      <c r="DD50" s="2509"/>
      <c r="DE50" s="2509"/>
      <c r="DF50" s="2509"/>
      <c r="DG50" s="2509"/>
      <c r="DH50" s="2509"/>
      <c r="DI50" s="2509"/>
      <c r="DJ50" s="2509"/>
      <c r="DK50" s="2509"/>
      <c r="DL50" s="2509"/>
      <c r="DM50" s="2509"/>
      <c r="DN50" s="2509"/>
      <c r="DO50" s="2509"/>
      <c r="DP50" s="2509"/>
      <c r="DQ50" s="2509"/>
      <c r="DR50" s="2509"/>
      <c r="DS50" s="2509"/>
      <c r="DT50" s="2509"/>
      <c r="DU50" s="2509"/>
      <c r="DV50" s="2509"/>
      <c r="DW50" s="2509"/>
      <c r="DX50" s="2510"/>
      <c r="FN50" s="443"/>
      <c r="FO50" s="2330"/>
      <c r="FP50" s="2592"/>
      <c r="FQ50" s="2592"/>
      <c r="FR50" s="2592"/>
      <c r="FS50" s="2592"/>
      <c r="FT50" s="2592"/>
      <c r="FU50" s="2592"/>
      <c r="FV50" s="2592"/>
      <c r="FW50" s="2592"/>
      <c r="FX50" s="2592"/>
      <c r="FY50" s="2592"/>
      <c r="FZ50" s="2592"/>
      <c r="GA50" s="2592"/>
      <c r="GB50" s="2592"/>
      <c r="GC50" s="2592"/>
      <c r="GD50" s="2592"/>
      <c r="GE50" s="2592"/>
      <c r="GF50" s="2592"/>
      <c r="GG50" s="2592"/>
      <c r="GH50" s="2592"/>
      <c r="GI50" s="2592"/>
      <c r="GJ50" s="2592"/>
      <c r="GK50" s="2592"/>
      <c r="GL50" s="2592"/>
      <c r="GM50"/>
      <c r="GO50" s="466"/>
      <c r="GP50" s="859">
        <f>'11. Site Info Part III'!B50</f>
        <v>0</v>
      </c>
      <c r="GQ50" s="1846"/>
      <c r="GR50" s="1424" t="s">
        <v>71</v>
      </c>
      <c r="GS50" s="1424"/>
      <c r="GT50" s="1424"/>
      <c r="GU50" s="1424"/>
      <c r="GV50" s="1424"/>
      <c r="GW50" s="1424"/>
      <c r="GX50" s="1424"/>
      <c r="GY50" s="1424"/>
      <c r="GZ50" s="1424"/>
      <c r="HA50" s="1424"/>
      <c r="HB50" s="1424"/>
      <c r="HC50" s="1424"/>
      <c r="HD50" s="1424"/>
      <c r="HE50" s="1424"/>
      <c r="HF50" s="1424"/>
      <c r="HH50" s="300"/>
      <c r="HI50" s="300"/>
      <c r="HJ50" s="300"/>
      <c r="HK50" s="300"/>
      <c r="HL50" s="2490"/>
      <c r="HM50" s="2490"/>
      <c r="HN50" s="2490"/>
      <c r="HO50" s="2490"/>
      <c r="HP50" s="2490"/>
      <c r="HQ50" s="2490"/>
      <c r="HR50" s="2490"/>
      <c r="HS50" s="2490"/>
      <c r="HT50" s="2490"/>
      <c r="HU50" s="2490"/>
      <c r="HV50" s="2490"/>
      <c r="HW50" s="2490"/>
      <c r="HX50" s="2490"/>
      <c r="HY50" s="2490"/>
      <c r="HZ50" s="2490"/>
      <c r="IA50" s="2490"/>
      <c r="IB50" s="2490"/>
      <c r="IC50" s="2490"/>
      <c r="ID50" s="2490"/>
      <c r="IE50" s="2490"/>
      <c r="IF50" s="2490"/>
      <c r="IG50" s="2490"/>
      <c r="IH50" s="2490"/>
      <c r="II50" s="2490"/>
      <c r="IJ50" s="2490"/>
      <c r="IK50" s="2490"/>
      <c r="IL50" s="2490"/>
      <c r="IM50" s="2490"/>
      <c r="IN50" s="2490"/>
      <c r="IO50" s="2490"/>
      <c r="IP50" s="2490"/>
      <c r="IQ50" s="2490"/>
      <c r="IR50" s="2490"/>
      <c r="IS50" s="2490"/>
      <c r="IT50" s="2490"/>
      <c r="IU50" s="2490"/>
      <c r="IV50" s="2490"/>
      <c r="IW50" s="2490"/>
      <c r="IX50" s="2490"/>
      <c r="IY50" s="2490"/>
      <c r="IZ50" s="503"/>
      <c r="JC50" s="24"/>
      <c r="JD50" s="2762" t="s">
        <v>1187</v>
      </c>
      <c r="JE50" s="2763"/>
      <c r="JF50" s="2763"/>
      <c r="JG50" s="2763"/>
      <c r="JH50" s="2763"/>
      <c r="JI50" s="2763"/>
      <c r="JJ50" s="2763"/>
      <c r="JK50" s="2763"/>
      <c r="JL50" s="2763"/>
      <c r="JM50" s="2763"/>
      <c r="JN50" s="2763"/>
      <c r="JO50" s="24"/>
      <c r="JP50" s="24"/>
      <c r="JQ50" s="24"/>
      <c r="JR50" s="24"/>
      <c r="JS50" s="24"/>
      <c r="JT50" s="24"/>
      <c r="JU50" s="24"/>
      <c r="JV50" s="24"/>
      <c r="JW50" s="24"/>
      <c r="JX50" s="24"/>
      <c r="JY50" s="24"/>
      <c r="JZ50" s="24"/>
      <c r="KA50" s="24"/>
      <c r="KB50" s="24"/>
      <c r="KC50" s="24"/>
      <c r="KD50" s="24"/>
      <c r="KE50" s="661"/>
      <c r="KF50" s="661"/>
      <c r="KG50" s="661"/>
      <c r="KH50" s="24"/>
      <c r="KI50" s="24"/>
      <c r="KJ50" s="24"/>
      <c r="KK50" s="24"/>
      <c r="KL50" s="24"/>
      <c r="KM50" s="24"/>
      <c r="KN50" s="1565"/>
      <c r="KO50" s="1565"/>
      <c r="KP50" s="1565"/>
    </row>
    <row r="51" spans="1:302" ht="15" customHeight="1" thickBot="1" x14ac:dyDescent="0.35">
      <c r="A51" s="674">
        <f>'24. Rent Schedule'!A51</f>
        <v>0</v>
      </c>
      <c r="B51" s="1405">
        <f>'24. Rent Schedule'!B51</f>
        <v>0</v>
      </c>
      <c r="C51" s="1405">
        <f>'24. Rent Schedule'!C51</f>
        <v>0</v>
      </c>
      <c r="D51" s="1405">
        <f>'24. Rent Schedule'!D51</f>
        <v>0</v>
      </c>
      <c r="E51" s="1405">
        <f>'24. Rent Schedule'!E51</f>
        <v>0</v>
      </c>
      <c r="F51" s="1404">
        <f>'24. Rent Schedule'!F51</f>
        <v>0</v>
      </c>
      <c r="G51" s="1404">
        <f>'24. Rent Schedule'!G51</f>
        <v>0</v>
      </c>
      <c r="H51" s="1404">
        <f>'24. Rent Schedule'!H51</f>
        <v>0</v>
      </c>
      <c r="I51" s="1404">
        <f>'24. Rent Schedule'!I51</f>
        <v>0</v>
      </c>
      <c r="J51" s="589">
        <f t="shared" si="0"/>
        <v>0</v>
      </c>
      <c r="K51" s="590">
        <f>'24. Rent Schedule'!K51</f>
        <v>0</v>
      </c>
      <c r="L51" s="590">
        <f>'24. Rent Schedule'!L51</f>
        <v>0</v>
      </c>
      <c r="M51" s="590">
        <f>'24. Rent Schedule'!M51</f>
        <v>0</v>
      </c>
      <c r="N51" s="593">
        <f t="shared" si="1"/>
        <v>0</v>
      </c>
      <c r="AC51" s="131"/>
      <c r="AD51" s="96" t="s">
        <v>248</v>
      </c>
      <c r="AE51" s="96"/>
      <c r="AF51" s="96"/>
      <c r="AG51" s="96"/>
      <c r="AH51" s="96"/>
      <c r="AI51" s="117"/>
      <c r="AJ51" s="132" t="s">
        <v>212</v>
      </c>
      <c r="AK51" s="135"/>
      <c r="AL51" s="1089">
        <f>'26. Annual Operating Expenses'!J51</f>
        <v>0</v>
      </c>
      <c r="AM51" s="134"/>
      <c r="AN51" s="218"/>
      <c r="AP51" s="1368">
        <f>'23. BldgUnit Config'!A51</f>
        <v>0</v>
      </c>
      <c r="AQ51" s="1368">
        <f>'23. BldgUnit Config'!B51</f>
        <v>0</v>
      </c>
      <c r="AR51" s="1368">
        <f>'23. BldgUnit Config'!C51</f>
        <v>0</v>
      </c>
      <c r="AS51" s="1368">
        <f>'23. BldgUnit Config'!D51</f>
        <v>0</v>
      </c>
      <c r="AT51" s="1399"/>
      <c r="AU51" s="1400"/>
      <c r="AV51" s="1400"/>
      <c r="AW51" s="1401"/>
      <c r="AX51" s="559">
        <f>'23. BldgUnit Config'!I51</f>
        <v>0</v>
      </c>
      <c r="AY51" s="559">
        <f>'23. BldgUnit Config'!J51</f>
        <v>0</v>
      </c>
      <c r="AZ51" s="559">
        <f>'23. BldgUnit Config'!K51</f>
        <v>0</v>
      </c>
      <c r="BA51" s="559">
        <f>'23. BldgUnit Config'!L51</f>
        <v>0</v>
      </c>
      <c r="BB51" s="559">
        <f>'23. BldgUnit Config'!M51</f>
        <v>0</v>
      </c>
      <c r="BC51" s="891"/>
      <c r="BD51" s="559">
        <f>'23. BldgUnit Config'!O51</f>
        <v>0</v>
      </c>
      <c r="BE51" s="559">
        <f>'23. BldgUnit Config'!P51</f>
        <v>0</v>
      </c>
      <c r="BF51" s="559">
        <f>'23. BldgUnit Config'!Q51</f>
        <v>0</v>
      </c>
      <c r="BG51" s="559">
        <f>'23. BldgUnit Config'!R51</f>
        <v>0</v>
      </c>
      <c r="BH51" s="559">
        <f>'23. BldgUnit Config'!S51</f>
        <v>0</v>
      </c>
      <c r="BI51" s="559">
        <f>'23. BldgUnit Config'!T51</f>
        <v>0</v>
      </c>
      <c r="BJ51" s="559">
        <f>'23. BldgUnit Config'!U51</f>
        <v>0</v>
      </c>
      <c r="BK51" s="559">
        <f>'23. BldgUnit Config'!V51</f>
        <v>0</v>
      </c>
      <c r="BL51" s="559">
        <f>'23. BldgUnit Config'!W51</f>
        <v>0</v>
      </c>
      <c r="BM51" s="559">
        <f>'23. BldgUnit Config'!X51</f>
        <v>0</v>
      </c>
      <c r="BN51" s="559">
        <f>'23. BldgUnit Config'!Y51</f>
        <v>0</v>
      </c>
      <c r="BO51" s="559">
        <f>'23. BldgUnit Config'!Z51</f>
        <v>0</v>
      </c>
      <c r="BP51" s="559">
        <f>'23. BldgUnit Config'!AA51</f>
        <v>0</v>
      </c>
      <c r="BQ51" s="559">
        <f>'23. BldgUnit Config'!AB51</f>
        <v>0</v>
      </c>
      <c r="BR51" s="559">
        <f>'23. BldgUnit Config'!AC51</f>
        <v>0</v>
      </c>
      <c r="BS51" s="559">
        <f>'23. BldgUnit Config'!AD51</f>
        <v>0</v>
      </c>
      <c r="BT51" s="563">
        <f t="shared" si="2"/>
        <v>0</v>
      </c>
      <c r="BU51" s="563">
        <f t="shared" si="3"/>
        <v>0</v>
      </c>
      <c r="BV51" s="305"/>
      <c r="BW51" s="405" t="s">
        <v>31</v>
      </c>
      <c r="BX51" s="406"/>
      <c r="BY51" s="372"/>
      <c r="BZ51" s="258"/>
      <c r="CA51" s="258"/>
      <c r="CB51" s="391"/>
      <c r="CC51" s="2496">
        <f>'30. Development Cost Schedule'!G51</f>
        <v>0</v>
      </c>
      <c r="CD51" s="2497"/>
      <c r="CE51" s="2497"/>
      <c r="CF51" s="2497"/>
      <c r="CG51" s="2498"/>
      <c r="CI51" s="2511"/>
      <c r="CJ51" s="2512"/>
      <c r="CK51" s="2512"/>
      <c r="CL51" s="2512"/>
      <c r="CM51" s="2512"/>
      <c r="CN51" s="2512"/>
      <c r="CO51" s="2512"/>
      <c r="CP51" s="2512"/>
      <c r="CQ51" s="2512"/>
      <c r="CR51" s="2512"/>
      <c r="CS51" s="2512"/>
      <c r="CT51" s="2512"/>
      <c r="CU51" s="2512"/>
      <c r="CV51" s="2512"/>
      <c r="CW51" s="2512"/>
      <c r="CX51" s="2512"/>
      <c r="CY51" s="2512"/>
      <c r="CZ51" s="2512"/>
      <c r="DA51" s="2512"/>
      <c r="DB51" s="2512"/>
      <c r="DC51" s="2512"/>
      <c r="DD51" s="2512"/>
      <c r="DE51" s="2512"/>
      <c r="DF51" s="2512"/>
      <c r="DG51" s="2512"/>
      <c r="DH51" s="2512"/>
      <c r="DI51" s="2512"/>
      <c r="DJ51" s="2512"/>
      <c r="DK51" s="2512"/>
      <c r="DL51" s="2512"/>
      <c r="DM51" s="2512"/>
      <c r="DN51" s="2512"/>
      <c r="DO51" s="2512"/>
      <c r="DP51" s="2512"/>
      <c r="DQ51" s="2512"/>
      <c r="DR51" s="2512"/>
      <c r="DS51" s="2512"/>
      <c r="DT51" s="2512"/>
      <c r="DU51" s="2512"/>
      <c r="DV51" s="2512"/>
      <c r="DW51" s="2512"/>
      <c r="DX51" s="2513"/>
      <c r="FN51" s="445"/>
      <c r="FO51" s="1846"/>
      <c r="FP51" s="1679"/>
      <c r="FQ51" s="1839"/>
      <c r="FR51" s="1839"/>
      <c r="FS51" s="1839"/>
      <c r="FT51" s="1839"/>
      <c r="FU51" s="1839"/>
      <c r="FV51" s="1839"/>
      <c r="FW51" s="1839"/>
      <c r="FX51" s="1839"/>
      <c r="FY51" s="1839"/>
      <c r="FZ51" s="1839"/>
      <c r="GA51" s="1839"/>
      <c r="GB51" s="1839"/>
      <c r="GC51" s="1839"/>
      <c r="GD51" s="1839"/>
      <c r="GE51" s="1839"/>
      <c r="GF51" s="1839"/>
      <c r="GG51" s="1839"/>
      <c r="GH51" s="1839"/>
      <c r="GI51" s="1839"/>
      <c r="GJ51" s="1839"/>
      <c r="GK51" s="1839"/>
      <c r="GL51" s="1839"/>
      <c r="GO51" s="466"/>
      <c r="GP51" s="1424"/>
      <c r="GQ51" s="1846"/>
      <c r="GR51" s="1424"/>
      <c r="GS51" s="1424"/>
      <c r="GT51" s="1424"/>
      <c r="GU51" s="1424"/>
      <c r="GV51" s="1424"/>
      <c r="GW51" s="1424"/>
      <c r="GX51" s="1424"/>
      <c r="GY51" s="1424"/>
      <c r="GZ51" s="1424"/>
      <c r="HA51" s="1424"/>
      <c r="HB51" s="1424"/>
      <c r="HC51" s="1424"/>
      <c r="HD51" s="1424"/>
      <c r="HE51" s="1424"/>
      <c r="HF51" s="1424"/>
      <c r="HH51" s="300"/>
      <c r="HI51" s="300"/>
      <c r="HJ51" s="300"/>
      <c r="HK51" s="2319" t="s">
        <v>2773</v>
      </c>
      <c r="HL51" s="2335"/>
      <c r="HM51" s="2335"/>
      <c r="HN51" s="2335"/>
      <c r="HO51" s="2335"/>
      <c r="HP51" s="2335"/>
      <c r="HQ51" s="2335"/>
      <c r="HR51" s="2335"/>
      <c r="HS51" s="2335"/>
      <c r="HT51" s="2335"/>
      <c r="HU51" s="2335"/>
      <c r="HV51" s="2335"/>
      <c r="HW51" s="2335"/>
      <c r="HX51" s="2335"/>
      <c r="HY51" s="2335"/>
      <c r="HZ51" s="2335"/>
      <c r="IA51" s="2335"/>
      <c r="IB51" s="2335"/>
      <c r="IC51" s="2335"/>
      <c r="ID51" s="2335"/>
      <c r="IE51" s="2335"/>
      <c r="IF51" s="2335"/>
      <c r="IG51" s="2335"/>
      <c r="IH51" s="2335"/>
      <c r="II51" s="2335"/>
      <c r="IJ51" s="2335"/>
      <c r="IK51" s="2335"/>
      <c r="IL51" s="2335"/>
      <c r="IM51" s="2335"/>
      <c r="IN51" s="2335"/>
      <c r="IO51" s="2335"/>
      <c r="IP51" s="2335"/>
      <c r="IQ51" s="2335"/>
      <c r="IR51" s="2335"/>
      <c r="IS51" s="2335"/>
      <c r="IT51" s="2335"/>
      <c r="IU51" s="2335"/>
      <c r="IV51" s="2335"/>
      <c r="IW51" s="2335"/>
      <c r="IX51" s="2335"/>
      <c r="IY51" s="2335"/>
      <c r="IZ51" s="503"/>
      <c r="JC51" s="24"/>
      <c r="JD51" s="2750">
        <f>'42. Dev Team'!B51</f>
        <v>0</v>
      </c>
      <c r="JE51" s="2751"/>
      <c r="JF51" s="2751"/>
      <c r="JG51" s="2751"/>
      <c r="JH51" s="2751"/>
      <c r="JI51" s="2751"/>
      <c r="JJ51" s="2751"/>
      <c r="JK51" s="2751"/>
      <c r="JL51" s="2751"/>
      <c r="JM51" s="2751"/>
      <c r="JN51" s="2751"/>
      <c r="JO51" s="190"/>
      <c r="JP51" s="2759">
        <f>'42. Dev Team'!N51</f>
        <v>0</v>
      </c>
      <c r="JQ51" s="2759"/>
      <c r="JR51" s="2759"/>
      <c r="JS51" s="2759"/>
      <c r="JT51" s="2759"/>
      <c r="JU51" s="2759"/>
      <c r="JV51" s="2759"/>
      <c r="JW51" s="2759"/>
      <c r="JX51" s="2759"/>
      <c r="JY51" s="2759"/>
      <c r="JZ51" s="2759"/>
      <c r="KA51" s="2759"/>
      <c r="KB51" s="2759"/>
      <c r="KC51" s="2759"/>
      <c r="KD51" s="2759"/>
      <c r="KE51" s="2759"/>
      <c r="KF51" s="2759"/>
      <c r="KG51" s="190"/>
      <c r="KH51" s="2760">
        <f>'42. Dev Team'!AF51</f>
        <v>0</v>
      </c>
      <c r="KI51" s="2760"/>
      <c r="KJ51" s="2760"/>
      <c r="KK51" s="2760"/>
      <c r="KL51" s="2760"/>
      <c r="KM51" s="2761"/>
      <c r="KN51" s="1565"/>
      <c r="KO51" s="1565"/>
      <c r="KP51" s="1565"/>
    </row>
    <row r="52" spans="1:302" ht="15" customHeight="1" thickBot="1" x14ac:dyDescent="0.35">
      <c r="A52" s="674">
        <f>'24. Rent Schedule'!A52</f>
        <v>0</v>
      </c>
      <c r="B52" s="1405">
        <f>'24. Rent Schedule'!B52</f>
        <v>0</v>
      </c>
      <c r="C52" s="1405">
        <f>'24. Rent Schedule'!C52</f>
        <v>0</v>
      </c>
      <c r="D52" s="1405">
        <f>'24. Rent Schedule'!D52</f>
        <v>0</v>
      </c>
      <c r="E52" s="1405">
        <f>'24. Rent Schedule'!E52</f>
        <v>0</v>
      </c>
      <c r="F52" s="1404">
        <f>'24. Rent Schedule'!F52</f>
        <v>0</v>
      </c>
      <c r="G52" s="1404">
        <f>'24. Rent Schedule'!G52</f>
        <v>0</v>
      </c>
      <c r="H52" s="1404">
        <f>'24. Rent Schedule'!H52</f>
        <v>0</v>
      </c>
      <c r="I52" s="1404">
        <f>'24. Rent Schedule'!I52</f>
        <v>0</v>
      </c>
      <c r="J52" s="589">
        <f t="shared" si="0"/>
        <v>0</v>
      </c>
      <c r="K52" s="590">
        <f>'24. Rent Schedule'!K52</f>
        <v>0</v>
      </c>
      <c r="L52" s="590">
        <f>'24. Rent Schedule'!L52</f>
        <v>0</v>
      </c>
      <c r="M52" s="590">
        <f>'24. Rent Schedule'!M52</f>
        <v>0</v>
      </c>
      <c r="N52" s="593">
        <f t="shared" si="1"/>
        <v>0</v>
      </c>
      <c r="AC52" s="131"/>
      <c r="AD52" s="96" t="s">
        <v>198</v>
      </c>
      <c r="AE52" s="96"/>
      <c r="AF52" s="2494" t="str">
        <f>'26. Annual Operating Expenses'!D52</f>
        <v>describe</v>
      </c>
      <c r="AG52" s="2495"/>
      <c r="AH52" s="2495"/>
      <c r="AI52" s="2495"/>
      <c r="AJ52" s="132" t="s">
        <v>212</v>
      </c>
      <c r="AK52" s="135"/>
      <c r="AL52" s="1089">
        <f>'26. Annual Operating Expenses'!J52</f>
        <v>0</v>
      </c>
      <c r="AM52" s="134"/>
      <c r="AN52" s="218"/>
      <c r="AP52" s="1368">
        <f>'23. BldgUnit Config'!A52</f>
        <v>0</v>
      </c>
      <c r="AQ52" s="1368">
        <f>'23. BldgUnit Config'!B52</f>
        <v>0</v>
      </c>
      <c r="AR52" s="1368">
        <f>'23. BldgUnit Config'!C52</f>
        <v>0</v>
      </c>
      <c r="AS52" s="1368">
        <f>'23. BldgUnit Config'!D52</f>
        <v>0</v>
      </c>
      <c r="AT52" s="1399"/>
      <c r="AU52" s="1400"/>
      <c r="AV52" s="1400"/>
      <c r="AW52" s="1401"/>
      <c r="AX52" s="559">
        <f>'23. BldgUnit Config'!I52</f>
        <v>0</v>
      </c>
      <c r="AY52" s="559">
        <f>'23. BldgUnit Config'!J52</f>
        <v>0</v>
      </c>
      <c r="AZ52" s="559">
        <f>'23. BldgUnit Config'!K52</f>
        <v>0</v>
      </c>
      <c r="BA52" s="559">
        <f>'23. BldgUnit Config'!L52</f>
        <v>0</v>
      </c>
      <c r="BB52" s="559">
        <f>'23. BldgUnit Config'!M52</f>
        <v>0</v>
      </c>
      <c r="BC52" s="891"/>
      <c r="BD52" s="559">
        <f>'23. BldgUnit Config'!O52</f>
        <v>0</v>
      </c>
      <c r="BE52" s="559">
        <f>'23. BldgUnit Config'!P52</f>
        <v>0</v>
      </c>
      <c r="BF52" s="559">
        <f>'23. BldgUnit Config'!Q52</f>
        <v>0</v>
      </c>
      <c r="BG52" s="559">
        <f>'23. BldgUnit Config'!R52</f>
        <v>0</v>
      </c>
      <c r="BH52" s="559">
        <f>'23. BldgUnit Config'!S52</f>
        <v>0</v>
      </c>
      <c r="BI52" s="559">
        <f>'23. BldgUnit Config'!T52</f>
        <v>0</v>
      </c>
      <c r="BJ52" s="559">
        <f>'23. BldgUnit Config'!U52</f>
        <v>0</v>
      </c>
      <c r="BK52" s="559">
        <f>'23. BldgUnit Config'!V52</f>
        <v>0</v>
      </c>
      <c r="BL52" s="559">
        <f>'23. BldgUnit Config'!W52</f>
        <v>0</v>
      </c>
      <c r="BM52" s="559">
        <f>'23. BldgUnit Config'!X52</f>
        <v>0</v>
      </c>
      <c r="BN52" s="559">
        <f>'23. BldgUnit Config'!Y52</f>
        <v>0</v>
      </c>
      <c r="BO52" s="559">
        <f>'23. BldgUnit Config'!Z52</f>
        <v>0</v>
      </c>
      <c r="BP52" s="559">
        <f>'23. BldgUnit Config'!AA52</f>
        <v>0</v>
      </c>
      <c r="BQ52" s="559">
        <f>'23. BldgUnit Config'!AB52</f>
        <v>0</v>
      </c>
      <c r="BR52" s="559">
        <f>'23. BldgUnit Config'!AC52</f>
        <v>0</v>
      </c>
      <c r="BS52" s="559">
        <f>'23. BldgUnit Config'!AD52</f>
        <v>0</v>
      </c>
      <c r="BT52" s="563">
        <f t="shared" si="2"/>
        <v>0</v>
      </c>
      <c r="BU52" s="563">
        <f t="shared" si="3"/>
        <v>0</v>
      </c>
      <c r="BV52" s="305"/>
      <c r="BW52" s="374" t="s">
        <v>291</v>
      </c>
      <c r="BX52" s="371"/>
      <c r="BY52" s="385">
        <f>'30. Development Cost Schedule'!C52</f>
        <v>0</v>
      </c>
      <c r="BZ52" s="385">
        <f>'30. Development Cost Schedule'!D52</f>
        <v>0</v>
      </c>
      <c r="CA52" s="385">
        <f>'30. Development Cost Schedule'!E52</f>
        <v>0</v>
      </c>
      <c r="CB52" s="391"/>
      <c r="CC52" s="2496">
        <f>'30. Development Cost Schedule'!G52</f>
        <v>0</v>
      </c>
      <c r="CD52" s="2497"/>
      <c r="CE52" s="2497"/>
      <c r="CF52" s="2497"/>
      <c r="CG52" s="2498"/>
      <c r="CI52" s="2517" t="s">
        <v>1599</v>
      </c>
      <c r="CJ52" s="2518"/>
      <c r="CK52" s="2518"/>
      <c r="CL52" s="2518"/>
      <c r="CM52" s="2518"/>
      <c r="CN52" s="2518"/>
      <c r="CO52" s="2518"/>
      <c r="CP52" s="2518"/>
      <c r="CQ52" s="2518"/>
      <c r="CR52" s="2518"/>
      <c r="CS52" s="2518"/>
      <c r="CT52" s="2518"/>
      <c r="CU52" s="2518"/>
      <c r="CV52" s="2518"/>
      <c r="CW52" s="2518"/>
      <c r="CX52" s="2518"/>
      <c r="CY52" s="2518"/>
      <c r="CZ52" s="2518"/>
      <c r="DA52" s="2518"/>
      <c r="DB52" s="2518"/>
      <c r="DC52" s="2518"/>
      <c r="DD52" s="2518"/>
      <c r="DE52" s="2518"/>
      <c r="DF52" s="2518"/>
      <c r="DG52" s="2518"/>
      <c r="DH52" s="2518"/>
      <c r="DI52" s="2518"/>
      <c r="DJ52" s="2518"/>
      <c r="DK52" s="2518"/>
      <c r="DL52" s="2518"/>
      <c r="DM52" s="2518"/>
      <c r="DN52" s="2518"/>
      <c r="DO52" s="2518"/>
      <c r="DP52" s="2518"/>
      <c r="DQ52" s="2518"/>
      <c r="DR52" s="2518"/>
      <c r="DS52" s="2518"/>
      <c r="DT52" s="2518"/>
      <c r="DU52" s="2518"/>
      <c r="DV52" s="2518"/>
      <c r="DW52" s="2518"/>
      <c r="DX52" s="2519"/>
      <c r="FN52" s="1424"/>
      <c r="FO52" s="1053">
        <f>'7. Site Info Part I'!B52</f>
        <v>0</v>
      </c>
      <c r="FP52" s="2592" t="s">
        <v>2238</v>
      </c>
      <c r="FQ52" s="2592"/>
      <c r="FR52" s="2592"/>
      <c r="FS52" s="2592"/>
      <c r="FT52" s="2592"/>
      <c r="FU52" s="2592"/>
      <c r="FV52" s="2592"/>
      <c r="FW52" s="2592"/>
      <c r="FX52" s="2592"/>
      <c r="FY52" s="2592"/>
      <c r="FZ52" s="2592"/>
      <c r="GA52" s="2592"/>
      <c r="GB52" s="2592"/>
      <c r="GC52" s="2592"/>
      <c r="GD52" s="2592"/>
      <c r="GE52" s="2592"/>
      <c r="GF52" s="2592"/>
      <c r="GG52" s="2592"/>
      <c r="GH52" s="2592"/>
      <c r="GI52" s="2592"/>
      <c r="GJ52" s="2592"/>
      <c r="GK52" s="2592"/>
      <c r="GL52" s="2592"/>
      <c r="GO52" s="466"/>
      <c r="GP52" s="859">
        <f>'11. Site Info Part III'!B52</f>
        <v>0</v>
      </c>
      <c r="GQ52" s="1846"/>
      <c r="GR52" s="1424" t="s">
        <v>72</v>
      </c>
      <c r="GS52" s="1424"/>
      <c r="GT52" s="1424"/>
      <c r="GU52" s="1424"/>
      <c r="GV52" s="1424"/>
      <c r="GW52" s="1424"/>
      <c r="GX52" s="1424"/>
      <c r="GY52" s="1424"/>
      <c r="GZ52" s="1424"/>
      <c r="HA52" s="1424"/>
      <c r="HB52" s="1424"/>
      <c r="HC52" s="1424"/>
      <c r="HD52" s="1424"/>
      <c r="HE52" s="1424"/>
      <c r="HF52" s="1424"/>
      <c r="HH52" s="300"/>
      <c r="HI52" s="300"/>
      <c r="HJ52" s="300"/>
      <c r="HK52" s="300"/>
      <c r="HL52" s="2335"/>
      <c r="HM52" s="2335"/>
      <c r="HN52" s="2335"/>
      <c r="HO52" s="2335"/>
      <c r="HP52" s="2335"/>
      <c r="HQ52" s="2335"/>
      <c r="HR52" s="2335"/>
      <c r="HS52" s="2335"/>
      <c r="HT52" s="2335"/>
      <c r="HU52" s="2335"/>
      <c r="HV52" s="2335"/>
      <c r="HW52" s="2335"/>
      <c r="HX52" s="2335"/>
      <c r="HY52" s="2335"/>
      <c r="HZ52" s="2335"/>
      <c r="IA52" s="2335"/>
      <c r="IB52" s="2335"/>
      <c r="IC52" s="2335"/>
      <c r="ID52" s="2335"/>
      <c r="IE52" s="2335"/>
      <c r="IF52" s="2335"/>
      <c r="IG52" s="2335"/>
      <c r="IH52" s="2335"/>
      <c r="II52" s="2335"/>
      <c r="IJ52" s="2335"/>
      <c r="IK52" s="2335"/>
      <c r="IL52" s="2335"/>
      <c r="IM52" s="2335"/>
      <c r="IN52" s="2335"/>
      <c r="IO52" s="2335"/>
      <c r="IP52" s="2335"/>
      <c r="IQ52" s="2335"/>
      <c r="IR52" s="2335"/>
      <c r="IS52" s="2335"/>
      <c r="IT52" s="2335"/>
      <c r="IU52" s="2335"/>
      <c r="IV52" s="2335"/>
      <c r="IW52" s="2335"/>
      <c r="IX52" s="2335"/>
      <c r="IY52" s="2335"/>
      <c r="IZ52" s="503"/>
      <c r="JC52" s="24"/>
      <c r="JD52" s="1375"/>
      <c r="JE52" s="2338"/>
      <c r="JF52" s="2338"/>
      <c r="JG52" s="2338"/>
      <c r="JH52" s="2338"/>
      <c r="JI52" s="2338"/>
      <c r="JJ52" s="2338"/>
      <c r="JK52" s="2338"/>
      <c r="JL52" s="2338"/>
      <c r="JM52" s="2338"/>
      <c r="JN52" s="2338"/>
      <c r="JO52" s="2207"/>
      <c r="JP52" s="909" t="s">
        <v>203</v>
      </c>
      <c r="JQ52" s="99"/>
      <c r="JR52" s="99"/>
      <c r="JS52" s="99"/>
      <c r="JT52" s="99"/>
      <c r="JU52" s="99"/>
      <c r="JV52" s="99"/>
      <c r="JW52" s="99"/>
      <c r="JX52" s="99"/>
      <c r="JY52" s="99"/>
      <c r="JZ52" s="99"/>
      <c r="KA52" s="99"/>
      <c r="KB52" s="99"/>
      <c r="KC52" s="99"/>
      <c r="KD52" s="99"/>
      <c r="KE52" s="99"/>
      <c r="KF52" s="99"/>
      <c r="KG52" s="99"/>
      <c r="KH52" s="904" t="s">
        <v>618</v>
      </c>
      <c r="KI52" s="2207"/>
      <c r="KJ52" s="2207"/>
      <c r="KK52" s="2207"/>
      <c r="KL52" s="2207"/>
      <c r="KM52" s="214"/>
      <c r="KN52" s="1565"/>
      <c r="KO52" s="1565"/>
      <c r="KP52" s="1565"/>
    </row>
    <row r="53" spans="1:302" ht="15" customHeight="1" thickBot="1" x14ac:dyDescent="0.35">
      <c r="A53" s="674">
        <f>'24. Rent Schedule'!A53</f>
        <v>0</v>
      </c>
      <c r="B53" s="1405">
        <f>'24. Rent Schedule'!B53</f>
        <v>0</v>
      </c>
      <c r="C53" s="1405">
        <f>'24. Rent Schedule'!C53</f>
        <v>0</v>
      </c>
      <c r="D53" s="1405">
        <f>'24. Rent Schedule'!D53</f>
        <v>0</v>
      </c>
      <c r="E53" s="1405">
        <f>'24. Rent Schedule'!E53</f>
        <v>0</v>
      </c>
      <c r="F53" s="1404">
        <f>'24. Rent Schedule'!F53</f>
        <v>0</v>
      </c>
      <c r="G53" s="1404">
        <f>'24. Rent Schedule'!G53</f>
        <v>0</v>
      </c>
      <c r="H53" s="1404">
        <f>'24. Rent Schedule'!H53</f>
        <v>0</v>
      </c>
      <c r="I53" s="1404">
        <f>'24. Rent Schedule'!I53</f>
        <v>0</v>
      </c>
      <c r="J53" s="589">
        <f t="shared" si="0"/>
        <v>0</v>
      </c>
      <c r="K53" s="590">
        <f>'24. Rent Schedule'!K53</f>
        <v>0</v>
      </c>
      <c r="L53" s="590">
        <f>'24. Rent Schedule'!L53</f>
        <v>0</v>
      </c>
      <c r="M53" s="590">
        <f>'24. Rent Schedule'!M53</f>
        <v>0</v>
      </c>
      <c r="N53" s="593">
        <f t="shared" si="1"/>
        <v>0</v>
      </c>
      <c r="AC53" s="131"/>
      <c r="AD53" s="96" t="s">
        <v>198</v>
      </c>
      <c r="AE53" s="96"/>
      <c r="AF53" s="2494" t="str">
        <f>'26. Annual Operating Expenses'!D53</f>
        <v>describe</v>
      </c>
      <c r="AG53" s="2495"/>
      <c r="AH53" s="2495"/>
      <c r="AI53" s="2495"/>
      <c r="AJ53" s="132" t="s">
        <v>212</v>
      </c>
      <c r="AK53" s="136"/>
      <c r="AL53" s="1089">
        <f>'26. Annual Operating Expenses'!J53</f>
        <v>0</v>
      </c>
      <c r="AM53" s="134"/>
      <c r="AN53" s="243"/>
      <c r="AP53" s="1368">
        <f>'23. BldgUnit Config'!A53</f>
        <v>0</v>
      </c>
      <c r="AQ53" s="1368">
        <f>'23. BldgUnit Config'!B53</f>
        <v>0</v>
      </c>
      <c r="AR53" s="1368">
        <f>'23. BldgUnit Config'!C53</f>
        <v>0</v>
      </c>
      <c r="AS53" s="1368">
        <f>'23. BldgUnit Config'!D53</f>
        <v>0</v>
      </c>
      <c r="AT53" s="1399"/>
      <c r="AU53" s="1400"/>
      <c r="AV53" s="1400"/>
      <c r="AW53" s="1401"/>
      <c r="AX53" s="559">
        <f>'23. BldgUnit Config'!I53</f>
        <v>0</v>
      </c>
      <c r="AY53" s="559">
        <f>'23. BldgUnit Config'!J53</f>
        <v>0</v>
      </c>
      <c r="AZ53" s="559">
        <f>'23. BldgUnit Config'!K53</f>
        <v>0</v>
      </c>
      <c r="BA53" s="559">
        <f>'23. BldgUnit Config'!L53</f>
        <v>0</v>
      </c>
      <c r="BB53" s="559">
        <f>'23. BldgUnit Config'!M53</f>
        <v>0</v>
      </c>
      <c r="BC53" s="891"/>
      <c r="BD53" s="559">
        <f>'23. BldgUnit Config'!O53</f>
        <v>0</v>
      </c>
      <c r="BE53" s="559">
        <f>'23. BldgUnit Config'!P53</f>
        <v>0</v>
      </c>
      <c r="BF53" s="559">
        <f>'23. BldgUnit Config'!Q53</f>
        <v>0</v>
      </c>
      <c r="BG53" s="559">
        <f>'23. BldgUnit Config'!R53</f>
        <v>0</v>
      </c>
      <c r="BH53" s="559">
        <f>'23. BldgUnit Config'!S53</f>
        <v>0</v>
      </c>
      <c r="BI53" s="559">
        <f>'23. BldgUnit Config'!T53</f>
        <v>0</v>
      </c>
      <c r="BJ53" s="559">
        <f>'23. BldgUnit Config'!U53</f>
        <v>0</v>
      </c>
      <c r="BK53" s="559">
        <f>'23. BldgUnit Config'!V53</f>
        <v>0</v>
      </c>
      <c r="BL53" s="559">
        <f>'23. BldgUnit Config'!W53</f>
        <v>0</v>
      </c>
      <c r="BM53" s="559">
        <f>'23. BldgUnit Config'!X53</f>
        <v>0</v>
      </c>
      <c r="BN53" s="559">
        <f>'23. BldgUnit Config'!Y53</f>
        <v>0</v>
      </c>
      <c r="BO53" s="559">
        <f>'23. BldgUnit Config'!Z53</f>
        <v>0</v>
      </c>
      <c r="BP53" s="559">
        <f>'23. BldgUnit Config'!AA53</f>
        <v>0</v>
      </c>
      <c r="BQ53" s="559">
        <f>'23. BldgUnit Config'!AB53</f>
        <v>0</v>
      </c>
      <c r="BR53" s="559">
        <f>'23. BldgUnit Config'!AC53</f>
        <v>0</v>
      </c>
      <c r="BS53" s="559">
        <f>'23. BldgUnit Config'!AD53</f>
        <v>0</v>
      </c>
      <c r="BT53" s="563">
        <f t="shared" ref="BT53:BT68" si="6">(AX53*AX$36+AY53*AY$36+AZ53*AZ$36+BA53*BA$36+BB53*BB$36+BD53*BD$36+BE53*BE$36+BF53*BF$36+BG53*BG$36+BH53*BH$36+BI53*BI$36+BJ53*BJ$36+BK53*BK$36+BL53*BL$36+BM53*BM$36+BN53*BN$36+BO53*BO$36+BP53*BP$36+BQ53*BQ$36+BR53*BR$36+BS53*BS$36)</f>
        <v>0</v>
      </c>
      <c r="BU53" s="563">
        <f t="shared" ref="BU53:BU68" si="7">BT53*AS53</f>
        <v>0</v>
      </c>
      <c r="BV53" s="305"/>
      <c r="BW53" s="374" t="s">
        <v>292</v>
      </c>
      <c r="BX53" s="371"/>
      <c r="BY53" s="385">
        <f>'30. Development Cost Schedule'!C53</f>
        <v>0</v>
      </c>
      <c r="BZ53" s="385">
        <f>'30. Development Cost Schedule'!D53</f>
        <v>0</v>
      </c>
      <c r="CA53" s="385">
        <f>'30. Development Cost Schedule'!E53</f>
        <v>0</v>
      </c>
      <c r="CB53" s="391"/>
      <c r="CC53" s="2496">
        <f>'30. Development Cost Schedule'!G53</f>
        <v>0</v>
      </c>
      <c r="CD53" s="2497"/>
      <c r="CE53" s="2497"/>
      <c r="CF53" s="2497"/>
      <c r="CG53" s="2498"/>
      <c r="CI53" s="2508">
        <f>'31. Schedule of Sources'!A54</f>
        <v>0</v>
      </c>
      <c r="CJ53" s="2509"/>
      <c r="CK53" s="2509"/>
      <c r="CL53" s="2509"/>
      <c r="CM53" s="2509"/>
      <c r="CN53" s="2509"/>
      <c r="CO53" s="2509"/>
      <c r="CP53" s="2509"/>
      <c r="CQ53" s="2509"/>
      <c r="CR53" s="2509"/>
      <c r="CS53" s="2509"/>
      <c r="CT53" s="2509"/>
      <c r="CU53" s="2509"/>
      <c r="CV53" s="2509"/>
      <c r="CW53" s="2509"/>
      <c r="CX53" s="2509"/>
      <c r="CY53" s="2509"/>
      <c r="CZ53" s="2509"/>
      <c r="DA53" s="2509"/>
      <c r="DB53" s="2509"/>
      <c r="DC53" s="2509"/>
      <c r="DD53" s="2509"/>
      <c r="DE53" s="2509"/>
      <c r="DF53" s="2509"/>
      <c r="DG53" s="2509"/>
      <c r="DH53" s="2509"/>
      <c r="DI53" s="2509"/>
      <c r="DJ53" s="2509"/>
      <c r="DK53" s="2509"/>
      <c r="DL53" s="2509"/>
      <c r="DM53" s="2509"/>
      <c r="DN53" s="2509"/>
      <c r="DO53" s="2509"/>
      <c r="DP53" s="2509"/>
      <c r="DQ53" s="2509"/>
      <c r="DR53" s="2509"/>
      <c r="DS53" s="2509"/>
      <c r="DT53" s="2509"/>
      <c r="DU53" s="2509"/>
      <c r="DV53" s="2509"/>
      <c r="DW53" s="2509"/>
      <c r="DX53" s="2510"/>
      <c r="FN53" s="1846"/>
      <c r="FO53" s="1846"/>
      <c r="FP53" s="2592"/>
      <c r="FQ53" s="2592"/>
      <c r="FR53" s="2592"/>
      <c r="FS53" s="2592"/>
      <c r="FT53" s="2592"/>
      <c r="FU53" s="2592"/>
      <c r="FV53" s="2592"/>
      <c r="FW53" s="2592"/>
      <c r="FX53" s="2592"/>
      <c r="FY53" s="2592"/>
      <c r="FZ53" s="2592"/>
      <c r="GA53" s="2592"/>
      <c r="GB53" s="2592"/>
      <c r="GC53" s="2592"/>
      <c r="GD53" s="2592"/>
      <c r="GE53" s="2592"/>
      <c r="GF53" s="2592"/>
      <c r="GG53" s="2592"/>
      <c r="GH53" s="2592"/>
      <c r="GI53" s="2592"/>
      <c r="GJ53" s="2592"/>
      <c r="GK53" s="2592"/>
      <c r="GL53" s="2592"/>
      <c r="GO53" s="466"/>
      <c r="GP53" s="1424"/>
      <c r="GQ53" s="1846"/>
      <c r="GR53" s="1424"/>
      <c r="GS53" s="1424"/>
      <c r="GT53" s="1424"/>
      <c r="GU53" s="1424"/>
      <c r="GV53" s="1424"/>
      <c r="GW53" s="480" t="s">
        <v>69</v>
      </c>
      <c r="GX53" s="2622">
        <f>'11. Site Info Part III'!J53</f>
        <v>0</v>
      </c>
      <c r="GY53" s="2622"/>
      <c r="GZ53" s="1424"/>
      <c r="HA53" s="1424"/>
      <c r="HB53" s="1424"/>
      <c r="HC53" s="1855" t="s">
        <v>720</v>
      </c>
      <c r="HD53" s="2800">
        <f>'11. Site Info Part III'!P53</f>
        <v>0</v>
      </c>
      <c r="HE53" s="2800"/>
      <c r="HF53" s="1424"/>
      <c r="HH53" s="300"/>
      <c r="HI53" s="300"/>
      <c r="HJ53" s="300"/>
      <c r="HK53" s="2317">
        <f>'17. Dev. Narr.'!D90</f>
        <v>0</v>
      </c>
      <c r="HL53" s="2491" t="s">
        <v>2768</v>
      </c>
      <c r="HM53" s="2492"/>
      <c r="HN53" s="2492"/>
      <c r="HO53" s="2492"/>
      <c r="HP53" s="2492"/>
      <c r="HQ53" s="2492"/>
      <c r="HR53" s="2492"/>
      <c r="HS53" s="2492"/>
      <c r="HT53" s="2492"/>
      <c r="HU53" s="2492"/>
      <c r="HV53" s="2492"/>
      <c r="HW53" s="2492"/>
      <c r="HX53" s="2492"/>
      <c r="HY53" s="2492"/>
      <c r="HZ53" s="2492"/>
      <c r="IA53" s="2492"/>
      <c r="IB53" s="2492"/>
      <c r="IC53" s="2492"/>
      <c r="ID53" s="2492"/>
      <c r="IE53" s="2492"/>
      <c r="IF53" s="2492"/>
      <c r="IG53" s="2492"/>
      <c r="IH53" s="2492"/>
      <c r="II53" s="2492"/>
      <c r="IJ53" s="2492"/>
      <c r="IK53" s="2492"/>
      <c r="IL53" s="2492"/>
      <c r="IM53" s="2492"/>
      <c r="IN53" s="2492"/>
      <c r="IO53" s="2492"/>
      <c r="IP53" s="2492"/>
      <c r="IQ53" s="2492"/>
      <c r="IR53" s="2492"/>
      <c r="IS53" s="2492"/>
      <c r="IT53" s="2492"/>
      <c r="IU53" s="300"/>
      <c r="IV53" s="300"/>
      <c r="IW53" s="300"/>
      <c r="IX53" s="300"/>
      <c r="IY53" s="300"/>
      <c r="IZ53" s="503"/>
      <c r="JC53" s="24"/>
      <c r="JD53" s="2752">
        <f>'42. Dev Team'!B53</f>
        <v>0</v>
      </c>
      <c r="JE53" s="2753"/>
      <c r="JF53" s="2753"/>
      <c r="JG53" s="2753"/>
      <c r="JH53" s="2753"/>
      <c r="JI53" s="2753"/>
      <c r="JJ53" s="2753"/>
      <c r="JK53" s="2753"/>
      <c r="JL53" s="2753"/>
      <c r="JM53" s="2753"/>
      <c r="JN53" s="2753"/>
      <c r="JO53" s="2753"/>
      <c r="JP53" s="2753"/>
      <c r="JQ53" s="2753"/>
      <c r="JR53" s="2753"/>
      <c r="JS53" s="2753"/>
      <c r="JT53" s="2207"/>
      <c r="JU53" s="2754">
        <f>'42. Dev Team'!S53</f>
        <v>0</v>
      </c>
      <c r="JV53" s="2754"/>
      <c r="JW53" s="2754"/>
      <c r="JX53" s="2754"/>
      <c r="JY53" s="2754"/>
      <c r="JZ53" s="2754"/>
      <c r="KA53" s="2754"/>
      <c r="KB53" s="2754"/>
      <c r="KC53" s="2754"/>
      <c r="KD53" s="2207"/>
      <c r="KE53" s="2757">
        <f>'42. Dev Team'!AC53</f>
        <v>0</v>
      </c>
      <c r="KF53" s="2757"/>
      <c r="KG53" s="2757"/>
      <c r="KH53" s="2757"/>
      <c r="KI53" s="2757"/>
      <c r="KJ53" s="2757"/>
      <c r="KK53" s="2757"/>
      <c r="KL53" s="2757"/>
      <c r="KM53" s="2758"/>
      <c r="KN53" s="1565"/>
      <c r="KO53" s="1565"/>
      <c r="KP53" s="1565"/>
    </row>
    <row r="54" spans="1:302" ht="15.75" customHeight="1" thickBot="1" x14ac:dyDescent="0.35">
      <c r="A54" s="674">
        <f>'24. Rent Schedule'!A54</f>
        <v>0</v>
      </c>
      <c r="B54" s="1405">
        <f>'24. Rent Schedule'!B54</f>
        <v>0</v>
      </c>
      <c r="C54" s="1405">
        <f>'24. Rent Schedule'!C54</f>
        <v>0</v>
      </c>
      <c r="D54" s="1405">
        <f>'24. Rent Schedule'!D54</f>
        <v>0</v>
      </c>
      <c r="E54" s="1405">
        <f>'24. Rent Schedule'!E54</f>
        <v>0</v>
      </c>
      <c r="F54" s="1404">
        <f>'24. Rent Schedule'!F54</f>
        <v>0</v>
      </c>
      <c r="G54" s="1404">
        <f>'24. Rent Schedule'!G54</f>
        <v>0</v>
      </c>
      <c r="H54" s="1404">
        <f>'24. Rent Schedule'!H54</f>
        <v>0</v>
      </c>
      <c r="I54" s="1404">
        <f>'24. Rent Schedule'!I54</f>
        <v>0</v>
      </c>
      <c r="J54" s="589">
        <f>+I54*F54</f>
        <v>0</v>
      </c>
      <c r="K54" s="590">
        <f>'24. Rent Schedule'!K54</f>
        <v>0</v>
      </c>
      <c r="L54" s="590">
        <f>'24. Rent Schedule'!L54</f>
        <v>0</v>
      </c>
      <c r="M54" s="590">
        <f>'24. Rent Schedule'!M54</f>
        <v>0</v>
      </c>
      <c r="N54" s="593">
        <f>+M54*F54</f>
        <v>0</v>
      </c>
      <c r="AC54" s="137"/>
      <c r="AD54" s="138" t="s">
        <v>249</v>
      </c>
      <c r="AE54" s="138"/>
      <c r="AF54" s="138"/>
      <c r="AG54" s="138"/>
      <c r="AH54" s="138"/>
      <c r="AI54" s="138"/>
      <c r="AJ54" s="138"/>
      <c r="AK54" s="138"/>
      <c r="AL54" s="138"/>
      <c r="AM54" s="139"/>
      <c r="AN54" s="1091">
        <f>SUM(AL45:AL53)</f>
        <v>0</v>
      </c>
      <c r="AP54" s="1368">
        <f>'23. BldgUnit Config'!A54</f>
        <v>0</v>
      </c>
      <c r="AQ54" s="1368">
        <f>'23. BldgUnit Config'!B54</f>
        <v>0</v>
      </c>
      <c r="AR54" s="1368">
        <f>'23. BldgUnit Config'!C54</f>
        <v>0</v>
      </c>
      <c r="AS54" s="1368">
        <f>'23. BldgUnit Config'!D54</f>
        <v>0</v>
      </c>
      <c r="AT54" s="1399"/>
      <c r="AU54" s="1400"/>
      <c r="AV54" s="1400"/>
      <c r="AW54" s="1401"/>
      <c r="AX54" s="559">
        <f>'23. BldgUnit Config'!I54</f>
        <v>0</v>
      </c>
      <c r="AY54" s="559">
        <f>'23. BldgUnit Config'!J54</f>
        <v>0</v>
      </c>
      <c r="AZ54" s="559">
        <f>'23. BldgUnit Config'!K54</f>
        <v>0</v>
      </c>
      <c r="BA54" s="559">
        <f>'23. BldgUnit Config'!L54</f>
        <v>0</v>
      </c>
      <c r="BB54" s="559">
        <f>'23. BldgUnit Config'!M54</f>
        <v>0</v>
      </c>
      <c r="BC54" s="891"/>
      <c r="BD54" s="559">
        <f>'23. BldgUnit Config'!O54</f>
        <v>0</v>
      </c>
      <c r="BE54" s="559">
        <f>'23. BldgUnit Config'!P54</f>
        <v>0</v>
      </c>
      <c r="BF54" s="559">
        <f>'23. BldgUnit Config'!Q54</f>
        <v>0</v>
      </c>
      <c r="BG54" s="559">
        <f>'23. BldgUnit Config'!R54</f>
        <v>0</v>
      </c>
      <c r="BH54" s="559">
        <f>'23. BldgUnit Config'!S54</f>
        <v>0</v>
      </c>
      <c r="BI54" s="559">
        <f>'23. BldgUnit Config'!T54</f>
        <v>0</v>
      </c>
      <c r="BJ54" s="559">
        <f>'23. BldgUnit Config'!U54</f>
        <v>0</v>
      </c>
      <c r="BK54" s="559">
        <f>'23. BldgUnit Config'!V54</f>
        <v>0</v>
      </c>
      <c r="BL54" s="559">
        <f>'23. BldgUnit Config'!W54</f>
        <v>0</v>
      </c>
      <c r="BM54" s="559">
        <f>'23. BldgUnit Config'!X54</f>
        <v>0</v>
      </c>
      <c r="BN54" s="559">
        <f>'23. BldgUnit Config'!Y54</f>
        <v>0</v>
      </c>
      <c r="BO54" s="559">
        <f>'23. BldgUnit Config'!Z54</f>
        <v>0</v>
      </c>
      <c r="BP54" s="559">
        <f>'23. BldgUnit Config'!AA54</f>
        <v>0</v>
      </c>
      <c r="BQ54" s="559">
        <f>'23. BldgUnit Config'!AB54</f>
        <v>0</v>
      </c>
      <c r="BR54" s="559">
        <f>'23. BldgUnit Config'!AC54</f>
        <v>0</v>
      </c>
      <c r="BS54" s="559">
        <f>'23. BldgUnit Config'!AD54</f>
        <v>0</v>
      </c>
      <c r="BT54" s="563">
        <f t="shared" si="6"/>
        <v>0</v>
      </c>
      <c r="BU54" s="563">
        <f t="shared" si="7"/>
        <v>0</v>
      </c>
      <c r="BV54" s="305"/>
      <c r="BW54" s="374" t="s">
        <v>293</v>
      </c>
      <c r="BX54" s="371"/>
      <c r="BY54" s="385">
        <f>'30. Development Cost Schedule'!C54</f>
        <v>0</v>
      </c>
      <c r="BZ54" s="385">
        <f>'30. Development Cost Schedule'!D54</f>
        <v>0</v>
      </c>
      <c r="CA54" s="385">
        <f>'30. Development Cost Schedule'!E54</f>
        <v>0</v>
      </c>
      <c r="CB54" s="391"/>
      <c r="CC54" s="2496">
        <f>'30. Development Cost Schedule'!G54</f>
        <v>0</v>
      </c>
      <c r="CD54" s="2497"/>
      <c r="CE54" s="2497"/>
      <c r="CF54" s="2497"/>
      <c r="CG54" s="2498"/>
      <c r="CI54" s="2508"/>
      <c r="CJ54" s="2509"/>
      <c r="CK54" s="2509"/>
      <c r="CL54" s="2509"/>
      <c r="CM54" s="2509"/>
      <c r="CN54" s="2509"/>
      <c r="CO54" s="2509"/>
      <c r="CP54" s="2509"/>
      <c r="CQ54" s="2509"/>
      <c r="CR54" s="2509"/>
      <c r="CS54" s="2509"/>
      <c r="CT54" s="2509"/>
      <c r="CU54" s="2509"/>
      <c r="CV54" s="2509"/>
      <c r="CW54" s="2509"/>
      <c r="CX54" s="2509"/>
      <c r="CY54" s="2509"/>
      <c r="CZ54" s="2509"/>
      <c r="DA54" s="2509"/>
      <c r="DB54" s="2509"/>
      <c r="DC54" s="2509"/>
      <c r="DD54" s="2509"/>
      <c r="DE54" s="2509"/>
      <c r="DF54" s="2509"/>
      <c r="DG54" s="2509"/>
      <c r="DH54" s="2509"/>
      <c r="DI54" s="2509"/>
      <c r="DJ54" s="2509"/>
      <c r="DK54" s="2509"/>
      <c r="DL54" s="2509"/>
      <c r="DM54" s="2509"/>
      <c r="DN54" s="2509"/>
      <c r="DO54" s="2509"/>
      <c r="DP54" s="2509"/>
      <c r="DQ54" s="2509"/>
      <c r="DR54" s="2509"/>
      <c r="DS54" s="2509"/>
      <c r="DT54" s="2509"/>
      <c r="DU54" s="2509"/>
      <c r="DV54" s="2509"/>
      <c r="DW54" s="2509"/>
      <c r="DX54" s="2510"/>
      <c r="FN54" s="445"/>
      <c r="FO54" s="1238"/>
      <c r="FP54" s="2593">
        <f>'7. Site Info Part I'!C54</f>
        <v>0</v>
      </c>
      <c r="FQ54" s="2593"/>
      <c r="FR54" s="2593"/>
      <c r="FS54" s="2593"/>
      <c r="FT54" s="2593"/>
      <c r="FU54" s="2593"/>
      <c r="FV54" s="2593"/>
      <c r="FW54" s="2593"/>
      <c r="FX54" s="2593"/>
      <c r="FY54" s="2593"/>
      <c r="FZ54" s="2593"/>
      <c r="GA54" s="2593"/>
      <c r="GB54" s="2593"/>
      <c r="GC54" s="2593"/>
      <c r="GD54" s="2593"/>
      <c r="GE54" s="2593"/>
      <c r="GF54" s="2593"/>
      <c r="GG54" s="2593"/>
      <c r="GH54" s="2593"/>
      <c r="GI54" s="2593"/>
      <c r="GJ54" s="2593"/>
      <c r="GK54" s="2593"/>
      <c r="GL54" s="2593"/>
      <c r="GO54" s="466"/>
      <c r="GP54" s="1424"/>
      <c r="GQ54" s="1846"/>
      <c r="GR54" s="1424"/>
      <c r="GS54" s="1424"/>
      <c r="GT54" s="1424"/>
      <c r="GU54" s="1424"/>
      <c r="GV54" s="1424"/>
      <c r="GW54" s="480"/>
      <c r="GX54" s="855"/>
      <c r="GY54" s="855"/>
      <c r="GZ54" s="460"/>
      <c r="HA54" s="460"/>
      <c r="HB54" s="460"/>
      <c r="HC54" s="654"/>
      <c r="HD54" s="856"/>
      <c r="HE54" s="856"/>
      <c r="HF54" s="460"/>
      <c r="HH54" s="300"/>
      <c r="HI54" s="300"/>
      <c r="HJ54" s="300"/>
      <c r="HK54" s="300"/>
      <c r="HL54" s="300"/>
      <c r="HM54" s="300"/>
      <c r="HN54" s="300"/>
      <c r="HO54" s="300"/>
      <c r="HP54" s="300"/>
      <c r="HQ54" s="300"/>
      <c r="HR54" s="300"/>
      <c r="HS54" s="300"/>
      <c r="HT54" s="300"/>
      <c r="HU54" s="300"/>
      <c r="HV54" s="300"/>
      <c r="HW54" s="300"/>
      <c r="HX54" s="300"/>
      <c r="HY54" s="300"/>
      <c r="HZ54" s="300"/>
      <c r="IA54" s="300"/>
      <c r="IB54" s="300"/>
      <c r="IC54" s="300"/>
      <c r="ID54" s="300"/>
      <c r="IE54" s="300"/>
      <c r="IF54" s="300"/>
      <c r="IG54" s="300"/>
      <c r="IH54" s="300"/>
      <c r="II54" s="300"/>
      <c r="IJ54" s="300"/>
      <c r="IK54" s="300"/>
      <c r="IL54" s="300"/>
      <c r="IM54" s="300"/>
      <c r="IN54" s="300"/>
      <c r="IO54" s="300"/>
      <c r="IP54" s="300"/>
      <c r="IQ54" s="300"/>
      <c r="IR54" s="300"/>
      <c r="IS54" s="300"/>
      <c r="IT54" s="300"/>
      <c r="IU54" s="300"/>
      <c r="IV54" s="300"/>
      <c r="IW54" s="300"/>
      <c r="IX54" s="300"/>
      <c r="IY54" s="300"/>
      <c r="IZ54" s="503"/>
      <c r="JC54" s="24"/>
      <c r="JD54" s="2746" t="s">
        <v>199</v>
      </c>
      <c r="JE54" s="2747"/>
      <c r="JF54" s="2747"/>
      <c r="JG54" s="2747"/>
      <c r="JH54" s="2747"/>
      <c r="JI54" s="2747"/>
      <c r="JJ54" s="2747"/>
      <c r="JK54" s="2747"/>
      <c r="JL54" s="2747"/>
      <c r="JM54" s="2747"/>
      <c r="JN54" s="2747"/>
      <c r="JO54" s="2747"/>
      <c r="JP54" s="2747"/>
      <c r="JQ54" s="2747"/>
      <c r="JR54" s="2747"/>
      <c r="JS54" s="2747"/>
      <c r="JT54" s="2207"/>
      <c r="JU54" s="2748" t="s">
        <v>129</v>
      </c>
      <c r="JV54" s="2748"/>
      <c r="JW54" s="2748"/>
      <c r="JX54" s="2748"/>
      <c r="JY54" s="2748"/>
      <c r="JZ54" s="2748"/>
      <c r="KA54" s="2748"/>
      <c r="KB54" s="2748"/>
      <c r="KC54" s="2748"/>
      <c r="KD54" s="2207"/>
      <c r="KE54" s="2747" t="s">
        <v>128</v>
      </c>
      <c r="KF54" s="2747"/>
      <c r="KG54" s="2747"/>
      <c r="KH54" s="2747"/>
      <c r="KI54" s="2747"/>
      <c r="KJ54" s="2747"/>
      <c r="KK54" s="2747"/>
      <c r="KL54" s="2747"/>
      <c r="KM54" s="2749"/>
      <c r="KN54" s="1565"/>
      <c r="KO54" s="1565"/>
      <c r="KP54" s="1565"/>
    </row>
    <row r="55" spans="1:302" ht="15.75" customHeight="1" thickBot="1" x14ac:dyDescent="0.35">
      <c r="A55" s="343"/>
      <c r="B55" s="343"/>
      <c r="C55" s="343"/>
      <c r="D55" s="2922" t="s">
        <v>481</v>
      </c>
      <c r="E55" s="2923"/>
      <c r="F55" s="598">
        <f>SUM(F10:F54)</f>
        <v>0</v>
      </c>
      <c r="G55" s="2924"/>
      <c r="H55" s="2925"/>
      <c r="I55" s="2926"/>
      <c r="J55" s="598">
        <f>SUM(J10:J54)</f>
        <v>0</v>
      </c>
      <c r="K55" s="599"/>
      <c r="L55" s="599"/>
      <c r="M55" s="599"/>
      <c r="N55" s="600">
        <f>SUM(N10:N54)</f>
        <v>0</v>
      </c>
      <c r="AC55" s="160" t="s">
        <v>250</v>
      </c>
      <c r="AD55" s="150"/>
      <c r="AE55" s="150"/>
      <c r="AF55" s="150"/>
      <c r="AG55" s="150"/>
      <c r="AH55" s="161"/>
      <c r="AI55" s="162" t="s">
        <v>251</v>
      </c>
      <c r="AJ55" s="163" t="s">
        <v>212</v>
      </c>
      <c r="AK55" s="164"/>
      <c r="AL55" s="1093">
        <f>IF(AN55=0,0,AN55/'24. Rent Schedule'!$F$55)</f>
        <v>0</v>
      </c>
      <c r="AM55" s="165"/>
      <c r="AN55" s="1091">
        <f>SUM(AN11:AN54)</f>
        <v>0</v>
      </c>
      <c r="AP55" s="1368">
        <f>'23. BldgUnit Config'!A55</f>
        <v>0</v>
      </c>
      <c r="AQ55" s="1368">
        <f>'23. BldgUnit Config'!B55</f>
        <v>0</v>
      </c>
      <c r="AR55" s="1368">
        <f>'23. BldgUnit Config'!C55</f>
        <v>0</v>
      </c>
      <c r="AS55" s="1368">
        <f>'23. BldgUnit Config'!D55</f>
        <v>0</v>
      </c>
      <c r="AT55" s="1399"/>
      <c r="AU55" s="1400"/>
      <c r="AV55" s="1400"/>
      <c r="AW55" s="1401"/>
      <c r="AX55" s="559">
        <f>'23. BldgUnit Config'!I55</f>
        <v>0</v>
      </c>
      <c r="AY55" s="559">
        <f>'23. BldgUnit Config'!J55</f>
        <v>0</v>
      </c>
      <c r="AZ55" s="559">
        <f>'23. BldgUnit Config'!K55</f>
        <v>0</v>
      </c>
      <c r="BA55" s="559">
        <f>'23. BldgUnit Config'!L55</f>
        <v>0</v>
      </c>
      <c r="BB55" s="559">
        <f>'23. BldgUnit Config'!M55</f>
        <v>0</v>
      </c>
      <c r="BC55" s="891"/>
      <c r="BD55" s="559">
        <f>'23. BldgUnit Config'!O55</f>
        <v>0</v>
      </c>
      <c r="BE55" s="559">
        <f>'23. BldgUnit Config'!P55</f>
        <v>0</v>
      </c>
      <c r="BF55" s="559">
        <f>'23. BldgUnit Config'!Q55</f>
        <v>0</v>
      </c>
      <c r="BG55" s="559">
        <f>'23. BldgUnit Config'!R55</f>
        <v>0</v>
      </c>
      <c r="BH55" s="559">
        <f>'23. BldgUnit Config'!S55</f>
        <v>0</v>
      </c>
      <c r="BI55" s="559">
        <f>'23. BldgUnit Config'!T55</f>
        <v>0</v>
      </c>
      <c r="BJ55" s="559">
        <f>'23. BldgUnit Config'!U55</f>
        <v>0</v>
      </c>
      <c r="BK55" s="559">
        <f>'23. BldgUnit Config'!V55</f>
        <v>0</v>
      </c>
      <c r="BL55" s="559">
        <f>'23. BldgUnit Config'!W55</f>
        <v>0</v>
      </c>
      <c r="BM55" s="559">
        <f>'23. BldgUnit Config'!X55</f>
        <v>0</v>
      </c>
      <c r="BN55" s="559">
        <f>'23. BldgUnit Config'!Y55</f>
        <v>0</v>
      </c>
      <c r="BO55" s="559">
        <f>'23. BldgUnit Config'!Z55</f>
        <v>0</v>
      </c>
      <c r="BP55" s="559">
        <f>'23. BldgUnit Config'!AA55</f>
        <v>0</v>
      </c>
      <c r="BQ55" s="559">
        <f>'23. BldgUnit Config'!AB55</f>
        <v>0</v>
      </c>
      <c r="BR55" s="559">
        <f>'23. BldgUnit Config'!AC55</f>
        <v>0</v>
      </c>
      <c r="BS55" s="559">
        <f>'23. BldgUnit Config'!AD55</f>
        <v>0</v>
      </c>
      <c r="BT55" s="563">
        <f t="shared" si="6"/>
        <v>0</v>
      </c>
      <c r="BU55" s="563">
        <f t="shared" si="7"/>
        <v>0</v>
      </c>
      <c r="BV55" s="305"/>
      <c r="BW55" s="374" t="s">
        <v>294</v>
      </c>
      <c r="BX55" s="371"/>
      <c r="BY55" s="385">
        <f>'30. Development Cost Schedule'!C55</f>
        <v>0</v>
      </c>
      <c r="BZ55" s="385">
        <f>'30. Development Cost Schedule'!D55</f>
        <v>0</v>
      </c>
      <c r="CA55" s="385">
        <f>'30. Development Cost Schedule'!E55</f>
        <v>0</v>
      </c>
      <c r="CB55" s="391"/>
      <c r="CC55" s="2496">
        <f>'30. Development Cost Schedule'!G55</f>
        <v>0</v>
      </c>
      <c r="CD55" s="2497"/>
      <c r="CE55" s="2497"/>
      <c r="CF55" s="2497"/>
      <c r="CG55" s="2498"/>
      <c r="CI55" s="2508"/>
      <c r="CJ55" s="2509"/>
      <c r="CK55" s="2509"/>
      <c r="CL55" s="2509"/>
      <c r="CM55" s="2509"/>
      <c r="CN55" s="2509"/>
      <c r="CO55" s="2509"/>
      <c r="CP55" s="2509"/>
      <c r="CQ55" s="2509"/>
      <c r="CR55" s="2509"/>
      <c r="CS55" s="2509"/>
      <c r="CT55" s="2509"/>
      <c r="CU55" s="2509"/>
      <c r="CV55" s="2509"/>
      <c r="CW55" s="2509"/>
      <c r="CX55" s="2509"/>
      <c r="CY55" s="2509"/>
      <c r="CZ55" s="2509"/>
      <c r="DA55" s="2509"/>
      <c r="DB55" s="2509"/>
      <c r="DC55" s="2509"/>
      <c r="DD55" s="2509"/>
      <c r="DE55" s="2509"/>
      <c r="DF55" s="2509"/>
      <c r="DG55" s="2509"/>
      <c r="DH55" s="2509"/>
      <c r="DI55" s="2509"/>
      <c r="DJ55" s="2509"/>
      <c r="DK55" s="2509"/>
      <c r="DL55" s="2509"/>
      <c r="DM55" s="2509"/>
      <c r="DN55" s="2509"/>
      <c r="DO55" s="2509"/>
      <c r="DP55" s="2509"/>
      <c r="DQ55" s="2509"/>
      <c r="DR55" s="2509"/>
      <c r="DS55" s="2509"/>
      <c r="DT55" s="2509"/>
      <c r="DU55" s="2509"/>
      <c r="DV55" s="2509"/>
      <c r="DW55" s="2509"/>
      <c r="DX55" s="2510"/>
      <c r="FN55" s="445"/>
      <c r="FO55" s="1238"/>
      <c r="FP55" s="2346"/>
      <c r="FQ55" s="2346"/>
      <c r="FR55" s="2346"/>
      <c r="FS55" s="2346"/>
      <c r="FT55" s="2346"/>
      <c r="FU55" s="2346"/>
      <c r="FV55" s="2346"/>
      <c r="FW55" s="2346"/>
      <c r="FX55" s="2346"/>
      <c r="FY55" s="2346"/>
      <c r="FZ55" s="2346"/>
      <c r="GA55" s="2346"/>
      <c r="GB55" s="2346"/>
      <c r="GC55" s="2346"/>
      <c r="GD55" s="2346"/>
      <c r="GE55" s="2346"/>
      <c r="GF55" s="2346"/>
      <c r="GG55" s="2346"/>
      <c r="GH55" s="2346"/>
      <c r="GI55" s="2346"/>
      <c r="GJ55" s="2346"/>
      <c r="GK55" s="2346"/>
      <c r="GL55" s="2346"/>
      <c r="GM55" s="326"/>
      <c r="GO55" s="466"/>
      <c r="GP55" s="706">
        <f>'11. Site Info Part III'!B55</f>
        <v>0</v>
      </c>
      <c r="GQ55" s="1846"/>
      <c r="GR55" s="449" t="s">
        <v>2071</v>
      </c>
      <c r="GS55" s="1424"/>
      <c r="GT55" s="1424"/>
      <c r="GU55" s="1424"/>
      <c r="GV55" s="1424"/>
      <c r="GW55" s="480"/>
      <c r="GX55" s="855"/>
      <c r="GY55" s="855"/>
      <c r="GZ55" s="460"/>
      <c r="HA55" s="460"/>
      <c r="HB55" s="460"/>
      <c r="HC55" s="654"/>
      <c r="HD55" s="856"/>
      <c r="HE55" s="856"/>
      <c r="HF55" s="460"/>
      <c r="HH55" s="300"/>
      <c r="HI55" s="300"/>
      <c r="HJ55" s="300"/>
      <c r="HK55" s="2317">
        <f>'17. Dev. Narr.'!D92</f>
        <v>0</v>
      </c>
      <c r="HL55" s="2491" t="s">
        <v>2769</v>
      </c>
      <c r="HM55" s="2492"/>
      <c r="HN55" s="2492"/>
      <c r="HO55" s="2492"/>
      <c r="HP55" s="2492"/>
      <c r="HQ55" s="2492"/>
      <c r="HR55" s="2492"/>
      <c r="HS55" s="2492"/>
      <c r="HT55" s="2492"/>
      <c r="HU55" s="2492"/>
      <c r="HV55" s="2492"/>
      <c r="HW55" s="2492"/>
      <c r="HX55" s="2492"/>
      <c r="HY55" s="2492"/>
      <c r="HZ55" s="2492"/>
      <c r="IA55" s="2492"/>
      <c r="IB55" s="2492"/>
      <c r="IC55" s="2492"/>
      <c r="ID55" s="2492"/>
      <c r="IE55" s="2492"/>
      <c r="IF55" s="2492"/>
      <c r="IG55" s="2492"/>
      <c r="IH55" s="2492"/>
      <c r="II55" s="2492"/>
      <c r="IJ55" s="2492"/>
      <c r="IK55" s="2492"/>
      <c r="IL55" s="2492"/>
      <c r="IM55" s="2492"/>
      <c r="IN55" s="2492"/>
      <c r="IO55" s="2492"/>
      <c r="IP55" s="2492"/>
      <c r="IQ55" s="2492"/>
      <c r="IR55" s="2492"/>
      <c r="IS55" s="2492"/>
      <c r="IT55" s="2492"/>
      <c r="IU55" s="2492"/>
      <c r="IV55" s="2492"/>
      <c r="IW55" s="2492"/>
      <c r="IX55" s="2492"/>
      <c r="IY55" s="300"/>
      <c r="IZ55" s="503"/>
      <c r="JC55" s="24"/>
      <c r="JD55" s="131"/>
      <c r="JE55" s="2207"/>
      <c r="JF55" s="2207"/>
      <c r="JG55" s="2207"/>
      <c r="JH55" s="2207"/>
      <c r="JI55" s="2207"/>
      <c r="JJ55" s="2207"/>
      <c r="JK55" s="2207"/>
      <c r="JL55" s="2207"/>
      <c r="JM55" s="2207"/>
      <c r="JN55" s="2207"/>
      <c r="JO55" s="2207"/>
      <c r="JP55" s="2207"/>
      <c r="JQ55" s="2207"/>
      <c r="JR55" s="2207"/>
      <c r="JS55" s="2207"/>
      <c r="JT55" s="2207"/>
      <c r="JU55" s="2207"/>
      <c r="JV55" s="2207"/>
      <c r="JW55" s="2207"/>
      <c r="JX55" s="2207"/>
      <c r="JY55" s="2207"/>
      <c r="JZ55" s="2207"/>
      <c r="KA55" s="2207"/>
      <c r="KB55" s="117"/>
      <c r="KC55" s="2207"/>
      <c r="KD55" s="2207"/>
      <c r="KE55" s="2207"/>
      <c r="KF55" s="2207"/>
      <c r="KG55" s="2207"/>
      <c r="KH55" s="2207"/>
      <c r="KI55" s="2207"/>
      <c r="KJ55" s="2207"/>
      <c r="KK55" s="2207"/>
      <c r="KL55" s="2207"/>
      <c r="KM55" s="214"/>
      <c r="KN55" s="1565"/>
      <c r="KO55" s="1565"/>
      <c r="KP55" s="1565"/>
    </row>
    <row r="56" spans="1:302" ht="15.75" customHeight="1" thickBot="1" x14ac:dyDescent="0.35">
      <c r="A56" s="343"/>
      <c r="B56" s="343"/>
      <c r="C56" s="343"/>
      <c r="D56" s="601" t="s">
        <v>482</v>
      </c>
      <c r="E56" s="602"/>
      <c r="F56" s="602"/>
      <c r="G56" s="603">
        <f>IF(N56=0,0,N56/SUM($F$10:$F$54))</f>
        <v>0</v>
      </c>
      <c r="H56" s="602" t="s">
        <v>483</v>
      </c>
      <c r="I56" s="604"/>
      <c r="J56" s="2927">
        <f>'24. Rent Schedule'!J56</f>
        <v>0</v>
      </c>
      <c r="K56" s="2927"/>
      <c r="L56" s="2927"/>
      <c r="M56" s="2927"/>
      <c r="N56" s="605">
        <f>'24. Rent Schedule'!N56</f>
        <v>0</v>
      </c>
      <c r="AC56" s="244"/>
      <c r="AD56" s="245"/>
      <c r="AE56" s="245"/>
      <c r="AF56" s="245"/>
      <c r="AG56" s="245"/>
      <c r="AH56" s="166"/>
      <c r="AI56" s="167" t="s">
        <v>252</v>
      </c>
      <c r="AJ56" s="132"/>
      <c r="AK56" s="168"/>
      <c r="AL56" s="169">
        <f>IF(AN55=0,0%,AN55/'24. Rent Schedule'!$N$64)</f>
        <v>0</v>
      </c>
      <c r="AM56" s="139"/>
      <c r="AN56" s="224"/>
      <c r="AP56" s="1368">
        <f>'23. BldgUnit Config'!A56</f>
        <v>0</v>
      </c>
      <c r="AQ56" s="1368">
        <f>'23. BldgUnit Config'!B56</f>
        <v>0</v>
      </c>
      <c r="AR56" s="1368">
        <f>'23. BldgUnit Config'!C56</f>
        <v>0</v>
      </c>
      <c r="AS56" s="1368">
        <f>'23. BldgUnit Config'!D56</f>
        <v>0</v>
      </c>
      <c r="AT56" s="1399"/>
      <c r="AU56" s="1400"/>
      <c r="AV56" s="1400"/>
      <c r="AW56" s="1401"/>
      <c r="AX56" s="559">
        <f>'23. BldgUnit Config'!I56</f>
        <v>0</v>
      </c>
      <c r="AY56" s="559">
        <f>'23. BldgUnit Config'!J56</f>
        <v>0</v>
      </c>
      <c r="AZ56" s="559">
        <f>'23. BldgUnit Config'!K56</f>
        <v>0</v>
      </c>
      <c r="BA56" s="559">
        <f>'23. BldgUnit Config'!L56</f>
        <v>0</v>
      </c>
      <c r="BB56" s="559">
        <f>'23. BldgUnit Config'!M56</f>
        <v>0</v>
      </c>
      <c r="BC56" s="891"/>
      <c r="BD56" s="559">
        <f>'23. BldgUnit Config'!O56</f>
        <v>0</v>
      </c>
      <c r="BE56" s="559">
        <f>'23. BldgUnit Config'!P56</f>
        <v>0</v>
      </c>
      <c r="BF56" s="559">
        <f>'23. BldgUnit Config'!Q56</f>
        <v>0</v>
      </c>
      <c r="BG56" s="559">
        <f>'23. BldgUnit Config'!R56</f>
        <v>0</v>
      </c>
      <c r="BH56" s="559">
        <f>'23. BldgUnit Config'!S56</f>
        <v>0</v>
      </c>
      <c r="BI56" s="559">
        <f>'23. BldgUnit Config'!T56</f>
        <v>0</v>
      </c>
      <c r="BJ56" s="559">
        <f>'23. BldgUnit Config'!U56</f>
        <v>0</v>
      </c>
      <c r="BK56" s="559">
        <f>'23. BldgUnit Config'!V56</f>
        <v>0</v>
      </c>
      <c r="BL56" s="559">
        <f>'23. BldgUnit Config'!W56</f>
        <v>0</v>
      </c>
      <c r="BM56" s="559">
        <f>'23. BldgUnit Config'!X56</f>
        <v>0</v>
      </c>
      <c r="BN56" s="559">
        <f>'23. BldgUnit Config'!Y56</f>
        <v>0</v>
      </c>
      <c r="BO56" s="559">
        <f>'23. BldgUnit Config'!Z56</f>
        <v>0</v>
      </c>
      <c r="BP56" s="559">
        <f>'23. BldgUnit Config'!AA56</f>
        <v>0</v>
      </c>
      <c r="BQ56" s="559">
        <f>'23. BldgUnit Config'!AB56</f>
        <v>0</v>
      </c>
      <c r="BR56" s="559">
        <f>'23. BldgUnit Config'!AC56</f>
        <v>0</v>
      </c>
      <c r="BS56" s="559">
        <f>'23. BldgUnit Config'!AD56</f>
        <v>0</v>
      </c>
      <c r="BT56" s="563">
        <f t="shared" si="6"/>
        <v>0</v>
      </c>
      <c r="BU56" s="563">
        <f t="shared" si="7"/>
        <v>0</v>
      </c>
      <c r="BV56" s="981"/>
      <c r="BW56" s="374" t="s">
        <v>295</v>
      </c>
      <c r="BX56" s="371"/>
      <c r="BY56" s="385">
        <f>'30. Development Cost Schedule'!C56</f>
        <v>0</v>
      </c>
      <c r="BZ56" s="385">
        <f>'30. Development Cost Schedule'!D56</f>
        <v>0</v>
      </c>
      <c r="CA56" s="385">
        <f>'30. Development Cost Schedule'!E56</f>
        <v>0</v>
      </c>
      <c r="CB56" s="391"/>
      <c r="CC56" s="2496">
        <f>'30. Development Cost Schedule'!G56</f>
        <v>0</v>
      </c>
      <c r="CD56" s="2497"/>
      <c r="CE56" s="2497"/>
      <c r="CF56" s="2497"/>
      <c r="CG56" s="2498"/>
      <c r="CI56" s="2508"/>
      <c r="CJ56" s="2509"/>
      <c r="CK56" s="2509"/>
      <c r="CL56" s="2509"/>
      <c r="CM56" s="2509"/>
      <c r="CN56" s="2509"/>
      <c r="CO56" s="2509"/>
      <c r="CP56" s="2509"/>
      <c r="CQ56" s="2509"/>
      <c r="CR56" s="2509"/>
      <c r="CS56" s="2509"/>
      <c r="CT56" s="2509"/>
      <c r="CU56" s="2509"/>
      <c r="CV56" s="2509"/>
      <c r="CW56" s="2509"/>
      <c r="CX56" s="2509"/>
      <c r="CY56" s="2509"/>
      <c r="CZ56" s="2509"/>
      <c r="DA56" s="2509"/>
      <c r="DB56" s="2509"/>
      <c r="DC56" s="2509"/>
      <c r="DD56" s="2509"/>
      <c r="DE56" s="2509"/>
      <c r="DF56" s="2509"/>
      <c r="DG56" s="2509"/>
      <c r="DH56" s="2509"/>
      <c r="DI56" s="2509"/>
      <c r="DJ56" s="2509"/>
      <c r="DK56" s="2509"/>
      <c r="DL56" s="2509"/>
      <c r="DM56" s="2509"/>
      <c r="DN56" s="2509"/>
      <c r="DO56" s="2509"/>
      <c r="DP56" s="2509"/>
      <c r="DQ56" s="2509"/>
      <c r="DR56" s="2509"/>
      <c r="DS56" s="2509"/>
      <c r="DT56" s="2509"/>
      <c r="DU56" s="2509"/>
      <c r="DV56" s="2509"/>
      <c r="DW56" s="2509"/>
      <c r="DX56" s="2510"/>
      <c r="FN56" s="443" t="s">
        <v>591</v>
      </c>
      <c r="FO56" s="2610" t="s">
        <v>2464</v>
      </c>
      <c r="FP56" s="2611"/>
      <c r="FQ56" s="2611"/>
      <c r="FR56" s="2611"/>
      <c r="FS56" s="2611"/>
      <c r="FT56" s="2611"/>
      <c r="FU56" s="2611"/>
      <c r="FV56" s="2611"/>
      <c r="FW56" s="2611"/>
      <c r="FX56" s="2611"/>
      <c r="FY56" s="2611"/>
      <c r="FZ56" s="2611"/>
      <c r="GA56" s="2611"/>
      <c r="GB56" s="2611"/>
      <c r="GC56" s="2611"/>
      <c r="GD56" s="2611"/>
      <c r="GE56" s="2611"/>
      <c r="GF56" s="2611"/>
      <c r="GG56" s="2611"/>
      <c r="GH56" s="2611"/>
      <c r="GI56" s="2611"/>
      <c r="GJ56" s="2611"/>
      <c r="GK56" s="2611"/>
      <c r="GL56" s="2612"/>
      <c r="GO56" s="466"/>
      <c r="GP56" s="1388"/>
      <c r="GQ56" s="2209"/>
      <c r="GR56" s="786"/>
      <c r="GS56" s="1424"/>
      <c r="GT56" s="1424"/>
      <c r="GU56" s="1424"/>
      <c r="GV56" s="1424"/>
      <c r="GW56" s="480"/>
      <c r="GX56" s="855"/>
      <c r="GY56" s="855"/>
      <c r="GZ56" s="460"/>
      <c r="HA56" s="460"/>
      <c r="HB56" s="460"/>
      <c r="HC56" s="654"/>
      <c r="HD56" s="856"/>
      <c r="HE56" s="856"/>
      <c r="HF56" s="460"/>
      <c r="HH56" s="300"/>
      <c r="HI56" s="300"/>
      <c r="HJ56" s="300"/>
      <c r="HK56" s="300"/>
      <c r="HL56" s="300"/>
      <c r="HM56" s="300"/>
      <c r="HN56" s="300"/>
      <c r="HO56" s="300"/>
      <c r="HP56" s="300"/>
      <c r="HQ56" s="300"/>
      <c r="HR56" s="300"/>
      <c r="HS56" s="300"/>
      <c r="HT56" s="300"/>
      <c r="HU56" s="300"/>
      <c r="HV56" s="300"/>
      <c r="HW56" s="300"/>
      <c r="HX56" s="300"/>
      <c r="HY56" s="300"/>
      <c r="HZ56" s="300"/>
      <c r="IA56" s="300"/>
      <c r="IB56" s="300"/>
      <c r="IC56" s="300"/>
      <c r="ID56" s="300"/>
      <c r="IE56" s="300"/>
      <c r="IF56" s="300"/>
      <c r="IG56" s="300"/>
      <c r="IH56" s="300"/>
      <c r="II56" s="300"/>
      <c r="IJ56" s="300"/>
      <c r="IK56" s="300"/>
      <c r="IL56" s="300"/>
      <c r="IM56" s="300"/>
      <c r="IN56" s="300"/>
      <c r="IO56" s="300"/>
      <c r="IP56" s="300"/>
      <c r="IQ56" s="300"/>
      <c r="IR56" s="300"/>
      <c r="IS56" s="300"/>
      <c r="IT56" s="300"/>
      <c r="IU56" s="300"/>
      <c r="IV56" s="300"/>
      <c r="IW56" s="300"/>
      <c r="IX56" s="300"/>
      <c r="IY56" s="300"/>
      <c r="IZ56" s="503"/>
      <c r="JC56" s="24"/>
      <c r="JD56" s="905" t="s">
        <v>127</v>
      </c>
      <c r="JE56" s="2337"/>
      <c r="JF56" s="2337"/>
      <c r="JG56" s="644"/>
      <c r="JH56" s="645"/>
      <c r="JI56" s="645"/>
      <c r="JJ56" s="646"/>
      <c r="JK56" s="2764">
        <f>'42. Dev Team'!I46</f>
        <v>0</v>
      </c>
      <c r="JL56" s="2765"/>
      <c r="JM56" s="2766"/>
      <c r="JN56" s="2207"/>
      <c r="JO56" s="2207"/>
      <c r="JP56" s="2207"/>
      <c r="JQ56" s="2207"/>
      <c r="JR56" s="2207"/>
      <c r="JS56" s="2207"/>
      <c r="JT56" s="2207"/>
      <c r="JU56" s="2207"/>
      <c r="JV56" s="2207"/>
      <c r="JW56" s="2207"/>
      <c r="JX56" s="2207"/>
      <c r="JY56" s="2207"/>
      <c r="JZ56" s="2207"/>
      <c r="KA56" s="2207"/>
      <c r="KB56" s="2207"/>
      <c r="KC56" s="2207"/>
      <c r="KD56" s="2207"/>
      <c r="KE56" s="2338"/>
      <c r="KF56" s="2338"/>
      <c r="KG56" s="2338"/>
      <c r="KH56" s="2338"/>
      <c r="KI56" s="2338"/>
      <c r="KJ56" s="2772"/>
      <c r="KK56" s="2772"/>
      <c r="KL56" s="2772"/>
      <c r="KM56" s="214"/>
      <c r="KN56" s="1565"/>
      <c r="KO56" s="1565"/>
      <c r="KP56" s="1565"/>
    </row>
    <row r="57" spans="1:302" ht="15.75" customHeight="1" thickBot="1" x14ac:dyDescent="0.35">
      <c r="A57" s="343"/>
      <c r="B57" s="343"/>
      <c r="C57" s="343"/>
      <c r="D57" s="606" t="s">
        <v>482</v>
      </c>
      <c r="E57" s="607"/>
      <c r="F57" s="607"/>
      <c r="G57" s="608">
        <f>IF(N57=0,0,N57/SUM($F$10:$F$54))</f>
        <v>0</v>
      </c>
      <c r="H57" s="607" t="s">
        <v>483</v>
      </c>
      <c r="I57" s="607"/>
      <c r="J57" s="2927">
        <f>'24. Rent Schedule'!J57</f>
        <v>0</v>
      </c>
      <c r="K57" s="2927"/>
      <c r="L57" s="2927"/>
      <c r="M57" s="2927"/>
      <c r="N57" s="605">
        <f>'24. Rent Schedule'!N57</f>
        <v>0</v>
      </c>
      <c r="AC57" s="140" t="s">
        <v>253</v>
      </c>
      <c r="AD57" s="141"/>
      <c r="AE57" s="141"/>
      <c r="AF57" s="141"/>
      <c r="AG57" s="141"/>
      <c r="AH57" s="141"/>
      <c r="AI57" s="141"/>
      <c r="AJ57" s="153"/>
      <c r="AK57" s="170"/>
      <c r="AL57" s="170"/>
      <c r="AM57" s="148"/>
      <c r="AN57" s="1091">
        <f>'24. Rent Schedule'!$N$64-AN55</f>
        <v>0</v>
      </c>
      <c r="AP57" s="1368">
        <f>'23. BldgUnit Config'!A57</f>
        <v>0</v>
      </c>
      <c r="AQ57" s="1368">
        <f>'23. BldgUnit Config'!B57</f>
        <v>0</v>
      </c>
      <c r="AR57" s="1368">
        <f>'23. BldgUnit Config'!C57</f>
        <v>0</v>
      </c>
      <c r="AS57" s="1368">
        <f>'23. BldgUnit Config'!D57</f>
        <v>0</v>
      </c>
      <c r="AT57" s="1399"/>
      <c r="AU57" s="1400"/>
      <c r="AV57" s="1400"/>
      <c r="AW57" s="1401"/>
      <c r="AX57" s="559">
        <f>'23. BldgUnit Config'!I57</f>
        <v>0</v>
      </c>
      <c r="AY57" s="559">
        <f>'23. BldgUnit Config'!J57</f>
        <v>0</v>
      </c>
      <c r="AZ57" s="559">
        <f>'23. BldgUnit Config'!K57</f>
        <v>0</v>
      </c>
      <c r="BA57" s="559">
        <f>'23. BldgUnit Config'!L57</f>
        <v>0</v>
      </c>
      <c r="BB57" s="559">
        <f>'23. BldgUnit Config'!M57</f>
        <v>0</v>
      </c>
      <c r="BC57" s="891"/>
      <c r="BD57" s="559">
        <f>'23. BldgUnit Config'!O57</f>
        <v>0</v>
      </c>
      <c r="BE57" s="559">
        <f>'23. BldgUnit Config'!P57</f>
        <v>0</v>
      </c>
      <c r="BF57" s="559">
        <f>'23. BldgUnit Config'!Q57</f>
        <v>0</v>
      </c>
      <c r="BG57" s="559">
        <f>'23. BldgUnit Config'!R57</f>
        <v>0</v>
      </c>
      <c r="BH57" s="559">
        <f>'23. BldgUnit Config'!S57</f>
        <v>0</v>
      </c>
      <c r="BI57" s="559">
        <f>'23. BldgUnit Config'!T57</f>
        <v>0</v>
      </c>
      <c r="BJ57" s="559">
        <f>'23. BldgUnit Config'!U57</f>
        <v>0</v>
      </c>
      <c r="BK57" s="559">
        <f>'23. BldgUnit Config'!V57</f>
        <v>0</v>
      </c>
      <c r="BL57" s="559">
        <f>'23. BldgUnit Config'!W57</f>
        <v>0</v>
      </c>
      <c r="BM57" s="559">
        <f>'23. BldgUnit Config'!X57</f>
        <v>0</v>
      </c>
      <c r="BN57" s="559">
        <f>'23. BldgUnit Config'!Y57</f>
        <v>0</v>
      </c>
      <c r="BO57" s="559">
        <f>'23. BldgUnit Config'!Z57</f>
        <v>0</v>
      </c>
      <c r="BP57" s="559">
        <f>'23. BldgUnit Config'!AA57</f>
        <v>0</v>
      </c>
      <c r="BQ57" s="559">
        <f>'23. BldgUnit Config'!AB57</f>
        <v>0</v>
      </c>
      <c r="BR57" s="559">
        <f>'23. BldgUnit Config'!AC57</f>
        <v>0</v>
      </c>
      <c r="BS57" s="559">
        <f>'23. BldgUnit Config'!AD57</f>
        <v>0</v>
      </c>
      <c r="BT57" s="563">
        <f t="shared" si="6"/>
        <v>0</v>
      </c>
      <c r="BU57" s="563">
        <f t="shared" si="7"/>
        <v>0</v>
      </c>
      <c r="BV57" s="305"/>
      <c r="BW57" s="374" t="s">
        <v>296</v>
      </c>
      <c r="BX57" s="371"/>
      <c r="BY57" s="385">
        <f>'30. Development Cost Schedule'!C57</f>
        <v>0</v>
      </c>
      <c r="BZ57" s="385">
        <f>'30. Development Cost Schedule'!D57</f>
        <v>0</v>
      </c>
      <c r="CA57" s="385">
        <f>'30. Development Cost Schedule'!E57</f>
        <v>0</v>
      </c>
      <c r="CB57" s="391"/>
      <c r="CC57" s="2496">
        <f>'30. Development Cost Schedule'!G57</f>
        <v>0</v>
      </c>
      <c r="CD57" s="2497"/>
      <c r="CE57" s="2497"/>
      <c r="CF57" s="2497"/>
      <c r="CG57" s="2498"/>
      <c r="CI57" s="2511"/>
      <c r="CJ57" s="2512"/>
      <c r="CK57" s="2512"/>
      <c r="CL57" s="2512"/>
      <c r="CM57" s="2512"/>
      <c r="CN57" s="2512"/>
      <c r="CO57" s="2512"/>
      <c r="CP57" s="2512"/>
      <c r="CQ57" s="2512"/>
      <c r="CR57" s="2512"/>
      <c r="CS57" s="2512"/>
      <c r="CT57" s="2512"/>
      <c r="CU57" s="2512"/>
      <c r="CV57" s="2512"/>
      <c r="CW57" s="2512"/>
      <c r="CX57" s="2512"/>
      <c r="CY57" s="2512"/>
      <c r="CZ57" s="2512"/>
      <c r="DA57" s="2512"/>
      <c r="DB57" s="2512"/>
      <c r="DC57" s="2512"/>
      <c r="DD57" s="2512"/>
      <c r="DE57" s="2512"/>
      <c r="DF57" s="2512"/>
      <c r="DG57" s="2512"/>
      <c r="DH57" s="2512"/>
      <c r="DI57" s="2512"/>
      <c r="DJ57" s="2512"/>
      <c r="DK57" s="2512"/>
      <c r="DL57" s="2512"/>
      <c r="DM57" s="2512"/>
      <c r="DN57" s="2512"/>
      <c r="DO57" s="2512"/>
      <c r="DP57" s="2512"/>
      <c r="DQ57" s="2512"/>
      <c r="DR57" s="2512"/>
      <c r="DS57" s="2512"/>
      <c r="DT57" s="2512"/>
      <c r="DU57" s="2512"/>
      <c r="DV57" s="2512"/>
      <c r="DW57" s="2512"/>
      <c r="DX57" s="2513"/>
      <c r="FN57" s="445"/>
      <c r="FO57" s="2330"/>
      <c r="FP57" s="1679"/>
      <c r="FQ57" s="2326"/>
      <c r="FR57" s="2326"/>
      <c r="FS57" s="2326"/>
      <c r="FT57" s="2326"/>
      <c r="FU57" s="2326"/>
      <c r="FV57" s="2326"/>
      <c r="FW57" s="2326"/>
      <c r="FX57" s="2326"/>
      <c r="FY57" s="2326"/>
      <c r="FZ57" s="2326"/>
      <c r="GA57" s="2326"/>
      <c r="GB57" s="2326"/>
      <c r="GC57" s="2326"/>
      <c r="GD57" s="2326"/>
      <c r="GE57" s="2326"/>
      <c r="GF57" s="2326"/>
      <c r="GG57" s="2326"/>
      <c r="GH57" s="2326"/>
      <c r="GI57" s="2326"/>
      <c r="GJ57" s="2326"/>
      <c r="GK57" s="2326"/>
      <c r="GL57" s="2326"/>
      <c r="GO57" s="466"/>
      <c r="GP57" s="859">
        <f>'11. Site Info Part III'!B57</f>
        <v>0</v>
      </c>
      <c r="GQ57" s="2330"/>
      <c r="GR57" s="2212" t="s">
        <v>2058</v>
      </c>
      <c r="GS57" s="1424"/>
      <c r="GT57" s="1424"/>
      <c r="GU57" s="1424"/>
      <c r="GV57" s="1424"/>
      <c r="GW57" s="480"/>
      <c r="GX57" s="855"/>
      <c r="GY57" s="855"/>
      <c r="GZ57" s="460"/>
      <c r="HA57" s="460"/>
      <c r="HB57" s="460"/>
      <c r="HC57" s="654"/>
      <c r="HD57" s="856"/>
      <c r="HE57" s="856"/>
      <c r="HF57" s="460"/>
      <c r="HH57" s="300"/>
      <c r="HI57" s="300"/>
      <c r="HJ57" s="300"/>
      <c r="HK57" s="2317">
        <f>'17. Dev. Narr.'!D94</f>
        <v>0</v>
      </c>
      <c r="HL57" s="2490" t="s">
        <v>2770</v>
      </c>
      <c r="HM57" s="2490"/>
      <c r="HN57" s="2490"/>
      <c r="HO57" s="2490"/>
      <c r="HP57" s="2490"/>
      <c r="HQ57" s="2490"/>
      <c r="HR57" s="2490"/>
      <c r="HS57" s="2490"/>
      <c r="HT57" s="2490"/>
      <c r="HU57" s="2490"/>
      <c r="HV57" s="2490"/>
      <c r="HW57" s="2490"/>
      <c r="HX57" s="2490"/>
      <c r="HY57" s="2490"/>
      <c r="HZ57" s="2490"/>
      <c r="IA57" s="2490"/>
      <c r="IB57" s="2490"/>
      <c r="IC57" s="2490"/>
      <c r="ID57" s="2490"/>
      <c r="IE57" s="2490"/>
      <c r="IF57" s="2490"/>
      <c r="IG57" s="2490"/>
      <c r="IH57" s="2490"/>
      <c r="II57" s="2490"/>
      <c r="IJ57" s="2490"/>
      <c r="IK57" s="2490"/>
      <c r="IL57" s="2490"/>
      <c r="IM57" s="2490"/>
      <c r="IN57" s="2490"/>
      <c r="IO57" s="2490"/>
      <c r="IP57" s="2490"/>
      <c r="IQ57" s="2490"/>
      <c r="IR57" s="2490"/>
      <c r="IS57" s="2490"/>
      <c r="IT57" s="2490"/>
      <c r="IU57" s="2490"/>
      <c r="IV57" s="2490"/>
      <c r="IW57" s="2490"/>
      <c r="IX57" s="2490"/>
      <c r="IY57" s="2490"/>
      <c r="IZ57" s="503"/>
      <c r="JC57" s="24"/>
      <c r="JD57" s="906"/>
      <c r="JE57" s="2207"/>
      <c r="JF57" s="2207"/>
      <c r="JG57" s="2207"/>
      <c r="JH57" s="2207"/>
      <c r="JI57" s="2207"/>
      <c r="JJ57" s="2207"/>
      <c r="JK57" s="2207"/>
      <c r="JL57" s="2207"/>
      <c r="JM57" s="2207"/>
      <c r="JN57" s="2207"/>
      <c r="JO57" s="2207"/>
      <c r="JP57" s="2207"/>
      <c r="JQ57" s="2207"/>
      <c r="JR57" s="2207"/>
      <c r="JS57" s="2207"/>
      <c r="JT57" s="2207"/>
      <c r="JU57" s="2207"/>
      <c r="JV57" s="2207"/>
      <c r="JW57" s="2207"/>
      <c r="JX57" s="2207"/>
      <c r="JY57" s="2207"/>
      <c r="JZ57" s="2207"/>
      <c r="KA57" s="2207"/>
      <c r="KB57" s="2207"/>
      <c r="KC57" s="2207"/>
      <c r="KD57" s="2207"/>
      <c r="KE57" s="2207"/>
      <c r="KF57" s="2207"/>
      <c r="KG57" s="2338"/>
      <c r="KH57" s="2338"/>
      <c r="KI57" s="2338"/>
      <c r="KJ57" s="2207"/>
      <c r="KK57" s="2207"/>
      <c r="KL57" s="2207"/>
      <c r="KM57" s="214"/>
      <c r="KN57" s="1565"/>
      <c r="KO57" s="1565"/>
      <c r="KP57" s="1565"/>
    </row>
    <row r="58" spans="1:302" ht="16.5" customHeight="1" thickBot="1" x14ac:dyDescent="0.35">
      <c r="A58" s="343"/>
      <c r="B58" s="343"/>
      <c r="C58" s="343"/>
      <c r="D58" s="606" t="s">
        <v>482</v>
      </c>
      <c r="E58" s="607"/>
      <c r="F58" s="607"/>
      <c r="G58" s="608">
        <f>IF(N58=0,0,N58/SUM($F$10:$F$54))</f>
        <v>0</v>
      </c>
      <c r="H58" s="607" t="s">
        <v>483</v>
      </c>
      <c r="I58" s="607"/>
      <c r="J58" s="2927">
        <f>'24. Rent Schedule'!J58</f>
        <v>0</v>
      </c>
      <c r="K58" s="2927"/>
      <c r="L58" s="2927"/>
      <c r="M58" s="2927"/>
      <c r="N58" s="605">
        <f>'24. Rent Schedule'!N58</f>
        <v>0</v>
      </c>
      <c r="AC58" s="149" t="s">
        <v>254</v>
      </c>
      <c r="AD58" s="117"/>
      <c r="AE58" s="117"/>
      <c r="AF58" s="117"/>
      <c r="AG58" s="117"/>
      <c r="AH58" s="117"/>
      <c r="AI58" s="117"/>
      <c r="AJ58" s="132"/>
      <c r="AK58" s="171"/>
      <c r="AL58" s="172"/>
      <c r="AM58" s="134"/>
      <c r="AN58" s="218"/>
      <c r="AP58" s="1368">
        <f>'23. BldgUnit Config'!A58</f>
        <v>0</v>
      </c>
      <c r="AQ58" s="1368">
        <f>'23. BldgUnit Config'!B58</f>
        <v>0</v>
      </c>
      <c r="AR58" s="1368">
        <f>'23. BldgUnit Config'!C58</f>
        <v>0</v>
      </c>
      <c r="AS58" s="1368">
        <f>'23. BldgUnit Config'!D58</f>
        <v>0</v>
      </c>
      <c r="AT58" s="1399"/>
      <c r="AU58" s="1400"/>
      <c r="AV58" s="1400"/>
      <c r="AW58" s="1401"/>
      <c r="AX58" s="559">
        <f>'23. BldgUnit Config'!I58</f>
        <v>0</v>
      </c>
      <c r="AY58" s="559">
        <f>'23. BldgUnit Config'!J58</f>
        <v>0</v>
      </c>
      <c r="AZ58" s="559">
        <f>'23. BldgUnit Config'!K58</f>
        <v>0</v>
      </c>
      <c r="BA58" s="559">
        <f>'23. BldgUnit Config'!L58</f>
        <v>0</v>
      </c>
      <c r="BB58" s="559">
        <f>'23. BldgUnit Config'!M58</f>
        <v>0</v>
      </c>
      <c r="BC58" s="891"/>
      <c r="BD58" s="559">
        <f>'23. BldgUnit Config'!O58</f>
        <v>0</v>
      </c>
      <c r="BE58" s="559">
        <f>'23. BldgUnit Config'!P58</f>
        <v>0</v>
      </c>
      <c r="BF58" s="559">
        <f>'23. BldgUnit Config'!Q58</f>
        <v>0</v>
      </c>
      <c r="BG58" s="559">
        <f>'23. BldgUnit Config'!R58</f>
        <v>0</v>
      </c>
      <c r="BH58" s="559">
        <f>'23. BldgUnit Config'!S58</f>
        <v>0</v>
      </c>
      <c r="BI58" s="559">
        <f>'23. BldgUnit Config'!T58</f>
        <v>0</v>
      </c>
      <c r="BJ58" s="559">
        <f>'23. BldgUnit Config'!U58</f>
        <v>0</v>
      </c>
      <c r="BK58" s="559">
        <f>'23. BldgUnit Config'!V58</f>
        <v>0</v>
      </c>
      <c r="BL58" s="559">
        <f>'23. BldgUnit Config'!W58</f>
        <v>0</v>
      </c>
      <c r="BM58" s="559">
        <f>'23. BldgUnit Config'!X58</f>
        <v>0</v>
      </c>
      <c r="BN58" s="559">
        <f>'23. BldgUnit Config'!Y58</f>
        <v>0</v>
      </c>
      <c r="BO58" s="559">
        <f>'23. BldgUnit Config'!Z58</f>
        <v>0</v>
      </c>
      <c r="BP58" s="559">
        <f>'23. BldgUnit Config'!AA58</f>
        <v>0</v>
      </c>
      <c r="BQ58" s="559">
        <f>'23. BldgUnit Config'!AB58</f>
        <v>0</v>
      </c>
      <c r="BR58" s="559">
        <f>'23. BldgUnit Config'!AC58</f>
        <v>0</v>
      </c>
      <c r="BS58" s="559">
        <f>'23. BldgUnit Config'!AD58</f>
        <v>0</v>
      </c>
      <c r="BT58" s="563">
        <f t="shared" si="6"/>
        <v>0</v>
      </c>
      <c r="BU58" s="563">
        <f t="shared" si="7"/>
        <v>0</v>
      </c>
      <c r="BV58" s="305"/>
      <c r="BW58" s="374" t="s">
        <v>297</v>
      </c>
      <c r="BX58" s="371"/>
      <c r="BY58" s="385">
        <f>'30. Development Cost Schedule'!C58</f>
        <v>0</v>
      </c>
      <c r="BZ58" s="385">
        <f>'30. Development Cost Schedule'!D58</f>
        <v>0</v>
      </c>
      <c r="CA58" s="385">
        <f>'30. Development Cost Schedule'!E58</f>
        <v>0</v>
      </c>
      <c r="CB58" s="391"/>
      <c r="CC58" s="2496">
        <f>'30. Development Cost Schedule'!G58</f>
        <v>0</v>
      </c>
      <c r="CD58" s="2497"/>
      <c r="CE58" s="2497"/>
      <c r="CF58" s="2497"/>
      <c r="CG58" s="2498"/>
      <c r="CI58" s="2520" t="s">
        <v>1411</v>
      </c>
      <c r="CJ58" s="2520"/>
      <c r="CK58" s="2520"/>
      <c r="CL58" s="2520"/>
      <c r="CM58" s="2520"/>
      <c r="CN58" s="2520"/>
      <c r="CO58" s="2520"/>
      <c r="CP58" s="2520"/>
      <c r="CQ58" s="2520"/>
      <c r="CR58" s="2520"/>
      <c r="CS58" s="2520"/>
      <c r="CT58" s="2520"/>
      <c r="CU58" s="2520"/>
      <c r="CV58" s="2520"/>
      <c r="CW58" s="2520"/>
      <c r="CX58" s="2520"/>
      <c r="CY58" s="2520"/>
      <c r="CZ58" s="2520"/>
      <c r="DA58" s="2520"/>
      <c r="DB58" s="2520"/>
      <c r="DC58" s="2520"/>
      <c r="DD58" s="2520"/>
      <c r="DE58" s="2520"/>
      <c r="DF58" s="2520"/>
      <c r="DG58" s="2520"/>
      <c r="DH58" s="2520"/>
      <c r="DI58" s="2520"/>
      <c r="DJ58" s="2520"/>
      <c r="DK58" s="2520"/>
      <c r="DL58" s="2520"/>
      <c r="DM58" s="2520"/>
      <c r="DN58" s="2520"/>
      <c r="DO58" s="2520"/>
      <c r="DP58" s="2520"/>
      <c r="DQ58" s="2520"/>
      <c r="DR58" s="2520"/>
      <c r="DS58" s="2520"/>
      <c r="DT58" s="2520"/>
      <c r="DU58" s="2520"/>
      <c r="DV58" s="2520"/>
      <c r="DW58" s="2520"/>
      <c r="DX58" s="2520"/>
      <c r="FN58" s="1424"/>
      <c r="FO58" s="1053">
        <f>'7. Site Info Part I'!B58</f>
        <v>0</v>
      </c>
      <c r="FP58" s="2613" t="s">
        <v>2747</v>
      </c>
      <c r="FQ58" s="2592"/>
      <c r="FR58" s="2592"/>
      <c r="FS58" s="2592"/>
      <c r="FT58" s="2592"/>
      <c r="FU58" s="2592"/>
      <c r="FV58" s="2592"/>
      <c r="FW58" s="2592"/>
      <c r="FX58" s="2592"/>
      <c r="FY58" s="2592"/>
      <c r="FZ58" s="2592"/>
      <c r="GA58" s="2592"/>
      <c r="GB58" s="2592"/>
      <c r="GC58" s="2592"/>
      <c r="GD58" s="2592"/>
      <c r="GE58" s="2592"/>
      <c r="GF58" s="1130"/>
      <c r="GG58" s="1130"/>
      <c r="GH58" s="1130"/>
      <c r="GI58" s="1130"/>
      <c r="GJ58" s="1130"/>
      <c r="GK58" s="1130"/>
      <c r="GL58" s="1130"/>
      <c r="GO58" s="466"/>
      <c r="GP58" s="1424"/>
      <c r="GQ58" s="1846"/>
      <c r="GR58" s="490"/>
      <c r="GS58" s="490"/>
      <c r="GT58" s="490"/>
      <c r="GU58" s="1424"/>
      <c r="GV58" s="1424"/>
      <c r="GW58" s="469"/>
      <c r="GX58" s="1424"/>
      <c r="GY58" s="469"/>
      <c r="GZ58" s="469"/>
      <c r="HA58" s="1424"/>
      <c r="HB58" s="1424"/>
      <c r="HC58" s="1424"/>
      <c r="HD58" s="856"/>
      <c r="HE58" s="856"/>
      <c r="HF58" s="856"/>
      <c r="HH58" s="300"/>
      <c r="HI58" s="300"/>
      <c r="HJ58" s="300"/>
      <c r="HK58" s="300"/>
      <c r="HL58" s="2490"/>
      <c r="HM58" s="2490"/>
      <c r="HN58" s="2490"/>
      <c r="HO58" s="2490"/>
      <c r="HP58" s="2490"/>
      <c r="HQ58" s="2490"/>
      <c r="HR58" s="2490"/>
      <c r="HS58" s="2490"/>
      <c r="HT58" s="2490"/>
      <c r="HU58" s="2490"/>
      <c r="HV58" s="2490"/>
      <c r="HW58" s="2490"/>
      <c r="HX58" s="2490"/>
      <c r="HY58" s="2490"/>
      <c r="HZ58" s="2490"/>
      <c r="IA58" s="2490"/>
      <c r="IB58" s="2490"/>
      <c r="IC58" s="2490"/>
      <c r="ID58" s="2490"/>
      <c r="IE58" s="2490"/>
      <c r="IF58" s="2490"/>
      <c r="IG58" s="2490"/>
      <c r="IH58" s="2490"/>
      <c r="II58" s="2490"/>
      <c r="IJ58" s="2490"/>
      <c r="IK58" s="2490"/>
      <c r="IL58" s="2490"/>
      <c r="IM58" s="2490"/>
      <c r="IN58" s="2490"/>
      <c r="IO58" s="2490"/>
      <c r="IP58" s="2490"/>
      <c r="IQ58" s="2490"/>
      <c r="IR58" s="2490"/>
      <c r="IS58" s="2490"/>
      <c r="IT58" s="2490"/>
      <c r="IU58" s="2490"/>
      <c r="IV58" s="2490"/>
      <c r="IW58" s="2490"/>
      <c r="IX58" s="2490"/>
      <c r="IY58" s="2490"/>
      <c r="IZ58" s="503"/>
      <c r="JC58" s="24"/>
      <c r="JD58" s="907" t="s">
        <v>681</v>
      </c>
      <c r="JE58" s="908"/>
      <c r="JF58" s="908"/>
      <c r="JG58" s="908"/>
      <c r="JH58" s="908"/>
      <c r="JI58" s="908"/>
      <c r="JJ58" s="908"/>
      <c r="JK58" s="908"/>
      <c r="JL58" s="908"/>
      <c r="JM58" s="908"/>
      <c r="JN58" s="908"/>
      <c r="JO58" s="908"/>
      <c r="JP58" s="908"/>
      <c r="JQ58" s="908"/>
      <c r="JR58" s="908"/>
      <c r="JS58" s="908"/>
      <c r="JT58" s="908"/>
      <c r="JU58" s="908"/>
      <c r="JV58" s="908"/>
      <c r="JW58" s="908"/>
      <c r="JX58" s="908"/>
      <c r="JY58" s="908"/>
      <c r="JZ58" s="908"/>
      <c r="KA58" s="908"/>
      <c r="KB58" s="908"/>
      <c r="KC58" s="908"/>
      <c r="KD58" s="101"/>
      <c r="KE58" s="2331"/>
      <c r="KF58" s="2331"/>
      <c r="KG58" s="2331"/>
      <c r="KH58" s="2331"/>
      <c r="KI58" s="2331"/>
      <c r="KJ58" s="2740">
        <f>'42. Dev Team'!AH48</f>
        <v>0</v>
      </c>
      <c r="KK58" s="2740"/>
      <c r="KL58" s="2740"/>
      <c r="KM58" s="2332"/>
      <c r="KN58" s="1565"/>
      <c r="KO58" s="1565"/>
      <c r="KP58" s="1565"/>
    </row>
    <row r="59" spans="1:302" ht="16.5" customHeight="1" thickBot="1" x14ac:dyDescent="0.35">
      <c r="A59" s="343"/>
      <c r="B59" s="343"/>
      <c r="C59" s="343"/>
      <c r="D59" s="610" t="s">
        <v>484</v>
      </c>
      <c r="E59" s="607"/>
      <c r="F59" s="607"/>
      <c r="G59" s="611">
        <f>SUM(G56:G58)</f>
        <v>0</v>
      </c>
      <c r="H59" s="607" t="s">
        <v>485</v>
      </c>
      <c r="I59" s="607"/>
      <c r="J59" s="612"/>
      <c r="K59" s="612"/>
      <c r="L59" s="612"/>
      <c r="M59" s="613"/>
      <c r="N59" s="614">
        <f>SUM(N56:N58)</f>
        <v>0</v>
      </c>
      <c r="AC59" s="131"/>
      <c r="AD59" s="2494" t="str">
        <f>'26. Annual Operating Expenses'!B59</f>
        <v/>
      </c>
      <c r="AE59" s="2495"/>
      <c r="AF59" s="2495"/>
      <c r="AG59" s="2495"/>
      <c r="AH59" s="117"/>
      <c r="AI59" s="117"/>
      <c r="AJ59" s="132" t="s">
        <v>212</v>
      </c>
      <c r="AK59" s="171"/>
      <c r="AL59" s="1089">
        <f>'26. Annual Operating Expenses'!J59</f>
        <v>0</v>
      </c>
      <c r="AM59" s="134"/>
      <c r="AN59" s="218"/>
      <c r="AP59" s="1368">
        <f>'23. BldgUnit Config'!A59</f>
        <v>0</v>
      </c>
      <c r="AQ59" s="1368">
        <f>'23. BldgUnit Config'!B59</f>
        <v>0</v>
      </c>
      <c r="AR59" s="1368">
        <f>'23. BldgUnit Config'!C59</f>
        <v>0</v>
      </c>
      <c r="AS59" s="1368">
        <f>'23. BldgUnit Config'!D59</f>
        <v>0</v>
      </c>
      <c r="AT59" s="1399"/>
      <c r="AU59" s="1400"/>
      <c r="AV59" s="1400"/>
      <c r="AW59" s="1401"/>
      <c r="AX59" s="559">
        <f>'23. BldgUnit Config'!I59</f>
        <v>0</v>
      </c>
      <c r="AY59" s="559">
        <f>'23. BldgUnit Config'!J59</f>
        <v>0</v>
      </c>
      <c r="AZ59" s="559">
        <f>'23. BldgUnit Config'!K59</f>
        <v>0</v>
      </c>
      <c r="BA59" s="559">
        <f>'23. BldgUnit Config'!L59</f>
        <v>0</v>
      </c>
      <c r="BB59" s="559">
        <f>'23. BldgUnit Config'!M59</f>
        <v>0</v>
      </c>
      <c r="BC59" s="891"/>
      <c r="BD59" s="559">
        <f>'23. BldgUnit Config'!O59</f>
        <v>0</v>
      </c>
      <c r="BE59" s="559">
        <f>'23. BldgUnit Config'!P59</f>
        <v>0</v>
      </c>
      <c r="BF59" s="559">
        <f>'23. BldgUnit Config'!Q59</f>
        <v>0</v>
      </c>
      <c r="BG59" s="559">
        <f>'23. BldgUnit Config'!R59</f>
        <v>0</v>
      </c>
      <c r="BH59" s="559">
        <f>'23. BldgUnit Config'!S59</f>
        <v>0</v>
      </c>
      <c r="BI59" s="559">
        <f>'23. BldgUnit Config'!T59</f>
        <v>0</v>
      </c>
      <c r="BJ59" s="559">
        <f>'23. BldgUnit Config'!U59</f>
        <v>0</v>
      </c>
      <c r="BK59" s="559">
        <f>'23. BldgUnit Config'!V59</f>
        <v>0</v>
      </c>
      <c r="BL59" s="559">
        <f>'23. BldgUnit Config'!W59</f>
        <v>0</v>
      </c>
      <c r="BM59" s="559">
        <f>'23. BldgUnit Config'!X59</f>
        <v>0</v>
      </c>
      <c r="BN59" s="559">
        <f>'23. BldgUnit Config'!Y59</f>
        <v>0</v>
      </c>
      <c r="BO59" s="559">
        <f>'23. BldgUnit Config'!Z59</f>
        <v>0</v>
      </c>
      <c r="BP59" s="559">
        <f>'23. BldgUnit Config'!AA59</f>
        <v>0</v>
      </c>
      <c r="BQ59" s="559">
        <f>'23. BldgUnit Config'!AB59</f>
        <v>0</v>
      </c>
      <c r="BR59" s="559">
        <f>'23. BldgUnit Config'!AC59</f>
        <v>0</v>
      </c>
      <c r="BS59" s="559">
        <f>'23. BldgUnit Config'!AD59</f>
        <v>0</v>
      </c>
      <c r="BT59" s="563">
        <f t="shared" si="6"/>
        <v>0</v>
      </c>
      <c r="BU59" s="563">
        <f t="shared" si="7"/>
        <v>0</v>
      </c>
      <c r="BV59" s="305"/>
      <c r="BW59" s="374" t="s">
        <v>298</v>
      </c>
      <c r="BX59" s="371"/>
      <c r="BY59" s="385">
        <f>'30. Development Cost Schedule'!C59</f>
        <v>0</v>
      </c>
      <c r="BZ59" s="385">
        <f>'30. Development Cost Schedule'!D59</f>
        <v>0</v>
      </c>
      <c r="CA59" s="385">
        <f>'30. Development Cost Schedule'!E59</f>
        <v>0</v>
      </c>
      <c r="CB59" s="391"/>
      <c r="CC59" s="2496">
        <f>'30. Development Cost Schedule'!G59</f>
        <v>0</v>
      </c>
      <c r="CD59" s="2497"/>
      <c r="CE59" s="2497"/>
      <c r="CF59" s="2497"/>
      <c r="CG59" s="2498"/>
      <c r="CI59" s="2521"/>
      <c r="CJ59" s="2521"/>
      <c r="CK59" s="2521"/>
      <c r="CL59" s="2521"/>
      <c r="CM59" s="2521"/>
      <c r="CN59" s="2521"/>
      <c r="CO59" s="2521"/>
      <c r="CP59" s="2521"/>
      <c r="CQ59" s="2521"/>
      <c r="CR59" s="2521"/>
      <c r="CS59" s="2521"/>
      <c r="CT59" s="2521"/>
      <c r="CU59" s="2521"/>
      <c r="CV59" s="2521"/>
      <c r="CW59" s="2521"/>
      <c r="CX59" s="2521"/>
      <c r="CY59" s="2521"/>
      <c r="CZ59" s="2521"/>
      <c r="DA59" s="2521"/>
      <c r="DB59" s="2521"/>
      <c r="DC59" s="2521"/>
      <c r="DD59" s="2521"/>
      <c r="DE59" s="2521"/>
      <c r="DF59" s="2521"/>
      <c r="DG59" s="2521"/>
      <c r="DH59" s="2521"/>
      <c r="DI59" s="2521"/>
      <c r="DJ59" s="2521"/>
      <c r="DK59" s="2521"/>
      <c r="DL59" s="2521"/>
      <c r="DM59" s="2521"/>
      <c r="DN59" s="2521"/>
      <c r="DO59" s="2521"/>
      <c r="DP59" s="2521"/>
      <c r="DQ59" s="2521"/>
      <c r="DR59" s="2521"/>
      <c r="DS59" s="2521"/>
      <c r="DT59" s="2521"/>
      <c r="DU59" s="2521"/>
      <c r="DV59" s="2521"/>
      <c r="DW59" s="2521"/>
      <c r="DX59" s="2521"/>
      <c r="FN59" s="2330"/>
      <c r="FO59" s="2330"/>
      <c r="FP59" s="1130"/>
      <c r="FQ59" s="1130"/>
      <c r="FR59" s="1130"/>
      <c r="FS59" s="1130"/>
      <c r="FT59" s="1130"/>
      <c r="FU59" s="1130"/>
      <c r="FV59" s="1130"/>
      <c r="FW59" s="1130"/>
      <c r="FX59" s="1130"/>
      <c r="FY59" s="1130"/>
      <c r="FZ59" s="1130"/>
      <c r="GA59" s="1130"/>
      <c r="GB59" s="1130"/>
      <c r="GC59" s="1130"/>
      <c r="GD59" s="1130"/>
      <c r="GE59" s="1130"/>
      <c r="GF59" s="1130"/>
      <c r="GG59" s="1130"/>
      <c r="GH59" s="1130"/>
      <c r="GI59" s="1130"/>
      <c r="GJ59" s="1130"/>
      <c r="GK59" s="1130"/>
      <c r="GL59" s="1130"/>
      <c r="GO59" s="466"/>
      <c r="GP59" s="2686">
        <f>'11. Site Info Part III'!B59</f>
        <v>0</v>
      </c>
      <c r="GQ59" s="2686"/>
      <c r="GR59" s="2686"/>
      <c r="GS59" s="2686"/>
      <c r="GT59" s="2686"/>
      <c r="GU59" s="2686"/>
      <c r="GV59" s="2686"/>
      <c r="GW59" s="2686"/>
      <c r="GX59" s="2686"/>
      <c r="GY59" s="2686"/>
      <c r="GZ59" s="2686"/>
      <c r="HA59" s="2686"/>
      <c r="HB59" s="2686"/>
      <c r="HC59" s="2686"/>
      <c r="HD59" s="2686"/>
      <c r="HE59" s="2686"/>
      <c r="HF59" s="2686"/>
      <c r="HH59" s="300"/>
      <c r="HI59" s="300"/>
      <c r="HJ59" s="300"/>
      <c r="HK59" s="300"/>
      <c r="HL59" s="300"/>
      <c r="HM59" s="300"/>
      <c r="HN59" s="300"/>
      <c r="HO59" s="300"/>
      <c r="HP59" s="300"/>
      <c r="HQ59" s="300"/>
      <c r="HR59" s="300"/>
      <c r="HS59" s="300"/>
      <c r="HT59" s="300"/>
      <c r="HU59" s="300"/>
      <c r="HV59" s="300"/>
      <c r="HW59" s="300"/>
      <c r="HX59" s="300"/>
      <c r="HY59" s="300"/>
      <c r="HZ59" s="300"/>
      <c r="IA59" s="300"/>
      <c r="IB59" s="300"/>
      <c r="IC59" s="300"/>
      <c r="ID59" s="300"/>
      <c r="IE59" s="300"/>
      <c r="IF59" s="300"/>
      <c r="IG59" s="300"/>
      <c r="IH59" s="300"/>
      <c r="II59" s="300"/>
      <c r="IJ59" s="300"/>
      <c r="IK59" s="300"/>
      <c r="IL59" s="300"/>
      <c r="IM59" s="300"/>
      <c r="IN59" s="300"/>
      <c r="IO59" s="300"/>
      <c r="IP59" s="300"/>
      <c r="IQ59" s="300"/>
      <c r="IR59" s="300"/>
      <c r="IS59" s="300"/>
      <c r="IT59" s="300"/>
      <c r="IU59" s="300"/>
      <c r="IV59" s="300"/>
      <c r="IW59" s="300"/>
      <c r="IX59" s="300"/>
      <c r="IY59" s="300"/>
      <c r="IZ59" s="503"/>
      <c r="JC59" s="24"/>
      <c r="JD59" s="910"/>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1566"/>
      <c r="KF59" s="1566"/>
      <c r="KG59" s="1566"/>
      <c r="KH59" s="1566"/>
      <c r="KI59" s="1566"/>
      <c r="KJ59" s="1567"/>
      <c r="KK59" s="1567"/>
      <c r="KL59" s="1567"/>
      <c r="KM59" s="1566"/>
      <c r="KN59" s="1565"/>
      <c r="KO59" s="1565"/>
      <c r="KP59" s="1565"/>
    </row>
    <row r="60" spans="1:302" ht="16.5" customHeight="1" thickBot="1" x14ac:dyDescent="0.35">
      <c r="A60" s="343"/>
      <c r="B60" s="343"/>
      <c r="C60" s="343"/>
      <c r="D60" s="2960" t="s">
        <v>486</v>
      </c>
      <c r="E60" s="2961"/>
      <c r="F60" s="2961"/>
      <c r="G60" s="2981"/>
      <c r="H60" s="2961"/>
      <c r="I60" s="2961"/>
      <c r="J60" s="2961"/>
      <c r="K60" s="2961"/>
      <c r="L60" s="2961"/>
      <c r="M60" s="2982"/>
      <c r="N60" s="615">
        <f>N55+N59</f>
        <v>0</v>
      </c>
      <c r="AC60" s="131"/>
      <c r="AD60" s="2494" t="str">
        <f>'26. Annual Operating Expenses'!B60</f>
        <v/>
      </c>
      <c r="AE60" s="2495"/>
      <c r="AF60" s="2495"/>
      <c r="AG60" s="2495"/>
      <c r="AH60" s="117"/>
      <c r="AI60" s="117"/>
      <c r="AJ60" s="132" t="s">
        <v>212</v>
      </c>
      <c r="AK60" s="171"/>
      <c r="AL60" s="1089">
        <f>'26. Annual Operating Expenses'!J60</f>
        <v>0</v>
      </c>
      <c r="AM60" s="134"/>
      <c r="AN60" s="218"/>
      <c r="AP60" s="1368">
        <f>'23. BldgUnit Config'!A60</f>
        <v>0</v>
      </c>
      <c r="AQ60" s="1368">
        <f>'23. BldgUnit Config'!B60</f>
        <v>0</v>
      </c>
      <c r="AR60" s="1368">
        <f>'23. BldgUnit Config'!C60</f>
        <v>0</v>
      </c>
      <c r="AS60" s="1368">
        <f>'23. BldgUnit Config'!D60</f>
        <v>0</v>
      </c>
      <c r="AT60" s="1399"/>
      <c r="AU60" s="1400"/>
      <c r="AV60" s="1400"/>
      <c r="AW60" s="1401"/>
      <c r="AX60" s="559">
        <f>'23. BldgUnit Config'!I60</f>
        <v>0</v>
      </c>
      <c r="AY60" s="559">
        <f>'23. BldgUnit Config'!J60</f>
        <v>0</v>
      </c>
      <c r="AZ60" s="559">
        <f>'23. BldgUnit Config'!K60</f>
        <v>0</v>
      </c>
      <c r="BA60" s="559">
        <f>'23. BldgUnit Config'!L60</f>
        <v>0</v>
      </c>
      <c r="BB60" s="559">
        <f>'23. BldgUnit Config'!M60</f>
        <v>0</v>
      </c>
      <c r="BC60" s="891"/>
      <c r="BD60" s="559">
        <f>'23. BldgUnit Config'!O60</f>
        <v>0</v>
      </c>
      <c r="BE60" s="559">
        <f>'23. BldgUnit Config'!P60</f>
        <v>0</v>
      </c>
      <c r="BF60" s="559">
        <f>'23. BldgUnit Config'!Q60</f>
        <v>0</v>
      </c>
      <c r="BG60" s="559">
        <f>'23. BldgUnit Config'!R60</f>
        <v>0</v>
      </c>
      <c r="BH60" s="559">
        <f>'23. BldgUnit Config'!S60</f>
        <v>0</v>
      </c>
      <c r="BI60" s="559">
        <f>'23. BldgUnit Config'!T60</f>
        <v>0</v>
      </c>
      <c r="BJ60" s="559">
        <f>'23. BldgUnit Config'!U60</f>
        <v>0</v>
      </c>
      <c r="BK60" s="559">
        <f>'23. BldgUnit Config'!V60</f>
        <v>0</v>
      </c>
      <c r="BL60" s="559">
        <f>'23. BldgUnit Config'!W60</f>
        <v>0</v>
      </c>
      <c r="BM60" s="559">
        <f>'23. BldgUnit Config'!X60</f>
        <v>0</v>
      </c>
      <c r="BN60" s="559">
        <f>'23. BldgUnit Config'!Y60</f>
        <v>0</v>
      </c>
      <c r="BO60" s="559">
        <f>'23. BldgUnit Config'!Z60</f>
        <v>0</v>
      </c>
      <c r="BP60" s="559">
        <f>'23. BldgUnit Config'!AA60</f>
        <v>0</v>
      </c>
      <c r="BQ60" s="559">
        <f>'23. BldgUnit Config'!AB60</f>
        <v>0</v>
      </c>
      <c r="BR60" s="559">
        <f>'23. BldgUnit Config'!AC60</f>
        <v>0</v>
      </c>
      <c r="BS60" s="559">
        <f>'23. BldgUnit Config'!AD60</f>
        <v>0</v>
      </c>
      <c r="BT60" s="563">
        <f t="shared" si="6"/>
        <v>0</v>
      </c>
      <c r="BU60" s="563">
        <f t="shared" si="7"/>
        <v>0</v>
      </c>
      <c r="BV60" s="305"/>
      <c r="BW60" s="374" t="s">
        <v>299</v>
      </c>
      <c r="BX60" s="371"/>
      <c r="BY60" s="385">
        <f>'30. Development Cost Schedule'!C60</f>
        <v>0</v>
      </c>
      <c r="BZ60" s="385">
        <f>'30. Development Cost Schedule'!D60</f>
        <v>0</v>
      </c>
      <c r="CA60" s="385">
        <f>'30. Development Cost Schedule'!E60</f>
        <v>0</v>
      </c>
      <c r="CB60" s="391"/>
      <c r="CC60" s="2496">
        <f>'30. Development Cost Schedule'!G60</f>
        <v>0</v>
      </c>
      <c r="CD60" s="2497"/>
      <c r="CE60" s="2497"/>
      <c r="CF60" s="2497"/>
      <c r="CG60" s="2498"/>
      <c r="CI60" s="1857"/>
      <c r="CJ60" s="1857"/>
      <c r="CK60" s="1857"/>
      <c r="CL60" s="1857"/>
      <c r="CM60" s="1846"/>
      <c r="CN60" s="1846"/>
      <c r="CO60" s="1846"/>
      <c r="CP60" s="1846"/>
      <c r="CQ60" s="1268"/>
      <c r="CR60" s="1268"/>
      <c r="CS60" s="1268"/>
      <c r="CT60" s="1268"/>
      <c r="CU60" s="1268"/>
      <c r="CV60" s="1268"/>
      <c r="CW60" s="1268"/>
      <c r="CX60" s="1268"/>
      <c r="CY60" s="1268"/>
      <c r="CZ60" s="1268"/>
      <c r="DA60" s="1268"/>
      <c r="DB60" s="1268"/>
      <c r="DC60" s="1268"/>
      <c r="DD60" s="1268"/>
      <c r="DE60" s="1268"/>
      <c r="DF60" s="1268"/>
      <c r="DG60" s="1268"/>
      <c r="DH60" s="1268"/>
      <c r="DI60" s="1268"/>
      <c r="DJ60" s="1268"/>
      <c r="DK60" s="1268"/>
      <c r="DL60" s="1268"/>
      <c r="DM60" s="1268"/>
      <c r="DN60" s="1268"/>
      <c r="DO60" s="1268"/>
      <c r="DP60" s="1268"/>
      <c r="DQ60" s="1268"/>
      <c r="DR60" s="1268"/>
      <c r="DS60" s="1268"/>
      <c r="DT60" s="1268"/>
      <c r="DU60" s="1268"/>
      <c r="DV60" s="1268"/>
      <c r="DW60" s="1268"/>
      <c r="DX60" s="1268"/>
      <c r="FN60" s="1424"/>
      <c r="FO60" s="1053">
        <f>'7. Site Info Part I'!B60</f>
        <v>0</v>
      </c>
      <c r="FP60" s="2592" t="s">
        <v>2465</v>
      </c>
      <c r="FQ60" s="2592"/>
      <c r="FR60" s="2592"/>
      <c r="FS60" s="2592"/>
      <c r="FT60" s="2592"/>
      <c r="FU60" s="2592"/>
      <c r="FV60" s="2592"/>
      <c r="FW60" s="2592"/>
      <c r="FX60" s="2592"/>
      <c r="FY60" s="2592"/>
      <c r="FZ60" s="2592"/>
      <c r="GA60" s="2592"/>
      <c r="GB60" s="2592"/>
      <c r="GC60" s="2592"/>
      <c r="GD60" s="2592"/>
      <c r="GE60" s="2592"/>
      <c r="GF60" s="2592"/>
      <c r="GG60" s="2592"/>
      <c r="GH60" s="2592"/>
      <c r="GI60" s="2592"/>
      <c r="GJ60" s="2592"/>
      <c r="GK60" s="2592"/>
      <c r="GL60" s="2592"/>
      <c r="GO60" s="466"/>
      <c r="GP60" s="1424"/>
      <c r="GQ60" s="1846"/>
      <c r="GR60" s="490"/>
      <c r="GS60" s="490"/>
      <c r="GT60" s="490"/>
      <c r="GU60" s="1424"/>
      <c r="GV60" s="1424"/>
      <c r="GW60" s="469"/>
      <c r="GX60" s="1424"/>
      <c r="GY60" s="469"/>
      <c r="GZ60" s="469"/>
      <c r="HA60" s="1424"/>
      <c r="HB60" s="1424"/>
      <c r="HC60" s="1424"/>
      <c r="HD60" s="856"/>
      <c r="HE60" s="856"/>
      <c r="HF60" s="856"/>
      <c r="HH60" s="300"/>
      <c r="HI60" s="300"/>
      <c r="HJ60" s="300"/>
      <c r="HK60" s="2317">
        <f>'17. Dev. Narr.'!D97</f>
        <v>0</v>
      </c>
      <c r="HL60" s="2493" t="s">
        <v>2771</v>
      </c>
      <c r="HM60" s="2493"/>
      <c r="HN60" s="2493"/>
      <c r="HO60" s="2493"/>
      <c r="HP60" s="2493"/>
      <c r="HQ60" s="2493"/>
      <c r="HR60" s="2493"/>
      <c r="HS60" s="2493"/>
      <c r="HT60" s="2493"/>
      <c r="HU60" s="2493"/>
      <c r="HV60" s="2493"/>
      <c r="HW60" s="2493"/>
      <c r="HX60" s="2493"/>
      <c r="HY60" s="2493"/>
      <c r="HZ60" s="2493"/>
      <c r="IA60" s="2493"/>
      <c r="IB60" s="2493"/>
      <c r="IC60" s="2493"/>
      <c r="ID60" s="2493"/>
      <c r="IE60" s="2493"/>
      <c r="IF60" s="2493"/>
      <c r="IG60" s="2493"/>
      <c r="IH60" s="2493"/>
      <c r="II60" s="2493"/>
      <c r="IJ60" s="2493"/>
      <c r="IK60" s="2493"/>
      <c r="IL60" s="2493"/>
      <c r="IM60" s="2493"/>
      <c r="IN60" s="2493"/>
      <c r="IO60" s="2493"/>
      <c r="IP60" s="2493"/>
      <c r="IQ60" s="2493"/>
      <c r="IR60" s="2493"/>
      <c r="IS60" s="2493"/>
      <c r="IT60" s="2493"/>
      <c r="IU60" s="2493"/>
      <c r="IV60" s="2493"/>
      <c r="IW60" s="2493"/>
      <c r="IX60" s="2493"/>
      <c r="IY60" s="2493"/>
      <c r="IZ60" s="2493"/>
      <c r="JC60" s="24"/>
      <c r="JD60" s="2762" t="s">
        <v>1188</v>
      </c>
      <c r="JE60" s="2763"/>
      <c r="JF60" s="2763"/>
      <c r="JG60" s="2763"/>
      <c r="JH60" s="2763"/>
      <c r="JI60" s="2763"/>
      <c r="JJ60" s="2763"/>
      <c r="JK60" s="2763"/>
      <c r="JL60" s="2763"/>
      <c r="JM60" s="2763"/>
      <c r="JN60" s="2763"/>
      <c r="JO60" s="24"/>
      <c r="JP60" s="24"/>
      <c r="JQ60" s="24"/>
      <c r="JR60" s="24"/>
      <c r="JS60" s="24"/>
      <c r="JT60" s="24"/>
      <c r="JU60" s="24"/>
      <c r="JV60" s="24"/>
      <c r="JW60" s="24"/>
      <c r="JX60" s="24"/>
      <c r="JY60" s="24"/>
      <c r="JZ60" s="24"/>
      <c r="KA60" s="24"/>
      <c r="KB60" s="24"/>
      <c r="KC60" s="24"/>
      <c r="KD60" s="24"/>
      <c r="KE60" s="661"/>
      <c r="KF60" s="661"/>
      <c r="KG60" s="661"/>
      <c r="KH60" s="24"/>
      <c r="KI60" s="24"/>
      <c r="KJ60" s="24"/>
      <c r="KK60" s="24"/>
      <c r="KL60" s="24"/>
      <c r="KM60" s="24"/>
      <c r="KN60" s="1565"/>
      <c r="KO60" s="1565"/>
      <c r="KP60" s="1565"/>
    </row>
    <row r="61" spans="1:302" ht="16.5" customHeight="1" thickBot="1" x14ac:dyDescent="0.35">
      <c r="A61" s="343"/>
      <c r="B61" s="343"/>
      <c r="C61" s="343"/>
      <c r="D61" s="616" t="s">
        <v>1101</v>
      </c>
      <c r="E61" s="617"/>
      <c r="F61" s="617"/>
      <c r="G61" s="617"/>
      <c r="H61" s="617"/>
      <c r="I61" s="617"/>
      <c r="J61" s="617"/>
      <c r="K61" s="618"/>
      <c r="L61" s="618" t="s">
        <v>487</v>
      </c>
      <c r="M61" s="619">
        <f>'24. Rent Schedule'!M61</f>
        <v>0</v>
      </c>
      <c r="N61" s="614">
        <f>+N60*-M61</f>
        <v>0</v>
      </c>
      <c r="AC61" s="131"/>
      <c r="AD61" s="2494" t="str">
        <f>'26. Annual Operating Expenses'!B61</f>
        <v/>
      </c>
      <c r="AE61" s="2495"/>
      <c r="AF61" s="2495"/>
      <c r="AG61" s="2495"/>
      <c r="AH61" s="117"/>
      <c r="AI61" s="117"/>
      <c r="AJ61" s="132" t="s">
        <v>212</v>
      </c>
      <c r="AK61" s="171"/>
      <c r="AL61" s="1089">
        <f>'26. Annual Operating Expenses'!J61</f>
        <v>0</v>
      </c>
      <c r="AM61" s="134"/>
      <c r="AN61" s="218"/>
      <c r="AP61" s="1368">
        <f>'23. BldgUnit Config'!A61</f>
        <v>0</v>
      </c>
      <c r="AQ61" s="1368">
        <f>'23. BldgUnit Config'!B61</f>
        <v>0</v>
      </c>
      <c r="AR61" s="1368">
        <f>'23. BldgUnit Config'!C61</f>
        <v>0</v>
      </c>
      <c r="AS61" s="1368">
        <f>'23. BldgUnit Config'!D61</f>
        <v>0</v>
      </c>
      <c r="AT61" s="1399"/>
      <c r="AU61" s="1400"/>
      <c r="AV61" s="1400"/>
      <c r="AW61" s="1401"/>
      <c r="AX61" s="559">
        <f>'23. BldgUnit Config'!I61</f>
        <v>0</v>
      </c>
      <c r="AY61" s="559">
        <f>'23. BldgUnit Config'!J61</f>
        <v>0</v>
      </c>
      <c r="AZ61" s="559">
        <f>'23. BldgUnit Config'!K61</f>
        <v>0</v>
      </c>
      <c r="BA61" s="559">
        <f>'23. BldgUnit Config'!L61</f>
        <v>0</v>
      </c>
      <c r="BB61" s="559">
        <f>'23. BldgUnit Config'!M61</f>
        <v>0</v>
      </c>
      <c r="BC61" s="891"/>
      <c r="BD61" s="559">
        <f>'23. BldgUnit Config'!O61</f>
        <v>0</v>
      </c>
      <c r="BE61" s="559">
        <f>'23. BldgUnit Config'!P61</f>
        <v>0</v>
      </c>
      <c r="BF61" s="559">
        <f>'23. BldgUnit Config'!Q61</f>
        <v>0</v>
      </c>
      <c r="BG61" s="559">
        <f>'23. BldgUnit Config'!R61</f>
        <v>0</v>
      </c>
      <c r="BH61" s="559">
        <f>'23. BldgUnit Config'!S61</f>
        <v>0</v>
      </c>
      <c r="BI61" s="559">
        <f>'23. BldgUnit Config'!T61</f>
        <v>0</v>
      </c>
      <c r="BJ61" s="559">
        <f>'23. BldgUnit Config'!U61</f>
        <v>0</v>
      </c>
      <c r="BK61" s="559">
        <f>'23. BldgUnit Config'!V61</f>
        <v>0</v>
      </c>
      <c r="BL61" s="559">
        <f>'23. BldgUnit Config'!W61</f>
        <v>0</v>
      </c>
      <c r="BM61" s="559">
        <f>'23. BldgUnit Config'!X61</f>
        <v>0</v>
      </c>
      <c r="BN61" s="559">
        <f>'23. BldgUnit Config'!Y61</f>
        <v>0</v>
      </c>
      <c r="BO61" s="559">
        <f>'23. BldgUnit Config'!Z61</f>
        <v>0</v>
      </c>
      <c r="BP61" s="559">
        <f>'23. BldgUnit Config'!AA61</f>
        <v>0</v>
      </c>
      <c r="BQ61" s="559">
        <f>'23. BldgUnit Config'!AB61</f>
        <v>0</v>
      </c>
      <c r="BR61" s="559">
        <f>'23. BldgUnit Config'!AC61</f>
        <v>0</v>
      </c>
      <c r="BS61" s="559">
        <f>'23. BldgUnit Config'!AD61</f>
        <v>0</v>
      </c>
      <c r="BT61" s="563">
        <f t="shared" si="6"/>
        <v>0</v>
      </c>
      <c r="BU61" s="563">
        <f t="shared" si="7"/>
        <v>0</v>
      </c>
      <c r="BV61" s="305"/>
      <c r="BW61" s="374" t="s">
        <v>300</v>
      </c>
      <c r="BX61" s="371"/>
      <c r="BY61" s="385">
        <f>'30. Development Cost Schedule'!C61</f>
        <v>0</v>
      </c>
      <c r="BZ61" s="385">
        <f>'30. Development Cost Schedule'!D61</f>
        <v>0</v>
      </c>
      <c r="CA61" s="385">
        <f>'30. Development Cost Schedule'!E61</f>
        <v>0</v>
      </c>
      <c r="CB61" s="391"/>
      <c r="CC61" s="2496">
        <f>'30. Development Cost Schedule'!G61</f>
        <v>0</v>
      </c>
      <c r="CD61" s="2497"/>
      <c r="CE61" s="2497"/>
      <c r="CF61" s="2497"/>
      <c r="CG61" s="2498"/>
      <c r="CI61" s="1846"/>
      <c r="CJ61" s="1269"/>
      <c r="CK61" s="1269"/>
      <c r="CL61" s="1269"/>
      <c r="CM61" s="1269"/>
      <c r="CN61" s="1269"/>
      <c r="CO61" s="1269"/>
      <c r="CP61" s="1269"/>
      <c r="CQ61" s="1269"/>
      <c r="CR61" s="1269"/>
      <c r="CS61" s="1269"/>
      <c r="CT61" s="1269"/>
      <c r="CU61" s="1269"/>
      <c r="CV61" s="1269"/>
      <c r="CW61" s="1269"/>
      <c r="CX61" s="1269"/>
      <c r="CY61" s="1268"/>
      <c r="CZ61" s="1268"/>
      <c r="DA61" s="1268"/>
      <c r="DB61" s="1268"/>
      <c r="DC61" s="1268"/>
      <c r="DD61" s="1268"/>
      <c r="DE61" s="1268"/>
      <c r="DF61" s="1268"/>
      <c r="DG61" s="1268"/>
      <c r="DH61" s="1268"/>
      <c r="DI61" s="1268"/>
      <c r="DJ61" s="1268"/>
      <c r="DK61" s="1268"/>
      <c r="DL61" s="1268"/>
      <c r="DM61" s="1846"/>
      <c r="DN61" s="1268"/>
      <c r="DO61" s="1268"/>
      <c r="DP61" s="1268"/>
      <c r="DQ61" s="1268"/>
      <c r="DR61" s="1268"/>
      <c r="DS61" s="1268"/>
      <c r="DT61" s="1846"/>
      <c r="DU61" s="1846"/>
      <c r="DV61" s="1268"/>
      <c r="DW61" s="1268"/>
      <c r="DX61" s="1268"/>
      <c r="FN61" s="2330"/>
      <c r="FO61" s="2330"/>
      <c r="FP61" s="2592"/>
      <c r="FQ61" s="2592"/>
      <c r="FR61" s="2592"/>
      <c r="FS61" s="2592"/>
      <c r="FT61" s="2592"/>
      <c r="FU61" s="2592"/>
      <c r="FV61" s="2592"/>
      <c r="FW61" s="2592"/>
      <c r="FX61" s="2592"/>
      <c r="FY61" s="2592"/>
      <c r="FZ61" s="2592"/>
      <c r="GA61" s="2592"/>
      <c r="GB61" s="2592"/>
      <c r="GC61" s="2592"/>
      <c r="GD61" s="2592"/>
      <c r="GE61" s="2592"/>
      <c r="GF61" s="2592"/>
      <c r="GG61" s="2592"/>
      <c r="GH61" s="2592"/>
      <c r="GI61" s="2592"/>
      <c r="GJ61" s="2592"/>
      <c r="GK61" s="2592"/>
      <c r="GL61" s="2592"/>
      <c r="GO61" s="466"/>
      <c r="GP61" s="2614" t="s">
        <v>2627</v>
      </c>
      <c r="GQ61" s="2615"/>
      <c r="GR61" s="2615"/>
      <c r="GS61" s="2615"/>
      <c r="GT61" s="2615"/>
      <c r="GU61" s="2615"/>
      <c r="GV61" s="2615"/>
      <c r="GW61" s="2615"/>
      <c r="GX61" s="2615"/>
      <c r="GY61" s="2615"/>
      <c r="GZ61" s="2615"/>
      <c r="HA61" s="2615"/>
      <c r="HB61" s="2615"/>
      <c r="HC61" s="2615"/>
      <c r="HD61" s="2615"/>
      <c r="HE61" s="2615"/>
      <c r="HF61" s="2615"/>
      <c r="HH61" s="300"/>
      <c r="HI61" s="300"/>
      <c r="HJ61" s="300"/>
      <c r="HK61" s="300"/>
      <c r="HL61" s="2493"/>
      <c r="HM61" s="2493"/>
      <c r="HN61" s="2493"/>
      <c r="HO61" s="2493"/>
      <c r="HP61" s="2493"/>
      <c r="HQ61" s="2493"/>
      <c r="HR61" s="2493"/>
      <c r="HS61" s="2493"/>
      <c r="HT61" s="2493"/>
      <c r="HU61" s="2493"/>
      <c r="HV61" s="2493"/>
      <c r="HW61" s="2493"/>
      <c r="HX61" s="2493"/>
      <c r="HY61" s="2493"/>
      <c r="HZ61" s="2493"/>
      <c r="IA61" s="2493"/>
      <c r="IB61" s="2493"/>
      <c r="IC61" s="2493"/>
      <c r="ID61" s="2493"/>
      <c r="IE61" s="2493"/>
      <c r="IF61" s="2493"/>
      <c r="IG61" s="2493"/>
      <c r="IH61" s="2493"/>
      <c r="II61" s="2493"/>
      <c r="IJ61" s="2493"/>
      <c r="IK61" s="2493"/>
      <c r="IL61" s="2493"/>
      <c r="IM61" s="2493"/>
      <c r="IN61" s="2493"/>
      <c r="IO61" s="2493"/>
      <c r="IP61" s="2493"/>
      <c r="IQ61" s="2493"/>
      <c r="IR61" s="2493"/>
      <c r="IS61" s="2493"/>
      <c r="IT61" s="2493"/>
      <c r="IU61" s="2493"/>
      <c r="IV61" s="2493"/>
      <c r="IW61" s="2493"/>
      <c r="IX61" s="2493"/>
      <c r="IY61" s="2493"/>
      <c r="IZ61" s="2493"/>
      <c r="JC61" s="24"/>
      <c r="JD61" s="2750">
        <f>'42. Dev Team'!B61</f>
        <v>0</v>
      </c>
      <c r="JE61" s="2751"/>
      <c r="JF61" s="2751"/>
      <c r="JG61" s="2751"/>
      <c r="JH61" s="2751"/>
      <c r="JI61" s="2751"/>
      <c r="JJ61" s="2751"/>
      <c r="JK61" s="2751"/>
      <c r="JL61" s="2751"/>
      <c r="JM61" s="2751"/>
      <c r="JN61" s="2751"/>
      <c r="JO61" s="190"/>
      <c r="JP61" s="2759">
        <f>'42. Dev Team'!N61</f>
        <v>0</v>
      </c>
      <c r="JQ61" s="2759"/>
      <c r="JR61" s="2759"/>
      <c r="JS61" s="2759"/>
      <c r="JT61" s="2759"/>
      <c r="JU61" s="2759"/>
      <c r="JV61" s="2759"/>
      <c r="JW61" s="2759"/>
      <c r="JX61" s="2759"/>
      <c r="JY61" s="2759"/>
      <c r="JZ61" s="2759"/>
      <c r="KA61" s="2759"/>
      <c r="KB61" s="2759"/>
      <c r="KC61" s="2759"/>
      <c r="KD61" s="2759"/>
      <c r="KE61" s="2759"/>
      <c r="KF61" s="2759"/>
      <c r="KG61" s="190"/>
      <c r="KH61" s="2760">
        <f>'42. Dev Team'!AF61</f>
        <v>0</v>
      </c>
      <c r="KI61" s="2760"/>
      <c r="KJ61" s="2760"/>
      <c r="KK61" s="2760"/>
      <c r="KL61" s="2760"/>
      <c r="KM61" s="2761"/>
      <c r="KN61" s="1565"/>
      <c r="KO61" s="1565"/>
      <c r="KP61" s="1565"/>
    </row>
    <row r="62" spans="1:302" ht="16.5" customHeight="1" thickBot="1" x14ac:dyDescent="0.35">
      <c r="A62" s="343"/>
      <c r="B62" s="343"/>
      <c r="C62" s="343"/>
      <c r="D62" s="1084" t="s">
        <v>1280</v>
      </c>
      <c r="E62" s="1085"/>
      <c r="F62" s="1085"/>
      <c r="G62" s="1085"/>
      <c r="H62" s="1085"/>
      <c r="I62" s="1085"/>
      <c r="J62" s="1085"/>
      <c r="K62" s="1085"/>
      <c r="L62" s="1085"/>
      <c r="M62" s="1107" t="s">
        <v>1303</v>
      </c>
      <c r="N62" s="620">
        <f>'24. Rent Schedule'!N62</f>
        <v>0</v>
      </c>
      <c r="AC62" s="131"/>
      <c r="AD62" s="2494" t="str">
        <f>'26. Annual Operating Expenses'!B62</f>
        <v>TDHCA Bond-Issuer Admin Fee (0.10%)</v>
      </c>
      <c r="AE62" s="2495"/>
      <c r="AF62" s="2495"/>
      <c r="AG62" s="2495"/>
      <c r="AH62" s="117"/>
      <c r="AI62" s="117"/>
      <c r="AJ62" s="132" t="s">
        <v>212</v>
      </c>
      <c r="AK62" s="171"/>
      <c r="AL62" s="1089">
        <f>'26. Annual Operating Expenses'!J62</f>
        <v>0</v>
      </c>
      <c r="AM62" s="134"/>
      <c r="AN62" s="220"/>
      <c r="AP62" s="1368">
        <f>'23. BldgUnit Config'!A62</f>
        <v>0</v>
      </c>
      <c r="AQ62" s="1368">
        <f>'23. BldgUnit Config'!B62</f>
        <v>0</v>
      </c>
      <c r="AR62" s="1368">
        <f>'23. BldgUnit Config'!C62</f>
        <v>0</v>
      </c>
      <c r="AS62" s="1368">
        <f>'23. BldgUnit Config'!D62</f>
        <v>0</v>
      </c>
      <c r="AT62" s="1399"/>
      <c r="AU62" s="1400"/>
      <c r="AV62" s="1400"/>
      <c r="AW62" s="1401"/>
      <c r="AX62" s="559">
        <f>'23. BldgUnit Config'!I62</f>
        <v>0</v>
      </c>
      <c r="AY62" s="559">
        <f>'23. BldgUnit Config'!J62</f>
        <v>0</v>
      </c>
      <c r="AZ62" s="559">
        <f>'23. BldgUnit Config'!K62</f>
        <v>0</v>
      </c>
      <c r="BA62" s="559">
        <f>'23. BldgUnit Config'!L62</f>
        <v>0</v>
      </c>
      <c r="BB62" s="559">
        <f>'23. BldgUnit Config'!M62</f>
        <v>0</v>
      </c>
      <c r="BC62" s="891"/>
      <c r="BD62" s="559">
        <f>'23. BldgUnit Config'!O62</f>
        <v>0</v>
      </c>
      <c r="BE62" s="559">
        <f>'23. BldgUnit Config'!P62</f>
        <v>0</v>
      </c>
      <c r="BF62" s="559">
        <f>'23. BldgUnit Config'!Q62</f>
        <v>0</v>
      </c>
      <c r="BG62" s="559">
        <f>'23. BldgUnit Config'!R62</f>
        <v>0</v>
      </c>
      <c r="BH62" s="559">
        <f>'23. BldgUnit Config'!S62</f>
        <v>0</v>
      </c>
      <c r="BI62" s="559">
        <f>'23. BldgUnit Config'!T62</f>
        <v>0</v>
      </c>
      <c r="BJ62" s="559">
        <f>'23. BldgUnit Config'!U62</f>
        <v>0</v>
      </c>
      <c r="BK62" s="559">
        <f>'23. BldgUnit Config'!V62</f>
        <v>0</v>
      </c>
      <c r="BL62" s="559">
        <f>'23. BldgUnit Config'!W62</f>
        <v>0</v>
      </c>
      <c r="BM62" s="559">
        <f>'23. BldgUnit Config'!X62</f>
        <v>0</v>
      </c>
      <c r="BN62" s="559">
        <f>'23. BldgUnit Config'!Y62</f>
        <v>0</v>
      </c>
      <c r="BO62" s="559">
        <f>'23. BldgUnit Config'!Z62</f>
        <v>0</v>
      </c>
      <c r="BP62" s="559">
        <f>'23. BldgUnit Config'!AA62</f>
        <v>0</v>
      </c>
      <c r="BQ62" s="559">
        <f>'23. BldgUnit Config'!AB62</f>
        <v>0</v>
      </c>
      <c r="BR62" s="559">
        <f>'23. BldgUnit Config'!AC62</f>
        <v>0</v>
      </c>
      <c r="BS62" s="559">
        <f>'23. BldgUnit Config'!AD62</f>
        <v>0</v>
      </c>
      <c r="BT62" s="563">
        <f t="shared" si="6"/>
        <v>0</v>
      </c>
      <c r="BU62" s="563">
        <f t="shared" si="7"/>
        <v>0</v>
      </c>
      <c r="BV62" s="305"/>
      <c r="BW62" s="374" t="s">
        <v>301</v>
      </c>
      <c r="BX62" s="371"/>
      <c r="BY62" s="385">
        <f>'30. Development Cost Schedule'!C62</f>
        <v>0</v>
      </c>
      <c r="BZ62" s="385">
        <f>'30. Development Cost Schedule'!D62</f>
        <v>0</v>
      </c>
      <c r="CA62" s="385">
        <f>'30. Development Cost Schedule'!E62</f>
        <v>0</v>
      </c>
      <c r="CB62" s="391"/>
      <c r="CC62" s="2496">
        <f>'30. Development Cost Schedule'!G62</f>
        <v>0</v>
      </c>
      <c r="CD62" s="2497"/>
      <c r="CE62" s="2497"/>
      <c r="CF62" s="2497"/>
      <c r="CG62" s="2498"/>
      <c r="CI62" s="2998" t="s">
        <v>145</v>
      </c>
      <c r="CJ62" s="2998"/>
      <c r="CK62" s="2998"/>
      <c r="CL62" s="2998"/>
      <c r="CM62" s="2998"/>
      <c r="CN62" s="2998"/>
      <c r="CO62" s="2998"/>
      <c r="CP62" s="2998"/>
      <c r="CQ62" s="2998"/>
      <c r="CR62" s="2998"/>
      <c r="CS62" s="2998"/>
      <c r="CT62" s="2998"/>
      <c r="CU62" s="2998"/>
      <c r="CV62" s="2998"/>
      <c r="CW62" s="2998"/>
      <c r="CX62" s="1268"/>
      <c r="CY62" s="1502" t="s">
        <v>149</v>
      </c>
      <c r="CZ62" s="1270"/>
      <c r="DA62" s="1273"/>
      <c r="DB62" s="1270"/>
      <c r="DC62" s="1270"/>
      <c r="DD62" s="1270"/>
      <c r="DE62" s="1270"/>
      <c r="DF62" s="1270"/>
      <c r="DG62" s="1270"/>
      <c r="DH62" s="1270"/>
      <c r="DI62" s="1270"/>
      <c r="DJ62" s="1270"/>
      <c r="DK62" s="1274"/>
      <c r="DL62" s="1270"/>
      <c r="DM62" s="1846"/>
      <c r="DN62" s="1502" t="s">
        <v>150</v>
      </c>
      <c r="DO62" s="1272"/>
      <c r="DP62" s="1272"/>
      <c r="DQ62" s="1272"/>
      <c r="DR62" s="1272"/>
      <c r="DS62" s="1272"/>
      <c r="DT62" s="1272"/>
      <c r="DU62" s="1275"/>
      <c r="DV62" s="1275"/>
      <c r="DW62" s="1275"/>
      <c r="DX62" s="1275"/>
      <c r="FN62" s="2330"/>
      <c r="FO62" s="2330"/>
      <c r="FP62" s="2326"/>
      <c r="FQ62" s="2326"/>
      <c r="FR62" s="2326"/>
      <c r="FS62" s="2326"/>
      <c r="FT62" s="2326"/>
      <c r="FU62" s="2326"/>
      <c r="FV62" s="2326"/>
      <c r="FW62" s="2326"/>
      <c r="FX62" s="2326"/>
      <c r="FY62" s="2326"/>
      <c r="FZ62" s="2326"/>
      <c r="GA62" s="2326"/>
      <c r="GB62" s="2326"/>
      <c r="GC62" s="2326"/>
      <c r="GD62" s="2326"/>
      <c r="GE62" s="2326"/>
      <c r="GF62" s="2326"/>
      <c r="GG62" s="2326"/>
      <c r="GH62" s="2326"/>
      <c r="GI62" s="2326"/>
      <c r="GJ62" s="2326"/>
      <c r="GK62" s="2326"/>
      <c r="GL62" s="2326"/>
      <c r="GO62" s="466"/>
      <c r="GP62" s="2615"/>
      <c r="GQ62" s="2615"/>
      <c r="GR62" s="2615"/>
      <c r="GS62" s="2615"/>
      <c r="GT62" s="2615"/>
      <c r="GU62" s="2615"/>
      <c r="GV62" s="2615"/>
      <c r="GW62" s="2615"/>
      <c r="GX62" s="2615"/>
      <c r="GY62" s="2615"/>
      <c r="GZ62" s="2615"/>
      <c r="HA62" s="2615"/>
      <c r="HB62" s="2615"/>
      <c r="HC62" s="2615"/>
      <c r="HD62" s="2615"/>
      <c r="HE62" s="2615"/>
      <c r="HF62" s="2615"/>
      <c r="HH62" s="300"/>
      <c r="HI62" s="300"/>
      <c r="HJ62" s="300"/>
      <c r="HK62" s="2317">
        <f>'17. Dev. Narr.'!D99</f>
        <v>0</v>
      </c>
      <c r="HL62" s="2490" t="s">
        <v>2772</v>
      </c>
      <c r="HM62" s="2490"/>
      <c r="HN62" s="2490"/>
      <c r="HO62" s="2490"/>
      <c r="HP62" s="2490"/>
      <c r="HQ62" s="2490"/>
      <c r="HR62" s="2490"/>
      <c r="HS62" s="2490"/>
      <c r="HT62" s="2490"/>
      <c r="HU62" s="2490"/>
      <c r="HV62" s="2490"/>
      <c r="HW62" s="2490"/>
      <c r="HX62" s="2490"/>
      <c r="HY62" s="2490"/>
      <c r="HZ62" s="2490"/>
      <c r="IA62" s="2490"/>
      <c r="IB62" s="2490"/>
      <c r="IC62" s="2490"/>
      <c r="ID62" s="2490"/>
      <c r="IE62" s="2490"/>
      <c r="IF62" s="2490"/>
      <c r="IG62" s="2490"/>
      <c r="IH62" s="2490"/>
      <c r="II62" s="2490"/>
      <c r="IJ62" s="2490"/>
      <c r="IK62" s="2490"/>
      <c r="IL62" s="2490"/>
      <c r="IM62" s="2490"/>
      <c r="IN62" s="2490"/>
      <c r="IO62" s="2490"/>
      <c r="IP62" s="2490"/>
      <c r="IQ62" s="2490"/>
      <c r="IR62" s="2490"/>
      <c r="IS62" s="2490"/>
      <c r="IT62" s="2490"/>
      <c r="IU62" s="2490"/>
      <c r="IV62" s="2490"/>
      <c r="IW62" s="2490"/>
      <c r="IX62" s="2490"/>
      <c r="IY62" s="2490"/>
      <c r="IZ62" s="503"/>
      <c r="JC62" s="24"/>
      <c r="JD62" s="1375"/>
      <c r="JE62" s="1566"/>
      <c r="JF62" s="1566"/>
      <c r="JG62" s="1566"/>
      <c r="JH62" s="1566"/>
      <c r="JI62" s="1566"/>
      <c r="JJ62" s="1566"/>
      <c r="JK62" s="1566"/>
      <c r="JL62" s="1566"/>
      <c r="JM62" s="1566"/>
      <c r="JN62" s="1566"/>
      <c r="JO62" s="24"/>
      <c r="JP62" s="909" t="s">
        <v>203</v>
      </c>
      <c r="JQ62" s="99"/>
      <c r="JR62" s="99"/>
      <c r="JS62" s="99"/>
      <c r="JT62" s="99"/>
      <c r="JU62" s="99"/>
      <c r="JV62" s="99"/>
      <c r="JW62" s="99"/>
      <c r="JX62" s="99"/>
      <c r="JY62" s="99"/>
      <c r="JZ62" s="99"/>
      <c r="KA62" s="99"/>
      <c r="KB62" s="99"/>
      <c r="KC62" s="99"/>
      <c r="KD62" s="99"/>
      <c r="KE62" s="99"/>
      <c r="KF62" s="99"/>
      <c r="KG62" s="99"/>
      <c r="KH62" s="904" t="s">
        <v>618</v>
      </c>
      <c r="KI62" s="24"/>
      <c r="KJ62" s="24"/>
      <c r="KK62" s="24"/>
      <c r="KL62" s="24"/>
      <c r="KM62" s="214"/>
      <c r="KN62" s="1565"/>
      <c r="KO62" s="1565"/>
      <c r="KP62" s="1565"/>
    </row>
    <row r="63" spans="1:302" ht="15.75" customHeight="1" thickBot="1" x14ac:dyDescent="0.35">
      <c r="A63" s="343"/>
      <c r="B63" s="343"/>
      <c r="C63" s="343"/>
      <c r="D63" s="2960" t="s">
        <v>488</v>
      </c>
      <c r="E63" s="2961"/>
      <c r="F63" s="2961"/>
      <c r="G63" s="2961"/>
      <c r="H63" s="2961"/>
      <c r="I63" s="2961"/>
      <c r="J63" s="2961"/>
      <c r="K63" s="2961"/>
      <c r="L63" s="2961"/>
      <c r="M63" s="2982"/>
      <c r="N63" s="615">
        <f>N60+N61+N62</f>
        <v>0</v>
      </c>
      <c r="AC63" s="173" t="s">
        <v>255</v>
      </c>
      <c r="AD63" s="174"/>
      <c r="AE63" s="174"/>
      <c r="AF63" s="174"/>
      <c r="AG63" s="174"/>
      <c r="AH63" s="175"/>
      <c r="AI63" s="176" t="s">
        <v>256</v>
      </c>
      <c r="AJ63" s="176"/>
      <c r="AK63" s="177"/>
      <c r="AL63" s="178">
        <f>IF(AN63=0,0,AN57/AN63)</f>
        <v>0</v>
      </c>
      <c r="AM63" s="179"/>
      <c r="AN63" s="1091">
        <f>SUM(AL59:AL62)</f>
        <v>0</v>
      </c>
      <c r="AP63" s="1368">
        <f>'23. BldgUnit Config'!A63</f>
        <v>0</v>
      </c>
      <c r="AQ63" s="1368">
        <f>'23. BldgUnit Config'!B63</f>
        <v>0</v>
      </c>
      <c r="AR63" s="1368">
        <f>'23. BldgUnit Config'!C63</f>
        <v>0</v>
      </c>
      <c r="AS63" s="1368">
        <f>'23. BldgUnit Config'!D63</f>
        <v>0</v>
      </c>
      <c r="AT63" s="1399"/>
      <c r="AU63" s="1400"/>
      <c r="AV63" s="1400"/>
      <c r="AW63" s="1401"/>
      <c r="AX63" s="559">
        <f>'23. BldgUnit Config'!I63</f>
        <v>0</v>
      </c>
      <c r="AY63" s="559">
        <f>'23. BldgUnit Config'!J63</f>
        <v>0</v>
      </c>
      <c r="AZ63" s="559">
        <f>'23. BldgUnit Config'!K63</f>
        <v>0</v>
      </c>
      <c r="BA63" s="559">
        <f>'23. BldgUnit Config'!L63</f>
        <v>0</v>
      </c>
      <c r="BB63" s="559">
        <f>'23. BldgUnit Config'!M63</f>
        <v>0</v>
      </c>
      <c r="BC63" s="891"/>
      <c r="BD63" s="559">
        <f>'23. BldgUnit Config'!O63</f>
        <v>0</v>
      </c>
      <c r="BE63" s="559">
        <f>'23. BldgUnit Config'!P63</f>
        <v>0</v>
      </c>
      <c r="BF63" s="559">
        <f>'23. BldgUnit Config'!Q63</f>
        <v>0</v>
      </c>
      <c r="BG63" s="559">
        <f>'23. BldgUnit Config'!R63</f>
        <v>0</v>
      </c>
      <c r="BH63" s="559">
        <f>'23. BldgUnit Config'!S63</f>
        <v>0</v>
      </c>
      <c r="BI63" s="559">
        <f>'23. BldgUnit Config'!T63</f>
        <v>0</v>
      </c>
      <c r="BJ63" s="559">
        <f>'23. BldgUnit Config'!U63</f>
        <v>0</v>
      </c>
      <c r="BK63" s="559">
        <f>'23. BldgUnit Config'!V63</f>
        <v>0</v>
      </c>
      <c r="BL63" s="559">
        <f>'23. BldgUnit Config'!W63</f>
        <v>0</v>
      </c>
      <c r="BM63" s="559">
        <f>'23. BldgUnit Config'!X63</f>
        <v>0</v>
      </c>
      <c r="BN63" s="559">
        <f>'23. BldgUnit Config'!Y63</f>
        <v>0</v>
      </c>
      <c r="BO63" s="559">
        <f>'23. BldgUnit Config'!Z63</f>
        <v>0</v>
      </c>
      <c r="BP63" s="559">
        <f>'23. BldgUnit Config'!AA63</f>
        <v>0</v>
      </c>
      <c r="BQ63" s="559">
        <f>'23. BldgUnit Config'!AB63</f>
        <v>0</v>
      </c>
      <c r="BR63" s="559">
        <f>'23. BldgUnit Config'!AC63</f>
        <v>0</v>
      </c>
      <c r="BS63" s="559">
        <f>'23. BldgUnit Config'!AD63</f>
        <v>0</v>
      </c>
      <c r="BT63" s="563">
        <f t="shared" si="6"/>
        <v>0</v>
      </c>
      <c r="BU63" s="563">
        <f t="shared" si="7"/>
        <v>0</v>
      </c>
      <c r="BV63" s="305"/>
      <c r="BW63" s="374" t="s">
        <v>302</v>
      </c>
      <c r="BX63" s="371"/>
      <c r="BY63" s="385">
        <f>'30. Development Cost Schedule'!C63</f>
        <v>0</v>
      </c>
      <c r="BZ63" s="385">
        <f>'30. Development Cost Schedule'!D63</f>
        <v>0</v>
      </c>
      <c r="CA63" s="385">
        <f>'30. Development Cost Schedule'!E63</f>
        <v>0</v>
      </c>
      <c r="CB63" s="391"/>
      <c r="CC63" s="2496">
        <f>'30. Development Cost Schedule'!G63</f>
        <v>0</v>
      </c>
      <c r="CD63" s="2497"/>
      <c r="CE63" s="2497"/>
      <c r="CF63" s="2497"/>
      <c r="CG63" s="2498"/>
      <c r="CI63" s="1276" t="s">
        <v>1409</v>
      </c>
      <c r="CJ63" s="1277"/>
      <c r="CK63" s="2992"/>
      <c r="CL63" s="2993"/>
      <c r="CM63" s="338"/>
      <c r="CN63" s="2994"/>
      <c r="CO63" s="2994"/>
      <c r="CP63" s="1849"/>
      <c r="CQ63" s="1278"/>
      <c r="CR63" s="1278"/>
      <c r="CS63" s="1278"/>
      <c r="CT63" s="1278"/>
      <c r="CU63" s="1278"/>
      <c r="CV63" s="1278"/>
      <c r="CW63" s="1278"/>
      <c r="CX63" s="1268"/>
      <c r="CY63" s="1268"/>
      <c r="CZ63" s="1268"/>
      <c r="DA63" s="1271"/>
      <c r="DB63" s="1271"/>
      <c r="DC63" s="1271"/>
      <c r="DD63" s="1271"/>
      <c r="DE63" s="1271"/>
      <c r="DF63" s="1271"/>
      <c r="DG63" s="1271"/>
      <c r="DH63" s="1271"/>
      <c r="DI63" s="1271"/>
      <c r="DJ63" s="1271"/>
      <c r="DK63" s="1271"/>
      <c r="DL63" s="1271"/>
      <c r="DM63" s="1268"/>
      <c r="DN63" s="1268"/>
      <c r="DO63" s="1268"/>
      <c r="DP63" s="1268"/>
      <c r="DQ63" s="1268"/>
      <c r="DR63" s="1268"/>
      <c r="DS63" s="1268"/>
      <c r="DT63" s="1268"/>
      <c r="DU63" s="1268"/>
      <c r="DV63" s="1268"/>
      <c r="DW63" s="1268"/>
      <c r="DX63" s="1268"/>
      <c r="FN63" s="445"/>
      <c r="FO63" s="1238"/>
      <c r="FP63" s="2593">
        <f>'7. Site Info Part I'!C63</f>
        <v>0</v>
      </c>
      <c r="FQ63" s="2593"/>
      <c r="FR63" s="2593"/>
      <c r="FS63" s="2593"/>
      <c r="FT63" s="2593"/>
      <c r="FU63" s="2593"/>
      <c r="FV63" s="2593"/>
      <c r="FW63" s="2593"/>
      <c r="FX63" s="2593"/>
      <c r="FY63" s="2593"/>
      <c r="FZ63" s="2593"/>
      <c r="GA63" s="2593"/>
      <c r="GB63" s="2593"/>
      <c r="GC63" s="2593"/>
      <c r="GD63" s="2593"/>
      <c r="GE63" s="2593"/>
      <c r="GF63" s="2593"/>
      <c r="GG63" s="2593"/>
      <c r="GH63" s="2593"/>
      <c r="GI63" s="2593"/>
      <c r="GJ63" s="2593"/>
      <c r="GK63" s="2593"/>
      <c r="GL63" s="2593"/>
      <c r="GO63" s="466"/>
      <c r="GP63" s="2616" t="str">
        <f>'11. Site Info Part III'!B63</f>
        <v>[Ground lease, condominium, master lease, etc..]</v>
      </c>
      <c r="GQ63" s="2617"/>
      <c r="GR63" s="2617"/>
      <c r="GS63" s="2617"/>
      <c r="GT63" s="2617"/>
      <c r="GU63" s="2617"/>
      <c r="GV63" s="2617"/>
      <c r="GW63" s="2617"/>
      <c r="GX63" s="2617"/>
      <c r="GY63" s="2617"/>
      <c r="GZ63" s="2617"/>
      <c r="HA63" s="2617"/>
      <c r="HB63" s="2617"/>
      <c r="HC63" s="2617"/>
      <c r="HD63" s="2617"/>
      <c r="HE63" s="2617"/>
      <c r="HF63" s="2618"/>
      <c r="HH63" s="300"/>
      <c r="HI63" s="300"/>
      <c r="HJ63" s="300"/>
      <c r="HK63" s="300"/>
      <c r="HL63" s="2490"/>
      <c r="HM63" s="2490"/>
      <c r="HN63" s="2490"/>
      <c r="HO63" s="2490"/>
      <c r="HP63" s="2490"/>
      <c r="HQ63" s="2490"/>
      <c r="HR63" s="2490"/>
      <c r="HS63" s="2490"/>
      <c r="HT63" s="2490"/>
      <c r="HU63" s="2490"/>
      <c r="HV63" s="2490"/>
      <c r="HW63" s="2490"/>
      <c r="HX63" s="2490"/>
      <c r="HY63" s="2490"/>
      <c r="HZ63" s="2490"/>
      <c r="IA63" s="2490"/>
      <c r="IB63" s="2490"/>
      <c r="IC63" s="2490"/>
      <c r="ID63" s="2490"/>
      <c r="IE63" s="2490"/>
      <c r="IF63" s="2490"/>
      <c r="IG63" s="2490"/>
      <c r="IH63" s="2490"/>
      <c r="II63" s="2490"/>
      <c r="IJ63" s="2490"/>
      <c r="IK63" s="2490"/>
      <c r="IL63" s="2490"/>
      <c r="IM63" s="2490"/>
      <c r="IN63" s="2490"/>
      <c r="IO63" s="2490"/>
      <c r="IP63" s="2490"/>
      <c r="IQ63" s="2490"/>
      <c r="IR63" s="2490"/>
      <c r="IS63" s="2490"/>
      <c r="IT63" s="2490"/>
      <c r="IU63" s="2490"/>
      <c r="IV63" s="2490"/>
      <c r="IW63" s="2490"/>
      <c r="IX63" s="2490"/>
      <c r="IY63" s="2490"/>
      <c r="IZ63" s="503"/>
      <c r="JC63" s="24"/>
      <c r="JD63" s="2752">
        <f>'42. Dev Team'!B63</f>
        <v>0</v>
      </c>
      <c r="JE63" s="2753"/>
      <c r="JF63" s="2753"/>
      <c r="JG63" s="2753"/>
      <c r="JH63" s="2753"/>
      <c r="JI63" s="2753"/>
      <c r="JJ63" s="2753"/>
      <c r="JK63" s="2753"/>
      <c r="JL63" s="2753"/>
      <c r="JM63" s="2753"/>
      <c r="JN63" s="2753"/>
      <c r="JO63" s="2753"/>
      <c r="JP63" s="2753"/>
      <c r="JQ63" s="2753"/>
      <c r="JR63" s="2753"/>
      <c r="JS63" s="2753"/>
      <c r="JT63" s="24"/>
      <c r="JU63" s="2754">
        <f>'42. Dev Team'!S63</f>
        <v>0</v>
      </c>
      <c r="JV63" s="2754"/>
      <c r="JW63" s="2754"/>
      <c r="JX63" s="2754"/>
      <c r="JY63" s="2754"/>
      <c r="JZ63" s="2754"/>
      <c r="KA63" s="2754"/>
      <c r="KB63" s="2754"/>
      <c r="KC63" s="2754"/>
      <c r="KD63" s="24"/>
      <c r="KE63" s="2757">
        <f>'42. Dev Team'!AC63</f>
        <v>0</v>
      </c>
      <c r="KF63" s="2757"/>
      <c r="KG63" s="2757"/>
      <c r="KH63" s="2757"/>
      <c r="KI63" s="2757"/>
      <c r="KJ63" s="2757"/>
      <c r="KK63" s="2757"/>
      <c r="KL63" s="2757"/>
      <c r="KM63" s="2758"/>
      <c r="KN63" s="1565"/>
      <c r="KO63" s="1565"/>
      <c r="KP63" s="1565"/>
    </row>
    <row r="64" spans="1:302" ht="15.75" customHeight="1" thickBot="1" x14ac:dyDescent="0.35">
      <c r="A64" s="343"/>
      <c r="B64" s="343"/>
      <c r="C64" s="343"/>
      <c r="D64" s="2960" t="s">
        <v>489</v>
      </c>
      <c r="E64" s="2961"/>
      <c r="F64" s="2961"/>
      <c r="G64" s="2961"/>
      <c r="H64" s="2961"/>
      <c r="I64" s="2961"/>
      <c r="J64" s="2961"/>
      <c r="K64" s="2961"/>
      <c r="L64" s="2961"/>
      <c r="M64" s="2962"/>
      <c r="N64" s="621">
        <f>N55*12+N59*12+(N61+N62)*12</f>
        <v>0</v>
      </c>
      <c r="AC64" s="180" t="s">
        <v>257</v>
      </c>
      <c r="AD64" s="181"/>
      <c r="AE64" s="181"/>
      <c r="AF64" s="181"/>
      <c r="AG64" s="181"/>
      <c r="AH64" s="181"/>
      <c r="AI64" s="181"/>
      <c r="AJ64" s="181"/>
      <c r="AK64" s="181"/>
      <c r="AL64" s="181"/>
      <c r="AM64" s="182"/>
      <c r="AN64" s="1092">
        <f>AN57-AN63</f>
        <v>0</v>
      </c>
      <c r="AP64" s="1368">
        <f>'23. BldgUnit Config'!A64</f>
        <v>0</v>
      </c>
      <c r="AQ64" s="1368">
        <f>'23. BldgUnit Config'!B64</f>
        <v>0</v>
      </c>
      <c r="AR64" s="1368">
        <f>'23. BldgUnit Config'!C64</f>
        <v>0</v>
      </c>
      <c r="AS64" s="1368">
        <f>'23. BldgUnit Config'!D64</f>
        <v>0</v>
      </c>
      <c r="AT64" s="1399"/>
      <c r="AU64" s="1400"/>
      <c r="AV64" s="1400"/>
      <c r="AW64" s="1401"/>
      <c r="AX64" s="559">
        <f>'23. BldgUnit Config'!I64</f>
        <v>0</v>
      </c>
      <c r="AY64" s="559">
        <f>'23. BldgUnit Config'!J64</f>
        <v>0</v>
      </c>
      <c r="AZ64" s="559">
        <f>'23. BldgUnit Config'!K64</f>
        <v>0</v>
      </c>
      <c r="BA64" s="559">
        <f>'23. BldgUnit Config'!L64</f>
        <v>0</v>
      </c>
      <c r="BB64" s="559">
        <f>'23. BldgUnit Config'!M64</f>
        <v>0</v>
      </c>
      <c r="BC64" s="891"/>
      <c r="BD64" s="559">
        <f>'23. BldgUnit Config'!O64</f>
        <v>0</v>
      </c>
      <c r="BE64" s="559">
        <f>'23. BldgUnit Config'!P64</f>
        <v>0</v>
      </c>
      <c r="BF64" s="559">
        <f>'23. BldgUnit Config'!Q64</f>
        <v>0</v>
      </c>
      <c r="BG64" s="559">
        <f>'23. BldgUnit Config'!R64</f>
        <v>0</v>
      </c>
      <c r="BH64" s="559">
        <f>'23. BldgUnit Config'!S64</f>
        <v>0</v>
      </c>
      <c r="BI64" s="559">
        <f>'23. BldgUnit Config'!T64</f>
        <v>0</v>
      </c>
      <c r="BJ64" s="559">
        <f>'23. BldgUnit Config'!U64</f>
        <v>0</v>
      </c>
      <c r="BK64" s="559">
        <f>'23. BldgUnit Config'!V64</f>
        <v>0</v>
      </c>
      <c r="BL64" s="559">
        <f>'23. BldgUnit Config'!W64</f>
        <v>0</v>
      </c>
      <c r="BM64" s="559">
        <f>'23. BldgUnit Config'!X64</f>
        <v>0</v>
      </c>
      <c r="BN64" s="559">
        <f>'23. BldgUnit Config'!Y64</f>
        <v>0</v>
      </c>
      <c r="BO64" s="559">
        <f>'23. BldgUnit Config'!Z64</f>
        <v>0</v>
      </c>
      <c r="BP64" s="559">
        <f>'23. BldgUnit Config'!AA64</f>
        <v>0</v>
      </c>
      <c r="BQ64" s="559">
        <f>'23. BldgUnit Config'!AB64</f>
        <v>0</v>
      </c>
      <c r="BR64" s="559">
        <f>'23. BldgUnit Config'!AC64</f>
        <v>0</v>
      </c>
      <c r="BS64" s="559">
        <f>'23. BldgUnit Config'!AD64</f>
        <v>0</v>
      </c>
      <c r="BT64" s="563">
        <f t="shared" si="6"/>
        <v>0</v>
      </c>
      <c r="BU64" s="563">
        <f t="shared" si="7"/>
        <v>0</v>
      </c>
      <c r="BV64" s="305"/>
      <c r="BW64" s="374" t="s">
        <v>303</v>
      </c>
      <c r="BX64" s="371"/>
      <c r="BY64" s="385">
        <f>'30. Development Cost Schedule'!C64</f>
        <v>0</v>
      </c>
      <c r="BZ64" s="385">
        <f>'30. Development Cost Schedule'!D64</f>
        <v>0</v>
      </c>
      <c r="CA64" s="385">
        <f>'30. Development Cost Schedule'!E64</f>
        <v>0</v>
      </c>
      <c r="CB64" s="391"/>
      <c r="CC64" s="2496">
        <f>'30. Development Cost Schedule'!G64</f>
        <v>0</v>
      </c>
      <c r="CD64" s="2497"/>
      <c r="CE64" s="2497"/>
      <c r="CF64" s="2497"/>
      <c r="CG64" s="2498"/>
      <c r="CI64" s="1276" t="s">
        <v>1408</v>
      </c>
      <c r="CJ64" s="1277"/>
      <c r="CK64" s="2992"/>
      <c r="CL64" s="2993"/>
      <c r="CM64" s="338"/>
      <c r="CN64" s="2994"/>
      <c r="CO64" s="2994"/>
      <c r="CP64" s="1849"/>
      <c r="CQ64" s="1278"/>
      <c r="CR64" s="1278"/>
      <c r="CS64" s="1278"/>
      <c r="CT64" s="1278"/>
      <c r="CU64" s="1278"/>
      <c r="CV64" s="1278"/>
      <c r="CW64" s="1278"/>
      <c r="CX64" s="1268"/>
      <c r="CY64" s="1268"/>
      <c r="CZ64" s="1268"/>
      <c r="DA64" s="1268"/>
      <c r="DB64" s="1268"/>
      <c r="DC64" s="1268"/>
      <c r="DD64" s="1268"/>
      <c r="DE64" s="1268"/>
      <c r="DF64" s="1268"/>
      <c r="DG64" s="1268"/>
      <c r="DH64" s="1268"/>
      <c r="DI64" s="1268"/>
      <c r="DJ64" s="1268"/>
      <c r="DK64" s="1268"/>
      <c r="DL64" s="1268"/>
      <c r="DM64" s="1268"/>
      <c r="DN64" s="1268"/>
      <c r="DO64" s="1268"/>
      <c r="DP64" s="1268"/>
      <c r="DQ64" s="1268"/>
      <c r="DR64" s="1268"/>
      <c r="DS64" s="1268"/>
      <c r="DT64" s="1268"/>
      <c r="DU64" s="1268"/>
      <c r="DV64" s="1268"/>
      <c r="DW64" s="1268"/>
      <c r="DX64" s="1268"/>
      <c r="FN64" s="2330"/>
      <c r="FO64" s="2330"/>
      <c r="FP64" s="2330"/>
      <c r="FQ64" s="2330"/>
      <c r="FR64" s="2330"/>
      <c r="FS64" s="2330"/>
      <c r="FT64" s="2330"/>
      <c r="FU64" s="2330"/>
      <c r="FV64" s="2330"/>
      <c r="FW64" s="2330"/>
      <c r="FX64" s="2330"/>
      <c r="FY64" s="2330"/>
      <c r="FZ64" s="2330"/>
      <c r="GA64" s="2330"/>
      <c r="GB64" s="2330"/>
      <c r="GC64" s="2330"/>
      <c r="GD64" s="2330"/>
      <c r="GE64" s="2330"/>
      <c r="GF64" s="2330"/>
      <c r="GG64" s="2330"/>
      <c r="GH64" s="2330"/>
      <c r="GI64" s="2330"/>
      <c r="GJ64" s="2330"/>
      <c r="GK64" s="2330"/>
      <c r="GL64" s="2330"/>
      <c r="GO64" s="466"/>
      <c r="GP64" s="2619"/>
      <c r="GQ64" s="2620"/>
      <c r="GR64" s="2620"/>
      <c r="GS64" s="2620"/>
      <c r="GT64" s="2620"/>
      <c r="GU64" s="2620"/>
      <c r="GV64" s="2620"/>
      <c r="GW64" s="2620"/>
      <c r="GX64" s="2620"/>
      <c r="GY64" s="2620"/>
      <c r="GZ64" s="2620"/>
      <c r="HA64" s="2620"/>
      <c r="HB64" s="2620"/>
      <c r="HC64" s="2620"/>
      <c r="HD64" s="2620"/>
      <c r="HE64" s="2620"/>
      <c r="HF64" s="2621"/>
      <c r="HH64" s="300"/>
      <c r="HI64" s="300"/>
      <c r="HJ64" s="300"/>
      <c r="HK64" s="300"/>
      <c r="HL64" s="300"/>
      <c r="HM64" s="300"/>
      <c r="HN64" s="300"/>
      <c r="HO64" s="300"/>
      <c r="HP64" s="300"/>
      <c r="HQ64" s="300"/>
      <c r="HR64" s="300"/>
      <c r="HS64" s="300"/>
      <c r="HT64" s="300"/>
      <c r="HU64" s="300"/>
      <c r="HV64" s="300"/>
      <c r="HW64" s="300"/>
      <c r="HX64" s="300"/>
      <c r="HY64" s="300"/>
      <c r="HZ64" s="300"/>
      <c r="IA64" s="300"/>
      <c r="IB64" s="300"/>
      <c r="IC64" s="300"/>
      <c r="ID64" s="300"/>
      <c r="IE64" s="300"/>
      <c r="IF64" s="300"/>
      <c r="IG64" s="300"/>
      <c r="IH64" s="300"/>
      <c r="II64" s="300"/>
      <c r="IJ64" s="300"/>
      <c r="IK64" s="300"/>
      <c r="IL64" s="300"/>
      <c r="IM64" s="300"/>
      <c r="IN64" s="300"/>
      <c r="IO64" s="300"/>
      <c r="IP64" s="300"/>
      <c r="IQ64" s="300"/>
      <c r="IR64" s="300"/>
      <c r="IS64" s="300"/>
      <c r="IT64" s="300"/>
      <c r="IU64" s="300"/>
      <c r="IV64" s="300"/>
      <c r="IW64" s="300"/>
      <c r="IX64" s="300"/>
      <c r="IY64" s="300"/>
      <c r="IZ64" s="300"/>
      <c r="JC64" s="24"/>
      <c r="JD64" s="2746" t="s">
        <v>199</v>
      </c>
      <c r="JE64" s="2747"/>
      <c r="JF64" s="2747"/>
      <c r="JG64" s="2747"/>
      <c r="JH64" s="2747"/>
      <c r="JI64" s="2747"/>
      <c r="JJ64" s="2747"/>
      <c r="JK64" s="2747"/>
      <c r="JL64" s="2747"/>
      <c r="JM64" s="2747"/>
      <c r="JN64" s="2747"/>
      <c r="JO64" s="2747"/>
      <c r="JP64" s="2747"/>
      <c r="JQ64" s="2747"/>
      <c r="JR64" s="2747"/>
      <c r="JS64" s="2747"/>
      <c r="JT64" s="24"/>
      <c r="JU64" s="2748" t="s">
        <v>129</v>
      </c>
      <c r="JV64" s="2748"/>
      <c r="JW64" s="2748"/>
      <c r="JX64" s="2748"/>
      <c r="JY64" s="2748"/>
      <c r="JZ64" s="2748"/>
      <c r="KA64" s="2748"/>
      <c r="KB64" s="2748"/>
      <c r="KC64" s="2748"/>
      <c r="KD64" s="24"/>
      <c r="KE64" s="2747" t="s">
        <v>128</v>
      </c>
      <c r="KF64" s="2747"/>
      <c r="KG64" s="2747"/>
      <c r="KH64" s="2747"/>
      <c r="KI64" s="2747"/>
      <c r="KJ64" s="2747"/>
      <c r="KK64" s="2747"/>
      <c r="KL64" s="2747"/>
      <c r="KM64" s="2749"/>
      <c r="KN64" s="1565"/>
      <c r="KO64" s="1565"/>
      <c r="KP64" s="1565"/>
    </row>
    <row r="65" spans="1:302" ht="15" customHeight="1" thickBot="1" x14ac:dyDescent="0.35">
      <c r="A65" s="343"/>
      <c r="B65" s="343"/>
      <c r="C65" s="343"/>
      <c r="D65" s="1481"/>
      <c r="E65" s="1481"/>
      <c r="F65" s="1481"/>
      <c r="G65" s="1481"/>
      <c r="H65" s="1481"/>
      <c r="I65" s="1481"/>
      <c r="J65" s="1481"/>
      <c r="K65" s="1481"/>
      <c r="L65" s="1481"/>
      <c r="M65" s="1481"/>
      <c r="N65" s="1482"/>
      <c r="AC65" s="1879"/>
      <c r="AD65" s="1879"/>
      <c r="AE65" s="1879"/>
      <c r="AF65" s="1879"/>
      <c r="AG65" s="1879"/>
      <c r="AH65" s="1879"/>
      <c r="AI65" s="1879"/>
      <c r="AJ65" s="1879"/>
      <c r="AK65" s="1879"/>
      <c r="AL65" s="1879"/>
      <c r="AM65" s="1879"/>
      <c r="AN65" s="1879"/>
      <c r="AP65" s="1368">
        <f>'23. BldgUnit Config'!A65</f>
        <v>0</v>
      </c>
      <c r="AQ65" s="1368">
        <f>'23. BldgUnit Config'!B65</f>
        <v>0</v>
      </c>
      <c r="AR65" s="1368">
        <f>'23. BldgUnit Config'!C65</f>
        <v>0</v>
      </c>
      <c r="AS65" s="1368">
        <f>'23. BldgUnit Config'!D65</f>
        <v>0</v>
      </c>
      <c r="AT65" s="1399"/>
      <c r="AU65" s="1400"/>
      <c r="AV65" s="1400"/>
      <c r="AW65" s="1401"/>
      <c r="AX65" s="559">
        <f>'23. BldgUnit Config'!I65</f>
        <v>0</v>
      </c>
      <c r="AY65" s="559">
        <f>'23. BldgUnit Config'!J65</f>
        <v>0</v>
      </c>
      <c r="AZ65" s="559">
        <f>'23. BldgUnit Config'!K65</f>
        <v>0</v>
      </c>
      <c r="BA65" s="559">
        <f>'23. BldgUnit Config'!L65</f>
        <v>0</v>
      </c>
      <c r="BB65" s="559">
        <f>'23. BldgUnit Config'!M65</f>
        <v>0</v>
      </c>
      <c r="BC65" s="891"/>
      <c r="BD65" s="559">
        <f>'23. BldgUnit Config'!O65</f>
        <v>0</v>
      </c>
      <c r="BE65" s="559">
        <f>'23. BldgUnit Config'!P65</f>
        <v>0</v>
      </c>
      <c r="BF65" s="559">
        <f>'23. BldgUnit Config'!Q65</f>
        <v>0</v>
      </c>
      <c r="BG65" s="559">
        <f>'23. BldgUnit Config'!R65</f>
        <v>0</v>
      </c>
      <c r="BH65" s="559">
        <f>'23. BldgUnit Config'!S65</f>
        <v>0</v>
      </c>
      <c r="BI65" s="559">
        <f>'23. BldgUnit Config'!T65</f>
        <v>0</v>
      </c>
      <c r="BJ65" s="559">
        <f>'23. BldgUnit Config'!U65</f>
        <v>0</v>
      </c>
      <c r="BK65" s="559">
        <f>'23. BldgUnit Config'!V65</f>
        <v>0</v>
      </c>
      <c r="BL65" s="559">
        <f>'23. BldgUnit Config'!W65</f>
        <v>0</v>
      </c>
      <c r="BM65" s="559">
        <f>'23. BldgUnit Config'!X65</f>
        <v>0</v>
      </c>
      <c r="BN65" s="559">
        <f>'23. BldgUnit Config'!Y65</f>
        <v>0</v>
      </c>
      <c r="BO65" s="559">
        <f>'23. BldgUnit Config'!Z65</f>
        <v>0</v>
      </c>
      <c r="BP65" s="559">
        <f>'23. BldgUnit Config'!AA65</f>
        <v>0</v>
      </c>
      <c r="BQ65" s="559">
        <f>'23. BldgUnit Config'!AB65</f>
        <v>0</v>
      </c>
      <c r="BR65" s="559">
        <f>'23. BldgUnit Config'!AC65</f>
        <v>0</v>
      </c>
      <c r="BS65" s="559">
        <f>'23. BldgUnit Config'!AD65</f>
        <v>0</v>
      </c>
      <c r="BT65" s="563">
        <f t="shared" si="6"/>
        <v>0</v>
      </c>
      <c r="BU65" s="563">
        <f t="shared" si="7"/>
        <v>0</v>
      </c>
      <c r="BV65" s="981"/>
      <c r="BW65" s="374" t="s">
        <v>304</v>
      </c>
      <c r="BX65" s="371"/>
      <c r="BY65" s="385">
        <f>'30. Development Cost Schedule'!C65</f>
        <v>0</v>
      </c>
      <c r="BZ65" s="385">
        <f>'30. Development Cost Schedule'!D65</f>
        <v>0</v>
      </c>
      <c r="CA65" s="385">
        <f>'30. Development Cost Schedule'!E65</f>
        <v>0</v>
      </c>
      <c r="CB65" s="391"/>
      <c r="CC65" s="2496">
        <f>'30. Development Cost Schedule'!G65</f>
        <v>0</v>
      </c>
      <c r="CD65" s="2497"/>
      <c r="CE65" s="2497"/>
      <c r="CF65" s="2497"/>
      <c r="CG65" s="2498"/>
      <c r="CI65" s="94"/>
      <c r="CJ65" s="3021"/>
      <c r="CK65" s="3021"/>
      <c r="CL65" s="3021"/>
      <c r="CM65" s="1268"/>
      <c r="CN65" s="1268"/>
      <c r="CO65" s="1268"/>
      <c r="CP65" s="1268"/>
      <c r="CQ65" s="1268"/>
      <c r="CR65" s="1268"/>
      <c r="CS65" s="1268"/>
      <c r="CT65" s="1268"/>
      <c r="CU65" s="1268"/>
      <c r="CV65" s="1268"/>
      <c r="CW65" s="1268"/>
      <c r="CX65" s="1268"/>
      <c r="CY65" s="1268"/>
      <c r="CZ65" s="1268"/>
      <c r="DA65" s="1268"/>
      <c r="DB65" s="1268"/>
      <c r="DC65" s="1268"/>
      <c r="DD65" s="1268"/>
      <c r="DE65" s="1268"/>
      <c r="DF65" s="1268"/>
      <c r="DG65" s="1268"/>
      <c r="DH65" s="1268"/>
      <c r="DI65" s="1268"/>
      <c r="DJ65" s="1268"/>
      <c r="DK65" s="1268"/>
      <c r="DL65" s="1268"/>
      <c r="DM65" s="1268"/>
      <c r="DN65" s="1268"/>
      <c r="DO65" s="1268"/>
      <c r="DP65" s="1268"/>
      <c r="DQ65" s="1268"/>
      <c r="DR65" s="1268"/>
      <c r="DS65" s="1268"/>
      <c r="DT65" s="1268"/>
      <c r="DU65" s="1268"/>
      <c r="DV65" s="1268"/>
      <c r="DW65" s="1268"/>
      <c r="DX65" s="1268"/>
      <c r="FN65" s="466" t="s">
        <v>592</v>
      </c>
      <c r="FO65" s="2610" t="s">
        <v>2068</v>
      </c>
      <c r="FP65" s="2611"/>
      <c r="FQ65" s="2611"/>
      <c r="FR65" s="2611"/>
      <c r="FS65" s="2611"/>
      <c r="FT65" s="2611"/>
      <c r="FU65" s="2611"/>
      <c r="FV65" s="2611"/>
      <c r="FW65" s="2611"/>
      <c r="FX65" s="2611"/>
      <c r="FY65" s="2611"/>
      <c r="FZ65" s="2611"/>
      <c r="GA65" s="2611"/>
      <c r="GB65" s="2611"/>
      <c r="GC65" s="2611"/>
      <c r="GD65" s="2611"/>
      <c r="GE65" s="2611"/>
      <c r="GF65" s="2611"/>
      <c r="GG65" s="2611"/>
      <c r="GH65" s="2611"/>
      <c r="GI65" s="2611"/>
      <c r="GJ65" s="2611"/>
      <c r="GK65" s="2611"/>
      <c r="GL65" s="2612"/>
      <c r="GO65" s="466"/>
      <c r="GP65" s="1424"/>
      <c r="GQ65" s="2330"/>
      <c r="GR65" s="490"/>
      <c r="GS65" s="490"/>
      <c r="GT65" s="490"/>
      <c r="GU65" s="1424"/>
      <c r="GV65" s="1424"/>
      <c r="GW65" s="2215"/>
      <c r="GX65" s="1424"/>
      <c r="GY65" s="2215"/>
      <c r="GZ65" s="2215"/>
      <c r="HA65" s="1424"/>
      <c r="HB65" s="1424"/>
      <c r="HC65" s="1424"/>
      <c r="HD65" s="856"/>
      <c r="HE65" s="856"/>
      <c r="HF65" s="856"/>
      <c r="HH65" s="627" t="s">
        <v>171</v>
      </c>
      <c r="HI65" s="2444" t="s">
        <v>118</v>
      </c>
      <c r="HJ65" s="2445"/>
      <c r="HK65" s="2445"/>
      <c r="HL65" s="2445"/>
      <c r="HM65" s="2445"/>
      <c r="HN65" s="2445"/>
      <c r="HO65" s="2445"/>
      <c r="HP65" s="2445"/>
      <c r="HQ65" s="2445"/>
      <c r="HR65" s="2445"/>
      <c r="HS65" s="2445"/>
      <c r="HT65" s="2445"/>
      <c r="HU65" s="2445"/>
      <c r="HV65" s="2445"/>
      <c r="HW65" s="2445"/>
      <c r="HX65" s="2445"/>
      <c r="HY65" s="2445"/>
      <c r="HZ65" s="2445"/>
      <c r="IA65" s="2445"/>
      <c r="IB65" s="2445"/>
      <c r="IC65" s="2445"/>
      <c r="ID65" s="2445"/>
      <c r="IE65" s="2445"/>
      <c r="IF65" s="2445"/>
      <c r="IG65" s="2445"/>
      <c r="IH65" s="2445"/>
      <c r="II65" s="2445"/>
      <c r="IJ65" s="2445"/>
      <c r="IK65" s="2445"/>
      <c r="IL65" s="2445"/>
      <c r="IM65" s="2445"/>
      <c r="IN65" s="2445"/>
      <c r="IO65" s="2445"/>
      <c r="IP65" s="2445"/>
      <c r="IQ65" s="2445"/>
      <c r="IR65" s="2445"/>
      <c r="IS65" s="2445"/>
      <c r="IT65" s="2445"/>
      <c r="IU65" s="2445"/>
      <c r="IV65" s="2445"/>
      <c r="IW65" s="2445"/>
      <c r="IX65" s="2445"/>
      <c r="IY65" s="2445"/>
      <c r="IZ65" s="2446"/>
      <c r="JC65" s="24"/>
      <c r="JD65" s="131"/>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117"/>
      <c r="KC65" s="24"/>
      <c r="KD65" s="24"/>
      <c r="KE65" s="24"/>
      <c r="KF65" s="24"/>
      <c r="KG65" s="24"/>
      <c r="KH65" s="24"/>
      <c r="KI65" s="24"/>
      <c r="KJ65" s="24"/>
      <c r="KK65" s="24"/>
      <c r="KL65" s="24"/>
      <c r="KM65" s="214"/>
      <c r="KN65" s="1565"/>
      <c r="KO65" s="1565"/>
      <c r="KP65" s="1565"/>
    </row>
    <row r="66" spans="1:302" ht="15" customHeight="1" thickBot="1" x14ac:dyDescent="0.35">
      <c r="A66" s="1049">
        <f>'24. Rent Schedule'!A66</f>
        <v>0</v>
      </c>
      <c r="B66" s="2963"/>
      <c r="C66" s="2963"/>
      <c r="D66" s="1870" t="str">
        <f>'24. Rent Schedule'!D66</f>
        <v>If a revised form is submitted, date of submission:</v>
      </c>
      <c r="E66" s="343"/>
      <c r="F66" s="343"/>
      <c r="G66" s="343"/>
      <c r="H66" s="343"/>
      <c r="I66" s="2970">
        <f>'24. Rent Schedule'!I66:K66</f>
        <v>0</v>
      </c>
      <c r="J66" s="2970"/>
      <c r="K66" s="2970"/>
      <c r="L66" s="343"/>
      <c r="M66" s="343"/>
      <c r="N66" s="343"/>
      <c r="AC66" s="1879"/>
      <c r="AD66" s="1879"/>
      <c r="AE66" s="1879"/>
      <c r="AF66" s="316"/>
      <c r="AG66" s="316"/>
      <c r="AH66" s="316"/>
      <c r="AI66" s="316"/>
      <c r="AJ66" s="316"/>
      <c r="AK66" s="316"/>
      <c r="AL66" s="316"/>
      <c r="AM66" s="316"/>
      <c r="AN66" s="1459"/>
      <c r="AP66" s="1368">
        <f>'23. BldgUnit Config'!A66</f>
        <v>0</v>
      </c>
      <c r="AQ66" s="1368">
        <f>'23. BldgUnit Config'!B66</f>
        <v>0</v>
      </c>
      <c r="AR66" s="1368">
        <f>'23. BldgUnit Config'!C66</f>
        <v>0</v>
      </c>
      <c r="AS66" s="1368">
        <f>'23. BldgUnit Config'!D66</f>
        <v>0</v>
      </c>
      <c r="AT66" s="1399"/>
      <c r="AU66" s="1400"/>
      <c r="AV66" s="1400"/>
      <c r="AW66" s="1401"/>
      <c r="AX66" s="559">
        <f>'23. BldgUnit Config'!I66</f>
        <v>0</v>
      </c>
      <c r="AY66" s="559">
        <f>'23. BldgUnit Config'!J66</f>
        <v>0</v>
      </c>
      <c r="AZ66" s="559">
        <f>'23. BldgUnit Config'!K66</f>
        <v>0</v>
      </c>
      <c r="BA66" s="559">
        <f>'23. BldgUnit Config'!L66</f>
        <v>0</v>
      </c>
      <c r="BB66" s="559">
        <f>'23. BldgUnit Config'!M66</f>
        <v>0</v>
      </c>
      <c r="BC66" s="891"/>
      <c r="BD66" s="559">
        <f>'23. BldgUnit Config'!O66</f>
        <v>0</v>
      </c>
      <c r="BE66" s="559">
        <f>'23. BldgUnit Config'!P66</f>
        <v>0</v>
      </c>
      <c r="BF66" s="559">
        <f>'23. BldgUnit Config'!Q66</f>
        <v>0</v>
      </c>
      <c r="BG66" s="559">
        <f>'23. BldgUnit Config'!R66</f>
        <v>0</v>
      </c>
      <c r="BH66" s="559">
        <f>'23. BldgUnit Config'!S66</f>
        <v>0</v>
      </c>
      <c r="BI66" s="559">
        <f>'23. BldgUnit Config'!T66</f>
        <v>0</v>
      </c>
      <c r="BJ66" s="559">
        <f>'23. BldgUnit Config'!U66</f>
        <v>0</v>
      </c>
      <c r="BK66" s="559">
        <f>'23. BldgUnit Config'!V66</f>
        <v>0</v>
      </c>
      <c r="BL66" s="559">
        <f>'23. BldgUnit Config'!W66</f>
        <v>0</v>
      </c>
      <c r="BM66" s="559">
        <f>'23. BldgUnit Config'!X66</f>
        <v>0</v>
      </c>
      <c r="BN66" s="559">
        <f>'23. BldgUnit Config'!Y66</f>
        <v>0</v>
      </c>
      <c r="BO66" s="559">
        <f>'23. BldgUnit Config'!Z66</f>
        <v>0</v>
      </c>
      <c r="BP66" s="559">
        <f>'23. BldgUnit Config'!AA66</f>
        <v>0</v>
      </c>
      <c r="BQ66" s="559">
        <f>'23. BldgUnit Config'!AB66</f>
        <v>0</v>
      </c>
      <c r="BR66" s="559">
        <f>'23. BldgUnit Config'!AC66</f>
        <v>0</v>
      </c>
      <c r="BS66" s="559">
        <f>'23. BldgUnit Config'!AD66</f>
        <v>0</v>
      </c>
      <c r="BT66" s="563">
        <f t="shared" si="6"/>
        <v>0</v>
      </c>
      <c r="BU66" s="563">
        <f t="shared" si="7"/>
        <v>0</v>
      </c>
      <c r="BV66" s="305"/>
      <c r="BW66" s="374" t="s">
        <v>305</v>
      </c>
      <c r="BX66" s="371"/>
      <c r="BY66" s="385">
        <f>'30. Development Cost Schedule'!C66</f>
        <v>0</v>
      </c>
      <c r="BZ66" s="385">
        <f>'30. Development Cost Schedule'!D66</f>
        <v>0</v>
      </c>
      <c r="CA66" s="385">
        <f>'30. Development Cost Schedule'!E66</f>
        <v>0</v>
      </c>
      <c r="CB66" s="391"/>
      <c r="CC66" s="2496">
        <f>'30. Development Cost Schedule'!G66</f>
        <v>0</v>
      </c>
      <c r="CD66" s="2497"/>
      <c r="CE66" s="2497"/>
      <c r="CF66" s="2497"/>
      <c r="CG66" s="2498"/>
      <c r="CI66" s="1459" t="s">
        <v>1563</v>
      </c>
      <c r="CJ66" s="1459"/>
      <c r="CK66" s="1459"/>
      <c r="CL66" s="1846"/>
      <c r="CM66" s="1268"/>
      <c r="CN66" s="1268"/>
      <c r="CO66" s="2522">
        <f>'31. Schedule of Sources'!G67</f>
        <v>0</v>
      </c>
      <c r="CP66" s="2522"/>
      <c r="CQ66" s="2522"/>
      <c r="CR66" s="2522"/>
      <c r="CS66" s="2522"/>
      <c r="CT66" s="2522"/>
      <c r="CU66" s="1268"/>
      <c r="CV66" s="1268"/>
      <c r="CW66" s="1268"/>
      <c r="CX66" s="1268"/>
      <c r="CY66" s="1268"/>
      <c r="CZ66" s="1268"/>
      <c r="DA66" s="1268"/>
      <c r="DB66" s="1268"/>
      <c r="DC66" s="1268"/>
      <c r="DD66" s="1268"/>
      <c r="DE66" s="1268"/>
      <c r="DF66" s="1268"/>
      <c r="DG66" s="1268"/>
      <c r="DH66" s="1268"/>
      <c r="DI66" s="1268"/>
      <c r="DJ66" s="1268"/>
      <c r="DK66" s="1268"/>
      <c r="DL66" s="1268"/>
      <c r="DM66" s="1268"/>
      <c r="DN66" s="1268"/>
      <c r="DO66" s="1268"/>
      <c r="DP66" s="1268"/>
      <c r="DQ66" s="1268"/>
      <c r="DR66" s="1268"/>
      <c r="DS66" s="1268"/>
      <c r="DT66" s="1268"/>
      <c r="DU66" s="1268"/>
      <c r="DV66" s="1268"/>
      <c r="DW66" s="1268"/>
      <c r="DX66" s="1268"/>
      <c r="FN66" s="476"/>
      <c r="FO66" s="1424"/>
      <c r="FP66" s="1424"/>
      <c r="FQ66" s="1424"/>
      <c r="FR66" s="1424"/>
      <c r="FS66" s="1424"/>
      <c r="FT66" s="1424"/>
      <c r="FU66" s="1424"/>
      <c r="FV66" s="1424"/>
      <c r="FW66" s="1424"/>
      <c r="FX66" s="1424"/>
      <c r="FY66" s="1424"/>
      <c r="FZ66" s="1424"/>
      <c r="GA66" s="1424"/>
      <c r="GB66" s="1424"/>
      <c r="GC66" s="1424"/>
      <c r="GD66" s="1424"/>
      <c r="GE66" s="1424"/>
      <c r="GF66" s="1424"/>
      <c r="GG66" s="1424"/>
      <c r="GH66" s="1424"/>
      <c r="GI66" s="1424"/>
      <c r="GJ66" s="1424"/>
      <c r="GK66" s="1424"/>
      <c r="GL66" s="1424"/>
      <c r="GO66" s="466" t="s">
        <v>171</v>
      </c>
      <c r="GP66" s="2539" t="s">
        <v>2127</v>
      </c>
      <c r="GQ66" s="2540"/>
      <c r="GR66" s="2540"/>
      <c r="GS66" s="2540"/>
      <c r="GT66" s="2540"/>
      <c r="GU66" s="2540"/>
      <c r="GV66" s="2540"/>
      <c r="GW66" s="2540"/>
      <c r="GX66" s="2540"/>
      <c r="GY66" s="2540"/>
      <c r="GZ66" s="2540"/>
      <c r="HA66" s="2540"/>
      <c r="HB66" s="2540"/>
      <c r="HC66" s="2540"/>
      <c r="HD66" s="2540"/>
      <c r="HE66" s="2540"/>
      <c r="HF66" s="2541"/>
      <c r="HG66" s="1846"/>
      <c r="HH66" s="300"/>
      <c r="HI66" s="626"/>
      <c r="HJ66" s="626"/>
      <c r="HK66" s="626"/>
      <c r="HL66" s="626"/>
      <c r="HM66" s="626"/>
      <c r="HN66" s="626"/>
      <c r="HO66" s="626"/>
      <c r="HP66" s="626"/>
      <c r="HQ66" s="626"/>
      <c r="HR66" s="626"/>
      <c r="HS66" s="626"/>
      <c r="HT66" s="626"/>
      <c r="HU66" s="626"/>
      <c r="HV66" s="626"/>
      <c r="HW66" s="626"/>
      <c r="HX66" s="626"/>
      <c r="HY66" s="626"/>
      <c r="HZ66" s="626"/>
      <c r="IA66" s="626"/>
      <c r="IB66" s="626"/>
      <c r="IC66" s="626"/>
      <c r="ID66" s="626"/>
      <c r="IE66" s="626"/>
      <c r="IF66" s="626"/>
      <c r="IG66" s="626"/>
      <c r="IH66" s="626"/>
      <c r="II66" s="626"/>
      <c r="IJ66" s="626"/>
      <c r="IK66" s="626"/>
      <c r="IL66" s="626"/>
      <c r="IM66" s="626"/>
      <c r="IN66" s="626"/>
      <c r="IO66" s="626"/>
      <c r="IP66" s="626"/>
      <c r="IQ66" s="626"/>
      <c r="IR66" s="626"/>
      <c r="IS66" s="626"/>
      <c r="IT66" s="626"/>
      <c r="IU66" s="626"/>
      <c r="IV66" s="626"/>
      <c r="IW66" s="626"/>
      <c r="IX66" s="300"/>
      <c r="IY66" s="300"/>
      <c r="IZ66" s="300"/>
      <c r="JC66" s="24"/>
      <c r="JD66" s="905" t="s">
        <v>127</v>
      </c>
      <c r="JE66" s="1564"/>
      <c r="JF66" s="1564"/>
      <c r="JG66" s="644"/>
      <c r="JH66" s="645"/>
      <c r="JI66" s="645"/>
      <c r="JJ66" s="646"/>
      <c r="JK66" s="2764">
        <f>'42. Dev Team'!I66</f>
        <v>0</v>
      </c>
      <c r="JL66" s="2765"/>
      <c r="JM66" s="2766"/>
      <c r="JN66" s="24"/>
      <c r="JO66" s="24"/>
      <c r="JP66" s="24"/>
      <c r="JQ66" s="24"/>
      <c r="JR66" s="24"/>
      <c r="JS66" s="24"/>
      <c r="JT66" s="24"/>
      <c r="JU66" s="24"/>
      <c r="JV66" s="24"/>
      <c r="JW66" s="24"/>
      <c r="JX66" s="24"/>
      <c r="JY66" s="24"/>
      <c r="JZ66" s="24"/>
      <c r="KA66" s="24"/>
      <c r="KB66" s="24"/>
      <c r="KC66" s="24"/>
      <c r="KD66" s="24"/>
      <c r="KE66" s="1566"/>
      <c r="KF66" s="1566"/>
      <c r="KG66" s="1566"/>
      <c r="KH66" s="1566"/>
      <c r="KI66" s="1566"/>
      <c r="KJ66" s="2772"/>
      <c r="KK66" s="2772"/>
      <c r="KL66" s="2772"/>
      <c r="KM66" s="214"/>
      <c r="KN66" s="1565"/>
      <c r="KO66" s="1565"/>
      <c r="KP66" s="1565"/>
    </row>
    <row r="67" spans="1:302" ht="15" customHeight="1" thickBot="1" x14ac:dyDescent="0.35">
      <c r="A67" s="2801" t="s">
        <v>33</v>
      </c>
      <c r="B67" s="2802"/>
      <c r="C67" s="2802"/>
      <c r="D67" s="2802"/>
      <c r="E67" s="2802"/>
      <c r="F67" s="2802"/>
      <c r="G67" s="2802"/>
      <c r="H67" s="2802"/>
      <c r="I67" s="2802"/>
      <c r="J67" s="2802"/>
      <c r="K67" s="2802"/>
      <c r="L67" s="2802"/>
      <c r="M67" s="2802"/>
      <c r="N67" s="2803"/>
      <c r="AP67" s="1368">
        <f>'23. BldgUnit Config'!A67</f>
        <v>0</v>
      </c>
      <c r="AQ67" s="1368">
        <f>'23. BldgUnit Config'!B67</f>
        <v>0</v>
      </c>
      <c r="AR67" s="1368">
        <f>'23. BldgUnit Config'!C67</f>
        <v>0</v>
      </c>
      <c r="AS67" s="1368">
        <f>'23. BldgUnit Config'!D67</f>
        <v>0</v>
      </c>
      <c r="AT67" s="1399"/>
      <c r="AU67" s="1400"/>
      <c r="AV67" s="1400"/>
      <c r="AW67" s="1401"/>
      <c r="AX67" s="559">
        <f>'23. BldgUnit Config'!I67</f>
        <v>0</v>
      </c>
      <c r="AY67" s="559">
        <f>'23. BldgUnit Config'!J67</f>
        <v>0</v>
      </c>
      <c r="AZ67" s="559">
        <f>'23. BldgUnit Config'!K67</f>
        <v>0</v>
      </c>
      <c r="BA67" s="559">
        <f>'23. BldgUnit Config'!L67</f>
        <v>0</v>
      </c>
      <c r="BB67" s="559">
        <f>'23. BldgUnit Config'!M67</f>
        <v>0</v>
      </c>
      <c r="BC67" s="891"/>
      <c r="BD67" s="559">
        <f>'23. BldgUnit Config'!O67</f>
        <v>0</v>
      </c>
      <c r="BE67" s="559">
        <f>'23. BldgUnit Config'!P67</f>
        <v>0</v>
      </c>
      <c r="BF67" s="559">
        <f>'23. BldgUnit Config'!Q67</f>
        <v>0</v>
      </c>
      <c r="BG67" s="559">
        <f>'23. BldgUnit Config'!R67</f>
        <v>0</v>
      </c>
      <c r="BH67" s="559">
        <f>'23. BldgUnit Config'!S67</f>
        <v>0</v>
      </c>
      <c r="BI67" s="559">
        <f>'23. BldgUnit Config'!T67</f>
        <v>0</v>
      </c>
      <c r="BJ67" s="559">
        <f>'23. BldgUnit Config'!U67</f>
        <v>0</v>
      </c>
      <c r="BK67" s="559">
        <f>'23. BldgUnit Config'!V67</f>
        <v>0</v>
      </c>
      <c r="BL67" s="559">
        <f>'23. BldgUnit Config'!W67</f>
        <v>0</v>
      </c>
      <c r="BM67" s="559">
        <f>'23. BldgUnit Config'!X67</f>
        <v>0</v>
      </c>
      <c r="BN67" s="559">
        <f>'23. BldgUnit Config'!Y67</f>
        <v>0</v>
      </c>
      <c r="BO67" s="559">
        <f>'23. BldgUnit Config'!Z67</f>
        <v>0</v>
      </c>
      <c r="BP67" s="559">
        <f>'23. BldgUnit Config'!AA67</f>
        <v>0</v>
      </c>
      <c r="BQ67" s="559">
        <f>'23. BldgUnit Config'!AB67</f>
        <v>0</v>
      </c>
      <c r="BR67" s="559">
        <f>'23. BldgUnit Config'!AC67</f>
        <v>0</v>
      </c>
      <c r="BS67" s="559">
        <f>'23. BldgUnit Config'!AD67</f>
        <v>0</v>
      </c>
      <c r="BT67" s="563">
        <f t="shared" si="6"/>
        <v>0</v>
      </c>
      <c r="BU67" s="563">
        <f t="shared" si="7"/>
        <v>0</v>
      </c>
      <c r="BV67" s="305"/>
      <c r="BW67" s="2964" t="s">
        <v>306</v>
      </c>
      <c r="BX67" s="2964"/>
      <c r="BY67" s="2964"/>
      <c r="BZ67" s="2964"/>
      <c r="CA67" s="2964"/>
      <c r="CB67" s="391"/>
      <c r="CC67" s="2496">
        <f>'30. Development Cost Schedule'!G67</f>
        <v>0</v>
      </c>
      <c r="CD67" s="2497"/>
      <c r="CE67" s="2497"/>
      <c r="CF67" s="2497"/>
      <c r="CG67" s="2498"/>
      <c r="CI67" s="1268"/>
      <c r="CJ67" s="1268"/>
      <c r="CK67" s="1268"/>
      <c r="CL67" s="1268"/>
      <c r="CM67" s="1268"/>
      <c r="CN67" s="1268"/>
      <c r="CO67" s="1268"/>
      <c r="CP67" s="1268"/>
      <c r="CQ67" s="1268"/>
      <c r="CR67" s="1268"/>
      <c r="CS67" s="1268"/>
      <c r="CT67" s="1268"/>
      <c r="CU67" s="1268"/>
      <c r="CV67" s="1268"/>
      <c r="CW67" s="1268"/>
      <c r="CX67" s="1268"/>
      <c r="CY67" s="1268"/>
      <c r="CZ67" s="1268"/>
      <c r="DA67" s="1268"/>
      <c r="DB67" s="1268"/>
      <c r="DC67" s="1268"/>
      <c r="DD67" s="1268"/>
      <c r="DE67" s="1268"/>
      <c r="DF67" s="1268"/>
      <c r="DG67" s="1268"/>
      <c r="DH67" s="1268"/>
      <c r="DI67" s="1268"/>
      <c r="DJ67" s="1268"/>
      <c r="DK67" s="1268"/>
      <c r="DL67" s="1268"/>
      <c r="DM67" s="1268"/>
      <c r="DN67" s="1268"/>
      <c r="DO67" s="1268"/>
      <c r="DP67" s="1268"/>
      <c r="DQ67" s="1268"/>
      <c r="DR67" s="1268"/>
      <c r="DS67" s="1268"/>
      <c r="DT67" s="1268"/>
      <c r="DU67" s="1268"/>
      <c r="DV67" s="1268"/>
      <c r="DW67" s="1268"/>
      <c r="DX67" s="1268"/>
      <c r="FN67" s="476"/>
      <c r="FO67" s="457" t="s">
        <v>62</v>
      </c>
      <c r="FP67" s="1424"/>
      <c r="FQ67" s="1424"/>
      <c r="FR67" s="1424"/>
      <c r="FS67" s="1424"/>
      <c r="FT67" s="1424"/>
      <c r="FU67" s="1424"/>
      <c r="FV67" s="1424"/>
      <c r="FW67" s="1424"/>
      <c r="FX67" s="1424"/>
      <c r="FY67" s="928">
        <f>'7. Site Info Part I'!L67</f>
        <v>0</v>
      </c>
      <c r="FZ67" s="1424"/>
      <c r="GA67" s="1853"/>
      <c r="GB67" s="1424"/>
      <c r="GC67" s="1424"/>
      <c r="GD67" s="1855" t="s">
        <v>63</v>
      </c>
      <c r="GE67" s="2999">
        <f>'7. Site Info Part I'!R67</f>
        <v>0</v>
      </c>
      <c r="GF67" s="3000"/>
      <c r="GG67" s="3000"/>
      <c r="GH67" s="3000"/>
      <c r="GI67" s="3000"/>
      <c r="GJ67" s="3000"/>
      <c r="GK67" s="3000"/>
      <c r="GL67" s="3000"/>
      <c r="GO67" s="445"/>
      <c r="GP67" s="3015" t="s">
        <v>2054</v>
      </c>
      <c r="GQ67" s="3015"/>
      <c r="GR67" s="3015"/>
      <c r="GS67" s="3015"/>
      <c r="GT67" s="3015"/>
      <c r="GU67" s="3015"/>
      <c r="GV67" s="3015"/>
      <c r="GW67" s="3015"/>
      <c r="GX67" s="3015"/>
      <c r="GY67" s="3015"/>
      <c r="GZ67" s="3015"/>
      <c r="HA67" s="3015"/>
      <c r="HB67" s="3015"/>
      <c r="HC67" s="3015"/>
      <c r="HD67" s="3015"/>
      <c r="HE67" s="3015"/>
      <c r="HF67" s="3015"/>
      <c r="HG67" s="1846"/>
      <c r="HH67" s="300"/>
      <c r="HI67" s="215"/>
      <c r="HJ67" s="1069">
        <f>'17. Dev. Narr.'!C104</f>
        <v>0</v>
      </c>
      <c r="HK67" s="2787" t="s">
        <v>2101</v>
      </c>
      <c r="HL67" s="2788"/>
      <c r="HM67" s="2788"/>
      <c r="HN67" s="2788"/>
      <c r="HO67" s="2788"/>
      <c r="HP67" s="2788"/>
      <c r="HQ67" s="2788"/>
      <c r="HR67" s="2788"/>
      <c r="HS67" s="2788"/>
      <c r="HT67" s="2788"/>
      <c r="HU67" s="2788"/>
      <c r="HV67" s="2788"/>
      <c r="HW67" s="2788"/>
      <c r="HX67" s="2788"/>
      <c r="HY67" s="2788"/>
      <c r="HZ67" s="2788"/>
      <c r="IA67" s="2788"/>
      <c r="IB67" s="2788"/>
      <c r="IC67" s="2788"/>
      <c r="ID67" s="2788"/>
      <c r="IE67" s="2788"/>
      <c r="IF67" s="2788"/>
      <c r="IG67" s="2788"/>
      <c r="IH67" s="2788"/>
      <c r="II67" s="2788"/>
      <c r="IJ67" s="2788"/>
      <c r="IK67" s="2788"/>
      <c r="IL67" s="2788"/>
      <c r="IM67" s="2788"/>
      <c r="IN67" s="2788"/>
      <c r="IO67" s="2788"/>
      <c r="IP67" s="2788"/>
      <c r="IQ67" s="2788"/>
      <c r="IR67" s="2788"/>
      <c r="IS67" s="2788"/>
      <c r="IT67" s="2788"/>
      <c r="IU67" s="2788"/>
      <c r="IV67" s="2788"/>
      <c r="IW67" s="2788"/>
      <c r="IX67" s="2788"/>
      <c r="IY67" s="2788"/>
      <c r="IZ67" s="2788"/>
      <c r="JC67" s="24"/>
      <c r="JD67" s="906"/>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1566"/>
      <c r="KH67" s="1566"/>
      <c r="KI67" s="1566"/>
      <c r="KJ67" s="24"/>
      <c r="KK67" s="24"/>
      <c r="KL67" s="24"/>
      <c r="KM67" s="214"/>
      <c r="KN67" s="1565"/>
      <c r="KO67" s="1565"/>
      <c r="KP67" s="1565"/>
    </row>
    <row r="68" spans="1:302" ht="15" customHeight="1" thickBot="1" x14ac:dyDescent="0.35">
      <c r="A68" s="2804"/>
      <c r="B68" s="2805"/>
      <c r="C68" s="2805"/>
      <c r="D68" s="2805"/>
      <c r="E68" s="2805"/>
      <c r="F68" s="2805"/>
      <c r="G68" s="2805"/>
      <c r="H68" s="2805"/>
      <c r="I68" s="2805"/>
      <c r="J68" s="2805"/>
      <c r="K68" s="2805"/>
      <c r="L68" s="2805"/>
      <c r="M68" s="2805"/>
      <c r="N68" s="2806"/>
      <c r="AF68" s="1459" t="s">
        <v>1563</v>
      </c>
      <c r="AG68" s="1478"/>
      <c r="AH68" s="1478"/>
      <c r="AI68" s="1478"/>
      <c r="AJ68" s="2443">
        <f>'26. Annual Operating Expenses'!H67</f>
        <v>0</v>
      </c>
      <c r="AK68" s="2443"/>
      <c r="AL68" s="2443"/>
      <c r="AM68" s="2443"/>
      <c r="AP68" s="1368">
        <f>'23. BldgUnit Config'!A68</f>
        <v>0</v>
      </c>
      <c r="AQ68" s="1368">
        <f>'23. BldgUnit Config'!B68</f>
        <v>0</v>
      </c>
      <c r="AR68" s="1368">
        <f>'23. BldgUnit Config'!C68</f>
        <v>0</v>
      </c>
      <c r="AS68" s="1368">
        <f>'23. BldgUnit Config'!D68</f>
        <v>0</v>
      </c>
      <c r="AT68" s="1399"/>
      <c r="AU68" s="1400"/>
      <c r="AV68" s="1400"/>
      <c r="AW68" s="1401"/>
      <c r="AX68" s="559">
        <f>'23. BldgUnit Config'!I68</f>
        <v>0</v>
      </c>
      <c r="AY68" s="559">
        <f>'23. BldgUnit Config'!J68</f>
        <v>0</v>
      </c>
      <c r="AZ68" s="559">
        <f>'23. BldgUnit Config'!K68</f>
        <v>0</v>
      </c>
      <c r="BA68" s="559">
        <f>'23. BldgUnit Config'!L68</f>
        <v>0</v>
      </c>
      <c r="BB68" s="559">
        <f>'23. BldgUnit Config'!M68</f>
        <v>0</v>
      </c>
      <c r="BC68" s="891"/>
      <c r="BD68" s="559">
        <f>'23. BldgUnit Config'!O68</f>
        <v>0</v>
      </c>
      <c r="BE68" s="559">
        <f>'23. BldgUnit Config'!P68</f>
        <v>0</v>
      </c>
      <c r="BF68" s="559">
        <f>'23. BldgUnit Config'!Q68</f>
        <v>0</v>
      </c>
      <c r="BG68" s="559">
        <f>'23. BldgUnit Config'!R68</f>
        <v>0</v>
      </c>
      <c r="BH68" s="559">
        <f>'23. BldgUnit Config'!S68</f>
        <v>0</v>
      </c>
      <c r="BI68" s="559">
        <f>'23. BldgUnit Config'!T68</f>
        <v>0</v>
      </c>
      <c r="BJ68" s="559">
        <f>'23. BldgUnit Config'!U68</f>
        <v>0</v>
      </c>
      <c r="BK68" s="559">
        <f>'23. BldgUnit Config'!V68</f>
        <v>0</v>
      </c>
      <c r="BL68" s="559">
        <f>'23. BldgUnit Config'!W68</f>
        <v>0</v>
      </c>
      <c r="BM68" s="559">
        <f>'23. BldgUnit Config'!X68</f>
        <v>0</v>
      </c>
      <c r="BN68" s="559">
        <f>'23. BldgUnit Config'!Y68</f>
        <v>0</v>
      </c>
      <c r="BO68" s="559">
        <f>'23. BldgUnit Config'!Z68</f>
        <v>0</v>
      </c>
      <c r="BP68" s="559">
        <f>'23. BldgUnit Config'!AA68</f>
        <v>0</v>
      </c>
      <c r="BQ68" s="559">
        <f>'23. BldgUnit Config'!AB68</f>
        <v>0</v>
      </c>
      <c r="BR68" s="559">
        <f>'23. BldgUnit Config'!AC68</f>
        <v>0</v>
      </c>
      <c r="BS68" s="559">
        <f>'23. BldgUnit Config'!AD68</f>
        <v>0</v>
      </c>
      <c r="BT68" s="563">
        <f t="shared" si="6"/>
        <v>0</v>
      </c>
      <c r="BU68" s="563">
        <f t="shared" si="7"/>
        <v>0</v>
      </c>
      <c r="BV68" s="305"/>
      <c r="BW68" s="374" t="s">
        <v>307</v>
      </c>
      <c r="BX68" s="371"/>
      <c r="BY68" s="385">
        <f>'30. Development Cost Schedule'!C68</f>
        <v>0</v>
      </c>
      <c r="BZ68" s="385">
        <f>'30. Development Cost Schedule'!D68</f>
        <v>0</v>
      </c>
      <c r="CA68" s="385">
        <f>'30. Development Cost Schedule'!E68</f>
        <v>0</v>
      </c>
      <c r="CB68" s="391"/>
      <c r="CC68" s="2496">
        <f>'30. Development Cost Schedule'!G68</f>
        <v>0</v>
      </c>
      <c r="CD68" s="2497"/>
      <c r="CE68" s="2497"/>
      <c r="CF68" s="2497"/>
      <c r="CG68" s="2498"/>
      <c r="CI68" s="1268"/>
      <c r="CJ68" s="1268"/>
      <c r="CK68" s="1268"/>
      <c r="CL68" s="1268"/>
      <c r="CM68" s="1268"/>
      <c r="CN68" s="1268"/>
      <c r="CO68" s="1268"/>
      <c r="CP68" s="1268"/>
      <c r="CQ68" s="1268"/>
      <c r="CR68" s="1268"/>
      <c r="CS68" s="1268"/>
      <c r="CT68" s="1268"/>
      <c r="CU68" s="1268"/>
      <c r="CV68" s="1268"/>
      <c r="CW68" s="1268"/>
      <c r="CX68" s="1268"/>
      <c r="CY68" s="1268"/>
      <c r="CZ68" s="1268"/>
      <c r="DA68" s="1268"/>
      <c r="DB68" s="1268"/>
      <c r="DC68" s="1268"/>
      <c r="DD68" s="1268"/>
      <c r="DE68" s="1268"/>
      <c r="DF68" s="1268"/>
      <c r="DG68" s="1268"/>
      <c r="DH68" s="1268"/>
      <c r="DI68" s="1268"/>
      <c r="DJ68" s="1268"/>
      <c r="DK68" s="1268"/>
      <c r="DL68" s="1268"/>
      <c r="DM68" s="1268"/>
      <c r="DN68" s="1268"/>
      <c r="DO68" s="1268"/>
      <c r="DP68" s="1268"/>
      <c r="DQ68" s="1268"/>
      <c r="DR68" s="1268"/>
      <c r="DS68" s="1268"/>
      <c r="DT68" s="1268"/>
      <c r="DU68" s="1268"/>
      <c r="DV68" s="1268"/>
      <c r="DW68" s="1268"/>
      <c r="DX68" s="1268"/>
      <c r="FN68" s="1424"/>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O68" s="445"/>
      <c r="GP68" s="3016"/>
      <c r="GQ68" s="3016"/>
      <c r="GR68" s="3016"/>
      <c r="GS68" s="3016"/>
      <c r="GT68" s="3016"/>
      <c r="GU68" s="3016"/>
      <c r="GV68" s="3016"/>
      <c r="GW68" s="3016"/>
      <c r="GX68" s="3016"/>
      <c r="GY68" s="3016"/>
      <c r="GZ68" s="3016"/>
      <c r="HA68" s="3016"/>
      <c r="HB68" s="3016"/>
      <c r="HC68" s="3016"/>
      <c r="HD68" s="3016"/>
      <c r="HE68" s="3016"/>
      <c r="HF68" s="3016"/>
      <c r="HG68" s="1846"/>
      <c r="HH68" s="300"/>
      <c r="HI68" s="300"/>
      <c r="HJ68" s="300"/>
      <c r="HK68" s="2788"/>
      <c r="HL68" s="2788"/>
      <c r="HM68" s="2788"/>
      <c r="HN68" s="2788"/>
      <c r="HO68" s="2788"/>
      <c r="HP68" s="2788"/>
      <c r="HQ68" s="2788"/>
      <c r="HR68" s="2788"/>
      <c r="HS68" s="2788"/>
      <c r="HT68" s="2788"/>
      <c r="HU68" s="2788"/>
      <c r="HV68" s="2788"/>
      <c r="HW68" s="2788"/>
      <c r="HX68" s="2788"/>
      <c r="HY68" s="2788"/>
      <c r="HZ68" s="2788"/>
      <c r="IA68" s="2788"/>
      <c r="IB68" s="2788"/>
      <c r="IC68" s="2788"/>
      <c r="ID68" s="2788"/>
      <c r="IE68" s="2788"/>
      <c r="IF68" s="2788"/>
      <c r="IG68" s="2788"/>
      <c r="IH68" s="2788"/>
      <c r="II68" s="2788"/>
      <c r="IJ68" s="2788"/>
      <c r="IK68" s="2788"/>
      <c r="IL68" s="2788"/>
      <c r="IM68" s="2788"/>
      <c r="IN68" s="2788"/>
      <c r="IO68" s="2788"/>
      <c r="IP68" s="2788"/>
      <c r="IQ68" s="2788"/>
      <c r="IR68" s="2788"/>
      <c r="IS68" s="2788"/>
      <c r="IT68" s="2788"/>
      <c r="IU68" s="2788"/>
      <c r="IV68" s="2788"/>
      <c r="IW68" s="2788"/>
      <c r="IX68" s="2788"/>
      <c r="IY68" s="2788"/>
      <c r="IZ68" s="2788"/>
      <c r="JC68" s="24"/>
      <c r="JD68" s="907" t="s">
        <v>681</v>
      </c>
      <c r="JE68" s="908"/>
      <c r="JF68" s="908"/>
      <c r="JG68" s="908"/>
      <c r="JH68" s="908"/>
      <c r="JI68" s="908"/>
      <c r="JJ68" s="908"/>
      <c r="JK68" s="908"/>
      <c r="JL68" s="908"/>
      <c r="JM68" s="908"/>
      <c r="JN68" s="908"/>
      <c r="JO68" s="908"/>
      <c r="JP68" s="908"/>
      <c r="JQ68" s="908"/>
      <c r="JR68" s="908"/>
      <c r="JS68" s="908"/>
      <c r="JT68" s="908"/>
      <c r="JU68" s="908"/>
      <c r="JV68" s="908"/>
      <c r="JW68" s="908"/>
      <c r="JX68" s="908"/>
      <c r="JY68" s="908"/>
      <c r="JZ68" s="908"/>
      <c r="KA68" s="908"/>
      <c r="KB68" s="908"/>
      <c r="KC68" s="908"/>
      <c r="KD68" s="101"/>
      <c r="KE68" s="1562"/>
      <c r="KF68" s="1562"/>
      <c r="KG68" s="1562"/>
      <c r="KH68" s="1562"/>
      <c r="KI68" s="1562"/>
      <c r="KJ68" s="2740">
        <f>'42. Dev Team'!AH68</f>
        <v>0</v>
      </c>
      <c r="KK68" s="2740"/>
      <c r="KL68" s="2740"/>
      <c r="KM68" s="1563"/>
      <c r="KN68" s="1565"/>
      <c r="KO68" s="1565"/>
      <c r="KP68" s="1565"/>
    </row>
    <row r="69" spans="1:302" ht="15" customHeight="1" thickBot="1" x14ac:dyDescent="0.35">
      <c r="A69" s="1374"/>
      <c r="B69" s="1374"/>
      <c r="C69" s="1374"/>
      <c r="D69" s="1374"/>
      <c r="E69" s="1374"/>
      <c r="F69" s="1374"/>
      <c r="G69" s="1374"/>
      <c r="H69" s="1374"/>
      <c r="I69" s="1374"/>
      <c r="J69" s="1374"/>
      <c r="K69" s="1374"/>
      <c r="L69" s="1374"/>
      <c r="M69" s="1374"/>
      <c r="N69" s="1374"/>
      <c r="AP69" s="1368">
        <f>'23. BldgUnit Config'!A69</f>
        <v>0</v>
      </c>
      <c r="AQ69" s="1368">
        <f>'23. BldgUnit Config'!B69</f>
        <v>0</v>
      </c>
      <c r="AR69" s="1368">
        <f>'23. BldgUnit Config'!C69</f>
        <v>0</v>
      </c>
      <c r="AS69" s="1368">
        <f>'23. BldgUnit Config'!D69</f>
        <v>0</v>
      </c>
      <c r="AT69" s="1399"/>
      <c r="AU69" s="1400"/>
      <c r="AV69" s="1400"/>
      <c r="AW69" s="1401"/>
      <c r="AX69" s="559">
        <f>'23. BldgUnit Config'!I69</f>
        <v>0</v>
      </c>
      <c r="AY69" s="559">
        <f>'23. BldgUnit Config'!J69</f>
        <v>0</v>
      </c>
      <c r="AZ69" s="559">
        <f>'23. BldgUnit Config'!K69</f>
        <v>0</v>
      </c>
      <c r="BA69" s="559">
        <f>'23. BldgUnit Config'!L69</f>
        <v>0</v>
      </c>
      <c r="BB69" s="559">
        <f>'23. BldgUnit Config'!M69</f>
        <v>0</v>
      </c>
      <c r="BC69" s="891"/>
      <c r="BD69" s="559">
        <f>'23. BldgUnit Config'!O69</f>
        <v>0</v>
      </c>
      <c r="BE69" s="559">
        <f>'23. BldgUnit Config'!P69</f>
        <v>0</v>
      </c>
      <c r="BF69" s="559">
        <f>'23. BldgUnit Config'!Q69</f>
        <v>0</v>
      </c>
      <c r="BG69" s="559">
        <f>'23. BldgUnit Config'!R69</f>
        <v>0</v>
      </c>
      <c r="BH69" s="559">
        <f>'23. BldgUnit Config'!S69</f>
        <v>0</v>
      </c>
      <c r="BI69" s="559">
        <f>'23. BldgUnit Config'!T69</f>
        <v>0</v>
      </c>
      <c r="BJ69" s="559">
        <f>'23. BldgUnit Config'!U69</f>
        <v>0</v>
      </c>
      <c r="BK69" s="559">
        <f>'23. BldgUnit Config'!V69</f>
        <v>0</v>
      </c>
      <c r="BL69" s="559">
        <f>'23. BldgUnit Config'!W69</f>
        <v>0</v>
      </c>
      <c r="BM69" s="559">
        <f>'23. BldgUnit Config'!X69</f>
        <v>0</v>
      </c>
      <c r="BN69" s="559">
        <f>'23. BldgUnit Config'!Y69</f>
        <v>0</v>
      </c>
      <c r="BO69" s="559">
        <f>'23. BldgUnit Config'!Z69</f>
        <v>0</v>
      </c>
      <c r="BP69" s="559">
        <f>'23. BldgUnit Config'!AA69</f>
        <v>0</v>
      </c>
      <c r="BQ69" s="559">
        <f>'23. BldgUnit Config'!AB69</f>
        <v>0</v>
      </c>
      <c r="BR69" s="559">
        <f>'23. BldgUnit Config'!AC69</f>
        <v>0</v>
      </c>
      <c r="BS69" s="559">
        <f>'23. BldgUnit Config'!AD69</f>
        <v>0</v>
      </c>
      <c r="BT69" s="563">
        <f t="shared" ref="BT69:BT73" si="8">(AX69*AX$36+AY69*AY$36+AZ69*AZ$36+BA69*BA$36+BB69*BB$36+BD69*BD$36+BE69*BE$36+BF69*BF$36+BG69*BG$36+BH69*BH$36+BI69*BI$36+BJ69*BJ$36+BK69*BK$36+BL69*BL$36+BM69*BM$36+BN69*BN$36+BO69*BO$36+BP69*BP$36+BQ69*BQ$36+BR69*BR$36+BS69*BS$36)</f>
        <v>0</v>
      </c>
      <c r="BU69" s="563">
        <f t="shared" ref="BU69:BU73" si="9">BT69*AS69</f>
        <v>0</v>
      </c>
      <c r="BV69" s="305"/>
      <c r="BW69" s="374" t="s">
        <v>308</v>
      </c>
      <c r="BX69" s="371"/>
      <c r="BY69" s="385">
        <f>'30. Development Cost Schedule'!C69</f>
        <v>0</v>
      </c>
      <c r="BZ69" s="385">
        <f>'30. Development Cost Schedule'!D69</f>
        <v>0</v>
      </c>
      <c r="CA69" s="385">
        <f>'30. Development Cost Schedule'!E69</f>
        <v>0</v>
      </c>
      <c r="CB69" s="391"/>
      <c r="CC69" s="2496">
        <f>'30. Development Cost Schedule'!G69</f>
        <v>0</v>
      </c>
      <c r="CD69" s="2497"/>
      <c r="CE69" s="2497"/>
      <c r="CF69" s="2497"/>
      <c r="CG69" s="2498"/>
      <c r="CI69" s="1374"/>
      <c r="CJ69" s="258" t="s">
        <v>407</v>
      </c>
      <c r="CK69" s="1374"/>
      <c r="CL69" s="1374"/>
      <c r="CM69" s="1374"/>
      <c r="CN69" s="1374"/>
      <c r="CO69" s="1374"/>
      <c r="CP69" s="1374"/>
      <c r="CQ69" s="1374"/>
      <c r="CR69" s="1374"/>
      <c r="CS69" s="1374"/>
      <c r="CT69" s="1374"/>
      <c r="CU69" s="1374"/>
      <c r="CV69" s="1374"/>
      <c r="CW69" s="1374"/>
      <c r="CX69" s="1374"/>
      <c r="CY69" s="1374"/>
      <c r="CZ69" s="1374"/>
      <c r="DA69" s="1374"/>
      <c r="DB69" s="1374"/>
      <c r="DC69" s="1374"/>
      <c r="DD69" s="1374"/>
      <c r="DE69" s="1374"/>
      <c r="DF69" s="1374"/>
      <c r="DG69" s="1374"/>
      <c r="DH69" s="1374"/>
      <c r="DI69" s="1374"/>
      <c r="DJ69" s="1374"/>
      <c r="DK69" s="1374"/>
      <c r="DL69" s="1374"/>
      <c r="DM69" s="1374"/>
      <c r="DN69" s="1374"/>
      <c r="DO69" s="1374"/>
      <c r="DP69" s="1374"/>
      <c r="DQ69" s="1374"/>
      <c r="DR69" s="1374"/>
      <c r="DS69" s="1374"/>
      <c r="DT69" s="1374"/>
      <c r="DU69" s="1374"/>
      <c r="DV69" s="1374"/>
      <c r="DW69" s="1374"/>
      <c r="DX69" s="1374"/>
      <c r="FN69" s="1424"/>
      <c r="FO69" s="1840" t="s">
        <v>64</v>
      </c>
      <c r="FP69" s="1840"/>
      <c r="FQ69" s="1840"/>
      <c r="FR69" s="1840"/>
      <c r="FS69" s="1840"/>
      <c r="FT69" s="1424"/>
      <c r="FU69" s="2594">
        <f>'7. Site Info Part I'!H69</f>
        <v>0</v>
      </c>
      <c r="FV69" s="2594"/>
      <c r="FW69" s="2333"/>
      <c r="FX69" s="1424"/>
      <c r="FY69" s="1424"/>
      <c r="FZ69" s="1424"/>
      <c r="GA69" s="1424"/>
      <c r="GB69" s="2333"/>
      <c r="GC69" s="1424"/>
      <c r="GD69" s="1424"/>
      <c r="GE69" s="2333"/>
      <c r="GF69" s="2333"/>
      <c r="GG69" s="2333"/>
      <c r="GH69" s="1424"/>
      <c r="GI69" s="1424"/>
      <c r="GJ69" s="2329" t="s">
        <v>1487</v>
      </c>
      <c r="GK69" s="2595">
        <f>'7. Site Info Part I'!X69</f>
        <v>0</v>
      </c>
      <c r="GL69" s="2596"/>
      <c r="GO69" s="445"/>
      <c r="GP69" s="706">
        <f>'11. Site Info Part III'!B68</f>
        <v>0</v>
      </c>
      <c r="GQ69" s="1852"/>
      <c r="GR69" s="2600" t="s">
        <v>2055</v>
      </c>
      <c r="GS69" s="2600"/>
      <c r="GT69" s="2600"/>
      <c r="GU69" s="2600"/>
      <c r="GV69" s="2600"/>
      <c r="GW69" s="2600"/>
      <c r="GX69" s="2600"/>
      <c r="GY69" s="2600"/>
      <c r="GZ69" s="2600"/>
      <c r="HA69" s="2600"/>
      <c r="HB69" s="2600"/>
      <c r="HC69" s="2600"/>
      <c r="HD69" s="2600"/>
      <c r="HE69" s="2600"/>
      <c r="HF69" s="2600"/>
      <c r="HG69" s="1846"/>
      <c r="HH69" s="300"/>
      <c r="HI69" s="300"/>
      <c r="HJ69" s="300"/>
      <c r="HK69" s="1204"/>
      <c r="HL69" s="1204"/>
      <c r="HM69" s="1204"/>
      <c r="HN69" s="1204"/>
      <c r="HO69" s="1204"/>
      <c r="HP69" s="1204"/>
      <c r="HQ69" s="1204"/>
      <c r="HR69" s="1204"/>
      <c r="HS69" s="1204"/>
      <c r="HT69" s="1204"/>
      <c r="HU69" s="1204"/>
      <c r="HV69" s="1204"/>
      <c r="HW69" s="1204"/>
      <c r="HX69" s="1204"/>
      <c r="HY69" s="1204"/>
      <c r="HZ69" s="1204"/>
      <c r="IA69" s="1204"/>
      <c r="IB69" s="1204"/>
      <c r="IC69" s="1204"/>
      <c r="ID69" s="1204"/>
      <c r="IE69" s="1204"/>
      <c r="IF69" s="1204"/>
      <c r="IG69" s="1204"/>
      <c r="IH69" s="1204"/>
      <c r="II69" s="1204"/>
      <c r="IJ69" s="1204"/>
      <c r="IK69" s="1204"/>
      <c r="IL69" s="1204"/>
      <c r="IM69" s="1204"/>
      <c r="IN69" s="1204"/>
      <c r="IO69" s="1204"/>
      <c r="IP69" s="1204"/>
      <c r="IQ69" s="1204"/>
      <c r="IR69" s="1204"/>
      <c r="IS69" s="1204"/>
      <c r="IT69" s="1204"/>
      <c r="IU69" s="1204"/>
      <c r="IV69" s="1204"/>
      <c r="IW69" s="1204"/>
      <c r="IX69" s="1204"/>
      <c r="IY69" s="1204"/>
      <c r="IZ69" s="1204"/>
      <c r="JC69" s="24"/>
      <c r="JD69" s="910"/>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1566"/>
      <c r="KF69" s="1566"/>
      <c r="KG69" s="1566"/>
      <c r="KH69" s="1566"/>
      <c r="KI69" s="1566"/>
      <c r="KJ69" s="1567"/>
      <c r="KK69" s="1567"/>
      <c r="KL69" s="1567"/>
      <c r="KM69" s="1566"/>
      <c r="KN69" s="1565"/>
      <c r="KO69" s="1565"/>
      <c r="KP69" s="1565"/>
    </row>
    <row r="70" spans="1:302" ht="15" customHeight="1" thickBot="1" x14ac:dyDescent="0.35">
      <c r="A70" s="1378"/>
      <c r="B70" s="1378"/>
      <c r="C70" s="215"/>
      <c r="D70" s="215"/>
      <c r="E70" s="215"/>
      <c r="F70" s="215"/>
      <c r="G70" s="1378"/>
      <c r="H70" s="1378"/>
      <c r="I70" s="1378"/>
      <c r="J70" s="1378"/>
      <c r="K70" s="1378"/>
      <c r="L70" s="1378"/>
      <c r="M70" s="1378"/>
      <c r="N70" s="1378"/>
      <c r="AP70" s="1368">
        <f>'23. BldgUnit Config'!A70</f>
        <v>0</v>
      </c>
      <c r="AQ70" s="1368">
        <f>'23. BldgUnit Config'!B70</f>
        <v>0</v>
      </c>
      <c r="AR70" s="1368">
        <f>'23. BldgUnit Config'!C70</f>
        <v>0</v>
      </c>
      <c r="AS70" s="1368">
        <f>'23. BldgUnit Config'!D70</f>
        <v>0</v>
      </c>
      <c r="AT70" s="1399"/>
      <c r="AU70" s="1400"/>
      <c r="AV70" s="1400"/>
      <c r="AW70" s="1401"/>
      <c r="AX70" s="559">
        <f>'23. BldgUnit Config'!I70</f>
        <v>0</v>
      </c>
      <c r="AY70" s="559">
        <f>'23. BldgUnit Config'!J70</f>
        <v>0</v>
      </c>
      <c r="AZ70" s="559">
        <f>'23. BldgUnit Config'!K70</f>
        <v>0</v>
      </c>
      <c r="BA70" s="559">
        <f>'23. BldgUnit Config'!L70</f>
        <v>0</v>
      </c>
      <c r="BB70" s="559">
        <f>'23. BldgUnit Config'!M70</f>
        <v>0</v>
      </c>
      <c r="BC70" s="891"/>
      <c r="BD70" s="559">
        <f>'23. BldgUnit Config'!O70</f>
        <v>0</v>
      </c>
      <c r="BE70" s="559">
        <f>'23. BldgUnit Config'!P70</f>
        <v>0</v>
      </c>
      <c r="BF70" s="559">
        <f>'23. BldgUnit Config'!Q70</f>
        <v>0</v>
      </c>
      <c r="BG70" s="559">
        <f>'23. BldgUnit Config'!R70</f>
        <v>0</v>
      </c>
      <c r="BH70" s="559">
        <f>'23. BldgUnit Config'!S70</f>
        <v>0</v>
      </c>
      <c r="BI70" s="559">
        <f>'23. BldgUnit Config'!T70</f>
        <v>0</v>
      </c>
      <c r="BJ70" s="559">
        <f>'23. BldgUnit Config'!U70</f>
        <v>0</v>
      </c>
      <c r="BK70" s="559">
        <f>'23. BldgUnit Config'!V70</f>
        <v>0</v>
      </c>
      <c r="BL70" s="559">
        <f>'23. BldgUnit Config'!W70</f>
        <v>0</v>
      </c>
      <c r="BM70" s="559">
        <f>'23. BldgUnit Config'!X70</f>
        <v>0</v>
      </c>
      <c r="BN70" s="559">
        <f>'23. BldgUnit Config'!Y70</f>
        <v>0</v>
      </c>
      <c r="BO70" s="559">
        <f>'23. BldgUnit Config'!Z70</f>
        <v>0</v>
      </c>
      <c r="BP70" s="559">
        <f>'23. BldgUnit Config'!AA70</f>
        <v>0</v>
      </c>
      <c r="BQ70" s="559">
        <f>'23. BldgUnit Config'!AB70</f>
        <v>0</v>
      </c>
      <c r="BR70" s="559">
        <f>'23. BldgUnit Config'!AC70</f>
        <v>0</v>
      </c>
      <c r="BS70" s="559">
        <f>'23. BldgUnit Config'!AD70</f>
        <v>0</v>
      </c>
      <c r="BT70" s="563">
        <f t="shared" si="8"/>
        <v>0</v>
      </c>
      <c r="BU70" s="563">
        <f t="shared" si="9"/>
        <v>0</v>
      </c>
      <c r="BV70" s="305"/>
      <c r="BW70" s="374" t="s">
        <v>309</v>
      </c>
      <c r="BX70" s="371"/>
      <c r="BY70" s="385">
        <f>'30. Development Cost Schedule'!C70</f>
        <v>0</v>
      </c>
      <c r="BZ70" s="385">
        <f>'30. Development Cost Schedule'!D70</f>
        <v>0</v>
      </c>
      <c r="CA70" s="385">
        <f>'30. Development Cost Schedule'!E70</f>
        <v>0</v>
      </c>
      <c r="CB70" s="391"/>
      <c r="CC70" s="2496">
        <f>'30. Development Cost Schedule'!G70</f>
        <v>0</v>
      </c>
      <c r="CD70" s="2497"/>
      <c r="CE70" s="2497"/>
      <c r="CF70" s="2497"/>
      <c r="CG70" s="2498"/>
      <c r="CI70" s="1374"/>
      <c r="CJ70" s="258" t="s">
        <v>408</v>
      </c>
      <c r="CK70" s="1374"/>
      <c r="CL70" s="1374"/>
      <c r="CM70" s="1374"/>
      <c r="CN70" s="1374"/>
      <c r="CO70" s="1374"/>
      <c r="CP70" s="1374"/>
      <c r="CQ70" s="1374"/>
      <c r="CR70" s="1374"/>
      <c r="CS70" s="1374"/>
      <c r="CT70" s="1374"/>
      <c r="CU70" s="1374"/>
      <c r="CV70" s="1374"/>
      <c r="CW70" s="1374"/>
      <c r="CX70" s="1374"/>
      <c r="CY70" s="1374"/>
      <c r="CZ70" s="1374"/>
      <c r="DA70" s="1374"/>
      <c r="DB70" s="1374"/>
      <c r="DC70" s="1374"/>
      <c r="DD70" s="1374"/>
      <c r="DE70" s="1374"/>
      <c r="DF70" s="1374"/>
      <c r="DG70" s="1374"/>
      <c r="DH70" s="1374"/>
      <c r="DI70" s="1374"/>
      <c r="DJ70" s="1374"/>
      <c r="DK70" s="1374"/>
      <c r="DL70" s="1374"/>
      <c r="DM70" s="1374"/>
      <c r="DN70" s="1374"/>
      <c r="DO70" s="1374"/>
      <c r="DP70" s="1374"/>
      <c r="DQ70" s="1374"/>
      <c r="DR70" s="1374"/>
      <c r="DS70" s="1374"/>
      <c r="DT70" s="1374"/>
      <c r="DU70" s="1374"/>
      <c r="DV70" s="1374"/>
      <c r="DW70" s="1374"/>
      <c r="DX70" s="1374"/>
      <c r="FN70" s="1424"/>
      <c r="FO70" s="467"/>
      <c r="FP70" s="467"/>
      <c r="FQ70" s="467"/>
      <c r="FR70" s="467"/>
      <c r="FS70" s="467"/>
      <c r="FT70" s="467"/>
      <c r="FU70" s="467"/>
      <c r="FV70" s="467"/>
      <c r="FW70" s="467"/>
      <c r="FX70" s="467"/>
      <c r="FY70" s="467"/>
      <c r="FZ70" s="467"/>
      <c r="GA70" s="467"/>
      <c r="GB70" s="467"/>
      <c r="GC70" s="467"/>
      <c r="GD70" s="467"/>
      <c r="GE70" s="467"/>
      <c r="GF70" s="467"/>
      <c r="GG70" s="467"/>
      <c r="GH70" s="467"/>
      <c r="GI70" s="467"/>
      <c r="GJ70" s="467"/>
      <c r="GK70" s="467"/>
      <c r="GL70" s="467"/>
      <c r="GO70" s="1846"/>
      <c r="GP70" s="1846"/>
      <c r="GQ70" s="1846"/>
      <c r="GR70" s="1846"/>
      <c r="GS70" s="1846"/>
      <c r="GT70" s="1846"/>
      <c r="GU70" s="1846"/>
      <c r="GV70" s="1846"/>
      <c r="GW70" s="1846"/>
      <c r="GX70" s="1846"/>
      <c r="GY70" s="1846"/>
      <c r="GZ70" s="1846"/>
      <c r="HA70" s="1846"/>
      <c r="HB70" s="1846"/>
      <c r="HC70" s="1846"/>
      <c r="HD70" s="1846"/>
      <c r="HE70" s="1846"/>
      <c r="HF70" s="1846"/>
      <c r="HG70" s="1846"/>
      <c r="HH70" s="623" t="s">
        <v>178</v>
      </c>
      <c r="HI70" s="2444" t="s">
        <v>74</v>
      </c>
      <c r="HJ70" s="2445"/>
      <c r="HK70" s="2445"/>
      <c r="HL70" s="2445"/>
      <c r="HM70" s="2445"/>
      <c r="HN70" s="2445"/>
      <c r="HO70" s="2445"/>
      <c r="HP70" s="2445"/>
      <c r="HQ70" s="2445"/>
      <c r="HR70" s="2445"/>
      <c r="HS70" s="2445"/>
      <c r="HT70" s="2445"/>
      <c r="HU70" s="2445"/>
      <c r="HV70" s="2445"/>
      <c r="HW70" s="2445"/>
      <c r="HX70" s="2445"/>
      <c r="HY70" s="2445"/>
      <c r="HZ70" s="2445"/>
      <c r="IA70" s="2445"/>
      <c r="IB70" s="2445"/>
      <c r="IC70" s="2445"/>
      <c r="ID70" s="2445"/>
      <c r="IE70" s="2445"/>
      <c r="IF70" s="2445"/>
      <c r="IG70" s="2445"/>
      <c r="IH70" s="2445"/>
      <c r="II70" s="2445"/>
      <c r="IJ70" s="2445"/>
      <c r="IK70" s="2445"/>
      <c r="IL70" s="2445"/>
      <c r="IM70" s="2445"/>
      <c r="IN70" s="2445"/>
      <c r="IO70" s="2445"/>
      <c r="IP70" s="2445"/>
      <c r="IQ70" s="2445"/>
      <c r="IR70" s="2445"/>
      <c r="IS70" s="2445"/>
      <c r="IT70" s="2445"/>
      <c r="IU70" s="2445"/>
      <c r="IV70" s="2445"/>
      <c r="IW70" s="2445"/>
      <c r="IX70" s="2445"/>
      <c r="IY70" s="2445"/>
      <c r="IZ70" s="2446"/>
      <c r="JC70" s="24"/>
      <c r="JD70" s="2762" t="s">
        <v>1189</v>
      </c>
      <c r="JE70" s="2763"/>
      <c r="JF70" s="2763"/>
      <c r="JG70" s="2763"/>
      <c r="JH70" s="2763"/>
      <c r="JI70" s="2763"/>
      <c r="JJ70" s="2763"/>
      <c r="JK70" s="2763"/>
      <c r="JL70" s="2763"/>
      <c r="JM70" s="2763"/>
      <c r="JN70" s="2763"/>
      <c r="JO70" s="24"/>
      <c r="JP70" s="24"/>
      <c r="JQ70" s="24"/>
      <c r="JR70" s="24"/>
      <c r="JS70" s="24"/>
      <c r="JT70" s="24"/>
      <c r="JU70" s="24"/>
      <c r="JV70" s="24"/>
      <c r="JW70" s="24"/>
      <c r="JX70" s="24"/>
      <c r="JY70" s="24"/>
      <c r="JZ70" s="24"/>
      <c r="KA70" s="24"/>
      <c r="KB70" s="24"/>
      <c r="KC70" s="24"/>
      <c r="KD70" s="24"/>
      <c r="KE70" s="661"/>
      <c r="KF70" s="661"/>
      <c r="KG70" s="661"/>
      <c r="KH70" s="332"/>
      <c r="KI70" s="24"/>
      <c r="KJ70" s="24"/>
      <c r="KK70" s="24"/>
      <c r="KL70" s="24"/>
      <c r="KM70" s="24"/>
      <c r="KN70" s="1565"/>
      <c r="KO70" s="1565"/>
      <c r="KP70" s="1565"/>
    </row>
    <row r="71" spans="1:302" ht="15" customHeight="1" thickBot="1" x14ac:dyDescent="0.35">
      <c r="A71" s="25"/>
      <c r="B71" s="26"/>
      <c r="C71" s="26"/>
      <c r="D71" s="27" t="s">
        <v>490</v>
      </c>
      <c r="E71" s="27" t="s">
        <v>491</v>
      </c>
      <c r="F71" s="28"/>
      <c r="G71" s="29"/>
      <c r="H71" s="29"/>
      <c r="I71" s="25"/>
      <c r="J71" s="26"/>
      <c r="K71" s="26"/>
      <c r="L71" s="27" t="str">
        <f>D71</f>
        <v>% of LI</v>
      </c>
      <c r="M71" s="27" t="str">
        <f>E71</f>
        <v>% of Total</v>
      </c>
      <c r="N71" s="28"/>
      <c r="AP71" s="1368">
        <f>'23. BldgUnit Config'!A71</f>
        <v>0</v>
      </c>
      <c r="AQ71" s="1368">
        <f>'23. BldgUnit Config'!B71</f>
        <v>0</v>
      </c>
      <c r="AR71" s="1368">
        <f>'23. BldgUnit Config'!C71</f>
        <v>0</v>
      </c>
      <c r="AS71" s="1368">
        <f>'23. BldgUnit Config'!D71</f>
        <v>0</v>
      </c>
      <c r="AT71" s="1399"/>
      <c r="AU71" s="1400"/>
      <c r="AV71" s="1400"/>
      <c r="AW71" s="1401"/>
      <c r="AX71" s="559">
        <f>'23. BldgUnit Config'!I71</f>
        <v>0</v>
      </c>
      <c r="AY71" s="559">
        <f>'23. BldgUnit Config'!J71</f>
        <v>0</v>
      </c>
      <c r="AZ71" s="559">
        <f>'23. BldgUnit Config'!K71</f>
        <v>0</v>
      </c>
      <c r="BA71" s="559">
        <f>'23. BldgUnit Config'!L71</f>
        <v>0</v>
      </c>
      <c r="BB71" s="559">
        <f>'23. BldgUnit Config'!M71</f>
        <v>0</v>
      </c>
      <c r="BC71" s="891"/>
      <c r="BD71" s="559">
        <f>'23. BldgUnit Config'!O71</f>
        <v>0</v>
      </c>
      <c r="BE71" s="559">
        <f>'23. BldgUnit Config'!P71</f>
        <v>0</v>
      </c>
      <c r="BF71" s="559">
        <f>'23. BldgUnit Config'!Q71</f>
        <v>0</v>
      </c>
      <c r="BG71" s="559">
        <f>'23. BldgUnit Config'!R71</f>
        <v>0</v>
      </c>
      <c r="BH71" s="559">
        <f>'23. BldgUnit Config'!S71</f>
        <v>0</v>
      </c>
      <c r="BI71" s="559">
        <f>'23. BldgUnit Config'!T71</f>
        <v>0</v>
      </c>
      <c r="BJ71" s="559">
        <f>'23. BldgUnit Config'!U71</f>
        <v>0</v>
      </c>
      <c r="BK71" s="559">
        <f>'23. BldgUnit Config'!V71</f>
        <v>0</v>
      </c>
      <c r="BL71" s="559">
        <f>'23. BldgUnit Config'!W71</f>
        <v>0</v>
      </c>
      <c r="BM71" s="559">
        <f>'23. BldgUnit Config'!X71</f>
        <v>0</v>
      </c>
      <c r="BN71" s="559">
        <f>'23. BldgUnit Config'!Y71</f>
        <v>0</v>
      </c>
      <c r="BO71" s="559">
        <f>'23. BldgUnit Config'!Z71</f>
        <v>0</v>
      </c>
      <c r="BP71" s="559">
        <f>'23. BldgUnit Config'!AA71</f>
        <v>0</v>
      </c>
      <c r="BQ71" s="559">
        <f>'23. BldgUnit Config'!AB71</f>
        <v>0</v>
      </c>
      <c r="BR71" s="559">
        <f>'23. BldgUnit Config'!AC71</f>
        <v>0</v>
      </c>
      <c r="BS71" s="559">
        <f>'23. BldgUnit Config'!AD71</f>
        <v>0</v>
      </c>
      <c r="BT71" s="563">
        <f t="shared" si="8"/>
        <v>0</v>
      </c>
      <c r="BU71" s="563">
        <f t="shared" si="9"/>
        <v>0</v>
      </c>
      <c r="BV71" s="305"/>
      <c r="BW71" s="370" t="s">
        <v>1282</v>
      </c>
      <c r="BX71" s="371"/>
      <c r="BY71" s="385">
        <f>'30. Development Cost Schedule'!C71</f>
        <v>0</v>
      </c>
      <c r="BZ71" s="385">
        <f>'30. Development Cost Schedule'!D71</f>
        <v>0</v>
      </c>
      <c r="CA71" s="385">
        <f>'30. Development Cost Schedule'!E71</f>
        <v>0</v>
      </c>
      <c r="CB71" s="391"/>
      <c r="CC71" s="2496">
        <f>'30. Development Cost Schedule'!G71</f>
        <v>0</v>
      </c>
      <c r="CD71" s="2497"/>
      <c r="CE71" s="2497"/>
      <c r="CF71" s="2497"/>
      <c r="CG71" s="2498"/>
      <c r="CI71" s="1374"/>
      <c r="CJ71" s="258" t="s">
        <v>409</v>
      </c>
      <c r="CK71" s="1374"/>
      <c r="CL71" s="1374"/>
      <c r="CM71" s="1374"/>
      <c r="CN71" s="1374"/>
      <c r="CO71" s="1374"/>
      <c r="CP71" s="1374"/>
      <c r="CQ71" s="1374"/>
      <c r="CR71" s="1374"/>
      <c r="CS71" s="1374"/>
      <c r="CT71" s="1374"/>
      <c r="CU71" s="1374"/>
      <c r="CV71" s="1374"/>
      <c r="CW71" s="1374"/>
      <c r="CX71" s="1374"/>
      <c r="CY71" s="1374"/>
      <c r="CZ71" s="1374"/>
      <c r="DA71" s="1374"/>
      <c r="DB71" s="1374"/>
      <c r="DC71" s="1374"/>
      <c r="DD71" s="1374"/>
      <c r="DE71" s="1374"/>
      <c r="DF71" s="1374"/>
      <c r="DG71" s="1374"/>
      <c r="DH71" s="1374"/>
      <c r="DI71" s="1374"/>
      <c r="DJ71" s="1374"/>
      <c r="DK71" s="1374"/>
      <c r="DL71" s="1374"/>
      <c r="DM71" s="1374"/>
      <c r="DN71" s="1374"/>
      <c r="DO71" s="1374"/>
      <c r="DP71" s="1374"/>
      <c r="DQ71" s="1374"/>
      <c r="DR71" s="1374"/>
      <c r="DS71" s="1374"/>
      <c r="DT71" s="1374"/>
      <c r="DU71" s="1374"/>
      <c r="DV71" s="1374"/>
      <c r="DW71" s="1374"/>
      <c r="DX71" s="1374"/>
      <c r="FN71" s="1424"/>
      <c r="FO71" s="467" t="s">
        <v>2741</v>
      </c>
      <c r="FP71" s="467"/>
      <c r="FQ71" s="467"/>
      <c r="FR71" s="467"/>
      <c r="FS71" s="467"/>
      <c r="FT71" s="2316" t="s">
        <v>2742</v>
      </c>
      <c r="FU71" s="2316"/>
      <c r="FV71" s="2316"/>
      <c r="FW71" s="2316"/>
      <c r="FX71" s="2316"/>
      <c r="FY71" s="2316"/>
      <c r="FZ71" s="2316"/>
      <c r="GA71" s="2316"/>
      <c r="GB71" s="2316"/>
      <c r="GC71" s="2316"/>
      <c r="GD71" s="2316"/>
      <c r="GE71" s="2316"/>
      <c r="GF71" s="2316"/>
      <c r="GG71" s="2316"/>
      <c r="GH71" s="2316"/>
      <c r="GI71" s="2316"/>
      <c r="GJ71" s="2316"/>
      <c r="GK71" s="2316"/>
      <c r="GL71" s="2316"/>
      <c r="GO71" s="445"/>
      <c r="GP71" s="706">
        <f>'11. Site Info Part III'!D72</f>
        <v>0</v>
      </c>
      <c r="GQ71" s="1852"/>
      <c r="GR71" s="2600" t="s">
        <v>2056</v>
      </c>
      <c r="GS71" s="2600"/>
      <c r="GT71" s="2600"/>
      <c r="GU71" s="2600"/>
      <c r="GV71" s="2600"/>
      <c r="GW71" s="2600"/>
      <c r="GX71" s="2600"/>
      <c r="GY71" s="2600"/>
      <c r="GZ71" s="2600"/>
      <c r="HA71" s="2600"/>
      <c r="HB71" s="2600"/>
      <c r="HC71" s="2600"/>
      <c r="HD71" s="2600"/>
      <c r="HE71" s="2600"/>
      <c r="HF71" s="2600"/>
      <c r="HG71" s="1846"/>
      <c r="HH71" s="300"/>
      <c r="HI71" s="503"/>
      <c r="HJ71" s="1069">
        <f>'17. Dev. Narr.'!C108</f>
        <v>0</v>
      </c>
      <c r="HK71" s="299" t="s">
        <v>2102</v>
      </c>
      <c r="HL71" s="300"/>
      <c r="HM71" s="300"/>
      <c r="HN71" s="300"/>
      <c r="HO71" s="300"/>
      <c r="HP71" s="300"/>
      <c r="HQ71" s="300"/>
      <c r="HR71" s="300"/>
      <c r="HS71" s="300"/>
      <c r="HT71" s="300"/>
      <c r="HU71" s="300"/>
      <c r="HV71" s="300"/>
      <c r="HW71" s="300"/>
      <c r="HX71" s="300"/>
      <c r="HY71" s="300"/>
      <c r="HZ71" s="300"/>
      <c r="IA71" s="300"/>
      <c r="IB71" s="300"/>
      <c r="IC71" s="300"/>
      <c r="ID71" s="300"/>
      <c r="IE71" s="300"/>
      <c r="IF71" s="300"/>
      <c r="IG71" s="300"/>
      <c r="IH71" s="300"/>
      <c r="II71" s="300"/>
      <c r="IJ71" s="300"/>
      <c r="IK71" s="300"/>
      <c r="IL71" s="300"/>
      <c r="IM71" s="300"/>
      <c r="IN71" s="300"/>
      <c r="IO71" s="300"/>
      <c r="IP71" s="300"/>
      <c r="IQ71" s="300"/>
      <c r="IR71" s="300"/>
      <c r="IS71" s="300"/>
      <c r="IT71" s="300"/>
      <c r="IU71" s="300"/>
      <c r="IV71" s="300"/>
      <c r="IW71" s="300"/>
      <c r="IX71" s="300"/>
      <c r="IY71" s="300"/>
      <c r="IZ71" s="300"/>
      <c r="JC71" s="24"/>
      <c r="JD71" s="2750">
        <f>'42. Dev Team'!B71</f>
        <v>0</v>
      </c>
      <c r="JE71" s="2751"/>
      <c r="JF71" s="2751"/>
      <c r="JG71" s="2751"/>
      <c r="JH71" s="2751"/>
      <c r="JI71" s="2751"/>
      <c r="JJ71" s="2751"/>
      <c r="JK71" s="2751"/>
      <c r="JL71" s="2751"/>
      <c r="JM71" s="2751"/>
      <c r="JN71" s="2751"/>
      <c r="JO71" s="190"/>
      <c r="JP71" s="2759">
        <f>'42. Dev Team'!N71</f>
        <v>0</v>
      </c>
      <c r="JQ71" s="2759"/>
      <c r="JR71" s="2759"/>
      <c r="JS71" s="2759"/>
      <c r="JT71" s="2759"/>
      <c r="JU71" s="2759"/>
      <c r="JV71" s="2759"/>
      <c r="JW71" s="2759"/>
      <c r="JX71" s="2759"/>
      <c r="JY71" s="2759"/>
      <c r="JZ71" s="2759"/>
      <c r="KA71" s="2759"/>
      <c r="KB71" s="2759"/>
      <c r="KC71" s="2759"/>
      <c r="KD71" s="2759"/>
      <c r="KE71" s="2759"/>
      <c r="KF71" s="2759"/>
      <c r="KG71" s="190"/>
      <c r="KH71" s="2760">
        <f>'42. Dev Team'!AF71</f>
        <v>0</v>
      </c>
      <c r="KI71" s="2760"/>
      <c r="KJ71" s="2760"/>
      <c r="KK71" s="2760"/>
      <c r="KL71" s="2760"/>
      <c r="KM71" s="2761"/>
      <c r="KN71" s="1565"/>
      <c r="KO71" s="1565"/>
      <c r="KP71" s="1565"/>
    </row>
    <row r="72" spans="1:302" ht="15" customHeight="1" thickBot="1" x14ac:dyDescent="0.35">
      <c r="A72" s="982"/>
      <c r="B72" s="983"/>
      <c r="C72" s="30" t="s">
        <v>492</v>
      </c>
      <c r="D72" s="984" t="str">
        <f>IF(F72=0,"",F72/$F$76)</f>
        <v/>
      </c>
      <c r="E72" s="984" t="str">
        <f>IF(F72=0,"",(F72/($F$76+$F$79)))</f>
        <v/>
      </c>
      <c r="F72" s="985">
        <f>SUMIF(A10:A54,30, F10:F54)</f>
        <v>0</v>
      </c>
      <c r="G72" s="373"/>
      <c r="H72" s="373"/>
      <c r="I72" s="982"/>
      <c r="J72" s="983"/>
      <c r="K72" s="30" t="s">
        <v>493</v>
      </c>
      <c r="L72" s="984" t="str">
        <f>IF(N72=0,"",N72/$N$77)</f>
        <v/>
      </c>
      <c r="M72" s="984" t="str">
        <f>IF(N72=0,"",(N72/($N$77+$N$79)))</f>
        <v/>
      </c>
      <c r="N72" s="985">
        <f>SUMIF(C10:C54, 30, F10:F54)</f>
        <v>0</v>
      </c>
      <c r="AP72" s="1368">
        <f>'23. BldgUnit Config'!A72</f>
        <v>0</v>
      </c>
      <c r="AQ72" s="1368">
        <f>'23. BldgUnit Config'!B72</f>
        <v>0</v>
      </c>
      <c r="AR72" s="1368">
        <f>'23. BldgUnit Config'!C72</f>
        <v>0</v>
      </c>
      <c r="AS72" s="1368">
        <f>'23. BldgUnit Config'!D72</f>
        <v>0</v>
      </c>
      <c r="AT72" s="1399"/>
      <c r="AU72" s="1400"/>
      <c r="AV72" s="1400"/>
      <c r="AW72" s="1401"/>
      <c r="AX72" s="559">
        <f>'23. BldgUnit Config'!I72</f>
        <v>0</v>
      </c>
      <c r="AY72" s="559">
        <f>'23. BldgUnit Config'!J72</f>
        <v>0</v>
      </c>
      <c r="AZ72" s="559">
        <f>'23. BldgUnit Config'!K72</f>
        <v>0</v>
      </c>
      <c r="BA72" s="559">
        <f>'23. BldgUnit Config'!L72</f>
        <v>0</v>
      </c>
      <c r="BB72" s="559">
        <f>'23. BldgUnit Config'!M72</f>
        <v>0</v>
      </c>
      <c r="BC72" s="891"/>
      <c r="BD72" s="559">
        <f>'23. BldgUnit Config'!O72</f>
        <v>0</v>
      </c>
      <c r="BE72" s="559">
        <f>'23. BldgUnit Config'!P72</f>
        <v>0</v>
      </c>
      <c r="BF72" s="559">
        <f>'23. BldgUnit Config'!Q72</f>
        <v>0</v>
      </c>
      <c r="BG72" s="559">
        <f>'23. BldgUnit Config'!R72</f>
        <v>0</v>
      </c>
      <c r="BH72" s="559">
        <f>'23. BldgUnit Config'!S72</f>
        <v>0</v>
      </c>
      <c r="BI72" s="559">
        <f>'23. BldgUnit Config'!T72</f>
        <v>0</v>
      </c>
      <c r="BJ72" s="559">
        <f>'23. BldgUnit Config'!U72</f>
        <v>0</v>
      </c>
      <c r="BK72" s="559">
        <f>'23. BldgUnit Config'!V72</f>
        <v>0</v>
      </c>
      <c r="BL72" s="559">
        <f>'23. BldgUnit Config'!W72</f>
        <v>0</v>
      </c>
      <c r="BM72" s="559">
        <f>'23. BldgUnit Config'!X72</f>
        <v>0</v>
      </c>
      <c r="BN72" s="559">
        <f>'23. BldgUnit Config'!Y72</f>
        <v>0</v>
      </c>
      <c r="BO72" s="559">
        <f>'23. BldgUnit Config'!Z72</f>
        <v>0</v>
      </c>
      <c r="BP72" s="559">
        <f>'23. BldgUnit Config'!AA72</f>
        <v>0</v>
      </c>
      <c r="BQ72" s="559">
        <f>'23. BldgUnit Config'!AB72</f>
        <v>0</v>
      </c>
      <c r="BR72" s="559">
        <f>'23. BldgUnit Config'!AC72</f>
        <v>0</v>
      </c>
      <c r="BS72" s="559">
        <f>'23. BldgUnit Config'!AD72</f>
        <v>0</v>
      </c>
      <c r="BT72" s="563">
        <f t="shared" si="8"/>
        <v>0</v>
      </c>
      <c r="BU72" s="563">
        <f t="shared" si="9"/>
        <v>0</v>
      </c>
      <c r="BV72" s="965"/>
      <c r="BW72" s="371" t="s">
        <v>962</v>
      </c>
      <c r="BX72" s="371"/>
      <c r="BY72" s="385">
        <f>'30. Development Cost Schedule'!C72</f>
        <v>0</v>
      </c>
      <c r="BZ72" s="385">
        <f>'30. Development Cost Schedule'!D72</f>
        <v>0</v>
      </c>
      <c r="CA72" s="385">
        <f>'30. Development Cost Schedule'!E72</f>
        <v>0</v>
      </c>
      <c r="CB72" s="391"/>
      <c r="CC72" s="2496">
        <f>'30. Development Cost Schedule'!G72</f>
        <v>0</v>
      </c>
      <c r="CD72" s="2497"/>
      <c r="CE72" s="2497"/>
      <c r="CF72" s="2497"/>
      <c r="CG72" s="2498"/>
      <c r="CI72" s="1374"/>
      <c r="CJ72" s="1374"/>
      <c r="CK72" s="1374"/>
      <c r="CL72" s="1374"/>
      <c r="CM72" s="1374"/>
      <c r="CN72" s="1374"/>
      <c r="CO72" s="1374"/>
      <c r="CP72" s="1374"/>
      <c r="CQ72" s="1374"/>
      <c r="CR72" s="1374"/>
      <c r="CS72" s="1374"/>
      <c r="CT72" s="1374"/>
      <c r="CU72" s="1374"/>
      <c r="CV72" s="1374"/>
      <c r="CW72" s="1374"/>
      <c r="CX72" s="1374"/>
      <c r="CY72" s="1374"/>
      <c r="CZ72" s="1374"/>
      <c r="DA72" s="1374"/>
      <c r="DB72" s="1374"/>
      <c r="DC72" s="1374"/>
      <c r="DD72" s="1374"/>
      <c r="DE72" s="1374"/>
      <c r="DF72" s="1374"/>
      <c r="DG72" s="1374"/>
      <c r="DH72" s="1374"/>
      <c r="DI72" s="1374"/>
      <c r="DJ72" s="1374"/>
      <c r="DK72" s="1374"/>
      <c r="DL72" s="1374"/>
      <c r="DM72" s="1374"/>
      <c r="DN72" s="1374"/>
      <c r="DO72" s="1374"/>
      <c r="DP72" s="1374"/>
      <c r="DQ72" s="1374"/>
      <c r="DR72" s="1374"/>
      <c r="DS72" s="1374"/>
      <c r="DT72" s="1374"/>
      <c r="DU72" s="1374"/>
      <c r="DV72" s="1374"/>
      <c r="DW72" s="1374"/>
      <c r="DX72" s="1374"/>
      <c r="FN72" s="1424"/>
      <c r="FO72" s="467"/>
      <c r="FP72" s="467"/>
      <c r="FQ72" s="467"/>
      <c r="FR72" s="467"/>
      <c r="FS72" s="467"/>
      <c r="FT72" s="2316"/>
      <c r="FU72" s="2316"/>
      <c r="FV72" s="2316"/>
      <c r="FW72" s="2316"/>
      <c r="FX72" s="2316"/>
      <c r="FY72" s="2316"/>
      <c r="FZ72" s="2316"/>
      <c r="GA72" s="2316"/>
      <c r="GB72" s="2316"/>
      <c r="GC72" s="2316"/>
      <c r="GD72" s="2316"/>
      <c r="GE72" s="2316"/>
      <c r="GF72" s="2316"/>
      <c r="GG72" s="2316"/>
      <c r="GH72" s="2316"/>
      <c r="GI72" s="2316"/>
      <c r="GJ72" s="2316"/>
      <c r="GK72" s="2316"/>
      <c r="GL72" s="2316"/>
      <c r="GO72" s="445"/>
      <c r="GP72" s="1388"/>
      <c r="GQ72" s="2325"/>
      <c r="GR72" s="2324"/>
      <c r="GS72" s="2324"/>
      <c r="GT72" s="2324"/>
      <c r="GU72" s="2324"/>
      <c r="GV72" s="2324"/>
      <c r="GW72" s="2324"/>
      <c r="GX72" s="2324"/>
      <c r="GY72" s="2324"/>
      <c r="GZ72" s="2324"/>
      <c r="HA72" s="2324"/>
      <c r="HB72" s="2324"/>
      <c r="HC72" s="2324"/>
      <c r="HD72" s="2324"/>
      <c r="HE72" s="2324"/>
      <c r="HF72" s="2324"/>
      <c r="HG72" s="1846"/>
      <c r="HH72" s="300"/>
      <c r="HI72" s="503"/>
      <c r="HJ72" s="300"/>
      <c r="HK72" s="300"/>
      <c r="HL72" s="300"/>
      <c r="HM72" s="300"/>
      <c r="HN72" s="300"/>
      <c r="HO72" s="300"/>
      <c r="HP72" s="300"/>
      <c r="HQ72" s="300"/>
      <c r="HR72" s="300"/>
      <c r="HS72" s="300"/>
      <c r="HT72" s="300"/>
      <c r="HU72" s="300"/>
      <c r="HV72" s="300"/>
      <c r="HW72" s="300"/>
      <c r="HX72" s="300"/>
      <c r="HY72" s="300"/>
      <c r="HZ72" s="300"/>
      <c r="IA72" s="300"/>
      <c r="IB72" s="300"/>
      <c r="IC72" s="300"/>
      <c r="ID72" s="300"/>
      <c r="IE72" s="300"/>
      <c r="IF72" s="300"/>
      <c r="IG72" s="300"/>
      <c r="IH72" s="300"/>
      <c r="II72" s="300"/>
      <c r="IJ72" s="300"/>
      <c r="IK72" s="300"/>
      <c r="IL72" s="300"/>
      <c r="IM72" s="300"/>
      <c r="IN72" s="300"/>
      <c r="IO72" s="300"/>
      <c r="IP72" s="300"/>
      <c r="IQ72" s="300"/>
      <c r="IR72" s="300"/>
      <c r="IS72" s="300"/>
      <c r="IT72" s="300"/>
      <c r="IU72" s="300"/>
      <c r="IV72" s="300"/>
      <c r="IW72" s="300"/>
      <c r="IX72" s="300"/>
      <c r="IY72" s="300"/>
      <c r="IZ72" s="300"/>
      <c r="JC72" s="24"/>
      <c r="JD72" s="1375"/>
      <c r="JE72" s="1566"/>
      <c r="JF72" s="1566"/>
      <c r="JG72" s="1566"/>
      <c r="JH72" s="1566"/>
      <c r="JI72" s="1566"/>
      <c r="JJ72" s="1566"/>
      <c r="JK72" s="1566"/>
      <c r="JL72" s="1566"/>
      <c r="JM72" s="1566"/>
      <c r="JN72" s="1566"/>
      <c r="JO72" s="24"/>
      <c r="JP72" s="909" t="s">
        <v>203</v>
      </c>
      <c r="JQ72" s="99"/>
      <c r="JR72" s="99"/>
      <c r="JS72" s="99"/>
      <c r="JT72" s="99"/>
      <c r="JU72" s="99"/>
      <c r="JV72" s="99"/>
      <c r="JW72" s="99"/>
      <c r="JX72" s="99"/>
      <c r="JY72" s="99"/>
      <c r="JZ72" s="99"/>
      <c r="KA72" s="99"/>
      <c r="KB72" s="99"/>
      <c r="KC72" s="99"/>
      <c r="KD72" s="99"/>
      <c r="KE72" s="99"/>
      <c r="KF72" s="99"/>
      <c r="KG72" s="99"/>
      <c r="KH72" s="904" t="s">
        <v>618</v>
      </c>
      <c r="KI72" s="24"/>
      <c r="KJ72" s="24"/>
      <c r="KK72" s="24"/>
      <c r="KL72" s="24"/>
      <c r="KM72" s="214"/>
      <c r="KN72" s="1565"/>
      <c r="KO72" s="1565"/>
      <c r="KP72" s="1565"/>
    </row>
    <row r="73" spans="1:302" ht="15" customHeight="1" thickBot="1" x14ac:dyDescent="0.35">
      <c r="A73" s="986"/>
      <c r="B73" s="910"/>
      <c r="C73" s="31" t="s">
        <v>494</v>
      </c>
      <c r="D73" s="987" t="str">
        <f>IF(F73=0,"",F73/$F$76)</f>
        <v/>
      </c>
      <c r="E73" s="987" t="str">
        <f>IF(F73=0,"",(F73/($F$76+$F$79)))</f>
        <v/>
      </c>
      <c r="F73" s="988">
        <f>SUMIF(A10:A54, 40, F10:F54)</f>
        <v>0</v>
      </c>
      <c r="G73" s="373"/>
      <c r="H73" s="373"/>
      <c r="I73" s="989"/>
      <c r="J73" s="910"/>
      <c r="K73" s="31" t="s">
        <v>496</v>
      </c>
      <c r="L73" s="987" t="str">
        <f>IF(N73=0,"",N73/$N$77)</f>
        <v/>
      </c>
      <c r="M73" s="987" t="str">
        <f>IF(N73=0,"",(N73/($N$77+$N$79)))</f>
        <v/>
      </c>
      <c r="N73" s="988">
        <f>SUMIF(C10:C54, 40, F10:F54)</f>
        <v>0</v>
      </c>
      <c r="AP73" s="1368">
        <f>'23. BldgUnit Config'!A73</f>
        <v>0</v>
      </c>
      <c r="AQ73" s="1368">
        <f>'23. BldgUnit Config'!B73</f>
        <v>0</v>
      </c>
      <c r="AR73" s="1368">
        <f>'23. BldgUnit Config'!C73</f>
        <v>0</v>
      </c>
      <c r="AS73" s="1368">
        <f>'23. BldgUnit Config'!D73</f>
        <v>0</v>
      </c>
      <c r="AT73" s="1399"/>
      <c r="AU73" s="1400"/>
      <c r="AV73" s="1400"/>
      <c r="AW73" s="1401"/>
      <c r="AX73" s="559">
        <f>'23. BldgUnit Config'!I73</f>
        <v>0</v>
      </c>
      <c r="AY73" s="559">
        <f>'23. BldgUnit Config'!J73</f>
        <v>0</v>
      </c>
      <c r="AZ73" s="559">
        <f>'23. BldgUnit Config'!K73</f>
        <v>0</v>
      </c>
      <c r="BA73" s="559">
        <f>'23. BldgUnit Config'!L73</f>
        <v>0</v>
      </c>
      <c r="BB73" s="559">
        <f>'23. BldgUnit Config'!M73</f>
        <v>0</v>
      </c>
      <c r="BC73" s="891"/>
      <c r="BD73" s="559">
        <f>'23. BldgUnit Config'!O73</f>
        <v>0</v>
      </c>
      <c r="BE73" s="559">
        <f>'23. BldgUnit Config'!P73</f>
        <v>0</v>
      </c>
      <c r="BF73" s="559">
        <f>'23. BldgUnit Config'!Q73</f>
        <v>0</v>
      </c>
      <c r="BG73" s="559">
        <f>'23. BldgUnit Config'!R73</f>
        <v>0</v>
      </c>
      <c r="BH73" s="559">
        <f>'23. BldgUnit Config'!S73</f>
        <v>0</v>
      </c>
      <c r="BI73" s="559">
        <f>'23. BldgUnit Config'!T73</f>
        <v>0</v>
      </c>
      <c r="BJ73" s="559">
        <f>'23. BldgUnit Config'!U73</f>
        <v>0</v>
      </c>
      <c r="BK73" s="559">
        <f>'23. BldgUnit Config'!V73</f>
        <v>0</v>
      </c>
      <c r="BL73" s="559">
        <f>'23. BldgUnit Config'!W73</f>
        <v>0</v>
      </c>
      <c r="BM73" s="559">
        <f>'23. BldgUnit Config'!X73</f>
        <v>0</v>
      </c>
      <c r="BN73" s="559">
        <f>'23. BldgUnit Config'!Y73</f>
        <v>0</v>
      </c>
      <c r="BO73" s="559">
        <f>'23. BldgUnit Config'!Z73</f>
        <v>0</v>
      </c>
      <c r="BP73" s="559">
        <f>'23. BldgUnit Config'!AA73</f>
        <v>0</v>
      </c>
      <c r="BQ73" s="559">
        <f>'23. BldgUnit Config'!AB73</f>
        <v>0</v>
      </c>
      <c r="BR73" s="559">
        <f>'23. BldgUnit Config'!AC73</f>
        <v>0</v>
      </c>
      <c r="BS73" s="559">
        <f>'23. BldgUnit Config'!AD73</f>
        <v>0</v>
      </c>
      <c r="BT73" s="563">
        <f t="shared" si="8"/>
        <v>0</v>
      </c>
      <c r="BU73" s="563">
        <f t="shared" si="9"/>
        <v>0</v>
      </c>
      <c r="BV73" s="991"/>
      <c r="BW73" s="371" t="s">
        <v>1274</v>
      </c>
      <c r="BX73" s="371"/>
      <c r="BY73" s="395">
        <f>'30. Development Cost Schedule'!C73</f>
        <v>0</v>
      </c>
      <c r="BZ73" s="1864"/>
      <c r="CA73" s="1865"/>
      <c r="CB73" s="391"/>
      <c r="CC73" s="2496">
        <f>'30. Development Cost Schedule'!G73</f>
        <v>0</v>
      </c>
      <c r="CD73" s="2497"/>
      <c r="CE73" s="2497"/>
      <c r="CF73" s="2497"/>
      <c r="CG73" s="2498"/>
      <c r="CI73" s="1374"/>
      <c r="CJ73" s="258" t="s">
        <v>410</v>
      </c>
      <c r="CK73" s="1374"/>
      <c r="CL73" s="1374"/>
      <c r="CM73" s="1374"/>
      <c r="CN73" s="1374"/>
      <c r="CO73" s="1374"/>
      <c r="CP73" s="1374"/>
      <c r="CQ73" s="1374"/>
      <c r="CR73" s="1374"/>
      <c r="CS73" s="1374"/>
      <c r="CT73" s="1374"/>
      <c r="CU73" s="1374"/>
      <c r="CV73" s="1374"/>
      <c r="CW73" s="1374"/>
      <c r="CX73" s="1374"/>
      <c r="CY73" s="1374"/>
      <c r="CZ73" s="1374"/>
      <c r="DA73" s="1374"/>
      <c r="DB73" s="1374"/>
      <c r="DC73" s="1374"/>
      <c r="DD73" s="1374"/>
      <c r="DE73" s="1374"/>
      <c r="DF73" s="1374"/>
      <c r="DG73" s="1374"/>
      <c r="DH73" s="1374"/>
      <c r="DI73" s="1374"/>
      <c r="DJ73" s="1374"/>
      <c r="DK73" s="1374"/>
      <c r="DL73" s="1374"/>
      <c r="DM73" s="1374"/>
      <c r="DN73" s="1374"/>
      <c r="DO73" s="1374"/>
      <c r="DP73" s="1374"/>
      <c r="DQ73" s="1374"/>
      <c r="DR73" s="1374"/>
      <c r="DS73" s="1374"/>
      <c r="DT73" s="1374"/>
      <c r="DU73" s="1374"/>
      <c r="DV73" s="1374"/>
      <c r="DW73" s="1374"/>
      <c r="DX73" s="1374"/>
      <c r="FN73" s="1424"/>
      <c r="FO73" s="2330"/>
      <c r="FP73" s="2597">
        <f>'7. Site Info Part I'!C73</f>
        <v>0</v>
      </c>
      <c r="FQ73" s="2598"/>
      <c r="FR73" s="2598"/>
      <c r="FS73" s="2598"/>
      <c r="FT73" s="2598"/>
      <c r="FU73" s="2598"/>
      <c r="FV73" s="2598"/>
      <c r="FW73" s="2599"/>
      <c r="FX73" s="2330"/>
      <c r="FY73" s="2330"/>
      <c r="FZ73" s="2330"/>
      <c r="GA73" s="2330"/>
      <c r="GB73" s="2330"/>
      <c r="GC73" s="2330"/>
      <c r="GD73" s="2330"/>
      <c r="GE73" s="2330"/>
      <c r="GF73" s="2330"/>
      <c r="GG73" s="2330"/>
      <c r="GH73" s="2330"/>
      <c r="GI73" s="2330"/>
      <c r="GJ73" s="2330"/>
      <c r="GK73" s="2330"/>
      <c r="GL73" s="2330"/>
      <c r="GO73" s="466" t="s">
        <v>178</v>
      </c>
      <c r="GP73" s="2539" t="s">
        <v>2520</v>
      </c>
      <c r="GQ73" s="2540"/>
      <c r="GR73" s="2540"/>
      <c r="GS73" s="2540"/>
      <c r="GT73" s="2540"/>
      <c r="GU73" s="2540"/>
      <c r="GV73" s="2540"/>
      <c r="GW73" s="2540"/>
      <c r="GX73" s="2540"/>
      <c r="GY73" s="2540"/>
      <c r="GZ73" s="2540"/>
      <c r="HA73" s="2540"/>
      <c r="HB73" s="2540"/>
      <c r="HC73" s="2540"/>
      <c r="HD73" s="2540"/>
      <c r="HE73" s="2540"/>
      <c r="HF73" s="2541"/>
      <c r="HG73" s="1846"/>
      <c r="HH73" s="300"/>
      <c r="HI73" s="503"/>
      <c r="HJ73" s="1069">
        <f>'17. Dev. Narr.'!C110</f>
        <v>0</v>
      </c>
      <c r="HK73" s="2784" t="s">
        <v>2104</v>
      </c>
      <c r="HL73" s="2784"/>
      <c r="HM73" s="2784"/>
      <c r="HN73" s="2784"/>
      <c r="HO73" s="2784"/>
      <c r="HP73" s="2784"/>
      <c r="HQ73" s="2784"/>
      <c r="HR73" s="2784"/>
      <c r="HS73" s="2784"/>
      <c r="HT73" s="2784"/>
      <c r="HU73" s="2784"/>
      <c r="HV73" s="2784"/>
      <c r="HW73" s="2784"/>
      <c r="HX73" s="2784"/>
      <c r="HY73" s="2784"/>
      <c r="HZ73" s="2784"/>
      <c r="IA73" s="2784"/>
      <c r="IB73" s="2784"/>
      <c r="IC73" s="2784"/>
      <c r="ID73" s="2784"/>
      <c r="IE73" s="2784"/>
      <c r="IF73" s="2784"/>
      <c r="IG73" s="2784"/>
      <c r="IH73" s="2784"/>
      <c r="II73" s="2784"/>
      <c r="IJ73" s="2784"/>
      <c r="IK73" s="2784"/>
      <c r="IL73" s="2784"/>
      <c r="IM73" s="2784"/>
      <c r="IN73" s="2784"/>
      <c r="IO73" s="2784"/>
      <c r="IP73" s="2784"/>
      <c r="IQ73" s="2784"/>
      <c r="IR73" s="2784"/>
      <c r="IS73" s="2784"/>
      <c r="IT73" s="2784"/>
      <c r="IU73" s="2784"/>
      <c r="IV73" s="2784"/>
      <c r="IW73" s="2784"/>
      <c r="IX73" s="2784"/>
      <c r="IY73" s="2784"/>
      <c r="IZ73" s="2784"/>
      <c r="JC73" s="24"/>
      <c r="JD73" s="2752">
        <f>'42. Dev Team'!B73</f>
        <v>0</v>
      </c>
      <c r="JE73" s="2753"/>
      <c r="JF73" s="2753"/>
      <c r="JG73" s="2753"/>
      <c r="JH73" s="2753"/>
      <c r="JI73" s="2753"/>
      <c r="JJ73" s="2753"/>
      <c r="JK73" s="2753"/>
      <c r="JL73" s="2753"/>
      <c r="JM73" s="2753"/>
      <c r="JN73" s="2753"/>
      <c r="JO73" s="2753"/>
      <c r="JP73" s="2753"/>
      <c r="JQ73" s="2753"/>
      <c r="JR73" s="2753"/>
      <c r="JS73" s="2753"/>
      <c r="JT73" s="24"/>
      <c r="JU73" s="2754">
        <f>'42. Dev Team'!S73</f>
        <v>0</v>
      </c>
      <c r="JV73" s="2754"/>
      <c r="JW73" s="2754"/>
      <c r="JX73" s="2754"/>
      <c r="JY73" s="2754"/>
      <c r="JZ73" s="2754"/>
      <c r="KA73" s="2754"/>
      <c r="KB73" s="2754"/>
      <c r="KC73" s="2754"/>
      <c r="KD73" s="24"/>
      <c r="KE73" s="2757">
        <f>'42. Dev Team'!AC73</f>
        <v>0</v>
      </c>
      <c r="KF73" s="2757"/>
      <c r="KG73" s="2757"/>
      <c r="KH73" s="2757"/>
      <c r="KI73" s="2757"/>
      <c r="KJ73" s="2757"/>
      <c r="KK73" s="2757"/>
      <c r="KL73" s="2757"/>
      <c r="KM73" s="2758"/>
      <c r="KN73" s="1565"/>
      <c r="KO73" s="1565"/>
      <c r="KP73" s="1565"/>
    </row>
    <row r="74" spans="1:302" ht="15" customHeight="1" thickBot="1" x14ac:dyDescent="0.35">
      <c r="A74" s="1375"/>
      <c r="B74" s="1374"/>
      <c r="C74" s="31" t="s">
        <v>497</v>
      </c>
      <c r="D74" s="987" t="str">
        <f>IF(F74=0,"",F74/$F$76)</f>
        <v/>
      </c>
      <c r="E74" s="987" t="str">
        <f>IF(F74=0,"",(F74/($F$76+$F$79)))</f>
        <v/>
      </c>
      <c r="F74" s="988">
        <f>SUMIF(A10:A54, 50, F10:F54)</f>
        <v>0</v>
      </c>
      <c r="G74" s="373"/>
      <c r="H74" s="990"/>
      <c r="I74" s="1374"/>
      <c r="J74" s="1374"/>
      <c r="K74" s="31" t="s">
        <v>498</v>
      </c>
      <c r="L74" s="987" t="str">
        <f>IF(N74=0,"",N74/$N$77)</f>
        <v/>
      </c>
      <c r="M74" s="987" t="str">
        <f>IF(N74=0,"",(N74/($N$77+$N$79)))</f>
        <v/>
      </c>
      <c r="N74" s="988">
        <f>SUMIF(C10:C54, 50, F10:F54)</f>
        <v>0</v>
      </c>
      <c r="AP74" s="555"/>
      <c r="AQ74" s="555"/>
      <c r="AR74" s="555"/>
      <c r="AS74" s="555"/>
      <c r="AT74" s="566" t="s">
        <v>465</v>
      </c>
      <c r="AU74" s="676"/>
      <c r="AV74" s="676"/>
      <c r="AW74" s="567"/>
      <c r="AX74" s="568">
        <f>SUM(AX39:AX73)*AX36</f>
        <v>0</v>
      </c>
      <c r="AY74" s="568">
        <f>SUM(AY39:AY73)*AY36</f>
        <v>0</v>
      </c>
      <c r="AZ74" s="568">
        <f>SUM(AZ39:AZ73)*AZ36</f>
        <v>0</v>
      </c>
      <c r="BA74" s="568">
        <f>SUM(BA39:BA73)*BA36</f>
        <v>0</v>
      </c>
      <c r="BB74" s="568">
        <f>SUM(BB39:BB73)*BB36</f>
        <v>0</v>
      </c>
      <c r="BC74" s="693"/>
      <c r="BD74" s="568">
        <f t="shared" ref="BD74:BS74" si="10">SUM(BD39:BD73)*BD36</f>
        <v>0</v>
      </c>
      <c r="BE74" s="568">
        <f t="shared" si="10"/>
        <v>0</v>
      </c>
      <c r="BF74" s="568">
        <f t="shared" si="10"/>
        <v>0</v>
      </c>
      <c r="BG74" s="568">
        <f t="shared" si="10"/>
        <v>0</v>
      </c>
      <c r="BH74" s="568">
        <f t="shared" si="10"/>
        <v>0</v>
      </c>
      <c r="BI74" s="568">
        <f t="shared" si="10"/>
        <v>0</v>
      </c>
      <c r="BJ74" s="568">
        <f t="shared" si="10"/>
        <v>0</v>
      </c>
      <c r="BK74" s="568">
        <f t="shared" si="10"/>
        <v>0</v>
      </c>
      <c r="BL74" s="568">
        <f t="shared" si="10"/>
        <v>0</v>
      </c>
      <c r="BM74" s="568">
        <f t="shared" si="10"/>
        <v>0</v>
      </c>
      <c r="BN74" s="568">
        <f t="shared" si="10"/>
        <v>0</v>
      </c>
      <c r="BO74" s="568">
        <f t="shared" si="10"/>
        <v>0</v>
      </c>
      <c r="BP74" s="568">
        <f t="shared" si="10"/>
        <v>0</v>
      </c>
      <c r="BQ74" s="568">
        <f t="shared" si="10"/>
        <v>0</v>
      </c>
      <c r="BR74" s="568">
        <f t="shared" si="10"/>
        <v>0</v>
      </c>
      <c r="BS74" s="568">
        <f t="shared" si="10"/>
        <v>0</v>
      </c>
      <c r="BT74" s="568">
        <f>SUM(BT39:BT73)</f>
        <v>0</v>
      </c>
      <c r="BU74" s="568">
        <f>SUM(BU39:BU73)</f>
        <v>0</v>
      </c>
      <c r="BV74" s="965"/>
      <c r="BW74" s="394" t="str">
        <f>'30. Development Cost Schedule'!A74</f>
        <v>Other (specify) - see footnote 1</v>
      </c>
      <c r="BX74" s="371"/>
      <c r="BY74" s="395">
        <f>'30. Development Cost Schedule'!C74</f>
        <v>0</v>
      </c>
      <c r="BZ74" s="395">
        <f>'30. Development Cost Schedule'!D74</f>
        <v>0</v>
      </c>
      <c r="CA74" s="395">
        <f>'30. Development Cost Schedule'!E74</f>
        <v>0</v>
      </c>
      <c r="CB74" s="391"/>
      <c r="CC74" s="2496">
        <f>'30. Development Cost Schedule'!G74</f>
        <v>0</v>
      </c>
      <c r="CD74" s="2497"/>
      <c r="CE74" s="2497"/>
      <c r="CF74" s="2497"/>
      <c r="CG74" s="2498"/>
      <c r="CI74" s="1374"/>
      <c r="CJ74" s="258" t="s">
        <v>416</v>
      </c>
      <c r="CK74" s="1374"/>
      <c r="CL74" s="1374"/>
      <c r="CM74" s="1374"/>
      <c r="CN74" s="1374"/>
      <c r="CO74" s="1374"/>
      <c r="CP74" s="1374"/>
      <c r="CQ74" s="1374"/>
      <c r="CR74" s="1374"/>
      <c r="CS74" s="1374"/>
      <c r="CT74" s="1374"/>
      <c r="CU74" s="1374"/>
      <c r="CV74" s="1374"/>
      <c r="CW74" s="1374"/>
      <c r="CX74" s="1374"/>
      <c r="CY74" s="1374"/>
      <c r="CZ74" s="1374"/>
      <c r="DA74" s="1374"/>
      <c r="DB74" s="1374"/>
      <c r="DC74" s="1374"/>
      <c r="DD74" s="1374"/>
      <c r="DE74" s="1374"/>
      <c r="DF74" s="1374"/>
      <c r="DG74" s="1374"/>
      <c r="DH74" s="1374"/>
      <c r="DI74" s="1374"/>
      <c r="DJ74" s="1374"/>
      <c r="DK74" s="1374"/>
      <c r="DL74" s="1374"/>
      <c r="DM74" s="1374"/>
      <c r="DN74" s="1374"/>
      <c r="DO74" s="1374"/>
      <c r="DP74" s="1374"/>
      <c r="DQ74" s="1374"/>
      <c r="DR74" s="1374"/>
      <c r="DS74" s="1374"/>
      <c r="DT74" s="1374"/>
      <c r="DU74" s="1374"/>
      <c r="DV74" s="1374"/>
      <c r="DW74" s="1374"/>
      <c r="DX74" s="1374"/>
      <c r="FN74" s="1424"/>
      <c r="FO74" s="2330"/>
      <c r="FP74" s="2347"/>
      <c r="FQ74" s="2347"/>
      <c r="FR74" s="2347"/>
      <c r="FS74" s="2347"/>
      <c r="FT74" s="2347"/>
      <c r="FU74" s="2347"/>
      <c r="FV74" s="2347"/>
      <c r="FW74" s="2347"/>
      <c r="FX74" s="2209"/>
      <c r="FY74" s="2330"/>
      <c r="FZ74" s="2330"/>
      <c r="GA74" s="2330"/>
      <c r="GB74" s="2330"/>
      <c r="GC74" s="2330"/>
      <c r="GD74" s="2330"/>
      <c r="GE74" s="2330"/>
      <c r="GF74" s="2330"/>
      <c r="GG74" s="2330"/>
      <c r="GH74" s="2330"/>
      <c r="GI74" s="2330"/>
      <c r="GJ74" s="2330"/>
      <c r="GK74" s="2330"/>
      <c r="GL74" s="2330"/>
      <c r="GO74" s="466"/>
      <c r="GP74" s="1424"/>
      <c r="GQ74" s="1424"/>
      <c r="GR74" s="490"/>
      <c r="GS74" s="490"/>
      <c r="GT74" s="490"/>
      <c r="GU74" s="1424"/>
      <c r="GV74" s="1424"/>
      <c r="GW74" s="2215"/>
      <c r="GX74" s="1424"/>
      <c r="GY74" s="2215"/>
      <c r="GZ74" s="2215"/>
      <c r="HA74" s="1424"/>
      <c r="HB74" s="1424"/>
      <c r="HC74" s="1424"/>
      <c r="HD74" s="856"/>
      <c r="HE74" s="856"/>
      <c r="HF74" s="856"/>
      <c r="HH74" s="1846"/>
      <c r="HI74" s="1846"/>
      <c r="HJ74" s="1846"/>
      <c r="HK74" s="2784"/>
      <c r="HL74" s="2784"/>
      <c r="HM74" s="2784"/>
      <c r="HN74" s="2784"/>
      <c r="HO74" s="2784"/>
      <c r="HP74" s="2784"/>
      <c r="HQ74" s="2784"/>
      <c r="HR74" s="2784"/>
      <c r="HS74" s="2784"/>
      <c r="HT74" s="2784"/>
      <c r="HU74" s="2784"/>
      <c r="HV74" s="2784"/>
      <c r="HW74" s="2784"/>
      <c r="HX74" s="2784"/>
      <c r="HY74" s="2784"/>
      <c r="HZ74" s="2784"/>
      <c r="IA74" s="2784"/>
      <c r="IB74" s="2784"/>
      <c r="IC74" s="2784"/>
      <c r="ID74" s="2784"/>
      <c r="IE74" s="2784"/>
      <c r="IF74" s="2784"/>
      <c r="IG74" s="2784"/>
      <c r="IH74" s="2784"/>
      <c r="II74" s="2784"/>
      <c r="IJ74" s="2784"/>
      <c r="IK74" s="2784"/>
      <c r="IL74" s="2784"/>
      <c r="IM74" s="2784"/>
      <c r="IN74" s="2784"/>
      <c r="IO74" s="2784"/>
      <c r="IP74" s="2784"/>
      <c r="IQ74" s="2784"/>
      <c r="IR74" s="2784"/>
      <c r="IS74" s="2784"/>
      <c r="IT74" s="2784"/>
      <c r="IU74" s="2784"/>
      <c r="IV74" s="2784"/>
      <c r="IW74" s="2784"/>
      <c r="IX74" s="2784"/>
      <c r="IY74" s="2784"/>
      <c r="IZ74" s="2784"/>
      <c r="JC74" s="24"/>
      <c r="JD74" s="2746" t="s">
        <v>199</v>
      </c>
      <c r="JE74" s="2747"/>
      <c r="JF74" s="2747"/>
      <c r="JG74" s="2747"/>
      <c r="JH74" s="2747"/>
      <c r="JI74" s="2747"/>
      <c r="JJ74" s="2747"/>
      <c r="JK74" s="2747"/>
      <c r="JL74" s="2747"/>
      <c r="JM74" s="2747"/>
      <c r="JN74" s="2747"/>
      <c r="JO74" s="2747"/>
      <c r="JP74" s="2747"/>
      <c r="JQ74" s="2747"/>
      <c r="JR74" s="2747"/>
      <c r="JS74" s="2747"/>
      <c r="JT74" s="24"/>
      <c r="JU74" s="2748" t="s">
        <v>129</v>
      </c>
      <c r="JV74" s="2748"/>
      <c r="JW74" s="2748"/>
      <c r="JX74" s="2748"/>
      <c r="JY74" s="2748"/>
      <c r="JZ74" s="2748"/>
      <c r="KA74" s="2748"/>
      <c r="KB74" s="2748"/>
      <c r="KC74" s="2748"/>
      <c r="KD74" s="24"/>
      <c r="KE74" s="2747" t="s">
        <v>128</v>
      </c>
      <c r="KF74" s="2747"/>
      <c r="KG74" s="2747"/>
      <c r="KH74" s="2747"/>
      <c r="KI74" s="2747"/>
      <c r="KJ74" s="2747"/>
      <c r="KK74" s="2747"/>
      <c r="KL74" s="2747"/>
      <c r="KM74" s="2749"/>
      <c r="KN74" s="1565"/>
      <c r="KO74" s="1565"/>
      <c r="KP74" s="1565"/>
    </row>
    <row r="75" spans="1:302" ht="15" customHeight="1" thickBot="1" x14ac:dyDescent="0.35">
      <c r="A75" s="2966" t="s">
        <v>495</v>
      </c>
      <c r="B75" s="2967"/>
      <c r="C75" s="31" t="s">
        <v>499</v>
      </c>
      <c r="D75" s="987" t="str">
        <f>IF(F75=0,"",F75/$F$76)</f>
        <v/>
      </c>
      <c r="E75" s="987" t="str">
        <f>IF(F75=0,"",(F75/($F$76+$F$79)))</f>
        <v/>
      </c>
      <c r="F75" s="988">
        <f>SUMIF(A10:A54, 60, F10:F54)</f>
        <v>0</v>
      </c>
      <c r="G75" s="373"/>
      <c r="H75" s="373"/>
      <c r="I75" s="2966" t="s">
        <v>495</v>
      </c>
      <c r="J75" s="2967"/>
      <c r="K75" s="31" t="s">
        <v>500</v>
      </c>
      <c r="L75" s="987" t="str">
        <f>IF(N75=0,"",N75/$N$77)</f>
        <v/>
      </c>
      <c r="M75" s="987" t="str">
        <f>IF(N75=0,"",(N75/($N$77+$N$79)))</f>
        <v/>
      </c>
      <c r="N75" s="988">
        <f>SUMIF(C10:C54, 60, F10:F54)</f>
        <v>0</v>
      </c>
      <c r="AP75" s="555"/>
      <c r="AQ75" s="555"/>
      <c r="AR75" s="555"/>
      <c r="AS75" s="555"/>
      <c r="AT75" s="555"/>
      <c r="AU75" s="555"/>
      <c r="AV75" s="555"/>
      <c r="AW75" s="555"/>
      <c r="AX75" s="555"/>
      <c r="AY75" s="555"/>
      <c r="AZ75" s="555"/>
      <c r="BA75" s="555"/>
      <c r="BB75" s="555"/>
      <c r="BC75" s="534"/>
      <c r="BD75" s="555"/>
      <c r="BE75" s="555"/>
      <c r="BF75" s="555"/>
      <c r="BG75" s="555"/>
      <c r="BH75" s="555"/>
      <c r="BI75" s="555"/>
      <c r="BJ75" s="555"/>
      <c r="BK75" s="555"/>
      <c r="BL75" s="555"/>
      <c r="BM75" s="555"/>
      <c r="BN75" s="555"/>
      <c r="BO75" s="555"/>
      <c r="BP75" s="555"/>
      <c r="BQ75" s="555"/>
      <c r="BR75" s="555"/>
      <c r="BS75" s="555"/>
      <c r="BT75" s="555"/>
      <c r="BU75" s="555"/>
      <c r="BV75" s="965"/>
      <c r="BW75" s="737" t="s">
        <v>1566</v>
      </c>
      <c r="BX75" s="383"/>
      <c r="BY75" s="403">
        <f>SUM(BY52:BY58,BY59:BY66,BY68:BY74)</f>
        <v>0</v>
      </c>
      <c r="BZ75" s="403">
        <f>SUM(BZ52:BZ58,BZ59:BZ66,BZ68:BZ74)</f>
        <v>0</v>
      </c>
      <c r="CA75" s="403">
        <f>SUM(CA52:CA58,CA59:CA66,CA68:CA74)</f>
        <v>0</v>
      </c>
      <c r="CB75" s="697"/>
      <c r="CC75" s="2496">
        <f>'30. Development Cost Schedule'!G75</f>
        <v>0</v>
      </c>
      <c r="CD75" s="2497"/>
      <c r="CE75" s="2497"/>
      <c r="CF75" s="2497"/>
      <c r="CG75" s="2498"/>
      <c r="CI75" s="1374"/>
      <c r="CJ75" s="258" t="s">
        <v>417</v>
      </c>
      <c r="CK75" s="1374"/>
      <c r="CL75" s="1374"/>
      <c r="CM75" s="1374"/>
      <c r="CN75" s="1374"/>
      <c r="CO75" s="1374"/>
      <c r="CP75" s="1374"/>
      <c r="CQ75" s="1374"/>
      <c r="CR75" s="1374"/>
      <c r="CS75" s="1374"/>
      <c r="CT75" s="1374"/>
      <c r="CU75" s="1374"/>
      <c r="CV75" s="1374"/>
      <c r="CW75" s="1374"/>
      <c r="CX75" s="1374"/>
      <c r="CY75" s="1374"/>
      <c r="CZ75" s="1374"/>
      <c r="DA75" s="1374"/>
      <c r="DB75" s="1374"/>
      <c r="DC75" s="1374"/>
      <c r="DD75" s="1374"/>
      <c r="DE75" s="1374"/>
      <c r="DF75" s="1374"/>
      <c r="DG75" s="1374"/>
      <c r="DH75" s="1374"/>
      <c r="DI75" s="1374"/>
      <c r="DJ75" s="1374"/>
      <c r="DK75" s="1374"/>
      <c r="DL75" s="1374"/>
      <c r="DM75" s="1374"/>
      <c r="DN75" s="1374"/>
      <c r="DO75" s="1374"/>
      <c r="DP75" s="1374"/>
      <c r="DQ75" s="1374"/>
      <c r="DR75" s="1374"/>
      <c r="DS75" s="1374"/>
      <c r="DT75" s="1374"/>
      <c r="DU75" s="1374"/>
      <c r="DV75" s="1374"/>
      <c r="DW75" s="1374"/>
      <c r="DX75" s="1374"/>
      <c r="FN75" s="1681" t="s">
        <v>593</v>
      </c>
      <c r="FO75" s="3001" t="s">
        <v>2125</v>
      </c>
      <c r="FP75" s="3002"/>
      <c r="FQ75" s="3002"/>
      <c r="FR75" s="3002"/>
      <c r="FS75" s="3002"/>
      <c r="FT75" s="3002"/>
      <c r="FU75" s="3002"/>
      <c r="FV75" s="3002"/>
      <c r="FW75" s="3002"/>
      <c r="FX75" s="3002"/>
      <c r="FY75" s="3002"/>
      <c r="FZ75" s="3002"/>
      <c r="GA75" s="3002"/>
      <c r="GB75" s="3002"/>
      <c r="GC75" s="3002"/>
      <c r="GD75" s="3002"/>
      <c r="GE75" s="3002"/>
      <c r="GF75" s="3002"/>
      <c r="GG75" s="3002"/>
      <c r="GH75" s="3002"/>
      <c r="GI75" s="3002"/>
      <c r="GJ75" s="3002"/>
      <c r="GK75" s="3002"/>
      <c r="GL75" s="3003"/>
      <c r="GO75" s="466"/>
      <c r="GP75" s="706">
        <f>'11. Site Info Part III'!B76</f>
        <v>0</v>
      </c>
      <c r="GQ75" s="1424"/>
      <c r="GR75" s="2542" t="s">
        <v>2477</v>
      </c>
      <c r="GS75" s="2542"/>
      <c r="GT75" s="2542"/>
      <c r="GU75" s="2542"/>
      <c r="GV75" s="2542"/>
      <c r="GW75" s="2542"/>
      <c r="GX75" s="2542"/>
      <c r="GY75" s="2542"/>
      <c r="GZ75" s="2542"/>
      <c r="HA75" s="2542"/>
      <c r="HB75" s="2542"/>
      <c r="HC75" s="2542"/>
      <c r="HD75" s="2542"/>
      <c r="HE75" s="2542"/>
      <c r="HF75" s="2542"/>
      <c r="HH75" s="1846"/>
      <c r="HI75" s="1846"/>
      <c r="HJ75" s="1846"/>
      <c r="HK75" s="1846"/>
      <c r="HL75" s="1846"/>
      <c r="HM75" s="1846"/>
      <c r="HN75" s="1846"/>
      <c r="HO75" s="1846"/>
      <c r="HP75" s="1846"/>
      <c r="HQ75" s="1846"/>
      <c r="HR75" s="1846"/>
      <c r="HS75" s="1846"/>
      <c r="HT75" s="1846"/>
      <c r="HU75" s="1846"/>
      <c r="HV75" s="1846"/>
      <c r="HW75" s="1846"/>
      <c r="HX75" s="1846"/>
      <c r="HY75" s="1846"/>
      <c r="HZ75" s="1846"/>
      <c r="IA75" s="1846"/>
      <c r="IB75" s="1846"/>
      <c r="IC75" s="1846"/>
      <c r="ID75" s="1846"/>
      <c r="IE75" s="1846"/>
      <c r="IF75" s="1846"/>
      <c r="IG75" s="1846"/>
      <c r="IH75" s="1846"/>
      <c r="II75" s="1846"/>
      <c r="IJ75" s="1846"/>
      <c r="IK75" s="1846"/>
      <c r="IL75" s="1846"/>
      <c r="IM75" s="1846"/>
      <c r="IN75" s="1846"/>
      <c r="IO75" s="1846"/>
      <c r="IP75" s="1846"/>
      <c r="IQ75" s="1846"/>
      <c r="IR75" s="1846"/>
      <c r="IS75" s="1846"/>
      <c r="IT75" s="1846"/>
      <c r="IU75" s="1846"/>
      <c r="IV75" s="1846"/>
      <c r="IW75" s="1846"/>
      <c r="IX75" s="1846"/>
      <c r="IY75" s="1846"/>
      <c r="IZ75" s="1846"/>
      <c r="JC75" s="24"/>
      <c r="JD75" s="131"/>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117"/>
      <c r="KC75" s="24"/>
      <c r="KD75" s="24"/>
      <c r="KE75" s="24"/>
      <c r="KF75" s="24"/>
      <c r="KG75" s="24"/>
      <c r="KH75" s="24"/>
      <c r="KI75" s="24"/>
      <c r="KJ75" s="24"/>
      <c r="KK75" s="24"/>
      <c r="KL75" s="24"/>
      <c r="KM75" s="214"/>
      <c r="KN75" s="1565"/>
      <c r="KO75" s="1565"/>
      <c r="KP75" s="1565"/>
    </row>
    <row r="76" spans="1:302" ht="15" customHeight="1" thickBot="1" x14ac:dyDescent="0.35">
      <c r="A76" s="2966" t="s">
        <v>501</v>
      </c>
      <c r="B76" s="2967"/>
      <c r="C76" s="237" t="s">
        <v>502</v>
      </c>
      <c r="D76" s="992"/>
      <c r="E76" s="992"/>
      <c r="F76" s="993">
        <f>SUM(F72:F75)</f>
        <v>0</v>
      </c>
      <c r="G76" s="373"/>
      <c r="H76" s="373"/>
      <c r="I76" s="2966" t="s">
        <v>503</v>
      </c>
      <c r="J76" s="2967"/>
      <c r="K76" s="31" t="s">
        <v>504</v>
      </c>
      <c r="L76" s="987" t="str">
        <f>IF(N76=0,"",N76/$N$77)</f>
        <v/>
      </c>
      <c r="M76" s="987" t="str">
        <f>IF(N76=0,"",(N76/($N$77+$N$79)))</f>
        <v/>
      </c>
      <c r="N76" s="988">
        <f>SUMIF(C10:C54, 80, F10:F54)</f>
        <v>0</v>
      </c>
      <c r="AP76" s="555"/>
      <c r="AQ76" s="1459" t="s">
        <v>1563</v>
      </c>
      <c r="AR76" s="555"/>
      <c r="AS76" s="555"/>
      <c r="AT76" s="555"/>
      <c r="AU76" s="555"/>
      <c r="AV76" s="555"/>
      <c r="AW76" s="555"/>
      <c r="AX76" s="2443">
        <f>'23. BldgUnit Config'!I76</f>
        <v>0</v>
      </c>
      <c r="AY76" s="2443"/>
      <c r="AZ76" s="2443"/>
      <c r="BA76" s="555"/>
      <c r="BB76" s="2965" t="s">
        <v>569</v>
      </c>
      <c r="BC76" s="2965"/>
      <c r="BD76" s="2965"/>
      <c r="BE76" s="2965"/>
      <c r="BF76" s="2965"/>
      <c r="BG76" s="2965"/>
      <c r="BH76" s="2965"/>
      <c r="BI76" s="1363"/>
      <c r="BJ76" s="1363"/>
      <c r="BK76" s="1363"/>
      <c r="BL76" s="1363"/>
      <c r="BM76" s="1363"/>
      <c r="BN76" s="1363"/>
      <c r="BO76" s="1363"/>
      <c r="BP76" s="1363"/>
      <c r="BQ76" s="1363"/>
      <c r="BR76" s="1363"/>
      <c r="BS76" s="1363"/>
      <c r="BT76" s="1363"/>
      <c r="BU76" s="569">
        <f>'23. BldgUnit Config'!AF76</f>
        <v>0</v>
      </c>
      <c r="BV76" s="981"/>
      <c r="BW76" s="737" t="s">
        <v>1564</v>
      </c>
      <c r="BX76" s="383"/>
      <c r="BY76" s="408"/>
      <c r="BZ76" s="408"/>
      <c r="CA76" s="1356"/>
      <c r="CB76" s="391"/>
      <c r="CC76" s="2496">
        <f>'30. Development Cost Schedule'!G76</f>
        <v>0</v>
      </c>
      <c r="CD76" s="2497"/>
      <c r="CE76" s="2497"/>
      <c r="CF76" s="2497"/>
      <c r="CG76" s="2498"/>
      <c r="CI76" s="1374"/>
      <c r="CJ76" s="258" t="s">
        <v>998</v>
      </c>
      <c r="CK76" s="1374"/>
      <c r="CL76" s="1374"/>
      <c r="CM76" s="1374"/>
      <c r="CN76" s="1374"/>
      <c r="CO76" s="1374"/>
      <c r="CP76" s="1374"/>
      <c r="CQ76" s="1374"/>
      <c r="CR76" s="1374"/>
      <c r="CS76" s="1374"/>
      <c r="CT76" s="1374"/>
      <c r="CU76" s="1374"/>
      <c r="CV76" s="1374"/>
      <c r="CW76" s="1374"/>
      <c r="CX76" s="1374"/>
      <c r="CY76" s="1374"/>
      <c r="CZ76" s="1374"/>
      <c r="DA76" s="1374"/>
      <c r="DB76" s="1374"/>
      <c r="DC76" s="1374"/>
      <c r="DD76" s="1374"/>
      <c r="DE76" s="1374"/>
      <c r="DF76" s="1374"/>
      <c r="DG76" s="1374"/>
      <c r="DH76" s="1374"/>
      <c r="DI76" s="1374"/>
      <c r="DJ76" s="1374"/>
      <c r="DK76" s="1374"/>
      <c r="DL76" s="1374"/>
      <c r="DM76" s="1374"/>
      <c r="DN76" s="1374"/>
      <c r="DO76" s="1374"/>
      <c r="DP76" s="1374"/>
      <c r="DQ76" s="1374"/>
      <c r="DR76" s="1374"/>
      <c r="DS76" s="1374"/>
      <c r="DT76" s="1374"/>
      <c r="DU76" s="1374"/>
      <c r="DV76" s="1374"/>
      <c r="DW76" s="1374"/>
      <c r="DX76" s="1374"/>
      <c r="FN76" s="445"/>
      <c r="FO76" s="1716" t="s">
        <v>1163</v>
      </c>
      <c r="FP76" s="1716"/>
      <c r="FQ76" s="1716"/>
      <c r="FR76" s="1716"/>
      <c r="FS76" s="1716"/>
      <c r="FT76" s="1716"/>
      <c r="FU76" s="1716"/>
      <c r="FV76" s="1716"/>
      <c r="FW76" s="82"/>
      <c r="FX76" s="82"/>
      <c r="FY76" s="803"/>
      <c r="FZ76" s="803"/>
      <c r="GA76" s="803"/>
      <c r="GB76" s="803"/>
      <c r="GC76" s="803"/>
      <c r="GD76" s="803"/>
      <c r="GE76" s="803"/>
      <c r="GF76" s="803"/>
      <c r="GG76" s="803"/>
      <c r="GH76" s="803"/>
      <c r="GI76" s="803"/>
      <c r="GJ76" s="803"/>
      <c r="GK76" s="803"/>
      <c r="GL76" s="803"/>
      <c r="GO76" s="466"/>
      <c r="GP76" s="1424"/>
      <c r="GQ76" s="1424"/>
      <c r="GR76" s="2542"/>
      <c r="GS76" s="2542"/>
      <c r="GT76" s="2542"/>
      <c r="GU76" s="2542"/>
      <c r="GV76" s="2542"/>
      <c r="GW76" s="2542"/>
      <c r="GX76" s="2542"/>
      <c r="GY76" s="2542"/>
      <c r="GZ76" s="2542"/>
      <c r="HA76" s="2542"/>
      <c r="HB76" s="2542"/>
      <c r="HC76" s="2542"/>
      <c r="HD76" s="2542"/>
      <c r="HE76" s="2542"/>
      <c r="HF76" s="2542"/>
      <c r="HH76" s="1846"/>
      <c r="HI76" s="1846"/>
      <c r="HJ76" s="1846"/>
      <c r="HK76" s="1069">
        <f>'17. Dev. Narr.'!D113</f>
        <v>0</v>
      </c>
      <c r="HL76" s="1846" t="s">
        <v>2103</v>
      </c>
      <c r="HM76" s="1846"/>
      <c r="HN76" s="1846"/>
      <c r="HO76" s="1846"/>
      <c r="HP76" s="1846"/>
      <c r="HQ76" s="1846"/>
      <c r="HR76" s="1846"/>
      <c r="HS76" s="1846"/>
      <c r="HT76" s="1846"/>
      <c r="HU76" s="1846"/>
      <c r="HV76" s="1846"/>
      <c r="HW76" s="1846"/>
      <c r="HX76" s="1846"/>
      <c r="HY76" s="1846"/>
      <c r="HZ76" s="1846"/>
      <c r="IA76" s="1846"/>
      <c r="IB76" s="1846"/>
      <c r="IC76" s="1846"/>
      <c r="ID76" s="1846"/>
      <c r="IE76" s="1846"/>
      <c r="IF76" s="1846"/>
      <c r="IG76" s="1846"/>
      <c r="IH76" s="1846"/>
      <c r="II76" s="1846"/>
      <c r="IJ76" s="1846"/>
      <c r="IK76" s="1846"/>
      <c r="IL76" s="1846"/>
      <c r="IM76" s="1846"/>
      <c r="IN76" s="1846"/>
      <c r="IO76" s="1846"/>
      <c r="IP76" s="1846"/>
      <c r="IQ76" s="1846"/>
      <c r="IR76" s="1846"/>
      <c r="IS76" s="1846"/>
      <c r="IT76" s="1846"/>
      <c r="IU76" s="1846"/>
      <c r="IV76" s="1846"/>
      <c r="IW76" s="1846"/>
      <c r="IX76" s="1846"/>
      <c r="IY76" s="1846"/>
      <c r="IZ76" s="1846"/>
      <c r="JC76" s="24"/>
      <c r="JD76" s="905" t="s">
        <v>127</v>
      </c>
      <c r="JE76" s="1564"/>
      <c r="JF76" s="1564"/>
      <c r="JG76" s="644"/>
      <c r="JH76" s="645"/>
      <c r="JI76" s="645"/>
      <c r="JJ76" s="646"/>
      <c r="JK76" s="2764">
        <f>'42. Dev Team'!I76</f>
        <v>0</v>
      </c>
      <c r="JL76" s="2765"/>
      <c r="JM76" s="2766"/>
      <c r="JN76" s="24"/>
      <c r="JO76" s="24"/>
      <c r="JP76" s="24"/>
      <c r="JQ76" s="24"/>
      <c r="JR76" s="24"/>
      <c r="JS76" s="24"/>
      <c r="JT76" s="24"/>
      <c r="JU76" s="24"/>
      <c r="JV76" s="24"/>
      <c r="JW76" s="24"/>
      <c r="JX76" s="24"/>
      <c r="JY76" s="24"/>
      <c r="JZ76" s="24"/>
      <c r="KA76" s="24"/>
      <c r="KB76" s="24"/>
      <c r="KC76" s="24"/>
      <c r="KD76" s="24"/>
      <c r="KE76" s="1566"/>
      <c r="KF76" s="1566"/>
      <c r="KG76" s="1566"/>
      <c r="KH76" s="1566"/>
      <c r="KI76" s="1566"/>
      <c r="KJ76" s="2772"/>
      <c r="KK76" s="2772"/>
      <c r="KL76" s="2772"/>
      <c r="KM76" s="214"/>
      <c r="KN76" s="1565"/>
      <c r="KO76" s="1565"/>
      <c r="KP76" s="1565"/>
    </row>
    <row r="77" spans="1:302" ht="15" customHeight="1" thickBot="1" x14ac:dyDescent="0.35">
      <c r="A77" s="2966" t="s">
        <v>506</v>
      </c>
      <c r="B77" s="2967"/>
      <c r="C77" s="31" t="s">
        <v>521</v>
      </c>
      <c r="D77" s="987"/>
      <c r="E77" s="987"/>
      <c r="F77" s="988">
        <f>SUMIF(A10:A54, "EO", F10:F54)</f>
        <v>0</v>
      </c>
      <c r="G77" s="373"/>
      <c r="H77" s="373"/>
      <c r="I77" s="2966" t="s">
        <v>509</v>
      </c>
      <c r="J77" s="2967"/>
      <c r="K77" s="237" t="s">
        <v>505</v>
      </c>
      <c r="L77" s="238"/>
      <c r="M77" s="238"/>
      <c r="N77" s="993">
        <f>SUM(N72:N76)</f>
        <v>0</v>
      </c>
      <c r="AP77" s="533"/>
      <c r="AQ77" s="1759"/>
      <c r="AR77" s="1759"/>
      <c r="AS77" s="1759"/>
      <c r="AT77" s="1759"/>
      <c r="AU77" s="1759"/>
      <c r="AV77" s="1759"/>
      <c r="AW77" s="1759"/>
      <c r="AX77" s="555"/>
      <c r="AY77" s="555"/>
      <c r="AZ77" s="555"/>
      <c r="BA77" s="555"/>
      <c r="BB77" s="2351"/>
      <c r="BC77" s="2351"/>
      <c r="BD77" s="2351"/>
      <c r="BE77" s="2351"/>
      <c r="BF77" s="2351"/>
      <c r="BG77" s="2351"/>
      <c r="BH77" s="2351"/>
      <c r="BI77" s="1363"/>
      <c r="BJ77" s="1363"/>
      <c r="BK77" s="1363"/>
      <c r="BL77" s="1363"/>
      <c r="BM77" s="1363"/>
      <c r="BN77" s="1363"/>
      <c r="BO77" s="1363"/>
      <c r="BP77" s="1363"/>
      <c r="BQ77" s="1363"/>
      <c r="BR77" s="1363"/>
      <c r="BS77" s="1363"/>
      <c r="BT77" s="1363"/>
      <c r="BU77" s="1365"/>
      <c r="BV77" s="257"/>
      <c r="BW77" s="2983" t="s">
        <v>1565</v>
      </c>
      <c r="BX77" s="2983"/>
      <c r="BY77" s="2983"/>
      <c r="BZ77" s="2984" t="e">
        <f>'30. Development Cost Schedule'!D77</f>
        <v>#DIV/0!</v>
      </c>
      <c r="CA77" s="2986" t="str">
        <f>IF('30. Development Cost Schedule'!E77=0, "", '30. Development Cost Schedule'!E77)</f>
        <v/>
      </c>
      <c r="CB77" s="215"/>
      <c r="CC77" s="2928">
        <f>'30. Development Cost Schedule'!G77</f>
        <v>0</v>
      </c>
      <c r="CD77" s="2929"/>
      <c r="CE77" s="2929"/>
      <c r="CF77" s="2929"/>
      <c r="CG77" s="2930"/>
      <c r="CI77" s="1374"/>
      <c r="CJ77" s="258" t="s">
        <v>405</v>
      </c>
      <c r="CK77" s="1374"/>
      <c r="CL77" s="1374"/>
      <c r="CM77" s="1374"/>
      <c r="CN77" s="1374"/>
      <c r="CO77" s="1374"/>
      <c r="CP77" s="1374"/>
      <c r="CQ77" s="1374"/>
      <c r="CR77" s="1374"/>
      <c r="CS77" s="1374"/>
      <c r="CT77" s="1374"/>
      <c r="CU77" s="1374"/>
      <c r="CV77" s="1374"/>
      <c r="CW77" s="1374"/>
      <c r="CX77" s="1374"/>
      <c r="CY77" s="1374"/>
      <c r="CZ77" s="1374"/>
      <c r="DA77" s="1374"/>
      <c r="DB77" s="1374"/>
      <c r="DC77" s="1374"/>
      <c r="DD77" s="1374"/>
      <c r="DE77" s="1374"/>
      <c r="DF77" s="1374"/>
      <c r="DG77" s="1374"/>
      <c r="DH77" s="1374"/>
      <c r="DI77" s="1374"/>
      <c r="DJ77" s="1374"/>
      <c r="DK77" s="1374"/>
      <c r="DL77" s="1374"/>
      <c r="DM77" s="1374"/>
      <c r="DN77" s="1374"/>
      <c r="DO77" s="1374"/>
      <c r="DP77" s="1374"/>
      <c r="DQ77" s="1374"/>
      <c r="DR77" s="1374"/>
      <c r="DS77" s="1374"/>
      <c r="DT77" s="1374"/>
      <c r="DU77" s="1374"/>
      <c r="DV77" s="1374"/>
      <c r="DW77" s="1374"/>
      <c r="DX77" s="1374"/>
      <c r="FN77" s="445"/>
      <c r="FO77" s="82"/>
      <c r="FP77" s="82"/>
      <c r="FQ77" s="82"/>
      <c r="FR77" s="82"/>
      <c r="FS77" s="82"/>
      <c r="FT77" s="82"/>
      <c r="FU77" s="82"/>
      <c r="FV77" s="82"/>
      <c r="FW77" s="82"/>
      <c r="FX77" s="82"/>
      <c r="FY77" s="445"/>
      <c r="FZ77" s="445"/>
      <c r="GA77" s="445"/>
      <c r="GB77" s="445"/>
      <c r="GC77" s="445"/>
      <c r="GD77" s="445"/>
      <c r="GE77" s="445"/>
      <c r="GF77" s="807"/>
      <c r="GG77" s="791"/>
      <c r="GH77" s="445"/>
      <c r="GI77" s="445"/>
      <c r="GJ77" s="445"/>
      <c r="GK77" s="445"/>
      <c r="GL77" s="445"/>
      <c r="GO77" s="45"/>
      <c r="GP77" s="1846"/>
      <c r="GQ77" s="1846"/>
      <c r="GR77" s="1846"/>
      <c r="GS77" s="1846"/>
      <c r="GT77" s="1846"/>
      <c r="GU77" s="1846"/>
      <c r="GV77" s="1846"/>
      <c r="GW77" s="1846"/>
      <c r="GX77" s="1846"/>
      <c r="GY77" s="1846"/>
      <c r="GZ77" s="1846"/>
      <c r="HA77" s="1846"/>
      <c r="HB77" s="1846"/>
      <c r="HC77" s="1846"/>
      <c r="HD77" s="1846"/>
      <c r="HE77" s="1846"/>
      <c r="HF77" s="1846"/>
      <c r="HH77" s="623"/>
      <c r="HI77" s="628"/>
      <c r="HJ77" s="628"/>
      <c r="HK77" s="628"/>
      <c r="HL77" s="628"/>
      <c r="HM77" s="628"/>
      <c r="HN77" s="628"/>
      <c r="HO77" s="628"/>
      <c r="HP77" s="628"/>
      <c r="HQ77" s="628"/>
      <c r="HR77" s="628"/>
      <c r="HS77" s="628"/>
      <c r="HT77" s="628"/>
      <c r="HU77" s="628"/>
      <c r="HV77" s="628"/>
      <c r="HW77" s="628"/>
      <c r="HX77" s="628"/>
      <c r="HY77" s="628"/>
      <c r="HZ77" s="628"/>
      <c r="IA77" s="628"/>
      <c r="IB77" s="628"/>
      <c r="IC77" s="628"/>
      <c r="ID77" s="628"/>
      <c r="IE77" s="628"/>
      <c r="IF77" s="628"/>
      <c r="IG77" s="628"/>
      <c r="IH77" s="628"/>
      <c r="II77" s="628"/>
      <c r="IJ77" s="628"/>
      <c r="IK77" s="628"/>
      <c r="IL77" s="628"/>
      <c r="IM77" s="628"/>
      <c r="IN77" s="628"/>
      <c r="IO77" s="628"/>
      <c r="IP77" s="628"/>
      <c r="IQ77" s="628"/>
      <c r="IR77" s="628"/>
      <c r="IS77" s="628"/>
      <c r="IT77" s="628"/>
      <c r="IU77" s="628"/>
      <c r="IV77" s="628"/>
      <c r="IW77" s="628"/>
      <c r="IX77" s="628"/>
      <c r="IY77" s="628"/>
      <c r="IZ77" s="628"/>
      <c r="JC77" s="24"/>
      <c r="JD77" s="906"/>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1566"/>
      <c r="KH77" s="1566"/>
      <c r="KI77" s="1566"/>
      <c r="KJ77" s="24"/>
      <c r="KK77" s="24"/>
      <c r="KL77" s="24"/>
      <c r="KM77" s="214"/>
      <c r="KN77" s="1565"/>
      <c r="KO77" s="1565"/>
      <c r="KP77" s="1565"/>
    </row>
    <row r="78" spans="1:302" ht="15" customHeight="1" thickBot="1" x14ac:dyDescent="0.35">
      <c r="A78" s="989"/>
      <c r="B78" s="910"/>
      <c r="C78" s="31" t="s">
        <v>507</v>
      </c>
      <c r="D78" s="987"/>
      <c r="E78" s="987"/>
      <c r="F78" s="988">
        <f>SUMIF(A10:A54, "MR", F10:F54)</f>
        <v>0</v>
      </c>
      <c r="G78" s="373"/>
      <c r="H78" s="373"/>
      <c r="I78" s="995"/>
      <c r="J78" s="910"/>
      <c r="K78" s="31" t="s">
        <v>507</v>
      </c>
      <c r="L78" s="32"/>
      <c r="M78" s="32"/>
      <c r="N78" s="988">
        <f>SUMIF(C10:C54, "MR", F10:F54)</f>
        <v>0</v>
      </c>
      <c r="AP78" s="533"/>
      <c r="AQ78" s="1759"/>
      <c r="AR78" s="1759"/>
      <c r="AS78" s="1759"/>
      <c r="AT78" s="1759"/>
      <c r="AU78" s="1759"/>
      <c r="AV78" s="1759"/>
      <c r="AW78" s="1759"/>
      <c r="AX78" s="555"/>
      <c r="AY78" s="555"/>
      <c r="AZ78" s="555"/>
      <c r="BA78" s="2523" t="s">
        <v>2784</v>
      </c>
      <c r="BB78" s="2523"/>
      <c r="BC78" s="2523"/>
      <c r="BD78" s="2523"/>
      <c r="BE78" s="2523"/>
      <c r="BF78" s="2523"/>
      <c r="BG78" s="2523"/>
      <c r="BH78" s="2523"/>
      <c r="BI78" s="2523"/>
      <c r="BJ78" s="2523"/>
      <c r="BK78" s="2523"/>
      <c r="BL78" s="2523"/>
      <c r="BM78" s="2523"/>
      <c r="BN78" s="2523"/>
      <c r="BO78" s="2523"/>
      <c r="BP78" s="2523"/>
      <c r="BQ78" s="2523"/>
      <c r="BR78" s="2523"/>
      <c r="BS78" s="2523"/>
      <c r="BT78" s="2524"/>
      <c r="BU78" s="2339">
        <f>'23. BldgUnit Config'!U78</f>
        <v>0</v>
      </c>
      <c r="BV78" s="327"/>
      <c r="BW78" s="2983"/>
      <c r="BX78" s="2983"/>
      <c r="BY78" s="2983"/>
      <c r="BZ78" s="2985"/>
      <c r="CA78" s="2987"/>
      <c r="CB78" s="343"/>
      <c r="CC78" s="2931"/>
      <c r="CD78" s="2932"/>
      <c r="CE78" s="2932"/>
      <c r="CF78" s="2932"/>
      <c r="CG78" s="2933"/>
      <c r="CI78" s="1374"/>
      <c r="CJ78" s="258" t="s">
        <v>406</v>
      </c>
      <c r="CK78" s="1374"/>
      <c r="CL78" s="1374"/>
      <c r="CM78" s="1374"/>
      <c r="CN78" s="1374"/>
      <c r="CO78" s="1374"/>
      <c r="CP78" s="1374"/>
      <c r="CQ78" s="1374"/>
      <c r="CR78" s="1374"/>
      <c r="CS78" s="1374"/>
      <c r="CT78" s="1374"/>
      <c r="CU78" s="1374"/>
      <c r="CV78" s="1374"/>
      <c r="CW78" s="1374"/>
      <c r="CX78" s="1374"/>
      <c r="CY78" s="1374"/>
      <c r="CZ78" s="1374"/>
      <c r="DA78" s="1374"/>
      <c r="DB78" s="1374"/>
      <c r="DC78" s="1374"/>
      <c r="DD78" s="1374"/>
      <c r="DE78" s="1374"/>
      <c r="DF78" s="1374"/>
      <c r="DG78" s="1374"/>
      <c r="DH78" s="1374"/>
      <c r="DI78" s="1374"/>
      <c r="DJ78" s="1374"/>
      <c r="DK78" s="1374"/>
      <c r="DL78" s="1374"/>
      <c r="DM78" s="1374"/>
      <c r="DN78" s="1374"/>
      <c r="DO78" s="1374"/>
      <c r="DP78" s="1374"/>
      <c r="DQ78" s="1374"/>
      <c r="DR78" s="1374"/>
      <c r="DS78" s="1374"/>
      <c r="DT78" s="1374"/>
      <c r="DU78" s="1374"/>
      <c r="DV78" s="1374"/>
      <c r="DW78" s="1374"/>
      <c r="DX78" s="1374"/>
      <c r="FN78" s="451"/>
      <c r="FO78" s="1717">
        <f>'7. Site Info Part I'!B78</f>
        <v>0</v>
      </c>
      <c r="FP78" s="82"/>
      <c r="FQ78" s="3004" t="s">
        <v>2059</v>
      </c>
      <c r="FR78" s="3004"/>
      <c r="FS78" s="3004"/>
      <c r="FT78" s="3004"/>
      <c r="FU78" s="3004"/>
      <c r="FV78" s="3004"/>
      <c r="FW78" s="3004"/>
      <c r="FX78" s="3004"/>
      <c r="FY78" s="3004"/>
      <c r="FZ78" s="3004"/>
      <c r="GA78" s="3004"/>
      <c r="GB78" s="3004"/>
      <c r="GC78" s="3004"/>
      <c r="GD78" s="3004"/>
      <c r="GE78" s="3004"/>
      <c r="GF78" s="3004"/>
      <c r="GG78" s="3004"/>
      <c r="GH78" s="3004"/>
      <c r="GI78" s="3004"/>
      <c r="GJ78" s="3004"/>
      <c r="GK78" s="3004"/>
      <c r="GL78" s="3004"/>
      <c r="GO78" s="466" t="s">
        <v>568</v>
      </c>
      <c r="GP78" s="2419" t="s">
        <v>2128</v>
      </c>
      <c r="GQ78" s="2420"/>
      <c r="GR78" s="2420"/>
      <c r="GS78" s="2420"/>
      <c r="GT78" s="2420"/>
      <c r="GU78" s="2420"/>
      <c r="GV78" s="2420"/>
      <c r="GW78" s="2420"/>
      <c r="GX78" s="2420"/>
      <c r="GY78" s="2420"/>
      <c r="GZ78" s="2420"/>
      <c r="HA78" s="2420"/>
      <c r="HB78" s="2420"/>
      <c r="HC78" s="2420"/>
      <c r="HD78" s="2420"/>
      <c r="HE78" s="2420"/>
      <c r="HF78" s="2421"/>
      <c r="HH78" s="1846"/>
      <c r="HI78" s="1846"/>
      <c r="HJ78" s="1846"/>
      <c r="HK78" s="1069">
        <f>'17. Dev. Narr.'!D115</f>
        <v>0</v>
      </c>
      <c r="HL78" s="2797" t="s">
        <v>2239</v>
      </c>
      <c r="HM78" s="2797"/>
      <c r="HN78" s="2797"/>
      <c r="HO78" s="2797"/>
      <c r="HP78" s="2797"/>
      <c r="HQ78" s="2797"/>
      <c r="HR78" s="2797"/>
      <c r="HS78" s="2797"/>
      <c r="HT78" s="2797"/>
      <c r="HU78" s="2797"/>
      <c r="HV78" s="2797"/>
      <c r="HW78" s="2797"/>
      <c r="HX78" s="2797"/>
      <c r="HY78" s="2797"/>
      <c r="HZ78" s="2797"/>
      <c r="IA78" s="2797"/>
      <c r="IB78" s="2797"/>
      <c r="IC78" s="2797"/>
      <c r="ID78" s="2797"/>
      <c r="IE78" s="2797"/>
      <c r="IF78" s="2797"/>
      <c r="IG78" s="2797"/>
      <c r="IH78" s="2797"/>
      <c r="II78" s="2797"/>
      <c r="IJ78" s="2797"/>
      <c r="IK78" s="2797"/>
      <c r="IL78" s="2797"/>
      <c r="IM78" s="2797"/>
      <c r="IN78" s="2797"/>
      <c r="IO78" s="2797"/>
      <c r="IP78" s="2797"/>
      <c r="IQ78" s="2797"/>
      <c r="IR78" s="2797"/>
      <c r="IS78" s="2797"/>
      <c r="IT78" s="2797"/>
      <c r="IU78" s="2797"/>
      <c r="IV78" s="2797"/>
      <c r="IW78" s="2797"/>
      <c r="IX78" s="2797"/>
      <c r="IY78" s="2797"/>
      <c r="IZ78" s="2797"/>
      <c r="JC78" s="24"/>
      <c r="JD78" s="907" t="s">
        <v>681</v>
      </c>
      <c r="JE78" s="908"/>
      <c r="JF78" s="908"/>
      <c r="JG78" s="908"/>
      <c r="JH78" s="908"/>
      <c r="JI78" s="908"/>
      <c r="JJ78" s="908"/>
      <c r="JK78" s="908"/>
      <c r="JL78" s="908"/>
      <c r="JM78" s="908"/>
      <c r="JN78" s="908"/>
      <c r="JO78" s="908"/>
      <c r="JP78" s="908"/>
      <c r="JQ78" s="908"/>
      <c r="JR78" s="908"/>
      <c r="JS78" s="908"/>
      <c r="JT78" s="908"/>
      <c r="JU78" s="908"/>
      <c r="JV78" s="908"/>
      <c r="JW78" s="908"/>
      <c r="JX78" s="908"/>
      <c r="JY78" s="908"/>
      <c r="JZ78" s="908"/>
      <c r="KA78" s="908"/>
      <c r="KB78" s="908"/>
      <c r="KC78" s="908"/>
      <c r="KD78" s="101"/>
      <c r="KE78" s="1562"/>
      <c r="KF78" s="1562"/>
      <c r="KG78" s="1562"/>
      <c r="KH78" s="1562"/>
      <c r="KI78" s="1562"/>
      <c r="KJ78" s="2740">
        <f>'42. Dev Team'!AH78</f>
        <v>0</v>
      </c>
      <c r="KK78" s="2740"/>
      <c r="KL78" s="2740"/>
      <c r="KM78" s="1563"/>
      <c r="KN78" s="1565"/>
      <c r="KO78" s="1565"/>
      <c r="KP78" s="1565"/>
    </row>
    <row r="79" spans="1:302" ht="15" customHeight="1" thickBot="1" x14ac:dyDescent="0.35">
      <c r="A79" s="995"/>
      <c r="B79" s="910"/>
      <c r="C79" s="239" t="s">
        <v>508</v>
      </c>
      <c r="D79" s="996"/>
      <c r="E79" s="996"/>
      <c r="F79" s="997">
        <f>SUM(F77:F78)</f>
        <v>0</v>
      </c>
      <c r="G79" s="373"/>
      <c r="H79" s="373"/>
      <c r="I79" s="989"/>
      <c r="J79" s="910"/>
      <c r="K79" s="239" t="s">
        <v>508</v>
      </c>
      <c r="L79" s="240"/>
      <c r="M79" s="240"/>
      <c r="N79" s="993">
        <f>SUM(N78)</f>
        <v>0</v>
      </c>
      <c r="AP79" s="533"/>
      <c r="AQ79" s="1759"/>
      <c r="AR79" s="1759"/>
      <c r="AS79" s="1759"/>
      <c r="AT79" s="1759"/>
      <c r="AU79" s="1759"/>
      <c r="AV79" s="1759"/>
      <c r="AW79" s="1759"/>
      <c r="AX79" s="555"/>
      <c r="AY79" s="555"/>
      <c r="AZ79" s="555"/>
      <c r="BA79" s="555"/>
      <c r="BB79" s="2351"/>
      <c r="BC79" s="2351"/>
      <c r="BD79" s="2351"/>
      <c r="BE79" s="2351"/>
      <c r="BF79" s="2351"/>
      <c r="BG79" s="2351"/>
      <c r="BH79" s="2351"/>
      <c r="BI79" s="1363"/>
      <c r="BJ79" s="1363"/>
      <c r="BK79" s="1363"/>
      <c r="BL79" s="1363"/>
      <c r="BM79" s="1363"/>
      <c r="BN79" s="1363"/>
      <c r="BO79" s="1363"/>
      <c r="BP79" s="1363"/>
      <c r="BQ79" s="1363"/>
      <c r="BR79" s="1363"/>
      <c r="BS79" s="1363"/>
      <c r="BT79" s="1363"/>
      <c r="BU79" s="1365"/>
      <c r="BV79" s="257"/>
      <c r="BW79" s="2779" t="s">
        <v>2259</v>
      </c>
      <c r="BX79" s="2779"/>
      <c r="BY79" s="2779"/>
      <c r="BZ79" s="2779"/>
      <c r="CA79" s="2779"/>
      <c r="CB79" s="2779"/>
      <c r="CC79" s="2779"/>
      <c r="CD79" s="2779"/>
      <c r="CE79" s="2779"/>
      <c r="CF79" s="2779"/>
      <c r="CG79" s="2779"/>
      <c r="CI79" s="1374"/>
      <c r="CJ79" s="258" t="s">
        <v>411</v>
      </c>
      <c r="CK79" s="1374"/>
      <c r="CL79" s="1374"/>
      <c r="CM79" s="1374"/>
      <c r="CN79" s="1374"/>
      <c r="CO79" s="1374"/>
      <c r="CP79" s="1374"/>
      <c r="CQ79" s="1374"/>
      <c r="CR79" s="1374"/>
      <c r="CS79" s="1374"/>
      <c r="CT79" s="1374"/>
      <c r="CU79" s="1374"/>
      <c r="CV79" s="1374"/>
      <c r="CW79" s="1374"/>
      <c r="CX79" s="1374"/>
      <c r="CY79" s="1374"/>
      <c r="CZ79" s="1374"/>
      <c r="DA79" s="1374"/>
      <c r="DB79" s="1374"/>
      <c r="DC79" s="1374"/>
      <c r="DD79" s="1374"/>
      <c r="DE79" s="1374"/>
      <c r="DF79" s="1374"/>
      <c r="DG79" s="1374"/>
      <c r="DH79" s="1374"/>
      <c r="DI79" s="1374"/>
      <c r="DJ79" s="1374"/>
      <c r="DK79" s="1374"/>
      <c r="DL79" s="1374"/>
      <c r="DM79" s="1374"/>
      <c r="DN79" s="1374"/>
      <c r="DO79" s="1374"/>
      <c r="DP79" s="1374"/>
      <c r="DQ79" s="1374"/>
      <c r="DR79" s="1374"/>
      <c r="DS79" s="1374"/>
      <c r="DT79" s="1374"/>
      <c r="DU79" s="1374"/>
      <c r="DV79" s="1374"/>
      <c r="DW79" s="1374"/>
      <c r="DX79" s="1374"/>
      <c r="FN79" s="449"/>
      <c r="FO79" s="82"/>
      <c r="FP79" s="82"/>
      <c r="FQ79" s="3004"/>
      <c r="FR79" s="3004"/>
      <c r="FS79" s="3004"/>
      <c r="FT79" s="3004"/>
      <c r="FU79" s="3004"/>
      <c r="FV79" s="3004"/>
      <c r="FW79" s="3004"/>
      <c r="FX79" s="3004"/>
      <c r="FY79" s="3004"/>
      <c r="FZ79" s="3004"/>
      <c r="GA79" s="3004"/>
      <c r="GB79" s="3004"/>
      <c r="GC79" s="3004"/>
      <c r="GD79" s="3004"/>
      <c r="GE79" s="3004"/>
      <c r="GF79" s="3004"/>
      <c r="GG79" s="3004"/>
      <c r="GH79" s="3004"/>
      <c r="GI79" s="3004"/>
      <c r="GJ79" s="3004"/>
      <c r="GK79" s="3004"/>
      <c r="GL79" s="3004"/>
      <c r="GO79" s="466"/>
      <c r="GP79" s="1424"/>
      <c r="GQ79" s="1424"/>
      <c r="GR79" s="1424"/>
      <c r="GS79" s="1424"/>
      <c r="GT79" s="1424"/>
      <c r="GU79" s="1424"/>
      <c r="GV79" s="1424"/>
      <c r="GW79" s="1424"/>
      <c r="GX79" s="1424"/>
      <c r="GY79" s="1424"/>
      <c r="GZ79" s="1424"/>
      <c r="HA79" s="1424"/>
      <c r="HB79" s="1424"/>
      <c r="HC79" s="1424"/>
      <c r="HD79" s="1424"/>
      <c r="HE79" s="1424"/>
      <c r="HF79" s="1424"/>
      <c r="HH79" s="1846"/>
      <c r="HI79" s="1846"/>
      <c r="HJ79" s="1846"/>
      <c r="HK79" s="1135"/>
      <c r="HL79" s="2797"/>
      <c r="HM79" s="2797"/>
      <c r="HN79" s="2797"/>
      <c r="HO79" s="2797"/>
      <c r="HP79" s="2797"/>
      <c r="HQ79" s="2797"/>
      <c r="HR79" s="2797"/>
      <c r="HS79" s="2797"/>
      <c r="HT79" s="2797"/>
      <c r="HU79" s="2797"/>
      <c r="HV79" s="2797"/>
      <c r="HW79" s="2797"/>
      <c r="HX79" s="2797"/>
      <c r="HY79" s="2797"/>
      <c r="HZ79" s="2797"/>
      <c r="IA79" s="2797"/>
      <c r="IB79" s="2797"/>
      <c r="IC79" s="2797"/>
      <c r="ID79" s="2797"/>
      <c r="IE79" s="2797"/>
      <c r="IF79" s="2797"/>
      <c r="IG79" s="2797"/>
      <c r="IH79" s="2797"/>
      <c r="II79" s="2797"/>
      <c r="IJ79" s="2797"/>
      <c r="IK79" s="2797"/>
      <c r="IL79" s="2797"/>
      <c r="IM79" s="2797"/>
      <c r="IN79" s="2797"/>
      <c r="IO79" s="2797"/>
      <c r="IP79" s="2797"/>
      <c r="IQ79" s="2797"/>
      <c r="IR79" s="2797"/>
      <c r="IS79" s="2797"/>
      <c r="IT79" s="2797"/>
      <c r="IU79" s="2797"/>
      <c r="IV79" s="2797"/>
      <c r="IW79" s="2797"/>
      <c r="IX79" s="2797"/>
      <c r="IY79" s="2797"/>
      <c r="IZ79" s="2797"/>
      <c r="JC79" s="24"/>
      <c r="JD79" s="910"/>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1566"/>
      <c r="KF79" s="1566"/>
      <c r="KG79" s="1566"/>
      <c r="KH79" s="1566"/>
      <c r="KI79" s="1566"/>
      <c r="KJ79" s="1567"/>
      <c r="KK79" s="1567"/>
      <c r="KL79" s="1567"/>
      <c r="KM79" s="1566"/>
      <c r="KN79" s="1565"/>
      <c r="KO79" s="1565"/>
      <c r="KP79" s="1565"/>
    </row>
    <row r="80" spans="1:302" ht="15" customHeight="1" thickBot="1" x14ac:dyDescent="0.35">
      <c r="A80" s="998"/>
      <c r="B80" s="999"/>
      <c r="C80" s="2968" t="s">
        <v>956</v>
      </c>
      <c r="D80" s="2969"/>
      <c r="E80" s="2969"/>
      <c r="F80" s="1000">
        <f>F76+F79</f>
        <v>0</v>
      </c>
      <c r="G80" s="373"/>
      <c r="H80" s="373"/>
      <c r="I80" s="998"/>
      <c r="J80" s="1001"/>
      <c r="K80" s="33" t="s">
        <v>511</v>
      </c>
      <c r="L80" s="34"/>
      <c r="M80" s="34"/>
      <c r="N80" s="1002">
        <f>SUM(N77,N79)</f>
        <v>0</v>
      </c>
      <c r="AP80" s="2525" t="s">
        <v>2439</v>
      </c>
      <c r="AQ80" s="2526"/>
      <c r="AR80" s="2526"/>
      <c r="AS80" s="2526"/>
      <c r="AT80" s="2526"/>
      <c r="AU80" s="2526"/>
      <c r="AV80" s="2526"/>
      <c r="AW80" s="2526"/>
      <c r="AX80" s="2526"/>
      <c r="AY80" s="2526"/>
      <c r="AZ80" s="2526"/>
      <c r="BA80" s="2526"/>
      <c r="BB80" s="2526"/>
      <c r="BC80" s="2526"/>
      <c r="BD80" s="2526"/>
      <c r="BE80" s="2526"/>
      <c r="BF80" s="2526"/>
      <c r="BG80" s="2526"/>
      <c r="BH80" s="2526"/>
      <c r="BI80" s="2526"/>
      <c r="BJ80" s="2526"/>
      <c r="BK80" s="2526"/>
      <c r="BL80" s="2526"/>
      <c r="BM80" s="2526"/>
      <c r="BN80" s="2526"/>
      <c r="BO80" s="2526"/>
      <c r="BP80" s="2526"/>
      <c r="BQ80" s="2526"/>
      <c r="BR80" s="2526"/>
      <c r="BS80" s="2526"/>
      <c r="BT80" s="2526"/>
      <c r="BU80" s="2526"/>
      <c r="BV80" s="327"/>
      <c r="BW80" s="2341"/>
      <c r="BX80" s="2341"/>
      <c r="BY80" s="2341"/>
      <c r="BZ80" s="2341"/>
      <c r="CA80" s="2341"/>
      <c r="CB80" s="2341"/>
      <c r="CC80" s="2341"/>
      <c r="CD80" s="2341"/>
      <c r="CE80" s="2341"/>
      <c r="CF80" s="2341"/>
      <c r="CG80" s="2341"/>
      <c r="CI80" s="1374"/>
      <c r="CJ80" s="258" t="s">
        <v>412</v>
      </c>
      <c r="CK80" s="1374"/>
      <c r="CL80" s="1374"/>
      <c r="CM80" s="1374"/>
      <c r="CN80" s="1374"/>
      <c r="CO80" s="1374"/>
      <c r="CP80" s="1374"/>
      <c r="CQ80" s="1374"/>
      <c r="CR80" s="1374"/>
      <c r="CS80" s="1374"/>
      <c r="CT80" s="1374"/>
      <c r="CU80" s="1374"/>
      <c r="CV80" s="1374"/>
      <c r="CW80" s="1374"/>
      <c r="CX80" s="1374"/>
      <c r="CY80" s="1374"/>
      <c r="CZ80" s="1374"/>
      <c r="DA80" s="1374"/>
      <c r="DB80" s="1374"/>
      <c r="DC80" s="1374"/>
      <c r="DD80" s="1374"/>
      <c r="DE80" s="1374"/>
      <c r="DF80" s="1374"/>
      <c r="DG80" s="1374"/>
      <c r="DH80" s="1374"/>
      <c r="DI80" s="1374"/>
      <c r="DJ80" s="1374"/>
      <c r="DK80" s="1374"/>
      <c r="DL80" s="1374"/>
      <c r="DM80" s="1374"/>
      <c r="DN80" s="1374"/>
      <c r="DO80" s="1374"/>
      <c r="DP80" s="1374"/>
      <c r="DQ80" s="1374"/>
      <c r="DR80" s="1374"/>
      <c r="DS80" s="1374"/>
      <c r="DT80" s="1374"/>
      <c r="DU80" s="1374"/>
      <c r="DV80" s="1374"/>
      <c r="DW80" s="1374"/>
      <c r="DX80" s="1374"/>
      <c r="FN80" s="449"/>
      <c r="FO80" s="82"/>
      <c r="FP80" s="82"/>
      <c r="FQ80" s="1718"/>
      <c r="FR80" s="1718"/>
      <c r="FS80" s="1718"/>
      <c r="FT80" s="1718"/>
      <c r="FU80" s="1718"/>
      <c r="FV80" s="1718"/>
      <c r="FW80" s="1718"/>
      <c r="FX80" s="1718"/>
      <c r="FY80" s="786"/>
      <c r="FZ80" s="82"/>
      <c r="GA80" s="82"/>
      <c r="GB80" s="82"/>
      <c r="GC80" s="786"/>
      <c r="GD80" s="786"/>
      <c r="GE80" s="451"/>
      <c r="GF80" s="1719"/>
      <c r="GG80" s="845"/>
      <c r="GH80" s="451"/>
      <c r="GI80" s="451"/>
      <c r="GJ80" s="451"/>
      <c r="GK80" s="451"/>
      <c r="GL80" s="451"/>
      <c r="GO80" s="466"/>
      <c r="GP80" s="1424" t="s">
        <v>132</v>
      </c>
      <c r="GQ80" s="1424"/>
      <c r="GR80" s="1424"/>
      <c r="GS80" s="1424"/>
      <c r="GT80" s="1424"/>
      <c r="GU80" s="1424"/>
      <c r="GV80" s="1424"/>
      <c r="GW80" s="1424"/>
      <c r="GX80" s="1424"/>
      <c r="GY80" s="1424"/>
      <c r="GZ80" s="1424"/>
      <c r="HA80" s="1424"/>
      <c r="HB80" s="1424"/>
      <c r="HC80" s="1424"/>
      <c r="HD80" s="1424"/>
      <c r="HE80" s="1424"/>
      <c r="HF80" s="1424"/>
      <c r="HH80" s="300"/>
      <c r="HI80" s="503"/>
      <c r="HJ80" s="1069">
        <f>'17. Dev. Narr.'!C117</f>
        <v>0</v>
      </c>
      <c r="HK80" s="2784" t="s">
        <v>2106</v>
      </c>
      <c r="HL80" s="2784"/>
      <c r="HM80" s="2784"/>
      <c r="HN80" s="2784"/>
      <c r="HO80" s="2784"/>
      <c r="HP80" s="2784"/>
      <c r="HQ80" s="2784"/>
      <c r="HR80" s="2784"/>
      <c r="HS80" s="2784"/>
      <c r="HT80" s="2784"/>
      <c r="HU80" s="2784"/>
      <c r="HV80" s="2784"/>
      <c r="HW80" s="2784"/>
      <c r="HX80" s="2784"/>
      <c r="HY80" s="2784"/>
      <c r="HZ80" s="2784"/>
      <c r="IA80" s="2784"/>
      <c r="IB80" s="2784"/>
      <c r="IC80" s="2784"/>
      <c r="ID80" s="2784"/>
      <c r="IE80" s="2784"/>
      <c r="IF80" s="2784"/>
      <c r="IG80" s="2784"/>
      <c r="IH80" s="2784"/>
      <c r="II80" s="2784"/>
      <c r="IJ80" s="2784"/>
      <c r="IK80" s="2784"/>
      <c r="IL80" s="2784"/>
      <c r="IM80" s="2784"/>
      <c r="IN80" s="2784"/>
      <c r="IO80" s="2784"/>
      <c r="IP80" s="2784"/>
      <c r="IQ80" s="2784"/>
      <c r="IR80" s="2784"/>
      <c r="IS80" s="2784"/>
      <c r="IT80" s="2784"/>
      <c r="IU80" s="2784"/>
      <c r="IV80" s="2784"/>
      <c r="IW80" s="2784"/>
      <c r="IX80" s="2784"/>
      <c r="IY80" s="2784"/>
      <c r="IZ80" s="2784"/>
      <c r="JC80" s="24"/>
      <c r="JD80" s="2762" t="s">
        <v>1190</v>
      </c>
      <c r="JE80" s="2763"/>
      <c r="JF80" s="2763"/>
      <c r="JG80" s="2763"/>
      <c r="JH80" s="2763"/>
      <c r="JI80" s="2763"/>
      <c r="JJ80" s="2763"/>
      <c r="JK80" s="2763"/>
      <c r="JL80" s="2763"/>
      <c r="JM80" s="2763"/>
      <c r="JN80" s="2763"/>
      <c r="JO80" s="24"/>
      <c r="JP80" s="24"/>
      <c r="JQ80" s="24"/>
      <c r="JR80" s="24"/>
      <c r="JS80" s="24"/>
      <c r="JT80" s="24"/>
      <c r="JU80" s="24"/>
      <c r="JV80" s="24"/>
      <c r="JW80" s="24"/>
      <c r="JX80" s="24"/>
      <c r="JY80" s="24"/>
      <c r="JZ80" s="24"/>
      <c r="KA80" s="24"/>
      <c r="KB80" s="24"/>
      <c r="KC80" s="24"/>
      <c r="KD80" s="24"/>
      <c r="KE80" s="661"/>
      <c r="KF80" s="661"/>
      <c r="KG80" s="661"/>
      <c r="KH80" s="332"/>
      <c r="KI80" s="24"/>
      <c r="KJ80" s="24"/>
      <c r="KK80" s="24"/>
      <c r="KL80" s="24"/>
      <c r="KM80" s="24"/>
      <c r="KN80" s="1565"/>
      <c r="KO80" s="1565"/>
      <c r="KP80" s="1565"/>
    </row>
    <row r="81" spans="1:302" ht="15" customHeight="1" thickBot="1" x14ac:dyDescent="0.35">
      <c r="A81" s="995"/>
      <c r="B81" s="910"/>
      <c r="C81" s="35"/>
      <c r="D81" s="36"/>
      <c r="E81" s="36"/>
      <c r="F81" s="1003"/>
      <c r="G81" s="373"/>
      <c r="H81" s="373"/>
      <c r="I81" s="995"/>
      <c r="J81" s="910"/>
      <c r="K81" s="37">
        <v>0.3</v>
      </c>
      <c r="L81" s="987" t="str">
        <f>IF(N81=0,"",N81/$N$85)</f>
        <v/>
      </c>
      <c r="M81" s="987" t="str">
        <f>IF(N81=0,"",(N81/($N$85+$N$88)))</f>
        <v/>
      </c>
      <c r="N81" s="988">
        <f>SUMIF(B10:B54, "30%/30%", F10:F54)</f>
        <v>0</v>
      </c>
      <c r="AP81" s="1966"/>
      <c r="AQ81" s="1966"/>
      <c r="AR81" s="1966"/>
      <c r="AS81" s="1966"/>
      <c r="AT81" s="1966"/>
      <c r="AU81" s="1966"/>
      <c r="AV81" s="1966"/>
      <c r="AW81" s="1966"/>
      <c r="AX81" s="1966"/>
      <c r="AY81" s="1966"/>
      <c r="AZ81" s="1966"/>
      <c r="BA81" s="1966"/>
      <c r="BB81" s="1966"/>
      <c r="BC81" s="1966"/>
      <c r="BD81" s="1966"/>
      <c r="BE81" s="1966"/>
      <c r="BF81" s="1966"/>
      <c r="BG81" s="1966"/>
      <c r="BH81" s="1966"/>
      <c r="BI81" s="1966"/>
      <c r="BJ81" s="1966"/>
      <c r="BK81" s="1966"/>
      <c r="BL81" s="1966"/>
      <c r="BM81" s="1966"/>
      <c r="BN81" s="1966"/>
      <c r="BO81" s="1966"/>
      <c r="BP81" s="1966"/>
      <c r="BQ81" s="1966"/>
      <c r="BR81" s="1966"/>
      <c r="BS81" s="1966"/>
      <c r="BT81" s="1966"/>
      <c r="BU81" s="1966"/>
      <c r="BV81" s="257"/>
      <c r="BW81" s="739" t="s">
        <v>1226</v>
      </c>
      <c r="BX81" s="383"/>
      <c r="BY81" s="740">
        <f>BY43+BY50+BY75</f>
        <v>0</v>
      </c>
      <c r="BZ81" s="740">
        <f>BZ43+BZ50+BZ75</f>
        <v>0</v>
      </c>
      <c r="CA81" s="740">
        <f>CA43+CA50+MIN(CA75, CA77)</f>
        <v>0</v>
      </c>
      <c r="CB81" s="697"/>
      <c r="CC81" s="2496">
        <f>'30. Development Cost Schedule'!G81</f>
        <v>0</v>
      </c>
      <c r="CD81" s="2497"/>
      <c r="CE81" s="2497"/>
      <c r="CF81" s="2497"/>
      <c r="CG81" s="2498"/>
      <c r="CI81" s="1406"/>
      <c r="CJ81" s="258" t="s">
        <v>413</v>
      </c>
      <c r="CK81" s="1374"/>
      <c r="CL81" s="1374"/>
      <c r="CM81" s="1374"/>
      <c r="CN81" s="1374"/>
      <c r="CO81" s="1374"/>
      <c r="CP81" s="1374"/>
      <c r="CQ81" s="1374"/>
      <c r="CR81" s="1374"/>
      <c r="CS81" s="1374"/>
      <c r="CT81" s="1374"/>
      <c r="CU81" s="1374"/>
      <c r="CV81" s="1374"/>
      <c r="CW81" s="1374"/>
      <c r="CX81" s="1374"/>
      <c r="CY81" s="1374"/>
      <c r="CZ81" s="1374"/>
      <c r="DA81" s="1374"/>
      <c r="DB81" s="1374"/>
      <c r="DC81" s="1374"/>
      <c r="DD81" s="1374"/>
      <c r="DE81" s="1374"/>
      <c r="DF81" s="1374"/>
      <c r="DG81" s="1374"/>
      <c r="DH81" s="1374"/>
      <c r="DI81" s="1374"/>
      <c r="DJ81" s="1374"/>
      <c r="DK81" s="1374"/>
      <c r="DL81" s="1374"/>
      <c r="DM81" s="1374"/>
      <c r="DN81" s="1374"/>
      <c r="DO81" s="1374"/>
      <c r="DP81" s="1374"/>
      <c r="DQ81" s="1374"/>
      <c r="DR81" s="1374"/>
      <c r="DS81" s="1374"/>
      <c r="DT81" s="1374"/>
      <c r="DU81" s="1374"/>
      <c r="DV81" s="1374"/>
      <c r="DW81" s="1374"/>
      <c r="DX81" s="1374"/>
      <c r="FN81" s="449"/>
      <c r="FO81" s="1717">
        <f>'7. Site Info Part I'!B81</f>
        <v>0</v>
      </c>
      <c r="FP81" s="82"/>
      <c r="FQ81" s="3005" t="s">
        <v>1345</v>
      </c>
      <c r="FR81" s="3005"/>
      <c r="FS81" s="3005"/>
      <c r="FT81" s="3005"/>
      <c r="FU81" s="3005"/>
      <c r="FV81" s="3005"/>
      <c r="FW81" s="3005"/>
      <c r="FX81" s="3005"/>
      <c r="FY81" s="3005"/>
      <c r="FZ81" s="3005"/>
      <c r="GA81" s="3005"/>
      <c r="GB81" s="3005"/>
      <c r="GC81" s="3005"/>
      <c r="GD81" s="3005"/>
      <c r="GE81" s="3005"/>
      <c r="GF81" s="3005"/>
      <c r="GG81" s="3005"/>
      <c r="GH81" s="3005"/>
      <c r="GI81" s="3005"/>
      <c r="GJ81" s="3005"/>
      <c r="GK81" s="3005"/>
      <c r="GL81" s="3005"/>
      <c r="GO81" s="466"/>
      <c r="GP81" s="1424"/>
      <c r="GQ81" s="1424"/>
      <c r="GR81" s="1424"/>
      <c r="GS81" s="1424"/>
      <c r="GT81" s="1424"/>
      <c r="GU81" s="1424"/>
      <c r="GV81" s="1424"/>
      <c r="GW81" s="1424"/>
      <c r="GX81" s="1424"/>
      <c r="GY81" s="1424"/>
      <c r="GZ81" s="1424"/>
      <c r="HA81" s="1424"/>
      <c r="HB81" s="1424"/>
      <c r="HC81" s="1424"/>
      <c r="HD81" s="1424"/>
      <c r="HE81" s="1424"/>
      <c r="HF81" s="1424"/>
      <c r="HH81" s="623"/>
      <c r="HI81" s="628"/>
      <c r="HJ81" s="628"/>
      <c r="HK81" s="2784"/>
      <c r="HL81" s="2784"/>
      <c r="HM81" s="2784"/>
      <c r="HN81" s="2784"/>
      <c r="HO81" s="2784"/>
      <c r="HP81" s="2784"/>
      <c r="HQ81" s="2784"/>
      <c r="HR81" s="2784"/>
      <c r="HS81" s="2784"/>
      <c r="HT81" s="2784"/>
      <c r="HU81" s="2784"/>
      <c r="HV81" s="2784"/>
      <c r="HW81" s="2784"/>
      <c r="HX81" s="2784"/>
      <c r="HY81" s="2784"/>
      <c r="HZ81" s="2784"/>
      <c r="IA81" s="2784"/>
      <c r="IB81" s="2784"/>
      <c r="IC81" s="2784"/>
      <c r="ID81" s="2784"/>
      <c r="IE81" s="2784"/>
      <c r="IF81" s="2784"/>
      <c r="IG81" s="2784"/>
      <c r="IH81" s="2784"/>
      <c r="II81" s="2784"/>
      <c r="IJ81" s="2784"/>
      <c r="IK81" s="2784"/>
      <c r="IL81" s="2784"/>
      <c r="IM81" s="2784"/>
      <c r="IN81" s="2784"/>
      <c r="IO81" s="2784"/>
      <c r="IP81" s="2784"/>
      <c r="IQ81" s="2784"/>
      <c r="IR81" s="2784"/>
      <c r="IS81" s="2784"/>
      <c r="IT81" s="2784"/>
      <c r="IU81" s="2784"/>
      <c r="IV81" s="2784"/>
      <c r="IW81" s="2784"/>
      <c r="IX81" s="2784"/>
      <c r="IY81" s="2784"/>
      <c r="IZ81" s="2784"/>
      <c r="JC81" s="24"/>
      <c r="JD81" s="2750">
        <f>'42. Dev Team'!B81</f>
        <v>0</v>
      </c>
      <c r="JE81" s="2751"/>
      <c r="JF81" s="2751"/>
      <c r="JG81" s="2751"/>
      <c r="JH81" s="2751"/>
      <c r="JI81" s="2751"/>
      <c r="JJ81" s="2751"/>
      <c r="JK81" s="2751"/>
      <c r="JL81" s="2751"/>
      <c r="JM81" s="2751"/>
      <c r="JN81" s="2751"/>
      <c r="JO81" s="190"/>
      <c r="JP81" s="2759">
        <f>'42. Dev Team'!N81</f>
        <v>0</v>
      </c>
      <c r="JQ81" s="2759"/>
      <c r="JR81" s="2759"/>
      <c r="JS81" s="2759"/>
      <c r="JT81" s="2759"/>
      <c r="JU81" s="2759"/>
      <c r="JV81" s="2759"/>
      <c r="JW81" s="2759"/>
      <c r="JX81" s="2759"/>
      <c r="JY81" s="2759"/>
      <c r="JZ81" s="2759"/>
      <c r="KA81" s="2759"/>
      <c r="KB81" s="2759"/>
      <c r="KC81" s="2759"/>
      <c r="KD81" s="2759"/>
      <c r="KE81" s="2759"/>
      <c r="KF81" s="2759"/>
      <c r="KG81" s="190"/>
      <c r="KH81" s="2760">
        <f>'42. Dev Team'!AF81</f>
        <v>0</v>
      </c>
      <c r="KI81" s="2760"/>
      <c r="KJ81" s="2760"/>
      <c r="KK81" s="2760"/>
      <c r="KL81" s="2760"/>
      <c r="KM81" s="2761"/>
      <c r="KN81" s="1565"/>
      <c r="KO81" s="1565"/>
      <c r="KP81" s="1565"/>
    </row>
    <row r="82" spans="1:302" ht="15" customHeight="1" thickBot="1" x14ac:dyDescent="0.35">
      <c r="A82" s="1004"/>
      <c r="B82" s="1005"/>
      <c r="C82" s="31" t="s">
        <v>512</v>
      </c>
      <c r="D82" s="987" t="str">
        <f ca="1">IF(F82=0,"",F82/$F$86)</f>
        <v/>
      </c>
      <c r="E82" s="987" t="str">
        <f ca="1">IF(F82=0,"",(F82/($F$86+$F$88)))</f>
        <v/>
      </c>
      <c r="F82" s="988">
        <f ca="1">SUMIF(D10:D56, 30, F10:F54)</f>
        <v>0</v>
      </c>
      <c r="G82" s="373"/>
      <c r="H82" s="373"/>
      <c r="I82" s="995"/>
      <c r="J82" s="910"/>
      <c r="K82" s="31" t="s">
        <v>513</v>
      </c>
      <c r="L82" s="987" t="str">
        <f>IF(N82=0,"",N82/$N$85)</f>
        <v/>
      </c>
      <c r="M82" s="987" t="str">
        <f>IF(N82=0,"",(N82/($N$85+$N$88)))</f>
        <v/>
      </c>
      <c r="N82" s="988">
        <f>SUMIF(B10:B54, "LH/50%", F10:F54)</f>
        <v>0</v>
      </c>
      <c r="AP82" s="2352"/>
      <c r="AQ82" s="1340" t="e">
        <f>'23. BldgUnit Config'!#REF!</f>
        <v>#REF!</v>
      </c>
      <c r="AR82" s="2352"/>
      <c r="AS82" s="2340" t="s">
        <v>2785</v>
      </c>
      <c r="AT82" s="2340"/>
      <c r="AU82" s="2340"/>
      <c r="AV82" s="2340"/>
      <c r="AW82" s="2340"/>
      <c r="AX82" s="2340"/>
      <c r="AY82" s="2340"/>
      <c r="AZ82" s="2340"/>
      <c r="BA82" s="2340"/>
      <c r="BB82" s="2340"/>
      <c r="BC82" s="2340"/>
      <c r="BD82" s="2340"/>
      <c r="BE82" s="2527" t="s">
        <v>2781</v>
      </c>
      <c r="BF82" s="2528"/>
      <c r="BG82" s="2528"/>
      <c r="BH82" s="2529"/>
      <c r="BI82" s="2352"/>
      <c r="BJ82" s="2352"/>
      <c r="BK82" s="2352"/>
      <c r="BL82" s="2352"/>
      <c r="BM82" s="2352"/>
      <c r="BN82" s="2352"/>
      <c r="BO82" s="2352"/>
      <c r="BP82" s="2352"/>
      <c r="BQ82" s="2352"/>
      <c r="BR82" s="2352"/>
      <c r="BS82" s="2352"/>
      <c r="BT82" s="2352"/>
      <c r="BU82" s="1366">
        <f>'23. BldgUnit Config'!AF82</f>
        <v>0</v>
      </c>
      <c r="BV82" s="328"/>
      <c r="BW82" s="950" t="s">
        <v>1227</v>
      </c>
      <c r="BX82" s="383"/>
      <c r="BY82" s="738"/>
      <c r="BZ82" s="738"/>
      <c r="CA82" s="738"/>
      <c r="CB82" s="391"/>
      <c r="CC82" s="2496">
        <f>'30. Development Cost Schedule'!G82</f>
        <v>0</v>
      </c>
      <c r="CD82" s="2497"/>
      <c r="CE82" s="2497"/>
      <c r="CF82" s="2497"/>
      <c r="CG82" s="2498"/>
      <c r="CI82" s="1374"/>
      <c r="CJ82" s="258" t="s">
        <v>414</v>
      </c>
      <c r="CK82" s="1374"/>
      <c r="CL82" s="1374"/>
      <c r="CM82" s="1374"/>
      <c r="CN82" s="1374"/>
      <c r="CO82" s="1374"/>
      <c r="CP82" s="1374"/>
      <c r="CQ82" s="1374"/>
      <c r="CR82" s="1374"/>
      <c r="CS82" s="1374"/>
      <c r="CT82" s="1374"/>
      <c r="CU82" s="1374"/>
      <c r="CV82" s="1374"/>
      <c r="CW82" s="1374"/>
      <c r="CX82" s="1374"/>
      <c r="CY82" s="1374"/>
      <c r="CZ82" s="1374"/>
      <c r="DA82" s="1374"/>
      <c r="DB82" s="1374"/>
      <c r="DC82" s="1374"/>
      <c r="DD82" s="1374"/>
      <c r="DE82" s="1374"/>
      <c r="DF82" s="1374"/>
      <c r="DG82" s="1374"/>
      <c r="DH82" s="1374"/>
      <c r="DI82" s="1374"/>
      <c r="DJ82" s="1374"/>
      <c r="DK82" s="1374"/>
      <c r="DL82" s="1374"/>
      <c r="DM82" s="1374"/>
      <c r="DN82" s="1374"/>
      <c r="DO82" s="1374"/>
      <c r="DP82" s="1374"/>
      <c r="DQ82" s="1374"/>
      <c r="DR82" s="1374"/>
      <c r="DS82" s="1374"/>
      <c r="DT82" s="1374"/>
      <c r="DU82" s="1374"/>
      <c r="DV82" s="1374"/>
      <c r="DW82" s="1374"/>
      <c r="DX82" s="1374"/>
      <c r="FN82" s="47"/>
      <c r="FO82" s="82"/>
      <c r="FP82" s="82"/>
      <c r="FQ82" s="3005"/>
      <c r="FR82" s="3005"/>
      <c r="FS82" s="3005"/>
      <c r="FT82" s="3005"/>
      <c r="FU82" s="3005"/>
      <c r="FV82" s="3005"/>
      <c r="FW82" s="3005"/>
      <c r="FX82" s="3005"/>
      <c r="FY82" s="3005"/>
      <c r="FZ82" s="3005"/>
      <c r="GA82" s="3005"/>
      <c r="GB82" s="3005"/>
      <c r="GC82" s="3005"/>
      <c r="GD82" s="3005"/>
      <c r="GE82" s="3005"/>
      <c r="GF82" s="3005"/>
      <c r="GG82" s="3005"/>
      <c r="GH82" s="3005"/>
      <c r="GI82" s="3005"/>
      <c r="GJ82" s="3005"/>
      <c r="GK82" s="3005"/>
      <c r="GL82" s="3005"/>
      <c r="GO82" s="858"/>
      <c r="GP82" s="1281" t="str">
        <f>'11. Site Info Part III'!B83</f>
        <v>-</v>
      </c>
      <c r="GQ82" s="1552"/>
      <c r="GR82" s="2627" t="s">
        <v>1298</v>
      </c>
      <c r="GS82" s="2627"/>
      <c r="GT82" s="2627"/>
      <c r="GU82" s="2627"/>
      <c r="GV82" s="2627"/>
      <c r="GW82" s="2627"/>
      <c r="GX82" s="2627"/>
      <c r="GY82" s="2627"/>
      <c r="GZ82" s="2627"/>
      <c r="HA82" s="2627"/>
      <c r="HB82" s="2627"/>
      <c r="HC82" s="1424"/>
      <c r="HD82" s="1424"/>
      <c r="HE82" s="1424"/>
      <c r="HF82" s="1424"/>
      <c r="HH82" s="300"/>
      <c r="HI82" s="2785" t="s">
        <v>2105</v>
      </c>
      <c r="HJ82" s="2785"/>
      <c r="HK82" s="2785"/>
      <c r="HL82" s="2785"/>
      <c r="HM82" s="2785"/>
      <c r="HN82" s="2785"/>
      <c r="HO82" s="2785"/>
      <c r="HP82" s="2785"/>
      <c r="HQ82" s="2785"/>
      <c r="HR82" s="2785"/>
      <c r="HS82" s="2785"/>
      <c r="HT82" s="2785"/>
      <c r="HU82" s="2785"/>
      <c r="HV82" s="2785"/>
      <c r="HW82" s="2785"/>
      <c r="HX82" s="2785"/>
      <c r="HY82" s="2785"/>
      <c r="HZ82" s="2785"/>
      <c r="IA82" s="2785"/>
      <c r="IB82" s="2785"/>
      <c r="IC82" s="2785"/>
      <c r="ID82" s="2785"/>
      <c r="IE82" s="2785"/>
      <c r="IF82" s="2785"/>
      <c r="IG82" s="2785"/>
      <c r="IH82" s="2785"/>
      <c r="II82" s="2785"/>
      <c r="IJ82" s="2785"/>
      <c r="IK82" s="2785"/>
      <c r="IL82" s="2785"/>
      <c r="IM82" s="2785"/>
      <c r="IN82" s="2785"/>
      <c r="IO82" s="2785"/>
      <c r="IP82" s="2785"/>
      <c r="IQ82" s="2785"/>
      <c r="IR82" s="2785"/>
      <c r="IS82" s="2785"/>
      <c r="IT82" s="2785"/>
      <c r="IU82" s="2785"/>
      <c r="IV82" s="2785"/>
      <c r="IW82" s="2785"/>
      <c r="IX82" s="2785"/>
      <c r="IY82" s="2785"/>
      <c r="IZ82" s="2785"/>
      <c r="JC82" s="24"/>
      <c r="JD82" s="1375"/>
      <c r="JE82" s="1566"/>
      <c r="JF82" s="1566"/>
      <c r="JG82" s="1566"/>
      <c r="JH82" s="1566"/>
      <c r="JI82" s="1566"/>
      <c r="JJ82" s="1566"/>
      <c r="JK82" s="1566"/>
      <c r="JL82" s="1566"/>
      <c r="JM82" s="1566"/>
      <c r="JN82" s="1566"/>
      <c r="JO82" s="24"/>
      <c r="JP82" s="909" t="s">
        <v>203</v>
      </c>
      <c r="JQ82" s="99"/>
      <c r="JR82" s="99"/>
      <c r="JS82" s="99"/>
      <c r="JT82" s="99"/>
      <c r="JU82" s="99"/>
      <c r="JV82" s="99"/>
      <c r="JW82" s="99"/>
      <c r="JX82" s="99"/>
      <c r="JY82" s="99"/>
      <c r="JZ82" s="99"/>
      <c r="KA82" s="99"/>
      <c r="KB82" s="99"/>
      <c r="KC82" s="99"/>
      <c r="KD82" s="99"/>
      <c r="KE82" s="99"/>
      <c r="KF82" s="99"/>
      <c r="KG82" s="99"/>
      <c r="KH82" s="904" t="s">
        <v>618</v>
      </c>
      <c r="KI82" s="24"/>
      <c r="KJ82" s="24"/>
      <c r="KK82" s="24"/>
      <c r="KL82" s="24"/>
      <c r="KM82" s="214"/>
      <c r="KN82" s="1565"/>
      <c r="KO82" s="1565"/>
      <c r="KP82" s="1565"/>
    </row>
    <row r="83" spans="1:302" ht="15" customHeight="1" thickBot="1" x14ac:dyDescent="0.35">
      <c r="A83" s="1004"/>
      <c r="B83" s="1005"/>
      <c r="C83" s="31" t="s">
        <v>514</v>
      </c>
      <c r="D83" s="987" t="str">
        <f ca="1">IF(F83=0,"",F83/$F$86)</f>
        <v/>
      </c>
      <c r="E83" s="987" t="str">
        <f ca="1">IF(F83=0,"",(F83/($F$86+$F$88)))</f>
        <v/>
      </c>
      <c r="F83" s="988">
        <f ca="1">SUMIF(D10:D56, 40, F10:F54)</f>
        <v>0</v>
      </c>
      <c r="G83" s="373"/>
      <c r="H83" s="373"/>
      <c r="I83" s="995"/>
      <c r="J83" s="910"/>
      <c r="K83" s="31" t="s">
        <v>515</v>
      </c>
      <c r="L83" s="987" t="str">
        <f>IF(N83=0,"",N83/$N$85)</f>
        <v/>
      </c>
      <c r="M83" s="987" t="str">
        <f>IF(N83=0,"",(N83/($N$85+$N$88)))</f>
        <v/>
      </c>
      <c r="N83" s="988">
        <f>SUMIF(B10:B54, "HH/60%", F10:F54)</f>
        <v>0</v>
      </c>
      <c r="AP83" s="2209"/>
      <c r="AQ83" s="2321"/>
      <c r="AR83" s="2209"/>
      <c r="AS83" s="2209"/>
      <c r="AT83" s="2209"/>
      <c r="AU83" s="2209"/>
      <c r="AV83" s="2209"/>
      <c r="AW83" s="2209"/>
      <c r="AX83" s="2209"/>
      <c r="AY83" s="2209"/>
      <c r="AZ83" s="2209"/>
      <c r="BA83" s="2209"/>
      <c r="BB83" s="2209"/>
      <c r="BC83" s="2209"/>
      <c r="BD83" s="2209"/>
      <c r="BE83" s="2530"/>
      <c r="BF83" s="2531"/>
      <c r="BG83" s="2531"/>
      <c r="BH83" s="2532"/>
      <c r="BI83" s="2209"/>
      <c r="BJ83" s="2209"/>
      <c r="BK83" s="2209"/>
      <c r="BL83" s="2209"/>
      <c r="BM83" s="2209"/>
      <c r="BN83" s="2209"/>
      <c r="BO83" s="2209"/>
      <c r="BP83" s="2209"/>
      <c r="BQ83" s="2209"/>
      <c r="BR83" s="2209"/>
      <c r="BS83" s="2209"/>
      <c r="BT83" s="2209"/>
      <c r="BU83" s="2055"/>
      <c r="BV83" s="1006"/>
      <c r="BW83" s="1355" t="s">
        <v>1177</v>
      </c>
      <c r="BX83" s="1370">
        <f>IF(BY83=0,0,BY83/(BY81+BY29))</f>
        <v>0</v>
      </c>
      <c r="BY83" s="919">
        <f>'30. Development Cost Schedule'!C83</f>
        <v>0</v>
      </c>
      <c r="BZ83" s="919">
        <f>'30. Development Cost Schedule'!D83</f>
        <v>0</v>
      </c>
      <c r="CA83" s="919">
        <f>'30. Development Cost Schedule'!E83</f>
        <v>0</v>
      </c>
      <c r="CB83" s="697"/>
      <c r="CC83" s="2496">
        <f>'30. Development Cost Schedule'!G83</f>
        <v>0</v>
      </c>
      <c r="CD83" s="2497"/>
      <c r="CE83" s="2497"/>
      <c r="CF83" s="2497"/>
      <c r="CG83" s="2498"/>
      <c r="CI83" s="1374"/>
      <c r="CJ83" s="258" t="s">
        <v>415</v>
      </c>
      <c r="CK83" s="1374"/>
      <c r="CL83" s="1374"/>
      <c r="CM83" s="1374"/>
      <c r="CN83" s="1374"/>
      <c r="CO83" s="1374"/>
      <c r="CP83" s="1374"/>
      <c r="CQ83" s="1374"/>
      <c r="CR83" s="1374"/>
      <c r="CS83" s="1374"/>
      <c r="CT83" s="1374"/>
      <c r="CU83" s="1374"/>
      <c r="CV83" s="1374"/>
      <c r="CW83" s="1374"/>
      <c r="CX83" s="1374"/>
      <c r="CY83" s="1374"/>
      <c r="CZ83" s="1374"/>
      <c r="DA83" s="1374"/>
      <c r="DB83" s="1374"/>
      <c r="DC83" s="1374"/>
      <c r="DD83" s="1374"/>
      <c r="DE83" s="1374"/>
      <c r="DF83" s="1374"/>
      <c r="DG83" s="1374"/>
      <c r="DH83" s="1374"/>
      <c r="DI83" s="1374"/>
      <c r="DJ83" s="1374"/>
      <c r="DK83" s="1374"/>
      <c r="DL83" s="1374"/>
      <c r="DM83" s="1374"/>
      <c r="DN83" s="1374"/>
      <c r="DO83" s="1374"/>
      <c r="DP83" s="1374"/>
      <c r="DQ83" s="1374"/>
      <c r="DR83" s="1374"/>
      <c r="DS83" s="1374"/>
      <c r="DT83" s="1374"/>
      <c r="DU83" s="1374"/>
      <c r="DV83" s="1374"/>
      <c r="DW83" s="1374"/>
      <c r="DX83" s="1374"/>
      <c r="FN83" s="47"/>
      <c r="FO83" s="82"/>
      <c r="FP83" s="82"/>
      <c r="FQ83" s="3005"/>
      <c r="FR83" s="3005"/>
      <c r="FS83" s="3005"/>
      <c r="FT83" s="3005"/>
      <c r="FU83" s="3005"/>
      <c r="FV83" s="3005"/>
      <c r="FW83" s="3005"/>
      <c r="FX83" s="3005"/>
      <c r="FY83" s="3005"/>
      <c r="FZ83" s="3005"/>
      <c r="GA83" s="3005"/>
      <c r="GB83" s="3005"/>
      <c r="GC83" s="3005"/>
      <c r="GD83" s="3005"/>
      <c r="GE83" s="3005"/>
      <c r="GF83" s="3005"/>
      <c r="GG83" s="3005"/>
      <c r="GH83" s="3005"/>
      <c r="GI83" s="3005"/>
      <c r="GJ83" s="3005"/>
      <c r="GK83" s="3005"/>
      <c r="GL83" s="3005"/>
      <c r="GO83" s="858"/>
      <c r="GP83" s="479"/>
      <c r="GQ83" s="479"/>
      <c r="GR83" s="449"/>
      <c r="GS83" s="1424"/>
      <c r="GT83" s="1424"/>
      <c r="GU83" s="1424"/>
      <c r="GV83" s="1424"/>
      <c r="GW83" s="1424"/>
      <c r="GX83" s="1424"/>
      <c r="GY83" s="1424"/>
      <c r="GZ83" s="1424"/>
      <c r="HA83" s="1424"/>
      <c r="HB83" s="1424"/>
      <c r="HC83" s="1424"/>
      <c r="HD83" s="1424"/>
      <c r="HE83" s="1424"/>
      <c r="HF83" s="1424"/>
      <c r="HH83" s="300"/>
      <c r="HI83" s="2786"/>
      <c r="HJ83" s="2786"/>
      <c r="HK83" s="2786"/>
      <c r="HL83" s="2786"/>
      <c r="HM83" s="2786"/>
      <c r="HN83" s="2786"/>
      <c r="HO83" s="2786"/>
      <c r="HP83" s="2786"/>
      <c r="HQ83" s="2786"/>
      <c r="HR83" s="2786"/>
      <c r="HS83" s="2786"/>
      <c r="HT83" s="2786"/>
      <c r="HU83" s="2786"/>
      <c r="HV83" s="2786"/>
      <c r="HW83" s="2786"/>
      <c r="HX83" s="2786"/>
      <c r="HY83" s="2786"/>
      <c r="HZ83" s="2786"/>
      <c r="IA83" s="2786"/>
      <c r="IB83" s="2786"/>
      <c r="IC83" s="2786"/>
      <c r="ID83" s="2786"/>
      <c r="IE83" s="2786"/>
      <c r="IF83" s="2786"/>
      <c r="IG83" s="2786"/>
      <c r="IH83" s="2786"/>
      <c r="II83" s="2786"/>
      <c r="IJ83" s="2786"/>
      <c r="IK83" s="2786"/>
      <c r="IL83" s="2786"/>
      <c r="IM83" s="2786"/>
      <c r="IN83" s="2786"/>
      <c r="IO83" s="2786"/>
      <c r="IP83" s="2786"/>
      <c r="IQ83" s="2786"/>
      <c r="IR83" s="2786"/>
      <c r="IS83" s="2786"/>
      <c r="IT83" s="2786"/>
      <c r="IU83" s="2786"/>
      <c r="IV83" s="2786"/>
      <c r="IW83" s="2786"/>
      <c r="IX83" s="2786"/>
      <c r="IY83" s="2786"/>
      <c r="IZ83" s="2786"/>
      <c r="JC83" s="24"/>
      <c r="JD83" s="2752">
        <f>'42. Dev Team'!B83</f>
        <v>0</v>
      </c>
      <c r="JE83" s="2753"/>
      <c r="JF83" s="2753"/>
      <c r="JG83" s="2753"/>
      <c r="JH83" s="2753"/>
      <c r="JI83" s="2753"/>
      <c r="JJ83" s="2753"/>
      <c r="JK83" s="2753"/>
      <c r="JL83" s="2753"/>
      <c r="JM83" s="2753"/>
      <c r="JN83" s="2753"/>
      <c r="JO83" s="2753"/>
      <c r="JP83" s="2753"/>
      <c r="JQ83" s="2753"/>
      <c r="JR83" s="2753"/>
      <c r="JS83" s="2753"/>
      <c r="JT83" s="24"/>
      <c r="JU83" s="2754">
        <f>'42. Dev Team'!S83</f>
        <v>0</v>
      </c>
      <c r="JV83" s="2754"/>
      <c r="JW83" s="2754"/>
      <c r="JX83" s="2754"/>
      <c r="JY83" s="2754"/>
      <c r="JZ83" s="2754"/>
      <c r="KA83" s="2754"/>
      <c r="KB83" s="2754"/>
      <c r="KC83" s="2754"/>
      <c r="KD83" s="24"/>
      <c r="KE83" s="2757">
        <f>'42. Dev Team'!AC83</f>
        <v>0</v>
      </c>
      <c r="KF83" s="2757"/>
      <c r="KG83" s="2757"/>
      <c r="KH83" s="2757"/>
      <c r="KI83" s="2757"/>
      <c r="KJ83" s="2757"/>
      <c r="KK83" s="2757"/>
      <c r="KL83" s="2757"/>
      <c r="KM83" s="2758"/>
      <c r="KN83" s="1565"/>
      <c r="KO83" s="1565"/>
      <c r="KP83" s="1565"/>
    </row>
    <row r="84" spans="1:302" ht="15" customHeight="1" thickBot="1" x14ac:dyDescent="0.35">
      <c r="A84" s="2966" t="s">
        <v>516</v>
      </c>
      <c r="B84" s="2967"/>
      <c r="C84" s="31" t="s">
        <v>517</v>
      </c>
      <c r="D84" s="987" t="str">
        <f ca="1">IF(F84=0,"",F84/$F$86)</f>
        <v/>
      </c>
      <c r="E84" s="987" t="str">
        <f ca="1">IF(F84=0,"",(F84/($F$86+$F$88)))</f>
        <v/>
      </c>
      <c r="F84" s="988">
        <f ca="1">SUMIF(D10:D56, 50, F10:F54)</f>
        <v>0</v>
      </c>
      <c r="G84" s="373"/>
      <c r="H84" s="373"/>
      <c r="I84" s="2966"/>
      <c r="J84" s="2967"/>
      <c r="K84" s="31" t="s">
        <v>518</v>
      </c>
      <c r="L84" s="987" t="str">
        <f>IF(N84=0,"",N84/$N$85)</f>
        <v/>
      </c>
      <c r="M84" s="987" t="str">
        <f>IF(N84=0,"",(N84/($N$85+$N$88)))</f>
        <v/>
      </c>
      <c r="N84" s="988">
        <f>SUMIF(B10:B54, "HH/80%", F10:F54)</f>
        <v>0</v>
      </c>
      <c r="AP84" s="2352"/>
      <c r="AQ84" s="49"/>
      <c r="AR84" s="2352"/>
      <c r="AS84" s="49"/>
      <c r="AT84" s="2536" t="s">
        <v>1483</v>
      </c>
      <c r="AU84" s="2537"/>
      <c r="AV84" s="2537"/>
      <c r="AW84" s="2537"/>
      <c r="AX84" s="2537"/>
      <c r="AY84" s="2537"/>
      <c r="AZ84" s="2537"/>
      <c r="BA84" s="2537"/>
      <c r="BB84" s="2538"/>
      <c r="BC84" s="2352"/>
      <c r="BD84" s="2352"/>
      <c r="BE84" s="2530"/>
      <c r="BF84" s="2531"/>
      <c r="BG84" s="2531"/>
      <c r="BH84" s="2532"/>
      <c r="BI84" s="2352"/>
      <c r="BJ84" s="2352"/>
      <c r="BK84" s="2352"/>
      <c r="BL84" s="2352"/>
      <c r="BM84" s="2352"/>
      <c r="BN84" s="2352"/>
      <c r="BO84" s="2352"/>
      <c r="BP84" s="2352"/>
      <c r="BQ84" s="2352"/>
      <c r="BR84" s="2352"/>
      <c r="BS84" s="2352"/>
      <c r="BT84" s="2352"/>
      <c r="BU84" s="49"/>
      <c r="BV84" s="1006"/>
      <c r="BW84" s="371"/>
      <c r="BX84" s="994"/>
      <c r="BY84" s="1846"/>
      <c r="BZ84" s="1846"/>
      <c r="CA84" s="1846"/>
      <c r="CB84" s="391"/>
      <c r="CC84" s="2496">
        <f>'30. Development Cost Schedule'!G84</f>
        <v>0</v>
      </c>
      <c r="CD84" s="2497"/>
      <c r="CE84" s="2497"/>
      <c r="CF84" s="2497"/>
      <c r="CG84" s="2498"/>
      <c r="FN84" s="47"/>
      <c r="FO84" s="82"/>
      <c r="FP84" s="82"/>
      <c r="FQ84" s="1524"/>
      <c r="FR84" s="1524"/>
      <c r="FS84" s="1524"/>
      <c r="FT84" s="1524"/>
      <c r="FU84" s="1524"/>
      <c r="FV84" s="1524"/>
      <c r="FW84" s="1524"/>
      <c r="FX84" s="1524"/>
      <c r="FY84" s="82"/>
      <c r="FZ84" s="82"/>
      <c r="GA84" s="82"/>
      <c r="GB84" s="82"/>
      <c r="GC84" s="786"/>
      <c r="GD84" s="786"/>
      <c r="GE84" s="808"/>
      <c r="GF84" s="808"/>
      <c r="GG84" s="808"/>
      <c r="GH84" s="808"/>
      <c r="GI84" s="808"/>
      <c r="GJ84" s="808"/>
      <c r="GK84" s="808"/>
      <c r="GL84" s="808"/>
      <c r="GO84" s="858"/>
      <c r="GP84" s="1129">
        <f>'11. Site Info Part III'!B85</f>
        <v>0</v>
      </c>
      <c r="GQ84" s="1846"/>
      <c r="GR84" s="2790" t="s">
        <v>2219</v>
      </c>
      <c r="GS84" s="2791"/>
      <c r="GT84" s="2791"/>
      <c r="GU84" s="2791"/>
      <c r="GV84" s="2791"/>
      <c r="GW84" s="2791"/>
      <c r="GX84" s="2791"/>
      <c r="GY84" s="2791"/>
      <c r="GZ84" s="2791"/>
      <c r="HA84" s="2791"/>
      <c r="HB84" s="2791"/>
      <c r="HC84" s="2791"/>
      <c r="HD84" s="2791"/>
      <c r="HE84" s="2791"/>
      <c r="HF84" s="2791"/>
      <c r="HH84" s="300"/>
      <c r="HI84" s="2547">
        <f>'17. Dev. Narr.'!B124</f>
        <v>0</v>
      </c>
      <c r="HJ84" s="2548"/>
      <c r="HK84" s="2548"/>
      <c r="HL84" s="2548"/>
      <c r="HM84" s="2548"/>
      <c r="HN84" s="2548"/>
      <c r="HO84" s="2548"/>
      <c r="HP84" s="2548"/>
      <c r="HQ84" s="2548"/>
      <c r="HR84" s="2548"/>
      <c r="HS84" s="2548"/>
      <c r="HT84" s="2548"/>
      <c r="HU84" s="2548"/>
      <c r="HV84" s="2548"/>
      <c r="HW84" s="2548"/>
      <c r="HX84" s="2548"/>
      <c r="HY84" s="2548"/>
      <c r="HZ84" s="2548"/>
      <c r="IA84" s="2548"/>
      <c r="IB84" s="2548"/>
      <c r="IC84" s="2548"/>
      <c r="ID84" s="2548"/>
      <c r="IE84" s="2548"/>
      <c r="IF84" s="2548"/>
      <c r="IG84" s="2548"/>
      <c r="IH84" s="2548"/>
      <c r="II84" s="2548"/>
      <c r="IJ84" s="2548"/>
      <c r="IK84" s="2548"/>
      <c r="IL84" s="2548"/>
      <c r="IM84" s="2548"/>
      <c r="IN84" s="2548"/>
      <c r="IO84" s="2548"/>
      <c r="IP84" s="2548"/>
      <c r="IQ84" s="2548"/>
      <c r="IR84" s="2548"/>
      <c r="IS84" s="2548"/>
      <c r="IT84" s="2548"/>
      <c r="IU84" s="2548"/>
      <c r="IV84" s="2548"/>
      <c r="IW84" s="2548"/>
      <c r="IX84" s="2548"/>
      <c r="IY84" s="2548"/>
      <c r="IZ84" s="2549"/>
      <c r="JC84" s="24"/>
      <c r="JD84" s="2746" t="s">
        <v>199</v>
      </c>
      <c r="JE84" s="2747"/>
      <c r="JF84" s="2747"/>
      <c r="JG84" s="2747"/>
      <c r="JH84" s="2747"/>
      <c r="JI84" s="2747"/>
      <c r="JJ84" s="2747"/>
      <c r="JK84" s="2747"/>
      <c r="JL84" s="2747"/>
      <c r="JM84" s="2747"/>
      <c r="JN84" s="2747"/>
      <c r="JO84" s="2747"/>
      <c r="JP84" s="2747"/>
      <c r="JQ84" s="2747"/>
      <c r="JR84" s="2747"/>
      <c r="JS84" s="2747"/>
      <c r="JT84" s="24"/>
      <c r="JU84" s="2748" t="s">
        <v>129</v>
      </c>
      <c r="JV84" s="2748"/>
      <c r="JW84" s="2748"/>
      <c r="JX84" s="2748"/>
      <c r="JY84" s="2748"/>
      <c r="JZ84" s="2748"/>
      <c r="KA84" s="2748"/>
      <c r="KB84" s="2748"/>
      <c r="KC84" s="2748"/>
      <c r="KD84" s="24"/>
      <c r="KE84" s="2747" t="s">
        <v>128</v>
      </c>
      <c r="KF84" s="2747"/>
      <c r="KG84" s="2747"/>
      <c r="KH84" s="2747"/>
      <c r="KI84" s="2747"/>
      <c r="KJ84" s="2747"/>
      <c r="KK84" s="2747"/>
      <c r="KL84" s="2747"/>
      <c r="KM84" s="2749"/>
      <c r="KN84" s="1565"/>
      <c r="KO84" s="1565"/>
      <c r="KP84" s="1565"/>
    </row>
    <row r="85" spans="1:302" ht="15" customHeight="1" thickBot="1" x14ac:dyDescent="0.35">
      <c r="A85" s="2966" t="s">
        <v>522</v>
      </c>
      <c r="B85" s="2967"/>
      <c r="C85" s="31" t="s">
        <v>519</v>
      </c>
      <c r="D85" s="987" t="str">
        <f ca="1">IF(F85=0,"",F85/$F$86)</f>
        <v/>
      </c>
      <c r="E85" s="987" t="str">
        <f ca="1">IF(F85=0,"",(F85/($F$86+$F$88)))</f>
        <v/>
      </c>
      <c r="F85" s="988">
        <f ca="1">SUMIF(D10:D56, 60, F10:F54)</f>
        <v>0</v>
      </c>
      <c r="G85" s="373"/>
      <c r="H85" s="373"/>
      <c r="I85" s="2966" t="s">
        <v>1388</v>
      </c>
      <c r="J85" s="2967"/>
      <c r="K85" s="237" t="s">
        <v>1386</v>
      </c>
      <c r="L85" s="992"/>
      <c r="M85" s="238"/>
      <c r="N85" s="993">
        <f>SUM(N81:N84)</f>
        <v>0</v>
      </c>
      <c r="AP85" s="2352"/>
      <c r="AQ85" s="2352"/>
      <c r="AR85" s="2352"/>
      <c r="AS85" s="2352"/>
      <c r="AT85" s="49"/>
      <c r="AU85" s="49"/>
      <c r="AV85" s="49"/>
      <c r="AW85" s="49"/>
      <c r="AX85" s="49"/>
      <c r="AY85" s="49"/>
      <c r="AZ85" s="49"/>
      <c r="BA85" s="49"/>
      <c r="BB85" s="49"/>
      <c r="BC85" s="2352"/>
      <c r="BD85" s="2352"/>
      <c r="BE85" s="2530"/>
      <c r="BF85" s="2531"/>
      <c r="BG85" s="2531"/>
      <c r="BH85" s="2532"/>
      <c r="BI85" s="2352"/>
      <c r="BJ85" s="2352"/>
      <c r="BK85" s="2352"/>
      <c r="BL85" s="2352"/>
      <c r="BM85" s="2352"/>
      <c r="BN85" s="2352"/>
      <c r="BO85" s="2352"/>
      <c r="BP85" s="2352"/>
      <c r="BQ85" s="2352"/>
      <c r="BR85" s="2352"/>
      <c r="BS85" s="2352"/>
      <c r="BT85" s="2352"/>
      <c r="BU85" s="2352"/>
      <c r="BV85" s="1006"/>
      <c r="BW85" s="739" t="s">
        <v>1216</v>
      </c>
      <c r="BX85" s="383"/>
      <c r="BY85" s="1866">
        <f>SUM(BY83,BY81,BY29)</f>
        <v>0</v>
      </c>
      <c r="BZ85" s="1866">
        <f>SUM(BZ83,BZ81,BZ29)</f>
        <v>0</v>
      </c>
      <c r="CA85" s="1866">
        <f>SUM(CA83,CA81,CA29)</f>
        <v>0</v>
      </c>
      <c r="CB85" s="697"/>
      <c r="CC85" s="2496">
        <f>'30. Development Cost Schedule'!G85</f>
        <v>0</v>
      </c>
      <c r="CD85" s="2497"/>
      <c r="CE85" s="2497"/>
      <c r="CF85" s="2497"/>
      <c r="CG85" s="2498"/>
      <c r="FN85" s="1678" t="s">
        <v>594</v>
      </c>
      <c r="FO85" s="2610" t="s">
        <v>2124</v>
      </c>
      <c r="FP85" s="2611"/>
      <c r="FQ85" s="2611"/>
      <c r="FR85" s="2611"/>
      <c r="FS85" s="2611"/>
      <c r="FT85" s="2611"/>
      <c r="FU85" s="2611"/>
      <c r="FV85" s="2611"/>
      <c r="FW85" s="2611"/>
      <c r="FX85" s="2611"/>
      <c r="FY85" s="2611"/>
      <c r="FZ85" s="2611"/>
      <c r="GA85" s="2611"/>
      <c r="GB85" s="2611"/>
      <c r="GC85" s="2611"/>
      <c r="GD85" s="2611"/>
      <c r="GE85" s="2611"/>
      <c r="GF85" s="2611"/>
      <c r="GG85" s="2611"/>
      <c r="GH85" s="2611"/>
      <c r="GI85" s="2611"/>
      <c r="GJ85" s="2611"/>
      <c r="GK85" s="2611"/>
      <c r="GL85" s="2612"/>
      <c r="GO85" s="858"/>
      <c r="GP85" s="1754"/>
      <c r="GQ85" s="1754"/>
      <c r="GR85" s="2791"/>
      <c r="GS85" s="2791"/>
      <c r="GT85" s="2791"/>
      <c r="GU85" s="2791"/>
      <c r="GV85" s="2791"/>
      <c r="GW85" s="2791"/>
      <c r="GX85" s="2791"/>
      <c r="GY85" s="2791"/>
      <c r="GZ85" s="2791"/>
      <c r="HA85" s="2791"/>
      <c r="HB85" s="2791"/>
      <c r="HC85" s="2791"/>
      <c r="HD85" s="2791"/>
      <c r="HE85" s="2791"/>
      <c r="HF85" s="2791"/>
      <c r="HH85" s="300"/>
      <c r="HI85" s="2550"/>
      <c r="HJ85" s="2551"/>
      <c r="HK85" s="2551"/>
      <c r="HL85" s="2551"/>
      <c r="HM85" s="2551"/>
      <c r="HN85" s="2551"/>
      <c r="HO85" s="2551"/>
      <c r="HP85" s="2551"/>
      <c r="HQ85" s="2551"/>
      <c r="HR85" s="2551"/>
      <c r="HS85" s="2551"/>
      <c r="HT85" s="2551"/>
      <c r="HU85" s="2551"/>
      <c r="HV85" s="2551"/>
      <c r="HW85" s="2551"/>
      <c r="HX85" s="2551"/>
      <c r="HY85" s="2551"/>
      <c r="HZ85" s="2551"/>
      <c r="IA85" s="2551"/>
      <c r="IB85" s="2551"/>
      <c r="IC85" s="2551"/>
      <c r="ID85" s="2551"/>
      <c r="IE85" s="2551"/>
      <c r="IF85" s="2551"/>
      <c r="IG85" s="2551"/>
      <c r="IH85" s="2551"/>
      <c r="II85" s="2551"/>
      <c r="IJ85" s="2551"/>
      <c r="IK85" s="2551"/>
      <c r="IL85" s="2551"/>
      <c r="IM85" s="2551"/>
      <c r="IN85" s="2551"/>
      <c r="IO85" s="2551"/>
      <c r="IP85" s="2551"/>
      <c r="IQ85" s="2551"/>
      <c r="IR85" s="2551"/>
      <c r="IS85" s="2551"/>
      <c r="IT85" s="2551"/>
      <c r="IU85" s="2551"/>
      <c r="IV85" s="2551"/>
      <c r="IW85" s="2551"/>
      <c r="IX85" s="2551"/>
      <c r="IY85" s="2551"/>
      <c r="IZ85" s="2552"/>
      <c r="JC85" s="24"/>
      <c r="JD85" s="131"/>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117"/>
      <c r="KC85" s="24"/>
      <c r="KD85" s="24"/>
      <c r="KE85" s="24"/>
      <c r="KF85" s="24"/>
      <c r="KG85" s="24"/>
      <c r="KH85" s="24"/>
      <c r="KI85" s="24"/>
      <c r="KJ85" s="24"/>
      <c r="KK85" s="24"/>
      <c r="KL85" s="24"/>
      <c r="KM85" s="214"/>
      <c r="KN85" s="1565"/>
      <c r="KO85" s="1565"/>
      <c r="KP85" s="1565"/>
    </row>
    <row r="86" spans="1:302" ht="15" customHeight="1" thickBot="1" x14ac:dyDescent="0.35">
      <c r="A86" s="2966" t="s">
        <v>525</v>
      </c>
      <c r="B86" s="2967"/>
      <c r="C86" s="237" t="s">
        <v>520</v>
      </c>
      <c r="D86" s="1007"/>
      <c r="E86" s="1007"/>
      <c r="F86" s="993">
        <f ca="1">SUM(F82:F85)</f>
        <v>0</v>
      </c>
      <c r="G86" s="373"/>
      <c r="H86" s="373"/>
      <c r="I86" s="995"/>
      <c r="J86" s="910"/>
      <c r="K86" s="31" t="s">
        <v>521</v>
      </c>
      <c r="L86" s="987"/>
      <c r="M86" s="32"/>
      <c r="N86" s="988">
        <f>SUMIF(B10:B54, "EO", F10:F54)</f>
        <v>0</v>
      </c>
      <c r="AP86" s="2352"/>
      <c r="AQ86" s="536">
        <f>'23. BldgUnit Config'!B86</f>
        <v>0</v>
      </c>
      <c r="AR86" s="2352"/>
      <c r="AS86" s="2352" t="s">
        <v>1482</v>
      </c>
      <c r="AT86" s="1369"/>
      <c r="AU86" s="1369"/>
      <c r="AV86" s="1369"/>
      <c r="AW86" s="1369"/>
      <c r="AX86" s="1369"/>
      <c r="AY86" s="1369"/>
      <c r="AZ86" s="1369"/>
      <c r="BA86" s="1369"/>
      <c r="BB86" s="1369"/>
      <c r="BC86" s="2352"/>
      <c r="BD86" s="2352"/>
      <c r="BE86" s="2533"/>
      <c r="BF86" s="2534"/>
      <c r="BG86" s="2534"/>
      <c r="BH86" s="2535"/>
      <c r="BI86" s="2352"/>
      <c r="BJ86" s="2352"/>
      <c r="BK86" s="2352"/>
      <c r="BL86" s="2352"/>
      <c r="BM86" s="2352"/>
      <c r="BN86" s="2352"/>
      <c r="BO86" s="2352"/>
      <c r="BP86" s="2352"/>
      <c r="BQ86" s="2352"/>
      <c r="BR86" s="2352"/>
      <c r="BS86" s="2352"/>
      <c r="BT86" s="2352"/>
      <c r="BU86" s="1366">
        <f>'23. BldgUnit Config'!AF86</f>
        <v>0</v>
      </c>
      <c r="BV86" s="1006"/>
      <c r="BW86" s="405" t="s">
        <v>310</v>
      </c>
      <c r="BX86" s="1372" t="s">
        <v>1484</v>
      </c>
      <c r="BY86" s="372"/>
      <c r="BZ86" s="258"/>
      <c r="CA86" s="258"/>
      <c r="CB86" s="1373" t="s">
        <v>1485</v>
      </c>
      <c r="CC86" s="2496">
        <f>'30. Development Cost Schedule'!G86</f>
        <v>0</v>
      </c>
      <c r="CD86" s="2497"/>
      <c r="CE86" s="2497"/>
      <c r="CF86" s="2497"/>
      <c r="CG86" s="2498"/>
      <c r="FN86" s="466"/>
      <c r="FO86" s="449"/>
      <c r="FP86" s="449"/>
      <c r="FQ86" s="449"/>
      <c r="FR86" s="449"/>
      <c r="FS86" s="449"/>
      <c r="FT86" s="449"/>
      <c r="FU86" s="449"/>
      <c r="FV86" s="449"/>
      <c r="FW86" s="449"/>
      <c r="FX86" s="449"/>
      <c r="FY86" s="449"/>
      <c r="FZ86" s="449"/>
      <c r="GA86" s="449"/>
      <c r="GB86" s="449"/>
      <c r="GC86" s="449"/>
      <c r="GD86" s="449"/>
      <c r="GE86" s="449"/>
      <c r="GF86" s="449"/>
      <c r="GG86" s="449"/>
      <c r="GH86" s="449"/>
      <c r="GI86" s="449"/>
      <c r="GJ86" s="449"/>
      <c r="GK86" s="1846"/>
      <c r="GL86" s="1846"/>
      <c r="GO86" s="858"/>
      <c r="GP86" s="1060"/>
      <c r="GQ86" s="1060"/>
      <c r="GR86" s="2791"/>
      <c r="GS86" s="2791"/>
      <c r="GT86" s="2791"/>
      <c r="GU86" s="2791"/>
      <c r="GV86" s="2791"/>
      <c r="GW86" s="2791"/>
      <c r="GX86" s="2791"/>
      <c r="GY86" s="2791"/>
      <c r="GZ86" s="2791"/>
      <c r="HA86" s="2791"/>
      <c r="HB86" s="2791"/>
      <c r="HC86" s="2791"/>
      <c r="HD86" s="2791"/>
      <c r="HE86" s="2791"/>
      <c r="HF86" s="2791"/>
      <c r="HH86" s="300"/>
      <c r="HI86" s="2550"/>
      <c r="HJ86" s="2551"/>
      <c r="HK86" s="2551"/>
      <c r="HL86" s="2551"/>
      <c r="HM86" s="2551"/>
      <c r="HN86" s="2551"/>
      <c r="HO86" s="2551"/>
      <c r="HP86" s="2551"/>
      <c r="HQ86" s="2551"/>
      <c r="HR86" s="2551"/>
      <c r="HS86" s="2551"/>
      <c r="HT86" s="2551"/>
      <c r="HU86" s="2551"/>
      <c r="HV86" s="2551"/>
      <c r="HW86" s="2551"/>
      <c r="HX86" s="2551"/>
      <c r="HY86" s="2551"/>
      <c r="HZ86" s="2551"/>
      <c r="IA86" s="2551"/>
      <c r="IB86" s="2551"/>
      <c r="IC86" s="2551"/>
      <c r="ID86" s="2551"/>
      <c r="IE86" s="2551"/>
      <c r="IF86" s="2551"/>
      <c r="IG86" s="2551"/>
      <c r="IH86" s="2551"/>
      <c r="II86" s="2551"/>
      <c r="IJ86" s="2551"/>
      <c r="IK86" s="2551"/>
      <c r="IL86" s="2551"/>
      <c r="IM86" s="2551"/>
      <c r="IN86" s="2551"/>
      <c r="IO86" s="2551"/>
      <c r="IP86" s="2551"/>
      <c r="IQ86" s="2551"/>
      <c r="IR86" s="2551"/>
      <c r="IS86" s="2551"/>
      <c r="IT86" s="2551"/>
      <c r="IU86" s="2551"/>
      <c r="IV86" s="2551"/>
      <c r="IW86" s="2551"/>
      <c r="IX86" s="2551"/>
      <c r="IY86" s="2551"/>
      <c r="IZ86" s="2552"/>
      <c r="JC86" s="24"/>
      <c r="JD86" s="905" t="s">
        <v>127</v>
      </c>
      <c r="JE86" s="1564"/>
      <c r="JF86" s="1564"/>
      <c r="JG86" s="644"/>
      <c r="JH86" s="645"/>
      <c r="JI86" s="645"/>
      <c r="JJ86" s="646"/>
      <c r="JK86" s="2764">
        <f>'42. Dev Team'!I86</f>
        <v>0</v>
      </c>
      <c r="JL86" s="2765"/>
      <c r="JM86" s="2766"/>
      <c r="JN86" s="24"/>
      <c r="JO86" s="24"/>
      <c r="JP86" s="24"/>
      <c r="JQ86" s="24"/>
      <c r="JR86" s="24"/>
      <c r="JS86" s="24"/>
      <c r="JT86" s="24"/>
      <c r="JU86" s="24"/>
      <c r="JV86" s="24"/>
      <c r="JW86" s="24"/>
      <c r="JX86" s="24"/>
      <c r="JY86" s="24"/>
      <c r="JZ86" s="24"/>
      <c r="KA86" s="24"/>
      <c r="KB86" s="24"/>
      <c r="KC86" s="24"/>
      <c r="KD86" s="24"/>
      <c r="KE86" s="1566"/>
      <c r="KF86" s="1566"/>
      <c r="KG86" s="1566"/>
      <c r="KH86" s="1566"/>
      <c r="KI86" s="1566"/>
      <c r="KJ86" s="2772"/>
      <c r="KK86" s="2772"/>
      <c r="KL86" s="2772"/>
      <c r="KM86" s="214"/>
      <c r="KN86" s="1565"/>
      <c r="KO86" s="1565"/>
      <c r="KP86" s="1565"/>
    </row>
    <row r="87" spans="1:302" ht="15" customHeight="1" thickBot="1" x14ac:dyDescent="0.35">
      <c r="A87" s="1004"/>
      <c r="B87" s="1005"/>
      <c r="C87" s="38" t="s">
        <v>523</v>
      </c>
      <c r="D87" s="1008"/>
      <c r="E87" s="1008"/>
      <c r="F87" s="988">
        <f ca="1">SUMIF(D10:D56, "MR", F10:F54)</f>
        <v>0</v>
      </c>
      <c r="G87" s="373"/>
      <c r="H87" s="373"/>
      <c r="I87" s="995"/>
      <c r="J87" s="910"/>
      <c r="K87" s="31" t="s">
        <v>507</v>
      </c>
      <c r="L87" s="32"/>
      <c r="M87" s="32"/>
      <c r="N87" s="988">
        <f>SUMIF(B10:B54, "MR", F10:F54)</f>
        <v>0</v>
      </c>
      <c r="AP87" s="2352"/>
      <c r="AQ87" s="49"/>
      <c r="AR87" s="2352"/>
      <c r="AS87" s="49"/>
      <c r="AT87" s="2352"/>
      <c r="AU87" s="2352"/>
      <c r="AV87" s="2352"/>
      <c r="AW87" s="2352"/>
      <c r="AX87" s="2352"/>
      <c r="AY87" s="2352"/>
      <c r="AZ87" s="2352"/>
      <c r="BA87" s="2352"/>
      <c r="BB87" s="2352"/>
      <c r="BC87" s="2352"/>
      <c r="BD87" s="2352"/>
      <c r="BE87" s="49"/>
      <c r="BF87" s="49"/>
      <c r="BG87" s="49"/>
      <c r="BH87" s="49"/>
      <c r="BI87" s="2352"/>
      <c r="BJ87" s="2352"/>
      <c r="BK87" s="2352"/>
      <c r="BL87" s="2352"/>
      <c r="BM87" s="2352"/>
      <c r="BN87" s="2352"/>
      <c r="BO87" s="2352"/>
      <c r="BP87" s="2352"/>
      <c r="BQ87" s="2352"/>
      <c r="BR87" s="2352"/>
      <c r="BS87" s="2352"/>
      <c r="BT87" s="2352"/>
      <c r="BU87" s="49"/>
      <c r="BV87" s="981"/>
      <c r="BW87" s="1352" t="s">
        <v>311</v>
      </c>
      <c r="BX87" s="1362">
        <f>IF(BY87=0,0,(BY87+BY88)/(BY$81+BY$29+BY$83))</f>
        <v>0</v>
      </c>
      <c r="BY87" s="385">
        <f>'30. Development Cost Schedule'!C87</f>
        <v>0</v>
      </c>
      <c r="BZ87" s="385">
        <f>'30. Development Cost Schedule'!D87</f>
        <v>0</v>
      </c>
      <c r="CA87" s="385">
        <f>'30. Development Cost Schedule'!E87</f>
        <v>0</v>
      </c>
      <c r="CB87" s="1385">
        <f>IF(BY87=0,0,(CA87+CA88)/(CA$81+CA$29+CA$83))</f>
        <v>0</v>
      </c>
      <c r="CC87" s="2496">
        <f>'30. Development Cost Schedule'!G87</f>
        <v>0</v>
      </c>
      <c r="CD87" s="2497"/>
      <c r="CE87" s="2497"/>
      <c r="CF87" s="2497"/>
      <c r="CG87" s="2498"/>
      <c r="FN87" s="466"/>
      <c r="FO87" s="449" t="s">
        <v>2011</v>
      </c>
      <c r="FP87" s="449"/>
      <c r="FQ87" s="449"/>
      <c r="FR87" s="449"/>
      <c r="FS87" s="449"/>
      <c r="FT87" s="449"/>
      <c r="FU87" s="449"/>
      <c r="FV87" s="449"/>
      <c r="FW87" s="449"/>
      <c r="FX87" s="449"/>
      <c r="FY87" s="449"/>
      <c r="FZ87" s="449"/>
      <c r="GA87" s="449"/>
      <c r="GB87" s="449"/>
      <c r="GC87" s="449"/>
      <c r="GD87" s="449"/>
      <c r="GE87" s="449"/>
      <c r="GF87" s="449"/>
      <c r="GG87" s="449"/>
      <c r="GH87" s="449"/>
      <c r="GI87" s="449"/>
      <c r="GJ87" s="449"/>
      <c r="GK87" s="1846"/>
      <c r="GL87" s="1846"/>
      <c r="GO87" s="858"/>
      <c r="GP87" s="1060"/>
      <c r="GQ87" s="1060"/>
      <c r="GR87" s="1060"/>
      <c r="GS87" s="2792" t="s">
        <v>2220</v>
      </c>
      <c r="GT87" s="2792"/>
      <c r="GU87" s="2792"/>
      <c r="GV87" s="2792"/>
      <c r="GW87" s="2792"/>
      <c r="GX87" s="2792"/>
      <c r="GY87" s="2792"/>
      <c r="GZ87" s="2792"/>
      <c r="HA87" s="2792"/>
      <c r="HB87" s="2792"/>
      <c r="HC87" s="2792"/>
      <c r="HD87" s="2792"/>
      <c r="HE87" s="2792"/>
      <c r="HF87" s="2792"/>
      <c r="HH87" s="300"/>
      <c r="HI87" s="2550"/>
      <c r="HJ87" s="2551"/>
      <c r="HK87" s="2551"/>
      <c r="HL87" s="2551"/>
      <c r="HM87" s="2551"/>
      <c r="HN87" s="2551"/>
      <c r="HO87" s="2551"/>
      <c r="HP87" s="2551"/>
      <c r="HQ87" s="2551"/>
      <c r="HR87" s="2551"/>
      <c r="HS87" s="2551"/>
      <c r="HT87" s="2551"/>
      <c r="HU87" s="2551"/>
      <c r="HV87" s="2551"/>
      <c r="HW87" s="2551"/>
      <c r="HX87" s="2551"/>
      <c r="HY87" s="2551"/>
      <c r="HZ87" s="2551"/>
      <c r="IA87" s="2551"/>
      <c r="IB87" s="2551"/>
      <c r="IC87" s="2551"/>
      <c r="ID87" s="2551"/>
      <c r="IE87" s="2551"/>
      <c r="IF87" s="2551"/>
      <c r="IG87" s="2551"/>
      <c r="IH87" s="2551"/>
      <c r="II87" s="2551"/>
      <c r="IJ87" s="2551"/>
      <c r="IK87" s="2551"/>
      <c r="IL87" s="2551"/>
      <c r="IM87" s="2551"/>
      <c r="IN87" s="2551"/>
      <c r="IO87" s="2551"/>
      <c r="IP87" s="2551"/>
      <c r="IQ87" s="2551"/>
      <c r="IR87" s="2551"/>
      <c r="IS87" s="2551"/>
      <c r="IT87" s="2551"/>
      <c r="IU87" s="2551"/>
      <c r="IV87" s="2551"/>
      <c r="IW87" s="2551"/>
      <c r="IX87" s="2551"/>
      <c r="IY87" s="2551"/>
      <c r="IZ87" s="2552"/>
      <c r="JC87" s="24"/>
      <c r="JD87" s="906"/>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1566"/>
      <c r="KH87" s="1566"/>
      <c r="KI87" s="1566"/>
      <c r="KJ87" s="24"/>
      <c r="KK87" s="24"/>
      <c r="KL87" s="24"/>
      <c r="KM87" s="214"/>
      <c r="KN87" s="1565"/>
      <c r="KO87" s="1565"/>
      <c r="KP87" s="1565"/>
    </row>
    <row r="88" spans="1:302" ht="15" customHeight="1" thickBot="1" x14ac:dyDescent="0.35">
      <c r="A88" s="1004"/>
      <c r="B88" s="1005"/>
      <c r="C88" s="239" t="s">
        <v>524</v>
      </c>
      <c r="D88" s="1009"/>
      <c r="E88" s="1009"/>
      <c r="F88" s="997">
        <f ca="1">SUM(F87)</f>
        <v>0</v>
      </c>
      <c r="G88" s="373"/>
      <c r="H88" s="373"/>
      <c r="I88" s="995"/>
      <c r="J88" s="910"/>
      <c r="K88" s="241" t="s">
        <v>508</v>
      </c>
      <c r="L88" s="242"/>
      <c r="M88" s="242"/>
      <c r="N88" s="997">
        <f>SUM(N86:N87)</f>
        <v>0</v>
      </c>
      <c r="AP88" s="2352"/>
      <c r="AQ88" s="536">
        <f>'23. BldgUnit Config'!B88</f>
        <v>0</v>
      </c>
      <c r="AR88" s="2352"/>
      <c r="AS88" s="2352" t="s">
        <v>1508</v>
      </c>
      <c r="AT88" s="2352"/>
      <c r="AU88" s="2352"/>
      <c r="AV88" s="2352"/>
      <c r="AW88" s="2352"/>
      <c r="AX88" s="2352"/>
      <c r="AY88" s="2352"/>
      <c r="AZ88" s="2352"/>
      <c r="BA88" s="2352"/>
      <c r="BB88" s="2352"/>
      <c r="BC88" s="2352"/>
      <c r="BD88" s="2352"/>
      <c r="BE88" s="2352"/>
      <c r="BF88" s="2352"/>
      <c r="BG88" s="2352"/>
      <c r="BH88" s="2352"/>
      <c r="BI88" s="2352"/>
      <c r="BJ88" s="2352"/>
      <c r="BK88" s="2352"/>
      <c r="BL88" s="2352"/>
      <c r="BM88" s="2352"/>
      <c r="BN88" s="2352"/>
      <c r="BO88" s="2352"/>
      <c r="BP88" s="2352"/>
      <c r="BQ88" s="2352"/>
      <c r="BR88" s="2352"/>
      <c r="BS88" s="2352"/>
      <c r="BT88" s="2352"/>
      <c r="BU88" s="49"/>
      <c r="BV88" s="305"/>
      <c r="BW88" s="370" t="s">
        <v>312</v>
      </c>
      <c r="BX88" s="1371"/>
      <c r="BY88" s="385">
        <f>'30. Development Cost Schedule'!C88</f>
        <v>0</v>
      </c>
      <c r="BZ88" s="385">
        <f>'30. Development Cost Schedule'!D88</f>
        <v>0</v>
      </c>
      <c r="CA88" s="385">
        <f>'30. Development Cost Schedule'!E88</f>
        <v>0</v>
      </c>
      <c r="CB88" s="1386"/>
      <c r="CC88" s="2496">
        <f>'30. Development Cost Schedule'!G88</f>
        <v>0</v>
      </c>
      <c r="CD88" s="2497"/>
      <c r="CE88" s="2497"/>
      <c r="CF88" s="2497"/>
      <c r="CG88" s="2498"/>
      <c r="FN88" s="443"/>
      <c r="FO88" s="2543" t="s">
        <v>1610</v>
      </c>
      <c r="FP88" s="2811"/>
      <c r="FQ88" s="2811"/>
      <c r="FR88" s="2811"/>
      <c r="FS88" s="2811"/>
      <c r="FT88" s="2811"/>
      <c r="FU88" s="2811"/>
      <c r="FV88" s="2544"/>
      <c r="FW88" s="2455" t="s">
        <v>1611</v>
      </c>
      <c r="FX88" s="2456"/>
      <c r="FY88" s="2456"/>
      <c r="FZ88" s="2456"/>
      <c r="GA88" s="2457"/>
      <c r="GB88" s="2464" t="s">
        <v>2466</v>
      </c>
      <c r="GC88" s="2465"/>
      <c r="GD88" s="2466"/>
      <c r="GE88" s="1851"/>
      <c r="GF88" s="1851"/>
      <c r="GG88" s="1851"/>
      <c r="GH88" s="1851"/>
      <c r="GI88" s="1851"/>
      <c r="GJ88" s="1851"/>
      <c r="GK88" s="1851"/>
      <c r="GL88" s="313"/>
      <c r="GO88" s="466"/>
      <c r="GP88" s="1060"/>
      <c r="GQ88" s="1060"/>
      <c r="GR88" s="1725"/>
      <c r="GS88" s="2792"/>
      <c r="GT88" s="2792"/>
      <c r="GU88" s="2792"/>
      <c r="GV88" s="2792"/>
      <c r="GW88" s="2792"/>
      <c r="GX88" s="2792"/>
      <c r="GY88" s="2792"/>
      <c r="GZ88" s="2792"/>
      <c r="HA88" s="2792"/>
      <c r="HB88" s="2792"/>
      <c r="HC88" s="2792"/>
      <c r="HD88" s="2792"/>
      <c r="HE88" s="2792"/>
      <c r="HF88" s="2792"/>
      <c r="HH88" s="300"/>
      <c r="HI88" s="2550"/>
      <c r="HJ88" s="2551"/>
      <c r="HK88" s="2551"/>
      <c r="HL88" s="2551"/>
      <c r="HM88" s="2551"/>
      <c r="HN88" s="2551"/>
      <c r="HO88" s="2551"/>
      <c r="HP88" s="2551"/>
      <c r="HQ88" s="2551"/>
      <c r="HR88" s="2551"/>
      <c r="HS88" s="2551"/>
      <c r="HT88" s="2551"/>
      <c r="HU88" s="2551"/>
      <c r="HV88" s="2551"/>
      <c r="HW88" s="2551"/>
      <c r="HX88" s="2551"/>
      <c r="HY88" s="2551"/>
      <c r="HZ88" s="2551"/>
      <c r="IA88" s="2551"/>
      <c r="IB88" s="2551"/>
      <c r="IC88" s="2551"/>
      <c r="ID88" s="2551"/>
      <c r="IE88" s="2551"/>
      <c r="IF88" s="2551"/>
      <c r="IG88" s="2551"/>
      <c r="IH88" s="2551"/>
      <c r="II88" s="2551"/>
      <c r="IJ88" s="2551"/>
      <c r="IK88" s="2551"/>
      <c r="IL88" s="2551"/>
      <c r="IM88" s="2551"/>
      <c r="IN88" s="2551"/>
      <c r="IO88" s="2551"/>
      <c r="IP88" s="2551"/>
      <c r="IQ88" s="2551"/>
      <c r="IR88" s="2551"/>
      <c r="IS88" s="2551"/>
      <c r="IT88" s="2551"/>
      <c r="IU88" s="2551"/>
      <c r="IV88" s="2551"/>
      <c r="IW88" s="2551"/>
      <c r="IX88" s="2551"/>
      <c r="IY88" s="2551"/>
      <c r="IZ88" s="2552"/>
      <c r="JC88" s="332"/>
      <c r="JD88" s="907" t="s">
        <v>681</v>
      </c>
      <c r="JE88" s="908"/>
      <c r="JF88" s="908"/>
      <c r="JG88" s="908"/>
      <c r="JH88" s="908"/>
      <c r="JI88" s="908"/>
      <c r="JJ88" s="908"/>
      <c r="JK88" s="908"/>
      <c r="JL88" s="908"/>
      <c r="JM88" s="908"/>
      <c r="JN88" s="908"/>
      <c r="JO88" s="908"/>
      <c r="JP88" s="908"/>
      <c r="JQ88" s="908"/>
      <c r="JR88" s="908"/>
      <c r="JS88" s="908"/>
      <c r="JT88" s="908"/>
      <c r="JU88" s="908"/>
      <c r="JV88" s="908"/>
      <c r="JW88" s="908"/>
      <c r="JX88" s="908"/>
      <c r="JY88" s="908"/>
      <c r="JZ88" s="908"/>
      <c r="KA88" s="908"/>
      <c r="KB88" s="908"/>
      <c r="KC88" s="908"/>
      <c r="KD88" s="101"/>
      <c r="KE88" s="1562"/>
      <c r="KF88" s="1562"/>
      <c r="KG88" s="1562"/>
      <c r="KH88" s="1562"/>
      <c r="KI88" s="1562"/>
      <c r="KJ88" s="2740">
        <f>'42. Dev Team'!AH88</f>
        <v>0</v>
      </c>
      <c r="KK88" s="2740"/>
      <c r="KL88" s="2740"/>
      <c r="KM88" s="1563"/>
      <c r="KN88" s="92"/>
      <c r="KO88" s="92"/>
      <c r="KP88" s="92"/>
    </row>
    <row r="89" spans="1:302" ht="15" customHeight="1" thickBot="1" x14ac:dyDescent="0.35">
      <c r="A89" s="1010"/>
      <c r="B89" s="1011"/>
      <c r="C89" s="33" t="s">
        <v>526</v>
      </c>
      <c r="D89" s="34"/>
      <c r="E89" s="34"/>
      <c r="F89" s="1000">
        <f ca="1">SUM(F86,F88)</f>
        <v>0</v>
      </c>
      <c r="G89" s="373"/>
      <c r="H89" s="373"/>
      <c r="I89" s="998"/>
      <c r="J89" s="1001"/>
      <c r="K89" s="33" t="s">
        <v>1387</v>
      </c>
      <c r="L89" s="34"/>
      <c r="M89" s="34"/>
      <c r="N89" s="1000">
        <f>SUM(N85,N88)</f>
        <v>0</v>
      </c>
      <c r="AP89" s="2352"/>
      <c r="AQ89" s="49"/>
      <c r="AR89" s="2352"/>
      <c r="AS89" s="49"/>
      <c r="AT89" s="2988" t="s">
        <v>1509</v>
      </c>
      <c r="AU89" s="2989"/>
      <c r="AV89" s="2989"/>
      <c r="AW89" s="2989"/>
      <c r="AX89" s="2989"/>
      <c r="AY89" s="2989"/>
      <c r="AZ89" s="2989"/>
      <c r="BA89" s="2990"/>
      <c r="BB89" s="2352"/>
      <c r="BC89" s="2352"/>
      <c r="BD89" s="2352"/>
      <c r="BE89" s="2352"/>
      <c r="BF89" s="2352"/>
      <c r="BG89" s="2352"/>
      <c r="BH89" s="2352"/>
      <c r="BI89" s="2352"/>
      <c r="BJ89" s="2352"/>
      <c r="BK89" s="2352"/>
      <c r="BL89" s="2352"/>
      <c r="BM89" s="2352"/>
      <c r="BN89" s="2352"/>
      <c r="BO89" s="2352"/>
      <c r="BP89" s="2352"/>
      <c r="BQ89" s="2352"/>
      <c r="BR89" s="2352"/>
      <c r="BS89" s="2352"/>
      <c r="BT89" s="2352"/>
      <c r="BU89" s="1366">
        <f>'23. BldgUnit Config'!AF89</f>
        <v>0</v>
      </c>
      <c r="BV89" s="305"/>
      <c r="BW89" s="1352" t="s">
        <v>313</v>
      </c>
      <c r="BX89" s="1362">
        <f>IF(BY89=0,0,(BY89+BY90)/(BY$81+BY$29+BY$83))</f>
        <v>0</v>
      </c>
      <c r="BY89" s="385">
        <f>'30. Development Cost Schedule'!C89</f>
        <v>0</v>
      </c>
      <c r="BZ89" s="385">
        <f>'30. Development Cost Schedule'!D89</f>
        <v>0</v>
      </c>
      <c r="CA89" s="385">
        <f>'30. Development Cost Schedule'!E89</f>
        <v>0</v>
      </c>
      <c r="CB89" s="1385">
        <f>IF(BY89=0,0,(CA89+CA90)/(CA$81+CA$29+CA$83))</f>
        <v>0</v>
      </c>
      <c r="CC89" s="2496">
        <f>'30. Development Cost Schedule'!G89</f>
        <v>0</v>
      </c>
      <c r="CD89" s="2497"/>
      <c r="CE89" s="2497"/>
      <c r="CF89" s="2497"/>
      <c r="CG89" s="2498"/>
      <c r="FN89" s="443"/>
      <c r="FO89" s="2707"/>
      <c r="FP89" s="2711"/>
      <c r="FQ89" s="2711"/>
      <c r="FR89" s="2711"/>
      <c r="FS89" s="2711"/>
      <c r="FT89" s="2711"/>
      <c r="FU89" s="2711"/>
      <c r="FV89" s="2708"/>
      <c r="FW89" s="2458"/>
      <c r="FX89" s="2459"/>
      <c r="FY89" s="2459"/>
      <c r="FZ89" s="2459"/>
      <c r="GA89" s="2460"/>
      <c r="GB89" s="2543">
        <v>2018</v>
      </c>
      <c r="GC89" s="2544"/>
      <c r="GD89" s="2467">
        <v>2019</v>
      </c>
      <c r="GE89" s="1851"/>
      <c r="GF89" s="1851"/>
      <c r="GG89" s="1851"/>
      <c r="GH89" s="1851"/>
      <c r="GI89" s="1851"/>
      <c r="GJ89" s="1851"/>
      <c r="GK89" s="1851"/>
      <c r="GL89" s="313"/>
      <c r="GO89" s="466"/>
      <c r="GP89" s="1060"/>
      <c r="GQ89" s="1060"/>
      <c r="GR89" s="1060"/>
      <c r="GS89" s="2793" t="s">
        <v>2072</v>
      </c>
      <c r="GT89" s="2793"/>
      <c r="GU89" s="2793"/>
      <c r="GV89" s="2793"/>
      <c r="GW89" s="2793"/>
      <c r="GX89" s="2793"/>
      <c r="GY89" s="2793"/>
      <c r="GZ89" s="2793"/>
      <c r="HA89" s="2793"/>
      <c r="HB89" s="2793"/>
      <c r="HC89" s="2793"/>
      <c r="HD89" s="2793"/>
      <c r="HE89" s="1723"/>
      <c r="HF89" s="1723"/>
      <c r="HH89" s="300"/>
      <c r="HI89" s="2550"/>
      <c r="HJ89" s="2551"/>
      <c r="HK89" s="2551"/>
      <c r="HL89" s="2551"/>
      <c r="HM89" s="2551"/>
      <c r="HN89" s="2551"/>
      <c r="HO89" s="2551"/>
      <c r="HP89" s="2551"/>
      <c r="HQ89" s="2551"/>
      <c r="HR89" s="2551"/>
      <c r="HS89" s="2551"/>
      <c r="HT89" s="2551"/>
      <c r="HU89" s="2551"/>
      <c r="HV89" s="2551"/>
      <c r="HW89" s="2551"/>
      <c r="HX89" s="2551"/>
      <c r="HY89" s="2551"/>
      <c r="HZ89" s="2551"/>
      <c r="IA89" s="2551"/>
      <c r="IB89" s="2551"/>
      <c r="IC89" s="2551"/>
      <c r="ID89" s="2551"/>
      <c r="IE89" s="2551"/>
      <c r="IF89" s="2551"/>
      <c r="IG89" s="2551"/>
      <c r="IH89" s="2551"/>
      <c r="II89" s="2551"/>
      <c r="IJ89" s="2551"/>
      <c r="IK89" s="2551"/>
      <c r="IL89" s="2551"/>
      <c r="IM89" s="2551"/>
      <c r="IN89" s="2551"/>
      <c r="IO89" s="2551"/>
      <c r="IP89" s="2551"/>
      <c r="IQ89" s="2551"/>
      <c r="IR89" s="2551"/>
      <c r="IS89" s="2551"/>
      <c r="IT89" s="2551"/>
      <c r="IU89" s="2551"/>
      <c r="IV89" s="2551"/>
      <c r="IW89" s="2551"/>
      <c r="IX89" s="2551"/>
      <c r="IY89" s="2551"/>
      <c r="IZ89" s="2552"/>
      <c r="JC89" s="24"/>
      <c r="JD89" s="910"/>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1566"/>
      <c r="KF89" s="1566"/>
      <c r="KG89" s="1566"/>
      <c r="KH89" s="1566"/>
      <c r="KI89" s="1566"/>
      <c r="KJ89" s="1567"/>
      <c r="KK89" s="1567"/>
      <c r="KL89" s="1567"/>
      <c r="KM89" s="1566"/>
      <c r="KN89" s="1565"/>
      <c r="KO89" s="1565"/>
      <c r="KP89" s="1565"/>
    </row>
    <row r="90" spans="1:302" ht="26.4" customHeight="1" thickBot="1" x14ac:dyDescent="0.35">
      <c r="A90" s="983"/>
      <c r="B90" s="910"/>
      <c r="C90" s="1012"/>
      <c r="D90" s="1012"/>
      <c r="E90" s="1012"/>
      <c r="F90" s="1012"/>
      <c r="G90" s="439"/>
      <c r="H90" s="373"/>
      <c r="I90" s="39" t="s">
        <v>528</v>
      </c>
      <c r="J90" s="1013"/>
      <c r="K90" s="40" t="s">
        <v>529</v>
      </c>
      <c r="L90" s="41"/>
      <c r="M90" s="41"/>
      <c r="N90" s="1000">
        <f>SUMIF(E10:E54,"*",F10:F54)</f>
        <v>0</v>
      </c>
      <c r="AP90" s="1333" t="s">
        <v>1442</v>
      </c>
      <c r="AQ90" s="1374"/>
      <c r="AR90" s="1374"/>
      <c r="AS90" s="1374"/>
      <c r="AT90" s="1374"/>
      <c r="AU90" s="1374"/>
      <c r="AV90" s="1374"/>
      <c r="AW90" s="1374"/>
      <c r="AX90" s="1374"/>
      <c r="AY90" s="1374"/>
      <c r="AZ90" s="1374"/>
      <c r="BA90" s="1374"/>
      <c r="BB90" s="1374"/>
      <c r="BC90" s="1374"/>
      <c r="BD90" s="1374"/>
      <c r="BE90" s="1374"/>
      <c r="BF90" s="1374"/>
      <c r="BG90" s="1374"/>
      <c r="BH90" s="1374"/>
      <c r="BI90" s="1374"/>
      <c r="BJ90" s="1374"/>
      <c r="BK90" s="1374"/>
      <c r="BL90" s="1374"/>
      <c r="BM90" s="1374"/>
      <c r="BN90" s="1374"/>
      <c r="BO90" s="1374"/>
      <c r="BP90" s="1374"/>
      <c r="BQ90" s="1374"/>
      <c r="BR90" s="1374"/>
      <c r="BS90" s="1374"/>
      <c r="BT90" s="1374"/>
      <c r="BU90" s="1374"/>
      <c r="BV90" s="305"/>
      <c r="BW90" s="370" t="s">
        <v>314</v>
      </c>
      <c r="BX90" s="1371"/>
      <c r="BY90" s="385">
        <f>'30. Development Cost Schedule'!C90</f>
        <v>0</v>
      </c>
      <c r="BZ90" s="385">
        <f>'30. Development Cost Schedule'!D90</f>
        <v>0</v>
      </c>
      <c r="CA90" s="385">
        <f>'30. Development Cost Schedule'!E90</f>
        <v>0</v>
      </c>
      <c r="CB90" s="1386"/>
      <c r="CC90" s="2496">
        <f>'30. Development Cost Schedule'!G90</f>
        <v>0</v>
      </c>
      <c r="CD90" s="2497"/>
      <c r="CE90" s="2497"/>
      <c r="CF90" s="2497"/>
      <c r="CG90" s="2498"/>
      <c r="FN90" s="443"/>
      <c r="FO90" s="2545"/>
      <c r="FP90" s="3006"/>
      <c r="FQ90" s="3006"/>
      <c r="FR90" s="3006"/>
      <c r="FS90" s="3006"/>
      <c r="FT90" s="3006"/>
      <c r="FU90" s="3006"/>
      <c r="FV90" s="2546"/>
      <c r="FW90" s="2461"/>
      <c r="FX90" s="2462"/>
      <c r="FY90" s="2462"/>
      <c r="FZ90" s="2462"/>
      <c r="GA90" s="2463"/>
      <c r="GB90" s="2545"/>
      <c r="GC90" s="2546"/>
      <c r="GD90" s="2468"/>
      <c r="GE90" s="1851"/>
      <c r="GF90" s="1851"/>
      <c r="GG90" s="1851"/>
      <c r="GH90" s="1851"/>
      <c r="GI90" s="1851"/>
      <c r="GJ90" s="1851"/>
      <c r="GK90" s="1851"/>
      <c r="GL90" s="313"/>
      <c r="GO90" s="466"/>
      <c r="GP90" s="479"/>
      <c r="GQ90" s="479"/>
      <c r="GR90" s="449"/>
      <c r="GS90" s="1424"/>
      <c r="GT90" s="1424"/>
      <c r="GU90" s="1424"/>
      <c r="GV90" s="1424"/>
      <c r="GW90" s="1424"/>
      <c r="GX90" s="1424"/>
      <c r="GY90" s="1424"/>
      <c r="GZ90" s="1424"/>
      <c r="HA90" s="1424"/>
      <c r="HB90" s="1424"/>
      <c r="HC90" s="1424"/>
      <c r="HD90" s="1424"/>
      <c r="HE90" s="1424"/>
      <c r="HF90" s="1424"/>
      <c r="HH90" s="300"/>
      <c r="HI90" s="2550"/>
      <c r="HJ90" s="2551"/>
      <c r="HK90" s="2551"/>
      <c r="HL90" s="2551"/>
      <c r="HM90" s="2551"/>
      <c r="HN90" s="2551"/>
      <c r="HO90" s="2551"/>
      <c r="HP90" s="2551"/>
      <c r="HQ90" s="2551"/>
      <c r="HR90" s="2551"/>
      <c r="HS90" s="2551"/>
      <c r="HT90" s="2551"/>
      <c r="HU90" s="2551"/>
      <c r="HV90" s="2551"/>
      <c r="HW90" s="2551"/>
      <c r="HX90" s="2551"/>
      <c r="HY90" s="2551"/>
      <c r="HZ90" s="2551"/>
      <c r="IA90" s="2551"/>
      <c r="IB90" s="2551"/>
      <c r="IC90" s="2551"/>
      <c r="ID90" s="2551"/>
      <c r="IE90" s="2551"/>
      <c r="IF90" s="2551"/>
      <c r="IG90" s="2551"/>
      <c r="IH90" s="2551"/>
      <c r="II90" s="2551"/>
      <c r="IJ90" s="2551"/>
      <c r="IK90" s="2551"/>
      <c r="IL90" s="2551"/>
      <c r="IM90" s="2551"/>
      <c r="IN90" s="2551"/>
      <c r="IO90" s="2551"/>
      <c r="IP90" s="2551"/>
      <c r="IQ90" s="2551"/>
      <c r="IR90" s="2551"/>
      <c r="IS90" s="2551"/>
      <c r="IT90" s="2551"/>
      <c r="IU90" s="2551"/>
      <c r="IV90" s="2551"/>
      <c r="IW90" s="2551"/>
      <c r="IX90" s="2551"/>
      <c r="IY90" s="2551"/>
      <c r="IZ90" s="2552"/>
      <c r="JC90" s="24"/>
      <c r="JD90" s="2762" t="s">
        <v>1191</v>
      </c>
      <c r="JE90" s="2763"/>
      <c r="JF90" s="2763"/>
      <c r="JG90" s="2763"/>
      <c r="JH90" s="2763"/>
      <c r="JI90" s="2763"/>
      <c r="JJ90" s="2763"/>
      <c r="JK90" s="2763"/>
      <c r="JL90" s="2763"/>
      <c r="JM90" s="2763"/>
      <c r="JN90" s="2763"/>
      <c r="JO90" s="332"/>
      <c r="JP90" s="332"/>
      <c r="JQ90" s="332"/>
      <c r="JR90" s="332"/>
      <c r="JS90" s="332"/>
      <c r="JT90" s="332"/>
      <c r="JU90" s="332"/>
      <c r="JV90" s="332"/>
      <c r="JW90" s="332"/>
      <c r="JX90" s="332"/>
      <c r="JY90" s="332"/>
      <c r="JZ90" s="332"/>
      <c r="KA90" s="332"/>
      <c r="KB90" s="332"/>
      <c r="KC90" s="332"/>
      <c r="KD90" s="332"/>
      <c r="KE90" s="661"/>
      <c r="KF90" s="661"/>
      <c r="KG90" s="661"/>
      <c r="KH90" s="332"/>
      <c r="KI90" s="332"/>
      <c r="KJ90" s="332"/>
      <c r="KK90" s="332"/>
      <c r="KL90" s="332"/>
      <c r="KM90" s="332"/>
      <c r="KN90" s="1565"/>
      <c r="KO90" s="1565"/>
      <c r="KP90" s="1565"/>
    </row>
    <row r="91" spans="1:302" ht="15" customHeight="1" thickBot="1" x14ac:dyDescent="0.35">
      <c r="A91" s="1378"/>
      <c r="B91" s="1378"/>
      <c r="C91" s="215"/>
      <c r="D91" s="215"/>
      <c r="E91" s="215"/>
      <c r="F91" s="215"/>
      <c r="G91" s="1378"/>
      <c r="H91" s="1378"/>
      <c r="I91" s="1378"/>
      <c r="J91" s="1378"/>
      <c r="K91" s="1378"/>
      <c r="L91" s="1378"/>
      <c r="M91" s="1378"/>
      <c r="N91" s="1378"/>
      <c r="AP91" s="1374"/>
      <c r="AQ91" s="1374"/>
      <c r="AR91" s="1374"/>
      <c r="AS91" s="1374"/>
      <c r="AT91" s="1374"/>
      <c r="AU91" s="1374"/>
      <c r="AV91" s="1374"/>
      <c r="AW91" s="1374"/>
      <c r="AX91" s="1374"/>
      <c r="AY91" s="1374"/>
      <c r="AZ91" s="1374"/>
      <c r="BA91" s="1374"/>
      <c r="BB91" s="1374"/>
      <c r="BC91" s="1374"/>
      <c r="BD91" s="1374"/>
      <c r="BE91" s="1374"/>
      <c r="BF91" s="1374"/>
      <c r="BG91" s="1374"/>
      <c r="BH91" s="1374"/>
      <c r="BI91" s="1374"/>
      <c r="BJ91" s="1374"/>
      <c r="BK91" s="1374"/>
      <c r="BL91" s="1374"/>
      <c r="BM91" s="1374"/>
      <c r="BN91" s="1374"/>
      <c r="BO91" s="1374"/>
      <c r="BP91" s="1374"/>
      <c r="BQ91" s="1374"/>
      <c r="BR91" s="1374"/>
      <c r="BS91" s="1374"/>
      <c r="BT91" s="1374"/>
      <c r="BU91" s="1374"/>
      <c r="BV91" s="1014"/>
      <c r="BW91" s="1352" t="s">
        <v>315</v>
      </c>
      <c r="BX91" s="1362">
        <f>IF(BY91=0,0,(BY91)/(BY$81+BY$29+BY$83))</f>
        <v>0</v>
      </c>
      <c r="BY91" s="385">
        <f>'30. Development Cost Schedule'!C91</f>
        <v>0</v>
      </c>
      <c r="BZ91" s="385">
        <f>'30. Development Cost Schedule'!D91</f>
        <v>0</v>
      </c>
      <c r="CA91" s="385">
        <f>'30. Development Cost Schedule'!E91</f>
        <v>0</v>
      </c>
      <c r="CB91" s="1385">
        <f>IF(BY91=0,0,(CA91)/(CA$81+CA$29+CA$83))</f>
        <v>0</v>
      </c>
      <c r="CC91" s="2496">
        <f>'30. Development Cost Schedule'!G91</f>
        <v>0</v>
      </c>
      <c r="CD91" s="2497"/>
      <c r="CE91" s="2497"/>
      <c r="CF91" s="2497"/>
      <c r="CG91" s="2498"/>
      <c r="FN91" s="466"/>
      <c r="FO91" s="2422">
        <f>'7. Site Info Part I'!B91</f>
        <v>0</v>
      </c>
      <c r="FP91" s="2423"/>
      <c r="FQ91" s="2423"/>
      <c r="FR91" s="2423"/>
      <c r="FS91" s="2423"/>
      <c r="FT91" s="2423"/>
      <c r="FU91" s="2423"/>
      <c r="FV91" s="2424"/>
      <c r="FW91" s="1545">
        <f>'7. Site Info Part I'!J91</f>
        <v>0</v>
      </c>
      <c r="FX91" s="2425" t="s">
        <v>1612</v>
      </c>
      <c r="FY91" s="2426"/>
      <c r="FZ91" s="2427"/>
      <c r="GA91" s="1545">
        <f>'7. Site Info Part I'!N91</f>
        <v>0</v>
      </c>
      <c r="GB91" s="2477">
        <f>'7. Site Info Part I'!O91</f>
        <v>0</v>
      </c>
      <c r="GC91" s="2478"/>
      <c r="GD91" s="1545">
        <f>'7. Site Info Part I'!Q91</f>
        <v>0</v>
      </c>
      <c r="GE91" s="1846"/>
      <c r="GF91" s="1846"/>
      <c r="GG91" s="1846"/>
      <c r="GH91" s="1846"/>
      <c r="GI91" s="1846"/>
      <c r="GJ91" s="1846"/>
      <c r="GK91" s="1846"/>
      <c r="GL91" s="1060"/>
      <c r="GO91" s="466"/>
      <c r="GP91" s="1280">
        <f>'11. Site Info Part III'!B92</f>
        <v>0</v>
      </c>
      <c r="GQ91" s="1846"/>
      <c r="GR91" s="2627" t="s">
        <v>1310</v>
      </c>
      <c r="GS91" s="2627"/>
      <c r="GT91" s="2627"/>
      <c r="GU91" s="2627"/>
      <c r="GV91" s="2627"/>
      <c r="GW91" s="2627"/>
      <c r="GX91" s="2627"/>
      <c r="GY91" s="2627"/>
      <c r="GZ91" s="2627"/>
      <c r="HA91" s="2627"/>
      <c r="HB91" s="2627"/>
      <c r="HC91" s="1424"/>
      <c r="HD91" s="1424"/>
      <c r="HE91" s="1424"/>
      <c r="HF91" s="1424"/>
      <c r="HH91" s="300"/>
      <c r="HI91" s="2550"/>
      <c r="HJ91" s="2551"/>
      <c r="HK91" s="2551"/>
      <c r="HL91" s="2551"/>
      <c r="HM91" s="2551"/>
      <c r="HN91" s="2551"/>
      <c r="HO91" s="2551"/>
      <c r="HP91" s="2551"/>
      <c r="HQ91" s="2551"/>
      <c r="HR91" s="2551"/>
      <c r="HS91" s="2551"/>
      <c r="HT91" s="2551"/>
      <c r="HU91" s="2551"/>
      <c r="HV91" s="2551"/>
      <c r="HW91" s="2551"/>
      <c r="HX91" s="2551"/>
      <c r="HY91" s="2551"/>
      <c r="HZ91" s="2551"/>
      <c r="IA91" s="2551"/>
      <c r="IB91" s="2551"/>
      <c r="IC91" s="2551"/>
      <c r="ID91" s="2551"/>
      <c r="IE91" s="2551"/>
      <c r="IF91" s="2551"/>
      <c r="IG91" s="2551"/>
      <c r="IH91" s="2551"/>
      <c r="II91" s="2551"/>
      <c r="IJ91" s="2551"/>
      <c r="IK91" s="2551"/>
      <c r="IL91" s="2551"/>
      <c r="IM91" s="2551"/>
      <c r="IN91" s="2551"/>
      <c r="IO91" s="2551"/>
      <c r="IP91" s="2551"/>
      <c r="IQ91" s="2551"/>
      <c r="IR91" s="2551"/>
      <c r="IS91" s="2551"/>
      <c r="IT91" s="2551"/>
      <c r="IU91" s="2551"/>
      <c r="IV91" s="2551"/>
      <c r="IW91" s="2551"/>
      <c r="IX91" s="2551"/>
      <c r="IY91" s="2551"/>
      <c r="IZ91" s="2552"/>
      <c r="JC91" s="24"/>
      <c r="JD91" s="2750">
        <f>'42. Dev Team'!B91</f>
        <v>0</v>
      </c>
      <c r="JE91" s="2751"/>
      <c r="JF91" s="2751"/>
      <c r="JG91" s="2751"/>
      <c r="JH91" s="2751"/>
      <c r="JI91" s="2751"/>
      <c r="JJ91" s="2751"/>
      <c r="JK91" s="2751"/>
      <c r="JL91" s="2751"/>
      <c r="JM91" s="2751"/>
      <c r="JN91" s="2751"/>
      <c r="JO91" s="190"/>
      <c r="JP91" s="2759">
        <f>'42. Dev Team'!N91</f>
        <v>0</v>
      </c>
      <c r="JQ91" s="2759"/>
      <c r="JR91" s="2759"/>
      <c r="JS91" s="2759"/>
      <c r="JT91" s="2759"/>
      <c r="JU91" s="2759"/>
      <c r="JV91" s="2759"/>
      <c r="JW91" s="2759"/>
      <c r="JX91" s="2759"/>
      <c r="JY91" s="2759"/>
      <c r="JZ91" s="2759"/>
      <c r="KA91" s="2759"/>
      <c r="KB91" s="2759"/>
      <c r="KC91" s="2759"/>
      <c r="KD91" s="2759"/>
      <c r="KE91" s="2759"/>
      <c r="KF91" s="2759"/>
      <c r="KG91" s="190"/>
      <c r="KH91" s="2760">
        <f>'42. Dev Team'!AF91</f>
        <v>0</v>
      </c>
      <c r="KI91" s="2760"/>
      <c r="KJ91" s="2760"/>
      <c r="KK91" s="2760"/>
      <c r="KL91" s="2760"/>
      <c r="KM91" s="2761"/>
      <c r="KN91" s="1565"/>
      <c r="KO91" s="1565"/>
      <c r="KP91" s="1565"/>
    </row>
    <row r="92" spans="1:302" ht="15" customHeight="1" thickBot="1" x14ac:dyDescent="0.35">
      <c r="A92" s="1378"/>
      <c r="B92" s="1378"/>
      <c r="C92" s="215"/>
      <c r="D92" s="215"/>
      <c r="E92" s="215"/>
      <c r="F92" s="215"/>
      <c r="G92" s="1378"/>
      <c r="H92" s="1378"/>
      <c r="I92" s="1378"/>
      <c r="J92" s="1378"/>
      <c r="K92" s="1378"/>
      <c r="L92" s="1378"/>
      <c r="M92" s="1378"/>
      <c r="N92" s="1378"/>
      <c r="AP92" s="2991" t="s">
        <v>1424</v>
      </c>
      <c r="AQ92" s="2991"/>
      <c r="AR92" s="2991"/>
      <c r="AS92" s="2991"/>
      <c r="AT92" s="2991"/>
      <c r="AU92" s="2991"/>
      <c r="AV92" s="2991"/>
      <c r="AW92" s="2991"/>
      <c r="AX92" s="2991"/>
      <c r="AY92" s="1376"/>
      <c r="AZ92" s="1376"/>
      <c r="BA92" s="1376"/>
      <c r="BB92" s="1374"/>
      <c r="BC92" s="1374"/>
      <c r="BD92" s="1374"/>
      <c r="BE92" s="1374"/>
      <c r="BF92" s="1374"/>
      <c r="BG92" s="1374"/>
      <c r="BH92" s="1374"/>
      <c r="BI92" s="1374"/>
      <c r="BJ92" s="1374"/>
      <c r="BK92" s="1374"/>
      <c r="BL92" s="1374"/>
      <c r="BM92" s="1374"/>
      <c r="BN92" s="1374"/>
      <c r="BO92" s="1374"/>
      <c r="BP92" s="1374"/>
      <c r="BQ92" s="1374"/>
      <c r="BR92" s="1374"/>
      <c r="BS92" s="1374"/>
      <c r="BT92" s="1374"/>
      <c r="BU92" s="1374"/>
      <c r="BV92" s="305"/>
      <c r="BW92" s="737" t="s">
        <v>1217</v>
      </c>
      <c r="BX92" s="411"/>
      <c r="BY92" s="1354">
        <f>SUM(BY87:BY91)</f>
        <v>0</v>
      </c>
      <c r="BZ92" s="1354">
        <f>SUM(BZ87:BZ91)</f>
        <v>0</v>
      </c>
      <c r="CA92" s="1354">
        <f>SUM(CA87:CA91)</f>
        <v>0</v>
      </c>
      <c r="CB92" s="391"/>
      <c r="CC92" s="2496">
        <f>'30. Development Cost Schedule'!G92</f>
        <v>0</v>
      </c>
      <c r="CD92" s="2497"/>
      <c r="CE92" s="2497"/>
      <c r="CF92" s="2497"/>
      <c r="CG92" s="2498"/>
      <c r="FN92" s="466"/>
      <c r="FO92" s="2428">
        <f>'7. Site Info Part I'!B92</f>
        <v>0</v>
      </c>
      <c r="FP92" s="2429"/>
      <c r="FQ92" s="2429"/>
      <c r="FR92" s="2429"/>
      <c r="FS92" s="2429"/>
      <c r="FT92" s="2429"/>
      <c r="FU92" s="2429"/>
      <c r="FV92" s="2430"/>
      <c r="FW92" s="1545">
        <f>'7. Site Info Part I'!J92</f>
        <v>0</v>
      </c>
      <c r="FX92" s="2431" t="s">
        <v>1612</v>
      </c>
      <c r="FY92" s="2432"/>
      <c r="FZ92" s="2433"/>
      <c r="GA92" s="1545">
        <f>'7. Site Info Part I'!N92</f>
        <v>0</v>
      </c>
      <c r="GB92" s="2477">
        <f>'7. Site Info Part I'!O92</f>
        <v>0</v>
      </c>
      <c r="GC92" s="2478"/>
      <c r="GD92" s="1545">
        <f>'7. Site Info Part I'!Q92</f>
        <v>0</v>
      </c>
      <c r="GE92" s="1846"/>
      <c r="GF92" s="2434" t="s">
        <v>2012</v>
      </c>
      <c r="GG92" s="2435"/>
      <c r="GH92" s="2435"/>
      <c r="GI92" s="2435"/>
      <c r="GJ92" s="2435"/>
      <c r="GK92" s="2436"/>
      <c r="GL92" s="1060"/>
      <c r="GO92" s="466"/>
      <c r="GP92" s="479"/>
      <c r="GQ92" s="1846"/>
      <c r="GR92" s="1424"/>
      <c r="GS92" s="1424"/>
      <c r="GT92" s="1424"/>
      <c r="GU92" s="1424"/>
      <c r="GV92" s="1424"/>
      <c r="GW92" s="1424"/>
      <c r="GX92" s="1424"/>
      <c r="GY92" s="1424"/>
      <c r="GZ92" s="1424"/>
      <c r="HA92" s="479"/>
      <c r="HB92" s="1424"/>
      <c r="HC92" s="1424"/>
      <c r="HD92" s="1424"/>
      <c r="HE92" s="1424"/>
      <c r="HF92" s="1424"/>
      <c r="HH92" s="300"/>
      <c r="HI92" s="2550"/>
      <c r="HJ92" s="2551"/>
      <c r="HK92" s="2551"/>
      <c r="HL92" s="2551"/>
      <c r="HM92" s="2551"/>
      <c r="HN92" s="2551"/>
      <c r="HO92" s="2551"/>
      <c r="HP92" s="2551"/>
      <c r="HQ92" s="2551"/>
      <c r="HR92" s="2551"/>
      <c r="HS92" s="2551"/>
      <c r="HT92" s="2551"/>
      <c r="HU92" s="2551"/>
      <c r="HV92" s="2551"/>
      <c r="HW92" s="2551"/>
      <c r="HX92" s="2551"/>
      <c r="HY92" s="2551"/>
      <c r="HZ92" s="2551"/>
      <c r="IA92" s="2551"/>
      <c r="IB92" s="2551"/>
      <c r="IC92" s="2551"/>
      <c r="ID92" s="2551"/>
      <c r="IE92" s="2551"/>
      <c r="IF92" s="2551"/>
      <c r="IG92" s="2551"/>
      <c r="IH92" s="2551"/>
      <c r="II92" s="2551"/>
      <c r="IJ92" s="2551"/>
      <c r="IK92" s="2551"/>
      <c r="IL92" s="2551"/>
      <c r="IM92" s="2551"/>
      <c r="IN92" s="2551"/>
      <c r="IO92" s="2551"/>
      <c r="IP92" s="2551"/>
      <c r="IQ92" s="2551"/>
      <c r="IR92" s="2551"/>
      <c r="IS92" s="2551"/>
      <c r="IT92" s="2551"/>
      <c r="IU92" s="2551"/>
      <c r="IV92" s="2551"/>
      <c r="IW92" s="2551"/>
      <c r="IX92" s="2551"/>
      <c r="IY92" s="2551"/>
      <c r="IZ92" s="2552"/>
      <c r="JC92" s="24"/>
      <c r="JD92" s="1375"/>
      <c r="JE92" s="1566"/>
      <c r="JF92" s="1566"/>
      <c r="JG92" s="1566"/>
      <c r="JH92" s="1566"/>
      <c r="JI92" s="1566"/>
      <c r="JJ92" s="1566"/>
      <c r="JK92" s="1566"/>
      <c r="JL92" s="1566"/>
      <c r="JM92" s="1566"/>
      <c r="JN92" s="1566"/>
      <c r="JO92" s="24"/>
      <c r="JP92" s="909" t="s">
        <v>203</v>
      </c>
      <c r="JQ92" s="99"/>
      <c r="JR92" s="99"/>
      <c r="JS92" s="99"/>
      <c r="JT92" s="99"/>
      <c r="JU92" s="99"/>
      <c r="JV92" s="99"/>
      <c r="JW92" s="99"/>
      <c r="JX92" s="99"/>
      <c r="JY92" s="99"/>
      <c r="JZ92" s="99"/>
      <c r="KA92" s="99"/>
      <c r="KB92" s="99"/>
      <c r="KC92" s="99"/>
      <c r="KD92" s="99"/>
      <c r="KE92" s="99"/>
      <c r="KF92" s="99"/>
      <c r="KG92" s="99"/>
      <c r="KH92" s="904" t="s">
        <v>618</v>
      </c>
      <c r="KI92" s="24"/>
      <c r="KJ92" s="24"/>
      <c r="KK92" s="24"/>
      <c r="KL92" s="24"/>
      <c r="KM92" s="214"/>
      <c r="KN92" s="1565"/>
      <c r="KO92" s="1565"/>
      <c r="KP92" s="1565"/>
    </row>
    <row r="93" spans="1:302" ht="15" customHeight="1" thickBot="1" x14ac:dyDescent="0.35">
      <c r="A93" s="1378"/>
      <c r="B93" s="1378"/>
      <c r="C93" s="215"/>
      <c r="D93" s="215"/>
      <c r="E93" s="215"/>
      <c r="F93" s="215"/>
      <c r="G93" s="1378"/>
      <c r="H93" s="1378"/>
      <c r="I93" s="1378"/>
      <c r="J93" s="1378"/>
      <c r="K93" s="1378"/>
      <c r="L93" s="1378"/>
      <c r="M93" s="1378"/>
      <c r="N93" s="1378"/>
      <c r="AP93" s="1374"/>
      <c r="AQ93" s="1378" t="s">
        <v>1425</v>
      </c>
      <c r="AR93" s="1374"/>
      <c r="AS93" s="1374"/>
      <c r="AT93" s="1374"/>
      <c r="AU93" s="1374"/>
      <c r="AV93" s="1374"/>
      <c r="AW93" s="1374"/>
      <c r="AX93" s="1374"/>
      <c r="AY93" s="1374"/>
      <c r="AZ93" s="1374"/>
      <c r="BA93" s="1374"/>
      <c r="BB93" s="1374"/>
      <c r="BC93" s="56"/>
      <c r="BD93" s="49"/>
      <c r="BE93" s="49"/>
      <c r="BF93" s="49"/>
      <c r="BG93" s="49"/>
      <c r="BH93" s="49"/>
      <c r="BI93" s="49"/>
      <c r="BJ93" s="49"/>
      <c r="BK93" s="49"/>
      <c r="BL93" s="49"/>
      <c r="BM93" s="49"/>
      <c r="BN93" s="49"/>
      <c r="BO93" s="49"/>
      <c r="BP93" s="49"/>
      <c r="BQ93" s="49"/>
      <c r="BR93" s="49"/>
      <c r="BS93" s="49"/>
      <c r="BT93" s="49"/>
      <c r="BU93" s="49"/>
      <c r="BV93" s="305"/>
      <c r="BW93" s="410"/>
      <c r="BX93" s="411"/>
      <c r="BY93" s="409"/>
      <c r="BZ93" s="409"/>
      <c r="CA93" s="409"/>
      <c r="CB93" s="391"/>
      <c r="CC93" s="2496">
        <f>'30. Development Cost Schedule'!G93</f>
        <v>0</v>
      </c>
      <c r="CD93" s="2497"/>
      <c r="CE93" s="2497"/>
      <c r="CF93" s="2497"/>
      <c r="CG93" s="2498"/>
      <c r="FN93" s="466"/>
      <c r="FO93" s="2428">
        <f>'7. Site Info Part I'!B93</f>
        <v>0</v>
      </c>
      <c r="FP93" s="2429"/>
      <c r="FQ93" s="2429"/>
      <c r="FR93" s="2429"/>
      <c r="FS93" s="2429"/>
      <c r="FT93" s="2429"/>
      <c r="FU93" s="2429"/>
      <c r="FV93" s="2430"/>
      <c r="FW93" s="1545">
        <f>'7. Site Info Part I'!J93</f>
        <v>0</v>
      </c>
      <c r="FX93" s="2431" t="s">
        <v>1612</v>
      </c>
      <c r="FY93" s="2432"/>
      <c r="FZ93" s="2433"/>
      <c r="GA93" s="1545">
        <f>'7. Site Info Part I'!N93</f>
        <v>0</v>
      </c>
      <c r="GB93" s="2477">
        <f>'7. Site Info Part I'!O93</f>
        <v>0</v>
      </c>
      <c r="GC93" s="2478"/>
      <c r="GD93" s="1545">
        <f>'7. Site Info Part I'!Q93</f>
        <v>0</v>
      </c>
      <c r="GE93" s="1846"/>
      <c r="GF93" s="2437"/>
      <c r="GG93" s="2438"/>
      <c r="GH93" s="2438"/>
      <c r="GI93" s="2438"/>
      <c r="GJ93" s="2438"/>
      <c r="GK93" s="2439"/>
      <c r="GL93" s="1060"/>
      <c r="GO93" s="466"/>
      <c r="GP93" s="1281" t="str">
        <f>'11. Site Info Part III'!B94</f>
        <v>-</v>
      </c>
      <c r="GQ93" s="1846"/>
      <c r="GR93" s="2627" t="s">
        <v>1399</v>
      </c>
      <c r="GS93" s="2627"/>
      <c r="GT93" s="2627"/>
      <c r="GU93" s="2627"/>
      <c r="GV93" s="2627"/>
      <c r="GW93" s="2627"/>
      <c r="GX93" s="2627"/>
      <c r="GY93" s="1424"/>
      <c r="GZ93" s="1424"/>
      <c r="HA93" s="479"/>
      <c r="HB93" s="1424"/>
      <c r="HC93" s="1424"/>
      <c r="HD93" s="1424"/>
      <c r="HE93" s="1424"/>
      <c r="HF93" s="1424"/>
      <c r="HH93" s="300"/>
      <c r="HI93" s="2550"/>
      <c r="HJ93" s="2551"/>
      <c r="HK93" s="2551"/>
      <c r="HL93" s="2551"/>
      <c r="HM93" s="2551"/>
      <c r="HN93" s="2551"/>
      <c r="HO93" s="2551"/>
      <c r="HP93" s="2551"/>
      <c r="HQ93" s="2551"/>
      <c r="HR93" s="2551"/>
      <c r="HS93" s="2551"/>
      <c r="HT93" s="2551"/>
      <c r="HU93" s="2551"/>
      <c r="HV93" s="2551"/>
      <c r="HW93" s="2551"/>
      <c r="HX93" s="2551"/>
      <c r="HY93" s="2551"/>
      <c r="HZ93" s="2551"/>
      <c r="IA93" s="2551"/>
      <c r="IB93" s="2551"/>
      <c r="IC93" s="2551"/>
      <c r="ID93" s="2551"/>
      <c r="IE93" s="2551"/>
      <c r="IF93" s="2551"/>
      <c r="IG93" s="2551"/>
      <c r="IH93" s="2551"/>
      <c r="II93" s="2551"/>
      <c r="IJ93" s="2551"/>
      <c r="IK93" s="2551"/>
      <c r="IL93" s="2551"/>
      <c r="IM93" s="2551"/>
      <c r="IN93" s="2551"/>
      <c r="IO93" s="2551"/>
      <c r="IP93" s="2551"/>
      <c r="IQ93" s="2551"/>
      <c r="IR93" s="2551"/>
      <c r="IS93" s="2551"/>
      <c r="IT93" s="2551"/>
      <c r="IU93" s="2551"/>
      <c r="IV93" s="2551"/>
      <c r="IW93" s="2551"/>
      <c r="IX93" s="2551"/>
      <c r="IY93" s="2551"/>
      <c r="IZ93" s="2552"/>
      <c r="JC93" s="24"/>
      <c r="JD93" s="2752">
        <f>'42. Dev Team'!B93</f>
        <v>0</v>
      </c>
      <c r="JE93" s="2753"/>
      <c r="JF93" s="2753"/>
      <c r="JG93" s="2753"/>
      <c r="JH93" s="2753"/>
      <c r="JI93" s="2753"/>
      <c r="JJ93" s="2753"/>
      <c r="JK93" s="2753"/>
      <c r="JL93" s="2753"/>
      <c r="JM93" s="2753"/>
      <c r="JN93" s="2753"/>
      <c r="JO93" s="2753"/>
      <c r="JP93" s="2753"/>
      <c r="JQ93" s="2753"/>
      <c r="JR93" s="2753"/>
      <c r="JS93" s="2753"/>
      <c r="JT93" s="24"/>
      <c r="JU93" s="2754">
        <f>'42. Dev Team'!S93</f>
        <v>0</v>
      </c>
      <c r="JV93" s="2754"/>
      <c r="JW93" s="2754"/>
      <c r="JX93" s="2754"/>
      <c r="JY93" s="2754"/>
      <c r="JZ93" s="2754"/>
      <c r="KA93" s="2754"/>
      <c r="KB93" s="2754"/>
      <c r="KC93" s="2754"/>
      <c r="KD93" s="24"/>
      <c r="KE93" s="2757">
        <f>'42. Dev Team'!AC93</f>
        <v>0</v>
      </c>
      <c r="KF93" s="2757"/>
      <c r="KG93" s="2757"/>
      <c r="KH93" s="2757"/>
      <c r="KI93" s="2757"/>
      <c r="KJ93" s="2757"/>
      <c r="KK93" s="2757"/>
      <c r="KL93" s="2757"/>
      <c r="KM93" s="2758"/>
      <c r="KN93" s="1565"/>
      <c r="KO93" s="1565"/>
      <c r="KP93" s="1565"/>
    </row>
    <row r="94" spans="1:302" ht="15" customHeight="1" thickBot="1" x14ac:dyDescent="0.35">
      <c r="A94" s="1378"/>
      <c r="B94" s="1378"/>
      <c r="C94" s="215"/>
      <c r="D94" s="215"/>
      <c r="E94" s="215"/>
      <c r="F94" s="215"/>
      <c r="G94" s="1378"/>
      <c r="H94" s="1378"/>
      <c r="I94" s="934"/>
      <c r="J94" s="1379"/>
      <c r="K94" s="1379"/>
      <c r="L94" s="1379"/>
      <c r="M94" s="1379"/>
      <c r="N94" s="1379"/>
      <c r="AP94" s="1374"/>
      <c r="AQ94" s="2615" t="s">
        <v>1426</v>
      </c>
      <c r="AR94" s="2615"/>
      <c r="AS94" s="2615"/>
      <c r="AT94" s="2615"/>
      <c r="AU94" s="2615"/>
      <c r="AV94" s="2615"/>
      <c r="AW94" s="2615"/>
      <c r="AX94" s="2615"/>
      <c r="AY94" s="2615"/>
      <c r="AZ94" s="2615"/>
      <c r="BA94" s="1374"/>
      <c r="BB94" s="1374"/>
      <c r="BC94" s="56"/>
      <c r="BD94" s="49"/>
      <c r="BE94" s="49"/>
      <c r="BF94" s="49"/>
      <c r="BG94" s="49"/>
      <c r="BH94" s="49"/>
      <c r="BI94" s="49"/>
      <c r="BJ94" s="49"/>
      <c r="BK94" s="49"/>
      <c r="BL94" s="49"/>
      <c r="BM94" s="49"/>
      <c r="BN94" s="49"/>
      <c r="BO94" s="49"/>
      <c r="BP94" s="49"/>
      <c r="BQ94" s="49"/>
      <c r="BR94" s="49"/>
      <c r="BS94" s="49"/>
      <c r="BT94" s="49"/>
      <c r="BU94" s="49"/>
      <c r="BV94" s="305"/>
      <c r="BW94" s="737" t="s">
        <v>1178</v>
      </c>
      <c r="BX94" s="411"/>
      <c r="BY94" s="740">
        <f>SUM(BY92,BY85)</f>
        <v>0</v>
      </c>
      <c r="BZ94" s="740">
        <f>SUM(BZ92,BZ85)</f>
        <v>0</v>
      </c>
      <c r="CA94" s="740">
        <f>SUM(CA92,CA85)</f>
        <v>0</v>
      </c>
      <c r="CB94" s="697"/>
      <c r="CC94" s="2496">
        <f>'30. Development Cost Schedule'!G94</f>
        <v>0</v>
      </c>
      <c r="CD94" s="2497"/>
      <c r="CE94" s="2497"/>
      <c r="CF94" s="2497"/>
      <c r="CG94" s="2498"/>
      <c r="FN94" s="466"/>
      <c r="FO94" s="2428">
        <f>'7. Site Info Part I'!B94</f>
        <v>0</v>
      </c>
      <c r="FP94" s="2429"/>
      <c r="FQ94" s="2429"/>
      <c r="FR94" s="2429"/>
      <c r="FS94" s="2429"/>
      <c r="FT94" s="2429"/>
      <c r="FU94" s="2429"/>
      <c r="FV94" s="2430"/>
      <c r="FW94" s="1545">
        <f>'7. Site Info Part I'!J94</f>
        <v>0</v>
      </c>
      <c r="FX94" s="2431" t="s">
        <v>1612</v>
      </c>
      <c r="FY94" s="2432"/>
      <c r="FZ94" s="2433"/>
      <c r="GA94" s="1545">
        <f>'7. Site Info Part I'!N94</f>
        <v>0</v>
      </c>
      <c r="GB94" s="2477">
        <f>'7. Site Info Part I'!O94</f>
        <v>0</v>
      </c>
      <c r="GC94" s="2478"/>
      <c r="GD94" s="1545">
        <f>'7. Site Info Part I'!Q94</f>
        <v>0</v>
      </c>
      <c r="GE94" s="1846"/>
      <c r="GF94" s="2440"/>
      <c r="GG94" s="2441"/>
      <c r="GH94" s="2441"/>
      <c r="GI94" s="2441"/>
      <c r="GJ94" s="2441"/>
      <c r="GK94" s="2442"/>
      <c r="GL94" s="1060"/>
      <c r="GO94" s="466"/>
      <c r="GP94" s="479"/>
      <c r="GQ94" s="1846"/>
      <c r="GR94" s="1424"/>
      <c r="GS94" s="1424"/>
      <c r="GT94" s="1424"/>
      <c r="GU94" s="1424"/>
      <c r="GV94" s="1424"/>
      <c r="GW94" s="1424"/>
      <c r="GX94" s="1424"/>
      <c r="GY94" s="1424"/>
      <c r="GZ94" s="1424"/>
      <c r="HA94" s="479"/>
      <c r="HB94" s="1424"/>
      <c r="HC94" s="1424"/>
      <c r="HD94" s="1424"/>
      <c r="HE94" s="1424"/>
      <c r="HF94" s="1424"/>
      <c r="HH94" s="300"/>
      <c r="HI94" s="2550"/>
      <c r="HJ94" s="2551"/>
      <c r="HK94" s="2551"/>
      <c r="HL94" s="2551"/>
      <c r="HM94" s="2551"/>
      <c r="HN94" s="2551"/>
      <c r="HO94" s="2551"/>
      <c r="HP94" s="2551"/>
      <c r="HQ94" s="2551"/>
      <c r="HR94" s="2551"/>
      <c r="HS94" s="2551"/>
      <c r="HT94" s="2551"/>
      <c r="HU94" s="2551"/>
      <c r="HV94" s="2551"/>
      <c r="HW94" s="2551"/>
      <c r="HX94" s="2551"/>
      <c r="HY94" s="2551"/>
      <c r="HZ94" s="2551"/>
      <c r="IA94" s="2551"/>
      <c r="IB94" s="2551"/>
      <c r="IC94" s="2551"/>
      <c r="ID94" s="2551"/>
      <c r="IE94" s="2551"/>
      <c r="IF94" s="2551"/>
      <c r="IG94" s="2551"/>
      <c r="IH94" s="2551"/>
      <c r="II94" s="2551"/>
      <c r="IJ94" s="2551"/>
      <c r="IK94" s="2551"/>
      <c r="IL94" s="2551"/>
      <c r="IM94" s="2551"/>
      <c r="IN94" s="2551"/>
      <c r="IO94" s="2551"/>
      <c r="IP94" s="2551"/>
      <c r="IQ94" s="2551"/>
      <c r="IR94" s="2551"/>
      <c r="IS94" s="2551"/>
      <c r="IT94" s="2551"/>
      <c r="IU94" s="2551"/>
      <c r="IV94" s="2551"/>
      <c r="IW94" s="2551"/>
      <c r="IX94" s="2551"/>
      <c r="IY94" s="2551"/>
      <c r="IZ94" s="2552"/>
      <c r="JC94" s="24"/>
      <c r="JD94" s="2746" t="s">
        <v>199</v>
      </c>
      <c r="JE94" s="2747"/>
      <c r="JF94" s="2747"/>
      <c r="JG94" s="2747"/>
      <c r="JH94" s="2747"/>
      <c r="JI94" s="2747"/>
      <c r="JJ94" s="2747"/>
      <c r="JK94" s="2747"/>
      <c r="JL94" s="2747"/>
      <c r="JM94" s="2747"/>
      <c r="JN94" s="2747"/>
      <c r="JO94" s="2747"/>
      <c r="JP94" s="2747"/>
      <c r="JQ94" s="2747"/>
      <c r="JR94" s="2747"/>
      <c r="JS94" s="2747"/>
      <c r="JT94" s="24"/>
      <c r="JU94" s="2748" t="s">
        <v>129</v>
      </c>
      <c r="JV94" s="2748"/>
      <c r="JW94" s="2748"/>
      <c r="JX94" s="2748"/>
      <c r="JY94" s="2748"/>
      <c r="JZ94" s="2748"/>
      <c r="KA94" s="2748"/>
      <c r="KB94" s="2748"/>
      <c r="KC94" s="2748"/>
      <c r="KD94" s="24"/>
      <c r="KE94" s="2747" t="s">
        <v>128</v>
      </c>
      <c r="KF94" s="2747"/>
      <c r="KG94" s="2747"/>
      <c r="KH94" s="2747"/>
      <c r="KI94" s="2747"/>
      <c r="KJ94" s="2747"/>
      <c r="KK94" s="2747"/>
      <c r="KL94" s="2747"/>
      <c r="KM94" s="2749"/>
      <c r="KN94" s="1565"/>
      <c r="KO94" s="1565"/>
      <c r="KP94" s="1565"/>
    </row>
    <row r="95" spans="1:302" ht="15" customHeight="1" thickBot="1" x14ac:dyDescent="0.35">
      <c r="A95" s="2954" t="s">
        <v>536</v>
      </c>
      <c r="B95" s="2955"/>
      <c r="C95" s="1016">
        <v>0</v>
      </c>
      <c r="D95" s="1017"/>
      <c r="E95" s="1017"/>
      <c r="F95" s="1018">
        <f>SUMIF(G10:G54, "0", F10:F54)</f>
        <v>0</v>
      </c>
      <c r="G95" s="1378"/>
      <c r="H95" s="1015"/>
      <c r="I95" s="937" t="s">
        <v>1215</v>
      </c>
      <c r="J95" s="938"/>
      <c r="K95" s="945"/>
      <c r="L95" s="2972" t="s">
        <v>1480</v>
      </c>
      <c r="M95" s="2973"/>
      <c r="N95" s="2974"/>
      <c r="AP95" s="1374"/>
      <c r="AQ95" s="2615"/>
      <c r="AR95" s="2615"/>
      <c r="AS95" s="2615"/>
      <c r="AT95" s="2615"/>
      <c r="AU95" s="2615"/>
      <c r="AV95" s="2615"/>
      <c r="AW95" s="2615"/>
      <c r="AX95" s="2615"/>
      <c r="AY95" s="2615"/>
      <c r="AZ95" s="2615"/>
      <c r="BA95" s="1374"/>
      <c r="BB95" s="1374"/>
      <c r="BC95" s="49"/>
      <c r="BD95" s="49"/>
      <c r="BE95" s="49"/>
      <c r="BF95" s="49"/>
      <c r="BG95" s="49"/>
      <c r="BH95" s="49"/>
      <c r="BI95" s="49"/>
      <c r="BJ95" s="49"/>
      <c r="BK95" s="49"/>
      <c r="BL95" s="49"/>
      <c r="BM95" s="49"/>
      <c r="BN95" s="49"/>
      <c r="BO95" s="49"/>
      <c r="BP95" s="49"/>
      <c r="BQ95" s="49"/>
      <c r="BR95" s="49"/>
      <c r="BS95" s="49"/>
      <c r="BT95" s="49"/>
      <c r="BU95" s="49"/>
      <c r="BV95" s="305"/>
      <c r="BW95" s="737" t="s">
        <v>1564</v>
      </c>
      <c r="BX95" s="411"/>
      <c r="BY95" s="408"/>
      <c r="BZ95" s="408"/>
      <c r="CA95" s="408"/>
      <c r="CB95" s="697"/>
      <c r="CC95" s="1499"/>
      <c r="CD95" s="1393"/>
      <c r="CE95" s="1393"/>
      <c r="CF95" s="1393"/>
      <c r="CG95" s="1393"/>
      <c r="FN95" s="466"/>
      <c r="FO95" s="2428">
        <f>'7. Site Info Part I'!B95</f>
        <v>0</v>
      </c>
      <c r="FP95" s="2429"/>
      <c r="FQ95" s="2429"/>
      <c r="FR95" s="2429"/>
      <c r="FS95" s="2429"/>
      <c r="FT95" s="2429"/>
      <c r="FU95" s="2429"/>
      <c r="FV95" s="2430"/>
      <c r="FW95" s="1545">
        <f>'7. Site Info Part I'!J95</f>
        <v>0</v>
      </c>
      <c r="FX95" s="2431" t="s">
        <v>1612</v>
      </c>
      <c r="FY95" s="2432"/>
      <c r="FZ95" s="2433"/>
      <c r="GA95" s="1545">
        <f>'7. Site Info Part I'!N95</f>
        <v>0</v>
      </c>
      <c r="GB95" s="2477">
        <f>'7. Site Info Part I'!O95</f>
        <v>0</v>
      </c>
      <c r="GC95" s="2478"/>
      <c r="GD95" s="1545">
        <f>'7. Site Info Part I'!Q95</f>
        <v>0</v>
      </c>
      <c r="GE95" s="1846"/>
      <c r="GF95" s="1846"/>
      <c r="GG95" s="1846"/>
      <c r="GH95" s="1846"/>
      <c r="GI95" s="1846"/>
      <c r="GJ95" s="1846"/>
      <c r="GK95" s="1846"/>
      <c r="GL95" s="1060"/>
      <c r="GO95" s="466"/>
      <c r="GP95" s="1281" t="str">
        <f>'11. Site Info Part III'!B96</f>
        <v>-</v>
      </c>
      <c r="GQ95" s="1846"/>
      <c r="GR95" s="2627" t="s">
        <v>1418</v>
      </c>
      <c r="GS95" s="2627"/>
      <c r="GT95" s="2627"/>
      <c r="GU95" s="2627"/>
      <c r="GV95" s="2627"/>
      <c r="GW95" s="2627"/>
      <c r="GX95" s="2627"/>
      <c r="GY95" s="2627"/>
      <c r="GZ95" s="2627"/>
      <c r="HA95" s="2627"/>
      <c r="HB95" s="1424"/>
      <c r="HC95" s="1424"/>
      <c r="HD95" s="1424"/>
      <c r="HE95" s="1424"/>
      <c r="HF95" s="1424"/>
      <c r="HH95" s="300"/>
      <c r="HI95" s="2553"/>
      <c r="HJ95" s="2554"/>
      <c r="HK95" s="2554"/>
      <c r="HL95" s="2554"/>
      <c r="HM95" s="2554"/>
      <c r="HN95" s="2554"/>
      <c r="HO95" s="2554"/>
      <c r="HP95" s="2554"/>
      <c r="HQ95" s="2554"/>
      <c r="HR95" s="2554"/>
      <c r="HS95" s="2554"/>
      <c r="HT95" s="2554"/>
      <c r="HU95" s="2554"/>
      <c r="HV95" s="2554"/>
      <c r="HW95" s="2554"/>
      <c r="HX95" s="2554"/>
      <c r="HY95" s="2554"/>
      <c r="HZ95" s="2554"/>
      <c r="IA95" s="2554"/>
      <c r="IB95" s="2554"/>
      <c r="IC95" s="2554"/>
      <c r="ID95" s="2554"/>
      <c r="IE95" s="2554"/>
      <c r="IF95" s="2554"/>
      <c r="IG95" s="2554"/>
      <c r="IH95" s="2554"/>
      <c r="II95" s="2554"/>
      <c r="IJ95" s="2554"/>
      <c r="IK95" s="2554"/>
      <c r="IL95" s="2554"/>
      <c r="IM95" s="2554"/>
      <c r="IN95" s="2554"/>
      <c r="IO95" s="2554"/>
      <c r="IP95" s="2554"/>
      <c r="IQ95" s="2554"/>
      <c r="IR95" s="2554"/>
      <c r="IS95" s="2554"/>
      <c r="IT95" s="2554"/>
      <c r="IU95" s="2554"/>
      <c r="IV95" s="2554"/>
      <c r="IW95" s="2554"/>
      <c r="IX95" s="2554"/>
      <c r="IY95" s="2554"/>
      <c r="IZ95" s="2555"/>
      <c r="JC95" s="24"/>
      <c r="JD95" s="131"/>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117"/>
      <c r="KC95" s="24"/>
      <c r="KD95" s="24"/>
      <c r="KE95" s="24"/>
      <c r="KF95" s="24"/>
      <c r="KG95" s="24"/>
      <c r="KH95" s="24"/>
      <c r="KI95" s="24"/>
      <c r="KJ95" s="24"/>
      <c r="KK95" s="24"/>
      <c r="KL95" s="24"/>
      <c r="KM95" s="214"/>
      <c r="KN95" s="1565"/>
      <c r="KO95" s="1565"/>
      <c r="KP95" s="1565"/>
    </row>
    <row r="96" spans="1:302" ht="15" customHeight="1" thickBot="1" x14ac:dyDescent="0.35">
      <c r="A96" s="2956"/>
      <c r="B96" s="2957"/>
      <c r="C96" s="1019">
        <v>1</v>
      </c>
      <c r="D96" s="1020"/>
      <c r="E96" s="1020"/>
      <c r="F96" s="1021">
        <f>SUMIF(G10:G54, "1", F10:F54)</f>
        <v>0</v>
      </c>
      <c r="G96" s="1378"/>
      <c r="H96" s="1015"/>
      <c r="I96" s="942" t="s">
        <v>1138</v>
      </c>
      <c r="J96" s="943"/>
      <c r="K96" s="1023" t="e">
        <f>('30. Development Cost Schedule'!D18+'30. Development Cost Schedule'!E18+'30. Development Cost Schedule'!D94+'30. Development Cost Schedule'!E94)/'24. Rent Schedule'!J55</f>
        <v>#DIV/0!</v>
      </c>
      <c r="L96" s="2975"/>
      <c r="M96" s="2976"/>
      <c r="N96" s="2977"/>
      <c r="AP96" s="1374"/>
      <c r="AQ96" s="1377"/>
      <c r="AR96" s="1377"/>
      <c r="AS96" s="1377"/>
      <c r="AT96" s="1377"/>
      <c r="AU96" s="1377"/>
      <c r="AV96" s="1377"/>
      <c r="AW96" s="1377"/>
      <c r="AX96" s="1377"/>
      <c r="AY96" s="1377"/>
      <c r="AZ96" s="1377"/>
      <c r="BA96" s="1374"/>
      <c r="BB96" s="1374"/>
      <c r="BC96" s="49"/>
      <c r="BD96" s="49"/>
      <c r="BE96" s="49"/>
      <c r="BF96" s="49"/>
      <c r="BG96" s="49"/>
      <c r="BH96" s="49"/>
      <c r="BI96" s="49"/>
      <c r="BJ96" s="49"/>
      <c r="BK96" s="49"/>
      <c r="BL96" s="49"/>
      <c r="BM96" s="49"/>
      <c r="BN96" s="49"/>
      <c r="BO96" s="49"/>
      <c r="BP96" s="49"/>
      <c r="BQ96" s="49"/>
      <c r="BR96" s="49"/>
      <c r="BS96" s="49"/>
      <c r="BT96" s="49"/>
      <c r="BU96" s="49"/>
      <c r="BV96" s="1024"/>
      <c r="BW96" s="2971" t="s">
        <v>1567</v>
      </c>
      <c r="BX96" s="2971"/>
      <c r="BY96" s="2971"/>
      <c r="BZ96" s="2984" t="e">
        <f>'30. Development Cost Schedule'!D96</f>
        <v>#DIV/0!</v>
      </c>
      <c r="CA96" s="2986" t="str">
        <f>IF('30. Development Cost Schedule'!E96=0, "", '30. Development Cost Schedule'!E96)</f>
        <v/>
      </c>
      <c r="CB96" s="343"/>
      <c r="CC96" s="2928">
        <f>'30. Development Cost Schedule'!G96</f>
        <v>0</v>
      </c>
      <c r="CD96" s="2929"/>
      <c r="CE96" s="2929"/>
      <c r="CF96" s="2929"/>
      <c r="CG96" s="2930"/>
      <c r="FN96" s="466"/>
      <c r="FO96" s="449"/>
      <c r="FP96" s="449"/>
      <c r="FQ96" s="449"/>
      <c r="FR96" s="449"/>
      <c r="FS96" s="449"/>
      <c r="FT96" s="449"/>
      <c r="FU96" s="449"/>
      <c r="FV96" s="449"/>
      <c r="FW96" s="449"/>
      <c r="FX96" s="449"/>
      <c r="FY96" s="1846"/>
      <c r="FZ96" s="1846"/>
      <c r="GA96" s="1846"/>
      <c r="GB96" s="1846"/>
      <c r="GC96" s="1846"/>
      <c r="GD96" s="1846"/>
      <c r="GE96" s="1846"/>
      <c r="GF96" s="1846"/>
      <c r="GG96" s="1846"/>
      <c r="GH96" s="1846"/>
      <c r="GI96" s="1846"/>
      <c r="GJ96" s="1846"/>
      <c r="GK96" s="1846"/>
      <c r="GL96" s="1060"/>
      <c r="GO96" s="466"/>
      <c r="GP96" s="1424"/>
      <c r="GQ96" s="1846"/>
      <c r="GR96" s="1424"/>
      <c r="GS96" s="1424"/>
      <c r="GT96" s="1424"/>
      <c r="GU96" s="1424"/>
      <c r="GV96" s="1424"/>
      <c r="GW96" s="1424"/>
      <c r="GX96" s="1424"/>
      <c r="GY96" s="1424"/>
      <c r="GZ96" s="1424"/>
      <c r="HA96" s="1424"/>
      <c r="HB96" s="1424"/>
      <c r="HC96" s="1424"/>
      <c r="HD96" s="1424"/>
      <c r="HE96" s="1424"/>
      <c r="HF96" s="1424"/>
      <c r="HH96" s="300"/>
      <c r="HI96" s="300"/>
      <c r="HJ96" s="300"/>
      <c r="HK96" s="300"/>
      <c r="HL96" s="300"/>
      <c r="HM96" s="300"/>
      <c r="HN96" s="300"/>
      <c r="HO96" s="300"/>
      <c r="HP96" s="300"/>
      <c r="HQ96" s="300"/>
      <c r="HR96" s="300"/>
      <c r="HS96" s="300"/>
      <c r="HT96" s="300"/>
      <c r="HU96" s="300"/>
      <c r="HV96" s="300"/>
      <c r="HW96" s="300"/>
      <c r="HX96" s="300"/>
      <c r="HY96" s="300"/>
      <c r="HZ96" s="300"/>
      <c r="IA96" s="300"/>
      <c r="IB96" s="300"/>
      <c r="IC96" s="300"/>
      <c r="ID96" s="300"/>
      <c r="IE96" s="300"/>
      <c r="IF96" s="300"/>
      <c r="IG96" s="300"/>
      <c r="IH96" s="300"/>
      <c r="II96" s="300"/>
      <c r="IJ96" s="300"/>
      <c r="IK96" s="300"/>
      <c r="IL96" s="300"/>
      <c r="IM96" s="300"/>
      <c r="IN96" s="300"/>
      <c r="IO96" s="300"/>
      <c r="IP96" s="300"/>
      <c r="IQ96" s="300"/>
      <c r="IR96" s="300"/>
      <c r="IS96" s="300"/>
      <c r="IT96" s="300"/>
      <c r="IU96" s="300"/>
      <c r="IV96" s="300"/>
      <c r="IW96" s="300"/>
      <c r="IX96" s="300"/>
      <c r="IY96" s="300"/>
      <c r="IZ96" s="300"/>
      <c r="JC96" s="24"/>
      <c r="JD96" s="905" t="s">
        <v>127</v>
      </c>
      <c r="JE96" s="1564"/>
      <c r="JF96" s="1564"/>
      <c r="JG96" s="644"/>
      <c r="JH96" s="645"/>
      <c r="JI96" s="645"/>
      <c r="JJ96" s="646"/>
      <c r="JK96" s="2764">
        <f>'42. Dev Team'!I96</f>
        <v>0</v>
      </c>
      <c r="JL96" s="2765"/>
      <c r="JM96" s="2766"/>
      <c r="JN96" s="24"/>
      <c r="JO96" s="24"/>
      <c r="JP96" s="24"/>
      <c r="JQ96" s="24"/>
      <c r="JR96" s="24"/>
      <c r="JS96" s="24"/>
      <c r="JT96" s="24"/>
      <c r="JU96" s="24"/>
      <c r="JV96" s="24"/>
      <c r="JW96" s="24"/>
      <c r="JX96" s="24"/>
      <c r="JY96" s="24"/>
      <c r="JZ96" s="24"/>
      <c r="KA96" s="24"/>
      <c r="KB96" s="24"/>
      <c r="KC96" s="24"/>
      <c r="KD96" s="24"/>
      <c r="KE96" s="1566"/>
      <c r="KF96" s="1566"/>
      <c r="KG96" s="1566"/>
      <c r="KH96" s="1566"/>
      <c r="KI96" s="1566"/>
      <c r="KJ96" s="2772"/>
      <c r="KK96" s="2772"/>
      <c r="KL96" s="2772"/>
      <c r="KM96" s="214"/>
      <c r="KN96" s="1565"/>
      <c r="KO96" s="1565"/>
      <c r="KP96" s="1565"/>
    </row>
    <row r="97" spans="1:302" ht="15" customHeight="1" thickBot="1" x14ac:dyDescent="0.35">
      <c r="A97" s="2956"/>
      <c r="B97" s="2957"/>
      <c r="C97" s="1019">
        <v>2</v>
      </c>
      <c r="D97" s="1020"/>
      <c r="E97" s="1020"/>
      <c r="F97" s="1021">
        <f>SUMIF(G10:G54, "2", F10:F54)</f>
        <v>0</v>
      </c>
      <c r="G97" s="1378"/>
      <c r="H97" s="1015"/>
      <c r="I97" s="935" t="s">
        <v>1139</v>
      </c>
      <c r="J97" s="1379"/>
      <c r="K97" s="946"/>
      <c r="L97" s="2975"/>
      <c r="M97" s="2976"/>
      <c r="N97" s="2977"/>
      <c r="AP97" s="2615" t="s">
        <v>1427</v>
      </c>
      <c r="AQ97" s="2615"/>
      <c r="AR97" s="2615"/>
      <c r="AS97" s="2615"/>
      <c r="AT97" s="2615"/>
      <c r="AU97" s="2615"/>
      <c r="AV97" s="2615"/>
      <c r="AW97" s="2615"/>
      <c r="AX97" s="2615"/>
      <c r="AY97" s="2615"/>
      <c r="AZ97" s="2615"/>
      <c r="BA97" s="1376"/>
      <c r="BB97" s="1376"/>
      <c r="BC97" s="49"/>
      <c r="BD97" s="49"/>
      <c r="BE97" s="49"/>
      <c r="BF97" s="49"/>
      <c r="BG97" s="49"/>
      <c r="BH97" s="49"/>
      <c r="BI97" s="49"/>
      <c r="BJ97" s="49"/>
      <c r="BK97" s="49"/>
      <c r="BL97" s="49"/>
      <c r="BM97" s="49"/>
      <c r="BN97" s="49"/>
      <c r="BO97" s="49"/>
      <c r="BP97" s="49"/>
      <c r="BQ97" s="49"/>
      <c r="BR97" s="49"/>
      <c r="BS97" s="49"/>
      <c r="BT97" s="49"/>
      <c r="BU97" s="49"/>
      <c r="BV97" s="1024"/>
      <c r="BW97" s="2971"/>
      <c r="BX97" s="2971"/>
      <c r="BY97" s="2971"/>
      <c r="BZ97" s="2985"/>
      <c r="CA97" s="2987"/>
      <c r="CB97" s="343"/>
      <c r="CC97" s="2931"/>
      <c r="CD97" s="2932"/>
      <c r="CE97" s="2932"/>
      <c r="CF97" s="2932"/>
      <c r="CG97" s="2933"/>
      <c r="FN97" s="1544"/>
      <c r="FO97" s="1666">
        <f>'7. Site Info Part I'!B97</f>
        <v>0</v>
      </c>
      <c r="FP97" s="2623" t="s">
        <v>1614</v>
      </c>
      <c r="FQ97" s="2623"/>
      <c r="FR97" s="2623"/>
      <c r="FS97" s="2623"/>
      <c r="FT97" s="2623"/>
      <c r="FU97" s="2623"/>
      <c r="FV97" s="2623"/>
      <c r="FW97" s="2623"/>
      <c r="FX97" s="2623"/>
      <c r="FY97" s="2623"/>
      <c r="FZ97" s="2623"/>
      <c r="GA97" s="2623"/>
      <c r="GB97" s="2623"/>
      <c r="GC97" s="2623"/>
      <c r="GD97" s="1846"/>
      <c r="GE97" s="1846"/>
      <c r="GF97" s="1846"/>
      <c r="GG97" s="1846"/>
      <c r="GH97" s="1846"/>
      <c r="GI97" s="1846"/>
      <c r="GJ97" s="1846"/>
      <c r="GK97" s="1846"/>
      <c r="GL97" s="1846"/>
      <c r="GO97" s="858"/>
      <c r="GP97" s="1281" t="str">
        <f>'11. Site Info Part III'!B98</f>
        <v>-</v>
      </c>
      <c r="GQ97" s="1846"/>
      <c r="GR97" s="2628" t="s">
        <v>1400</v>
      </c>
      <c r="GS97" s="2628"/>
      <c r="GT97" s="2628"/>
      <c r="GU97" s="2628"/>
      <c r="GV97" s="2628"/>
      <c r="GW97" s="2628"/>
      <c r="GX97" s="2628"/>
      <c r="GY97" s="2628"/>
      <c r="GZ97" s="2628"/>
      <c r="HA97" s="2628"/>
      <c r="HB97" s="2628"/>
      <c r="HC97" s="2628"/>
      <c r="HD97" s="2628"/>
      <c r="HE97" s="2628"/>
      <c r="HF97" s="2628"/>
      <c r="HH97" s="1846"/>
      <c r="HI97" s="1846"/>
      <c r="HJ97" s="1846"/>
      <c r="HK97" s="1846"/>
      <c r="HL97" s="1846"/>
      <c r="HM97" s="1846"/>
      <c r="HN97" s="1846"/>
      <c r="HO97" s="1846"/>
      <c r="HP97" s="1846"/>
      <c r="HQ97" s="1846"/>
      <c r="HR97" s="1846"/>
      <c r="HS97" s="1846"/>
      <c r="HT97" s="1459" t="s">
        <v>1563</v>
      </c>
      <c r="HU97" s="1478"/>
      <c r="HV97" s="1478"/>
      <c r="HW97" s="1478"/>
      <c r="HX97" s="1478"/>
      <c r="HY97" s="503"/>
      <c r="HZ97" s="1459"/>
      <c r="IA97" s="1459"/>
      <c r="IB97" s="1459"/>
      <c r="IC97" s="1459"/>
      <c r="ID97" s="1459"/>
      <c r="IE97" s="1459"/>
      <c r="IF97" s="1459"/>
      <c r="IG97" s="1459"/>
      <c r="IH97" s="503"/>
      <c r="II97" s="503"/>
      <c r="IJ97" s="503"/>
      <c r="IK97" s="1478"/>
      <c r="IL97" s="1480"/>
      <c r="IM97" s="2443">
        <f>'17. Dev. Narr.'!AF120</f>
        <v>0</v>
      </c>
      <c r="IN97" s="2443"/>
      <c r="IO97" s="2443"/>
      <c r="IP97" s="2443"/>
      <c r="IQ97" s="2443"/>
      <c r="IR97" s="2443"/>
      <c r="IS97" s="2443"/>
      <c r="IT97" s="2443"/>
      <c r="IU97" s="1846"/>
      <c r="IV97" s="1846"/>
      <c r="IW97" s="1846"/>
      <c r="IX97" s="1846"/>
      <c r="IY97" s="1846"/>
      <c r="IZ97" s="1846"/>
      <c r="JC97" s="24"/>
      <c r="JD97" s="906"/>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1566"/>
      <c r="KH97" s="1566"/>
      <c r="KI97" s="1566"/>
      <c r="KJ97" s="24"/>
      <c r="KK97" s="24"/>
      <c r="KL97" s="24"/>
      <c r="KM97" s="214"/>
      <c r="KN97" s="1565"/>
      <c r="KO97" s="1565"/>
      <c r="KP97" s="1565"/>
    </row>
    <row r="98" spans="1:302" ht="15" customHeight="1" thickBot="1" x14ac:dyDescent="0.35">
      <c r="A98" s="2956"/>
      <c r="B98" s="2957"/>
      <c r="C98" s="1019">
        <v>3</v>
      </c>
      <c r="D98" s="1020"/>
      <c r="E98" s="1020"/>
      <c r="F98" s="1021">
        <f>SUMIF(G10:G54, "3", F10:F54)</f>
        <v>0</v>
      </c>
      <c r="G98" s="1378"/>
      <c r="H98" s="1022"/>
      <c r="I98" s="942" t="s">
        <v>1138</v>
      </c>
      <c r="J98" s="943"/>
      <c r="K98" s="1023" t="e">
        <f>('30. Development Cost Schedule'!D94+'30. Development Cost Schedule'!E94)/'24. Rent Schedule'!J55</f>
        <v>#DIV/0!</v>
      </c>
      <c r="L98" s="2975"/>
      <c r="M98" s="2976"/>
      <c r="N98" s="2977"/>
      <c r="O98" s="326"/>
      <c r="AP98" s="2615"/>
      <c r="AQ98" s="2615"/>
      <c r="AR98" s="2615"/>
      <c r="AS98" s="2615"/>
      <c r="AT98" s="2615"/>
      <c r="AU98" s="2615"/>
      <c r="AV98" s="2615"/>
      <c r="AW98" s="2615"/>
      <c r="AX98" s="2615"/>
      <c r="AY98" s="2615"/>
      <c r="AZ98" s="2615"/>
      <c r="BA98" s="1376"/>
      <c r="BB98" s="1376"/>
      <c r="BC98" s="49"/>
      <c r="BD98" s="49"/>
      <c r="BE98" s="49"/>
      <c r="BF98" s="49"/>
      <c r="BG98" s="49"/>
      <c r="BH98" s="49"/>
      <c r="BI98" s="49"/>
      <c r="BJ98" s="49"/>
      <c r="BK98" s="49"/>
      <c r="BL98" s="49"/>
      <c r="BM98" s="49"/>
      <c r="BN98" s="49"/>
      <c r="BO98" s="49"/>
      <c r="BP98" s="49"/>
      <c r="BQ98" s="49"/>
      <c r="BR98" s="49"/>
      <c r="BS98" s="49"/>
      <c r="BT98" s="49"/>
      <c r="BU98" s="49"/>
      <c r="BV98" s="1024"/>
      <c r="BW98" s="737"/>
      <c r="BX98" s="411"/>
      <c r="BY98" s="408"/>
      <c r="BZ98" s="408"/>
      <c r="CA98" s="408"/>
      <c r="CB98" s="697"/>
      <c r="CC98" s="1499"/>
      <c r="CD98" s="1393"/>
      <c r="CE98" s="1393"/>
      <c r="CF98" s="1393"/>
      <c r="CG98" s="1393"/>
      <c r="FN98" s="466"/>
      <c r="FO98" s="444"/>
      <c r="FP98" s="1424"/>
      <c r="FQ98" s="1424"/>
      <c r="FR98" s="445"/>
      <c r="FS98" s="445"/>
      <c r="FT98" s="445"/>
      <c r="FU98" s="445"/>
      <c r="FV98" s="445"/>
      <c r="FW98" s="1424"/>
      <c r="FX98" s="1424"/>
      <c r="FY98" s="1424"/>
      <c r="FZ98" s="1424"/>
      <c r="GA98" s="1424"/>
      <c r="GB98" s="1424"/>
      <c r="GC98" s="1424"/>
      <c r="GD98" s="1424"/>
      <c r="GE98" s="1424"/>
      <c r="GF98" s="1424"/>
      <c r="GG98" s="1424"/>
      <c r="GH98" s="1424"/>
      <c r="GI98" s="1424"/>
      <c r="GJ98" s="1424"/>
      <c r="GK98" s="1424"/>
      <c r="GL98" s="1424"/>
      <c r="GO98" s="858"/>
      <c r="GP98" s="1424"/>
      <c r="GQ98" s="1846"/>
      <c r="GR98" s="2628"/>
      <c r="GS98" s="2628"/>
      <c r="GT98" s="2628"/>
      <c r="GU98" s="2628"/>
      <c r="GV98" s="2628"/>
      <c r="GW98" s="2628"/>
      <c r="GX98" s="2628"/>
      <c r="GY98" s="2628"/>
      <c r="GZ98" s="2628"/>
      <c r="HA98" s="2628"/>
      <c r="HB98" s="2628"/>
      <c r="HC98" s="2628"/>
      <c r="HD98" s="2628"/>
      <c r="HE98" s="2628"/>
      <c r="HF98" s="2628"/>
      <c r="HH98" s="300"/>
      <c r="HI98" s="300"/>
      <c r="HJ98" s="300"/>
      <c r="HK98" s="300"/>
      <c r="HL98" s="300"/>
      <c r="HM98" s="300"/>
      <c r="HN98" s="300"/>
      <c r="HO98" s="300"/>
      <c r="HP98" s="300"/>
      <c r="HQ98" s="300"/>
      <c r="HR98" s="300"/>
      <c r="HS98" s="300"/>
      <c r="HT98" s="300"/>
      <c r="HU98" s="300"/>
      <c r="HV98" s="300"/>
      <c r="HW98" s="300"/>
      <c r="HX98" s="300"/>
      <c r="HY98" s="300"/>
      <c r="HZ98" s="300"/>
      <c r="IA98" s="300"/>
      <c r="IB98" s="300"/>
      <c r="IC98" s="300"/>
      <c r="ID98" s="300"/>
      <c r="IE98" s="300"/>
      <c r="IF98" s="300"/>
      <c r="IG98" s="300"/>
      <c r="IH98" s="300"/>
      <c r="II98" s="300"/>
      <c r="IJ98" s="300"/>
      <c r="IK98" s="300"/>
      <c r="IL98" s="300"/>
      <c r="IM98" s="300"/>
      <c r="IN98" s="300"/>
      <c r="IO98" s="300"/>
      <c r="IP98" s="300"/>
      <c r="IQ98" s="300"/>
      <c r="IR98" s="300"/>
      <c r="IS98" s="300"/>
      <c r="IT98" s="300"/>
      <c r="IU98" s="300"/>
      <c r="IV98" s="300"/>
      <c r="IW98" s="300"/>
      <c r="IX98" s="300"/>
      <c r="IY98" s="300"/>
      <c r="IZ98" s="300"/>
      <c r="JC98" s="332"/>
      <c r="JD98" s="907" t="s">
        <v>681</v>
      </c>
      <c r="JE98" s="908"/>
      <c r="JF98" s="908"/>
      <c r="JG98" s="908"/>
      <c r="JH98" s="908"/>
      <c r="JI98" s="908"/>
      <c r="JJ98" s="908"/>
      <c r="JK98" s="908"/>
      <c r="JL98" s="908"/>
      <c r="JM98" s="908"/>
      <c r="JN98" s="908"/>
      <c r="JO98" s="908"/>
      <c r="JP98" s="908"/>
      <c r="JQ98" s="908"/>
      <c r="JR98" s="908"/>
      <c r="JS98" s="908"/>
      <c r="JT98" s="908"/>
      <c r="JU98" s="908"/>
      <c r="JV98" s="908"/>
      <c r="JW98" s="908"/>
      <c r="JX98" s="908"/>
      <c r="JY98" s="908"/>
      <c r="JZ98" s="908"/>
      <c r="KA98" s="908"/>
      <c r="KB98" s="908"/>
      <c r="KC98" s="908"/>
      <c r="KD98" s="101"/>
      <c r="KE98" s="1562"/>
      <c r="KF98" s="1562"/>
      <c r="KG98" s="1562"/>
      <c r="KH98" s="1562"/>
      <c r="KI98" s="1562"/>
      <c r="KJ98" s="2740">
        <f>'42. Dev Team'!AH98</f>
        <v>0</v>
      </c>
      <c r="KK98" s="2740"/>
      <c r="KL98" s="2740"/>
      <c r="KM98" s="1563"/>
      <c r="KN98" s="92"/>
      <c r="KO98" s="92"/>
      <c r="KP98" s="92"/>
    </row>
    <row r="99" spans="1:302" ht="15" customHeight="1" thickBot="1" x14ac:dyDescent="0.35">
      <c r="A99" s="2956"/>
      <c r="B99" s="2957"/>
      <c r="C99" s="1019">
        <v>4</v>
      </c>
      <c r="D99" s="1020"/>
      <c r="E99" s="1020"/>
      <c r="F99" s="1021">
        <f>SUMIF(G10:G54, "4", F10:F54)</f>
        <v>0</v>
      </c>
      <c r="G99" s="1378"/>
      <c r="H99" s="24"/>
      <c r="I99" s="935" t="s">
        <v>1137</v>
      </c>
      <c r="J99" s="55"/>
      <c r="K99" s="946"/>
      <c r="L99" s="2975"/>
      <c r="M99" s="2976"/>
      <c r="N99" s="2977"/>
      <c r="O99" s="1025">
        <v>0</v>
      </c>
      <c r="AP99" s="2615"/>
      <c r="AQ99" s="2615"/>
      <c r="AR99" s="2615"/>
      <c r="AS99" s="2615"/>
      <c r="AT99" s="2615"/>
      <c r="AU99" s="2615"/>
      <c r="AV99" s="2615"/>
      <c r="AW99" s="2615"/>
      <c r="AX99" s="2615"/>
      <c r="AY99" s="2615"/>
      <c r="AZ99" s="2615"/>
      <c r="BA99" s="1376"/>
      <c r="BB99" s="1376"/>
      <c r="BC99" s="49"/>
      <c r="BD99" s="49"/>
      <c r="BE99" s="49"/>
      <c r="BF99" s="49"/>
      <c r="BG99" s="49"/>
      <c r="BH99" s="49"/>
      <c r="BI99" s="49"/>
      <c r="BJ99" s="49"/>
      <c r="BK99" s="49"/>
      <c r="BL99" s="49"/>
      <c r="BM99" s="49"/>
      <c r="BN99" s="49"/>
      <c r="BO99" s="49"/>
      <c r="BP99" s="49"/>
      <c r="BQ99" s="49"/>
      <c r="BR99" s="49"/>
      <c r="BS99" s="49"/>
      <c r="BT99" s="49"/>
      <c r="BU99" s="49"/>
      <c r="BV99" s="1024"/>
      <c r="BW99" s="2779" t="s">
        <v>2260</v>
      </c>
      <c r="BX99" s="2779"/>
      <c r="BY99" s="2779"/>
      <c r="BZ99" s="2779"/>
      <c r="CA99" s="2779"/>
      <c r="CB99" s="2779"/>
      <c r="CC99" s="2779"/>
      <c r="CD99" s="2779"/>
      <c r="CE99" s="2779"/>
      <c r="CF99" s="2779"/>
      <c r="CG99" s="2779"/>
      <c r="FN99" s="1060"/>
      <c r="FO99" s="1666">
        <f>'7. Site Info Part I'!B99</f>
        <v>0</v>
      </c>
      <c r="FP99" s="2639" t="s">
        <v>2013</v>
      </c>
      <c r="FQ99" s="2639"/>
      <c r="FR99" s="2639"/>
      <c r="FS99" s="2639"/>
      <c r="FT99" s="2639"/>
      <c r="FU99" s="2639"/>
      <c r="FV99" s="2639"/>
      <c r="FW99" s="2639"/>
      <c r="FX99" s="2639"/>
      <c r="FY99" s="2639"/>
      <c r="FZ99" s="2639"/>
      <c r="GA99" s="2639"/>
      <c r="GB99" s="2639"/>
      <c r="GC99" s="2639"/>
      <c r="GD99" s="2639"/>
      <c r="GE99" s="2639"/>
      <c r="GF99" s="2639"/>
      <c r="GG99" s="2639"/>
      <c r="GH99" s="2639"/>
      <c r="GI99" s="2639"/>
      <c r="GJ99" s="2639"/>
      <c r="GK99" s="2639"/>
      <c r="GL99" s="2639"/>
      <c r="GO99" s="858"/>
      <c r="GP99" s="1129">
        <f>'11. Site Info Part III'!B100</f>
        <v>0</v>
      </c>
      <c r="GQ99" s="1846"/>
      <c r="GR99" s="2629" t="s">
        <v>2073</v>
      </c>
      <c r="GS99" s="2629"/>
      <c r="GT99" s="2629"/>
      <c r="GU99" s="2629"/>
      <c r="GV99" s="2629"/>
      <c r="GW99" s="2629"/>
      <c r="GX99" s="2629"/>
      <c r="GY99" s="2629"/>
      <c r="GZ99" s="2629"/>
      <c r="HA99" s="2629"/>
      <c r="HB99" s="2629"/>
      <c r="HC99" s="2629"/>
      <c r="HD99" s="2629"/>
      <c r="HE99" s="1837"/>
      <c r="HF99" s="1837"/>
      <c r="HH99" s="623" t="s">
        <v>568</v>
      </c>
      <c r="HI99" s="2444" t="s">
        <v>179</v>
      </c>
      <c r="HJ99" s="2445"/>
      <c r="HK99" s="2445"/>
      <c r="HL99" s="2445"/>
      <c r="HM99" s="2445"/>
      <c r="HN99" s="2445"/>
      <c r="HO99" s="2445"/>
      <c r="HP99" s="2445"/>
      <c r="HQ99" s="2445"/>
      <c r="HR99" s="2445"/>
      <c r="HS99" s="2445"/>
      <c r="HT99" s="2445"/>
      <c r="HU99" s="2445"/>
      <c r="HV99" s="2445"/>
      <c r="HW99" s="2445"/>
      <c r="HX99" s="2445"/>
      <c r="HY99" s="2445"/>
      <c r="HZ99" s="2445"/>
      <c r="IA99" s="2445"/>
      <c r="IB99" s="2445"/>
      <c r="IC99" s="2445"/>
      <c r="ID99" s="2445"/>
      <c r="IE99" s="2445"/>
      <c r="IF99" s="2445"/>
      <c r="IG99" s="2445"/>
      <c r="IH99" s="2445"/>
      <c r="II99" s="2445"/>
      <c r="IJ99" s="2445"/>
      <c r="IK99" s="2445"/>
      <c r="IL99" s="2445"/>
      <c r="IM99" s="2445"/>
      <c r="IN99" s="2445"/>
      <c r="IO99" s="2445"/>
      <c r="IP99" s="2445"/>
      <c r="IQ99" s="2445"/>
      <c r="IR99" s="2445"/>
      <c r="IS99" s="2445"/>
      <c r="IT99" s="2445"/>
      <c r="IU99" s="2445"/>
      <c r="IV99" s="2445"/>
      <c r="IW99" s="2445"/>
      <c r="IX99" s="2445"/>
      <c r="IY99" s="2445"/>
      <c r="IZ99" s="2446"/>
      <c r="JC99" s="24"/>
      <c r="JD99" s="910"/>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1566"/>
      <c r="KF99" s="1566"/>
      <c r="KG99" s="1566"/>
      <c r="KH99" s="1566"/>
      <c r="KI99" s="1566"/>
      <c r="KJ99" s="1567"/>
      <c r="KK99" s="1567"/>
      <c r="KL99" s="1567"/>
      <c r="KM99" s="1566"/>
      <c r="KN99" s="1565"/>
      <c r="KO99" s="1565"/>
      <c r="KP99" s="1565"/>
    </row>
    <row r="100" spans="1:302" ht="15" customHeight="1" thickBot="1" x14ac:dyDescent="0.35">
      <c r="A100" s="2958"/>
      <c r="B100" s="2959"/>
      <c r="C100" s="1026">
        <v>5</v>
      </c>
      <c r="D100" s="1027"/>
      <c r="E100" s="1027"/>
      <c r="F100" s="1028">
        <f>SUMIF(G10:G54, "5", F10:F54)</f>
        <v>0</v>
      </c>
      <c r="G100" s="1378"/>
      <c r="H100" s="1378"/>
      <c r="I100" s="936" t="s">
        <v>1138</v>
      </c>
      <c r="J100" s="939"/>
      <c r="K100" s="1030" t="e">
        <f>('30. Development Cost Schedule'!D75+'30. Development Cost Schedule'!E75)/'24. Rent Schedule'!J55</f>
        <v>#DIV/0!</v>
      </c>
      <c r="L100" s="2978"/>
      <c r="M100" s="2979"/>
      <c r="N100" s="2980"/>
      <c r="O100" s="1025">
        <v>10</v>
      </c>
      <c r="AP100" s="1374"/>
      <c r="AQ100" s="1377"/>
      <c r="AR100" s="1377"/>
      <c r="AS100" s="1377"/>
      <c r="AT100" s="1377"/>
      <c r="AU100" s="1377"/>
      <c r="AV100" s="1377"/>
      <c r="AW100" s="1377"/>
      <c r="AX100" s="1377"/>
      <c r="AY100" s="1374"/>
      <c r="AZ100" s="1374"/>
      <c r="BA100" s="1374"/>
      <c r="BB100" s="1374"/>
      <c r="BC100" s="49"/>
      <c r="BD100" s="49"/>
      <c r="BE100" s="49"/>
      <c r="BF100" s="49"/>
      <c r="BG100" s="49"/>
      <c r="BH100" s="49"/>
      <c r="BI100" s="49"/>
      <c r="BJ100" s="49"/>
      <c r="BK100" s="49"/>
      <c r="BL100" s="49"/>
      <c r="BM100" s="49"/>
      <c r="BN100" s="49"/>
      <c r="BO100" s="49"/>
      <c r="BP100" s="49"/>
      <c r="BQ100" s="49"/>
      <c r="BR100" s="49"/>
      <c r="BS100" s="49"/>
      <c r="BT100" s="49"/>
      <c r="BU100" s="49"/>
      <c r="BV100" s="1024"/>
      <c r="BW100" s="2779"/>
      <c r="BX100" s="2779"/>
      <c r="BY100" s="2779"/>
      <c r="BZ100" s="2779"/>
      <c r="CA100" s="2779"/>
      <c r="CB100" s="2779"/>
      <c r="CC100" s="2779"/>
      <c r="CD100" s="2779"/>
      <c r="CE100" s="2779"/>
      <c r="CF100" s="2779"/>
      <c r="CG100" s="2779"/>
      <c r="FN100" s="1837"/>
      <c r="FO100" s="1199"/>
      <c r="FP100" s="2639"/>
      <c r="FQ100" s="2639"/>
      <c r="FR100" s="2639"/>
      <c r="FS100" s="2639"/>
      <c r="FT100" s="2639"/>
      <c r="FU100" s="2639"/>
      <c r="FV100" s="2639"/>
      <c r="FW100" s="2639"/>
      <c r="FX100" s="2639"/>
      <c r="FY100" s="2639"/>
      <c r="FZ100" s="2639"/>
      <c r="GA100" s="2639"/>
      <c r="GB100" s="2639"/>
      <c r="GC100" s="2639"/>
      <c r="GD100" s="2639"/>
      <c r="GE100" s="2639"/>
      <c r="GF100" s="2639"/>
      <c r="GG100" s="2639"/>
      <c r="GH100" s="2639"/>
      <c r="GI100" s="2639"/>
      <c r="GJ100" s="2639"/>
      <c r="GK100" s="2639"/>
      <c r="GL100" s="2639"/>
      <c r="GO100" s="858"/>
      <c r="GP100" s="1060"/>
      <c r="GQ100" s="1846"/>
      <c r="GR100" s="1060"/>
      <c r="GS100" s="2345"/>
      <c r="GT100" s="2345"/>
      <c r="GU100" s="2345"/>
      <c r="GV100" s="2345"/>
      <c r="GW100" s="2345"/>
      <c r="GX100" s="2345"/>
      <c r="GY100" s="2345"/>
      <c r="GZ100" s="2345"/>
      <c r="HA100" s="2345"/>
      <c r="HB100" s="2345"/>
      <c r="HC100" s="2345"/>
      <c r="HD100" s="2345"/>
      <c r="HE100" s="2345"/>
      <c r="HF100" s="2345"/>
      <c r="HH100" s="300"/>
      <c r="HI100" s="2447" t="s">
        <v>1670</v>
      </c>
      <c r="HJ100" s="2447"/>
      <c r="HK100" s="2447"/>
      <c r="HL100" s="2447"/>
      <c r="HM100" s="2447"/>
      <c r="HN100" s="2447"/>
      <c r="HO100" s="2447"/>
      <c r="HP100" s="2447"/>
      <c r="HQ100" s="2447"/>
      <c r="HR100" s="2447"/>
      <c r="HS100" s="2447"/>
      <c r="HT100" s="2447"/>
      <c r="HU100" s="2447"/>
      <c r="HV100" s="2447"/>
      <c r="HW100" s="2447"/>
      <c r="HX100" s="2447"/>
      <c r="HY100" s="2447"/>
      <c r="HZ100" s="2447"/>
      <c r="IA100" s="2447"/>
      <c r="IB100" s="2447"/>
      <c r="IC100" s="2447"/>
      <c r="ID100" s="2447"/>
      <c r="IE100" s="2447"/>
      <c r="IF100" s="2447"/>
      <c r="IG100" s="2447"/>
      <c r="IH100" s="2447"/>
      <c r="II100" s="2447"/>
      <c r="IJ100" s="2447"/>
      <c r="IK100" s="2447"/>
      <c r="IL100" s="2447"/>
      <c r="IM100" s="2447"/>
      <c r="IN100" s="2447"/>
      <c r="IO100" s="2447"/>
      <c r="IP100" s="2447"/>
      <c r="IQ100" s="2447"/>
      <c r="IR100" s="2447"/>
      <c r="IS100" s="2447"/>
      <c r="IT100" s="2447"/>
      <c r="IU100" s="2447"/>
      <c r="IV100" s="2447"/>
      <c r="IW100" s="2447"/>
      <c r="IX100" s="2447"/>
      <c r="IY100" s="2447"/>
      <c r="IZ100" s="2447"/>
      <c r="JC100" s="24"/>
      <c r="JD100" s="2762" t="s">
        <v>1192</v>
      </c>
      <c r="JE100" s="2763"/>
      <c r="JF100" s="2763"/>
      <c r="JG100" s="2763"/>
      <c r="JH100" s="2763"/>
      <c r="JI100" s="2763"/>
      <c r="JJ100" s="2763"/>
      <c r="JK100" s="2763"/>
      <c r="JL100" s="2763"/>
      <c r="JM100" s="2763"/>
      <c r="JN100" s="2763"/>
      <c r="JO100" s="332"/>
      <c r="JP100" s="332"/>
      <c r="JQ100" s="332"/>
      <c r="JR100" s="332"/>
      <c r="JS100" s="332"/>
      <c r="JT100" s="332"/>
      <c r="JU100" s="332"/>
      <c r="JV100" s="332"/>
      <c r="JW100" s="332"/>
      <c r="JX100" s="332"/>
      <c r="JY100" s="332"/>
      <c r="JZ100" s="332"/>
      <c r="KA100" s="332"/>
      <c r="KB100" s="332"/>
      <c r="KC100" s="332"/>
      <c r="KD100" s="332"/>
      <c r="KE100" s="661"/>
      <c r="KF100" s="661"/>
      <c r="KG100" s="661"/>
      <c r="KH100" s="332"/>
      <c r="KI100" s="332"/>
      <c r="KJ100" s="332"/>
      <c r="KK100" s="332"/>
      <c r="KL100" s="332"/>
      <c r="KM100" s="332"/>
      <c r="KN100" s="1565"/>
      <c r="KO100" s="1565"/>
      <c r="KP100" s="1565"/>
    </row>
    <row r="101" spans="1:302" ht="15" customHeight="1" thickBot="1" x14ac:dyDescent="0.35">
      <c r="G101" s="321"/>
      <c r="H101" s="321"/>
      <c r="I101" s="1871"/>
      <c r="J101" s="1871"/>
      <c r="K101" s="1871"/>
      <c r="L101" s="1871"/>
      <c r="M101" s="1871"/>
      <c r="N101" s="1871"/>
      <c r="O101" s="1025">
        <v>11</v>
      </c>
      <c r="AP101" s="1323" t="s">
        <v>1428</v>
      </c>
      <c r="AQ101" s="1323"/>
      <c r="AR101" s="1323"/>
      <c r="AS101" s="1323"/>
      <c r="AT101" s="1377"/>
      <c r="AU101" s="1377"/>
      <c r="AV101" s="1377"/>
      <c r="AW101" s="1323" t="s">
        <v>1429</v>
      </c>
      <c r="AX101" s="1377"/>
      <c r="AY101" s="1374"/>
      <c r="AZ101" s="1374"/>
      <c r="BA101" s="1374"/>
      <c r="BB101" s="1374"/>
      <c r="BC101" s="49"/>
      <c r="BD101" s="49"/>
      <c r="BE101" s="49"/>
      <c r="BF101" s="49"/>
      <c r="BG101" s="49"/>
      <c r="BH101" s="49"/>
      <c r="BI101" s="49"/>
      <c r="BJ101" s="49"/>
      <c r="BK101" s="49"/>
      <c r="BL101" s="49"/>
      <c r="BM101" s="49"/>
      <c r="BN101" s="49"/>
      <c r="BO101" s="49"/>
      <c r="BP101" s="49"/>
      <c r="BQ101" s="49"/>
      <c r="BR101" s="49"/>
      <c r="BS101" s="49"/>
      <c r="BT101" s="49"/>
      <c r="BU101" s="49"/>
      <c r="BV101" s="1024"/>
      <c r="BW101" s="2779"/>
      <c r="BX101" s="2779"/>
      <c r="BY101" s="2779"/>
      <c r="BZ101" s="2779"/>
      <c r="CA101" s="2779"/>
      <c r="CB101" s="2779"/>
      <c r="CC101" s="2779"/>
      <c r="CD101" s="2779"/>
      <c r="CE101" s="2779"/>
      <c r="CF101" s="2779"/>
      <c r="CG101" s="2779"/>
      <c r="FN101" s="1837"/>
      <c r="FO101" s="1666">
        <f>'7. Site Info Part I'!B101</f>
        <v>0</v>
      </c>
      <c r="FP101" s="2418" t="s">
        <v>2014</v>
      </c>
      <c r="FQ101" s="2418"/>
      <c r="FR101" s="2418"/>
      <c r="FS101" s="2418"/>
      <c r="FT101" s="2418"/>
      <c r="FU101" s="2418"/>
      <c r="FV101" s="2418"/>
      <c r="FW101" s="2418"/>
      <c r="FX101" s="2418"/>
      <c r="FY101" s="2418"/>
      <c r="FZ101" s="2418"/>
      <c r="GA101" s="2418"/>
      <c r="GB101" s="2418"/>
      <c r="GC101" s="2418"/>
      <c r="GD101" s="2418"/>
      <c r="GE101" s="2418"/>
      <c r="GF101" s="2418"/>
      <c r="GG101" s="2418"/>
      <c r="GH101" s="2418"/>
      <c r="GI101" s="2418"/>
      <c r="GJ101" s="2418"/>
      <c r="GK101" s="2418"/>
      <c r="GL101" s="2418"/>
      <c r="GO101" s="466"/>
      <c r="GP101" s="1060"/>
      <c r="GQ101" s="1846"/>
      <c r="GR101" s="1724"/>
      <c r="GS101" s="1724"/>
      <c r="GT101" s="1724"/>
      <c r="GU101" s="1724"/>
      <c r="GV101" s="1724"/>
      <c r="GW101" s="1724"/>
      <c r="GX101" s="1724"/>
      <c r="GY101" s="1724"/>
      <c r="GZ101" s="1724"/>
      <c r="HA101" s="1724"/>
      <c r="HB101" s="1724"/>
      <c r="HC101" s="1724"/>
      <c r="HD101" s="1724"/>
      <c r="HE101" s="1724"/>
      <c r="HF101" s="1724"/>
      <c r="HH101" s="300"/>
      <c r="HI101" s="2448"/>
      <c r="HJ101" s="2448"/>
      <c r="HK101" s="2448"/>
      <c r="HL101" s="2448"/>
      <c r="HM101" s="2448"/>
      <c r="HN101" s="2448"/>
      <c r="HO101" s="2448"/>
      <c r="HP101" s="2448"/>
      <c r="HQ101" s="2448"/>
      <c r="HR101" s="2448"/>
      <c r="HS101" s="2448"/>
      <c r="HT101" s="2448"/>
      <c r="HU101" s="2448"/>
      <c r="HV101" s="2448"/>
      <c r="HW101" s="2448"/>
      <c r="HX101" s="2448"/>
      <c r="HY101" s="2448"/>
      <c r="HZ101" s="2448"/>
      <c r="IA101" s="2448"/>
      <c r="IB101" s="2448"/>
      <c r="IC101" s="2448"/>
      <c r="ID101" s="2448"/>
      <c r="IE101" s="2448"/>
      <c r="IF101" s="2448"/>
      <c r="IG101" s="2448"/>
      <c r="IH101" s="2448"/>
      <c r="II101" s="2448"/>
      <c r="IJ101" s="2448"/>
      <c r="IK101" s="2448"/>
      <c r="IL101" s="2448"/>
      <c r="IM101" s="2448"/>
      <c r="IN101" s="2448"/>
      <c r="IO101" s="2448"/>
      <c r="IP101" s="2448"/>
      <c r="IQ101" s="2448"/>
      <c r="IR101" s="2448"/>
      <c r="IS101" s="2448"/>
      <c r="IT101" s="2448"/>
      <c r="IU101" s="2448"/>
      <c r="IV101" s="2448"/>
      <c r="IW101" s="2448"/>
      <c r="IX101" s="2448"/>
      <c r="IY101" s="2448"/>
      <c r="IZ101" s="2448"/>
      <c r="JC101" s="24"/>
      <c r="JD101" s="2750">
        <f>'42. Dev Team'!B101</f>
        <v>0</v>
      </c>
      <c r="JE101" s="2751"/>
      <c r="JF101" s="2751"/>
      <c r="JG101" s="2751"/>
      <c r="JH101" s="2751"/>
      <c r="JI101" s="2751"/>
      <c r="JJ101" s="2751"/>
      <c r="JK101" s="2751"/>
      <c r="JL101" s="2751"/>
      <c r="JM101" s="2751"/>
      <c r="JN101" s="2751"/>
      <c r="JO101" s="190"/>
      <c r="JP101" s="2759">
        <f>'42. Dev Team'!N101</f>
        <v>0</v>
      </c>
      <c r="JQ101" s="2759"/>
      <c r="JR101" s="2759"/>
      <c r="JS101" s="2759"/>
      <c r="JT101" s="2759"/>
      <c r="JU101" s="2759"/>
      <c r="JV101" s="2759"/>
      <c r="JW101" s="2759"/>
      <c r="JX101" s="2759"/>
      <c r="JY101" s="2759"/>
      <c r="JZ101" s="2759"/>
      <c r="KA101" s="2759"/>
      <c r="KB101" s="2759"/>
      <c r="KC101" s="2759"/>
      <c r="KD101" s="2759"/>
      <c r="KE101" s="2759"/>
      <c r="KF101" s="2759"/>
      <c r="KG101" s="190"/>
      <c r="KH101" s="2760">
        <f>'42. Dev Team'!AF101</f>
        <v>0</v>
      </c>
      <c r="KI101" s="2760"/>
      <c r="KJ101" s="2760"/>
      <c r="KK101" s="2760"/>
      <c r="KL101" s="2760"/>
      <c r="KM101" s="2761"/>
      <c r="KN101" s="1565"/>
      <c r="KO101" s="1565"/>
      <c r="KP101" s="1565"/>
    </row>
    <row r="102" spans="1:302" ht="15" customHeight="1" thickBot="1" x14ac:dyDescent="0.35">
      <c r="G102" s="321"/>
      <c r="H102" s="321"/>
      <c r="I102" s="1872"/>
      <c r="J102" s="1872"/>
      <c r="K102" s="1872"/>
      <c r="L102" s="1872"/>
      <c r="M102" s="1872"/>
      <c r="N102" s="1872"/>
      <c r="O102" s="1025">
        <v>12</v>
      </c>
      <c r="AP102" s="1374"/>
      <c r="AQ102" s="1324" t="s">
        <v>956</v>
      </c>
      <c r="AR102" s="1324" t="s">
        <v>1430</v>
      </c>
      <c r="AS102" s="1324" t="s">
        <v>1431</v>
      </c>
      <c r="AT102" s="1324" t="s">
        <v>1432</v>
      </c>
      <c r="AU102" s="1324" t="s">
        <v>1433</v>
      </c>
      <c r="AV102" s="1374"/>
      <c r="AW102" s="1374"/>
      <c r="AX102" s="1324" t="s">
        <v>956</v>
      </c>
      <c r="AY102" s="1324" t="s">
        <v>1430</v>
      </c>
      <c r="AZ102" s="1324" t="s">
        <v>1431</v>
      </c>
      <c r="BA102" s="1324" t="s">
        <v>1432</v>
      </c>
      <c r="BB102" s="1324" t="s">
        <v>1433</v>
      </c>
      <c r="BC102" s="49"/>
      <c r="BD102" s="49"/>
      <c r="BE102" s="49"/>
      <c r="BF102" s="49"/>
      <c r="BG102" s="49"/>
      <c r="BH102" s="49"/>
      <c r="BI102" s="49"/>
      <c r="BJ102" s="49"/>
      <c r="BK102" s="49"/>
      <c r="BL102" s="49"/>
      <c r="BM102" s="49"/>
      <c r="BN102" s="49"/>
      <c r="BO102" s="49"/>
      <c r="BP102" s="49"/>
      <c r="BQ102" s="49"/>
      <c r="BR102" s="49"/>
      <c r="BS102" s="49"/>
      <c r="BT102" s="49"/>
      <c r="BU102" s="49"/>
      <c r="BV102" s="1024"/>
      <c r="BW102" s="405" t="s">
        <v>1179</v>
      </c>
      <c r="BX102" s="406"/>
      <c r="BY102" s="372"/>
      <c r="BZ102" s="258"/>
      <c r="CA102" s="258"/>
      <c r="CB102" s="391"/>
      <c r="CC102" s="2624">
        <f>'30. Development Cost Schedule'!G102</f>
        <v>0</v>
      </c>
      <c r="CD102" s="2625"/>
      <c r="CE102" s="2625"/>
      <c r="CF102" s="2625"/>
      <c r="CG102" s="2626"/>
      <c r="FN102" s="445"/>
      <c r="FO102" s="445"/>
      <c r="FP102" s="2418"/>
      <c r="FQ102" s="2418"/>
      <c r="FR102" s="2418"/>
      <c r="FS102" s="2418"/>
      <c r="FT102" s="2418"/>
      <c r="FU102" s="2418"/>
      <c r="FV102" s="2418"/>
      <c r="FW102" s="2418"/>
      <c r="FX102" s="2418"/>
      <c r="FY102" s="2418"/>
      <c r="FZ102" s="2418"/>
      <c r="GA102" s="2418"/>
      <c r="GB102" s="2418"/>
      <c r="GC102" s="2418"/>
      <c r="GD102" s="2418"/>
      <c r="GE102" s="2418"/>
      <c r="GF102" s="2418"/>
      <c r="GG102" s="2418"/>
      <c r="GH102" s="2418"/>
      <c r="GI102" s="2418"/>
      <c r="GJ102" s="2418"/>
      <c r="GK102" s="2418"/>
      <c r="GL102" s="2418"/>
      <c r="GO102" s="466"/>
      <c r="GP102" s="1131">
        <f>'11. Site Info Part III'!B103</f>
        <v>0</v>
      </c>
      <c r="GQ102" s="1846"/>
      <c r="GR102" s="2798" t="s">
        <v>2075</v>
      </c>
      <c r="GS102" s="2799"/>
      <c r="GT102" s="2799"/>
      <c r="GU102" s="2799"/>
      <c r="GV102" s="2799"/>
      <c r="GW102" s="2799"/>
      <c r="GX102" s="2799"/>
      <c r="GY102" s="2799"/>
      <c r="GZ102" s="2799"/>
      <c r="HA102" s="2799"/>
      <c r="HB102" s="2799"/>
      <c r="HC102" s="2799"/>
      <c r="HD102" s="2799"/>
      <c r="HE102" s="2799"/>
      <c r="HF102" s="2799"/>
      <c r="HH102" s="300"/>
      <c r="HI102" s="300"/>
      <c r="HJ102" s="300"/>
      <c r="HK102" s="300"/>
      <c r="HL102" s="300"/>
      <c r="HM102" s="300"/>
      <c r="HN102" s="300"/>
      <c r="HO102" s="300"/>
      <c r="HP102" s="300"/>
      <c r="HQ102" s="300"/>
      <c r="HR102" s="300"/>
      <c r="HS102" s="300"/>
      <c r="HT102" s="300"/>
      <c r="HU102" s="300"/>
      <c r="HV102" s="300"/>
      <c r="HW102" s="300"/>
      <c r="HX102" s="300"/>
      <c r="HY102" s="300"/>
      <c r="HZ102" s="300"/>
      <c r="IA102" s="300"/>
      <c r="IB102" s="300"/>
      <c r="IC102" s="300"/>
      <c r="ID102" s="300"/>
      <c r="IE102" s="300"/>
      <c r="IF102" s="300"/>
      <c r="IG102" s="300"/>
      <c r="IH102" s="300"/>
      <c r="II102" s="300"/>
      <c r="IJ102" s="300"/>
      <c r="IK102" s="300"/>
      <c r="IL102" s="300"/>
      <c r="IM102" s="300"/>
      <c r="IN102" s="300"/>
      <c r="IO102" s="300"/>
      <c r="IP102" s="300"/>
      <c r="IQ102" s="300"/>
      <c r="IR102" s="300"/>
      <c r="IS102" s="300"/>
      <c r="IT102" s="300"/>
      <c r="IU102" s="300"/>
      <c r="IV102" s="300"/>
      <c r="IW102" s="300"/>
      <c r="IX102" s="300"/>
      <c r="IY102" s="300"/>
      <c r="IZ102" s="300"/>
      <c r="JC102" s="24"/>
      <c r="JD102" s="1375"/>
      <c r="JE102" s="1566"/>
      <c r="JF102" s="1566"/>
      <c r="JG102" s="1566"/>
      <c r="JH102" s="1566"/>
      <c r="JI102" s="1566"/>
      <c r="JJ102" s="1566"/>
      <c r="JK102" s="1566"/>
      <c r="JL102" s="1566"/>
      <c r="JM102" s="1566"/>
      <c r="JN102" s="1566"/>
      <c r="JO102" s="24"/>
      <c r="JP102" s="909" t="s">
        <v>203</v>
      </c>
      <c r="JQ102" s="99"/>
      <c r="JR102" s="99"/>
      <c r="JS102" s="99"/>
      <c r="JT102" s="99"/>
      <c r="JU102" s="99"/>
      <c r="JV102" s="99"/>
      <c r="JW102" s="99"/>
      <c r="JX102" s="99"/>
      <c r="JY102" s="99"/>
      <c r="JZ102" s="99"/>
      <c r="KA102" s="99"/>
      <c r="KB102" s="99"/>
      <c r="KC102" s="99"/>
      <c r="KD102" s="99"/>
      <c r="KE102" s="99"/>
      <c r="KF102" s="99"/>
      <c r="KG102" s="99"/>
      <c r="KH102" s="904" t="s">
        <v>618</v>
      </c>
      <c r="KI102" s="24"/>
      <c r="KJ102" s="24"/>
      <c r="KK102" s="24"/>
      <c r="KL102" s="24"/>
      <c r="KM102" s="214"/>
      <c r="KN102" s="1565"/>
      <c r="KO102" s="1565"/>
      <c r="KP102" s="1565"/>
    </row>
    <row r="103" spans="1:302" ht="15" thickBot="1" x14ac:dyDescent="0.35">
      <c r="AP103" s="1331" t="s">
        <v>1441</v>
      </c>
      <c r="AQ103" s="1326">
        <f>'23. BldgUnit Config'!AN54</f>
        <v>0</v>
      </c>
      <c r="AR103" s="1327">
        <v>0.05</v>
      </c>
      <c r="AS103" s="1325">
        <f>AQ103*AR103</f>
        <v>0</v>
      </c>
      <c r="AT103" s="1325">
        <f>ROUNDUP(AS103,0)</f>
        <v>0</v>
      </c>
      <c r="AU103" s="1325">
        <f>SUM(AU105:AU109)</f>
        <v>0</v>
      </c>
      <c r="AV103" s="1374"/>
      <c r="AW103" s="1331" t="s">
        <v>1441</v>
      </c>
      <c r="AX103" s="1326">
        <f>'23. BldgUnit Config'!AV54</f>
        <v>0</v>
      </c>
      <c r="AY103" s="1327">
        <v>0.02</v>
      </c>
      <c r="AZ103" s="1325">
        <f>AX103*AY103</f>
        <v>0</v>
      </c>
      <c r="BA103" s="1325">
        <f>ROUNDUP(AZ103,0)</f>
        <v>0</v>
      </c>
      <c r="BB103" s="1325">
        <f>SUM(BB105:BB109)</f>
        <v>0</v>
      </c>
      <c r="BC103" s="49"/>
      <c r="BD103" s="49"/>
      <c r="BE103" s="49"/>
      <c r="BF103" s="49"/>
      <c r="BG103" s="49"/>
      <c r="BH103" s="49"/>
      <c r="BI103" s="49"/>
      <c r="BJ103" s="49"/>
      <c r="BK103" s="49"/>
      <c r="BL103" s="49"/>
      <c r="BM103" s="49"/>
      <c r="BN103" s="49"/>
      <c r="BO103" s="49"/>
      <c r="BP103" s="49"/>
      <c r="BQ103" s="49"/>
      <c r="BR103" s="49"/>
      <c r="BS103" s="49"/>
      <c r="BT103" s="49"/>
      <c r="BU103" s="49"/>
      <c r="BW103" s="374" t="s">
        <v>316</v>
      </c>
      <c r="BX103" s="371"/>
      <c r="BY103" s="385">
        <f>'30. Development Cost Schedule'!C103</f>
        <v>0</v>
      </c>
      <c r="BZ103" s="385">
        <f>'30. Development Cost Schedule'!D103</f>
        <v>0</v>
      </c>
      <c r="CA103" s="385">
        <f>'30. Development Cost Schedule'!E103</f>
        <v>0</v>
      </c>
      <c r="CB103" s="391"/>
      <c r="CC103" s="2624">
        <f>'30. Development Cost Schedule'!G103</f>
        <v>0</v>
      </c>
      <c r="CD103" s="2625"/>
      <c r="CE103" s="2625"/>
      <c r="CF103" s="2625"/>
      <c r="CG103" s="2626"/>
      <c r="FN103" s="445"/>
      <c r="FO103" s="445"/>
      <c r="FP103" s="2224">
        <f>'7. Site Info Part I'!C104</f>
        <v>0</v>
      </c>
      <c r="FQ103" s="1981" t="s">
        <v>2471</v>
      </c>
      <c r="FR103" s="2323"/>
      <c r="FS103" s="2323"/>
      <c r="FT103" s="2323"/>
      <c r="FU103" s="2323"/>
      <c r="FV103" s="2323"/>
      <c r="FW103" s="2323"/>
      <c r="FX103" s="2323"/>
      <c r="FY103" s="2323"/>
      <c r="FZ103" s="2323"/>
      <c r="GA103" s="2323"/>
      <c r="GB103" s="2323"/>
      <c r="GC103" s="2323"/>
      <c r="GD103" s="2323"/>
      <c r="GE103" s="2323"/>
      <c r="GF103" s="2323"/>
      <c r="GG103" s="2323"/>
      <c r="GH103" s="2323"/>
      <c r="GI103" s="2323"/>
      <c r="GJ103" s="2323"/>
      <c r="GK103" s="2323"/>
      <c r="GL103" s="2323"/>
      <c r="GO103" s="858"/>
      <c r="GP103" s="1424"/>
      <c r="GQ103" s="1846"/>
      <c r="GR103" s="2799"/>
      <c r="GS103" s="2799"/>
      <c r="GT103" s="2799"/>
      <c r="GU103" s="2799"/>
      <c r="GV103" s="2799"/>
      <c r="GW103" s="2799"/>
      <c r="GX103" s="2799"/>
      <c r="GY103" s="2799"/>
      <c r="GZ103" s="2799"/>
      <c r="HA103" s="2799"/>
      <c r="HB103" s="2799"/>
      <c r="HC103" s="2799"/>
      <c r="HD103" s="2799"/>
      <c r="HE103" s="2799"/>
      <c r="HF103" s="2799"/>
      <c r="HH103" s="300"/>
      <c r="HI103" s="300"/>
      <c r="HJ103" s="2648" t="s">
        <v>180</v>
      </c>
      <c r="HK103" s="2649"/>
      <c r="HL103" s="2649"/>
      <c r="HM103" s="2649"/>
      <c r="HN103" s="2649"/>
      <c r="HO103" s="2649"/>
      <c r="HP103" s="2649"/>
      <c r="HQ103" s="2650"/>
      <c r="HR103" s="2648" t="s">
        <v>181</v>
      </c>
      <c r="HS103" s="2649"/>
      <c r="HT103" s="2649"/>
      <c r="HU103" s="2649"/>
      <c r="HV103" s="2649"/>
      <c r="HW103" s="2649"/>
      <c r="HX103" s="2650"/>
      <c r="HY103" s="2648" t="s">
        <v>119</v>
      </c>
      <c r="HZ103" s="2649"/>
      <c r="IA103" s="2649"/>
      <c r="IB103" s="2649"/>
      <c r="IC103" s="2649"/>
      <c r="ID103" s="2649"/>
      <c r="IE103" s="2649"/>
      <c r="IF103" s="2649"/>
      <c r="IG103" s="2649"/>
      <c r="IH103" s="2649"/>
      <c r="II103" s="2649"/>
      <c r="IJ103" s="2649"/>
      <c r="IK103" s="2649"/>
      <c r="IL103" s="2649"/>
      <c r="IM103" s="2649"/>
      <c r="IN103" s="2649"/>
      <c r="IO103" s="2649"/>
      <c r="IP103" s="2649"/>
      <c r="IQ103" s="2649"/>
      <c r="IR103" s="2649"/>
      <c r="IS103" s="2649"/>
      <c r="IT103" s="2649"/>
      <c r="IU103" s="2649"/>
      <c r="IV103" s="2649"/>
      <c r="IW103" s="2649"/>
      <c r="IX103" s="2649"/>
      <c r="IY103" s="2649"/>
      <c r="IZ103" s="2650"/>
      <c r="JC103" s="24"/>
      <c r="JD103" s="2752">
        <f>'42. Dev Team'!B103</f>
        <v>0</v>
      </c>
      <c r="JE103" s="2753"/>
      <c r="JF103" s="2753"/>
      <c r="JG103" s="2753"/>
      <c r="JH103" s="2753"/>
      <c r="JI103" s="2753"/>
      <c r="JJ103" s="2753"/>
      <c r="JK103" s="2753"/>
      <c r="JL103" s="2753"/>
      <c r="JM103" s="2753"/>
      <c r="JN103" s="2753"/>
      <c r="JO103" s="2753"/>
      <c r="JP103" s="2753"/>
      <c r="JQ103" s="2753"/>
      <c r="JR103" s="2753"/>
      <c r="JS103" s="2753"/>
      <c r="JT103" s="24"/>
      <c r="JU103" s="2754">
        <f>'42. Dev Team'!S103</f>
        <v>0</v>
      </c>
      <c r="JV103" s="2754"/>
      <c r="JW103" s="2754"/>
      <c r="JX103" s="2754"/>
      <c r="JY103" s="2754"/>
      <c r="JZ103" s="2754"/>
      <c r="KA103" s="2754"/>
      <c r="KB103" s="2754"/>
      <c r="KC103" s="2754"/>
      <c r="KD103" s="24"/>
      <c r="KE103" s="2757">
        <f>'42. Dev Team'!AC103</f>
        <v>0</v>
      </c>
      <c r="KF103" s="2757"/>
      <c r="KG103" s="2757"/>
      <c r="KH103" s="2757"/>
      <c r="KI103" s="2757"/>
      <c r="KJ103" s="2757"/>
      <c r="KK103" s="2757"/>
      <c r="KL103" s="2757"/>
      <c r="KM103" s="2758"/>
      <c r="KN103" s="1565"/>
      <c r="KO103" s="1565"/>
      <c r="KP103" s="1565"/>
    </row>
    <row r="104" spans="1:302" ht="15" customHeight="1" thickBot="1" x14ac:dyDescent="0.35">
      <c r="AP104" s="2776"/>
      <c r="AQ104" s="2777"/>
      <c r="AR104" s="2777"/>
      <c r="AS104" s="2777"/>
      <c r="AT104" s="2777"/>
      <c r="AU104" s="2778"/>
      <c r="AV104" s="1374"/>
      <c r="AW104" s="2776"/>
      <c r="AX104" s="2777"/>
      <c r="AY104" s="2777"/>
      <c r="AZ104" s="2777"/>
      <c r="BA104" s="2777"/>
      <c r="BB104" s="2778"/>
      <c r="BC104" s="49"/>
      <c r="BD104" s="49"/>
      <c r="BE104" s="49"/>
      <c r="BF104" s="49"/>
      <c r="BG104" s="49"/>
      <c r="BH104" s="49"/>
      <c r="BI104" s="49"/>
      <c r="BJ104" s="49"/>
      <c r="BK104" s="49"/>
      <c r="BL104" s="49"/>
      <c r="BM104" s="49"/>
      <c r="BN104" s="49"/>
      <c r="BO104" s="49"/>
      <c r="BP104" s="49"/>
      <c r="BQ104" s="49"/>
      <c r="BR104" s="49"/>
      <c r="BS104" s="49"/>
      <c r="BT104" s="49"/>
      <c r="BU104" s="49"/>
      <c r="BW104" s="374" t="s">
        <v>317</v>
      </c>
      <c r="BX104" s="371"/>
      <c r="BY104" s="385">
        <f>'30. Development Cost Schedule'!C104</f>
        <v>0</v>
      </c>
      <c r="BZ104" s="385">
        <f>'30. Development Cost Schedule'!D104</f>
        <v>0</v>
      </c>
      <c r="CA104" s="385">
        <f>'30. Development Cost Schedule'!E104</f>
        <v>0</v>
      </c>
      <c r="CB104" s="391"/>
      <c r="CC104" s="2624">
        <f>'30. Development Cost Schedule'!G104</f>
        <v>0</v>
      </c>
      <c r="CD104" s="2625"/>
      <c r="CE104" s="2625"/>
      <c r="CF104" s="2625"/>
      <c r="CG104" s="2626"/>
      <c r="FN104" s="2330"/>
      <c r="FO104" s="2330"/>
      <c r="FP104" s="2330"/>
      <c r="FQ104" s="2330"/>
      <c r="FR104" s="2330"/>
      <c r="FS104" s="2330"/>
      <c r="FT104" s="2330"/>
      <c r="FU104" s="2330"/>
      <c r="FV104" s="2330"/>
      <c r="FW104" s="2330"/>
      <c r="FX104" s="2330"/>
      <c r="FY104" s="2330"/>
      <c r="FZ104" s="2330"/>
      <c r="GA104" s="2330"/>
      <c r="GB104" s="2330"/>
      <c r="GC104" s="2330"/>
      <c r="GD104" s="2330"/>
      <c r="GE104" s="2330"/>
      <c r="GF104" s="2330"/>
      <c r="GG104" s="2330"/>
      <c r="GH104" s="2330"/>
      <c r="GI104" s="2330"/>
      <c r="GJ104" s="2330"/>
      <c r="GK104" s="2330"/>
      <c r="GL104" s="2330"/>
      <c r="GO104" s="466"/>
      <c r="GP104" s="1060"/>
      <c r="GQ104" s="1060"/>
      <c r="GR104" s="1060"/>
      <c r="GS104" s="1060"/>
      <c r="GT104" s="1060"/>
      <c r="GU104" s="1060"/>
      <c r="GV104" s="1060"/>
      <c r="GW104" s="1060"/>
      <c r="GX104" s="1060"/>
      <c r="GY104" s="1060"/>
      <c r="GZ104" s="1060"/>
      <c r="HA104" s="1060"/>
      <c r="HB104" s="1060"/>
      <c r="HC104" s="1060"/>
      <c r="HD104" s="1060"/>
      <c r="HE104" s="1060"/>
      <c r="HF104" s="1060"/>
      <c r="HH104" s="300"/>
      <c r="HI104" s="300"/>
      <c r="HJ104" s="2651"/>
      <c r="HK104" s="2652"/>
      <c r="HL104" s="2652"/>
      <c r="HM104" s="2652"/>
      <c r="HN104" s="2652"/>
      <c r="HO104" s="2652"/>
      <c r="HP104" s="2652"/>
      <c r="HQ104" s="2653"/>
      <c r="HR104" s="2651"/>
      <c r="HS104" s="2652"/>
      <c r="HT104" s="2652"/>
      <c r="HU104" s="2652"/>
      <c r="HV104" s="2652"/>
      <c r="HW104" s="2652"/>
      <c r="HX104" s="2653"/>
      <c r="HY104" s="2654"/>
      <c r="HZ104" s="2655"/>
      <c r="IA104" s="2655"/>
      <c r="IB104" s="2655"/>
      <c r="IC104" s="2655"/>
      <c r="ID104" s="2655"/>
      <c r="IE104" s="2655"/>
      <c r="IF104" s="2655"/>
      <c r="IG104" s="2655"/>
      <c r="IH104" s="2655"/>
      <c r="II104" s="2655"/>
      <c r="IJ104" s="2655"/>
      <c r="IK104" s="2655"/>
      <c r="IL104" s="2655"/>
      <c r="IM104" s="2655"/>
      <c r="IN104" s="2655"/>
      <c r="IO104" s="2655"/>
      <c r="IP104" s="2655"/>
      <c r="IQ104" s="2655"/>
      <c r="IR104" s="2655"/>
      <c r="IS104" s="2655"/>
      <c r="IT104" s="2655"/>
      <c r="IU104" s="2655"/>
      <c r="IV104" s="2655"/>
      <c r="IW104" s="2655"/>
      <c r="IX104" s="2655"/>
      <c r="IY104" s="2655"/>
      <c r="IZ104" s="2656"/>
      <c r="JC104" s="24"/>
      <c r="JD104" s="2746" t="s">
        <v>199</v>
      </c>
      <c r="JE104" s="2747"/>
      <c r="JF104" s="2747"/>
      <c r="JG104" s="2747"/>
      <c r="JH104" s="2747"/>
      <c r="JI104" s="2747"/>
      <c r="JJ104" s="2747"/>
      <c r="JK104" s="2747"/>
      <c r="JL104" s="2747"/>
      <c r="JM104" s="2747"/>
      <c r="JN104" s="2747"/>
      <c r="JO104" s="2747"/>
      <c r="JP104" s="2747"/>
      <c r="JQ104" s="2747"/>
      <c r="JR104" s="2747"/>
      <c r="JS104" s="2747"/>
      <c r="JT104" s="24"/>
      <c r="JU104" s="2748" t="s">
        <v>129</v>
      </c>
      <c r="JV104" s="2748"/>
      <c r="JW104" s="2748"/>
      <c r="JX104" s="2748"/>
      <c r="JY104" s="2748"/>
      <c r="JZ104" s="2748"/>
      <c r="KA104" s="2748"/>
      <c r="KB104" s="2748"/>
      <c r="KC104" s="2748"/>
      <c r="KD104" s="24"/>
      <c r="KE104" s="2747" t="s">
        <v>128</v>
      </c>
      <c r="KF104" s="2747"/>
      <c r="KG104" s="2747"/>
      <c r="KH104" s="2747"/>
      <c r="KI104" s="2747"/>
      <c r="KJ104" s="2747"/>
      <c r="KK104" s="2747"/>
      <c r="KL104" s="2747"/>
      <c r="KM104" s="2749"/>
      <c r="KN104" s="1565"/>
      <c r="KO104" s="1565"/>
      <c r="KP104" s="1565"/>
    </row>
    <row r="105" spans="1:302" ht="15" thickBot="1" x14ac:dyDescent="0.35">
      <c r="AP105" s="1325" t="s">
        <v>1434</v>
      </c>
      <c r="AQ105" s="1326">
        <f>'23. BldgUnit Config'!AN56</f>
        <v>0</v>
      </c>
      <c r="AR105" s="1327">
        <v>0.05</v>
      </c>
      <c r="AS105" s="1325">
        <f>AQ105*AR105</f>
        <v>0</v>
      </c>
      <c r="AT105" s="1325">
        <f>ROUND(AS105,0)</f>
        <v>0</v>
      </c>
      <c r="AU105" s="1326">
        <f>'23. BldgUnit Config'!AS56</f>
        <v>0</v>
      </c>
      <c r="AV105" s="1374"/>
      <c r="AW105" s="1325" t="s">
        <v>1434</v>
      </c>
      <c r="AX105" s="1326">
        <f>'23. BldgUnit Config'!AV56</f>
        <v>0</v>
      </c>
      <c r="AY105" s="1327">
        <v>0.02</v>
      </c>
      <c r="AZ105" s="1325">
        <f>AX105*AY105</f>
        <v>0</v>
      </c>
      <c r="BA105" s="1325">
        <f>ROUND(AZ105,0)</f>
        <v>0</v>
      </c>
      <c r="BB105" s="1326">
        <f>'23. BldgUnit Config'!AZ56</f>
        <v>0</v>
      </c>
      <c r="BC105" s="49"/>
      <c r="BD105" s="49"/>
      <c r="BE105" s="49"/>
      <c r="BF105" s="49"/>
      <c r="BG105" s="49"/>
      <c r="BH105" s="49"/>
      <c r="BI105" s="49"/>
      <c r="BJ105" s="49"/>
      <c r="BK105" s="49"/>
      <c r="BL105" s="49"/>
      <c r="BM105" s="49"/>
      <c r="BN105" s="49"/>
      <c r="BO105" s="49"/>
      <c r="BP105" s="49"/>
      <c r="BQ105" s="49"/>
      <c r="BR105" s="49"/>
      <c r="BS105" s="49"/>
      <c r="BT105" s="49"/>
      <c r="BU105" s="49"/>
      <c r="BW105" s="374" t="s">
        <v>318</v>
      </c>
      <c r="BX105" s="371"/>
      <c r="BY105" s="385">
        <f>'30. Development Cost Schedule'!C105</f>
        <v>0</v>
      </c>
      <c r="BZ105" s="385">
        <f>'30. Development Cost Schedule'!D105</f>
        <v>0</v>
      </c>
      <c r="CA105" s="385">
        <f>'30. Development Cost Schedule'!E105</f>
        <v>0</v>
      </c>
      <c r="CB105" s="391"/>
      <c r="CC105" s="2624">
        <f>'30. Development Cost Schedule'!G105</f>
        <v>0</v>
      </c>
      <c r="CD105" s="2625"/>
      <c r="CE105" s="2625"/>
      <c r="CF105" s="2625"/>
      <c r="CG105" s="2626"/>
      <c r="FN105" s="445"/>
      <c r="FO105" s="445"/>
      <c r="FP105" s="2224">
        <f>'7. Site Info Part I'!C106</f>
        <v>0</v>
      </c>
      <c r="FQ105" s="2418" t="s">
        <v>2472</v>
      </c>
      <c r="FR105" s="2418"/>
      <c r="FS105" s="2418"/>
      <c r="FT105" s="2418"/>
      <c r="FU105" s="2418"/>
      <c r="FV105" s="2418"/>
      <c r="FW105" s="2418"/>
      <c r="FX105" s="2418"/>
      <c r="FY105" s="2418"/>
      <c r="FZ105" s="2418"/>
      <c r="GA105" s="2418"/>
      <c r="GB105" s="2418"/>
      <c r="GC105" s="2418"/>
      <c r="GD105" s="2418"/>
      <c r="GE105" s="2418"/>
      <c r="GF105" s="2418"/>
      <c r="GG105" s="2418"/>
      <c r="GH105" s="2418"/>
      <c r="GI105" s="2418"/>
      <c r="GJ105" s="2418"/>
      <c r="GK105" s="2418"/>
      <c r="GL105" s="2418"/>
      <c r="GO105" s="466"/>
      <c r="GP105" s="1131">
        <f>'11. Site Info Part III'!B106</f>
        <v>0</v>
      </c>
      <c r="GQ105" s="1846"/>
      <c r="GR105" s="2798" t="s">
        <v>2074</v>
      </c>
      <c r="GS105" s="2799"/>
      <c r="GT105" s="2799"/>
      <c r="GU105" s="2799"/>
      <c r="GV105" s="2799"/>
      <c r="GW105" s="2799"/>
      <c r="GX105" s="2799"/>
      <c r="GY105" s="2799"/>
      <c r="GZ105" s="2799"/>
      <c r="HA105" s="2799"/>
      <c r="HB105" s="2799"/>
      <c r="HC105" s="2799"/>
      <c r="HD105" s="2799"/>
      <c r="HE105" s="2799"/>
      <c r="HF105" s="2799"/>
      <c r="HH105" s="300"/>
      <c r="HI105" s="300"/>
      <c r="HJ105" s="2654"/>
      <c r="HK105" s="2655"/>
      <c r="HL105" s="2655"/>
      <c r="HM105" s="2655"/>
      <c r="HN105" s="2655"/>
      <c r="HO105" s="2655"/>
      <c r="HP105" s="2655"/>
      <c r="HQ105" s="2656"/>
      <c r="HR105" s="2654"/>
      <c r="HS105" s="2655"/>
      <c r="HT105" s="2655"/>
      <c r="HU105" s="2655"/>
      <c r="HV105" s="2655"/>
      <c r="HW105" s="2655"/>
      <c r="HX105" s="2656"/>
      <c r="HY105" s="2556" t="s">
        <v>183</v>
      </c>
      <c r="HZ105" s="2556"/>
      <c r="IA105" s="2556"/>
      <c r="IB105" s="2556"/>
      <c r="IC105" s="2556"/>
      <c r="ID105" s="2556"/>
      <c r="IE105" s="2556"/>
      <c r="IF105" s="2556" t="s">
        <v>182</v>
      </c>
      <c r="IG105" s="2556"/>
      <c r="IH105" s="2556"/>
      <c r="II105" s="2556"/>
      <c r="IJ105" s="2556"/>
      <c r="IK105" s="2556"/>
      <c r="IL105" s="2556"/>
      <c r="IM105" s="2556"/>
      <c r="IN105" s="2556"/>
      <c r="IO105" s="2586" t="s">
        <v>1568</v>
      </c>
      <c r="IP105" s="2587"/>
      <c r="IQ105" s="2587"/>
      <c r="IR105" s="2587"/>
      <c r="IS105" s="2587"/>
      <c r="IT105" s="2587"/>
      <c r="IU105" s="2587"/>
      <c r="IV105" s="2587"/>
      <c r="IW105" s="2587"/>
      <c r="IX105" s="2587"/>
      <c r="IY105" s="2587"/>
      <c r="IZ105" s="2588"/>
      <c r="JC105" s="24"/>
      <c r="JD105" s="131"/>
      <c r="JE105" s="24"/>
      <c r="JF105" s="24"/>
      <c r="JG105" s="24"/>
      <c r="JH105" s="24"/>
      <c r="JI105" s="24"/>
      <c r="JJ105" s="24"/>
      <c r="JK105" s="24"/>
      <c r="JL105" s="24"/>
      <c r="JM105" s="24"/>
      <c r="JN105" s="24"/>
      <c r="JO105" s="24"/>
      <c r="JP105" s="24"/>
      <c r="JQ105" s="24"/>
      <c r="JR105" s="24"/>
      <c r="JS105" s="24"/>
      <c r="JT105" s="24"/>
      <c r="JU105" s="24"/>
      <c r="JV105" s="24"/>
      <c r="JW105" s="24"/>
      <c r="JX105" s="24"/>
      <c r="JY105" s="24"/>
      <c r="JZ105" s="24"/>
      <c r="KA105" s="24"/>
      <c r="KB105" s="117"/>
      <c r="KC105" s="24"/>
      <c r="KD105" s="24"/>
      <c r="KE105" s="24"/>
      <c r="KF105" s="24"/>
      <c r="KG105" s="24"/>
      <c r="KH105" s="24"/>
      <c r="KI105" s="24"/>
      <c r="KJ105" s="24"/>
      <c r="KK105" s="24"/>
      <c r="KL105" s="24"/>
      <c r="KM105" s="214"/>
      <c r="KN105" s="1565"/>
      <c r="KO105" s="1565"/>
      <c r="KP105" s="1565"/>
    </row>
    <row r="106" spans="1:302" ht="15.75" customHeight="1" thickBot="1" x14ac:dyDescent="0.35">
      <c r="AP106" s="1325" t="s">
        <v>1435</v>
      </c>
      <c r="AQ106" s="1326">
        <f>'23. BldgUnit Config'!AN57</f>
        <v>0</v>
      </c>
      <c r="AR106" s="1327">
        <v>0.05</v>
      </c>
      <c r="AS106" s="1325">
        <f>AQ106*AR106</f>
        <v>0</v>
      </c>
      <c r="AT106" s="1325">
        <f>ROUND(AS106,0)</f>
        <v>0</v>
      </c>
      <c r="AU106" s="1326">
        <f>'23. BldgUnit Config'!AS57</f>
        <v>0</v>
      </c>
      <c r="AV106" s="1374"/>
      <c r="AW106" s="1325" t="s">
        <v>1435</v>
      </c>
      <c r="AX106" s="1326">
        <f>'23. BldgUnit Config'!AV57</f>
        <v>0</v>
      </c>
      <c r="AY106" s="1327">
        <v>0.02</v>
      </c>
      <c r="AZ106" s="1325">
        <f>AX106*AY106</f>
        <v>0</v>
      </c>
      <c r="BA106" s="1325">
        <f>ROUND(AZ106,0)</f>
        <v>0</v>
      </c>
      <c r="BB106" s="1326">
        <f>'23. BldgUnit Config'!AZ57</f>
        <v>0</v>
      </c>
      <c r="BC106" s="49"/>
      <c r="BD106" s="49"/>
      <c r="BE106" s="49"/>
      <c r="BF106" s="49"/>
      <c r="BG106" s="49"/>
      <c r="BH106" s="49"/>
      <c r="BI106" s="49"/>
      <c r="BJ106" s="49"/>
      <c r="BK106" s="49"/>
      <c r="BL106" s="49"/>
      <c r="BM106" s="49"/>
      <c r="BN106" s="49"/>
      <c r="BO106" s="49"/>
      <c r="BP106" s="49"/>
      <c r="BQ106" s="49"/>
      <c r="BR106" s="49"/>
      <c r="BS106" s="49"/>
      <c r="BT106" s="49"/>
      <c r="BU106" s="49"/>
      <c r="BW106" s="370" t="s">
        <v>319</v>
      </c>
      <c r="BX106" s="413"/>
      <c r="BY106" s="385">
        <f>'30. Development Cost Schedule'!C106</f>
        <v>0</v>
      </c>
      <c r="BZ106" s="385">
        <f>'30. Development Cost Schedule'!D106</f>
        <v>0</v>
      </c>
      <c r="CA106" s="385">
        <f>'30. Development Cost Schedule'!E106</f>
        <v>0</v>
      </c>
      <c r="CB106" s="391"/>
      <c r="CC106" s="2624">
        <f>'30. Development Cost Schedule'!G106</f>
        <v>0</v>
      </c>
      <c r="CD106" s="2625"/>
      <c r="CE106" s="2625"/>
      <c r="CF106" s="2625"/>
      <c r="CG106" s="2626"/>
      <c r="FN106" s="445"/>
      <c r="FO106" s="445"/>
      <c r="FP106" s="2323"/>
      <c r="FQ106" s="2418"/>
      <c r="FR106" s="2418"/>
      <c r="FS106" s="2418"/>
      <c r="FT106" s="2418"/>
      <c r="FU106" s="2418"/>
      <c r="FV106" s="2418"/>
      <c r="FW106" s="2418"/>
      <c r="FX106" s="2418"/>
      <c r="FY106" s="2418"/>
      <c r="FZ106" s="2418"/>
      <c r="GA106" s="2418"/>
      <c r="GB106" s="2418"/>
      <c r="GC106" s="2418"/>
      <c r="GD106" s="2418"/>
      <c r="GE106" s="2418"/>
      <c r="GF106" s="2418"/>
      <c r="GG106" s="2418"/>
      <c r="GH106" s="2418"/>
      <c r="GI106" s="2418"/>
      <c r="GJ106" s="2418"/>
      <c r="GK106" s="2418"/>
      <c r="GL106" s="2418"/>
      <c r="GO106" s="858"/>
      <c r="GP106" s="1424"/>
      <c r="GQ106" s="1846"/>
      <c r="GR106" s="2799"/>
      <c r="GS106" s="2799"/>
      <c r="GT106" s="2799"/>
      <c r="GU106" s="2799"/>
      <c r="GV106" s="2799"/>
      <c r="GW106" s="2799"/>
      <c r="GX106" s="2799"/>
      <c r="GY106" s="2799"/>
      <c r="GZ106" s="2799"/>
      <c r="HA106" s="2799"/>
      <c r="HB106" s="2799"/>
      <c r="HC106" s="2799"/>
      <c r="HD106" s="2799"/>
      <c r="HE106" s="2799"/>
      <c r="HF106" s="2799"/>
      <c r="HH106" s="300"/>
      <c r="HI106" s="300"/>
      <c r="HJ106" s="2449" t="s">
        <v>1569</v>
      </c>
      <c r="HK106" s="2450"/>
      <c r="HL106" s="2450"/>
      <c r="HM106" s="2450"/>
      <c r="HN106" s="2450"/>
      <c r="HO106" s="2450"/>
      <c r="HP106" s="2450"/>
      <c r="HQ106" s="2451"/>
      <c r="HR106" s="2474">
        <f>'17. Dev. Narr.'!K145</f>
        <v>0</v>
      </c>
      <c r="HS106" s="2475"/>
      <c r="HT106" s="2475"/>
      <c r="HU106" s="2475"/>
      <c r="HV106" s="2475"/>
      <c r="HW106" s="2475"/>
      <c r="HX106" s="2476"/>
      <c r="HY106" s="2500">
        <f>'17. Dev. Narr.'!R145</f>
        <v>0</v>
      </c>
      <c r="HZ106" s="2500"/>
      <c r="IA106" s="2500"/>
      <c r="IB106" s="2500"/>
      <c r="IC106" s="2500"/>
      <c r="ID106" s="2500"/>
      <c r="IE106" s="2500"/>
      <c r="IF106" s="2501">
        <f>'17. Dev. Narr.'!Y145</f>
        <v>30</v>
      </c>
      <c r="IG106" s="2501"/>
      <c r="IH106" s="2501"/>
      <c r="II106" s="2501"/>
      <c r="IJ106" s="2501"/>
      <c r="IK106" s="2501"/>
      <c r="IL106" s="2501"/>
      <c r="IM106" s="2501"/>
      <c r="IN106" s="2501"/>
      <c r="IO106" s="2471">
        <f>'17. Dev. Narr.'!AH145</f>
        <v>0</v>
      </c>
      <c r="IP106" s="2472"/>
      <c r="IQ106" s="2472"/>
      <c r="IR106" s="2472"/>
      <c r="IS106" s="2472"/>
      <c r="IT106" s="2472"/>
      <c r="IU106" s="2472"/>
      <c r="IV106" s="2472"/>
      <c r="IW106" s="2472"/>
      <c r="IX106" s="2472"/>
      <c r="IY106" s="2472"/>
      <c r="IZ106" s="2473"/>
      <c r="JC106" s="24"/>
      <c r="JD106" s="905" t="s">
        <v>127</v>
      </c>
      <c r="JE106" s="1564"/>
      <c r="JF106" s="1564"/>
      <c r="JG106" s="644"/>
      <c r="JH106" s="645"/>
      <c r="JI106" s="645"/>
      <c r="JJ106" s="646"/>
      <c r="JK106" s="2764">
        <f>'42. Dev Team'!I106</f>
        <v>0</v>
      </c>
      <c r="JL106" s="2765"/>
      <c r="JM106" s="2766"/>
      <c r="JN106" s="24"/>
      <c r="JO106" s="24"/>
      <c r="JP106" s="24"/>
      <c r="JQ106" s="24"/>
      <c r="JR106" s="24"/>
      <c r="JS106" s="24"/>
      <c r="JT106" s="24"/>
      <c r="JU106" s="24"/>
      <c r="JV106" s="24"/>
      <c r="JW106" s="24"/>
      <c r="JX106" s="24"/>
      <c r="JY106" s="24"/>
      <c r="JZ106" s="24"/>
      <c r="KA106" s="24"/>
      <c r="KB106" s="24"/>
      <c r="KC106" s="24"/>
      <c r="KD106" s="24"/>
      <c r="KE106" s="1566"/>
      <c r="KF106" s="1566"/>
      <c r="KG106" s="1566"/>
      <c r="KH106" s="1566"/>
      <c r="KI106" s="1566"/>
      <c r="KJ106" s="2772"/>
      <c r="KK106" s="2772"/>
      <c r="KL106" s="2772"/>
      <c r="KM106" s="214"/>
      <c r="KN106" s="1565"/>
      <c r="KO106" s="1565"/>
      <c r="KP106" s="1565"/>
    </row>
    <row r="107" spans="1:302" ht="15" thickBot="1" x14ac:dyDescent="0.35">
      <c r="AP107" s="1325" t="s">
        <v>1436</v>
      </c>
      <c r="AQ107" s="1326">
        <f>'23. BldgUnit Config'!AN58</f>
        <v>0</v>
      </c>
      <c r="AR107" s="1327">
        <v>0.05</v>
      </c>
      <c r="AS107" s="1325">
        <f>AQ107*AR107</f>
        <v>0</v>
      </c>
      <c r="AT107" s="1325">
        <f>ROUND(AS107,0)</f>
        <v>0</v>
      </c>
      <c r="AU107" s="1326">
        <f>'23. BldgUnit Config'!AS58</f>
        <v>0</v>
      </c>
      <c r="AV107" s="1374"/>
      <c r="AW107" s="1325" t="s">
        <v>1436</v>
      </c>
      <c r="AX107" s="1326">
        <f>'23. BldgUnit Config'!AV58</f>
        <v>0</v>
      </c>
      <c r="AY107" s="1327">
        <v>0.02</v>
      </c>
      <c r="AZ107" s="1325">
        <f>AX107*AY107</f>
        <v>0</v>
      </c>
      <c r="BA107" s="1325">
        <f>ROUND(AZ107,0)</f>
        <v>0</v>
      </c>
      <c r="BB107" s="1326">
        <f>'23. BldgUnit Config'!AZ58</f>
        <v>0</v>
      </c>
      <c r="BC107" s="49"/>
      <c r="BD107" s="49"/>
      <c r="BE107" s="49"/>
      <c r="BF107" s="49"/>
      <c r="BG107" s="49"/>
      <c r="BH107" s="49"/>
      <c r="BI107" s="49"/>
      <c r="BJ107" s="49"/>
      <c r="BK107" s="49"/>
      <c r="BL107" s="49"/>
      <c r="BM107" s="49"/>
      <c r="BN107" s="49"/>
      <c r="BO107" s="49"/>
      <c r="BP107" s="49"/>
      <c r="BQ107" s="49"/>
      <c r="BR107" s="49"/>
      <c r="BS107" s="49"/>
      <c r="BT107" s="49"/>
      <c r="BU107" s="49"/>
      <c r="BW107" s="374" t="s">
        <v>320</v>
      </c>
      <c r="BX107" s="371"/>
      <c r="BY107" s="385">
        <f>'30. Development Cost Schedule'!C107</f>
        <v>0</v>
      </c>
      <c r="BZ107" s="385">
        <f>'30. Development Cost Schedule'!D107</f>
        <v>0</v>
      </c>
      <c r="CA107" s="385">
        <f>'30. Development Cost Schedule'!E107</f>
        <v>0</v>
      </c>
      <c r="CB107" s="391"/>
      <c r="CC107" s="2624">
        <f>'30. Development Cost Schedule'!G107</f>
        <v>0</v>
      </c>
      <c r="CD107" s="2625"/>
      <c r="CE107" s="2625"/>
      <c r="CF107" s="2625"/>
      <c r="CG107" s="2626"/>
      <c r="FN107" s="445"/>
      <c r="FO107" s="445"/>
      <c r="FP107" s="2224">
        <f>'7. Site Info Part I'!C108</f>
        <v>0</v>
      </c>
      <c r="FQ107" s="1981" t="s">
        <v>2473</v>
      </c>
      <c r="FR107" s="2323"/>
      <c r="FS107" s="2323"/>
      <c r="FT107" s="2323"/>
      <c r="FU107" s="2323"/>
      <c r="FV107" s="2323"/>
      <c r="FW107" s="2323"/>
      <c r="FX107" s="2323"/>
      <c r="FY107" s="2323"/>
      <c r="FZ107" s="2323"/>
      <c r="GA107" s="2323"/>
      <c r="GB107" s="2323"/>
      <c r="GC107" s="2323"/>
      <c r="GD107" s="2323"/>
      <c r="GE107" s="2323"/>
      <c r="GF107" s="2323"/>
      <c r="GG107" s="2323"/>
      <c r="GH107" s="2323"/>
      <c r="GI107" s="2323"/>
      <c r="GJ107" s="2323"/>
      <c r="GK107" s="2323"/>
      <c r="GL107" s="2323"/>
      <c r="GO107" s="858"/>
      <c r="GP107" s="1060"/>
      <c r="GQ107" s="1060"/>
      <c r="GR107" s="1060"/>
      <c r="GS107" s="1060"/>
      <c r="GT107" s="1060"/>
      <c r="GU107" s="1060"/>
      <c r="GV107" s="1060"/>
      <c r="GW107" s="1060"/>
      <c r="GX107" s="1060"/>
      <c r="GY107" s="1060"/>
      <c r="GZ107" s="1060"/>
      <c r="HA107" s="1060"/>
      <c r="HB107" s="1060"/>
      <c r="HC107" s="1060"/>
      <c r="HD107" s="1060"/>
      <c r="HE107" s="1060"/>
      <c r="HF107" s="1060"/>
      <c r="HH107" s="300"/>
      <c r="HI107" s="300"/>
      <c r="HJ107" s="2449" t="s">
        <v>1570</v>
      </c>
      <c r="HK107" s="3007"/>
      <c r="HL107" s="3007"/>
      <c r="HM107" s="3007"/>
      <c r="HN107" s="3007"/>
      <c r="HO107" s="3007"/>
      <c r="HP107" s="3007"/>
      <c r="HQ107" s="3008"/>
      <c r="HR107" s="2474">
        <f>'17. Dev. Narr.'!K146</f>
        <v>0</v>
      </c>
      <c r="HS107" s="2475"/>
      <c r="HT107" s="2475"/>
      <c r="HU107" s="2475"/>
      <c r="HV107" s="2475"/>
      <c r="HW107" s="2475"/>
      <c r="HX107" s="2476"/>
      <c r="HY107" s="3009">
        <f>'17. Dev. Narr.'!R146</f>
        <v>0</v>
      </c>
      <c r="HZ107" s="3010"/>
      <c r="IA107" s="3010"/>
      <c r="IB107" s="3010"/>
      <c r="IC107" s="3010"/>
      <c r="ID107" s="3010"/>
      <c r="IE107" s="3011"/>
      <c r="IF107" s="3012"/>
      <c r="IG107" s="3013"/>
      <c r="IH107" s="3013"/>
      <c r="II107" s="3013"/>
      <c r="IJ107" s="3013"/>
      <c r="IK107" s="3013"/>
      <c r="IL107" s="3013"/>
      <c r="IM107" s="3013"/>
      <c r="IN107" s="3014"/>
      <c r="IO107" s="3012"/>
      <c r="IP107" s="3013"/>
      <c r="IQ107" s="3013"/>
      <c r="IR107" s="3013"/>
      <c r="IS107" s="3013"/>
      <c r="IT107" s="3013"/>
      <c r="IU107" s="3013"/>
      <c r="IV107" s="3013"/>
      <c r="IW107" s="3013"/>
      <c r="IX107" s="3013"/>
      <c r="IY107" s="3013"/>
      <c r="IZ107" s="3014"/>
      <c r="JC107" s="24"/>
      <c r="JD107" s="906"/>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1566"/>
      <c r="KH107" s="1566"/>
      <c r="KI107" s="1566"/>
      <c r="KJ107" s="24"/>
      <c r="KK107" s="24"/>
      <c r="KL107" s="24"/>
      <c r="KM107" s="214"/>
      <c r="KN107" s="1565"/>
      <c r="KO107" s="1565"/>
      <c r="KP107" s="1565"/>
    </row>
    <row r="108" spans="1:302" ht="15" thickBot="1" x14ac:dyDescent="0.35">
      <c r="AP108" s="1325" t="s">
        <v>1437</v>
      </c>
      <c r="AQ108" s="1326">
        <f>'23. BldgUnit Config'!AN59</f>
        <v>0</v>
      </c>
      <c r="AR108" s="1327">
        <v>0.05</v>
      </c>
      <c r="AS108" s="1325">
        <f>AQ108*AR108</f>
        <v>0</v>
      </c>
      <c r="AT108" s="1325">
        <f>ROUND(AS108,0)</f>
        <v>0</v>
      </c>
      <c r="AU108" s="1326">
        <f>'23. BldgUnit Config'!AS59</f>
        <v>0</v>
      </c>
      <c r="AV108" s="1374"/>
      <c r="AW108" s="1325" t="s">
        <v>1437</v>
      </c>
      <c r="AX108" s="1326">
        <f>'23. BldgUnit Config'!AV59</f>
        <v>0</v>
      </c>
      <c r="AY108" s="1327">
        <v>0.02</v>
      </c>
      <c r="AZ108" s="1325">
        <f>AX108*AY108</f>
        <v>0</v>
      </c>
      <c r="BA108" s="1325">
        <f>ROUND(AZ108,0)</f>
        <v>0</v>
      </c>
      <c r="BB108" s="1326">
        <f>'23. BldgUnit Config'!AZ59</f>
        <v>0</v>
      </c>
      <c r="BC108" s="49"/>
      <c r="BD108" s="49"/>
      <c r="BE108" s="49"/>
      <c r="BF108" s="49"/>
      <c r="BG108" s="49"/>
      <c r="BH108" s="49"/>
      <c r="BI108" s="49"/>
      <c r="BJ108" s="49"/>
      <c r="BK108" s="49"/>
      <c r="BL108" s="49"/>
      <c r="BM108" s="49"/>
      <c r="BN108" s="49"/>
      <c r="BO108" s="49"/>
      <c r="BP108" s="49"/>
      <c r="BQ108" s="49"/>
      <c r="BR108" s="49"/>
      <c r="BS108" s="49"/>
      <c r="BT108" s="49"/>
      <c r="BU108" s="49"/>
      <c r="BW108" s="374" t="s">
        <v>321</v>
      </c>
      <c r="BX108" s="371"/>
      <c r="BY108" s="385">
        <f>'30. Development Cost Schedule'!C108</f>
        <v>0</v>
      </c>
      <c r="BZ108" s="385">
        <f>'30. Development Cost Schedule'!D108</f>
        <v>0</v>
      </c>
      <c r="CA108" s="385">
        <f>'30. Development Cost Schedule'!E108</f>
        <v>0</v>
      </c>
      <c r="CB108" s="391"/>
      <c r="CC108" s="2624">
        <f>'30. Development Cost Schedule'!G108</f>
        <v>0</v>
      </c>
      <c r="CD108" s="2625"/>
      <c r="CE108" s="2625"/>
      <c r="CF108" s="2625"/>
      <c r="CG108" s="2626"/>
      <c r="FN108" s="445"/>
      <c r="FO108" s="445"/>
      <c r="FP108" s="2323"/>
      <c r="FQ108" s="2323"/>
      <c r="FR108" s="2323"/>
      <c r="FS108" s="2323"/>
      <c r="FT108" s="2323"/>
      <c r="FU108" s="2323"/>
      <c r="FV108" s="2323"/>
      <c r="FW108" s="2323"/>
      <c r="FX108" s="2323"/>
      <c r="FY108" s="2323"/>
      <c r="FZ108" s="2323"/>
      <c r="GA108" s="2323"/>
      <c r="GB108" s="2323"/>
      <c r="GC108" s="2323"/>
      <c r="GD108" s="2323"/>
      <c r="GE108" s="2323"/>
      <c r="GF108" s="2323"/>
      <c r="GG108" s="2323"/>
      <c r="GH108" s="2323"/>
      <c r="GI108" s="2323"/>
      <c r="GJ108" s="2323"/>
      <c r="GK108" s="2323"/>
      <c r="GL108" s="2323"/>
      <c r="GO108" s="858"/>
      <c r="GP108" s="1060"/>
      <c r="GQ108" s="1060"/>
      <c r="GR108" s="1060"/>
      <c r="GS108" s="1060"/>
      <c r="GT108" s="1060"/>
      <c r="GU108" s="1060"/>
      <c r="GV108" s="1060"/>
      <c r="GW108" s="1060"/>
      <c r="GX108" s="1060"/>
      <c r="GY108" s="1060"/>
      <c r="GZ108" s="1060"/>
      <c r="HA108" s="1060"/>
      <c r="HB108" s="1060"/>
      <c r="HC108" s="1060"/>
      <c r="HD108" s="1060"/>
      <c r="HE108" s="1060"/>
      <c r="HF108" s="1060"/>
      <c r="HH108" s="300"/>
      <c r="HI108" s="300"/>
      <c r="HJ108" s="2449" t="s">
        <v>1666</v>
      </c>
      <c r="HK108" s="2450"/>
      <c r="HL108" s="2450"/>
      <c r="HM108" s="2450"/>
      <c r="HN108" s="2450"/>
      <c r="HO108" s="2450"/>
      <c r="HP108" s="2450"/>
      <c r="HQ108" s="2451"/>
      <c r="HR108" s="2474">
        <f>'17. Dev. Narr.'!K147</f>
        <v>0</v>
      </c>
      <c r="HS108" s="2475"/>
      <c r="HT108" s="2475"/>
      <c r="HU108" s="2475"/>
      <c r="HV108" s="2475"/>
      <c r="HW108" s="2475"/>
      <c r="HX108" s="2476"/>
      <c r="HY108" s="2589">
        <f>'17. Dev. Narr.'!R147</f>
        <v>0</v>
      </c>
      <c r="HZ108" s="2590"/>
      <c r="IA108" s="2590"/>
      <c r="IB108" s="2590"/>
      <c r="IC108" s="2590"/>
      <c r="ID108" s="2590"/>
      <c r="IE108" s="2591"/>
      <c r="IF108" s="2645">
        <f>'17. Dev. Narr.'!Y147</f>
        <v>0</v>
      </c>
      <c r="IG108" s="2646"/>
      <c r="IH108" s="2646"/>
      <c r="II108" s="2646"/>
      <c r="IJ108" s="2646"/>
      <c r="IK108" s="2646"/>
      <c r="IL108" s="2646"/>
      <c r="IM108" s="2646"/>
      <c r="IN108" s="2647"/>
      <c r="IO108" s="2471">
        <f>'17. Dev. Narr.'!AH147</f>
        <v>0</v>
      </c>
      <c r="IP108" s="2472"/>
      <c r="IQ108" s="2472"/>
      <c r="IR108" s="2472"/>
      <c r="IS108" s="2472"/>
      <c r="IT108" s="2472"/>
      <c r="IU108" s="2472"/>
      <c r="IV108" s="2472"/>
      <c r="IW108" s="2472"/>
      <c r="IX108" s="2472"/>
      <c r="IY108" s="2472"/>
      <c r="IZ108" s="2473"/>
      <c r="JC108" s="332"/>
      <c r="JD108" s="907" t="s">
        <v>681</v>
      </c>
      <c r="JE108" s="908"/>
      <c r="JF108" s="908"/>
      <c r="JG108" s="908"/>
      <c r="JH108" s="908"/>
      <c r="JI108" s="908"/>
      <c r="JJ108" s="908"/>
      <c r="JK108" s="908"/>
      <c r="JL108" s="908"/>
      <c r="JM108" s="908"/>
      <c r="JN108" s="908"/>
      <c r="JO108" s="908"/>
      <c r="JP108" s="908"/>
      <c r="JQ108" s="908"/>
      <c r="JR108" s="908"/>
      <c r="JS108" s="908"/>
      <c r="JT108" s="908"/>
      <c r="JU108" s="908"/>
      <c r="JV108" s="908"/>
      <c r="JW108" s="908"/>
      <c r="JX108" s="908"/>
      <c r="JY108" s="908"/>
      <c r="JZ108" s="908"/>
      <c r="KA108" s="908"/>
      <c r="KB108" s="908"/>
      <c r="KC108" s="908"/>
      <c r="KD108" s="101"/>
      <c r="KE108" s="1562"/>
      <c r="KF108" s="1562"/>
      <c r="KG108" s="1562"/>
      <c r="KH108" s="1562"/>
      <c r="KI108" s="1562"/>
      <c r="KJ108" s="2740">
        <f>'42. Dev Team'!AH108</f>
        <v>0</v>
      </c>
      <c r="KK108" s="2740"/>
      <c r="KL108" s="2740"/>
      <c r="KM108" s="1563"/>
      <c r="KN108" s="92"/>
      <c r="KO108" s="92"/>
      <c r="KP108" s="92"/>
    </row>
    <row r="109" spans="1:302" ht="15.75" customHeight="1" thickBot="1" x14ac:dyDescent="0.35">
      <c r="AP109" s="1325" t="s">
        <v>1438</v>
      </c>
      <c r="AQ109" s="1326">
        <f>'23. BldgUnit Config'!AN60</f>
        <v>0</v>
      </c>
      <c r="AR109" s="1327">
        <v>0.05</v>
      </c>
      <c r="AS109" s="1325">
        <f>AQ109*AR109</f>
        <v>0</v>
      </c>
      <c r="AT109" s="1325">
        <f>ROUND(AS109,0)</f>
        <v>0</v>
      </c>
      <c r="AU109" s="1326">
        <f>'23. BldgUnit Config'!AS60</f>
        <v>0</v>
      </c>
      <c r="AV109" s="1374"/>
      <c r="AW109" s="1325" t="s">
        <v>1438</v>
      </c>
      <c r="AX109" s="1326">
        <f>'23. BldgUnit Config'!AV60</f>
        <v>0</v>
      </c>
      <c r="AY109" s="1327">
        <v>0.02</v>
      </c>
      <c r="AZ109" s="1325">
        <f>AX109*AY109</f>
        <v>0</v>
      </c>
      <c r="BA109" s="1325">
        <f>ROUND(AZ109,0)</f>
        <v>0</v>
      </c>
      <c r="BB109" s="1326">
        <f>'23. BldgUnit Config'!AZ60</f>
        <v>0</v>
      </c>
      <c r="BC109" s="49"/>
      <c r="BD109" s="49"/>
      <c r="BE109" s="49"/>
      <c r="BF109" s="49"/>
      <c r="BG109" s="49"/>
      <c r="BH109" s="49"/>
      <c r="BI109" s="49"/>
      <c r="BJ109" s="49"/>
      <c r="BK109" s="49"/>
      <c r="BL109" s="49"/>
      <c r="BM109" s="49"/>
      <c r="BN109" s="49"/>
      <c r="BO109" s="49"/>
      <c r="BP109" s="49"/>
      <c r="BQ109" s="49"/>
      <c r="BR109" s="49"/>
      <c r="BS109" s="49"/>
      <c r="BT109" s="49"/>
      <c r="BU109" s="49"/>
      <c r="BW109" s="374" t="s">
        <v>322</v>
      </c>
      <c r="BX109" s="371"/>
      <c r="BY109" s="385">
        <f>'30. Development Cost Schedule'!C109</f>
        <v>0</v>
      </c>
      <c r="BZ109" s="385">
        <f>'30. Development Cost Schedule'!D109</f>
        <v>0</v>
      </c>
      <c r="CA109" s="385">
        <f>'30. Development Cost Schedule'!E109</f>
        <v>0</v>
      </c>
      <c r="CB109" s="391"/>
      <c r="CC109" s="2624">
        <f>'30. Development Cost Schedule'!G109</f>
        <v>0</v>
      </c>
      <c r="CD109" s="2625"/>
      <c r="CE109" s="2625"/>
      <c r="CF109" s="2625"/>
      <c r="CG109" s="2626"/>
      <c r="FN109" s="2214"/>
      <c r="FO109" s="2224">
        <f>'7. Site Info Part I'!B110</f>
        <v>0</v>
      </c>
      <c r="FP109" s="2418" t="s">
        <v>2641</v>
      </c>
      <c r="FQ109" s="2418"/>
      <c r="FR109" s="2418"/>
      <c r="FS109" s="2418"/>
      <c r="FT109" s="2418"/>
      <c r="FU109" s="2418"/>
      <c r="FV109" s="2418"/>
      <c r="FW109" s="2418"/>
      <c r="FX109" s="2418"/>
      <c r="FY109" s="2418"/>
      <c r="FZ109" s="2418"/>
      <c r="GA109" s="2418"/>
      <c r="GB109" s="2418"/>
      <c r="GC109" s="2418"/>
      <c r="GD109" s="2418"/>
      <c r="GE109" s="2418"/>
      <c r="GF109" s="2418"/>
      <c r="GG109" s="2418"/>
      <c r="GH109" s="2418"/>
      <c r="GI109" s="2418"/>
      <c r="GJ109" s="2418"/>
      <c r="GK109" s="2418"/>
      <c r="GL109" s="2418"/>
      <c r="GO109" s="466"/>
      <c r="GP109" s="1060"/>
      <c r="GQ109" s="1060"/>
      <c r="GR109" s="1060"/>
      <c r="GS109" s="1060"/>
      <c r="GT109" s="1060"/>
      <c r="GU109" s="1060"/>
      <c r="GV109" s="1060"/>
      <c r="GW109" s="1060"/>
      <c r="GX109" s="1060"/>
      <c r="GY109" s="1060"/>
      <c r="GZ109" s="1060"/>
      <c r="HA109" s="1060"/>
      <c r="HB109" s="1060"/>
      <c r="HC109" s="1060"/>
      <c r="HD109" s="1060"/>
      <c r="HE109" s="1060"/>
      <c r="HF109" s="1060"/>
      <c r="HH109" s="300"/>
      <c r="HI109" s="300"/>
      <c r="HJ109" s="2575" t="s">
        <v>1491</v>
      </c>
      <c r="HK109" s="2575"/>
      <c r="HL109" s="2575"/>
      <c r="HM109" s="2575"/>
      <c r="HN109" s="2575"/>
      <c r="HO109" s="2575"/>
      <c r="HP109" s="2575"/>
      <c r="HQ109" s="2575"/>
      <c r="HR109" s="2474">
        <f>'17. Dev. Narr.'!K148</f>
        <v>0</v>
      </c>
      <c r="HS109" s="2475"/>
      <c r="HT109" s="2475"/>
      <c r="HU109" s="2475"/>
      <c r="HV109" s="2475"/>
      <c r="HW109" s="2475"/>
      <c r="HX109" s="2476"/>
      <c r="HY109" s="2576"/>
      <c r="HZ109" s="2576"/>
      <c r="IA109" s="2576"/>
      <c r="IB109" s="2576"/>
      <c r="IC109" s="2576"/>
      <c r="ID109" s="2576"/>
      <c r="IE109" s="2576"/>
      <c r="IF109" s="2576"/>
      <c r="IG109" s="2576"/>
      <c r="IH109" s="2576"/>
      <c r="II109" s="2576"/>
      <c r="IJ109" s="2576"/>
      <c r="IK109" s="2576"/>
      <c r="IL109" s="2576"/>
      <c r="IM109" s="2576"/>
      <c r="IN109" s="2576"/>
      <c r="IO109" s="2577"/>
      <c r="IP109" s="2578"/>
      <c r="IQ109" s="2578"/>
      <c r="IR109" s="2578"/>
      <c r="IS109" s="2578"/>
      <c r="IT109" s="2578"/>
      <c r="IU109" s="2578"/>
      <c r="IV109" s="2578"/>
      <c r="IW109" s="2578"/>
      <c r="IX109" s="2578"/>
      <c r="IY109" s="2578"/>
      <c r="IZ109" s="2579"/>
      <c r="JC109" s="24"/>
      <c r="JD109" s="910"/>
      <c r="JE109" s="24"/>
      <c r="JF109" s="24"/>
      <c r="JG109" s="24"/>
      <c r="JH109" s="24"/>
      <c r="JI109" s="24"/>
      <c r="JJ109" s="24"/>
      <c r="JK109" s="24"/>
      <c r="JL109" s="24"/>
      <c r="JM109" s="24"/>
      <c r="JN109" s="24"/>
      <c r="JO109" s="24"/>
      <c r="JP109" s="24"/>
      <c r="JQ109" s="24"/>
      <c r="JR109" s="24"/>
      <c r="JS109" s="24"/>
      <c r="JT109" s="24"/>
      <c r="JU109" s="24"/>
      <c r="JV109" s="24"/>
      <c r="JW109" s="24"/>
      <c r="JX109" s="24"/>
      <c r="JY109" s="24"/>
      <c r="JZ109" s="24"/>
      <c r="KA109" s="24"/>
      <c r="KB109" s="24"/>
      <c r="KC109" s="24"/>
      <c r="KD109" s="24"/>
      <c r="KE109" s="1566"/>
      <c r="KF109" s="1566"/>
      <c r="KG109" s="1566"/>
      <c r="KH109" s="1566"/>
      <c r="KI109" s="1566"/>
      <c r="KJ109" s="1567"/>
      <c r="KK109" s="1567"/>
      <c r="KL109" s="1567"/>
      <c r="KM109" s="1566"/>
      <c r="KN109" s="1565"/>
      <c r="KO109" s="1565"/>
      <c r="KP109" s="1565"/>
    </row>
    <row r="110" spans="1:302" ht="15" thickBot="1" x14ac:dyDescent="0.35">
      <c r="AP110" s="1328" t="s">
        <v>1439</v>
      </c>
      <c r="AQ110" s="1325"/>
      <c r="AR110" s="1325"/>
      <c r="AS110" s="1325"/>
      <c r="AT110" s="1329" t="str">
        <f>IF(SUM(AT105:AT109)&lt;AT103,AT103-SUM(AT105:AT109),"0")</f>
        <v>0</v>
      </c>
      <c r="AU110" s="1325">
        <f>SUM(AU105:AU109)</f>
        <v>0</v>
      </c>
      <c r="AV110" s="1374"/>
      <c r="AW110" s="1328" t="s">
        <v>1440</v>
      </c>
      <c r="AX110" s="1325"/>
      <c r="AY110" s="1325"/>
      <c r="AZ110" s="1325"/>
      <c r="BA110" s="1325" t="str">
        <f>IF(SUM(BA105:BA109)&lt;BA103,BA103-SUM(BA105:BA109),"0")</f>
        <v>0</v>
      </c>
      <c r="BB110" s="1325">
        <f>SUM(BB105:BB109)</f>
        <v>0</v>
      </c>
      <c r="BC110" s="49"/>
      <c r="BD110" s="49"/>
      <c r="BE110" s="49"/>
      <c r="BF110" s="49"/>
      <c r="BG110" s="49"/>
      <c r="BH110" s="49"/>
      <c r="BI110" s="49"/>
      <c r="BJ110" s="49"/>
      <c r="BK110" s="49"/>
      <c r="BL110" s="49"/>
      <c r="BM110" s="49"/>
      <c r="BN110" s="49"/>
      <c r="BO110" s="49"/>
      <c r="BP110" s="49"/>
      <c r="BQ110" s="49"/>
      <c r="BR110" s="49"/>
      <c r="BS110" s="49"/>
      <c r="BT110" s="49"/>
      <c r="BU110" s="49"/>
      <c r="BW110" s="374" t="s">
        <v>201</v>
      </c>
      <c r="BX110" s="371"/>
      <c r="BY110" s="385">
        <f>'30. Development Cost Schedule'!C110</f>
        <v>0</v>
      </c>
      <c r="BZ110" s="385">
        <f>'30. Development Cost Schedule'!D110</f>
        <v>0</v>
      </c>
      <c r="CA110" s="385">
        <f>'30. Development Cost Schedule'!E110</f>
        <v>0</v>
      </c>
      <c r="CB110" s="391"/>
      <c r="CC110" s="2624">
        <f>'30. Development Cost Schedule'!G110</f>
        <v>0</v>
      </c>
      <c r="CD110" s="2625"/>
      <c r="CE110" s="2625"/>
      <c r="CF110" s="2625"/>
      <c r="CG110" s="2626"/>
      <c r="FN110" s="2214"/>
      <c r="FO110" s="2214"/>
      <c r="FP110" s="2418"/>
      <c r="FQ110" s="2418"/>
      <c r="FR110" s="2418"/>
      <c r="FS110" s="2418"/>
      <c r="FT110" s="2418"/>
      <c r="FU110" s="2418"/>
      <c r="FV110" s="2418"/>
      <c r="FW110" s="2418"/>
      <c r="FX110" s="2418"/>
      <c r="FY110" s="2418"/>
      <c r="FZ110" s="2418"/>
      <c r="GA110" s="2418"/>
      <c r="GB110" s="2418"/>
      <c r="GC110" s="2418"/>
      <c r="GD110" s="2418"/>
      <c r="GE110" s="2418"/>
      <c r="GF110" s="2418"/>
      <c r="GG110" s="2418"/>
      <c r="GH110" s="2418"/>
      <c r="GI110" s="2418"/>
      <c r="GJ110" s="2418"/>
      <c r="GK110" s="2418"/>
      <c r="GL110" s="2418"/>
      <c r="GP110" s="1424"/>
      <c r="GQ110" s="1424"/>
      <c r="GR110" s="490"/>
      <c r="GS110" s="490"/>
      <c r="GT110" s="490"/>
      <c r="GU110" s="792" t="s">
        <v>1563</v>
      </c>
      <c r="GV110" s="1424"/>
      <c r="GW110" s="1424"/>
      <c r="GX110" s="1424"/>
      <c r="GY110" s="469"/>
      <c r="GZ110" s="469"/>
      <c r="HA110" s="1424"/>
      <c r="HB110" s="2637">
        <f>'11. Site Info Part III'!N111</f>
        <v>0</v>
      </c>
      <c r="HC110" s="2637"/>
      <c r="HD110" s="2637"/>
      <c r="HE110" s="856"/>
      <c r="HF110" s="856"/>
      <c r="HH110" s="300"/>
      <c r="HI110" s="300"/>
      <c r="HJ110" s="2485" t="s">
        <v>185</v>
      </c>
      <c r="HK110" s="2485"/>
      <c r="HL110" s="2485"/>
      <c r="HM110" s="2485"/>
      <c r="HN110" s="2485"/>
      <c r="HO110" s="2485"/>
      <c r="HP110" s="2485"/>
      <c r="HQ110" s="2485"/>
      <c r="HR110" s="2474">
        <f>'17. Dev. Narr.'!K149</f>
        <v>0</v>
      </c>
      <c r="HS110" s="2475"/>
      <c r="HT110" s="2475"/>
      <c r="HU110" s="2475"/>
      <c r="HV110" s="2475"/>
      <c r="HW110" s="2475"/>
      <c r="HX110" s="2476"/>
      <c r="HY110" s="2576"/>
      <c r="HZ110" s="2576"/>
      <c r="IA110" s="2576"/>
      <c r="IB110" s="2576"/>
      <c r="IC110" s="2576"/>
      <c r="ID110" s="2576"/>
      <c r="IE110" s="2576"/>
      <c r="IF110" s="2576"/>
      <c r="IG110" s="2576"/>
      <c r="IH110" s="2576"/>
      <c r="II110" s="2576"/>
      <c r="IJ110" s="2576"/>
      <c r="IK110" s="2576"/>
      <c r="IL110" s="2576"/>
      <c r="IM110" s="2576"/>
      <c r="IN110" s="2576"/>
      <c r="IO110" s="2577"/>
      <c r="IP110" s="2578"/>
      <c r="IQ110" s="2578"/>
      <c r="IR110" s="2578"/>
      <c r="IS110" s="2578"/>
      <c r="IT110" s="2578"/>
      <c r="IU110" s="2578"/>
      <c r="IV110" s="2578"/>
      <c r="IW110" s="2578"/>
      <c r="IX110" s="2578"/>
      <c r="IY110" s="2578"/>
      <c r="IZ110" s="2579"/>
      <c r="JC110" s="24"/>
      <c r="JD110" s="2762" t="s">
        <v>1193</v>
      </c>
      <c r="JE110" s="2763"/>
      <c r="JF110" s="2763"/>
      <c r="JG110" s="2763"/>
      <c r="JH110" s="2763"/>
      <c r="JI110" s="2763"/>
      <c r="JJ110" s="2763"/>
      <c r="JK110" s="2763"/>
      <c r="JL110" s="2763"/>
      <c r="JM110" s="2763"/>
      <c r="JN110" s="2763"/>
      <c r="JO110" s="332"/>
      <c r="JP110" s="332"/>
      <c r="JQ110" s="332"/>
      <c r="JR110" s="332"/>
      <c r="JS110" s="332"/>
      <c r="JT110" s="332"/>
      <c r="JU110" s="332"/>
      <c r="JV110" s="332"/>
      <c r="JW110" s="332"/>
      <c r="JX110" s="332"/>
      <c r="JY110" s="332"/>
      <c r="JZ110" s="332"/>
      <c r="KA110" s="332"/>
      <c r="KB110" s="332"/>
      <c r="KC110" s="332"/>
      <c r="KD110" s="332"/>
      <c r="KE110" s="661"/>
      <c r="KF110" s="661"/>
      <c r="KG110" s="661"/>
      <c r="KH110" s="332"/>
      <c r="KI110" s="332"/>
      <c r="KJ110" s="332"/>
      <c r="KK110" s="332"/>
      <c r="KL110" s="332"/>
      <c r="KM110" s="332"/>
      <c r="KN110" s="1565"/>
      <c r="KO110" s="1565"/>
      <c r="KP110" s="1565"/>
    </row>
    <row r="111" spans="1:302" ht="15" thickBot="1" x14ac:dyDescent="0.35">
      <c r="AP111" s="533"/>
      <c r="AQ111" s="533"/>
      <c r="AR111" s="533"/>
      <c r="AS111" s="533"/>
      <c r="AT111" s="533"/>
      <c r="AU111" s="533"/>
      <c r="AV111" s="533"/>
      <c r="AW111" s="533"/>
      <c r="AX111" s="533"/>
      <c r="AY111" s="533"/>
      <c r="AZ111" s="533"/>
      <c r="BA111" s="533"/>
      <c r="BB111" s="533"/>
      <c r="BC111" s="49"/>
      <c r="BD111" s="49"/>
      <c r="BE111" s="49"/>
      <c r="BF111" s="49"/>
      <c r="BG111" s="49"/>
      <c r="BH111" s="49"/>
      <c r="BI111" s="49"/>
      <c r="BJ111" s="49"/>
      <c r="BK111" s="49"/>
      <c r="BL111" s="49"/>
      <c r="BM111" s="49"/>
      <c r="BN111" s="49"/>
      <c r="BO111" s="49"/>
      <c r="BP111" s="49"/>
      <c r="BQ111" s="49"/>
      <c r="BR111" s="49"/>
      <c r="BS111" s="49"/>
      <c r="BT111" s="49"/>
      <c r="BU111" s="49"/>
      <c r="BW111" s="374" t="s">
        <v>323</v>
      </c>
      <c r="BX111" s="371"/>
      <c r="BY111" s="385">
        <f>'30. Development Cost Schedule'!C111</f>
        <v>0</v>
      </c>
      <c r="BZ111" s="385">
        <f>'30. Development Cost Schedule'!D111</f>
        <v>0</v>
      </c>
      <c r="CA111" s="385">
        <f>'30. Development Cost Schedule'!E111</f>
        <v>0</v>
      </c>
      <c r="CB111" s="391"/>
      <c r="CC111" s="2624">
        <f>'30. Development Cost Schedule'!G111</f>
        <v>0</v>
      </c>
      <c r="CD111" s="2625"/>
      <c r="CE111" s="2625"/>
      <c r="CF111" s="2625"/>
      <c r="CG111" s="2626"/>
      <c r="FN111" s="2214"/>
      <c r="FO111" s="2214"/>
      <c r="FP111" s="2323"/>
      <c r="FQ111" s="2323"/>
      <c r="FR111" s="2323"/>
      <c r="FS111" s="2323"/>
      <c r="FT111" s="2323"/>
      <c r="FU111" s="2323"/>
      <c r="FV111" s="2323"/>
      <c r="FW111" s="2323"/>
      <c r="FX111" s="2323"/>
      <c r="FY111" s="2323"/>
      <c r="FZ111" s="2323"/>
      <c r="GA111" s="2323"/>
      <c r="GB111" s="2323"/>
      <c r="GC111" s="2323"/>
      <c r="GD111" s="2323"/>
      <c r="GE111" s="2323"/>
      <c r="GF111" s="2323"/>
      <c r="GG111" s="2323"/>
      <c r="GH111" s="2323"/>
      <c r="GI111" s="2323"/>
      <c r="GJ111" s="2323"/>
      <c r="GK111" s="2323"/>
      <c r="GL111" s="2323"/>
      <c r="GP111" s="332"/>
      <c r="GQ111" s="332"/>
      <c r="GR111" s="332"/>
      <c r="GS111" s="1136"/>
      <c r="GT111" s="1136"/>
      <c r="GU111" s="1136"/>
      <c r="GV111" s="1136"/>
      <c r="GW111" s="1136"/>
      <c r="GX111" s="1136"/>
      <c r="GY111" s="1136"/>
      <c r="GZ111" s="1136"/>
      <c r="HA111" s="1136"/>
      <c r="HB111" s="332"/>
      <c r="HC111" s="332"/>
      <c r="HH111" s="300"/>
      <c r="HI111" s="300"/>
      <c r="HJ111" s="2630" t="s">
        <v>184</v>
      </c>
      <c r="HK111" s="2630"/>
      <c r="HL111" s="2630"/>
      <c r="HM111" s="2630"/>
      <c r="HN111" s="2630"/>
      <c r="HO111" s="2630"/>
      <c r="HP111" s="2630"/>
      <c r="HQ111" s="2630"/>
      <c r="HR111" s="2474">
        <f>'17. Dev. Narr.'!K150</f>
        <v>0</v>
      </c>
      <c r="HS111" s="2475"/>
      <c r="HT111" s="2475"/>
      <c r="HU111" s="2475"/>
      <c r="HV111" s="2475"/>
      <c r="HW111" s="2475"/>
      <c r="HX111" s="2476"/>
      <c r="HY111" s="2469">
        <f>'17. Dev. Narr.'!R150</f>
        <v>0</v>
      </c>
      <c r="HZ111" s="2469"/>
      <c r="IA111" s="2469"/>
      <c r="IB111" s="2469"/>
      <c r="IC111" s="2469"/>
      <c r="ID111" s="2469"/>
      <c r="IE111" s="2469"/>
      <c r="IF111" s="2470">
        <f>'17. Dev. Narr.'!Y150</f>
        <v>0</v>
      </c>
      <c r="IG111" s="2470"/>
      <c r="IH111" s="2470"/>
      <c r="II111" s="2470"/>
      <c r="IJ111" s="2470"/>
      <c r="IK111" s="2470"/>
      <c r="IL111" s="2470"/>
      <c r="IM111" s="2470"/>
      <c r="IN111" s="2470"/>
      <c r="IO111" s="2471">
        <f>'17. Dev. Narr.'!AH150</f>
        <v>0</v>
      </c>
      <c r="IP111" s="2472"/>
      <c r="IQ111" s="2472"/>
      <c r="IR111" s="2472"/>
      <c r="IS111" s="2472"/>
      <c r="IT111" s="2472"/>
      <c r="IU111" s="2472"/>
      <c r="IV111" s="2472"/>
      <c r="IW111" s="2472"/>
      <c r="IX111" s="2472"/>
      <c r="IY111" s="2472"/>
      <c r="IZ111" s="2473"/>
      <c r="JC111" s="24"/>
      <c r="JD111" s="2750">
        <f>'42. Dev Team'!B111</f>
        <v>0</v>
      </c>
      <c r="JE111" s="2751"/>
      <c r="JF111" s="2751"/>
      <c r="JG111" s="2751"/>
      <c r="JH111" s="2751"/>
      <c r="JI111" s="2751"/>
      <c r="JJ111" s="2751"/>
      <c r="JK111" s="2751"/>
      <c r="JL111" s="2751"/>
      <c r="JM111" s="2751"/>
      <c r="JN111" s="2751"/>
      <c r="JO111" s="190"/>
      <c r="JP111" s="2759">
        <f>'42. Dev Team'!N111</f>
        <v>0</v>
      </c>
      <c r="JQ111" s="2759"/>
      <c r="JR111" s="2759"/>
      <c r="JS111" s="2759"/>
      <c r="JT111" s="2759"/>
      <c r="JU111" s="2759"/>
      <c r="JV111" s="2759"/>
      <c r="JW111" s="2759"/>
      <c r="JX111" s="2759"/>
      <c r="JY111" s="2759"/>
      <c r="JZ111" s="2759"/>
      <c r="KA111" s="2759"/>
      <c r="KB111" s="2759"/>
      <c r="KC111" s="2759"/>
      <c r="KD111" s="2759"/>
      <c r="KE111" s="2759"/>
      <c r="KF111" s="2759"/>
      <c r="KG111" s="190"/>
      <c r="KH111" s="2760">
        <f>'42. Dev Team'!AF111</f>
        <v>0</v>
      </c>
      <c r="KI111" s="2760"/>
      <c r="KJ111" s="2760"/>
      <c r="KK111" s="2760"/>
      <c r="KL111" s="2760"/>
      <c r="KM111" s="2761"/>
      <c r="KN111" s="1565"/>
      <c r="KO111" s="1565"/>
      <c r="KP111" s="1565"/>
    </row>
    <row r="112" spans="1:302" ht="15" customHeight="1" thickBot="1" x14ac:dyDescent="0.35">
      <c r="AP112" s="1335" t="s">
        <v>1444</v>
      </c>
      <c r="AQ112" s="533"/>
      <c r="AR112" s="533"/>
      <c r="AS112" s="533"/>
      <c r="AT112" s="533"/>
      <c r="AU112" s="533"/>
      <c r="AV112" s="533"/>
      <c r="AW112" s="533"/>
      <c r="AX112" s="533"/>
      <c r="AY112" s="533"/>
      <c r="AZ112" s="533"/>
      <c r="BA112" s="533"/>
      <c r="BB112" s="533"/>
      <c r="BC112" s="49"/>
      <c r="BD112" s="49"/>
      <c r="BE112" s="49"/>
      <c r="BF112" s="49"/>
      <c r="BG112" s="49"/>
      <c r="BH112" s="49"/>
      <c r="BI112" s="49"/>
      <c r="BJ112" s="49"/>
      <c r="BK112" s="49"/>
      <c r="BL112" s="49"/>
      <c r="BM112" s="49"/>
      <c r="BN112" s="49"/>
      <c r="BO112" s="49"/>
      <c r="BP112" s="49"/>
      <c r="BQ112" s="49"/>
      <c r="BR112" s="49"/>
      <c r="BS112" s="49"/>
      <c r="BT112" s="49"/>
      <c r="BU112" s="49"/>
      <c r="BW112" s="374" t="s">
        <v>324</v>
      </c>
      <c r="BX112" s="371"/>
      <c r="BY112" s="385">
        <f>'30. Development Cost Schedule'!C112</f>
        <v>0</v>
      </c>
      <c r="BZ112" s="385">
        <f>'30. Development Cost Schedule'!D112</f>
        <v>0</v>
      </c>
      <c r="CA112" s="385">
        <f>'30. Development Cost Schedule'!E112</f>
        <v>0</v>
      </c>
      <c r="CB112" s="391"/>
      <c r="CC112" s="2624">
        <f>'30. Development Cost Schedule'!G112</f>
        <v>0</v>
      </c>
      <c r="CD112" s="2625"/>
      <c r="CE112" s="2625"/>
      <c r="CF112" s="2625"/>
      <c r="CG112" s="2626"/>
      <c r="FN112" s="1681" t="s">
        <v>610</v>
      </c>
      <c r="FO112" s="2486" t="s">
        <v>2323</v>
      </c>
      <c r="FP112" s="2487"/>
      <c r="FQ112" s="2487"/>
      <c r="FR112" s="2487"/>
      <c r="FS112" s="2487"/>
      <c r="FT112" s="2487"/>
      <c r="FU112" s="2487"/>
      <c r="FV112" s="2487"/>
      <c r="FW112" s="2487"/>
      <c r="FX112" s="2487"/>
      <c r="FY112" s="2487"/>
      <c r="FZ112" s="2487"/>
      <c r="GA112" s="2487"/>
      <c r="GB112" s="2487"/>
      <c r="GC112" s="2487"/>
      <c r="GD112" s="2487"/>
      <c r="GE112" s="2487"/>
      <c r="GF112" s="2487"/>
      <c r="GG112" s="2487"/>
      <c r="GH112" s="2487"/>
      <c r="GI112" s="2487"/>
      <c r="GJ112" s="2487"/>
      <c r="GK112" s="2487"/>
      <c r="GL112" s="2488"/>
      <c r="GP112" s="332"/>
      <c r="GQ112" s="332"/>
      <c r="GR112" s="332"/>
      <c r="GS112" s="1136"/>
      <c r="GT112" s="1136"/>
      <c r="GU112" s="1136"/>
      <c r="GV112" s="1136"/>
      <c r="GW112" s="1136"/>
      <c r="GX112" s="1136"/>
      <c r="GY112" s="1136"/>
      <c r="GZ112" s="1136"/>
      <c r="HA112" s="1136"/>
      <c r="HB112" s="1136"/>
      <c r="HC112" s="1136"/>
      <c r="HH112" s="300"/>
      <c r="HI112" s="300"/>
      <c r="HJ112" s="300"/>
      <c r="HK112" s="300"/>
      <c r="HL112" s="300"/>
      <c r="HM112" s="300"/>
      <c r="HN112" s="300"/>
      <c r="HO112" s="300"/>
      <c r="HP112" s="300"/>
      <c r="HQ112" s="300"/>
      <c r="HR112" s="300"/>
      <c r="HS112" s="300"/>
      <c r="HT112" s="300"/>
      <c r="HU112" s="300"/>
      <c r="HV112" s="300"/>
      <c r="HW112" s="300"/>
      <c r="HX112" s="300"/>
      <c r="HY112" s="300"/>
      <c r="HZ112" s="300"/>
      <c r="IA112" s="300"/>
      <c r="IB112" s="300"/>
      <c r="IC112" s="300"/>
      <c r="ID112" s="300"/>
      <c r="IE112" s="300"/>
      <c r="IF112" s="300"/>
      <c r="IG112" s="300"/>
      <c r="IH112" s="300"/>
      <c r="II112" s="300"/>
      <c r="IJ112" s="300"/>
      <c r="IK112" s="300"/>
      <c r="IL112" s="300"/>
      <c r="IM112" s="300"/>
      <c r="IN112" s="300"/>
      <c r="IO112" s="300"/>
      <c r="IP112" s="300"/>
      <c r="IQ112" s="300"/>
      <c r="IR112" s="300"/>
      <c r="IS112" s="300"/>
      <c r="IT112" s="300"/>
      <c r="IU112" s="300"/>
      <c r="IV112" s="300"/>
      <c r="IW112" s="300"/>
      <c r="IX112" s="300"/>
      <c r="IY112" s="300"/>
      <c r="IZ112" s="300"/>
      <c r="JC112" s="24"/>
      <c r="JD112" s="1375"/>
      <c r="JE112" s="1566"/>
      <c r="JF112" s="1566"/>
      <c r="JG112" s="1566"/>
      <c r="JH112" s="1566"/>
      <c r="JI112" s="1566"/>
      <c r="JJ112" s="1566"/>
      <c r="JK112" s="1566"/>
      <c r="JL112" s="1566"/>
      <c r="JM112" s="1566"/>
      <c r="JN112" s="1566"/>
      <c r="JO112" s="24"/>
      <c r="JP112" s="909" t="s">
        <v>203</v>
      </c>
      <c r="JQ112" s="99"/>
      <c r="JR112" s="99"/>
      <c r="JS112" s="99"/>
      <c r="JT112" s="99"/>
      <c r="JU112" s="99"/>
      <c r="JV112" s="99"/>
      <c r="JW112" s="99"/>
      <c r="JX112" s="99"/>
      <c r="JY112" s="99"/>
      <c r="JZ112" s="99"/>
      <c r="KA112" s="99"/>
      <c r="KB112" s="99"/>
      <c r="KC112" s="99"/>
      <c r="KD112" s="99"/>
      <c r="KE112" s="99"/>
      <c r="KF112" s="99"/>
      <c r="KG112" s="99"/>
      <c r="KH112" s="904" t="s">
        <v>618</v>
      </c>
      <c r="KI112" s="24"/>
      <c r="KJ112" s="24"/>
      <c r="KK112" s="24"/>
      <c r="KL112" s="24"/>
      <c r="KM112" s="214"/>
      <c r="KN112" s="1565"/>
      <c r="KO112" s="1565"/>
      <c r="KP112" s="1565"/>
    </row>
    <row r="113" spans="42:302" ht="15" thickBot="1" x14ac:dyDescent="0.35">
      <c r="AP113" s="1323" t="s">
        <v>1428</v>
      </c>
      <c r="AQ113" s="1323"/>
      <c r="AR113" s="1323"/>
      <c r="AS113" s="1323"/>
      <c r="AT113" s="1377"/>
      <c r="AU113" s="1377"/>
      <c r="AV113" s="1377"/>
      <c r="AW113" s="1323" t="s">
        <v>1429</v>
      </c>
      <c r="AX113" s="1377"/>
      <c r="AY113" s="1374"/>
      <c r="AZ113" s="1374"/>
      <c r="BA113" s="1374"/>
      <c r="BB113" s="1374"/>
      <c r="BC113" s="49"/>
      <c r="BD113" s="49"/>
      <c r="BE113" s="49"/>
      <c r="BF113" s="49"/>
      <c r="BG113" s="49"/>
      <c r="BH113" s="49"/>
      <c r="BI113" s="49"/>
      <c r="BJ113" s="49"/>
      <c r="BK113" s="49"/>
      <c r="BL113" s="49"/>
      <c r="BM113" s="49"/>
      <c r="BN113" s="49"/>
      <c r="BO113" s="49"/>
      <c r="BP113" s="49"/>
      <c r="BQ113" s="49"/>
      <c r="BR113" s="49"/>
      <c r="BS113" s="49"/>
      <c r="BT113" s="49"/>
      <c r="BU113" s="49"/>
      <c r="BW113" s="374" t="s">
        <v>325</v>
      </c>
      <c r="BX113" s="371"/>
      <c r="BY113" s="385">
        <f>'30. Development Cost Schedule'!C113</f>
        <v>0</v>
      </c>
      <c r="BZ113" s="385">
        <f>'30. Development Cost Schedule'!D113</f>
        <v>0</v>
      </c>
      <c r="CA113" s="385">
        <f>'30. Development Cost Schedule'!E113</f>
        <v>0</v>
      </c>
      <c r="CB113" s="391"/>
      <c r="CC113" s="2624">
        <f>'30. Development Cost Schedule'!G113</f>
        <v>0</v>
      </c>
      <c r="CD113" s="2625"/>
      <c r="CE113" s="2625"/>
      <c r="CF113" s="2625"/>
      <c r="CG113" s="2626"/>
      <c r="FN113" s="445"/>
      <c r="FO113" s="445"/>
      <c r="FP113" s="2323"/>
      <c r="FQ113" s="2323"/>
      <c r="FR113" s="2323"/>
      <c r="FS113" s="2323"/>
      <c r="FT113" s="2323"/>
      <c r="FU113" s="2323"/>
      <c r="FV113" s="2323"/>
      <c r="FW113" s="2323"/>
      <c r="FX113" s="2323"/>
      <c r="FY113" s="2323"/>
      <c r="FZ113" s="2323"/>
      <c r="GA113" s="2323"/>
      <c r="GB113" s="2323"/>
      <c r="GC113" s="2323"/>
      <c r="GD113" s="2323"/>
      <c r="GE113" s="2323"/>
      <c r="GF113" s="2323"/>
      <c r="GG113" s="2323"/>
      <c r="GH113" s="2323"/>
      <c r="GI113" s="2323"/>
      <c r="GJ113" s="2323"/>
      <c r="GK113" s="2323"/>
      <c r="GL113" s="2323"/>
      <c r="GP113" s="1133"/>
      <c r="GQ113" s="1139"/>
      <c r="GR113" s="1139"/>
      <c r="GS113" s="1139"/>
      <c r="GT113" s="1139"/>
      <c r="GU113" s="1139"/>
      <c r="GV113" s="1139"/>
      <c r="GW113" s="1139"/>
      <c r="GX113" s="1139"/>
      <c r="GY113" s="1139"/>
      <c r="GZ113" s="1139"/>
      <c r="HA113" s="1139"/>
      <c r="HB113" s="1136"/>
      <c r="HC113" s="1136"/>
      <c r="HH113" s="627" t="s">
        <v>591</v>
      </c>
      <c r="HI113" s="2444" t="s">
        <v>1357</v>
      </c>
      <c r="HJ113" s="2445"/>
      <c r="HK113" s="2445"/>
      <c r="HL113" s="2445"/>
      <c r="HM113" s="2445"/>
      <c r="HN113" s="2445"/>
      <c r="HO113" s="2445"/>
      <c r="HP113" s="2445"/>
      <c r="HQ113" s="2445"/>
      <c r="HR113" s="2445"/>
      <c r="HS113" s="2445"/>
      <c r="HT113" s="2445"/>
      <c r="HU113" s="2445"/>
      <c r="HV113" s="2445"/>
      <c r="HW113" s="2445"/>
      <c r="HX113" s="2445"/>
      <c r="HY113" s="2445"/>
      <c r="HZ113" s="2445"/>
      <c r="IA113" s="2445"/>
      <c r="IB113" s="2445"/>
      <c r="IC113" s="2445"/>
      <c r="ID113" s="2445"/>
      <c r="IE113" s="2445"/>
      <c r="IF113" s="2445"/>
      <c r="IG113" s="2445"/>
      <c r="IH113" s="2445"/>
      <c r="II113" s="2445"/>
      <c r="IJ113" s="2445"/>
      <c r="IK113" s="2445"/>
      <c r="IL113" s="2445"/>
      <c r="IM113" s="2445"/>
      <c r="IN113" s="2445"/>
      <c r="IO113" s="2445"/>
      <c r="IP113" s="2445"/>
      <c r="IQ113" s="2445"/>
      <c r="IR113" s="2445"/>
      <c r="IS113" s="2445"/>
      <c r="IT113" s="2445"/>
      <c r="IU113" s="2445"/>
      <c r="IV113" s="2445"/>
      <c r="IW113" s="2445"/>
      <c r="IX113" s="2445"/>
      <c r="IY113" s="2445"/>
      <c r="IZ113" s="2446"/>
      <c r="JC113" s="24"/>
      <c r="JD113" s="2752">
        <f>'42. Dev Team'!B113</f>
        <v>0</v>
      </c>
      <c r="JE113" s="2753"/>
      <c r="JF113" s="2753"/>
      <c r="JG113" s="2753"/>
      <c r="JH113" s="2753"/>
      <c r="JI113" s="2753"/>
      <c r="JJ113" s="2753"/>
      <c r="JK113" s="2753"/>
      <c r="JL113" s="2753"/>
      <c r="JM113" s="2753"/>
      <c r="JN113" s="2753"/>
      <c r="JO113" s="2753"/>
      <c r="JP113" s="2753"/>
      <c r="JQ113" s="2753"/>
      <c r="JR113" s="2753"/>
      <c r="JS113" s="2753"/>
      <c r="JT113" s="24"/>
      <c r="JU113" s="2754">
        <f>'42. Dev Team'!S113</f>
        <v>0</v>
      </c>
      <c r="JV113" s="2754"/>
      <c r="JW113" s="2754"/>
      <c r="JX113" s="2754"/>
      <c r="JY113" s="2754"/>
      <c r="JZ113" s="2754"/>
      <c r="KA113" s="2754"/>
      <c r="KB113" s="2754"/>
      <c r="KC113" s="2754"/>
      <c r="KD113" s="24"/>
      <c r="KE113" s="2757">
        <f>'42. Dev Team'!AC113</f>
        <v>0</v>
      </c>
      <c r="KF113" s="2757"/>
      <c r="KG113" s="2757"/>
      <c r="KH113" s="2757"/>
      <c r="KI113" s="2757"/>
      <c r="KJ113" s="2757"/>
      <c r="KK113" s="2757"/>
      <c r="KL113" s="2757"/>
      <c r="KM113" s="2758"/>
      <c r="KN113" s="1565"/>
      <c r="KO113" s="1565"/>
      <c r="KP113" s="1565"/>
    </row>
    <row r="114" spans="42:302" ht="58.2" thickBot="1" x14ac:dyDescent="0.35">
      <c r="AP114" s="1324" t="s">
        <v>1441</v>
      </c>
      <c r="AQ114" s="1324" t="s">
        <v>956</v>
      </c>
      <c r="AR114" s="1324" t="s">
        <v>1430</v>
      </c>
      <c r="AS114" s="1324" t="s">
        <v>1431</v>
      </c>
      <c r="AT114" s="1324" t="s">
        <v>1432</v>
      </c>
      <c r="AU114" s="1324" t="s">
        <v>1433</v>
      </c>
      <c r="AV114" s="1374"/>
      <c r="AW114" s="1324" t="s">
        <v>1441</v>
      </c>
      <c r="AX114" s="1324" t="s">
        <v>956</v>
      </c>
      <c r="AY114" s="1324" t="s">
        <v>1430</v>
      </c>
      <c r="AZ114" s="1324" t="s">
        <v>1431</v>
      </c>
      <c r="BA114" s="1324" t="s">
        <v>1432</v>
      </c>
      <c r="BB114" s="1324" t="s">
        <v>1433</v>
      </c>
      <c r="BC114" s="49"/>
      <c r="BD114" s="49"/>
      <c r="BE114" s="49"/>
      <c r="BF114" s="49"/>
      <c r="BG114" s="49"/>
      <c r="BH114" s="49"/>
      <c r="BI114" s="49"/>
      <c r="BJ114" s="49"/>
      <c r="BK114" s="49"/>
      <c r="BL114" s="49"/>
      <c r="BM114" s="49"/>
      <c r="BN114" s="49"/>
      <c r="BO114" s="49"/>
      <c r="BP114" s="49"/>
      <c r="BQ114" s="49"/>
      <c r="BR114" s="49"/>
      <c r="BS114" s="49"/>
      <c r="BT114" s="49"/>
      <c r="BU114" s="49"/>
      <c r="BW114" s="374" t="s">
        <v>326</v>
      </c>
      <c r="BX114" s="371"/>
      <c r="BY114" s="385">
        <f>'30. Development Cost Schedule'!C114</f>
        <v>0</v>
      </c>
      <c r="BZ114" s="385">
        <f>'30. Development Cost Schedule'!D114</f>
        <v>0</v>
      </c>
      <c r="CA114" s="385">
        <f>'30. Development Cost Schedule'!E114</f>
        <v>0</v>
      </c>
      <c r="CB114" s="391"/>
      <c r="CC114" s="2624">
        <f>'30. Development Cost Schedule'!G114</f>
        <v>0</v>
      </c>
      <c r="CD114" s="2625"/>
      <c r="CE114" s="2625"/>
      <c r="CF114" s="2625"/>
      <c r="CG114" s="2626"/>
      <c r="FN114" s="2214"/>
      <c r="FO114" s="2204">
        <f>'7. Site Info Part I'!B114</f>
        <v>0</v>
      </c>
      <c r="FP114" s="2203" t="s">
        <v>2325</v>
      </c>
      <c r="FQ114" s="2323"/>
      <c r="FR114" s="2323"/>
      <c r="FS114" s="2323"/>
      <c r="FT114" s="2323"/>
      <c r="FU114" s="2323"/>
      <c r="FV114" s="2323"/>
      <c r="FW114" s="2323"/>
      <c r="FX114" s="2323"/>
      <c r="FY114" s="2323"/>
      <c r="FZ114" s="2323"/>
      <c r="GA114" s="2323"/>
      <c r="GB114" s="2323"/>
      <c r="GC114" s="2323"/>
      <c r="GD114" s="2323"/>
      <c r="GE114" s="2323"/>
      <c r="GF114" s="2323"/>
      <c r="GG114" s="2323"/>
      <c r="GH114" s="2323"/>
      <c r="GI114" s="2323"/>
      <c r="GJ114" s="2323"/>
      <c r="GK114" s="2323"/>
      <c r="GL114" s="2323"/>
      <c r="GP114" s="1133"/>
      <c r="GQ114" s="1132"/>
      <c r="GR114" s="1132"/>
      <c r="GS114" s="1132"/>
      <c r="GT114" s="1132"/>
      <c r="GU114" s="1132"/>
      <c r="GV114" s="1132"/>
      <c r="GW114" s="1132"/>
      <c r="GX114" s="1132"/>
      <c r="GY114" s="1132"/>
      <c r="GZ114" s="1132"/>
      <c r="HA114" s="1132"/>
      <c r="HB114" s="1136"/>
      <c r="HC114" s="1136"/>
      <c r="HH114" s="300"/>
      <c r="HI114" s="299" t="s">
        <v>1556</v>
      </c>
      <c r="HJ114" s="300"/>
      <c r="HK114" s="300"/>
      <c r="HL114" s="300"/>
      <c r="HM114" s="300"/>
      <c r="HN114" s="300"/>
      <c r="HO114" s="300"/>
      <c r="HP114" s="300"/>
      <c r="HQ114" s="300"/>
      <c r="HR114" s="300"/>
      <c r="HS114" s="300"/>
      <c r="HT114" s="300"/>
      <c r="HU114" s="300"/>
      <c r="HV114" s="300"/>
      <c r="HW114" s="300"/>
      <c r="HX114" s="300"/>
      <c r="HY114" s="300"/>
      <c r="HZ114" s="300"/>
      <c r="IA114" s="300"/>
      <c r="IB114" s="300"/>
      <c r="IC114" s="300"/>
      <c r="ID114" s="300"/>
      <c r="IE114" s="300"/>
      <c r="IF114" s="300"/>
      <c r="IG114" s="300"/>
      <c r="IH114" s="300"/>
      <c r="II114" s="300"/>
      <c r="IJ114" s="300"/>
      <c r="IK114" s="300"/>
      <c r="IL114" s="300"/>
      <c r="IM114" s="300"/>
      <c r="IN114" s="300"/>
      <c r="IO114" s="300"/>
      <c r="IP114" s="300"/>
      <c r="IQ114" s="300"/>
      <c r="IR114" s="300"/>
      <c r="IS114" s="300"/>
      <c r="IT114" s="300"/>
      <c r="IU114" s="300"/>
      <c r="IV114" s="300"/>
      <c r="IW114" s="300"/>
      <c r="IX114" s="300"/>
      <c r="IY114" s="300"/>
      <c r="IZ114" s="300"/>
      <c r="JC114" s="24"/>
      <c r="JD114" s="2746" t="s">
        <v>199</v>
      </c>
      <c r="JE114" s="2747"/>
      <c r="JF114" s="2747"/>
      <c r="JG114" s="2747"/>
      <c r="JH114" s="2747"/>
      <c r="JI114" s="2747"/>
      <c r="JJ114" s="2747"/>
      <c r="JK114" s="2747"/>
      <c r="JL114" s="2747"/>
      <c r="JM114" s="2747"/>
      <c r="JN114" s="2747"/>
      <c r="JO114" s="2747"/>
      <c r="JP114" s="2747"/>
      <c r="JQ114" s="2747"/>
      <c r="JR114" s="2747"/>
      <c r="JS114" s="2747"/>
      <c r="JT114" s="24"/>
      <c r="JU114" s="2748" t="s">
        <v>129</v>
      </c>
      <c r="JV114" s="2748"/>
      <c r="JW114" s="2748"/>
      <c r="JX114" s="2748"/>
      <c r="JY114" s="2748"/>
      <c r="JZ114" s="2748"/>
      <c r="KA114" s="2748"/>
      <c r="KB114" s="2748"/>
      <c r="KC114" s="2748"/>
      <c r="KD114" s="24"/>
      <c r="KE114" s="2747" t="s">
        <v>128</v>
      </c>
      <c r="KF114" s="2747"/>
      <c r="KG114" s="2747"/>
      <c r="KH114" s="2747"/>
      <c r="KI114" s="2747"/>
      <c r="KJ114" s="2747"/>
      <c r="KK114" s="2747"/>
      <c r="KL114" s="2747"/>
      <c r="KM114" s="2749"/>
      <c r="KN114" s="1565"/>
      <c r="KO114" s="1565"/>
      <c r="KP114" s="1565"/>
    </row>
    <row r="115" spans="42:302" ht="15" thickBot="1" x14ac:dyDescent="0.35">
      <c r="AP115" s="1325"/>
      <c r="AQ115" s="1326">
        <v>68</v>
      </c>
      <c r="AR115" s="1327">
        <v>0.05</v>
      </c>
      <c r="AS115" s="1325">
        <f>AQ115*AR115</f>
        <v>3.4000000000000004</v>
      </c>
      <c r="AT115" s="1325">
        <f>ROUNDUP(AS115,0)</f>
        <v>4</v>
      </c>
      <c r="AU115" s="1325">
        <f>SUM(AU117:AU121)</f>
        <v>0</v>
      </c>
      <c r="AV115" s="1374"/>
      <c r="AW115" s="1325" t="s">
        <v>1309</v>
      </c>
      <c r="AX115" s="1326">
        <v>68</v>
      </c>
      <c r="AY115" s="1327">
        <v>0.02</v>
      </c>
      <c r="AZ115" s="1325">
        <f>AX115*AY115</f>
        <v>1.36</v>
      </c>
      <c r="BA115" s="1325">
        <f>ROUNDUP(AZ115,0)</f>
        <v>2</v>
      </c>
      <c r="BB115" s="1325">
        <f>SUM(BB117:BB121)</f>
        <v>2</v>
      </c>
      <c r="BC115" s="49"/>
      <c r="BD115" s="49"/>
      <c r="BE115" s="49"/>
      <c r="BF115" s="49"/>
      <c r="BG115" s="49"/>
      <c r="BH115" s="49"/>
      <c r="BI115" s="49"/>
      <c r="BJ115" s="49"/>
      <c r="BK115" s="49"/>
      <c r="BL115" s="49"/>
      <c r="BM115" s="49"/>
      <c r="BN115" s="49"/>
      <c r="BO115" s="49"/>
      <c r="BP115" s="49"/>
      <c r="BQ115" s="49"/>
      <c r="BR115" s="49"/>
      <c r="BS115" s="49"/>
      <c r="BT115" s="49"/>
      <c r="BU115" s="49"/>
      <c r="BW115" s="374" t="s">
        <v>327</v>
      </c>
      <c r="BX115" s="371"/>
      <c r="BY115" s="385">
        <f>'30. Development Cost Schedule'!C115</f>
        <v>0</v>
      </c>
      <c r="BZ115" s="1864"/>
      <c r="CA115" s="1865"/>
      <c r="CB115" s="391"/>
      <c r="CC115" s="2624">
        <f>'30. Development Cost Schedule'!G115</f>
        <v>0</v>
      </c>
      <c r="CD115" s="2625"/>
      <c r="CE115" s="2625"/>
      <c r="CF115" s="2625"/>
      <c r="CG115" s="2626"/>
      <c r="FN115" s="2214"/>
      <c r="FO115" s="2214"/>
      <c r="FP115" s="2323"/>
      <c r="FQ115" s="2323"/>
      <c r="FR115" s="2323"/>
      <c r="FS115" s="2323"/>
      <c r="FT115" s="2323"/>
      <c r="FU115" s="2323"/>
      <c r="FV115" s="2323"/>
      <c r="FW115" s="2323"/>
      <c r="FX115" s="2323"/>
      <c r="FY115" s="2323"/>
      <c r="FZ115" s="2323"/>
      <c r="GA115" s="2323"/>
      <c r="GB115" s="2323"/>
      <c r="GC115" s="2323"/>
      <c r="GD115" s="2323"/>
      <c r="GE115" s="2323"/>
      <c r="GF115" s="2323"/>
      <c r="GG115" s="2323"/>
      <c r="GH115" s="2323"/>
      <c r="GI115" s="2323"/>
      <c r="GJ115" s="2323"/>
      <c r="GK115" s="2323"/>
      <c r="GL115" s="2323"/>
      <c r="GP115" s="332"/>
      <c r="GQ115" s="332"/>
      <c r="GR115" s="332"/>
      <c r="GS115" s="332"/>
      <c r="GT115" s="332"/>
      <c r="GU115" s="332"/>
      <c r="GV115" s="332"/>
      <c r="GW115" s="332"/>
      <c r="GX115" s="332"/>
      <c r="GY115" s="332"/>
      <c r="GZ115" s="332"/>
      <c r="HA115" s="332"/>
      <c r="HB115" s="1139"/>
      <c r="HC115" s="1139"/>
      <c r="HH115" s="300"/>
      <c r="HI115" s="300" t="s">
        <v>122</v>
      </c>
      <c r="HJ115" s="300"/>
      <c r="HK115" s="300"/>
      <c r="HL115" s="300"/>
      <c r="HM115" s="300"/>
      <c r="HN115" s="300"/>
      <c r="HO115" s="300"/>
      <c r="HP115" s="300"/>
      <c r="HQ115" s="300"/>
      <c r="HR115" s="300"/>
      <c r="HS115" s="300"/>
      <c r="HT115" s="300"/>
      <c r="HU115" s="300"/>
      <c r="HV115" s="300"/>
      <c r="HW115" s="300"/>
      <c r="HX115" s="300"/>
      <c r="HY115" s="300"/>
      <c r="HZ115" s="300"/>
      <c r="IA115" s="300"/>
      <c r="IB115" s="300"/>
      <c r="IC115" s="300"/>
      <c r="ID115" s="300"/>
      <c r="IE115" s="300"/>
      <c r="IF115" s="300"/>
      <c r="IG115" s="300"/>
      <c r="IH115" s="300"/>
      <c r="II115" s="300"/>
      <c r="IJ115" s="300"/>
      <c r="IK115" s="300"/>
      <c r="IL115" s="300"/>
      <c r="IM115" s="300"/>
      <c r="IN115" s="300"/>
      <c r="IO115" s="300"/>
      <c r="IP115" s="300"/>
      <c r="IQ115" s="300"/>
      <c r="IR115" s="300"/>
      <c r="IS115" s="300"/>
      <c r="IT115" s="300"/>
      <c r="IU115" s="300"/>
      <c r="IV115" s="300"/>
      <c r="IW115" s="300"/>
      <c r="IX115" s="300"/>
      <c r="IY115" s="300"/>
      <c r="IZ115" s="300"/>
      <c r="JC115" s="24"/>
      <c r="JD115" s="131"/>
      <c r="JE115" s="24"/>
      <c r="JF115" s="24"/>
      <c r="JG115" s="24"/>
      <c r="JH115" s="24"/>
      <c r="JI115" s="24"/>
      <c r="JJ115" s="24"/>
      <c r="JK115" s="24"/>
      <c r="JL115" s="24"/>
      <c r="JM115" s="24"/>
      <c r="JN115" s="24"/>
      <c r="JO115" s="24"/>
      <c r="JP115" s="24"/>
      <c r="JQ115" s="24"/>
      <c r="JR115" s="24"/>
      <c r="JS115" s="24"/>
      <c r="JT115" s="24"/>
      <c r="JU115" s="24"/>
      <c r="JV115" s="24"/>
      <c r="JW115" s="24"/>
      <c r="JX115" s="24"/>
      <c r="JY115" s="24"/>
      <c r="JZ115" s="24"/>
      <c r="KA115" s="24"/>
      <c r="KB115" s="117"/>
      <c r="KC115" s="24"/>
      <c r="KD115" s="24"/>
      <c r="KE115" s="24"/>
      <c r="KF115" s="24"/>
      <c r="KG115" s="24"/>
      <c r="KH115" s="24"/>
      <c r="KI115" s="24"/>
      <c r="KJ115" s="24"/>
      <c r="KK115" s="24"/>
      <c r="KL115" s="24"/>
      <c r="KM115" s="214"/>
      <c r="KN115" s="1565"/>
      <c r="KO115" s="1565"/>
      <c r="KP115" s="1565"/>
    </row>
    <row r="116" spans="42:302" ht="15" thickBot="1" x14ac:dyDescent="0.35">
      <c r="AP116" s="2776"/>
      <c r="AQ116" s="2777"/>
      <c r="AR116" s="2777"/>
      <c r="AS116" s="2777"/>
      <c r="AT116" s="2777"/>
      <c r="AU116" s="2778"/>
      <c r="AV116" s="1374"/>
      <c r="AW116" s="2776"/>
      <c r="AX116" s="2777"/>
      <c r="AY116" s="2777"/>
      <c r="AZ116" s="2777"/>
      <c r="BA116" s="2777"/>
      <c r="BB116" s="2778"/>
      <c r="BC116" s="49"/>
      <c r="BD116" s="49"/>
      <c r="BE116" s="49"/>
      <c r="BF116" s="49"/>
      <c r="BG116" s="49"/>
      <c r="BH116" s="49"/>
      <c r="BI116" s="49"/>
      <c r="BJ116" s="49"/>
      <c r="BK116" s="49"/>
      <c r="BL116" s="49"/>
      <c r="BM116" s="49"/>
      <c r="BN116" s="49"/>
      <c r="BO116" s="49"/>
      <c r="BP116" s="49"/>
      <c r="BQ116" s="49"/>
      <c r="BR116" s="49"/>
      <c r="BS116" s="49"/>
      <c r="BT116" s="49"/>
      <c r="BU116" s="49"/>
      <c r="BW116" s="371" t="s">
        <v>1296</v>
      </c>
      <c r="BX116" s="371"/>
      <c r="BY116" s="385">
        <f>'30. Development Cost Schedule'!C116</f>
        <v>0</v>
      </c>
      <c r="BZ116" s="385">
        <f>'30. Development Cost Schedule'!D116</f>
        <v>0</v>
      </c>
      <c r="CA116" s="385">
        <f>'30. Development Cost Schedule'!E116</f>
        <v>0</v>
      </c>
      <c r="CB116" s="391"/>
      <c r="CC116" s="2624">
        <f>'30. Development Cost Schedule'!G116</f>
        <v>0</v>
      </c>
      <c r="CD116" s="2625"/>
      <c r="CE116" s="2625"/>
      <c r="CF116" s="2625"/>
      <c r="CG116" s="2626"/>
      <c r="FN116" s="2214"/>
      <c r="FO116" s="2204">
        <f>'7. Site Info Part I'!B116</f>
        <v>0</v>
      </c>
      <c r="FP116" s="2203" t="s">
        <v>2326</v>
      </c>
      <c r="FQ116" s="2323"/>
      <c r="FR116" s="2323"/>
      <c r="FS116" s="2323"/>
      <c r="FT116" s="2323"/>
      <c r="FU116" s="2323"/>
      <c r="FV116" s="2323"/>
      <c r="FW116" s="2323"/>
      <c r="FX116" s="2323"/>
      <c r="FY116" s="2323"/>
      <c r="FZ116" s="2323"/>
      <c r="GA116" s="2323"/>
      <c r="GB116" s="2323"/>
      <c r="GC116" s="2323"/>
      <c r="GD116" s="2323"/>
      <c r="GE116" s="2323"/>
      <c r="GF116" s="2323"/>
      <c r="GG116" s="2323"/>
      <c r="GH116" s="2323"/>
      <c r="GI116" s="2323"/>
      <c r="GJ116" s="2323"/>
      <c r="GK116" s="2323"/>
      <c r="GL116" s="2323"/>
      <c r="GP116" s="332"/>
      <c r="GQ116" s="1143"/>
      <c r="GR116" s="1143"/>
      <c r="GS116" s="1143"/>
      <c r="GT116" s="1143"/>
      <c r="GU116" s="1143"/>
      <c r="GV116" s="1143"/>
      <c r="GW116" s="1143"/>
      <c r="GX116" s="1143"/>
      <c r="GY116" s="1143"/>
      <c r="GZ116" s="1143"/>
      <c r="HA116" s="1143"/>
      <c r="HB116" s="1132"/>
      <c r="HC116" s="1132"/>
      <c r="HH116" s="300"/>
      <c r="HI116" s="300"/>
      <c r="HJ116" s="300"/>
      <c r="HK116" s="300"/>
      <c r="HL116" s="300"/>
      <c r="HM116" s="300"/>
      <c r="HN116" s="300"/>
      <c r="HO116" s="300"/>
      <c r="HP116" s="300"/>
      <c r="HQ116" s="300"/>
      <c r="HR116" s="300"/>
      <c r="HS116" s="300"/>
      <c r="HT116" s="300"/>
      <c r="HU116" s="300"/>
      <c r="HV116" s="300"/>
      <c r="HW116" s="300"/>
      <c r="HX116" s="300"/>
      <c r="HY116" s="300"/>
      <c r="HZ116" s="300"/>
      <c r="IA116" s="300"/>
      <c r="IB116" s="300"/>
      <c r="IC116" s="300"/>
      <c r="ID116" s="300"/>
      <c r="IE116" s="300"/>
      <c r="IF116" s="300"/>
      <c r="IG116" s="300"/>
      <c r="IH116" s="300"/>
      <c r="II116" s="300"/>
      <c r="IJ116" s="300"/>
      <c r="IK116" s="300"/>
      <c r="IL116" s="300"/>
      <c r="IM116" s="300"/>
      <c r="IN116" s="300"/>
      <c r="IO116" s="300"/>
      <c r="IP116" s="300"/>
      <c r="IQ116" s="300"/>
      <c r="IR116" s="300"/>
      <c r="IS116" s="300"/>
      <c r="IT116" s="300"/>
      <c r="IU116" s="300"/>
      <c r="IV116" s="300"/>
      <c r="IW116" s="300"/>
      <c r="IX116" s="300"/>
      <c r="IY116" s="300"/>
      <c r="IZ116" s="300"/>
      <c r="JC116" s="24"/>
      <c r="JD116" s="905" t="s">
        <v>127</v>
      </c>
      <c r="JE116" s="1564"/>
      <c r="JF116" s="1564"/>
      <c r="JG116" s="644"/>
      <c r="JH116" s="645"/>
      <c r="JI116" s="645"/>
      <c r="JJ116" s="646"/>
      <c r="JK116" s="2764">
        <f>'42. Dev Team'!I116</f>
        <v>0</v>
      </c>
      <c r="JL116" s="2765"/>
      <c r="JM116" s="2766"/>
      <c r="JN116" s="24"/>
      <c r="JO116" s="24"/>
      <c r="JP116" s="24"/>
      <c r="JQ116" s="24"/>
      <c r="JR116" s="24"/>
      <c r="JS116" s="24"/>
      <c r="JT116" s="24"/>
      <c r="JU116" s="24"/>
      <c r="JV116" s="24"/>
      <c r="JW116" s="24"/>
      <c r="JX116" s="24"/>
      <c r="JY116" s="24"/>
      <c r="JZ116" s="24"/>
      <c r="KA116" s="24"/>
      <c r="KB116" s="24"/>
      <c r="KC116" s="24"/>
      <c r="KD116" s="24"/>
      <c r="KE116" s="1566"/>
      <c r="KF116" s="1566"/>
      <c r="KG116" s="1566"/>
      <c r="KH116" s="1566"/>
      <c r="KI116" s="1566"/>
      <c r="KJ116" s="2772"/>
      <c r="KK116" s="2772"/>
      <c r="KL116" s="2772"/>
      <c r="KM116" s="214"/>
      <c r="KN116" s="1565"/>
      <c r="KO116" s="1565"/>
      <c r="KP116" s="1565"/>
    </row>
    <row r="117" spans="42:302" ht="15" thickBot="1" x14ac:dyDescent="0.35">
      <c r="AP117" s="1325" t="s">
        <v>1445</v>
      </c>
      <c r="AQ117" s="1326">
        <v>28</v>
      </c>
      <c r="AR117" s="1327">
        <v>0.05</v>
      </c>
      <c r="AS117" s="1325">
        <f>AQ117*AR117</f>
        <v>1.4000000000000001</v>
      </c>
      <c r="AT117" s="1325">
        <f>ROUND(AS117,0)</f>
        <v>1</v>
      </c>
      <c r="AU117" s="1326"/>
      <c r="AV117" s="1374"/>
      <c r="AW117" s="1325" t="s">
        <v>1448</v>
      </c>
      <c r="AX117" s="1326">
        <v>24</v>
      </c>
      <c r="AY117" s="1327">
        <v>0.02</v>
      </c>
      <c r="AZ117" s="1325">
        <f>AX117*AY117</f>
        <v>0.48</v>
      </c>
      <c r="BA117" s="1325">
        <f>ROUND(AZ117,0)</f>
        <v>0</v>
      </c>
      <c r="BB117" s="1326">
        <v>1</v>
      </c>
      <c r="BC117" s="49"/>
      <c r="BD117" s="49"/>
      <c r="BE117" s="49"/>
      <c r="BF117" s="49"/>
      <c r="BG117" s="49"/>
      <c r="BH117" s="49"/>
      <c r="BI117" s="49"/>
      <c r="BJ117" s="49"/>
      <c r="BK117" s="49"/>
      <c r="BL117" s="49"/>
      <c r="BM117" s="49"/>
      <c r="BN117" s="49"/>
      <c r="BO117" s="49"/>
      <c r="BP117" s="49"/>
      <c r="BQ117" s="49"/>
      <c r="BR117" s="49"/>
      <c r="BS117" s="49"/>
      <c r="BT117" s="49"/>
      <c r="BU117" s="49"/>
      <c r="BW117" s="374" t="s">
        <v>328</v>
      </c>
      <c r="BX117" s="371"/>
      <c r="BY117" s="385">
        <f>'30. Development Cost Schedule'!C117</f>
        <v>0</v>
      </c>
      <c r="BZ117" s="385">
        <f>'30. Development Cost Schedule'!D117</f>
        <v>0</v>
      </c>
      <c r="CA117" s="385">
        <f>'30. Development Cost Schedule'!E117</f>
        <v>0</v>
      </c>
      <c r="CB117" s="391"/>
      <c r="CC117" s="2624">
        <f>'30. Development Cost Schedule'!G117</f>
        <v>0</v>
      </c>
      <c r="CD117" s="2625"/>
      <c r="CE117" s="2625"/>
      <c r="CF117" s="2625"/>
      <c r="CG117" s="2626"/>
      <c r="FN117" s="2221"/>
      <c r="FO117" s="2221"/>
      <c r="FP117" s="2221"/>
      <c r="FQ117" s="2221"/>
      <c r="FR117" s="2221"/>
      <c r="FS117" s="2221"/>
      <c r="FT117" s="2221"/>
      <c r="FU117" s="2221"/>
      <c r="FV117" s="2221"/>
      <c r="FW117" s="2221"/>
      <c r="FX117" s="2221"/>
      <c r="FY117" s="2221"/>
      <c r="FZ117" s="2221"/>
      <c r="GA117" s="2221"/>
      <c r="GB117" s="2221"/>
      <c r="GC117" s="2221"/>
      <c r="GD117" s="2221"/>
      <c r="GE117" s="2221"/>
      <c r="GF117" s="2221"/>
      <c r="GG117" s="2221"/>
      <c r="GH117" s="2221"/>
      <c r="GI117" s="2221"/>
      <c r="GJ117" s="2221"/>
      <c r="GK117" s="2221"/>
      <c r="GL117" s="2221"/>
      <c r="GP117" s="332"/>
      <c r="GQ117" s="1143"/>
      <c r="GR117" s="1143"/>
      <c r="GS117" s="1143"/>
      <c r="GT117" s="1143"/>
      <c r="GU117" s="1143"/>
      <c r="GV117" s="1143"/>
      <c r="GW117" s="1143"/>
      <c r="GX117" s="1143"/>
      <c r="GY117" s="1143"/>
      <c r="GZ117" s="1143"/>
      <c r="HA117" s="1143"/>
      <c r="HB117" s="332"/>
      <c r="HC117" s="332"/>
      <c r="HH117" s="300"/>
      <c r="HI117" s="300"/>
      <c r="HJ117" s="2565" t="s">
        <v>121</v>
      </c>
      <c r="HK117" s="2565"/>
      <c r="HL117" s="2565"/>
      <c r="HM117" s="2565"/>
      <c r="HN117" s="2565"/>
      <c r="HO117" s="2565"/>
      <c r="HP117" s="2565"/>
      <c r="HQ117" s="2565"/>
      <c r="HR117" s="2565"/>
      <c r="HS117" s="2565"/>
      <c r="HT117" s="2565"/>
      <c r="HU117" s="2565"/>
      <c r="HV117" s="2565"/>
      <c r="HW117" s="2565"/>
      <c r="HX117" s="2565"/>
      <c r="HY117" s="2565"/>
      <c r="HZ117" s="2565"/>
      <c r="IA117" s="2565"/>
      <c r="IB117" s="2565"/>
      <c r="IC117" s="2565"/>
      <c r="ID117" s="2565"/>
      <c r="IE117" s="2565"/>
      <c r="IF117" s="2481" t="s">
        <v>1346</v>
      </c>
      <c r="IG117" s="2482"/>
      <c r="IH117" s="2482"/>
      <c r="II117" s="2482"/>
      <c r="IJ117" s="2482"/>
      <c r="IK117" s="2482"/>
      <c r="IL117" s="2482"/>
      <c r="IM117" s="2482"/>
      <c r="IN117" s="2482"/>
      <c r="IO117" s="2482"/>
      <c r="IP117" s="2482"/>
      <c r="IQ117" s="2482"/>
      <c r="IR117" s="2482"/>
      <c r="IS117" s="2482"/>
      <c r="IT117" s="2482"/>
      <c r="IU117" s="2482"/>
      <c r="IV117" s="2482"/>
      <c r="IW117" s="2482"/>
      <c r="IX117" s="2482"/>
      <c r="IY117" s="2482"/>
      <c r="IZ117" s="2484"/>
      <c r="JC117" s="24"/>
      <c r="JD117" s="906"/>
      <c r="JE117" s="24"/>
      <c r="JF117" s="24"/>
      <c r="JG117" s="24"/>
      <c r="JH117" s="24"/>
      <c r="JI117" s="24"/>
      <c r="JJ117" s="24"/>
      <c r="JK117" s="24"/>
      <c r="JL117" s="24"/>
      <c r="JM117" s="24"/>
      <c r="JN117" s="24"/>
      <c r="JO117" s="24"/>
      <c r="JP117" s="24"/>
      <c r="JQ117" s="24"/>
      <c r="JR117" s="24"/>
      <c r="JS117" s="24"/>
      <c r="JT117" s="24"/>
      <c r="JU117" s="24"/>
      <c r="JV117" s="24"/>
      <c r="JW117" s="24"/>
      <c r="JX117" s="24"/>
      <c r="JY117" s="24"/>
      <c r="JZ117" s="24"/>
      <c r="KA117" s="24"/>
      <c r="KB117" s="24"/>
      <c r="KC117" s="24"/>
      <c r="KD117" s="24"/>
      <c r="KE117" s="24"/>
      <c r="KF117" s="24"/>
      <c r="KG117" s="1566"/>
      <c r="KH117" s="1566"/>
      <c r="KI117" s="1566"/>
      <c r="KJ117" s="24"/>
      <c r="KK117" s="24"/>
      <c r="KL117" s="24"/>
      <c r="KM117" s="214"/>
      <c r="KN117" s="1565"/>
      <c r="KO117" s="1565"/>
      <c r="KP117" s="1565"/>
    </row>
    <row r="118" spans="42:302" ht="15" thickBot="1" x14ac:dyDescent="0.35">
      <c r="AP118" s="1325" t="s">
        <v>1446</v>
      </c>
      <c r="AQ118" s="1326">
        <v>36</v>
      </c>
      <c r="AR118" s="1327">
        <v>0.05</v>
      </c>
      <c r="AS118" s="1325">
        <f>AQ118*AR118</f>
        <v>1.8</v>
      </c>
      <c r="AT118" s="1325">
        <f>ROUND(AS118,0)</f>
        <v>2</v>
      </c>
      <c r="AU118" s="1326"/>
      <c r="AV118" s="1374"/>
      <c r="AW118" s="1325" t="s">
        <v>1448</v>
      </c>
      <c r="AX118" s="1326">
        <v>36</v>
      </c>
      <c r="AY118" s="1327">
        <v>0.02</v>
      </c>
      <c r="AZ118" s="1325">
        <f>AX118*AY118</f>
        <v>0.72</v>
      </c>
      <c r="BA118" s="1325">
        <f>ROUND(AZ118,0)</f>
        <v>1</v>
      </c>
      <c r="BB118" s="1326">
        <v>1</v>
      </c>
      <c r="BC118" s="49"/>
      <c r="BD118" s="49"/>
      <c r="BE118" s="49"/>
      <c r="BF118" s="49"/>
      <c r="BG118" s="49"/>
      <c r="BH118" s="49"/>
      <c r="BI118" s="49"/>
      <c r="BJ118" s="49"/>
      <c r="BK118" s="49"/>
      <c r="BL118" s="49"/>
      <c r="BM118" s="49"/>
      <c r="BN118" s="49"/>
      <c r="BO118" s="49"/>
      <c r="BP118" s="49"/>
      <c r="BQ118" s="49"/>
      <c r="BR118" s="49"/>
      <c r="BS118" s="49"/>
      <c r="BT118" s="49"/>
      <c r="BU118" s="49"/>
      <c r="BW118" s="374" t="s">
        <v>329</v>
      </c>
      <c r="BX118" s="371"/>
      <c r="BY118" s="385">
        <f>'30. Development Cost Schedule'!C118</f>
        <v>0</v>
      </c>
      <c r="BZ118" s="385">
        <f>'30. Development Cost Schedule'!D118</f>
        <v>0</v>
      </c>
      <c r="CA118" s="385">
        <f>'30. Development Cost Schedule'!E118</f>
        <v>0</v>
      </c>
      <c r="CB118" s="391"/>
      <c r="CC118" s="2624">
        <f>'30. Development Cost Schedule'!G118</f>
        <v>0</v>
      </c>
      <c r="CD118" s="2625"/>
      <c r="CE118" s="2625"/>
      <c r="CF118" s="2625"/>
      <c r="CG118" s="2626"/>
      <c r="FN118" s="2221"/>
      <c r="FO118" s="2221"/>
      <c r="FP118" s="2204">
        <f>'7. Site Info Part I'!C118</f>
        <v>0</v>
      </c>
      <c r="FQ118" s="2638" t="s">
        <v>2565</v>
      </c>
      <c r="FR118" s="2638"/>
      <c r="FS118" s="2638"/>
      <c r="FT118" s="2638"/>
      <c r="FU118" s="2638"/>
      <c r="FV118" s="2638"/>
      <c r="FW118" s="2638"/>
      <c r="FX118" s="2638"/>
      <c r="FY118" s="2638"/>
      <c r="FZ118" s="2638"/>
      <c r="GA118" s="2638"/>
      <c r="GB118" s="2638"/>
      <c r="GC118" s="2638"/>
      <c r="GD118" s="2638"/>
      <c r="GE118" s="2638"/>
      <c r="GF118" s="2638"/>
      <c r="GG118" s="2638"/>
      <c r="GH118" s="2638"/>
      <c r="GI118" s="2638"/>
      <c r="GJ118" s="2638"/>
      <c r="GK118" s="2638"/>
      <c r="GL118" s="2638"/>
      <c r="GP118" s="332"/>
      <c r="GQ118" s="1143"/>
      <c r="GR118" s="1143"/>
      <c r="GS118" s="1143"/>
      <c r="GT118" s="1143"/>
      <c r="GU118" s="1143"/>
      <c r="GV118" s="1143"/>
      <c r="GW118" s="1143"/>
      <c r="GX118" s="1143"/>
      <c r="GY118" s="1143"/>
      <c r="GZ118" s="1143"/>
      <c r="HA118" s="1143"/>
      <c r="HB118" s="1143"/>
      <c r="HC118" s="1143"/>
      <c r="HH118" s="300"/>
      <c r="HI118" s="300"/>
      <c r="HJ118" s="2481" t="s">
        <v>2580</v>
      </c>
      <c r="HK118" s="2482"/>
      <c r="HL118" s="2482"/>
      <c r="HM118" s="2482"/>
      <c r="HN118" s="2482"/>
      <c r="HO118" s="2482"/>
      <c r="HP118" s="2482"/>
      <c r="HQ118" s="2482"/>
      <c r="HR118" s="2482"/>
      <c r="HS118" s="2482"/>
      <c r="HT118" s="2482"/>
      <c r="HU118" s="2482"/>
      <c r="HV118" s="2482"/>
      <c r="HW118" s="2482"/>
      <c r="HX118" s="2482"/>
      <c r="HY118" s="2482"/>
      <c r="HZ118" s="2482"/>
      <c r="IA118" s="2482"/>
      <c r="IB118" s="2482"/>
      <c r="IC118" s="2482"/>
      <c r="ID118" s="2482"/>
      <c r="IE118" s="2483"/>
      <c r="IF118" s="2481" t="s">
        <v>2581</v>
      </c>
      <c r="IG118" s="2482"/>
      <c r="IH118" s="2482"/>
      <c r="II118" s="2482"/>
      <c r="IJ118" s="2482"/>
      <c r="IK118" s="2482"/>
      <c r="IL118" s="2482"/>
      <c r="IM118" s="2482"/>
      <c r="IN118" s="2482"/>
      <c r="IO118" s="2482"/>
      <c r="IP118" s="2482"/>
      <c r="IQ118" s="2482"/>
      <c r="IR118" s="2482"/>
      <c r="IS118" s="2482"/>
      <c r="IT118" s="2482"/>
      <c r="IU118" s="2482"/>
      <c r="IV118" s="2482"/>
      <c r="IW118" s="2482"/>
      <c r="IX118" s="2482"/>
      <c r="IY118" s="2482"/>
      <c r="IZ118" s="2484"/>
      <c r="JC118" s="332"/>
      <c r="JD118" s="907" t="s">
        <v>681</v>
      </c>
      <c r="JE118" s="908"/>
      <c r="JF118" s="908"/>
      <c r="JG118" s="908"/>
      <c r="JH118" s="908"/>
      <c r="JI118" s="908"/>
      <c r="JJ118" s="908"/>
      <c r="JK118" s="908"/>
      <c r="JL118" s="908"/>
      <c r="JM118" s="908"/>
      <c r="JN118" s="908"/>
      <c r="JO118" s="908"/>
      <c r="JP118" s="908"/>
      <c r="JQ118" s="908"/>
      <c r="JR118" s="908"/>
      <c r="JS118" s="908"/>
      <c r="JT118" s="908"/>
      <c r="JU118" s="908"/>
      <c r="JV118" s="908"/>
      <c r="JW118" s="908"/>
      <c r="JX118" s="908"/>
      <c r="JY118" s="908"/>
      <c r="JZ118" s="908"/>
      <c r="KA118" s="908"/>
      <c r="KB118" s="908"/>
      <c r="KC118" s="908"/>
      <c r="KD118" s="101"/>
      <c r="KE118" s="1562"/>
      <c r="KF118" s="1562"/>
      <c r="KG118" s="1562"/>
      <c r="KH118" s="1562"/>
      <c r="KI118" s="1562"/>
      <c r="KJ118" s="2740">
        <f>'42. Dev Team'!AH118</f>
        <v>0</v>
      </c>
      <c r="KK118" s="2740"/>
      <c r="KL118" s="2740"/>
      <c r="KM118" s="1563"/>
      <c r="KN118" s="332"/>
      <c r="KO118" s="92"/>
      <c r="KP118" s="92"/>
    </row>
    <row r="119" spans="42:302" ht="15" thickBot="1" x14ac:dyDescent="0.35">
      <c r="AP119" s="1325" t="s">
        <v>1447</v>
      </c>
      <c r="AQ119" s="1326">
        <v>4</v>
      </c>
      <c r="AR119" s="1327">
        <v>0.05</v>
      </c>
      <c r="AS119" s="1325">
        <f>AQ119*AR119</f>
        <v>0.2</v>
      </c>
      <c r="AT119" s="1325">
        <f>ROUND(AS119,0)</f>
        <v>0</v>
      </c>
      <c r="AU119" s="1326"/>
      <c r="AV119" s="1374"/>
      <c r="AW119" s="1325" t="s">
        <v>1448</v>
      </c>
      <c r="AX119" s="1326">
        <v>4</v>
      </c>
      <c r="AY119" s="1327">
        <v>0.02</v>
      </c>
      <c r="AZ119" s="1325">
        <f>AX119*AY119</f>
        <v>0.08</v>
      </c>
      <c r="BA119" s="1325">
        <f>ROUND(AZ119,0)</f>
        <v>0</v>
      </c>
      <c r="BB119" s="1326"/>
      <c r="BC119" s="49"/>
      <c r="BD119" s="49"/>
      <c r="BE119" s="49"/>
      <c r="BF119" s="49"/>
      <c r="BG119" s="49"/>
      <c r="BH119" s="49"/>
      <c r="BI119" s="49"/>
      <c r="BJ119" s="49"/>
      <c r="BK119" s="49"/>
      <c r="BL119" s="49"/>
      <c r="BM119" s="49"/>
      <c r="BN119" s="49"/>
      <c r="BO119" s="49"/>
      <c r="BP119" s="49"/>
      <c r="BQ119" s="49"/>
      <c r="BR119" s="49"/>
      <c r="BS119" s="49"/>
      <c r="BT119" s="49"/>
      <c r="BU119" s="49"/>
      <c r="BW119" s="414" t="str">
        <f>'30. Development Cost Schedule'!A119</f>
        <v>Tenant Relocation</v>
      </c>
      <c r="BX119" s="371"/>
      <c r="BY119" s="385">
        <f>'30. Development Cost Schedule'!C119</f>
        <v>0</v>
      </c>
      <c r="BZ119" s="1864"/>
      <c r="CA119" s="1865"/>
      <c r="CB119" s="391"/>
      <c r="CC119" s="2624">
        <f>'30. Development Cost Schedule'!G119</f>
        <v>0</v>
      </c>
      <c r="CD119" s="2625"/>
      <c r="CE119" s="2625"/>
      <c r="CF119" s="2625"/>
      <c r="CG119" s="2626"/>
      <c r="FN119" s="2221"/>
      <c r="FO119" s="2221"/>
      <c r="FP119" s="2221"/>
      <c r="FQ119" s="2638"/>
      <c r="FR119" s="2638"/>
      <c r="FS119" s="2638"/>
      <c r="FT119" s="2638"/>
      <c r="FU119" s="2638"/>
      <c r="FV119" s="2638"/>
      <c r="FW119" s="2638"/>
      <c r="FX119" s="2638"/>
      <c r="FY119" s="2638"/>
      <c r="FZ119" s="2638"/>
      <c r="GA119" s="2638"/>
      <c r="GB119" s="2638"/>
      <c r="GC119" s="2638"/>
      <c r="GD119" s="2638"/>
      <c r="GE119" s="2638"/>
      <c r="GF119" s="2638"/>
      <c r="GG119" s="2638"/>
      <c r="GH119" s="2638"/>
      <c r="GI119" s="2638"/>
      <c r="GJ119" s="2638"/>
      <c r="GK119" s="2638"/>
      <c r="GL119" s="2638"/>
      <c r="GP119" s="332"/>
      <c r="GQ119" s="1143"/>
      <c r="GR119" s="1143"/>
      <c r="GS119" s="1143"/>
      <c r="GT119" s="1143"/>
      <c r="GU119" s="1143"/>
      <c r="GV119" s="1143"/>
      <c r="GW119" s="1143"/>
      <c r="GX119" s="1143"/>
      <c r="GY119" s="1143"/>
      <c r="GZ119" s="1143"/>
      <c r="HA119" s="1143"/>
      <c r="HB119" s="1143"/>
      <c r="HC119" s="1143"/>
      <c r="HH119" s="300"/>
      <c r="HI119" s="300"/>
      <c r="HJ119" s="2566" t="s">
        <v>120</v>
      </c>
      <c r="HK119" s="2567"/>
      <c r="HL119" s="2567"/>
      <c r="HM119" s="2567"/>
      <c r="HN119" s="2567"/>
      <c r="HO119" s="2567"/>
      <c r="HP119" s="2568"/>
      <c r="HQ119" s="2569" t="s">
        <v>1203</v>
      </c>
      <c r="HR119" s="2570"/>
      <c r="HS119" s="2570"/>
      <c r="HT119" s="2570"/>
      <c r="HU119" s="2570"/>
      <c r="HV119" s="2570"/>
      <c r="HW119" s="2571"/>
      <c r="HX119" s="2572" t="s">
        <v>996</v>
      </c>
      <c r="HY119" s="2573"/>
      <c r="HZ119" s="2573"/>
      <c r="IA119" s="2573"/>
      <c r="IB119" s="2573"/>
      <c r="IC119" s="2573"/>
      <c r="ID119" s="2573"/>
      <c r="IE119" s="2574"/>
      <c r="IF119" s="2794" t="s">
        <v>2578</v>
      </c>
      <c r="IG119" s="2795"/>
      <c r="IH119" s="2795"/>
      <c r="II119" s="2795"/>
      <c r="IJ119" s="2795"/>
      <c r="IK119" s="2795"/>
      <c r="IL119" s="2795"/>
      <c r="IM119" s="2795"/>
      <c r="IN119" s="2795"/>
      <c r="IO119" s="2562" t="s">
        <v>2579</v>
      </c>
      <c r="IP119" s="2563"/>
      <c r="IQ119" s="2563"/>
      <c r="IR119" s="2563"/>
      <c r="IS119" s="2563"/>
      <c r="IT119" s="2563"/>
      <c r="IU119" s="2563"/>
      <c r="IV119" s="2563"/>
      <c r="IW119" s="2563"/>
      <c r="IX119" s="2563"/>
      <c r="IY119" s="2563"/>
      <c r="IZ119" s="2564"/>
      <c r="JC119" s="24"/>
      <c r="JD119" s="910"/>
      <c r="JE119" s="24"/>
      <c r="JF119" s="24"/>
      <c r="JG119" s="24"/>
      <c r="JH119" s="24"/>
      <c r="JI119" s="24"/>
      <c r="JJ119" s="24"/>
      <c r="JK119" s="24"/>
      <c r="JL119" s="24"/>
      <c r="JM119" s="24"/>
      <c r="JN119" s="24"/>
      <c r="JO119" s="24"/>
      <c r="JP119" s="24"/>
      <c r="JQ119" s="24"/>
      <c r="JR119" s="24"/>
      <c r="JS119" s="24"/>
      <c r="JT119" s="24"/>
      <c r="JU119" s="24"/>
      <c r="JV119" s="24"/>
      <c r="JW119" s="24"/>
      <c r="JX119" s="24"/>
      <c r="JY119" s="24"/>
      <c r="JZ119" s="24"/>
      <c r="KA119" s="24"/>
      <c r="KB119" s="24"/>
      <c r="KC119" s="24"/>
      <c r="KD119" s="24"/>
      <c r="KE119" s="1566"/>
      <c r="KF119" s="1566"/>
      <c r="KG119" s="1566"/>
      <c r="KH119" s="1566"/>
      <c r="KI119" s="1566"/>
      <c r="KJ119" s="1567"/>
      <c r="KK119" s="1567"/>
      <c r="KL119" s="1567"/>
      <c r="KM119" s="1566"/>
      <c r="KN119" s="1565"/>
      <c r="KO119" s="1565"/>
      <c r="KP119" s="1565"/>
    </row>
    <row r="120" spans="42:302" ht="15" thickBot="1" x14ac:dyDescent="0.35">
      <c r="AP120" s="1325" t="s">
        <v>1437</v>
      </c>
      <c r="AQ120" s="1326"/>
      <c r="AR120" s="1327">
        <v>0.05</v>
      </c>
      <c r="AS120" s="1325">
        <f>AQ120*AR120</f>
        <v>0</v>
      </c>
      <c r="AT120" s="1325">
        <f>ROUND(AS120,0)</f>
        <v>0</v>
      </c>
      <c r="AU120" s="1326"/>
      <c r="AV120" s="1374"/>
      <c r="AW120" s="1325" t="s">
        <v>1437</v>
      </c>
      <c r="AX120" s="1326"/>
      <c r="AY120" s="1327">
        <v>0.02</v>
      </c>
      <c r="AZ120" s="1325">
        <f>AX120*AY120</f>
        <v>0</v>
      </c>
      <c r="BA120" s="1325">
        <f>ROUND(AZ120,0)</f>
        <v>0</v>
      </c>
      <c r="BB120" s="1326"/>
      <c r="BC120" s="49"/>
      <c r="BD120" s="49"/>
      <c r="BE120" s="49"/>
      <c r="BF120" s="49"/>
      <c r="BG120" s="49"/>
      <c r="BH120" s="49"/>
      <c r="BI120" s="49"/>
      <c r="BJ120" s="49"/>
      <c r="BK120" s="49"/>
      <c r="BL120" s="49"/>
      <c r="BM120" s="49"/>
      <c r="BN120" s="49"/>
      <c r="BO120" s="49"/>
      <c r="BP120" s="49"/>
      <c r="BQ120" s="49"/>
      <c r="BR120" s="49"/>
      <c r="BS120" s="49"/>
      <c r="BT120" s="49"/>
      <c r="BU120" s="49"/>
      <c r="BW120" s="414" t="str">
        <f>'30. Development Cost Schedule'!A120</f>
        <v>Other (specify) - see footnote 1</v>
      </c>
      <c r="BX120" s="371"/>
      <c r="BY120" s="385">
        <f>'30. Development Cost Schedule'!C120</f>
        <v>0</v>
      </c>
      <c r="BZ120" s="385">
        <f>'30. Development Cost Schedule'!D120</f>
        <v>0</v>
      </c>
      <c r="CA120" s="385">
        <f>'30. Development Cost Schedule'!E120</f>
        <v>0</v>
      </c>
      <c r="CB120" s="391"/>
      <c r="CC120" s="2624">
        <f>'30. Development Cost Schedule'!G120</f>
        <v>0</v>
      </c>
      <c r="CD120" s="2625"/>
      <c r="CE120" s="2625"/>
      <c r="CF120" s="2625"/>
      <c r="CG120" s="2626"/>
      <c r="FN120" s="2221"/>
      <c r="FO120" s="2221"/>
      <c r="FP120" s="2204">
        <f>'7. Site Info Part I'!C120</f>
        <v>0</v>
      </c>
      <c r="FQ120" s="2638" t="s">
        <v>2322</v>
      </c>
      <c r="FR120" s="2638"/>
      <c r="FS120" s="2638"/>
      <c r="FT120" s="2638"/>
      <c r="FU120" s="2638"/>
      <c r="FV120" s="2638"/>
      <c r="FW120" s="2638"/>
      <c r="FX120" s="2638"/>
      <c r="FY120" s="2638"/>
      <c r="FZ120" s="2638"/>
      <c r="GA120" s="2638"/>
      <c r="GB120" s="2638"/>
      <c r="GC120" s="2638"/>
      <c r="GD120" s="2638"/>
      <c r="GE120" s="2638"/>
      <c r="GF120" s="2638"/>
      <c r="GG120" s="2638"/>
      <c r="GH120" s="2638"/>
      <c r="GI120" s="2638"/>
      <c r="GJ120" s="2638"/>
      <c r="GK120" s="2638"/>
      <c r="GL120" s="2638"/>
      <c r="GP120" s="332"/>
      <c r="GQ120" s="1143"/>
      <c r="GR120" s="1143"/>
      <c r="GS120" s="1143"/>
      <c r="GT120" s="1143"/>
      <c r="GU120" s="1143"/>
      <c r="GV120" s="1143"/>
      <c r="GW120" s="1143"/>
      <c r="GX120" s="1143"/>
      <c r="GY120" s="1143"/>
      <c r="GZ120" s="1143"/>
      <c r="HA120" s="1143"/>
      <c r="HB120" s="1143"/>
      <c r="HC120" s="1143"/>
      <c r="HH120" s="300"/>
      <c r="HI120" s="635"/>
      <c r="HJ120" s="629"/>
      <c r="HK120" s="630"/>
      <c r="HL120" s="2452">
        <f>'17. Dev. Narr.'!E159</f>
        <v>0</v>
      </c>
      <c r="HM120" s="2453"/>
      <c r="HN120" s="2454"/>
      <c r="HO120" s="630"/>
      <c r="HP120" s="631"/>
      <c r="HQ120" s="632"/>
      <c r="HR120" s="633"/>
      <c r="HS120" s="2452">
        <f>'17. Dev. Narr.'!L159</f>
        <v>0</v>
      </c>
      <c r="HT120" s="2453"/>
      <c r="HU120" s="2454"/>
      <c r="HV120" s="632"/>
      <c r="HW120" s="633"/>
      <c r="HX120" s="632"/>
      <c r="HY120" s="634"/>
      <c r="HZ120" s="633"/>
      <c r="IA120" s="2452">
        <f>'17. Dev. Narr.'!T159</f>
        <v>0</v>
      </c>
      <c r="IB120" s="2453"/>
      <c r="IC120" s="2454"/>
      <c r="ID120" s="632"/>
      <c r="IE120" s="633"/>
      <c r="IF120" s="2479">
        <f>'17. Dev. Narr.'!Y159</f>
        <v>0</v>
      </c>
      <c r="IG120" s="2480"/>
      <c r="IH120" s="2480"/>
      <c r="II120" s="2480"/>
      <c r="IJ120" s="2480"/>
      <c r="IK120" s="2480"/>
      <c r="IL120" s="2480"/>
      <c r="IM120" s="2480"/>
      <c r="IN120" s="2480"/>
      <c r="IO120" s="2559">
        <f>'17. Dev. Narr.'!AH159</f>
        <v>0</v>
      </c>
      <c r="IP120" s="2560"/>
      <c r="IQ120" s="2560"/>
      <c r="IR120" s="2560"/>
      <c r="IS120" s="2560"/>
      <c r="IT120" s="2560"/>
      <c r="IU120" s="2560"/>
      <c r="IV120" s="2560"/>
      <c r="IW120" s="2560"/>
      <c r="IX120" s="2560"/>
      <c r="IY120" s="2560"/>
      <c r="IZ120" s="2561"/>
      <c r="JC120" s="24"/>
      <c r="JD120" s="2762" t="s">
        <v>1194</v>
      </c>
      <c r="JE120" s="2763"/>
      <c r="JF120" s="2763"/>
      <c r="JG120" s="2763"/>
      <c r="JH120" s="2763"/>
      <c r="JI120" s="2763"/>
      <c r="JJ120" s="2763"/>
      <c r="JK120" s="2763"/>
      <c r="JL120" s="2763"/>
      <c r="JM120" s="2763"/>
      <c r="JN120" s="2763"/>
      <c r="JO120" s="332"/>
      <c r="JP120" s="332"/>
      <c r="JQ120" s="332"/>
      <c r="JR120" s="332"/>
      <c r="JS120" s="332"/>
      <c r="JT120" s="332"/>
      <c r="JU120" s="332"/>
      <c r="JV120" s="332"/>
      <c r="JW120" s="332"/>
      <c r="JX120" s="332"/>
      <c r="JY120" s="332"/>
      <c r="JZ120" s="332"/>
      <c r="KA120" s="332"/>
      <c r="KB120" s="332"/>
      <c r="KC120" s="332"/>
      <c r="KD120" s="332"/>
      <c r="KE120" s="661"/>
      <c r="KF120" s="661"/>
      <c r="KG120" s="661"/>
      <c r="KH120" s="332"/>
      <c r="KI120" s="332"/>
      <c r="KJ120" s="332"/>
      <c r="KK120" s="332"/>
      <c r="KL120" s="332"/>
      <c r="KM120" s="332"/>
      <c r="KN120" s="1565"/>
      <c r="KO120" s="1565"/>
      <c r="KP120" s="1565"/>
    </row>
    <row r="121" spans="42:302" ht="16.5" customHeight="1" x14ac:dyDescent="0.3">
      <c r="AP121" s="1325" t="s">
        <v>1438</v>
      </c>
      <c r="AQ121" s="1326"/>
      <c r="AR121" s="1327">
        <v>0.05</v>
      </c>
      <c r="AS121" s="1325">
        <f>AQ121*AR121</f>
        <v>0</v>
      </c>
      <c r="AT121" s="1325">
        <f>ROUND(AS121,0)</f>
        <v>0</v>
      </c>
      <c r="AU121" s="1326"/>
      <c r="AV121" s="1374"/>
      <c r="AW121" s="1325" t="s">
        <v>1438</v>
      </c>
      <c r="AX121" s="1326"/>
      <c r="AY121" s="1327">
        <v>0.02</v>
      </c>
      <c r="AZ121" s="1325">
        <f>AX121*AY121</f>
        <v>0</v>
      </c>
      <c r="BA121" s="1325">
        <f>ROUND(AZ121,0)</f>
        <v>0</v>
      </c>
      <c r="BB121" s="1326"/>
      <c r="BC121" s="49"/>
      <c r="BD121" s="49"/>
      <c r="BE121" s="49"/>
      <c r="BF121" s="49"/>
      <c r="BG121" s="49"/>
      <c r="BH121" s="49"/>
      <c r="BI121" s="49"/>
      <c r="BJ121" s="49"/>
      <c r="BK121" s="49"/>
      <c r="BL121" s="49"/>
      <c r="BM121" s="49"/>
      <c r="BN121" s="49"/>
      <c r="BO121" s="49"/>
      <c r="BP121" s="49"/>
      <c r="BQ121" s="49"/>
      <c r="BR121" s="49"/>
      <c r="BS121" s="49"/>
      <c r="BT121" s="49"/>
      <c r="BU121" s="49"/>
      <c r="BW121" s="414" t="str">
        <f>'30. Development Cost Schedule'!A121</f>
        <v>Other (specify) - see footnote 1</v>
      </c>
      <c r="BX121" s="371"/>
      <c r="BY121" s="385">
        <f>'30. Development Cost Schedule'!C121</f>
        <v>0</v>
      </c>
      <c r="BZ121" s="385">
        <f>'30. Development Cost Schedule'!D121</f>
        <v>0</v>
      </c>
      <c r="CA121" s="385">
        <f>'30. Development Cost Schedule'!E121</f>
        <v>0</v>
      </c>
      <c r="CB121" s="391"/>
      <c r="CC121" s="2624">
        <f>'30. Development Cost Schedule'!G121</f>
        <v>0</v>
      </c>
      <c r="CD121" s="2625"/>
      <c r="CE121" s="2625"/>
      <c r="CF121" s="2625"/>
      <c r="CG121" s="2626"/>
      <c r="FN121" s="2221"/>
      <c r="FO121" s="2221"/>
      <c r="FP121" s="2221"/>
      <c r="FQ121" s="2638"/>
      <c r="FR121" s="2638"/>
      <c r="FS121" s="2638"/>
      <c r="FT121" s="2638"/>
      <c r="FU121" s="2638"/>
      <c r="FV121" s="2638"/>
      <c r="FW121" s="2638"/>
      <c r="FX121" s="2638"/>
      <c r="FY121" s="2638"/>
      <c r="FZ121" s="2638"/>
      <c r="GA121" s="2638"/>
      <c r="GB121" s="2638"/>
      <c r="GC121" s="2638"/>
      <c r="GD121" s="2638"/>
      <c r="GE121" s="2638"/>
      <c r="GF121" s="2638"/>
      <c r="GG121" s="2638"/>
      <c r="GH121" s="2638"/>
      <c r="GI121" s="2638"/>
      <c r="GJ121" s="2638"/>
      <c r="GK121" s="2638"/>
      <c r="GL121" s="2638"/>
      <c r="GP121" s="332"/>
      <c r="GQ121" s="1143"/>
      <c r="GR121" s="1143"/>
      <c r="GS121" s="1143"/>
      <c r="GT121" s="1143"/>
      <c r="GU121" s="1143"/>
      <c r="GV121" s="1143"/>
      <c r="GW121" s="1143"/>
      <c r="GX121" s="1143"/>
      <c r="GY121" s="1143"/>
      <c r="GZ121" s="1143"/>
      <c r="HA121" s="1143"/>
      <c r="HB121" s="1143"/>
      <c r="HC121" s="1143"/>
      <c r="HH121" s="300"/>
      <c r="HI121" s="635"/>
      <c r="HJ121" s="2580" t="s">
        <v>2607</v>
      </c>
      <c r="HK121" s="2581"/>
      <c r="HL121" s="2581"/>
      <c r="HM121" s="2581"/>
      <c r="HN121" s="2581"/>
      <c r="HO121" s="2581"/>
      <c r="HP121" s="2581"/>
      <c r="HQ121" s="2581"/>
      <c r="HR121" s="2581"/>
      <c r="HS121" s="2581"/>
      <c r="HT121" s="2581"/>
      <c r="HU121" s="2581"/>
      <c r="HV121" s="2581"/>
      <c r="HW121" s="2581"/>
      <c r="HX121" s="2581"/>
      <c r="HY121" s="2581"/>
      <c r="HZ121" s="2581"/>
      <c r="IA121" s="2581"/>
      <c r="IB121" s="2581"/>
      <c r="IC121" s="2581"/>
      <c r="ID121" s="2581"/>
      <c r="IE121" s="2582"/>
      <c r="IF121" s="2348"/>
      <c r="IG121" s="2348"/>
      <c r="IH121" s="2348"/>
      <c r="II121" s="2348"/>
      <c r="IJ121" s="2348"/>
      <c r="IK121" s="2348"/>
      <c r="IL121" s="2348"/>
      <c r="IM121" s="2348"/>
      <c r="IN121" s="2348"/>
      <c r="IO121" s="2348"/>
      <c r="IP121" s="2348"/>
      <c r="IQ121" s="2348"/>
      <c r="IR121" s="2348"/>
      <c r="IS121" s="2348"/>
      <c r="IT121" s="2348"/>
      <c r="IU121" s="2348"/>
      <c r="IV121" s="2348"/>
      <c r="IW121" s="2348"/>
      <c r="IX121" s="2348"/>
      <c r="IY121" s="2348"/>
      <c r="IZ121" s="2348"/>
      <c r="JC121" s="24"/>
      <c r="JD121" s="2750">
        <f>'42. Dev Team'!B121</f>
        <v>0</v>
      </c>
      <c r="JE121" s="2751"/>
      <c r="JF121" s="2751"/>
      <c r="JG121" s="2751"/>
      <c r="JH121" s="2751"/>
      <c r="JI121" s="2751"/>
      <c r="JJ121" s="2751"/>
      <c r="JK121" s="2751"/>
      <c r="JL121" s="2751"/>
      <c r="JM121" s="2751"/>
      <c r="JN121" s="2751"/>
      <c r="JO121" s="190"/>
      <c r="JP121" s="2759">
        <f>'42. Dev Team'!N121</f>
        <v>0</v>
      </c>
      <c r="JQ121" s="2759"/>
      <c r="JR121" s="2759"/>
      <c r="JS121" s="2759"/>
      <c r="JT121" s="2759"/>
      <c r="JU121" s="2759"/>
      <c r="JV121" s="2759"/>
      <c r="JW121" s="2759"/>
      <c r="JX121" s="2759"/>
      <c r="JY121" s="2759"/>
      <c r="JZ121" s="2759"/>
      <c r="KA121" s="2759"/>
      <c r="KB121" s="2759"/>
      <c r="KC121" s="2759"/>
      <c r="KD121" s="2759"/>
      <c r="KE121" s="2759"/>
      <c r="KF121" s="2759"/>
      <c r="KG121" s="190"/>
      <c r="KH121" s="2760">
        <f>'42. Dev Team'!AF121</f>
        <v>0</v>
      </c>
      <c r="KI121" s="2760"/>
      <c r="KJ121" s="2760"/>
      <c r="KK121" s="2760"/>
      <c r="KL121" s="2760"/>
      <c r="KM121" s="2761"/>
      <c r="KN121" s="1565"/>
      <c r="KO121" s="1565"/>
      <c r="KP121" s="1565"/>
    </row>
    <row r="122" spans="42:302" ht="15.75" customHeight="1" x14ac:dyDescent="0.3">
      <c r="AP122" s="1328" t="s">
        <v>1439</v>
      </c>
      <c r="AQ122" s="1325"/>
      <c r="AR122" s="1325"/>
      <c r="AS122" s="1325"/>
      <c r="AT122" s="1329">
        <f>IF(SUM(AT117:AT121)&lt;AT115,AT115-SUM(AT117:AT121),"0")</f>
        <v>1</v>
      </c>
      <c r="AU122" s="1325">
        <f>SUM(AU117:AU121)</f>
        <v>0</v>
      </c>
      <c r="AV122" s="1374"/>
      <c r="AW122" s="1328" t="s">
        <v>1440</v>
      </c>
      <c r="AX122" s="1325"/>
      <c r="AY122" s="1325"/>
      <c r="AZ122" s="1325"/>
      <c r="BA122" s="1325">
        <f>IF(SUM(BA117:BA121)&lt;BA115,BA115-SUM(BA117:BA121),"0")</f>
        <v>1</v>
      </c>
      <c r="BB122" s="1325">
        <f>SUM(BB117:BB121)</f>
        <v>2</v>
      </c>
      <c r="BC122" s="49"/>
      <c r="BD122" s="49"/>
      <c r="BE122" s="49"/>
      <c r="BF122" s="49"/>
      <c r="BG122" s="49"/>
      <c r="BH122" s="49"/>
      <c r="BI122" s="49"/>
      <c r="BJ122" s="49"/>
      <c r="BK122" s="49"/>
      <c r="BL122" s="49"/>
      <c r="BM122" s="49"/>
      <c r="BN122" s="49"/>
      <c r="BO122" s="49"/>
      <c r="BP122" s="49"/>
      <c r="BQ122" s="49"/>
      <c r="BR122" s="49"/>
      <c r="BS122" s="49"/>
      <c r="BT122" s="49"/>
      <c r="BU122" s="49"/>
      <c r="BW122" s="414" t="str">
        <f>'30. Development Cost Schedule'!A122</f>
        <v>Other (specify) - see footnote 1</v>
      </c>
      <c r="BX122" s="371"/>
      <c r="BY122" s="385">
        <f>'30. Development Cost Schedule'!C122</f>
        <v>0</v>
      </c>
      <c r="BZ122" s="385">
        <f>'30. Development Cost Schedule'!D122</f>
        <v>0</v>
      </c>
      <c r="CA122" s="385">
        <f>'30. Development Cost Schedule'!E122</f>
        <v>0</v>
      </c>
      <c r="CB122" s="391"/>
      <c r="CC122" s="2624">
        <f>'30. Development Cost Schedule'!G122</f>
        <v>0</v>
      </c>
      <c r="CD122" s="2625"/>
      <c r="CE122" s="2625"/>
      <c r="CF122" s="2625"/>
      <c r="CG122" s="2626"/>
      <c r="GP122" s="332"/>
      <c r="GQ122" s="1143"/>
      <c r="GR122" s="1143"/>
      <c r="GS122" s="1143"/>
      <c r="GT122" s="1143"/>
      <c r="GU122" s="1143"/>
      <c r="GV122" s="1143"/>
      <c r="GW122" s="1143"/>
      <c r="GX122" s="1143"/>
      <c r="GY122" s="1143"/>
      <c r="GZ122" s="1143"/>
      <c r="HA122" s="1143"/>
      <c r="HB122" s="1143"/>
      <c r="HC122" s="1143"/>
      <c r="HH122" s="300"/>
      <c r="HJ122" s="2583"/>
      <c r="HK122" s="2584"/>
      <c r="HL122" s="2584"/>
      <c r="HM122" s="2584"/>
      <c r="HN122" s="2584"/>
      <c r="HO122" s="2584"/>
      <c r="HP122" s="2584"/>
      <c r="HQ122" s="2584"/>
      <c r="HR122" s="2584"/>
      <c r="HS122" s="2584"/>
      <c r="HT122" s="2584"/>
      <c r="HU122" s="2584"/>
      <c r="HV122" s="2584"/>
      <c r="HW122" s="2584"/>
      <c r="HX122" s="2584"/>
      <c r="HY122" s="2584"/>
      <c r="HZ122" s="2584"/>
      <c r="IA122" s="2584"/>
      <c r="IB122" s="2584"/>
      <c r="IC122" s="2584"/>
      <c r="ID122" s="2584"/>
      <c r="IE122" s="2585"/>
      <c r="IF122" s="2235"/>
      <c r="IG122" s="2235"/>
      <c r="IH122" s="2235"/>
      <c r="II122" s="2235"/>
      <c r="IJ122" s="2235"/>
      <c r="IK122" s="2235"/>
      <c r="IL122" s="2235"/>
      <c r="IM122" s="2235"/>
      <c r="IN122" s="2235"/>
      <c r="IO122" s="2235"/>
      <c r="IP122" s="2235"/>
      <c r="IQ122" s="2235"/>
      <c r="IR122" s="2235"/>
      <c r="IS122" s="2235"/>
      <c r="IT122" s="2235"/>
      <c r="IU122" s="2235"/>
      <c r="IV122" s="2235"/>
      <c r="IW122" s="2235"/>
      <c r="IX122" s="2235"/>
      <c r="IY122" s="2235"/>
      <c r="IZ122" s="2235"/>
      <c r="JC122" s="24"/>
      <c r="JD122" s="1375"/>
      <c r="JE122" s="1566"/>
      <c r="JF122" s="1566"/>
      <c r="JG122" s="1566"/>
      <c r="JH122" s="1566"/>
      <c r="JI122" s="1566"/>
      <c r="JJ122" s="1566"/>
      <c r="JK122" s="1566"/>
      <c r="JL122" s="1566"/>
      <c r="JM122" s="1566"/>
      <c r="JN122" s="1566"/>
      <c r="JO122" s="24"/>
      <c r="JP122" s="909" t="s">
        <v>203</v>
      </c>
      <c r="JQ122" s="99"/>
      <c r="JR122" s="99"/>
      <c r="JS122" s="99"/>
      <c r="JT122" s="99"/>
      <c r="JU122" s="99"/>
      <c r="JV122" s="99"/>
      <c r="JW122" s="99"/>
      <c r="JX122" s="99"/>
      <c r="JY122" s="99"/>
      <c r="JZ122" s="99"/>
      <c r="KA122" s="99"/>
      <c r="KB122" s="99"/>
      <c r="KC122" s="99"/>
      <c r="KD122" s="99"/>
      <c r="KE122" s="99"/>
      <c r="KF122" s="99"/>
      <c r="KG122" s="99"/>
      <c r="KH122" s="904" t="s">
        <v>618</v>
      </c>
      <c r="KI122" s="24"/>
      <c r="KJ122" s="24"/>
      <c r="KK122" s="24"/>
      <c r="KL122" s="24"/>
      <c r="KM122" s="214"/>
      <c r="KN122" s="1565"/>
      <c r="KO122" s="1565"/>
      <c r="KP122" s="1565"/>
    </row>
    <row r="123" spans="42:302" ht="14.4" x14ac:dyDescent="0.3">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W123" s="737" t="s">
        <v>1180</v>
      </c>
      <c r="BX123" s="411"/>
      <c r="BY123" s="399">
        <f>SUM(BY103:BY122)</f>
        <v>0</v>
      </c>
      <c r="BZ123" s="399">
        <f>SUM(BZ103:BZ122)</f>
        <v>0</v>
      </c>
      <c r="CA123" s="399">
        <f>SUM(CA103:CA122)</f>
        <v>0</v>
      </c>
      <c r="CB123" s="391"/>
      <c r="CC123" s="2624">
        <f>'30. Development Cost Schedule'!G123</f>
        <v>0</v>
      </c>
      <c r="CD123" s="2625"/>
      <c r="CE123" s="2625"/>
      <c r="CF123" s="2625"/>
      <c r="CG123" s="2626"/>
      <c r="GP123" s="332"/>
      <c r="GQ123" s="1143"/>
      <c r="GR123" s="1143"/>
      <c r="GS123" s="1143"/>
      <c r="GT123" s="1143"/>
      <c r="GU123" s="1143"/>
      <c r="GV123" s="1143"/>
      <c r="GW123" s="1143"/>
      <c r="GX123" s="1143"/>
      <c r="GY123" s="1143"/>
      <c r="GZ123" s="1143"/>
      <c r="HA123" s="1143"/>
      <c r="HB123" s="1143"/>
      <c r="HC123" s="1143"/>
      <c r="HH123" s="300"/>
      <c r="HI123" s="2557" t="s">
        <v>107</v>
      </c>
      <c r="HJ123" s="2557"/>
      <c r="HK123" s="2557"/>
      <c r="HL123" s="2557"/>
      <c r="HM123" s="2557"/>
      <c r="HN123" s="2557"/>
      <c r="HO123" s="2557"/>
      <c r="HP123" s="2557"/>
      <c r="HQ123" s="2557"/>
      <c r="HR123" s="2557"/>
      <c r="HS123" s="2557"/>
      <c r="HT123" s="2557"/>
      <c r="HU123" s="2557"/>
      <c r="HV123" s="2557"/>
      <c r="HW123" s="2557"/>
      <c r="HX123" s="2557"/>
      <c r="HY123" s="2557"/>
      <c r="HZ123" s="2557"/>
      <c r="IA123" s="2557"/>
      <c r="IB123" s="2557"/>
      <c r="IC123" s="2557"/>
      <c r="ID123" s="2557"/>
      <c r="IE123" s="2557"/>
      <c r="IF123" s="2557"/>
      <c r="IG123" s="2557"/>
      <c r="IH123" s="2557"/>
      <c r="II123" s="2557"/>
      <c r="IJ123" s="2557"/>
      <c r="IK123" s="2557"/>
      <c r="IL123" s="2557"/>
      <c r="IM123" s="2557"/>
      <c r="IN123" s="2557"/>
      <c r="IO123" s="2557"/>
      <c r="IP123" s="2557"/>
      <c r="IQ123" s="2557"/>
      <c r="IR123" s="2557"/>
      <c r="IS123" s="2557"/>
      <c r="IT123" s="2557"/>
      <c r="IU123" s="2557"/>
      <c r="IV123" s="2557"/>
      <c r="IW123" s="2557"/>
      <c r="IX123" s="2557"/>
      <c r="IY123" s="2557"/>
      <c r="IZ123" s="2557"/>
      <c r="JC123" s="24"/>
      <c r="JD123" s="2752">
        <f>'42. Dev Team'!B123</f>
        <v>0</v>
      </c>
      <c r="JE123" s="2753"/>
      <c r="JF123" s="2753"/>
      <c r="JG123" s="2753"/>
      <c r="JH123" s="2753"/>
      <c r="JI123" s="2753"/>
      <c r="JJ123" s="2753"/>
      <c r="JK123" s="2753"/>
      <c r="JL123" s="2753"/>
      <c r="JM123" s="2753"/>
      <c r="JN123" s="2753"/>
      <c r="JO123" s="2753"/>
      <c r="JP123" s="2753"/>
      <c r="JQ123" s="2753"/>
      <c r="JR123" s="2753"/>
      <c r="JS123" s="2753"/>
      <c r="JT123" s="24"/>
      <c r="JU123" s="2754">
        <f>'42. Dev Team'!S123</f>
        <v>0</v>
      </c>
      <c r="JV123" s="2754"/>
      <c r="JW123" s="2754"/>
      <c r="JX123" s="2754"/>
      <c r="JY123" s="2754"/>
      <c r="JZ123" s="2754"/>
      <c r="KA123" s="2754"/>
      <c r="KB123" s="2754"/>
      <c r="KC123" s="2754"/>
      <c r="KD123" s="24"/>
      <c r="KE123" s="2757">
        <f>'42. Dev Team'!AC123</f>
        <v>0</v>
      </c>
      <c r="KF123" s="2757"/>
      <c r="KG123" s="2757"/>
      <c r="KH123" s="2757"/>
      <c r="KI123" s="2757"/>
      <c r="KJ123" s="2757"/>
      <c r="KK123" s="2757"/>
      <c r="KL123" s="2757"/>
      <c r="KM123" s="2758"/>
      <c r="KN123" s="1565"/>
      <c r="KO123" s="1565"/>
      <c r="KP123" s="1565"/>
    </row>
    <row r="124" spans="42:302" ht="14.4" x14ac:dyDescent="0.3">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W124" s="382" t="s">
        <v>332</v>
      </c>
      <c r="BX124" s="383"/>
      <c r="BY124" s="372"/>
      <c r="BZ124" s="258"/>
      <c r="CA124" s="258"/>
      <c r="CB124" s="391"/>
      <c r="CC124" s="2624">
        <f>'30. Development Cost Schedule'!G124</f>
        <v>0</v>
      </c>
      <c r="CD124" s="2625"/>
      <c r="CE124" s="2625"/>
      <c r="CF124" s="2625"/>
      <c r="CG124" s="2626"/>
      <c r="GP124" s="332"/>
      <c r="GQ124" s="1143"/>
      <c r="GR124" s="1143"/>
      <c r="GS124" s="1143"/>
      <c r="GT124" s="1143"/>
      <c r="GU124" s="1143"/>
      <c r="GV124" s="1143"/>
      <c r="GW124" s="1143"/>
      <c r="GX124" s="1143"/>
      <c r="GY124" s="1143"/>
      <c r="GZ124" s="1143"/>
      <c r="HA124" s="1143"/>
      <c r="HB124" s="1143"/>
      <c r="HC124" s="1143"/>
      <c r="HH124" s="300"/>
      <c r="HI124" s="2557"/>
      <c r="HJ124" s="2557"/>
      <c r="HK124" s="2557"/>
      <c r="HL124" s="2557"/>
      <c r="HM124" s="2557"/>
      <c r="HN124" s="2557"/>
      <c r="HO124" s="2557"/>
      <c r="HP124" s="2557"/>
      <c r="HQ124" s="2557"/>
      <c r="HR124" s="2557"/>
      <c r="HS124" s="2557"/>
      <c r="HT124" s="2557"/>
      <c r="HU124" s="2557"/>
      <c r="HV124" s="2557"/>
      <c r="HW124" s="2557"/>
      <c r="HX124" s="2557"/>
      <c r="HY124" s="2557"/>
      <c r="HZ124" s="2557"/>
      <c r="IA124" s="2557"/>
      <c r="IB124" s="2557"/>
      <c r="IC124" s="2557"/>
      <c r="ID124" s="2557"/>
      <c r="IE124" s="2557"/>
      <c r="IF124" s="2557"/>
      <c r="IG124" s="2557"/>
      <c r="IH124" s="2557"/>
      <c r="II124" s="2557"/>
      <c r="IJ124" s="2557"/>
      <c r="IK124" s="2557"/>
      <c r="IL124" s="2557"/>
      <c r="IM124" s="2557"/>
      <c r="IN124" s="2557"/>
      <c r="IO124" s="2557"/>
      <c r="IP124" s="2557"/>
      <c r="IQ124" s="2557"/>
      <c r="IR124" s="2557"/>
      <c r="IS124" s="2557"/>
      <c r="IT124" s="2557"/>
      <c r="IU124" s="2557"/>
      <c r="IV124" s="2557"/>
      <c r="IW124" s="2557"/>
      <c r="IX124" s="2557"/>
      <c r="IY124" s="2557"/>
      <c r="IZ124" s="2557"/>
      <c r="JC124" s="24"/>
      <c r="JD124" s="2746" t="s">
        <v>199</v>
      </c>
      <c r="JE124" s="2747"/>
      <c r="JF124" s="2747"/>
      <c r="JG124" s="2747"/>
      <c r="JH124" s="2747"/>
      <c r="JI124" s="2747"/>
      <c r="JJ124" s="2747"/>
      <c r="JK124" s="2747"/>
      <c r="JL124" s="2747"/>
      <c r="JM124" s="2747"/>
      <c r="JN124" s="2747"/>
      <c r="JO124" s="2747"/>
      <c r="JP124" s="2747"/>
      <c r="JQ124" s="2747"/>
      <c r="JR124" s="2747"/>
      <c r="JS124" s="2747"/>
      <c r="JT124" s="24"/>
      <c r="JU124" s="2748" t="s">
        <v>129</v>
      </c>
      <c r="JV124" s="2748"/>
      <c r="JW124" s="2748"/>
      <c r="JX124" s="2748"/>
      <c r="JY124" s="2748"/>
      <c r="JZ124" s="2748"/>
      <c r="KA124" s="2748"/>
      <c r="KB124" s="2748"/>
      <c r="KC124" s="2748"/>
      <c r="KD124" s="24"/>
      <c r="KE124" s="2747" t="s">
        <v>128</v>
      </c>
      <c r="KF124" s="2747"/>
      <c r="KG124" s="2747"/>
      <c r="KH124" s="2747"/>
      <c r="KI124" s="2747"/>
      <c r="KJ124" s="2747"/>
      <c r="KK124" s="2747"/>
      <c r="KL124" s="2747"/>
      <c r="KM124" s="2749"/>
      <c r="KN124" s="1565"/>
      <c r="KO124" s="1565"/>
      <c r="KP124" s="1565"/>
    </row>
    <row r="125" spans="42:302" ht="15" x14ac:dyDescent="0.3">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W125" s="382" t="s">
        <v>1080</v>
      </c>
      <c r="BX125" s="383"/>
      <c r="BY125" s="372"/>
      <c r="BZ125" s="258"/>
      <c r="CA125" s="258"/>
      <c r="CB125" s="391"/>
      <c r="CC125" s="2624">
        <f>'30. Development Cost Schedule'!G125</f>
        <v>0</v>
      </c>
      <c r="CD125" s="2625"/>
      <c r="CE125" s="2625"/>
      <c r="CF125" s="2625"/>
      <c r="CG125" s="2626"/>
      <c r="GP125" s="332"/>
      <c r="GQ125" s="1143"/>
      <c r="GR125" s="1143"/>
      <c r="GS125" s="1143"/>
      <c r="GT125" s="1143"/>
      <c r="GU125" s="1143"/>
      <c r="GV125" s="1143"/>
      <c r="GW125" s="1143"/>
      <c r="GX125" s="1143"/>
      <c r="GY125" s="1143"/>
      <c r="GZ125" s="1143"/>
      <c r="HA125" s="1143"/>
      <c r="HB125" s="1143"/>
      <c r="HC125" s="1143"/>
      <c r="HH125" s="300"/>
      <c r="HI125" s="2557"/>
      <c r="HJ125" s="2557"/>
      <c r="HK125" s="2557"/>
      <c r="HL125" s="2557"/>
      <c r="HM125" s="2557"/>
      <c r="HN125" s="2557"/>
      <c r="HO125" s="2557"/>
      <c r="HP125" s="2557"/>
      <c r="HQ125" s="2557"/>
      <c r="HR125" s="2557"/>
      <c r="HS125" s="2557"/>
      <c r="HT125" s="2557"/>
      <c r="HU125" s="2557"/>
      <c r="HV125" s="2557"/>
      <c r="HW125" s="2557"/>
      <c r="HX125" s="2557"/>
      <c r="HY125" s="2557"/>
      <c r="HZ125" s="2557"/>
      <c r="IA125" s="2557"/>
      <c r="IB125" s="2557"/>
      <c r="IC125" s="2557"/>
      <c r="ID125" s="2557"/>
      <c r="IE125" s="2557"/>
      <c r="IF125" s="2557"/>
      <c r="IG125" s="2557"/>
      <c r="IH125" s="2557"/>
      <c r="II125" s="2557"/>
      <c r="IJ125" s="2557"/>
      <c r="IK125" s="2557"/>
      <c r="IL125" s="2557"/>
      <c r="IM125" s="2557"/>
      <c r="IN125" s="2557"/>
      <c r="IO125" s="2557"/>
      <c r="IP125" s="2557"/>
      <c r="IQ125" s="2557"/>
      <c r="IR125" s="2557"/>
      <c r="IS125" s="2557"/>
      <c r="IT125" s="2557"/>
      <c r="IU125" s="2557"/>
      <c r="IV125" s="2557"/>
      <c r="IW125" s="2557"/>
      <c r="IX125" s="2557"/>
      <c r="IY125" s="2557"/>
      <c r="IZ125" s="2557"/>
      <c r="JC125" s="24"/>
      <c r="JD125" s="131"/>
      <c r="JE125" s="24"/>
      <c r="JF125" s="24"/>
      <c r="JG125" s="24"/>
      <c r="JH125" s="24"/>
      <c r="JI125" s="24"/>
      <c r="JJ125" s="24"/>
      <c r="JK125" s="24"/>
      <c r="JL125" s="24"/>
      <c r="JM125" s="24"/>
      <c r="JN125" s="24"/>
      <c r="JO125" s="24"/>
      <c r="JP125" s="24"/>
      <c r="JQ125" s="24"/>
      <c r="JR125" s="24"/>
      <c r="JS125" s="24"/>
      <c r="JT125" s="24"/>
      <c r="JU125" s="24"/>
      <c r="JV125" s="24"/>
      <c r="JW125" s="24"/>
      <c r="JX125" s="24"/>
      <c r="JY125" s="24"/>
      <c r="JZ125" s="24"/>
      <c r="KA125" s="24"/>
      <c r="KB125" s="117"/>
      <c r="KC125" s="24"/>
      <c r="KD125" s="24"/>
      <c r="KE125" s="24"/>
      <c r="KF125" s="24"/>
      <c r="KG125" s="24"/>
      <c r="KH125" s="24"/>
      <c r="KI125" s="24"/>
      <c r="KJ125" s="24"/>
      <c r="KK125" s="24"/>
      <c r="KL125" s="24"/>
      <c r="KM125" s="214"/>
      <c r="KN125" s="1565"/>
      <c r="KO125" s="1565"/>
      <c r="KP125" s="1565"/>
    </row>
    <row r="126" spans="42:302" ht="15" customHeight="1" thickBot="1" x14ac:dyDescent="0.35">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W126" s="374" t="s">
        <v>333</v>
      </c>
      <c r="BX126" s="371"/>
      <c r="BY126" s="385">
        <f>'30. Development Cost Schedule'!C126</f>
        <v>0</v>
      </c>
      <c r="BZ126" s="385">
        <f>'30. Development Cost Schedule'!D126</f>
        <v>0</v>
      </c>
      <c r="CA126" s="385">
        <f>'30. Development Cost Schedule'!E126</f>
        <v>0</v>
      </c>
      <c r="CB126" s="391"/>
      <c r="CC126" s="2624">
        <f>'30. Development Cost Schedule'!G126</f>
        <v>0</v>
      </c>
      <c r="CD126" s="2625"/>
      <c r="CE126" s="2625"/>
      <c r="CF126" s="2625"/>
      <c r="CG126" s="2626"/>
      <c r="GP126" s="332"/>
      <c r="GQ126" s="1143"/>
      <c r="GR126" s="1143"/>
      <c r="GS126" s="1143"/>
      <c r="GT126" s="1143"/>
      <c r="GU126" s="1143"/>
      <c r="GV126" s="1143"/>
      <c r="GW126" s="1143"/>
      <c r="GX126" s="1143"/>
      <c r="GY126" s="1143"/>
      <c r="GZ126" s="1143"/>
      <c r="HA126" s="1143"/>
      <c r="HB126" s="1143"/>
      <c r="HC126" s="1143"/>
      <c r="HH126" s="300"/>
      <c r="HI126" s="2558"/>
      <c r="HJ126" s="2558"/>
      <c r="HK126" s="2558"/>
      <c r="HL126" s="2558"/>
      <c r="HM126" s="2558"/>
      <c r="HN126" s="2558"/>
      <c r="HO126" s="2558"/>
      <c r="HP126" s="2558"/>
      <c r="HQ126" s="2558"/>
      <c r="HR126" s="2558"/>
      <c r="HS126" s="2558"/>
      <c r="HT126" s="2558"/>
      <c r="HU126" s="2558"/>
      <c r="HV126" s="2558"/>
      <c r="HW126" s="2558"/>
      <c r="HX126" s="2558"/>
      <c r="HY126" s="2558"/>
      <c r="HZ126" s="2558"/>
      <c r="IA126" s="2558"/>
      <c r="IB126" s="2558"/>
      <c r="IC126" s="2558"/>
      <c r="ID126" s="2558"/>
      <c r="IE126" s="2558"/>
      <c r="IF126" s="2558"/>
      <c r="IG126" s="2558"/>
      <c r="IH126" s="2558"/>
      <c r="II126" s="2558"/>
      <c r="IJ126" s="2558"/>
      <c r="IK126" s="2558"/>
      <c r="IL126" s="2558"/>
      <c r="IM126" s="2558"/>
      <c r="IN126" s="2558"/>
      <c r="IO126" s="2558"/>
      <c r="IP126" s="2558"/>
      <c r="IQ126" s="2558"/>
      <c r="IR126" s="2558"/>
      <c r="IS126" s="2558"/>
      <c r="IT126" s="2558"/>
      <c r="IU126" s="2558"/>
      <c r="IV126" s="2558"/>
      <c r="IW126" s="2558"/>
      <c r="IX126" s="2558"/>
      <c r="IY126" s="2558"/>
      <c r="IZ126" s="2558"/>
      <c r="JC126" s="24"/>
      <c r="JD126" s="905" t="s">
        <v>127</v>
      </c>
      <c r="JE126" s="1564"/>
      <c r="JF126" s="1564"/>
      <c r="JG126" s="644"/>
      <c r="JH126" s="645"/>
      <c r="JI126" s="645"/>
      <c r="JJ126" s="646"/>
      <c r="JK126" s="2764">
        <f>'42. Dev Team'!I126</f>
        <v>0</v>
      </c>
      <c r="JL126" s="2765"/>
      <c r="JM126" s="2766"/>
      <c r="JN126" s="24"/>
      <c r="JO126" s="24"/>
      <c r="JP126" s="24"/>
      <c r="JQ126" s="24"/>
      <c r="JR126" s="24"/>
      <c r="JS126" s="24"/>
      <c r="JT126" s="24"/>
      <c r="JU126" s="24"/>
      <c r="JV126" s="24"/>
      <c r="JW126" s="24"/>
      <c r="JX126" s="24"/>
      <c r="JY126" s="24"/>
      <c r="JZ126" s="24"/>
      <c r="KA126" s="24"/>
      <c r="KB126" s="24"/>
      <c r="KC126" s="24"/>
      <c r="KD126" s="24"/>
      <c r="KE126" s="1566"/>
      <c r="KF126" s="1566"/>
      <c r="KG126" s="1566"/>
      <c r="KH126" s="1566"/>
      <c r="KI126" s="1566"/>
      <c r="KJ126" s="2772"/>
      <c r="KK126" s="2772"/>
      <c r="KL126" s="2772"/>
      <c r="KM126" s="214"/>
      <c r="KN126" s="1565"/>
      <c r="KO126" s="1565"/>
      <c r="KP126" s="1565"/>
    </row>
    <row r="127" spans="42:302" ht="15" thickBot="1" x14ac:dyDescent="0.35">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W127" s="374" t="s">
        <v>334</v>
      </c>
      <c r="BX127" s="371"/>
      <c r="BY127" s="385">
        <f>'30. Development Cost Schedule'!C127</f>
        <v>0</v>
      </c>
      <c r="BZ127" s="385">
        <f>'30. Development Cost Schedule'!D127</f>
        <v>0</v>
      </c>
      <c r="CA127" s="385">
        <f>'30. Development Cost Schedule'!E127</f>
        <v>0</v>
      </c>
      <c r="CB127" s="391"/>
      <c r="CC127" s="2624">
        <f>'30. Development Cost Schedule'!G127</f>
        <v>0</v>
      </c>
      <c r="CD127" s="2625"/>
      <c r="CE127" s="2625"/>
      <c r="CF127" s="2625"/>
      <c r="CG127" s="2626"/>
      <c r="GP127" s="332"/>
      <c r="GQ127" s="1143"/>
      <c r="GR127" s="1143"/>
      <c r="GS127" s="1143"/>
      <c r="GT127" s="1143"/>
      <c r="GU127" s="1143"/>
      <c r="GV127" s="1143"/>
      <c r="GW127" s="1143"/>
      <c r="GX127" s="1143"/>
      <c r="GY127" s="1143"/>
      <c r="GZ127" s="1143"/>
      <c r="HA127" s="1143"/>
      <c r="HB127" s="1143"/>
      <c r="HC127" s="1143"/>
      <c r="HH127" s="300"/>
      <c r="HI127" s="2328"/>
      <c r="HJ127" s="2328"/>
      <c r="HK127" s="2328"/>
      <c r="HL127" s="2328"/>
      <c r="HM127" s="2328"/>
      <c r="HN127" s="2328"/>
      <c r="HO127" s="2328"/>
      <c r="HP127" s="2328"/>
      <c r="HQ127" s="2328"/>
      <c r="HR127" s="2328"/>
      <c r="HS127" s="2328"/>
      <c r="HT127" s="2328"/>
      <c r="HU127" s="2328"/>
      <c r="HV127" s="2328"/>
      <c r="HW127" s="2328"/>
      <c r="HX127" s="2328"/>
      <c r="HY127" s="2328"/>
      <c r="HZ127" s="2328"/>
      <c r="IA127" s="2328"/>
      <c r="IB127" s="2328"/>
      <c r="IC127" s="2328"/>
      <c r="ID127" s="2328"/>
      <c r="IE127" s="2328"/>
      <c r="IF127" s="2328"/>
      <c r="IG127" s="2328"/>
      <c r="IH127" s="2328"/>
      <c r="II127" s="2328"/>
      <c r="IJ127" s="2328"/>
      <c r="IK127" s="2328"/>
      <c r="IL127" s="2328"/>
      <c r="IM127" s="2328"/>
      <c r="IN127" s="2328"/>
      <c r="IO127" s="2328"/>
      <c r="IP127" s="2328"/>
      <c r="IQ127" s="2328"/>
      <c r="IR127" s="2328"/>
      <c r="IS127" s="2328"/>
      <c r="IT127" s="2328"/>
      <c r="IU127" s="2328"/>
      <c r="IV127" s="2328"/>
      <c r="IW127" s="2328"/>
      <c r="IX127" s="2328"/>
      <c r="IY127" s="2328"/>
      <c r="IZ127" s="2328"/>
      <c r="JC127" s="24"/>
      <c r="JD127" s="906"/>
      <c r="JE127" s="24"/>
      <c r="JF127" s="24"/>
      <c r="JG127" s="24"/>
      <c r="JH127" s="24"/>
      <c r="JI127" s="24"/>
      <c r="JJ127" s="24"/>
      <c r="JK127" s="24"/>
      <c r="JL127" s="24"/>
      <c r="JM127" s="24"/>
      <c r="JN127" s="24"/>
      <c r="JO127" s="24"/>
      <c r="JP127" s="24"/>
      <c r="JQ127" s="24"/>
      <c r="JR127" s="24"/>
      <c r="JS127" s="24"/>
      <c r="JT127" s="24"/>
      <c r="JU127" s="24"/>
      <c r="JV127" s="24"/>
      <c r="JW127" s="24"/>
      <c r="JX127" s="24"/>
      <c r="JY127" s="24"/>
      <c r="JZ127" s="24"/>
      <c r="KA127" s="24"/>
      <c r="KB127" s="24"/>
      <c r="KC127" s="24"/>
      <c r="KD127" s="24"/>
      <c r="KE127" s="24"/>
      <c r="KF127" s="24"/>
      <c r="KG127" s="1566"/>
      <c r="KH127" s="1566"/>
      <c r="KI127" s="1566"/>
      <c r="KJ127" s="24"/>
      <c r="KK127" s="24"/>
      <c r="KL127" s="24"/>
      <c r="KM127" s="214"/>
      <c r="KN127" s="1565"/>
      <c r="KO127" s="1565"/>
      <c r="KP127" s="1565"/>
    </row>
    <row r="128" spans="42:302" ht="15" customHeight="1" thickBot="1" x14ac:dyDescent="0.35">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W128" s="374" t="s">
        <v>335</v>
      </c>
      <c r="BX128" s="371"/>
      <c r="BY128" s="385">
        <f>'30. Development Cost Schedule'!C128</f>
        <v>0</v>
      </c>
      <c r="BZ128" s="385">
        <f>'30. Development Cost Schedule'!D128</f>
        <v>0</v>
      </c>
      <c r="CA128" s="385">
        <f>'30. Development Cost Schedule'!E128</f>
        <v>0</v>
      </c>
      <c r="CB128" s="391"/>
      <c r="CC128" s="2624">
        <f>'30. Development Cost Schedule'!G128</f>
        <v>0</v>
      </c>
      <c r="CD128" s="2625"/>
      <c r="CE128" s="2625"/>
      <c r="CF128" s="2625"/>
      <c r="CG128" s="2626"/>
      <c r="GP128" s="332"/>
      <c r="GQ128" s="1143"/>
      <c r="GR128" s="1143"/>
      <c r="GS128" s="1143"/>
      <c r="GT128" s="1143"/>
      <c r="GU128" s="1143"/>
      <c r="GV128" s="1143"/>
      <c r="GW128" s="1143"/>
      <c r="GX128" s="1143"/>
      <c r="GY128" s="1143"/>
      <c r="GZ128" s="1143"/>
      <c r="HA128" s="1143"/>
      <c r="HB128" s="1143"/>
      <c r="HC128" s="1143"/>
      <c r="HH128" s="627" t="s">
        <v>592</v>
      </c>
      <c r="HI128" s="2634" t="s">
        <v>685</v>
      </c>
      <c r="HJ128" s="2635"/>
      <c r="HK128" s="2635"/>
      <c r="HL128" s="2635"/>
      <c r="HM128" s="2635"/>
      <c r="HN128" s="2635"/>
      <c r="HO128" s="2635"/>
      <c r="HP128" s="2635"/>
      <c r="HQ128" s="2635"/>
      <c r="HR128" s="2635"/>
      <c r="HS128" s="2635"/>
      <c r="HT128" s="2635"/>
      <c r="HU128" s="2635"/>
      <c r="HV128" s="2635"/>
      <c r="HW128" s="2635"/>
      <c r="HX128" s="2635"/>
      <c r="HY128" s="2635"/>
      <c r="HZ128" s="2635"/>
      <c r="IA128" s="2635"/>
      <c r="IB128" s="2635"/>
      <c r="IC128" s="2635"/>
      <c r="ID128" s="2635"/>
      <c r="IE128" s="2635"/>
      <c r="IF128" s="2635"/>
      <c r="IG128" s="2635"/>
      <c r="IH128" s="2635"/>
      <c r="II128" s="2635"/>
      <c r="IJ128" s="2635"/>
      <c r="IK128" s="2635"/>
      <c r="IL128" s="2635"/>
      <c r="IM128" s="2635"/>
      <c r="IN128" s="2635"/>
      <c r="IO128" s="2635"/>
      <c r="IP128" s="2635"/>
      <c r="IQ128" s="2635"/>
      <c r="IR128" s="2635"/>
      <c r="IS128" s="2635"/>
      <c r="IT128" s="2635"/>
      <c r="IU128" s="2635"/>
      <c r="IV128" s="2635"/>
      <c r="IW128" s="2635"/>
      <c r="IX128" s="2635"/>
      <c r="IY128" s="2635"/>
      <c r="IZ128" s="2636"/>
      <c r="JC128" s="332"/>
      <c r="JD128" s="907" t="s">
        <v>681</v>
      </c>
      <c r="JE128" s="908"/>
      <c r="JF128" s="908"/>
      <c r="JG128" s="908"/>
      <c r="JH128" s="908"/>
      <c r="JI128" s="908"/>
      <c r="JJ128" s="908"/>
      <c r="JK128" s="908"/>
      <c r="JL128" s="908"/>
      <c r="JM128" s="908"/>
      <c r="JN128" s="908"/>
      <c r="JO128" s="908"/>
      <c r="JP128" s="908"/>
      <c r="JQ128" s="908"/>
      <c r="JR128" s="908"/>
      <c r="JS128" s="908"/>
      <c r="JT128" s="908"/>
      <c r="JU128" s="908"/>
      <c r="JV128" s="908"/>
      <c r="JW128" s="908"/>
      <c r="JX128" s="908"/>
      <c r="JY128" s="908"/>
      <c r="JZ128" s="908"/>
      <c r="KA128" s="908"/>
      <c r="KB128" s="908"/>
      <c r="KC128" s="908"/>
      <c r="KD128" s="101"/>
      <c r="KE128" s="1562"/>
      <c r="KF128" s="1562"/>
      <c r="KG128" s="1562"/>
      <c r="KH128" s="1562"/>
      <c r="KI128" s="1562"/>
      <c r="KJ128" s="2740">
        <f>'42. Dev Team'!AH128</f>
        <v>0</v>
      </c>
      <c r="KK128" s="2740"/>
      <c r="KL128" s="2740"/>
      <c r="KM128" s="1563"/>
      <c r="KN128" s="92"/>
      <c r="KO128" s="92"/>
      <c r="KP128" s="92"/>
    </row>
    <row r="129" spans="42:302" ht="15" thickBot="1" x14ac:dyDescent="0.35">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W129" s="374" t="s">
        <v>336</v>
      </c>
      <c r="BX129" s="371"/>
      <c r="BY129" s="385">
        <f>'30. Development Cost Schedule'!C129</f>
        <v>0</v>
      </c>
      <c r="BZ129" s="385">
        <f>'30. Development Cost Schedule'!D129</f>
        <v>0</v>
      </c>
      <c r="CA129" s="385">
        <f>'30. Development Cost Schedule'!E129</f>
        <v>0</v>
      </c>
      <c r="CB129" s="391"/>
      <c r="CC129" s="2624">
        <f>'30. Development Cost Schedule'!G129</f>
        <v>0</v>
      </c>
      <c r="CD129" s="2625"/>
      <c r="CE129" s="2625"/>
      <c r="CF129" s="2625"/>
      <c r="CG129" s="2626"/>
      <c r="GP129" s="332"/>
      <c r="GQ129" s="1143"/>
      <c r="GR129" s="1143"/>
      <c r="GS129" s="1143"/>
      <c r="GT129" s="1143"/>
      <c r="GU129" s="1143"/>
      <c r="GV129" s="1143"/>
      <c r="GW129" s="1143"/>
      <c r="GX129" s="1143"/>
      <c r="GY129" s="1143"/>
      <c r="GZ129" s="1143"/>
      <c r="HA129" s="1143"/>
      <c r="HB129" s="1143"/>
      <c r="HC129" s="1143"/>
      <c r="HH129" s="300"/>
      <c r="HI129" s="637" t="s">
        <v>1561</v>
      </c>
      <c r="HJ129" s="300"/>
      <c r="HK129" s="300"/>
      <c r="HL129" s="300"/>
      <c r="HM129" s="300"/>
      <c r="HN129" s="300"/>
      <c r="HO129" s="300"/>
      <c r="HP129" s="300"/>
      <c r="HQ129" s="300"/>
      <c r="HR129" s="300"/>
      <c r="HS129" s="300"/>
      <c r="HT129" s="300"/>
      <c r="HU129" s="300"/>
      <c r="HV129" s="300"/>
      <c r="HW129" s="300"/>
      <c r="HX129" s="300"/>
      <c r="HY129" s="300"/>
      <c r="HZ129" s="300"/>
      <c r="IA129" s="300"/>
      <c r="IB129" s="300"/>
      <c r="IC129" s="300"/>
      <c r="ID129" s="300"/>
      <c r="IE129" s="300"/>
      <c r="IF129" s="300"/>
      <c r="IG129" s="300"/>
      <c r="IH129" s="215"/>
      <c r="II129" s="215"/>
      <c r="IJ129" s="215"/>
      <c r="IK129" s="2632">
        <f>'17. Dev. Narr.'!AD168</f>
        <v>0</v>
      </c>
      <c r="IL129" s="2632"/>
      <c r="IM129" s="2632"/>
      <c r="IN129" s="2632"/>
      <c r="IO129" s="300"/>
      <c r="IP129" s="300"/>
      <c r="IQ129" s="300"/>
      <c r="IR129" s="300"/>
      <c r="IS129" s="1857"/>
      <c r="IT129" s="1857"/>
      <c r="IU129" s="1857"/>
      <c r="IV129" s="1857"/>
      <c r="IW129" s="300"/>
      <c r="IX129" s="215"/>
      <c r="IY129" s="215"/>
      <c r="IZ129" s="215"/>
      <c r="JC129" s="24"/>
      <c r="JD129" s="910"/>
      <c r="JE129" s="24"/>
      <c r="JF129" s="24"/>
      <c r="JG129" s="24"/>
      <c r="JH129" s="24"/>
      <c r="JI129" s="24"/>
      <c r="JJ129" s="24"/>
      <c r="JK129" s="24"/>
      <c r="JL129" s="24"/>
      <c r="JM129" s="24"/>
      <c r="JN129" s="24"/>
      <c r="JO129" s="24"/>
      <c r="JP129" s="24"/>
      <c r="JQ129" s="24"/>
      <c r="JR129" s="24"/>
      <c r="JS129" s="24"/>
      <c r="JT129" s="24"/>
      <c r="JU129" s="24"/>
      <c r="JV129" s="24"/>
      <c r="JW129" s="24"/>
      <c r="JX129" s="24"/>
      <c r="JY129" s="24"/>
      <c r="JZ129" s="24"/>
      <c r="KA129" s="24"/>
      <c r="KB129" s="24"/>
      <c r="KC129" s="24"/>
      <c r="KD129" s="24"/>
      <c r="KE129" s="1566"/>
      <c r="KF129" s="1566"/>
      <c r="KG129" s="1566"/>
      <c r="KH129" s="1566"/>
      <c r="KI129" s="1566"/>
      <c r="KJ129" s="1567"/>
      <c r="KK129" s="1567"/>
      <c r="KL129" s="1567"/>
      <c r="KM129" s="1566"/>
      <c r="KN129" s="1565"/>
      <c r="KO129" s="1565"/>
      <c r="KP129" s="1565"/>
    </row>
    <row r="130" spans="42:302" ht="15" customHeight="1" thickBot="1" x14ac:dyDescent="0.35">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W130" s="374" t="s">
        <v>337</v>
      </c>
      <c r="BX130" s="371"/>
      <c r="BY130" s="385">
        <f>'30. Development Cost Schedule'!C130</f>
        <v>0</v>
      </c>
      <c r="BZ130" s="385">
        <f>'30. Development Cost Schedule'!D130</f>
        <v>0</v>
      </c>
      <c r="CA130" s="385">
        <f>'30. Development Cost Schedule'!E130</f>
        <v>0</v>
      </c>
      <c r="CB130" s="391"/>
      <c r="CC130" s="2624">
        <f>'30. Development Cost Schedule'!G130</f>
        <v>0</v>
      </c>
      <c r="CD130" s="2625"/>
      <c r="CE130" s="2625"/>
      <c r="CF130" s="2625"/>
      <c r="CG130" s="2626"/>
      <c r="GP130" s="332"/>
      <c r="GQ130" s="1143"/>
      <c r="GR130" s="1143"/>
      <c r="GS130" s="1143"/>
      <c r="GT130" s="1143"/>
      <c r="GU130" s="1143"/>
      <c r="GV130" s="1143"/>
      <c r="GW130" s="1143"/>
      <c r="GX130" s="1143"/>
      <c r="GY130" s="1143"/>
      <c r="GZ130" s="1143"/>
      <c r="HA130" s="1143"/>
      <c r="HB130" s="1143"/>
      <c r="HC130" s="1143"/>
      <c r="HH130" s="300"/>
      <c r="HI130" s="637"/>
      <c r="HJ130" s="300"/>
      <c r="HK130" s="300"/>
      <c r="HL130" s="300"/>
      <c r="HM130" s="300"/>
      <c r="HN130" s="300"/>
      <c r="HO130" s="300"/>
      <c r="HP130" s="300"/>
      <c r="HQ130" s="300"/>
      <c r="HR130" s="300"/>
      <c r="HS130" s="300"/>
      <c r="HT130" s="300"/>
      <c r="HU130" s="300"/>
      <c r="HV130" s="300"/>
      <c r="HW130" s="300"/>
      <c r="HX130" s="300"/>
      <c r="HY130" s="300"/>
      <c r="HZ130" s="300"/>
      <c r="IA130" s="300"/>
      <c r="IB130" s="300"/>
      <c r="IC130" s="300"/>
      <c r="ID130" s="300"/>
      <c r="IE130" s="300"/>
      <c r="IF130" s="300"/>
      <c r="IG130" s="300"/>
      <c r="IH130" s="300"/>
      <c r="II130" s="300"/>
      <c r="IJ130" s="300"/>
      <c r="IK130" s="300"/>
      <c r="IL130" s="300"/>
      <c r="IM130" s="300"/>
      <c r="IN130" s="300"/>
      <c r="IO130" s="300"/>
      <c r="IP130" s="300"/>
      <c r="IQ130" s="300"/>
      <c r="IR130" s="300"/>
      <c r="IS130" s="300"/>
      <c r="IT130" s="300"/>
      <c r="IU130" s="300"/>
      <c r="IV130" s="300"/>
      <c r="IW130" s="300"/>
      <c r="IX130" s="300"/>
      <c r="IY130" s="300"/>
      <c r="IZ130" s="300"/>
      <c r="JC130" s="24"/>
      <c r="JD130" s="2762" t="s">
        <v>1195</v>
      </c>
      <c r="JE130" s="2763"/>
      <c r="JF130" s="2763"/>
      <c r="JG130" s="2763"/>
      <c r="JH130" s="2763"/>
      <c r="JI130" s="2763"/>
      <c r="JJ130" s="2763"/>
      <c r="JK130" s="2763"/>
      <c r="JL130" s="2763"/>
      <c r="JM130" s="2763"/>
      <c r="JN130" s="2763"/>
      <c r="JO130" s="332"/>
      <c r="JP130" s="332"/>
      <c r="JQ130" s="332"/>
      <c r="JR130" s="332"/>
      <c r="JS130" s="332"/>
      <c r="JT130" s="332"/>
      <c r="JU130" s="332"/>
      <c r="JV130" s="332"/>
      <c r="JW130" s="332"/>
      <c r="JX130" s="332"/>
      <c r="JY130" s="332"/>
      <c r="JZ130" s="332"/>
      <c r="KA130" s="332"/>
      <c r="KB130" s="332"/>
      <c r="KC130" s="332"/>
      <c r="KD130" s="332"/>
      <c r="KE130" s="661"/>
      <c r="KF130" s="661"/>
      <c r="KG130" s="661"/>
      <c r="KH130" s="332"/>
      <c r="KI130" s="332"/>
      <c r="KJ130" s="332"/>
      <c r="KK130" s="332"/>
      <c r="KL130" s="332"/>
      <c r="KM130" s="332"/>
      <c r="KN130" s="1565"/>
      <c r="KO130" s="1565"/>
      <c r="KP130" s="1565"/>
    </row>
    <row r="131" spans="42:302" ht="15" thickBot="1" x14ac:dyDescent="0.35">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W131" s="374" t="s">
        <v>338</v>
      </c>
      <c r="BX131" s="371"/>
      <c r="BY131" s="385">
        <f>'30. Development Cost Schedule'!C131</f>
        <v>0</v>
      </c>
      <c r="BZ131" s="385">
        <f>'30. Development Cost Schedule'!D131</f>
        <v>0</v>
      </c>
      <c r="CA131" s="385">
        <f>'30. Development Cost Schedule'!E131</f>
        <v>0</v>
      </c>
      <c r="CB131" s="391"/>
      <c r="CC131" s="2624">
        <f>'30. Development Cost Schedule'!G131</f>
        <v>0</v>
      </c>
      <c r="CD131" s="2625"/>
      <c r="CE131" s="2625"/>
      <c r="CF131" s="2625"/>
      <c r="CG131" s="2626"/>
      <c r="GP131" s="332"/>
      <c r="GQ131" s="1143"/>
      <c r="GR131" s="1143"/>
      <c r="GS131" s="1143"/>
      <c r="GT131" s="1143"/>
      <c r="GU131" s="1143"/>
      <c r="GV131" s="1143"/>
      <c r="GW131" s="1143"/>
      <c r="GX131" s="1143"/>
      <c r="GY131" s="1143"/>
      <c r="GZ131" s="1143"/>
      <c r="HA131" s="1143"/>
      <c r="HB131" s="1143"/>
      <c r="HC131" s="1143"/>
      <c r="HH131" s="300"/>
      <c r="HI131" s="637" t="s">
        <v>1562</v>
      </c>
      <c r="HJ131" s="300"/>
      <c r="HK131" s="300"/>
      <c r="HL131" s="300"/>
      <c r="HM131" s="300"/>
      <c r="HN131" s="300"/>
      <c r="HO131" s="300"/>
      <c r="HP131" s="300"/>
      <c r="HQ131" s="300"/>
      <c r="HR131" s="300"/>
      <c r="HS131" s="300"/>
      <c r="HT131" s="300"/>
      <c r="HU131" s="300"/>
      <c r="HV131" s="300"/>
      <c r="HW131" s="300"/>
      <c r="HX131" s="300"/>
      <c r="HY131" s="300"/>
      <c r="HZ131" s="300"/>
      <c r="IA131" s="300"/>
      <c r="IB131" s="300"/>
      <c r="IC131" s="300"/>
      <c r="ID131" s="300"/>
      <c r="IE131" s="300"/>
      <c r="IF131" s="300"/>
      <c r="IG131" s="300"/>
      <c r="IH131" s="300"/>
      <c r="II131" s="300"/>
      <c r="IJ131" s="300"/>
      <c r="IK131" s="2632">
        <f>'17. Dev. Narr.'!AD170</f>
        <v>0</v>
      </c>
      <c r="IL131" s="2632"/>
      <c r="IM131" s="2632"/>
      <c r="IN131" s="2632"/>
      <c r="IO131" s="300"/>
      <c r="IP131" s="300"/>
      <c r="IQ131" s="300"/>
      <c r="IR131" s="300"/>
      <c r="IS131" s="300"/>
      <c r="IT131" s="300"/>
      <c r="IU131" s="300"/>
      <c r="IV131" s="300"/>
      <c r="IW131" s="300"/>
      <c r="IX131" s="300"/>
      <c r="IY131" s="300"/>
      <c r="IZ131" s="300"/>
      <c r="JC131" s="24"/>
      <c r="JD131" s="2750">
        <f>'42. Dev Team'!B131</f>
        <v>0</v>
      </c>
      <c r="JE131" s="2751"/>
      <c r="JF131" s="2751"/>
      <c r="JG131" s="2751"/>
      <c r="JH131" s="2751"/>
      <c r="JI131" s="2751"/>
      <c r="JJ131" s="2751"/>
      <c r="JK131" s="2751"/>
      <c r="JL131" s="2751"/>
      <c r="JM131" s="2751"/>
      <c r="JN131" s="2751"/>
      <c r="JO131" s="190"/>
      <c r="JP131" s="2759">
        <f>'42. Dev Team'!N131</f>
        <v>0</v>
      </c>
      <c r="JQ131" s="2759"/>
      <c r="JR131" s="2759"/>
      <c r="JS131" s="2759"/>
      <c r="JT131" s="2759"/>
      <c r="JU131" s="2759"/>
      <c r="JV131" s="2759"/>
      <c r="JW131" s="2759"/>
      <c r="JX131" s="2759"/>
      <c r="JY131" s="2759"/>
      <c r="JZ131" s="2759"/>
      <c r="KA131" s="2759"/>
      <c r="KB131" s="2759"/>
      <c r="KC131" s="2759"/>
      <c r="KD131" s="2759"/>
      <c r="KE131" s="2759"/>
      <c r="KF131" s="2759"/>
      <c r="KG131" s="190"/>
      <c r="KH131" s="2760">
        <f>'42. Dev Team'!AF131</f>
        <v>0</v>
      </c>
      <c r="KI131" s="2760"/>
      <c r="KJ131" s="2760"/>
      <c r="KK131" s="2760"/>
      <c r="KL131" s="2760"/>
      <c r="KM131" s="2761"/>
      <c r="KN131" s="1565"/>
      <c r="KO131" s="1565"/>
      <c r="KP131" s="1565"/>
    </row>
    <row r="132" spans="42:302" ht="15" customHeight="1" x14ac:dyDescent="0.3">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W132" s="374" t="s">
        <v>339</v>
      </c>
      <c r="BX132" s="371"/>
      <c r="BY132" s="385">
        <f>'30. Development Cost Schedule'!C132</f>
        <v>0</v>
      </c>
      <c r="BZ132" s="385">
        <f>'30. Development Cost Schedule'!D132</f>
        <v>0</v>
      </c>
      <c r="CA132" s="385">
        <f>'30. Development Cost Schedule'!E132</f>
        <v>0</v>
      </c>
      <c r="CB132" s="391"/>
      <c r="CC132" s="2624">
        <f>'30. Development Cost Schedule'!G132</f>
        <v>0</v>
      </c>
      <c r="CD132" s="2625"/>
      <c r="CE132" s="2625"/>
      <c r="CF132" s="2625"/>
      <c r="CG132" s="2626"/>
      <c r="GP132" s="332"/>
      <c r="GQ132" s="1143"/>
      <c r="GR132" s="1143"/>
      <c r="GS132" s="1143"/>
      <c r="GT132" s="1143"/>
      <c r="GU132" s="1143"/>
      <c r="GV132" s="1143"/>
      <c r="GW132" s="1143"/>
      <c r="GX132" s="1143"/>
      <c r="GY132" s="1143"/>
      <c r="GZ132" s="1143"/>
      <c r="HA132" s="1143"/>
      <c r="HB132" s="1143"/>
      <c r="HC132" s="1143"/>
      <c r="HH132" s="300"/>
      <c r="HI132" s="637"/>
      <c r="HJ132" s="300"/>
      <c r="HK132" s="300"/>
      <c r="HL132" s="300"/>
      <c r="HM132" s="300"/>
      <c r="HN132" s="300"/>
      <c r="HO132" s="300"/>
      <c r="HP132" s="300"/>
      <c r="HQ132" s="300"/>
      <c r="HR132" s="300"/>
      <c r="HS132" s="300"/>
      <c r="HT132" s="300"/>
      <c r="HU132" s="300"/>
      <c r="HV132" s="300"/>
      <c r="HW132" s="300"/>
      <c r="HX132" s="300"/>
      <c r="HY132" s="300"/>
      <c r="HZ132" s="300"/>
      <c r="IA132" s="300"/>
      <c r="IB132" s="300"/>
      <c r="IC132" s="300"/>
      <c r="ID132" s="300"/>
      <c r="IE132" s="300"/>
      <c r="IF132" s="300"/>
      <c r="IG132" s="300"/>
      <c r="IH132" s="300"/>
      <c r="II132" s="300"/>
      <c r="IJ132" s="300"/>
      <c r="IK132" s="300"/>
      <c r="IL132" s="300"/>
      <c r="IM132" s="300"/>
      <c r="IN132" s="300"/>
      <c r="IO132" s="300"/>
      <c r="IP132" s="300"/>
      <c r="IQ132" s="300"/>
      <c r="IR132" s="300"/>
      <c r="IS132" s="300"/>
      <c r="IT132" s="300"/>
      <c r="IU132" s="300"/>
      <c r="IV132" s="300"/>
      <c r="IW132" s="300"/>
      <c r="IX132" s="300"/>
      <c r="IY132" s="300"/>
      <c r="IZ132" s="300"/>
      <c r="JC132" s="24"/>
      <c r="JD132" s="1375"/>
      <c r="JE132" s="1566"/>
      <c r="JF132" s="1566"/>
      <c r="JG132" s="1566"/>
      <c r="JH132" s="1566"/>
      <c r="JI132" s="1566"/>
      <c r="JJ132" s="1566"/>
      <c r="JK132" s="1566"/>
      <c r="JL132" s="1566"/>
      <c r="JM132" s="1566"/>
      <c r="JN132" s="1566"/>
      <c r="JO132" s="24"/>
      <c r="JP132" s="909" t="s">
        <v>203</v>
      </c>
      <c r="JQ132" s="99"/>
      <c r="JR132" s="99"/>
      <c r="JS132" s="99"/>
      <c r="JT132" s="99"/>
      <c r="JU132" s="99"/>
      <c r="JV132" s="99"/>
      <c r="JW132" s="99"/>
      <c r="JX132" s="99"/>
      <c r="JY132" s="99"/>
      <c r="JZ132" s="99"/>
      <c r="KA132" s="99"/>
      <c r="KB132" s="99"/>
      <c r="KC132" s="99"/>
      <c r="KD132" s="99"/>
      <c r="KE132" s="99"/>
      <c r="KF132" s="99"/>
      <c r="KG132" s="99"/>
      <c r="KH132" s="904" t="s">
        <v>618</v>
      </c>
      <c r="KI132" s="24"/>
      <c r="KJ132" s="24"/>
      <c r="KK132" s="24"/>
      <c r="KL132" s="24"/>
      <c r="KM132" s="214"/>
      <c r="KN132" s="1565"/>
      <c r="KO132" s="1565"/>
      <c r="KP132" s="1565"/>
    </row>
    <row r="133" spans="42:302" ht="15" customHeight="1" thickBot="1" x14ac:dyDescent="0.35">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W133" s="414" t="str">
        <f>'30. Development Cost Schedule'!A133</f>
        <v>Other (specify) - see footnote 1</v>
      </c>
      <c r="BX133" s="371"/>
      <c r="BY133" s="385">
        <f>'30. Development Cost Schedule'!C133</f>
        <v>0</v>
      </c>
      <c r="BZ133" s="385">
        <f>'30. Development Cost Schedule'!D133</f>
        <v>0</v>
      </c>
      <c r="CA133" s="385">
        <f>'30. Development Cost Schedule'!E133</f>
        <v>0</v>
      </c>
      <c r="CB133" s="391"/>
      <c r="CC133" s="2624">
        <f>'30. Development Cost Schedule'!G133</f>
        <v>0</v>
      </c>
      <c r="CD133" s="2625"/>
      <c r="CE133" s="2625"/>
      <c r="CF133" s="2625"/>
      <c r="CG133" s="2626"/>
      <c r="GP133" s="332"/>
      <c r="GQ133" s="332"/>
      <c r="GR133" s="332"/>
      <c r="GS133" s="332"/>
      <c r="GT133" s="332"/>
      <c r="GU133" s="332"/>
      <c r="GV133" s="332"/>
      <c r="GW133" s="332"/>
      <c r="GX133" s="332"/>
      <c r="GY133" s="332"/>
      <c r="GZ133" s="332"/>
      <c r="HA133" s="332"/>
      <c r="HB133" s="1143"/>
      <c r="HC133" s="1143"/>
      <c r="HH133" s="300"/>
      <c r="HI133" s="638" t="s">
        <v>686</v>
      </c>
      <c r="HJ133" s="1857"/>
      <c r="HK133" s="1857"/>
      <c r="HL133" s="1857"/>
      <c r="HM133" s="1857"/>
      <c r="HN133" s="1857"/>
      <c r="HO133" s="1857"/>
      <c r="HP133" s="1857"/>
      <c r="HQ133" s="1857"/>
      <c r="HR133" s="1857"/>
      <c r="HS133" s="1857"/>
      <c r="HT133" s="248"/>
      <c r="HU133" s="2633">
        <f>'17. Dev. Narr.'!N172</f>
        <v>0</v>
      </c>
      <c r="HV133" s="2633"/>
      <c r="HW133" s="2633"/>
      <c r="HX133" s="2633"/>
      <c r="HY133" s="2633"/>
      <c r="HZ133" s="2633"/>
      <c r="IA133" s="2633"/>
      <c r="IB133" s="2633"/>
      <c r="IC133" s="1857" t="s">
        <v>687</v>
      </c>
      <c r="ID133" s="1857"/>
      <c r="IE133" s="1857"/>
      <c r="IF133" s="1857"/>
      <c r="IG133" s="1857"/>
      <c r="IH133" s="1857"/>
      <c r="II133" s="1857"/>
      <c r="IJ133" s="1857"/>
      <c r="IK133" s="1857"/>
      <c r="IL133" s="1857"/>
      <c r="IM133" s="1857"/>
      <c r="IN133" s="2633">
        <f>'17. Dev. Narr.'!AG172</f>
        <v>0</v>
      </c>
      <c r="IO133" s="2633"/>
      <c r="IP133" s="2633"/>
      <c r="IQ133" s="2633"/>
      <c r="IR133" s="2633"/>
      <c r="IS133" s="2633"/>
      <c r="IT133" s="2633"/>
      <c r="IU133" s="2633"/>
      <c r="IV133" s="2633"/>
      <c r="IW133" s="2633"/>
      <c r="IX133" s="2633"/>
      <c r="IY133" s="2633"/>
      <c r="IZ133" s="2633"/>
      <c r="JC133" s="24"/>
      <c r="JD133" s="2752">
        <f>'42. Dev Team'!B133</f>
        <v>0</v>
      </c>
      <c r="JE133" s="2753"/>
      <c r="JF133" s="2753"/>
      <c r="JG133" s="2753"/>
      <c r="JH133" s="2753"/>
      <c r="JI133" s="2753"/>
      <c r="JJ133" s="2753"/>
      <c r="JK133" s="2753"/>
      <c r="JL133" s="2753"/>
      <c r="JM133" s="2753"/>
      <c r="JN133" s="2753"/>
      <c r="JO133" s="2753"/>
      <c r="JP133" s="2753"/>
      <c r="JQ133" s="2753"/>
      <c r="JR133" s="2753"/>
      <c r="JS133" s="2753"/>
      <c r="JT133" s="24"/>
      <c r="JU133" s="2754">
        <f>'42. Dev Team'!S133</f>
        <v>0</v>
      </c>
      <c r="JV133" s="2754"/>
      <c r="JW133" s="2754"/>
      <c r="JX133" s="2754"/>
      <c r="JY133" s="2754"/>
      <c r="JZ133" s="2754"/>
      <c r="KA133" s="2754"/>
      <c r="KB133" s="2754"/>
      <c r="KC133" s="2754"/>
      <c r="KD133" s="24"/>
      <c r="KE133" s="2757">
        <f>'42. Dev Team'!AC133</f>
        <v>0</v>
      </c>
      <c r="KF133" s="2757"/>
      <c r="KG133" s="2757"/>
      <c r="KH133" s="2757"/>
      <c r="KI133" s="2757"/>
      <c r="KJ133" s="2757"/>
      <c r="KK133" s="2757"/>
      <c r="KL133" s="2757"/>
      <c r="KM133" s="2758"/>
      <c r="KN133" s="1565"/>
      <c r="KO133" s="1565"/>
      <c r="KP133" s="1565"/>
    </row>
    <row r="134" spans="42:302" ht="14.4" x14ac:dyDescent="0.3">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W134" s="414" t="str">
        <f>'30. Development Cost Schedule'!A134</f>
        <v>Other (specify) - see footnote 1</v>
      </c>
      <c r="BX134" s="371"/>
      <c r="BY134" s="385">
        <f>'30. Development Cost Schedule'!C134</f>
        <v>0</v>
      </c>
      <c r="BZ134" s="385">
        <f>'30. Development Cost Schedule'!D134</f>
        <v>0</v>
      </c>
      <c r="CA134" s="385">
        <f>'30. Development Cost Schedule'!E134</f>
        <v>0</v>
      </c>
      <c r="CB134" s="391"/>
      <c r="CC134" s="2624">
        <f>'30. Development Cost Schedule'!G134</f>
        <v>0</v>
      </c>
      <c r="CD134" s="2625"/>
      <c r="CE134" s="2625"/>
      <c r="CF134" s="2625"/>
      <c r="CG134" s="2626"/>
      <c r="GP134" s="1133"/>
      <c r="GQ134" s="1139"/>
      <c r="GR134" s="1139"/>
      <c r="GS134" s="1139"/>
      <c r="GT134" s="1139"/>
      <c r="GU134" s="1139"/>
      <c r="GV134" s="1139"/>
      <c r="GW134" s="1139"/>
      <c r="GX134" s="1139"/>
      <c r="GY134" s="1139"/>
      <c r="GZ134" s="1139"/>
      <c r="HA134" s="1139"/>
      <c r="HB134" s="1143"/>
      <c r="HC134" s="1143"/>
      <c r="HH134" s="300"/>
      <c r="HI134" s="637"/>
      <c r="HJ134" s="300"/>
      <c r="HK134" s="300"/>
      <c r="HL134" s="300"/>
      <c r="HM134" s="300"/>
      <c r="HN134" s="300"/>
      <c r="HO134" s="300"/>
      <c r="HP134" s="300"/>
      <c r="HQ134" s="300"/>
      <c r="HR134" s="300"/>
      <c r="HS134" s="300"/>
      <c r="HT134" s="300"/>
      <c r="HU134" s="300"/>
      <c r="HV134" s="300"/>
      <c r="HW134" s="300"/>
      <c r="HX134" s="300"/>
      <c r="HY134" s="300"/>
      <c r="HZ134" s="300"/>
      <c r="IA134" s="300"/>
      <c r="IB134" s="300"/>
      <c r="IC134" s="300"/>
      <c r="ID134" s="300"/>
      <c r="IE134" s="300"/>
      <c r="IF134" s="300"/>
      <c r="IG134" s="300"/>
      <c r="IH134" s="300"/>
      <c r="II134" s="300"/>
      <c r="IJ134" s="300"/>
      <c r="IK134" s="300"/>
      <c r="IL134" s="300"/>
      <c r="IM134" s="300"/>
      <c r="IN134" s="300"/>
      <c r="IO134" s="300"/>
      <c r="IP134" s="300"/>
      <c r="IQ134" s="300"/>
      <c r="IR134" s="300"/>
      <c r="IS134" s="300"/>
      <c r="IT134" s="300"/>
      <c r="IU134" s="300"/>
      <c r="IV134" s="300"/>
      <c r="IW134" s="300"/>
      <c r="IX134" s="300"/>
      <c r="IY134" s="300"/>
      <c r="IZ134" s="300"/>
      <c r="JC134" s="24"/>
      <c r="JD134" s="2746" t="s">
        <v>199</v>
      </c>
      <c r="JE134" s="2747"/>
      <c r="JF134" s="2747"/>
      <c r="JG134" s="2747"/>
      <c r="JH134" s="2747"/>
      <c r="JI134" s="2747"/>
      <c r="JJ134" s="2747"/>
      <c r="JK134" s="2747"/>
      <c r="JL134" s="2747"/>
      <c r="JM134" s="2747"/>
      <c r="JN134" s="2747"/>
      <c r="JO134" s="2747"/>
      <c r="JP134" s="2747"/>
      <c r="JQ134" s="2747"/>
      <c r="JR134" s="2747"/>
      <c r="JS134" s="2747"/>
      <c r="JT134" s="24"/>
      <c r="JU134" s="2748" t="s">
        <v>129</v>
      </c>
      <c r="JV134" s="2748"/>
      <c r="JW134" s="2748"/>
      <c r="JX134" s="2748"/>
      <c r="JY134" s="2748"/>
      <c r="JZ134" s="2748"/>
      <c r="KA134" s="2748"/>
      <c r="KB134" s="2748"/>
      <c r="KC134" s="2748"/>
      <c r="KD134" s="24"/>
      <c r="KE134" s="2747" t="s">
        <v>128</v>
      </c>
      <c r="KF134" s="2747"/>
      <c r="KG134" s="2747"/>
      <c r="KH134" s="2747"/>
      <c r="KI134" s="2747"/>
      <c r="KJ134" s="2747"/>
      <c r="KK134" s="2747"/>
      <c r="KL134" s="2747"/>
      <c r="KM134" s="2749"/>
      <c r="KN134" s="1565"/>
      <c r="KO134" s="1565"/>
      <c r="KP134" s="1565"/>
    </row>
    <row r="135" spans="42:302" ht="15" thickBot="1" x14ac:dyDescent="0.35">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W135" s="382" t="s">
        <v>340</v>
      </c>
      <c r="BX135" s="383"/>
      <c r="BY135" s="415"/>
      <c r="BZ135" s="416"/>
      <c r="CA135" s="416"/>
      <c r="CB135" s="391"/>
      <c r="CC135" s="2624">
        <f>'30. Development Cost Schedule'!G135</f>
        <v>0</v>
      </c>
      <c r="CD135" s="2625"/>
      <c r="CE135" s="2625"/>
      <c r="CF135" s="2625"/>
      <c r="CG135" s="2626"/>
      <c r="GP135" s="1133"/>
      <c r="GQ135" s="1132"/>
      <c r="GR135" s="1132"/>
      <c r="GS135" s="1132"/>
      <c r="GT135" s="1132"/>
      <c r="GU135" s="1132"/>
      <c r="GV135" s="1132"/>
      <c r="GW135" s="1132"/>
      <c r="GX135" s="1132"/>
      <c r="GY135" s="1132"/>
      <c r="GZ135" s="1132"/>
      <c r="HA135" s="1132"/>
      <c r="HB135" s="332"/>
      <c r="HC135" s="332"/>
      <c r="HH135" s="300"/>
      <c r="HI135" s="639" t="s">
        <v>688</v>
      </c>
      <c r="HJ135" s="1857"/>
      <c r="HK135" s="1857"/>
      <c r="HL135" s="1857"/>
      <c r="HM135" s="1857"/>
      <c r="HN135" s="1857"/>
      <c r="HO135" s="1857"/>
      <c r="HP135" s="1857"/>
      <c r="HQ135" s="1857"/>
      <c r="HR135" s="1857"/>
      <c r="HS135" s="1857"/>
      <c r="HT135" s="1857"/>
      <c r="HU135" s="1857"/>
      <c r="HV135" s="1857"/>
      <c r="HW135" s="1857"/>
      <c r="HX135" s="1857"/>
      <c r="HY135" s="1857"/>
      <c r="HZ135" s="1857"/>
      <c r="IA135" s="1857"/>
      <c r="IB135" s="1857"/>
      <c r="IC135" s="1857"/>
      <c r="ID135" s="1857"/>
      <c r="IE135" s="1857"/>
      <c r="IF135" s="1857"/>
      <c r="IG135" s="1857"/>
      <c r="IH135" s="215"/>
      <c r="II135" s="215"/>
      <c r="IJ135" s="215"/>
      <c r="IK135" s="2632">
        <f>'17. Dev. Narr.'!AD174</f>
        <v>0</v>
      </c>
      <c r="IL135" s="2632"/>
      <c r="IM135" s="2632"/>
      <c r="IN135" s="2632"/>
      <c r="IO135" s="1211"/>
      <c r="IP135" s="300"/>
      <c r="IQ135" s="300"/>
      <c r="IR135" s="300"/>
      <c r="IS135" s="300"/>
      <c r="IT135" s="215"/>
      <c r="IU135" s="215"/>
      <c r="IV135" s="215"/>
      <c r="IW135" s="215"/>
      <c r="IX135" s="215"/>
      <c r="IY135" s="300"/>
      <c r="IZ135" s="300"/>
      <c r="JC135" s="24"/>
      <c r="JD135" s="131"/>
      <c r="JE135" s="24"/>
      <c r="JF135" s="24"/>
      <c r="JG135" s="24"/>
      <c r="JH135" s="24"/>
      <c r="JI135" s="24"/>
      <c r="JJ135" s="24"/>
      <c r="JK135" s="24"/>
      <c r="JL135" s="24"/>
      <c r="JM135" s="24"/>
      <c r="JN135" s="24"/>
      <c r="JO135" s="24"/>
      <c r="JP135" s="24"/>
      <c r="JQ135" s="24"/>
      <c r="JR135" s="24"/>
      <c r="JS135" s="24"/>
      <c r="JT135" s="24"/>
      <c r="JU135" s="24"/>
      <c r="JV135" s="24"/>
      <c r="JW135" s="24"/>
      <c r="JX135" s="24"/>
      <c r="JY135" s="24"/>
      <c r="JZ135" s="24"/>
      <c r="KA135" s="24"/>
      <c r="KB135" s="117"/>
      <c r="KC135" s="24"/>
      <c r="KD135" s="24"/>
      <c r="KE135" s="24"/>
      <c r="KF135" s="24"/>
      <c r="KG135" s="24"/>
      <c r="KH135" s="24"/>
      <c r="KI135" s="24"/>
      <c r="KJ135" s="24"/>
      <c r="KK135" s="24"/>
      <c r="KL135" s="24"/>
      <c r="KM135" s="214"/>
      <c r="KN135" s="1565"/>
      <c r="KO135" s="1565"/>
      <c r="KP135" s="1565"/>
    </row>
    <row r="136" spans="42:302" ht="14.4" x14ac:dyDescent="0.3">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W136" s="374" t="s">
        <v>334</v>
      </c>
      <c r="BX136" s="371"/>
      <c r="BY136" s="385">
        <f>'30. Development Cost Schedule'!C136</f>
        <v>0</v>
      </c>
      <c r="BZ136" s="392"/>
      <c r="CA136" s="387"/>
      <c r="CB136" s="391"/>
      <c r="CC136" s="2624">
        <f>'30. Development Cost Schedule'!G136</f>
        <v>0</v>
      </c>
      <c r="CD136" s="2625"/>
      <c r="CE136" s="2625"/>
      <c r="CF136" s="2625"/>
      <c r="CG136" s="2626"/>
      <c r="GP136" s="332"/>
      <c r="GQ136" s="332"/>
      <c r="GR136" s="332"/>
      <c r="GS136" s="332"/>
      <c r="GT136" s="332"/>
      <c r="GU136" s="332"/>
      <c r="GV136" s="332"/>
      <c r="GW136" s="332"/>
      <c r="GX136" s="332"/>
      <c r="GY136" s="332"/>
      <c r="GZ136" s="332"/>
      <c r="HA136" s="332"/>
      <c r="HB136" s="1139"/>
      <c r="HC136" s="1139"/>
      <c r="HH136" s="300"/>
      <c r="HI136" s="637"/>
      <c r="HJ136" s="300"/>
      <c r="HK136" s="300"/>
      <c r="HL136" s="300"/>
      <c r="HM136" s="300"/>
      <c r="HN136" s="300"/>
      <c r="HO136" s="300"/>
      <c r="HP136" s="300"/>
      <c r="HQ136" s="300"/>
      <c r="HR136" s="300"/>
      <c r="HS136" s="300"/>
      <c r="HT136" s="300"/>
      <c r="HU136" s="300"/>
      <c r="HV136" s="300"/>
      <c r="HW136" s="300"/>
      <c r="HX136" s="300"/>
      <c r="HY136" s="300"/>
      <c r="HZ136" s="300"/>
      <c r="IA136" s="300"/>
      <c r="IB136" s="300"/>
      <c r="IC136" s="300"/>
      <c r="ID136" s="300"/>
      <c r="IE136" s="300"/>
      <c r="IF136" s="300"/>
      <c r="IG136" s="300"/>
      <c r="IH136" s="300"/>
      <c r="II136" s="300"/>
      <c r="IJ136" s="300"/>
      <c r="IK136" s="300"/>
      <c r="IL136" s="300"/>
      <c r="IM136" s="300"/>
      <c r="IN136" s="300"/>
      <c r="IO136" s="300"/>
      <c r="IP136" s="300"/>
      <c r="IQ136" s="300"/>
      <c r="IR136" s="300"/>
      <c r="IS136" s="300"/>
      <c r="IT136" s="300"/>
      <c r="IU136" s="300"/>
      <c r="IV136" s="300"/>
      <c r="IW136" s="300"/>
      <c r="IX136" s="300"/>
      <c r="IY136" s="300"/>
      <c r="IZ136" s="300"/>
      <c r="JC136" s="24"/>
      <c r="JD136" s="905" t="s">
        <v>127</v>
      </c>
      <c r="JE136" s="1564"/>
      <c r="JF136" s="1564"/>
      <c r="JG136" s="644"/>
      <c r="JH136" s="645"/>
      <c r="JI136" s="645"/>
      <c r="JJ136" s="646"/>
      <c r="JK136" s="2764">
        <f>'42. Dev Team'!I136</f>
        <v>0</v>
      </c>
      <c r="JL136" s="2765"/>
      <c r="JM136" s="2766"/>
      <c r="JN136" s="24"/>
      <c r="JO136" s="24"/>
      <c r="JP136" s="24"/>
      <c r="JQ136" s="24"/>
      <c r="JR136" s="24"/>
      <c r="JS136" s="24"/>
      <c r="JT136" s="24"/>
      <c r="JU136" s="24"/>
      <c r="JV136" s="24"/>
      <c r="JW136" s="24"/>
      <c r="JX136" s="24"/>
      <c r="JY136" s="24"/>
      <c r="JZ136" s="24"/>
      <c r="KA136" s="24"/>
      <c r="KB136" s="24"/>
      <c r="KC136" s="24"/>
      <c r="KD136" s="24"/>
      <c r="KE136" s="1566"/>
      <c r="KF136" s="1566"/>
      <c r="KG136" s="1566"/>
      <c r="KH136" s="1566"/>
      <c r="KI136" s="1566"/>
      <c r="KJ136" s="2772"/>
      <c r="KK136" s="2772"/>
      <c r="KL136" s="2772"/>
      <c r="KM136" s="214"/>
      <c r="KN136" s="1565"/>
      <c r="KO136" s="1565"/>
      <c r="KP136" s="1565"/>
    </row>
    <row r="137" spans="42:302" ht="15" thickBot="1" x14ac:dyDescent="0.35">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W137" s="374" t="s">
        <v>335</v>
      </c>
      <c r="BX137" s="371"/>
      <c r="BY137" s="385">
        <f>'30. Development Cost Schedule'!C137</f>
        <v>0</v>
      </c>
      <c r="BZ137" s="401"/>
      <c r="CA137" s="393"/>
      <c r="CB137" s="391"/>
      <c r="CC137" s="2624">
        <f>'30. Development Cost Schedule'!G137</f>
        <v>0</v>
      </c>
      <c r="CD137" s="2625"/>
      <c r="CE137" s="2625"/>
      <c r="CF137" s="2625"/>
      <c r="CG137" s="2626"/>
      <c r="GP137" s="332"/>
      <c r="GQ137" s="332"/>
      <c r="GR137" s="332"/>
      <c r="GS137" s="332"/>
      <c r="GT137" s="332"/>
      <c r="GU137" s="332"/>
      <c r="GV137" s="332"/>
      <c r="GW137" s="332"/>
      <c r="GX137" s="332"/>
      <c r="GY137" s="332"/>
      <c r="GZ137" s="332"/>
      <c r="HA137" s="332"/>
      <c r="HB137" s="1132"/>
      <c r="HC137" s="1132"/>
      <c r="HH137" s="300"/>
      <c r="HI137" s="1846" t="s">
        <v>1633</v>
      </c>
      <c r="HJ137" s="300"/>
      <c r="HK137" s="300"/>
      <c r="HL137" s="300"/>
      <c r="HM137" s="300"/>
      <c r="HN137" s="300"/>
      <c r="HO137" s="2602">
        <f>'17. Dev. Narr.'!H176</f>
        <v>0</v>
      </c>
      <c r="HP137" s="2602"/>
      <c r="HQ137" s="2602"/>
      <c r="HR137" s="2602"/>
      <c r="HS137" s="2602"/>
      <c r="HT137" s="2602"/>
      <c r="HU137" s="2602"/>
      <c r="HV137" s="2602"/>
      <c r="HW137" s="2602"/>
      <c r="HX137" s="2602"/>
      <c r="HY137" s="2602"/>
      <c r="HZ137" s="2602"/>
      <c r="IA137" s="2602"/>
      <c r="IB137" s="2602"/>
      <c r="IC137" s="2602"/>
      <c r="ID137" s="2602"/>
      <c r="IE137" s="2602"/>
      <c r="IF137" s="2602"/>
      <c r="IG137" s="2602"/>
      <c r="IH137" s="2602"/>
      <c r="II137" s="2602"/>
      <c r="IJ137" s="2602"/>
      <c r="IK137" s="2602"/>
      <c r="IL137" s="2602"/>
      <c r="IM137" s="2602"/>
      <c r="IN137" s="2602"/>
      <c r="IO137" s="2602"/>
      <c r="IP137" s="2602"/>
      <c r="IQ137" s="2602"/>
      <c r="IR137" s="2602"/>
      <c r="IS137" s="2602"/>
      <c r="IT137" s="2602"/>
      <c r="IU137" s="2602"/>
      <c r="IV137" s="2602"/>
      <c r="IW137" s="2602"/>
      <c r="IX137" s="2602"/>
      <c r="IY137" s="2602"/>
      <c r="IZ137" s="2602"/>
      <c r="JC137" s="24"/>
      <c r="JD137" s="906"/>
      <c r="JE137" s="24"/>
      <c r="JF137" s="24"/>
      <c r="JG137" s="24"/>
      <c r="JH137" s="24"/>
      <c r="JI137" s="24"/>
      <c r="JJ137" s="24"/>
      <c r="JK137" s="24"/>
      <c r="JL137" s="24"/>
      <c r="JM137" s="24"/>
      <c r="JN137" s="24"/>
      <c r="JO137" s="24"/>
      <c r="JP137" s="24"/>
      <c r="JQ137" s="24"/>
      <c r="JR137" s="24"/>
      <c r="JS137" s="24"/>
      <c r="JT137" s="24"/>
      <c r="JU137" s="24"/>
      <c r="JV137" s="24"/>
      <c r="JW137" s="24"/>
      <c r="JX137" s="24"/>
      <c r="JY137" s="24"/>
      <c r="JZ137" s="24"/>
      <c r="KA137" s="24"/>
      <c r="KB137" s="24"/>
      <c r="KC137" s="24"/>
      <c r="KD137" s="24"/>
      <c r="KE137" s="24"/>
      <c r="KF137" s="24"/>
      <c r="KG137" s="1566"/>
      <c r="KH137" s="1566"/>
      <c r="KI137" s="1566"/>
      <c r="KJ137" s="24"/>
      <c r="KK137" s="24"/>
      <c r="KL137" s="24"/>
      <c r="KM137" s="214"/>
      <c r="KN137" s="1565"/>
      <c r="KO137" s="1565"/>
      <c r="KP137" s="1565"/>
    </row>
    <row r="138" spans="42:302" ht="15" thickBot="1" x14ac:dyDescent="0.35">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W138" s="374" t="s">
        <v>341</v>
      </c>
      <c r="BX138" s="371"/>
      <c r="BY138" s="385">
        <f>'30. Development Cost Schedule'!C138</f>
        <v>0</v>
      </c>
      <c r="BZ138" s="401"/>
      <c r="CA138" s="393"/>
      <c r="CB138" s="391"/>
      <c r="CC138" s="2624">
        <f>'30. Development Cost Schedule'!G138</f>
        <v>0</v>
      </c>
      <c r="CD138" s="2625"/>
      <c r="CE138" s="2625"/>
      <c r="CF138" s="2625"/>
      <c r="CG138" s="2626"/>
      <c r="GP138" s="332"/>
      <c r="GQ138" s="332"/>
      <c r="GR138" s="1144"/>
      <c r="GS138" s="1144"/>
      <c r="GT138" s="1144"/>
      <c r="GU138" s="1144"/>
      <c r="GV138" s="1144"/>
      <c r="GW138" s="1144"/>
      <c r="GX138" s="1144"/>
      <c r="GY138" s="1144"/>
      <c r="GZ138" s="1144"/>
      <c r="HA138" s="1144"/>
      <c r="HB138" s="332"/>
      <c r="HC138" s="332"/>
      <c r="HH138" s="1846"/>
      <c r="HI138" s="1846"/>
      <c r="HJ138" s="1846"/>
      <c r="HK138" s="1846"/>
      <c r="HL138" s="1846"/>
      <c r="HM138" s="1846"/>
      <c r="HN138" s="1846"/>
      <c r="HO138" s="1846"/>
      <c r="HP138" s="1846"/>
      <c r="HQ138" s="1846"/>
      <c r="HR138" s="1846"/>
      <c r="HS138" s="1846"/>
      <c r="HT138" s="1846"/>
      <c r="HU138" s="1846"/>
      <c r="HV138" s="1846"/>
      <c r="HW138" s="1846"/>
      <c r="HX138" s="1846"/>
      <c r="HY138" s="1846"/>
      <c r="HZ138" s="1846"/>
      <c r="IA138" s="1846"/>
      <c r="IB138" s="1846"/>
      <c r="IC138" s="1846"/>
      <c r="ID138" s="1846"/>
      <c r="IE138" s="1846"/>
      <c r="IF138" s="1846"/>
      <c r="IG138" s="1846"/>
      <c r="IH138" s="1846"/>
      <c r="II138" s="1846"/>
      <c r="IJ138" s="1846"/>
      <c r="IK138" s="1846"/>
      <c r="IL138" s="1846"/>
      <c r="IM138" s="1846"/>
      <c r="IN138" s="1846"/>
      <c r="IO138" s="1846"/>
      <c r="IP138" s="1846"/>
      <c r="IQ138" s="1846"/>
      <c r="IR138" s="1846"/>
      <c r="IS138" s="1846"/>
      <c r="IT138" s="1846"/>
      <c r="IU138" s="1846"/>
      <c r="IV138" s="1846"/>
      <c r="IW138" s="1846"/>
      <c r="IX138" s="1846"/>
      <c r="IY138" s="1846"/>
      <c r="IZ138" s="1846"/>
      <c r="JC138" s="332"/>
      <c r="JD138" s="907" t="s">
        <v>681</v>
      </c>
      <c r="JE138" s="908"/>
      <c r="JF138" s="908"/>
      <c r="JG138" s="908"/>
      <c r="JH138" s="908"/>
      <c r="JI138" s="908"/>
      <c r="JJ138" s="908"/>
      <c r="JK138" s="908"/>
      <c r="JL138" s="908"/>
      <c r="JM138" s="908"/>
      <c r="JN138" s="908"/>
      <c r="JO138" s="908"/>
      <c r="JP138" s="908"/>
      <c r="JQ138" s="908"/>
      <c r="JR138" s="908"/>
      <c r="JS138" s="908"/>
      <c r="JT138" s="908"/>
      <c r="JU138" s="908"/>
      <c r="JV138" s="908"/>
      <c r="JW138" s="908"/>
      <c r="JX138" s="908"/>
      <c r="JY138" s="908"/>
      <c r="JZ138" s="908"/>
      <c r="KA138" s="908"/>
      <c r="KB138" s="908"/>
      <c r="KC138" s="908"/>
      <c r="KD138" s="101"/>
      <c r="KE138" s="1562"/>
      <c r="KF138" s="1562"/>
      <c r="KG138" s="1562"/>
      <c r="KH138" s="1562"/>
      <c r="KI138" s="1562"/>
      <c r="KJ138" s="2740">
        <f>'42. Dev Team'!AH138</f>
        <v>0</v>
      </c>
      <c r="KK138" s="2740"/>
      <c r="KL138" s="2740"/>
      <c r="KM138" s="1563"/>
      <c r="KN138" s="92"/>
      <c r="KO138" s="92"/>
      <c r="KP138" s="92"/>
    </row>
    <row r="139" spans="42:302" ht="15" thickBot="1" x14ac:dyDescent="0.35">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W139" s="374" t="s">
        <v>342</v>
      </c>
      <c r="BX139" s="371"/>
      <c r="BY139" s="385">
        <f>'30. Development Cost Schedule'!C139</f>
        <v>0</v>
      </c>
      <c r="BZ139" s="401"/>
      <c r="CA139" s="393"/>
      <c r="CB139" s="391"/>
      <c r="CC139" s="2624">
        <f>'30. Development Cost Schedule'!G139</f>
        <v>0</v>
      </c>
      <c r="CD139" s="2625"/>
      <c r="CE139" s="2625"/>
      <c r="CF139" s="2625"/>
      <c r="CG139" s="2626"/>
      <c r="GP139" s="332"/>
      <c r="GQ139" s="332"/>
      <c r="GR139" s="1144"/>
      <c r="GS139" s="1144"/>
      <c r="GT139" s="1144"/>
      <c r="GU139" s="1144"/>
      <c r="GV139" s="1144"/>
      <c r="GW139" s="1144"/>
      <c r="GX139" s="1144"/>
      <c r="GY139" s="1144"/>
      <c r="GZ139" s="1144"/>
      <c r="HA139" s="1144"/>
      <c r="HB139" s="332"/>
      <c r="HC139" s="332"/>
      <c r="HH139" s="300"/>
      <c r="HI139" s="639" t="s">
        <v>689</v>
      </c>
      <c r="HJ139" s="1857"/>
      <c r="HK139" s="1857"/>
      <c r="HL139" s="1857"/>
      <c r="HM139" s="1857"/>
      <c r="HN139" s="1857"/>
      <c r="HO139" s="1857"/>
      <c r="HP139" s="1857"/>
      <c r="HQ139" s="1857"/>
      <c r="HR139" s="1857"/>
      <c r="HS139" s="1857"/>
      <c r="HT139" s="1857"/>
      <c r="HU139" s="1857"/>
      <c r="HV139" s="1857"/>
      <c r="HW139" s="1857"/>
      <c r="HX139" s="1857"/>
      <c r="HY139" s="1857"/>
      <c r="HZ139" s="1857"/>
      <c r="IA139" s="1857"/>
      <c r="IB139" s="1857"/>
      <c r="IC139" s="1857"/>
      <c r="ID139" s="1857"/>
      <c r="IE139" s="1857"/>
      <c r="IF139" s="1857"/>
      <c r="IG139" s="1857"/>
      <c r="IH139" s="1857"/>
      <c r="II139" s="1857"/>
      <c r="IJ139" s="1857"/>
      <c r="IK139" s="1857"/>
      <c r="IL139" s="1857"/>
      <c r="IM139" s="1857"/>
      <c r="IN139" s="1857"/>
      <c r="IO139" s="1857"/>
      <c r="IP139" s="1857"/>
      <c r="IQ139" s="215"/>
      <c r="IR139" s="215"/>
      <c r="IS139" s="215"/>
      <c r="IT139" s="215"/>
      <c r="IU139" s="2632">
        <f>'17. Dev. Narr.'!AN178</f>
        <v>0</v>
      </c>
      <c r="IV139" s="2632"/>
      <c r="IW139" s="2632"/>
      <c r="IX139" s="2632"/>
      <c r="IY139" s="300"/>
      <c r="IZ139" s="300"/>
      <c r="JC139" s="642"/>
      <c r="JD139" s="910"/>
      <c r="JE139" s="24"/>
      <c r="JF139" s="24"/>
      <c r="JG139" s="24"/>
      <c r="JH139" s="24"/>
      <c r="JI139" s="24"/>
      <c r="JJ139" s="24"/>
      <c r="JK139" s="24"/>
      <c r="JL139" s="24"/>
      <c r="JM139" s="24"/>
      <c r="JN139" s="24"/>
      <c r="JO139" s="24"/>
      <c r="JP139" s="24"/>
      <c r="JQ139" s="24"/>
      <c r="JR139" s="24"/>
      <c r="JS139" s="24"/>
      <c r="JT139" s="24"/>
      <c r="JU139" s="24"/>
      <c r="JV139" s="24"/>
      <c r="JW139" s="24"/>
      <c r="JX139" s="24"/>
      <c r="JY139" s="24"/>
      <c r="JZ139" s="24"/>
      <c r="KA139" s="24"/>
      <c r="KB139" s="24"/>
      <c r="KC139" s="24"/>
      <c r="KD139" s="24"/>
      <c r="KE139" s="1566"/>
      <c r="KF139" s="1566"/>
      <c r="KG139" s="1566"/>
      <c r="KH139" s="1566"/>
      <c r="KI139" s="1566"/>
      <c r="KJ139" s="1567"/>
      <c r="KK139" s="1567"/>
      <c r="KL139" s="1567"/>
      <c r="KM139" s="1566"/>
      <c r="KN139" s="1565"/>
      <c r="KO139" s="1565"/>
      <c r="KP139" s="1565"/>
    </row>
    <row r="140" spans="42:302" ht="15" thickBot="1" x14ac:dyDescent="0.35">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W140" s="374" t="s">
        <v>343</v>
      </c>
      <c r="BX140" s="371"/>
      <c r="BY140" s="385">
        <f>'30. Development Cost Schedule'!C140</f>
        <v>0</v>
      </c>
      <c r="BZ140" s="401"/>
      <c r="CA140" s="393"/>
      <c r="CB140" s="391"/>
      <c r="CC140" s="2624">
        <f>'30. Development Cost Schedule'!G140</f>
        <v>0</v>
      </c>
      <c r="CD140" s="2625"/>
      <c r="CE140" s="2625"/>
      <c r="CF140" s="2625"/>
      <c r="CG140" s="2626"/>
      <c r="GP140" s="332"/>
      <c r="GQ140" s="332"/>
      <c r="GR140" s="1144"/>
      <c r="GS140" s="1144"/>
      <c r="GT140" s="1144"/>
      <c r="GU140" s="1144"/>
      <c r="GV140" s="1144"/>
      <c r="GW140" s="1144"/>
      <c r="GX140" s="1144"/>
      <c r="GY140" s="1144"/>
      <c r="GZ140" s="1144"/>
      <c r="HA140" s="1144"/>
      <c r="HB140" s="1144"/>
      <c r="HC140" s="1144"/>
      <c r="HH140" s="300"/>
      <c r="HI140" s="300"/>
      <c r="HJ140" s="300"/>
      <c r="HK140" s="300"/>
      <c r="HL140" s="300"/>
      <c r="HM140" s="300"/>
      <c r="HN140" s="300"/>
      <c r="HO140" s="300"/>
      <c r="HP140" s="300"/>
      <c r="HQ140" s="300"/>
      <c r="HR140" s="300"/>
      <c r="HS140" s="300"/>
      <c r="HT140" s="300"/>
      <c r="HU140" s="300"/>
      <c r="HV140" s="300"/>
      <c r="HW140" s="300"/>
      <c r="HX140" s="300"/>
      <c r="HY140" s="300"/>
      <c r="HZ140" s="300"/>
      <c r="IA140" s="300"/>
      <c r="IB140" s="300"/>
      <c r="IC140" s="300"/>
      <c r="ID140" s="300"/>
      <c r="IE140" s="300"/>
      <c r="IF140" s="300"/>
      <c r="IG140" s="300"/>
      <c r="IH140" s="300"/>
      <c r="II140" s="300"/>
      <c r="IJ140" s="300"/>
      <c r="IK140" s="300"/>
      <c r="IL140" s="300"/>
      <c r="IM140" s="300"/>
      <c r="IN140" s="300"/>
      <c r="IO140" s="300"/>
      <c r="IP140" s="300"/>
      <c r="IQ140" s="300"/>
      <c r="IR140" s="300"/>
      <c r="IS140" s="300"/>
      <c r="IT140" s="300"/>
      <c r="IU140" s="300"/>
      <c r="IV140" s="300"/>
      <c r="IW140" s="300"/>
      <c r="IX140" s="300"/>
      <c r="IY140" s="300"/>
      <c r="IZ140" s="300"/>
      <c r="JC140" s="642"/>
      <c r="JD140" s="213" t="s">
        <v>1196</v>
      </c>
      <c r="JE140" s="332"/>
      <c r="JF140" s="332"/>
      <c r="JG140" s="332"/>
      <c r="JH140" s="332"/>
      <c r="JI140" s="332"/>
      <c r="JJ140" s="332"/>
      <c r="JK140" s="332"/>
      <c r="JL140" s="332"/>
      <c r="JM140" s="332"/>
      <c r="JN140" s="332"/>
      <c r="JO140" s="332"/>
      <c r="JP140" s="332"/>
      <c r="JQ140" s="332"/>
      <c r="JR140" s="332"/>
      <c r="JS140" s="332"/>
      <c r="JT140" s="332"/>
      <c r="JU140" s="332"/>
      <c r="JV140" s="332"/>
      <c r="JW140" s="332"/>
      <c r="JX140" s="332"/>
      <c r="JY140" s="332"/>
      <c r="JZ140" s="332"/>
      <c r="KA140" s="332"/>
      <c r="KB140" s="332"/>
      <c r="KC140" s="332"/>
      <c r="KD140" s="332"/>
      <c r="KE140" s="661"/>
      <c r="KF140" s="661"/>
      <c r="KG140" s="661"/>
      <c r="KH140" s="332"/>
      <c r="KI140" s="332"/>
      <c r="KJ140" s="332"/>
      <c r="KK140" s="332"/>
      <c r="KL140" s="332"/>
      <c r="KM140" s="332"/>
      <c r="KN140" s="1565"/>
      <c r="KO140" s="1565"/>
      <c r="KP140" s="1565"/>
    </row>
    <row r="141" spans="42:302" ht="15.75" customHeight="1" thickBot="1" x14ac:dyDescent="0.35">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W141" s="374" t="s">
        <v>344</v>
      </c>
      <c r="BX141" s="371"/>
      <c r="BY141" s="385">
        <f>'30. Development Cost Schedule'!C141</f>
        <v>0</v>
      </c>
      <c r="BZ141" s="401"/>
      <c r="CA141" s="393"/>
      <c r="CB141" s="391"/>
      <c r="CC141" s="2624">
        <f>'30. Development Cost Schedule'!G141</f>
        <v>0</v>
      </c>
      <c r="CD141" s="2625"/>
      <c r="CE141" s="2625"/>
      <c r="CF141" s="2625"/>
      <c r="CG141" s="2626"/>
      <c r="GP141" s="332"/>
      <c r="GQ141" s="332"/>
      <c r="GR141" s="1145"/>
      <c r="GS141" s="1145"/>
      <c r="GT141" s="1145"/>
      <c r="GU141" s="1145"/>
      <c r="GV141" s="1145"/>
      <c r="GW141" s="1145"/>
      <c r="GX141" s="1145"/>
      <c r="GY141" s="1145"/>
      <c r="GZ141" s="1146"/>
      <c r="HA141" s="1146"/>
      <c r="HB141" s="1144"/>
      <c r="HC141" s="1144"/>
      <c r="HH141" s="1210" t="s">
        <v>593</v>
      </c>
      <c r="HI141" s="2640" t="s">
        <v>1124</v>
      </c>
      <c r="HJ141" s="2641"/>
      <c r="HK141" s="2641"/>
      <c r="HL141" s="2641"/>
      <c r="HM141" s="2641"/>
      <c r="HN141" s="2641"/>
      <c r="HO141" s="2641"/>
      <c r="HP141" s="2641"/>
      <c r="HQ141" s="2641"/>
      <c r="HR141" s="2641"/>
      <c r="HS141" s="2641"/>
      <c r="HT141" s="2641"/>
      <c r="HU141" s="2641"/>
      <c r="HV141" s="2641"/>
      <c r="HW141" s="2641"/>
      <c r="HX141" s="2641"/>
      <c r="HY141" s="2641"/>
      <c r="HZ141" s="2641"/>
      <c r="IA141" s="2641"/>
      <c r="IB141" s="2641"/>
      <c r="IC141" s="2641"/>
      <c r="ID141" s="2641"/>
      <c r="IE141" s="2641"/>
      <c r="IF141" s="2641"/>
      <c r="IG141" s="2641"/>
      <c r="IH141" s="2641"/>
      <c r="II141" s="2641"/>
      <c r="IJ141" s="2641"/>
      <c r="IK141" s="2641"/>
      <c r="IL141" s="2641"/>
      <c r="IM141" s="2641"/>
      <c r="IN141" s="2641"/>
      <c r="IO141" s="2641"/>
      <c r="IP141" s="2641"/>
      <c r="IQ141" s="2641"/>
      <c r="IR141" s="2641"/>
      <c r="IS141" s="2641"/>
      <c r="IT141" s="2641"/>
      <c r="IU141" s="2641"/>
      <c r="IV141" s="2641"/>
      <c r="IW141" s="2641"/>
      <c r="IX141" s="2641"/>
      <c r="IY141" s="2641"/>
      <c r="IZ141" s="2642"/>
      <c r="JC141" s="642"/>
      <c r="JD141" s="2750">
        <f>'42. Dev Team'!B141</f>
        <v>0</v>
      </c>
      <c r="JE141" s="2751"/>
      <c r="JF141" s="2751"/>
      <c r="JG141" s="2751"/>
      <c r="JH141" s="2751"/>
      <c r="JI141" s="2751"/>
      <c r="JJ141" s="2751"/>
      <c r="JK141" s="2751"/>
      <c r="JL141" s="2751"/>
      <c r="JM141" s="2751"/>
      <c r="JN141" s="2751"/>
      <c r="JO141" s="190"/>
      <c r="JP141" s="2759">
        <f>'42. Dev Team'!N141</f>
        <v>0</v>
      </c>
      <c r="JQ141" s="2759"/>
      <c r="JR141" s="2759"/>
      <c r="JS141" s="2759"/>
      <c r="JT141" s="2759"/>
      <c r="JU141" s="2759"/>
      <c r="JV141" s="2759"/>
      <c r="JW141" s="2759"/>
      <c r="JX141" s="2759"/>
      <c r="JY141" s="2759"/>
      <c r="JZ141" s="2759"/>
      <c r="KA141" s="2759"/>
      <c r="KB141" s="2759"/>
      <c r="KC141" s="2759"/>
      <c r="KD141" s="2759"/>
      <c r="KE141" s="2759"/>
      <c r="KF141" s="2759"/>
      <c r="KG141" s="190"/>
      <c r="KH141" s="2760">
        <f>'42. Dev Team'!AF141</f>
        <v>0</v>
      </c>
      <c r="KI141" s="2760"/>
      <c r="KJ141" s="2760"/>
      <c r="KK141" s="2760"/>
      <c r="KL141" s="2760"/>
      <c r="KM141" s="2761"/>
      <c r="KN141" s="1565"/>
      <c r="KO141" s="1565"/>
      <c r="KP141" s="1565"/>
    </row>
    <row r="142" spans="42:302" ht="14.4" x14ac:dyDescent="0.3">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W142" s="374" t="s">
        <v>345</v>
      </c>
      <c r="BX142" s="371"/>
      <c r="BY142" s="385">
        <f>'30. Development Cost Schedule'!C142</f>
        <v>0</v>
      </c>
      <c r="BZ142" s="401"/>
      <c r="CA142" s="393"/>
      <c r="CB142" s="391"/>
      <c r="CC142" s="2624">
        <f>'30. Development Cost Schedule'!G142</f>
        <v>0</v>
      </c>
      <c r="CD142" s="2625"/>
      <c r="CE142" s="2625"/>
      <c r="CF142" s="2625"/>
      <c r="CG142" s="2626"/>
      <c r="GP142" s="332"/>
      <c r="GQ142" s="332"/>
      <c r="GR142" s="1144"/>
      <c r="GS142" s="1144"/>
      <c r="GT142" s="1144"/>
      <c r="GU142" s="1144"/>
      <c r="GV142" s="1144"/>
      <c r="GW142" s="1144"/>
      <c r="GX142" s="1144"/>
      <c r="GY142" s="1144"/>
      <c r="GZ142" s="1146"/>
      <c r="HA142" s="1146"/>
      <c r="HB142" s="1144"/>
      <c r="HC142" s="1144"/>
      <c r="HH142" s="300"/>
      <c r="HI142" s="2643" t="s">
        <v>2216</v>
      </c>
      <c r="HJ142" s="2643"/>
      <c r="HK142" s="2643"/>
      <c r="HL142" s="2643"/>
      <c r="HM142" s="2643"/>
      <c r="HN142" s="2643"/>
      <c r="HO142" s="2643"/>
      <c r="HP142" s="2643"/>
      <c r="HQ142" s="2643"/>
      <c r="HR142" s="2643"/>
      <c r="HS142" s="2643"/>
      <c r="HT142" s="2643"/>
      <c r="HU142" s="2643"/>
      <c r="HV142" s="2643"/>
      <c r="HW142" s="2643"/>
      <c r="HX142" s="2643"/>
      <c r="HY142" s="2643"/>
      <c r="HZ142" s="2643"/>
      <c r="IA142" s="2643"/>
      <c r="IB142" s="2643"/>
      <c r="IC142" s="2643"/>
      <c r="ID142" s="2643"/>
      <c r="IE142" s="2643"/>
      <c r="IF142" s="2643"/>
      <c r="IG142" s="2643"/>
      <c r="IH142" s="2643"/>
      <c r="II142" s="2643"/>
      <c r="IJ142" s="2643"/>
      <c r="IK142" s="2643"/>
      <c r="IL142" s="2643"/>
      <c r="IM142" s="2643"/>
      <c r="IN142" s="2643"/>
      <c r="IO142" s="2643"/>
      <c r="IP142" s="2643"/>
      <c r="IQ142" s="2643"/>
      <c r="IR142" s="2643"/>
      <c r="IS142" s="2643"/>
      <c r="IT142" s="2643"/>
      <c r="IU142" s="2643"/>
      <c r="IV142" s="2643"/>
      <c r="IW142" s="2643"/>
      <c r="IX142" s="2643"/>
      <c r="IY142" s="2643"/>
      <c r="IZ142" s="2643"/>
      <c r="JC142" s="642"/>
      <c r="JD142" s="1375"/>
      <c r="JE142" s="1566"/>
      <c r="JF142" s="1566"/>
      <c r="JG142" s="1566"/>
      <c r="JH142" s="1566"/>
      <c r="JI142" s="1566"/>
      <c r="JJ142" s="1566"/>
      <c r="JK142" s="1566"/>
      <c r="JL142" s="1566"/>
      <c r="JM142" s="1566"/>
      <c r="JN142" s="1566"/>
      <c r="JO142" s="24"/>
      <c r="JP142" s="909" t="s">
        <v>203</v>
      </c>
      <c r="JQ142" s="99"/>
      <c r="JR142" s="99"/>
      <c r="JS142" s="99"/>
      <c r="JT142" s="99"/>
      <c r="JU142" s="99"/>
      <c r="JV142" s="99"/>
      <c r="JW142" s="99"/>
      <c r="JX142" s="99"/>
      <c r="JY142" s="99"/>
      <c r="JZ142" s="99"/>
      <c r="KA142" s="99"/>
      <c r="KB142" s="99"/>
      <c r="KC142" s="99"/>
      <c r="KD142" s="99"/>
      <c r="KE142" s="99"/>
      <c r="KF142" s="99"/>
      <c r="KG142" s="99"/>
      <c r="KH142" s="904" t="s">
        <v>618</v>
      </c>
      <c r="KI142" s="24"/>
      <c r="KJ142" s="24"/>
      <c r="KK142" s="24"/>
      <c r="KL142" s="24"/>
      <c r="KM142" s="214"/>
      <c r="KN142" s="1565"/>
      <c r="KO142" s="1565"/>
      <c r="KP142" s="1565"/>
    </row>
    <row r="143" spans="42:302" ht="30" customHeight="1" x14ac:dyDescent="0.3">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W143" s="374" t="s">
        <v>346</v>
      </c>
      <c r="BX143" s="371"/>
      <c r="BY143" s="385">
        <f>'30. Development Cost Schedule'!C143</f>
        <v>0</v>
      </c>
      <c r="BZ143" s="401"/>
      <c r="CA143" s="393"/>
      <c r="CB143" s="391"/>
      <c r="CC143" s="2624">
        <f>'30. Development Cost Schedule'!G143</f>
        <v>0</v>
      </c>
      <c r="CD143" s="2625"/>
      <c r="CE143" s="2625"/>
      <c r="CF143" s="2625"/>
      <c r="CG143" s="2626"/>
      <c r="GP143" s="332"/>
      <c r="GQ143" s="332"/>
      <c r="GR143" s="1145"/>
      <c r="GS143" s="1145"/>
      <c r="GT143" s="1145"/>
      <c r="GU143" s="1145"/>
      <c r="GV143" s="1145"/>
      <c r="GW143" s="1145"/>
      <c r="GX143" s="1145"/>
      <c r="GY143" s="1145"/>
      <c r="GZ143" s="1146"/>
      <c r="HA143" s="1146"/>
      <c r="HB143" s="1146"/>
      <c r="HC143" s="1146"/>
      <c r="HH143" s="300"/>
      <c r="HI143" s="2644"/>
      <c r="HJ143" s="2644"/>
      <c r="HK143" s="2644"/>
      <c r="HL143" s="2644"/>
      <c r="HM143" s="2644"/>
      <c r="HN143" s="2644"/>
      <c r="HO143" s="2644"/>
      <c r="HP143" s="2644"/>
      <c r="HQ143" s="2644"/>
      <c r="HR143" s="2644"/>
      <c r="HS143" s="2644"/>
      <c r="HT143" s="2644"/>
      <c r="HU143" s="2644"/>
      <c r="HV143" s="2644"/>
      <c r="HW143" s="2644"/>
      <c r="HX143" s="2644"/>
      <c r="HY143" s="2644"/>
      <c r="HZ143" s="2644"/>
      <c r="IA143" s="2644"/>
      <c r="IB143" s="2644"/>
      <c r="IC143" s="2644"/>
      <c r="ID143" s="2644"/>
      <c r="IE143" s="2644"/>
      <c r="IF143" s="2644"/>
      <c r="IG143" s="2644"/>
      <c r="IH143" s="2644"/>
      <c r="II143" s="2644"/>
      <c r="IJ143" s="2644"/>
      <c r="IK143" s="2644"/>
      <c r="IL143" s="2644"/>
      <c r="IM143" s="2644"/>
      <c r="IN143" s="2644"/>
      <c r="IO143" s="2644"/>
      <c r="IP143" s="2644"/>
      <c r="IQ143" s="2644"/>
      <c r="IR143" s="2644"/>
      <c r="IS143" s="2644"/>
      <c r="IT143" s="2644"/>
      <c r="IU143" s="2644"/>
      <c r="IV143" s="2644"/>
      <c r="IW143" s="2644"/>
      <c r="IX143" s="2644"/>
      <c r="IY143" s="2644"/>
      <c r="IZ143" s="2644"/>
      <c r="JC143" s="642"/>
      <c r="JD143" s="2752">
        <f>'42. Dev Team'!B143</f>
        <v>0</v>
      </c>
      <c r="JE143" s="2753"/>
      <c r="JF143" s="2753"/>
      <c r="JG143" s="2753"/>
      <c r="JH143" s="2753"/>
      <c r="JI143" s="2753"/>
      <c r="JJ143" s="2753"/>
      <c r="JK143" s="2753"/>
      <c r="JL143" s="2753"/>
      <c r="JM143" s="2753"/>
      <c r="JN143" s="2753"/>
      <c r="JO143" s="2753"/>
      <c r="JP143" s="2753"/>
      <c r="JQ143" s="2753"/>
      <c r="JR143" s="2753"/>
      <c r="JS143" s="2753"/>
      <c r="JT143" s="24"/>
      <c r="JU143" s="2754">
        <f>'42. Dev Team'!S143</f>
        <v>0</v>
      </c>
      <c r="JV143" s="2754"/>
      <c r="JW143" s="2754"/>
      <c r="JX143" s="2754"/>
      <c r="JY143" s="2754"/>
      <c r="JZ143" s="2754"/>
      <c r="KA143" s="2754"/>
      <c r="KB143" s="2754"/>
      <c r="KC143" s="2754"/>
      <c r="KD143" s="24"/>
      <c r="KE143" s="2757">
        <f>'42. Dev Team'!AC143</f>
        <v>0</v>
      </c>
      <c r="KF143" s="2757"/>
      <c r="KG143" s="2757"/>
      <c r="KH143" s="2757"/>
      <c r="KI143" s="2757"/>
      <c r="KJ143" s="2757"/>
      <c r="KK143" s="2757"/>
      <c r="KL143" s="2757"/>
      <c r="KM143" s="2758"/>
      <c r="KN143" s="1565"/>
      <c r="KO143" s="1565"/>
      <c r="KP143" s="1565"/>
    </row>
    <row r="144" spans="42:302" ht="15" customHeight="1" thickBot="1" x14ac:dyDescent="0.35">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W144" s="394" t="str">
        <f>'30. Development Cost Schedule'!A144</f>
        <v>Other (specify) - see footnote 1</v>
      </c>
      <c r="BX144" s="371"/>
      <c r="BY144" s="385">
        <f>'30. Development Cost Schedule'!C144</f>
        <v>0</v>
      </c>
      <c r="BZ144" s="401"/>
      <c r="CA144" s="393"/>
      <c r="CB144" s="391"/>
      <c r="CC144" s="2624">
        <f>'30. Development Cost Schedule'!G144</f>
        <v>0</v>
      </c>
      <c r="CD144" s="2625"/>
      <c r="CE144" s="2625"/>
      <c r="CF144" s="2625"/>
      <c r="CG144" s="2626"/>
      <c r="GP144" s="332"/>
      <c r="GQ144" s="332"/>
      <c r="GR144" s="1147"/>
      <c r="GS144" s="1147"/>
      <c r="GT144" s="1147"/>
      <c r="GU144" s="1147"/>
      <c r="GV144" s="1147"/>
      <c r="GW144" s="1147"/>
      <c r="GX144" s="1147"/>
      <c r="GY144" s="1147"/>
      <c r="GZ144" s="1146"/>
      <c r="HA144" s="1146"/>
      <c r="HB144" s="1146"/>
      <c r="HC144" s="1146"/>
      <c r="HH144" s="300"/>
      <c r="HI144" s="300"/>
      <c r="HJ144" s="300"/>
      <c r="HK144" s="300"/>
      <c r="HL144" s="300"/>
      <c r="HM144" s="300"/>
      <c r="HN144" s="300"/>
      <c r="HO144" s="300"/>
      <c r="HP144" s="300"/>
      <c r="HQ144" s="300"/>
      <c r="HR144" s="300"/>
      <c r="HS144" s="300"/>
      <c r="HT144" s="300"/>
      <c r="HU144" s="300"/>
      <c r="HV144" s="300"/>
      <c r="HW144" s="300"/>
      <c r="HX144" s="300"/>
      <c r="HY144" s="300"/>
      <c r="HZ144" s="300"/>
      <c r="IA144" s="300"/>
      <c r="IB144" s="300"/>
      <c r="IC144" s="300"/>
      <c r="ID144" s="300"/>
      <c r="IE144" s="300"/>
      <c r="IF144" s="300"/>
      <c r="IG144" s="300"/>
      <c r="IH144" s="300"/>
      <c r="II144" s="300"/>
      <c r="IJ144" s="300"/>
      <c r="IK144" s="300"/>
      <c r="IL144" s="300"/>
      <c r="IM144" s="300"/>
      <c r="IN144" s="300"/>
      <c r="IO144" s="300"/>
      <c r="IP144" s="300"/>
      <c r="IQ144" s="300"/>
      <c r="IR144" s="300"/>
      <c r="IS144" s="300"/>
      <c r="IT144" s="300"/>
      <c r="IU144" s="300"/>
      <c r="IV144" s="300"/>
      <c r="IW144" s="300"/>
      <c r="IX144" s="300"/>
      <c r="IY144" s="300"/>
      <c r="IZ144" s="300"/>
      <c r="JC144" s="642"/>
      <c r="JD144" s="2746" t="s">
        <v>199</v>
      </c>
      <c r="JE144" s="2747"/>
      <c r="JF144" s="2747"/>
      <c r="JG144" s="2747"/>
      <c r="JH144" s="2747"/>
      <c r="JI144" s="2747"/>
      <c r="JJ144" s="2747"/>
      <c r="JK144" s="2747"/>
      <c r="JL144" s="2747"/>
      <c r="JM144" s="2747"/>
      <c r="JN144" s="2747"/>
      <c r="JO144" s="2747"/>
      <c r="JP144" s="2747"/>
      <c r="JQ144" s="2747"/>
      <c r="JR144" s="2747"/>
      <c r="JS144" s="2747"/>
      <c r="JT144" s="24"/>
      <c r="JU144" s="2748" t="s">
        <v>129</v>
      </c>
      <c r="JV144" s="2748"/>
      <c r="JW144" s="2748"/>
      <c r="JX144" s="2748"/>
      <c r="JY144" s="2748"/>
      <c r="JZ144" s="2748"/>
      <c r="KA144" s="2748"/>
      <c r="KB144" s="2748"/>
      <c r="KC144" s="2748"/>
      <c r="KD144" s="24"/>
      <c r="KE144" s="2747" t="s">
        <v>128</v>
      </c>
      <c r="KF144" s="2747"/>
      <c r="KG144" s="2747"/>
      <c r="KH144" s="2747"/>
      <c r="KI144" s="2747"/>
      <c r="KJ144" s="2747"/>
      <c r="KK144" s="2747"/>
      <c r="KL144" s="2747"/>
      <c r="KM144" s="2749"/>
      <c r="KN144" s="1565"/>
      <c r="KO144" s="1565"/>
      <c r="KP144" s="1565"/>
    </row>
    <row r="145" spans="42:302" ht="15" thickBot="1" x14ac:dyDescent="0.35">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W145" s="394" t="str">
        <f>'30. Development Cost Schedule'!A145</f>
        <v>Other (specify) - see footnote 1</v>
      </c>
      <c r="BX145" s="371"/>
      <c r="BY145" s="385">
        <f>'30. Development Cost Schedule'!C145</f>
        <v>0</v>
      </c>
      <c r="BZ145" s="396"/>
      <c r="CA145" s="397"/>
      <c r="CB145" s="391"/>
      <c r="CC145" s="2624">
        <f>'30. Development Cost Schedule'!G145</f>
        <v>0</v>
      </c>
      <c r="CD145" s="2625"/>
      <c r="CE145" s="2625"/>
      <c r="CF145" s="2625"/>
      <c r="CG145" s="2626"/>
      <c r="GP145" s="332"/>
      <c r="GQ145" s="332"/>
      <c r="GR145" s="1147"/>
      <c r="GS145" s="1147"/>
      <c r="GT145" s="1147"/>
      <c r="GU145" s="1147"/>
      <c r="GV145" s="1147"/>
      <c r="GW145" s="1147"/>
      <c r="GX145" s="1147"/>
      <c r="GY145" s="1147"/>
      <c r="GZ145" s="1146"/>
      <c r="HA145" s="1146"/>
      <c r="HB145" s="1146"/>
      <c r="HC145" s="1146"/>
      <c r="HH145" s="300"/>
      <c r="HI145" s="1069">
        <f>'17. Dev. Narr.'!B184</f>
        <v>0</v>
      </c>
      <c r="HJ145" s="2631" t="s">
        <v>691</v>
      </c>
      <c r="HK145" s="2631"/>
      <c r="HL145" s="2631"/>
      <c r="HM145" s="2631"/>
      <c r="HN145" s="2631"/>
      <c r="HO145" s="2631"/>
      <c r="HP145" s="2631"/>
      <c r="HQ145" s="2631"/>
      <c r="HR145" s="2631"/>
      <c r="HS145" s="2631"/>
      <c r="HT145" s="2631"/>
      <c r="HU145" s="2631"/>
      <c r="HV145" s="2631"/>
      <c r="HW145" s="2631"/>
      <c r="HX145" s="2631"/>
      <c r="HY145" s="2631"/>
      <c r="HZ145" s="2631"/>
      <c r="IA145" s="2631"/>
      <c r="IB145" s="2631"/>
      <c r="IC145" s="2631"/>
      <c r="ID145" s="2631"/>
      <c r="IE145" s="2631"/>
      <c r="IF145" s="2631"/>
      <c r="IG145" s="2631"/>
      <c r="IH145" s="2631"/>
      <c r="II145" s="2631"/>
      <c r="IJ145" s="2631"/>
      <c r="IK145" s="2631"/>
      <c r="IL145" s="2631"/>
      <c r="IM145" s="2631"/>
      <c r="IN145" s="2631"/>
      <c r="IO145" s="2631"/>
      <c r="IP145" s="2631"/>
      <c r="IQ145" s="2631"/>
      <c r="IR145" s="2631"/>
      <c r="IS145" s="2631"/>
      <c r="IT145" s="2631"/>
      <c r="IU145" s="2631"/>
      <c r="IV145" s="2631"/>
      <c r="IW145" s="2631"/>
      <c r="IX145" s="2631"/>
      <c r="IY145" s="2631"/>
      <c r="IZ145" s="2631"/>
      <c r="JC145" s="642"/>
      <c r="JD145" s="131"/>
      <c r="JE145" s="24"/>
      <c r="JF145" s="24"/>
      <c r="JG145" s="24"/>
      <c r="JH145" s="24"/>
      <c r="JI145" s="24"/>
      <c r="JJ145" s="24"/>
      <c r="JK145" s="24"/>
      <c r="JL145" s="24"/>
      <c r="JM145" s="24"/>
      <c r="JN145" s="24"/>
      <c r="JO145" s="24"/>
      <c r="JP145" s="24"/>
      <c r="JQ145" s="24"/>
      <c r="JR145" s="24"/>
      <c r="JS145" s="24"/>
      <c r="JT145" s="24"/>
      <c r="JU145" s="24"/>
      <c r="JV145" s="24"/>
      <c r="JW145" s="24"/>
      <c r="JX145" s="24"/>
      <c r="JY145" s="24"/>
      <c r="JZ145" s="24"/>
      <c r="KA145" s="24"/>
      <c r="KB145" s="117"/>
      <c r="KC145" s="24"/>
      <c r="KD145" s="24"/>
      <c r="KE145" s="24"/>
      <c r="KF145" s="24"/>
      <c r="KG145" s="24"/>
      <c r="KH145" s="24"/>
      <c r="KI145" s="24"/>
      <c r="KJ145" s="24"/>
      <c r="KK145" s="24"/>
      <c r="KL145" s="24"/>
      <c r="KM145" s="214"/>
      <c r="KN145" s="1565"/>
      <c r="KO145" s="1565"/>
      <c r="KP145" s="1565"/>
    </row>
    <row r="146" spans="42:302" ht="15" customHeight="1" thickBot="1" x14ac:dyDescent="0.35">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W146" s="382" t="s">
        <v>347</v>
      </c>
      <c r="BX146" s="383"/>
      <c r="BY146" s="372"/>
      <c r="BZ146" s="258"/>
      <c r="CA146" s="258"/>
      <c r="CB146" s="391"/>
      <c r="CC146" s="2624">
        <f>'30. Development Cost Schedule'!G146</f>
        <v>0</v>
      </c>
      <c r="CD146" s="2625"/>
      <c r="CE146" s="2625"/>
      <c r="CF146" s="2625"/>
      <c r="CG146" s="2626"/>
      <c r="GP146" s="332"/>
      <c r="GQ146" s="332"/>
      <c r="GR146" s="332"/>
      <c r="GS146" s="332"/>
      <c r="GT146" s="332"/>
      <c r="GU146" s="332"/>
      <c r="GV146" s="332"/>
      <c r="GW146" s="332"/>
      <c r="GX146" s="332"/>
      <c r="GY146" s="332"/>
      <c r="GZ146" s="332"/>
      <c r="HA146" s="332"/>
      <c r="HB146" s="1146"/>
      <c r="HC146" s="1146"/>
      <c r="HH146" s="300"/>
      <c r="HI146" s="1857"/>
      <c r="HJ146" s="2631"/>
      <c r="HK146" s="2631"/>
      <c r="HL146" s="2631"/>
      <c r="HM146" s="2631"/>
      <c r="HN146" s="2631"/>
      <c r="HO146" s="2631"/>
      <c r="HP146" s="2631"/>
      <c r="HQ146" s="2631"/>
      <c r="HR146" s="2631"/>
      <c r="HS146" s="2631"/>
      <c r="HT146" s="2631"/>
      <c r="HU146" s="2631"/>
      <c r="HV146" s="2631"/>
      <c r="HW146" s="2631"/>
      <c r="HX146" s="2631"/>
      <c r="HY146" s="2631"/>
      <c r="HZ146" s="2631"/>
      <c r="IA146" s="2631"/>
      <c r="IB146" s="2631"/>
      <c r="IC146" s="2631"/>
      <c r="ID146" s="2631"/>
      <c r="IE146" s="2631"/>
      <c r="IF146" s="2631"/>
      <c r="IG146" s="2631"/>
      <c r="IH146" s="2631"/>
      <c r="II146" s="2631"/>
      <c r="IJ146" s="2631"/>
      <c r="IK146" s="2631"/>
      <c r="IL146" s="2631"/>
      <c r="IM146" s="2631"/>
      <c r="IN146" s="2631"/>
      <c r="IO146" s="2631"/>
      <c r="IP146" s="2631"/>
      <c r="IQ146" s="2631"/>
      <c r="IR146" s="2631"/>
      <c r="IS146" s="2631"/>
      <c r="IT146" s="2631"/>
      <c r="IU146" s="2631"/>
      <c r="IV146" s="2631"/>
      <c r="IW146" s="2631"/>
      <c r="IX146" s="2631"/>
      <c r="IY146" s="2631"/>
      <c r="IZ146" s="2631"/>
      <c r="JC146" s="642"/>
      <c r="JD146" s="905" t="s">
        <v>127</v>
      </c>
      <c r="JE146" s="1564"/>
      <c r="JF146" s="1564"/>
      <c r="JG146" s="644"/>
      <c r="JH146" s="645"/>
      <c r="JI146" s="645"/>
      <c r="JJ146" s="646"/>
      <c r="JK146" s="2764">
        <f>'42. Dev Team'!I146</f>
        <v>0</v>
      </c>
      <c r="JL146" s="2765"/>
      <c r="JM146" s="2766"/>
      <c r="JN146" s="24"/>
      <c r="JO146" s="24"/>
      <c r="JP146" s="24"/>
      <c r="JQ146" s="24"/>
      <c r="JR146" s="24"/>
      <c r="JS146" s="24"/>
      <c r="JT146" s="24"/>
      <c r="JU146" s="24"/>
      <c r="JV146" s="24"/>
      <c r="JW146" s="24"/>
      <c r="JX146" s="24"/>
      <c r="JY146" s="24"/>
      <c r="JZ146" s="24"/>
      <c r="KA146" s="24"/>
      <c r="KB146" s="24"/>
      <c r="KC146" s="24"/>
      <c r="KD146" s="24"/>
      <c r="KE146" s="1566"/>
      <c r="KF146" s="1566"/>
      <c r="KG146" s="1566"/>
      <c r="KH146" s="1566"/>
      <c r="KI146" s="1566"/>
      <c r="KJ146" s="2772"/>
      <c r="KK146" s="2772"/>
      <c r="KL146" s="2772"/>
      <c r="KM146" s="214"/>
      <c r="KN146" s="1565"/>
      <c r="KO146" s="1565"/>
      <c r="KP146" s="1565"/>
    </row>
    <row r="147" spans="42:302" ht="15" thickBot="1" x14ac:dyDescent="0.35">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W147" s="374" t="s">
        <v>333</v>
      </c>
      <c r="BX147" s="371"/>
      <c r="BY147" s="385">
        <f>'30. Development Cost Schedule'!C147</f>
        <v>0</v>
      </c>
      <c r="BZ147" s="385">
        <f>'30. Development Cost Schedule'!D147</f>
        <v>0</v>
      </c>
      <c r="CA147" s="385">
        <f>'30. Development Cost Schedule'!E147</f>
        <v>0</v>
      </c>
      <c r="CB147" s="391"/>
      <c r="CC147" s="2624">
        <f>'30. Development Cost Schedule'!G147</f>
        <v>0</v>
      </c>
      <c r="CD147" s="2625"/>
      <c r="CE147" s="2625"/>
      <c r="CF147" s="2625"/>
      <c r="CG147" s="2626"/>
      <c r="GP147" s="1134"/>
      <c r="GQ147" s="1139"/>
      <c r="GR147" s="1139"/>
      <c r="GS147" s="1139"/>
      <c r="GT147" s="1139"/>
      <c r="GU147" s="1139"/>
      <c r="GV147" s="1139"/>
      <c r="GW147" s="1139"/>
      <c r="GX147" s="1139"/>
      <c r="GY147" s="1139"/>
      <c r="GZ147" s="1139"/>
      <c r="HA147" s="1139"/>
      <c r="HB147" s="1146"/>
      <c r="HC147" s="1146"/>
      <c r="HH147" s="300"/>
      <c r="HI147" s="1069">
        <f>'17. Dev. Narr.'!B186</f>
        <v>0</v>
      </c>
      <c r="HJ147" s="2631" t="s">
        <v>690</v>
      </c>
      <c r="HK147" s="2631"/>
      <c r="HL147" s="2631"/>
      <c r="HM147" s="2631"/>
      <c r="HN147" s="2631"/>
      <c r="HO147" s="2631"/>
      <c r="HP147" s="2631"/>
      <c r="HQ147" s="2631"/>
      <c r="HR147" s="2631"/>
      <c r="HS147" s="2631"/>
      <c r="HT147" s="2631"/>
      <c r="HU147" s="2631"/>
      <c r="HV147" s="2631"/>
      <c r="HW147" s="2631"/>
      <c r="HX147" s="2631"/>
      <c r="HY147" s="2631"/>
      <c r="HZ147" s="2631"/>
      <c r="IA147" s="2631"/>
      <c r="IB147" s="2631"/>
      <c r="IC147" s="2631"/>
      <c r="ID147" s="2631"/>
      <c r="IE147" s="2631"/>
      <c r="IF147" s="2631"/>
      <c r="IG147" s="2631"/>
      <c r="IH147" s="2631"/>
      <c r="II147" s="2631"/>
      <c r="IJ147" s="2631"/>
      <c r="IK147" s="2631"/>
      <c r="IL147" s="2631"/>
      <c r="IM147" s="2631"/>
      <c r="IN147" s="2631"/>
      <c r="IO147" s="2631"/>
      <c r="IP147" s="2631"/>
      <c r="IQ147" s="2631"/>
      <c r="IR147" s="2631"/>
      <c r="IS147" s="2631"/>
      <c r="IT147" s="2631"/>
      <c r="IU147" s="2631"/>
      <c r="IV147" s="2631"/>
      <c r="IW147" s="2631"/>
      <c r="IX147" s="2631"/>
      <c r="IY147" s="2631"/>
      <c r="IZ147" s="2631"/>
      <c r="JC147" s="642"/>
      <c r="JD147" s="906"/>
      <c r="JE147" s="24"/>
      <c r="JF147" s="24"/>
      <c r="JG147" s="24"/>
      <c r="JH147" s="24"/>
      <c r="JI147" s="24"/>
      <c r="JJ147" s="24"/>
      <c r="JK147" s="24"/>
      <c r="JL147" s="24"/>
      <c r="JM147" s="24"/>
      <c r="JN147" s="24"/>
      <c r="JO147" s="24"/>
      <c r="JP147" s="24"/>
      <c r="JQ147" s="24"/>
      <c r="JR147" s="24"/>
      <c r="JS147" s="24"/>
      <c r="JT147" s="24"/>
      <c r="JU147" s="24"/>
      <c r="JV147" s="24"/>
      <c r="JW147" s="24"/>
      <c r="JX147" s="24"/>
      <c r="JY147" s="24"/>
      <c r="JZ147" s="24"/>
      <c r="KA147" s="24"/>
      <c r="KB147" s="24"/>
      <c r="KC147" s="24"/>
      <c r="KD147" s="24"/>
      <c r="KE147" s="24"/>
      <c r="KF147" s="24"/>
      <c r="KG147" s="1566"/>
      <c r="KH147" s="1566"/>
      <c r="KI147" s="1566"/>
      <c r="KJ147" s="24"/>
      <c r="KK147" s="24"/>
      <c r="KL147" s="24"/>
      <c r="KM147" s="214"/>
      <c r="KN147" s="1565"/>
      <c r="KO147" s="1565"/>
      <c r="KP147" s="1565"/>
    </row>
    <row r="148" spans="42:302" ht="15" thickBot="1" x14ac:dyDescent="0.35">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W148" s="374" t="s">
        <v>334</v>
      </c>
      <c r="BX148" s="371"/>
      <c r="BY148" s="385">
        <f>'30. Development Cost Schedule'!C148</f>
        <v>0</v>
      </c>
      <c r="BZ148" s="385">
        <f>'30. Development Cost Schedule'!D148</f>
        <v>0</v>
      </c>
      <c r="CA148" s="385">
        <f>'30. Development Cost Schedule'!E148</f>
        <v>0</v>
      </c>
      <c r="CB148" s="391"/>
      <c r="CC148" s="2624">
        <f>'30. Development Cost Schedule'!G148</f>
        <v>0</v>
      </c>
      <c r="CD148" s="2625"/>
      <c r="CE148" s="2625"/>
      <c r="CF148" s="2625"/>
      <c r="CG148" s="2626"/>
      <c r="GP148" s="332"/>
      <c r="GQ148" s="332"/>
      <c r="GR148" s="332"/>
      <c r="GS148" s="332"/>
      <c r="GT148" s="332"/>
      <c r="GU148" s="332"/>
      <c r="GV148" s="332"/>
      <c r="GW148" s="332"/>
      <c r="GX148" s="332"/>
      <c r="GY148" s="332"/>
      <c r="GZ148" s="332"/>
      <c r="HA148" s="332"/>
      <c r="HB148" s="332"/>
      <c r="HC148" s="332"/>
      <c r="HH148" s="300"/>
      <c r="HI148" s="1857"/>
      <c r="HJ148" s="2631"/>
      <c r="HK148" s="2631"/>
      <c r="HL148" s="2631"/>
      <c r="HM148" s="2631"/>
      <c r="HN148" s="2631"/>
      <c r="HO148" s="2631"/>
      <c r="HP148" s="2631"/>
      <c r="HQ148" s="2631"/>
      <c r="HR148" s="2631"/>
      <c r="HS148" s="2631"/>
      <c r="HT148" s="2631"/>
      <c r="HU148" s="2631"/>
      <c r="HV148" s="2631"/>
      <c r="HW148" s="2631"/>
      <c r="HX148" s="2631"/>
      <c r="HY148" s="2631"/>
      <c r="HZ148" s="2631"/>
      <c r="IA148" s="2631"/>
      <c r="IB148" s="2631"/>
      <c r="IC148" s="2631"/>
      <c r="ID148" s="2631"/>
      <c r="IE148" s="2631"/>
      <c r="IF148" s="2631"/>
      <c r="IG148" s="2631"/>
      <c r="IH148" s="2631"/>
      <c r="II148" s="2631"/>
      <c r="IJ148" s="2631"/>
      <c r="IK148" s="2631"/>
      <c r="IL148" s="2631"/>
      <c r="IM148" s="2631"/>
      <c r="IN148" s="2631"/>
      <c r="IO148" s="2631"/>
      <c r="IP148" s="2631"/>
      <c r="IQ148" s="2631"/>
      <c r="IR148" s="2631"/>
      <c r="IS148" s="2631"/>
      <c r="IT148" s="2631"/>
      <c r="IU148" s="2631"/>
      <c r="IV148" s="2631"/>
      <c r="IW148" s="2631"/>
      <c r="IX148" s="2631"/>
      <c r="IY148" s="2631"/>
      <c r="IZ148" s="2631"/>
      <c r="JC148" s="643"/>
      <c r="JD148" s="907" t="s">
        <v>681</v>
      </c>
      <c r="JE148" s="908"/>
      <c r="JF148" s="908"/>
      <c r="JG148" s="908"/>
      <c r="JH148" s="908"/>
      <c r="JI148" s="908"/>
      <c r="JJ148" s="908"/>
      <c r="JK148" s="908"/>
      <c r="JL148" s="908"/>
      <c r="JM148" s="908"/>
      <c r="JN148" s="908"/>
      <c r="JO148" s="908"/>
      <c r="JP148" s="908"/>
      <c r="JQ148" s="908"/>
      <c r="JR148" s="908"/>
      <c r="JS148" s="908"/>
      <c r="JT148" s="908"/>
      <c r="JU148" s="908"/>
      <c r="JV148" s="908"/>
      <c r="JW148" s="908"/>
      <c r="JX148" s="908"/>
      <c r="JY148" s="908"/>
      <c r="JZ148" s="908"/>
      <c r="KA148" s="908"/>
      <c r="KB148" s="908"/>
      <c r="KC148" s="908"/>
      <c r="KD148" s="101"/>
      <c r="KE148" s="1562"/>
      <c r="KF148" s="1562"/>
      <c r="KG148" s="1562"/>
      <c r="KH148" s="1562"/>
      <c r="KI148" s="1562"/>
      <c r="KJ148" s="2740">
        <f>'42. Dev Team'!AH148</f>
        <v>0</v>
      </c>
      <c r="KK148" s="2740"/>
      <c r="KL148" s="2740"/>
      <c r="KM148" s="1563"/>
      <c r="KN148" s="1565"/>
      <c r="KO148" s="1565"/>
      <c r="KP148" s="1565"/>
    </row>
    <row r="149" spans="42:302" ht="15.75" customHeight="1" thickBot="1" x14ac:dyDescent="0.35">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W149" s="374" t="s">
        <v>335</v>
      </c>
      <c r="BX149" s="371"/>
      <c r="BY149" s="385">
        <f>'30. Development Cost Schedule'!C149</f>
        <v>0</v>
      </c>
      <c r="BZ149" s="385">
        <f>'30. Development Cost Schedule'!D149</f>
        <v>0</v>
      </c>
      <c r="CA149" s="385">
        <f>'30. Development Cost Schedule'!E149</f>
        <v>0</v>
      </c>
      <c r="CB149" s="391"/>
      <c r="CC149" s="2624">
        <f>'30. Development Cost Schedule'!G149</f>
        <v>0</v>
      </c>
      <c r="CD149" s="2625"/>
      <c r="CE149" s="2625"/>
      <c r="CF149" s="2625"/>
      <c r="CG149" s="2626"/>
      <c r="GP149" s="332"/>
      <c r="GQ149" s="332"/>
      <c r="GR149" s="332"/>
      <c r="GS149" s="332"/>
      <c r="GT149" s="332"/>
      <c r="GU149" s="332"/>
      <c r="GV149" s="332"/>
      <c r="GW149" s="332"/>
      <c r="GX149" s="332"/>
      <c r="GY149" s="332"/>
      <c r="GZ149" s="332"/>
      <c r="HA149" s="332"/>
      <c r="HB149" s="1139"/>
      <c r="HC149" s="1139"/>
      <c r="HH149" s="300"/>
      <c r="HI149" s="1069">
        <f>'17. Dev. Narr.'!B188</f>
        <v>0</v>
      </c>
      <c r="HJ149" s="2782" t="s">
        <v>2217</v>
      </c>
      <c r="HK149" s="2783"/>
      <c r="HL149" s="2783"/>
      <c r="HM149" s="2783"/>
      <c r="HN149" s="2783"/>
      <c r="HO149" s="2783"/>
      <c r="HP149" s="2783"/>
      <c r="HQ149" s="2783"/>
      <c r="HR149" s="2783"/>
      <c r="HS149" s="2783"/>
      <c r="HT149" s="2783"/>
      <c r="HU149" s="2783"/>
      <c r="HV149" s="2783"/>
      <c r="HW149" s="2783"/>
      <c r="HX149" s="2783"/>
      <c r="HY149" s="2783"/>
      <c r="HZ149" s="2783"/>
      <c r="IA149" s="2783"/>
      <c r="IB149" s="2783"/>
      <c r="IC149" s="2783"/>
      <c r="ID149" s="2783"/>
      <c r="IE149" s="2783"/>
      <c r="IF149" s="2783"/>
      <c r="IG149" s="2783"/>
      <c r="IH149" s="2783"/>
      <c r="II149" s="2783"/>
      <c r="IJ149" s="2783"/>
      <c r="IK149" s="2783"/>
      <c r="IL149" s="2783"/>
      <c r="IM149" s="2783"/>
      <c r="IN149" s="2783"/>
      <c r="IO149" s="2783"/>
      <c r="IP149" s="2783"/>
      <c r="IQ149" s="2783"/>
      <c r="IR149" s="2783"/>
      <c r="IS149" s="2783"/>
      <c r="IT149" s="2783"/>
      <c r="IU149" s="2783"/>
      <c r="IV149" s="2783"/>
      <c r="IW149" s="2783"/>
      <c r="IX149" s="2783"/>
      <c r="IY149" s="2783"/>
      <c r="IZ149" s="2783"/>
      <c r="JC149" s="24"/>
      <c r="JD149" s="910"/>
      <c r="JE149" s="24"/>
      <c r="JF149" s="24"/>
      <c r="JG149" s="24"/>
      <c r="JH149" s="24"/>
      <c r="JI149" s="24"/>
      <c r="JJ149" s="24"/>
      <c r="JK149" s="24"/>
      <c r="JL149" s="24"/>
      <c r="JM149" s="24"/>
      <c r="JN149" s="24"/>
      <c r="JO149" s="24"/>
      <c r="JP149" s="24"/>
      <c r="JQ149" s="24"/>
      <c r="JR149" s="24"/>
      <c r="JS149" s="24"/>
      <c r="JT149" s="24"/>
      <c r="JU149" s="24"/>
      <c r="JV149" s="24"/>
      <c r="JW149" s="24"/>
      <c r="JX149" s="24"/>
      <c r="JY149" s="24"/>
      <c r="JZ149" s="24"/>
      <c r="KA149" s="24"/>
      <c r="KB149" s="24"/>
      <c r="KC149" s="24"/>
      <c r="KD149" s="24"/>
      <c r="KE149" s="1566"/>
      <c r="KF149" s="1566"/>
      <c r="KG149" s="1566"/>
      <c r="KH149" s="1566"/>
      <c r="KI149" s="1566"/>
      <c r="KJ149" s="1567"/>
      <c r="KK149" s="1567"/>
      <c r="KL149" s="1567"/>
      <c r="KM149" s="1566"/>
      <c r="KN149" s="1565"/>
      <c r="KO149" s="1565"/>
      <c r="KP149" s="1565"/>
    </row>
    <row r="150" spans="42:302" ht="15" thickBot="1" x14ac:dyDescent="0.35">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W150" s="374" t="s">
        <v>336</v>
      </c>
      <c r="BX150" s="371"/>
      <c r="BY150" s="385">
        <f>'30. Development Cost Schedule'!C150</f>
        <v>0</v>
      </c>
      <c r="BZ150" s="385">
        <f>'30. Development Cost Schedule'!D150</f>
        <v>0</v>
      </c>
      <c r="CA150" s="385">
        <f>'30. Development Cost Schedule'!E150</f>
        <v>0</v>
      </c>
      <c r="CB150" s="391"/>
      <c r="CC150" s="2624">
        <f>'30. Development Cost Schedule'!G150</f>
        <v>0</v>
      </c>
      <c r="CD150" s="2625"/>
      <c r="CE150" s="2625"/>
      <c r="CF150" s="2625"/>
      <c r="CG150" s="2626"/>
      <c r="GP150" s="332"/>
      <c r="GQ150" s="332"/>
      <c r="GR150" s="332"/>
      <c r="GS150" s="332"/>
      <c r="GT150" s="332"/>
      <c r="GU150" s="332"/>
      <c r="GV150" s="332"/>
      <c r="GW150" s="332"/>
      <c r="GX150" s="332"/>
      <c r="GY150" s="332"/>
      <c r="GZ150" s="332"/>
      <c r="HA150" s="332"/>
      <c r="HB150" s="332"/>
      <c r="HC150" s="332"/>
      <c r="HH150" s="300"/>
      <c r="HI150" s="299"/>
      <c r="HJ150" s="299"/>
      <c r="HK150" s="299"/>
      <c r="HL150" s="299"/>
      <c r="HM150" s="299"/>
      <c r="HN150" s="299"/>
      <c r="HO150" s="1459" t="s">
        <v>1563</v>
      </c>
      <c r="HP150" s="299"/>
      <c r="HQ150" s="299"/>
      <c r="HR150" s="299"/>
      <c r="HS150" s="299"/>
      <c r="HT150" s="299"/>
      <c r="HU150" s="299"/>
      <c r="HV150" s="299"/>
      <c r="HW150" s="299"/>
      <c r="HX150" s="299"/>
      <c r="HY150" s="299"/>
      <c r="HZ150" s="299"/>
      <c r="IA150" s="299"/>
      <c r="IB150" s="299"/>
      <c r="IC150" s="299"/>
      <c r="ID150" s="299"/>
      <c r="IE150" s="299"/>
      <c r="IF150" s="299"/>
      <c r="IG150" s="299"/>
      <c r="IH150" s="2443">
        <f>'17. Dev. Narr.'!AC189</f>
        <v>0</v>
      </c>
      <c r="II150" s="2443"/>
      <c r="IJ150" s="2443"/>
      <c r="IK150" s="2443"/>
      <c r="IL150" s="2443"/>
      <c r="IM150" s="2443"/>
      <c r="IN150" s="299"/>
      <c r="IO150" s="299"/>
      <c r="IP150" s="299"/>
      <c r="IQ150" s="299"/>
      <c r="IR150" s="299"/>
      <c r="IS150" s="299"/>
      <c r="IT150" s="299"/>
      <c r="IU150" s="299"/>
      <c r="IV150" s="299"/>
      <c r="IW150" s="299"/>
      <c r="IX150" s="299"/>
      <c r="IY150" s="299"/>
      <c r="IZ150" s="299"/>
      <c r="JC150" s="24"/>
      <c r="JD150" s="2762" t="s">
        <v>1197</v>
      </c>
      <c r="JE150" s="2763"/>
      <c r="JF150" s="2763"/>
      <c r="JG150" s="2763"/>
      <c r="JH150" s="2763"/>
      <c r="JI150" s="2763"/>
      <c r="JJ150" s="2763"/>
      <c r="JK150" s="2763"/>
      <c r="JL150" s="2763"/>
      <c r="JM150" s="2763"/>
      <c r="JN150" s="2763"/>
      <c r="JO150" s="24"/>
      <c r="JP150" s="24"/>
      <c r="JQ150" s="24"/>
      <c r="JR150" s="24"/>
      <c r="JS150" s="24"/>
      <c r="JT150" s="24"/>
      <c r="JU150" s="24"/>
      <c r="JV150" s="24"/>
      <c r="JW150" s="24"/>
      <c r="JX150" s="24"/>
      <c r="JY150" s="24"/>
      <c r="JZ150" s="24"/>
      <c r="KA150" s="24"/>
      <c r="KB150" s="24"/>
      <c r="KC150" s="24"/>
      <c r="KD150" s="24"/>
      <c r="KE150" s="1566"/>
      <c r="KF150" s="1566"/>
      <c r="KG150" s="1560"/>
      <c r="KH150" s="1560"/>
      <c r="KI150" s="1560"/>
      <c r="KJ150" s="24"/>
      <c r="KK150" s="24"/>
      <c r="KL150" s="24"/>
      <c r="KM150" s="24"/>
      <c r="KN150" s="1565"/>
      <c r="KO150" s="1565"/>
      <c r="KP150" s="1565"/>
    </row>
    <row r="151" spans="42:302" ht="14.4" x14ac:dyDescent="0.3">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W151" s="394" t="str">
        <f>'30. Development Cost Schedule'!A151</f>
        <v>Other (specify) - see footnote 1</v>
      </c>
      <c r="BX151" s="371"/>
      <c r="BY151" s="385">
        <f>'30. Development Cost Schedule'!C151</f>
        <v>0</v>
      </c>
      <c r="BZ151" s="385">
        <f>'30. Development Cost Schedule'!D151</f>
        <v>0</v>
      </c>
      <c r="CA151" s="385">
        <f>'30. Development Cost Schedule'!E151</f>
        <v>0</v>
      </c>
      <c r="CB151" s="391"/>
      <c r="CC151" s="2624">
        <f>'30. Development Cost Schedule'!G151</f>
        <v>0</v>
      </c>
      <c r="CD151" s="2625"/>
      <c r="CE151" s="2625"/>
      <c r="CF151" s="2625"/>
      <c r="CG151" s="2626"/>
      <c r="GP151" s="332"/>
      <c r="GQ151" s="332"/>
      <c r="GR151" s="332"/>
      <c r="GS151" s="332"/>
      <c r="GT151" s="332"/>
      <c r="GU151" s="332"/>
      <c r="GV151" s="332"/>
      <c r="GW151" s="332"/>
      <c r="GX151" s="332"/>
      <c r="GY151" s="332"/>
      <c r="GZ151" s="332"/>
      <c r="HA151" s="332"/>
      <c r="HB151" s="332"/>
      <c r="HC151" s="332"/>
      <c r="HH151" s="300"/>
      <c r="JC151" s="24"/>
      <c r="JD151" s="2750">
        <f>'42. Dev Team'!B151</f>
        <v>0</v>
      </c>
      <c r="JE151" s="2751"/>
      <c r="JF151" s="2751"/>
      <c r="JG151" s="2751"/>
      <c r="JH151" s="2751"/>
      <c r="JI151" s="2751"/>
      <c r="JJ151" s="2751"/>
      <c r="JK151" s="2751"/>
      <c r="JL151" s="2751"/>
      <c r="JM151" s="2751"/>
      <c r="JN151" s="2751"/>
      <c r="JO151" s="190"/>
      <c r="JP151" s="2759">
        <f>'42. Dev Team'!N151</f>
        <v>0</v>
      </c>
      <c r="JQ151" s="2759"/>
      <c r="JR151" s="2759"/>
      <c r="JS151" s="2759"/>
      <c r="JT151" s="2759"/>
      <c r="JU151" s="2759"/>
      <c r="JV151" s="2759"/>
      <c r="JW151" s="2759"/>
      <c r="JX151" s="2759"/>
      <c r="JY151" s="2759"/>
      <c r="JZ151" s="2759"/>
      <c r="KA151" s="2759"/>
      <c r="KB151" s="2759"/>
      <c r="KC151" s="2759"/>
      <c r="KD151" s="2759"/>
      <c r="KE151" s="2759"/>
      <c r="KF151" s="2759"/>
      <c r="KG151" s="190"/>
      <c r="KH151" s="2760">
        <f>'42. Dev Team'!AF151</f>
        <v>0</v>
      </c>
      <c r="KI151" s="2760"/>
      <c r="KJ151" s="2760"/>
      <c r="KK151" s="2760"/>
      <c r="KL151" s="2760"/>
      <c r="KM151" s="2761"/>
      <c r="KN151" s="1565"/>
      <c r="KO151" s="1565"/>
      <c r="KP151" s="1565"/>
    </row>
    <row r="152" spans="42:302" ht="15.75" customHeight="1" x14ac:dyDescent="0.3">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W152" s="394" t="str">
        <f>'30. Development Cost Schedule'!A152</f>
        <v>Other (specify) - see footnote 1</v>
      </c>
      <c r="BX152" s="371"/>
      <c r="BY152" s="385">
        <f>'30. Development Cost Schedule'!C152</f>
        <v>0</v>
      </c>
      <c r="BZ152" s="385">
        <f>'30. Development Cost Schedule'!D152</f>
        <v>0</v>
      </c>
      <c r="CA152" s="385">
        <f>'30. Development Cost Schedule'!E152</f>
        <v>0</v>
      </c>
      <c r="CB152" s="391"/>
      <c r="CC152" s="2624">
        <f>'30. Development Cost Schedule'!G152</f>
        <v>0</v>
      </c>
      <c r="CD152" s="2625"/>
      <c r="CE152" s="2625"/>
      <c r="CF152" s="2625"/>
      <c r="CG152" s="2626"/>
      <c r="GP152" s="332"/>
      <c r="GQ152" s="332"/>
      <c r="GR152" s="1141"/>
      <c r="GS152" s="1141"/>
      <c r="GT152" s="1141"/>
      <c r="GU152" s="1141"/>
      <c r="GV152" s="1141"/>
      <c r="GW152" s="1141"/>
      <c r="GX152" s="1141"/>
      <c r="GY152" s="1141"/>
      <c r="GZ152" s="1141"/>
      <c r="HA152" s="1141"/>
      <c r="HB152" s="332"/>
      <c r="HC152" s="332"/>
      <c r="HH152" s="300"/>
      <c r="JC152" s="24"/>
      <c r="JD152" s="1375"/>
      <c r="JE152" s="1566"/>
      <c r="JF152" s="1566"/>
      <c r="JG152" s="1566"/>
      <c r="JH152" s="1566"/>
      <c r="JI152" s="1566"/>
      <c r="JJ152" s="1566"/>
      <c r="JK152" s="1566"/>
      <c r="JL152" s="1566"/>
      <c r="JM152" s="1566"/>
      <c r="JN152" s="1566"/>
      <c r="JO152" s="24"/>
      <c r="JP152" s="909" t="s">
        <v>203</v>
      </c>
      <c r="JQ152" s="99"/>
      <c r="JR152" s="99"/>
      <c r="JS152" s="99"/>
      <c r="JT152" s="99"/>
      <c r="JU152" s="99"/>
      <c r="JV152" s="99"/>
      <c r="JW152" s="99"/>
      <c r="JX152" s="99"/>
      <c r="JY152" s="99"/>
      <c r="JZ152" s="99"/>
      <c r="KA152" s="99"/>
      <c r="KB152" s="99"/>
      <c r="KC152" s="99"/>
      <c r="KD152" s="99"/>
      <c r="KE152" s="99"/>
      <c r="KF152" s="99"/>
      <c r="KG152" s="99"/>
      <c r="KH152" s="904" t="s">
        <v>618</v>
      </c>
      <c r="KI152" s="24"/>
      <c r="KJ152" s="24"/>
      <c r="KK152" s="24"/>
      <c r="KL152" s="24"/>
      <c r="KM152" s="214"/>
      <c r="KN152" s="1565"/>
      <c r="KO152" s="1565"/>
      <c r="KP152" s="1565"/>
    </row>
    <row r="153" spans="42:302" ht="15" x14ac:dyDescent="0.3">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W153" s="382" t="s">
        <v>1081</v>
      </c>
      <c r="BX153" s="383"/>
      <c r="BY153" s="372"/>
      <c r="BZ153" s="258"/>
      <c r="CA153" s="258"/>
      <c r="CB153" s="391"/>
      <c r="CC153" s="2624">
        <f>'30. Development Cost Schedule'!G153</f>
        <v>0</v>
      </c>
      <c r="CD153" s="2625"/>
      <c r="CE153" s="2625"/>
      <c r="CF153" s="2625"/>
      <c r="CG153" s="2626"/>
      <c r="GP153" s="332"/>
      <c r="GQ153" s="332"/>
      <c r="GR153" s="1148"/>
      <c r="GS153" s="1148"/>
      <c r="GT153" s="1148"/>
      <c r="GU153" s="1148"/>
      <c r="GV153" s="1148"/>
      <c r="GW153" s="1148"/>
      <c r="GX153" s="1148"/>
      <c r="GY153" s="1149"/>
      <c r="GZ153" s="1149"/>
      <c r="HA153" s="1149"/>
      <c r="HB153" s="332"/>
      <c r="HC153" s="332"/>
      <c r="HH153" s="299"/>
      <c r="JC153" s="24"/>
      <c r="JD153" s="2752">
        <f>'42. Dev Team'!B153</f>
        <v>0</v>
      </c>
      <c r="JE153" s="2753"/>
      <c r="JF153" s="2753"/>
      <c r="JG153" s="2753"/>
      <c r="JH153" s="2753"/>
      <c r="JI153" s="2753"/>
      <c r="JJ153" s="2753"/>
      <c r="JK153" s="2753"/>
      <c r="JL153" s="2753"/>
      <c r="JM153" s="2753"/>
      <c r="JN153" s="2753"/>
      <c r="JO153" s="2753"/>
      <c r="JP153" s="2753"/>
      <c r="JQ153" s="2753"/>
      <c r="JR153" s="2753"/>
      <c r="JS153" s="2753"/>
      <c r="JT153" s="24"/>
      <c r="JU153" s="2754">
        <f>'42. Dev Team'!S153</f>
        <v>0</v>
      </c>
      <c r="JV153" s="2754"/>
      <c r="JW153" s="2754"/>
      <c r="JX153" s="2754"/>
      <c r="JY153" s="2754"/>
      <c r="JZ153" s="2754"/>
      <c r="KA153" s="2754"/>
      <c r="KB153" s="2754"/>
      <c r="KC153" s="2754"/>
      <c r="KD153" s="24"/>
      <c r="KE153" s="2757">
        <f>'42. Dev Team'!AC153</f>
        <v>0</v>
      </c>
      <c r="KF153" s="2757"/>
      <c r="KG153" s="2757"/>
      <c r="KH153" s="2757"/>
      <c r="KI153" s="2757"/>
      <c r="KJ153" s="2757"/>
      <c r="KK153" s="2757"/>
      <c r="KL153" s="2757"/>
      <c r="KM153" s="2758"/>
      <c r="KN153" s="1565"/>
      <c r="KO153" s="1565"/>
      <c r="KP153" s="1565"/>
    </row>
    <row r="154" spans="42:302" ht="14.4" x14ac:dyDescent="0.3">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W154" s="374" t="s">
        <v>348</v>
      </c>
      <c r="BX154" s="371"/>
      <c r="BY154" s="385">
        <f>'30. Development Cost Schedule'!C154</f>
        <v>0</v>
      </c>
      <c r="BZ154" s="386"/>
      <c r="CA154" s="402"/>
      <c r="CB154" s="391"/>
      <c r="CC154" s="2624">
        <f>'30. Development Cost Schedule'!G154</f>
        <v>0</v>
      </c>
      <c r="CD154" s="2625"/>
      <c r="CE154" s="2625"/>
      <c r="CF154" s="2625"/>
      <c r="CG154" s="2626"/>
      <c r="GP154" s="332"/>
      <c r="GQ154" s="332"/>
      <c r="GR154" s="95"/>
      <c r="GS154" s="95"/>
      <c r="GT154" s="1150"/>
      <c r="GU154" s="1150"/>
      <c r="GV154" s="1150"/>
      <c r="GW154" s="95"/>
      <c r="GX154" s="95"/>
      <c r="GY154" s="332"/>
      <c r="GZ154" s="332"/>
      <c r="HA154" s="1150"/>
      <c r="HB154" s="1141"/>
      <c r="HC154" s="1141"/>
      <c r="JC154" s="24"/>
      <c r="JD154" s="2746" t="s">
        <v>199</v>
      </c>
      <c r="JE154" s="2747"/>
      <c r="JF154" s="2747"/>
      <c r="JG154" s="2747"/>
      <c r="JH154" s="2747"/>
      <c r="JI154" s="2747"/>
      <c r="JJ154" s="2747"/>
      <c r="JK154" s="2747"/>
      <c r="JL154" s="2747"/>
      <c r="JM154" s="2747"/>
      <c r="JN154" s="2747"/>
      <c r="JO154" s="2747"/>
      <c r="JP154" s="2747"/>
      <c r="JQ154" s="2747"/>
      <c r="JR154" s="2747"/>
      <c r="JS154" s="2747"/>
      <c r="JT154" s="24"/>
      <c r="JU154" s="2748" t="s">
        <v>129</v>
      </c>
      <c r="JV154" s="2748"/>
      <c r="JW154" s="2748"/>
      <c r="JX154" s="2748"/>
      <c r="JY154" s="2748"/>
      <c r="JZ154" s="2748"/>
      <c r="KA154" s="2748"/>
      <c r="KB154" s="2748"/>
      <c r="KC154" s="2748"/>
      <c r="KD154" s="24"/>
      <c r="KE154" s="2747" t="s">
        <v>128</v>
      </c>
      <c r="KF154" s="2747"/>
      <c r="KG154" s="2747"/>
      <c r="KH154" s="2747"/>
      <c r="KI154" s="2747"/>
      <c r="KJ154" s="2747"/>
      <c r="KK154" s="2747"/>
      <c r="KL154" s="2747"/>
      <c r="KM154" s="2749"/>
      <c r="KN154" s="1565"/>
      <c r="KO154" s="1565"/>
      <c r="KP154" s="1565"/>
    </row>
    <row r="155" spans="42:302" ht="15.75" customHeight="1" x14ac:dyDescent="0.3">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W155" s="374" t="s">
        <v>349</v>
      </c>
      <c r="BX155" s="371"/>
      <c r="BY155" s="385">
        <f>'30. Development Cost Schedule'!C155</f>
        <v>0</v>
      </c>
      <c r="BZ155" s="385">
        <f>'30. Development Cost Schedule'!D155</f>
        <v>0</v>
      </c>
      <c r="CA155" s="385">
        <f>'30. Development Cost Schedule'!E155</f>
        <v>0</v>
      </c>
      <c r="CB155" s="391"/>
      <c r="CC155" s="2624">
        <f>'30. Development Cost Schedule'!G155</f>
        <v>0</v>
      </c>
      <c r="CD155" s="2625"/>
      <c r="CE155" s="2625"/>
      <c r="CF155" s="2625"/>
      <c r="CG155" s="2626"/>
      <c r="GP155" s="332"/>
      <c r="GQ155" s="95"/>
      <c r="GR155" s="95"/>
      <c r="GS155" s="661"/>
      <c r="GT155" s="661"/>
      <c r="GU155" s="661"/>
      <c r="GV155" s="95"/>
      <c r="GW155" s="95"/>
      <c r="GX155" s="332"/>
      <c r="GY155" s="332"/>
      <c r="GZ155" s="661"/>
      <c r="HA155" s="661"/>
      <c r="HB155" s="1149"/>
      <c r="HC155" s="1149"/>
      <c r="JC155" s="24"/>
      <c r="JD155" s="131"/>
      <c r="JE155" s="24"/>
      <c r="JF155" s="24"/>
      <c r="JG155" s="24"/>
      <c r="JH155" s="24"/>
      <c r="JI155" s="24"/>
      <c r="JJ155" s="24"/>
      <c r="JK155" s="24"/>
      <c r="JL155" s="24"/>
      <c r="JM155" s="24"/>
      <c r="JN155" s="24"/>
      <c r="JO155" s="24"/>
      <c r="JP155" s="24"/>
      <c r="JQ155" s="24"/>
      <c r="JR155" s="24"/>
      <c r="JS155" s="24"/>
      <c r="JT155" s="24"/>
      <c r="JU155" s="24"/>
      <c r="JV155" s="24"/>
      <c r="JW155" s="24"/>
      <c r="JX155" s="24"/>
      <c r="JY155" s="24"/>
      <c r="JZ155" s="24"/>
      <c r="KA155" s="24"/>
      <c r="KB155" s="117"/>
      <c r="KC155" s="24"/>
      <c r="KD155" s="24"/>
      <c r="KE155" s="24"/>
      <c r="KF155" s="24"/>
      <c r="KG155" s="24"/>
      <c r="KH155" s="24"/>
      <c r="KI155" s="24"/>
      <c r="KJ155" s="24"/>
      <c r="KK155" s="24"/>
      <c r="KL155" s="24"/>
      <c r="KM155" s="214"/>
      <c r="KN155" s="1565"/>
      <c r="KO155" s="1565"/>
      <c r="KP155" s="1565"/>
    </row>
    <row r="156" spans="42:302" ht="14.4" x14ac:dyDescent="0.3">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W156" s="374" t="s">
        <v>350</v>
      </c>
      <c r="BX156" s="371"/>
      <c r="BY156" s="385">
        <f>'30. Development Cost Schedule'!C156</f>
        <v>0</v>
      </c>
      <c r="BZ156" s="386"/>
      <c r="CA156" s="402"/>
      <c r="CB156" s="391"/>
      <c r="CC156" s="2624">
        <f>'30. Development Cost Schedule'!G156</f>
        <v>0</v>
      </c>
      <c r="CD156" s="2625"/>
      <c r="CE156" s="2625"/>
      <c r="CF156" s="2625"/>
      <c r="CG156" s="2626"/>
      <c r="GP156" s="332"/>
      <c r="GQ156" s="1151"/>
      <c r="GR156" s="1151"/>
      <c r="GS156" s="1151"/>
      <c r="GT156" s="1151"/>
      <c r="GU156" s="1151"/>
      <c r="GV156" s="1151"/>
      <c r="GW156" s="1151"/>
      <c r="GX156" s="1151"/>
      <c r="GY156" s="1151"/>
      <c r="GZ156" s="1151"/>
      <c r="HA156" s="1151"/>
      <c r="HB156" s="1150"/>
      <c r="HC156" s="1150"/>
      <c r="JC156" s="24"/>
      <c r="JD156" s="905" t="s">
        <v>127</v>
      </c>
      <c r="JE156" s="1564"/>
      <c r="JF156" s="1564"/>
      <c r="JG156" s="644"/>
      <c r="JH156" s="645"/>
      <c r="JI156" s="645"/>
      <c r="JJ156" s="646"/>
      <c r="JK156" s="2764">
        <f>'42. Dev Team'!I156</f>
        <v>0</v>
      </c>
      <c r="JL156" s="2765"/>
      <c r="JM156" s="2766"/>
      <c r="JN156" s="24"/>
      <c r="JO156" s="24"/>
      <c r="JP156" s="24"/>
      <c r="JQ156" s="24"/>
      <c r="JR156" s="24"/>
      <c r="JS156" s="24"/>
      <c r="JT156" s="24"/>
      <c r="JU156" s="24"/>
      <c r="JV156" s="24"/>
      <c r="JW156" s="24"/>
      <c r="JX156" s="24"/>
      <c r="JY156" s="24"/>
      <c r="JZ156" s="24"/>
      <c r="KA156" s="24"/>
      <c r="KB156" s="24"/>
      <c r="KC156" s="24"/>
      <c r="KD156" s="24"/>
      <c r="KE156" s="1566"/>
      <c r="KF156" s="1566"/>
      <c r="KG156" s="1566"/>
      <c r="KH156" s="1566"/>
      <c r="KI156" s="1566"/>
      <c r="KJ156" s="2772"/>
      <c r="KK156" s="2772"/>
      <c r="KL156" s="2772"/>
      <c r="KM156" s="214"/>
      <c r="KN156" s="1565"/>
      <c r="KO156" s="1565"/>
      <c r="KP156" s="1565"/>
    </row>
    <row r="157" spans="42:302" ht="14.4" x14ac:dyDescent="0.3">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W157" s="374" t="s">
        <v>351</v>
      </c>
      <c r="BX157" s="371"/>
      <c r="BY157" s="385">
        <f>'30. Development Cost Schedule'!C157</f>
        <v>0</v>
      </c>
      <c r="BZ157" s="385">
        <f>'30. Development Cost Schedule'!D157</f>
        <v>0</v>
      </c>
      <c r="CA157" s="385">
        <f>'30. Development Cost Schedule'!E157</f>
        <v>0</v>
      </c>
      <c r="CB157" s="391"/>
      <c r="CC157" s="2624">
        <f>'30. Development Cost Schedule'!G157</f>
        <v>0</v>
      </c>
      <c r="CD157" s="2625"/>
      <c r="CE157" s="2625"/>
      <c r="CF157" s="2625"/>
      <c r="CG157" s="2626"/>
      <c r="GP157" s="332"/>
      <c r="GQ157" s="1151"/>
      <c r="GR157" s="1151"/>
      <c r="GS157" s="1151"/>
      <c r="GT157" s="1151"/>
      <c r="GU157" s="1151"/>
      <c r="GV157" s="1151"/>
      <c r="GW157" s="1151"/>
      <c r="GX157" s="1151"/>
      <c r="GY157" s="1151"/>
      <c r="GZ157" s="1151"/>
      <c r="HA157" s="1151"/>
      <c r="HB157" s="661"/>
      <c r="HC157" s="332"/>
      <c r="JC157" s="24"/>
      <c r="JD157" s="906"/>
      <c r="JE157" s="24"/>
      <c r="JF157" s="24"/>
      <c r="JG157" s="24"/>
      <c r="JH157" s="24"/>
      <c r="JI157" s="24"/>
      <c r="JJ157" s="24"/>
      <c r="JK157" s="24"/>
      <c r="JL157" s="24"/>
      <c r="JM157" s="24"/>
      <c r="JN157" s="24"/>
      <c r="JO157" s="24"/>
      <c r="JP157" s="24"/>
      <c r="JQ157" s="24"/>
      <c r="JR157" s="24"/>
      <c r="JS157" s="24"/>
      <c r="JT157" s="24"/>
      <c r="JU157" s="24"/>
      <c r="JV157" s="24"/>
      <c r="JW157" s="24"/>
      <c r="JX157" s="24"/>
      <c r="JY157" s="24"/>
      <c r="JZ157" s="24"/>
      <c r="KA157" s="24"/>
      <c r="KB157" s="24"/>
      <c r="KC157" s="24"/>
      <c r="KD157" s="24"/>
      <c r="KE157" s="24"/>
      <c r="KF157" s="24"/>
      <c r="KG157" s="1566"/>
      <c r="KH157" s="1566"/>
      <c r="KI157" s="1566"/>
      <c r="KJ157" s="24"/>
      <c r="KK157" s="24"/>
      <c r="KL157" s="24"/>
      <c r="KM157" s="214"/>
      <c r="KN157" s="1565"/>
      <c r="KO157" s="1565"/>
      <c r="KP157" s="1565"/>
    </row>
    <row r="158" spans="42:302" ht="15" thickBot="1" x14ac:dyDescent="0.35">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W158" s="374" t="s">
        <v>345</v>
      </c>
      <c r="BX158" s="371"/>
      <c r="BY158" s="385">
        <f>'30. Development Cost Schedule'!C158</f>
        <v>0</v>
      </c>
      <c r="BZ158" s="385">
        <f>'30. Development Cost Schedule'!D158</f>
        <v>0</v>
      </c>
      <c r="CA158" s="385">
        <f>'30. Development Cost Schedule'!E158</f>
        <v>0</v>
      </c>
      <c r="CB158" s="391"/>
      <c r="CC158" s="2624">
        <f>'30. Development Cost Schedule'!G158</f>
        <v>0</v>
      </c>
      <c r="CD158" s="2625"/>
      <c r="CE158" s="2625"/>
      <c r="CF158" s="2625"/>
      <c r="CG158" s="2626"/>
      <c r="GP158" s="332"/>
      <c r="GQ158" s="1151"/>
      <c r="GR158" s="1151"/>
      <c r="GS158" s="1151"/>
      <c r="GT158" s="1151"/>
      <c r="GU158" s="1151"/>
      <c r="GV158" s="1151"/>
      <c r="GW158" s="1151"/>
      <c r="GX158" s="1151"/>
      <c r="GY158" s="1151"/>
      <c r="GZ158" s="1151"/>
      <c r="HA158" s="1151"/>
      <c r="HB158" s="1151"/>
      <c r="HC158" s="1151"/>
      <c r="JC158" s="332"/>
      <c r="JD158" s="907" t="s">
        <v>681</v>
      </c>
      <c r="JE158" s="908"/>
      <c r="JF158" s="908"/>
      <c r="JG158" s="908"/>
      <c r="JH158" s="908"/>
      <c r="JI158" s="908"/>
      <c r="JJ158" s="908"/>
      <c r="JK158" s="908"/>
      <c r="JL158" s="908"/>
      <c r="JM158" s="908"/>
      <c r="JN158" s="908"/>
      <c r="JO158" s="908"/>
      <c r="JP158" s="908"/>
      <c r="JQ158" s="908"/>
      <c r="JR158" s="908"/>
      <c r="JS158" s="908"/>
      <c r="JT158" s="908"/>
      <c r="JU158" s="908"/>
      <c r="JV158" s="908"/>
      <c r="JW158" s="908"/>
      <c r="JX158" s="908"/>
      <c r="JY158" s="908"/>
      <c r="JZ158" s="908"/>
      <c r="KA158" s="908"/>
      <c r="KB158" s="908"/>
      <c r="KC158" s="908"/>
      <c r="KD158" s="101"/>
      <c r="KE158" s="1562"/>
      <c r="KF158" s="1562"/>
      <c r="KG158" s="1562"/>
      <c r="KH158" s="1562"/>
      <c r="KI158" s="1562"/>
      <c r="KJ158" s="2740">
        <f>'42. Dev Team'!AH158</f>
        <v>0</v>
      </c>
      <c r="KK158" s="2740"/>
      <c r="KL158" s="2740"/>
      <c r="KM158" s="1563"/>
      <c r="KN158" s="92"/>
      <c r="KO158" s="92"/>
      <c r="KP158" s="92"/>
    </row>
    <row r="159" spans="42:302" ht="14.4" x14ac:dyDescent="0.3">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W159" s="374" t="s">
        <v>352</v>
      </c>
      <c r="BX159" s="371"/>
      <c r="BY159" s="385">
        <f>'30. Development Cost Schedule'!C159</f>
        <v>0</v>
      </c>
      <c r="BZ159" s="385">
        <f>'30. Development Cost Schedule'!D159</f>
        <v>0</v>
      </c>
      <c r="CA159" s="385">
        <f>'30. Development Cost Schedule'!E159</f>
        <v>0</v>
      </c>
      <c r="CB159" s="391"/>
      <c r="CC159" s="2624">
        <f>'30. Development Cost Schedule'!G159</f>
        <v>0</v>
      </c>
      <c r="CD159" s="2625"/>
      <c r="CE159" s="2625"/>
      <c r="CF159" s="2625"/>
      <c r="CG159" s="2626"/>
      <c r="GP159" s="332"/>
      <c r="GQ159" s="1151"/>
      <c r="GR159" s="1151"/>
      <c r="GS159" s="1151"/>
      <c r="GT159" s="1151"/>
      <c r="GU159" s="1151"/>
      <c r="GV159" s="1151"/>
      <c r="GW159" s="1151"/>
      <c r="GX159" s="1151"/>
      <c r="GY159" s="1151"/>
      <c r="GZ159" s="1151"/>
      <c r="HA159" s="1151"/>
      <c r="HB159" s="1151"/>
      <c r="HC159" s="1151"/>
      <c r="JC159" s="24"/>
      <c r="JD159" s="910"/>
      <c r="JE159" s="24"/>
      <c r="JF159" s="24"/>
      <c r="JG159" s="24"/>
      <c r="JH159" s="24"/>
      <c r="JI159" s="24"/>
      <c r="JJ159" s="24"/>
      <c r="JK159" s="24"/>
      <c r="JL159" s="24"/>
      <c r="JM159" s="24"/>
      <c r="JN159" s="24"/>
      <c r="JO159" s="24"/>
      <c r="JP159" s="24"/>
      <c r="JQ159" s="24"/>
      <c r="JR159" s="24"/>
      <c r="JS159" s="24"/>
      <c r="JT159" s="24"/>
      <c r="JU159" s="24"/>
      <c r="JV159" s="24"/>
      <c r="JW159" s="24"/>
      <c r="JX159" s="24"/>
      <c r="JY159" s="24"/>
      <c r="JZ159" s="24"/>
      <c r="KA159" s="24"/>
      <c r="KB159" s="24"/>
      <c r="KC159" s="24"/>
      <c r="KD159" s="24"/>
      <c r="KE159" s="1566"/>
      <c r="KF159" s="1566"/>
      <c r="KG159" s="1566"/>
      <c r="KH159" s="1566"/>
      <c r="KI159" s="1566"/>
      <c r="KJ159" s="1567"/>
      <c r="KK159" s="1567"/>
      <c r="KL159" s="1567"/>
      <c r="KM159" s="1566"/>
      <c r="KN159" s="1565"/>
      <c r="KO159" s="1565"/>
      <c r="KP159" s="1565"/>
    </row>
    <row r="160" spans="42:302" ht="15" thickBot="1" x14ac:dyDescent="0.35">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W160" s="374" t="s">
        <v>353</v>
      </c>
      <c r="BX160" s="371"/>
      <c r="BY160" s="385">
        <f>'30. Development Cost Schedule'!C160</f>
        <v>0</v>
      </c>
      <c r="BZ160" s="385">
        <f>'30. Development Cost Schedule'!D160</f>
        <v>0</v>
      </c>
      <c r="CA160" s="385">
        <f>'30. Development Cost Schedule'!E160</f>
        <v>0</v>
      </c>
      <c r="CB160" s="391"/>
      <c r="CC160" s="2624">
        <f>'30. Development Cost Schedule'!G160</f>
        <v>0</v>
      </c>
      <c r="CD160" s="2625"/>
      <c r="CE160" s="2625"/>
      <c r="CF160" s="2625"/>
      <c r="CG160" s="2626"/>
      <c r="GP160" s="332"/>
      <c r="GQ160" s="1151"/>
      <c r="GR160" s="1151"/>
      <c r="GS160" s="1151"/>
      <c r="GT160" s="1151"/>
      <c r="GU160" s="1151"/>
      <c r="GV160" s="1151"/>
      <c r="GW160" s="1151"/>
      <c r="GX160" s="1151"/>
      <c r="GY160" s="1151"/>
      <c r="GZ160" s="1151"/>
      <c r="HA160" s="1151"/>
      <c r="HB160" s="1151"/>
      <c r="HC160" s="1151"/>
      <c r="JC160" s="24"/>
      <c r="JD160" s="2762" t="s">
        <v>1198</v>
      </c>
      <c r="JE160" s="2763"/>
      <c r="JF160" s="2763"/>
      <c r="JG160" s="2763"/>
      <c r="JH160" s="2763"/>
      <c r="JI160" s="2763"/>
      <c r="JJ160" s="2763"/>
      <c r="JK160" s="2763"/>
      <c r="JL160" s="2763"/>
      <c r="JM160" s="2763"/>
      <c r="JN160" s="2763"/>
      <c r="JO160" s="332"/>
      <c r="JP160" s="332"/>
      <c r="JQ160" s="332"/>
      <c r="JR160" s="332"/>
      <c r="JS160" s="332"/>
      <c r="JT160" s="332"/>
      <c r="JU160" s="332"/>
      <c r="JV160" s="332"/>
      <c r="JW160" s="332"/>
      <c r="JX160" s="332"/>
      <c r="JY160" s="332"/>
      <c r="JZ160" s="332"/>
      <c r="KA160" s="332"/>
      <c r="KB160" s="332"/>
      <c r="KC160" s="332"/>
      <c r="KD160" s="332"/>
      <c r="KE160" s="661"/>
      <c r="KF160" s="661"/>
      <c r="KG160" s="661"/>
      <c r="KH160" s="332"/>
      <c r="KI160" s="332"/>
      <c r="KJ160" s="332"/>
      <c r="KK160" s="332"/>
      <c r="KL160" s="332"/>
      <c r="KM160" s="332"/>
      <c r="KN160" s="1565"/>
      <c r="KO160" s="1565"/>
      <c r="KP160" s="1565"/>
    </row>
    <row r="161" spans="75:302" ht="14.4" x14ac:dyDescent="0.3">
      <c r="BW161" s="374" t="s">
        <v>354</v>
      </c>
      <c r="BX161" s="371"/>
      <c r="BY161" s="385">
        <f>'30. Development Cost Schedule'!C161</f>
        <v>0</v>
      </c>
      <c r="BZ161" s="1860"/>
      <c r="CA161" s="1861"/>
      <c r="CB161" s="391"/>
      <c r="CC161" s="2624">
        <f>'30. Development Cost Schedule'!G161</f>
        <v>0</v>
      </c>
      <c r="CD161" s="2625"/>
      <c r="CE161" s="2625"/>
      <c r="CF161" s="2625"/>
      <c r="CG161" s="2626"/>
      <c r="GP161" s="332"/>
      <c r="GQ161" s="1152"/>
      <c r="GR161" s="1152"/>
      <c r="GS161" s="1152"/>
      <c r="GT161" s="1152"/>
      <c r="GU161" s="1152"/>
      <c r="GV161" s="1152"/>
      <c r="GW161" s="1152"/>
      <c r="GX161" s="1152"/>
      <c r="GY161" s="1152"/>
      <c r="GZ161" s="1152"/>
      <c r="HA161" s="1152"/>
      <c r="HB161" s="1151"/>
      <c r="HC161" s="1151"/>
      <c r="JC161" s="24"/>
      <c r="JD161" s="2750">
        <f>'42. Dev Team'!B161</f>
        <v>0</v>
      </c>
      <c r="JE161" s="2751"/>
      <c r="JF161" s="2751"/>
      <c r="JG161" s="2751"/>
      <c r="JH161" s="2751"/>
      <c r="JI161" s="2751"/>
      <c r="JJ161" s="2751"/>
      <c r="JK161" s="2751"/>
      <c r="JL161" s="2751"/>
      <c r="JM161" s="2751"/>
      <c r="JN161" s="2751"/>
      <c r="JO161" s="190"/>
      <c r="JP161" s="2759">
        <f>'42. Dev Team'!N161</f>
        <v>0</v>
      </c>
      <c r="JQ161" s="2759"/>
      <c r="JR161" s="2759"/>
      <c r="JS161" s="2759"/>
      <c r="JT161" s="2759"/>
      <c r="JU161" s="2759"/>
      <c r="JV161" s="2759"/>
      <c r="JW161" s="2759"/>
      <c r="JX161" s="2759"/>
      <c r="JY161" s="2759"/>
      <c r="JZ161" s="2759"/>
      <c r="KA161" s="2759"/>
      <c r="KB161" s="2759"/>
      <c r="KC161" s="2759"/>
      <c r="KD161" s="2759"/>
      <c r="KE161" s="2759"/>
      <c r="KF161" s="2759"/>
      <c r="KG161" s="190"/>
      <c r="KH161" s="2760">
        <f>'42. Dev Team'!AF161</f>
        <v>0</v>
      </c>
      <c r="KI161" s="2760"/>
      <c r="KJ161" s="2760"/>
      <c r="KK161" s="2760"/>
      <c r="KL161" s="2760"/>
      <c r="KM161" s="2761"/>
      <c r="KN161" s="1565"/>
      <c r="KO161" s="1565"/>
      <c r="KP161" s="1565"/>
    </row>
    <row r="162" spans="75:302" ht="15" customHeight="1" x14ac:dyDescent="0.3">
      <c r="BW162" s="374" t="s">
        <v>355</v>
      </c>
      <c r="BX162" s="371"/>
      <c r="BY162" s="385">
        <f>'30. Development Cost Schedule'!C162</f>
        <v>0</v>
      </c>
      <c r="BZ162" s="1867"/>
      <c r="CA162" s="1868"/>
      <c r="CB162" s="391"/>
      <c r="CC162" s="2624">
        <f>'30. Development Cost Schedule'!G162</f>
        <v>0</v>
      </c>
      <c r="CD162" s="2625"/>
      <c r="CE162" s="2625"/>
      <c r="CF162" s="2625"/>
      <c r="CG162" s="2626"/>
      <c r="GP162" s="1134"/>
      <c r="GQ162" s="1153"/>
      <c r="GR162" s="1153"/>
      <c r="GS162" s="1153"/>
      <c r="GT162" s="1153"/>
      <c r="GU162" s="1153"/>
      <c r="GV162" s="1153"/>
      <c r="GW162" s="1153"/>
      <c r="GX162" s="1153"/>
      <c r="GY162" s="1153"/>
      <c r="GZ162" s="1153"/>
      <c r="HA162" s="1153"/>
      <c r="HB162" s="1151"/>
      <c r="HC162" s="1151"/>
      <c r="JC162" s="24"/>
      <c r="JD162" s="1375"/>
      <c r="JE162" s="1566"/>
      <c r="JF162" s="1566"/>
      <c r="JG162" s="1566"/>
      <c r="JH162" s="1566"/>
      <c r="JI162" s="1566"/>
      <c r="JJ162" s="1566"/>
      <c r="JK162" s="1566"/>
      <c r="JL162" s="1566"/>
      <c r="JM162" s="1566"/>
      <c r="JN162" s="1566"/>
      <c r="JO162" s="24"/>
      <c r="JP162" s="909" t="s">
        <v>203</v>
      </c>
      <c r="JQ162" s="99"/>
      <c r="JR162" s="99"/>
      <c r="JS162" s="99"/>
      <c r="JT162" s="99"/>
      <c r="JU162" s="99"/>
      <c r="JV162" s="99"/>
      <c r="JW162" s="99"/>
      <c r="JX162" s="99"/>
      <c r="JY162" s="99"/>
      <c r="JZ162" s="99"/>
      <c r="KA162" s="99"/>
      <c r="KB162" s="99"/>
      <c r="KC162" s="99"/>
      <c r="KD162" s="99"/>
      <c r="KE162" s="99"/>
      <c r="KF162" s="99"/>
      <c r="KG162" s="99"/>
      <c r="KH162" s="904" t="s">
        <v>618</v>
      </c>
      <c r="KI162" s="24"/>
      <c r="KJ162" s="24"/>
      <c r="KK162" s="24"/>
      <c r="KL162" s="24"/>
      <c r="KM162" s="214"/>
      <c r="KN162" s="1565"/>
      <c r="KO162" s="1565"/>
      <c r="KP162" s="1565"/>
    </row>
    <row r="163" spans="75:302" ht="14.4" x14ac:dyDescent="0.3">
      <c r="BW163" s="1874" t="str">
        <f>'30. Development Cost Schedule'!A163</f>
        <v>Refinance (existing loan payoff amt)</v>
      </c>
      <c r="BX163" s="1875"/>
      <c r="BY163" s="385">
        <f>'30. Development Cost Schedule'!C163</f>
        <v>0</v>
      </c>
      <c r="BZ163" s="1862"/>
      <c r="CA163" s="1863"/>
      <c r="CB163" s="391"/>
      <c r="CC163" s="2624">
        <f>'30. Development Cost Schedule'!G163</f>
        <v>0</v>
      </c>
      <c r="CD163" s="2625"/>
      <c r="CE163" s="2625"/>
      <c r="CF163" s="2625"/>
      <c r="CG163" s="2626"/>
      <c r="GP163" s="332"/>
      <c r="GQ163" s="332"/>
      <c r="GR163" s="332"/>
      <c r="GS163" s="332"/>
      <c r="GT163" s="332"/>
      <c r="GU163" s="332"/>
      <c r="GV163" s="332"/>
      <c r="GW163" s="332"/>
      <c r="GX163" s="332"/>
      <c r="GY163" s="332"/>
      <c r="GZ163" s="332"/>
      <c r="HA163" s="332"/>
      <c r="HB163" s="1152"/>
      <c r="HC163" s="1152"/>
      <c r="JC163" s="24"/>
      <c r="JD163" s="2752">
        <f>'42. Dev Team'!B163</f>
        <v>0</v>
      </c>
      <c r="JE163" s="2753"/>
      <c r="JF163" s="2753"/>
      <c r="JG163" s="2753"/>
      <c r="JH163" s="2753"/>
      <c r="JI163" s="2753"/>
      <c r="JJ163" s="2753"/>
      <c r="JK163" s="2753"/>
      <c r="JL163" s="2753"/>
      <c r="JM163" s="2753"/>
      <c r="JN163" s="2753"/>
      <c r="JO163" s="2753"/>
      <c r="JP163" s="2753"/>
      <c r="JQ163" s="2753"/>
      <c r="JR163" s="2753"/>
      <c r="JS163" s="2753"/>
      <c r="JT163" s="24"/>
      <c r="JU163" s="2754">
        <f>'42. Dev Team'!S163</f>
        <v>0</v>
      </c>
      <c r="JV163" s="2754"/>
      <c r="JW163" s="2754"/>
      <c r="JX163" s="2754"/>
      <c r="JY163" s="2754"/>
      <c r="JZ163" s="2754"/>
      <c r="KA163" s="2754"/>
      <c r="KB163" s="2754"/>
      <c r="KC163" s="2754"/>
      <c r="KD163" s="24"/>
      <c r="KE163" s="2757">
        <f>'42. Dev Team'!AC163</f>
        <v>0</v>
      </c>
      <c r="KF163" s="2757"/>
      <c r="KG163" s="2757"/>
      <c r="KH163" s="2757"/>
      <c r="KI163" s="2757"/>
      <c r="KJ163" s="2757"/>
      <c r="KK163" s="2757"/>
      <c r="KL163" s="2757"/>
      <c r="KM163" s="2758"/>
      <c r="KN163" s="1565"/>
      <c r="KO163" s="1565"/>
      <c r="KP163" s="1565"/>
    </row>
    <row r="164" spans="75:302" ht="14.4" x14ac:dyDescent="0.3">
      <c r="BW164" s="394" t="str">
        <f>'30. Development Cost Schedule'!A164</f>
        <v>Other (specify) - see footnote 1</v>
      </c>
      <c r="BX164" s="371"/>
      <c r="BY164" s="385">
        <f>'30. Development Cost Schedule'!C164</f>
        <v>0</v>
      </c>
      <c r="BZ164" s="385">
        <f>'30. Development Cost Schedule'!D164</f>
        <v>0</v>
      </c>
      <c r="CA164" s="385">
        <f>'30. Development Cost Schedule'!E164</f>
        <v>0</v>
      </c>
      <c r="CB164" s="391"/>
      <c r="CC164" s="2624">
        <f>'30. Development Cost Schedule'!G164</f>
        <v>0</v>
      </c>
      <c r="CD164" s="2625"/>
      <c r="CE164" s="2625"/>
      <c r="CF164" s="2625"/>
      <c r="CG164" s="2626"/>
      <c r="GP164" s="332"/>
      <c r="GQ164" s="910"/>
      <c r="GR164" s="332"/>
      <c r="GS164" s="332"/>
      <c r="GT164" s="332"/>
      <c r="GU164" s="332"/>
      <c r="GV164" s="332"/>
      <c r="GW164" s="332"/>
      <c r="GX164" s="332"/>
      <c r="GY164" s="332"/>
      <c r="GZ164" s="332"/>
      <c r="HA164" s="332"/>
      <c r="HB164" s="1153"/>
      <c r="HC164" s="1153"/>
      <c r="JC164" s="24"/>
      <c r="JD164" s="2746" t="s">
        <v>199</v>
      </c>
      <c r="JE164" s="2747"/>
      <c r="JF164" s="2747"/>
      <c r="JG164" s="2747"/>
      <c r="JH164" s="2747"/>
      <c r="JI164" s="2747"/>
      <c r="JJ164" s="2747"/>
      <c r="JK164" s="2747"/>
      <c r="JL164" s="2747"/>
      <c r="JM164" s="2747"/>
      <c r="JN164" s="2747"/>
      <c r="JO164" s="2747"/>
      <c r="JP164" s="2747"/>
      <c r="JQ164" s="2747"/>
      <c r="JR164" s="2747"/>
      <c r="JS164" s="2747"/>
      <c r="JT164" s="24"/>
      <c r="JU164" s="2748" t="s">
        <v>129</v>
      </c>
      <c r="JV164" s="2748"/>
      <c r="JW164" s="2748"/>
      <c r="JX164" s="2748"/>
      <c r="JY164" s="2748"/>
      <c r="JZ164" s="2748"/>
      <c r="KA164" s="2748"/>
      <c r="KB164" s="2748"/>
      <c r="KC164" s="2748"/>
      <c r="KD164" s="24"/>
      <c r="KE164" s="2747" t="s">
        <v>128</v>
      </c>
      <c r="KF164" s="2747"/>
      <c r="KG164" s="2747"/>
      <c r="KH164" s="2747"/>
      <c r="KI164" s="2747"/>
      <c r="KJ164" s="2747"/>
      <c r="KK164" s="2747"/>
      <c r="KL164" s="2747"/>
      <c r="KM164" s="2749"/>
      <c r="KN164" s="1565"/>
      <c r="KO164" s="1565"/>
      <c r="KP164" s="1565"/>
    </row>
    <row r="165" spans="75:302" ht="15.75" customHeight="1" x14ac:dyDescent="0.3">
      <c r="BW165" s="394" t="str">
        <f>'30. Development Cost Schedule'!A165</f>
        <v>Other (specify) - see footnote 1</v>
      </c>
      <c r="BX165" s="371"/>
      <c r="BY165" s="385">
        <f>'30. Development Cost Schedule'!C165</f>
        <v>0</v>
      </c>
      <c r="BZ165" s="385">
        <f>'30. Development Cost Schedule'!D165</f>
        <v>0</v>
      </c>
      <c r="CA165" s="385">
        <f>'30. Development Cost Schedule'!E165</f>
        <v>0</v>
      </c>
      <c r="CB165" s="391"/>
      <c r="CC165" s="2624">
        <f>'30. Development Cost Schedule'!G165</f>
        <v>0</v>
      </c>
      <c r="CD165" s="2625"/>
      <c r="CE165" s="2625"/>
      <c r="CF165" s="2625"/>
      <c r="CG165" s="2626"/>
      <c r="GP165" s="332"/>
      <c r="GQ165" s="910"/>
      <c r="GR165" s="332"/>
      <c r="GS165" s="332"/>
      <c r="GT165" s="332"/>
      <c r="GU165" s="332"/>
      <c r="GV165" s="332"/>
      <c r="GW165" s="332"/>
      <c r="GX165" s="332"/>
      <c r="GY165" s="332"/>
      <c r="GZ165" s="332"/>
      <c r="HA165" s="332"/>
      <c r="HB165" s="332"/>
      <c r="HC165" s="332"/>
      <c r="JC165" s="24"/>
      <c r="JD165" s="131"/>
      <c r="JE165" s="24"/>
      <c r="JF165" s="24"/>
      <c r="JG165" s="24"/>
      <c r="JH165" s="24"/>
      <c r="JI165" s="24"/>
      <c r="JJ165" s="24"/>
      <c r="JK165" s="24"/>
      <c r="JL165" s="24"/>
      <c r="JM165" s="24"/>
      <c r="JN165" s="24"/>
      <c r="JO165" s="24"/>
      <c r="JP165" s="24"/>
      <c r="JQ165" s="24"/>
      <c r="JR165" s="24"/>
      <c r="JS165" s="24"/>
      <c r="JT165" s="24"/>
      <c r="JU165" s="24"/>
      <c r="JV165" s="24"/>
      <c r="JW165" s="24"/>
      <c r="JX165" s="24"/>
      <c r="JY165" s="24"/>
      <c r="JZ165" s="24"/>
      <c r="KA165" s="24"/>
      <c r="KB165" s="117"/>
      <c r="KC165" s="24"/>
      <c r="KD165" s="24"/>
      <c r="KE165" s="24"/>
      <c r="KF165" s="24"/>
      <c r="KG165" s="24"/>
      <c r="KH165" s="24"/>
      <c r="KI165" s="24"/>
      <c r="KJ165" s="24"/>
      <c r="KK165" s="24"/>
      <c r="KL165" s="24"/>
      <c r="KM165" s="214"/>
      <c r="KN165" s="1565"/>
      <c r="KO165" s="1565"/>
      <c r="KP165" s="1565"/>
    </row>
    <row r="166" spans="75:302" ht="14.4" x14ac:dyDescent="0.3">
      <c r="BW166" s="737" t="s">
        <v>356</v>
      </c>
      <c r="BX166" s="383"/>
      <c r="BY166" s="399">
        <f>SUM(BY126:BY134,BY136:BY145,BY147:BY152,BY154:BY165)</f>
        <v>0</v>
      </c>
      <c r="BZ166" s="399">
        <f>SUM(BZ126:BZ134,BZ136:BZ145,BZ147:BZ152,BZ154:BZ165)</f>
        <v>0</v>
      </c>
      <c r="CA166" s="399">
        <f>SUM(CA126:CA134,CA136:CA145,CA147:CA152,CA154:CA165)</f>
        <v>0</v>
      </c>
      <c r="CB166" s="391"/>
      <c r="CC166" s="2624">
        <f>'30. Development Cost Schedule'!G166</f>
        <v>0</v>
      </c>
      <c r="CD166" s="2625"/>
      <c r="CE166" s="2625"/>
      <c r="CF166" s="2625"/>
      <c r="CG166" s="2626"/>
      <c r="GP166" s="332"/>
      <c r="GQ166" s="1137"/>
      <c r="GR166" s="332"/>
      <c r="GS166" s="332"/>
      <c r="GT166" s="332"/>
      <c r="GU166" s="332"/>
      <c r="GV166" s="332"/>
      <c r="GW166" s="332"/>
      <c r="GX166" s="332"/>
      <c r="GY166" s="332"/>
      <c r="GZ166" s="332"/>
      <c r="HA166" s="332"/>
      <c r="HB166" s="332"/>
      <c r="HC166" s="332"/>
      <c r="JC166" s="24"/>
      <c r="JD166" s="905" t="s">
        <v>127</v>
      </c>
      <c r="JE166" s="1564"/>
      <c r="JF166" s="1564"/>
      <c r="JG166" s="644"/>
      <c r="JH166" s="645"/>
      <c r="JI166" s="645"/>
      <c r="JJ166" s="646"/>
      <c r="JK166" s="2764">
        <f>'42. Dev Team'!I166</f>
        <v>0</v>
      </c>
      <c r="JL166" s="2765"/>
      <c r="JM166" s="2766"/>
      <c r="JN166" s="24"/>
      <c r="JO166" s="24"/>
      <c r="JP166" s="24"/>
      <c r="JQ166" s="24"/>
      <c r="JR166" s="24"/>
      <c r="JS166" s="24"/>
      <c r="JT166" s="24"/>
      <c r="JU166" s="24"/>
      <c r="JV166" s="24"/>
      <c r="JW166" s="24"/>
      <c r="JX166" s="24"/>
      <c r="JY166" s="24"/>
      <c r="JZ166" s="24"/>
      <c r="KA166" s="24"/>
      <c r="KB166" s="24"/>
      <c r="KC166" s="24"/>
      <c r="KD166" s="24"/>
      <c r="KE166" s="1566"/>
      <c r="KF166" s="1566"/>
      <c r="KG166" s="1566"/>
      <c r="KH166" s="1566"/>
      <c r="KI166" s="1566"/>
      <c r="KJ166" s="2772"/>
      <c r="KK166" s="2772"/>
      <c r="KL166" s="2772"/>
      <c r="KM166" s="214"/>
      <c r="KN166" s="1565"/>
      <c r="KO166" s="1565"/>
      <c r="KP166" s="1565"/>
    </row>
    <row r="167" spans="75:302" ht="14.4" x14ac:dyDescent="0.3">
      <c r="BW167" s="737"/>
      <c r="BX167" s="383"/>
      <c r="BY167" s="409"/>
      <c r="BZ167" s="409"/>
      <c r="CA167" s="409"/>
      <c r="CB167" s="391"/>
      <c r="CC167" s="2624">
        <f>'30. Development Cost Schedule'!G167</f>
        <v>0</v>
      </c>
      <c r="CD167" s="2625"/>
      <c r="CE167" s="2625"/>
      <c r="CF167" s="2625"/>
      <c r="CG167" s="2626"/>
      <c r="GP167" s="332"/>
      <c r="GQ167" s="910"/>
      <c r="GR167" s="332"/>
      <c r="GS167" s="332"/>
      <c r="GT167" s="332"/>
      <c r="GU167" s="332"/>
      <c r="GV167" s="332"/>
      <c r="GW167" s="332"/>
      <c r="GX167" s="332"/>
      <c r="GY167" s="332"/>
      <c r="GZ167" s="332"/>
      <c r="HA167" s="332"/>
      <c r="HB167" s="332"/>
      <c r="HC167" s="332"/>
      <c r="JC167" s="24"/>
      <c r="JD167" s="906"/>
      <c r="JE167" s="24"/>
      <c r="JF167" s="24"/>
      <c r="JG167" s="24"/>
      <c r="JH167" s="24"/>
      <c r="JI167" s="24"/>
      <c r="JJ167" s="24"/>
      <c r="JK167" s="24"/>
      <c r="JL167" s="24"/>
      <c r="JM167" s="24"/>
      <c r="JN167" s="24"/>
      <c r="JO167" s="24"/>
      <c r="JP167" s="24"/>
      <c r="JQ167" s="24"/>
      <c r="JR167" s="24"/>
      <c r="JS167" s="24"/>
      <c r="JT167" s="24"/>
      <c r="JU167" s="24"/>
      <c r="JV167" s="24"/>
      <c r="JW167" s="24"/>
      <c r="JX167" s="24"/>
      <c r="JY167" s="24"/>
      <c r="JZ167" s="24"/>
      <c r="KA167" s="24"/>
      <c r="KB167" s="24"/>
      <c r="KC167" s="24"/>
      <c r="KD167" s="24"/>
      <c r="KE167" s="24"/>
      <c r="KF167" s="24"/>
      <c r="KG167" s="1566"/>
      <c r="KH167" s="1566"/>
      <c r="KI167" s="1566"/>
      <c r="KJ167" s="24"/>
      <c r="KK167" s="24"/>
      <c r="KL167" s="24"/>
      <c r="KM167" s="214"/>
      <c r="KN167" s="1565"/>
      <c r="KO167" s="1565"/>
      <c r="KP167" s="1565"/>
    </row>
    <row r="168" spans="75:302" ht="15.75" customHeight="1" thickBot="1" x14ac:dyDescent="0.35">
      <c r="BW168" s="382" t="s">
        <v>1078</v>
      </c>
      <c r="BX168" s="383"/>
      <c r="BY168" s="372"/>
      <c r="BZ168" s="258"/>
      <c r="CA168" s="258"/>
      <c r="CB168" s="391"/>
      <c r="CC168" s="2624">
        <f>'30. Development Cost Schedule'!G168</f>
        <v>0</v>
      </c>
      <c r="CD168" s="2625"/>
      <c r="CE168" s="2625"/>
      <c r="CF168" s="2625"/>
      <c r="CG168" s="2626"/>
      <c r="GP168" s="332"/>
      <c r="GQ168" s="910"/>
      <c r="GR168" s="332"/>
      <c r="GS168" s="332"/>
      <c r="GT168" s="332"/>
      <c r="GU168" s="332"/>
      <c r="GV168" s="332"/>
      <c r="GW168" s="332"/>
      <c r="GX168" s="332"/>
      <c r="GY168" s="332"/>
      <c r="GZ168" s="332"/>
      <c r="HA168" s="332"/>
      <c r="HB168" s="248"/>
      <c r="HC168" s="1140"/>
      <c r="JC168" s="332"/>
      <c r="JD168" s="907" t="s">
        <v>681</v>
      </c>
      <c r="JE168" s="908"/>
      <c r="JF168" s="908"/>
      <c r="JG168" s="908"/>
      <c r="JH168" s="908"/>
      <c r="JI168" s="908"/>
      <c r="JJ168" s="908"/>
      <c r="JK168" s="908"/>
      <c r="JL168" s="908"/>
      <c r="JM168" s="908"/>
      <c r="JN168" s="908"/>
      <c r="JO168" s="908"/>
      <c r="JP168" s="908"/>
      <c r="JQ168" s="908"/>
      <c r="JR168" s="908"/>
      <c r="JS168" s="908"/>
      <c r="JT168" s="908"/>
      <c r="JU168" s="908"/>
      <c r="JV168" s="908"/>
      <c r="JW168" s="908"/>
      <c r="JX168" s="908"/>
      <c r="JY168" s="908"/>
      <c r="JZ168" s="908"/>
      <c r="KA168" s="908"/>
      <c r="KB168" s="908"/>
      <c r="KC168" s="908"/>
      <c r="KD168" s="101"/>
      <c r="KE168" s="1562"/>
      <c r="KF168" s="1562"/>
      <c r="KG168" s="1562"/>
      <c r="KH168" s="1562"/>
      <c r="KI168" s="1562"/>
      <c r="KJ168" s="2740">
        <f>'42. Dev Team'!AH168</f>
        <v>0</v>
      </c>
      <c r="KK168" s="2740"/>
      <c r="KL168" s="2740"/>
      <c r="KM168" s="1563"/>
      <c r="KN168" s="92"/>
      <c r="KO168" s="92"/>
      <c r="KP168" s="92"/>
    </row>
    <row r="169" spans="75:302" ht="15" x14ac:dyDescent="0.3">
      <c r="BW169" s="374" t="s">
        <v>1079</v>
      </c>
      <c r="BX169" s="371"/>
      <c r="BY169" s="385">
        <f>'30. Development Cost Schedule'!C169</f>
        <v>0</v>
      </c>
      <c r="BZ169" s="385">
        <f>'30. Development Cost Schedule'!D169</f>
        <v>0</v>
      </c>
      <c r="CA169" s="385">
        <f>'30. Development Cost Schedule'!E169</f>
        <v>0</v>
      </c>
      <c r="CB169" s="391"/>
      <c r="CC169" s="2624">
        <f>'30. Development Cost Schedule'!G169</f>
        <v>0</v>
      </c>
      <c r="CD169" s="2625"/>
      <c r="CE169" s="2625"/>
      <c r="CF169" s="2625"/>
      <c r="CG169" s="2626"/>
      <c r="GP169" s="332"/>
      <c r="GQ169" s="910"/>
      <c r="GR169" s="332"/>
      <c r="GS169" s="332"/>
      <c r="GT169" s="332"/>
      <c r="GU169" s="332"/>
      <c r="GV169" s="332"/>
      <c r="GW169" s="332"/>
      <c r="GX169" s="332"/>
      <c r="GY169" s="332"/>
      <c r="GZ169" s="332"/>
      <c r="HA169" s="332"/>
      <c r="HB169" s="332"/>
      <c r="HC169" s="332"/>
      <c r="JC169" s="24"/>
      <c r="JD169" s="910"/>
      <c r="JE169" s="24"/>
      <c r="JF169" s="24"/>
      <c r="JG169" s="24"/>
      <c r="JH169" s="24"/>
      <c r="JI169" s="24"/>
      <c r="JJ169" s="24"/>
      <c r="JK169" s="24"/>
      <c r="JL169" s="24"/>
      <c r="JM169" s="24"/>
      <c r="JN169" s="24"/>
      <c r="JO169" s="24"/>
      <c r="JP169" s="24"/>
      <c r="JQ169" s="24"/>
      <c r="JR169" s="24"/>
      <c r="JS169" s="24"/>
      <c r="JT169" s="24"/>
      <c r="JU169" s="24"/>
      <c r="JV169" s="24"/>
      <c r="JW169" s="24"/>
      <c r="JX169" s="24"/>
      <c r="JY169" s="24"/>
      <c r="JZ169" s="24"/>
      <c r="KA169" s="24"/>
      <c r="KB169" s="24"/>
      <c r="KC169" s="24"/>
      <c r="KD169" s="24"/>
      <c r="KE169" s="1566"/>
      <c r="KF169" s="1566"/>
      <c r="KG169" s="1566"/>
      <c r="KH169" s="1566"/>
      <c r="KI169" s="1566"/>
      <c r="KJ169" s="1567"/>
      <c r="KK169" s="1567"/>
      <c r="KL169" s="1567"/>
      <c r="KM169" s="1566"/>
      <c r="KN169" s="1565"/>
      <c r="KO169" s="1565"/>
      <c r="KP169" s="1565"/>
    </row>
    <row r="170" spans="75:302" ht="15" thickBot="1" x14ac:dyDescent="0.35">
      <c r="BW170" s="374" t="s">
        <v>330</v>
      </c>
      <c r="BX170" s="371"/>
      <c r="BY170" s="385">
        <f>'30. Development Cost Schedule'!C170</f>
        <v>0</v>
      </c>
      <c r="BZ170" s="385">
        <f>'30. Development Cost Schedule'!D170</f>
        <v>0</v>
      </c>
      <c r="CA170" s="385">
        <f>'30. Development Cost Schedule'!E170</f>
        <v>0</v>
      </c>
      <c r="CB170" s="391"/>
      <c r="CC170" s="2624">
        <f>'30. Development Cost Schedule'!G170</f>
        <v>0</v>
      </c>
      <c r="CD170" s="2625"/>
      <c r="CE170" s="2625"/>
      <c r="CF170" s="2625"/>
      <c r="CG170" s="2626"/>
      <c r="GP170" s="332"/>
      <c r="GQ170" s="910"/>
      <c r="GR170" s="332"/>
      <c r="GS170" s="332"/>
      <c r="GT170" s="332"/>
      <c r="GU170" s="332"/>
      <c r="GV170" s="332"/>
      <c r="GW170" s="332"/>
      <c r="GX170" s="332"/>
      <c r="GY170" s="332"/>
      <c r="GZ170" s="332"/>
      <c r="HA170" s="332"/>
      <c r="HB170" s="332"/>
      <c r="HC170" s="332"/>
      <c r="JC170" s="24"/>
      <c r="JD170" s="2762" t="s">
        <v>1198</v>
      </c>
      <c r="JE170" s="2763"/>
      <c r="JF170" s="2763"/>
      <c r="JG170" s="2763"/>
      <c r="JH170" s="2763"/>
      <c r="JI170" s="2763"/>
      <c r="JJ170" s="2763"/>
      <c r="JK170" s="2763"/>
      <c r="JL170" s="2763"/>
      <c r="JM170" s="2763"/>
      <c r="JN170" s="2763"/>
      <c r="JO170" s="332"/>
      <c r="JP170" s="332"/>
      <c r="JQ170" s="332"/>
      <c r="JR170" s="332"/>
      <c r="JS170" s="332"/>
      <c r="JT170" s="332"/>
      <c r="JU170" s="332"/>
      <c r="JV170" s="332"/>
      <c r="JW170" s="332"/>
      <c r="JX170" s="332"/>
      <c r="JY170" s="332"/>
      <c r="JZ170" s="332"/>
      <c r="KA170" s="332"/>
      <c r="KB170" s="332"/>
      <c r="KC170" s="332"/>
      <c r="KD170" s="332"/>
      <c r="KE170" s="661"/>
      <c r="KF170" s="661"/>
      <c r="KG170" s="661"/>
      <c r="KH170" s="332"/>
      <c r="KI170" s="332"/>
      <c r="KJ170" s="332"/>
      <c r="KK170" s="332"/>
      <c r="KL170" s="332"/>
      <c r="KM170" s="332"/>
      <c r="KN170" s="1565"/>
      <c r="KO170" s="1565"/>
      <c r="KP170" s="1565"/>
    </row>
    <row r="171" spans="75:302" ht="14.4" x14ac:dyDescent="0.3">
      <c r="BW171" s="374" t="s">
        <v>331</v>
      </c>
      <c r="BX171" s="371"/>
      <c r="BY171" s="385">
        <f>'30. Development Cost Schedule'!C171</f>
        <v>0</v>
      </c>
      <c r="BZ171" s="385">
        <f>'30. Development Cost Schedule'!D171</f>
        <v>0</v>
      </c>
      <c r="CA171" s="385">
        <f>'30. Development Cost Schedule'!E171</f>
        <v>0</v>
      </c>
      <c r="CB171" s="391"/>
      <c r="CC171" s="2624">
        <f>'30. Development Cost Schedule'!G171</f>
        <v>0</v>
      </c>
      <c r="CD171" s="2625"/>
      <c r="CE171" s="2625"/>
      <c r="CF171" s="2625"/>
      <c r="CG171" s="2626"/>
      <c r="GP171" s="332"/>
      <c r="GQ171" s="332"/>
      <c r="GR171" s="332"/>
      <c r="GS171" s="332"/>
      <c r="GT171" s="332"/>
      <c r="GU171" s="332"/>
      <c r="GV171" s="332"/>
      <c r="GW171" s="332"/>
      <c r="GX171" s="332"/>
      <c r="GY171" s="332"/>
      <c r="GZ171" s="332"/>
      <c r="HA171" s="332"/>
      <c r="HB171" s="332"/>
      <c r="HC171" s="332"/>
      <c r="JC171" s="24"/>
      <c r="JD171" s="2750">
        <f>'42. Dev Team'!B171</f>
        <v>0</v>
      </c>
      <c r="JE171" s="2751"/>
      <c r="JF171" s="2751"/>
      <c r="JG171" s="2751"/>
      <c r="JH171" s="2751"/>
      <c r="JI171" s="2751"/>
      <c r="JJ171" s="2751"/>
      <c r="JK171" s="2751"/>
      <c r="JL171" s="2751"/>
      <c r="JM171" s="2751"/>
      <c r="JN171" s="2751"/>
      <c r="JO171" s="190"/>
      <c r="JP171" s="2759">
        <f>'42. Dev Team'!N171</f>
        <v>0</v>
      </c>
      <c r="JQ171" s="2759"/>
      <c r="JR171" s="2759"/>
      <c r="JS171" s="2759"/>
      <c r="JT171" s="2759"/>
      <c r="JU171" s="2759"/>
      <c r="JV171" s="2759"/>
      <c r="JW171" s="2759"/>
      <c r="JX171" s="2759"/>
      <c r="JY171" s="2759"/>
      <c r="JZ171" s="2759"/>
      <c r="KA171" s="2759"/>
      <c r="KB171" s="2759"/>
      <c r="KC171" s="2759"/>
      <c r="KD171" s="2759"/>
      <c r="KE171" s="2759"/>
      <c r="KF171" s="2759"/>
      <c r="KG171" s="190"/>
      <c r="KH171" s="2760">
        <f>'42. Dev Team'!AF171</f>
        <v>0</v>
      </c>
      <c r="KI171" s="2760"/>
      <c r="KJ171" s="2760"/>
      <c r="KK171" s="2760"/>
      <c r="KL171" s="2760"/>
      <c r="KM171" s="2761"/>
      <c r="KN171" s="1565"/>
      <c r="KO171" s="1565"/>
      <c r="KP171" s="1565"/>
    </row>
    <row r="172" spans="75:302" ht="14.4" x14ac:dyDescent="0.3">
      <c r="BW172" s="737" t="s">
        <v>1181</v>
      </c>
      <c r="BX172" s="315">
        <f>IF(BY172=0,0,SUM(BY169:BY171)/(BZ18*CH172+CA18+BY85+BZ92+CA92+BZ123+CA123+BZ166+CA166))</f>
        <v>0</v>
      </c>
      <c r="BY172" s="399">
        <f>SUM(BY169:BY171)</f>
        <v>0</v>
      </c>
      <c r="BZ172" s="399">
        <f>SUM(BZ169:BZ171)*CH169</f>
        <v>0</v>
      </c>
      <c r="CA172" s="399">
        <f>SUM(CA169:CA171)</f>
        <v>0</v>
      </c>
      <c r="CB172" s="1362">
        <f>IF(BY172=0,0,SUM(BZ172,CA172)/((BZ185*CH172+CA185)-SUM(BZ172,CA172)))</f>
        <v>0</v>
      </c>
      <c r="CC172" s="2624">
        <f>'30. Development Cost Schedule'!G172</f>
        <v>0</v>
      </c>
      <c r="CD172" s="2625"/>
      <c r="CE172" s="2625"/>
      <c r="CF172" s="2625"/>
      <c r="CG172" s="2626"/>
      <c r="CH172" s="316">
        <f>'30. Development Cost Schedule'!L172</f>
        <v>1</v>
      </c>
      <c r="GP172" s="1134"/>
      <c r="GQ172" s="1139"/>
      <c r="GR172" s="1139"/>
      <c r="GS172" s="1139"/>
      <c r="GT172" s="1139"/>
      <c r="GU172" s="1139"/>
      <c r="GV172" s="1139"/>
      <c r="GW172" s="1139"/>
      <c r="GX172" s="1139"/>
      <c r="GY172" s="1139"/>
      <c r="GZ172" s="1139"/>
      <c r="HA172" s="1139"/>
      <c r="HB172" s="332"/>
      <c r="HC172" s="332"/>
      <c r="JC172" s="24"/>
      <c r="JD172" s="1375"/>
      <c r="JE172" s="1566"/>
      <c r="JF172" s="1566"/>
      <c r="JG172" s="1566"/>
      <c r="JH172" s="1566"/>
      <c r="JI172" s="1566"/>
      <c r="JJ172" s="1566"/>
      <c r="JK172" s="1566"/>
      <c r="JL172" s="1566"/>
      <c r="JM172" s="1566"/>
      <c r="JN172" s="1566"/>
      <c r="JO172" s="24"/>
      <c r="JP172" s="909" t="s">
        <v>203</v>
      </c>
      <c r="JQ172" s="99"/>
      <c r="JR172" s="99"/>
      <c r="JS172" s="99"/>
      <c r="JT172" s="99"/>
      <c r="JU172" s="99"/>
      <c r="JV172" s="99"/>
      <c r="JW172" s="99"/>
      <c r="JX172" s="99"/>
      <c r="JY172" s="99"/>
      <c r="JZ172" s="99"/>
      <c r="KA172" s="99"/>
      <c r="KB172" s="99"/>
      <c r="KC172" s="99"/>
      <c r="KD172" s="99"/>
      <c r="KE172" s="99"/>
      <c r="KF172" s="99"/>
      <c r="KG172" s="99"/>
      <c r="KH172" s="904" t="s">
        <v>618</v>
      </c>
      <c r="KI172" s="24"/>
      <c r="KJ172" s="24"/>
      <c r="KK172" s="24"/>
      <c r="KL172" s="24"/>
      <c r="KM172" s="214"/>
      <c r="KN172" s="1565"/>
      <c r="KO172" s="1565"/>
      <c r="KP172" s="1565"/>
    </row>
    <row r="173" spans="75:302" ht="14.4" x14ac:dyDescent="0.3">
      <c r="BW173" s="382" t="s">
        <v>357</v>
      </c>
      <c r="BX173" s="383"/>
      <c r="BY173" s="372"/>
      <c r="BZ173" s="258"/>
      <c r="CA173" s="258"/>
      <c r="CB173" s="391"/>
      <c r="CC173" s="2624">
        <f>'30. Development Cost Schedule'!G173</f>
        <v>0</v>
      </c>
      <c r="CD173" s="2625"/>
      <c r="CE173" s="2625"/>
      <c r="CF173" s="2625"/>
      <c r="CG173" s="2626"/>
      <c r="GP173" s="332"/>
      <c r="GQ173" s="332"/>
      <c r="GR173" s="332"/>
      <c r="GS173" s="332"/>
      <c r="GT173" s="332"/>
      <c r="GU173" s="332"/>
      <c r="GV173" s="332"/>
      <c r="GW173" s="332"/>
      <c r="GX173" s="332"/>
      <c r="GY173" s="332"/>
      <c r="GZ173" s="332"/>
      <c r="HA173" s="332"/>
      <c r="HB173" s="332"/>
      <c r="HC173" s="332"/>
      <c r="HG173"/>
      <c r="JC173" s="24"/>
      <c r="JD173" s="2752">
        <f>'42. Dev Team'!B173</f>
        <v>0</v>
      </c>
      <c r="JE173" s="2753"/>
      <c r="JF173" s="2753"/>
      <c r="JG173" s="2753"/>
      <c r="JH173" s="2753"/>
      <c r="JI173" s="2753"/>
      <c r="JJ173" s="2753"/>
      <c r="JK173" s="2753"/>
      <c r="JL173" s="2753"/>
      <c r="JM173" s="2753"/>
      <c r="JN173" s="2753"/>
      <c r="JO173" s="2753"/>
      <c r="JP173" s="2753"/>
      <c r="JQ173" s="2753"/>
      <c r="JR173" s="2753"/>
      <c r="JS173" s="2753"/>
      <c r="JT173" s="24"/>
      <c r="JU173" s="2754">
        <f>'42. Dev Team'!S173</f>
        <v>0</v>
      </c>
      <c r="JV173" s="2754"/>
      <c r="JW173" s="2754"/>
      <c r="JX173" s="2754"/>
      <c r="JY173" s="2754"/>
      <c r="JZ173" s="2754"/>
      <c r="KA173" s="2754"/>
      <c r="KB173" s="2754"/>
      <c r="KC173" s="2754"/>
      <c r="KD173" s="24"/>
      <c r="KE173" s="2757">
        <f>'42. Dev Team'!AC173</f>
        <v>0</v>
      </c>
      <c r="KF173" s="2757"/>
      <c r="KG173" s="2757"/>
      <c r="KH173" s="2757"/>
      <c r="KI173" s="2757"/>
      <c r="KJ173" s="2757"/>
      <c r="KK173" s="2757"/>
      <c r="KL173" s="2757"/>
      <c r="KM173" s="2758"/>
      <c r="KN173" s="1565"/>
      <c r="KO173" s="1565"/>
      <c r="KP173" s="1565"/>
    </row>
    <row r="174" spans="75:302" ht="15" customHeight="1" x14ac:dyDescent="0.3">
      <c r="BW174" s="374" t="s">
        <v>2242</v>
      </c>
      <c r="BX174" s="371"/>
      <c r="BY174" s="385">
        <f>'30. Development Cost Schedule'!C174</f>
        <v>0</v>
      </c>
      <c r="BZ174" s="392"/>
      <c r="CA174" s="387"/>
      <c r="CB174" s="391"/>
      <c r="CC174" s="2624">
        <f>'30. Development Cost Schedule'!G174</f>
        <v>0</v>
      </c>
      <c r="CD174" s="2625"/>
      <c r="CE174" s="2625"/>
      <c r="CF174" s="2625"/>
      <c r="CG174" s="2626"/>
      <c r="GP174" s="332"/>
      <c r="GQ174" s="1154"/>
      <c r="GR174" s="1154"/>
      <c r="GS174" s="1154"/>
      <c r="GT174" s="1154"/>
      <c r="GU174" s="1154"/>
      <c r="GV174" s="1154"/>
      <c r="GW174" s="1154"/>
      <c r="GX174" s="1154"/>
      <c r="GY174" s="1154"/>
      <c r="GZ174" s="1154"/>
      <c r="HA174" s="1154"/>
      <c r="HB174" s="1139"/>
      <c r="HC174" s="1139"/>
      <c r="JC174" s="24"/>
      <c r="JD174" s="2746" t="s">
        <v>199</v>
      </c>
      <c r="JE174" s="2747"/>
      <c r="JF174" s="2747"/>
      <c r="JG174" s="2747"/>
      <c r="JH174" s="2747"/>
      <c r="JI174" s="2747"/>
      <c r="JJ174" s="2747"/>
      <c r="JK174" s="2747"/>
      <c r="JL174" s="2747"/>
      <c r="JM174" s="2747"/>
      <c r="JN174" s="2747"/>
      <c r="JO174" s="2747"/>
      <c r="JP174" s="2747"/>
      <c r="JQ174" s="2747"/>
      <c r="JR174" s="2747"/>
      <c r="JS174" s="2747"/>
      <c r="JT174" s="24"/>
      <c r="JU174" s="2748" t="s">
        <v>129</v>
      </c>
      <c r="JV174" s="2748"/>
      <c r="JW174" s="2748"/>
      <c r="JX174" s="2748"/>
      <c r="JY174" s="2748"/>
      <c r="JZ174" s="2748"/>
      <c r="KA174" s="2748"/>
      <c r="KB174" s="2748"/>
      <c r="KC174" s="2748"/>
      <c r="KD174" s="24"/>
      <c r="KE174" s="2747" t="s">
        <v>128</v>
      </c>
      <c r="KF174" s="2747"/>
      <c r="KG174" s="2747"/>
      <c r="KH174" s="2747"/>
      <c r="KI174" s="2747"/>
      <c r="KJ174" s="2747"/>
      <c r="KK174" s="2747"/>
      <c r="KL174" s="2747"/>
      <c r="KM174" s="2749"/>
      <c r="KN174" s="1565"/>
      <c r="KO174" s="1565"/>
      <c r="KP174" s="1565"/>
    </row>
    <row r="175" spans="75:302" ht="15.75" customHeight="1" x14ac:dyDescent="0.3">
      <c r="BW175" s="374" t="s">
        <v>2243</v>
      </c>
      <c r="BX175" s="371"/>
      <c r="BY175" s="385">
        <f>'30. Development Cost Schedule'!C175</f>
        <v>0</v>
      </c>
      <c r="BZ175" s="401"/>
      <c r="CA175" s="393"/>
      <c r="CB175" s="391"/>
      <c r="CC175" s="2624">
        <f>'30. Development Cost Schedule'!G175</f>
        <v>0</v>
      </c>
      <c r="CD175" s="2625"/>
      <c r="CE175" s="2625"/>
      <c r="CF175" s="2625"/>
      <c r="CG175" s="2626"/>
      <c r="GP175" s="332"/>
      <c r="GQ175" s="1154"/>
      <c r="GR175" s="1154"/>
      <c r="GS175" s="1154"/>
      <c r="GT175" s="1154"/>
      <c r="GU175" s="1154"/>
      <c r="GV175" s="1154"/>
      <c r="GW175" s="1154"/>
      <c r="GX175" s="1154"/>
      <c r="GY175" s="1154"/>
      <c r="GZ175" s="1154"/>
      <c r="HA175" s="1154"/>
      <c r="HB175" s="332"/>
      <c r="HC175" s="332"/>
      <c r="JC175" s="24"/>
      <c r="JD175" s="131"/>
      <c r="JE175" s="24"/>
      <c r="JF175" s="24"/>
      <c r="JG175" s="24"/>
      <c r="JH175" s="24"/>
      <c r="JI175" s="24"/>
      <c r="JJ175" s="24"/>
      <c r="JK175" s="24"/>
      <c r="JL175" s="24"/>
      <c r="JM175" s="24"/>
      <c r="JN175" s="24"/>
      <c r="JO175" s="24"/>
      <c r="JP175" s="24"/>
      <c r="JQ175" s="24"/>
      <c r="JR175" s="24"/>
      <c r="JS175" s="24"/>
      <c r="JT175" s="24"/>
      <c r="JU175" s="24"/>
      <c r="JV175" s="24"/>
      <c r="JW175" s="24"/>
      <c r="JX175" s="24"/>
      <c r="JY175" s="24"/>
      <c r="JZ175" s="24"/>
      <c r="KA175" s="24"/>
      <c r="KB175" s="117"/>
      <c r="KC175" s="24"/>
      <c r="KD175" s="24"/>
      <c r="KE175" s="24"/>
      <c r="KF175" s="24"/>
      <c r="KG175" s="24"/>
      <c r="KH175" s="24"/>
      <c r="KI175" s="24"/>
      <c r="KJ175" s="24"/>
      <c r="KK175" s="24"/>
      <c r="KL175" s="24"/>
      <c r="KM175" s="214"/>
      <c r="KN175" s="1565"/>
      <c r="KO175" s="1565"/>
      <c r="KP175" s="1565"/>
    </row>
    <row r="176" spans="75:302" ht="14.4" x14ac:dyDescent="0.3">
      <c r="BW176" s="374" t="s">
        <v>2244</v>
      </c>
      <c r="BX176" s="371"/>
      <c r="BY176" s="385">
        <f>'30. Development Cost Schedule'!C176</f>
        <v>0</v>
      </c>
      <c r="BZ176" s="401"/>
      <c r="CA176" s="393"/>
      <c r="CB176" s="391"/>
      <c r="CC176" s="2624">
        <f>'30. Development Cost Schedule'!G176</f>
        <v>0</v>
      </c>
      <c r="CD176" s="2625"/>
      <c r="CE176" s="2625"/>
      <c r="CF176" s="2625"/>
      <c r="CG176" s="2626"/>
      <c r="GP176" s="332"/>
      <c r="GQ176" s="332"/>
      <c r="GR176" s="332"/>
      <c r="GS176" s="332"/>
      <c r="GT176" s="332"/>
      <c r="GU176" s="332"/>
      <c r="GV176" s="332"/>
      <c r="GW176" s="332"/>
      <c r="GX176" s="332"/>
      <c r="GY176" s="332"/>
      <c r="GZ176" s="332"/>
      <c r="HA176" s="332"/>
      <c r="HB176" s="1154"/>
      <c r="HC176" s="1154"/>
      <c r="JC176" s="24"/>
      <c r="JD176" s="905" t="s">
        <v>127</v>
      </c>
      <c r="JE176" s="1564"/>
      <c r="JF176" s="1564"/>
      <c r="JG176" s="644"/>
      <c r="JH176" s="645"/>
      <c r="JI176" s="645"/>
      <c r="JJ176" s="646"/>
      <c r="JK176" s="2764">
        <f>'42. Dev Team'!I176</f>
        <v>0</v>
      </c>
      <c r="JL176" s="2765"/>
      <c r="JM176" s="2766"/>
      <c r="JN176" s="24"/>
      <c r="JO176" s="24"/>
      <c r="JP176" s="24"/>
      <c r="JQ176" s="24"/>
      <c r="JR176" s="24"/>
      <c r="JS176" s="24"/>
      <c r="JT176" s="24"/>
      <c r="JU176" s="24"/>
      <c r="JV176" s="24"/>
      <c r="JW176" s="24"/>
      <c r="JX176" s="24"/>
      <c r="JY176" s="24"/>
      <c r="JZ176" s="24"/>
      <c r="KA176" s="24"/>
      <c r="KB176" s="24"/>
      <c r="KC176" s="24"/>
      <c r="KD176" s="24"/>
      <c r="KE176" s="1566"/>
      <c r="KF176" s="1566"/>
      <c r="KG176" s="1566"/>
      <c r="KH176" s="1566"/>
      <c r="KI176" s="1566"/>
      <c r="KJ176" s="2772"/>
      <c r="KK176" s="2772"/>
      <c r="KL176" s="2772"/>
      <c r="KM176" s="214"/>
      <c r="KN176" s="1565"/>
      <c r="KO176" s="1565"/>
      <c r="KP176" s="1565"/>
    </row>
    <row r="177" spans="75:302" ht="15" customHeight="1" x14ac:dyDescent="0.3">
      <c r="BW177" s="374" t="s">
        <v>2245</v>
      </c>
      <c r="BX177" s="371"/>
      <c r="BY177" s="385">
        <f>'30. Development Cost Schedule'!C177</f>
        <v>0</v>
      </c>
      <c r="BZ177" s="401"/>
      <c r="CA177" s="393"/>
      <c r="CB177" s="391"/>
      <c r="CC177" s="2624">
        <f>'30. Development Cost Schedule'!G177</f>
        <v>0</v>
      </c>
      <c r="CD177" s="2625"/>
      <c r="CE177" s="2625"/>
      <c r="CF177" s="2625"/>
      <c r="CG177" s="2626"/>
      <c r="GP177" s="332"/>
      <c r="GQ177" s="1135"/>
      <c r="GR177" s="1136"/>
      <c r="GS177" s="1136"/>
      <c r="GT177" s="1136"/>
      <c r="GU177" s="1136"/>
      <c r="GV177" s="1136"/>
      <c r="GW177" s="1136"/>
      <c r="GX177" s="1136"/>
      <c r="GY177" s="1136"/>
      <c r="GZ177" s="1136"/>
      <c r="HA177" s="1136"/>
      <c r="HB177" s="1154"/>
      <c r="HC177" s="1154"/>
      <c r="JC177" s="24"/>
      <c r="JD177" s="906"/>
      <c r="JE177" s="24"/>
      <c r="JF177" s="24"/>
      <c r="JG177" s="24"/>
      <c r="JH177" s="24"/>
      <c r="JI177" s="24"/>
      <c r="JJ177" s="24"/>
      <c r="JK177" s="24"/>
      <c r="JL177" s="24"/>
      <c r="JM177" s="24"/>
      <c r="JN177" s="24"/>
      <c r="JO177" s="24"/>
      <c r="JP177" s="24"/>
      <c r="JQ177" s="24"/>
      <c r="JR177" s="24"/>
      <c r="JS177" s="24"/>
      <c r="JT177" s="24"/>
      <c r="JU177" s="24"/>
      <c r="JV177" s="24"/>
      <c r="JW177" s="24"/>
      <c r="JX177" s="24"/>
      <c r="JY177" s="24"/>
      <c r="JZ177" s="24"/>
      <c r="KA177" s="24"/>
      <c r="KB177" s="24"/>
      <c r="KC177" s="24"/>
      <c r="KD177" s="24"/>
      <c r="KE177" s="24"/>
      <c r="KF177" s="24"/>
      <c r="KG177" s="1566"/>
      <c r="KH177" s="1566"/>
      <c r="KI177" s="1566"/>
      <c r="KJ177" s="24"/>
      <c r="KK177" s="24"/>
      <c r="KL177" s="24"/>
      <c r="KM177" s="214"/>
      <c r="KN177" s="1565"/>
      <c r="KO177" s="1565"/>
      <c r="KP177" s="1565"/>
    </row>
    <row r="178" spans="75:302" ht="15" thickBot="1" x14ac:dyDescent="0.35">
      <c r="BW178" s="374" t="s">
        <v>2246</v>
      </c>
      <c r="BX178" s="371"/>
      <c r="BY178" s="385">
        <f>'30. Development Cost Schedule'!C178</f>
        <v>0</v>
      </c>
      <c r="BZ178" s="401"/>
      <c r="CA178" s="393"/>
      <c r="CB178" s="391"/>
      <c r="CC178" s="2624">
        <f>'30. Development Cost Schedule'!G178</f>
        <v>0</v>
      </c>
      <c r="CD178" s="2625"/>
      <c r="CE178" s="2625"/>
      <c r="CF178" s="2625"/>
      <c r="CG178" s="2626"/>
      <c r="GP178" s="332"/>
      <c r="GQ178" s="332"/>
      <c r="GR178" s="1136"/>
      <c r="GS178" s="1136"/>
      <c r="GT178" s="1136"/>
      <c r="GU178" s="1136"/>
      <c r="GV178" s="1136"/>
      <c r="GW178" s="1136"/>
      <c r="GX178" s="1136"/>
      <c r="GY178" s="1136"/>
      <c r="GZ178" s="1136"/>
      <c r="HA178" s="1136"/>
      <c r="HB178" s="332"/>
      <c r="HC178" s="332"/>
      <c r="JC178" s="24"/>
      <c r="JD178" s="907" t="s">
        <v>681</v>
      </c>
      <c r="JE178" s="908"/>
      <c r="JF178" s="908"/>
      <c r="JG178" s="908"/>
      <c r="JH178" s="908"/>
      <c r="JI178" s="908"/>
      <c r="JJ178" s="908"/>
      <c r="JK178" s="908"/>
      <c r="JL178" s="908"/>
      <c r="JM178" s="908"/>
      <c r="JN178" s="908"/>
      <c r="JO178" s="908"/>
      <c r="JP178" s="908"/>
      <c r="JQ178" s="908"/>
      <c r="JR178" s="908"/>
      <c r="JS178" s="908"/>
      <c r="JT178" s="908"/>
      <c r="JU178" s="908"/>
      <c r="JV178" s="908"/>
      <c r="JW178" s="908"/>
      <c r="JX178" s="908"/>
      <c r="JY178" s="908"/>
      <c r="JZ178" s="908"/>
      <c r="KA178" s="908"/>
      <c r="KB178" s="908"/>
      <c r="KC178" s="908"/>
      <c r="KD178" s="101"/>
      <c r="KE178" s="1562"/>
      <c r="KF178" s="1562"/>
      <c r="KG178" s="1562"/>
      <c r="KH178" s="1562"/>
      <c r="KI178" s="1562"/>
      <c r="KJ178" s="2740">
        <f>'42. Dev Team'!AH178</f>
        <v>0</v>
      </c>
      <c r="KK178" s="2740"/>
      <c r="KL178" s="2740"/>
      <c r="KM178" s="1563"/>
      <c r="KN178" s="1565"/>
      <c r="KO178" s="1565"/>
      <c r="KP178" s="1565"/>
    </row>
    <row r="179" spans="75:302" ht="14.4" x14ac:dyDescent="0.3">
      <c r="BW179" s="374" t="s">
        <v>2247</v>
      </c>
      <c r="BX179" s="371"/>
      <c r="BY179" s="385">
        <f>'30. Development Cost Schedule'!C179</f>
        <v>0</v>
      </c>
      <c r="BZ179" s="401"/>
      <c r="CA179" s="393"/>
      <c r="CB179" s="391"/>
      <c r="CC179" s="2624">
        <f>'30. Development Cost Schedule'!G179</f>
        <v>0</v>
      </c>
      <c r="CD179" s="2625"/>
      <c r="CE179" s="2625"/>
      <c r="CF179" s="2625"/>
      <c r="CG179" s="2626"/>
      <c r="GP179" s="332"/>
      <c r="GQ179" s="332"/>
      <c r="GR179" s="332"/>
      <c r="GS179" s="332"/>
      <c r="GT179" s="332"/>
      <c r="GU179" s="332"/>
      <c r="GV179" s="332"/>
      <c r="GW179" s="332"/>
      <c r="GX179" s="332"/>
      <c r="GY179" s="332"/>
      <c r="GZ179" s="332"/>
      <c r="HA179" s="332"/>
      <c r="HB179" s="1136"/>
      <c r="HC179" s="1136"/>
      <c r="JC179" s="24"/>
      <c r="JD179" s="910"/>
      <c r="JE179" s="24"/>
      <c r="JF179" s="24"/>
      <c r="JG179" s="24"/>
      <c r="JH179" s="24"/>
      <c r="JI179" s="24"/>
      <c r="JJ179" s="24"/>
      <c r="JK179" s="24"/>
      <c r="JL179" s="24"/>
      <c r="JM179" s="24"/>
      <c r="JN179" s="24"/>
      <c r="JO179" s="24"/>
      <c r="JP179" s="24"/>
      <c r="JQ179" s="24"/>
      <c r="JR179" s="24"/>
      <c r="JS179" s="24"/>
      <c r="JT179" s="24"/>
      <c r="JU179" s="24"/>
      <c r="JV179" s="24"/>
      <c r="JW179" s="24"/>
      <c r="JX179" s="24"/>
      <c r="JY179" s="24"/>
      <c r="JZ179" s="24"/>
      <c r="KA179" s="24"/>
      <c r="KB179" s="24"/>
      <c r="KC179" s="24"/>
      <c r="KD179" s="24"/>
      <c r="KE179" s="1566"/>
      <c r="KF179" s="1566"/>
      <c r="KG179" s="1566"/>
      <c r="KH179" s="1566"/>
      <c r="KI179" s="1566"/>
      <c r="KJ179" s="1561"/>
      <c r="KK179" s="1561"/>
      <c r="KL179" s="1561"/>
      <c r="KM179" s="1566"/>
      <c r="KN179" s="1565"/>
      <c r="KO179" s="1565"/>
      <c r="KP179" s="1565"/>
    </row>
    <row r="180" spans="75:302" ht="15.75" customHeight="1" x14ac:dyDescent="0.3">
      <c r="BW180" s="374" t="s">
        <v>2248</v>
      </c>
      <c r="BX180" s="371"/>
      <c r="BY180" s="385">
        <f>'30. Development Cost Schedule'!C180</f>
        <v>0</v>
      </c>
      <c r="BZ180" s="401"/>
      <c r="CA180" s="393"/>
      <c r="CB180" s="391"/>
      <c r="CC180" s="2624">
        <f>'30. Development Cost Schedule'!G180</f>
        <v>0</v>
      </c>
      <c r="CD180" s="2625"/>
      <c r="CE180" s="2625"/>
      <c r="CF180" s="2625"/>
      <c r="CG180" s="2626"/>
      <c r="GP180" s="332"/>
      <c r="GQ180" s="1135"/>
      <c r="GR180" s="1136"/>
      <c r="GS180" s="1136"/>
      <c r="GT180" s="1136"/>
      <c r="GU180" s="1136"/>
      <c r="GV180" s="1136"/>
      <c r="GW180" s="1136"/>
      <c r="GX180" s="1136"/>
      <c r="GY180" s="1136"/>
      <c r="GZ180" s="1136"/>
      <c r="HA180" s="1136"/>
      <c r="HB180" s="1136"/>
      <c r="HC180" s="1136"/>
      <c r="JC180" s="24"/>
      <c r="JD180" s="910"/>
      <c r="JE180" s="24"/>
      <c r="JF180" s="24"/>
      <c r="JG180" s="24"/>
      <c r="JH180" s="24"/>
      <c r="JI180" s="24"/>
      <c r="JJ180" s="24"/>
      <c r="JK180" s="24"/>
      <c r="JL180" s="24"/>
      <c r="JM180" s="24"/>
      <c r="JN180" s="24"/>
      <c r="JO180" s="24"/>
      <c r="JP180" s="24"/>
      <c r="JQ180" s="24"/>
      <c r="JR180" s="24"/>
      <c r="JS180" s="24"/>
      <c r="JT180" s="24"/>
      <c r="JU180" s="24"/>
      <c r="JV180" s="24"/>
      <c r="JW180" s="24"/>
      <c r="JX180" s="24"/>
      <c r="JY180" s="24"/>
      <c r="JZ180" s="24"/>
      <c r="KA180" s="24"/>
      <c r="KB180" s="24"/>
      <c r="KC180" s="24"/>
      <c r="KD180" s="24"/>
      <c r="KE180" s="1566"/>
      <c r="KF180" s="1566"/>
      <c r="KG180" s="1566"/>
      <c r="KH180" s="1566"/>
      <c r="KI180" s="1566"/>
      <c r="KJ180" s="1567"/>
      <c r="KK180" s="1567"/>
      <c r="KL180" s="1567"/>
      <c r="KM180" s="1566"/>
      <c r="KN180" s="1565"/>
      <c r="KO180" s="1565"/>
      <c r="KP180" s="1565"/>
    </row>
    <row r="181" spans="75:302" ht="15" thickBot="1" x14ac:dyDescent="0.35">
      <c r="BW181" s="374" t="s">
        <v>2249</v>
      </c>
      <c r="BX181" s="371"/>
      <c r="BY181" s="385">
        <f>'30. Development Cost Schedule'!C181</f>
        <v>0</v>
      </c>
      <c r="BZ181" s="401"/>
      <c r="CA181" s="393"/>
      <c r="CB181" s="391"/>
      <c r="CC181" s="2624">
        <f>'30. Development Cost Schedule'!G181</f>
        <v>0</v>
      </c>
      <c r="CD181" s="2625"/>
      <c r="CE181" s="2625"/>
      <c r="CF181" s="2625"/>
      <c r="CG181" s="2626"/>
      <c r="GP181" s="332"/>
      <c r="GQ181" s="332"/>
      <c r="GR181" s="1136"/>
      <c r="GS181" s="1136"/>
      <c r="GT181" s="1136"/>
      <c r="GU181" s="1136"/>
      <c r="GV181" s="1136"/>
      <c r="GW181" s="1136"/>
      <c r="GX181" s="1136"/>
      <c r="GY181" s="1136"/>
      <c r="GZ181" s="1136"/>
      <c r="HA181" s="1136"/>
      <c r="HB181" s="332"/>
      <c r="HC181" s="332"/>
      <c r="JC181" s="24"/>
      <c r="JD181" s="2762" t="s">
        <v>1592</v>
      </c>
      <c r="JE181" s="2763"/>
      <c r="JF181" s="2763"/>
      <c r="JG181" s="2763"/>
      <c r="JH181" s="2763"/>
      <c r="JI181" s="2763"/>
      <c r="JJ181" s="2763"/>
      <c r="JK181" s="2763"/>
      <c r="JL181" s="2763"/>
      <c r="JM181" s="2763"/>
      <c r="JN181" s="2763"/>
      <c r="JO181" s="332"/>
      <c r="JP181" s="332"/>
      <c r="JQ181" s="332"/>
      <c r="JR181" s="332"/>
      <c r="JS181" s="332"/>
      <c r="JT181" s="332"/>
      <c r="JU181" s="332"/>
      <c r="JV181" s="332"/>
      <c r="JW181" s="332"/>
      <c r="JX181" s="332"/>
      <c r="JY181" s="332"/>
      <c r="JZ181" s="332"/>
      <c r="KA181" s="332"/>
      <c r="KB181" s="332"/>
      <c r="KC181" s="332"/>
      <c r="KD181" s="332"/>
      <c r="KE181" s="661"/>
      <c r="KF181" s="661"/>
      <c r="KG181" s="661"/>
      <c r="KH181" s="332"/>
      <c r="KI181" s="332"/>
      <c r="KJ181" s="332"/>
      <c r="KK181" s="332"/>
      <c r="KL181" s="332"/>
      <c r="KM181" s="332"/>
      <c r="KN181" s="1565"/>
      <c r="KO181" s="1565"/>
      <c r="KP181" s="1565"/>
    </row>
    <row r="182" spans="75:302" ht="15" customHeight="1" x14ac:dyDescent="0.3">
      <c r="BW182" s="382" t="s">
        <v>358</v>
      </c>
      <c r="BX182" s="383"/>
      <c r="BY182" s="399">
        <f>SUM(BY174:BY181)</f>
        <v>0</v>
      </c>
      <c r="BZ182" s="399">
        <f>SUM(BZ174:BZ181)</f>
        <v>0</v>
      </c>
      <c r="CA182" s="399">
        <f>SUM(CA174:CA181)</f>
        <v>0</v>
      </c>
      <c r="CB182" s="391"/>
      <c r="CC182" s="2624">
        <f>'30. Development Cost Schedule'!G182</f>
        <v>0</v>
      </c>
      <c r="CD182" s="2625"/>
      <c r="CE182" s="2625"/>
      <c r="CF182" s="2625"/>
      <c r="CG182" s="2626"/>
      <c r="GP182" s="1138"/>
      <c r="GQ182" s="1138"/>
      <c r="GR182" s="1138"/>
      <c r="GS182" s="1138"/>
      <c r="GT182" s="1138"/>
      <c r="GU182" s="1138"/>
      <c r="GV182" s="1138"/>
      <c r="GW182" s="1138"/>
      <c r="GX182" s="1138"/>
      <c r="GY182" s="1138"/>
      <c r="GZ182" s="1138"/>
      <c r="HA182" s="1138"/>
      <c r="HB182" s="1136"/>
      <c r="HC182" s="1136"/>
      <c r="JC182" s="24"/>
      <c r="JD182" s="2750">
        <f>'42. Dev Team'!B181</f>
        <v>0</v>
      </c>
      <c r="JE182" s="2751"/>
      <c r="JF182" s="2751"/>
      <c r="JG182" s="2751"/>
      <c r="JH182" s="2751"/>
      <c r="JI182" s="2751"/>
      <c r="JJ182" s="2751"/>
      <c r="JK182" s="2751"/>
      <c r="JL182" s="2751"/>
      <c r="JM182" s="2751"/>
      <c r="JN182" s="2751"/>
      <c r="JO182" s="190"/>
      <c r="JP182" s="2759">
        <f>'42. Dev Team'!N181</f>
        <v>0</v>
      </c>
      <c r="JQ182" s="2759"/>
      <c r="JR182" s="2759"/>
      <c r="JS182" s="2759"/>
      <c r="JT182" s="2759"/>
      <c r="JU182" s="2759"/>
      <c r="JV182" s="2759"/>
      <c r="JW182" s="2759"/>
      <c r="JX182" s="2759"/>
      <c r="JY182" s="2759"/>
      <c r="JZ182" s="2759"/>
      <c r="KA182" s="2759"/>
      <c r="KB182" s="2759"/>
      <c r="KC182" s="2759"/>
      <c r="KD182" s="2759"/>
      <c r="KE182" s="2759"/>
      <c r="KF182" s="2759"/>
      <c r="KG182" s="190"/>
      <c r="KH182" s="2760">
        <f>'42. Dev Team'!AF181</f>
        <v>0</v>
      </c>
      <c r="KI182" s="2760"/>
      <c r="KJ182" s="2760"/>
      <c r="KK182" s="2760"/>
      <c r="KL182" s="2760"/>
      <c r="KM182" s="2761"/>
      <c r="KN182" s="1565"/>
      <c r="KO182" s="1565"/>
      <c r="KP182" s="1565"/>
    </row>
    <row r="183" spans="75:302" ht="14.4" x14ac:dyDescent="0.3">
      <c r="BW183" s="2780" t="s">
        <v>2250</v>
      </c>
      <c r="BX183" s="383"/>
      <c r="BY183" s="417"/>
      <c r="BZ183" s="418"/>
      <c r="CA183" s="418"/>
      <c r="CB183" s="391"/>
      <c r="CC183" s="2624">
        <f>'30. Development Cost Schedule'!G183</f>
        <v>0</v>
      </c>
      <c r="CD183" s="2625"/>
      <c r="CE183" s="2625"/>
      <c r="CF183" s="2625"/>
      <c r="CG183" s="2626"/>
      <c r="GP183" s="1138"/>
      <c r="GQ183" s="1138"/>
      <c r="GR183" s="1138"/>
      <c r="GS183" s="1138"/>
      <c r="GT183" s="1138"/>
      <c r="GU183" s="1138"/>
      <c r="GV183" s="1138"/>
      <c r="GW183" s="1138"/>
      <c r="GX183" s="1138"/>
      <c r="GY183" s="1138"/>
      <c r="GZ183" s="1138"/>
      <c r="HA183" s="1138"/>
      <c r="HB183" s="1136"/>
      <c r="HC183" s="1136"/>
      <c r="JC183" s="24"/>
      <c r="JD183" s="1375"/>
      <c r="JE183" s="1566"/>
      <c r="JF183" s="1566"/>
      <c r="JG183" s="1566"/>
      <c r="JH183" s="1566"/>
      <c r="JI183" s="1566"/>
      <c r="JJ183" s="1566"/>
      <c r="JK183" s="1566"/>
      <c r="JL183" s="1566"/>
      <c r="JM183" s="1566"/>
      <c r="JN183" s="1566"/>
      <c r="JO183" s="24"/>
      <c r="JP183" s="909" t="s">
        <v>203</v>
      </c>
      <c r="JQ183" s="99"/>
      <c r="JR183" s="99"/>
      <c r="JS183" s="99"/>
      <c r="JT183" s="99"/>
      <c r="JU183" s="99"/>
      <c r="JV183" s="99"/>
      <c r="JW183" s="99"/>
      <c r="JX183" s="99"/>
      <c r="JY183" s="99"/>
      <c r="JZ183" s="99"/>
      <c r="KA183" s="99"/>
      <c r="KB183" s="99"/>
      <c r="KC183" s="99"/>
      <c r="KD183" s="99"/>
      <c r="KE183" s="99"/>
      <c r="KF183" s="99"/>
      <c r="KG183" s="99"/>
      <c r="KH183" s="904" t="s">
        <v>618</v>
      </c>
      <c r="KI183" s="24"/>
      <c r="KJ183" s="24"/>
      <c r="KK183" s="24"/>
      <c r="KL183" s="24"/>
      <c r="KM183" s="214"/>
      <c r="KN183" s="1565"/>
      <c r="KO183" s="1565"/>
      <c r="KP183" s="1565"/>
    </row>
    <row r="184" spans="75:302" ht="14.4" x14ac:dyDescent="0.3">
      <c r="BW184" s="2781"/>
      <c r="BX184" s="383"/>
      <c r="BY184" s="417"/>
      <c r="BZ184" s="418"/>
      <c r="CA184" s="418"/>
      <c r="CB184" s="391"/>
      <c r="CC184" s="2624">
        <f>'30. Development Cost Schedule'!G184</f>
        <v>0</v>
      </c>
      <c r="CD184" s="2625"/>
      <c r="CE184" s="2625"/>
      <c r="CF184" s="2625"/>
      <c r="CG184" s="2626"/>
      <c r="GP184" s="1138"/>
      <c r="GQ184" s="1138"/>
      <c r="GR184" s="1138"/>
      <c r="GS184" s="1138"/>
      <c r="GT184" s="1138"/>
      <c r="GU184" s="1138"/>
      <c r="GV184" s="1138"/>
      <c r="GW184" s="1138"/>
      <c r="GX184" s="1138"/>
      <c r="GY184" s="1138"/>
      <c r="GZ184" s="1138"/>
      <c r="HA184" s="1138"/>
      <c r="HB184" s="1138"/>
      <c r="HC184" s="1138"/>
      <c r="JC184" s="24"/>
      <c r="JD184" s="2752">
        <f>'42. Dev Team'!B183</f>
        <v>0</v>
      </c>
      <c r="JE184" s="2753"/>
      <c r="JF184" s="2753"/>
      <c r="JG184" s="2753"/>
      <c r="JH184" s="2753"/>
      <c r="JI184" s="2753"/>
      <c r="JJ184" s="2753"/>
      <c r="JK184" s="2753"/>
      <c r="JL184" s="2753"/>
      <c r="JM184" s="2753"/>
      <c r="JN184" s="2753"/>
      <c r="JO184" s="2753"/>
      <c r="JP184" s="2753"/>
      <c r="JQ184" s="2753"/>
      <c r="JR184" s="2753"/>
      <c r="JS184" s="2753"/>
      <c r="JT184" s="24"/>
      <c r="JU184" s="2754">
        <f>'42. Dev Team'!S183</f>
        <v>0</v>
      </c>
      <c r="JV184" s="2754"/>
      <c r="JW184" s="2754"/>
      <c r="JX184" s="2754"/>
      <c r="JY184" s="2754"/>
      <c r="JZ184" s="2754"/>
      <c r="KA184" s="2754"/>
      <c r="KB184" s="2754"/>
      <c r="KC184" s="2754"/>
      <c r="KD184" s="24"/>
      <c r="KE184" s="2757">
        <f>'42. Dev Team'!AC183</f>
        <v>0</v>
      </c>
      <c r="KF184" s="2757"/>
      <c r="KG184" s="2757"/>
      <c r="KH184" s="2757"/>
      <c r="KI184" s="2757"/>
      <c r="KJ184" s="2757"/>
      <c r="KK184" s="2757"/>
      <c r="KL184" s="2757"/>
      <c r="KM184" s="2758"/>
      <c r="KN184" s="1565"/>
      <c r="KO184" s="1565"/>
      <c r="KP184" s="1565"/>
    </row>
    <row r="185" spans="75:302" ht="15" x14ac:dyDescent="0.3">
      <c r="BW185" s="1843" t="s">
        <v>1082</v>
      </c>
      <c r="BX185" s="383"/>
      <c r="BY185" s="1348">
        <f>SUM(BY182,BY166,BY172,BY123,BY92,BY85,BY18)</f>
        <v>0</v>
      </c>
      <c r="BZ185" s="1348">
        <f>SUM(BZ182,BZ166,BZ172,BZ123,BZ92,BZ85,BZ18)</f>
        <v>0</v>
      </c>
      <c r="CA185" s="1348">
        <f>CA18+MIN(CA94,CA96)+CA123+CA166+CA172</f>
        <v>0</v>
      </c>
      <c r="CB185" s="391"/>
      <c r="CC185" s="2624">
        <f>'30. Development Cost Schedule'!G185</f>
        <v>0</v>
      </c>
      <c r="CD185" s="2625"/>
      <c r="CE185" s="2625"/>
      <c r="CF185" s="2625"/>
      <c r="CG185" s="2626"/>
      <c r="GP185" s="1138"/>
      <c r="GQ185" s="1138"/>
      <c r="GR185" s="1138"/>
      <c r="GS185" s="1138"/>
      <c r="GT185" s="1138"/>
      <c r="GU185" s="1138"/>
      <c r="GV185" s="1138"/>
      <c r="GW185" s="1138"/>
      <c r="GX185" s="1138"/>
      <c r="GY185" s="1138"/>
      <c r="GZ185" s="1138"/>
      <c r="HA185" s="1138"/>
      <c r="HB185" s="1138"/>
      <c r="HC185" s="1138"/>
      <c r="JC185" s="24"/>
      <c r="JD185" s="2746" t="s">
        <v>199</v>
      </c>
      <c r="JE185" s="2747"/>
      <c r="JF185" s="2747"/>
      <c r="JG185" s="2747"/>
      <c r="JH185" s="2747"/>
      <c r="JI185" s="2747"/>
      <c r="JJ185" s="2747"/>
      <c r="JK185" s="2747"/>
      <c r="JL185" s="2747"/>
      <c r="JM185" s="2747"/>
      <c r="JN185" s="2747"/>
      <c r="JO185" s="2747"/>
      <c r="JP185" s="2747"/>
      <c r="JQ185" s="2747"/>
      <c r="JR185" s="2747"/>
      <c r="JS185" s="2747"/>
      <c r="JT185" s="24"/>
      <c r="JU185" s="2748" t="s">
        <v>129</v>
      </c>
      <c r="JV185" s="2748"/>
      <c r="JW185" s="2748"/>
      <c r="JX185" s="2748"/>
      <c r="JY185" s="2748"/>
      <c r="JZ185" s="2748"/>
      <c r="KA185" s="2748"/>
      <c r="KB185" s="2748"/>
      <c r="KC185" s="2748"/>
      <c r="KD185" s="24"/>
      <c r="KE185" s="2747" t="s">
        <v>128</v>
      </c>
      <c r="KF185" s="2747"/>
      <c r="KG185" s="2747"/>
      <c r="KH185" s="2747"/>
      <c r="KI185" s="2747"/>
      <c r="KJ185" s="2747"/>
      <c r="KK185" s="2747"/>
      <c r="KL185" s="2747"/>
      <c r="KM185" s="2749"/>
      <c r="KN185" s="1565"/>
      <c r="KO185" s="1565"/>
      <c r="KP185" s="1565"/>
    </row>
    <row r="186" spans="75:302" ht="14.4" x14ac:dyDescent="0.3">
      <c r="BW186" s="1048"/>
      <c r="BX186" s="383"/>
      <c r="BY186" s="1846"/>
      <c r="BZ186" s="1846"/>
      <c r="CA186" s="1846"/>
      <c r="CB186" s="391"/>
      <c r="CC186" s="2624">
        <f>'30. Development Cost Schedule'!G186</f>
        <v>0</v>
      </c>
      <c r="CD186" s="2625"/>
      <c r="CE186" s="2625"/>
      <c r="CF186" s="2625"/>
      <c r="CG186" s="2626"/>
      <c r="GP186" s="1138"/>
      <c r="GQ186" s="1138"/>
      <c r="GR186" s="1138"/>
      <c r="GS186" s="1138"/>
      <c r="GT186" s="1138"/>
      <c r="GU186" s="1138"/>
      <c r="GV186" s="1138"/>
      <c r="GW186" s="1138"/>
      <c r="GX186" s="1138"/>
      <c r="GY186" s="1138"/>
      <c r="GZ186" s="1138"/>
      <c r="HA186" s="1138"/>
      <c r="HB186" s="1138"/>
      <c r="HC186" s="1138"/>
      <c r="JC186" s="24"/>
      <c r="JD186" s="131"/>
      <c r="JE186" s="24"/>
      <c r="JF186" s="24"/>
      <c r="JG186" s="24"/>
      <c r="JH186" s="24"/>
      <c r="JI186" s="24"/>
      <c r="JJ186" s="24"/>
      <c r="JK186" s="24"/>
      <c r="JL186" s="24"/>
      <c r="JM186" s="24"/>
      <c r="JN186" s="24"/>
      <c r="JO186" s="24"/>
      <c r="JP186" s="24"/>
      <c r="JQ186" s="24"/>
      <c r="JR186" s="24"/>
      <c r="JS186" s="24"/>
      <c r="JT186" s="24"/>
      <c r="JU186" s="24"/>
      <c r="JV186" s="24"/>
      <c r="JW186" s="24"/>
      <c r="JX186" s="24"/>
      <c r="JY186" s="24"/>
      <c r="JZ186" s="24"/>
      <c r="KA186" s="24"/>
      <c r="KB186" s="117"/>
      <c r="KC186" s="24"/>
      <c r="KD186" s="24"/>
      <c r="KE186" s="24"/>
      <c r="KF186" s="24"/>
      <c r="KG186" s="24"/>
      <c r="KH186" s="24"/>
      <c r="KI186" s="24"/>
      <c r="KJ186" s="24"/>
      <c r="KK186" s="24"/>
      <c r="KL186" s="24"/>
      <c r="KM186" s="214"/>
      <c r="KN186" s="1565"/>
      <c r="KO186" s="1565"/>
      <c r="KP186" s="1565"/>
    </row>
    <row r="187" spans="75:302" ht="14.4" x14ac:dyDescent="0.3">
      <c r="BW187" s="2774" t="s">
        <v>359</v>
      </c>
      <c r="BX187" s="2774"/>
      <c r="BY187" s="2775"/>
      <c r="BZ187" s="2775"/>
      <c r="CA187" s="2775"/>
      <c r="CB187" s="391"/>
      <c r="CC187" s="2624">
        <f>'30. Development Cost Schedule'!G187</f>
        <v>0</v>
      </c>
      <c r="CD187" s="2625"/>
      <c r="CE187" s="2625"/>
      <c r="CF187" s="2625"/>
      <c r="CG187" s="2626"/>
      <c r="GP187" s="1138"/>
      <c r="GQ187" s="1138"/>
      <c r="GR187" s="1138"/>
      <c r="GS187" s="1138"/>
      <c r="GT187" s="1138"/>
      <c r="GU187" s="1138"/>
      <c r="GV187" s="1138"/>
      <c r="GW187" s="1138"/>
      <c r="GX187" s="1138"/>
      <c r="GY187" s="1138"/>
      <c r="GZ187" s="1138"/>
      <c r="HA187" s="1138"/>
      <c r="HB187" s="1138"/>
      <c r="HC187" s="1138"/>
      <c r="HD187"/>
      <c r="HE187"/>
      <c r="HF187"/>
      <c r="JC187" s="24"/>
      <c r="JD187" s="905" t="s">
        <v>127</v>
      </c>
      <c r="JE187" s="1564"/>
      <c r="JF187" s="1564"/>
      <c r="JG187" s="644"/>
      <c r="JH187" s="645"/>
      <c r="JI187" s="645"/>
      <c r="JJ187" s="646"/>
      <c r="JK187" s="2764">
        <f>'42. Dev Team'!I186</f>
        <v>0</v>
      </c>
      <c r="JL187" s="2765"/>
      <c r="JM187" s="2766"/>
      <c r="JN187" s="24"/>
      <c r="JO187" s="24"/>
      <c r="JP187" s="24"/>
      <c r="JQ187" s="24"/>
      <c r="JR187" s="24"/>
      <c r="JS187" s="24"/>
      <c r="JT187" s="24"/>
      <c r="JU187" s="24"/>
      <c r="JV187" s="24"/>
      <c r="JW187" s="24"/>
      <c r="JX187" s="24"/>
      <c r="JY187" s="24"/>
      <c r="JZ187" s="24"/>
      <c r="KA187" s="24"/>
      <c r="KB187" s="24"/>
      <c r="KC187" s="24"/>
      <c r="KD187" s="24"/>
      <c r="KE187" s="1566"/>
      <c r="KF187" s="1566"/>
      <c r="KG187" s="1566"/>
      <c r="KH187" s="1566"/>
      <c r="KI187" s="1566"/>
      <c r="KJ187" s="2772"/>
      <c r="KK187" s="2772"/>
      <c r="KL187" s="2772"/>
      <c r="KM187" s="214"/>
      <c r="KN187" s="1565"/>
      <c r="KO187" s="1565"/>
      <c r="KP187" s="1565"/>
    </row>
    <row r="188" spans="75:302" ht="15" customHeight="1" x14ac:dyDescent="0.3">
      <c r="BW188" s="382" t="s">
        <v>360</v>
      </c>
      <c r="BX188" s="383"/>
      <c r="BY188" s="420"/>
      <c r="BZ188" s="421"/>
      <c r="CA188" s="421"/>
      <c r="CB188" s="391"/>
      <c r="CC188" s="2624">
        <f>'30. Development Cost Schedule'!G188</f>
        <v>0</v>
      </c>
      <c r="CD188" s="2625"/>
      <c r="CE188" s="2625"/>
      <c r="CF188" s="2625"/>
      <c r="CG188" s="2626"/>
      <c r="GP188" s="1138"/>
      <c r="GQ188" s="1138"/>
      <c r="GR188" s="1138"/>
      <c r="GS188" s="1138"/>
      <c r="GT188" s="1138"/>
      <c r="GU188" s="1138"/>
      <c r="GV188" s="1138"/>
      <c r="GW188" s="1138"/>
      <c r="GX188" s="1138"/>
      <c r="GY188" s="1138"/>
      <c r="GZ188" s="1138"/>
      <c r="HA188" s="1138"/>
      <c r="HB188" s="1138"/>
      <c r="HC188" s="1138"/>
      <c r="JC188" s="332"/>
      <c r="JD188" s="906"/>
      <c r="JE188" s="24"/>
      <c r="JF188" s="24"/>
      <c r="JG188" s="24"/>
      <c r="JH188" s="24"/>
      <c r="JI188" s="24"/>
      <c r="JJ188" s="24"/>
      <c r="JK188" s="24"/>
      <c r="JL188" s="24"/>
      <c r="JM188" s="24"/>
      <c r="JN188" s="24"/>
      <c r="JO188" s="24"/>
      <c r="JP188" s="24"/>
      <c r="JQ188" s="24"/>
      <c r="JR188" s="24"/>
      <c r="JS188" s="24"/>
      <c r="JT188" s="24"/>
      <c r="JU188" s="24"/>
      <c r="JV188" s="24"/>
      <c r="JW188" s="24"/>
      <c r="JX188" s="24"/>
      <c r="JY188" s="24"/>
      <c r="JZ188" s="24"/>
      <c r="KA188" s="24"/>
      <c r="KB188" s="24"/>
      <c r="KC188" s="24"/>
      <c r="KD188" s="24"/>
      <c r="KE188" s="24"/>
      <c r="KF188" s="24"/>
      <c r="KG188" s="1566"/>
      <c r="KH188" s="1566"/>
      <c r="KI188" s="1566"/>
      <c r="KJ188" s="24"/>
      <c r="KK188" s="24"/>
      <c r="KL188" s="24"/>
      <c r="KM188" s="214"/>
      <c r="KN188" s="92"/>
      <c r="KO188" s="92"/>
      <c r="KP188" s="92"/>
    </row>
    <row r="189" spans="75:302" ht="26.25" customHeight="1" thickBot="1" x14ac:dyDescent="0.35">
      <c r="BW189" s="370" t="s">
        <v>1182</v>
      </c>
      <c r="BX189" s="413"/>
      <c r="BY189" s="422"/>
      <c r="BZ189" s="385">
        <f>'30. Development Cost Schedule'!D189</f>
        <v>0</v>
      </c>
      <c r="CA189" s="385">
        <f>'30. Development Cost Schedule'!E189</f>
        <v>0</v>
      </c>
      <c r="CB189" s="391"/>
      <c r="CC189" s="2624">
        <f>'30. Development Cost Schedule'!G189</f>
        <v>0</v>
      </c>
      <c r="CD189" s="2625"/>
      <c r="CE189" s="2625"/>
      <c r="CF189" s="2625"/>
      <c r="CG189" s="2626"/>
      <c r="GP189" s="1138"/>
      <c r="GQ189" s="1138"/>
      <c r="GR189" s="1138"/>
      <c r="GS189" s="1138"/>
      <c r="GT189" s="1138"/>
      <c r="GU189" s="1138"/>
      <c r="GV189" s="1138"/>
      <c r="GW189" s="1138"/>
      <c r="GX189" s="1138"/>
      <c r="GY189" s="1138"/>
      <c r="GZ189" s="1138"/>
      <c r="HA189" s="1138"/>
      <c r="HB189" s="1138"/>
      <c r="HC189" s="1138"/>
      <c r="JC189" s="24"/>
      <c r="JD189" s="907" t="s">
        <v>681</v>
      </c>
      <c r="JE189" s="908"/>
      <c r="JF189" s="908"/>
      <c r="JG189" s="908"/>
      <c r="JH189" s="908"/>
      <c r="JI189" s="908"/>
      <c r="JJ189" s="908"/>
      <c r="JK189" s="908"/>
      <c r="JL189" s="908"/>
      <c r="JM189" s="908"/>
      <c r="JN189" s="908"/>
      <c r="JO189" s="908"/>
      <c r="JP189" s="908"/>
      <c r="JQ189" s="908"/>
      <c r="JR189" s="908"/>
      <c r="JS189" s="908"/>
      <c r="JT189" s="908"/>
      <c r="JU189" s="908"/>
      <c r="JV189" s="908"/>
      <c r="JW189" s="908"/>
      <c r="JX189" s="908"/>
      <c r="JY189" s="908"/>
      <c r="JZ189" s="908"/>
      <c r="KA189" s="908"/>
      <c r="KB189" s="908"/>
      <c r="KC189" s="908"/>
      <c r="KD189" s="101"/>
      <c r="KE189" s="1562"/>
      <c r="KF189" s="1562"/>
      <c r="KG189" s="1562"/>
      <c r="KH189" s="1562"/>
      <c r="KI189" s="1562"/>
      <c r="KJ189" s="2740">
        <f>'42. Dev Team'!AH188</f>
        <v>0</v>
      </c>
      <c r="KK189" s="2740"/>
      <c r="KL189" s="2740"/>
      <c r="KM189" s="1563"/>
      <c r="KN189" s="1565"/>
      <c r="KO189" s="1565"/>
      <c r="KP189" s="1565"/>
    </row>
    <row r="190" spans="75:302" ht="15" thickBot="1" x14ac:dyDescent="0.35">
      <c r="BW190" s="370" t="s">
        <v>361</v>
      </c>
      <c r="BX190" s="413"/>
      <c r="BY190" s="422"/>
      <c r="BZ190" s="385">
        <f>'30. Development Cost Schedule'!D190</f>
        <v>0</v>
      </c>
      <c r="CA190" s="385">
        <f>'30. Development Cost Schedule'!E190</f>
        <v>0</v>
      </c>
      <c r="CB190" s="391"/>
      <c r="CC190" s="2624">
        <f>'30. Development Cost Schedule'!G190</f>
        <v>0</v>
      </c>
      <c r="CD190" s="2625"/>
      <c r="CE190" s="2625"/>
      <c r="CF190" s="2625"/>
      <c r="CG190" s="2626"/>
      <c r="HB190" s="1138"/>
      <c r="HC190" s="1138"/>
      <c r="JC190" s="24"/>
      <c r="JD190" s="2773" t="s">
        <v>1199</v>
      </c>
      <c r="JE190" s="2773"/>
      <c r="JF190" s="2773"/>
      <c r="JG190" s="2773"/>
      <c r="JH190" s="2773"/>
      <c r="JI190" s="2773"/>
      <c r="JJ190" s="2773"/>
      <c r="JK190" s="2773"/>
      <c r="JL190" s="2773"/>
      <c r="JM190" s="2773"/>
      <c r="JN190" s="2773"/>
      <c r="JO190" s="332"/>
      <c r="JP190" s="332"/>
      <c r="JQ190" s="332"/>
      <c r="JR190" s="332"/>
      <c r="JS190" s="332"/>
      <c r="JT190" s="332"/>
      <c r="JU190" s="332"/>
      <c r="JV190" s="332"/>
      <c r="JW190" s="332"/>
      <c r="JX190" s="332"/>
      <c r="JY190" s="332"/>
      <c r="JZ190" s="332"/>
      <c r="KA190" s="332"/>
      <c r="KB190" s="332"/>
      <c r="KC190" s="332"/>
      <c r="KD190" s="332"/>
      <c r="KE190" s="661"/>
      <c r="KF190" s="661"/>
      <c r="KG190" s="661"/>
      <c r="KH190" s="332"/>
      <c r="KI190" s="332"/>
      <c r="KJ190" s="332"/>
      <c r="KK190" s="332"/>
      <c r="KL190" s="332"/>
      <c r="KM190" s="332"/>
      <c r="KN190" s="1565"/>
      <c r="KO190" s="1565"/>
      <c r="KP190" s="1565"/>
    </row>
    <row r="191" spans="75:302" ht="14.4" x14ac:dyDescent="0.3">
      <c r="BW191" s="370" t="s">
        <v>1083</v>
      </c>
      <c r="BX191" s="413"/>
      <c r="BY191" s="422"/>
      <c r="BZ191" s="385">
        <f>'30. Development Cost Schedule'!D191</f>
        <v>0</v>
      </c>
      <c r="CA191" s="385">
        <f>'30. Development Cost Schedule'!E191</f>
        <v>0</v>
      </c>
      <c r="CB191" s="391"/>
      <c r="CC191" s="2624">
        <f>'30. Development Cost Schedule'!G191</f>
        <v>0</v>
      </c>
      <c r="CD191" s="2625"/>
      <c r="CE191" s="2625"/>
      <c r="CF191" s="2625"/>
      <c r="CG191" s="2626"/>
      <c r="HB191" s="1138"/>
      <c r="HC191" s="1138"/>
      <c r="JC191" s="24"/>
      <c r="JD191" s="2750">
        <f>'42. Dev Team'!B191</f>
        <v>0</v>
      </c>
      <c r="JE191" s="2751"/>
      <c r="JF191" s="2751"/>
      <c r="JG191" s="2751"/>
      <c r="JH191" s="2751"/>
      <c r="JI191" s="2751"/>
      <c r="JJ191" s="2751"/>
      <c r="JK191" s="2751"/>
      <c r="JL191" s="2751"/>
      <c r="JM191" s="2751"/>
      <c r="JN191" s="2751"/>
      <c r="JO191" s="190"/>
      <c r="JP191" s="2759">
        <f>'42. Dev Team'!N191</f>
        <v>0</v>
      </c>
      <c r="JQ191" s="2759"/>
      <c r="JR191" s="2759"/>
      <c r="JS191" s="2759"/>
      <c r="JT191" s="2759"/>
      <c r="JU191" s="2759"/>
      <c r="JV191" s="2759"/>
      <c r="JW191" s="2759"/>
      <c r="JX191" s="2759"/>
      <c r="JY191" s="2759"/>
      <c r="JZ191" s="2759"/>
      <c r="KA191" s="2759"/>
      <c r="KB191" s="2759"/>
      <c r="KC191" s="2759"/>
      <c r="KD191" s="2759"/>
      <c r="KE191" s="2759"/>
      <c r="KF191" s="2759"/>
      <c r="KG191" s="190"/>
      <c r="KH191" s="2760">
        <f>'42. Dev Team'!AF191</f>
        <v>0</v>
      </c>
      <c r="KI191" s="2760"/>
      <c r="KJ191" s="2760"/>
      <c r="KK191" s="2760"/>
      <c r="KL191" s="2760"/>
      <c r="KM191" s="2761"/>
      <c r="KN191" s="1565"/>
      <c r="KO191" s="1565"/>
      <c r="KP191" s="1565"/>
    </row>
    <row r="192" spans="75:302" ht="14.4" x14ac:dyDescent="0.3">
      <c r="BW192" s="370" t="s">
        <v>362</v>
      </c>
      <c r="BX192" s="413"/>
      <c r="BY192" s="422"/>
      <c r="BZ192" s="385">
        <f>'30. Development Cost Schedule'!D192</f>
        <v>0</v>
      </c>
      <c r="CA192" s="385">
        <f>'30. Development Cost Schedule'!E192</f>
        <v>0</v>
      </c>
      <c r="CB192" s="391"/>
      <c r="CC192" s="2624">
        <f>'30. Development Cost Schedule'!G192</f>
        <v>0</v>
      </c>
      <c r="CD192" s="2625"/>
      <c r="CE192" s="2625"/>
      <c r="CF192" s="2625"/>
      <c r="CG192" s="2626"/>
      <c r="JC192" s="24"/>
      <c r="JD192" s="1375"/>
      <c r="JE192" s="1566"/>
      <c r="JF192" s="1566"/>
      <c r="JG192" s="1566"/>
      <c r="JH192" s="1566"/>
      <c r="JI192" s="1566"/>
      <c r="JJ192" s="1566"/>
      <c r="JK192" s="1566"/>
      <c r="JL192" s="1566"/>
      <c r="JM192" s="1566"/>
      <c r="JN192" s="1566"/>
      <c r="JO192" s="24"/>
      <c r="JP192" s="909" t="s">
        <v>203</v>
      </c>
      <c r="JQ192" s="99"/>
      <c r="JR192" s="99"/>
      <c r="JS192" s="99"/>
      <c r="JT192" s="99"/>
      <c r="JU192" s="99"/>
      <c r="JV192" s="99"/>
      <c r="JW192" s="99"/>
      <c r="JX192" s="99"/>
      <c r="JY192" s="99"/>
      <c r="JZ192" s="99"/>
      <c r="KA192" s="99"/>
      <c r="KB192" s="99"/>
      <c r="KC192" s="99"/>
      <c r="KD192" s="99"/>
      <c r="KE192" s="99"/>
      <c r="KF192" s="99"/>
      <c r="KG192" s="99"/>
      <c r="KH192" s="904" t="s">
        <v>618</v>
      </c>
      <c r="KI192" s="24"/>
      <c r="KJ192" s="24"/>
      <c r="KK192" s="24"/>
      <c r="KL192" s="24"/>
      <c r="KM192" s="214"/>
      <c r="KN192" s="1565"/>
      <c r="KO192" s="1565"/>
      <c r="KP192" s="1565"/>
    </row>
    <row r="193" spans="75:302" ht="14.4" x14ac:dyDescent="0.3">
      <c r="BW193" s="383" t="s">
        <v>363</v>
      </c>
      <c r="BX193" s="383"/>
      <c r="BY193" s="423"/>
      <c r="BZ193" s="403">
        <f>BZ185-SUM(BZ189:BZ192)</f>
        <v>0</v>
      </c>
      <c r="CA193" s="399">
        <f>CA185-SUM(CA189:CA192)</f>
        <v>0</v>
      </c>
      <c r="CB193" s="391"/>
      <c r="CC193" s="2624">
        <f>'30. Development Cost Schedule'!G193</f>
        <v>0</v>
      </c>
      <c r="CD193" s="2625"/>
      <c r="CE193" s="2625"/>
      <c r="CF193" s="2625"/>
      <c r="CG193" s="2626"/>
      <c r="JC193" s="24"/>
      <c r="JD193" s="2752">
        <f>'42. Dev Team'!B193</f>
        <v>0</v>
      </c>
      <c r="JE193" s="2753"/>
      <c r="JF193" s="2753"/>
      <c r="JG193" s="2753"/>
      <c r="JH193" s="2753"/>
      <c r="JI193" s="2753"/>
      <c r="JJ193" s="2753"/>
      <c r="JK193" s="2753"/>
      <c r="JL193" s="2753"/>
      <c r="JM193" s="2753"/>
      <c r="JN193" s="2753"/>
      <c r="JO193" s="2753"/>
      <c r="JP193" s="2753"/>
      <c r="JQ193" s="2753"/>
      <c r="JR193" s="2753"/>
      <c r="JS193" s="2753"/>
      <c r="JT193" s="24"/>
      <c r="JU193" s="2754">
        <f>'42. Dev Team'!S193</f>
        <v>0</v>
      </c>
      <c r="JV193" s="2754"/>
      <c r="JW193" s="2754"/>
      <c r="JX193" s="2754"/>
      <c r="JY193" s="2754"/>
      <c r="JZ193" s="2754"/>
      <c r="KA193" s="2754"/>
      <c r="KB193" s="2754"/>
      <c r="KC193" s="2754"/>
      <c r="KD193" s="24"/>
      <c r="KE193" s="2757">
        <f>'42. Dev Team'!AC193</f>
        <v>0</v>
      </c>
      <c r="KF193" s="2757"/>
      <c r="KG193" s="2757"/>
      <c r="KH193" s="2757"/>
      <c r="KI193" s="2757"/>
      <c r="KJ193" s="2757"/>
      <c r="KK193" s="2757"/>
      <c r="KL193" s="2757"/>
      <c r="KM193" s="2758"/>
      <c r="KN193" s="1565"/>
      <c r="KO193" s="1565"/>
      <c r="KP193" s="1565"/>
    </row>
    <row r="194" spans="75:302" ht="14.4" x14ac:dyDescent="0.3">
      <c r="BW194" s="370" t="s">
        <v>364</v>
      </c>
      <c r="BX194" s="413"/>
      <c r="BY194" s="424"/>
      <c r="BZ194" s="425"/>
      <c r="CA194" s="426">
        <f>'30. Development Cost Schedule'!E194</f>
        <v>0</v>
      </c>
      <c r="CB194" s="391"/>
      <c r="CC194" s="2624">
        <f>'30. Development Cost Schedule'!G194</f>
        <v>0</v>
      </c>
      <c r="CD194" s="2625"/>
      <c r="CE194" s="2625"/>
      <c r="CF194" s="2625"/>
      <c r="CG194" s="2626"/>
      <c r="JC194" s="24"/>
      <c r="JD194" s="2746" t="s">
        <v>199</v>
      </c>
      <c r="JE194" s="2747"/>
      <c r="JF194" s="2747"/>
      <c r="JG194" s="2747"/>
      <c r="JH194" s="2747"/>
      <c r="JI194" s="2747"/>
      <c r="JJ194" s="2747"/>
      <c r="JK194" s="2747"/>
      <c r="JL194" s="2747"/>
      <c r="JM194" s="2747"/>
      <c r="JN194" s="2747"/>
      <c r="JO194" s="2747"/>
      <c r="JP194" s="2747"/>
      <c r="JQ194" s="2747"/>
      <c r="JR194" s="2747"/>
      <c r="JS194" s="2747"/>
      <c r="JT194" s="24"/>
      <c r="JU194" s="2748" t="s">
        <v>129</v>
      </c>
      <c r="JV194" s="2748"/>
      <c r="JW194" s="2748"/>
      <c r="JX194" s="2748"/>
      <c r="JY194" s="2748"/>
      <c r="JZ194" s="2748"/>
      <c r="KA194" s="2748"/>
      <c r="KB194" s="2748"/>
      <c r="KC194" s="2748"/>
      <c r="KD194" s="24"/>
      <c r="KE194" s="2747" t="s">
        <v>128</v>
      </c>
      <c r="KF194" s="2747"/>
      <c r="KG194" s="2747"/>
      <c r="KH194" s="2747"/>
      <c r="KI194" s="2747"/>
      <c r="KJ194" s="2747"/>
      <c r="KK194" s="2747"/>
      <c r="KL194" s="2747"/>
      <c r="KM194" s="2749"/>
      <c r="KN194" s="1565"/>
      <c r="KO194" s="1565"/>
      <c r="KP194" s="1565"/>
    </row>
    <row r="195" spans="75:302" ht="12.75" customHeight="1" x14ac:dyDescent="0.3">
      <c r="BW195" s="427" t="s">
        <v>365</v>
      </c>
      <c r="BX195" s="427"/>
      <c r="BY195" s="428"/>
      <c r="BZ195" s="399">
        <f>BZ193</f>
        <v>0</v>
      </c>
      <c r="CA195" s="399">
        <f>ROUND(CA193*CA194,0)</f>
        <v>0</v>
      </c>
      <c r="CB195" s="391"/>
      <c r="CC195" s="2624">
        <f>'30. Development Cost Schedule'!G195</f>
        <v>0</v>
      </c>
      <c r="CD195" s="2625"/>
      <c r="CE195" s="2625"/>
      <c r="CF195" s="2625"/>
      <c r="CG195" s="2626"/>
      <c r="JC195" s="24"/>
      <c r="JD195" s="131"/>
      <c r="JE195" s="24"/>
      <c r="JF195" s="24"/>
      <c r="JG195" s="24"/>
      <c r="JH195" s="24"/>
      <c r="JI195" s="24"/>
      <c r="JJ195" s="24"/>
      <c r="JK195" s="24"/>
      <c r="JL195" s="24"/>
      <c r="JM195" s="24"/>
      <c r="JN195" s="24"/>
      <c r="JO195" s="24"/>
      <c r="JP195" s="24"/>
      <c r="JQ195" s="24"/>
      <c r="JR195" s="24"/>
      <c r="JS195" s="24"/>
      <c r="JT195" s="24"/>
      <c r="JU195" s="24"/>
      <c r="JV195" s="24"/>
      <c r="JW195" s="24"/>
      <c r="JX195" s="24"/>
      <c r="JY195" s="24"/>
      <c r="JZ195" s="24"/>
      <c r="KA195" s="24"/>
      <c r="KB195" s="117"/>
      <c r="KC195" s="24"/>
      <c r="KD195" s="24"/>
      <c r="KE195" s="24"/>
      <c r="KF195" s="24"/>
      <c r="KG195" s="24"/>
      <c r="KH195" s="24"/>
      <c r="KI195" s="24"/>
      <c r="KJ195" s="24"/>
      <c r="KK195" s="24"/>
      <c r="KL195" s="24"/>
      <c r="KM195" s="214"/>
      <c r="KN195" s="1565"/>
      <c r="KO195" s="1565"/>
      <c r="KP195" s="1565"/>
    </row>
    <row r="196" spans="75:302" ht="14.4" x14ac:dyDescent="0.3">
      <c r="BW196" s="374" t="s">
        <v>366</v>
      </c>
      <c r="BX196" s="371"/>
      <c r="BY196" s="429"/>
      <c r="BZ196" s="430">
        <f>'30. Development Cost Schedule'!D196</f>
        <v>0</v>
      </c>
      <c r="CA196" s="430">
        <f>'30. Development Cost Schedule'!E196</f>
        <v>0</v>
      </c>
      <c r="CB196" s="391"/>
      <c r="CC196" s="2624">
        <f>'30. Development Cost Schedule'!G196</f>
        <v>0</v>
      </c>
      <c r="CD196" s="2625"/>
      <c r="CE196" s="2625"/>
      <c r="CF196" s="2625"/>
      <c r="CG196" s="2626"/>
      <c r="JC196" s="24"/>
      <c r="JD196" s="905" t="s">
        <v>127</v>
      </c>
      <c r="JE196" s="1564"/>
      <c r="JF196" s="1564"/>
      <c r="JG196" s="644"/>
      <c r="JH196" s="645"/>
      <c r="JI196" s="645"/>
      <c r="JJ196" s="646"/>
      <c r="JK196" s="2764">
        <f>'42. Dev Team'!I196</f>
        <v>0</v>
      </c>
      <c r="JL196" s="2765"/>
      <c r="JM196" s="2766"/>
      <c r="JN196" s="24"/>
      <c r="JO196" s="24"/>
      <c r="JP196" s="24"/>
      <c r="JQ196" s="24"/>
      <c r="JR196" s="24"/>
      <c r="JS196" s="24"/>
      <c r="JT196" s="24"/>
      <c r="JU196" s="24"/>
      <c r="JV196" s="24"/>
      <c r="JW196" s="24"/>
      <c r="JX196" s="24"/>
      <c r="JY196" s="24"/>
      <c r="JZ196" s="24"/>
      <c r="KA196" s="24"/>
      <c r="KB196" s="24"/>
      <c r="KC196" s="24"/>
      <c r="KD196" s="24"/>
      <c r="KE196" s="1566"/>
      <c r="KF196" s="1566"/>
      <c r="KG196" s="1566"/>
      <c r="KH196" s="1566"/>
      <c r="KI196" s="1566"/>
      <c r="KJ196" s="2772"/>
      <c r="KK196" s="2772"/>
      <c r="KL196" s="2772"/>
      <c r="KM196" s="214"/>
      <c r="KN196" s="1565"/>
      <c r="KO196" s="1565"/>
      <c r="KP196" s="1565"/>
    </row>
    <row r="197" spans="75:302" ht="12.75" customHeight="1" x14ac:dyDescent="0.3">
      <c r="BW197" s="427" t="s">
        <v>367</v>
      </c>
      <c r="BX197" s="427"/>
      <c r="BY197" s="399">
        <f>BZ197+CA197</f>
        <v>0</v>
      </c>
      <c r="BZ197" s="399">
        <f>BZ195*BZ196</f>
        <v>0</v>
      </c>
      <c r="CA197" s="399">
        <f>CA195*CA196</f>
        <v>0</v>
      </c>
      <c r="CB197" s="391"/>
      <c r="CC197" s="2624">
        <f>'30. Development Cost Schedule'!G197</f>
        <v>0</v>
      </c>
      <c r="CD197" s="2625"/>
      <c r="CE197" s="2625"/>
      <c r="CF197" s="2625"/>
      <c r="CG197" s="2626"/>
      <c r="JC197" s="24"/>
      <c r="JD197" s="906"/>
      <c r="JE197" s="24"/>
      <c r="JF197" s="24"/>
      <c r="JG197" s="24"/>
      <c r="JH197" s="24"/>
      <c r="JI197" s="24"/>
      <c r="JJ197" s="24"/>
      <c r="JK197" s="24"/>
      <c r="JL197" s="24"/>
      <c r="JM197" s="24"/>
      <c r="JN197" s="24"/>
      <c r="JO197" s="24"/>
      <c r="JP197" s="24"/>
      <c r="JQ197" s="24"/>
      <c r="JR197" s="24"/>
      <c r="JS197" s="24"/>
      <c r="JT197" s="24"/>
      <c r="JU197" s="24"/>
      <c r="JV197" s="24"/>
      <c r="JW197" s="24"/>
      <c r="JX197" s="24"/>
      <c r="JY197" s="24"/>
      <c r="JZ197" s="24"/>
      <c r="KA197" s="24"/>
      <c r="KB197" s="24"/>
      <c r="KC197" s="24"/>
      <c r="KD197" s="24"/>
      <c r="KE197" s="24"/>
      <c r="KF197" s="24"/>
      <c r="KG197" s="1566"/>
      <c r="KH197" s="1566"/>
      <c r="KI197" s="1566"/>
      <c r="KJ197" s="24"/>
      <c r="KK197" s="24"/>
      <c r="KL197" s="24"/>
      <c r="KM197" s="214"/>
      <c r="KN197" s="1565"/>
      <c r="KO197" s="1565"/>
      <c r="KP197" s="1565"/>
    </row>
    <row r="198" spans="75:302" ht="15.6" thickBot="1" x14ac:dyDescent="0.35">
      <c r="BW198" s="431" t="s">
        <v>1273</v>
      </c>
      <c r="BX198" s="432"/>
      <c r="BY198" s="424"/>
      <c r="BZ198" s="433">
        <f>'30. Development Cost Schedule'!D198</f>
        <v>0</v>
      </c>
      <c r="CA198" s="433">
        <f>'30. Development Cost Schedule'!E198</f>
        <v>0</v>
      </c>
      <c r="CB198" s="391"/>
      <c r="CC198" s="2624">
        <f>'30. Development Cost Schedule'!G198</f>
        <v>0</v>
      </c>
      <c r="CD198" s="2625"/>
      <c r="CE198" s="2625"/>
      <c r="CF198" s="2625"/>
      <c r="CG198" s="2626"/>
      <c r="JC198" s="332"/>
      <c r="JD198" s="907" t="s">
        <v>681</v>
      </c>
      <c r="JE198" s="908"/>
      <c r="JF198" s="908"/>
      <c r="JG198" s="908"/>
      <c r="JH198" s="908"/>
      <c r="JI198" s="908"/>
      <c r="JJ198" s="908"/>
      <c r="JK198" s="908"/>
      <c r="JL198" s="908"/>
      <c r="JM198" s="908"/>
      <c r="JN198" s="908"/>
      <c r="JO198" s="908"/>
      <c r="JP198" s="908"/>
      <c r="JQ198" s="908"/>
      <c r="JR198" s="908"/>
      <c r="JS198" s="908"/>
      <c r="JT198" s="908"/>
      <c r="JU198" s="908"/>
      <c r="JV198" s="908"/>
      <c r="JW198" s="908"/>
      <c r="JX198" s="908"/>
      <c r="JY198" s="908"/>
      <c r="JZ198" s="908"/>
      <c r="KA198" s="908"/>
      <c r="KB198" s="908"/>
      <c r="KC198" s="908"/>
      <c r="KD198" s="101"/>
      <c r="KE198" s="1562"/>
      <c r="KF198" s="1562"/>
      <c r="KG198" s="1562"/>
      <c r="KH198" s="1562"/>
      <c r="KI198" s="1562"/>
      <c r="KJ198" s="2740">
        <f>'42. Dev Team'!AH198</f>
        <v>0</v>
      </c>
      <c r="KK198" s="2740"/>
      <c r="KL198" s="2740"/>
      <c r="KM198" s="1563"/>
      <c r="KN198" s="92"/>
      <c r="KO198" s="92"/>
      <c r="KP198" s="92"/>
    </row>
    <row r="199" spans="75:302" ht="14.4" x14ac:dyDescent="0.3">
      <c r="BW199" s="427" t="s">
        <v>368</v>
      </c>
      <c r="BX199" s="427"/>
      <c r="BY199" s="403">
        <f>+BZ199+CA199</f>
        <v>0</v>
      </c>
      <c r="BZ199" s="403">
        <f>BZ197*BZ198</f>
        <v>0</v>
      </c>
      <c r="CA199" s="403">
        <f>CA197*CA198</f>
        <v>0</v>
      </c>
      <c r="CB199" s="391"/>
      <c r="CC199" s="2624">
        <f>'30. Development Cost Schedule'!G199</f>
        <v>0</v>
      </c>
      <c r="CD199" s="2625"/>
      <c r="CE199" s="2625"/>
      <c r="CF199" s="2625"/>
      <c r="CG199" s="2626"/>
      <c r="JC199" s="24"/>
      <c r="JD199" s="910"/>
      <c r="JE199" s="24"/>
      <c r="JF199" s="24"/>
      <c r="JG199" s="24"/>
      <c r="JH199" s="24"/>
      <c r="JI199" s="24"/>
      <c r="JJ199" s="24"/>
      <c r="JK199" s="24"/>
      <c r="JL199" s="24"/>
      <c r="JM199" s="24"/>
      <c r="JN199" s="24"/>
      <c r="JO199" s="24"/>
      <c r="JP199" s="24"/>
      <c r="JQ199" s="24"/>
      <c r="JR199" s="24"/>
      <c r="JS199" s="24"/>
      <c r="JT199" s="24"/>
      <c r="JU199" s="24"/>
      <c r="JV199" s="24"/>
      <c r="JW199" s="24"/>
      <c r="JX199" s="24"/>
      <c r="JY199" s="24"/>
      <c r="JZ199" s="24"/>
      <c r="KA199" s="24"/>
      <c r="KB199" s="24"/>
      <c r="KC199" s="24"/>
      <c r="KD199" s="24"/>
      <c r="KE199" s="1566"/>
      <c r="KF199" s="1566"/>
      <c r="KG199" s="1566"/>
      <c r="KH199" s="1566"/>
      <c r="KI199" s="1566"/>
      <c r="KJ199" s="1567"/>
      <c r="KK199" s="1567"/>
      <c r="KL199" s="1567"/>
      <c r="KM199" s="1566"/>
      <c r="KN199" s="1565"/>
      <c r="KO199" s="1565"/>
      <c r="KP199" s="1565"/>
    </row>
    <row r="200" spans="75:302" ht="12.75" customHeight="1" thickBot="1" x14ac:dyDescent="0.35">
      <c r="BW200" s="2770" t="s">
        <v>2280</v>
      </c>
      <c r="BX200" s="2771"/>
      <c r="BY200" s="1933">
        <f>'30. Development Cost Schedule'!C200</f>
        <v>0</v>
      </c>
      <c r="BZ200" s="1347"/>
      <c r="CA200" s="1347"/>
      <c r="CB200" s="1347"/>
      <c r="CC200" s="1347"/>
      <c r="CD200" s="1347"/>
      <c r="CE200" s="343"/>
      <c r="CF200" s="343"/>
      <c r="CG200" s="1846"/>
      <c r="JC200" s="24"/>
      <c r="JD200" s="2762" t="s">
        <v>1200</v>
      </c>
      <c r="JE200" s="2763"/>
      <c r="JF200" s="2763"/>
      <c r="JG200" s="2763"/>
      <c r="JH200" s="2763"/>
      <c r="JI200" s="2763"/>
      <c r="JJ200" s="2763"/>
      <c r="JK200" s="2763"/>
      <c r="JL200" s="2763"/>
      <c r="JM200" s="2763"/>
      <c r="JN200" s="2763"/>
      <c r="JO200" s="332"/>
      <c r="JP200" s="332"/>
      <c r="JQ200" s="332"/>
      <c r="JR200" s="332"/>
      <c r="JS200" s="332"/>
      <c r="JT200" s="332"/>
      <c r="JU200" s="332"/>
      <c r="JV200" s="332"/>
      <c r="JW200" s="332"/>
      <c r="JX200" s="332"/>
      <c r="JY200" s="332"/>
      <c r="JZ200" s="332"/>
      <c r="KA200" s="332"/>
      <c r="KB200" s="332"/>
      <c r="KC200" s="332"/>
      <c r="KD200" s="332"/>
      <c r="KE200" s="661"/>
      <c r="KF200" s="661"/>
      <c r="KG200" s="661"/>
      <c r="KH200" s="332"/>
      <c r="KI200" s="332"/>
      <c r="KJ200" s="332"/>
      <c r="KK200" s="332"/>
      <c r="KL200" s="332"/>
      <c r="KM200" s="332"/>
      <c r="KN200" s="1565"/>
      <c r="KO200" s="1565"/>
      <c r="KP200" s="1565"/>
    </row>
    <row r="201" spans="75:302" ht="15" thickBot="1" x14ac:dyDescent="0.35">
      <c r="BW201"/>
      <c r="BX201"/>
      <c r="BY201"/>
      <c r="BZ201" s="343"/>
      <c r="CA201" s="343"/>
      <c r="CB201" s="1347"/>
      <c r="CC201" s="1347"/>
      <c r="CD201" s="1347"/>
      <c r="CE201" s="343"/>
      <c r="CF201" s="343"/>
      <c r="CG201" s="436"/>
      <c r="JC201" s="24"/>
      <c r="JD201" s="2750">
        <f>'42. Dev Team'!B201</f>
        <v>0</v>
      </c>
      <c r="JE201" s="2751"/>
      <c r="JF201" s="2751"/>
      <c r="JG201" s="2751"/>
      <c r="JH201" s="2751"/>
      <c r="JI201" s="2751"/>
      <c r="JJ201" s="2751"/>
      <c r="JK201" s="2751"/>
      <c r="JL201" s="2751"/>
      <c r="JM201" s="2751"/>
      <c r="JN201" s="2751"/>
      <c r="JO201" s="190"/>
      <c r="JP201" s="2759">
        <f>'42. Dev Team'!N201</f>
        <v>0</v>
      </c>
      <c r="JQ201" s="2759"/>
      <c r="JR201" s="2759"/>
      <c r="JS201" s="2759"/>
      <c r="JT201" s="2759"/>
      <c r="JU201" s="2759"/>
      <c r="JV201" s="2759"/>
      <c r="JW201" s="2759"/>
      <c r="JX201" s="2759"/>
      <c r="JY201" s="2759"/>
      <c r="JZ201" s="2759"/>
      <c r="KA201" s="2759"/>
      <c r="KB201" s="2759"/>
      <c r="KC201" s="2759"/>
      <c r="KD201" s="2759"/>
      <c r="KE201" s="2759"/>
      <c r="KF201" s="2759"/>
      <c r="KG201" s="190"/>
      <c r="KH201" s="2760">
        <f>'42. Dev Team'!AF201</f>
        <v>0</v>
      </c>
      <c r="KI201" s="2760"/>
      <c r="KJ201" s="2760"/>
      <c r="KK201" s="2760"/>
      <c r="KL201" s="2760"/>
      <c r="KM201" s="2761"/>
      <c r="KN201" s="1565"/>
      <c r="KO201" s="1565"/>
      <c r="KP201" s="1565"/>
    </row>
    <row r="202" spans="75:302" ht="15.75" customHeight="1" thickBot="1" x14ac:dyDescent="0.35">
      <c r="BW202" s="2767" t="s">
        <v>1479</v>
      </c>
      <c r="BX202" s="2768"/>
      <c r="BY202" s="343"/>
      <c r="BZ202" s="1869">
        <f>'30. Development Cost Schedule'!D202</f>
        <v>0</v>
      </c>
      <c r="CA202" s="343"/>
      <c r="CB202" s="343"/>
      <c r="CC202" s="343"/>
      <c r="CD202" s="1347"/>
      <c r="CE202" s="1347"/>
      <c r="CF202" s="1347"/>
      <c r="CG202" s="436"/>
      <c r="JC202" s="24"/>
      <c r="JD202" s="1375"/>
      <c r="JE202" s="1566"/>
      <c r="JF202" s="1566"/>
      <c r="JG202" s="1566"/>
      <c r="JH202" s="1566"/>
      <c r="JI202" s="1566"/>
      <c r="JJ202" s="1566"/>
      <c r="JK202" s="1566"/>
      <c r="JL202" s="1566"/>
      <c r="JM202" s="1566"/>
      <c r="JN202" s="1566"/>
      <c r="JO202" s="24"/>
      <c r="JP202" s="909" t="s">
        <v>203</v>
      </c>
      <c r="JQ202" s="99"/>
      <c r="JR202" s="99"/>
      <c r="JS202" s="99"/>
      <c r="JT202" s="99"/>
      <c r="JU202" s="99"/>
      <c r="JV202" s="99"/>
      <c r="JW202" s="99"/>
      <c r="JX202" s="99"/>
      <c r="JY202" s="99"/>
      <c r="JZ202" s="99"/>
      <c r="KA202" s="99"/>
      <c r="KB202" s="99"/>
      <c r="KC202" s="99"/>
      <c r="KD202" s="99"/>
      <c r="KE202" s="99"/>
      <c r="KF202" s="99"/>
      <c r="KG202" s="99"/>
      <c r="KH202" s="904" t="s">
        <v>618</v>
      </c>
      <c r="KI202" s="24"/>
      <c r="KJ202" s="24"/>
      <c r="KK202" s="24"/>
      <c r="KL202" s="24"/>
      <c r="KM202" s="214"/>
      <c r="KN202" s="1565"/>
      <c r="KO202" s="1565"/>
      <c r="KP202" s="1565"/>
    </row>
    <row r="203" spans="75:302" ht="12.75" customHeight="1" x14ac:dyDescent="0.3">
      <c r="BW203" s="2769" t="s">
        <v>2279</v>
      </c>
      <c r="BX203" s="2769"/>
      <c r="BY203" s="2769"/>
      <c r="BZ203" s="2769"/>
      <c r="CA203" s="2769"/>
      <c r="CB203" s="343"/>
      <c r="CC203" s="343"/>
      <c r="CD203" s="1347"/>
      <c r="CE203" s="1347"/>
      <c r="CF203" s="1347"/>
      <c r="CG203" s="436"/>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JC203" s="24"/>
      <c r="JD203" s="2752">
        <f>'42. Dev Team'!B203</f>
        <v>0</v>
      </c>
      <c r="JE203" s="2753"/>
      <c r="JF203" s="2753"/>
      <c r="JG203" s="2753"/>
      <c r="JH203" s="2753"/>
      <c r="JI203" s="2753"/>
      <c r="JJ203" s="2753"/>
      <c r="JK203" s="2753"/>
      <c r="JL203" s="2753"/>
      <c r="JM203" s="2753"/>
      <c r="JN203" s="2753"/>
      <c r="JO203" s="2753"/>
      <c r="JP203" s="2753"/>
      <c r="JQ203" s="2753"/>
      <c r="JR203" s="2753"/>
      <c r="JS203" s="2753"/>
      <c r="JT203" s="24"/>
      <c r="JU203" s="2754">
        <f>'42. Dev Team'!S203</f>
        <v>0</v>
      </c>
      <c r="JV203" s="2754"/>
      <c r="JW203" s="2754"/>
      <c r="JX203" s="2754"/>
      <c r="JY203" s="2754"/>
      <c r="JZ203" s="2754"/>
      <c r="KA203" s="2754"/>
      <c r="KB203" s="2754"/>
      <c r="KC203" s="2754"/>
      <c r="KD203" s="24"/>
      <c r="KE203" s="2757">
        <f>'42. Dev Team'!AC203</f>
        <v>0</v>
      </c>
      <c r="KF203" s="2757"/>
      <c r="KG203" s="2757"/>
      <c r="KH203" s="2757"/>
      <c r="KI203" s="2757"/>
      <c r="KJ203" s="2757"/>
      <c r="KK203" s="2757"/>
      <c r="KL203" s="2757"/>
      <c r="KM203" s="2758"/>
      <c r="KN203" s="1565"/>
      <c r="KO203" s="1565"/>
      <c r="KP203" s="1565"/>
    </row>
    <row r="204" spans="75:302" ht="14.4" x14ac:dyDescent="0.3">
      <c r="BW204" s="2769"/>
      <c r="BX204" s="2769"/>
      <c r="BY204" s="2769"/>
      <c r="BZ204" s="2769"/>
      <c r="CA204" s="2769"/>
      <c r="CB204" s="1347"/>
      <c r="CC204" s="1347"/>
      <c r="CD204" s="1347"/>
      <c r="CE204" s="1347"/>
      <c r="CF204" s="1347"/>
      <c r="CG204" s="1846"/>
      <c r="IR204"/>
      <c r="IS204"/>
      <c r="IT204"/>
      <c r="IU204"/>
      <c r="IV204"/>
      <c r="JC204" s="24"/>
      <c r="JD204" s="2746" t="s">
        <v>199</v>
      </c>
      <c r="JE204" s="2747"/>
      <c r="JF204" s="2747"/>
      <c r="JG204" s="2747"/>
      <c r="JH204" s="2747"/>
      <c r="JI204" s="2747"/>
      <c r="JJ204" s="2747"/>
      <c r="JK204" s="2747"/>
      <c r="JL204" s="2747"/>
      <c r="JM204" s="2747"/>
      <c r="JN204" s="2747"/>
      <c r="JO204" s="2747"/>
      <c r="JP204" s="2747"/>
      <c r="JQ204" s="2747"/>
      <c r="JR204" s="2747"/>
      <c r="JS204" s="2747"/>
      <c r="JT204" s="24"/>
      <c r="JU204" s="2748" t="s">
        <v>129</v>
      </c>
      <c r="JV204" s="2748"/>
      <c r="JW204" s="2748"/>
      <c r="JX204" s="2748"/>
      <c r="JY204" s="2748"/>
      <c r="JZ204" s="2748"/>
      <c r="KA204" s="2748"/>
      <c r="KB204" s="2748"/>
      <c r="KC204" s="2748"/>
      <c r="KD204" s="24"/>
      <c r="KE204" s="2747" t="s">
        <v>128</v>
      </c>
      <c r="KF204" s="2747"/>
      <c r="KG204" s="2747"/>
      <c r="KH204" s="2747"/>
      <c r="KI204" s="2747"/>
      <c r="KJ204" s="2747"/>
      <c r="KK204" s="2747"/>
      <c r="KL204" s="2747"/>
      <c r="KM204" s="2749"/>
      <c r="KN204" s="1565"/>
      <c r="KO204" s="1565"/>
      <c r="KP204" s="1565"/>
    </row>
    <row r="205" spans="75:302" ht="15" customHeight="1" x14ac:dyDescent="0.3">
      <c r="BW205" s="435" t="s">
        <v>369</v>
      </c>
      <c r="BX205" s="2741">
        <f>'30. Development Cost Schedule'!B207</f>
        <v>0</v>
      </c>
      <c r="BY205" s="2741"/>
      <c r="BZ205" s="2741"/>
      <c r="CA205" s="2741"/>
      <c r="CB205" s="2741"/>
      <c r="CC205" s="343"/>
      <c r="CD205" s="437"/>
      <c r="CE205" s="343"/>
      <c r="CF205" s="343"/>
      <c r="CG205" s="343"/>
      <c r="IR205"/>
      <c r="IS205"/>
      <c r="IT205"/>
      <c r="IU205"/>
      <c r="IV205"/>
      <c r="JC205" s="24"/>
      <c r="JD205" s="131"/>
      <c r="JE205" s="24"/>
      <c r="JF205" s="24"/>
      <c r="JG205" s="24"/>
      <c r="JH205" s="24"/>
      <c r="JI205" s="24"/>
      <c r="JJ205" s="24"/>
      <c r="JK205" s="24"/>
      <c r="JL205" s="24"/>
      <c r="JM205" s="24"/>
      <c r="JN205" s="24"/>
      <c r="JO205" s="24"/>
      <c r="JP205" s="24"/>
      <c r="JQ205" s="24"/>
      <c r="JR205" s="24"/>
      <c r="JS205" s="24"/>
      <c r="JT205" s="24"/>
      <c r="JU205" s="24"/>
      <c r="JV205" s="24"/>
      <c r="JW205" s="24"/>
      <c r="JX205" s="24"/>
      <c r="JY205" s="24"/>
      <c r="JZ205" s="24"/>
      <c r="KA205" s="24"/>
      <c r="KB205" s="117"/>
      <c r="KC205" s="24"/>
      <c r="KD205" s="24"/>
      <c r="KE205" s="24"/>
      <c r="KF205" s="24"/>
      <c r="KG205" s="24"/>
      <c r="KH205" s="24"/>
      <c r="KI205" s="24"/>
      <c r="KJ205" s="24"/>
      <c r="KK205" s="24"/>
      <c r="KL205" s="24"/>
      <c r="KM205" s="214"/>
      <c r="KN205" s="1565"/>
      <c r="KO205" s="1565"/>
      <c r="KP205" s="1565"/>
    </row>
    <row r="206" spans="75:302" ht="14.4" x14ac:dyDescent="0.3">
      <c r="BW206" s="258"/>
      <c r="BX206" s="438"/>
      <c r="BY206" s="439"/>
      <c r="BZ206" s="439"/>
      <c r="CA206" s="439"/>
      <c r="CB206" s="439"/>
      <c r="CC206" s="440"/>
      <c r="CD206" s="439"/>
      <c r="CE206" s="343"/>
      <c r="CF206" s="343"/>
      <c r="CG206" s="343"/>
      <c r="HH206"/>
      <c r="IR206"/>
      <c r="IS206"/>
      <c r="IT206"/>
      <c r="IU206"/>
      <c r="IV206"/>
      <c r="JC206" s="24"/>
      <c r="JD206" s="905" t="s">
        <v>127</v>
      </c>
      <c r="JE206" s="1564"/>
      <c r="JF206" s="1564"/>
      <c r="JG206" s="644"/>
      <c r="JH206" s="645"/>
      <c r="JI206" s="645"/>
      <c r="JJ206" s="646"/>
      <c r="JK206" s="2764">
        <f>'42. Dev Team'!I206</f>
        <v>0</v>
      </c>
      <c r="JL206" s="2765"/>
      <c r="JM206" s="2766"/>
      <c r="JN206" s="24"/>
      <c r="JO206" s="24"/>
      <c r="JP206" s="24"/>
      <c r="JQ206" s="24"/>
      <c r="JR206" s="24"/>
      <c r="JS206" s="24"/>
      <c r="JT206" s="24"/>
      <c r="JU206" s="24"/>
      <c r="JV206" s="24"/>
      <c r="JW206" s="24"/>
      <c r="JX206" s="24"/>
      <c r="JY206" s="24"/>
      <c r="JZ206" s="24"/>
      <c r="KA206" s="24"/>
      <c r="KB206" s="24"/>
      <c r="KC206" s="24"/>
      <c r="KD206" s="24"/>
      <c r="KE206" s="1566"/>
      <c r="KF206" s="1566"/>
      <c r="KG206" s="1566"/>
      <c r="KH206" s="1566"/>
      <c r="KI206" s="1566"/>
      <c r="KJ206" s="2772"/>
      <c r="KK206" s="2772"/>
      <c r="KL206" s="2772"/>
      <c r="KM206" s="214"/>
      <c r="KN206" s="1565"/>
      <c r="KO206" s="1565"/>
      <c r="KP206" s="1565"/>
    </row>
    <row r="207" spans="75:302" ht="14.4" x14ac:dyDescent="0.3">
      <c r="BW207" s="435" t="s">
        <v>370</v>
      </c>
      <c r="BX207" s="2742">
        <f>'30. Development Cost Schedule'!B209</f>
        <v>0</v>
      </c>
      <c r="BY207" s="2742"/>
      <c r="BZ207" s="2742"/>
      <c r="CA207" s="343"/>
      <c r="CB207" s="901"/>
      <c r="CC207" s="441"/>
      <c r="CD207" s="439"/>
      <c r="CE207" s="343"/>
      <c r="CF207" s="343"/>
      <c r="CG207" s="343"/>
      <c r="IR207"/>
      <c r="IS207"/>
      <c r="IT207"/>
      <c r="IU207"/>
      <c r="IV207"/>
      <c r="JC207" s="24"/>
      <c r="JD207" s="906"/>
      <c r="JE207" s="24"/>
      <c r="JF207" s="24"/>
      <c r="JG207" s="24"/>
      <c r="JH207" s="24"/>
      <c r="JI207" s="24"/>
      <c r="JJ207" s="24"/>
      <c r="JK207" s="24"/>
      <c r="JL207" s="24"/>
      <c r="JM207" s="24"/>
      <c r="JN207" s="24"/>
      <c r="JO207" s="24"/>
      <c r="JP207" s="24"/>
      <c r="JQ207" s="24"/>
      <c r="JR207" s="24"/>
      <c r="JS207" s="24"/>
      <c r="JT207" s="24"/>
      <c r="JU207" s="24"/>
      <c r="JV207" s="24"/>
      <c r="JW207" s="24"/>
      <c r="JX207" s="24"/>
      <c r="JY207" s="24"/>
      <c r="JZ207" s="24"/>
      <c r="KA207" s="24"/>
      <c r="KB207" s="24"/>
      <c r="KC207" s="24"/>
      <c r="KD207" s="24"/>
      <c r="KE207" s="24"/>
      <c r="KF207" s="24"/>
      <c r="KG207" s="1566"/>
      <c r="KH207" s="1566"/>
      <c r="KI207" s="1566"/>
      <c r="KJ207" s="24"/>
      <c r="KK207" s="24"/>
      <c r="KL207" s="24"/>
      <c r="KM207" s="214"/>
      <c r="KN207" s="1565"/>
      <c r="KO207" s="1565"/>
      <c r="KP207" s="1565"/>
    </row>
    <row r="208" spans="75:302" ht="15" customHeight="1" thickBot="1" x14ac:dyDescent="0.35">
      <c r="BW208" s="1500"/>
      <c r="BX208" s="1501"/>
      <c r="BY208" s="1501"/>
      <c r="BZ208" s="1501"/>
      <c r="CA208" s="367"/>
      <c r="CB208" s="901"/>
      <c r="CC208" s="441"/>
      <c r="CD208" s="439"/>
      <c r="CE208" s="367"/>
      <c r="CF208" s="367"/>
      <c r="CG208" s="367"/>
      <c r="IR208"/>
      <c r="IS208"/>
      <c r="IT208"/>
      <c r="IU208"/>
      <c r="IV208"/>
      <c r="JC208" s="332"/>
      <c r="JD208" s="907" t="s">
        <v>681</v>
      </c>
      <c r="JE208" s="908"/>
      <c r="JF208" s="908"/>
      <c r="JG208" s="908"/>
      <c r="JH208" s="908"/>
      <c r="JI208" s="908"/>
      <c r="JJ208" s="908"/>
      <c r="JK208" s="908"/>
      <c r="JL208" s="908"/>
      <c r="JM208" s="908"/>
      <c r="JN208" s="908"/>
      <c r="JO208" s="908"/>
      <c r="JP208" s="908"/>
      <c r="JQ208" s="908"/>
      <c r="JR208" s="908"/>
      <c r="JS208" s="908"/>
      <c r="JT208" s="908"/>
      <c r="JU208" s="908"/>
      <c r="JV208" s="908"/>
      <c r="JW208" s="908"/>
      <c r="JX208" s="908"/>
      <c r="JY208" s="908"/>
      <c r="JZ208" s="908"/>
      <c r="KA208" s="908"/>
      <c r="KB208" s="908"/>
      <c r="KC208" s="908"/>
      <c r="KD208" s="101"/>
      <c r="KE208" s="1562"/>
      <c r="KF208" s="1562"/>
      <c r="KG208" s="1562"/>
      <c r="KH208" s="1562"/>
      <c r="KI208" s="1562"/>
      <c r="KJ208" s="2740">
        <f>'42. Dev Team'!AH208</f>
        <v>0</v>
      </c>
      <c r="KK208" s="2740"/>
      <c r="KL208" s="2740"/>
      <c r="KM208" s="1563"/>
      <c r="KN208" s="92"/>
      <c r="KO208" s="92"/>
      <c r="KP208" s="92"/>
    </row>
    <row r="209" spans="75:302" ht="14.4" x14ac:dyDescent="0.3">
      <c r="BW209" s="1459" t="s">
        <v>1563</v>
      </c>
      <c r="BX209" s="1459"/>
      <c r="BY209" s="1459"/>
      <c r="BZ209" s="1658">
        <f>'30. Development Cost Schedule'!D211</f>
        <v>0</v>
      </c>
      <c r="CA209" s="1043"/>
      <c r="CB209" s="1043"/>
      <c r="CC209" s="441"/>
      <c r="CD209" s="437"/>
      <c r="CE209" s="1846"/>
      <c r="CF209" s="1846"/>
      <c r="CG209" s="1846"/>
      <c r="IR209"/>
      <c r="IS209"/>
      <c r="IT209"/>
      <c r="IU209"/>
      <c r="IV209"/>
      <c r="JC209" s="24"/>
      <c r="JD209" s="910"/>
      <c r="JE209" s="24"/>
      <c r="JF209" s="24"/>
      <c r="JG209" s="24"/>
      <c r="JH209" s="24"/>
      <c r="JI209" s="24"/>
      <c r="JJ209" s="24"/>
      <c r="JK209" s="24"/>
      <c r="JL209" s="24"/>
      <c r="JM209" s="24"/>
      <c r="JN209" s="24"/>
      <c r="JO209" s="24"/>
      <c r="JP209" s="24"/>
      <c r="JQ209" s="24"/>
      <c r="JR209" s="24"/>
      <c r="JS209" s="24"/>
      <c r="JT209" s="24"/>
      <c r="JU209" s="24"/>
      <c r="JV209" s="24"/>
      <c r="JW209" s="24"/>
      <c r="JX209" s="24"/>
      <c r="JY209" s="24"/>
      <c r="JZ209" s="24"/>
      <c r="KA209" s="24"/>
      <c r="KB209" s="24"/>
      <c r="KC209" s="24"/>
      <c r="KD209" s="24"/>
      <c r="KE209" s="1566"/>
      <c r="KF209" s="1566"/>
      <c r="KG209" s="1566"/>
      <c r="KH209" s="1566"/>
      <c r="KI209" s="1566"/>
      <c r="KJ209" s="1567"/>
      <c r="KK209" s="1567"/>
      <c r="KL209" s="1567"/>
      <c r="KM209" s="1566"/>
      <c r="KN209" s="1565"/>
      <c r="KO209" s="1565"/>
      <c r="KP209" s="1565"/>
    </row>
    <row r="210" spans="75:302" ht="15" thickBot="1" x14ac:dyDescent="0.35">
      <c r="BW210" s="1846"/>
      <c r="BX210" s="1846"/>
      <c r="BY210" s="1846"/>
      <c r="BZ210" s="1846"/>
      <c r="CA210" s="1846"/>
      <c r="CB210" s="1846"/>
      <c r="CC210" s="1846"/>
      <c r="CD210" s="1846"/>
      <c r="CE210" s="1846"/>
      <c r="CF210" s="1846"/>
      <c r="CG210" s="1846"/>
      <c r="IR210"/>
      <c r="IS210"/>
      <c r="IT210"/>
      <c r="IU210"/>
      <c r="IV210"/>
      <c r="JC210" s="24"/>
      <c r="JD210" s="2762" t="s">
        <v>1201</v>
      </c>
      <c r="JE210" s="2763"/>
      <c r="JF210" s="2763"/>
      <c r="JG210" s="2763"/>
      <c r="JH210" s="2763"/>
      <c r="JI210" s="2763"/>
      <c r="JJ210" s="2763"/>
      <c r="JK210" s="2763"/>
      <c r="JL210" s="2763"/>
      <c r="JM210" s="2763"/>
      <c r="JN210" s="2763"/>
      <c r="JO210" s="332"/>
      <c r="JP210" s="332"/>
      <c r="JQ210" s="332"/>
      <c r="JR210" s="332"/>
      <c r="JS210" s="332"/>
      <c r="JT210" s="332"/>
      <c r="JU210" s="332"/>
      <c r="JV210" s="332"/>
      <c r="JW210" s="332"/>
      <c r="JX210" s="332"/>
      <c r="JY210" s="332"/>
      <c r="JZ210" s="332"/>
      <c r="KA210" s="332"/>
      <c r="KB210" s="332"/>
      <c r="KC210" s="332"/>
      <c r="KD210" s="332"/>
      <c r="KE210" s="661"/>
      <c r="KF210" s="661"/>
      <c r="KG210" s="661"/>
      <c r="KH210" s="332"/>
      <c r="KI210" s="332"/>
      <c r="KJ210" s="332"/>
      <c r="KK210" s="332"/>
      <c r="KL210" s="332"/>
      <c r="KM210" s="332"/>
      <c r="KN210" s="1565"/>
      <c r="KO210" s="1565"/>
      <c r="KP210" s="1565"/>
    </row>
    <row r="211" spans="75:302" ht="14.4" x14ac:dyDescent="0.3">
      <c r="BW211" s="374" t="s">
        <v>139</v>
      </c>
      <c r="BX211" s="371"/>
      <c r="BY211" s="372"/>
      <c r="BZ211" s="258"/>
      <c r="CA211" s="258"/>
      <c r="CB211" s="373"/>
      <c r="CC211" s="258"/>
      <c r="CD211" s="258"/>
      <c r="CE211" s="215"/>
      <c r="CF211" s="215"/>
      <c r="CG211" s="215"/>
      <c r="IR211"/>
      <c r="IS211"/>
      <c r="IT211"/>
      <c r="IU211"/>
      <c r="IV211"/>
      <c r="JC211" s="24"/>
      <c r="JD211" s="2750">
        <f>'42. Dev Team'!B211</f>
        <v>0</v>
      </c>
      <c r="JE211" s="2751"/>
      <c r="JF211" s="2751"/>
      <c r="JG211" s="2751"/>
      <c r="JH211" s="2751"/>
      <c r="JI211" s="2751"/>
      <c r="JJ211" s="2751"/>
      <c r="JK211" s="2751"/>
      <c r="JL211" s="2751"/>
      <c r="JM211" s="2751"/>
      <c r="JN211" s="2751"/>
      <c r="JO211" s="190"/>
      <c r="JP211" s="2759">
        <f>'42. Dev Team'!N211</f>
        <v>0</v>
      </c>
      <c r="JQ211" s="2759"/>
      <c r="JR211" s="2759"/>
      <c r="JS211" s="2759"/>
      <c r="JT211" s="2759"/>
      <c r="JU211" s="2759"/>
      <c r="JV211" s="2759"/>
      <c r="JW211" s="2759"/>
      <c r="JX211" s="2759"/>
      <c r="JY211" s="2759"/>
      <c r="JZ211" s="2759"/>
      <c r="KA211" s="2759"/>
      <c r="KB211" s="2759"/>
      <c r="KC211" s="2759"/>
      <c r="KD211" s="2759"/>
      <c r="KE211" s="2759"/>
      <c r="KF211" s="2759"/>
      <c r="KG211" s="190"/>
      <c r="KH211" s="2760">
        <f>'42. Dev Team'!AF211</f>
        <v>0</v>
      </c>
      <c r="KI211" s="2760"/>
      <c r="KJ211" s="2760"/>
      <c r="KK211" s="2760"/>
      <c r="KL211" s="2760"/>
      <c r="KM211" s="2761"/>
      <c r="KN211" s="1565"/>
      <c r="KO211" s="1565"/>
      <c r="KP211" s="1565"/>
    </row>
    <row r="212" spans="75:302" ht="15" x14ac:dyDescent="0.3">
      <c r="BW212" s="1044" t="s">
        <v>1265</v>
      </c>
      <c r="BX212" s="1045"/>
      <c r="BY212" s="1046"/>
      <c r="BZ212" s="1044"/>
      <c r="CA212" s="1044"/>
      <c r="CB212" s="1045"/>
      <c r="CC212" s="1044"/>
      <c r="CD212" s="1044"/>
      <c r="CE212" s="1047"/>
      <c r="CF212" s="1047"/>
      <c r="CG212" s="1047"/>
      <c r="IR212"/>
      <c r="IS212"/>
      <c r="IT212"/>
      <c r="IU212"/>
      <c r="IV212"/>
      <c r="JC212" s="24"/>
      <c r="JD212" s="1375"/>
      <c r="JE212" s="1566"/>
      <c r="JF212" s="1566"/>
      <c r="JG212" s="1566"/>
      <c r="JH212" s="1566"/>
      <c r="JI212" s="1566"/>
      <c r="JJ212" s="1566"/>
      <c r="JK212" s="1566"/>
      <c r="JL212" s="1566"/>
      <c r="JM212" s="1566"/>
      <c r="JN212" s="1566"/>
      <c r="JO212" s="24"/>
      <c r="JP212" s="909" t="s">
        <v>203</v>
      </c>
      <c r="JQ212" s="99"/>
      <c r="JR212" s="99"/>
      <c r="JS212" s="99"/>
      <c r="JT212" s="99"/>
      <c r="JU212" s="99"/>
      <c r="JV212" s="99"/>
      <c r="JW212" s="99"/>
      <c r="JX212" s="99"/>
      <c r="JY212" s="99"/>
      <c r="JZ212" s="99"/>
      <c r="KA212" s="99"/>
      <c r="KB212" s="99"/>
      <c r="KC212" s="99"/>
      <c r="KD212" s="99"/>
      <c r="KE212" s="99"/>
      <c r="KF212" s="99"/>
      <c r="KG212" s="99"/>
      <c r="KH212" s="904" t="s">
        <v>618</v>
      </c>
      <c r="KI212" s="24"/>
      <c r="KJ212" s="24"/>
      <c r="KK212" s="24"/>
      <c r="KL212" s="24"/>
      <c r="KM212" s="214"/>
      <c r="KN212" s="1565"/>
      <c r="KO212" s="1565"/>
      <c r="KP212" s="1565"/>
    </row>
    <row r="213" spans="75:302" ht="14.4" x14ac:dyDescent="0.3">
      <c r="BW213" s="2743" t="s">
        <v>1266</v>
      </c>
      <c r="BX213" s="2744"/>
      <c r="BY213" s="2744"/>
      <c r="BZ213" s="2744"/>
      <c r="CA213" s="2744"/>
      <c r="CB213" s="2744"/>
      <c r="CC213" s="2744"/>
      <c r="CD213" s="2744"/>
      <c r="CE213" s="2744"/>
      <c r="CF213" s="2744"/>
      <c r="CG213" s="2744"/>
      <c r="IR213"/>
      <c r="IS213"/>
      <c r="IT213"/>
      <c r="IU213"/>
      <c r="IV213"/>
      <c r="JC213" s="24"/>
      <c r="JD213" s="2752">
        <f>'42. Dev Team'!B213</f>
        <v>0</v>
      </c>
      <c r="JE213" s="2753"/>
      <c r="JF213" s="2753"/>
      <c r="JG213" s="2753"/>
      <c r="JH213" s="2753"/>
      <c r="JI213" s="2753"/>
      <c r="JJ213" s="2753"/>
      <c r="JK213" s="2753"/>
      <c r="JL213" s="2753"/>
      <c r="JM213" s="2753"/>
      <c r="JN213" s="2753"/>
      <c r="JO213" s="2753"/>
      <c r="JP213" s="2753"/>
      <c r="JQ213" s="2753"/>
      <c r="JR213" s="2753"/>
      <c r="JS213" s="2753"/>
      <c r="JT213" s="24"/>
      <c r="JU213" s="2754">
        <f>'42. Dev Team'!S213</f>
        <v>0</v>
      </c>
      <c r="JV213" s="2754"/>
      <c r="JW213" s="2754"/>
      <c r="JX213" s="2754"/>
      <c r="JY213" s="2754"/>
      <c r="JZ213" s="2754"/>
      <c r="KA213" s="2754"/>
      <c r="KB213" s="2754"/>
      <c r="KC213" s="2754"/>
      <c r="KD213" s="24"/>
      <c r="KE213" s="2757">
        <f>'42. Dev Team'!AC213</f>
        <v>0</v>
      </c>
      <c r="KF213" s="2757"/>
      <c r="KG213" s="2757"/>
      <c r="KH213" s="2757"/>
      <c r="KI213" s="2757"/>
      <c r="KJ213" s="2757"/>
      <c r="KK213" s="2757"/>
      <c r="KL213" s="2757"/>
      <c r="KM213" s="2758"/>
      <c r="KN213" s="1565"/>
      <c r="KO213" s="1565"/>
      <c r="KP213" s="1565"/>
    </row>
    <row r="214" spans="75:302" ht="14.4" x14ac:dyDescent="0.3">
      <c r="BW214" s="2744"/>
      <c r="BX214" s="2744"/>
      <c r="BY214" s="2744"/>
      <c r="BZ214" s="2744"/>
      <c r="CA214" s="2744"/>
      <c r="CB214" s="2744"/>
      <c r="CC214" s="2744"/>
      <c r="CD214" s="2744"/>
      <c r="CE214" s="2744"/>
      <c r="CF214" s="2744"/>
      <c r="CG214" s="2744"/>
      <c r="IR214"/>
      <c r="IS214"/>
      <c r="IT214"/>
      <c r="IU214"/>
      <c r="IV214"/>
      <c r="JC214" s="24"/>
      <c r="JD214" s="2746" t="s">
        <v>199</v>
      </c>
      <c r="JE214" s="2747"/>
      <c r="JF214" s="2747"/>
      <c r="JG214" s="2747"/>
      <c r="JH214" s="2747"/>
      <c r="JI214" s="2747"/>
      <c r="JJ214" s="2747"/>
      <c r="JK214" s="2747"/>
      <c r="JL214" s="2747"/>
      <c r="JM214" s="2747"/>
      <c r="JN214" s="2747"/>
      <c r="JO214" s="2747"/>
      <c r="JP214" s="2747"/>
      <c r="JQ214" s="2747"/>
      <c r="JR214" s="2747"/>
      <c r="JS214" s="2747"/>
      <c r="JT214" s="24"/>
      <c r="JU214" s="2748" t="s">
        <v>129</v>
      </c>
      <c r="JV214" s="2748"/>
      <c r="JW214" s="2748"/>
      <c r="JX214" s="2748"/>
      <c r="JY214" s="2748"/>
      <c r="JZ214" s="2748"/>
      <c r="KA214" s="2748"/>
      <c r="KB214" s="2748"/>
      <c r="KC214" s="2748"/>
      <c r="KD214" s="24"/>
      <c r="KE214" s="2747" t="s">
        <v>128</v>
      </c>
      <c r="KF214" s="2747"/>
      <c r="KG214" s="2747"/>
      <c r="KH214" s="2747"/>
      <c r="KI214" s="2747"/>
      <c r="KJ214" s="2747"/>
      <c r="KK214" s="2747"/>
      <c r="KL214" s="2747"/>
      <c r="KM214" s="2749"/>
      <c r="KN214" s="1565"/>
      <c r="KO214" s="1565"/>
      <c r="KP214" s="1565"/>
    </row>
    <row r="215" spans="75:302" ht="14.4" x14ac:dyDescent="0.3">
      <c r="BW215" s="2744" t="s">
        <v>764</v>
      </c>
      <c r="BX215" s="2744"/>
      <c r="BY215" s="2744"/>
      <c r="BZ215" s="2744"/>
      <c r="CA215" s="2744"/>
      <c r="CB215" s="2744"/>
      <c r="CC215" s="2744"/>
      <c r="CD215" s="2744"/>
      <c r="CE215" s="2744"/>
      <c r="CF215" s="2744"/>
      <c r="CG215" s="2744"/>
      <c r="IR215"/>
      <c r="IS215"/>
      <c r="IT215"/>
      <c r="IU215"/>
      <c r="IV215"/>
      <c r="JC215" s="24"/>
      <c r="JD215" s="131"/>
      <c r="JE215" s="24"/>
      <c r="JF215" s="24"/>
      <c r="JG215" s="24"/>
      <c r="JH215" s="24"/>
      <c r="JI215" s="24"/>
      <c r="JJ215" s="24"/>
      <c r="JK215" s="24"/>
      <c r="JL215" s="24"/>
      <c r="JM215" s="24"/>
      <c r="JN215" s="24"/>
      <c r="JO215" s="24"/>
      <c r="JP215" s="24"/>
      <c r="JQ215" s="24"/>
      <c r="JR215" s="24"/>
      <c r="JS215" s="24"/>
      <c r="JT215" s="24"/>
      <c r="JU215" s="24"/>
      <c r="JV215" s="24"/>
      <c r="JW215" s="24"/>
      <c r="JX215" s="24"/>
      <c r="JY215" s="24"/>
      <c r="JZ215" s="24"/>
      <c r="KA215" s="24"/>
      <c r="KB215" s="117"/>
      <c r="KC215" s="24"/>
      <c r="KD215" s="24"/>
      <c r="KE215" s="24"/>
      <c r="KF215" s="24"/>
      <c r="KG215" s="24"/>
      <c r="KH215" s="24"/>
      <c r="KI215" s="24"/>
      <c r="KJ215" s="24"/>
      <c r="KK215" s="24"/>
      <c r="KL215" s="24"/>
      <c r="KM215" s="214"/>
      <c r="KN215" s="1565"/>
      <c r="KO215" s="1565"/>
      <c r="KP215" s="1565"/>
    </row>
    <row r="216" spans="75:302" ht="14.4" x14ac:dyDescent="0.3">
      <c r="BW216" s="2744"/>
      <c r="BX216" s="2744"/>
      <c r="BY216" s="2744"/>
      <c r="BZ216" s="2744"/>
      <c r="CA216" s="2744"/>
      <c r="CB216" s="2744"/>
      <c r="CC216" s="2744"/>
      <c r="CD216" s="2744"/>
      <c r="CE216" s="2744"/>
      <c r="CF216" s="2744"/>
      <c r="CG216" s="2744"/>
      <c r="IR216"/>
      <c r="IS216"/>
      <c r="IT216"/>
      <c r="IU216"/>
      <c r="IV216"/>
      <c r="JC216" s="24"/>
      <c r="JD216" s="905" t="s">
        <v>127</v>
      </c>
      <c r="JE216" s="1564"/>
      <c r="JF216" s="1564"/>
      <c r="JG216" s="644"/>
      <c r="JH216" s="645"/>
      <c r="JI216" s="645"/>
      <c r="JJ216" s="646"/>
      <c r="JK216" s="2764">
        <f>'42. Dev Team'!I216</f>
        <v>0</v>
      </c>
      <c r="JL216" s="2765"/>
      <c r="JM216" s="2766"/>
      <c r="JN216" s="24"/>
      <c r="JO216" s="24"/>
      <c r="JP216" s="24"/>
      <c r="JQ216" s="24"/>
      <c r="JR216" s="24"/>
      <c r="JS216" s="24"/>
      <c r="JT216" s="24"/>
      <c r="JU216" s="24"/>
      <c r="JV216" s="24"/>
      <c r="JW216" s="24"/>
      <c r="JX216" s="24"/>
      <c r="JY216" s="24"/>
      <c r="JZ216" s="24"/>
      <c r="KA216" s="24"/>
      <c r="KB216" s="24"/>
      <c r="KC216" s="24"/>
      <c r="KD216" s="24"/>
      <c r="KE216" s="1566"/>
      <c r="KF216" s="1566"/>
      <c r="KG216" s="1566"/>
      <c r="KH216" s="1566"/>
      <c r="KI216" s="1566"/>
      <c r="KJ216" s="2772"/>
      <c r="KK216" s="2772"/>
      <c r="KL216" s="2772"/>
      <c r="KM216" s="214"/>
      <c r="KN216" s="1565"/>
      <c r="KO216" s="1565"/>
      <c r="KP216" s="1565"/>
    </row>
    <row r="217" spans="75:302" ht="14.4" x14ac:dyDescent="0.3">
      <c r="BW217" s="2744"/>
      <c r="BX217" s="2744"/>
      <c r="BY217" s="2744"/>
      <c r="BZ217" s="2744"/>
      <c r="CA217" s="2744"/>
      <c r="CB217" s="2744"/>
      <c r="CC217" s="2744"/>
      <c r="CD217" s="2744"/>
      <c r="CE217" s="2744"/>
      <c r="CF217" s="2744"/>
      <c r="CG217" s="2744"/>
      <c r="IR217"/>
      <c r="IS217"/>
      <c r="IT217"/>
      <c r="IU217"/>
      <c r="IV217"/>
      <c r="JC217" s="24"/>
      <c r="JD217" s="906"/>
      <c r="JE217" s="24"/>
      <c r="JF217" s="24"/>
      <c r="JG217" s="24"/>
      <c r="JH217" s="24"/>
      <c r="JI217" s="24"/>
      <c r="JJ217" s="24"/>
      <c r="JK217" s="24"/>
      <c r="JL217" s="24"/>
      <c r="JM217" s="24"/>
      <c r="JN217" s="24"/>
      <c r="JO217" s="24"/>
      <c r="JP217" s="24"/>
      <c r="JQ217" s="24"/>
      <c r="JR217" s="24"/>
      <c r="JS217" s="24"/>
      <c r="JT217" s="24"/>
      <c r="JU217" s="24"/>
      <c r="JV217" s="24"/>
      <c r="JW217" s="24"/>
      <c r="JX217" s="24"/>
      <c r="JY217" s="24"/>
      <c r="JZ217" s="24"/>
      <c r="KA217" s="24"/>
      <c r="KB217" s="24"/>
      <c r="KC217" s="24"/>
      <c r="KD217" s="24"/>
      <c r="KE217" s="24"/>
      <c r="KF217" s="24"/>
      <c r="KG217" s="1566"/>
      <c r="KH217" s="1566"/>
      <c r="KI217" s="1566"/>
      <c r="KJ217" s="24"/>
      <c r="KK217" s="24"/>
      <c r="KL217" s="24"/>
      <c r="KM217" s="214"/>
      <c r="KN217" s="1565"/>
      <c r="KO217" s="1565"/>
      <c r="KP217" s="1565"/>
    </row>
    <row r="218" spans="75:302" ht="15" thickBot="1" x14ac:dyDescent="0.35">
      <c r="BW218" s="2745" t="s">
        <v>1267</v>
      </c>
      <c r="BX218" s="2745"/>
      <c r="BY218" s="2745"/>
      <c r="BZ218" s="2745"/>
      <c r="CA218" s="2745"/>
      <c r="CB218" s="2745"/>
      <c r="CC218" s="2745"/>
      <c r="CD218" s="2745"/>
      <c r="CE218" s="2745"/>
      <c r="CF218" s="2745"/>
      <c r="CG218" s="2745"/>
      <c r="IR218"/>
      <c r="IS218"/>
      <c r="IT218"/>
      <c r="IU218"/>
      <c r="IV218"/>
      <c r="JC218" s="332"/>
      <c r="JD218" s="907" t="s">
        <v>681</v>
      </c>
      <c r="JE218" s="908"/>
      <c r="JF218" s="908"/>
      <c r="JG218" s="908"/>
      <c r="JH218" s="908"/>
      <c r="JI218" s="908"/>
      <c r="JJ218" s="908"/>
      <c r="JK218" s="908"/>
      <c r="JL218" s="908"/>
      <c r="JM218" s="908"/>
      <c r="JN218" s="908"/>
      <c r="JO218" s="908"/>
      <c r="JP218" s="908"/>
      <c r="JQ218" s="908"/>
      <c r="JR218" s="908"/>
      <c r="JS218" s="908"/>
      <c r="JT218" s="908"/>
      <c r="JU218" s="908"/>
      <c r="JV218" s="908"/>
      <c r="JW218" s="908"/>
      <c r="JX218" s="908"/>
      <c r="JY218" s="908"/>
      <c r="JZ218" s="908"/>
      <c r="KA218" s="908"/>
      <c r="KB218" s="908"/>
      <c r="KC218" s="908"/>
      <c r="KD218" s="101"/>
      <c r="KE218" s="1562"/>
      <c r="KF218" s="1562"/>
      <c r="KG218" s="1562"/>
      <c r="KH218" s="1562"/>
      <c r="KI218" s="1562"/>
      <c r="KJ218" s="2740">
        <f>'42. Dev Team'!AH218</f>
        <v>0</v>
      </c>
      <c r="KK218" s="2740"/>
      <c r="KL218" s="2740"/>
      <c r="KM218" s="1563"/>
      <c r="KN218" s="92"/>
      <c r="KO218" s="92"/>
      <c r="KP218" s="92"/>
    </row>
    <row r="219" spans="75:302" ht="14.4" x14ac:dyDescent="0.3">
      <c r="BW219" s="2745"/>
      <c r="BX219" s="2745"/>
      <c r="BY219" s="2745"/>
      <c r="BZ219" s="2745"/>
      <c r="CA219" s="2745"/>
      <c r="CB219" s="2745"/>
      <c r="CC219" s="2745"/>
      <c r="CD219" s="2745"/>
      <c r="CE219" s="2745"/>
      <c r="CF219" s="2745"/>
      <c r="CG219" s="2745"/>
      <c r="IR219"/>
      <c r="IS219"/>
      <c r="IT219"/>
      <c r="IU219"/>
      <c r="IV219"/>
      <c r="JC219" s="24"/>
      <c r="JD219" s="910"/>
      <c r="JE219" s="24"/>
      <c r="JF219" s="24"/>
      <c r="JG219" s="24"/>
      <c r="JH219" s="24"/>
      <c r="JI219" s="24"/>
      <c r="JJ219" s="24"/>
      <c r="JK219" s="24"/>
      <c r="JL219" s="24"/>
      <c r="JM219" s="24"/>
      <c r="JN219" s="24"/>
      <c r="JO219" s="24"/>
      <c r="JP219" s="24"/>
      <c r="JQ219" s="24"/>
      <c r="JR219" s="24"/>
      <c r="JS219" s="24"/>
      <c r="JT219" s="24"/>
      <c r="JU219" s="24"/>
      <c r="JV219" s="24"/>
      <c r="JW219" s="24"/>
      <c r="JX219" s="24"/>
      <c r="JY219" s="24"/>
      <c r="JZ219" s="24"/>
      <c r="KA219" s="24"/>
      <c r="KB219" s="24"/>
      <c r="KC219" s="24"/>
      <c r="KD219" s="24"/>
      <c r="KE219" s="1566"/>
      <c r="KF219" s="1566"/>
      <c r="KG219" s="1566"/>
      <c r="KH219" s="1566"/>
      <c r="KI219" s="1566"/>
      <c r="KJ219" s="1567"/>
      <c r="KK219" s="1567"/>
      <c r="KL219" s="1567"/>
      <c r="KM219" s="1566"/>
      <c r="KN219" s="1565"/>
      <c r="KO219" s="1565"/>
      <c r="KP219" s="1565"/>
    </row>
    <row r="220" spans="75:302" ht="15.6" thickBot="1" x14ac:dyDescent="0.35">
      <c r="BW220" s="1047" t="s">
        <v>1268</v>
      </c>
      <c r="BX220" s="1047"/>
      <c r="BY220" s="1047"/>
      <c r="BZ220" s="1047"/>
      <c r="CA220" s="1047"/>
      <c r="CB220" s="256"/>
      <c r="CC220" s="1047"/>
      <c r="CD220" s="1047"/>
      <c r="CE220" s="1047"/>
      <c r="CF220" s="1047"/>
      <c r="CG220" s="1047"/>
      <c r="IR220"/>
      <c r="IS220"/>
      <c r="IT220"/>
      <c r="IU220"/>
      <c r="IV220"/>
      <c r="JC220" s="24"/>
      <c r="JD220" s="912" t="s">
        <v>2634</v>
      </c>
      <c r="JE220" s="332"/>
      <c r="JF220" s="332"/>
      <c r="JG220" s="332"/>
      <c r="JH220" s="332"/>
      <c r="JI220" s="332"/>
      <c r="JJ220" s="332"/>
      <c r="JK220" s="332"/>
      <c r="JL220" s="332"/>
      <c r="JM220" s="332"/>
      <c r="JN220" s="332"/>
      <c r="JO220" s="332"/>
      <c r="JP220" s="332"/>
      <c r="JQ220" s="332"/>
      <c r="JR220" s="332"/>
      <c r="JS220" s="332"/>
      <c r="JT220" s="332"/>
      <c r="JU220" s="332"/>
      <c r="JV220" s="332"/>
      <c r="JW220" s="332"/>
      <c r="JX220" s="332"/>
      <c r="JY220" s="332"/>
      <c r="JZ220" s="332"/>
      <c r="KA220" s="332"/>
      <c r="KB220" s="332"/>
      <c r="KC220" s="332"/>
      <c r="KD220" s="332"/>
      <c r="KE220" s="661"/>
      <c r="KF220" s="661"/>
      <c r="KG220" s="661"/>
      <c r="KH220" s="332"/>
      <c r="KI220" s="332"/>
      <c r="KJ220" s="332"/>
      <c r="KK220" s="332"/>
      <c r="KL220" s="332"/>
      <c r="KM220" s="332"/>
      <c r="KN220" s="1565"/>
      <c r="KO220" s="1565"/>
      <c r="KP220" s="1565"/>
    </row>
    <row r="221" spans="75:302" ht="14.4" x14ac:dyDescent="0.3">
      <c r="BW221" s="2745" t="s">
        <v>2157</v>
      </c>
      <c r="BX221" s="2745"/>
      <c r="BY221" s="2745"/>
      <c r="BZ221" s="2745"/>
      <c r="CA221" s="2745"/>
      <c r="CB221" s="2745"/>
      <c r="CC221" s="2745"/>
      <c r="CD221" s="2745"/>
      <c r="CE221" s="2745"/>
      <c r="CF221" s="2745"/>
      <c r="CG221" s="2745"/>
      <c r="IR221"/>
      <c r="IS221"/>
      <c r="IT221"/>
      <c r="IU221"/>
      <c r="IV221"/>
      <c r="JC221" s="24"/>
      <c r="JD221" s="2750">
        <f>'42. Dev Team'!B221</f>
        <v>0</v>
      </c>
      <c r="JE221" s="2751"/>
      <c r="JF221" s="2751"/>
      <c r="JG221" s="2751"/>
      <c r="JH221" s="2751"/>
      <c r="JI221" s="2751"/>
      <c r="JJ221" s="2751"/>
      <c r="JK221" s="2751"/>
      <c r="JL221" s="2751"/>
      <c r="JM221" s="2751"/>
      <c r="JN221" s="2751"/>
      <c r="JO221" s="190"/>
      <c r="JP221" s="2759">
        <f>'42. Dev Team'!N221</f>
        <v>0</v>
      </c>
      <c r="JQ221" s="2759"/>
      <c r="JR221" s="2759"/>
      <c r="JS221" s="2759"/>
      <c r="JT221" s="2759"/>
      <c r="JU221" s="2759"/>
      <c r="JV221" s="2759"/>
      <c r="JW221" s="2759"/>
      <c r="JX221" s="2759"/>
      <c r="JY221" s="2759"/>
      <c r="JZ221" s="2759"/>
      <c r="KA221" s="2759"/>
      <c r="KB221" s="2759"/>
      <c r="KC221" s="2759"/>
      <c r="KD221" s="2759"/>
      <c r="KE221" s="2759"/>
      <c r="KF221" s="2759"/>
      <c r="KG221" s="190"/>
      <c r="KH221" s="2760">
        <f>'42. Dev Team'!AF221</f>
        <v>0</v>
      </c>
      <c r="KI221" s="2760"/>
      <c r="KJ221" s="2760"/>
      <c r="KK221" s="2760"/>
      <c r="KL221" s="2760"/>
      <c r="KM221" s="2761"/>
      <c r="KN221" s="1565"/>
      <c r="KO221" s="1565"/>
      <c r="KP221" s="1565"/>
    </row>
    <row r="222" spans="75:302" ht="14.4" x14ac:dyDescent="0.3">
      <c r="BW222" s="2745"/>
      <c r="BX222" s="2745"/>
      <c r="BY222" s="2745"/>
      <c r="BZ222" s="2745"/>
      <c r="CA222" s="2745"/>
      <c r="CB222" s="2745"/>
      <c r="CC222" s="2745"/>
      <c r="CD222" s="2745"/>
      <c r="CE222" s="2745"/>
      <c r="CF222" s="2745"/>
      <c r="CG222" s="2745"/>
      <c r="IR222"/>
      <c r="IS222"/>
      <c r="IT222"/>
      <c r="IU222"/>
      <c r="IV222"/>
      <c r="JC222" s="24"/>
      <c r="JD222" s="1375"/>
      <c r="JE222" s="2208"/>
      <c r="JF222" s="2208"/>
      <c r="JG222" s="2208"/>
      <c r="JH222" s="2208"/>
      <c r="JI222" s="2208"/>
      <c r="JJ222" s="2208"/>
      <c r="JK222" s="2208"/>
      <c r="JL222" s="2208"/>
      <c r="JM222" s="2208"/>
      <c r="JN222" s="2208"/>
      <c r="JO222" s="2207"/>
      <c r="JP222" s="909" t="s">
        <v>203</v>
      </c>
      <c r="JQ222" s="99"/>
      <c r="JR222" s="99"/>
      <c r="JS222" s="99"/>
      <c r="JT222" s="99"/>
      <c r="JU222" s="99"/>
      <c r="JV222" s="99"/>
      <c r="JW222" s="99"/>
      <c r="JX222" s="99"/>
      <c r="JY222" s="99"/>
      <c r="JZ222" s="99"/>
      <c r="KA222" s="99"/>
      <c r="KB222" s="99"/>
      <c r="KC222" s="99"/>
      <c r="KD222" s="99"/>
      <c r="KE222" s="99"/>
      <c r="KF222" s="99"/>
      <c r="KG222" s="99"/>
      <c r="KH222" s="904" t="s">
        <v>618</v>
      </c>
      <c r="KI222" s="2207"/>
      <c r="KJ222" s="2207"/>
      <c r="KK222" s="2207"/>
      <c r="KL222" s="2207"/>
      <c r="KM222" s="214"/>
      <c r="KN222" s="1565"/>
      <c r="KO222" s="1565"/>
      <c r="KP222" s="1565"/>
    </row>
    <row r="223" spans="75:302" ht="14.4" x14ac:dyDescent="0.3">
      <c r="BW223" s="2745"/>
      <c r="BX223" s="2745"/>
      <c r="BY223" s="2745"/>
      <c r="BZ223" s="2745"/>
      <c r="CA223" s="2745"/>
      <c r="CB223" s="2745"/>
      <c r="CC223" s="2745"/>
      <c r="CD223" s="2745"/>
      <c r="CE223" s="2745"/>
      <c r="CF223" s="2745"/>
      <c r="CG223" s="2745"/>
      <c r="IR223"/>
      <c r="IS223"/>
      <c r="IT223"/>
      <c r="IU223"/>
      <c r="IV223"/>
      <c r="JC223" s="24"/>
      <c r="JD223" s="2752">
        <f>'42. Dev Team'!B223</f>
        <v>0</v>
      </c>
      <c r="JE223" s="2753"/>
      <c r="JF223" s="2753"/>
      <c r="JG223" s="2753"/>
      <c r="JH223" s="2753"/>
      <c r="JI223" s="2753"/>
      <c r="JJ223" s="2753"/>
      <c r="JK223" s="2753"/>
      <c r="JL223" s="2753"/>
      <c r="JM223" s="2753"/>
      <c r="JN223" s="2753"/>
      <c r="JO223" s="2753"/>
      <c r="JP223" s="2753"/>
      <c r="JQ223" s="2753"/>
      <c r="JR223" s="2753"/>
      <c r="JS223" s="2753"/>
      <c r="JT223" s="2207"/>
      <c r="JU223" s="2754">
        <f>'42. Dev Team'!S223</f>
        <v>0</v>
      </c>
      <c r="JV223" s="2754"/>
      <c r="JW223" s="2754"/>
      <c r="JX223" s="2754"/>
      <c r="JY223" s="2754"/>
      <c r="JZ223" s="2754"/>
      <c r="KA223" s="2754"/>
      <c r="KB223" s="2754"/>
      <c r="KC223" s="2754"/>
      <c r="KD223" s="2207"/>
      <c r="KE223" s="2757">
        <f>'42. Dev Team'!AC223</f>
        <v>0</v>
      </c>
      <c r="KF223" s="2757"/>
      <c r="KG223" s="2757"/>
      <c r="KH223" s="2757"/>
      <c r="KI223" s="2757"/>
      <c r="KJ223" s="2757"/>
      <c r="KK223" s="2757"/>
      <c r="KL223" s="2757"/>
      <c r="KM223" s="2758"/>
      <c r="KN223" s="1565"/>
      <c r="KO223" s="1565"/>
      <c r="KP223" s="1565"/>
    </row>
    <row r="224" spans="75:302" ht="14.4" x14ac:dyDescent="0.3">
      <c r="IR224"/>
      <c r="IS224"/>
      <c r="IT224"/>
      <c r="IU224"/>
      <c r="IV224"/>
      <c r="JC224" s="24"/>
      <c r="JD224" s="2746" t="s">
        <v>199</v>
      </c>
      <c r="JE224" s="2747"/>
      <c r="JF224" s="2747"/>
      <c r="JG224" s="2747"/>
      <c r="JH224" s="2747"/>
      <c r="JI224" s="2747"/>
      <c r="JJ224" s="2747"/>
      <c r="JK224" s="2747"/>
      <c r="JL224" s="2747"/>
      <c r="JM224" s="2747"/>
      <c r="JN224" s="2747"/>
      <c r="JO224" s="2747"/>
      <c r="JP224" s="2747"/>
      <c r="JQ224" s="2747"/>
      <c r="JR224" s="2747"/>
      <c r="JS224" s="2747"/>
      <c r="JT224" s="2207"/>
      <c r="JU224" s="2748" t="s">
        <v>129</v>
      </c>
      <c r="JV224" s="2748"/>
      <c r="JW224" s="2748"/>
      <c r="JX224" s="2748"/>
      <c r="JY224" s="2748"/>
      <c r="JZ224" s="2748"/>
      <c r="KA224" s="2748"/>
      <c r="KB224" s="2748"/>
      <c r="KC224" s="2748"/>
      <c r="KD224" s="2207"/>
      <c r="KE224" s="2747" t="s">
        <v>128</v>
      </c>
      <c r="KF224" s="2747"/>
      <c r="KG224" s="2747"/>
      <c r="KH224" s="2747"/>
      <c r="KI224" s="2747"/>
      <c r="KJ224" s="2747"/>
      <c r="KK224" s="2747"/>
      <c r="KL224" s="2747"/>
      <c r="KM224" s="2749"/>
      <c r="KN224" s="1565"/>
      <c r="KO224" s="1565"/>
      <c r="KP224" s="1565"/>
    </row>
    <row r="225" spans="252:302" ht="14.4" x14ac:dyDescent="0.3">
      <c r="IR225"/>
      <c r="IS225"/>
      <c r="IT225"/>
      <c r="IU225"/>
      <c r="IV225"/>
      <c r="JC225" s="24"/>
      <c r="JD225" s="131"/>
      <c r="JE225" s="2207"/>
      <c r="JF225" s="2207"/>
      <c r="JG225" s="2207"/>
      <c r="JH225" s="2207"/>
      <c r="JI225" s="2207"/>
      <c r="JJ225" s="2207"/>
      <c r="JK225" s="2207"/>
      <c r="JL225" s="2207"/>
      <c r="JM225" s="2207"/>
      <c r="JN225" s="2207"/>
      <c r="JO225" s="2207"/>
      <c r="JP225" s="2207"/>
      <c r="JQ225" s="2207"/>
      <c r="JR225" s="2207"/>
      <c r="JS225" s="2207"/>
      <c r="JT225" s="2207"/>
      <c r="JU225" s="2207"/>
      <c r="JV225" s="2207"/>
      <c r="JW225" s="2207"/>
      <c r="JX225" s="2207"/>
      <c r="JY225" s="2207"/>
      <c r="JZ225" s="2207"/>
      <c r="KA225" s="2207"/>
      <c r="KB225" s="117"/>
      <c r="KC225" s="2207"/>
      <c r="KD225" s="2207"/>
      <c r="KE225" s="2207"/>
      <c r="KF225" s="2207"/>
      <c r="KG225" s="2207"/>
      <c r="KH225" s="2207"/>
      <c r="KI225" s="2207"/>
      <c r="KJ225" s="2207"/>
      <c r="KK225" s="2207"/>
      <c r="KL225" s="2207"/>
      <c r="KM225" s="214"/>
      <c r="KN225" s="1565"/>
      <c r="KO225" s="1565"/>
      <c r="KP225" s="1565"/>
    </row>
    <row r="226" spans="252:302" ht="14.4" x14ac:dyDescent="0.3">
      <c r="IR226"/>
      <c r="IS226"/>
      <c r="IT226"/>
      <c r="IU226"/>
      <c r="IV226"/>
      <c r="JC226" s="24"/>
      <c r="JD226" s="905" t="s">
        <v>127</v>
      </c>
      <c r="JE226" s="2201"/>
      <c r="JF226" s="2201"/>
      <c r="JG226" s="644"/>
      <c r="JH226" s="645"/>
      <c r="JI226" s="645"/>
      <c r="JJ226" s="646"/>
      <c r="JK226" s="2764">
        <f>'42. Dev Team'!I226</f>
        <v>0</v>
      </c>
      <c r="JL226" s="2765"/>
      <c r="JM226" s="2766"/>
      <c r="JN226" s="2207"/>
      <c r="JO226" s="2207"/>
      <c r="JP226" s="2207"/>
      <c r="JQ226" s="2207"/>
      <c r="JR226" s="2207"/>
      <c r="JS226" s="2207"/>
      <c r="JT226" s="2207"/>
      <c r="JU226" s="2207"/>
      <c r="JV226" s="2207"/>
      <c r="JW226" s="2207"/>
      <c r="JX226" s="2207"/>
      <c r="JY226" s="2207"/>
      <c r="JZ226" s="2207"/>
      <c r="KA226" s="2207"/>
      <c r="KB226" s="2207"/>
      <c r="KC226" s="2207"/>
      <c r="KD226" s="2207"/>
      <c r="KE226" s="2208"/>
      <c r="KF226" s="2208"/>
      <c r="KG226" s="2208"/>
      <c r="KH226" s="2208"/>
      <c r="KI226" s="2208"/>
      <c r="KJ226" s="2772"/>
      <c r="KK226" s="2772"/>
      <c r="KL226" s="2772"/>
      <c r="KM226" s="214"/>
      <c r="KN226" s="1565"/>
      <c r="KO226" s="1565"/>
      <c r="KP226" s="1565"/>
    </row>
    <row r="227" spans="252:302" ht="14.4" x14ac:dyDescent="0.3">
      <c r="JC227" s="24"/>
      <c r="JD227" s="906"/>
      <c r="JE227" s="2207"/>
      <c r="JF227" s="2207"/>
      <c r="JG227" s="2207"/>
      <c r="JH227" s="2207"/>
      <c r="JI227" s="2207"/>
      <c r="JJ227" s="2207"/>
      <c r="JK227" s="2207"/>
      <c r="JL227" s="2207"/>
      <c r="JM227" s="2207"/>
      <c r="JN227" s="2207"/>
      <c r="JO227" s="2207"/>
      <c r="JP227" s="2207"/>
      <c r="JQ227" s="2207"/>
      <c r="JR227" s="2207"/>
      <c r="JS227" s="2207"/>
      <c r="JT227" s="2207"/>
      <c r="JU227" s="2207"/>
      <c r="JV227" s="2207"/>
      <c r="JW227" s="2207"/>
      <c r="JX227" s="2207"/>
      <c r="JY227" s="2207"/>
      <c r="JZ227" s="2207"/>
      <c r="KA227" s="2207"/>
      <c r="KB227" s="2207"/>
      <c r="KC227" s="2207"/>
      <c r="KD227" s="2207"/>
      <c r="KE227" s="2207"/>
      <c r="KF227" s="2207"/>
      <c r="KG227" s="2208"/>
      <c r="KH227" s="2208"/>
      <c r="KI227" s="2208"/>
      <c r="KJ227" s="2207"/>
      <c r="KK227" s="2207"/>
      <c r="KL227" s="2207"/>
      <c r="KM227" s="214"/>
      <c r="KN227" s="1565"/>
      <c r="KO227" s="1565"/>
      <c r="KP227" s="1565"/>
    </row>
    <row r="228" spans="252:302" ht="15" thickBot="1" x14ac:dyDescent="0.35">
      <c r="JC228" s="24"/>
      <c r="JD228" s="907" t="s">
        <v>681</v>
      </c>
      <c r="JE228" s="908"/>
      <c r="JF228" s="908"/>
      <c r="JG228" s="908"/>
      <c r="JH228" s="908"/>
      <c r="JI228" s="908"/>
      <c r="JJ228" s="908"/>
      <c r="JK228" s="908"/>
      <c r="JL228" s="908"/>
      <c r="JM228" s="908"/>
      <c r="JN228" s="908"/>
      <c r="JO228" s="908"/>
      <c r="JP228" s="908"/>
      <c r="JQ228" s="908"/>
      <c r="JR228" s="908"/>
      <c r="JS228" s="908"/>
      <c r="JT228" s="908"/>
      <c r="JU228" s="908"/>
      <c r="JV228" s="908"/>
      <c r="JW228" s="908"/>
      <c r="JX228" s="908"/>
      <c r="JY228" s="908"/>
      <c r="JZ228" s="908"/>
      <c r="KA228" s="908"/>
      <c r="KB228" s="908"/>
      <c r="KC228" s="908"/>
      <c r="KD228" s="101"/>
      <c r="KE228" s="2197"/>
      <c r="KF228" s="2197"/>
      <c r="KG228" s="2197"/>
      <c r="KH228" s="2197"/>
      <c r="KI228" s="2197"/>
      <c r="KJ228" s="2740">
        <f>'42. Dev Team'!AH228</f>
        <v>0</v>
      </c>
      <c r="KK228" s="2740"/>
      <c r="KL228" s="2740"/>
      <c r="KM228" s="2198"/>
      <c r="KN228" s="1565"/>
      <c r="KO228" s="1565"/>
      <c r="KP228" s="1565"/>
    </row>
    <row r="229" spans="252:302" ht="14.4" x14ac:dyDescent="0.3">
      <c r="JC229" s="24"/>
      <c r="JD229" s="910"/>
      <c r="JE229" s="24"/>
      <c r="JF229" s="24"/>
      <c r="JG229" s="24"/>
      <c r="JH229" s="24"/>
      <c r="JI229" s="24"/>
      <c r="JJ229" s="24"/>
      <c r="JK229" s="24"/>
      <c r="JL229" s="24"/>
      <c r="JM229" s="24"/>
      <c r="JN229" s="24"/>
      <c r="JO229" s="24"/>
      <c r="JP229" s="24"/>
      <c r="JQ229" s="24"/>
      <c r="JR229" s="24"/>
      <c r="JS229" s="24"/>
      <c r="JT229" s="24"/>
      <c r="JU229" s="24"/>
      <c r="JV229" s="24"/>
      <c r="JW229" s="24"/>
      <c r="JX229" s="24"/>
      <c r="JY229" s="24"/>
      <c r="JZ229" s="24"/>
      <c r="KA229" s="24"/>
      <c r="KB229" s="24"/>
      <c r="KC229" s="24"/>
      <c r="KD229" s="24"/>
      <c r="KE229" s="1566"/>
      <c r="KF229" s="1566"/>
      <c r="KG229" s="1566"/>
      <c r="KH229" s="1566"/>
      <c r="KI229" s="1566"/>
      <c r="KJ229" s="1567"/>
      <c r="KK229" s="1567"/>
      <c r="KL229" s="1567"/>
      <c r="KM229" s="1566"/>
      <c r="KN229" s="1565"/>
      <c r="KO229" s="1565"/>
      <c r="KP229" s="1565"/>
    </row>
    <row r="230" spans="252:302" ht="15" thickBot="1" x14ac:dyDescent="0.35">
      <c r="JC230" s="24"/>
      <c r="JD230" s="912" t="s">
        <v>105</v>
      </c>
      <c r="JE230" s="1565"/>
      <c r="JF230" s="1565"/>
      <c r="JG230" s="1565"/>
      <c r="JH230" s="1565"/>
      <c r="JI230" s="1565"/>
      <c r="JJ230" s="1565"/>
      <c r="JK230" s="1565"/>
      <c r="JL230" s="1565"/>
      <c r="JM230" s="1565"/>
      <c r="JN230" s="1565"/>
      <c r="JO230" s="1565"/>
      <c r="JP230" s="1565"/>
      <c r="JQ230" s="1565"/>
      <c r="JR230" s="1565"/>
      <c r="JS230" s="1565"/>
      <c r="JT230" s="1565"/>
      <c r="JU230" s="1565"/>
      <c r="JV230" s="1565"/>
      <c r="JW230" s="1565"/>
      <c r="JX230" s="1565"/>
      <c r="JY230" s="1565"/>
      <c r="JZ230" s="1565"/>
      <c r="KA230" s="1565"/>
      <c r="KB230" s="1565"/>
      <c r="KC230" s="1565"/>
      <c r="KD230" s="1565"/>
      <c r="KE230" s="1565"/>
      <c r="KF230" s="1565"/>
      <c r="KG230" s="1565"/>
      <c r="KH230" s="1565"/>
      <c r="KI230" s="1565"/>
      <c r="KJ230" s="1565"/>
      <c r="KK230" s="1565"/>
      <c r="KL230" s="1565"/>
      <c r="KM230" s="1565"/>
      <c r="KN230" s="1565"/>
      <c r="KO230" s="1565"/>
      <c r="KP230" s="1565"/>
    </row>
    <row r="231" spans="252:302" ht="14.4" x14ac:dyDescent="0.3">
      <c r="JC231" s="24"/>
      <c r="JD231" s="2750">
        <f>'42. Dev Team'!B231</f>
        <v>0</v>
      </c>
      <c r="JE231" s="2751"/>
      <c r="JF231" s="2751"/>
      <c r="JG231" s="2751"/>
      <c r="JH231" s="2751"/>
      <c r="JI231" s="2751"/>
      <c r="JJ231" s="2751"/>
      <c r="JK231" s="2751"/>
      <c r="JL231" s="2751"/>
      <c r="JM231" s="2751"/>
      <c r="JN231" s="2751"/>
      <c r="JO231" s="190"/>
      <c r="JP231" s="2759">
        <f>'42. Dev Team'!N231</f>
        <v>0</v>
      </c>
      <c r="JQ231" s="2759"/>
      <c r="JR231" s="2759"/>
      <c r="JS231" s="2759"/>
      <c r="JT231" s="2759"/>
      <c r="JU231" s="2759"/>
      <c r="JV231" s="2759"/>
      <c r="JW231" s="2759"/>
      <c r="JX231" s="2759"/>
      <c r="JY231" s="2759"/>
      <c r="JZ231" s="2759"/>
      <c r="KA231" s="2759"/>
      <c r="KB231" s="2759"/>
      <c r="KC231" s="2759"/>
      <c r="KD231" s="2759"/>
      <c r="KE231" s="2759"/>
      <c r="KF231" s="2759"/>
      <c r="KG231" s="190"/>
      <c r="KH231" s="2760">
        <f>'42. Dev Team'!AF231</f>
        <v>0</v>
      </c>
      <c r="KI231" s="2760"/>
      <c r="KJ231" s="2760"/>
      <c r="KK231" s="2760"/>
      <c r="KL231" s="2760"/>
      <c r="KM231" s="2761"/>
      <c r="KN231" s="1565"/>
      <c r="KO231" s="1565"/>
      <c r="KP231" s="1565"/>
    </row>
    <row r="232" spans="252:302" ht="14.4" x14ac:dyDescent="0.3">
      <c r="JC232" s="24"/>
      <c r="JD232" s="1375"/>
      <c r="JE232" s="1566"/>
      <c r="JF232" s="1566"/>
      <c r="JG232" s="1566"/>
      <c r="JH232" s="1566"/>
      <c r="JI232" s="1566"/>
      <c r="JJ232" s="1566"/>
      <c r="JK232" s="1566"/>
      <c r="JL232" s="1566"/>
      <c r="JM232" s="1566"/>
      <c r="JN232" s="1566"/>
      <c r="JO232" s="24"/>
      <c r="JP232" s="909" t="s">
        <v>203</v>
      </c>
      <c r="JQ232" s="99"/>
      <c r="JR232" s="99"/>
      <c r="JS232" s="99"/>
      <c r="JT232" s="99"/>
      <c r="JU232" s="99"/>
      <c r="JV232" s="99"/>
      <c r="JW232" s="99"/>
      <c r="JX232" s="99"/>
      <c r="JY232" s="99"/>
      <c r="JZ232" s="99"/>
      <c r="KA232" s="99"/>
      <c r="KB232" s="99"/>
      <c r="KC232" s="99"/>
      <c r="KD232" s="99"/>
      <c r="KE232" s="99"/>
      <c r="KF232" s="99"/>
      <c r="KG232" s="99"/>
      <c r="KH232" s="904" t="s">
        <v>618</v>
      </c>
      <c r="KI232" s="24"/>
      <c r="KJ232" s="24"/>
      <c r="KK232" s="24"/>
      <c r="KL232" s="24"/>
      <c r="KM232" s="214"/>
      <c r="KN232" s="1565"/>
      <c r="KO232" s="1565"/>
      <c r="KP232" s="1565"/>
    </row>
    <row r="233" spans="252:302" ht="14.4" x14ac:dyDescent="0.3">
      <c r="JC233" s="24"/>
      <c r="JD233" s="2752">
        <f>'42. Dev Team'!B233</f>
        <v>0</v>
      </c>
      <c r="JE233" s="2753"/>
      <c r="JF233" s="2753"/>
      <c r="JG233" s="2753"/>
      <c r="JH233" s="2753"/>
      <c r="JI233" s="2753"/>
      <c r="JJ233" s="2753"/>
      <c r="JK233" s="2753"/>
      <c r="JL233" s="2753"/>
      <c r="JM233" s="2753"/>
      <c r="JN233" s="2753"/>
      <c r="JO233" s="2753"/>
      <c r="JP233" s="2753"/>
      <c r="JQ233" s="2753"/>
      <c r="JR233" s="2753"/>
      <c r="JS233" s="2753"/>
      <c r="JT233" s="24"/>
      <c r="JU233" s="2754">
        <f>'42. Dev Team'!S233</f>
        <v>0</v>
      </c>
      <c r="JV233" s="2754"/>
      <c r="JW233" s="2754"/>
      <c r="JX233" s="2754"/>
      <c r="JY233" s="2754"/>
      <c r="JZ233" s="2754"/>
      <c r="KA233" s="2754"/>
      <c r="KB233" s="2754"/>
      <c r="KC233" s="2754"/>
      <c r="KD233" s="24"/>
      <c r="KE233" s="2757">
        <f>'42. Dev Team'!AC233</f>
        <v>0</v>
      </c>
      <c r="KF233" s="2757"/>
      <c r="KG233" s="2757"/>
      <c r="KH233" s="2757"/>
      <c r="KI233" s="2757"/>
      <c r="KJ233" s="2757"/>
      <c r="KK233" s="2757"/>
      <c r="KL233" s="2757"/>
      <c r="KM233" s="2758"/>
      <c r="KN233" s="1565"/>
      <c r="KO233" s="1565"/>
      <c r="KP233" s="1565"/>
    </row>
    <row r="234" spans="252:302" ht="14.4" x14ac:dyDescent="0.3">
      <c r="JC234" s="24"/>
      <c r="JD234" s="2746" t="s">
        <v>199</v>
      </c>
      <c r="JE234" s="2747"/>
      <c r="JF234" s="2747"/>
      <c r="JG234" s="2747"/>
      <c r="JH234" s="2747"/>
      <c r="JI234" s="2747"/>
      <c r="JJ234" s="2747"/>
      <c r="JK234" s="2747"/>
      <c r="JL234" s="2747"/>
      <c r="JM234" s="2747"/>
      <c r="JN234" s="2747"/>
      <c r="JO234" s="2747"/>
      <c r="JP234" s="2747"/>
      <c r="JQ234" s="2747"/>
      <c r="JR234" s="2747"/>
      <c r="JS234" s="2747"/>
      <c r="JT234" s="24"/>
      <c r="JU234" s="2748" t="s">
        <v>129</v>
      </c>
      <c r="JV234" s="2748"/>
      <c r="JW234" s="2748"/>
      <c r="JX234" s="2748"/>
      <c r="JY234" s="2748"/>
      <c r="JZ234" s="2748"/>
      <c r="KA234" s="2748"/>
      <c r="KB234" s="2748"/>
      <c r="KC234" s="2748"/>
      <c r="KD234" s="24"/>
      <c r="KE234" s="2747" t="s">
        <v>128</v>
      </c>
      <c r="KF234" s="2747"/>
      <c r="KG234" s="2747"/>
      <c r="KH234" s="2747"/>
      <c r="KI234" s="2747"/>
      <c r="KJ234" s="2747"/>
      <c r="KK234" s="2747"/>
      <c r="KL234" s="2747"/>
      <c r="KM234" s="2749"/>
      <c r="KN234" s="1565"/>
      <c r="KO234" s="1565"/>
      <c r="KP234" s="1565"/>
    </row>
    <row r="235" spans="252:302" ht="14.4" x14ac:dyDescent="0.3">
      <c r="JC235" s="24"/>
      <c r="JD235" s="131"/>
      <c r="JE235" s="24"/>
      <c r="JF235" s="24"/>
      <c r="JG235" s="24"/>
      <c r="JH235" s="24"/>
      <c r="JI235" s="24"/>
      <c r="JJ235" s="24"/>
      <c r="JK235" s="24"/>
      <c r="JL235" s="24"/>
      <c r="JM235" s="24"/>
      <c r="JN235" s="24"/>
      <c r="JO235" s="24"/>
      <c r="JP235" s="24"/>
      <c r="JQ235" s="24"/>
      <c r="JR235" s="24"/>
      <c r="JS235" s="24"/>
      <c r="JT235" s="24"/>
      <c r="JU235" s="24"/>
      <c r="JV235" s="24"/>
      <c r="JW235" s="24"/>
      <c r="JX235" s="24"/>
      <c r="JY235" s="24"/>
      <c r="JZ235" s="24"/>
      <c r="KA235" s="24"/>
      <c r="KB235" s="117"/>
      <c r="KC235" s="24"/>
      <c r="KD235" s="24"/>
      <c r="KE235" s="24"/>
      <c r="KF235" s="24"/>
      <c r="KG235" s="24"/>
      <c r="KH235" s="24"/>
      <c r="KI235" s="24"/>
      <c r="KJ235" s="24"/>
      <c r="KK235" s="24"/>
      <c r="KL235" s="24"/>
      <c r="KM235" s="214"/>
      <c r="KN235" s="1565"/>
      <c r="KO235" s="1565"/>
      <c r="KP235" s="1565"/>
    </row>
    <row r="236" spans="252:302" ht="14.4" x14ac:dyDescent="0.3">
      <c r="JC236" s="24"/>
      <c r="JD236" s="905" t="s">
        <v>127</v>
      </c>
      <c r="JE236" s="1564"/>
      <c r="JF236" s="1564"/>
      <c r="JG236" s="644"/>
      <c r="JH236" s="645"/>
      <c r="JI236" s="645"/>
      <c r="JJ236" s="646"/>
      <c r="JK236" s="2764">
        <f>'42. Dev Team'!I236</f>
        <v>0</v>
      </c>
      <c r="JL236" s="2765"/>
      <c r="JM236" s="2766"/>
      <c r="JN236" s="24"/>
      <c r="JO236" s="24"/>
      <c r="JP236" s="24"/>
      <c r="JQ236" s="24"/>
      <c r="JR236" s="24"/>
      <c r="JS236" s="24"/>
      <c r="JT236" s="24"/>
      <c r="JU236" s="24"/>
      <c r="JV236" s="24"/>
      <c r="JW236" s="24"/>
      <c r="JX236" s="24"/>
      <c r="JY236" s="24"/>
      <c r="JZ236" s="24"/>
      <c r="KA236" s="24"/>
      <c r="KB236" s="24"/>
      <c r="KC236" s="24"/>
      <c r="KD236" s="24"/>
      <c r="KE236" s="1566"/>
      <c r="KF236" s="1566"/>
      <c r="KG236" s="1566"/>
      <c r="KH236" s="1566"/>
      <c r="KI236" s="1566"/>
      <c r="KJ236" s="2772"/>
      <c r="KK236" s="2772"/>
      <c r="KL236" s="2772"/>
      <c r="KM236" s="214"/>
      <c r="KN236" s="1565"/>
      <c r="KO236" s="1565"/>
      <c r="KP236" s="1565"/>
    </row>
    <row r="237" spans="252:302" ht="14.4" x14ac:dyDescent="0.3">
      <c r="JD237" s="906"/>
      <c r="JE237" s="24"/>
      <c r="JF237" s="24"/>
      <c r="JG237" s="24"/>
      <c r="JH237" s="24"/>
      <c r="JI237" s="24"/>
      <c r="JJ237" s="24"/>
      <c r="JK237" s="24"/>
      <c r="JL237" s="24"/>
      <c r="JM237" s="24"/>
      <c r="JN237" s="24"/>
      <c r="JO237" s="24"/>
      <c r="JP237" s="24"/>
      <c r="JQ237" s="24"/>
      <c r="JR237" s="24"/>
      <c r="JS237" s="24"/>
      <c r="JT237" s="24"/>
      <c r="JU237" s="24"/>
      <c r="JV237" s="24"/>
      <c r="JW237" s="24"/>
      <c r="JX237" s="24"/>
      <c r="JY237" s="24"/>
      <c r="JZ237" s="24"/>
      <c r="KA237" s="24"/>
      <c r="KB237" s="24"/>
      <c r="KC237" s="24"/>
      <c r="KD237" s="24"/>
      <c r="KE237" s="24"/>
      <c r="KF237" s="24"/>
      <c r="KG237" s="1566"/>
      <c r="KH237" s="1566"/>
      <c r="KI237" s="1566"/>
      <c r="KJ237" s="24"/>
      <c r="KK237" s="24"/>
      <c r="KL237" s="24"/>
      <c r="KM237" s="214"/>
    </row>
    <row r="238" spans="252:302" ht="15" thickBot="1" x14ac:dyDescent="0.35">
      <c r="JD238" s="907" t="s">
        <v>681</v>
      </c>
      <c r="JE238" s="908"/>
      <c r="JF238" s="908"/>
      <c r="JG238" s="908"/>
      <c r="JH238" s="908"/>
      <c r="JI238" s="908"/>
      <c r="JJ238" s="908"/>
      <c r="JK238" s="908"/>
      <c r="JL238" s="908"/>
      <c r="JM238" s="908"/>
      <c r="JN238" s="908"/>
      <c r="JO238" s="908"/>
      <c r="JP238" s="908"/>
      <c r="JQ238" s="908"/>
      <c r="JR238" s="908"/>
      <c r="JS238" s="908"/>
      <c r="JT238" s="908"/>
      <c r="JU238" s="908"/>
      <c r="JV238" s="908"/>
      <c r="JW238" s="908"/>
      <c r="JX238" s="908"/>
      <c r="JY238" s="908"/>
      <c r="JZ238" s="908"/>
      <c r="KA238" s="908"/>
      <c r="KB238" s="908"/>
      <c r="KC238" s="908"/>
      <c r="KD238" s="101"/>
      <c r="KE238" s="1562"/>
      <c r="KF238" s="1562"/>
      <c r="KG238" s="1562"/>
      <c r="KH238" s="1562"/>
      <c r="KI238" s="1562"/>
      <c r="KJ238" s="2740">
        <f>'42. Dev Team'!AH238</f>
        <v>0</v>
      </c>
      <c r="KK238" s="2740"/>
      <c r="KL238" s="2740"/>
      <c r="KM238" s="1563"/>
    </row>
    <row r="413" spans="215:215" ht="14.4" x14ac:dyDescent="0.3">
      <c r="HG413"/>
    </row>
    <row r="427" spans="212:214" ht="14.4" x14ac:dyDescent="0.3">
      <c r="HD427"/>
      <c r="HE427"/>
      <c r="HF427"/>
    </row>
    <row r="443" spans="216:251" ht="14.4" x14ac:dyDescent="0.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row>
    <row r="446" spans="216:251" ht="14.4" x14ac:dyDescent="0.3">
      <c r="HH446"/>
    </row>
  </sheetData>
  <sheetProtection formatCells="0" formatColumns="0" formatRows="0" insertColumns="0" insertRows="0" insertHyperlinks="0" deleteColumns="0" deleteRows="0" sort="0" autoFilter="0" pivotTables="0"/>
  <protectedRanges>
    <protectedRange sqref="HL25:IK25 HX24:HY24" name="Range1_1"/>
    <protectedRange sqref="HL27:IK31 HL37:IK37" name="Range1_1_1"/>
  </protectedRanges>
  <mergeCells count="1123">
    <mergeCell ref="GE67:GL67"/>
    <mergeCell ref="FO75:GL75"/>
    <mergeCell ref="FQ78:GL79"/>
    <mergeCell ref="FQ81:GL83"/>
    <mergeCell ref="FO85:GL85"/>
    <mergeCell ref="FO88:FV90"/>
    <mergeCell ref="DJ24:DL24"/>
    <mergeCell ref="HJ107:HQ107"/>
    <mergeCell ref="HR107:HX107"/>
    <mergeCell ref="HY107:IE107"/>
    <mergeCell ref="IF107:IN107"/>
    <mergeCell ref="IO107:IZ107"/>
    <mergeCell ref="GP66:HF66"/>
    <mergeCell ref="GP67:HF68"/>
    <mergeCell ref="FO65:GL65"/>
    <mergeCell ref="FH25:FL25"/>
    <mergeCell ref="HJ33:ID33"/>
    <mergeCell ref="HK35:IY35"/>
    <mergeCell ref="HL37:IV37"/>
    <mergeCell ref="HK39:IY40"/>
    <mergeCell ref="HK41:IY42"/>
    <mergeCell ref="HL43:IO43"/>
    <mergeCell ref="CI37:DX37"/>
    <mergeCell ref="CJ65:CL65"/>
    <mergeCell ref="DQ29:DR29"/>
    <mergeCell ref="CS29:CY29"/>
    <mergeCell ref="GB93:GC93"/>
    <mergeCell ref="DJ28:DL28"/>
    <mergeCell ref="DM24:DP24"/>
    <mergeCell ref="DQ24:DR24"/>
    <mergeCell ref="DJ25:DL25"/>
    <mergeCell ref="CC42:CG42"/>
    <mergeCell ref="CC46:CG46"/>
    <mergeCell ref="CC47:CG47"/>
    <mergeCell ref="CC39:CG39"/>
    <mergeCell ref="CC40:CG40"/>
    <mergeCell ref="DD35:DI35"/>
    <mergeCell ref="DJ35:DL35"/>
    <mergeCell ref="DM35:DP35"/>
    <mergeCell ref="DQ35:DR35"/>
    <mergeCell ref="CZ35:DB35"/>
    <mergeCell ref="CS36:DB36"/>
    <mergeCell ref="DD36:DI36"/>
    <mergeCell ref="CI62:CW62"/>
    <mergeCell ref="CK63:CL63"/>
    <mergeCell ref="CN63:CO63"/>
    <mergeCell ref="CC45:CG45"/>
    <mergeCell ref="FX94:FZ94"/>
    <mergeCell ref="CK64:CL64"/>
    <mergeCell ref="EX24:FE24"/>
    <mergeCell ref="CN64:CO64"/>
    <mergeCell ref="CC56:CG56"/>
    <mergeCell ref="CC48:CG48"/>
    <mergeCell ref="CC49:CG49"/>
    <mergeCell ref="CZ33:DB33"/>
    <mergeCell ref="CZ31:DB31"/>
    <mergeCell ref="DD31:DI31"/>
    <mergeCell ref="CC162:CG162"/>
    <mergeCell ref="CC159:CG159"/>
    <mergeCell ref="CC160:CG160"/>
    <mergeCell ref="CC140:CG140"/>
    <mergeCell ref="CC141:CG141"/>
    <mergeCell ref="CC148:CG148"/>
    <mergeCell ref="CC149:CG149"/>
    <mergeCell ref="CC150:CG150"/>
    <mergeCell ref="CC125:CG125"/>
    <mergeCell ref="CC126:CG126"/>
    <mergeCell ref="CC127:CG127"/>
    <mergeCell ref="CC87:CG87"/>
    <mergeCell ref="CC85:CG85"/>
    <mergeCell ref="CC107:CG107"/>
    <mergeCell ref="DJ36:DL36"/>
    <mergeCell ref="DM36:DP36"/>
    <mergeCell ref="DS34:DW34"/>
    <mergeCell ref="CC51:CG51"/>
    <mergeCell ref="CC52:CG52"/>
    <mergeCell ref="CC50:CG50"/>
    <mergeCell ref="CC57:CG57"/>
    <mergeCell ref="CC58:CG58"/>
    <mergeCell ref="DS35:DW35"/>
    <mergeCell ref="CC158:CG158"/>
    <mergeCell ref="CC178:CG178"/>
    <mergeCell ref="CC179:CG179"/>
    <mergeCell ref="CC186:CG186"/>
    <mergeCell ref="CC185:CG185"/>
    <mergeCell ref="CC196:CG196"/>
    <mergeCell ref="CC197:CG197"/>
    <mergeCell ref="CC198:CG198"/>
    <mergeCell ref="CC199:CG199"/>
    <mergeCell ref="CC155:CG155"/>
    <mergeCell ref="CC144:CG144"/>
    <mergeCell ref="CC145:CG145"/>
    <mergeCell ref="CC146:CG146"/>
    <mergeCell ref="CC147:CG147"/>
    <mergeCell ref="CC124:CG124"/>
    <mergeCell ref="CC184:CG184"/>
    <mergeCell ref="CC180:CG180"/>
    <mergeCell ref="CC181:CG181"/>
    <mergeCell ref="CC182:CG182"/>
    <mergeCell ref="CC183:CG183"/>
    <mergeCell ref="CC173:CG173"/>
    <mergeCell ref="CC167:CG167"/>
    <mergeCell ref="CC168:CG168"/>
    <mergeCell ref="CC172:CG172"/>
    <mergeCell ref="CC161:CG161"/>
    <mergeCell ref="CC138:CG138"/>
    <mergeCell ref="CC139:CG139"/>
    <mergeCell ref="CC193:CG193"/>
    <mergeCell ref="CC176:CG176"/>
    <mergeCell ref="CC177:CG177"/>
    <mergeCell ref="CC143:CG143"/>
    <mergeCell ref="CC187:CG187"/>
    <mergeCell ref="BW99:CG101"/>
    <mergeCell ref="CC88:CG88"/>
    <mergeCell ref="CC86:CG86"/>
    <mergeCell ref="D60:M60"/>
    <mergeCell ref="I77:J77"/>
    <mergeCell ref="CC74:CG74"/>
    <mergeCell ref="BW77:BY78"/>
    <mergeCell ref="BZ77:BZ78"/>
    <mergeCell ref="CA77:CA78"/>
    <mergeCell ref="CC62:CG62"/>
    <mergeCell ref="CC66:CG66"/>
    <mergeCell ref="CC63:CG63"/>
    <mergeCell ref="CC60:CG60"/>
    <mergeCell ref="CC71:CG71"/>
    <mergeCell ref="BZ96:BZ97"/>
    <mergeCell ref="CC89:CG89"/>
    <mergeCell ref="CC90:CG90"/>
    <mergeCell ref="CC91:CG91"/>
    <mergeCell ref="CC92:CG92"/>
    <mergeCell ref="CC93:CG93"/>
    <mergeCell ref="CA96:CA97"/>
    <mergeCell ref="CC96:CG97"/>
    <mergeCell ref="CC94:CG94"/>
    <mergeCell ref="AX76:AZ76"/>
    <mergeCell ref="AT89:BA89"/>
    <mergeCell ref="D63:M63"/>
    <mergeCell ref="AP92:AX92"/>
    <mergeCell ref="CC137:CG137"/>
    <mergeCell ref="CC72:CG72"/>
    <mergeCell ref="AQ94:AZ95"/>
    <mergeCell ref="AP104:AU104"/>
    <mergeCell ref="A95:B100"/>
    <mergeCell ref="CC104:CG104"/>
    <mergeCell ref="AP97:AZ99"/>
    <mergeCell ref="CC68:CG68"/>
    <mergeCell ref="D64:M64"/>
    <mergeCell ref="B66:C66"/>
    <mergeCell ref="A67:N68"/>
    <mergeCell ref="BW67:CA67"/>
    <mergeCell ref="CC75:CG75"/>
    <mergeCell ref="BB76:BH76"/>
    <mergeCell ref="CC73:CG73"/>
    <mergeCell ref="A84:B84"/>
    <mergeCell ref="C80:E80"/>
    <mergeCell ref="I84:J84"/>
    <mergeCell ref="A85:B85"/>
    <mergeCell ref="I85:J85"/>
    <mergeCell ref="I66:K66"/>
    <mergeCell ref="A86:B86"/>
    <mergeCell ref="BW96:BY97"/>
    <mergeCell ref="CC82:CG82"/>
    <mergeCell ref="CC83:CG83"/>
    <mergeCell ref="CC84:CG84"/>
    <mergeCell ref="A75:B75"/>
    <mergeCell ref="I75:J75"/>
    <mergeCell ref="CC81:CG81"/>
    <mergeCell ref="A76:B76"/>
    <mergeCell ref="I76:J76"/>
    <mergeCell ref="A77:B77"/>
    <mergeCell ref="L95:N100"/>
    <mergeCell ref="CC67:CG67"/>
    <mergeCell ref="CC69:CG69"/>
    <mergeCell ref="CC70:CG70"/>
    <mergeCell ref="AF34:AI34"/>
    <mergeCell ref="AP36:AS36"/>
    <mergeCell ref="AT36:AW36"/>
    <mergeCell ref="AT35:AW35"/>
    <mergeCell ref="CC35:CG35"/>
    <mergeCell ref="CI35:CR35"/>
    <mergeCell ref="AQ37:AQ38"/>
    <mergeCell ref="AR37:AR38"/>
    <mergeCell ref="AS37:AS38"/>
    <mergeCell ref="AX37:BS38"/>
    <mergeCell ref="CC37:CG37"/>
    <mergeCell ref="CC38:CG38"/>
    <mergeCell ref="BT37:BT38"/>
    <mergeCell ref="CS35:CY35"/>
    <mergeCell ref="CI36:CR36"/>
    <mergeCell ref="CC24:CG24"/>
    <mergeCell ref="CJ24:CR24"/>
    <mergeCell ref="CS24:CY24"/>
    <mergeCell ref="CC28:CG28"/>
    <mergeCell ref="AD49:AI49"/>
    <mergeCell ref="AF53:AI53"/>
    <mergeCell ref="CJ19:CK19"/>
    <mergeCell ref="CL19:CR19"/>
    <mergeCell ref="CC41:CG41"/>
    <mergeCell ref="CC15:CG15"/>
    <mergeCell ref="CJ15:CR15"/>
    <mergeCell ref="CS15:CY15"/>
    <mergeCell ref="D55:E55"/>
    <mergeCell ref="G55:I55"/>
    <mergeCell ref="J57:M57"/>
    <mergeCell ref="J58:M58"/>
    <mergeCell ref="AD59:AG59"/>
    <mergeCell ref="CC61:CG61"/>
    <mergeCell ref="AD60:AG60"/>
    <mergeCell ref="CC77:CG78"/>
    <mergeCell ref="J56:M56"/>
    <mergeCell ref="CC59:CG59"/>
    <mergeCell ref="AF33:AI33"/>
    <mergeCell ref="CS33:CY33"/>
    <mergeCell ref="CC33:CG33"/>
    <mergeCell ref="CJ33:CR33"/>
    <mergeCell ref="AY30:BD30"/>
    <mergeCell ref="CJ34:CR34"/>
    <mergeCell ref="CS32:CY32"/>
    <mergeCell ref="BT33:BT35"/>
    <mergeCell ref="CC32:CG32"/>
    <mergeCell ref="CJ32:CR32"/>
    <mergeCell ref="CC30:CG30"/>
    <mergeCell ref="CC31:CG31"/>
    <mergeCell ref="CJ31:CR31"/>
    <mergeCell ref="CS31:CY31"/>
    <mergeCell ref="AD48:AI48"/>
    <mergeCell ref="Q37:R37"/>
    <mergeCell ref="AI39:AL39"/>
    <mergeCell ref="CC43:CG43"/>
    <mergeCell ref="CC44:CG44"/>
    <mergeCell ref="CC55:CG55"/>
    <mergeCell ref="CC36:CG36"/>
    <mergeCell ref="DQ13:DR13"/>
    <mergeCell ref="CC25:CG25"/>
    <mergeCell ref="DM11:DP11"/>
    <mergeCell ref="DJ14:DL14"/>
    <mergeCell ref="DM14:DP14"/>
    <mergeCell ref="DM16:DP16"/>
    <mergeCell ref="DQ16:DR16"/>
    <mergeCell ref="CS34:CY34"/>
    <mergeCell ref="CZ34:DB34"/>
    <mergeCell ref="DD34:DI34"/>
    <mergeCell ref="DJ34:DL34"/>
    <mergeCell ref="DM34:DP34"/>
    <mergeCell ref="DQ34:DR34"/>
    <mergeCell ref="DD29:DI29"/>
    <mergeCell ref="DD24:DI24"/>
    <mergeCell ref="DQ23:DR23"/>
    <mergeCell ref="CJ23:CR23"/>
    <mergeCell ref="DD13:DI13"/>
    <mergeCell ref="DJ13:DL13"/>
    <mergeCell ref="CJ12:CR12"/>
    <mergeCell ref="CS12:CY12"/>
    <mergeCell ref="CZ12:DB12"/>
    <mergeCell ref="DD12:DI12"/>
    <mergeCell ref="DJ12:DL12"/>
    <mergeCell ref="DM12:DP12"/>
    <mergeCell ref="DJ11:DL11"/>
    <mergeCell ref="CZ32:DB32"/>
    <mergeCell ref="DJ32:DL32"/>
    <mergeCell ref="DJ19:DL19"/>
    <mergeCell ref="A5:N6"/>
    <mergeCell ref="A7:E7"/>
    <mergeCell ref="G4:I4"/>
    <mergeCell ref="CD4:CE4"/>
    <mergeCell ref="CF4:CG4"/>
    <mergeCell ref="AP1:BU2"/>
    <mergeCell ref="BW1:CG2"/>
    <mergeCell ref="P4:AA7"/>
    <mergeCell ref="DQ10:DR10"/>
    <mergeCell ref="DS10:DW10"/>
    <mergeCell ref="BZ10:CA10"/>
    <mergeCell ref="CJ10:CR10"/>
    <mergeCell ref="CS10:CY10"/>
    <mergeCell ref="CZ10:DB10"/>
    <mergeCell ref="DJ10:DL10"/>
    <mergeCell ref="DM10:DP10"/>
    <mergeCell ref="CI4:DX5"/>
    <mergeCell ref="CI6:CI7"/>
    <mergeCell ref="CJ6:CR7"/>
    <mergeCell ref="CS6:DB6"/>
    <mergeCell ref="DC6:DC7"/>
    <mergeCell ref="DD6:DW6"/>
    <mergeCell ref="CS7:CY7"/>
    <mergeCell ref="CZ7:DB7"/>
    <mergeCell ref="DD7:DI7"/>
    <mergeCell ref="DJ7:DL7"/>
    <mergeCell ref="DJ9:DL9"/>
    <mergeCell ref="CS14:CY14"/>
    <mergeCell ref="DM9:DP9"/>
    <mergeCell ref="DQ9:DR9"/>
    <mergeCell ref="L3:M3"/>
    <mergeCell ref="AP3:BU3"/>
    <mergeCell ref="A1:N2"/>
    <mergeCell ref="P1:AA2"/>
    <mergeCell ref="X15:Z15"/>
    <mergeCell ref="AF17:AI17"/>
    <mergeCell ref="X20:Z20"/>
    <mergeCell ref="AP18:AS20"/>
    <mergeCell ref="X16:Z16"/>
    <mergeCell ref="Q28:Z28"/>
    <mergeCell ref="AT34:AW34"/>
    <mergeCell ref="X13:Z13"/>
    <mergeCell ref="Q30:Z30"/>
    <mergeCell ref="Q29:Z29"/>
    <mergeCell ref="AF30:AI30"/>
    <mergeCell ref="AP26:AS26"/>
    <mergeCell ref="Q26:Z26"/>
    <mergeCell ref="Q27:Z27"/>
    <mergeCell ref="AC29:AL29"/>
    <mergeCell ref="Q23:R23"/>
    <mergeCell ref="X23:Z23"/>
    <mergeCell ref="AF26:AI26"/>
    <mergeCell ref="X21:Z21"/>
    <mergeCell ref="AF31:AI31"/>
    <mergeCell ref="AF32:AI32"/>
    <mergeCell ref="X12:Z12"/>
    <mergeCell ref="AF16:AI16"/>
    <mergeCell ref="P9:AA10"/>
    <mergeCell ref="V32:X32"/>
    <mergeCell ref="AC1:AN1"/>
    <mergeCell ref="AP7:AR9"/>
    <mergeCell ref="BU37:BU38"/>
    <mergeCell ref="AF9:AI9"/>
    <mergeCell ref="X17:Z17"/>
    <mergeCell ref="CC21:CG21"/>
    <mergeCell ref="X18:Z18"/>
    <mergeCell ref="CC22:CG22"/>
    <mergeCell ref="X19:Z19"/>
    <mergeCell ref="CC23:CG23"/>
    <mergeCell ref="X22:Z22"/>
    <mergeCell ref="CC26:CG26"/>
    <mergeCell ref="AF10:AI10"/>
    <mergeCell ref="CC14:CG14"/>
    <mergeCell ref="CJ11:CR11"/>
    <mergeCell ref="CS11:CY11"/>
    <mergeCell ref="CZ11:DB11"/>
    <mergeCell ref="DD11:DI11"/>
    <mergeCell ref="DD19:DI19"/>
    <mergeCell ref="AF27:AI27"/>
    <mergeCell ref="CC13:CG13"/>
    <mergeCell ref="X14:Z14"/>
    <mergeCell ref="CJ25:CR25"/>
    <mergeCell ref="CS25:CY25"/>
    <mergeCell ref="CJ28:CR28"/>
    <mergeCell ref="CS28:CY28"/>
    <mergeCell ref="CZ28:DB28"/>
    <mergeCell ref="DD28:DI28"/>
    <mergeCell ref="CJ13:CR13"/>
    <mergeCell ref="CJ20:CR20"/>
    <mergeCell ref="CS20:CY20"/>
    <mergeCell ref="CZ20:DB20"/>
    <mergeCell ref="DD25:DI25"/>
    <mergeCell ref="DM13:DP13"/>
    <mergeCell ref="CC20:CG20"/>
    <mergeCell ref="DD16:DI16"/>
    <mergeCell ref="CZ17:DB17"/>
    <mergeCell ref="EY21:FD21"/>
    <mergeCell ref="CJ9:CR9"/>
    <mergeCell ref="BY9:CA9"/>
    <mergeCell ref="CC9:CG11"/>
    <mergeCell ref="DD9:DI9"/>
    <mergeCell ref="EW14:EY14"/>
    <mergeCell ref="DS12:DW12"/>
    <mergeCell ref="DS21:DW21"/>
    <mergeCell ref="DJ16:DL16"/>
    <mergeCell ref="DS9:DW9"/>
    <mergeCell ref="DS16:DW16"/>
    <mergeCell ref="DQ14:DR14"/>
    <mergeCell ref="DS14:DW14"/>
    <mergeCell ref="DS19:DW19"/>
    <mergeCell ref="DS17:DW17"/>
    <mergeCell ref="DQ21:DR21"/>
    <mergeCell ref="CZ15:DB15"/>
    <mergeCell ref="DD15:DI15"/>
    <mergeCell ref="CC17:CG17"/>
    <mergeCell ref="DQ15:DR15"/>
    <mergeCell ref="DQ12:DR12"/>
    <mergeCell ref="CC19:CG19"/>
    <mergeCell ref="ED10:EV10"/>
    <mergeCell ref="EY19:FD19"/>
    <mergeCell ref="EX10:FE10"/>
    <mergeCell ref="EY11:FD11"/>
    <mergeCell ref="FA15:FE15"/>
    <mergeCell ref="CS19:CY19"/>
    <mergeCell ref="BW6:CG8"/>
    <mergeCell ref="DQ11:DR11"/>
    <mergeCell ref="DM33:DP33"/>
    <mergeCell ref="DD32:DI32"/>
    <mergeCell ref="DM20:DP20"/>
    <mergeCell ref="CZ29:DB29"/>
    <mergeCell ref="DM32:DP32"/>
    <mergeCell ref="DZ1:FL2"/>
    <mergeCell ref="DZ4:FL5"/>
    <mergeCell ref="ED8:ER8"/>
    <mergeCell ref="EX8:FE8"/>
    <mergeCell ref="FH8:FL8"/>
    <mergeCell ref="EY9:FD9"/>
    <mergeCell ref="FH9:FL9"/>
    <mergeCell ref="EX18:FE18"/>
    <mergeCell ref="CI1:DX2"/>
    <mergeCell ref="CZ9:DB9"/>
    <mergeCell ref="DX6:DX7"/>
    <mergeCell ref="DM7:DP7"/>
    <mergeCell ref="DQ7:DR7"/>
    <mergeCell ref="DS7:DW7"/>
    <mergeCell ref="CI8:DX8"/>
    <mergeCell ref="CS9:CY9"/>
    <mergeCell ref="DD10:DI10"/>
    <mergeCell ref="EW15:EY15"/>
    <mergeCell ref="EH12:FL12"/>
    <mergeCell ref="EH14:EU14"/>
    <mergeCell ref="DS13:DW13"/>
    <mergeCell ref="CS13:CY13"/>
    <mergeCell ref="CZ13:DB13"/>
    <mergeCell ref="DD23:DI23"/>
    <mergeCell ref="DD33:DI33"/>
    <mergeCell ref="CZ14:DB14"/>
    <mergeCell ref="DD14:DI14"/>
    <mergeCell ref="DM15:DP15"/>
    <mergeCell ref="DD20:DI20"/>
    <mergeCell ref="DJ20:DL20"/>
    <mergeCell ref="DQ33:DR33"/>
    <mergeCell ref="DS33:DW33"/>
    <mergeCell ref="DS32:DW32"/>
    <mergeCell ref="DJ33:DL33"/>
    <mergeCell ref="DS25:DW25"/>
    <mergeCell ref="DS24:DW24"/>
    <mergeCell ref="DS28:DW28"/>
    <mergeCell ref="DM25:DP25"/>
    <mergeCell ref="CI27:DX27"/>
    <mergeCell ref="CJ29:CR29"/>
    <mergeCell ref="DM29:DP29"/>
    <mergeCell ref="DQ28:DR28"/>
    <mergeCell ref="DS15:DW15"/>
    <mergeCell ref="DS23:DW23"/>
    <mergeCell ref="CJ14:CR14"/>
    <mergeCell ref="CZ19:DB19"/>
    <mergeCell ref="DJ31:DL31"/>
    <mergeCell ref="DM31:DP31"/>
    <mergeCell ref="DQ31:DR31"/>
    <mergeCell ref="JD33:JS33"/>
    <mergeCell ref="KJ36:KL36"/>
    <mergeCell ref="KJ38:KL38"/>
    <mergeCell ref="JP21:KF21"/>
    <mergeCell ref="KH21:KM21"/>
    <mergeCell ref="JD23:JS23"/>
    <mergeCell ref="JU23:KC23"/>
    <mergeCell ref="KE23:KM23"/>
    <mergeCell ref="JD21:JN21"/>
    <mergeCell ref="JD11:JN11"/>
    <mergeCell ref="JD14:JS14"/>
    <mergeCell ref="JU14:KC14"/>
    <mergeCell ref="KE14:KM14"/>
    <mergeCell ref="JD31:JN31"/>
    <mergeCell ref="JD34:JS34"/>
    <mergeCell ref="JU34:KC34"/>
    <mergeCell ref="KE34:KM34"/>
    <mergeCell ref="JD24:JS24"/>
    <mergeCell ref="JU13:KC13"/>
    <mergeCell ref="JK26:JM26"/>
    <mergeCell ref="JU24:KC24"/>
    <mergeCell ref="KE24:KM24"/>
    <mergeCell ref="JD30:JN30"/>
    <mergeCell ref="JP31:KF31"/>
    <mergeCell ref="KH31:KM31"/>
    <mergeCell ref="KJ26:KL26"/>
    <mergeCell ref="JC1:KP2"/>
    <mergeCell ref="JC3:KP6"/>
    <mergeCell ref="JD8:KM9"/>
    <mergeCell ref="JD10:JN10"/>
    <mergeCell ref="JP11:KF11"/>
    <mergeCell ref="KH11:KM11"/>
    <mergeCell ref="JD13:JS13"/>
    <mergeCell ref="GP24:GW24"/>
    <mergeCell ref="HA25:HB25"/>
    <mergeCell ref="HD25:HF25"/>
    <mergeCell ref="HE27:HF27"/>
    <mergeCell ref="HA24:HB24"/>
    <mergeCell ref="KE13:KM13"/>
    <mergeCell ref="JK16:JM16"/>
    <mergeCell ref="KJ16:KL16"/>
    <mergeCell ref="KJ18:KL18"/>
    <mergeCell ref="JD20:JN20"/>
    <mergeCell ref="HL25:IV25"/>
    <mergeCell ref="GP27:HD28"/>
    <mergeCell ref="HA3:HC3"/>
    <mergeCell ref="HD3:HE3"/>
    <mergeCell ref="GP5:HF5"/>
    <mergeCell ref="GW8:GX8"/>
    <mergeCell ref="HA8:HB8"/>
    <mergeCell ref="HE8:HF8"/>
    <mergeCell ref="HK27:IY28"/>
    <mergeCell ref="GS8:GT8"/>
    <mergeCell ref="GO1:HF2"/>
    <mergeCell ref="KJ28:KL28"/>
    <mergeCell ref="HH1:IZ2"/>
    <mergeCell ref="HI4:IZ4"/>
    <mergeCell ref="HI6:HS6"/>
    <mergeCell ref="HB38:HF38"/>
    <mergeCell ref="GP38:GZ38"/>
    <mergeCell ref="GR82:HB82"/>
    <mergeCell ref="GR84:HF86"/>
    <mergeCell ref="GS87:HF88"/>
    <mergeCell ref="GS89:HD89"/>
    <mergeCell ref="GR91:HB91"/>
    <mergeCell ref="JU64:KC64"/>
    <mergeCell ref="JD44:JS44"/>
    <mergeCell ref="JU44:KC44"/>
    <mergeCell ref="IF119:IN119"/>
    <mergeCell ref="JD43:JS43"/>
    <mergeCell ref="JD93:JS93"/>
    <mergeCell ref="JU93:KC93"/>
    <mergeCell ref="JK56:JM56"/>
    <mergeCell ref="JP121:KF121"/>
    <mergeCell ref="GP59:HF59"/>
    <mergeCell ref="HB41:HF41"/>
    <mergeCell ref="GP43:GZ43"/>
    <mergeCell ref="HB43:HF43"/>
    <mergeCell ref="HK73:IZ74"/>
    <mergeCell ref="HL78:IZ79"/>
    <mergeCell ref="GR102:HF103"/>
    <mergeCell ref="GR105:HF106"/>
    <mergeCell ref="HR111:HX111"/>
    <mergeCell ref="HB39:HF39"/>
    <mergeCell ref="HD53:HE53"/>
    <mergeCell ref="HY103:IZ104"/>
    <mergeCell ref="HY105:IE105"/>
    <mergeCell ref="JD100:JN100"/>
    <mergeCell ref="JP101:KF101"/>
    <mergeCell ref="JD101:JN101"/>
    <mergeCell ref="KE43:KM43"/>
    <mergeCell ref="JD91:JN91"/>
    <mergeCell ref="JD81:JN81"/>
    <mergeCell ref="JK76:JM76"/>
    <mergeCell ref="KJ68:KL68"/>
    <mergeCell ref="KJ76:KL76"/>
    <mergeCell ref="KJ78:KL78"/>
    <mergeCell ref="JD80:JN80"/>
    <mergeCell ref="JP81:KF81"/>
    <mergeCell ref="JD70:JN70"/>
    <mergeCell ref="JP71:KF71"/>
    <mergeCell ref="JD74:JS74"/>
    <mergeCell ref="JU74:KC74"/>
    <mergeCell ref="KE74:KM74"/>
    <mergeCell ref="JK66:JM66"/>
    <mergeCell ref="KJ66:KL66"/>
    <mergeCell ref="IK129:IN129"/>
    <mergeCell ref="HK80:IZ81"/>
    <mergeCell ref="HI82:IZ83"/>
    <mergeCell ref="JU94:KC94"/>
    <mergeCell ref="KJ98:KL98"/>
    <mergeCell ref="KE93:KM93"/>
    <mergeCell ref="HR110:HX110"/>
    <mergeCell ref="HY110:IE110"/>
    <mergeCell ref="HI65:IZ65"/>
    <mergeCell ref="HK67:IZ68"/>
    <mergeCell ref="HI70:IZ70"/>
    <mergeCell ref="KJ106:KL106"/>
    <mergeCell ref="JD110:JN110"/>
    <mergeCell ref="JP111:KF111"/>
    <mergeCell ref="KH111:KM111"/>
    <mergeCell ref="JD104:JS104"/>
    <mergeCell ref="JU104:KC104"/>
    <mergeCell ref="KE104:KM104"/>
    <mergeCell ref="KE94:KM94"/>
    <mergeCell ref="JD124:JS124"/>
    <mergeCell ref="JU124:KC124"/>
    <mergeCell ref="KE124:KM124"/>
    <mergeCell ref="JD120:JN120"/>
    <mergeCell ref="KH71:KM71"/>
    <mergeCell ref="JD73:JS73"/>
    <mergeCell ref="JU73:KC73"/>
    <mergeCell ref="KE64:KM64"/>
    <mergeCell ref="JD63:JS63"/>
    <mergeCell ref="KE63:KM63"/>
    <mergeCell ref="JD84:JS84"/>
    <mergeCell ref="JU84:KC84"/>
    <mergeCell ref="KE84:KM84"/>
    <mergeCell ref="KH81:KM81"/>
    <mergeCell ref="JK96:JM96"/>
    <mergeCell ref="KJ96:KL96"/>
    <mergeCell ref="KE73:KM73"/>
    <mergeCell ref="JD64:JS64"/>
    <mergeCell ref="KJ88:KL88"/>
    <mergeCell ref="JD90:JN90"/>
    <mergeCell ref="JP91:KF91"/>
    <mergeCell ref="KH91:KM91"/>
    <mergeCell ref="JD111:JN111"/>
    <mergeCell ref="JK106:JM106"/>
    <mergeCell ref="JD94:JS94"/>
    <mergeCell ref="KJ128:KL128"/>
    <mergeCell ref="JD130:JN130"/>
    <mergeCell ref="JP131:KF131"/>
    <mergeCell ref="KH131:KM131"/>
    <mergeCell ref="JD133:JS133"/>
    <mergeCell ref="JU133:KC133"/>
    <mergeCell ref="KE133:KM133"/>
    <mergeCell ref="JD161:JN161"/>
    <mergeCell ref="JK156:JM156"/>
    <mergeCell ref="KJ156:KL156"/>
    <mergeCell ref="KJ158:KL158"/>
    <mergeCell ref="JD143:JS143"/>
    <mergeCell ref="JU143:KC143"/>
    <mergeCell ref="KE143:KM143"/>
    <mergeCell ref="JK146:JM146"/>
    <mergeCell ref="KJ148:KL148"/>
    <mergeCell ref="JD150:JN150"/>
    <mergeCell ref="JP151:KF151"/>
    <mergeCell ref="KH151:KM151"/>
    <mergeCell ref="JD151:JN151"/>
    <mergeCell ref="KJ146:KL146"/>
    <mergeCell ref="JD134:JS134"/>
    <mergeCell ref="JU134:KC134"/>
    <mergeCell ref="KE134:KM134"/>
    <mergeCell ref="KJ138:KL138"/>
    <mergeCell ref="KH51:KM51"/>
    <mergeCell ref="JU33:KC33"/>
    <mergeCell ref="KE33:KM33"/>
    <mergeCell ref="JK36:JM36"/>
    <mergeCell ref="JD53:JS53"/>
    <mergeCell ref="JU53:KC53"/>
    <mergeCell ref="KE53:KM53"/>
    <mergeCell ref="JD54:JS54"/>
    <mergeCell ref="JU54:KC54"/>
    <mergeCell ref="KE54:KM54"/>
    <mergeCell ref="KE44:KM44"/>
    <mergeCell ref="JD40:JN40"/>
    <mergeCell ref="JP41:KF41"/>
    <mergeCell ref="KH41:KM41"/>
    <mergeCell ref="JD51:JN51"/>
    <mergeCell ref="JD41:JN41"/>
    <mergeCell ref="KJ86:KL86"/>
    <mergeCell ref="KJ56:KL56"/>
    <mergeCell ref="KJ58:KL58"/>
    <mergeCell ref="JD60:JN60"/>
    <mergeCell ref="JP61:KF61"/>
    <mergeCell ref="KH61:KM61"/>
    <mergeCell ref="JD61:JN61"/>
    <mergeCell ref="JU63:KC63"/>
    <mergeCell ref="JD71:JN71"/>
    <mergeCell ref="JU43:KC43"/>
    <mergeCell ref="JD83:JS83"/>
    <mergeCell ref="JU83:KC83"/>
    <mergeCell ref="KE83:KM83"/>
    <mergeCell ref="JK86:JM86"/>
    <mergeCell ref="JK46:JM46"/>
    <mergeCell ref="KJ46:KL46"/>
    <mergeCell ref="JK236:JM236"/>
    <mergeCell ref="KJ236:KL236"/>
    <mergeCell ref="KJ166:KL166"/>
    <mergeCell ref="KJ168:KL168"/>
    <mergeCell ref="JD170:JN170"/>
    <mergeCell ref="JP171:KF171"/>
    <mergeCell ref="KH171:KM171"/>
    <mergeCell ref="KE193:KM193"/>
    <mergeCell ref="JD173:JS173"/>
    <mergeCell ref="JU173:KC173"/>
    <mergeCell ref="KE173:KM173"/>
    <mergeCell ref="JK176:JM176"/>
    <mergeCell ref="KJ176:KL176"/>
    <mergeCell ref="KJ178:KL178"/>
    <mergeCell ref="JD181:JN181"/>
    <mergeCell ref="JP182:KF182"/>
    <mergeCell ref="KJ238:KL238"/>
    <mergeCell ref="JK216:JM216"/>
    <mergeCell ref="KJ216:KL216"/>
    <mergeCell ref="KJ218:KL218"/>
    <mergeCell ref="JD221:JN221"/>
    <mergeCell ref="JP221:KF221"/>
    <mergeCell ref="KH221:KM221"/>
    <mergeCell ref="JD223:JS223"/>
    <mergeCell ref="JU223:KC223"/>
    <mergeCell ref="KE223:KM223"/>
    <mergeCell ref="JD203:JS203"/>
    <mergeCell ref="JU203:KC203"/>
    <mergeCell ref="KE203:KM203"/>
    <mergeCell ref="JK206:JM206"/>
    <mergeCell ref="KJ206:KL206"/>
    <mergeCell ref="KJ208:KL208"/>
    <mergeCell ref="JP211:KF211"/>
    <mergeCell ref="JU204:KC204"/>
    <mergeCell ref="JD234:JS234"/>
    <mergeCell ref="JU234:KC234"/>
    <mergeCell ref="KE234:KM234"/>
    <mergeCell ref="JK226:JM226"/>
    <mergeCell ref="KJ226:KL226"/>
    <mergeCell ref="KJ228:KL228"/>
    <mergeCell ref="JD231:JN231"/>
    <mergeCell ref="JU213:KC213"/>
    <mergeCell ref="KE213:KM213"/>
    <mergeCell ref="JD204:JS204"/>
    <mergeCell ref="KE113:KM113"/>
    <mergeCell ref="JK116:JM116"/>
    <mergeCell ref="KJ116:KL116"/>
    <mergeCell ref="KJ118:KL118"/>
    <mergeCell ref="JD163:JS163"/>
    <mergeCell ref="JU163:KC163"/>
    <mergeCell ref="JD153:JS153"/>
    <mergeCell ref="JU153:KC153"/>
    <mergeCell ref="KE153:KM153"/>
    <mergeCell ref="JD144:JS144"/>
    <mergeCell ref="JU144:KC144"/>
    <mergeCell ref="KE144:KM144"/>
    <mergeCell ref="JK136:JM136"/>
    <mergeCell ref="KJ136:KL136"/>
    <mergeCell ref="JD141:JN141"/>
    <mergeCell ref="JP141:KF141"/>
    <mergeCell ref="KH141:KM141"/>
    <mergeCell ref="JD123:JS123"/>
    <mergeCell ref="JU123:KC123"/>
    <mergeCell ref="KE123:KM123"/>
    <mergeCell ref="CC194:CG194"/>
    <mergeCell ref="CC195:CG195"/>
    <mergeCell ref="CC151:CG151"/>
    <mergeCell ref="CC152:CG152"/>
    <mergeCell ref="CC153:CG153"/>
    <mergeCell ref="CC154:CG154"/>
    <mergeCell ref="BW183:BW184"/>
    <mergeCell ref="CC190:CG190"/>
    <mergeCell ref="CC189:CG189"/>
    <mergeCell ref="IN133:IZ133"/>
    <mergeCell ref="IK135:IN135"/>
    <mergeCell ref="HO137:IZ137"/>
    <mergeCell ref="IU139:IX139"/>
    <mergeCell ref="KH121:KM121"/>
    <mergeCell ref="JD121:JN121"/>
    <mergeCell ref="CC191:CG191"/>
    <mergeCell ref="CC192:CG192"/>
    <mergeCell ref="HJ149:IZ149"/>
    <mergeCell ref="KH182:KM182"/>
    <mergeCell ref="JD182:JN182"/>
    <mergeCell ref="JD191:JN191"/>
    <mergeCell ref="JD160:JN160"/>
    <mergeCell ref="JP161:KF161"/>
    <mergeCell ref="KH161:KM161"/>
    <mergeCell ref="JK126:JM126"/>
    <mergeCell ref="KJ126:KL126"/>
    <mergeCell ref="CC188:CG188"/>
    <mergeCell ref="CC175:CG175"/>
    <mergeCell ref="CC122:CG122"/>
    <mergeCell ref="CC123:CG123"/>
    <mergeCell ref="CC170:CG170"/>
    <mergeCell ref="CC164:CG164"/>
    <mergeCell ref="AJ68:AM68"/>
    <mergeCell ref="AW104:BB104"/>
    <mergeCell ref="AP116:AU116"/>
    <mergeCell ref="AW116:BB116"/>
    <mergeCell ref="CC156:CG156"/>
    <mergeCell ref="CC128:CG128"/>
    <mergeCell ref="CC129:CG129"/>
    <mergeCell ref="CC130:CG130"/>
    <mergeCell ref="CC120:CG120"/>
    <mergeCell ref="CC121:CG121"/>
    <mergeCell ref="BW79:CG79"/>
    <mergeCell ref="CC110:CG110"/>
    <mergeCell ref="CC108:CG108"/>
    <mergeCell ref="CC113:CG113"/>
    <mergeCell ref="CC114:CG114"/>
    <mergeCell ref="CC115:CG115"/>
    <mergeCell ref="CC109:CG109"/>
    <mergeCell ref="CC118:CG118"/>
    <mergeCell ref="CC131:CG131"/>
    <mergeCell ref="CC132:CG132"/>
    <mergeCell ref="CC133:CG133"/>
    <mergeCell ref="CC134:CG134"/>
    <mergeCell ref="CC135:CG135"/>
    <mergeCell ref="CC136:CG136"/>
    <mergeCell ref="CC142:CG142"/>
    <mergeCell ref="CC119:CG119"/>
    <mergeCell ref="CC116:CG116"/>
    <mergeCell ref="CC117:CG117"/>
    <mergeCell ref="BW202:BX202"/>
    <mergeCell ref="BW203:CA204"/>
    <mergeCell ref="BW200:BX200"/>
    <mergeCell ref="CC165:CG165"/>
    <mergeCell ref="CC163:CG163"/>
    <mergeCell ref="KH211:KM211"/>
    <mergeCell ref="KE204:KM204"/>
    <mergeCell ref="JK187:JM187"/>
    <mergeCell ref="KJ187:KL187"/>
    <mergeCell ref="KJ189:KL189"/>
    <mergeCell ref="JD190:JN190"/>
    <mergeCell ref="JP191:KF191"/>
    <mergeCell ref="KH191:KM191"/>
    <mergeCell ref="JD193:JS193"/>
    <mergeCell ref="JU193:KC193"/>
    <mergeCell ref="JD194:JS194"/>
    <mergeCell ref="JD201:JN201"/>
    <mergeCell ref="JK196:JM196"/>
    <mergeCell ref="KJ196:KL196"/>
    <mergeCell ref="KJ198:KL198"/>
    <mergeCell ref="JD200:JN200"/>
    <mergeCell ref="JP201:KF201"/>
    <mergeCell ref="KH201:KM201"/>
    <mergeCell ref="JU194:KC194"/>
    <mergeCell ref="KE194:KM194"/>
    <mergeCell ref="JD185:JS185"/>
    <mergeCell ref="JU185:KC185"/>
    <mergeCell ref="KE185:KM185"/>
    <mergeCell ref="JD184:JS184"/>
    <mergeCell ref="JU184:KC184"/>
    <mergeCell ref="BW187:CA187"/>
    <mergeCell ref="CC174:CG174"/>
    <mergeCell ref="HL45:IO45"/>
    <mergeCell ref="GP36:HF37"/>
    <mergeCell ref="GP39:GZ39"/>
    <mergeCell ref="JD233:JS233"/>
    <mergeCell ref="JU233:KC233"/>
    <mergeCell ref="KE233:KM233"/>
    <mergeCell ref="KE163:KM163"/>
    <mergeCell ref="JP231:KF231"/>
    <mergeCell ref="KH231:KM231"/>
    <mergeCell ref="JD224:JS224"/>
    <mergeCell ref="JU224:KC224"/>
    <mergeCell ref="KE224:KM224"/>
    <mergeCell ref="JD211:JN211"/>
    <mergeCell ref="JD214:JS214"/>
    <mergeCell ref="JU214:KC214"/>
    <mergeCell ref="KE214:KM214"/>
    <mergeCell ref="JD213:JS213"/>
    <mergeCell ref="KH101:KM101"/>
    <mergeCell ref="JD103:JS103"/>
    <mergeCell ref="JU103:KC103"/>
    <mergeCell ref="KE103:KM103"/>
    <mergeCell ref="KJ48:KL48"/>
    <mergeCell ref="JD50:JN50"/>
    <mergeCell ref="JP51:KF51"/>
    <mergeCell ref="KE184:KM184"/>
    <mergeCell ref="JD174:JS174"/>
    <mergeCell ref="JU174:KC174"/>
    <mergeCell ref="KE174:KM174"/>
    <mergeCell ref="JD171:JN171"/>
    <mergeCell ref="JK166:JM166"/>
    <mergeCell ref="GP41:GZ41"/>
    <mergeCell ref="JD210:JN210"/>
    <mergeCell ref="FA14:FE14"/>
    <mergeCell ref="DJ15:DL15"/>
    <mergeCell ref="EH28:FL28"/>
    <mergeCell ref="DJ23:DL23"/>
    <mergeCell ref="DS20:DW20"/>
    <mergeCell ref="DS29:DW29"/>
    <mergeCell ref="CI30:DX30"/>
    <mergeCell ref="DQ25:DR25"/>
    <mergeCell ref="KJ108:KL108"/>
    <mergeCell ref="BX205:CB205"/>
    <mergeCell ref="BX207:BZ207"/>
    <mergeCell ref="BW213:CG214"/>
    <mergeCell ref="BW215:CG217"/>
    <mergeCell ref="BW218:CG219"/>
    <mergeCell ref="BW221:CG223"/>
    <mergeCell ref="JD164:JS164"/>
    <mergeCell ref="JU164:KC164"/>
    <mergeCell ref="KE164:KM164"/>
    <mergeCell ref="JD154:JS154"/>
    <mergeCell ref="JU154:KC154"/>
    <mergeCell ref="KE154:KM154"/>
    <mergeCell ref="CC111:CG111"/>
    <mergeCell ref="CC112:CG112"/>
    <mergeCell ref="CC106:CG106"/>
    <mergeCell ref="CC64:CG64"/>
    <mergeCell ref="CC65:CG65"/>
    <mergeCell ref="JD131:JN131"/>
    <mergeCell ref="JD114:JS114"/>
    <mergeCell ref="JU114:KC114"/>
    <mergeCell ref="KE114:KM114"/>
    <mergeCell ref="JD113:JS113"/>
    <mergeCell ref="JU113:KC113"/>
    <mergeCell ref="DS11:DW11"/>
    <mergeCell ref="DM19:DP19"/>
    <mergeCell ref="CC29:CG29"/>
    <mergeCell ref="CC27:CG27"/>
    <mergeCell ref="DM23:DP23"/>
    <mergeCell ref="CS23:CY23"/>
    <mergeCell ref="CZ23:DB23"/>
    <mergeCell ref="CC76:CG76"/>
    <mergeCell ref="CC105:CG105"/>
    <mergeCell ref="CC102:CG102"/>
    <mergeCell ref="CC103:CG103"/>
    <mergeCell ref="DQ36:DR36"/>
    <mergeCell ref="CZ25:DB25"/>
    <mergeCell ref="CI22:DX22"/>
    <mergeCell ref="CJ26:CR26"/>
    <mergeCell ref="CS26:CY26"/>
    <mergeCell ref="CZ26:DB26"/>
    <mergeCell ref="DD26:DI26"/>
    <mergeCell ref="DJ26:DL26"/>
    <mergeCell ref="CZ24:DB24"/>
    <mergeCell ref="DJ29:DL29"/>
    <mergeCell ref="DM26:DP26"/>
    <mergeCell ref="DQ26:DR26"/>
    <mergeCell ref="DS26:DW26"/>
    <mergeCell ref="CC16:CG16"/>
    <mergeCell ref="CC18:CG18"/>
    <mergeCell ref="DD17:DI17"/>
    <mergeCell ref="DJ17:DL17"/>
    <mergeCell ref="DM17:DP17"/>
    <mergeCell ref="DQ17:DR17"/>
    <mergeCell ref="CI18:DX18"/>
    <mergeCell ref="CJ17:CR17"/>
    <mergeCell ref="EX20:FE20"/>
    <mergeCell ref="ED24:ER24"/>
    <mergeCell ref="ED26:EV26"/>
    <mergeCell ref="EX26:FE26"/>
    <mergeCell ref="CJ21:CR21"/>
    <mergeCell ref="CS21:CY21"/>
    <mergeCell ref="CZ21:DB21"/>
    <mergeCell ref="DD21:DI21"/>
    <mergeCell ref="DJ21:DL21"/>
    <mergeCell ref="DM21:DP21"/>
    <mergeCell ref="FH18:FL18"/>
    <mergeCell ref="ED20:EV20"/>
    <mergeCell ref="DM28:DP28"/>
    <mergeCell ref="CJ16:CR16"/>
    <mergeCell ref="CS16:CY16"/>
    <mergeCell ref="CZ16:DB16"/>
    <mergeCell ref="FH19:FL19"/>
    <mergeCell ref="EY25:FD25"/>
    <mergeCell ref="ED18:ER18"/>
    <mergeCell ref="EY27:FD27"/>
    <mergeCell ref="CS17:CY17"/>
    <mergeCell ref="FH24:FL24"/>
    <mergeCell ref="DQ20:DR20"/>
    <mergeCell ref="DQ19:DR19"/>
    <mergeCell ref="FP47:GL47"/>
    <mergeCell ref="FP49:GL50"/>
    <mergeCell ref="FO56:GL56"/>
    <mergeCell ref="FP58:GE58"/>
    <mergeCell ref="FN1:GL2"/>
    <mergeCell ref="FO5:GL5"/>
    <mergeCell ref="GE7:GI7"/>
    <mergeCell ref="GK7:GL7"/>
    <mergeCell ref="FO12:GL12"/>
    <mergeCell ref="FO14:FR14"/>
    <mergeCell ref="GA14:GB14"/>
    <mergeCell ref="GC14:GD14"/>
    <mergeCell ref="GE14:GF14"/>
    <mergeCell ref="GG14:GJ14"/>
    <mergeCell ref="GK14:GL14"/>
    <mergeCell ref="FO17:GL17"/>
    <mergeCell ref="FP20:GL21"/>
    <mergeCell ref="FP23:GL25"/>
    <mergeCell ref="FP27:GL29"/>
    <mergeCell ref="FW15:GL16"/>
    <mergeCell ref="GC9:GD9"/>
    <mergeCell ref="HZ6:IC6"/>
    <mergeCell ref="IE6:IW6"/>
    <mergeCell ref="HI7:HS8"/>
    <mergeCell ref="IE7:IW8"/>
    <mergeCell ref="HQ10:HV10"/>
    <mergeCell ref="IU10:IX10"/>
    <mergeCell ref="HY12:IB12"/>
    <mergeCell ref="IP12:IS12"/>
    <mergeCell ref="HI14:IZ14"/>
    <mergeCell ref="HJ16:HZ16"/>
    <mergeCell ref="IC16:IU18"/>
    <mergeCell ref="HJ18:HY18"/>
    <mergeCell ref="HK20:IZ20"/>
    <mergeCell ref="HK22:IZ23"/>
    <mergeCell ref="HD34:HE34"/>
    <mergeCell ref="FO7:GC7"/>
    <mergeCell ref="FO9:FP9"/>
    <mergeCell ref="GU30:HF30"/>
    <mergeCell ref="FR9:FS9"/>
    <mergeCell ref="FU9:GA9"/>
    <mergeCell ref="GP12:HF12"/>
    <mergeCell ref="GP14:HF15"/>
    <mergeCell ref="GP17:HF17"/>
    <mergeCell ref="GP20:GY20"/>
    <mergeCell ref="HA20:HF20"/>
    <mergeCell ref="HD24:HF24"/>
    <mergeCell ref="GV10:GW10"/>
    <mergeCell ref="HD10:HE10"/>
    <mergeCell ref="GP22:HF22"/>
    <mergeCell ref="HL29:IV31"/>
    <mergeCell ref="FO95:FV95"/>
    <mergeCell ref="FX95:FZ95"/>
    <mergeCell ref="FP97:GC97"/>
    <mergeCell ref="CC166:CG166"/>
    <mergeCell ref="CC171:CG171"/>
    <mergeCell ref="CC169:CG169"/>
    <mergeCell ref="GR93:GX93"/>
    <mergeCell ref="GR95:HA95"/>
    <mergeCell ref="GR97:HF98"/>
    <mergeCell ref="GR99:HD99"/>
    <mergeCell ref="IF110:IN110"/>
    <mergeCell ref="IO110:IZ110"/>
    <mergeCell ref="HJ111:HQ111"/>
    <mergeCell ref="CC157:CG157"/>
    <mergeCell ref="HJ147:IZ148"/>
    <mergeCell ref="IH150:IM150"/>
    <mergeCell ref="IK131:IN131"/>
    <mergeCell ref="HU133:IB133"/>
    <mergeCell ref="HI128:IZ128"/>
    <mergeCell ref="HB110:HD110"/>
    <mergeCell ref="FQ105:GL106"/>
    <mergeCell ref="FP109:GL110"/>
    <mergeCell ref="FQ118:GL119"/>
    <mergeCell ref="FQ120:GL121"/>
    <mergeCell ref="FP99:GL100"/>
    <mergeCell ref="HI141:IZ141"/>
    <mergeCell ref="HI142:IZ143"/>
    <mergeCell ref="HJ145:IZ146"/>
    <mergeCell ref="IF108:IN108"/>
    <mergeCell ref="IO108:IZ108"/>
    <mergeCell ref="HJ103:HQ105"/>
    <mergeCell ref="HR103:HX105"/>
    <mergeCell ref="FP60:GL61"/>
    <mergeCell ref="FP63:GL63"/>
    <mergeCell ref="FU69:FV69"/>
    <mergeCell ref="GK69:GL69"/>
    <mergeCell ref="FP73:FW73"/>
    <mergeCell ref="GR71:HF71"/>
    <mergeCell ref="DQ32:DR32"/>
    <mergeCell ref="AD61:AG61"/>
    <mergeCell ref="AD62:AG62"/>
    <mergeCell ref="AF35:AI35"/>
    <mergeCell ref="FA30:FE30"/>
    <mergeCell ref="EW31:EY31"/>
    <mergeCell ref="FA31:FE31"/>
    <mergeCell ref="DS31:DW31"/>
    <mergeCell ref="EH30:EU30"/>
    <mergeCell ref="EW30:EY30"/>
    <mergeCell ref="AX33:BS33"/>
    <mergeCell ref="CC34:CG34"/>
    <mergeCell ref="DS36:DW36"/>
    <mergeCell ref="GR69:HF69"/>
    <mergeCell ref="FO30:GL30"/>
    <mergeCell ref="FP32:GL32"/>
    <mergeCell ref="FP37:GL38"/>
    <mergeCell ref="FP40:GL41"/>
    <mergeCell ref="FP43:GL43"/>
    <mergeCell ref="FO45:GL45"/>
    <mergeCell ref="FP52:GL53"/>
    <mergeCell ref="FP54:GL54"/>
    <mergeCell ref="FP34:GL35"/>
    <mergeCell ref="GP61:HF62"/>
    <mergeCell ref="GP63:HF64"/>
    <mergeCell ref="GX53:GY53"/>
    <mergeCell ref="IF105:IN105"/>
    <mergeCell ref="HI123:IZ126"/>
    <mergeCell ref="IO120:IZ120"/>
    <mergeCell ref="IO119:IZ119"/>
    <mergeCell ref="HJ117:IE117"/>
    <mergeCell ref="IF117:IZ117"/>
    <mergeCell ref="HJ119:HP119"/>
    <mergeCell ref="HQ119:HW119"/>
    <mergeCell ref="HX119:IE119"/>
    <mergeCell ref="HJ109:HQ109"/>
    <mergeCell ref="HR109:HX109"/>
    <mergeCell ref="HY109:IE109"/>
    <mergeCell ref="IF109:IN109"/>
    <mergeCell ref="IO109:IZ109"/>
    <mergeCell ref="HJ121:IE122"/>
    <mergeCell ref="IO105:IZ105"/>
    <mergeCell ref="HJ106:HQ106"/>
    <mergeCell ref="HR108:HX108"/>
    <mergeCell ref="HY108:IE108"/>
    <mergeCell ref="HL47:IY48"/>
    <mergeCell ref="HL49:IY50"/>
    <mergeCell ref="HL53:IT53"/>
    <mergeCell ref="HL55:IX55"/>
    <mergeCell ref="HL57:IY58"/>
    <mergeCell ref="HL60:IZ61"/>
    <mergeCell ref="HL62:IY63"/>
    <mergeCell ref="AF52:AI52"/>
    <mergeCell ref="CC53:CG53"/>
    <mergeCell ref="CC54:CG54"/>
    <mergeCell ref="AP37:AP38"/>
    <mergeCell ref="HY106:IE106"/>
    <mergeCell ref="IF106:IN106"/>
    <mergeCell ref="IO106:IZ106"/>
    <mergeCell ref="CI38:DX38"/>
    <mergeCell ref="CI39:DX44"/>
    <mergeCell ref="CI45:DX45"/>
    <mergeCell ref="CI46:DX51"/>
    <mergeCell ref="CI52:DX52"/>
    <mergeCell ref="CI53:DX57"/>
    <mergeCell ref="CI58:DX59"/>
    <mergeCell ref="CO66:CT66"/>
    <mergeCell ref="BA78:BT78"/>
    <mergeCell ref="AP80:BU80"/>
    <mergeCell ref="BE82:BH86"/>
    <mergeCell ref="AT84:BB84"/>
    <mergeCell ref="GP73:HF73"/>
    <mergeCell ref="GR75:HF76"/>
    <mergeCell ref="GB89:GC90"/>
    <mergeCell ref="GB91:GC91"/>
    <mergeCell ref="GB92:GC92"/>
    <mergeCell ref="HI84:IZ95"/>
    <mergeCell ref="FP101:GL102"/>
    <mergeCell ref="GP78:HF78"/>
    <mergeCell ref="FO91:FV91"/>
    <mergeCell ref="FX91:FZ91"/>
    <mergeCell ref="FO92:FV92"/>
    <mergeCell ref="FX92:FZ92"/>
    <mergeCell ref="GF92:GK94"/>
    <mergeCell ref="FO93:FV93"/>
    <mergeCell ref="FX93:FZ93"/>
    <mergeCell ref="FO94:FV94"/>
    <mergeCell ref="IM97:IT97"/>
    <mergeCell ref="HI99:IZ99"/>
    <mergeCell ref="HI100:IZ101"/>
    <mergeCell ref="HJ108:HQ108"/>
    <mergeCell ref="HL120:HN120"/>
    <mergeCell ref="HS120:HU120"/>
    <mergeCell ref="IA120:IC120"/>
    <mergeCell ref="FW88:GA90"/>
    <mergeCell ref="GB88:GD88"/>
    <mergeCell ref="GD89:GD90"/>
    <mergeCell ref="HY111:IE111"/>
    <mergeCell ref="IF111:IN111"/>
    <mergeCell ref="IO111:IZ111"/>
    <mergeCell ref="HI113:IZ113"/>
    <mergeCell ref="HR106:HX106"/>
    <mergeCell ref="GB94:GC94"/>
    <mergeCell ref="GB95:GC95"/>
    <mergeCell ref="IF120:IN120"/>
    <mergeCell ref="HJ118:IE118"/>
    <mergeCell ref="IF118:IZ118"/>
    <mergeCell ref="HJ110:HQ110"/>
    <mergeCell ref="FO112:GL112"/>
  </mergeCells>
  <conditionalFormatting sqref="AF46:AI46 AF42:AI44 AF24:AI24 AF38:AI38 AF9:AI10 AF15:AI17 AF26:AI27 AF30:AI35 AF50:AI50 AF52:AI53 AD57:AG62">
    <cfRule type="cellIs" dxfId="26" priority="52" stopIfTrue="1" operator="equal">
      <formula>"PLEASE DESCRIBE"</formula>
    </cfRule>
  </conditionalFormatting>
  <conditionalFormatting sqref="BW47 BW40 BU14:BU15 BU25:BU26 BU17:BU18 BU28:BU29 BU41:BU43 BW109:BW113 BW115:BW117 BW127:BW129 BW71:BW75 BW42 BW49 BW16:BW17 BW27:BW28 BW119:BW125 BW132:BW136 BW138:BW147 BW150:BW159 BW163:BW165 BU48:BU49">
    <cfRule type="cellIs" dxfId="25" priority="51" stopIfTrue="1" operator="equal">
      <formula>"PLEASE SPECIFY - see footnote 2"</formula>
    </cfRule>
  </conditionalFormatting>
  <conditionalFormatting sqref="CI38:CJ38">
    <cfRule type="cellIs" dxfId="24" priority="50" stopIfTrue="1" operator="equal">
      <formula>"DESCRIBE SOURCE"</formula>
    </cfRule>
  </conditionalFormatting>
  <conditionalFormatting sqref="J55:M58">
    <cfRule type="cellIs" dxfId="23" priority="49" stopIfTrue="1" operator="equal">
      <formula>"describe source"</formula>
    </cfRule>
  </conditionalFormatting>
  <conditionalFormatting sqref="BU90">
    <cfRule type="cellIs" dxfId="22" priority="47" stopIfTrue="1" operator="notEqual">
      <formula>$AF$86</formula>
    </cfRule>
  </conditionalFormatting>
  <conditionalFormatting sqref="BU90">
    <cfRule type="cellIs" dxfId="21" priority="39" stopIfTrue="1" operator="notEqual">
      <formula>$AF$84</formula>
    </cfRule>
  </conditionalFormatting>
  <conditionalFormatting sqref="BU74">
    <cfRule type="cellIs" dxfId="20" priority="20" stopIfTrue="1" operator="notEqual">
      <formula>$AF$74</formula>
    </cfRule>
  </conditionalFormatting>
  <conditionalFormatting sqref="AT110 BA110 AT122 BA122">
    <cfRule type="cellIs" dxfId="19" priority="17" stopIfTrue="1" operator="greaterThan">
      <formula>0</formula>
    </cfRule>
  </conditionalFormatting>
  <conditionalFormatting sqref="HY107">
    <cfRule type="cellIs" dxfId="18" priority="13" stopIfTrue="1" operator="lessThan">
      <formula>0.02</formula>
    </cfRule>
  </conditionalFormatting>
  <conditionalFormatting sqref="AF9:AI10 AF16:AI17 AF26:AI27 AF30:AI35 AD59:AG62">
    <cfRule type="cellIs" dxfId="17" priority="3" stopIfTrue="1" operator="equal">
      <formula>"PLEASE DESCRIBE"</formula>
    </cfRule>
  </conditionalFormatting>
  <conditionalFormatting sqref="BU76:BU77 BU79">
    <cfRule type="cellIs" dxfId="16" priority="1" stopIfTrue="1" operator="notEqual">
      <formula>$AF$74</formula>
    </cfRule>
  </conditionalFormatting>
  <dataValidations xWindow="881" yWindow="254" count="7">
    <dataValidation errorStyle="warning" operator="greaterThan" allowBlank="1" showInputMessage="1" showErrorMessage="1" sqref="BY199"/>
    <dataValidation allowBlank="1" showInputMessage="1" showErrorMessage="1" prompt="10 digits - NO DASHES or PARENTHESIS" sqref="EX8:FE8 EX10:FE10 EX18:FE18 EX20:FE20 EX24:FE24 EX26:FE26"/>
    <dataValidation allowBlank="1" showErrorMessage="1" prompt="CELLS ARE LOCKED. THIS IS A DRAFT APPLICATION. DO NOT USE IN APPLICATION SUBMISSION._x000a_" sqref="ED8:ER8"/>
    <dataValidation allowBlank="1" showErrorMessage="1" prompt="_x000a_" sqref="FO7:FW7"/>
    <dataValidation errorStyle="warning" allowBlank="1" showInputMessage="1" showErrorMessage="1" error="TOTAL SOURCES DOES NOT MATCH TOTAL USES (See Development Cost Schedule)" sqref="DD36:DI36"/>
    <dataValidation type="list" allowBlank="1" showInputMessage="1" showErrorMessage="1" sqref="FP74:FW74">
      <formula1>$I$228:$I$232</formula1>
    </dataValidation>
    <dataValidation allowBlank="1" showInputMessage="1" showErrorMessage="1" promptTitle="Supportive Housing only!" prompt="Only enter value here if Development is 100% Supportive Housing." sqref="BU83"/>
  </dataValidations>
  <hyperlinks>
    <hyperlink ref="L3" location="'Self Score'!Print_Area" display="Self Score Total:"/>
    <hyperlink ref="L3:M3" location="'6. Self Score'!A1" display="Self Score Total:"/>
    <hyperlink ref="CD4" location="'Self Score'!Print_Area" display="Self Score Total:"/>
    <hyperlink ref="CD4:CE4" location="'6. Self Score'!Print_Area" display="Self Score Total:"/>
    <hyperlink ref="CJ9:CR9" location="'17. Dev. Narr.'!K74" display="MF Direct Loan Const. to Perm. (Repayable)"/>
    <hyperlink ref="CJ19:CK19" location="'17. Dev. Narr.'!C68" display="HTC"/>
    <hyperlink ref="CJ12:CR12" location="'17. Dev. Narr.'!K79" display="Mortgage Revenue Bond"/>
    <hyperlink ref="CJ11:CR11" location="'17. Dev. Narr.'!K76" display="Multifamily Direct Loan (Soft Repayable)"/>
    <hyperlink ref="CJ10:CR10" location="'17. Dev. Narr.'!K75" display="MF Direct Loan Const. Only (Repayable)"/>
    <hyperlink ref="HA3" location="'Self Score'!Print_Area" display="Self Score Total:"/>
    <hyperlink ref="HJ106:HQ106" location="'31. Sources &amp; Uses'!A1" display="TDHCA HOME"/>
    <hyperlink ref="HJ110:HQ110" location="'31. Sources &amp; Uses'!A1" display="Housing Tax Credits"/>
    <hyperlink ref="HJ111:HQ111" location="'31. Sources &amp; Uses'!A1" display="Private Activity Mortgage Revenue"/>
    <hyperlink ref="HJ108:HQ108" location="'31. Sources &amp; Uses'!A1" display="TDHCA HOME"/>
    <hyperlink ref="HJ107:HQ107" location="'31. Sources &amp; Uses'!A1" display="Multifamily Direct Loan: Construction Only (Repayable)"/>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B0F0"/>
  </sheetPr>
  <dimension ref="A1:M75"/>
  <sheetViews>
    <sheetView showGridLines="0" zoomScaleNormal="100" workbookViewId="0">
      <selection sqref="A1:J3"/>
    </sheetView>
  </sheetViews>
  <sheetFormatPr defaultColWidth="9.109375" defaultRowHeight="14.4" x14ac:dyDescent="0.3"/>
  <cols>
    <col min="1" max="1" width="2.5546875" style="230" customWidth="1"/>
    <col min="2" max="2" width="1.5546875" style="230" customWidth="1"/>
    <col min="3" max="3" width="3.6640625" style="230" customWidth="1"/>
    <col min="4" max="9" width="9.109375" style="230"/>
    <col min="10" max="10" width="30.109375" style="230" customWidth="1"/>
    <col min="11" max="16384" width="9.109375" style="230"/>
  </cols>
  <sheetData>
    <row r="1" spans="1:13" ht="15" customHeight="1" x14ac:dyDescent="0.3">
      <c r="A1" s="3271" t="s">
        <v>1117</v>
      </c>
      <c r="B1" s="3272"/>
      <c r="C1" s="3272"/>
      <c r="D1" s="3272"/>
      <c r="E1" s="3272"/>
      <c r="F1" s="3272"/>
      <c r="G1" s="3272"/>
      <c r="H1" s="3272"/>
      <c r="I1" s="3272"/>
      <c r="J1" s="3273"/>
      <c r="K1" s="860"/>
      <c r="L1" s="860"/>
      <c r="M1" s="860"/>
    </row>
    <row r="2" spans="1:13" ht="15" customHeight="1" x14ac:dyDescent="0.3">
      <c r="A2" s="3274"/>
      <c r="B2" s="3275"/>
      <c r="C2" s="3275"/>
      <c r="D2" s="3275"/>
      <c r="E2" s="3275"/>
      <c r="F2" s="3275"/>
      <c r="G2" s="3275"/>
      <c r="H2" s="3275"/>
      <c r="I2" s="3275"/>
      <c r="J2" s="3276"/>
      <c r="K2" s="860"/>
      <c r="L2" s="860"/>
      <c r="M2" s="860"/>
    </row>
    <row r="3" spans="1:13" ht="15.75" customHeight="1" thickBot="1" x14ac:dyDescent="0.35">
      <c r="A3" s="3277"/>
      <c r="B3" s="3278"/>
      <c r="C3" s="3278"/>
      <c r="D3" s="3278"/>
      <c r="E3" s="3278"/>
      <c r="F3" s="3278"/>
      <c r="G3" s="3278"/>
      <c r="H3" s="3278"/>
      <c r="I3" s="3278"/>
      <c r="J3" s="3279"/>
      <c r="K3" s="860"/>
      <c r="L3" s="860"/>
      <c r="M3" s="860"/>
    </row>
    <row r="4" spans="1:13" ht="7.5" customHeight="1" x14ac:dyDescent="0.3">
      <c r="A4" s="234"/>
      <c r="B4" s="234"/>
      <c r="C4" s="234"/>
      <c r="D4" s="234"/>
      <c r="E4" s="234"/>
      <c r="F4" s="234"/>
      <c r="G4" s="234"/>
      <c r="H4" s="234"/>
      <c r="I4" s="234"/>
      <c r="J4" s="234"/>
      <c r="K4" s="729"/>
      <c r="L4" s="729"/>
      <c r="M4" s="729"/>
    </row>
    <row r="5" spans="1:13" x14ac:dyDescent="0.3">
      <c r="A5" s="1726" t="s">
        <v>207</v>
      </c>
      <c r="D5" s="47"/>
      <c r="E5" s="47"/>
      <c r="F5" s="47"/>
      <c r="G5" s="47"/>
      <c r="H5" s="47"/>
      <c r="I5" s="47"/>
      <c r="J5" s="47"/>
      <c r="K5" s="229"/>
      <c r="L5" s="729"/>
      <c r="M5" s="729"/>
    </row>
    <row r="6" spans="1:13" ht="5.0999999999999996" customHeight="1" thickBot="1" x14ac:dyDescent="0.35">
      <c r="A6" s="47"/>
      <c r="B6" s="82"/>
      <c r="C6" s="830"/>
      <c r="D6" s="47"/>
      <c r="E6" s="47"/>
      <c r="F6" s="47"/>
      <c r="G6" s="47"/>
      <c r="H6" s="47"/>
      <c r="I6" s="47"/>
      <c r="J6" s="47"/>
      <c r="K6" s="229"/>
      <c r="L6" s="729"/>
      <c r="M6" s="729"/>
    </row>
    <row r="7" spans="1:13" s="1060" customFormat="1" ht="15" customHeight="1" thickBot="1" x14ac:dyDescent="0.35">
      <c r="A7" s="1069"/>
      <c r="B7" s="82"/>
      <c r="C7" s="2231" t="s">
        <v>2636</v>
      </c>
      <c r="D7" s="82"/>
      <c r="E7" s="82"/>
      <c r="F7" s="82"/>
      <c r="G7" s="82"/>
      <c r="H7" s="82"/>
      <c r="I7" s="47"/>
      <c r="J7" s="47"/>
      <c r="K7" s="229"/>
      <c r="L7" s="1754"/>
      <c r="M7" s="1754"/>
    </row>
    <row r="8" spans="1:13" s="1060" customFormat="1" ht="5.0999999999999996" customHeight="1" thickBot="1" x14ac:dyDescent="0.35">
      <c r="A8" s="47"/>
      <c r="B8" s="82"/>
      <c r="C8" s="830"/>
      <c r="D8" s="47"/>
      <c r="E8" s="47"/>
      <c r="F8" s="47"/>
      <c r="G8" s="47"/>
      <c r="H8" s="47"/>
      <c r="I8" s="47"/>
      <c r="J8" s="47"/>
      <c r="K8" s="229"/>
      <c r="L8" s="1754"/>
      <c r="M8" s="1754"/>
    </row>
    <row r="9" spans="1:13" s="1060" customFormat="1" ht="15" thickBot="1" x14ac:dyDescent="0.35">
      <c r="A9" s="1167"/>
      <c r="C9" s="1069"/>
      <c r="D9" s="2714" t="s">
        <v>2478</v>
      </c>
      <c r="E9" s="2714"/>
      <c r="F9" s="2714"/>
      <c r="G9" s="2714"/>
      <c r="H9" s="2714"/>
      <c r="I9" s="2714"/>
      <c r="J9" s="2714"/>
      <c r="K9" s="229"/>
      <c r="L9" s="1432"/>
      <c r="M9" s="1432"/>
    </row>
    <row r="10" spans="1:13" s="1060" customFormat="1" ht="15.75" customHeight="1" x14ac:dyDescent="0.3">
      <c r="A10" s="1167"/>
      <c r="C10" s="1167"/>
      <c r="D10" s="2714"/>
      <c r="E10" s="2714"/>
      <c r="F10" s="2714"/>
      <c r="G10" s="2714"/>
      <c r="H10" s="2714"/>
      <c r="I10" s="2714"/>
      <c r="J10" s="2714"/>
      <c r="K10" s="229"/>
      <c r="L10" s="1711"/>
      <c r="M10" s="1711"/>
    </row>
    <row r="11" spans="1:13" s="1060" customFormat="1" ht="4.5" customHeight="1" thickBot="1" x14ac:dyDescent="0.35">
      <c r="A11" s="1167"/>
      <c r="C11" s="1167"/>
      <c r="D11" s="1706"/>
      <c r="E11" s="1706"/>
      <c r="F11" s="1706"/>
      <c r="G11" s="1706"/>
      <c r="H11" s="1706"/>
      <c r="I11" s="1706"/>
      <c r="J11" s="1706"/>
      <c r="K11" s="229"/>
      <c r="L11" s="1711"/>
      <c r="M11" s="1711"/>
    </row>
    <row r="12" spans="1:13" s="1060" customFormat="1" ht="15" thickBot="1" x14ac:dyDescent="0.35">
      <c r="C12" s="1069"/>
      <c r="D12" s="3282" t="s">
        <v>2523</v>
      </c>
      <c r="E12" s="2818"/>
      <c r="F12" s="2818"/>
      <c r="G12" s="2818"/>
      <c r="H12" s="2818"/>
      <c r="I12" s="2818"/>
      <c r="J12" s="2818"/>
      <c r="K12" s="229"/>
      <c r="L12" s="1754"/>
      <c r="M12" s="1754"/>
    </row>
    <row r="13" spans="1:13" s="1060" customFormat="1" ht="10.5" customHeight="1" x14ac:dyDescent="0.3">
      <c r="C13" s="1135"/>
      <c r="D13" s="2818"/>
      <c r="E13" s="2818"/>
      <c r="F13" s="2818"/>
      <c r="G13" s="2818"/>
      <c r="H13" s="2818"/>
      <c r="I13" s="2818"/>
      <c r="J13" s="2818"/>
      <c r="K13" s="229"/>
      <c r="L13" s="1754"/>
      <c r="M13" s="1754"/>
    </row>
    <row r="14" spans="1:13" s="1060" customFormat="1" ht="4.5" customHeight="1" thickBot="1" x14ac:dyDescent="0.35">
      <c r="A14" s="1167"/>
      <c r="C14" s="1167"/>
      <c r="D14" s="1975"/>
      <c r="E14" s="1975"/>
      <c r="F14" s="1975"/>
      <c r="G14" s="1975"/>
      <c r="H14" s="1975"/>
      <c r="I14" s="1975"/>
      <c r="J14" s="1975"/>
      <c r="K14" s="229"/>
      <c r="L14" s="1754"/>
      <c r="M14" s="1754"/>
    </row>
    <row r="15" spans="1:13" s="1060" customFormat="1" ht="15" thickBot="1" x14ac:dyDescent="0.35">
      <c r="C15" s="1069"/>
      <c r="D15" s="3282" t="s">
        <v>2524</v>
      </c>
      <c r="E15" s="2818"/>
      <c r="F15" s="2818"/>
      <c r="G15" s="2818"/>
      <c r="H15" s="2818"/>
      <c r="I15" s="2818"/>
      <c r="J15" s="2818"/>
      <c r="K15" s="229"/>
      <c r="L15" s="1754"/>
      <c r="M15" s="1754"/>
    </row>
    <row r="16" spans="1:13" s="1060" customFormat="1" ht="10.5" customHeight="1" x14ac:dyDescent="0.3">
      <c r="C16" s="1135"/>
      <c r="D16" s="2818"/>
      <c r="E16" s="2818"/>
      <c r="F16" s="2818"/>
      <c r="G16" s="2818"/>
      <c r="H16" s="2818"/>
      <c r="I16" s="2818"/>
      <c r="J16" s="2818"/>
      <c r="K16" s="229"/>
      <c r="L16" s="1754"/>
      <c r="M16" s="1754"/>
    </row>
    <row r="17" spans="1:13" s="1060" customFormat="1" ht="4.5" customHeight="1" thickBot="1" x14ac:dyDescent="0.35">
      <c r="A17" s="1167"/>
      <c r="C17" s="1167"/>
      <c r="D17" s="1975"/>
      <c r="E17" s="1975"/>
      <c r="F17" s="1975"/>
      <c r="G17" s="1975"/>
      <c r="H17" s="1975"/>
      <c r="I17" s="1975"/>
      <c r="J17" s="1975"/>
      <c r="K17" s="229"/>
      <c r="L17" s="1754"/>
      <c r="M17" s="1754"/>
    </row>
    <row r="18" spans="1:13" s="1060" customFormat="1" ht="15" thickBot="1" x14ac:dyDescent="0.35">
      <c r="A18" s="1167"/>
      <c r="C18" s="1069"/>
      <c r="D18" s="3352" t="s">
        <v>2076</v>
      </c>
      <c r="E18" s="3353"/>
      <c r="F18" s="3353"/>
      <c r="G18" s="3353"/>
      <c r="H18" s="3353"/>
      <c r="I18" s="3353"/>
      <c r="J18" s="3353"/>
      <c r="K18" s="229"/>
      <c r="L18" s="1711"/>
      <c r="M18" s="1711"/>
    </row>
    <row r="19" spans="1:13" s="1060" customFormat="1" ht="5.0999999999999996" customHeight="1" x14ac:dyDescent="0.3">
      <c r="A19" s="47"/>
      <c r="B19" s="82"/>
      <c r="C19" s="830"/>
      <c r="D19" s="47"/>
      <c r="E19" s="47"/>
      <c r="F19" s="47"/>
      <c r="G19" s="47"/>
      <c r="H19" s="47"/>
      <c r="I19" s="47"/>
      <c r="J19" s="47"/>
      <c r="K19" s="229"/>
      <c r="L19" s="1711"/>
      <c r="M19" s="1711"/>
    </row>
    <row r="20" spans="1:13" s="1060" customFormat="1" ht="15.75" customHeight="1" x14ac:dyDescent="0.3">
      <c r="A20" s="1727" t="s">
        <v>2077</v>
      </c>
      <c r="B20" s="1166"/>
      <c r="C20" s="830"/>
      <c r="D20" s="47"/>
      <c r="E20" s="47"/>
      <c r="F20" s="47"/>
      <c r="G20" s="47"/>
      <c r="H20" s="47"/>
      <c r="I20" s="47"/>
      <c r="J20" s="47"/>
      <c r="K20" s="229"/>
      <c r="L20" s="1163"/>
      <c r="M20" s="1163"/>
    </row>
    <row r="21" spans="1:13" s="1060" customFormat="1" ht="6.75" customHeight="1" thickBot="1" x14ac:dyDescent="0.35">
      <c r="A21" s="47"/>
      <c r="B21" s="1166"/>
      <c r="C21" s="830"/>
      <c r="D21" s="47"/>
      <c r="E21" s="47"/>
      <c r="F21" s="47"/>
      <c r="G21" s="47"/>
      <c r="H21" s="47"/>
      <c r="I21" s="47"/>
      <c r="J21" s="47"/>
      <c r="K21" s="229"/>
      <c r="L21" s="1711"/>
      <c r="M21" s="1711"/>
    </row>
    <row r="22" spans="1:13" s="1060" customFormat="1" ht="15" thickBot="1" x14ac:dyDescent="0.35">
      <c r="A22" s="1069"/>
      <c r="C22" s="800" t="s">
        <v>2078</v>
      </c>
      <c r="E22" s="800"/>
      <c r="F22" s="800"/>
      <c r="G22" s="800"/>
      <c r="H22" s="800"/>
      <c r="I22" s="800"/>
      <c r="J22" s="800"/>
      <c r="K22" s="229"/>
      <c r="L22" s="1711"/>
      <c r="M22" s="1711"/>
    </row>
    <row r="23" spans="1:13" s="1060" customFormat="1" ht="6.75" customHeight="1" x14ac:dyDescent="0.3">
      <c r="A23" s="47"/>
      <c r="B23" s="1166"/>
      <c r="C23" s="830"/>
      <c r="D23" s="47"/>
      <c r="E23" s="47"/>
      <c r="F23" s="47"/>
      <c r="G23" s="47"/>
      <c r="H23" s="47"/>
      <c r="I23" s="47"/>
      <c r="J23" s="47"/>
      <c r="K23" s="229"/>
      <c r="L23" s="1711"/>
      <c r="M23" s="1711"/>
    </row>
    <row r="24" spans="1:13" s="1060" customFormat="1" ht="15" customHeight="1" x14ac:dyDescent="0.3">
      <c r="A24" s="1726" t="s">
        <v>2479</v>
      </c>
      <c r="B24" s="1166"/>
      <c r="D24" s="47"/>
      <c r="E24" s="47"/>
      <c r="F24" s="47"/>
      <c r="G24" s="47"/>
      <c r="H24" s="47"/>
      <c r="I24" s="47"/>
      <c r="J24" s="47"/>
      <c r="K24" s="229"/>
      <c r="L24" s="1754"/>
      <c r="M24" s="1754"/>
    </row>
    <row r="25" spans="1:13" s="1060" customFormat="1" ht="6.75" customHeight="1" thickBot="1" x14ac:dyDescent="0.35">
      <c r="A25" s="47"/>
      <c r="B25" s="1166"/>
      <c r="C25" s="830"/>
      <c r="D25" s="47"/>
      <c r="E25" s="47"/>
      <c r="F25" s="47"/>
      <c r="G25" s="47"/>
      <c r="H25" s="47"/>
      <c r="I25" s="47"/>
      <c r="J25" s="47"/>
      <c r="K25" s="229"/>
      <c r="L25" s="1754"/>
      <c r="M25" s="1754"/>
    </row>
    <row r="26" spans="1:13" s="1060" customFormat="1" ht="15" customHeight="1" thickBot="1" x14ac:dyDescent="0.35">
      <c r="A26" s="1069"/>
      <c r="B26" s="1166"/>
      <c r="C26" s="800" t="s">
        <v>2480</v>
      </c>
      <c r="D26" s="47"/>
      <c r="E26" s="47"/>
      <c r="F26" s="47"/>
      <c r="G26" s="47"/>
      <c r="H26" s="47"/>
      <c r="I26" s="47"/>
      <c r="J26" s="47"/>
      <c r="K26" s="229"/>
      <c r="L26" s="1754"/>
      <c r="M26" s="1754"/>
    </row>
    <row r="27" spans="1:13" s="1060" customFormat="1" ht="6.75" customHeight="1" x14ac:dyDescent="0.3">
      <c r="A27" s="47"/>
      <c r="B27" s="1166"/>
      <c r="C27" s="830"/>
      <c r="D27" s="47"/>
      <c r="E27" s="47"/>
      <c r="F27" s="47"/>
      <c r="G27" s="47"/>
      <c r="H27" s="47"/>
      <c r="I27" s="47"/>
      <c r="J27" s="47"/>
      <c r="K27" s="229"/>
      <c r="L27" s="1754"/>
      <c r="M27" s="1754"/>
    </row>
    <row r="28" spans="1:13" x14ac:dyDescent="0.3">
      <c r="A28" s="1726" t="s">
        <v>208</v>
      </c>
      <c r="E28" s="47"/>
      <c r="F28" s="47"/>
      <c r="G28" s="47"/>
      <c r="H28" s="47"/>
      <c r="I28" s="47"/>
      <c r="J28" s="47"/>
      <c r="K28" s="229"/>
      <c r="L28" s="729"/>
      <c r="M28" s="729"/>
    </row>
    <row r="29" spans="1:13" s="2211" customFormat="1" ht="6.75" customHeight="1" thickBot="1" x14ac:dyDescent="0.35">
      <c r="A29" s="47"/>
      <c r="B29" s="1166"/>
      <c r="C29" s="830"/>
      <c r="D29" s="47"/>
      <c r="E29" s="47"/>
      <c r="F29" s="47"/>
      <c r="G29" s="47"/>
      <c r="H29" s="47"/>
      <c r="I29" s="47"/>
      <c r="J29" s="47"/>
      <c r="K29" s="229"/>
      <c r="L29" s="1754"/>
      <c r="M29" s="1754"/>
    </row>
    <row r="30" spans="1:13" s="2211" customFormat="1" ht="15" customHeight="1" thickBot="1" x14ac:dyDescent="0.35">
      <c r="A30" s="1069"/>
      <c r="B30" s="1166"/>
      <c r="C30" s="800" t="s">
        <v>2650</v>
      </c>
      <c r="D30" s="47"/>
      <c r="E30" s="47"/>
      <c r="F30" s="47"/>
      <c r="G30" s="47"/>
      <c r="H30" s="47"/>
      <c r="I30" s="47"/>
      <c r="J30" s="47"/>
      <c r="K30" s="229"/>
      <c r="L30" s="1754"/>
      <c r="M30" s="1754"/>
    </row>
    <row r="31" spans="1:13" s="2211" customFormat="1" ht="6.75" customHeight="1" x14ac:dyDescent="0.3">
      <c r="A31" s="47"/>
      <c r="B31" s="1166"/>
      <c r="C31" s="830"/>
      <c r="D31" s="47"/>
      <c r="E31" s="47"/>
      <c r="F31" s="47"/>
      <c r="G31" s="47"/>
      <c r="H31" s="47"/>
      <c r="I31" s="47"/>
      <c r="J31" s="47"/>
      <c r="K31" s="229"/>
      <c r="L31" s="1754"/>
      <c r="M31" s="1754"/>
    </row>
    <row r="32" spans="1:13" s="1060" customFormat="1" ht="15.75" customHeight="1" x14ac:dyDescent="0.3">
      <c r="A32" s="1728" t="s">
        <v>2079</v>
      </c>
      <c r="B32" s="1166"/>
      <c r="C32" s="830"/>
      <c r="D32" s="47"/>
      <c r="E32" s="47"/>
      <c r="F32" s="47"/>
      <c r="G32" s="47"/>
      <c r="H32" s="47"/>
      <c r="I32" s="47"/>
      <c r="J32" s="47"/>
      <c r="K32" s="229"/>
      <c r="L32" s="1711"/>
      <c r="M32" s="1711"/>
    </row>
    <row r="33" spans="1:13" s="1060" customFormat="1" ht="6.75" customHeight="1" thickBot="1" x14ac:dyDescent="0.35">
      <c r="A33" s="47"/>
      <c r="B33" s="1166"/>
      <c r="C33" s="830"/>
      <c r="D33" s="47"/>
      <c r="E33" s="47"/>
      <c r="F33" s="47"/>
      <c r="G33" s="47"/>
      <c r="H33" s="47"/>
      <c r="I33" s="47"/>
      <c r="J33" s="47"/>
      <c r="K33" s="229"/>
      <c r="L33" s="1711"/>
      <c r="M33" s="1711"/>
    </row>
    <row r="34" spans="1:13" s="1060" customFormat="1" ht="15.75" customHeight="1" thickBot="1" x14ac:dyDescent="0.35">
      <c r="C34" s="1069"/>
      <c r="D34" s="3267" t="s">
        <v>1540</v>
      </c>
      <c r="E34" s="3267"/>
      <c r="F34" s="3267"/>
      <c r="G34" s="3267"/>
      <c r="H34" s="3267"/>
      <c r="I34" s="3267"/>
      <c r="J34" s="3267"/>
      <c r="K34" s="229"/>
      <c r="L34" s="1432"/>
      <c r="M34" s="1432"/>
    </row>
    <row r="35" spans="1:13" s="1060" customFormat="1" ht="11.25" customHeight="1" x14ac:dyDescent="0.3">
      <c r="C35" s="1166"/>
      <c r="D35" s="3267"/>
      <c r="E35" s="3267"/>
      <c r="F35" s="3267"/>
      <c r="G35" s="3267"/>
      <c r="H35" s="3267"/>
      <c r="I35" s="3267"/>
      <c r="J35" s="3267"/>
      <c r="K35" s="229"/>
      <c r="L35" s="1432"/>
      <c r="M35" s="1432"/>
    </row>
    <row r="36" spans="1:13" s="1060" customFormat="1" ht="5.25" customHeight="1" thickBot="1" x14ac:dyDescent="0.35">
      <c r="C36" s="1166"/>
      <c r="D36" s="1439"/>
      <c r="E36" s="1439"/>
      <c r="F36" s="1439"/>
      <c r="G36" s="1439"/>
      <c r="H36" s="1439"/>
      <c r="I36" s="1439"/>
      <c r="J36" s="1439"/>
      <c r="K36" s="229"/>
      <c r="L36" s="1432"/>
      <c r="M36" s="1432"/>
    </row>
    <row r="37" spans="1:13" s="1060" customFormat="1" ht="15.75" customHeight="1" thickBot="1" x14ac:dyDescent="0.35">
      <c r="C37" s="1069"/>
      <c r="D37" s="3050" t="s">
        <v>2080</v>
      </c>
      <c r="E37" s="3050"/>
      <c r="F37" s="3050"/>
      <c r="G37" s="3050"/>
      <c r="H37" s="3050"/>
      <c r="I37" s="3050"/>
      <c r="J37" s="3050"/>
      <c r="K37" s="229"/>
      <c r="L37" s="1432"/>
      <c r="M37" s="1432"/>
    </row>
    <row r="38" spans="1:13" s="1060" customFormat="1" ht="11.25" customHeight="1" x14ac:dyDescent="0.3">
      <c r="C38" s="1166"/>
      <c r="D38" s="3050"/>
      <c r="E38" s="3050"/>
      <c r="F38" s="3050"/>
      <c r="G38" s="3050"/>
      <c r="H38" s="3050"/>
      <c r="I38" s="3050"/>
      <c r="J38" s="3050"/>
      <c r="K38" s="229"/>
      <c r="L38" s="1432"/>
      <c r="M38" s="1432"/>
    </row>
    <row r="39" spans="1:13" s="1060" customFormat="1" ht="4.5" customHeight="1" thickBot="1" x14ac:dyDescent="0.35">
      <c r="C39" s="1167"/>
      <c r="D39" s="1167"/>
      <c r="E39" s="1167"/>
      <c r="F39" s="1167"/>
      <c r="G39" s="1167"/>
      <c r="H39" s="1167"/>
      <c r="I39" s="1167"/>
      <c r="J39" s="1167"/>
      <c r="K39" s="229"/>
      <c r="L39" s="1711"/>
      <c r="M39" s="1711"/>
    </row>
    <row r="40" spans="1:13" s="1060" customFormat="1" ht="15.75" customHeight="1" thickBot="1" x14ac:dyDescent="0.35">
      <c r="C40" s="1069"/>
      <c r="D40" s="3339" t="s">
        <v>2081</v>
      </c>
      <c r="E40" s="3267"/>
      <c r="F40" s="3267"/>
      <c r="G40" s="3267"/>
      <c r="H40" s="3267"/>
      <c r="I40" s="3267"/>
      <c r="J40" s="3267"/>
      <c r="K40" s="229"/>
      <c r="L40" s="1163"/>
      <c r="M40" s="1163"/>
    </row>
    <row r="41" spans="1:13" s="1060" customFormat="1" ht="5.25" customHeight="1" thickBot="1" x14ac:dyDescent="0.35">
      <c r="A41" s="47"/>
      <c r="B41" s="1166"/>
      <c r="C41" s="457"/>
      <c r="D41" s="47"/>
      <c r="E41" s="47"/>
      <c r="F41" s="47"/>
      <c r="G41" s="47"/>
      <c r="H41" s="47"/>
      <c r="I41" s="47"/>
      <c r="J41" s="47"/>
      <c r="K41" s="229"/>
      <c r="L41" s="1432"/>
      <c r="M41" s="1432"/>
    </row>
    <row r="42" spans="1:13" s="1060" customFormat="1" ht="15.75" customHeight="1" thickBot="1" x14ac:dyDescent="0.35">
      <c r="C42" s="1069"/>
      <c r="D42" s="2789" t="s">
        <v>2084</v>
      </c>
      <c r="E42" s="2789"/>
      <c r="F42" s="2789"/>
      <c r="G42" s="2789"/>
      <c r="H42" s="2789"/>
      <c r="I42" s="2789"/>
      <c r="J42" s="2789"/>
      <c r="K42" s="229"/>
      <c r="L42" s="1711"/>
      <c r="M42" s="1711"/>
    </row>
    <row r="43" spans="1:13" customFormat="1" x14ac:dyDescent="0.3">
      <c r="D43" s="2789"/>
      <c r="E43" s="2789"/>
      <c r="F43" s="2789"/>
      <c r="G43" s="2789"/>
      <c r="H43" s="2789"/>
      <c r="I43" s="2789"/>
      <c r="J43" s="2789"/>
    </row>
    <row r="44" spans="1:13" customFormat="1" x14ac:dyDescent="0.3">
      <c r="D44" s="1705" t="s">
        <v>2082</v>
      </c>
    </row>
    <row r="45" spans="1:13" customFormat="1" ht="15.75" customHeight="1" x14ac:dyDescent="0.3">
      <c r="D45" s="3351" t="s">
        <v>2083</v>
      </c>
      <c r="E45" s="3351"/>
      <c r="F45" s="3351"/>
      <c r="G45" s="3351"/>
      <c r="H45" s="3351"/>
      <c r="I45" s="3351"/>
      <c r="J45" s="3351"/>
    </row>
    <row r="46" spans="1:13" customFormat="1" x14ac:dyDescent="0.3"/>
    <row r="47" spans="1:13" customFormat="1" x14ac:dyDescent="0.3"/>
    <row r="48" spans="1:13" customFormat="1" ht="5.0999999999999996" customHeight="1" x14ac:dyDescent="0.3"/>
    <row r="49" spans="1:10" customFormat="1" ht="15.75" customHeight="1" x14ac:dyDescent="0.3"/>
    <row r="50" spans="1:10" customFormat="1" x14ac:dyDescent="0.3"/>
    <row r="51" spans="1:10" customFormat="1" x14ac:dyDescent="0.3"/>
    <row r="52" spans="1:10" customFormat="1" ht="5.0999999999999996" customHeight="1" x14ac:dyDescent="0.3"/>
    <row r="53" spans="1:10" customFormat="1" ht="15.75" customHeight="1" x14ac:dyDescent="0.3"/>
    <row r="54" spans="1:10" customFormat="1" x14ac:dyDescent="0.3"/>
    <row r="55" spans="1:10" customFormat="1" x14ac:dyDescent="0.3"/>
    <row r="56" spans="1:10" customFormat="1" ht="9" customHeight="1" x14ac:dyDescent="0.3"/>
    <row r="57" spans="1:10" customFormat="1" ht="15.75" customHeight="1" x14ac:dyDescent="0.3"/>
    <row r="58" spans="1:10" customFormat="1" x14ac:dyDescent="0.3"/>
    <row r="59" spans="1:10" customFormat="1" ht="15.75" customHeight="1" x14ac:dyDescent="0.3"/>
    <row r="60" spans="1:10" customFormat="1" x14ac:dyDescent="0.3"/>
    <row r="61" spans="1:10" x14ac:dyDescent="0.3">
      <c r="A61" s="234"/>
      <c r="B61" s="234"/>
      <c r="C61" s="234"/>
      <c r="D61" s="234"/>
      <c r="E61" s="234"/>
      <c r="F61" s="234"/>
      <c r="G61" s="234"/>
      <c r="H61" s="234"/>
      <c r="I61" s="234"/>
      <c r="J61" s="234"/>
    </row>
    <row r="62" spans="1:10" x14ac:dyDescent="0.3">
      <c r="A62" s="234"/>
      <c r="B62" s="234"/>
      <c r="C62" s="234"/>
      <c r="D62" s="234"/>
      <c r="E62" s="234"/>
      <c r="F62" s="234"/>
      <c r="G62" s="234"/>
      <c r="H62" s="234"/>
      <c r="I62" s="234"/>
      <c r="J62" s="234"/>
    </row>
    <row r="63" spans="1:10" x14ac:dyDescent="0.3">
      <c r="A63" s="234"/>
      <c r="B63" s="234"/>
      <c r="C63" s="234"/>
      <c r="D63" s="234"/>
      <c r="E63" s="234"/>
      <c r="F63" s="234"/>
      <c r="G63" s="234"/>
      <c r="H63" s="234"/>
      <c r="I63" s="234"/>
      <c r="J63" s="234"/>
    </row>
    <row r="64" spans="1:10" x14ac:dyDescent="0.3">
      <c r="A64" s="234"/>
      <c r="B64" s="234"/>
      <c r="C64" s="234"/>
      <c r="D64" s="234"/>
      <c r="E64" s="234"/>
      <c r="F64" s="234"/>
      <c r="G64" s="234"/>
      <c r="H64" s="234"/>
      <c r="I64" s="234"/>
      <c r="J64" s="234"/>
    </row>
    <row r="65" spans="1:10" x14ac:dyDescent="0.3">
      <c r="A65" s="234"/>
      <c r="B65" s="234"/>
      <c r="C65" s="234"/>
      <c r="D65" s="234"/>
      <c r="E65" s="234"/>
      <c r="F65" s="234"/>
      <c r="G65" s="234"/>
      <c r="H65" s="234"/>
      <c r="I65" s="234"/>
      <c r="J65" s="234"/>
    </row>
    <row r="66" spans="1:10" x14ac:dyDescent="0.3">
      <c r="A66" s="234"/>
      <c r="B66" s="234"/>
      <c r="C66" s="234"/>
      <c r="D66" s="234"/>
      <c r="E66" s="234"/>
      <c r="F66" s="234"/>
      <c r="G66" s="234"/>
      <c r="H66" s="234"/>
      <c r="I66" s="234"/>
      <c r="J66" s="234"/>
    </row>
    <row r="67" spans="1:10" x14ac:dyDescent="0.3">
      <c r="A67" s="234"/>
      <c r="B67" s="234"/>
      <c r="C67" s="234"/>
      <c r="D67" s="234"/>
      <c r="E67" s="234"/>
      <c r="F67" s="234"/>
      <c r="G67" s="234"/>
      <c r="H67" s="234"/>
      <c r="I67" s="234"/>
      <c r="J67" s="234"/>
    </row>
    <row r="68" spans="1:10" x14ac:dyDescent="0.3">
      <c r="A68" s="234"/>
      <c r="B68" s="234"/>
      <c r="C68" s="234"/>
      <c r="D68" s="234"/>
      <c r="E68" s="234"/>
      <c r="F68" s="234"/>
      <c r="G68" s="234"/>
      <c r="H68" s="234"/>
      <c r="I68" s="234"/>
      <c r="J68" s="234"/>
    </row>
    <row r="69" spans="1:10" x14ac:dyDescent="0.3">
      <c r="A69" s="234"/>
      <c r="B69" s="234"/>
      <c r="C69" s="234"/>
      <c r="D69" s="234"/>
      <c r="E69" s="234"/>
      <c r="F69" s="234"/>
      <c r="G69" s="234"/>
      <c r="H69" s="234"/>
      <c r="I69" s="234"/>
      <c r="J69" s="234"/>
    </row>
    <row r="70" spans="1:10" x14ac:dyDescent="0.3">
      <c r="A70" s="234"/>
      <c r="B70" s="234"/>
      <c r="C70" s="234"/>
      <c r="D70" s="234"/>
      <c r="E70" s="234"/>
      <c r="F70" s="234"/>
      <c r="G70" s="234"/>
      <c r="H70" s="234"/>
      <c r="I70" s="234"/>
      <c r="J70" s="234"/>
    </row>
    <row r="71" spans="1:10" x14ac:dyDescent="0.3">
      <c r="A71" s="234"/>
      <c r="B71" s="234"/>
      <c r="C71" s="234"/>
      <c r="D71" s="234"/>
      <c r="E71" s="234"/>
      <c r="F71" s="234"/>
      <c r="G71" s="234"/>
      <c r="H71" s="234"/>
      <c r="I71" s="234"/>
      <c r="J71" s="234"/>
    </row>
    <row r="72" spans="1:10" x14ac:dyDescent="0.3">
      <c r="A72" s="234"/>
      <c r="B72" s="234"/>
      <c r="C72" s="234"/>
      <c r="D72" s="234"/>
      <c r="E72" s="234"/>
      <c r="F72" s="234"/>
      <c r="G72" s="234"/>
      <c r="H72" s="234"/>
      <c r="I72" s="234"/>
      <c r="J72" s="234"/>
    </row>
    <row r="73" spans="1:10" x14ac:dyDescent="0.3">
      <c r="A73" s="234"/>
      <c r="B73" s="234"/>
      <c r="C73" s="234"/>
      <c r="D73" s="234"/>
      <c r="E73" s="234"/>
      <c r="F73" s="234"/>
      <c r="G73" s="234"/>
      <c r="H73" s="234"/>
      <c r="I73" s="234"/>
      <c r="J73" s="234"/>
    </row>
    <row r="74" spans="1:10" x14ac:dyDescent="0.3">
      <c r="A74" s="234"/>
      <c r="B74" s="234"/>
      <c r="C74" s="234"/>
      <c r="D74" s="234"/>
      <c r="E74" s="234"/>
      <c r="F74" s="234"/>
      <c r="G74" s="234"/>
      <c r="H74" s="234"/>
      <c r="I74" s="234"/>
      <c r="J74" s="234"/>
    </row>
    <row r="75" spans="1:10" x14ac:dyDescent="0.3">
      <c r="A75" s="234"/>
      <c r="B75" s="234"/>
      <c r="C75" s="234"/>
      <c r="D75" s="234"/>
      <c r="E75" s="234"/>
      <c r="F75" s="234"/>
      <c r="G75" s="234"/>
      <c r="H75" s="234"/>
      <c r="I75" s="234"/>
      <c r="J75" s="234"/>
    </row>
  </sheetData>
  <sheetProtection password="8E37" sheet="1" objects="1" scenarios="1"/>
  <mergeCells count="10">
    <mergeCell ref="D40:J40"/>
    <mergeCell ref="D42:J43"/>
    <mergeCell ref="D45:J45"/>
    <mergeCell ref="A1:J3"/>
    <mergeCell ref="D9:J10"/>
    <mergeCell ref="D18:J18"/>
    <mergeCell ref="D34:J35"/>
    <mergeCell ref="D37:J38"/>
    <mergeCell ref="D12:J13"/>
    <mergeCell ref="D15:J16"/>
  </mergeCells>
  <phoneticPr fontId="71" type="noConversion"/>
  <hyperlinks>
    <hyperlink ref="D45" r:id="rId1"/>
  </hyperlinks>
  <pageMargins left="0.7" right="0.7" top="0.75" bottom="0.75" header="0.3" footer="0.3"/>
  <pageSetup scale="95" orientation="portrait" r:id="rId2"/>
  <headerFooter>
    <oddFooter>&amp;R&amp;D</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T1280"/>
  <sheetViews>
    <sheetView showGridLines="0" zoomScaleNormal="100" workbookViewId="0">
      <selection sqref="A1:S2"/>
    </sheetView>
  </sheetViews>
  <sheetFormatPr defaultColWidth="9.109375" defaultRowHeight="14.4" x14ac:dyDescent="0.3"/>
  <cols>
    <col min="1" max="1" width="6" style="1475" customWidth="1"/>
    <col min="2" max="16" width="4.6640625" style="700" customWidth="1"/>
    <col min="17" max="17" width="7.44140625" style="700" customWidth="1"/>
    <col min="18" max="18" width="5.6640625" style="700" customWidth="1"/>
    <col min="19" max="19" width="5.109375" style="700" customWidth="1"/>
    <col min="20" max="20" width="4.5546875" style="700" customWidth="1"/>
    <col min="21" max="16384" width="9.109375" style="700"/>
  </cols>
  <sheetData>
    <row r="1" spans="1:20" ht="15" customHeight="1" x14ac:dyDescent="0.3">
      <c r="A1" s="3385" t="s">
        <v>1058</v>
      </c>
      <c r="B1" s="3386"/>
      <c r="C1" s="3386"/>
      <c r="D1" s="3386"/>
      <c r="E1" s="3386"/>
      <c r="F1" s="3386"/>
      <c r="G1" s="3386"/>
      <c r="H1" s="3386"/>
      <c r="I1" s="3386"/>
      <c r="J1" s="3386"/>
      <c r="K1" s="3386"/>
      <c r="L1" s="3386"/>
      <c r="M1" s="3386"/>
      <c r="N1" s="3386"/>
      <c r="O1" s="3386"/>
      <c r="P1" s="3386"/>
      <c r="Q1" s="3386"/>
      <c r="R1" s="3386"/>
      <c r="S1" s="3387"/>
      <c r="T1" s="717"/>
    </row>
    <row r="2" spans="1:20" ht="7.95" customHeight="1" thickBot="1" x14ac:dyDescent="0.35">
      <c r="A2" s="3388"/>
      <c r="B2" s="3389"/>
      <c r="C2" s="3389"/>
      <c r="D2" s="3389"/>
      <c r="E2" s="3389"/>
      <c r="F2" s="3389"/>
      <c r="G2" s="3389"/>
      <c r="H2" s="3389"/>
      <c r="I2" s="3389"/>
      <c r="J2" s="3389"/>
      <c r="K2" s="3389"/>
      <c r="L2" s="3389"/>
      <c r="M2" s="3389"/>
      <c r="N2" s="3389"/>
      <c r="O2" s="3389"/>
      <c r="P2" s="3389"/>
      <c r="Q2" s="3389"/>
      <c r="R2" s="3389"/>
      <c r="S2" s="3390"/>
      <c r="T2" s="717"/>
    </row>
    <row r="3" spans="1:20" ht="15" customHeight="1" x14ac:dyDescent="0.3">
      <c r="A3" s="3049" t="s">
        <v>1279</v>
      </c>
      <c r="B3" s="3049"/>
      <c r="C3" s="3049"/>
      <c r="D3" s="3049"/>
      <c r="E3" s="3049"/>
      <c r="F3" s="3049"/>
      <c r="G3" s="3049"/>
      <c r="H3" s="3049"/>
      <c r="I3" s="3049"/>
      <c r="J3" s="3049"/>
      <c r="K3" s="3049"/>
      <c r="L3" s="3049"/>
      <c r="M3" s="3049"/>
      <c r="N3" s="3049"/>
      <c r="O3" s="3049"/>
      <c r="P3" s="3049"/>
      <c r="Q3" s="3049"/>
      <c r="R3" s="3049"/>
      <c r="S3" s="3049"/>
    </row>
    <row r="4" spans="1:20" x14ac:dyDescent="0.3">
      <c r="A4" s="3049"/>
      <c r="B4" s="3049"/>
      <c r="C4" s="3049"/>
      <c r="D4" s="3049"/>
      <c r="E4" s="3049"/>
      <c r="F4" s="3049"/>
      <c r="G4" s="3049"/>
      <c r="H4" s="3049"/>
      <c r="I4" s="3049"/>
      <c r="J4" s="3049"/>
      <c r="K4" s="3049"/>
      <c r="L4" s="3049"/>
      <c r="M4" s="3049"/>
      <c r="N4" s="3049"/>
      <c r="O4" s="3049"/>
      <c r="P4" s="3049"/>
      <c r="Q4" s="3049"/>
      <c r="R4" s="3049"/>
      <c r="S4" s="3049"/>
    </row>
    <row r="5" spans="1:20" x14ac:dyDescent="0.3">
      <c r="A5" s="3049"/>
      <c r="B5" s="3049"/>
      <c r="C5" s="3049"/>
      <c r="D5" s="3049"/>
      <c r="E5" s="3049"/>
      <c r="F5" s="3049"/>
      <c r="G5" s="3049"/>
      <c r="H5" s="3049"/>
      <c r="I5" s="3049"/>
      <c r="J5" s="3049"/>
      <c r="K5" s="3049"/>
      <c r="L5" s="3049"/>
      <c r="M5" s="3049"/>
      <c r="N5" s="3049"/>
      <c r="O5" s="3049"/>
      <c r="P5" s="3049"/>
      <c r="Q5" s="3049"/>
      <c r="R5" s="3049"/>
      <c r="S5" s="3049"/>
    </row>
    <row r="6" spans="1:20" x14ac:dyDescent="0.3">
      <c r="A6" s="3049"/>
      <c r="B6" s="3049"/>
      <c r="C6" s="3049"/>
      <c r="D6" s="3049"/>
      <c r="E6" s="3049"/>
      <c r="F6" s="3049"/>
      <c r="G6" s="3049"/>
      <c r="H6" s="3049"/>
      <c r="I6" s="3049"/>
      <c r="J6" s="3049"/>
      <c r="K6" s="3049"/>
      <c r="L6" s="3049"/>
      <c r="M6" s="3049"/>
      <c r="N6" s="3049"/>
      <c r="O6" s="3049"/>
      <c r="P6" s="3049"/>
      <c r="Q6" s="3049"/>
      <c r="R6" s="3049"/>
      <c r="S6" s="3049"/>
    </row>
    <row r="7" spans="1:20" ht="20.25" customHeight="1" x14ac:dyDescent="0.3">
      <c r="A7" s="3049"/>
      <c r="B7" s="3049"/>
      <c r="C7" s="3049"/>
      <c r="D7" s="3049"/>
      <c r="E7" s="3049"/>
      <c r="F7" s="3049"/>
      <c r="G7" s="3049"/>
      <c r="H7" s="3049"/>
      <c r="I7" s="3049"/>
      <c r="J7" s="3049"/>
      <c r="K7" s="3049"/>
      <c r="L7" s="3049"/>
      <c r="M7" s="3049"/>
      <c r="N7" s="3049"/>
      <c r="O7" s="3049"/>
      <c r="P7" s="3049"/>
      <c r="Q7" s="3049"/>
      <c r="R7" s="3049"/>
      <c r="S7" s="3049"/>
    </row>
    <row r="8" spans="1:20" ht="33.6" customHeight="1" thickBot="1" x14ac:dyDescent="0.35">
      <c r="A8" s="3049"/>
      <c r="B8" s="3049"/>
      <c r="C8" s="3049"/>
      <c r="D8" s="3049"/>
      <c r="E8" s="3049"/>
      <c r="F8" s="3049"/>
      <c r="G8" s="3049"/>
      <c r="H8" s="3049"/>
      <c r="I8" s="3049"/>
      <c r="J8" s="3049"/>
      <c r="K8" s="3049"/>
      <c r="L8" s="3049"/>
      <c r="M8" s="3049"/>
      <c r="N8" s="3049"/>
      <c r="O8" s="3049"/>
      <c r="P8" s="3049"/>
      <c r="Q8" s="3049"/>
      <c r="R8" s="3049"/>
      <c r="S8" s="3049"/>
    </row>
    <row r="9" spans="1:20" ht="4.5" customHeight="1" x14ac:dyDescent="0.3">
      <c r="A9" s="1463"/>
      <c r="B9" s="710"/>
      <c r="C9" s="710"/>
      <c r="D9" s="710"/>
      <c r="E9" s="710"/>
      <c r="F9" s="710"/>
      <c r="G9" s="710"/>
      <c r="H9" s="710"/>
      <c r="I9" s="710"/>
      <c r="J9" s="710"/>
      <c r="K9" s="710"/>
      <c r="L9" s="710"/>
      <c r="M9" s="207"/>
      <c r="N9" s="207"/>
      <c r="O9" s="207"/>
      <c r="P9" s="207"/>
      <c r="Q9" s="207"/>
      <c r="R9" s="207"/>
      <c r="S9" s="206"/>
    </row>
    <row r="10" spans="1:20" ht="15" thickBot="1" x14ac:dyDescent="0.35">
      <c r="A10" s="1464">
        <v>1</v>
      </c>
      <c r="B10" s="3025"/>
      <c r="C10" s="3025"/>
      <c r="D10" s="3025"/>
      <c r="E10" s="3025"/>
      <c r="F10" s="3025"/>
      <c r="G10" s="3025"/>
      <c r="H10" s="3025"/>
      <c r="I10" s="723"/>
      <c r="J10" s="3025"/>
      <c r="K10" s="3025"/>
      <c r="L10" s="3025"/>
      <c r="M10" s="3025"/>
      <c r="N10" s="732"/>
      <c r="O10" s="929"/>
      <c r="P10" s="723"/>
      <c r="Q10" s="3030"/>
      <c r="R10" s="3025"/>
      <c r="S10" s="210"/>
    </row>
    <row r="11" spans="1:20" x14ac:dyDescent="0.3">
      <c r="A11" s="1465"/>
      <c r="B11" s="3376" t="s">
        <v>1176</v>
      </c>
      <c r="C11" s="3376"/>
      <c r="D11" s="3376"/>
      <c r="E11" s="3376"/>
      <c r="F11" s="3376"/>
      <c r="G11" s="3376"/>
      <c r="H11" s="3376"/>
      <c r="I11" s="725"/>
      <c r="J11" s="651" t="s">
        <v>975</v>
      </c>
      <c r="K11" s="725"/>
      <c r="L11" s="725"/>
      <c r="M11" s="732"/>
      <c r="N11" s="732"/>
      <c r="O11" s="709" t="s">
        <v>1175</v>
      </c>
      <c r="P11" s="732"/>
      <c r="Q11" s="708" t="s">
        <v>1174</v>
      </c>
      <c r="R11" s="732"/>
      <c r="S11" s="210"/>
    </row>
    <row r="12" spans="1:20" ht="15" thickBot="1" x14ac:dyDescent="0.35">
      <c r="A12" s="1465"/>
      <c r="B12" s="3377"/>
      <c r="C12" s="3377"/>
      <c r="D12" s="3377"/>
      <c r="E12" s="3377"/>
      <c r="F12" s="3377"/>
      <c r="G12" s="3377"/>
      <c r="H12" s="3377"/>
      <c r="I12" s="3377"/>
      <c r="J12" s="3377"/>
      <c r="K12" s="3377"/>
      <c r="L12" s="3377"/>
      <c r="M12" s="3377"/>
      <c r="N12" s="732"/>
      <c r="O12" s="3377"/>
      <c r="P12" s="3377"/>
      <c r="Q12" s="3377"/>
      <c r="R12" s="3377"/>
      <c r="S12" s="210"/>
    </row>
    <row r="13" spans="1:20" x14ac:dyDescent="0.3">
      <c r="A13" s="1465"/>
      <c r="B13" s="651" t="s">
        <v>1059</v>
      </c>
      <c r="C13" s="725"/>
      <c r="D13" s="725"/>
      <c r="E13" s="725"/>
      <c r="F13" s="725"/>
      <c r="G13" s="725"/>
      <c r="H13" s="725"/>
      <c r="I13" s="725"/>
      <c r="J13" s="725"/>
      <c r="K13" s="725"/>
      <c r="L13" s="725"/>
      <c r="M13" s="732"/>
      <c r="N13" s="732"/>
      <c r="O13" s="941" t="s">
        <v>167</v>
      </c>
      <c r="P13" s="732"/>
      <c r="Q13" s="732"/>
      <c r="R13" s="732"/>
      <c r="S13" s="210"/>
    </row>
    <row r="14" spans="1:20" ht="15.75" customHeight="1" thickBot="1" x14ac:dyDescent="0.35">
      <c r="A14" s="1465"/>
      <c r="B14" s="3377"/>
      <c r="C14" s="3377"/>
      <c r="D14" s="3377"/>
      <c r="E14" s="3377"/>
      <c r="F14" s="3377"/>
      <c r="G14" s="3377"/>
      <c r="H14" s="3377"/>
      <c r="I14" s="725"/>
      <c r="J14" s="3377"/>
      <c r="K14" s="3377"/>
      <c r="L14" s="3377"/>
      <c r="M14" s="3377"/>
      <c r="N14" s="3377"/>
      <c r="O14" s="3377"/>
      <c r="P14" s="3377"/>
      <c r="Q14" s="3377"/>
      <c r="R14" s="3377"/>
      <c r="S14" s="210"/>
    </row>
    <row r="15" spans="1:20" ht="15.75" customHeight="1" x14ac:dyDescent="0.3">
      <c r="A15" s="1466"/>
      <c r="B15" s="3374" t="s">
        <v>1219</v>
      </c>
      <c r="C15" s="3374"/>
      <c r="D15" s="3374"/>
      <c r="E15" s="3374"/>
      <c r="F15" s="3374"/>
      <c r="G15" s="3374"/>
      <c r="H15" s="3374"/>
      <c r="I15" s="307"/>
      <c r="J15" s="3363" t="s">
        <v>1060</v>
      </c>
      <c r="K15" s="3363"/>
      <c r="L15" s="3363"/>
      <c r="M15" s="3363"/>
      <c r="N15" s="3363"/>
      <c r="O15" s="3363"/>
      <c r="P15" s="3363"/>
      <c r="Q15" s="732"/>
      <c r="R15" s="732"/>
      <c r="S15" s="210"/>
    </row>
    <row r="16" spans="1:20" ht="15.75" customHeight="1" thickBot="1" x14ac:dyDescent="0.35">
      <c r="A16" s="1466"/>
      <c r="B16" s="3372" t="s">
        <v>1218</v>
      </c>
      <c r="C16" s="3372"/>
      <c r="D16" s="3372"/>
      <c r="E16" s="3372"/>
      <c r="F16" s="3372"/>
      <c r="G16" s="3372"/>
      <c r="H16" s="3372"/>
      <c r="I16" s="307"/>
      <c r="J16" s="3372" t="s">
        <v>1218</v>
      </c>
      <c r="K16" s="3372"/>
      <c r="L16" s="3372"/>
      <c r="M16" s="3372"/>
      <c r="N16" s="3372"/>
      <c r="O16" s="3372"/>
      <c r="P16" s="3372"/>
      <c r="Q16" s="3372"/>
      <c r="R16" s="3372"/>
      <c r="S16" s="210"/>
    </row>
    <row r="17" spans="1:19" ht="15.75" customHeight="1" x14ac:dyDescent="0.3">
      <c r="A17" s="1466"/>
      <c r="B17" s="3373" t="s">
        <v>1220</v>
      </c>
      <c r="C17" s="3373"/>
      <c r="D17" s="3373"/>
      <c r="E17" s="3373"/>
      <c r="F17" s="3373"/>
      <c r="G17" s="3373"/>
      <c r="H17" s="3373"/>
      <c r="I17" s="307"/>
      <c r="J17" s="3374" t="s">
        <v>1173</v>
      </c>
      <c r="K17" s="3374"/>
      <c r="L17" s="3374"/>
      <c r="M17" s="3374"/>
      <c r="N17" s="3374"/>
      <c r="O17" s="3374"/>
      <c r="P17" s="3374"/>
      <c r="Q17" s="3374"/>
      <c r="R17" s="3374"/>
      <c r="S17" s="210"/>
    </row>
    <row r="18" spans="1:19" ht="15" thickBot="1" x14ac:dyDescent="0.35">
      <c r="A18" s="1466"/>
      <c r="B18" s="3375"/>
      <c r="C18" s="3375"/>
      <c r="D18" s="3375"/>
      <c r="E18" s="3375"/>
      <c r="F18" s="3375"/>
      <c r="G18" s="3375"/>
      <c r="H18" s="3375"/>
      <c r="I18" s="307"/>
      <c r="J18" s="3375"/>
      <c r="K18" s="3375"/>
      <c r="L18" s="3375"/>
      <c r="M18" s="3375"/>
      <c r="N18" s="732"/>
      <c r="O18" s="929"/>
      <c r="P18" s="723"/>
      <c r="Q18" s="3025"/>
      <c r="R18" s="3025"/>
      <c r="S18" s="210"/>
    </row>
    <row r="19" spans="1:19" ht="15.75" customHeight="1" x14ac:dyDescent="0.3">
      <c r="A19" s="1467"/>
      <c r="B19" s="709" t="s">
        <v>1061</v>
      </c>
      <c r="C19" s="732"/>
      <c r="D19" s="732"/>
      <c r="E19" s="732"/>
      <c r="F19" s="732"/>
      <c r="G19" s="732"/>
      <c r="H19" s="732"/>
      <c r="I19" s="732"/>
      <c r="J19" s="708" t="s">
        <v>167</v>
      </c>
      <c r="K19" s="732"/>
      <c r="L19" s="732"/>
      <c r="M19" s="732"/>
      <c r="N19" s="732"/>
      <c r="O19" s="708" t="s">
        <v>168</v>
      </c>
      <c r="P19" s="732"/>
      <c r="Q19" s="708" t="s">
        <v>169</v>
      </c>
      <c r="R19" s="732"/>
      <c r="S19" s="210"/>
    </row>
    <row r="20" spans="1:19" ht="5.0999999999999996" customHeight="1" thickBot="1" x14ac:dyDescent="0.35">
      <c r="A20" s="1465"/>
      <c r="B20" s="725"/>
      <c r="C20" s="725"/>
      <c r="D20" s="725"/>
      <c r="E20" s="725"/>
      <c r="F20" s="725"/>
      <c r="G20" s="725"/>
      <c r="H20" s="725"/>
      <c r="I20" s="725"/>
      <c r="J20" s="725"/>
      <c r="K20" s="725"/>
      <c r="L20" s="725"/>
      <c r="M20" s="732"/>
      <c r="N20" s="732"/>
      <c r="O20" s="732"/>
      <c r="P20" s="732"/>
      <c r="Q20" s="732"/>
      <c r="R20" s="732"/>
      <c r="S20" s="210"/>
    </row>
    <row r="21" spans="1:19" ht="15.75" customHeight="1" thickBot="1" x14ac:dyDescent="0.35">
      <c r="A21" s="1466"/>
      <c r="B21" s="3363" t="s">
        <v>721</v>
      </c>
      <c r="C21" s="3363"/>
      <c r="D21" s="3363"/>
      <c r="E21" s="3363"/>
      <c r="F21" s="3363"/>
      <c r="G21" s="3363"/>
      <c r="H21" s="3363"/>
      <c r="I21" s="3363"/>
      <c r="J21" s="3363"/>
      <c r="K21" s="3363"/>
      <c r="L21" s="3363"/>
      <c r="M21" s="3363"/>
      <c r="N21" s="3363"/>
      <c r="O21" s="3363"/>
      <c r="P21" s="3363"/>
      <c r="R21" s="3364"/>
      <c r="S21" s="3365"/>
    </row>
    <row r="22" spans="1:19" ht="5.0999999999999996" customHeight="1" thickBot="1" x14ac:dyDescent="0.35">
      <c r="A22" s="1466"/>
      <c r="B22" s="722"/>
      <c r="C22" s="722"/>
      <c r="D22" s="722"/>
      <c r="E22" s="722"/>
      <c r="F22" s="722"/>
      <c r="G22" s="722"/>
      <c r="H22" s="722"/>
      <c r="I22" s="722"/>
      <c r="J22" s="722"/>
      <c r="K22" s="722"/>
      <c r="L22" s="722"/>
      <c r="M22" s="722"/>
      <c r="N22" s="722"/>
      <c r="O22" s="722"/>
      <c r="P22" s="732"/>
      <c r="Q22" s="726"/>
      <c r="R22" s="726"/>
      <c r="S22" s="210"/>
    </row>
    <row r="23" spans="1:19" ht="15" customHeight="1" thickBot="1" x14ac:dyDescent="0.35">
      <c r="A23" s="1466"/>
      <c r="B23" s="3363" t="s">
        <v>1172</v>
      </c>
      <c r="C23" s="3363"/>
      <c r="D23" s="3363"/>
      <c r="E23" s="3363"/>
      <c r="F23" s="3363"/>
      <c r="G23" s="3363"/>
      <c r="H23" s="3363"/>
      <c r="I23" s="3363"/>
      <c r="J23" s="3363"/>
      <c r="K23" s="3363"/>
      <c r="L23" s="3363"/>
      <c r="M23" s="3363"/>
      <c r="N23" s="3363"/>
      <c r="O23" s="3363"/>
      <c r="P23" s="3363"/>
      <c r="Q23" s="1457"/>
      <c r="R23" s="3382"/>
      <c r="S23" s="3383"/>
    </row>
    <row r="24" spans="1:19" ht="5.0999999999999996" customHeight="1" thickBot="1" x14ac:dyDescent="0.35">
      <c r="A24" s="1466"/>
      <c r="B24" s="722"/>
      <c r="C24" s="722"/>
      <c r="D24" s="722"/>
      <c r="E24" s="722"/>
      <c r="F24" s="722"/>
      <c r="G24" s="722"/>
      <c r="H24" s="722"/>
      <c r="I24" s="722"/>
      <c r="J24" s="722"/>
      <c r="K24" s="722"/>
      <c r="L24" s="722"/>
      <c r="M24" s="722"/>
      <c r="N24" s="722"/>
      <c r="O24" s="722"/>
      <c r="P24" s="722"/>
      <c r="Q24" s="1446"/>
      <c r="R24" s="707"/>
      <c r="S24" s="210"/>
    </row>
    <row r="25" spans="1:19" ht="15.75" customHeight="1" thickBot="1" x14ac:dyDescent="0.35">
      <c r="A25" s="1466"/>
      <c r="B25" s="3363" t="s">
        <v>1171</v>
      </c>
      <c r="C25" s="3363"/>
      <c r="D25" s="3363"/>
      <c r="E25" s="3363"/>
      <c r="F25" s="3363"/>
      <c r="G25" s="3363"/>
      <c r="H25" s="3369"/>
      <c r="I25" s="3370"/>
      <c r="J25" s="3370"/>
      <c r="K25" s="3370"/>
      <c r="L25" s="3370"/>
      <c r="M25" s="3370"/>
      <c r="N25" s="3370"/>
      <c r="O25" s="3370"/>
      <c r="P25" s="3370"/>
      <c r="Q25" s="3370"/>
      <c r="R25" s="3370"/>
      <c r="S25" s="3371"/>
    </row>
    <row r="26" spans="1:19" ht="4.5" customHeight="1" thickBot="1" x14ac:dyDescent="0.35">
      <c r="A26" s="1465"/>
      <c r="B26" s="725"/>
      <c r="C26" s="725"/>
      <c r="D26" s="725"/>
      <c r="E26" s="725"/>
      <c r="F26" s="725"/>
      <c r="G26" s="725"/>
      <c r="H26" s="725"/>
      <c r="I26" s="725"/>
      <c r="J26" s="725"/>
      <c r="K26" s="725"/>
      <c r="L26" s="725"/>
      <c r="M26" s="732"/>
      <c r="N26" s="732"/>
      <c r="O26" s="732"/>
      <c r="P26" s="732"/>
      <c r="Q26" s="732"/>
      <c r="R26" s="732"/>
      <c r="S26" s="210"/>
    </row>
    <row r="27" spans="1:19" ht="15" thickBot="1" x14ac:dyDescent="0.35">
      <c r="A27" s="1465"/>
      <c r="B27" s="940"/>
      <c r="C27" s="3360" t="s">
        <v>1170</v>
      </c>
      <c r="D27" s="3361"/>
      <c r="E27" s="3361"/>
      <c r="F27" s="3361"/>
      <c r="G27" s="3361"/>
      <c r="H27" s="3361"/>
      <c r="I27" s="3361"/>
      <c r="J27" s="3361"/>
      <c r="K27" s="3361"/>
      <c r="L27" s="3361"/>
      <c r="M27" s="3361"/>
      <c r="N27" s="3361"/>
      <c r="O27" s="3361"/>
      <c r="P27" s="3361"/>
      <c r="Q27" s="3361"/>
      <c r="R27" s="3361"/>
      <c r="S27" s="210"/>
    </row>
    <row r="28" spans="1:19" ht="5.0999999999999996" customHeight="1" x14ac:dyDescent="0.3">
      <c r="A28" s="1465"/>
      <c r="B28" s="725"/>
      <c r="C28" s="721"/>
      <c r="D28" s="721"/>
      <c r="E28" s="721"/>
      <c r="F28" s="721"/>
      <c r="G28" s="721"/>
      <c r="H28" s="721"/>
      <c r="I28" s="721"/>
      <c r="J28" s="721"/>
      <c r="K28" s="721"/>
      <c r="L28" s="721"/>
      <c r="M28" s="721"/>
      <c r="N28" s="721"/>
      <c r="O28" s="721"/>
      <c r="P28" s="721"/>
      <c r="Q28" s="721"/>
      <c r="R28" s="721"/>
      <c r="S28" s="210"/>
    </row>
    <row r="29" spans="1:19" ht="15.75" customHeight="1" thickBot="1" x14ac:dyDescent="0.35">
      <c r="A29" s="1465"/>
      <c r="B29" s="725" t="s">
        <v>1169</v>
      </c>
      <c r="C29" s="3362" t="s">
        <v>189</v>
      </c>
      <c r="D29" s="3362"/>
      <c r="E29" s="3362"/>
      <c r="F29" s="3362"/>
      <c r="G29" s="3362"/>
      <c r="H29" s="3362"/>
      <c r="I29" s="3362"/>
      <c r="J29" s="725"/>
      <c r="K29" s="3362" t="s">
        <v>1166</v>
      </c>
      <c r="L29" s="3362"/>
      <c r="M29" s="3362"/>
      <c r="N29" s="3362"/>
      <c r="O29" s="3362"/>
      <c r="P29" s="3362"/>
      <c r="Q29" s="732"/>
      <c r="R29" s="861" t="s">
        <v>115</v>
      </c>
      <c r="S29" s="210"/>
    </row>
    <row r="30" spans="1:19" ht="15" thickBot="1" x14ac:dyDescent="0.35">
      <c r="A30" s="1465"/>
      <c r="B30" s="723" t="s">
        <v>1168</v>
      </c>
      <c r="C30" s="3362" t="s">
        <v>189</v>
      </c>
      <c r="D30" s="3362"/>
      <c r="E30" s="3362"/>
      <c r="F30" s="3362"/>
      <c r="G30" s="3362"/>
      <c r="H30" s="3362"/>
      <c r="I30" s="3362"/>
      <c r="J30" s="725"/>
      <c r="K30" s="3362" t="s">
        <v>1166</v>
      </c>
      <c r="L30" s="3362"/>
      <c r="M30" s="3362"/>
      <c r="N30" s="3362"/>
      <c r="O30" s="3362"/>
      <c r="P30" s="3362"/>
      <c r="Q30" s="732"/>
      <c r="R30" s="861" t="s">
        <v>115</v>
      </c>
      <c r="S30" s="210"/>
    </row>
    <row r="31" spans="1:19" ht="15" thickBot="1" x14ac:dyDescent="0.35">
      <c r="A31" s="1465"/>
      <c r="B31" s="725" t="s">
        <v>1167</v>
      </c>
      <c r="C31" s="3362" t="s">
        <v>189</v>
      </c>
      <c r="D31" s="3362"/>
      <c r="E31" s="3362"/>
      <c r="F31" s="3362"/>
      <c r="G31" s="3362"/>
      <c r="H31" s="3362"/>
      <c r="I31" s="3362"/>
      <c r="J31" s="725"/>
      <c r="K31" s="3362" t="s">
        <v>1166</v>
      </c>
      <c r="L31" s="3362"/>
      <c r="M31" s="3362"/>
      <c r="N31" s="3362"/>
      <c r="O31" s="3362"/>
      <c r="P31" s="3362"/>
      <c r="Q31" s="732"/>
      <c r="R31" s="861" t="s">
        <v>115</v>
      </c>
      <c r="S31" s="210"/>
    </row>
    <row r="32" spans="1:19" ht="6" customHeight="1" thickBot="1" x14ac:dyDescent="0.35">
      <c r="A32" s="1468"/>
      <c r="B32" s="724"/>
      <c r="C32" s="724"/>
      <c r="D32" s="3359"/>
      <c r="E32" s="3359"/>
      <c r="F32" s="3359"/>
      <c r="G32" s="3359"/>
      <c r="H32" s="3359"/>
      <c r="I32" s="3359"/>
      <c r="J32" s="3359"/>
      <c r="K32" s="3359"/>
      <c r="L32" s="3359"/>
      <c r="M32" s="724"/>
      <c r="N32" s="724"/>
      <c r="O32" s="724"/>
      <c r="P32" s="724"/>
      <c r="Q32" s="724"/>
      <c r="R32" s="724"/>
      <c r="S32" s="716"/>
    </row>
    <row r="33" spans="1:19" ht="7.5" customHeight="1" thickBot="1" x14ac:dyDescent="0.35">
      <c r="A33" s="1469"/>
      <c r="B33" s="715"/>
      <c r="C33" s="715"/>
      <c r="D33" s="715"/>
      <c r="E33" s="715"/>
      <c r="F33" s="715"/>
      <c r="G33" s="715"/>
      <c r="H33" s="715"/>
      <c r="I33" s="715"/>
      <c r="J33" s="715"/>
      <c r="K33" s="715"/>
      <c r="L33" s="715"/>
      <c r="M33" s="715"/>
      <c r="N33" s="715"/>
      <c r="O33" s="715"/>
      <c r="P33" s="715"/>
      <c r="Q33" s="715"/>
      <c r="R33" s="715"/>
      <c r="S33" s="714"/>
    </row>
    <row r="34" spans="1:19" ht="6" customHeight="1" x14ac:dyDescent="0.3">
      <c r="A34" s="1470"/>
      <c r="B34" s="710"/>
      <c r="C34" s="710"/>
      <c r="D34" s="710"/>
      <c r="E34" s="710"/>
      <c r="F34" s="710"/>
      <c r="G34" s="710"/>
      <c r="H34" s="710"/>
      <c r="I34" s="710"/>
      <c r="J34" s="710"/>
      <c r="K34" s="710"/>
      <c r="L34" s="710"/>
      <c r="M34" s="1449"/>
      <c r="N34" s="1449"/>
      <c r="O34" s="1449"/>
      <c r="P34" s="1449"/>
      <c r="Q34" s="1449"/>
      <c r="R34" s="1449"/>
      <c r="S34" s="1450"/>
    </row>
    <row r="35" spans="1:19" ht="15" thickBot="1" x14ac:dyDescent="0.35">
      <c r="A35" s="1464">
        <v>2</v>
      </c>
      <c r="B35" s="3025"/>
      <c r="C35" s="3025"/>
      <c r="D35" s="3025"/>
      <c r="E35" s="3025"/>
      <c r="F35" s="3025"/>
      <c r="G35" s="3025"/>
      <c r="H35" s="3025"/>
      <c r="I35" s="723"/>
      <c r="J35" s="3025"/>
      <c r="K35" s="3025"/>
      <c r="L35" s="3025"/>
      <c r="M35" s="3025"/>
      <c r="N35" s="1457"/>
      <c r="O35" s="1456"/>
      <c r="P35" s="723"/>
      <c r="Q35" s="3030"/>
      <c r="R35" s="3025"/>
      <c r="S35" s="210"/>
    </row>
    <row r="36" spans="1:19" x14ac:dyDescent="0.3">
      <c r="A36" s="1465"/>
      <c r="B36" s="3376" t="s">
        <v>1176</v>
      </c>
      <c r="C36" s="3376"/>
      <c r="D36" s="3376"/>
      <c r="E36" s="3376"/>
      <c r="F36" s="3376"/>
      <c r="G36" s="3376"/>
      <c r="H36" s="3376"/>
      <c r="I36" s="1455"/>
      <c r="J36" s="651" t="s">
        <v>975</v>
      </c>
      <c r="K36" s="1455"/>
      <c r="L36" s="1455"/>
      <c r="M36" s="1457"/>
      <c r="N36" s="1457"/>
      <c r="O36" s="709" t="s">
        <v>1175</v>
      </c>
      <c r="P36" s="1457"/>
      <c r="Q36" s="708" t="s">
        <v>1174</v>
      </c>
      <c r="R36" s="1457"/>
      <c r="S36" s="210"/>
    </row>
    <row r="37" spans="1:19" ht="15" thickBot="1" x14ac:dyDescent="0.35">
      <c r="A37" s="1465"/>
      <c r="B37" s="3377"/>
      <c r="C37" s="3377"/>
      <c r="D37" s="3377"/>
      <c r="E37" s="3377"/>
      <c r="F37" s="3377"/>
      <c r="G37" s="3377"/>
      <c r="H37" s="3377"/>
      <c r="I37" s="3377"/>
      <c r="J37" s="3377"/>
      <c r="K37" s="3377"/>
      <c r="L37" s="3377"/>
      <c r="M37" s="3377"/>
      <c r="N37" s="1457"/>
      <c r="O37" s="3377"/>
      <c r="P37" s="3377"/>
      <c r="Q37" s="3377"/>
      <c r="R37" s="3377"/>
      <c r="S37" s="210"/>
    </row>
    <row r="38" spans="1:19" x14ac:dyDescent="0.3">
      <c r="A38" s="1465"/>
      <c r="B38" s="651" t="s">
        <v>1059</v>
      </c>
      <c r="C38" s="1455"/>
      <c r="D38" s="1455"/>
      <c r="E38" s="1455"/>
      <c r="F38" s="1455"/>
      <c r="G38" s="1455"/>
      <c r="H38" s="1455"/>
      <c r="I38" s="1455"/>
      <c r="J38" s="1455"/>
      <c r="K38" s="1455"/>
      <c r="L38" s="1455"/>
      <c r="M38" s="1457"/>
      <c r="N38" s="1457"/>
      <c r="O38" s="941" t="s">
        <v>167</v>
      </c>
      <c r="P38" s="1457"/>
      <c r="Q38" s="1457"/>
      <c r="R38" s="1457"/>
      <c r="S38" s="210"/>
    </row>
    <row r="39" spans="1:19" ht="15" thickBot="1" x14ac:dyDescent="0.35">
      <c r="A39" s="1465"/>
      <c r="B39" s="3377"/>
      <c r="C39" s="3377"/>
      <c r="D39" s="3377"/>
      <c r="E39" s="3377"/>
      <c r="F39" s="3377"/>
      <c r="G39" s="3377"/>
      <c r="H39" s="3377"/>
      <c r="I39" s="1455"/>
      <c r="J39" s="3377"/>
      <c r="K39" s="3377"/>
      <c r="L39" s="3377"/>
      <c r="M39" s="3377"/>
      <c r="N39" s="3377"/>
      <c r="O39" s="3377"/>
      <c r="P39" s="3377"/>
      <c r="Q39" s="3377"/>
      <c r="R39" s="3377"/>
      <c r="S39" s="210"/>
    </row>
    <row r="40" spans="1:19" ht="15" customHeight="1" x14ac:dyDescent="0.3">
      <c r="A40" s="1466"/>
      <c r="B40" s="3374" t="s">
        <v>1219</v>
      </c>
      <c r="C40" s="3374"/>
      <c r="D40" s="3374"/>
      <c r="E40" s="3374"/>
      <c r="F40" s="3374"/>
      <c r="G40" s="3374"/>
      <c r="H40" s="3374"/>
      <c r="I40" s="307"/>
      <c r="J40" s="3363" t="s">
        <v>1060</v>
      </c>
      <c r="K40" s="3363"/>
      <c r="L40" s="3363"/>
      <c r="M40" s="3363"/>
      <c r="N40" s="3363"/>
      <c r="O40" s="3363"/>
      <c r="P40" s="3363"/>
      <c r="Q40" s="1457"/>
      <c r="R40" s="1457"/>
      <c r="S40" s="210"/>
    </row>
    <row r="41" spans="1:19" ht="15.75" customHeight="1" thickBot="1" x14ac:dyDescent="0.35">
      <c r="A41" s="1466"/>
      <c r="B41" s="3372" t="s">
        <v>1218</v>
      </c>
      <c r="C41" s="3372"/>
      <c r="D41" s="3372"/>
      <c r="E41" s="3372"/>
      <c r="F41" s="3372"/>
      <c r="G41" s="3372"/>
      <c r="H41" s="3372"/>
      <c r="I41" s="307"/>
      <c r="J41" s="3372" t="s">
        <v>1218</v>
      </c>
      <c r="K41" s="3372"/>
      <c r="L41" s="3372"/>
      <c r="M41" s="3372"/>
      <c r="N41" s="3372"/>
      <c r="O41" s="3372"/>
      <c r="P41" s="3372"/>
      <c r="Q41" s="3372"/>
      <c r="R41" s="3372"/>
      <c r="S41" s="210"/>
    </row>
    <row r="42" spans="1:19" ht="15.75" customHeight="1" x14ac:dyDescent="0.3">
      <c r="A42" s="1466"/>
      <c r="B42" s="3373" t="s">
        <v>1220</v>
      </c>
      <c r="C42" s="3373"/>
      <c r="D42" s="3373"/>
      <c r="E42" s="3373"/>
      <c r="F42" s="3373"/>
      <c r="G42" s="3373"/>
      <c r="H42" s="3373"/>
      <c r="I42" s="307"/>
      <c r="J42" s="3374" t="s">
        <v>1173</v>
      </c>
      <c r="K42" s="3374"/>
      <c r="L42" s="3374"/>
      <c r="M42" s="3374"/>
      <c r="N42" s="3374"/>
      <c r="O42" s="3374"/>
      <c r="P42" s="3374"/>
      <c r="Q42" s="3374"/>
      <c r="R42" s="3374"/>
      <c r="S42" s="210"/>
    </row>
    <row r="43" spans="1:19" ht="15.75" customHeight="1" thickBot="1" x14ac:dyDescent="0.35">
      <c r="A43" s="1466"/>
      <c r="B43" s="3375"/>
      <c r="C43" s="3375"/>
      <c r="D43" s="3375"/>
      <c r="E43" s="3375"/>
      <c r="F43" s="3375"/>
      <c r="G43" s="3375"/>
      <c r="H43" s="3375"/>
      <c r="I43" s="307"/>
      <c r="J43" s="3375"/>
      <c r="K43" s="3375"/>
      <c r="L43" s="3375"/>
      <c r="M43" s="3375"/>
      <c r="N43" s="1457"/>
      <c r="O43" s="1456"/>
      <c r="P43" s="723"/>
      <c r="Q43" s="3025"/>
      <c r="R43" s="3025"/>
      <c r="S43" s="210"/>
    </row>
    <row r="44" spans="1:19" x14ac:dyDescent="0.3">
      <c r="A44" s="1467"/>
      <c r="B44" s="709" t="s">
        <v>1061</v>
      </c>
      <c r="C44" s="1457"/>
      <c r="D44" s="1457"/>
      <c r="E44" s="1457"/>
      <c r="F44" s="1457"/>
      <c r="G44" s="1457"/>
      <c r="H44" s="1457"/>
      <c r="I44" s="1457"/>
      <c r="J44" s="708" t="s">
        <v>167</v>
      </c>
      <c r="K44" s="1457"/>
      <c r="L44" s="1457"/>
      <c r="M44" s="1457"/>
      <c r="N44" s="1457"/>
      <c r="O44" s="708" t="s">
        <v>168</v>
      </c>
      <c r="P44" s="1457"/>
      <c r="Q44" s="708" t="s">
        <v>169</v>
      </c>
      <c r="R44" s="1457"/>
      <c r="S44" s="210"/>
    </row>
    <row r="45" spans="1:19" ht="5.0999999999999996" customHeight="1" thickBot="1" x14ac:dyDescent="0.35">
      <c r="A45" s="1465"/>
      <c r="B45" s="1455"/>
      <c r="C45" s="1455"/>
      <c r="D45" s="1455"/>
      <c r="E45" s="1455"/>
      <c r="F45" s="1455"/>
      <c r="G45" s="1455"/>
      <c r="H45" s="1455"/>
      <c r="I45" s="1455"/>
      <c r="J45" s="1455"/>
      <c r="K45" s="1455"/>
      <c r="L45" s="1455"/>
      <c r="M45" s="1457"/>
      <c r="N45" s="1457"/>
      <c r="O45" s="1457"/>
      <c r="P45" s="1457"/>
      <c r="Q45" s="1457"/>
      <c r="R45" s="1457"/>
      <c r="S45" s="210"/>
    </row>
    <row r="46" spans="1:19" s="1447" customFormat="1" ht="15.75" customHeight="1" thickBot="1" x14ac:dyDescent="0.35">
      <c r="A46" s="1466"/>
      <c r="B46" s="3363" t="s">
        <v>721</v>
      </c>
      <c r="C46" s="3363"/>
      <c r="D46" s="3363"/>
      <c r="E46" s="3363"/>
      <c r="F46" s="3363"/>
      <c r="G46" s="3363"/>
      <c r="H46" s="3363"/>
      <c r="I46" s="3363"/>
      <c r="J46" s="3363"/>
      <c r="K46" s="3363"/>
      <c r="L46" s="3363"/>
      <c r="M46" s="3363"/>
      <c r="N46" s="3363"/>
      <c r="O46" s="3363"/>
      <c r="P46" s="3363"/>
      <c r="R46" s="3364"/>
      <c r="S46" s="3365"/>
    </row>
    <row r="47" spans="1:19" s="1447" customFormat="1" ht="5.0999999999999996" customHeight="1" thickBot="1" x14ac:dyDescent="0.35">
      <c r="A47" s="1466"/>
      <c r="B47" s="1453"/>
      <c r="C47" s="1453"/>
      <c r="D47" s="1453"/>
      <c r="E47" s="1453"/>
      <c r="F47" s="1453"/>
      <c r="G47" s="1453"/>
      <c r="H47" s="1453"/>
      <c r="I47" s="1453"/>
      <c r="J47" s="1453"/>
      <c r="K47" s="1453"/>
      <c r="L47" s="1453"/>
      <c r="M47" s="1453"/>
      <c r="N47" s="1453"/>
      <c r="O47" s="1453"/>
      <c r="P47" s="1457"/>
      <c r="Q47" s="1446"/>
      <c r="R47" s="1446"/>
      <c r="S47" s="210"/>
    </row>
    <row r="48" spans="1:19" s="1447" customFormat="1" ht="15" customHeight="1" thickBot="1" x14ac:dyDescent="0.35">
      <c r="A48" s="1466"/>
      <c r="B48" s="3363" t="s">
        <v>1172</v>
      </c>
      <c r="C48" s="3363"/>
      <c r="D48" s="3363"/>
      <c r="E48" s="3363"/>
      <c r="F48" s="3363"/>
      <c r="G48" s="3363"/>
      <c r="H48" s="3363"/>
      <c r="I48" s="3363"/>
      <c r="J48" s="3363"/>
      <c r="K48" s="3363"/>
      <c r="L48" s="3363"/>
      <c r="M48" s="3363"/>
      <c r="N48" s="3363"/>
      <c r="O48" s="3363"/>
      <c r="P48" s="3363"/>
      <c r="Q48" s="1457"/>
      <c r="R48" s="3382"/>
      <c r="S48" s="3383"/>
    </row>
    <row r="49" spans="1:19" s="1447" customFormat="1" ht="5.0999999999999996" customHeight="1" thickBot="1" x14ac:dyDescent="0.35">
      <c r="A49" s="1466"/>
      <c r="B49" s="1453"/>
      <c r="C49" s="1453"/>
      <c r="D49" s="1453"/>
      <c r="E49" s="1453"/>
      <c r="F49" s="1453"/>
      <c r="G49" s="1453"/>
      <c r="H49" s="1453"/>
      <c r="I49" s="1453"/>
      <c r="J49" s="1453"/>
      <c r="K49" s="1453"/>
      <c r="L49" s="1453"/>
      <c r="M49" s="1453"/>
      <c r="N49" s="1453"/>
      <c r="O49" s="1453"/>
      <c r="P49" s="1453"/>
      <c r="Q49" s="1446"/>
      <c r="R49" s="707"/>
      <c r="S49" s="210"/>
    </row>
    <row r="50" spans="1:19" s="1447" customFormat="1" ht="15.75" customHeight="1" thickBot="1" x14ac:dyDescent="0.35">
      <c r="A50" s="1466"/>
      <c r="B50" s="3363" t="s">
        <v>1171</v>
      </c>
      <c r="C50" s="3363"/>
      <c r="D50" s="3363"/>
      <c r="E50" s="3363"/>
      <c r="F50" s="3363"/>
      <c r="G50" s="3363"/>
      <c r="H50" s="3369"/>
      <c r="I50" s="3370"/>
      <c r="J50" s="3370"/>
      <c r="K50" s="3370"/>
      <c r="L50" s="3370"/>
      <c r="M50" s="3370"/>
      <c r="N50" s="3370"/>
      <c r="O50" s="3370"/>
      <c r="P50" s="3370"/>
      <c r="Q50" s="3370"/>
      <c r="R50" s="3370"/>
      <c r="S50" s="3371"/>
    </row>
    <row r="51" spans="1:19" ht="8.25" customHeight="1" thickBot="1" x14ac:dyDescent="0.35">
      <c r="A51" s="1465"/>
      <c r="B51" s="1455"/>
      <c r="C51" s="1455"/>
      <c r="D51" s="1455"/>
      <c r="E51" s="1455"/>
      <c r="F51" s="1455"/>
      <c r="G51" s="1455"/>
      <c r="H51" s="1455"/>
      <c r="I51" s="1455"/>
      <c r="J51" s="1455"/>
      <c r="K51" s="1455"/>
      <c r="L51" s="1455"/>
      <c r="M51" s="1457"/>
      <c r="N51" s="1457"/>
      <c r="O51" s="1457"/>
      <c r="P51" s="1457"/>
      <c r="Q51" s="1457"/>
      <c r="R51" s="1457"/>
      <c r="S51" s="210"/>
    </row>
    <row r="52" spans="1:19" ht="15.75" customHeight="1" thickBot="1" x14ac:dyDescent="0.35">
      <c r="A52" s="1465"/>
      <c r="B52" s="940"/>
      <c r="C52" s="3360" t="s">
        <v>1170</v>
      </c>
      <c r="D52" s="3361"/>
      <c r="E52" s="3361"/>
      <c r="F52" s="3361"/>
      <c r="G52" s="3361"/>
      <c r="H52" s="3361"/>
      <c r="I52" s="3361"/>
      <c r="J52" s="3361"/>
      <c r="K52" s="3361"/>
      <c r="L52" s="3361"/>
      <c r="M52" s="3361"/>
      <c r="N52" s="3361"/>
      <c r="O52" s="3361"/>
      <c r="P52" s="3361"/>
      <c r="Q52" s="3361"/>
      <c r="R52" s="3361"/>
      <c r="S52" s="210"/>
    </row>
    <row r="53" spans="1:19" ht="5.0999999999999996" customHeight="1" x14ac:dyDescent="0.3">
      <c r="A53" s="1465"/>
      <c r="B53" s="1455"/>
      <c r="C53" s="1454"/>
      <c r="D53" s="1454"/>
      <c r="E53" s="1454"/>
      <c r="F53" s="1454"/>
      <c r="G53" s="1454"/>
      <c r="H53" s="1454"/>
      <c r="I53" s="1454"/>
      <c r="J53" s="1454"/>
      <c r="K53" s="1454"/>
      <c r="L53" s="1454"/>
      <c r="M53" s="1454"/>
      <c r="N53" s="1454"/>
      <c r="O53" s="1454"/>
      <c r="P53" s="1454"/>
      <c r="Q53" s="1454"/>
      <c r="R53" s="1454"/>
      <c r="S53" s="210"/>
    </row>
    <row r="54" spans="1:19" ht="15" thickBot="1" x14ac:dyDescent="0.35">
      <c r="A54" s="1465"/>
      <c r="B54" s="1455" t="s">
        <v>1169</v>
      </c>
      <c r="C54" s="3362" t="s">
        <v>189</v>
      </c>
      <c r="D54" s="3362"/>
      <c r="E54" s="3362"/>
      <c r="F54" s="3362"/>
      <c r="G54" s="3362"/>
      <c r="H54" s="3362"/>
      <c r="I54" s="3362"/>
      <c r="J54" s="1455"/>
      <c r="K54" s="3362" t="s">
        <v>1166</v>
      </c>
      <c r="L54" s="3362"/>
      <c r="M54" s="3362"/>
      <c r="N54" s="3362"/>
      <c r="O54" s="3362"/>
      <c r="P54" s="3362"/>
      <c r="Q54" s="1457"/>
      <c r="R54" s="861" t="s">
        <v>115</v>
      </c>
      <c r="S54" s="210"/>
    </row>
    <row r="55" spans="1:19" ht="15" thickBot="1" x14ac:dyDescent="0.35">
      <c r="A55" s="1465"/>
      <c r="B55" s="723" t="s">
        <v>1168</v>
      </c>
      <c r="C55" s="3362" t="s">
        <v>189</v>
      </c>
      <c r="D55" s="3362"/>
      <c r="E55" s="3362"/>
      <c r="F55" s="3362"/>
      <c r="G55" s="3362"/>
      <c r="H55" s="3362"/>
      <c r="I55" s="3362"/>
      <c r="J55" s="1455"/>
      <c r="K55" s="3362" t="s">
        <v>1166</v>
      </c>
      <c r="L55" s="3362"/>
      <c r="M55" s="3362"/>
      <c r="N55" s="3362"/>
      <c r="O55" s="3362"/>
      <c r="P55" s="3362"/>
      <c r="Q55" s="1457"/>
      <c r="R55" s="861" t="s">
        <v>115</v>
      </c>
      <c r="S55" s="210"/>
    </row>
    <row r="56" spans="1:19" ht="15" thickBot="1" x14ac:dyDescent="0.35">
      <c r="A56" s="1465"/>
      <c r="B56" s="1455" t="s">
        <v>1167</v>
      </c>
      <c r="C56" s="3362" t="s">
        <v>189</v>
      </c>
      <c r="D56" s="3362"/>
      <c r="E56" s="3362"/>
      <c r="F56" s="3362"/>
      <c r="G56" s="3362"/>
      <c r="H56" s="3362"/>
      <c r="I56" s="3362"/>
      <c r="J56" s="1455"/>
      <c r="K56" s="3362" t="s">
        <v>1166</v>
      </c>
      <c r="L56" s="3362"/>
      <c r="M56" s="3362"/>
      <c r="N56" s="3362"/>
      <c r="O56" s="3362"/>
      <c r="P56" s="3362"/>
      <c r="Q56" s="1457"/>
      <c r="R56" s="861" t="s">
        <v>115</v>
      </c>
      <c r="S56" s="210"/>
    </row>
    <row r="57" spans="1:19" customFormat="1" ht="9" customHeight="1" x14ac:dyDescent="0.3">
      <c r="A57" s="1467"/>
      <c r="B57" s="1457"/>
      <c r="C57" s="1457"/>
      <c r="D57" s="1457"/>
      <c r="E57" s="1457"/>
      <c r="F57" s="1457"/>
      <c r="G57" s="1457"/>
      <c r="H57" s="1457"/>
      <c r="I57" s="1457"/>
      <c r="J57" s="1457"/>
      <c r="K57" s="1457"/>
      <c r="L57" s="1457"/>
      <c r="M57" s="1457"/>
      <c r="N57" s="1457"/>
      <c r="O57" s="1457"/>
      <c r="P57" s="1457"/>
      <c r="Q57" s="1457"/>
      <c r="R57" s="1457"/>
      <c r="S57" s="210"/>
    </row>
    <row r="58" spans="1:19" s="1457" customFormat="1" ht="14.25" customHeight="1" x14ac:dyDescent="0.3">
      <c r="A58" s="1465"/>
      <c r="B58" s="1455"/>
      <c r="C58" s="1455"/>
      <c r="D58" s="723"/>
      <c r="E58" s="723"/>
      <c r="F58" s="1460" t="s">
        <v>1563</v>
      </c>
      <c r="G58" s="1461"/>
      <c r="H58" s="1461"/>
      <c r="I58" s="1461"/>
      <c r="J58" s="1461"/>
      <c r="K58" s="1461"/>
      <c r="L58" s="1461"/>
      <c r="O58" s="3384"/>
      <c r="P58" s="3384"/>
      <c r="Q58" s="3384"/>
      <c r="R58" s="1455"/>
      <c r="S58" s="1458"/>
    </row>
    <row r="59" spans="1:19" customFormat="1" ht="3.6" customHeight="1" thickBot="1" x14ac:dyDescent="0.35">
      <c r="A59" s="1471"/>
      <c r="B59" s="1448"/>
      <c r="C59" s="1448"/>
      <c r="D59" s="1448"/>
      <c r="E59" s="1448"/>
      <c r="F59" s="1448"/>
      <c r="G59" s="1448"/>
      <c r="H59" s="1448"/>
      <c r="I59" s="1448"/>
      <c r="J59" s="1448"/>
      <c r="K59" s="1448"/>
      <c r="L59" s="1448"/>
      <c r="M59" s="1448"/>
      <c r="N59" s="1448"/>
      <c r="O59" s="1448"/>
      <c r="P59" s="1448"/>
      <c r="Q59" s="1448"/>
      <c r="R59" s="1448"/>
      <c r="S59" s="1451"/>
    </row>
    <row r="60" spans="1:19" ht="17.25" customHeight="1" thickBot="1" x14ac:dyDescent="0.35">
      <c r="A60" s="1472"/>
      <c r="B60" s="715"/>
      <c r="C60" s="715"/>
      <c r="D60" s="715"/>
      <c r="E60" s="715"/>
      <c r="F60" s="715"/>
      <c r="G60" s="715"/>
      <c r="H60" s="715"/>
      <c r="I60" s="715"/>
      <c r="J60" s="715"/>
      <c r="K60" s="715"/>
      <c r="L60" s="715"/>
      <c r="M60" s="715"/>
      <c r="N60" s="715"/>
      <c r="O60" s="715"/>
      <c r="P60" s="715"/>
      <c r="Q60" s="715"/>
      <c r="R60" s="715"/>
      <c r="S60" s="714"/>
    </row>
    <row r="61" spans="1:19" ht="7.5" customHeight="1" x14ac:dyDescent="0.3">
      <c r="A61" s="1470"/>
      <c r="B61" s="710"/>
      <c r="C61" s="710"/>
      <c r="D61" s="710"/>
      <c r="E61" s="710"/>
      <c r="F61" s="710"/>
      <c r="G61" s="710"/>
      <c r="H61" s="710"/>
      <c r="I61" s="710"/>
      <c r="J61" s="710"/>
      <c r="K61" s="710"/>
      <c r="L61" s="710"/>
      <c r="M61" s="207"/>
      <c r="N61" s="207"/>
      <c r="O61" s="207"/>
      <c r="P61" s="207"/>
      <c r="Q61" s="207"/>
      <c r="R61" s="207"/>
      <c r="S61" s="206"/>
    </row>
    <row r="62" spans="1:19" ht="15" thickBot="1" x14ac:dyDescent="0.35">
      <c r="A62" s="1464">
        <v>3</v>
      </c>
      <c r="B62" s="3025"/>
      <c r="C62" s="3025"/>
      <c r="D62" s="3025"/>
      <c r="E62" s="3025"/>
      <c r="F62" s="3025"/>
      <c r="G62" s="3025"/>
      <c r="H62" s="3025"/>
      <c r="I62" s="723"/>
      <c r="J62" s="3025"/>
      <c r="K62" s="3025"/>
      <c r="L62" s="3025"/>
      <c r="M62" s="3025"/>
      <c r="N62" s="933"/>
      <c r="O62" s="929"/>
      <c r="P62" s="723"/>
      <c r="Q62" s="3030"/>
      <c r="R62" s="3025"/>
      <c r="S62" s="210"/>
    </row>
    <row r="63" spans="1:19" x14ac:dyDescent="0.3">
      <c r="A63" s="1465"/>
      <c r="B63" s="3376" t="s">
        <v>1176</v>
      </c>
      <c r="C63" s="3376"/>
      <c r="D63" s="3376"/>
      <c r="E63" s="3376"/>
      <c r="F63" s="3376"/>
      <c r="G63" s="3376"/>
      <c r="H63" s="3376"/>
      <c r="I63" s="931"/>
      <c r="J63" s="651" t="s">
        <v>975</v>
      </c>
      <c r="K63" s="931"/>
      <c r="L63" s="931"/>
      <c r="M63" s="933"/>
      <c r="N63" s="933"/>
      <c r="O63" s="709" t="s">
        <v>1175</v>
      </c>
      <c r="P63" s="933"/>
      <c r="Q63" s="708" t="s">
        <v>1174</v>
      </c>
      <c r="R63" s="933"/>
      <c r="S63" s="210"/>
    </row>
    <row r="64" spans="1:19" ht="15" thickBot="1" x14ac:dyDescent="0.35">
      <c r="A64" s="1465"/>
      <c r="B64" s="3377"/>
      <c r="C64" s="3377"/>
      <c r="D64" s="3377"/>
      <c r="E64" s="3377"/>
      <c r="F64" s="3377"/>
      <c r="G64" s="3377"/>
      <c r="H64" s="3377"/>
      <c r="I64" s="3377"/>
      <c r="J64" s="3377"/>
      <c r="K64" s="3377"/>
      <c r="L64" s="3377"/>
      <c r="M64" s="3377"/>
      <c r="N64" s="933"/>
      <c r="O64" s="3377"/>
      <c r="P64" s="3377"/>
      <c r="Q64" s="3377"/>
      <c r="R64" s="3377"/>
      <c r="S64" s="210"/>
    </row>
    <row r="65" spans="1:19" ht="15.75" customHeight="1" x14ac:dyDescent="0.3">
      <c r="A65" s="1465"/>
      <c r="B65" s="651" t="s">
        <v>1059</v>
      </c>
      <c r="C65" s="931"/>
      <c r="D65" s="931"/>
      <c r="E65" s="931"/>
      <c r="F65" s="931"/>
      <c r="G65" s="931"/>
      <c r="H65" s="931"/>
      <c r="I65" s="931"/>
      <c r="J65" s="931"/>
      <c r="K65" s="931"/>
      <c r="L65" s="931"/>
      <c r="M65" s="933"/>
      <c r="N65" s="933"/>
      <c r="O65" s="941" t="s">
        <v>167</v>
      </c>
      <c r="P65" s="933"/>
      <c r="Q65" s="933"/>
      <c r="R65" s="933"/>
      <c r="S65" s="210"/>
    </row>
    <row r="66" spans="1:19" ht="15" thickBot="1" x14ac:dyDescent="0.35">
      <c r="A66" s="1465"/>
      <c r="B66" s="3377"/>
      <c r="C66" s="3377"/>
      <c r="D66" s="3377"/>
      <c r="E66" s="3377"/>
      <c r="F66" s="3377"/>
      <c r="G66" s="3377"/>
      <c r="H66" s="3377"/>
      <c r="I66" s="931"/>
      <c r="J66" s="3377"/>
      <c r="K66" s="3377"/>
      <c r="L66" s="3377"/>
      <c r="M66" s="3377"/>
      <c r="N66" s="3377"/>
      <c r="O66" s="3377"/>
      <c r="P66" s="3377"/>
      <c r="Q66" s="3377"/>
      <c r="R66" s="3377"/>
      <c r="S66" s="210"/>
    </row>
    <row r="67" spans="1:19" ht="15" customHeight="1" x14ac:dyDescent="0.3">
      <c r="A67" s="1466"/>
      <c r="B67" s="3374" t="s">
        <v>1219</v>
      </c>
      <c r="C67" s="3374"/>
      <c r="D67" s="3374"/>
      <c r="E67" s="3374"/>
      <c r="F67" s="3374"/>
      <c r="G67" s="3374"/>
      <c r="H67" s="3374"/>
      <c r="I67" s="307"/>
      <c r="J67" s="3363" t="s">
        <v>1060</v>
      </c>
      <c r="K67" s="3363"/>
      <c r="L67" s="3363"/>
      <c r="M67" s="3363"/>
      <c r="N67" s="3363"/>
      <c r="O67" s="3363"/>
      <c r="P67" s="3363"/>
      <c r="Q67" s="933"/>
      <c r="R67" s="933"/>
      <c r="S67" s="210"/>
    </row>
    <row r="68" spans="1:19" ht="15.75" customHeight="1" thickBot="1" x14ac:dyDescent="0.35">
      <c r="A68" s="1466"/>
      <c r="B68" s="3372" t="s">
        <v>1218</v>
      </c>
      <c r="C68" s="3372"/>
      <c r="D68" s="3372"/>
      <c r="E68" s="3372"/>
      <c r="F68" s="3372"/>
      <c r="G68" s="3372"/>
      <c r="H68" s="3372"/>
      <c r="I68" s="307"/>
      <c r="J68" s="3372" t="s">
        <v>1218</v>
      </c>
      <c r="K68" s="3372"/>
      <c r="L68" s="3372"/>
      <c r="M68" s="3372"/>
      <c r="N68" s="3372"/>
      <c r="O68" s="3372"/>
      <c r="P68" s="3372"/>
      <c r="Q68" s="3372"/>
      <c r="R68" s="3372"/>
      <c r="S68" s="210"/>
    </row>
    <row r="69" spans="1:19" ht="15" customHeight="1" x14ac:dyDescent="0.3">
      <c r="A69" s="1466"/>
      <c r="B69" s="3373" t="s">
        <v>1220</v>
      </c>
      <c r="C69" s="3373"/>
      <c r="D69" s="3373"/>
      <c r="E69" s="3373"/>
      <c r="F69" s="3373"/>
      <c r="G69" s="3373"/>
      <c r="H69" s="3373"/>
      <c r="I69" s="307"/>
      <c r="J69" s="3374" t="s">
        <v>1173</v>
      </c>
      <c r="K69" s="3374"/>
      <c r="L69" s="3374"/>
      <c r="M69" s="3374"/>
      <c r="N69" s="3374"/>
      <c r="O69" s="3374"/>
      <c r="P69" s="3374"/>
      <c r="Q69" s="3374"/>
      <c r="R69" s="3374"/>
      <c r="S69" s="210"/>
    </row>
    <row r="70" spans="1:19" ht="15.75" customHeight="1" thickBot="1" x14ac:dyDescent="0.35">
      <c r="A70" s="1466"/>
      <c r="B70" s="3375"/>
      <c r="C70" s="3375"/>
      <c r="D70" s="3375"/>
      <c r="E70" s="3375"/>
      <c r="F70" s="3375"/>
      <c r="G70" s="3375"/>
      <c r="H70" s="3375"/>
      <c r="I70" s="307"/>
      <c r="J70" s="3375"/>
      <c r="K70" s="3375"/>
      <c r="L70" s="3375"/>
      <c r="M70" s="3375"/>
      <c r="N70" s="933"/>
      <c r="O70" s="929"/>
      <c r="P70" s="723"/>
      <c r="Q70" s="3025"/>
      <c r="R70" s="3025"/>
      <c r="S70" s="210"/>
    </row>
    <row r="71" spans="1:19" x14ac:dyDescent="0.3">
      <c r="A71" s="1467"/>
      <c r="B71" s="709" t="s">
        <v>1061</v>
      </c>
      <c r="C71" s="933"/>
      <c r="D71" s="933"/>
      <c r="E71" s="933"/>
      <c r="F71" s="933"/>
      <c r="G71" s="933"/>
      <c r="H71" s="933"/>
      <c r="I71" s="933"/>
      <c r="J71" s="708" t="s">
        <v>167</v>
      </c>
      <c r="K71" s="933"/>
      <c r="L71" s="933"/>
      <c r="M71" s="933"/>
      <c r="N71" s="933"/>
      <c r="O71" s="708" t="s">
        <v>168</v>
      </c>
      <c r="P71" s="933"/>
      <c r="Q71" s="708" t="s">
        <v>169</v>
      </c>
      <c r="R71" s="933"/>
      <c r="S71" s="210"/>
    </row>
    <row r="72" spans="1:19" ht="5.0999999999999996" customHeight="1" thickBot="1" x14ac:dyDescent="0.35">
      <c r="A72" s="1465"/>
      <c r="B72" s="931"/>
      <c r="C72" s="931"/>
      <c r="D72" s="931"/>
      <c r="E72" s="931"/>
      <c r="F72" s="931"/>
      <c r="G72" s="931"/>
      <c r="H72" s="931"/>
      <c r="I72" s="931"/>
      <c r="J72" s="931"/>
      <c r="K72" s="931"/>
      <c r="L72" s="931"/>
      <c r="M72" s="933"/>
      <c r="N72" s="933"/>
      <c r="O72" s="933"/>
      <c r="P72" s="933"/>
      <c r="Q72" s="933"/>
      <c r="R72" s="933"/>
      <c r="S72" s="210"/>
    </row>
    <row r="73" spans="1:19" s="1447" customFormat="1" ht="15.75" customHeight="1" thickBot="1" x14ac:dyDescent="0.35">
      <c r="A73" s="1466"/>
      <c r="B73" s="3363" t="s">
        <v>721</v>
      </c>
      <c r="C73" s="3363"/>
      <c r="D73" s="3363"/>
      <c r="E73" s="3363"/>
      <c r="F73" s="3363"/>
      <c r="G73" s="3363"/>
      <c r="H73" s="3363"/>
      <c r="I73" s="3363"/>
      <c r="J73" s="3363"/>
      <c r="K73" s="3363"/>
      <c r="L73" s="3363"/>
      <c r="M73" s="3363"/>
      <c r="N73" s="3363"/>
      <c r="O73" s="3363"/>
      <c r="P73" s="3363"/>
      <c r="R73" s="3364"/>
      <c r="S73" s="3365"/>
    </row>
    <row r="74" spans="1:19" s="1447" customFormat="1" ht="5.0999999999999996" customHeight="1" thickBot="1" x14ac:dyDescent="0.35">
      <c r="A74" s="1466"/>
      <c r="B74" s="1453"/>
      <c r="C74" s="1453"/>
      <c r="D74" s="1453"/>
      <c r="E74" s="1453"/>
      <c r="F74" s="1453"/>
      <c r="G74" s="1453"/>
      <c r="H74" s="1453"/>
      <c r="I74" s="1453"/>
      <c r="J74" s="1453"/>
      <c r="K74" s="1453"/>
      <c r="L74" s="1453"/>
      <c r="M74" s="1453"/>
      <c r="N74" s="1453"/>
      <c r="O74" s="1453"/>
      <c r="P74" s="1457"/>
      <c r="Q74" s="1446"/>
      <c r="R74" s="1446"/>
      <c r="S74" s="210"/>
    </row>
    <row r="75" spans="1:19" s="1447" customFormat="1" ht="15" customHeight="1" thickBot="1" x14ac:dyDescent="0.35">
      <c r="A75" s="1466"/>
      <c r="B75" s="3363" t="s">
        <v>1172</v>
      </c>
      <c r="C75" s="3363"/>
      <c r="D75" s="3363"/>
      <c r="E75" s="3363"/>
      <c r="F75" s="3363"/>
      <c r="G75" s="3363"/>
      <c r="H75" s="3363"/>
      <c r="I75" s="3363"/>
      <c r="J75" s="3363"/>
      <c r="K75" s="3363"/>
      <c r="L75" s="3363"/>
      <c r="M75" s="3363"/>
      <c r="N75" s="3363"/>
      <c r="O75" s="3363"/>
      <c r="P75" s="3363"/>
      <c r="Q75" s="1457"/>
      <c r="R75" s="3382"/>
      <c r="S75" s="3383"/>
    </row>
    <row r="76" spans="1:19" s="1447" customFormat="1" ht="5.0999999999999996" customHeight="1" thickBot="1" x14ac:dyDescent="0.35">
      <c r="A76" s="1466"/>
      <c r="B76" s="1453"/>
      <c r="C76" s="1453"/>
      <c r="D76" s="1453"/>
      <c r="E76" s="1453"/>
      <c r="F76" s="1453"/>
      <c r="G76" s="1453"/>
      <c r="H76" s="1453"/>
      <c r="I76" s="1453"/>
      <c r="J76" s="1453"/>
      <c r="K76" s="1453"/>
      <c r="L76" s="1453"/>
      <c r="M76" s="1453"/>
      <c r="N76" s="1453"/>
      <c r="O76" s="1453"/>
      <c r="P76" s="1453"/>
      <c r="Q76" s="1446"/>
      <c r="R76" s="707"/>
      <c r="S76" s="210"/>
    </row>
    <row r="77" spans="1:19" s="1447" customFormat="1" ht="15.75" customHeight="1" thickBot="1" x14ac:dyDescent="0.35">
      <c r="A77" s="1466"/>
      <c r="B77" s="3363" t="s">
        <v>1171</v>
      </c>
      <c r="C77" s="3363"/>
      <c r="D77" s="3363"/>
      <c r="E77" s="3363"/>
      <c r="F77" s="3363"/>
      <c r="G77" s="3363"/>
      <c r="H77" s="3369"/>
      <c r="I77" s="3370"/>
      <c r="J77" s="3370"/>
      <c r="K77" s="3370"/>
      <c r="L77" s="3370"/>
      <c r="M77" s="3370"/>
      <c r="N77" s="3370"/>
      <c r="O77" s="3370"/>
      <c r="P77" s="3370"/>
      <c r="Q77" s="3370"/>
      <c r="R77" s="3370"/>
      <c r="S77" s="3371"/>
    </row>
    <row r="78" spans="1:19" ht="15" thickBot="1" x14ac:dyDescent="0.35">
      <c r="A78" s="1465"/>
      <c r="B78" s="931"/>
      <c r="C78" s="931"/>
      <c r="D78" s="931"/>
      <c r="E78" s="931"/>
      <c r="F78" s="931"/>
      <c r="G78" s="931"/>
      <c r="H78" s="931"/>
      <c r="I78" s="931"/>
      <c r="J78" s="931"/>
      <c r="K78" s="931"/>
      <c r="L78" s="931"/>
      <c r="M78" s="933"/>
      <c r="N78" s="933"/>
      <c r="O78" s="933"/>
      <c r="P78" s="933"/>
      <c r="Q78" s="933"/>
      <c r="R78" s="933"/>
      <c r="S78" s="210"/>
    </row>
    <row r="79" spans="1:19" ht="15" thickBot="1" x14ac:dyDescent="0.35">
      <c r="A79" s="1465"/>
      <c r="B79" s="940"/>
      <c r="C79" s="3360" t="s">
        <v>1170</v>
      </c>
      <c r="D79" s="3361"/>
      <c r="E79" s="3361"/>
      <c r="F79" s="3361"/>
      <c r="G79" s="3361"/>
      <c r="H79" s="3361"/>
      <c r="I79" s="3361"/>
      <c r="J79" s="3361"/>
      <c r="K79" s="3361"/>
      <c r="L79" s="3361"/>
      <c r="M79" s="3361"/>
      <c r="N79" s="3361"/>
      <c r="O79" s="3361"/>
      <c r="P79" s="3361"/>
      <c r="Q79" s="3361"/>
      <c r="R79" s="3361"/>
      <c r="S79" s="210"/>
    </row>
    <row r="80" spans="1:19" ht="5.0999999999999996" customHeight="1" x14ac:dyDescent="0.3">
      <c r="A80" s="1465"/>
      <c r="B80" s="931"/>
      <c r="C80" s="721"/>
      <c r="D80" s="721"/>
      <c r="E80" s="721"/>
      <c r="F80" s="721"/>
      <c r="G80" s="721"/>
      <c r="H80" s="721"/>
      <c r="I80" s="721"/>
      <c r="J80" s="721"/>
      <c r="K80" s="721"/>
      <c r="L80" s="721"/>
      <c r="M80" s="721"/>
      <c r="N80" s="721"/>
      <c r="O80" s="721"/>
      <c r="P80" s="721"/>
      <c r="Q80" s="721"/>
      <c r="R80" s="721"/>
      <c r="S80" s="210"/>
    </row>
    <row r="81" spans="1:19" ht="15" thickBot="1" x14ac:dyDescent="0.35">
      <c r="A81" s="1465"/>
      <c r="B81" s="931" t="s">
        <v>1169</v>
      </c>
      <c r="C81" s="3362" t="s">
        <v>189</v>
      </c>
      <c r="D81" s="3362"/>
      <c r="E81" s="3362"/>
      <c r="F81" s="3362"/>
      <c r="G81" s="3362"/>
      <c r="H81" s="3362"/>
      <c r="I81" s="3362"/>
      <c r="J81" s="931"/>
      <c r="K81" s="3362" t="s">
        <v>1166</v>
      </c>
      <c r="L81" s="3362"/>
      <c r="M81" s="3362"/>
      <c r="N81" s="3362"/>
      <c r="O81" s="3362"/>
      <c r="P81" s="3362"/>
      <c r="Q81" s="933"/>
      <c r="R81" s="861" t="s">
        <v>115</v>
      </c>
      <c r="S81" s="210"/>
    </row>
    <row r="82" spans="1:19" ht="15" thickBot="1" x14ac:dyDescent="0.35">
      <c r="A82" s="1465"/>
      <c r="B82" s="723" t="s">
        <v>1168</v>
      </c>
      <c r="C82" s="3362" t="s">
        <v>189</v>
      </c>
      <c r="D82" s="3362"/>
      <c r="E82" s="3362"/>
      <c r="F82" s="3362"/>
      <c r="G82" s="3362"/>
      <c r="H82" s="3362"/>
      <c r="I82" s="3362"/>
      <c r="J82" s="931"/>
      <c r="K82" s="3362" t="s">
        <v>1166</v>
      </c>
      <c r="L82" s="3362"/>
      <c r="M82" s="3362"/>
      <c r="N82" s="3362"/>
      <c r="O82" s="3362"/>
      <c r="P82" s="3362"/>
      <c r="Q82" s="933"/>
      <c r="R82" s="861" t="s">
        <v>115</v>
      </c>
      <c r="S82" s="210"/>
    </row>
    <row r="83" spans="1:19" ht="15" thickBot="1" x14ac:dyDescent="0.35">
      <c r="A83" s="1465"/>
      <c r="B83" s="931" t="s">
        <v>1167</v>
      </c>
      <c r="C83" s="3362" t="s">
        <v>189</v>
      </c>
      <c r="D83" s="3362"/>
      <c r="E83" s="3362"/>
      <c r="F83" s="3362"/>
      <c r="G83" s="3362"/>
      <c r="H83" s="3362"/>
      <c r="I83" s="3362"/>
      <c r="J83" s="931"/>
      <c r="K83" s="3362" t="s">
        <v>1166</v>
      </c>
      <c r="L83" s="3362"/>
      <c r="M83" s="3362"/>
      <c r="N83" s="3362"/>
      <c r="O83" s="3362"/>
      <c r="P83" s="3362"/>
      <c r="Q83" s="933"/>
      <c r="R83" s="861" t="s">
        <v>115</v>
      </c>
      <c r="S83" s="210"/>
    </row>
    <row r="84" spans="1:19" ht="15" thickBot="1" x14ac:dyDescent="0.35">
      <c r="A84" s="1473"/>
      <c r="B84" s="930"/>
      <c r="C84" s="930"/>
      <c r="D84" s="3359"/>
      <c r="E84" s="3359"/>
      <c r="F84" s="3359"/>
      <c r="G84" s="3359"/>
      <c r="H84" s="3359"/>
      <c r="I84" s="3359"/>
      <c r="J84" s="3359"/>
      <c r="K84" s="3359"/>
      <c r="L84" s="3359"/>
      <c r="M84" s="930"/>
      <c r="N84" s="930"/>
      <c r="O84" s="930"/>
      <c r="P84" s="930"/>
      <c r="Q84" s="930"/>
      <c r="R84" s="930"/>
      <c r="S84" s="716"/>
    </row>
    <row r="85" spans="1:19" ht="15" thickBot="1" x14ac:dyDescent="0.35">
      <c r="A85" s="1474"/>
      <c r="B85" s="712"/>
      <c r="C85" s="712"/>
      <c r="D85" s="712"/>
      <c r="E85" s="712"/>
      <c r="F85" s="712"/>
      <c r="G85" s="712"/>
      <c r="H85" s="712"/>
      <c r="I85" s="712"/>
      <c r="J85" s="713"/>
      <c r="K85" s="713"/>
      <c r="L85" s="713"/>
      <c r="M85" s="712"/>
      <c r="N85" s="712"/>
      <c r="O85" s="712"/>
      <c r="P85" s="712"/>
      <c r="Q85" s="712"/>
      <c r="R85" s="712"/>
      <c r="S85" s="711"/>
    </row>
    <row r="86" spans="1:19" ht="8.25" customHeight="1" x14ac:dyDescent="0.3">
      <c r="A86" s="1470"/>
      <c r="B86" s="710"/>
      <c r="C86" s="710"/>
      <c r="D86" s="710"/>
      <c r="E86" s="710"/>
      <c r="F86" s="710"/>
      <c r="G86" s="710"/>
      <c r="H86" s="710"/>
      <c r="I86" s="710"/>
      <c r="J86" s="710"/>
      <c r="K86" s="710"/>
      <c r="L86" s="710"/>
      <c r="M86" s="1449"/>
      <c r="N86" s="1449"/>
      <c r="O86" s="1449"/>
      <c r="P86" s="1449"/>
      <c r="Q86" s="1449"/>
      <c r="R86" s="1449"/>
      <c r="S86" s="1450"/>
    </row>
    <row r="87" spans="1:19" ht="15.75" customHeight="1" thickBot="1" x14ac:dyDescent="0.35">
      <c r="A87" s="1464">
        <v>4</v>
      </c>
      <c r="B87" s="3025"/>
      <c r="C87" s="3025"/>
      <c r="D87" s="3025"/>
      <c r="E87" s="3025"/>
      <c r="F87" s="3025"/>
      <c r="G87" s="3025"/>
      <c r="H87" s="3025"/>
      <c r="I87" s="723"/>
      <c r="J87" s="3025"/>
      <c r="K87" s="3025"/>
      <c r="L87" s="3025"/>
      <c r="M87" s="3025"/>
      <c r="N87" s="1457"/>
      <c r="O87" s="1456"/>
      <c r="P87" s="723"/>
      <c r="Q87" s="3030"/>
      <c r="R87" s="3025"/>
      <c r="S87" s="210"/>
    </row>
    <row r="88" spans="1:19" x14ac:dyDescent="0.3">
      <c r="A88" s="1465"/>
      <c r="B88" s="3376" t="s">
        <v>1176</v>
      </c>
      <c r="C88" s="3376"/>
      <c r="D88" s="3376"/>
      <c r="E88" s="3376"/>
      <c r="F88" s="3376"/>
      <c r="G88" s="3376"/>
      <c r="H88" s="3376"/>
      <c r="I88" s="1455"/>
      <c r="J88" s="651" t="s">
        <v>975</v>
      </c>
      <c r="K88" s="1455"/>
      <c r="L88" s="1455"/>
      <c r="M88" s="1457"/>
      <c r="N88" s="1457"/>
      <c r="O88" s="709" t="s">
        <v>1175</v>
      </c>
      <c r="P88" s="1457"/>
      <c r="Q88" s="708" t="s">
        <v>1174</v>
      </c>
      <c r="R88" s="1457"/>
      <c r="S88" s="210"/>
    </row>
    <row r="89" spans="1:19" ht="15" thickBot="1" x14ac:dyDescent="0.35">
      <c r="A89" s="1465"/>
      <c r="B89" s="3377"/>
      <c r="C89" s="3377"/>
      <c r="D89" s="3377"/>
      <c r="E89" s="3377"/>
      <c r="F89" s="3377"/>
      <c r="G89" s="3377"/>
      <c r="H89" s="3377"/>
      <c r="I89" s="3377"/>
      <c r="J89" s="3377"/>
      <c r="K89" s="3377"/>
      <c r="L89" s="3377"/>
      <c r="M89" s="3377"/>
      <c r="N89" s="1457"/>
      <c r="O89" s="3377"/>
      <c r="P89" s="3377"/>
      <c r="Q89" s="3377"/>
      <c r="R89" s="3377"/>
      <c r="S89" s="210"/>
    </row>
    <row r="90" spans="1:19" ht="15.75" customHeight="1" x14ac:dyDescent="0.3">
      <c r="A90" s="1465"/>
      <c r="B90" s="651" t="s">
        <v>1059</v>
      </c>
      <c r="C90" s="1455"/>
      <c r="D90" s="1455"/>
      <c r="E90" s="1455"/>
      <c r="F90" s="1455"/>
      <c r="G90" s="1455"/>
      <c r="H90" s="1455"/>
      <c r="I90" s="1455"/>
      <c r="J90" s="1455"/>
      <c r="K90" s="1455"/>
      <c r="L90" s="1455"/>
      <c r="M90" s="1457"/>
      <c r="N90" s="1457"/>
      <c r="O90" s="941" t="s">
        <v>167</v>
      </c>
      <c r="P90" s="1457"/>
      <c r="Q90" s="1457"/>
      <c r="R90" s="1457"/>
      <c r="S90" s="210"/>
    </row>
    <row r="91" spans="1:19" ht="15" thickBot="1" x14ac:dyDescent="0.35">
      <c r="A91" s="1465"/>
      <c r="B91" s="3377"/>
      <c r="C91" s="3377"/>
      <c r="D91" s="3377"/>
      <c r="E91" s="3377"/>
      <c r="F91" s="3377"/>
      <c r="G91" s="3377"/>
      <c r="H91" s="3377"/>
      <c r="I91" s="1455"/>
      <c r="J91" s="3377"/>
      <c r="K91" s="3377"/>
      <c r="L91" s="3377"/>
      <c r="M91" s="3377"/>
      <c r="N91" s="3377"/>
      <c r="O91" s="3377"/>
      <c r="P91" s="3377"/>
      <c r="Q91" s="3377"/>
      <c r="R91" s="3377"/>
      <c r="S91" s="210"/>
    </row>
    <row r="92" spans="1:19" ht="15" customHeight="1" x14ac:dyDescent="0.3">
      <c r="A92" s="1466"/>
      <c r="B92" s="3374" t="s">
        <v>1219</v>
      </c>
      <c r="C92" s="3374"/>
      <c r="D92" s="3374"/>
      <c r="E92" s="3374"/>
      <c r="F92" s="3374"/>
      <c r="G92" s="3374"/>
      <c r="H92" s="3374"/>
      <c r="I92" s="307"/>
      <c r="J92" s="3363" t="s">
        <v>1060</v>
      </c>
      <c r="K92" s="3363"/>
      <c r="L92" s="3363"/>
      <c r="M92" s="3363"/>
      <c r="N92" s="3363"/>
      <c r="O92" s="3363"/>
      <c r="P92" s="3363"/>
      <c r="Q92" s="1457"/>
      <c r="R92" s="1457"/>
      <c r="S92" s="210"/>
    </row>
    <row r="93" spans="1:19" ht="15.75" customHeight="1" thickBot="1" x14ac:dyDescent="0.35">
      <c r="A93" s="1466"/>
      <c r="B93" s="3372" t="s">
        <v>1218</v>
      </c>
      <c r="C93" s="3372"/>
      <c r="D93" s="3372"/>
      <c r="E93" s="3372"/>
      <c r="F93" s="3372"/>
      <c r="G93" s="3372"/>
      <c r="H93" s="3372"/>
      <c r="I93" s="307"/>
      <c r="J93" s="3372" t="s">
        <v>1218</v>
      </c>
      <c r="K93" s="3372"/>
      <c r="L93" s="3372"/>
      <c r="M93" s="3372"/>
      <c r="N93" s="3372"/>
      <c r="O93" s="3372"/>
      <c r="P93" s="3372"/>
      <c r="Q93" s="3372"/>
      <c r="R93" s="3372"/>
      <c r="S93" s="210"/>
    </row>
    <row r="94" spans="1:19" ht="15" customHeight="1" x14ac:dyDescent="0.3">
      <c r="A94" s="1466"/>
      <c r="B94" s="3373" t="s">
        <v>1220</v>
      </c>
      <c r="C94" s="3373"/>
      <c r="D94" s="3373"/>
      <c r="E94" s="3373"/>
      <c r="F94" s="3373"/>
      <c r="G94" s="3373"/>
      <c r="H94" s="3373"/>
      <c r="I94" s="307"/>
      <c r="J94" s="3374" t="s">
        <v>1173</v>
      </c>
      <c r="K94" s="3374"/>
      <c r="L94" s="3374"/>
      <c r="M94" s="3374"/>
      <c r="N94" s="3374"/>
      <c r="O94" s="3374"/>
      <c r="P94" s="3374"/>
      <c r="Q94" s="3374"/>
      <c r="R94" s="3374"/>
      <c r="S94" s="210"/>
    </row>
    <row r="95" spans="1:19" ht="15.75" customHeight="1" thickBot="1" x14ac:dyDescent="0.35">
      <c r="A95" s="1466"/>
      <c r="B95" s="3375"/>
      <c r="C95" s="3375"/>
      <c r="D95" s="3375"/>
      <c r="E95" s="3375"/>
      <c r="F95" s="3375"/>
      <c r="G95" s="3375"/>
      <c r="H95" s="3375"/>
      <c r="I95" s="307"/>
      <c r="J95" s="3375"/>
      <c r="K95" s="3375"/>
      <c r="L95" s="3375"/>
      <c r="M95" s="3375"/>
      <c r="N95" s="1457"/>
      <c r="O95" s="1456"/>
      <c r="P95" s="723"/>
      <c r="Q95" s="3025"/>
      <c r="R95" s="3025"/>
      <c r="S95" s="210"/>
    </row>
    <row r="96" spans="1:19" x14ac:dyDescent="0.3">
      <c r="A96" s="1467"/>
      <c r="B96" s="709" t="s">
        <v>1061</v>
      </c>
      <c r="C96" s="1457"/>
      <c r="D96" s="1457"/>
      <c r="E96" s="1457"/>
      <c r="F96" s="1457"/>
      <c r="G96" s="1457"/>
      <c r="H96" s="1457"/>
      <c r="I96" s="1457"/>
      <c r="J96" s="708" t="s">
        <v>167</v>
      </c>
      <c r="K96" s="1457"/>
      <c r="L96" s="1457"/>
      <c r="M96" s="1457"/>
      <c r="N96" s="1457"/>
      <c r="O96" s="708" t="s">
        <v>168</v>
      </c>
      <c r="P96" s="1457"/>
      <c r="Q96" s="708" t="s">
        <v>169</v>
      </c>
      <c r="R96" s="1457"/>
      <c r="S96" s="210"/>
    </row>
    <row r="97" spans="1:19" ht="5.0999999999999996" customHeight="1" thickBot="1" x14ac:dyDescent="0.35">
      <c r="A97" s="1465"/>
      <c r="B97" s="1455"/>
      <c r="C97" s="1455"/>
      <c r="D97" s="1455"/>
      <c r="E97" s="1455"/>
      <c r="F97" s="1455"/>
      <c r="G97" s="1455"/>
      <c r="H97" s="1455"/>
      <c r="I97" s="1455"/>
      <c r="J97" s="1455"/>
      <c r="K97" s="1455"/>
      <c r="L97" s="1455"/>
      <c r="M97" s="1457"/>
      <c r="N97" s="1457"/>
      <c r="O97" s="1457"/>
      <c r="P97" s="1457"/>
      <c r="Q97" s="1457"/>
      <c r="R97" s="1457"/>
      <c r="S97" s="210"/>
    </row>
    <row r="98" spans="1:19" s="1447" customFormat="1" ht="15.75" customHeight="1" thickBot="1" x14ac:dyDescent="0.35">
      <c r="A98" s="1466"/>
      <c r="B98" s="3363" t="s">
        <v>721</v>
      </c>
      <c r="C98" s="3363"/>
      <c r="D98" s="3363"/>
      <c r="E98" s="3363"/>
      <c r="F98" s="3363"/>
      <c r="G98" s="3363"/>
      <c r="H98" s="3363"/>
      <c r="I98" s="3363"/>
      <c r="J98" s="3363"/>
      <c r="K98" s="3363"/>
      <c r="L98" s="3363"/>
      <c r="M98" s="3363"/>
      <c r="N98" s="3363"/>
      <c r="O98" s="3363"/>
      <c r="P98" s="3363"/>
      <c r="R98" s="3364"/>
      <c r="S98" s="3365"/>
    </row>
    <row r="99" spans="1:19" s="1447" customFormat="1" ht="5.0999999999999996" customHeight="1" thickBot="1" x14ac:dyDescent="0.35">
      <c r="A99" s="1466"/>
      <c r="B99" s="1453"/>
      <c r="C99" s="1453"/>
      <c r="D99" s="1453"/>
      <c r="E99" s="1453"/>
      <c r="F99" s="1453"/>
      <c r="G99" s="1453"/>
      <c r="H99" s="1453"/>
      <c r="I99" s="1453"/>
      <c r="J99" s="1453"/>
      <c r="K99" s="1453"/>
      <c r="L99" s="1453"/>
      <c r="M99" s="1453"/>
      <c r="N99" s="1453"/>
      <c r="O99" s="1453"/>
      <c r="P99" s="1457"/>
      <c r="Q99" s="1446"/>
      <c r="R99" s="1446"/>
      <c r="S99" s="210"/>
    </row>
    <row r="100" spans="1:19" s="1447" customFormat="1" ht="15" customHeight="1" thickBot="1" x14ac:dyDescent="0.35">
      <c r="A100" s="1466"/>
      <c r="B100" s="3363" t="s">
        <v>1172</v>
      </c>
      <c r="C100" s="3363"/>
      <c r="D100" s="3363"/>
      <c r="E100" s="3363"/>
      <c r="F100" s="3363"/>
      <c r="G100" s="3363"/>
      <c r="H100" s="3363"/>
      <c r="I100" s="3363"/>
      <c r="J100" s="3363"/>
      <c r="K100" s="3363"/>
      <c r="L100" s="3363"/>
      <c r="M100" s="3363"/>
      <c r="N100" s="3363"/>
      <c r="O100" s="3363"/>
      <c r="P100" s="3363"/>
      <c r="Q100" s="1457"/>
      <c r="R100" s="3382"/>
      <c r="S100" s="3383"/>
    </row>
    <row r="101" spans="1:19" s="1447" customFormat="1" ht="5.0999999999999996" customHeight="1" thickBot="1" x14ac:dyDescent="0.35">
      <c r="A101" s="1466"/>
      <c r="B101" s="1453"/>
      <c r="C101" s="1453"/>
      <c r="D101" s="1453"/>
      <c r="E101" s="1453"/>
      <c r="F101" s="1453"/>
      <c r="G101" s="1453"/>
      <c r="H101" s="1453"/>
      <c r="I101" s="1453"/>
      <c r="J101" s="1453"/>
      <c r="K101" s="1453"/>
      <c r="L101" s="1453"/>
      <c r="M101" s="1453"/>
      <c r="N101" s="1453"/>
      <c r="O101" s="1453"/>
      <c r="P101" s="1453"/>
      <c r="Q101" s="1446"/>
      <c r="R101" s="707"/>
      <c r="S101" s="210"/>
    </row>
    <row r="102" spans="1:19" s="1447" customFormat="1" ht="15.75" customHeight="1" thickBot="1" x14ac:dyDescent="0.35">
      <c r="A102" s="1466"/>
      <c r="B102" s="3363" t="s">
        <v>1171</v>
      </c>
      <c r="C102" s="3363"/>
      <c r="D102" s="3363"/>
      <c r="E102" s="3363"/>
      <c r="F102" s="3363"/>
      <c r="G102" s="3363"/>
      <c r="H102" s="3369"/>
      <c r="I102" s="3370"/>
      <c r="J102" s="3370"/>
      <c r="K102" s="3370"/>
      <c r="L102" s="3370"/>
      <c r="M102" s="3370"/>
      <c r="N102" s="3370"/>
      <c r="O102" s="3370"/>
      <c r="P102" s="3370"/>
      <c r="Q102" s="3370"/>
      <c r="R102" s="3370"/>
      <c r="S102" s="3371"/>
    </row>
    <row r="103" spans="1:19" ht="15" thickBot="1" x14ac:dyDescent="0.35">
      <c r="A103" s="1465"/>
      <c r="B103" s="1455"/>
      <c r="C103" s="1455"/>
      <c r="D103" s="1455"/>
      <c r="E103" s="1455"/>
      <c r="F103" s="1455"/>
      <c r="G103" s="1455"/>
      <c r="H103" s="1455"/>
      <c r="I103" s="1455"/>
      <c r="J103" s="1455"/>
      <c r="K103" s="1455"/>
      <c r="L103" s="1455"/>
      <c r="M103" s="1457"/>
      <c r="N103" s="1457"/>
      <c r="O103" s="1457"/>
      <c r="P103" s="1457"/>
      <c r="Q103" s="1457"/>
      <c r="R103" s="1457"/>
      <c r="S103" s="210"/>
    </row>
    <row r="104" spans="1:19" ht="15" thickBot="1" x14ac:dyDescent="0.35">
      <c r="A104" s="1465"/>
      <c r="B104" s="940"/>
      <c r="C104" s="3360" t="s">
        <v>1170</v>
      </c>
      <c r="D104" s="3361"/>
      <c r="E104" s="3361"/>
      <c r="F104" s="3361"/>
      <c r="G104" s="3361"/>
      <c r="H104" s="3361"/>
      <c r="I104" s="3361"/>
      <c r="J104" s="3361"/>
      <c r="K104" s="3361"/>
      <c r="L104" s="3361"/>
      <c r="M104" s="3361"/>
      <c r="N104" s="3361"/>
      <c r="O104" s="3361"/>
      <c r="P104" s="3361"/>
      <c r="Q104" s="3361"/>
      <c r="R104" s="3361"/>
      <c r="S104" s="210"/>
    </row>
    <row r="105" spans="1:19" ht="5.0999999999999996" customHeight="1" x14ac:dyDescent="0.3">
      <c r="A105" s="1465"/>
      <c r="B105" s="1455"/>
      <c r="C105" s="1454"/>
      <c r="D105" s="1454"/>
      <c r="E105" s="1454"/>
      <c r="F105" s="1454"/>
      <c r="G105" s="1454"/>
      <c r="H105" s="1454"/>
      <c r="I105" s="1454"/>
      <c r="J105" s="1454"/>
      <c r="K105" s="1454"/>
      <c r="L105" s="1454"/>
      <c r="M105" s="1454"/>
      <c r="N105" s="1454"/>
      <c r="O105" s="1454"/>
      <c r="P105" s="1454"/>
      <c r="Q105" s="1454"/>
      <c r="R105" s="1454"/>
      <c r="S105" s="210"/>
    </row>
    <row r="106" spans="1:19" ht="15" thickBot="1" x14ac:dyDescent="0.35">
      <c r="A106" s="1465"/>
      <c r="B106" s="1455" t="s">
        <v>1169</v>
      </c>
      <c r="C106" s="3362" t="s">
        <v>189</v>
      </c>
      <c r="D106" s="3362"/>
      <c r="E106" s="3362"/>
      <c r="F106" s="3362"/>
      <c r="G106" s="3362"/>
      <c r="H106" s="3362"/>
      <c r="I106" s="3362"/>
      <c r="J106" s="1455"/>
      <c r="K106" s="3362" t="s">
        <v>1166</v>
      </c>
      <c r="L106" s="3362"/>
      <c r="M106" s="3362"/>
      <c r="N106" s="3362"/>
      <c r="O106" s="3362"/>
      <c r="P106" s="3362"/>
      <c r="Q106" s="1457"/>
      <c r="R106" s="861" t="s">
        <v>115</v>
      </c>
      <c r="S106" s="210"/>
    </row>
    <row r="107" spans="1:19" ht="15" thickBot="1" x14ac:dyDescent="0.35">
      <c r="A107" s="1465"/>
      <c r="B107" s="723" t="s">
        <v>1168</v>
      </c>
      <c r="C107" s="3362" t="s">
        <v>189</v>
      </c>
      <c r="D107" s="3362"/>
      <c r="E107" s="3362"/>
      <c r="F107" s="3362"/>
      <c r="G107" s="3362"/>
      <c r="H107" s="3362"/>
      <c r="I107" s="3362"/>
      <c r="J107" s="1455"/>
      <c r="K107" s="3362" t="s">
        <v>1166</v>
      </c>
      <c r="L107" s="3362"/>
      <c r="M107" s="3362"/>
      <c r="N107" s="3362"/>
      <c r="O107" s="3362"/>
      <c r="P107" s="3362"/>
      <c r="Q107" s="1457"/>
      <c r="R107" s="861" t="s">
        <v>115</v>
      </c>
      <c r="S107" s="210"/>
    </row>
    <row r="108" spans="1:19" ht="15.75" customHeight="1" thickBot="1" x14ac:dyDescent="0.35">
      <c r="A108" s="1465"/>
      <c r="B108" s="1455" t="s">
        <v>1167</v>
      </c>
      <c r="C108" s="3362" t="s">
        <v>189</v>
      </c>
      <c r="D108" s="3362"/>
      <c r="E108" s="3362"/>
      <c r="F108" s="3362"/>
      <c r="G108" s="3362"/>
      <c r="H108" s="3362"/>
      <c r="I108" s="3362"/>
      <c r="J108" s="1455"/>
      <c r="K108" s="3362" t="s">
        <v>1166</v>
      </c>
      <c r="L108" s="3362"/>
      <c r="M108" s="3362"/>
      <c r="N108" s="3362"/>
      <c r="O108" s="3362"/>
      <c r="P108" s="3362"/>
      <c r="Q108" s="1457"/>
      <c r="R108" s="861" t="s">
        <v>115</v>
      </c>
      <c r="S108" s="210"/>
    </row>
    <row r="109" spans="1:19" customFormat="1" ht="8.25" customHeight="1" x14ac:dyDescent="0.3">
      <c r="A109" s="1467"/>
      <c r="B109" s="1457"/>
      <c r="C109" s="1457"/>
      <c r="D109" s="1457"/>
      <c r="E109" s="1457"/>
      <c r="F109" s="1457"/>
      <c r="G109" s="1457"/>
      <c r="H109" s="1457"/>
      <c r="I109" s="1457"/>
      <c r="J109" s="1457"/>
      <c r="K109" s="1457"/>
      <c r="L109" s="1457"/>
      <c r="M109" s="1457"/>
      <c r="N109" s="1457"/>
      <c r="O109" s="1457"/>
      <c r="P109" s="1457"/>
      <c r="Q109" s="1457"/>
      <c r="R109" s="1457"/>
      <c r="S109" s="210"/>
    </row>
    <row r="110" spans="1:19" customFormat="1" ht="15.75" customHeight="1" x14ac:dyDescent="0.3">
      <c r="A110" s="1467"/>
      <c r="B110" s="1457"/>
      <c r="C110" s="1457"/>
      <c r="D110" s="1457"/>
      <c r="E110" s="1457"/>
      <c r="F110" s="1462" t="s">
        <v>1563</v>
      </c>
      <c r="G110" s="1462"/>
      <c r="H110" s="1462"/>
      <c r="I110" s="1462"/>
      <c r="J110" s="1462"/>
      <c r="K110" s="1462"/>
      <c r="L110" s="1462"/>
      <c r="M110" s="1457"/>
      <c r="N110" s="1457"/>
      <c r="O110" s="2970"/>
      <c r="P110" s="2970"/>
      <c r="Q110" s="2970"/>
      <c r="R110" s="1457"/>
      <c r="S110" s="210"/>
    </row>
    <row r="111" spans="1:19" customFormat="1" ht="7.5" customHeight="1" thickBot="1" x14ac:dyDescent="0.35">
      <c r="A111" s="1471"/>
      <c r="B111" s="1448"/>
      <c r="C111" s="1448"/>
      <c r="D111" s="1448"/>
      <c r="E111" s="1448"/>
      <c r="F111" s="1448"/>
      <c r="G111" s="1448"/>
      <c r="H111" s="1448"/>
      <c r="I111" s="1448"/>
      <c r="J111" s="1448"/>
      <c r="K111" s="1448"/>
      <c r="L111" s="1448"/>
      <c r="M111" s="1448"/>
      <c r="N111" s="1448"/>
      <c r="O111" s="1448"/>
      <c r="P111" s="1448"/>
      <c r="Q111" s="1448"/>
      <c r="R111" s="1448"/>
      <c r="S111" s="1451"/>
    </row>
    <row r="112" spans="1:19" ht="15" thickBot="1" x14ac:dyDescent="0.35">
      <c r="A112" s="1474"/>
      <c r="B112" s="712"/>
      <c r="C112" s="712"/>
      <c r="D112" s="712"/>
      <c r="E112" s="712"/>
      <c r="F112" s="712"/>
      <c r="G112" s="712"/>
      <c r="H112" s="712"/>
      <c r="I112" s="712"/>
      <c r="J112" s="713"/>
      <c r="K112" s="713"/>
      <c r="L112" s="713"/>
      <c r="M112" s="712"/>
      <c r="N112" s="712"/>
      <c r="O112" s="712"/>
      <c r="P112" s="712"/>
      <c r="Q112" s="712"/>
      <c r="R112" s="712"/>
      <c r="S112" s="711"/>
    </row>
    <row r="113" spans="1:19" ht="15.75" customHeight="1" x14ac:dyDescent="0.3">
      <c r="A113" s="1470"/>
      <c r="B113" s="710"/>
      <c r="C113" s="710"/>
      <c r="D113" s="710"/>
      <c r="E113" s="710"/>
      <c r="F113" s="710"/>
      <c r="G113" s="710"/>
      <c r="H113" s="710"/>
      <c r="I113" s="710"/>
      <c r="J113" s="710"/>
      <c r="K113" s="710"/>
      <c r="L113" s="710"/>
      <c r="M113" s="1449"/>
      <c r="N113" s="1449"/>
      <c r="O113" s="1449"/>
      <c r="P113" s="1449"/>
      <c r="Q113" s="1449"/>
      <c r="R113" s="1449"/>
      <c r="S113" s="1450"/>
    </row>
    <row r="114" spans="1:19" ht="15" thickBot="1" x14ac:dyDescent="0.35">
      <c r="A114" s="1464">
        <v>5</v>
      </c>
      <c r="B114" s="3025"/>
      <c r="C114" s="3025"/>
      <c r="D114" s="3025"/>
      <c r="E114" s="3025"/>
      <c r="F114" s="3025"/>
      <c r="G114" s="3025"/>
      <c r="H114" s="3025"/>
      <c r="I114" s="723"/>
      <c r="J114" s="3025"/>
      <c r="K114" s="3025"/>
      <c r="L114" s="3025"/>
      <c r="M114" s="3025"/>
      <c r="N114" s="1457"/>
      <c r="O114" s="1456"/>
      <c r="P114" s="723"/>
      <c r="Q114" s="3030"/>
      <c r="R114" s="3025"/>
      <c r="S114" s="210"/>
    </row>
    <row r="115" spans="1:19" x14ac:dyDescent="0.3">
      <c r="A115" s="1465"/>
      <c r="B115" s="3376" t="s">
        <v>1176</v>
      </c>
      <c r="C115" s="3376"/>
      <c r="D115" s="3376"/>
      <c r="E115" s="3376"/>
      <c r="F115" s="3376"/>
      <c r="G115" s="3376"/>
      <c r="H115" s="3376"/>
      <c r="I115" s="1455"/>
      <c r="J115" s="651" t="s">
        <v>975</v>
      </c>
      <c r="K115" s="1455"/>
      <c r="L115" s="1455"/>
      <c r="M115" s="1457"/>
      <c r="N115" s="1457"/>
      <c r="O115" s="709" t="s">
        <v>1175</v>
      </c>
      <c r="P115" s="1457"/>
      <c r="Q115" s="708" t="s">
        <v>1174</v>
      </c>
      <c r="R115" s="1457"/>
      <c r="S115" s="210"/>
    </row>
    <row r="116" spans="1:19" ht="15" thickBot="1" x14ac:dyDescent="0.35">
      <c r="A116" s="1465"/>
      <c r="B116" s="3377"/>
      <c r="C116" s="3377"/>
      <c r="D116" s="3377"/>
      <c r="E116" s="3377"/>
      <c r="F116" s="3377"/>
      <c r="G116" s="3377"/>
      <c r="H116" s="3377"/>
      <c r="I116" s="3377"/>
      <c r="J116" s="3377"/>
      <c r="K116" s="3377"/>
      <c r="L116" s="3377"/>
      <c r="M116" s="3377"/>
      <c r="N116" s="1457"/>
      <c r="O116" s="3377"/>
      <c r="P116" s="3377"/>
      <c r="Q116" s="3377"/>
      <c r="R116" s="3377"/>
      <c r="S116" s="210"/>
    </row>
    <row r="117" spans="1:19" x14ac:dyDescent="0.3">
      <c r="A117" s="1465"/>
      <c r="B117" s="651" t="s">
        <v>1059</v>
      </c>
      <c r="C117" s="1455"/>
      <c r="D117" s="1455"/>
      <c r="E117" s="1455"/>
      <c r="F117" s="1455"/>
      <c r="G117" s="1455"/>
      <c r="H117" s="1455"/>
      <c r="I117" s="1455"/>
      <c r="J117" s="1455"/>
      <c r="K117" s="1455"/>
      <c r="L117" s="1455"/>
      <c r="M117" s="1457"/>
      <c r="N117" s="1457"/>
      <c r="O117" s="941" t="s">
        <v>167</v>
      </c>
      <c r="P117" s="1457"/>
      <c r="Q117" s="1457"/>
      <c r="R117" s="1457"/>
      <c r="S117" s="210"/>
    </row>
    <row r="118" spans="1:19" ht="15.75" customHeight="1" thickBot="1" x14ac:dyDescent="0.35">
      <c r="A118" s="1465"/>
      <c r="B118" s="3377"/>
      <c r="C118" s="3377"/>
      <c r="D118" s="3377"/>
      <c r="E118" s="3377"/>
      <c r="F118" s="3377"/>
      <c r="G118" s="3377"/>
      <c r="H118" s="3377"/>
      <c r="I118" s="1455"/>
      <c r="J118" s="3377"/>
      <c r="K118" s="3377"/>
      <c r="L118" s="3377"/>
      <c r="M118" s="3377"/>
      <c r="N118" s="3377"/>
      <c r="O118" s="3377"/>
      <c r="P118" s="3377"/>
      <c r="Q118" s="3377"/>
      <c r="R118" s="3377"/>
      <c r="S118" s="210"/>
    </row>
    <row r="119" spans="1:19" ht="15" customHeight="1" x14ac:dyDescent="0.3">
      <c r="A119" s="1466"/>
      <c r="B119" s="3374" t="s">
        <v>1219</v>
      </c>
      <c r="C119" s="3374"/>
      <c r="D119" s="3374"/>
      <c r="E119" s="3374"/>
      <c r="F119" s="3374"/>
      <c r="G119" s="3374"/>
      <c r="H119" s="3374"/>
      <c r="I119" s="307"/>
      <c r="J119" s="3363" t="s">
        <v>1060</v>
      </c>
      <c r="K119" s="3363"/>
      <c r="L119" s="3363"/>
      <c r="M119" s="3363"/>
      <c r="N119" s="3363"/>
      <c r="O119" s="3363"/>
      <c r="P119" s="3363"/>
      <c r="Q119" s="1457"/>
      <c r="R119" s="1457"/>
      <c r="S119" s="210"/>
    </row>
    <row r="120" spans="1:19" ht="15.75" customHeight="1" thickBot="1" x14ac:dyDescent="0.35">
      <c r="A120" s="1466"/>
      <c r="B120" s="3372" t="s">
        <v>1218</v>
      </c>
      <c r="C120" s="3372"/>
      <c r="D120" s="3372"/>
      <c r="E120" s="3372"/>
      <c r="F120" s="3372"/>
      <c r="G120" s="3372"/>
      <c r="H120" s="3372"/>
      <c r="I120" s="307"/>
      <c r="J120" s="3372" t="s">
        <v>1218</v>
      </c>
      <c r="K120" s="3372"/>
      <c r="L120" s="3372"/>
      <c r="M120" s="3372"/>
      <c r="N120" s="3372"/>
      <c r="O120" s="3372"/>
      <c r="P120" s="3372"/>
      <c r="Q120" s="3372"/>
      <c r="R120" s="3372"/>
      <c r="S120" s="210"/>
    </row>
    <row r="121" spans="1:19" ht="15" customHeight="1" x14ac:dyDescent="0.3">
      <c r="A121" s="1466"/>
      <c r="B121" s="3373" t="s">
        <v>1220</v>
      </c>
      <c r="C121" s="3373"/>
      <c r="D121" s="3373"/>
      <c r="E121" s="3373"/>
      <c r="F121" s="3373"/>
      <c r="G121" s="3373"/>
      <c r="H121" s="3373"/>
      <c r="I121" s="307"/>
      <c r="J121" s="3374" t="s">
        <v>1173</v>
      </c>
      <c r="K121" s="3374"/>
      <c r="L121" s="3374"/>
      <c r="M121" s="3374"/>
      <c r="N121" s="3374"/>
      <c r="O121" s="3374"/>
      <c r="P121" s="3374"/>
      <c r="Q121" s="3374"/>
      <c r="R121" s="3374"/>
      <c r="S121" s="210"/>
    </row>
    <row r="122" spans="1:19" ht="15.75" customHeight="1" thickBot="1" x14ac:dyDescent="0.35">
      <c r="A122" s="1466"/>
      <c r="B122" s="3375"/>
      <c r="C122" s="3375"/>
      <c r="D122" s="3375"/>
      <c r="E122" s="3375"/>
      <c r="F122" s="3375"/>
      <c r="G122" s="3375"/>
      <c r="H122" s="3375"/>
      <c r="I122" s="307"/>
      <c r="J122" s="3375"/>
      <c r="K122" s="3375"/>
      <c r="L122" s="3375"/>
      <c r="M122" s="3375"/>
      <c r="N122" s="1457"/>
      <c r="O122" s="1456"/>
      <c r="P122" s="723"/>
      <c r="Q122" s="3025"/>
      <c r="R122" s="3025"/>
      <c r="S122" s="210"/>
    </row>
    <row r="123" spans="1:19" x14ac:dyDescent="0.3">
      <c r="A123" s="1467"/>
      <c r="B123" s="709" t="s">
        <v>1061</v>
      </c>
      <c r="C123" s="1457"/>
      <c r="D123" s="1457"/>
      <c r="E123" s="1457"/>
      <c r="F123" s="1457"/>
      <c r="G123" s="1457"/>
      <c r="H123" s="1457"/>
      <c r="I123" s="1457"/>
      <c r="J123" s="708" t="s">
        <v>167</v>
      </c>
      <c r="K123" s="1457"/>
      <c r="L123" s="1457"/>
      <c r="M123" s="1457"/>
      <c r="N123" s="1457"/>
      <c r="O123" s="708" t="s">
        <v>168</v>
      </c>
      <c r="P123" s="1457"/>
      <c r="Q123" s="708" t="s">
        <v>169</v>
      </c>
      <c r="R123" s="1457"/>
      <c r="S123" s="210"/>
    </row>
    <row r="124" spans="1:19" ht="5.0999999999999996" customHeight="1" thickBot="1" x14ac:dyDescent="0.35">
      <c r="A124" s="1465"/>
      <c r="B124" s="1455"/>
      <c r="C124" s="1455"/>
      <c r="D124" s="1455"/>
      <c r="E124" s="1455"/>
      <c r="F124" s="1455"/>
      <c r="G124" s="1455"/>
      <c r="H124" s="1455"/>
      <c r="I124" s="1455"/>
      <c r="J124" s="1455"/>
      <c r="K124" s="1455"/>
      <c r="L124" s="1455"/>
      <c r="M124" s="1457"/>
      <c r="N124" s="1457"/>
      <c r="O124" s="1457"/>
      <c r="P124" s="1457"/>
      <c r="Q124" s="1457"/>
      <c r="R124" s="1457"/>
      <c r="S124" s="210"/>
    </row>
    <row r="125" spans="1:19" s="1447" customFormat="1" ht="15.75" customHeight="1" thickBot="1" x14ac:dyDescent="0.35">
      <c r="A125" s="1466"/>
      <c r="B125" s="3363" t="s">
        <v>721</v>
      </c>
      <c r="C125" s="3363"/>
      <c r="D125" s="3363"/>
      <c r="E125" s="3363"/>
      <c r="F125" s="3363"/>
      <c r="G125" s="3363"/>
      <c r="H125" s="3363"/>
      <c r="I125" s="3363"/>
      <c r="J125" s="3363"/>
      <c r="K125" s="3363"/>
      <c r="L125" s="3363"/>
      <c r="M125" s="3363"/>
      <c r="N125" s="3363"/>
      <c r="O125" s="3363"/>
      <c r="P125" s="3363"/>
      <c r="R125" s="3364"/>
      <c r="S125" s="3365"/>
    </row>
    <row r="126" spans="1:19" s="1447" customFormat="1" ht="5.0999999999999996" customHeight="1" thickBot="1" x14ac:dyDescent="0.35">
      <c r="A126" s="1466"/>
      <c r="B126" s="1453"/>
      <c r="C126" s="1453"/>
      <c r="D126" s="1453"/>
      <c r="E126" s="1453"/>
      <c r="F126" s="1453"/>
      <c r="G126" s="1453"/>
      <c r="H126" s="1453"/>
      <c r="I126" s="1453"/>
      <c r="J126" s="1453"/>
      <c r="K126" s="1453"/>
      <c r="L126" s="1453"/>
      <c r="M126" s="1453"/>
      <c r="N126" s="1453"/>
      <c r="O126" s="1453"/>
      <c r="P126" s="1457"/>
      <c r="Q126" s="1446"/>
      <c r="R126" s="1446"/>
      <c r="S126" s="210"/>
    </row>
    <row r="127" spans="1:19" s="1447" customFormat="1" ht="15" customHeight="1" thickBot="1" x14ac:dyDescent="0.35">
      <c r="A127" s="1466"/>
      <c r="B127" s="3363" t="s">
        <v>1172</v>
      </c>
      <c r="C127" s="3363"/>
      <c r="D127" s="3363"/>
      <c r="E127" s="3363"/>
      <c r="F127" s="3363"/>
      <c r="G127" s="3363"/>
      <c r="H127" s="3363"/>
      <c r="I127" s="3363"/>
      <c r="J127" s="3363"/>
      <c r="K127" s="3363"/>
      <c r="L127" s="3363"/>
      <c r="M127" s="3363"/>
      <c r="N127" s="3363"/>
      <c r="O127" s="3363"/>
      <c r="P127" s="3363"/>
      <c r="Q127" s="1457"/>
      <c r="R127" s="3382"/>
      <c r="S127" s="3383"/>
    </row>
    <row r="128" spans="1:19" s="1447" customFormat="1" ht="5.0999999999999996" customHeight="1" thickBot="1" x14ac:dyDescent="0.35">
      <c r="A128" s="1466"/>
      <c r="B128" s="1453"/>
      <c r="C128" s="1453"/>
      <c r="D128" s="1453"/>
      <c r="E128" s="1453"/>
      <c r="F128" s="1453"/>
      <c r="G128" s="1453"/>
      <c r="H128" s="1453"/>
      <c r="I128" s="1453"/>
      <c r="J128" s="1453"/>
      <c r="K128" s="1453"/>
      <c r="L128" s="1453"/>
      <c r="M128" s="1453"/>
      <c r="N128" s="1453"/>
      <c r="O128" s="1453"/>
      <c r="P128" s="1453"/>
      <c r="Q128" s="1446"/>
      <c r="R128" s="707"/>
      <c r="S128" s="210"/>
    </row>
    <row r="129" spans="1:19" s="1447" customFormat="1" ht="15.75" customHeight="1" thickBot="1" x14ac:dyDescent="0.35">
      <c r="A129" s="1466"/>
      <c r="B129" s="3363" t="s">
        <v>1171</v>
      </c>
      <c r="C129" s="3363"/>
      <c r="D129" s="3363"/>
      <c r="E129" s="3363"/>
      <c r="F129" s="3363"/>
      <c r="G129" s="3363"/>
      <c r="H129" s="3369"/>
      <c r="I129" s="3370"/>
      <c r="J129" s="3370"/>
      <c r="K129" s="3370"/>
      <c r="L129" s="3370"/>
      <c r="M129" s="3370"/>
      <c r="N129" s="3370"/>
      <c r="O129" s="3370"/>
      <c r="P129" s="3370"/>
      <c r="Q129" s="3370"/>
      <c r="R129" s="3370"/>
      <c r="S129" s="3371"/>
    </row>
    <row r="130" spans="1:19" ht="15" thickBot="1" x14ac:dyDescent="0.35">
      <c r="A130" s="1465"/>
      <c r="B130" s="1455"/>
      <c r="C130" s="1455"/>
      <c r="D130" s="1455"/>
      <c r="E130" s="1455"/>
      <c r="F130" s="1455"/>
      <c r="G130" s="1455"/>
      <c r="H130" s="1455"/>
      <c r="I130" s="1455"/>
      <c r="J130" s="1455"/>
      <c r="K130" s="1455"/>
      <c r="L130" s="1455"/>
      <c r="M130" s="1457"/>
      <c r="N130" s="1457"/>
      <c r="O130" s="1457"/>
      <c r="P130" s="1457"/>
      <c r="Q130" s="1457"/>
      <c r="R130" s="1457"/>
      <c r="S130" s="210"/>
    </row>
    <row r="131" spans="1:19" ht="15.75" customHeight="1" thickBot="1" x14ac:dyDescent="0.35">
      <c r="A131" s="1465"/>
      <c r="B131" s="940"/>
      <c r="C131" s="3360" t="s">
        <v>1170</v>
      </c>
      <c r="D131" s="3361"/>
      <c r="E131" s="3361"/>
      <c r="F131" s="3361"/>
      <c r="G131" s="3361"/>
      <c r="H131" s="3361"/>
      <c r="I131" s="3361"/>
      <c r="J131" s="3361"/>
      <c r="K131" s="3361"/>
      <c r="L131" s="3361"/>
      <c r="M131" s="3361"/>
      <c r="N131" s="3361"/>
      <c r="O131" s="3361"/>
      <c r="P131" s="3361"/>
      <c r="Q131" s="3361"/>
      <c r="R131" s="3361"/>
      <c r="S131" s="210"/>
    </row>
    <row r="132" spans="1:19" ht="5.0999999999999996" customHeight="1" x14ac:dyDescent="0.3">
      <c r="A132" s="1465"/>
      <c r="B132" s="1455"/>
      <c r="C132" s="1454"/>
      <c r="D132" s="1454"/>
      <c r="E132" s="1454"/>
      <c r="F132" s="1454"/>
      <c r="G132" s="1454"/>
      <c r="H132" s="1454"/>
      <c r="I132" s="1454"/>
      <c r="J132" s="1454"/>
      <c r="K132" s="1454"/>
      <c r="L132" s="1454"/>
      <c r="M132" s="1454"/>
      <c r="N132" s="1454"/>
      <c r="O132" s="1454"/>
      <c r="P132" s="1454"/>
      <c r="Q132" s="1454"/>
      <c r="R132" s="1454"/>
      <c r="S132" s="210"/>
    </row>
    <row r="133" spans="1:19" ht="15" thickBot="1" x14ac:dyDescent="0.35">
      <c r="A133" s="1465"/>
      <c r="B133" s="1455" t="s">
        <v>1169</v>
      </c>
      <c r="C133" s="3362" t="s">
        <v>189</v>
      </c>
      <c r="D133" s="3362"/>
      <c r="E133" s="3362"/>
      <c r="F133" s="3362"/>
      <c r="G133" s="3362"/>
      <c r="H133" s="3362"/>
      <c r="I133" s="3362"/>
      <c r="J133" s="1455"/>
      <c r="K133" s="3362" t="s">
        <v>1166</v>
      </c>
      <c r="L133" s="3362"/>
      <c r="M133" s="3362"/>
      <c r="N133" s="3362"/>
      <c r="O133" s="3362"/>
      <c r="P133" s="3362"/>
      <c r="Q133" s="1457"/>
      <c r="R133" s="861" t="s">
        <v>115</v>
      </c>
      <c r="S133" s="210"/>
    </row>
    <row r="134" spans="1:19" ht="15.75" customHeight="1" thickBot="1" x14ac:dyDescent="0.35">
      <c r="A134" s="1465"/>
      <c r="B134" s="723" t="s">
        <v>1168</v>
      </c>
      <c r="C134" s="3362" t="s">
        <v>189</v>
      </c>
      <c r="D134" s="3362"/>
      <c r="E134" s="3362"/>
      <c r="F134" s="3362"/>
      <c r="G134" s="3362"/>
      <c r="H134" s="3362"/>
      <c r="I134" s="3362"/>
      <c r="J134" s="1455"/>
      <c r="K134" s="3362" t="s">
        <v>1166</v>
      </c>
      <c r="L134" s="3362"/>
      <c r="M134" s="3362"/>
      <c r="N134" s="3362"/>
      <c r="O134" s="3362"/>
      <c r="P134" s="3362"/>
      <c r="Q134" s="1457"/>
      <c r="R134" s="861" t="s">
        <v>115</v>
      </c>
      <c r="S134" s="210"/>
    </row>
    <row r="135" spans="1:19" ht="15" thickBot="1" x14ac:dyDescent="0.35">
      <c r="A135" s="1465"/>
      <c r="B135" s="1455" t="s">
        <v>1167</v>
      </c>
      <c r="C135" s="3362" t="s">
        <v>189</v>
      </c>
      <c r="D135" s="3362"/>
      <c r="E135" s="3362"/>
      <c r="F135" s="3362"/>
      <c r="G135" s="3362"/>
      <c r="H135" s="3362"/>
      <c r="I135" s="3362"/>
      <c r="J135" s="1455"/>
      <c r="K135" s="3362" t="s">
        <v>1166</v>
      </c>
      <c r="L135" s="3362"/>
      <c r="M135" s="3362"/>
      <c r="N135" s="3362"/>
      <c r="O135" s="3362"/>
      <c r="P135" s="3362"/>
      <c r="Q135" s="1457"/>
      <c r="R135" s="861" t="s">
        <v>115</v>
      </c>
      <c r="S135" s="210"/>
    </row>
    <row r="136" spans="1:19" x14ac:dyDescent="0.3">
      <c r="A136" s="1465"/>
      <c r="B136" s="1455"/>
      <c r="C136" s="1455"/>
      <c r="D136" s="3355"/>
      <c r="E136" s="3355"/>
      <c r="F136" s="3355"/>
      <c r="G136" s="3355"/>
      <c r="H136" s="3355"/>
      <c r="I136" s="3355"/>
      <c r="J136" s="3355"/>
      <c r="K136" s="3355"/>
      <c r="L136" s="3355"/>
      <c r="M136" s="1455"/>
      <c r="N136" s="1455"/>
      <c r="O136" s="1455"/>
      <c r="P136" s="1455"/>
      <c r="Q136" s="1455"/>
      <c r="R136" s="1455"/>
      <c r="S136" s="1458"/>
    </row>
    <row r="137" spans="1:19" s="1457" customFormat="1" x14ac:dyDescent="0.3">
      <c r="A137" s="1465"/>
      <c r="B137" s="1455"/>
      <c r="C137" s="1455"/>
      <c r="D137" s="1455"/>
      <c r="E137" s="1455"/>
      <c r="F137" s="1455"/>
      <c r="G137" s="1455"/>
      <c r="H137" s="1455"/>
      <c r="I137" s="1455"/>
      <c r="J137" s="1455"/>
      <c r="K137" s="1455"/>
      <c r="L137" s="1455"/>
      <c r="M137" s="1455"/>
      <c r="N137" s="1455"/>
      <c r="O137" s="1455"/>
      <c r="P137" s="1455"/>
      <c r="Q137" s="1455"/>
      <c r="R137" s="1455"/>
      <c r="S137" s="1458"/>
    </row>
    <row r="138" spans="1:19" s="1457" customFormat="1" x14ac:dyDescent="0.3">
      <c r="A138" s="1465"/>
      <c r="B138" s="1455"/>
      <c r="C138" s="1455"/>
      <c r="D138" s="1455"/>
      <c r="E138" s="792" t="s">
        <v>1563</v>
      </c>
      <c r="F138" s="1424"/>
      <c r="G138" s="1424"/>
      <c r="H138" s="1424"/>
      <c r="I138" s="469"/>
      <c r="J138" s="469"/>
      <c r="K138" s="1424"/>
      <c r="N138" s="3381"/>
      <c r="O138" s="3381"/>
      <c r="P138" s="3381"/>
      <c r="Q138" s="1455"/>
      <c r="R138" s="1455"/>
      <c r="S138" s="1458"/>
    </row>
    <row r="139" spans="1:19" s="1457" customFormat="1" x14ac:dyDescent="0.3">
      <c r="A139" s="1465"/>
      <c r="B139" s="1455"/>
      <c r="C139" s="1455"/>
      <c r="D139" s="1455"/>
      <c r="E139" s="1455"/>
      <c r="F139" s="1455"/>
      <c r="G139" s="1455"/>
      <c r="H139" s="1455"/>
      <c r="I139" s="1455"/>
      <c r="J139" s="1455"/>
      <c r="K139" s="1455"/>
      <c r="L139" s="1455"/>
      <c r="M139" s="1455"/>
      <c r="N139" s="1455"/>
      <c r="O139" s="1455"/>
      <c r="P139" s="1455"/>
      <c r="Q139" s="1455"/>
      <c r="R139" s="1455"/>
      <c r="S139" s="1458"/>
    </row>
    <row r="140" spans="1:19" ht="28.5" customHeight="1" thickBot="1" x14ac:dyDescent="0.35">
      <c r="A140" s="3378" t="s">
        <v>2669</v>
      </c>
      <c r="B140" s="3379"/>
      <c r="C140" s="3379"/>
      <c r="D140" s="3379"/>
      <c r="E140" s="3379"/>
      <c r="F140" s="3379"/>
      <c r="G140" s="3379"/>
      <c r="H140" s="3379"/>
      <c r="I140" s="3379"/>
      <c r="J140" s="3379"/>
      <c r="K140" s="3379"/>
      <c r="L140" s="3379"/>
      <c r="M140" s="3379"/>
      <c r="N140" s="3379"/>
      <c r="O140" s="3379"/>
      <c r="P140" s="3379"/>
      <c r="Q140" s="3379"/>
      <c r="R140" s="3379"/>
      <c r="S140" s="3380"/>
    </row>
    <row r="141" spans="1:19" hidden="1" x14ac:dyDescent="0.3">
      <c r="A141" s="1470"/>
      <c r="B141" s="710"/>
      <c r="C141" s="710"/>
      <c r="D141" s="710"/>
      <c r="E141" s="710"/>
      <c r="F141" s="710"/>
      <c r="G141" s="710"/>
      <c r="H141" s="710"/>
      <c r="I141" s="710"/>
      <c r="J141" s="710"/>
      <c r="K141" s="710"/>
      <c r="L141" s="710"/>
      <c r="M141" s="207"/>
      <c r="N141" s="207"/>
      <c r="O141" s="207"/>
      <c r="P141" s="207"/>
      <c r="Q141" s="207"/>
      <c r="R141" s="207"/>
      <c r="S141" s="206"/>
    </row>
    <row r="142" spans="1:19" ht="15.75" hidden="1" customHeight="1" thickBot="1" x14ac:dyDescent="0.35">
      <c r="A142" s="1464">
        <v>6</v>
      </c>
      <c r="B142" s="3025"/>
      <c r="C142" s="3025"/>
      <c r="D142" s="3025"/>
      <c r="E142" s="3025"/>
      <c r="F142" s="3025"/>
      <c r="G142" s="3025"/>
      <c r="H142" s="3025"/>
      <c r="I142" s="723"/>
      <c r="J142" s="3025"/>
      <c r="K142" s="3025"/>
      <c r="L142" s="3025"/>
      <c r="M142" s="3025"/>
      <c r="N142" s="933"/>
      <c r="O142" s="929"/>
      <c r="P142" s="723"/>
      <c r="Q142" s="3030"/>
      <c r="R142" s="3025"/>
      <c r="S142" s="210"/>
    </row>
    <row r="143" spans="1:19" hidden="1" x14ac:dyDescent="0.3">
      <c r="A143" s="1465"/>
      <c r="B143" s="3376" t="s">
        <v>1176</v>
      </c>
      <c r="C143" s="3376"/>
      <c r="D143" s="3376"/>
      <c r="E143" s="3376"/>
      <c r="F143" s="3376"/>
      <c r="G143" s="3376"/>
      <c r="H143" s="3376"/>
      <c r="I143" s="931"/>
      <c r="J143" s="651" t="s">
        <v>975</v>
      </c>
      <c r="K143" s="931"/>
      <c r="L143" s="931"/>
      <c r="M143" s="933"/>
      <c r="N143" s="933"/>
      <c r="O143" s="709" t="s">
        <v>1175</v>
      </c>
      <c r="P143" s="933"/>
      <c r="Q143" s="708" t="s">
        <v>1174</v>
      </c>
      <c r="R143" s="933"/>
      <c r="S143" s="210"/>
    </row>
    <row r="144" spans="1:19" ht="15.75" hidden="1" customHeight="1" thickBot="1" x14ac:dyDescent="0.35">
      <c r="A144" s="1465"/>
      <c r="B144" s="3377"/>
      <c r="C144" s="3377"/>
      <c r="D144" s="3377"/>
      <c r="E144" s="3377"/>
      <c r="F144" s="3377"/>
      <c r="G144" s="3377"/>
      <c r="H144" s="3377"/>
      <c r="I144" s="3377"/>
      <c r="J144" s="3377"/>
      <c r="K144" s="3377"/>
      <c r="L144" s="3377"/>
      <c r="M144" s="3377"/>
      <c r="N144" s="933"/>
      <c r="O144" s="3377"/>
      <c r="P144" s="3377"/>
      <c r="Q144" s="3377"/>
      <c r="R144" s="3377"/>
      <c r="S144" s="210"/>
    </row>
    <row r="145" spans="1:19" hidden="1" x14ac:dyDescent="0.3">
      <c r="A145" s="1465"/>
      <c r="B145" s="651" t="s">
        <v>1059</v>
      </c>
      <c r="C145" s="931"/>
      <c r="D145" s="931"/>
      <c r="E145" s="931"/>
      <c r="F145" s="931"/>
      <c r="G145" s="931"/>
      <c r="H145" s="931"/>
      <c r="I145" s="931"/>
      <c r="J145" s="931"/>
      <c r="K145" s="931"/>
      <c r="L145" s="931"/>
      <c r="M145" s="933"/>
      <c r="N145" s="933"/>
      <c r="O145" s="941" t="s">
        <v>167</v>
      </c>
      <c r="P145" s="933"/>
      <c r="Q145" s="933"/>
      <c r="R145" s="933"/>
      <c r="S145" s="210"/>
    </row>
    <row r="146" spans="1:19" ht="15" hidden="1" thickBot="1" x14ac:dyDescent="0.35">
      <c r="A146" s="1465"/>
      <c r="B146" s="3377"/>
      <c r="C146" s="3377"/>
      <c r="D146" s="3377"/>
      <c r="E146" s="3377"/>
      <c r="F146" s="3377"/>
      <c r="G146" s="3377"/>
      <c r="H146" s="3377"/>
      <c r="I146" s="931"/>
      <c r="J146" s="3377"/>
      <c r="K146" s="3377"/>
      <c r="L146" s="3377"/>
      <c r="M146" s="3377"/>
      <c r="N146" s="3377"/>
      <c r="O146" s="3377"/>
      <c r="P146" s="3377"/>
      <c r="Q146" s="3377"/>
      <c r="R146" s="3377"/>
      <c r="S146" s="210"/>
    </row>
    <row r="147" spans="1:19" ht="15" hidden="1" customHeight="1" x14ac:dyDescent="0.3">
      <c r="A147" s="1466"/>
      <c r="B147" s="3374" t="s">
        <v>1219</v>
      </c>
      <c r="C147" s="3374"/>
      <c r="D147" s="3374"/>
      <c r="E147" s="3374"/>
      <c r="F147" s="3374"/>
      <c r="G147" s="3374"/>
      <c r="H147" s="3374"/>
      <c r="I147" s="307"/>
      <c r="J147" s="3363" t="s">
        <v>1060</v>
      </c>
      <c r="K147" s="3363"/>
      <c r="L147" s="3363"/>
      <c r="M147" s="3363"/>
      <c r="N147" s="3363"/>
      <c r="O147" s="3363"/>
      <c r="P147" s="3363"/>
      <c r="Q147" s="933"/>
      <c r="R147" s="933"/>
      <c r="S147" s="210"/>
    </row>
    <row r="148" spans="1:19" ht="15.75" hidden="1" customHeight="1" thickBot="1" x14ac:dyDescent="0.35">
      <c r="A148" s="1466"/>
      <c r="B148" s="3372" t="s">
        <v>1218</v>
      </c>
      <c r="C148" s="3372"/>
      <c r="D148" s="3372"/>
      <c r="E148" s="3372"/>
      <c r="F148" s="3372"/>
      <c r="G148" s="3372"/>
      <c r="H148" s="3372"/>
      <c r="I148" s="307"/>
      <c r="J148" s="3372" t="s">
        <v>1218</v>
      </c>
      <c r="K148" s="3372"/>
      <c r="L148" s="3372"/>
      <c r="M148" s="3372"/>
      <c r="N148" s="3372"/>
      <c r="O148" s="3372"/>
      <c r="P148" s="3372"/>
      <c r="Q148" s="3372"/>
      <c r="R148" s="3372"/>
      <c r="S148" s="210"/>
    </row>
    <row r="149" spans="1:19" ht="15" hidden="1" customHeight="1" x14ac:dyDescent="0.3">
      <c r="A149" s="1466"/>
      <c r="B149" s="3373" t="s">
        <v>1220</v>
      </c>
      <c r="C149" s="3373"/>
      <c r="D149" s="3373"/>
      <c r="E149" s="3373"/>
      <c r="F149" s="3373"/>
      <c r="G149" s="3373"/>
      <c r="H149" s="3373"/>
      <c r="I149" s="307"/>
      <c r="J149" s="3374" t="s">
        <v>1173</v>
      </c>
      <c r="K149" s="3374"/>
      <c r="L149" s="3374"/>
      <c r="M149" s="3374"/>
      <c r="N149" s="3374"/>
      <c r="O149" s="3374"/>
      <c r="P149" s="3374"/>
      <c r="Q149" s="3374"/>
      <c r="R149" s="3374"/>
      <c r="S149" s="210"/>
    </row>
    <row r="150" spans="1:19" ht="15.75" hidden="1" customHeight="1" thickBot="1" x14ac:dyDescent="0.35">
      <c r="A150" s="1466"/>
      <c r="B150" s="3375"/>
      <c r="C150" s="3375"/>
      <c r="D150" s="3375"/>
      <c r="E150" s="3375"/>
      <c r="F150" s="3375"/>
      <c r="G150" s="3375"/>
      <c r="H150" s="3375"/>
      <c r="I150" s="307"/>
      <c r="J150" s="3375"/>
      <c r="K150" s="3375"/>
      <c r="L150" s="3375"/>
      <c r="M150" s="3375"/>
      <c r="N150" s="933"/>
      <c r="O150" s="929"/>
      <c r="P150" s="723"/>
      <c r="Q150" s="3025"/>
      <c r="R150" s="3025"/>
      <c r="S150" s="210"/>
    </row>
    <row r="151" spans="1:19" hidden="1" x14ac:dyDescent="0.3">
      <c r="A151" s="1467"/>
      <c r="B151" s="709" t="s">
        <v>1061</v>
      </c>
      <c r="C151" s="933"/>
      <c r="D151" s="933"/>
      <c r="E151" s="933"/>
      <c r="F151" s="933"/>
      <c r="G151" s="933"/>
      <c r="H151" s="933"/>
      <c r="I151" s="933"/>
      <c r="J151" s="708" t="s">
        <v>167</v>
      </c>
      <c r="K151" s="933"/>
      <c r="L151" s="933"/>
      <c r="M151" s="933"/>
      <c r="N151" s="933"/>
      <c r="O151" s="708" t="s">
        <v>168</v>
      </c>
      <c r="P151" s="933"/>
      <c r="Q151" s="708" t="s">
        <v>169</v>
      </c>
      <c r="R151" s="933"/>
      <c r="S151" s="210"/>
    </row>
    <row r="152" spans="1:19" ht="5.0999999999999996" hidden="1" customHeight="1" thickBot="1" x14ac:dyDescent="0.35">
      <c r="A152" s="1465"/>
      <c r="B152" s="931"/>
      <c r="C152" s="931"/>
      <c r="D152" s="931"/>
      <c r="E152" s="931"/>
      <c r="F152" s="931"/>
      <c r="G152" s="931"/>
      <c r="H152" s="931"/>
      <c r="I152" s="931"/>
      <c r="J152" s="931"/>
      <c r="K152" s="931"/>
      <c r="L152" s="931"/>
      <c r="M152" s="933"/>
      <c r="N152" s="933"/>
      <c r="O152" s="933"/>
      <c r="P152" s="933"/>
      <c r="Q152" s="933"/>
      <c r="R152" s="933"/>
      <c r="S152" s="210"/>
    </row>
    <row r="153" spans="1:19" ht="15.75" hidden="1" customHeight="1" thickBot="1" x14ac:dyDescent="0.35">
      <c r="A153" s="1466"/>
      <c r="B153" s="3363" t="s">
        <v>721</v>
      </c>
      <c r="C153" s="3363"/>
      <c r="D153" s="3363"/>
      <c r="E153" s="3363"/>
      <c r="F153" s="3363"/>
      <c r="G153" s="3363"/>
      <c r="H153" s="3363"/>
      <c r="I153" s="3363"/>
      <c r="J153" s="3363"/>
      <c r="K153" s="3363"/>
      <c r="L153" s="3363"/>
      <c r="M153" s="3363"/>
      <c r="N153" s="3363"/>
      <c r="O153" s="3363"/>
      <c r="P153" s="933"/>
      <c r="Q153" s="3364"/>
      <c r="R153" s="3365"/>
      <c r="S153" s="210"/>
    </row>
    <row r="154" spans="1:19" ht="5.0999999999999996" hidden="1" customHeight="1" thickBot="1" x14ac:dyDescent="0.35">
      <c r="A154" s="1466"/>
      <c r="B154" s="722"/>
      <c r="C154" s="722"/>
      <c r="D154" s="722"/>
      <c r="E154" s="722"/>
      <c r="F154" s="722"/>
      <c r="G154" s="722"/>
      <c r="H154" s="722"/>
      <c r="I154" s="722"/>
      <c r="J154" s="722"/>
      <c r="K154" s="722"/>
      <c r="L154" s="722"/>
      <c r="M154" s="722"/>
      <c r="N154" s="722"/>
      <c r="O154" s="722"/>
      <c r="P154" s="933"/>
      <c r="Q154" s="932"/>
      <c r="R154" s="932"/>
      <c r="S154" s="210"/>
    </row>
    <row r="155" spans="1:19" ht="15.75" hidden="1" customHeight="1" thickBot="1" x14ac:dyDescent="0.35">
      <c r="A155" s="1466"/>
      <c r="B155" s="3363" t="s">
        <v>1172</v>
      </c>
      <c r="C155" s="3363"/>
      <c r="D155" s="3363"/>
      <c r="E155" s="3363"/>
      <c r="F155" s="3363"/>
      <c r="G155" s="3363"/>
      <c r="H155" s="3363"/>
      <c r="I155" s="3363"/>
      <c r="J155" s="3363"/>
      <c r="K155" s="3363"/>
      <c r="L155" s="3363"/>
      <c r="M155" s="3363"/>
      <c r="N155" s="3363"/>
      <c r="O155" s="3363"/>
      <c r="P155" s="3366"/>
      <c r="Q155" s="3367"/>
      <c r="R155" s="3368"/>
      <c r="S155" s="210"/>
    </row>
    <row r="156" spans="1:19" ht="5.0999999999999996" hidden="1" customHeight="1" thickBot="1" x14ac:dyDescent="0.35">
      <c r="A156" s="1466"/>
      <c r="B156" s="722"/>
      <c r="C156" s="722"/>
      <c r="D156" s="722"/>
      <c r="E156" s="722"/>
      <c r="F156" s="722"/>
      <c r="G156" s="722"/>
      <c r="H156" s="722"/>
      <c r="I156" s="722"/>
      <c r="J156" s="722"/>
      <c r="K156" s="722"/>
      <c r="L156" s="722"/>
      <c r="M156" s="722"/>
      <c r="N156" s="722"/>
      <c r="O156" s="722"/>
      <c r="P156" s="722"/>
      <c r="Q156" s="707"/>
      <c r="R156" s="707"/>
      <c r="S156" s="210"/>
    </row>
    <row r="157" spans="1:19" ht="15.75" hidden="1" customHeight="1" thickBot="1" x14ac:dyDescent="0.35">
      <c r="A157" s="1466"/>
      <c r="B157" s="3363" t="s">
        <v>1171</v>
      </c>
      <c r="C157" s="3363"/>
      <c r="D157" s="3363"/>
      <c r="E157" s="3363"/>
      <c r="F157" s="3363"/>
      <c r="G157" s="3363"/>
      <c r="H157" s="3369"/>
      <c r="I157" s="3370"/>
      <c r="J157" s="3370"/>
      <c r="K157" s="3370"/>
      <c r="L157" s="3370"/>
      <c r="M157" s="3370"/>
      <c r="N157" s="3370"/>
      <c r="O157" s="3370"/>
      <c r="P157" s="3370"/>
      <c r="Q157" s="3370"/>
      <c r="R157" s="3371"/>
      <c r="S157" s="210"/>
    </row>
    <row r="158" spans="1:19" ht="15.75" hidden="1" customHeight="1" thickBot="1" x14ac:dyDescent="0.35">
      <c r="A158" s="1465"/>
      <c r="B158" s="931"/>
      <c r="C158" s="931"/>
      <c r="D158" s="931"/>
      <c r="E158" s="931"/>
      <c r="F158" s="931"/>
      <c r="G158" s="931"/>
      <c r="H158" s="931"/>
      <c r="I158" s="931"/>
      <c r="J158" s="931"/>
      <c r="K158" s="931"/>
      <c r="L158" s="931"/>
      <c r="M158" s="933"/>
      <c r="N158" s="933"/>
      <c r="O158" s="933"/>
      <c r="P158" s="933"/>
      <c r="Q158" s="933"/>
      <c r="R158" s="933"/>
      <c r="S158" s="210"/>
    </row>
    <row r="159" spans="1:19" ht="15.75" hidden="1" customHeight="1" thickBot="1" x14ac:dyDescent="0.35">
      <c r="A159" s="1465"/>
      <c r="B159" s="940"/>
      <c r="C159" s="3360" t="s">
        <v>1170</v>
      </c>
      <c r="D159" s="3361"/>
      <c r="E159" s="3361"/>
      <c r="F159" s="3361"/>
      <c r="G159" s="3361"/>
      <c r="H159" s="3361"/>
      <c r="I159" s="3361"/>
      <c r="J159" s="3361"/>
      <c r="K159" s="3361"/>
      <c r="L159" s="3361"/>
      <c r="M159" s="3361"/>
      <c r="N159" s="3361"/>
      <c r="O159" s="3361"/>
      <c r="P159" s="3361"/>
      <c r="Q159" s="3361"/>
      <c r="R159" s="3361"/>
      <c r="S159" s="210"/>
    </row>
    <row r="160" spans="1:19" ht="5.0999999999999996" hidden="1" customHeight="1" x14ac:dyDescent="0.3">
      <c r="A160" s="1465"/>
      <c r="B160" s="931"/>
      <c r="C160" s="721"/>
      <c r="D160" s="721"/>
      <c r="E160" s="721"/>
      <c r="F160" s="721"/>
      <c r="G160" s="721"/>
      <c r="H160" s="721"/>
      <c r="I160" s="721"/>
      <c r="J160" s="721"/>
      <c r="K160" s="721"/>
      <c r="L160" s="721"/>
      <c r="M160" s="721"/>
      <c r="N160" s="721"/>
      <c r="O160" s="721"/>
      <c r="P160" s="721"/>
      <c r="Q160" s="721"/>
      <c r="R160" s="721"/>
      <c r="S160" s="210"/>
    </row>
    <row r="161" spans="1:19" ht="15.75" hidden="1" customHeight="1" thickBot="1" x14ac:dyDescent="0.35">
      <c r="A161" s="1465"/>
      <c r="B161" s="931" t="s">
        <v>1169</v>
      </c>
      <c r="C161" s="3362" t="s">
        <v>189</v>
      </c>
      <c r="D161" s="3362"/>
      <c r="E161" s="3362"/>
      <c r="F161" s="3362"/>
      <c r="G161" s="3362"/>
      <c r="H161" s="3362"/>
      <c r="I161" s="3362"/>
      <c r="J161" s="931"/>
      <c r="K161" s="3362" t="s">
        <v>1166</v>
      </c>
      <c r="L161" s="3362"/>
      <c r="M161" s="3362"/>
      <c r="N161" s="3362"/>
      <c r="O161" s="3362"/>
      <c r="P161" s="3362"/>
      <c r="Q161" s="933"/>
      <c r="R161" s="861" t="s">
        <v>115</v>
      </c>
      <c r="S161" s="210"/>
    </row>
    <row r="162" spans="1:19" ht="15.75" hidden="1" customHeight="1" thickBot="1" x14ac:dyDescent="0.35">
      <c r="A162" s="1465"/>
      <c r="B162" s="723" t="s">
        <v>1168</v>
      </c>
      <c r="C162" s="3362" t="s">
        <v>189</v>
      </c>
      <c r="D162" s="3362"/>
      <c r="E162" s="3362"/>
      <c r="F162" s="3362"/>
      <c r="G162" s="3362"/>
      <c r="H162" s="3362"/>
      <c r="I162" s="3362"/>
      <c r="J162" s="931"/>
      <c r="K162" s="3362" t="s">
        <v>1166</v>
      </c>
      <c r="L162" s="3362"/>
      <c r="M162" s="3362"/>
      <c r="N162" s="3362"/>
      <c r="O162" s="3362"/>
      <c r="P162" s="3362"/>
      <c r="Q162" s="933"/>
      <c r="R162" s="861" t="s">
        <v>115</v>
      </c>
      <c r="S162" s="210"/>
    </row>
    <row r="163" spans="1:19" ht="15.75" hidden="1" customHeight="1" thickBot="1" x14ac:dyDescent="0.35">
      <c r="A163" s="1465"/>
      <c r="B163" s="931" t="s">
        <v>1167</v>
      </c>
      <c r="C163" s="3362" t="s">
        <v>189</v>
      </c>
      <c r="D163" s="3362"/>
      <c r="E163" s="3362"/>
      <c r="F163" s="3362"/>
      <c r="G163" s="3362"/>
      <c r="H163" s="3362"/>
      <c r="I163" s="3362"/>
      <c r="J163" s="931"/>
      <c r="K163" s="3362" t="s">
        <v>1166</v>
      </c>
      <c r="L163" s="3362"/>
      <c r="M163" s="3362"/>
      <c r="N163" s="3362"/>
      <c r="O163" s="3362"/>
      <c r="P163" s="3362"/>
      <c r="Q163" s="933"/>
      <c r="R163" s="861" t="s">
        <v>115</v>
      </c>
      <c r="S163" s="210"/>
    </row>
    <row r="164" spans="1:19" ht="15.75" hidden="1" customHeight="1" thickBot="1" x14ac:dyDescent="0.35">
      <c r="A164" s="1473"/>
      <c r="B164" s="930"/>
      <c r="C164" s="930"/>
      <c r="D164" s="3359"/>
      <c r="E164" s="3359"/>
      <c r="F164" s="3359"/>
      <c r="G164" s="3359"/>
      <c r="H164" s="3359"/>
      <c r="I164" s="3359"/>
      <c r="J164" s="3359"/>
      <c r="K164" s="3359"/>
      <c r="L164" s="3359"/>
      <c r="M164" s="930"/>
      <c r="N164" s="930"/>
      <c r="O164" s="930"/>
      <c r="P164" s="930"/>
      <c r="Q164" s="930"/>
      <c r="R164" s="930"/>
      <c r="S164" s="716"/>
    </row>
    <row r="165" spans="1:19" ht="15.75" hidden="1" customHeight="1" thickBot="1" x14ac:dyDescent="0.35">
      <c r="A165" s="1474"/>
      <c r="B165" s="712"/>
      <c r="C165" s="712"/>
      <c r="D165" s="712"/>
      <c r="E165" s="712"/>
      <c r="F165" s="712"/>
      <c r="G165" s="712"/>
      <c r="H165" s="712"/>
      <c r="I165" s="712"/>
      <c r="J165" s="713"/>
      <c r="K165" s="713"/>
      <c r="L165" s="713"/>
      <c r="M165" s="712"/>
      <c r="N165" s="712"/>
      <c r="O165" s="712"/>
      <c r="P165" s="712"/>
      <c r="Q165" s="712"/>
      <c r="R165" s="712"/>
      <c r="S165" s="711"/>
    </row>
    <row r="166" spans="1:19" ht="15.75" hidden="1" customHeight="1" x14ac:dyDescent="0.3">
      <c r="A166" s="1470"/>
      <c r="B166" s="710"/>
      <c r="C166" s="710"/>
      <c r="D166" s="710"/>
      <c r="E166" s="710"/>
      <c r="F166" s="710"/>
      <c r="G166" s="710"/>
      <c r="H166" s="710"/>
      <c r="I166" s="710"/>
      <c r="J166" s="710"/>
      <c r="K166" s="710"/>
      <c r="L166" s="710"/>
      <c r="M166" s="207"/>
      <c r="N166" s="207"/>
      <c r="O166" s="207"/>
      <c r="P166" s="207"/>
      <c r="Q166" s="207"/>
      <c r="R166" s="207"/>
      <c r="S166" s="206"/>
    </row>
    <row r="167" spans="1:19" ht="15.75" hidden="1" customHeight="1" thickBot="1" x14ac:dyDescent="0.35">
      <c r="A167" s="1464">
        <v>7</v>
      </c>
      <c r="B167" s="3025"/>
      <c r="C167" s="3025"/>
      <c r="D167" s="3025"/>
      <c r="E167" s="3025"/>
      <c r="F167" s="3025"/>
      <c r="G167" s="3025"/>
      <c r="H167" s="3025"/>
      <c r="I167" s="723"/>
      <c r="J167" s="3025"/>
      <c r="K167" s="3025"/>
      <c r="L167" s="3025"/>
      <c r="M167" s="3025"/>
      <c r="N167" s="933"/>
      <c r="O167" s="929"/>
      <c r="P167" s="723"/>
      <c r="Q167" s="3030"/>
      <c r="R167" s="3025"/>
      <c r="S167" s="210"/>
    </row>
    <row r="168" spans="1:19" ht="15.75" hidden="1" customHeight="1" x14ac:dyDescent="0.3">
      <c r="A168" s="1465"/>
      <c r="B168" s="3376" t="s">
        <v>1176</v>
      </c>
      <c r="C168" s="3376"/>
      <c r="D168" s="3376"/>
      <c r="E168" s="3376"/>
      <c r="F168" s="3376"/>
      <c r="G168" s="3376"/>
      <c r="H168" s="3376"/>
      <c r="I168" s="931"/>
      <c r="J168" s="651" t="s">
        <v>975</v>
      </c>
      <c r="K168" s="931"/>
      <c r="L168" s="931"/>
      <c r="M168" s="933"/>
      <c r="N168" s="933"/>
      <c r="O168" s="709" t="s">
        <v>1175</v>
      </c>
      <c r="P168" s="933"/>
      <c r="Q168" s="708" t="s">
        <v>1174</v>
      </c>
      <c r="R168" s="933"/>
      <c r="S168" s="210"/>
    </row>
    <row r="169" spans="1:19" ht="15.75" hidden="1" customHeight="1" thickBot="1" x14ac:dyDescent="0.35">
      <c r="A169" s="1465"/>
      <c r="B169" s="3377"/>
      <c r="C169" s="3377"/>
      <c r="D169" s="3377"/>
      <c r="E169" s="3377"/>
      <c r="F169" s="3377"/>
      <c r="G169" s="3377"/>
      <c r="H169" s="3377"/>
      <c r="I169" s="3377"/>
      <c r="J169" s="3377"/>
      <c r="K169" s="3377"/>
      <c r="L169" s="3377"/>
      <c r="M169" s="3377"/>
      <c r="N169" s="933"/>
      <c r="O169" s="3377"/>
      <c r="P169" s="3377"/>
      <c r="Q169" s="3377"/>
      <c r="R169" s="3377"/>
      <c r="S169" s="210"/>
    </row>
    <row r="170" spans="1:19" ht="15.75" hidden="1" customHeight="1" x14ac:dyDescent="0.3">
      <c r="A170" s="1465"/>
      <c r="B170" s="651" t="s">
        <v>1059</v>
      </c>
      <c r="C170" s="931"/>
      <c r="D170" s="931"/>
      <c r="E170" s="931"/>
      <c r="F170" s="931"/>
      <c r="G170" s="931"/>
      <c r="H170" s="931"/>
      <c r="I170" s="931"/>
      <c r="J170" s="931"/>
      <c r="K170" s="931"/>
      <c r="L170" s="931"/>
      <c r="M170" s="933"/>
      <c r="N170" s="933"/>
      <c r="O170" s="941" t="s">
        <v>167</v>
      </c>
      <c r="P170" s="933"/>
      <c r="Q170" s="933"/>
      <c r="R170" s="933"/>
      <c r="S170" s="210"/>
    </row>
    <row r="171" spans="1:19" ht="15.75" hidden="1" customHeight="1" thickBot="1" x14ac:dyDescent="0.35">
      <c r="A171" s="1465"/>
      <c r="B171" s="3377"/>
      <c r="C171" s="3377"/>
      <c r="D171" s="3377"/>
      <c r="E171" s="3377"/>
      <c r="F171" s="3377"/>
      <c r="G171" s="3377"/>
      <c r="H171" s="3377"/>
      <c r="I171" s="931"/>
      <c r="J171" s="3377"/>
      <c r="K171" s="3377"/>
      <c r="L171" s="3377"/>
      <c r="M171" s="3377"/>
      <c r="N171" s="3377"/>
      <c r="O171" s="3377"/>
      <c r="P171" s="3377"/>
      <c r="Q171" s="3377"/>
      <c r="R171" s="3377"/>
      <c r="S171" s="210"/>
    </row>
    <row r="172" spans="1:19" ht="15.75" hidden="1" customHeight="1" x14ac:dyDescent="0.3">
      <c r="A172" s="1466"/>
      <c r="B172" s="3374" t="s">
        <v>1219</v>
      </c>
      <c r="C172" s="3374"/>
      <c r="D172" s="3374"/>
      <c r="E172" s="3374"/>
      <c r="F172" s="3374"/>
      <c r="G172" s="3374"/>
      <c r="H172" s="3374"/>
      <c r="I172" s="307"/>
      <c r="J172" s="3363" t="s">
        <v>1060</v>
      </c>
      <c r="K172" s="3363"/>
      <c r="L172" s="3363"/>
      <c r="M172" s="3363"/>
      <c r="N172" s="3363"/>
      <c r="O172" s="3363"/>
      <c r="P172" s="3363"/>
      <c r="Q172" s="933"/>
      <c r="R172" s="933"/>
      <c r="S172" s="210"/>
    </row>
    <row r="173" spans="1:19" ht="15.75" hidden="1" customHeight="1" thickBot="1" x14ac:dyDescent="0.35">
      <c r="A173" s="1466"/>
      <c r="B173" s="3372" t="s">
        <v>1218</v>
      </c>
      <c r="C173" s="3372"/>
      <c r="D173" s="3372"/>
      <c r="E173" s="3372"/>
      <c r="F173" s="3372"/>
      <c r="G173" s="3372"/>
      <c r="H173" s="3372"/>
      <c r="I173" s="307"/>
      <c r="J173" s="3372" t="s">
        <v>1218</v>
      </c>
      <c r="K173" s="3372"/>
      <c r="L173" s="3372"/>
      <c r="M173" s="3372"/>
      <c r="N173" s="3372"/>
      <c r="O173" s="3372"/>
      <c r="P173" s="3372"/>
      <c r="Q173" s="3372"/>
      <c r="R173" s="3372"/>
      <c r="S173" s="210"/>
    </row>
    <row r="174" spans="1:19" ht="15.75" hidden="1" customHeight="1" x14ac:dyDescent="0.3">
      <c r="A174" s="1466"/>
      <c r="B174" s="3373" t="s">
        <v>1220</v>
      </c>
      <c r="C174" s="3373"/>
      <c r="D174" s="3373"/>
      <c r="E174" s="3373"/>
      <c r="F174" s="3373"/>
      <c r="G174" s="3373"/>
      <c r="H174" s="3373"/>
      <c r="I174" s="307"/>
      <c r="J174" s="3374" t="s">
        <v>1173</v>
      </c>
      <c r="K174" s="3374"/>
      <c r="L174" s="3374"/>
      <c r="M174" s="3374"/>
      <c r="N174" s="3374"/>
      <c r="O174" s="3374"/>
      <c r="P174" s="3374"/>
      <c r="Q174" s="3374"/>
      <c r="R174" s="3374"/>
      <c r="S174" s="210"/>
    </row>
    <row r="175" spans="1:19" ht="15.75" hidden="1" customHeight="1" thickBot="1" x14ac:dyDescent="0.35">
      <c r="A175" s="1466"/>
      <c r="B175" s="3375"/>
      <c r="C175" s="3375"/>
      <c r="D175" s="3375"/>
      <c r="E175" s="3375"/>
      <c r="F175" s="3375"/>
      <c r="G175" s="3375"/>
      <c r="H175" s="3375"/>
      <c r="I175" s="307"/>
      <c r="J175" s="3375"/>
      <c r="K175" s="3375"/>
      <c r="L175" s="3375"/>
      <c r="M175" s="3375"/>
      <c r="N175" s="933"/>
      <c r="O175" s="929"/>
      <c r="P175" s="723"/>
      <c r="Q175" s="3025"/>
      <c r="R175" s="3025"/>
      <c r="S175" s="210"/>
    </row>
    <row r="176" spans="1:19" ht="15.75" hidden="1" customHeight="1" x14ac:dyDescent="0.3">
      <c r="A176" s="1467"/>
      <c r="B176" s="709" t="s">
        <v>1061</v>
      </c>
      <c r="C176" s="933"/>
      <c r="D176" s="933"/>
      <c r="E176" s="933"/>
      <c r="F176" s="933"/>
      <c r="G176" s="933"/>
      <c r="H176" s="933"/>
      <c r="I176" s="933"/>
      <c r="J176" s="708" t="s">
        <v>167</v>
      </c>
      <c r="K176" s="933"/>
      <c r="L176" s="933"/>
      <c r="M176" s="933"/>
      <c r="N176" s="933"/>
      <c r="O176" s="708" t="s">
        <v>168</v>
      </c>
      <c r="P176" s="933"/>
      <c r="Q176" s="708" t="s">
        <v>169</v>
      </c>
      <c r="R176" s="933"/>
      <c r="S176" s="210"/>
    </row>
    <row r="177" spans="1:19" ht="5.0999999999999996" hidden="1" customHeight="1" thickBot="1" x14ac:dyDescent="0.35">
      <c r="A177" s="1465"/>
      <c r="B177" s="931"/>
      <c r="C177" s="931"/>
      <c r="D177" s="931"/>
      <c r="E177" s="931"/>
      <c r="F177" s="931"/>
      <c r="G177" s="931"/>
      <c r="H177" s="931"/>
      <c r="I177" s="931"/>
      <c r="J177" s="931"/>
      <c r="K177" s="931"/>
      <c r="L177" s="931"/>
      <c r="M177" s="933"/>
      <c r="N177" s="933"/>
      <c r="O177" s="933"/>
      <c r="P177" s="933"/>
      <c r="Q177" s="933"/>
      <c r="R177" s="933"/>
      <c r="S177" s="210"/>
    </row>
    <row r="178" spans="1:19" ht="15.75" hidden="1" customHeight="1" thickBot="1" x14ac:dyDescent="0.35">
      <c r="A178" s="1466"/>
      <c r="B178" s="3363" t="s">
        <v>721</v>
      </c>
      <c r="C178" s="3363"/>
      <c r="D178" s="3363"/>
      <c r="E178" s="3363"/>
      <c r="F178" s="3363"/>
      <c r="G178" s="3363"/>
      <c r="H178" s="3363"/>
      <c r="I178" s="3363"/>
      <c r="J178" s="3363"/>
      <c r="K178" s="3363"/>
      <c r="L178" s="3363"/>
      <c r="M178" s="3363"/>
      <c r="N178" s="3363"/>
      <c r="O178" s="3363"/>
      <c r="P178" s="933"/>
      <c r="Q178" s="3364"/>
      <c r="R178" s="3365"/>
      <c r="S178" s="210"/>
    </row>
    <row r="179" spans="1:19" ht="5.0999999999999996" hidden="1" customHeight="1" thickBot="1" x14ac:dyDescent="0.35">
      <c r="A179" s="1466"/>
      <c r="B179" s="722"/>
      <c r="C179" s="722"/>
      <c r="D179" s="722"/>
      <c r="E179" s="722"/>
      <c r="F179" s="722"/>
      <c r="G179" s="722"/>
      <c r="H179" s="722"/>
      <c r="I179" s="722"/>
      <c r="J179" s="722"/>
      <c r="K179" s="722"/>
      <c r="L179" s="722"/>
      <c r="M179" s="722"/>
      <c r="N179" s="722"/>
      <c r="O179" s="722"/>
      <c r="P179" s="933"/>
      <c r="Q179" s="932"/>
      <c r="R179" s="932"/>
      <c r="S179" s="210"/>
    </row>
    <row r="180" spans="1:19" ht="15.75" hidden="1" customHeight="1" thickBot="1" x14ac:dyDescent="0.35">
      <c r="A180" s="1466"/>
      <c r="B180" s="3363" t="s">
        <v>1172</v>
      </c>
      <c r="C180" s="3363"/>
      <c r="D180" s="3363"/>
      <c r="E180" s="3363"/>
      <c r="F180" s="3363"/>
      <c r="G180" s="3363"/>
      <c r="H180" s="3363"/>
      <c r="I180" s="3363"/>
      <c r="J180" s="3363"/>
      <c r="K180" s="3363"/>
      <c r="L180" s="3363"/>
      <c r="M180" s="3363"/>
      <c r="N180" s="3363"/>
      <c r="O180" s="3363"/>
      <c r="P180" s="3366"/>
      <c r="Q180" s="3367"/>
      <c r="R180" s="3368"/>
      <c r="S180" s="210"/>
    </row>
    <row r="181" spans="1:19" ht="5.0999999999999996" hidden="1" customHeight="1" thickBot="1" x14ac:dyDescent="0.35">
      <c r="A181" s="1466"/>
      <c r="B181" s="722"/>
      <c r="C181" s="722"/>
      <c r="D181" s="722"/>
      <c r="E181" s="722"/>
      <c r="F181" s="722"/>
      <c r="G181" s="722"/>
      <c r="H181" s="722"/>
      <c r="I181" s="722"/>
      <c r="J181" s="722"/>
      <c r="K181" s="722"/>
      <c r="L181" s="722"/>
      <c r="M181" s="722"/>
      <c r="N181" s="722"/>
      <c r="O181" s="722"/>
      <c r="P181" s="722"/>
      <c r="Q181" s="707"/>
      <c r="R181" s="707"/>
      <c r="S181" s="210"/>
    </row>
    <row r="182" spans="1:19" ht="15.75" hidden="1" customHeight="1" thickBot="1" x14ac:dyDescent="0.35">
      <c r="A182" s="1466"/>
      <c r="B182" s="3363" t="s">
        <v>1171</v>
      </c>
      <c r="C182" s="3363"/>
      <c r="D182" s="3363"/>
      <c r="E182" s="3363"/>
      <c r="F182" s="3363"/>
      <c r="G182" s="3363"/>
      <c r="H182" s="3369"/>
      <c r="I182" s="3370"/>
      <c r="J182" s="3370"/>
      <c r="K182" s="3370"/>
      <c r="L182" s="3370"/>
      <c r="M182" s="3370"/>
      <c r="N182" s="3370"/>
      <c r="O182" s="3370"/>
      <c r="P182" s="3370"/>
      <c r="Q182" s="3370"/>
      <c r="R182" s="3371"/>
      <c r="S182" s="210"/>
    </row>
    <row r="183" spans="1:19" ht="15.75" hidden="1" customHeight="1" thickBot="1" x14ac:dyDescent="0.35">
      <c r="A183" s="1465"/>
      <c r="B183" s="931"/>
      <c r="C183" s="931"/>
      <c r="D183" s="931"/>
      <c r="E183" s="931"/>
      <c r="F183" s="931"/>
      <c r="G183" s="931"/>
      <c r="H183" s="931"/>
      <c r="I183" s="931"/>
      <c r="J183" s="931"/>
      <c r="K183" s="931"/>
      <c r="L183" s="931"/>
      <c r="M183" s="933"/>
      <c r="N183" s="933"/>
      <c r="O183" s="933"/>
      <c r="P183" s="933"/>
      <c r="Q183" s="933"/>
      <c r="R183" s="933"/>
      <c r="S183" s="210"/>
    </row>
    <row r="184" spans="1:19" ht="15.75" hidden="1" customHeight="1" thickBot="1" x14ac:dyDescent="0.35">
      <c r="A184" s="1465"/>
      <c r="B184" s="940"/>
      <c r="C184" s="3360" t="s">
        <v>1170</v>
      </c>
      <c r="D184" s="3361"/>
      <c r="E184" s="3361"/>
      <c r="F184" s="3361"/>
      <c r="G184" s="3361"/>
      <c r="H184" s="3361"/>
      <c r="I184" s="3361"/>
      <c r="J184" s="3361"/>
      <c r="K184" s="3361"/>
      <c r="L184" s="3361"/>
      <c r="M184" s="3361"/>
      <c r="N184" s="3361"/>
      <c r="O184" s="3361"/>
      <c r="P184" s="3361"/>
      <c r="Q184" s="3361"/>
      <c r="R184" s="3361"/>
      <c r="S184" s="210"/>
    </row>
    <row r="185" spans="1:19" ht="5.0999999999999996" hidden="1" customHeight="1" x14ac:dyDescent="0.3">
      <c r="A185" s="1465"/>
      <c r="B185" s="931"/>
      <c r="C185" s="721"/>
      <c r="D185" s="721"/>
      <c r="E185" s="721"/>
      <c r="F185" s="721"/>
      <c r="G185" s="721"/>
      <c r="H185" s="721"/>
      <c r="I185" s="721"/>
      <c r="J185" s="721"/>
      <c r="K185" s="721"/>
      <c r="L185" s="721"/>
      <c r="M185" s="721"/>
      <c r="N185" s="721"/>
      <c r="O185" s="721"/>
      <c r="P185" s="721"/>
      <c r="Q185" s="721"/>
      <c r="R185" s="721"/>
      <c r="S185" s="210"/>
    </row>
    <row r="186" spans="1:19" ht="15.75" hidden="1" customHeight="1" thickBot="1" x14ac:dyDescent="0.35">
      <c r="A186" s="1465"/>
      <c r="B186" s="931" t="s">
        <v>1169</v>
      </c>
      <c r="C186" s="3362" t="s">
        <v>189</v>
      </c>
      <c r="D186" s="3362"/>
      <c r="E186" s="3362"/>
      <c r="F186" s="3362"/>
      <c r="G186" s="3362"/>
      <c r="H186" s="3362"/>
      <c r="I186" s="3362"/>
      <c r="J186" s="931"/>
      <c r="K186" s="3362" t="s">
        <v>1166</v>
      </c>
      <c r="L186" s="3362"/>
      <c r="M186" s="3362"/>
      <c r="N186" s="3362"/>
      <c r="O186" s="3362"/>
      <c r="P186" s="3362"/>
      <c r="Q186" s="933"/>
      <c r="R186" s="861" t="s">
        <v>115</v>
      </c>
      <c r="S186" s="210"/>
    </row>
    <row r="187" spans="1:19" ht="15.75" hidden="1" customHeight="1" thickBot="1" x14ac:dyDescent="0.35">
      <c r="A187" s="1465"/>
      <c r="B187" s="723" t="s">
        <v>1168</v>
      </c>
      <c r="C187" s="3362" t="s">
        <v>189</v>
      </c>
      <c r="D187" s="3362"/>
      <c r="E187" s="3362"/>
      <c r="F187" s="3362"/>
      <c r="G187" s="3362"/>
      <c r="H187" s="3362"/>
      <c r="I187" s="3362"/>
      <c r="J187" s="931"/>
      <c r="K187" s="3362" t="s">
        <v>1166</v>
      </c>
      <c r="L187" s="3362"/>
      <c r="M187" s="3362"/>
      <c r="N187" s="3362"/>
      <c r="O187" s="3362"/>
      <c r="P187" s="3362"/>
      <c r="Q187" s="933"/>
      <c r="R187" s="861" t="s">
        <v>115</v>
      </c>
      <c r="S187" s="210"/>
    </row>
    <row r="188" spans="1:19" ht="15.75" hidden="1" customHeight="1" thickBot="1" x14ac:dyDescent="0.35">
      <c r="A188" s="1465"/>
      <c r="B188" s="931" t="s">
        <v>1167</v>
      </c>
      <c r="C188" s="3362" t="s">
        <v>189</v>
      </c>
      <c r="D188" s="3362"/>
      <c r="E188" s="3362"/>
      <c r="F188" s="3362"/>
      <c r="G188" s="3362"/>
      <c r="H188" s="3362"/>
      <c r="I188" s="3362"/>
      <c r="J188" s="931"/>
      <c r="K188" s="3362" t="s">
        <v>1166</v>
      </c>
      <c r="L188" s="3362"/>
      <c r="M188" s="3362"/>
      <c r="N188" s="3362"/>
      <c r="O188" s="3362"/>
      <c r="P188" s="3362"/>
      <c r="Q188" s="933"/>
      <c r="R188" s="861" t="s">
        <v>115</v>
      </c>
      <c r="S188" s="210"/>
    </row>
    <row r="189" spans="1:19" ht="15.75" hidden="1" customHeight="1" thickBot="1" x14ac:dyDescent="0.35">
      <c r="A189" s="1473"/>
      <c r="B189" s="930"/>
      <c r="C189" s="930"/>
      <c r="D189" s="3359"/>
      <c r="E189" s="3359"/>
      <c r="F189" s="3359"/>
      <c r="G189" s="3359"/>
      <c r="H189" s="3359"/>
      <c r="I189" s="3359"/>
      <c r="J189" s="3359"/>
      <c r="K189" s="3359"/>
      <c r="L189" s="3359"/>
      <c r="M189" s="930"/>
      <c r="N189" s="930"/>
      <c r="O189" s="930"/>
      <c r="P189" s="930"/>
      <c r="Q189" s="930"/>
      <c r="R189" s="930"/>
      <c r="S189" s="716"/>
    </row>
    <row r="190" spans="1:19" ht="15.75" hidden="1" customHeight="1" thickBot="1" x14ac:dyDescent="0.35">
      <c r="A190" s="1474"/>
      <c r="B190" s="712"/>
      <c r="C190" s="712"/>
      <c r="D190" s="712"/>
      <c r="E190" s="712"/>
      <c r="F190" s="712"/>
      <c r="G190" s="712"/>
      <c r="H190" s="712"/>
      <c r="I190" s="712"/>
      <c r="J190" s="713"/>
      <c r="K190" s="713"/>
      <c r="L190" s="713"/>
      <c r="M190" s="712"/>
      <c r="N190" s="712"/>
      <c r="O190" s="712"/>
      <c r="P190" s="712"/>
      <c r="Q190" s="712"/>
      <c r="R190" s="712"/>
      <c r="S190" s="711"/>
    </row>
    <row r="191" spans="1:19" ht="15.75" hidden="1" customHeight="1" x14ac:dyDescent="0.3">
      <c r="A191" s="1470"/>
      <c r="B191" s="710"/>
      <c r="C191" s="710"/>
      <c r="D191" s="710"/>
      <c r="E191" s="710"/>
      <c r="F191" s="710"/>
      <c r="G191" s="710"/>
      <c r="H191" s="710"/>
      <c r="I191" s="710"/>
      <c r="J191" s="710"/>
      <c r="K191" s="710"/>
      <c r="L191" s="710"/>
      <c r="M191" s="207"/>
      <c r="N191" s="207"/>
      <c r="O191" s="207"/>
      <c r="P191" s="207"/>
      <c r="Q191" s="207"/>
      <c r="R191" s="207"/>
      <c r="S191" s="206"/>
    </row>
    <row r="192" spans="1:19" ht="15.75" hidden="1" customHeight="1" thickBot="1" x14ac:dyDescent="0.35">
      <c r="A192" s="1464">
        <v>8</v>
      </c>
      <c r="B192" s="3025"/>
      <c r="C192" s="3025"/>
      <c r="D192" s="3025"/>
      <c r="E192" s="3025"/>
      <c r="F192" s="3025"/>
      <c r="G192" s="3025"/>
      <c r="H192" s="3025"/>
      <c r="I192" s="723"/>
      <c r="J192" s="3025"/>
      <c r="K192" s="3025"/>
      <c r="L192" s="3025"/>
      <c r="M192" s="3025"/>
      <c r="N192" s="933"/>
      <c r="O192" s="929"/>
      <c r="P192" s="723"/>
      <c r="Q192" s="3030"/>
      <c r="R192" s="3025"/>
      <c r="S192" s="210"/>
    </row>
    <row r="193" spans="1:19" ht="15.75" hidden="1" customHeight="1" x14ac:dyDescent="0.3">
      <c r="A193" s="1465"/>
      <c r="B193" s="3376" t="s">
        <v>1176</v>
      </c>
      <c r="C193" s="3376"/>
      <c r="D193" s="3376"/>
      <c r="E193" s="3376"/>
      <c r="F193" s="3376"/>
      <c r="G193" s="3376"/>
      <c r="H193" s="3376"/>
      <c r="I193" s="931"/>
      <c r="J193" s="651" t="s">
        <v>975</v>
      </c>
      <c r="K193" s="931"/>
      <c r="L193" s="931"/>
      <c r="M193" s="933"/>
      <c r="N193" s="933"/>
      <c r="O193" s="709" t="s">
        <v>1175</v>
      </c>
      <c r="P193" s="933"/>
      <c r="Q193" s="708" t="s">
        <v>1174</v>
      </c>
      <c r="R193" s="933"/>
      <c r="S193" s="210"/>
    </row>
    <row r="194" spans="1:19" ht="15.75" hidden="1" customHeight="1" thickBot="1" x14ac:dyDescent="0.35">
      <c r="A194" s="1465"/>
      <c r="B194" s="3377"/>
      <c r="C194" s="3377"/>
      <c r="D194" s="3377"/>
      <c r="E194" s="3377"/>
      <c r="F194" s="3377"/>
      <c r="G194" s="3377"/>
      <c r="H194" s="3377"/>
      <c r="I194" s="3377"/>
      <c r="J194" s="3377"/>
      <c r="K194" s="3377"/>
      <c r="L194" s="3377"/>
      <c r="M194" s="3377"/>
      <c r="N194" s="933"/>
      <c r="O194" s="3377"/>
      <c r="P194" s="3377"/>
      <c r="Q194" s="3377"/>
      <c r="R194" s="3377"/>
      <c r="S194" s="210"/>
    </row>
    <row r="195" spans="1:19" ht="15.75" hidden="1" customHeight="1" x14ac:dyDescent="0.3">
      <c r="A195" s="1465"/>
      <c r="B195" s="651" t="s">
        <v>1059</v>
      </c>
      <c r="C195" s="931"/>
      <c r="D195" s="931"/>
      <c r="E195" s="931"/>
      <c r="F195" s="931"/>
      <c r="G195" s="931"/>
      <c r="H195" s="931"/>
      <c r="I195" s="931"/>
      <c r="J195" s="931"/>
      <c r="K195" s="931"/>
      <c r="L195" s="931"/>
      <c r="M195" s="933"/>
      <c r="N195" s="933"/>
      <c r="O195" s="941" t="s">
        <v>167</v>
      </c>
      <c r="P195" s="933"/>
      <c r="Q195" s="933"/>
      <c r="R195" s="933"/>
      <c r="S195" s="210"/>
    </row>
    <row r="196" spans="1:19" ht="15.75" hidden="1" customHeight="1" thickBot="1" x14ac:dyDescent="0.35">
      <c r="A196" s="1465"/>
      <c r="B196" s="3377"/>
      <c r="C196" s="3377"/>
      <c r="D196" s="3377"/>
      <c r="E196" s="3377"/>
      <c r="F196" s="3377"/>
      <c r="G196" s="3377"/>
      <c r="H196" s="3377"/>
      <c r="I196" s="931"/>
      <c r="J196" s="3377"/>
      <c r="K196" s="3377"/>
      <c r="L196" s="3377"/>
      <c r="M196" s="3377"/>
      <c r="N196" s="3377"/>
      <c r="O196" s="3377"/>
      <c r="P196" s="3377"/>
      <c r="Q196" s="3377"/>
      <c r="R196" s="3377"/>
      <c r="S196" s="210"/>
    </row>
    <row r="197" spans="1:19" ht="15.75" hidden="1" customHeight="1" x14ac:dyDescent="0.3">
      <c r="A197" s="1466"/>
      <c r="B197" s="3374" t="s">
        <v>1219</v>
      </c>
      <c r="C197" s="3374"/>
      <c r="D197" s="3374"/>
      <c r="E197" s="3374"/>
      <c r="F197" s="3374"/>
      <c r="G197" s="3374"/>
      <c r="H197" s="3374"/>
      <c r="I197" s="307"/>
      <c r="J197" s="3363" t="s">
        <v>1060</v>
      </c>
      <c r="K197" s="3363"/>
      <c r="L197" s="3363"/>
      <c r="M197" s="3363"/>
      <c r="N197" s="3363"/>
      <c r="O197" s="3363"/>
      <c r="P197" s="3363"/>
      <c r="Q197" s="933"/>
      <c r="R197" s="933"/>
      <c r="S197" s="210"/>
    </row>
    <row r="198" spans="1:19" ht="15.75" hidden="1" customHeight="1" thickBot="1" x14ac:dyDescent="0.35">
      <c r="A198" s="1466"/>
      <c r="B198" s="3372" t="s">
        <v>1218</v>
      </c>
      <c r="C198" s="3372"/>
      <c r="D198" s="3372"/>
      <c r="E198" s="3372"/>
      <c r="F198" s="3372"/>
      <c r="G198" s="3372"/>
      <c r="H198" s="3372"/>
      <c r="I198" s="307"/>
      <c r="J198" s="3372" t="s">
        <v>1218</v>
      </c>
      <c r="K198" s="3372"/>
      <c r="L198" s="3372"/>
      <c r="M198" s="3372"/>
      <c r="N198" s="3372"/>
      <c r="O198" s="3372"/>
      <c r="P198" s="3372"/>
      <c r="Q198" s="3372"/>
      <c r="R198" s="3372"/>
      <c r="S198" s="210"/>
    </row>
    <row r="199" spans="1:19" ht="15.75" hidden="1" customHeight="1" x14ac:dyDescent="0.3">
      <c r="A199" s="1466"/>
      <c r="B199" s="3373" t="s">
        <v>1220</v>
      </c>
      <c r="C199" s="3373"/>
      <c r="D199" s="3373"/>
      <c r="E199" s="3373"/>
      <c r="F199" s="3373"/>
      <c r="G199" s="3373"/>
      <c r="H199" s="3373"/>
      <c r="I199" s="307"/>
      <c r="J199" s="3374" t="s">
        <v>1173</v>
      </c>
      <c r="K199" s="3374"/>
      <c r="L199" s="3374"/>
      <c r="M199" s="3374"/>
      <c r="N199" s="3374"/>
      <c r="O199" s="3374"/>
      <c r="P199" s="3374"/>
      <c r="Q199" s="3374"/>
      <c r="R199" s="3374"/>
      <c r="S199" s="210"/>
    </row>
    <row r="200" spans="1:19" ht="15.75" hidden="1" customHeight="1" thickBot="1" x14ac:dyDescent="0.35">
      <c r="A200" s="1466"/>
      <c r="B200" s="3375"/>
      <c r="C200" s="3375"/>
      <c r="D200" s="3375"/>
      <c r="E200" s="3375"/>
      <c r="F200" s="3375"/>
      <c r="G200" s="3375"/>
      <c r="H200" s="3375"/>
      <c r="I200" s="307"/>
      <c r="J200" s="3375"/>
      <c r="K200" s="3375"/>
      <c r="L200" s="3375"/>
      <c r="M200" s="3375"/>
      <c r="N200" s="933"/>
      <c r="O200" s="929"/>
      <c r="P200" s="723"/>
      <c r="Q200" s="3025"/>
      <c r="R200" s="3025"/>
      <c r="S200" s="210"/>
    </row>
    <row r="201" spans="1:19" ht="15.75" hidden="1" customHeight="1" x14ac:dyDescent="0.3">
      <c r="A201" s="1467"/>
      <c r="B201" s="709" t="s">
        <v>1061</v>
      </c>
      <c r="C201" s="933"/>
      <c r="D201" s="933"/>
      <c r="E201" s="933"/>
      <c r="F201" s="933"/>
      <c r="G201" s="933"/>
      <c r="H201" s="933"/>
      <c r="I201" s="933"/>
      <c r="J201" s="708" t="s">
        <v>167</v>
      </c>
      <c r="K201" s="933"/>
      <c r="L201" s="933"/>
      <c r="M201" s="933"/>
      <c r="N201" s="933"/>
      <c r="O201" s="708" t="s">
        <v>168</v>
      </c>
      <c r="P201" s="933"/>
      <c r="Q201" s="708" t="s">
        <v>169</v>
      </c>
      <c r="R201" s="933"/>
      <c r="S201" s="210"/>
    </row>
    <row r="202" spans="1:19" ht="5.0999999999999996" hidden="1" customHeight="1" thickBot="1" x14ac:dyDescent="0.35">
      <c r="A202" s="1465"/>
      <c r="B202" s="931"/>
      <c r="C202" s="931"/>
      <c r="D202" s="931"/>
      <c r="E202" s="931"/>
      <c r="F202" s="931"/>
      <c r="G202" s="931"/>
      <c r="H202" s="931"/>
      <c r="I202" s="931"/>
      <c r="J202" s="931"/>
      <c r="K202" s="931"/>
      <c r="L202" s="931"/>
      <c r="M202" s="933"/>
      <c r="N202" s="933"/>
      <c r="O202" s="933"/>
      <c r="P202" s="933"/>
      <c r="Q202" s="933"/>
      <c r="R202" s="933"/>
      <c r="S202" s="210"/>
    </row>
    <row r="203" spans="1:19" ht="15.75" hidden="1" customHeight="1" thickBot="1" x14ac:dyDescent="0.35">
      <c r="A203" s="1466"/>
      <c r="B203" s="3363" t="s">
        <v>721</v>
      </c>
      <c r="C203" s="3363"/>
      <c r="D203" s="3363"/>
      <c r="E203" s="3363"/>
      <c r="F203" s="3363"/>
      <c r="G203" s="3363"/>
      <c r="H203" s="3363"/>
      <c r="I203" s="3363"/>
      <c r="J203" s="3363"/>
      <c r="K203" s="3363"/>
      <c r="L203" s="3363"/>
      <c r="M203" s="3363"/>
      <c r="N203" s="3363"/>
      <c r="O203" s="3363"/>
      <c r="P203" s="933"/>
      <c r="Q203" s="3364"/>
      <c r="R203" s="3365"/>
      <c r="S203" s="210"/>
    </row>
    <row r="204" spans="1:19" ht="5.0999999999999996" hidden="1" customHeight="1" thickBot="1" x14ac:dyDescent="0.35">
      <c r="A204" s="1466"/>
      <c r="B204" s="722"/>
      <c r="C204" s="722"/>
      <c r="D204" s="722"/>
      <c r="E204" s="722"/>
      <c r="F204" s="722"/>
      <c r="G204" s="722"/>
      <c r="H204" s="722"/>
      <c r="I204" s="722"/>
      <c r="J204" s="722"/>
      <c r="K204" s="722"/>
      <c r="L204" s="722"/>
      <c r="M204" s="722"/>
      <c r="N204" s="722"/>
      <c r="O204" s="722"/>
      <c r="P204" s="933"/>
      <c r="Q204" s="932"/>
      <c r="R204" s="932"/>
      <c r="S204" s="210"/>
    </row>
    <row r="205" spans="1:19" ht="15.75" hidden="1" customHeight="1" thickBot="1" x14ac:dyDescent="0.35">
      <c r="A205" s="1466"/>
      <c r="B205" s="3363" t="s">
        <v>1172</v>
      </c>
      <c r="C205" s="3363"/>
      <c r="D205" s="3363"/>
      <c r="E205" s="3363"/>
      <c r="F205" s="3363"/>
      <c r="G205" s="3363"/>
      <c r="H205" s="3363"/>
      <c r="I205" s="3363"/>
      <c r="J205" s="3363"/>
      <c r="K205" s="3363"/>
      <c r="L205" s="3363"/>
      <c r="M205" s="3363"/>
      <c r="N205" s="3363"/>
      <c r="O205" s="3363"/>
      <c r="P205" s="3366"/>
      <c r="Q205" s="3367"/>
      <c r="R205" s="3368"/>
      <c r="S205" s="210"/>
    </row>
    <row r="206" spans="1:19" ht="5.0999999999999996" hidden="1" customHeight="1" thickBot="1" x14ac:dyDescent="0.35">
      <c r="A206" s="1466"/>
      <c r="B206" s="722"/>
      <c r="C206" s="722"/>
      <c r="D206" s="722"/>
      <c r="E206" s="722"/>
      <c r="F206" s="722"/>
      <c r="G206" s="722"/>
      <c r="H206" s="722"/>
      <c r="I206" s="722"/>
      <c r="J206" s="722"/>
      <c r="K206" s="722"/>
      <c r="L206" s="722"/>
      <c r="M206" s="722"/>
      <c r="N206" s="722"/>
      <c r="O206" s="722"/>
      <c r="P206" s="722"/>
      <c r="Q206" s="707"/>
      <c r="R206" s="707"/>
      <c r="S206" s="210"/>
    </row>
    <row r="207" spans="1:19" ht="15.75" hidden="1" customHeight="1" thickBot="1" x14ac:dyDescent="0.35">
      <c r="A207" s="1466"/>
      <c r="B207" s="3363" t="s">
        <v>1171</v>
      </c>
      <c r="C207" s="3363"/>
      <c r="D207" s="3363"/>
      <c r="E207" s="3363"/>
      <c r="F207" s="3363"/>
      <c r="G207" s="3363"/>
      <c r="H207" s="3369"/>
      <c r="I207" s="3370"/>
      <c r="J207" s="3370"/>
      <c r="K207" s="3370"/>
      <c r="L207" s="3370"/>
      <c r="M207" s="3370"/>
      <c r="N207" s="3370"/>
      <c r="O207" s="3370"/>
      <c r="P207" s="3370"/>
      <c r="Q207" s="3370"/>
      <c r="R207" s="3371"/>
      <c r="S207" s="210"/>
    </row>
    <row r="208" spans="1:19" ht="15.75" hidden="1" customHeight="1" thickBot="1" x14ac:dyDescent="0.35">
      <c r="A208" s="1465"/>
      <c r="B208" s="931"/>
      <c r="C208" s="931"/>
      <c r="D208" s="931"/>
      <c r="E208" s="931"/>
      <c r="F208" s="931"/>
      <c r="G208" s="931"/>
      <c r="H208" s="931"/>
      <c r="I208" s="931"/>
      <c r="J208" s="931"/>
      <c r="K208" s="931"/>
      <c r="L208" s="931"/>
      <c r="M208" s="933"/>
      <c r="N208" s="933"/>
      <c r="O208" s="933"/>
      <c r="P208" s="933"/>
      <c r="Q208" s="933"/>
      <c r="R208" s="933"/>
      <c r="S208" s="210"/>
    </row>
    <row r="209" spans="1:19" ht="15.75" hidden="1" customHeight="1" thickBot="1" x14ac:dyDescent="0.35">
      <c r="A209" s="1465"/>
      <c r="B209" s="940"/>
      <c r="C209" s="3360" t="s">
        <v>1170</v>
      </c>
      <c r="D209" s="3361"/>
      <c r="E209" s="3361"/>
      <c r="F209" s="3361"/>
      <c r="G209" s="3361"/>
      <c r="H209" s="3361"/>
      <c r="I209" s="3361"/>
      <c r="J209" s="3361"/>
      <c r="K209" s="3361"/>
      <c r="L209" s="3361"/>
      <c r="M209" s="3361"/>
      <c r="N209" s="3361"/>
      <c r="O209" s="3361"/>
      <c r="P209" s="3361"/>
      <c r="Q209" s="3361"/>
      <c r="R209" s="3361"/>
      <c r="S209" s="210"/>
    </row>
    <row r="210" spans="1:19" ht="5.0999999999999996" hidden="1" customHeight="1" x14ac:dyDescent="0.3">
      <c r="A210" s="1465"/>
      <c r="B210" s="931"/>
      <c r="C210" s="721"/>
      <c r="D210" s="721"/>
      <c r="E210" s="721"/>
      <c r="F210" s="721"/>
      <c r="G210" s="721"/>
      <c r="H210" s="721"/>
      <c r="I210" s="721"/>
      <c r="J210" s="721"/>
      <c r="K210" s="721"/>
      <c r="L210" s="721"/>
      <c r="M210" s="721"/>
      <c r="N210" s="721"/>
      <c r="O210" s="721"/>
      <c r="P210" s="721"/>
      <c r="Q210" s="721"/>
      <c r="R210" s="721"/>
      <c r="S210" s="210"/>
    </row>
    <row r="211" spans="1:19" ht="15.75" hidden="1" customHeight="1" thickBot="1" x14ac:dyDescent="0.35">
      <c r="A211" s="1465"/>
      <c r="B211" s="931" t="s">
        <v>1169</v>
      </c>
      <c r="C211" s="3362" t="s">
        <v>189</v>
      </c>
      <c r="D211" s="3362"/>
      <c r="E211" s="3362"/>
      <c r="F211" s="3362"/>
      <c r="G211" s="3362"/>
      <c r="H211" s="3362"/>
      <c r="I211" s="3362"/>
      <c r="J211" s="931"/>
      <c r="K211" s="3362" t="s">
        <v>1166</v>
      </c>
      <c r="L211" s="3362"/>
      <c r="M211" s="3362"/>
      <c r="N211" s="3362"/>
      <c r="O211" s="3362"/>
      <c r="P211" s="3362"/>
      <c r="Q211" s="933"/>
      <c r="R211" s="861" t="s">
        <v>115</v>
      </c>
      <c r="S211" s="210"/>
    </row>
    <row r="212" spans="1:19" ht="15.75" hidden="1" customHeight="1" thickBot="1" x14ac:dyDescent="0.35">
      <c r="A212" s="1465"/>
      <c r="B212" s="723" t="s">
        <v>1168</v>
      </c>
      <c r="C212" s="3362" t="s">
        <v>189</v>
      </c>
      <c r="D212" s="3362"/>
      <c r="E212" s="3362"/>
      <c r="F212" s="3362"/>
      <c r="G212" s="3362"/>
      <c r="H212" s="3362"/>
      <c r="I212" s="3362"/>
      <c r="J212" s="931"/>
      <c r="K212" s="3362" t="s">
        <v>1166</v>
      </c>
      <c r="L212" s="3362"/>
      <c r="M212" s="3362"/>
      <c r="N212" s="3362"/>
      <c r="O212" s="3362"/>
      <c r="P212" s="3362"/>
      <c r="Q212" s="933"/>
      <c r="R212" s="861" t="s">
        <v>115</v>
      </c>
      <c r="S212" s="210"/>
    </row>
    <row r="213" spans="1:19" ht="15.75" hidden="1" customHeight="1" thickBot="1" x14ac:dyDescent="0.35">
      <c r="A213" s="1465"/>
      <c r="B213" s="931" t="s">
        <v>1167</v>
      </c>
      <c r="C213" s="3362" t="s">
        <v>189</v>
      </c>
      <c r="D213" s="3362"/>
      <c r="E213" s="3362"/>
      <c r="F213" s="3362"/>
      <c r="G213" s="3362"/>
      <c r="H213" s="3362"/>
      <c r="I213" s="3362"/>
      <c r="J213" s="931"/>
      <c r="K213" s="3362" t="s">
        <v>1166</v>
      </c>
      <c r="L213" s="3362"/>
      <c r="M213" s="3362"/>
      <c r="N213" s="3362"/>
      <c r="O213" s="3362"/>
      <c r="P213" s="3362"/>
      <c r="Q213" s="933"/>
      <c r="R213" s="861" t="s">
        <v>115</v>
      </c>
      <c r="S213" s="210"/>
    </row>
    <row r="214" spans="1:19" ht="15.75" hidden="1" customHeight="1" thickBot="1" x14ac:dyDescent="0.35">
      <c r="A214" s="1473"/>
      <c r="B214" s="930"/>
      <c r="C214" s="930"/>
      <c r="D214" s="3359"/>
      <c r="E214" s="3359"/>
      <c r="F214" s="3359"/>
      <c r="G214" s="3359"/>
      <c r="H214" s="3359"/>
      <c r="I214" s="3359"/>
      <c r="J214" s="3359"/>
      <c r="K214" s="3359"/>
      <c r="L214" s="3359"/>
      <c r="M214" s="930"/>
      <c r="N214" s="930"/>
      <c r="O214" s="930"/>
      <c r="P214" s="930"/>
      <c r="Q214" s="930"/>
      <c r="R214" s="930"/>
      <c r="S214" s="716"/>
    </row>
    <row r="215" spans="1:19" ht="15.75" hidden="1" customHeight="1" thickBot="1" x14ac:dyDescent="0.35">
      <c r="A215" s="1474"/>
      <c r="B215" s="712"/>
      <c r="C215" s="712"/>
      <c r="D215" s="712"/>
      <c r="E215" s="712"/>
      <c r="F215" s="712"/>
      <c r="G215" s="712"/>
      <c r="H215" s="712"/>
      <c r="I215" s="712"/>
      <c r="J215" s="713"/>
      <c r="K215" s="713"/>
      <c r="L215" s="713"/>
      <c r="M215" s="712"/>
      <c r="N215" s="712"/>
      <c r="O215" s="712"/>
      <c r="P215" s="712"/>
      <c r="Q215" s="712"/>
      <c r="R215" s="712"/>
      <c r="S215" s="711"/>
    </row>
    <row r="216" spans="1:19" ht="15.75" hidden="1" customHeight="1" x14ac:dyDescent="0.3">
      <c r="A216" s="1470"/>
      <c r="B216" s="710"/>
      <c r="C216" s="710"/>
      <c r="D216" s="710"/>
      <c r="E216" s="710"/>
      <c r="F216" s="710"/>
      <c r="G216" s="710"/>
      <c r="H216" s="710"/>
      <c r="I216" s="710"/>
      <c r="J216" s="710"/>
      <c r="K216" s="710"/>
      <c r="L216" s="710"/>
      <c r="M216" s="207"/>
      <c r="N216" s="207"/>
      <c r="O216" s="207"/>
      <c r="P216" s="207"/>
      <c r="Q216" s="207"/>
      <c r="R216" s="207"/>
      <c r="S216" s="206"/>
    </row>
    <row r="217" spans="1:19" ht="15.75" hidden="1" customHeight="1" thickBot="1" x14ac:dyDescent="0.35">
      <c r="A217" s="1464">
        <v>9</v>
      </c>
      <c r="B217" s="3025"/>
      <c r="C217" s="3025"/>
      <c r="D217" s="3025"/>
      <c r="E217" s="3025"/>
      <c r="F217" s="3025"/>
      <c r="G217" s="3025"/>
      <c r="H217" s="3025"/>
      <c r="I217" s="723"/>
      <c r="J217" s="3025"/>
      <c r="K217" s="3025"/>
      <c r="L217" s="3025"/>
      <c r="M217" s="3025"/>
      <c r="N217" s="933"/>
      <c r="O217" s="929"/>
      <c r="P217" s="723"/>
      <c r="Q217" s="3030"/>
      <c r="R217" s="3025"/>
      <c r="S217" s="210"/>
    </row>
    <row r="218" spans="1:19" ht="15.75" hidden="1" customHeight="1" x14ac:dyDescent="0.3">
      <c r="A218" s="1465"/>
      <c r="B218" s="3376" t="s">
        <v>1176</v>
      </c>
      <c r="C218" s="3376"/>
      <c r="D218" s="3376"/>
      <c r="E218" s="3376"/>
      <c r="F218" s="3376"/>
      <c r="G218" s="3376"/>
      <c r="H218" s="3376"/>
      <c r="I218" s="931"/>
      <c r="J218" s="651" t="s">
        <v>975</v>
      </c>
      <c r="K218" s="931"/>
      <c r="L218" s="931"/>
      <c r="M218" s="933"/>
      <c r="N218" s="933"/>
      <c r="O218" s="709" t="s">
        <v>1175</v>
      </c>
      <c r="P218" s="933"/>
      <c r="Q218" s="708" t="s">
        <v>1174</v>
      </c>
      <c r="R218" s="933"/>
      <c r="S218" s="210"/>
    </row>
    <row r="219" spans="1:19" ht="15.75" hidden="1" customHeight="1" thickBot="1" x14ac:dyDescent="0.35">
      <c r="A219" s="1465"/>
      <c r="B219" s="3377"/>
      <c r="C219" s="3377"/>
      <c r="D219" s="3377"/>
      <c r="E219" s="3377"/>
      <c r="F219" s="3377"/>
      <c r="G219" s="3377"/>
      <c r="H219" s="3377"/>
      <c r="I219" s="3377"/>
      <c r="J219" s="3377"/>
      <c r="K219" s="3377"/>
      <c r="L219" s="3377"/>
      <c r="M219" s="3377"/>
      <c r="N219" s="933"/>
      <c r="O219" s="3377"/>
      <c r="P219" s="3377"/>
      <c r="Q219" s="3377"/>
      <c r="R219" s="3377"/>
      <c r="S219" s="210"/>
    </row>
    <row r="220" spans="1:19" ht="15.75" hidden="1" customHeight="1" x14ac:dyDescent="0.3">
      <c r="A220" s="1465"/>
      <c r="B220" s="651" t="s">
        <v>1059</v>
      </c>
      <c r="C220" s="931"/>
      <c r="D220" s="931"/>
      <c r="E220" s="931"/>
      <c r="F220" s="931"/>
      <c r="G220" s="931"/>
      <c r="H220" s="931"/>
      <c r="I220" s="931"/>
      <c r="J220" s="931"/>
      <c r="K220" s="931"/>
      <c r="L220" s="931"/>
      <c r="M220" s="933"/>
      <c r="N220" s="933"/>
      <c r="O220" s="941" t="s">
        <v>167</v>
      </c>
      <c r="P220" s="933"/>
      <c r="Q220" s="933"/>
      <c r="R220" s="933"/>
      <c r="S220" s="210"/>
    </row>
    <row r="221" spans="1:19" ht="15.75" hidden="1" customHeight="1" thickBot="1" x14ac:dyDescent="0.35">
      <c r="A221" s="1465"/>
      <c r="B221" s="3377"/>
      <c r="C221" s="3377"/>
      <c r="D221" s="3377"/>
      <c r="E221" s="3377"/>
      <c r="F221" s="3377"/>
      <c r="G221" s="3377"/>
      <c r="H221" s="3377"/>
      <c r="I221" s="931"/>
      <c r="J221" s="3377"/>
      <c r="K221" s="3377"/>
      <c r="L221" s="3377"/>
      <c r="M221" s="3377"/>
      <c r="N221" s="3377"/>
      <c r="O221" s="3377"/>
      <c r="P221" s="3377"/>
      <c r="Q221" s="3377"/>
      <c r="R221" s="3377"/>
      <c r="S221" s="210"/>
    </row>
    <row r="222" spans="1:19" ht="15.75" hidden="1" customHeight="1" x14ac:dyDescent="0.3">
      <c r="A222" s="1466"/>
      <c r="B222" s="3374" t="s">
        <v>1219</v>
      </c>
      <c r="C222" s="3374"/>
      <c r="D222" s="3374"/>
      <c r="E222" s="3374"/>
      <c r="F222" s="3374"/>
      <c r="G222" s="3374"/>
      <c r="H222" s="3374"/>
      <c r="I222" s="307"/>
      <c r="J222" s="3363" t="s">
        <v>1060</v>
      </c>
      <c r="K222" s="3363"/>
      <c r="L222" s="3363"/>
      <c r="M222" s="3363"/>
      <c r="N222" s="3363"/>
      <c r="O222" s="3363"/>
      <c r="P222" s="3363"/>
      <c r="Q222" s="933"/>
      <c r="R222" s="933"/>
      <c r="S222" s="210"/>
    </row>
    <row r="223" spans="1:19" ht="15.75" hidden="1" customHeight="1" thickBot="1" x14ac:dyDescent="0.35">
      <c r="A223" s="1466"/>
      <c r="B223" s="3372" t="s">
        <v>1218</v>
      </c>
      <c r="C223" s="3372"/>
      <c r="D223" s="3372"/>
      <c r="E223" s="3372"/>
      <c r="F223" s="3372"/>
      <c r="G223" s="3372"/>
      <c r="H223" s="3372"/>
      <c r="I223" s="307"/>
      <c r="J223" s="3372" t="s">
        <v>1218</v>
      </c>
      <c r="K223" s="3372"/>
      <c r="L223" s="3372"/>
      <c r="M223" s="3372"/>
      <c r="N223" s="3372"/>
      <c r="O223" s="3372"/>
      <c r="P223" s="3372"/>
      <c r="Q223" s="3372"/>
      <c r="R223" s="3372"/>
      <c r="S223" s="210"/>
    </row>
    <row r="224" spans="1:19" ht="15.75" hidden="1" customHeight="1" x14ac:dyDescent="0.3">
      <c r="A224" s="1466"/>
      <c r="B224" s="3373" t="s">
        <v>1220</v>
      </c>
      <c r="C224" s="3373"/>
      <c r="D224" s="3373"/>
      <c r="E224" s="3373"/>
      <c r="F224" s="3373"/>
      <c r="G224" s="3373"/>
      <c r="H224" s="3373"/>
      <c r="I224" s="307"/>
      <c r="J224" s="3374" t="s">
        <v>1173</v>
      </c>
      <c r="K224" s="3374"/>
      <c r="L224" s="3374"/>
      <c r="M224" s="3374"/>
      <c r="N224" s="3374"/>
      <c r="O224" s="3374"/>
      <c r="P224" s="3374"/>
      <c r="Q224" s="3374"/>
      <c r="R224" s="3374"/>
      <c r="S224" s="210"/>
    </row>
    <row r="225" spans="1:19" ht="15.75" hidden="1" customHeight="1" thickBot="1" x14ac:dyDescent="0.35">
      <c r="A225" s="1466"/>
      <c r="B225" s="3375"/>
      <c r="C225" s="3375"/>
      <c r="D225" s="3375"/>
      <c r="E225" s="3375"/>
      <c r="F225" s="3375"/>
      <c r="G225" s="3375"/>
      <c r="H225" s="3375"/>
      <c r="I225" s="307"/>
      <c r="J225" s="3375"/>
      <c r="K225" s="3375"/>
      <c r="L225" s="3375"/>
      <c r="M225" s="3375"/>
      <c r="N225" s="933"/>
      <c r="O225" s="929"/>
      <c r="P225" s="723"/>
      <c r="Q225" s="3025"/>
      <c r="R225" s="3025"/>
      <c r="S225" s="210"/>
    </row>
    <row r="226" spans="1:19" ht="15.75" hidden="1" customHeight="1" x14ac:dyDescent="0.3">
      <c r="A226" s="1467"/>
      <c r="B226" s="709" t="s">
        <v>1061</v>
      </c>
      <c r="C226" s="933"/>
      <c r="D226" s="933"/>
      <c r="E226" s="933"/>
      <c r="F226" s="933"/>
      <c r="G226" s="933"/>
      <c r="H226" s="933"/>
      <c r="I226" s="933"/>
      <c r="J226" s="708" t="s">
        <v>167</v>
      </c>
      <c r="K226" s="933"/>
      <c r="L226" s="933"/>
      <c r="M226" s="933"/>
      <c r="N226" s="933"/>
      <c r="O226" s="708" t="s">
        <v>168</v>
      </c>
      <c r="P226" s="933"/>
      <c r="Q226" s="708" t="s">
        <v>169</v>
      </c>
      <c r="R226" s="933"/>
      <c r="S226" s="210"/>
    </row>
    <row r="227" spans="1:19" ht="5.0999999999999996" hidden="1" customHeight="1" thickBot="1" x14ac:dyDescent="0.35">
      <c r="A227" s="1465"/>
      <c r="B227" s="931"/>
      <c r="C227" s="931"/>
      <c r="D227" s="931"/>
      <c r="E227" s="931"/>
      <c r="F227" s="931"/>
      <c r="G227" s="931"/>
      <c r="H227" s="931"/>
      <c r="I227" s="931"/>
      <c r="J227" s="931"/>
      <c r="K227" s="931"/>
      <c r="L227" s="931"/>
      <c r="M227" s="933"/>
      <c r="N227" s="933"/>
      <c r="O227" s="933"/>
      <c r="P227" s="933"/>
      <c r="Q227" s="933"/>
      <c r="R227" s="933"/>
      <c r="S227" s="210"/>
    </row>
    <row r="228" spans="1:19" ht="15.75" hidden="1" customHeight="1" thickBot="1" x14ac:dyDescent="0.35">
      <c r="A228" s="1466"/>
      <c r="B228" s="3363" t="s">
        <v>721</v>
      </c>
      <c r="C228" s="3363"/>
      <c r="D228" s="3363"/>
      <c r="E228" s="3363"/>
      <c r="F228" s="3363"/>
      <c r="G228" s="3363"/>
      <c r="H228" s="3363"/>
      <c r="I228" s="3363"/>
      <c r="J228" s="3363"/>
      <c r="K228" s="3363"/>
      <c r="L228" s="3363"/>
      <c r="M228" s="3363"/>
      <c r="N228" s="3363"/>
      <c r="O228" s="3363"/>
      <c r="P228" s="933"/>
      <c r="Q228" s="3364"/>
      <c r="R228" s="3365"/>
      <c r="S228" s="210"/>
    </row>
    <row r="229" spans="1:19" ht="5.0999999999999996" hidden="1" customHeight="1" thickBot="1" x14ac:dyDescent="0.35">
      <c r="A229" s="1466"/>
      <c r="B229" s="722"/>
      <c r="C229" s="722"/>
      <c r="D229" s="722"/>
      <c r="E229" s="722"/>
      <c r="F229" s="722"/>
      <c r="G229" s="722"/>
      <c r="H229" s="722"/>
      <c r="I229" s="722"/>
      <c r="J229" s="722"/>
      <c r="K229" s="722"/>
      <c r="L229" s="722"/>
      <c r="M229" s="722"/>
      <c r="N229" s="722"/>
      <c r="O229" s="722"/>
      <c r="P229" s="933"/>
      <c r="Q229" s="932"/>
      <c r="R229" s="932"/>
      <c r="S229" s="210"/>
    </row>
    <row r="230" spans="1:19" ht="15.75" hidden="1" customHeight="1" thickBot="1" x14ac:dyDescent="0.35">
      <c r="A230" s="1466"/>
      <c r="B230" s="3363" t="s">
        <v>1172</v>
      </c>
      <c r="C230" s="3363"/>
      <c r="D230" s="3363"/>
      <c r="E230" s="3363"/>
      <c r="F230" s="3363"/>
      <c r="G230" s="3363"/>
      <c r="H230" s="3363"/>
      <c r="I230" s="3363"/>
      <c r="J230" s="3363"/>
      <c r="K230" s="3363"/>
      <c r="L230" s="3363"/>
      <c r="M230" s="3363"/>
      <c r="N230" s="3363"/>
      <c r="O230" s="3363"/>
      <c r="P230" s="3366"/>
      <c r="Q230" s="3367"/>
      <c r="R230" s="3368"/>
      <c r="S230" s="210"/>
    </row>
    <row r="231" spans="1:19" ht="5.0999999999999996" hidden="1" customHeight="1" thickBot="1" x14ac:dyDescent="0.35">
      <c r="A231" s="1466"/>
      <c r="B231" s="722"/>
      <c r="C231" s="722"/>
      <c r="D231" s="722"/>
      <c r="E231" s="722"/>
      <c r="F231" s="722"/>
      <c r="G231" s="722"/>
      <c r="H231" s="722"/>
      <c r="I231" s="722"/>
      <c r="J231" s="722"/>
      <c r="K231" s="722"/>
      <c r="L231" s="722"/>
      <c r="M231" s="722"/>
      <c r="N231" s="722"/>
      <c r="O231" s="722"/>
      <c r="P231" s="722"/>
      <c r="Q231" s="707"/>
      <c r="R231" s="707"/>
      <c r="S231" s="210"/>
    </row>
    <row r="232" spans="1:19" ht="15.75" hidden="1" customHeight="1" thickBot="1" x14ac:dyDescent="0.35">
      <c r="A232" s="1466"/>
      <c r="B232" s="3363" t="s">
        <v>1171</v>
      </c>
      <c r="C232" s="3363"/>
      <c r="D232" s="3363"/>
      <c r="E232" s="3363"/>
      <c r="F232" s="3363"/>
      <c r="G232" s="3363"/>
      <c r="H232" s="3369"/>
      <c r="I232" s="3370"/>
      <c r="J232" s="3370"/>
      <c r="K232" s="3370"/>
      <c r="L232" s="3370"/>
      <c r="M232" s="3370"/>
      <c r="N232" s="3370"/>
      <c r="O232" s="3370"/>
      <c r="P232" s="3370"/>
      <c r="Q232" s="3370"/>
      <c r="R232" s="3371"/>
      <c r="S232" s="210"/>
    </row>
    <row r="233" spans="1:19" ht="15.75" hidden="1" customHeight="1" thickBot="1" x14ac:dyDescent="0.35">
      <c r="A233" s="1465"/>
      <c r="B233" s="931"/>
      <c r="C233" s="931"/>
      <c r="D233" s="931"/>
      <c r="E233" s="931"/>
      <c r="F233" s="931"/>
      <c r="G233" s="931"/>
      <c r="H233" s="931"/>
      <c r="I233" s="931"/>
      <c r="J233" s="931"/>
      <c r="K233" s="931"/>
      <c r="L233" s="931"/>
      <c r="M233" s="933"/>
      <c r="N233" s="933"/>
      <c r="O233" s="933"/>
      <c r="P233" s="933"/>
      <c r="Q233" s="933"/>
      <c r="R233" s="933"/>
      <c r="S233" s="210"/>
    </row>
    <row r="234" spans="1:19" ht="15.75" hidden="1" customHeight="1" thickBot="1" x14ac:dyDescent="0.35">
      <c r="A234" s="1465"/>
      <c r="B234" s="940"/>
      <c r="C234" s="3360" t="s">
        <v>1170</v>
      </c>
      <c r="D234" s="3361"/>
      <c r="E234" s="3361"/>
      <c r="F234" s="3361"/>
      <c r="G234" s="3361"/>
      <c r="H234" s="3361"/>
      <c r="I234" s="3361"/>
      <c r="J234" s="3361"/>
      <c r="K234" s="3361"/>
      <c r="L234" s="3361"/>
      <c r="M234" s="3361"/>
      <c r="N234" s="3361"/>
      <c r="O234" s="3361"/>
      <c r="P234" s="3361"/>
      <c r="Q234" s="3361"/>
      <c r="R234" s="3361"/>
      <c r="S234" s="210"/>
    </row>
    <row r="235" spans="1:19" ht="5.0999999999999996" hidden="1" customHeight="1" x14ac:dyDescent="0.3">
      <c r="A235" s="1465"/>
      <c r="B235" s="931"/>
      <c r="C235" s="721"/>
      <c r="D235" s="721"/>
      <c r="E235" s="721"/>
      <c r="F235" s="721"/>
      <c r="G235" s="721"/>
      <c r="H235" s="721"/>
      <c r="I235" s="721"/>
      <c r="J235" s="721"/>
      <c r="K235" s="721"/>
      <c r="L235" s="721"/>
      <c r="M235" s="721"/>
      <c r="N235" s="721"/>
      <c r="O235" s="721"/>
      <c r="P235" s="721"/>
      <c r="Q235" s="721"/>
      <c r="R235" s="721"/>
      <c r="S235" s="210"/>
    </row>
    <row r="236" spans="1:19" ht="15.75" hidden="1" customHeight="1" thickBot="1" x14ac:dyDescent="0.35">
      <c r="A236" s="1465"/>
      <c r="B236" s="931" t="s">
        <v>1169</v>
      </c>
      <c r="C236" s="3362" t="s">
        <v>189</v>
      </c>
      <c r="D236" s="3362"/>
      <c r="E236" s="3362"/>
      <c r="F236" s="3362"/>
      <c r="G236" s="3362"/>
      <c r="H236" s="3362"/>
      <c r="I236" s="3362"/>
      <c r="J236" s="931"/>
      <c r="K236" s="3362" t="s">
        <v>1166</v>
      </c>
      <c r="L236" s="3362"/>
      <c r="M236" s="3362"/>
      <c r="N236" s="3362"/>
      <c r="O236" s="3362"/>
      <c r="P236" s="3362"/>
      <c r="Q236" s="933"/>
      <c r="R236" s="861" t="s">
        <v>115</v>
      </c>
      <c r="S236" s="210"/>
    </row>
    <row r="237" spans="1:19" ht="15.75" hidden="1" customHeight="1" thickBot="1" x14ac:dyDescent="0.35">
      <c r="A237" s="1465"/>
      <c r="B237" s="723" t="s">
        <v>1168</v>
      </c>
      <c r="C237" s="3362" t="s">
        <v>189</v>
      </c>
      <c r="D237" s="3362"/>
      <c r="E237" s="3362"/>
      <c r="F237" s="3362"/>
      <c r="G237" s="3362"/>
      <c r="H237" s="3362"/>
      <c r="I237" s="3362"/>
      <c r="J237" s="931"/>
      <c r="K237" s="3362" t="s">
        <v>1166</v>
      </c>
      <c r="L237" s="3362"/>
      <c r="M237" s="3362"/>
      <c r="N237" s="3362"/>
      <c r="O237" s="3362"/>
      <c r="P237" s="3362"/>
      <c r="Q237" s="933"/>
      <c r="R237" s="861" t="s">
        <v>115</v>
      </c>
      <c r="S237" s="210"/>
    </row>
    <row r="238" spans="1:19" ht="15.75" hidden="1" customHeight="1" thickBot="1" x14ac:dyDescent="0.35">
      <c r="A238" s="1465"/>
      <c r="B238" s="931" t="s">
        <v>1167</v>
      </c>
      <c r="C238" s="3362" t="s">
        <v>189</v>
      </c>
      <c r="D238" s="3362"/>
      <c r="E238" s="3362"/>
      <c r="F238" s="3362"/>
      <c r="G238" s="3362"/>
      <c r="H238" s="3362"/>
      <c r="I238" s="3362"/>
      <c r="J238" s="931"/>
      <c r="K238" s="3362" t="s">
        <v>1166</v>
      </c>
      <c r="L238" s="3362"/>
      <c r="M238" s="3362"/>
      <c r="N238" s="3362"/>
      <c r="O238" s="3362"/>
      <c r="P238" s="3362"/>
      <c r="Q238" s="933"/>
      <c r="R238" s="861" t="s">
        <v>115</v>
      </c>
      <c r="S238" s="210"/>
    </row>
    <row r="239" spans="1:19" ht="15.75" hidden="1" customHeight="1" thickBot="1" x14ac:dyDescent="0.35">
      <c r="A239" s="1473"/>
      <c r="B239" s="930"/>
      <c r="C239" s="930"/>
      <c r="D239" s="3359"/>
      <c r="E239" s="3359"/>
      <c r="F239" s="3359"/>
      <c r="G239" s="3359"/>
      <c r="H239" s="3359"/>
      <c r="I239" s="3359"/>
      <c r="J239" s="3359"/>
      <c r="K239" s="3359"/>
      <c r="L239" s="3359"/>
      <c r="M239" s="930"/>
      <c r="N239" s="930"/>
      <c r="O239" s="930"/>
      <c r="P239" s="930"/>
      <c r="Q239" s="930"/>
      <c r="R239" s="930"/>
      <c r="S239" s="716"/>
    </row>
    <row r="240" spans="1:19" ht="15.75" hidden="1" customHeight="1" thickBot="1" x14ac:dyDescent="0.35">
      <c r="A240" s="1474"/>
      <c r="B240" s="712"/>
      <c r="C240" s="712"/>
      <c r="D240" s="712"/>
      <c r="E240" s="712"/>
      <c r="F240" s="712"/>
      <c r="G240" s="712"/>
      <c r="H240" s="712"/>
      <c r="I240" s="712"/>
      <c r="J240" s="713"/>
      <c r="K240" s="713"/>
      <c r="L240" s="713"/>
      <c r="M240" s="712"/>
      <c r="N240" s="712"/>
      <c r="O240" s="712"/>
      <c r="P240" s="712"/>
      <c r="Q240" s="712"/>
      <c r="R240" s="712"/>
      <c r="S240" s="711"/>
    </row>
    <row r="241" spans="1:19" ht="15.75" hidden="1" customHeight="1" x14ac:dyDescent="0.3">
      <c r="A241" s="1470"/>
      <c r="B241" s="710"/>
      <c r="C241" s="710"/>
      <c r="D241" s="710"/>
      <c r="E241" s="710"/>
      <c r="F241" s="710"/>
      <c r="G241" s="710"/>
      <c r="H241" s="710"/>
      <c r="I241" s="710"/>
      <c r="J241" s="710"/>
      <c r="K241" s="710"/>
      <c r="L241" s="710"/>
      <c r="M241" s="207"/>
      <c r="N241" s="207"/>
      <c r="O241" s="207"/>
      <c r="P241" s="207"/>
      <c r="Q241" s="207"/>
      <c r="R241" s="207"/>
      <c r="S241" s="206"/>
    </row>
    <row r="242" spans="1:19" ht="15.75" hidden="1" customHeight="1" thickBot="1" x14ac:dyDescent="0.35">
      <c r="A242" s="1464">
        <v>10</v>
      </c>
      <c r="B242" s="3025"/>
      <c r="C242" s="3025"/>
      <c r="D242" s="3025"/>
      <c r="E242" s="3025"/>
      <c r="F242" s="3025"/>
      <c r="G242" s="3025"/>
      <c r="H242" s="3025"/>
      <c r="I242" s="723"/>
      <c r="J242" s="3025"/>
      <c r="K242" s="3025"/>
      <c r="L242" s="3025"/>
      <c r="M242" s="3025"/>
      <c r="N242" s="933"/>
      <c r="O242" s="929"/>
      <c r="P242" s="723"/>
      <c r="Q242" s="3030"/>
      <c r="R242" s="3025"/>
      <c r="S242" s="210"/>
    </row>
    <row r="243" spans="1:19" ht="15.75" hidden="1" customHeight="1" x14ac:dyDescent="0.3">
      <c r="A243" s="1465"/>
      <c r="B243" s="3376" t="s">
        <v>1176</v>
      </c>
      <c r="C243" s="3376"/>
      <c r="D243" s="3376"/>
      <c r="E243" s="3376"/>
      <c r="F243" s="3376"/>
      <c r="G243" s="3376"/>
      <c r="H243" s="3376"/>
      <c r="I243" s="931"/>
      <c r="J243" s="651" t="s">
        <v>975</v>
      </c>
      <c r="K243" s="931"/>
      <c r="L243" s="931"/>
      <c r="M243" s="933"/>
      <c r="N243" s="933"/>
      <c r="O243" s="709" t="s">
        <v>1175</v>
      </c>
      <c r="P243" s="933"/>
      <c r="Q243" s="708" t="s">
        <v>1174</v>
      </c>
      <c r="R243" s="933"/>
      <c r="S243" s="210"/>
    </row>
    <row r="244" spans="1:19" ht="15.75" hidden="1" customHeight="1" thickBot="1" x14ac:dyDescent="0.35">
      <c r="A244" s="1465"/>
      <c r="B244" s="3377"/>
      <c r="C244" s="3377"/>
      <c r="D244" s="3377"/>
      <c r="E244" s="3377"/>
      <c r="F244" s="3377"/>
      <c r="G244" s="3377"/>
      <c r="H244" s="3377"/>
      <c r="I244" s="3377"/>
      <c r="J244" s="3377"/>
      <c r="K244" s="3377"/>
      <c r="L244" s="3377"/>
      <c r="M244" s="3377"/>
      <c r="N244" s="933"/>
      <c r="O244" s="3377"/>
      <c r="P244" s="3377"/>
      <c r="Q244" s="3377"/>
      <c r="R244" s="3377"/>
      <c r="S244" s="210"/>
    </row>
    <row r="245" spans="1:19" ht="15.75" hidden="1" customHeight="1" x14ac:dyDescent="0.3">
      <c r="A245" s="1465"/>
      <c r="B245" s="651" t="s">
        <v>1059</v>
      </c>
      <c r="C245" s="931"/>
      <c r="D245" s="931"/>
      <c r="E245" s="931"/>
      <c r="F245" s="931"/>
      <c r="G245" s="931"/>
      <c r="H245" s="931"/>
      <c r="I245" s="931"/>
      <c r="J245" s="931"/>
      <c r="K245" s="931"/>
      <c r="L245" s="931"/>
      <c r="M245" s="933"/>
      <c r="N245" s="933"/>
      <c r="O245" s="941" t="s">
        <v>167</v>
      </c>
      <c r="P245" s="933"/>
      <c r="Q245" s="933"/>
      <c r="R245" s="933"/>
      <c r="S245" s="210"/>
    </row>
    <row r="246" spans="1:19" ht="15.75" hidden="1" customHeight="1" thickBot="1" x14ac:dyDescent="0.35">
      <c r="A246" s="1465"/>
      <c r="B246" s="3377"/>
      <c r="C246" s="3377"/>
      <c r="D246" s="3377"/>
      <c r="E246" s="3377"/>
      <c r="F246" s="3377"/>
      <c r="G246" s="3377"/>
      <c r="H246" s="3377"/>
      <c r="I246" s="931"/>
      <c r="J246" s="3377"/>
      <c r="K246" s="3377"/>
      <c r="L246" s="3377"/>
      <c r="M246" s="3377"/>
      <c r="N246" s="3377"/>
      <c r="O246" s="3377"/>
      <c r="P246" s="3377"/>
      <c r="Q246" s="3377"/>
      <c r="R246" s="3377"/>
      <c r="S246" s="210"/>
    </row>
    <row r="247" spans="1:19" ht="15.75" hidden="1" customHeight="1" x14ac:dyDescent="0.3">
      <c r="A247" s="1466"/>
      <c r="B247" s="3374" t="s">
        <v>1219</v>
      </c>
      <c r="C247" s="3374"/>
      <c r="D247" s="3374"/>
      <c r="E247" s="3374"/>
      <c r="F247" s="3374"/>
      <c r="G247" s="3374"/>
      <c r="H247" s="3374"/>
      <c r="I247" s="307"/>
      <c r="J247" s="3363" t="s">
        <v>1060</v>
      </c>
      <c r="K247" s="3363"/>
      <c r="L247" s="3363"/>
      <c r="M247" s="3363"/>
      <c r="N247" s="3363"/>
      <c r="O247" s="3363"/>
      <c r="P247" s="3363"/>
      <c r="Q247" s="933"/>
      <c r="R247" s="933"/>
      <c r="S247" s="210"/>
    </row>
    <row r="248" spans="1:19" ht="15.75" hidden="1" customHeight="1" thickBot="1" x14ac:dyDescent="0.35">
      <c r="A248" s="1466"/>
      <c r="B248" s="3372" t="s">
        <v>1218</v>
      </c>
      <c r="C248" s="3372"/>
      <c r="D248" s="3372"/>
      <c r="E248" s="3372"/>
      <c r="F248" s="3372"/>
      <c r="G248" s="3372"/>
      <c r="H248" s="3372"/>
      <c r="I248" s="307"/>
      <c r="J248" s="3372" t="s">
        <v>1218</v>
      </c>
      <c r="K248" s="3372"/>
      <c r="L248" s="3372"/>
      <c r="M248" s="3372"/>
      <c r="N248" s="3372"/>
      <c r="O248" s="3372"/>
      <c r="P248" s="3372"/>
      <c r="Q248" s="3372"/>
      <c r="R248" s="3372"/>
      <c r="S248" s="210"/>
    </row>
    <row r="249" spans="1:19" ht="15.75" hidden="1" customHeight="1" x14ac:dyDescent="0.3">
      <c r="A249" s="1466"/>
      <c r="B249" s="3373" t="s">
        <v>1220</v>
      </c>
      <c r="C249" s="3373"/>
      <c r="D249" s="3373"/>
      <c r="E249" s="3373"/>
      <c r="F249" s="3373"/>
      <c r="G249" s="3373"/>
      <c r="H249" s="3373"/>
      <c r="I249" s="307"/>
      <c r="J249" s="3374" t="s">
        <v>1173</v>
      </c>
      <c r="K249" s="3374"/>
      <c r="L249" s="3374"/>
      <c r="M249" s="3374"/>
      <c r="N249" s="3374"/>
      <c r="O249" s="3374"/>
      <c r="P249" s="3374"/>
      <c r="Q249" s="3374"/>
      <c r="R249" s="3374"/>
      <c r="S249" s="210"/>
    </row>
    <row r="250" spans="1:19" ht="15.75" hidden="1" customHeight="1" thickBot="1" x14ac:dyDescent="0.35">
      <c r="A250" s="1466"/>
      <c r="B250" s="3375"/>
      <c r="C250" s="3375"/>
      <c r="D250" s="3375"/>
      <c r="E250" s="3375"/>
      <c r="F250" s="3375"/>
      <c r="G250" s="3375"/>
      <c r="H250" s="3375"/>
      <c r="I250" s="307"/>
      <c r="J250" s="3375"/>
      <c r="K250" s="3375"/>
      <c r="L250" s="3375"/>
      <c r="M250" s="3375"/>
      <c r="N250" s="933"/>
      <c r="O250" s="929"/>
      <c r="P250" s="723"/>
      <c r="Q250" s="3025"/>
      <c r="R250" s="3025"/>
      <c r="S250" s="210"/>
    </row>
    <row r="251" spans="1:19" ht="15.75" hidden="1" customHeight="1" x14ac:dyDescent="0.3">
      <c r="A251" s="1467"/>
      <c r="B251" s="709" t="s">
        <v>1061</v>
      </c>
      <c r="C251" s="933"/>
      <c r="D251" s="933"/>
      <c r="E251" s="933"/>
      <c r="F251" s="933"/>
      <c r="G251" s="933"/>
      <c r="H251" s="933"/>
      <c r="I251" s="933"/>
      <c r="J251" s="708" t="s">
        <v>167</v>
      </c>
      <c r="K251" s="933"/>
      <c r="L251" s="933"/>
      <c r="M251" s="933"/>
      <c r="N251" s="933"/>
      <c r="O251" s="708" t="s">
        <v>168</v>
      </c>
      <c r="P251" s="933"/>
      <c r="Q251" s="708" t="s">
        <v>169</v>
      </c>
      <c r="R251" s="933"/>
      <c r="S251" s="210"/>
    </row>
    <row r="252" spans="1:19" ht="5.0999999999999996" hidden="1" customHeight="1" thickBot="1" x14ac:dyDescent="0.35">
      <c r="A252" s="1465"/>
      <c r="B252" s="931"/>
      <c r="C252" s="931"/>
      <c r="D252" s="931"/>
      <c r="E252" s="931"/>
      <c r="F252" s="931"/>
      <c r="G252" s="931"/>
      <c r="H252" s="931"/>
      <c r="I252" s="931"/>
      <c r="J252" s="931"/>
      <c r="K252" s="931"/>
      <c r="L252" s="931"/>
      <c r="M252" s="933"/>
      <c r="N252" s="933"/>
      <c r="O252" s="933"/>
      <c r="P252" s="933"/>
      <c r="Q252" s="933"/>
      <c r="R252" s="933"/>
      <c r="S252" s="210"/>
    </row>
    <row r="253" spans="1:19" ht="15.75" hidden="1" customHeight="1" thickBot="1" x14ac:dyDescent="0.35">
      <c r="A253" s="1466"/>
      <c r="B253" s="3363" t="s">
        <v>721</v>
      </c>
      <c r="C253" s="3363"/>
      <c r="D253" s="3363"/>
      <c r="E253" s="3363"/>
      <c r="F253" s="3363"/>
      <c r="G253" s="3363"/>
      <c r="H253" s="3363"/>
      <c r="I253" s="3363"/>
      <c r="J253" s="3363"/>
      <c r="K253" s="3363"/>
      <c r="L253" s="3363"/>
      <c r="M253" s="3363"/>
      <c r="N253" s="3363"/>
      <c r="O253" s="3363"/>
      <c r="P253" s="933"/>
      <c r="Q253" s="3364"/>
      <c r="R253" s="3365"/>
      <c r="S253" s="210"/>
    </row>
    <row r="254" spans="1:19" ht="5.0999999999999996" hidden="1" customHeight="1" thickBot="1" x14ac:dyDescent="0.35">
      <c r="A254" s="1466"/>
      <c r="B254" s="722"/>
      <c r="C254" s="722"/>
      <c r="D254" s="722"/>
      <c r="E254" s="722"/>
      <c r="F254" s="722"/>
      <c r="G254" s="722"/>
      <c r="H254" s="722"/>
      <c r="I254" s="722"/>
      <c r="J254" s="722"/>
      <c r="K254" s="722"/>
      <c r="L254" s="722"/>
      <c r="M254" s="722"/>
      <c r="N254" s="722"/>
      <c r="O254" s="722"/>
      <c r="P254" s="933"/>
      <c r="Q254" s="932"/>
      <c r="R254" s="932"/>
      <c r="S254" s="210"/>
    </row>
    <row r="255" spans="1:19" ht="15.75" hidden="1" customHeight="1" thickBot="1" x14ac:dyDescent="0.35">
      <c r="A255" s="1466"/>
      <c r="B255" s="3363" t="s">
        <v>1172</v>
      </c>
      <c r="C255" s="3363"/>
      <c r="D255" s="3363"/>
      <c r="E255" s="3363"/>
      <c r="F255" s="3363"/>
      <c r="G255" s="3363"/>
      <c r="H255" s="3363"/>
      <c r="I255" s="3363"/>
      <c r="J255" s="3363"/>
      <c r="K255" s="3363"/>
      <c r="L255" s="3363"/>
      <c r="M255" s="3363"/>
      <c r="N255" s="3363"/>
      <c r="O255" s="3363"/>
      <c r="P255" s="3366"/>
      <c r="Q255" s="3367"/>
      <c r="R255" s="3368"/>
      <c r="S255" s="210"/>
    </row>
    <row r="256" spans="1:19" ht="5.0999999999999996" hidden="1" customHeight="1" thickBot="1" x14ac:dyDescent="0.35">
      <c r="A256" s="1466"/>
      <c r="B256" s="722"/>
      <c r="C256" s="722"/>
      <c r="D256" s="722"/>
      <c r="E256" s="722"/>
      <c r="F256" s="722"/>
      <c r="G256" s="722"/>
      <c r="H256" s="722"/>
      <c r="I256" s="722"/>
      <c r="J256" s="722"/>
      <c r="K256" s="722"/>
      <c r="L256" s="722"/>
      <c r="M256" s="722"/>
      <c r="N256" s="722"/>
      <c r="O256" s="722"/>
      <c r="P256" s="722"/>
      <c r="Q256" s="707"/>
      <c r="R256" s="707"/>
      <c r="S256" s="210"/>
    </row>
    <row r="257" spans="1:19" ht="15.75" hidden="1" customHeight="1" thickBot="1" x14ac:dyDescent="0.35">
      <c r="A257" s="1466"/>
      <c r="B257" s="3363" t="s">
        <v>1171</v>
      </c>
      <c r="C257" s="3363"/>
      <c r="D257" s="3363"/>
      <c r="E257" s="3363"/>
      <c r="F257" s="3363"/>
      <c r="G257" s="3363"/>
      <c r="H257" s="3369"/>
      <c r="I257" s="3370"/>
      <c r="J257" s="3370"/>
      <c r="K257" s="3370"/>
      <c r="L257" s="3370"/>
      <c r="M257" s="3370"/>
      <c r="N257" s="3370"/>
      <c r="O257" s="3370"/>
      <c r="P257" s="3370"/>
      <c r="Q257" s="3370"/>
      <c r="R257" s="3371"/>
      <c r="S257" s="210"/>
    </row>
    <row r="258" spans="1:19" ht="15.75" hidden="1" customHeight="1" thickBot="1" x14ac:dyDescent="0.35">
      <c r="A258" s="1465"/>
      <c r="B258" s="931"/>
      <c r="C258" s="931"/>
      <c r="D258" s="931"/>
      <c r="E258" s="931"/>
      <c r="F258" s="931"/>
      <c r="G258" s="931"/>
      <c r="H258" s="931"/>
      <c r="I258" s="931"/>
      <c r="J258" s="931"/>
      <c r="K258" s="931"/>
      <c r="L258" s="931"/>
      <c r="M258" s="933"/>
      <c r="N258" s="933"/>
      <c r="O258" s="933"/>
      <c r="P258" s="933"/>
      <c r="Q258" s="933"/>
      <c r="R258" s="933"/>
      <c r="S258" s="210"/>
    </row>
    <row r="259" spans="1:19" ht="15.75" hidden="1" customHeight="1" thickBot="1" x14ac:dyDescent="0.35">
      <c r="A259" s="1465"/>
      <c r="B259" s="940"/>
      <c r="C259" s="3360" t="s">
        <v>1170</v>
      </c>
      <c r="D259" s="3361"/>
      <c r="E259" s="3361"/>
      <c r="F259" s="3361"/>
      <c r="G259" s="3361"/>
      <c r="H259" s="3361"/>
      <c r="I259" s="3361"/>
      <c r="J259" s="3361"/>
      <c r="K259" s="3361"/>
      <c r="L259" s="3361"/>
      <c r="M259" s="3361"/>
      <c r="N259" s="3361"/>
      <c r="O259" s="3361"/>
      <c r="P259" s="3361"/>
      <c r="Q259" s="3361"/>
      <c r="R259" s="3361"/>
      <c r="S259" s="210"/>
    </row>
    <row r="260" spans="1:19" ht="5.0999999999999996" hidden="1" customHeight="1" x14ac:dyDescent="0.3">
      <c r="A260" s="1465"/>
      <c r="B260" s="931"/>
      <c r="C260" s="721"/>
      <c r="D260" s="721"/>
      <c r="E260" s="721"/>
      <c r="F260" s="721"/>
      <c r="G260" s="721"/>
      <c r="H260" s="721"/>
      <c r="I260" s="721"/>
      <c r="J260" s="721"/>
      <c r="K260" s="721"/>
      <c r="L260" s="721"/>
      <c r="M260" s="721"/>
      <c r="N260" s="721"/>
      <c r="O260" s="721"/>
      <c r="P260" s="721"/>
      <c r="Q260" s="721"/>
      <c r="R260" s="721"/>
      <c r="S260" s="210"/>
    </row>
    <row r="261" spans="1:19" ht="15.75" hidden="1" customHeight="1" thickBot="1" x14ac:dyDescent="0.35">
      <c r="A261" s="1465"/>
      <c r="B261" s="931" t="s">
        <v>1169</v>
      </c>
      <c r="C261" s="3362" t="s">
        <v>189</v>
      </c>
      <c r="D261" s="3362"/>
      <c r="E261" s="3362"/>
      <c r="F261" s="3362"/>
      <c r="G261" s="3362"/>
      <c r="H261" s="3362"/>
      <c r="I261" s="3362"/>
      <c r="J261" s="931"/>
      <c r="K261" s="3362" t="s">
        <v>1166</v>
      </c>
      <c r="L261" s="3362"/>
      <c r="M261" s="3362"/>
      <c r="N261" s="3362"/>
      <c r="O261" s="3362"/>
      <c r="P261" s="3362"/>
      <c r="Q261" s="933"/>
      <c r="R261" s="861" t="s">
        <v>115</v>
      </c>
      <c r="S261" s="210"/>
    </row>
    <row r="262" spans="1:19" ht="15.75" hidden="1" customHeight="1" thickBot="1" x14ac:dyDescent="0.35">
      <c r="A262" s="1465"/>
      <c r="B262" s="723" t="s">
        <v>1168</v>
      </c>
      <c r="C262" s="3362" t="s">
        <v>189</v>
      </c>
      <c r="D262" s="3362"/>
      <c r="E262" s="3362"/>
      <c r="F262" s="3362"/>
      <c r="G262" s="3362"/>
      <c r="H262" s="3362"/>
      <c r="I262" s="3362"/>
      <c r="J262" s="931"/>
      <c r="K262" s="3362" t="s">
        <v>1166</v>
      </c>
      <c r="L262" s="3362"/>
      <c r="M262" s="3362"/>
      <c r="N262" s="3362"/>
      <c r="O262" s="3362"/>
      <c r="P262" s="3362"/>
      <c r="Q262" s="933"/>
      <c r="R262" s="861" t="s">
        <v>115</v>
      </c>
      <c r="S262" s="210"/>
    </row>
    <row r="263" spans="1:19" ht="15.75" hidden="1" customHeight="1" thickBot="1" x14ac:dyDescent="0.35">
      <c r="A263" s="1465"/>
      <c r="B263" s="931" t="s">
        <v>1167</v>
      </c>
      <c r="C263" s="3362" t="s">
        <v>189</v>
      </c>
      <c r="D263" s="3362"/>
      <c r="E263" s="3362"/>
      <c r="F263" s="3362"/>
      <c r="G263" s="3362"/>
      <c r="H263" s="3362"/>
      <c r="I263" s="3362"/>
      <c r="J263" s="931"/>
      <c r="K263" s="3362" t="s">
        <v>1166</v>
      </c>
      <c r="L263" s="3362"/>
      <c r="M263" s="3362"/>
      <c r="N263" s="3362"/>
      <c r="O263" s="3362"/>
      <c r="P263" s="3362"/>
      <c r="Q263" s="933"/>
      <c r="R263" s="861" t="s">
        <v>115</v>
      </c>
      <c r="S263" s="210"/>
    </row>
    <row r="264" spans="1:19" ht="15.75" hidden="1" customHeight="1" thickBot="1" x14ac:dyDescent="0.35">
      <c r="A264" s="1473"/>
      <c r="B264" s="930"/>
      <c r="C264" s="930"/>
      <c r="D264" s="3359"/>
      <c r="E264" s="3359"/>
      <c r="F264" s="3359"/>
      <c r="G264" s="3359"/>
      <c r="H264" s="3359"/>
      <c r="I264" s="3359"/>
      <c r="J264" s="3359"/>
      <c r="K264" s="3359"/>
      <c r="L264" s="3359"/>
      <c r="M264" s="930"/>
      <c r="N264" s="930"/>
      <c r="O264" s="930"/>
      <c r="P264" s="930"/>
      <c r="Q264" s="930"/>
      <c r="R264" s="930"/>
      <c r="S264" s="716"/>
    </row>
    <row r="265" spans="1:19" ht="15.75" hidden="1" customHeight="1" thickBot="1" x14ac:dyDescent="0.35">
      <c r="A265" s="1474"/>
      <c r="B265" s="712"/>
      <c r="C265" s="712"/>
      <c r="D265" s="712"/>
      <c r="E265" s="712"/>
      <c r="F265" s="712"/>
      <c r="G265" s="712"/>
      <c r="H265" s="712"/>
      <c r="I265" s="712"/>
      <c r="J265" s="713"/>
      <c r="K265" s="713"/>
      <c r="L265" s="713"/>
      <c r="M265" s="712"/>
      <c r="N265" s="712"/>
      <c r="O265" s="712"/>
      <c r="P265" s="712"/>
      <c r="Q265" s="712"/>
      <c r="R265" s="712"/>
      <c r="S265" s="711"/>
    </row>
    <row r="266" spans="1:19" ht="15.75" hidden="1" customHeight="1" x14ac:dyDescent="0.3">
      <c r="A266" s="1470"/>
      <c r="B266" s="710"/>
      <c r="C266" s="710"/>
      <c r="D266" s="710"/>
      <c r="E266" s="710"/>
      <c r="F266" s="710"/>
      <c r="G266" s="710"/>
      <c r="H266" s="710"/>
      <c r="I266" s="710"/>
      <c r="J266" s="710"/>
      <c r="K266" s="710"/>
      <c r="L266" s="710"/>
      <c r="M266" s="207"/>
      <c r="N266" s="207"/>
      <c r="O266" s="207"/>
      <c r="P266" s="207"/>
      <c r="Q266" s="207"/>
      <c r="R266" s="207"/>
      <c r="S266" s="206"/>
    </row>
    <row r="267" spans="1:19" ht="15.75" hidden="1" customHeight="1" thickBot="1" x14ac:dyDescent="0.35">
      <c r="A267" s="1464">
        <v>11</v>
      </c>
      <c r="B267" s="3025"/>
      <c r="C267" s="3025"/>
      <c r="D267" s="3025"/>
      <c r="E267" s="3025"/>
      <c r="F267" s="3025"/>
      <c r="G267" s="3025"/>
      <c r="H267" s="3025"/>
      <c r="I267" s="723"/>
      <c r="J267" s="3025"/>
      <c r="K267" s="3025"/>
      <c r="L267" s="3025"/>
      <c r="M267" s="3025"/>
      <c r="N267" s="933"/>
      <c r="O267" s="929"/>
      <c r="P267" s="723"/>
      <c r="Q267" s="3030"/>
      <c r="R267" s="3025"/>
      <c r="S267" s="210"/>
    </row>
    <row r="268" spans="1:19" ht="15.75" hidden="1" customHeight="1" x14ac:dyDescent="0.3">
      <c r="A268" s="1465"/>
      <c r="B268" s="3376" t="s">
        <v>1176</v>
      </c>
      <c r="C268" s="3376"/>
      <c r="D268" s="3376"/>
      <c r="E268" s="3376"/>
      <c r="F268" s="3376"/>
      <c r="G268" s="3376"/>
      <c r="H268" s="3376"/>
      <c r="I268" s="931"/>
      <c r="J268" s="651" t="s">
        <v>975</v>
      </c>
      <c r="K268" s="931"/>
      <c r="L268" s="931"/>
      <c r="M268" s="933"/>
      <c r="N268" s="933"/>
      <c r="O268" s="709" t="s">
        <v>1175</v>
      </c>
      <c r="P268" s="933"/>
      <c r="Q268" s="708" t="s">
        <v>1174</v>
      </c>
      <c r="R268" s="933"/>
      <c r="S268" s="210"/>
    </row>
    <row r="269" spans="1:19" ht="15.75" hidden="1" customHeight="1" thickBot="1" x14ac:dyDescent="0.35">
      <c r="A269" s="1465"/>
      <c r="B269" s="3377"/>
      <c r="C269" s="3377"/>
      <c r="D269" s="3377"/>
      <c r="E269" s="3377"/>
      <c r="F269" s="3377"/>
      <c r="G269" s="3377"/>
      <c r="H269" s="3377"/>
      <c r="I269" s="3377"/>
      <c r="J269" s="3377"/>
      <c r="K269" s="3377"/>
      <c r="L269" s="3377"/>
      <c r="M269" s="3377"/>
      <c r="N269" s="933"/>
      <c r="O269" s="3377"/>
      <c r="P269" s="3377"/>
      <c r="Q269" s="3377"/>
      <c r="R269" s="3377"/>
      <c r="S269" s="210"/>
    </row>
    <row r="270" spans="1:19" ht="15.75" hidden="1" customHeight="1" x14ac:dyDescent="0.3">
      <c r="A270" s="1465"/>
      <c r="B270" s="651" t="s">
        <v>1059</v>
      </c>
      <c r="C270" s="931"/>
      <c r="D270" s="931"/>
      <c r="E270" s="931"/>
      <c r="F270" s="931"/>
      <c r="G270" s="931"/>
      <c r="H270" s="931"/>
      <c r="I270" s="931"/>
      <c r="J270" s="931"/>
      <c r="K270" s="931"/>
      <c r="L270" s="931"/>
      <c r="M270" s="933"/>
      <c r="N270" s="933"/>
      <c r="O270" s="941" t="s">
        <v>167</v>
      </c>
      <c r="P270" s="933"/>
      <c r="Q270" s="933"/>
      <c r="R270" s="933"/>
      <c r="S270" s="210"/>
    </row>
    <row r="271" spans="1:19" ht="15.75" hidden="1" customHeight="1" thickBot="1" x14ac:dyDescent="0.35">
      <c r="A271" s="1465"/>
      <c r="B271" s="3377"/>
      <c r="C271" s="3377"/>
      <c r="D271" s="3377"/>
      <c r="E271" s="3377"/>
      <c r="F271" s="3377"/>
      <c r="G271" s="3377"/>
      <c r="H271" s="3377"/>
      <c r="I271" s="931"/>
      <c r="J271" s="3377"/>
      <c r="K271" s="3377"/>
      <c r="L271" s="3377"/>
      <c r="M271" s="3377"/>
      <c r="N271" s="3377"/>
      <c r="O271" s="3377"/>
      <c r="P271" s="3377"/>
      <c r="Q271" s="3377"/>
      <c r="R271" s="3377"/>
      <c r="S271" s="210"/>
    </row>
    <row r="272" spans="1:19" ht="15.75" hidden="1" customHeight="1" x14ac:dyDescent="0.3">
      <c r="A272" s="1466"/>
      <c r="B272" s="3374" t="s">
        <v>1219</v>
      </c>
      <c r="C272" s="3374"/>
      <c r="D272" s="3374"/>
      <c r="E272" s="3374"/>
      <c r="F272" s="3374"/>
      <c r="G272" s="3374"/>
      <c r="H272" s="3374"/>
      <c r="I272" s="307"/>
      <c r="J272" s="3363" t="s">
        <v>1060</v>
      </c>
      <c r="K272" s="3363"/>
      <c r="L272" s="3363"/>
      <c r="M272" s="3363"/>
      <c r="N272" s="3363"/>
      <c r="O272" s="3363"/>
      <c r="P272" s="3363"/>
      <c r="Q272" s="933"/>
      <c r="R272" s="933"/>
      <c r="S272" s="210"/>
    </row>
    <row r="273" spans="1:19" ht="15.75" hidden="1" customHeight="1" thickBot="1" x14ac:dyDescent="0.35">
      <c r="A273" s="1466"/>
      <c r="B273" s="3372" t="s">
        <v>1218</v>
      </c>
      <c r="C273" s="3372"/>
      <c r="D273" s="3372"/>
      <c r="E273" s="3372"/>
      <c r="F273" s="3372"/>
      <c r="G273" s="3372"/>
      <c r="H273" s="3372"/>
      <c r="I273" s="307"/>
      <c r="J273" s="3372" t="s">
        <v>1218</v>
      </c>
      <c r="K273" s="3372"/>
      <c r="L273" s="3372"/>
      <c r="M273" s="3372"/>
      <c r="N273" s="3372"/>
      <c r="O273" s="3372"/>
      <c r="P273" s="3372"/>
      <c r="Q273" s="3372"/>
      <c r="R273" s="3372"/>
      <c r="S273" s="210"/>
    </row>
    <row r="274" spans="1:19" ht="15.75" hidden="1" customHeight="1" x14ac:dyDescent="0.3">
      <c r="A274" s="1466"/>
      <c r="B274" s="3373" t="s">
        <v>1220</v>
      </c>
      <c r="C274" s="3373"/>
      <c r="D274" s="3373"/>
      <c r="E274" s="3373"/>
      <c r="F274" s="3373"/>
      <c r="G274" s="3373"/>
      <c r="H274" s="3373"/>
      <c r="I274" s="307"/>
      <c r="J274" s="3374" t="s">
        <v>1173</v>
      </c>
      <c r="K274" s="3374"/>
      <c r="L274" s="3374"/>
      <c r="M274" s="3374"/>
      <c r="N274" s="3374"/>
      <c r="O274" s="3374"/>
      <c r="P274" s="3374"/>
      <c r="Q274" s="3374"/>
      <c r="R274" s="3374"/>
      <c r="S274" s="210"/>
    </row>
    <row r="275" spans="1:19" ht="15.75" hidden="1" customHeight="1" thickBot="1" x14ac:dyDescent="0.35">
      <c r="A275" s="1466"/>
      <c r="B275" s="3375"/>
      <c r="C275" s="3375"/>
      <c r="D275" s="3375"/>
      <c r="E275" s="3375"/>
      <c r="F275" s="3375"/>
      <c r="G275" s="3375"/>
      <c r="H275" s="3375"/>
      <c r="I275" s="307"/>
      <c r="J275" s="3375"/>
      <c r="K275" s="3375"/>
      <c r="L275" s="3375"/>
      <c r="M275" s="3375"/>
      <c r="N275" s="933"/>
      <c r="O275" s="929"/>
      <c r="P275" s="723"/>
      <c r="Q275" s="3025"/>
      <c r="R275" s="3025"/>
      <c r="S275" s="210"/>
    </row>
    <row r="276" spans="1:19" ht="15.75" hidden="1" customHeight="1" x14ac:dyDescent="0.3">
      <c r="A276" s="1467"/>
      <c r="B276" s="709" t="s">
        <v>1061</v>
      </c>
      <c r="C276" s="933"/>
      <c r="D276" s="933"/>
      <c r="E276" s="933"/>
      <c r="F276" s="933"/>
      <c r="G276" s="933"/>
      <c r="H276" s="933"/>
      <c r="I276" s="933"/>
      <c r="J276" s="708" t="s">
        <v>167</v>
      </c>
      <c r="K276" s="933"/>
      <c r="L276" s="933"/>
      <c r="M276" s="933"/>
      <c r="N276" s="933"/>
      <c r="O276" s="708" t="s">
        <v>168</v>
      </c>
      <c r="P276" s="933"/>
      <c r="Q276" s="708" t="s">
        <v>169</v>
      </c>
      <c r="R276" s="933"/>
      <c r="S276" s="210"/>
    </row>
    <row r="277" spans="1:19" ht="5.0999999999999996" hidden="1" customHeight="1" thickBot="1" x14ac:dyDescent="0.35">
      <c r="A277" s="1465"/>
      <c r="B277" s="931"/>
      <c r="C277" s="931"/>
      <c r="D277" s="931"/>
      <c r="E277" s="931"/>
      <c r="F277" s="931"/>
      <c r="G277" s="931"/>
      <c r="H277" s="931"/>
      <c r="I277" s="931"/>
      <c r="J277" s="931"/>
      <c r="K277" s="931"/>
      <c r="L277" s="931"/>
      <c r="M277" s="933"/>
      <c r="N277" s="933"/>
      <c r="O277" s="933"/>
      <c r="P277" s="933"/>
      <c r="Q277" s="933"/>
      <c r="R277" s="933"/>
      <c r="S277" s="210"/>
    </row>
    <row r="278" spans="1:19" ht="15.75" hidden="1" customHeight="1" thickBot="1" x14ac:dyDescent="0.35">
      <c r="A278" s="1466"/>
      <c r="B278" s="3363" t="s">
        <v>721</v>
      </c>
      <c r="C278" s="3363"/>
      <c r="D278" s="3363"/>
      <c r="E278" s="3363"/>
      <c r="F278" s="3363"/>
      <c r="G278" s="3363"/>
      <c r="H278" s="3363"/>
      <c r="I278" s="3363"/>
      <c r="J278" s="3363"/>
      <c r="K278" s="3363"/>
      <c r="L278" s="3363"/>
      <c r="M278" s="3363"/>
      <c r="N278" s="3363"/>
      <c r="O278" s="3363"/>
      <c r="P278" s="933"/>
      <c r="Q278" s="3364"/>
      <c r="R278" s="3365"/>
      <c r="S278" s="210"/>
    </row>
    <row r="279" spans="1:19" ht="5.0999999999999996" hidden="1" customHeight="1" thickBot="1" x14ac:dyDescent="0.35">
      <c r="A279" s="1466"/>
      <c r="B279" s="722"/>
      <c r="C279" s="722"/>
      <c r="D279" s="722"/>
      <c r="E279" s="722"/>
      <c r="F279" s="722"/>
      <c r="G279" s="722"/>
      <c r="H279" s="722"/>
      <c r="I279" s="722"/>
      <c r="J279" s="722"/>
      <c r="K279" s="722"/>
      <c r="L279" s="722"/>
      <c r="M279" s="722"/>
      <c r="N279" s="722"/>
      <c r="O279" s="722"/>
      <c r="P279" s="933"/>
      <c r="Q279" s="932"/>
      <c r="R279" s="932"/>
      <c r="S279" s="210"/>
    </row>
    <row r="280" spans="1:19" ht="15.75" hidden="1" customHeight="1" thickBot="1" x14ac:dyDescent="0.35">
      <c r="A280" s="1466"/>
      <c r="B280" s="3363" t="s">
        <v>1172</v>
      </c>
      <c r="C280" s="3363"/>
      <c r="D280" s="3363"/>
      <c r="E280" s="3363"/>
      <c r="F280" s="3363"/>
      <c r="G280" s="3363"/>
      <c r="H280" s="3363"/>
      <c r="I280" s="3363"/>
      <c r="J280" s="3363"/>
      <c r="K280" s="3363"/>
      <c r="L280" s="3363"/>
      <c r="M280" s="3363"/>
      <c r="N280" s="3363"/>
      <c r="O280" s="3363"/>
      <c r="P280" s="3366"/>
      <c r="Q280" s="3367"/>
      <c r="R280" s="3368"/>
      <c r="S280" s="210"/>
    </row>
    <row r="281" spans="1:19" ht="5.0999999999999996" hidden="1" customHeight="1" thickBot="1" x14ac:dyDescent="0.35">
      <c r="A281" s="1466"/>
      <c r="B281" s="722"/>
      <c r="C281" s="722"/>
      <c r="D281" s="722"/>
      <c r="E281" s="722"/>
      <c r="F281" s="722"/>
      <c r="G281" s="722"/>
      <c r="H281" s="722"/>
      <c r="I281" s="722"/>
      <c r="J281" s="722"/>
      <c r="K281" s="722"/>
      <c r="L281" s="722"/>
      <c r="M281" s="722"/>
      <c r="N281" s="722"/>
      <c r="O281" s="722"/>
      <c r="P281" s="722"/>
      <c r="Q281" s="707"/>
      <c r="R281" s="707"/>
      <c r="S281" s="210"/>
    </row>
    <row r="282" spans="1:19" ht="15.75" hidden="1" customHeight="1" thickBot="1" x14ac:dyDescent="0.35">
      <c r="A282" s="1466"/>
      <c r="B282" s="3363" t="s">
        <v>1171</v>
      </c>
      <c r="C282" s="3363"/>
      <c r="D282" s="3363"/>
      <c r="E282" s="3363"/>
      <c r="F282" s="3363"/>
      <c r="G282" s="3363"/>
      <c r="H282" s="3369"/>
      <c r="I282" s="3370"/>
      <c r="J282" s="3370"/>
      <c r="K282" s="3370"/>
      <c r="L282" s="3370"/>
      <c r="M282" s="3370"/>
      <c r="N282" s="3370"/>
      <c r="O282" s="3370"/>
      <c r="P282" s="3370"/>
      <c r="Q282" s="3370"/>
      <c r="R282" s="3371"/>
      <c r="S282" s="210"/>
    </row>
    <row r="283" spans="1:19" ht="15.75" hidden="1" customHeight="1" thickBot="1" x14ac:dyDescent="0.35">
      <c r="A283" s="1465"/>
      <c r="B283" s="931"/>
      <c r="C283" s="931"/>
      <c r="D283" s="931"/>
      <c r="E283" s="931"/>
      <c r="F283" s="931"/>
      <c r="G283" s="931"/>
      <c r="H283" s="931"/>
      <c r="I283" s="931"/>
      <c r="J283" s="931"/>
      <c r="K283" s="931"/>
      <c r="L283" s="931"/>
      <c r="M283" s="933"/>
      <c r="N283" s="933"/>
      <c r="O283" s="933"/>
      <c r="P283" s="933"/>
      <c r="Q283" s="933"/>
      <c r="R283" s="933"/>
      <c r="S283" s="210"/>
    </row>
    <row r="284" spans="1:19" ht="15.75" hidden="1" customHeight="1" thickBot="1" x14ac:dyDescent="0.35">
      <c r="A284" s="1465"/>
      <c r="B284" s="940"/>
      <c r="C284" s="3360" t="s">
        <v>1170</v>
      </c>
      <c r="D284" s="3361"/>
      <c r="E284" s="3361"/>
      <c r="F284" s="3361"/>
      <c r="G284" s="3361"/>
      <c r="H284" s="3361"/>
      <c r="I284" s="3361"/>
      <c r="J284" s="3361"/>
      <c r="K284" s="3361"/>
      <c r="L284" s="3361"/>
      <c r="M284" s="3361"/>
      <c r="N284" s="3361"/>
      <c r="O284" s="3361"/>
      <c r="P284" s="3361"/>
      <c r="Q284" s="3361"/>
      <c r="R284" s="3361"/>
      <c r="S284" s="210"/>
    </row>
    <row r="285" spans="1:19" ht="5.0999999999999996" hidden="1" customHeight="1" x14ac:dyDescent="0.3">
      <c r="A285" s="1465"/>
      <c r="B285" s="931"/>
      <c r="C285" s="721"/>
      <c r="D285" s="721"/>
      <c r="E285" s="721"/>
      <c r="F285" s="721"/>
      <c r="G285" s="721"/>
      <c r="H285" s="721"/>
      <c r="I285" s="721"/>
      <c r="J285" s="721"/>
      <c r="K285" s="721"/>
      <c r="L285" s="721"/>
      <c r="M285" s="721"/>
      <c r="N285" s="721"/>
      <c r="O285" s="721"/>
      <c r="P285" s="721"/>
      <c r="Q285" s="721"/>
      <c r="R285" s="721"/>
      <c r="S285" s="210"/>
    </row>
    <row r="286" spans="1:19" ht="15.75" hidden="1" customHeight="1" thickBot="1" x14ac:dyDescent="0.35">
      <c r="A286" s="1465"/>
      <c r="B286" s="931" t="s">
        <v>1169</v>
      </c>
      <c r="C286" s="3362" t="s">
        <v>189</v>
      </c>
      <c r="D286" s="3362"/>
      <c r="E286" s="3362"/>
      <c r="F286" s="3362"/>
      <c r="G286" s="3362"/>
      <c r="H286" s="3362"/>
      <c r="I286" s="3362"/>
      <c r="J286" s="931"/>
      <c r="K286" s="3362" t="s">
        <v>1166</v>
      </c>
      <c r="L286" s="3362"/>
      <c r="M286" s="3362"/>
      <c r="N286" s="3362"/>
      <c r="O286" s="3362"/>
      <c r="P286" s="3362"/>
      <c r="Q286" s="933"/>
      <c r="R286" s="861" t="s">
        <v>115</v>
      </c>
      <c r="S286" s="210"/>
    </row>
    <row r="287" spans="1:19" ht="15.75" hidden="1" customHeight="1" thickBot="1" x14ac:dyDescent="0.35">
      <c r="A287" s="1465"/>
      <c r="B287" s="723" t="s">
        <v>1168</v>
      </c>
      <c r="C287" s="3362" t="s">
        <v>189</v>
      </c>
      <c r="D287" s="3362"/>
      <c r="E287" s="3362"/>
      <c r="F287" s="3362"/>
      <c r="G287" s="3362"/>
      <c r="H287" s="3362"/>
      <c r="I287" s="3362"/>
      <c r="J287" s="931"/>
      <c r="K287" s="3362" t="s">
        <v>1166</v>
      </c>
      <c r="L287" s="3362"/>
      <c r="M287" s="3362"/>
      <c r="N287" s="3362"/>
      <c r="O287" s="3362"/>
      <c r="P287" s="3362"/>
      <c r="Q287" s="933"/>
      <c r="R287" s="861" t="s">
        <v>115</v>
      </c>
      <c r="S287" s="210"/>
    </row>
    <row r="288" spans="1:19" ht="15.75" hidden="1" customHeight="1" thickBot="1" x14ac:dyDescent="0.35">
      <c r="A288" s="1465"/>
      <c r="B288" s="931" t="s">
        <v>1167</v>
      </c>
      <c r="C288" s="3362" t="s">
        <v>189</v>
      </c>
      <c r="D288" s="3362"/>
      <c r="E288" s="3362"/>
      <c r="F288" s="3362"/>
      <c r="G288" s="3362"/>
      <c r="H288" s="3362"/>
      <c r="I288" s="3362"/>
      <c r="J288" s="931"/>
      <c r="K288" s="3362" t="s">
        <v>1166</v>
      </c>
      <c r="L288" s="3362"/>
      <c r="M288" s="3362"/>
      <c r="N288" s="3362"/>
      <c r="O288" s="3362"/>
      <c r="P288" s="3362"/>
      <c r="Q288" s="933"/>
      <c r="R288" s="861" t="s">
        <v>115</v>
      </c>
      <c r="S288" s="210"/>
    </row>
    <row r="289" spans="1:19" ht="15.75" hidden="1" customHeight="1" thickBot="1" x14ac:dyDescent="0.35">
      <c r="A289" s="1473"/>
      <c r="B289" s="930"/>
      <c r="C289" s="930"/>
      <c r="D289" s="3359"/>
      <c r="E289" s="3359"/>
      <c r="F289" s="3359"/>
      <c r="G289" s="3359"/>
      <c r="H289" s="3359"/>
      <c r="I289" s="3359"/>
      <c r="J289" s="3359"/>
      <c r="K289" s="3359"/>
      <c r="L289" s="3359"/>
      <c r="M289" s="930"/>
      <c r="N289" s="930"/>
      <c r="O289" s="930"/>
      <c r="P289" s="930"/>
      <c r="Q289" s="930"/>
      <c r="R289" s="930"/>
      <c r="S289" s="716"/>
    </row>
    <row r="290" spans="1:19" ht="15.75" hidden="1" customHeight="1" thickBot="1" x14ac:dyDescent="0.35">
      <c r="A290" s="1474"/>
      <c r="B290" s="712"/>
      <c r="C290" s="712"/>
      <c r="D290" s="712"/>
      <c r="E290" s="712"/>
      <c r="F290" s="712"/>
      <c r="G290" s="712"/>
      <c r="H290" s="712"/>
      <c r="I290" s="712"/>
      <c r="J290" s="713"/>
      <c r="K290" s="713"/>
      <c r="L290" s="713"/>
      <c r="M290" s="712"/>
      <c r="N290" s="712"/>
      <c r="O290" s="712"/>
      <c r="P290" s="712"/>
      <c r="Q290" s="712"/>
      <c r="R290" s="712"/>
      <c r="S290" s="711"/>
    </row>
    <row r="291" spans="1:19" ht="15.75" hidden="1" customHeight="1" x14ac:dyDescent="0.3">
      <c r="A291" s="1470"/>
      <c r="B291" s="710"/>
      <c r="C291" s="710"/>
      <c r="D291" s="710"/>
      <c r="E291" s="710"/>
      <c r="F291" s="710"/>
      <c r="G291" s="710"/>
      <c r="H291" s="710"/>
      <c r="I291" s="710"/>
      <c r="J291" s="710"/>
      <c r="K291" s="710"/>
      <c r="L291" s="710"/>
      <c r="M291" s="207"/>
      <c r="N291" s="207"/>
      <c r="O291" s="207"/>
      <c r="P291" s="207"/>
      <c r="Q291" s="207"/>
      <c r="R291" s="207"/>
      <c r="S291" s="206"/>
    </row>
    <row r="292" spans="1:19" ht="15.75" hidden="1" customHeight="1" thickBot="1" x14ac:dyDescent="0.35">
      <c r="A292" s="1464">
        <v>12</v>
      </c>
      <c r="B292" s="3025"/>
      <c r="C292" s="3025"/>
      <c r="D292" s="3025"/>
      <c r="E292" s="3025"/>
      <c r="F292" s="3025"/>
      <c r="G292" s="3025"/>
      <c r="H292" s="3025"/>
      <c r="I292" s="723"/>
      <c r="J292" s="3025"/>
      <c r="K292" s="3025"/>
      <c r="L292" s="3025"/>
      <c r="M292" s="3025"/>
      <c r="N292" s="933"/>
      <c r="O292" s="929"/>
      <c r="P292" s="723"/>
      <c r="Q292" s="3030"/>
      <c r="R292" s="3025"/>
      <c r="S292" s="210"/>
    </row>
    <row r="293" spans="1:19" ht="15.75" hidden="1" customHeight="1" x14ac:dyDescent="0.3">
      <c r="A293" s="1465"/>
      <c r="B293" s="3376" t="s">
        <v>1176</v>
      </c>
      <c r="C293" s="3376"/>
      <c r="D293" s="3376"/>
      <c r="E293" s="3376"/>
      <c r="F293" s="3376"/>
      <c r="G293" s="3376"/>
      <c r="H293" s="3376"/>
      <c r="I293" s="931"/>
      <c r="J293" s="651" t="s">
        <v>975</v>
      </c>
      <c r="K293" s="931"/>
      <c r="L293" s="931"/>
      <c r="M293" s="933"/>
      <c r="N293" s="933"/>
      <c r="O293" s="709" t="s">
        <v>1175</v>
      </c>
      <c r="P293" s="933"/>
      <c r="Q293" s="708" t="s">
        <v>1174</v>
      </c>
      <c r="R293" s="933"/>
      <c r="S293" s="210"/>
    </row>
    <row r="294" spans="1:19" ht="15.75" hidden="1" customHeight="1" thickBot="1" x14ac:dyDescent="0.35">
      <c r="A294" s="1465"/>
      <c r="B294" s="3377"/>
      <c r="C294" s="3377"/>
      <c r="D294" s="3377"/>
      <c r="E294" s="3377"/>
      <c r="F294" s="3377"/>
      <c r="G294" s="3377"/>
      <c r="H294" s="3377"/>
      <c r="I294" s="3377"/>
      <c r="J294" s="3377"/>
      <c r="K294" s="3377"/>
      <c r="L294" s="3377"/>
      <c r="M294" s="3377"/>
      <c r="N294" s="933"/>
      <c r="O294" s="3377"/>
      <c r="P294" s="3377"/>
      <c r="Q294" s="3377"/>
      <c r="R294" s="3377"/>
      <c r="S294" s="210"/>
    </row>
    <row r="295" spans="1:19" ht="15.75" hidden="1" customHeight="1" x14ac:dyDescent="0.3">
      <c r="A295" s="1465"/>
      <c r="B295" s="651" t="s">
        <v>1059</v>
      </c>
      <c r="C295" s="931"/>
      <c r="D295" s="931"/>
      <c r="E295" s="931"/>
      <c r="F295" s="931"/>
      <c r="G295" s="931"/>
      <c r="H295" s="931"/>
      <c r="I295" s="931"/>
      <c r="J295" s="931"/>
      <c r="K295" s="931"/>
      <c r="L295" s="931"/>
      <c r="M295" s="933"/>
      <c r="N295" s="933"/>
      <c r="O295" s="941" t="s">
        <v>167</v>
      </c>
      <c r="P295" s="933"/>
      <c r="Q295" s="933"/>
      <c r="R295" s="933"/>
      <c r="S295" s="210"/>
    </row>
    <row r="296" spans="1:19" ht="15.75" hidden="1" customHeight="1" thickBot="1" x14ac:dyDescent="0.35">
      <c r="A296" s="1465"/>
      <c r="B296" s="3377"/>
      <c r="C296" s="3377"/>
      <c r="D296" s="3377"/>
      <c r="E296" s="3377"/>
      <c r="F296" s="3377"/>
      <c r="G296" s="3377"/>
      <c r="H296" s="3377"/>
      <c r="I296" s="931"/>
      <c r="J296" s="3377"/>
      <c r="K296" s="3377"/>
      <c r="L296" s="3377"/>
      <c r="M296" s="3377"/>
      <c r="N296" s="3377"/>
      <c r="O296" s="3377"/>
      <c r="P296" s="3377"/>
      <c r="Q296" s="3377"/>
      <c r="R296" s="3377"/>
      <c r="S296" s="210"/>
    </row>
    <row r="297" spans="1:19" ht="15.75" hidden="1" customHeight="1" x14ac:dyDescent="0.3">
      <c r="A297" s="1466"/>
      <c r="B297" s="3374" t="s">
        <v>1219</v>
      </c>
      <c r="C297" s="3374"/>
      <c r="D297" s="3374"/>
      <c r="E297" s="3374"/>
      <c r="F297" s="3374"/>
      <c r="G297" s="3374"/>
      <c r="H297" s="3374"/>
      <c r="I297" s="307"/>
      <c r="J297" s="3363" t="s">
        <v>1060</v>
      </c>
      <c r="K297" s="3363"/>
      <c r="L297" s="3363"/>
      <c r="M297" s="3363"/>
      <c r="N297" s="3363"/>
      <c r="O297" s="3363"/>
      <c r="P297" s="3363"/>
      <c r="Q297" s="933"/>
      <c r="R297" s="933"/>
      <c r="S297" s="210"/>
    </row>
    <row r="298" spans="1:19" ht="15.75" hidden="1" customHeight="1" thickBot="1" x14ac:dyDescent="0.35">
      <c r="A298" s="1466"/>
      <c r="B298" s="3372" t="s">
        <v>1218</v>
      </c>
      <c r="C298" s="3372"/>
      <c r="D298" s="3372"/>
      <c r="E298" s="3372"/>
      <c r="F298" s="3372"/>
      <c r="G298" s="3372"/>
      <c r="H298" s="3372"/>
      <c r="I298" s="307"/>
      <c r="J298" s="3372" t="s">
        <v>1218</v>
      </c>
      <c r="K298" s="3372"/>
      <c r="L298" s="3372"/>
      <c r="M298" s="3372"/>
      <c r="N298" s="3372"/>
      <c r="O298" s="3372"/>
      <c r="P298" s="3372"/>
      <c r="Q298" s="3372"/>
      <c r="R298" s="3372"/>
      <c r="S298" s="210"/>
    </row>
    <row r="299" spans="1:19" ht="15.75" hidden="1" customHeight="1" x14ac:dyDescent="0.3">
      <c r="A299" s="1466"/>
      <c r="B299" s="3373" t="s">
        <v>1220</v>
      </c>
      <c r="C299" s="3373"/>
      <c r="D299" s="3373"/>
      <c r="E299" s="3373"/>
      <c r="F299" s="3373"/>
      <c r="G299" s="3373"/>
      <c r="H299" s="3373"/>
      <c r="I299" s="307"/>
      <c r="J299" s="3374" t="s">
        <v>1173</v>
      </c>
      <c r="K299" s="3374"/>
      <c r="L299" s="3374"/>
      <c r="M299" s="3374"/>
      <c r="N299" s="3374"/>
      <c r="O299" s="3374"/>
      <c r="P299" s="3374"/>
      <c r="Q299" s="3374"/>
      <c r="R299" s="3374"/>
      <c r="S299" s="210"/>
    </row>
    <row r="300" spans="1:19" ht="15.75" hidden="1" customHeight="1" thickBot="1" x14ac:dyDescent="0.35">
      <c r="A300" s="1466"/>
      <c r="B300" s="3375"/>
      <c r="C300" s="3375"/>
      <c r="D300" s="3375"/>
      <c r="E300" s="3375"/>
      <c r="F300" s="3375"/>
      <c r="G300" s="3375"/>
      <c r="H300" s="3375"/>
      <c r="I300" s="307"/>
      <c r="J300" s="3375"/>
      <c r="K300" s="3375"/>
      <c r="L300" s="3375"/>
      <c r="M300" s="3375"/>
      <c r="N300" s="933"/>
      <c r="O300" s="929"/>
      <c r="P300" s="723"/>
      <c r="Q300" s="3025"/>
      <c r="R300" s="3025"/>
      <c r="S300" s="210"/>
    </row>
    <row r="301" spans="1:19" ht="15.75" hidden="1" customHeight="1" x14ac:dyDescent="0.3">
      <c r="A301" s="1467"/>
      <c r="B301" s="709" t="s">
        <v>1061</v>
      </c>
      <c r="C301" s="933"/>
      <c r="D301" s="933"/>
      <c r="E301" s="933"/>
      <c r="F301" s="933"/>
      <c r="G301" s="933"/>
      <c r="H301" s="933"/>
      <c r="I301" s="933"/>
      <c r="J301" s="708" t="s">
        <v>167</v>
      </c>
      <c r="K301" s="933"/>
      <c r="L301" s="933"/>
      <c r="M301" s="933"/>
      <c r="N301" s="933"/>
      <c r="O301" s="708" t="s">
        <v>168</v>
      </c>
      <c r="P301" s="933"/>
      <c r="Q301" s="708" t="s">
        <v>169</v>
      </c>
      <c r="R301" s="933"/>
      <c r="S301" s="210"/>
    </row>
    <row r="302" spans="1:19" ht="5.0999999999999996" hidden="1" customHeight="1" thickBot="1" x14ac:dyDescent="0.35">
      <c r="A302" s="1465"/>
      <c r="B302" s="931"/>
      <c r="C302" s="931"/>
      <c r="D302" s="931"/>
      <c r="E302" s="931"/>
      <c r="F302" s="931"/>
      <c r="G302" s="931"/>
      <c r="H302" s="931"/>
      <c r="I302" s="931"/>
      <c r="J302" s="931"/>
      <c r="K302" s="931"/>
      <c r="L302" s="931"/>
      <c r="M302" s="933"/>
      <c r="N302" s="933"/>
      <c r="O302" s="933"/>
      <c r="P302" s="933"/>
      <c r="Q302" s="933"/>
      <c r="R302" s="933"/>
      <c r="S302" s="210"/>
    </row>
    <row r="303" spans="1:19" ht="15.75" hidden="1" customHeight="1" thickBot="1" x14ac:dyDescent="0.35">
      <c r="A303" s="1466"/>
      <c r="B303" s="3363" t="s">
        <v>721</v>
      </c>
      <c r="C303" s="3363"/>
      <c r="D303" s="3363"/>
      <c r="E303" s="3363"/>
      <c r="F303" s="3363"/>
      <c r="G303" s="3363"/>
      <c r="H303" s="3363"/>
      <c r="I303" s="3363"/>
      <c r="J303" s="3363"/>
      <c r="K303" s="3363"/>
      <c r="L303" s="3363"/>
      <c r="M303" s="3363"/>
      <c r="N303" s="3363"/>
      <c r="O303" s="3363"/>
      <c r="P303" s="933"/>
      <c r="Q303" s="3364"/>
      <c r="R303" s="3365"/>
      <c r="S303" s="210"/>
    </row>
    <row r="304" spans="1:19" ht="5.0999999999999996" hidden="1" customHeight="1" thickBot="1" x14ac:dyDescent="0.35">
      <c r="A304" s="1466"/>
      <c r="B304" s="722"/>
      <c r="C304" s="722"/>
      <c r="D304" s="722"/>
      <c r="E304" s="722"/>
      <c r="F304" s="722"/>
      <c r="G304" s="722"/>
      <c r="H304" s="722"/>
      <c r="I304" s="722"/>
      <c r="J304" s="722"/>
      <c r="K304" s="722"/>
      <c r="L304" s="722"/>
      <c r="M304" s="722"/>
      <c r="N304" s="722"/>
      <c r="O304" s="722"/>
      <c r="P304" s="933"/>
      <c r="Q304" s="932"/>
      <c r="R304" s="932"/>
      <c r="S304" s="210"/>
    </row>
    <row r="305" spans="1:19" ht="15.75" hidden="1" customHeight="1" thickBot="1" x14ac:dyDescent="0.35">
      <c r="A305" s="1466"/>
      <c r="B305" s="3363" t="s">
        <v>1172</v>
      </c>
      <c r="C305" s="3363"/>
      <c r="D305" s="3363"/>
      <c r="E305" s="3363"/>
      <c r="F305" s="3363"/>
      <c r="G305" s="3363"/>
      <c r="H305" s="3363"/>
      <c r="I305" s="3363"/>
      <c r="J305" s="3363"/>
      <c r="K305" s="3363"/>
      <c r="L305" s="3363"/>
      <c r="M305" s="3363"/>
      <c r="N305" s="3363"/>
      <c r="O305" s="3363"/>
      <c r="P305" s="3366"/>
      <c r="Q305" s="3367"/>
      <c r="R305" s="3368"/>
      <c r="S305" s="210"/>
    </row>
    <row r="306" spans="1:19" ht="5.0999999999999996" hidden="1" customHeight="1" thickBot="1" x14ac:dyDescent="0.35">
      <c r="A306" s="1466"/>
      <c r="B306" s="722"/>
      <c r="C306" s="722"/>
      <c r="D306" s="722"/>
      <c r="E306" s="722"/>
      <c r="F306" s="722"/>
      <c r="G306" s="722"/>
      <c r="H306" s="722"/>
      <c r="I306" s="722"/>
      <c r="J306" s="722"/>
      <c r="K306" s="722"/>
      <c r="L306" s="722"/>
      <c r="M306" s="722"/>
      <c r="N306" s="722"/>
      <c r="O306" s="722"/>
      <c r="P306" s="722"/>
      <c r="Q306" s="707"/>
      <c r="R306" s="707"/>
      <c r="S306" s="210"/>
    </row>
    <row r="307" spans="1:19" ht="15.75" hidden="1" customHeight="1" thickBot="1" x14ac:dyDescent="0.35">
      <c r="A307" s="1466"/>
      <c r="B307" s="3363" t="s">
        <v>1171</v>
      </c>
      <c r="C307" s="3363"/>
      <c r="D307" s="3363"/>
      <c r="E307" s="3363"/>
      <c r="F307" s="3363"/>
      <c r="G307" s="3363"/>
      <c r="H307" s="3369"/>
      <c r="I307" s="3370"/>
      <c r="J307" s="3370"/>
      <c r="K307" s="3370"/>
      <c r="L307" s="3370"/>
      <c r="M307" s="3370"/>
      <c r="N307" s="3370"/>
      <c r="O307" s="3370"/>
      <c r="P307" s="3370"/>
      <c r="Q307" s="3370"/>
      <c r="R307" s="3371"/>
      <c r="S307" s="210"/>
    </row>
    <row r="308" spans="1:19" ht="15.75" hidden="1" customHeight="1" thickBot="1" x14ac:dyDescent="0.35">
      <c r="A308" s="1465"/>
      <c r="B308" s="931"/>
      <c r="C308" s="931"/>
      <c r="D308" s="931"/>
      <c r="E308" s="931"/>
      <c r="F308" s="931"/>
      <c r="G308" s="931"/>
      <c r="H308" s="931"/>
      <c r="I308" s="931"/>
      <c r="J308" s="931"/>
      <c r="K308" s="931"/>
      <c r="L308" s="931"/>
      <c r="M308" s="933"/>
      <c r="N308" s="933"/>
      <c r="O308" s="933"/>
      <c r="P308" s="933"/>
      <c r="Q308" s="933"/>
      <c r="R308" s="933"/>
      <c r="S308" s="210"/>
    </row>
    <row r="309" spans="1:19" ht="15.75" hidden="1" customHeight="1" thickBot="1" x14ac:dyDescent="0.35">
      <c r="A309" s="1465"/>
      <c r="B309" s="940"/>
      <c r="C309" s="3360" t="s">
        <v>1170</v>
      </c>
      <c r="D309" s="3361"/>
      <c r="E309" s="3361"/>
      <c r="F309" s="3361"/>
      <c r="G309" s="3361"/>
      <c r="H309" s="3361"/>
      <c r="I309" s="3361"/>
      <c r="J309" s="3361"/>
      <c r="K309" s="3361"/>
      <c r="L309" s="3361"/>
      <c r="M309" s="3361"/>
      <c r="N309" s="3361"/>
      <c r="O309" s="3361"/>
      <c r="P309" s="3361"/>
      <c r="Q309" s="3361"/>
      <c r="R309" s="3361"/>
      <c r="S309" s="210"/>
    </row>
    <row r="310" spans="1:19" ht="5.0999999999999996" hidden="1" customHeight="1" x14ac:dyDescent="0.3">
      <c r="A310" s="1465"/>
      <c r="B310" s="931"/>
      <c r="C310" s="721"/>
      <c r="D310" s="721"/>
      <c r="E310" s="721"/>
      <c r="F310" s="721"/>
      <c r="G310" s="721"/>
      <c r="H310" s="721"/>
      <c r="I310" s="721"/>
      <c r="J310" s="721"/>
      <c r="K310" s="721"/>
      <c r="L310" s="721"/>
      <c r="M310" s="721"/>
      <c r="N310" s="721"/>
      <c r="O310" s="721"/>
      <c r="P310" s="721"/>
      <c r="Q310" s="721"/>
      <c r="R310" s="721"/>
      <c r="S310" s="210"/>
    </row>
    <row r="311" spans="1:19" ht="15.75" hidden="1" customHeight="1" thickBot="1" x14ac:dyDescent="0.35">
      <c r="A311" s="1465"/>
      <c r="B311" s="931" t="s">
        <v>1169</v>
      </c>
      <c r="C311" s="3362" t="s">
        <v>189</v>
      </c>
      <c r="D311" s="3362"/>
      <c r="E311" s="3362"/>
      <c r="F311" s="3362"/>
      <c r="G311" s="3362"/>
      <c r="H311" s="3362"/>
      <c r="I311" s="3362"/>
      <c r="J311" s="931"/>
      <c r="K311" s="3362" t="s">
        <v>1166</v>
      </c>
      <c r="L311" s="3362"/>
      <c r="M311" s="3362"/>
      <c r="N311" s="3362"/>
      <c r="O311" s="3362"/>
      <c r="P311" s="3362"/>
      <c r="Q311" s="933"/>
      <c r="R311" s="861" t="s">
        <v>115</v>
      </c>
      <c r="S311" s="210"/>
    </row>
    <row r="312" spans="1:19" ht="15.75" hidden="1" customHeight="1" thickBot="1" x14ac:dyDescent="0.35">
      <c r="A312" s="1465"/>
      <c r="B312" s="723" t="s">
        <v>1168</v>
      </c>
      <c r="C312" s="3362" t="s">
        <v>189</v>
      </c>
      <c r="D312" s="3362"/>
      <c r="E312" s="3362"/>
      <c r="F312" s="3362"/>
      <c r="G312" s="3362"/>
      <c r="H312" s="3362"/>
      <c r="I312" s="3362"/>
      <c r="J312" s="931"/>
      <c r="K312" s="3362" t="s">
        <v>1166</v>
      </c>
      <c r="L312" s="3362"/>
      <c r="M312" s="3362"/>
      <c r="N312" s="3362"/>
      <c r="O312" s="3362"/>
      <c r="P312" s="3362"/>
      <c r="Q312" s="933"/>
      <c r="R312" s="861" t="s">
        <v>115</v>
      </c>
      <c r="S312" s="210"/>
    </row>
    <row r="313" spans="1:19" ht="15.75" hidden="1" customHeight="1" thickBot="1" x14ac:dyDescent="0.35">
      <c r="A313" s="1465"/>
      <c r="B313" s="931" t="s">
        <v>1167</v>
      </c>
      <c r="C313" s="3362" t="s">
        <v>189</v>
      </c>
      <c r="D313" s="3362"/>
      <c r="E313" s="3362"/>
      <c r="F313" s="3362"/>
      <c r="G313" s="3362"/>
      <c r="H313" s="3362"/>
      <c r="I313" s="3362"/>
      <c r="J313" s="931"/>
      <c r="K313" s="3362" t="s">
        <v>1166</v>
      </c>
      <c r="L313" s="3362"/>
      <c r="M313" s="3362"/>
      <c r="N313" s="3362"/>
      <c r="O313" s="3362"/>
      <c r="P313" s="3362"/>
      <c r="Q313" s="933"/>
      <c r="R313" s="861" t="s">
        <v>115</v>
      </c>
      <c r="S313" s="210"/>
    </row>
    <row r="314" spans="1:19" ht="15.75" hidden="1" customHeight="1" thickBot="1" x14ac:dyDescent="0.35">
      <c r="A314" s="1473"/>
      <c r="B314" s="930"/>
      <c r="C314" s="930"/>
      <c r="D314" s="3359"/>
      <c r="E314" s="3359"/>
      <c r="F314" s="3359"/>
      <c r="G314" s="3359"/>
      <c r="H314" s="3359"/>
      <c r="I314" s="3359"/>
      <c r="J314" s="3359"/>
      <c r="K314" s="3359"/>
      <c r="L314" s="3359"/>
      <c r="M314" s="930"/>
      <c r="N314" s="930"/>
      <c r="O314" s="930"/>
      <c r="P314" s="930"/>
      <c r="Q314" s="930"/>
      <c r="R314" s="930"/>
      <c r="S314" s="716"/>
    </row>
    <row r="315" spans="1:19" ht="15.75" hidden="1" customHeight="1" thickBot="1" x14ac:dyDescent="0.35">
      <c r="A315" s="1474"/>
      <c r="B315" s="712"/>
      <c r="C315" s="712"/>
      <c r="D315" s="712"/>
      <c r="E315" s="712"/>
      <c r="F315" s="712"/>
      <c r="G315" s="712"/>
      <c r="H315" s="712"/>
      <c r="I315" s="712"/>
      <c r="J315" s="713"/>
      <c r="K315" s="713"/>
      <c r="L315" s="713"/>
      <c r="M315" s="712"/>
      <c r="N315" s="712"/>
      <c r="O315" s="712"/>
      <c r="P315" s="712"/>
      <c r="Q315" s="712"/>
      <c r="R315" s="712"/>
      <c r="S315" s="711"/>
    </row>
    <row r="316" spans="1:19" ht="15.75" hidden="1" customHeight="1" x14ac:dyDescent="0.3">
      <c r="A316" s="1470"/>
      <c r="B316" s="710"/>
      <c r="C316" s="710"/>
      <c r="D316" s="710"/>
      <c r="E316" s="710"/>
      <c r="F316" s="710"/>
      <c r="G316" s="710"/>
      <c r="H316" s="710"/>
      <c r="I316" s="710"/>
      <c r="J316" s="710"/>
      <c r="K316" s="710"/>
      <c r="L316" s="710"/>
      <c r="M316" s="207"/>
      <c r="N316" s="207"/>
      <c r="O316" s="207"/>
      <c r="P316" s="207"/>
      <c r="Q316" s="207"/>
      <c r="R316" s="207"/>
      <c r="S316" s="206"/>
    </row>
    <row r="317" spans="1:19" ht="15.75" hidden="1" customHeight="1" thickBot="1" x14ac:dyDescent="0.35">
      <c r="A317" s="1464">
        <v>13</v>
      </c>
      <c r="B317" s="3025"/>
      <c r="C317" s="3025"/>
      <c r="D317" s="3025"/>
      <c r="E317" s="3025"/>
      <c r="F317" s="3025"/>
      <c r="G317" s="3025"/>
      <c r="H317" s="3025"/>
      <c r="I317" s="723"/>
      <c r="J317" s="3025"/>
      <c r="K317" s="3025"/>
      <c r="L317" s="3025"/>
      <c r="M317" s="3025"/>
      <c r="N317" s="933"/>
      <c r="O317" s="929"/>
      <c r="P317" s="723"/>
      <c r="Q317" s="3030"/>
      <c r="R317" s="3025"/>
      <c r="S317" s="210"/>
    </row>
    <row r="318" spans="1:19" ht="15.75" hidden="1" customHeight="1" x14ac:dyDescent="0.3">
      <c r="A318" s="1465"/>
      <c r="B318" s="3376" t="s">
        <v>1176</v>
      </c>
      <c r="C318" s="3376"/>
      <c r="D318" s="3376"/>
      <c r="E318" s="3376"/>
      <c r="F318" s="3376"/>
      <c r="G318" s="3376"/>
      <c r="H318" s="3376"/>
      <c r="I318" s="931"/>
      <c r="J318" s="651" t="s">
        <v>975</v>
      </c>
      <c r="K318" s="931"/>
      <c r="L318" s="931"/>
      <c r="M318" s="933"/>
      <c r="N318" s="933"/>
      <c r="O318" s="709" t="s">
        <v>1175</v>
      </c>
      <c r="P318" s="933"/>
      <c r="Q318" s="708" t="s">
        <v>1174</v>
      </c>
      <c r="R318" s="933"/>
      <c r="S318" s="210"/>
    </row>
    <row r="319" spans="1:19" ht="15.75" hidden="1" customHeight="1" thickBot="1" x14ac:dyDescent="0.35">
      <c r="A319" s="1465"/>
      <c r="B319" s="3377"/>
      <c r="C319" s="3377"/>
      <c r="D319" s="3377"/>
      <c r="E319" s="3377"/>
      <c r="F319" s="3377"/>
      <c r="G319" s="3377"/>
      <c r="H319" s="3377"/>
      <c r="I319" s="3377"/>
      <c r="J319" s="3377"/>
      <c r="K319" s="3377"/>
      <c r="L319" s="3377"/>
      <c r="M319" s="3377"/>
      <c r="N319" s="933"/>
      <c r="O319" s="3377"/>
      <c r="P319" s="3377"/>
      <c r="Q319" s="3377"/>
      <c r="R319" s="3377"/>
      <c r="S319" s="210"/>
    </row>
    <row r="320" spans="1:19" ht="15.75" hidden="1" customHeight="1" x14ac:dyDescent="0.3">
      <c r="A320" s="1465"/>
      <c r="B320" s="651" t="s">
        <v>1059</v>
      </c>
      <c r="C320" s="931"/>
      <c r="D320" s="931"/>
      <c r="E320" s="931"/>
      <c r="F320" s="931"/>
      <c r="G320" s="931"/>
      <c r="H320" s="931"/>
      <c r="I320" s="931"/>
      <c r="J320" s="931"/>
      <c r="K320" s="931"/>
      <c r="L320" s="931"/>
      <c r="M320" s="933"/>
      <c r="N320" s="933"/>
      <c r="O320" s="941" t="s">
        <v>167</v>
      </c>
      <c r="P320" s="933"/>
      <c r="Q320" s="933"/>
      <c r="R320" s="933"/>
      <c r="S320" s="210"/>
    </row>
    <row r="321" spans="1:19" ht="15.75" hidden="1" customHeight="1" thickBot="1" x14ac:dyDescent="0.35">
      <c r="A321" s="1465"/>
      <c r="B321" s="3377"/>
      <c r="C321" s="3377"/>
      <c r="D321" s="3377"/>
      <c r="E321" s="3377"/>
      <c r="F321" s="3377"/>
      <c r="G321" s="3377"/>
      <c r="H321" s="3377"/>
      <c r="I321" s="931"/>
      <c r="J321" s="3377"/>
      <c r="K321" s="3377"/>
      <c r="L321" s="3377"/>
      <c r="M321" s="3377"/>
      <c r="N321" s="3377"/>
      <c r="O321" s="3377"/>
      <c r="P321" s="3377"/>
      <c r="Q321" s="3377"/>
      <c r="R321" s="3377"/>
      <c r="S321" s="210"/>
    </row>
    <row r="322" spans="1:19" ht="15.75" hidden="1" customHeight="1" x14ac:dyDescent="0.3">
      <c r="A322" s="1466"/>
      <c r="B322" s="3374" t="s">
        <v>1219</v>
      </c>
      <c r="C322" s="3374"/>
      <c r="D322" s="3374"/>
      <c r="E322" s="3374"/>
      <c r="F322" s="3374"/>
      <c r="G322" s="3374"/>
      <c r="H322" s="3374"/>
      <c r="I322" s="307"/>
      <c r="J322" s="3363" t="s">
        <v>1060</v>
      </c>
      <c r="K322" s="3363"/>
      <c r="L322" s="3363"/>
      <c r="M322" s="3363"/>
      <c r="N322" s="3363"/>
      <c r="O322" s="3363"/>
      <c r="P322" s="3363"/>
      <c r="Q322" s="933"/>
      <c r="R322" s="933"/>
      <c r="S322" s="210"/>
    </row>
    <row r="323" spans="1:19" ht="15.75" hidden="1" customHeight="1" thickBot="1" x14ac:dyDescent="0.35">
      <c r="A323" s="1466"/>
      <c r="B323" s="3372" t="s">
        <v>1218</v>
      </c>
      <c r="C323" s="3372"/>
      <c r="D323" s="3372"/>
      <c r="E323" s="3372"/>
      <c r="F323" s="3372"/>
      <c r="G323" s="3372"/>
      <c r="H323" s="3372"/>
      <c r="I323" s="307"/>
      <c r="J323" s="3372" t="s">
        <v>1218</v>
      </c>
      <c r="K323" s="3372"/>
      <c r="L323" s="3372"/>
      <c r="M323" s="3372"/>
      <c r="N323" s="3372"/>
      <c r="O323" s="3372"/>
      <c r="P323" s="3372"/>
      <c r="Q323" s="3372"/>
      <c r="R323" s="3372"/>
      <c r="S323" s="210"/>
    </row>
    <row r="324" spans="1:19" ht="15.75" hidden="1" customHeight="1" x14ac:dyDescent="0.3">
      <c r="A324" s="1466"/>
      <c r="B324" s="3373" t="s">
        <v>1220</v>
      </c>
      <c r="C324" s="3373"/>
      <c r="D324" s="3373"/>
      <c r="E324" s="3373"/>
      <c r="F324" s="3373"/>
      <c r="G324" s="3373"/>
      <c r="H324" s="3373"/>
      <c r="I324" s="307"/>
      <c r="J324" s="3374" t="s">
        <v>1173</v>
      </c>
      <c r="K324" s="3374"/>
      <c r="L324" s="3374"/>
      <c r="M324" s="3374"/>
      <c r="N324" s="3374"/>
      <c r="O324" s="3374"/>
      <c r="P324" s="3374"/>
      <c r="Q324" s="3374"/>
      <c r="R324" s="3374"/>
      <c r="S324" s="210"/>
    </row>
    <row r="325" spans="1:19" ht="15.75" hidden="1" customHeight="1" thickBot="1" x14ac:dyDescent="0.35">
      <c r="A325" s="1466"/>
      <c r="B325" s="3375"/>
      <c r="C325" s="3375"/>
      <c r="D325" s="3375"/>
      <c r="E325" s="3375"/>
      <c r="F325" s="3375"/>
      <c r="G325" s="3375"/>
      <c r="H325" s="3375"/>
      <c r="I325" s="307"/>
      <c r="J325" s="3375"/>
      <c r="K325" s="3375"/>
      <c r="L325" s="3375"/>
      <c r="M325" s="3375"/>
      <c r="N325" s="933"/>
      <c r="O325" s="929"/>
      <c r="P325" s="723"/>
      <c r="Q325" s="3025"/>
      <c r="R325" s="3025"/>
      <c r="S325" s="210"/>
    </row>
    <row r="326" spans="1:19" ht="15.75" hidden="1" customHeight="1" x14ac:dyDescent="0.3">
      <c r="A326" s="1467"/>
      <c r="B326" s="709" t="s">
        <v>1061</v>
      </c>
      <c r="C326" s="933"/>
      <c r="D326" s="933"/>
      <c r="E326" s="933"/>
      <c r="F326" s="933"/>
      <c r="G326" s="933"/>
      <c r="H326" s="933"/>
      <c r="I326" s="933"/>
      <c r="J326" s="708" t="s">
        <v>167</v>
      </c>
      <c r="K326" s="933"/>
      <c r="L326" s="933"/>
      <c r="M326" s="933"/>
      <c r="N326" s="933"/>
      <c r="O326" s="708" t="s">
        <v>168</v>
      </c>
      <c r="P326" s="933"/>
      <c r="Q326" s="708" t="s">
        <v>169</v>
      </c>
      <c r="R326" s="933"/>
      <c r="S326" s="210"/>
    </row>
    <row r="327" spans="1:19" ht="5.0999999999999996" hidden="1" customHeight="1" thickBot="1" x14ac:dyDescent="0.35">
      <c r="A327" s="1465"/>
      <c r="B327" s="931"/>
      <c r="C327" s="931"/>
      <c r="D327" s="931"/>
      <c r="E327" s="931"/>
      <c r="F327" s="931"/>
      <c r="G327" s="931"/>
      <c r="H327" s="931"/>
      <c r="I327" s="931"/>
      <c r="J327" s="931"/>
      <c r="K327" s="931"/>
      <c r="L327" s="931"/>
      <c r="M327" s="933"/>
      <c r="N327" s="933"/>
      <c r="O327" s="933"/>
      <c r="P327" s="933"/>
      <c r="Q327" s="933"/>
      <c r="R327" s="933"/>
      <c r="S327" s="210"/>
    </row>
    <row r="328" spans="1:19" ht="15.75" hidden="1" customHeight="1" thickBot="1" x14ac:dyDescent="0.35">
      <c r="A328" s="1466"/>
      <c r="B328" s="3363" t="s">
        <v>721</v>
      </c>
      <c r="C328" s="3363"/>
      <c r="D328" s="3363"/>
      <c r="E328" s="3363"/>
      <c r="F328" s="3363"/>
      <c r="G328" s="3363"/>
      <c r="H328" s="3363"/>
      <c r="I328" s="3363"/>
      <c r="J328" s="3363"/>
      <c r="K328" s="3363"/>
      <c r="L328" s="3363"/>
      <c r="M328" s="3363"/>
      <c r="N328" s="3363"/>
      <c r="O328" s="3363"/>
      <c r="P328" s="933"/>
      <c r="Q328" s="3364"/>
      <c r="R328" s="3365"/>
      <c r="S328" s="210"/>
    </row>
    <row r="329" spans="1:19" ht="5.0999999999999996" hidden="1" customHeight="1" thickBot="1" x14ac:dyDescent="0.35">
      <c r="A329" s="1466"/>
      <c r="B329" s="722"/>
      <c r="C329" s="722"/>
      <c r="D329" s="722"/>
      <c r="E329" s="722"/>
      <c r="F329" s="722"/>
      <c r="G329" s="722"/>
      <c r="H329" s="722"/>
      <c r="I329" s="722"/>
      <c r="J329" s="722"/>
      <c r="K329" s="722"/>
      <c r="L329" s="722"/>
      <c r="M329" s="722"/>
      <c r="N329" s="722"/>
      <c r="O329" s="722"/>
      <c r="P329" s="933"/>
      <c r="Q329" s="932"/>
      <c r="R329" s="932"/>
      <c r="S329" s="210"/>
    </row>
    <row r="330" spans="1:19" ht="15.75" hidden="1" customHeight="1" thickBot="1" x14ac:dyDescent="0.35">
      <c r="A330" s="1466"/>
      <c r="B330" s="3363" t="s">
        <v>1172</v>
      </c>
      <c r="C330" s="3363"/>
      <c r="D330" s="3363"/>
      <c r="E330" s="3363"/>
      <c r="F330" s="3363"/>
      <c r="G330" s="3363"/>
      <c r="H330" s="3363"/>
      <c r="I330" s="3363"/>
      <c r="J330" s="3363"/>
      <c r="K330" s="3363"/>
      <c r="L330" s="3363"/>
      <c r="M330" s="3363"/>
      <c r="N330" s="3363"/>
      <c r="O330" s="3363"/>
      <c r="P330" s="3366"/>
      <c r="Q330" s="3367"/>
      <c r="R330" s="3368"/>
      <c r="S330" s="210"/>
    </row>
    <row r="331" spans="1:19" ht="5.0999999999999996" hidden="1" customHeight="1" thickBot="1" x14ac:dyDescent="0.35">
      <c r="A331" s="1466"/>
      <c r="B331" s="722"/>
      <c r="C331" s="722"/>
      <c r="D331" s="722"/>
      <c r="E331" s="722"/>
      <c r="F331" s="722"/>
      <c r="G331" s="722"/>
      <c r="H331" s="722"/>
      <c r="I331" s="722"/>
      <c r="J331" s="722"/>
      <c r="K331" s="722"/>
      <c r="L331" s="722"/>
      <c r="M331" s="722"/>
      <c r="N331" s="722"/>
      <c r="O331" s="722"/>
      <c r="P331" s="722"/>
      <c r="Q331" s="707"/>
      <c r="R331" s="707"/>
      <c r="S331" s="210"/>
    </row>
    <row r="332" spans="1:19" ht="15.75" hidden="1" customHeight="1" thickBot="1" x14ac:dyDescent="0.35">
      <c r="A332" s="1466"/>
      <c r="B332" s="3363" t="s">
        <v>1171</v>
      </c>
      <c r="C332" s="3363"/>
      <c r="D332" s="3363"/>
      <c r="E332" s="3363"/>
      <c r="F332" s="3363"/>
      <c r="G332" s="3363"/>
      <c r="H332" s="3369"/>
      <c r="I332" s="3370"/>
      <c r="J332" s="3370"/>
      <c r="K332" s="3370"/>
      <c r="L332" s="3370"/>
      <c r="M332" s="3370"/>
      <c r="N332" s="3370"/>
      <c r="O332" s="3370"/>
      <c r="P332" s="3370"/>
      <c r="Q332" s="3370"/>
      <c r="R332" s="3371"/>
      <c r="S332" s="210"/>
    </row>
    <row r="333" spans="1:19" ht="15.75" hidden="1" customHeight="1" thickBot="1" x14ac:dyDescent="0.35">
      <c r="A333" s="1465"/>
      <c r="B333" s="931"/>
      <c r="C333" s="931"/>
      <c r="D333" s="931"/>
      <c r="E333" s="931"/>
      <c r="F333" s="931"/>
      <c r="G333" s="931"/>
      <c r="H333" s="931"/>
      <c r="I333" s="931"/>
      <c r="J333" s="931"/>
      <c r="K333" s="931"/>
      <c r="L333" s="931"/>
      <c r="M333" s="933"/>
      <c r="N333" s="933"/>
      <c r="O333" s="933"/>
      <c r="P333" s="933"/>
      <c r="Q333" s="933"/>
      <c r="R333" s="933"/>
      <c r="S333" s="210"/>
    </row>
    <row r="334" spans="1:19" ht="15.75" hidden="1" customHeight="1" thickBot="1" x14ac:dyDescent="0.35">
      <c r="A334" s="1465"/>
      <c r="B334" s="940"/>
      <c r="C334" s="3360" t="s">
        <v>1170</v>
      </c>
      <c r="D334" s="3361"/>
      <c r="E334" s="3361"/>
      <c r="F334" s="3361"/>
      <c r="G334" s="3361"/>
      <c r="H334" s="3361"/>
      <c r="I334" s="3361"/>
      <c r="J334" s="3361"/>
      <c r="K334" s="3361"/>
      <c r="L334" s="3361"/>
      <c r="M334" s="3361"/>
      <c r="N334" s="3361"/>
      <c r="O334" s="3361"/>
      <c r="P334" s="3361"/>
      <c r="Q334" s="3361"/>
      <c r="R334" s="3361"/>
      <c r="S334" s="210"/>
    </row>
    <row r="335" spans="1:19" ht="5.0999999999999996" hidden="1" customHeight="1" x14ac:dyDescent="0.3">
      <c r="A335" s="1465"/>
      <c r="B335" s="931"/>
      <c r="C335" s="721"/>
      <c r="D335" s="721"/>
      <c r="E335" s="721"/>
      <c r="F335" s="721"/>
      <c r="G335" s="721"/>
      <c r="H335" s="721"/>
      <c r="I335" s="721"/>
      <c r="J335" s="721"/>
      <c r="K335" s="721"/>
      <c r="L335" s="721"/>
      <c r="M335" s="721"/>
      <c r="N335" s="721"/>
      <c r="O335" s="721"/>
      <c r="P335" s="721"/>
      <c r="Q335" s="721"/>
      <c r="R335" s="721"/>
      <c r="S335" s="210"/>
    </row>
    <row r="336" spans="1:19" ht="15.75" hidden="1" customHeight="1" thickBot="1" x14ac:dyDescent="0.35">
      <c r="A336" s="1465"/>
      <c r="B336" s="931" t="s">
        <v>1169</v>
      </c>
      <c r="C336" s="3362" t="s">
        <v>189</v>
      </c>
      <c r="D336" s="3362"/>
      <c r="E336" s="3362"/>
      <c r="F336" s="3362"/>
      <c r="G336" s="3362"/>
      <c r="H336" s="3362"/>
      <c r="I336" s="3362"/>
      <c r="J336" s="931"/>
      <c r="K336" s="3362" t="s">
        <v>1166</v>
      </c>
      <c r="L336" s="3362"/>
      <c r="M336" s="3362"/>
      <c r="N336" s="3362"/>
      <c r="O336" s="3362"/>
      <c r="P336" s="3362"/>
      <c r="Q336" s="933"/>
      <c r="R336" s="861" t="s">
        <v>115</v>
      </c>
      <c r="S336" s="210"/>
    </row>
    <row r="337" spans="1:19" ht="15.75" hidden="1" customHeight="1" thickBot="1" x14ac:dyDescent="0.35">
      <c r="A337" s="1465"/>
      <c r="B337" s="723" t="s">
        <v>1168</v>
      </c>
      <c r="C337" s="3362" t="s">
        <v>189</v>
      </c>
      <c r="D337" s="3362"/>
      <c r="E337" s="3362"/>
      <c r="F337" s="3362"/>
      <c r="G337" s="3362"/>
      <c r="H337" s="3362"/>
      <c r="I337" s="3362"/>
      <c r="J337" s="931"/>
      <c r="K337" s="3362" t="s">
        <v>1166</v>
      </c>
      <c r="L337" s="3362"/>
      <c r="M337" s="3362"/>
      <c r="N337" s="3362"/>
      <c r="O337" s="3362"/>
      <c r="P337" s="3362"/>
      <c r="Q337" s="933"/>
      <c r="R337" s="861" t="s">
        <v>115</v>
      </c>
      <c r="S337" s="210"/>
    </row>
    <row r="338" spans="1:19" ht="15.75" hidden="1" customHeight="1" thickBot="1" x14ac:dyDescent="0.35">
      <c r="A338" s="1465"/>
      <c r="B338" s="931" t="s">
        <v>1167</v>
      </c>
      <c r="C338" s="3362" t="s">
        <v>189</v>
      </c>
      <c r="D338" s="3362"/>
      <c r="E338" s="3362"/>
      <c r="F338" s="3362"/>
      <c r="G338" s="3362"/>
      <c r="H338" s="3362"/>
      <c r="I338" s="3362"/>
      <c r="J338" s="931"/>
      <c r="K338" s="3362" t="s">
        <v>1166</v>
      </c>
      <c r="L338" s="3362"/>
      <c r="M338" s="3362"/>
      <c r="N338" s="3362"/>
      <c r="O338" s="3362"/>
      <c r="P338" s="3362"/>
      <c r="Q338" s="933"/>
      <c r="R338" s="861" t="s">
        <v>115</v>
      </c>
      <c r="S338" s="210"/>
    </row>
    <row r="339" spans="1:19" ht="15.75" hidden="1" customHeight="1" thickBot="1" x14ac:dyDescent="0.35">
      <c r="A339" s="1473"/>
      <c r="B339" s="930"/>
      <c r="C339" s="930"/>
      <c r="D339" s="3359"/>
      <c r="E339" s="3359"/>
      <c r="F339" s="3359"/>
      <c r="G339" s="3359"/>
      <c r="H339" s="3359"/>
      <c r="I339" s="3359"/>
      <c r="J339" s="3359"/>
      <c r="K339" s="3359"/>
      <c r="L339" s="3359"/>
      <c r="M339" s="930"/>
      <c r="N339" s="930"/>
      <c r="O339" s="930"/>
      <c r="P339" s="930"/>
      <c r="Q339" s="930"/>
      <c r="R339" s="930"/>
      <c r="S339" s="716"/>
    </row>
    <row r="340" spans="1:19" ht="15.75" hidden="1" customHeight="1" thickBot="1" x14ac:dyDescent="0.35">
      <c r="A340" s="1474"/>
      <c r="B340" s="712"/>
      <c r="C340" s="712"/>
      <c r="D340" s="712"/>
      <c r="E340" s="712"/>
      <c r="F340" s="712"/>
      <c r="G340" s="712"/>
      <c r="H340" s="712"/>
      <c r="I340" s="712"/>
      <c r="J340" s="713"/>
      <c r="K340" s="713"/>
      <c r="L340" s="713"/>
      <c r="M340" s="712"/>
      <c r="N340" s="712"/>
      <c r="O340" s="712"/>
      <c r="P340" s="712"/>
      <c r="Q340" s="712"/>
      <c r="R340" s="712"/>
      <c r="S340" s="711"/>
    </row>
    <row r="341" spans="1:19" ht="15.75" hidden="1" customHeight="1" x14ac:dyDescent="0.3">
      <c r="A341" s="1470"/>
      <c r="B341" s="710"/>
      <c r="C341" s="710"/>
      <c r="D341" s="710"/>
      <c r="E341" s="710"/>
      <c r="F341" s="710"/>
      <c r="G341" s="710"/>
      <c r="H341" s="710"/>
      <c r="I341" s="710"/>
      <c r="J341" s="710"/>
      <c r="K341" s="710"/>
      <c r="L341" s="710"/>
      <c r="M341" s="207"/>
      <c r="N341" s="207"/>
      <c r="O341" s="207"/>
      <c r="P341" s="207"/>
      <c r="Q341" s="207"/>
      <c r="R341" s="207"/>
      <c r="S341" s="206"/>
    </row>
    <row r="342" spans="1:19" ht="15.75" hidden="1" customHeight="1" thickBot="1" x14ac:dyDescent="0.35">
      <c r="A342" s="1464">
        <v>14</v>
      </c>
      <c r="B342" s="3025"/>
      <c r="C342" s="3025"/>
      <c r="D342" s="3025"/>
      <c r="E342" s="3025"/>
      <c r="F342" s="3025"/>
      <c r="G342" s="3025"/>
      <c r="H342" s="3025"/>
      <c r="I342" s="723"/>
      <c r="J342" s="3025"/>
      <c r="K342" s="3025"/>
      <c r="L342" s="3025"/>
      <c r="M342" s="3025"/>
      <c r="N342" s="933"/>
      <c r="O342" s="929"/>
      <c r="P342" s="723"/>
      <c r="Q342" s="3030"/>
      <c r="R342" s="3025"/>
      <c r="S342" s="210"/>
    </row>
    <row r="343" spans="1:19" ht="15.75" hidden="1" customHeight="1" x14ac:dyDescent="0.3">
      <c r="A343" s="1465"/>
      <c r="B343" s="3376" t="s">
        <v>1176</v>
      </c>
      <c r="C343" s="3376"/>
      <c r="D343" s="3376"/>
      <c r="E343" s="3376"/>
      <c r="F343" s="3376"/>
      <c r="G343" s="3376"/>
      <c r="H343" s="3376"/>
      <c r="I343" s="931"/>
      <c r="J343" s="651" t="s">
        <v>975</v>
      </c>
      <c r="K343" s="931"/>
      <c r="L343" s="931"/>
      <c r="M343" s="933"/>
      <c r="N343" s="933"/>
      <c r="O343" s="709" t="s">
        <v>1175</v>
      </c>
      <c r="P343" s="933"/>
      <c r="Q343" s="708" t="s">
        <v>1174</v>
      </c>
      <c r="R343" s="933"/>
      <c r="S343" s="210"/>
    </row>
    <row r="344" spans="1:19" ht="15.75" hidden="1" customHeight="1" thickBot="1" x14ac:dyDescent="0.35">
      <c r="A344" s="1465"/>
      <c r="B344" s="3377"/>
      <c r="C344" s="3377"/>
      <c r="D344" s="3377"/>
      <c r="E344" s="3377"/>
      <c r="F344" s="3377"/>
      <c r="G344" s="3377"/>
      <c r="H344" s="3377"/>
      <c r="I344" s="3377"/>
      <c r="J344" s="3377"/>
      <c r="K344" s="3377"/>
      <c r="L344" s="3377"/>
      <c r="M344" s="3377"/>
      <c r="N344" s="933"/>
      <c r="O344" s="3377"/>
      <c r="P344" s="3377"/>
      <c r="Q344" s="3377"/>
      <c r="R344" s="3377"/>
      <c r="S344" s="210"/>
    </row>
    <row r="345" spans="1:19" ht="15.75" hidden="1" customHeight="1" x14ac:dyDescent="0.3">
      <c r="A345" s="1465"/>
      <c r="B345" s="651" t="s">
        <v>1059</v>
      </c>
      <c r="C345" s="931"/>
      <c r="D345" s="931"/>
      <c r="E345" s="931"/>
      <c r="F345" s="931"/>
      <c r="G345" s="931"/>
      <c r="H345" s="931"/>
      <c r="I345" s="931"/>
      <c r="J345" s="931"/>
      <c r="K345" s="931"/>
      <c r="L345" s="931"/>
      <c r="M345" s="933"/>
      <c r="N345" s="933"/>
      <c r="O345" s="941" t="s">
        <v>167</v>
      </c>
      <c r="P345" s="933"/>
      <c r="Q345" s="933"/>
      <c r="R345" s="933"/>
      <c r="S345" s="210"/>
    </row>
    <row r="346" spans="1:19" ht="15.75" hidden="1" customHeight="1" thickBot="1" x14ac:dyDescent="0.35">
      <c r="A346" s="1465"/>
      <c r="B346" s="3377"/>
      <c r="C346" s="3377"/>
      <c r="D346" s="3377"/>
      <c r="E346" s="3377"/>
      <c r="F346" s="3377"/>
      <c r="G346" s="3377"/>
      <c r="H346" s="3377"/>
      <c r="I346" s="931"/>
      <c r="J346" s="3377"/>
      <c r="K346" s="3377"/>
      <c r="L346" s="3377"/>
      <c r="M346" s="3377"/>
      <c r="N346" s="3377"/>
      <c r="O346" s="3377"/>
      <c r="P346" s="3377"/>
      <c r="Q346" s="3377"/>
      <c r="R346" s="3377"/>
      <c r="S346" s="210"/>
    </row>
    <row r="347" spans="1:19" ht="15.75" hidden="1" customHeight="1" x14ac:dyDescent="0.3">
      <c r="A347" s="1466"/>
      <c r="B347" s="3374" t="s">
        <v>1219</v>
      </c>
      <c r="C347" s="3374"/>
      <c r="D347" s="3374"/>
      <c r="E347" s="3374"/>
      <c r="F347" s="3374"/>
      <c r="G347" s="3374"/>
      <c r="H347" s="3374"/>
      <c r="I347" s="307"/>
      <c r="J347" s="3363" t="s">
        <v>1060</v>
      </c>
      <c r="K347" s="3363"/>
      <c r="L347" s="3363"/>
      <c r="M347" s="3363"/>
      <c r="N347" s="3363"/>
      <c r="O347" s="3363"/>
      <c r="P347" s="3363"/>
      <c r="Q347" s="933"/>
      <c r="R347" s="933"/>
      <c r="S347" s="210"/>
    </row>
    <row r="348" spans="1:19" ht="15.75" hidden="1" customHeight="1" thickBot="1" x14ac:dyDescent="0.35">
      <c r="A348" s="1466"/>
      <c r="B348" s="3372" t="s">
        <v>1218</v>
      </c>
      <c r="C348" s="3372"/>
      <c r="D348" s="3372"/>
      <c r="E348" s="3372"/>
      <c r="F348" s="3372"/>
      <c r="G348" s="3372"/>
      <c r="H348" s="3372"/>
      <c r="I348" s="307"/>
      <c r="J348" s="3372" t="s">
        <v>1218</v>
      </c>
      <c r="K348" s="3372"/>
      <c r="L348" s="3372"/>
      <c r="M348" s="3372"/>
      <c r="N348" s="3372"/>
      <c r="O348" s="3372"/>
      <c r="P348" s="3372"/>
      <c r="Q348" s="3372"/>
      <c r="R348" s="3372"/>
      <c r="S348" s="210"/>
    </row>
    <row r="349" spans="1:19" ht="15.75" hidden="1" customHeight="1" x14ac:dyDescent="0.3">
      <c r="A349" s="1466"/>
      <c r="B349" s="3373" t="s">
        <v>1220</v>
      </c>
      <c r="C349" s="3373"/>
      <c r="D349" s="3373"/>
      <c r="E349" s="3373"/>
      <c r="F349" s="3373"/>
      <c r="G349" s="3373"/>
      <c r="H349" s="3373"/>
      <c r="I349" s="307"/>
      <c r="J349" s="3374" t="s">
        <v>1173</v>
      </c>
      <c r="K349" s="3374"/>
      <c r="L349" s="3374"/>
      <c r="M349" s="3374"/>
      <c r="N349" s="3374"/>
      <c r="O349" s="3374"/>
      <c r="P349" s="3374"/>
      <c r="Q349" s="3374"/>
      <c r="R349" s="3374"/>
      <c r="S349" s="210"/>
    </row>
    <row r="350" spans="1:19" ht="15.75" hidden="1" customHeight="1" thickBot="1" x14ac:dyDescent="0.35">
      <c r="A350" s="1466"/>
      <c r="B350" s="3375"/>
      <c r="C350" s="3375"/>
      <c r="D350" s="3375"/>
      <c r="E350" s="3375"/>
      <c r="F350" s="3375"/>
      <c r="G350" s="3375"/>
      <c r="H350" s="3375"/>
      <c r="I350" s="307"/>
      <c r="J350" s="3375"/>
      <c r="K350" s="3375"/>
      <c r="L350" s="3375"/>
      <c r="M350" s="3375"/>
      <c r="N350" s="933"/>
      <c r="O350" s="929"/>
      <c r="P350" s="723"/>
      <c r="Q350" s="3025"/>
      <c r="R350" s="3025"/>
      <c r="S350" s="210"/>
    </row>
    <row r="351" spans="1:19" ht="15.75" hidden="1" customHeight="1" x14ac:dyDescent="0.3">
      <c r="A351" s="1467"/>
      <c r="B351" s="709" t="s">
        <v>1061</v>
      </c>
      <c r="C351" s="933"/>
      <c r="D351" s="933"/>
      <c r="E351" s="933"/>
      <c r="F351" s="933"/>
      <c r="G351" s="933"/>
      <c r="H351" s="933"/>
      <c r="I351" s="933"/>
      <c r="J351" s="708" t="s">
        <v>167</v>
      </c>
      <c r="K351" s="933"/>
      <c r="L351" s="933"/>
      <c r="M351" s="933"/>
      <c r="N351" s="933"/>
      <c r="O351" s="708" t="s">
        <v>168</v>
      </c>
      <c r="P351" s="933"/>
      <c r="Q351" s="708" t="s">
        <v>169</v>
      </c>
      <c r="R351" s="933"/>
      <c r="S351" s="210"/>
    </row>
    <row r="352" spans="1:19" ht="5.0999999999999996" hidden="1" customHeight="1" thickBot="1" x14ac:dyDescent="0.35">
      <c r="A352" s="1465"/>
      <c r="B352" s="931"/>
      <c r="C352" s="931"/>
      <c r="D352" s="931"/>
      <c r="E352" s="931"/>
      <c r="F352" s="931"/>
      <c r="G352" s="931"/>
      <c r="H352" s="931"/>
      <c r="I352" s="931"/>
      <c r="J352" s="931"/>
      <c r="K352" s="931"/>
      <c r="L352" s="931"/>
      <c r="M352" s="933"/>
      <c r="N352" s="933"/>
      <c r="O352" s="933"/>
      <c r="P352" s="933"/>
      <c r="Q352" s="933"/>
      <c r="R352" s="933"/>
      <c r="S352" s="210"/>
    </row>
    <row r="353" spans="1:19" ht="15.75" hidden="1" customHeight="1" thickBot="1" x14ac:dyDescent="0.35">
      <c r="A353" s="1466"/>
      <c r="B353" s="3363" t="s">
        <v>721</v>
      </c>
      <c r="C353" s="3363"/>
      <c r="D353" s="3363"/>
      <c r="E353" s="3363"/>
      <c r="F353" s="3363"/>
      <c r="G353" s="3363"/>
      <c r="H353" s="3363"/>
      <c r="I353" s="3363"/>
      <c r="J353" s="3363"/>
      <c r="K353" s="3363"/>
      <c r="L353" s="3363"/>
      <c r="M353" s="3363"/>
      <c r="N353" s="3363"/>
      <c r="O353" s="3363"/>
      <c r="P353" s="933"/>
      <c r="Q353" s="3364"/>
      <c r="R353" s="3365"/>
      <c r="S353" s="210"/>
    </row>
    <row r="354" spans="1:19" ht="5.0999999999999996" hidden="1" customHeight="1" thickBot="1" x14ac:dyDescent="0.35">
      <c r="A354" s="1466"/>
      <c r="B354" s="722"/>
      <c r="C354" s="722"/>
      <c r="D354" s="722"/>
      <c r="E354" s="722"/>
      <c r="F354" s="722"/>
      <c r="G354" s="722"/>
      <c r="H354" s="722"/>
      <c r="I354" s="722"/>
      <c r="J354" s="722"/>
      <c r="K354" s="722"/>
      <c r="L354" s="722"/>
      <c r="M354" s="722"/>
      <c r="N354" s="722"/>
      <c r="O354" s="722"/>
      <c r="P354" s="933"/>
      <c r="Q354" s="932"/>
      <c r="R354" s="932"/>
      <c r="S354" s="210"/>
    </row>
    <row r="355" spans="1:19" ht="15.75" hidden="1" customHeight="1" thickBot="1" x14ac:dyDescent="0.35">
      <c r="A355" s="1466"/>
      <c r="B355" s="3363" t="s">
        <v>1172</v>
      </c>
      <c r="C355" s="3363"/>
      <c r="D355" s="3363"/>
      <c r="E355" s="3363"/>
      <c r="F355" s="3363"/>
      <c r="G355" s="3363"/>
      <c r="H355" s="3363"/>
      <c r="I355" s="3363"/>
      <c r="J355" s="3363"/>
      <c r="K355" s="3363"/>
      <c r="L355" s="3363"/>
      <c r="M355" s="3363"/>
      <c r="N355" s="3363"/>
      <c r="O355" s="3363"/>
      <c r="P355" s="3366"/>
      <c r="Q355" s="3367"/>
      <c r="R355" s="3368"/>
      <c r="S355" s="210"/>
    </row>
    <row r="356" spans="1:19" ht="5.0999999999999996" hidden="1" customHeight="1" thickBot="1" x14ac:dyDescent="0.35">
      <c r="A356" s="1466"/>
      <c r="B356" s="722"/>
      <c r="C356" s="722"/>
      <c r="D356" s="722"/>
      <c r="E356" s="722"/>
      <c r="F356" s="722"/>
      <c r="G356" s="722"/>
      <c r="H356" s="722"/>
      <c r="I356" s="722"/>
      <c r="J356" s="722"/>
      <c r="K356" s="722"/>
      <c r="L356" s="722"/>
      <c r="M356" s="722"/>
      <c r="N356" s="722"/>
      <c r="O356" s="722"/>
      <c r="P356" s="722"/>
      <c r="Q356" s="707"/>
      <c r="R356" s="707"/>
      <c r="S356" s="210"/>
    </row>
    <row r="357" spans="1:19" ht="15.75" hidden="1" customHeight="1" thickBot="1" x14ac:dyDescent="0.35">
      <c r="A357" s="1466"/>
      <c r="B357" s="3363" t="s">
        <v>1171</v>
      </c>
      <c r="C357" s="3363"/>
      <c r="D357" s="3363"/>
      <c r="E357" s="3363"/>
      <c r="F357" s="3363"/>
      <c r="G357" s="3363"/>
      <c r="H357" s="3369"/>
      <c r="I357" s="3370"/>
      <c r="J357" s="3370"/>
      <c r="K357" s="3370"/>
      <c r="L357" s="3370"/>
      <c r="M357" s="3370"/>
      <c r="N357" s="3370"/>
      <c r="O357" s="3370"/>
      <c r="P357" s="3370"/>
      <c r="Q357" s="3370"/>
      <c r="R357" s="3371"/>
      <c r="S357" s="210"/>
    </row>
    <row r="358" spans="1:19" ht="15.75" hidden="1" customHeight="1" thickBot="1" x14ac:dyDescent="0.35">
      <c r="A358" s="1465"/>
      <c r="B358" s="931"/>
      <c r="C358" s="931"/>
      <c r="D358" s="931"/>
      <c r="E358" s="931"/>
      <c r="F358" s="931"/>
      <c r="G358" s="931"/>
      <c r="H358" s="931"/>
      <c r="I358" s="931"/>
      <c r="J358" s="931"/>
      <c r="K358" s="931"/>
      <c r="L358" s="931"/>
      <c r="M358" s="933"/>
      <c r="N358" s="933"/>
      <c r="O358" s="933"/>
      <c r="P358" s="933"/>
      <c r="Q358" s="933"/>
      <c r="R358" s="933"/>
      <c r="S358" s="210"/>
    </row>
    <row r="359" spans="1:19" ht="15.75" hidden="1" customHeight="1" thickBot="1" x14ac:dyDescent="0.35">
      <c r="A359" s="1465"/>
      <c r="B359" s="940"/>
      <c r="C359" s="3360" t="s">
        <v>1170</v>
      </c>
      <c r="D359" s="3361"/>
      <c r="E359" s="3361"/>
      <c r="F359" s="3361"/>
      <c r="G359" s="3361"/>
      <c r="H359" s="3361"/>
      <c r="I359" s="3361"/>
      <c r="J359" s="3361"/>
      <c r="K359" s="3361"/>
      <c r="L359" s="3361"/>
      <c r="M359" s="3361"/>
      <c r="N359" s="3361"/>
      <c r="O359" s="3361"/>
      <c r="P359" s="3361"/>
      <c r="Q359" s="3361"/>
      <c r="R359" s="3361"/>
      <c r="S359" s="210"/>
    </row>
    <row r="360" spans="1:19" ht="5.0999999999999996" hidden="1" customHeight="1" x14ac:dyDescent="0.3">
      <c r="A360" s="1465"/>
      <c r="B360" s="931"/>
      <c r="C360" s="721"/>
      <c r="D360" s="721"/>
      <c r="E360" s="721"/>
      <c r="F360" s="721"/>
      <c r="G360" s="721"/>
      <c r="H360" s="721"/>
      <c r="I360" s="721"/>
      <c r="J360" s="721"/>
      <c r="K360" s="721"/>
      <c r="L360" s="721"/>
      <c r="M360" s="721"/>
      <c r="N360" s="721"/>
      <c r="O360" s="721"/>
      <c r="P360" s="721"/>
      <c r="Q360" s="721"/>
      <c r="R360" s="721"/>
      <c r="S360" s="210"/>
    </row>
    <row r="361" spans="1:19" ht="15.75" hidden="1" customHeight="1" thickBot="1" x14ac:dyDescent="0.35">
      <c r="A361" s="1465"/>
      <c r="B361" s="931" t="s">
        <v>1169</v>
      </c>
      <c r="C361" s="3362" t="s">
        <v>189</v>
      </c>
      <c r="D361" s="3362"/>
      <c r="E361" s="3362"/>
      <c r="F361" s="3362"/>
      <c r="G361" s="3362"/>
      <c r="H361" s="3362"/>
      <c r="I361" s="3362"/>
      <c r="J361" s="931"/>
      <c r="K361" s="3362" t="s">
        <v>1166</v>
      </c>
      <c r="L361" s="3362"/>
      <c r="M361" s="3362"/>
      <c r="N361" s="3362"/>
      <c r="O361" s="3362"/>
      <c r="P361" s="3362"/>
      <c r="Q361" s="933"/>
      <c r="R361" s="861" t="s">
        <v>115</v>
      </c>
      <c r="S361" s="210"/>
    </row>
    <row r="362" spans="1:19" ht="15.75" hidden="1" customHeight="1" thickBot="1" x14ac:dyDescent="0.35">
      <c r="A362" s="1465"/>
      <c r="B362" s="723" t="s">
        <v>1168</v>
      </c>
      <c r="C362" s="3362" t="s">
        <v>189</v>
      </c>
      <c r="D362" s="3362"/>
      <c r="E362" s="3362"/>
      <c r="F362" s="3362"/>
      <c r="G362" s="3362"/>
      <c r="H362" s="3362"/>
      <c r="I362" s="3362"/>
      <c r="J362" s="931"/>
      <c r="K362" s="3362" t="s">
        <v>1166</v>
      </c>
      <c r="L362" s="3362"/>
      <c r="M362" s="3362"/>
      <c r="N362" s="3362"/>
      <c r="O362" s="3362"/>
      <c r="P362" s="3362"/>
      <c r="Q362" s="933"/>
      <c r="R362" s="861" t="s">
        <v>115</v>
      </c>
      <c r="S362" s="210"/>
    </row>
    <row r="363" spans="1:19" ht="15.75" hidden="1" customHeight="1" thickBot="1" x14ac:dyDescent="0.35">
      <c r="A363" s="1465"/>
      <c r="B363" s="931" t="s">
        <v>1167</v>
      </c>
      <c r="C363" s="3362" t="s">
        <v>189</v>
      </c>
      <c r="D363" s="3362"/>
      <c r="E363" s="3362"/>
      <c r="F363" s="3362"/>
      <c r="G363" s="3362"/>
      <c r="H363" s="3362"/>
      <c r="I363" s="3362"/>
      <c r="J363" s="931"/>
      <c r="K363" s="3362" t="s">
        <v>1166</v>
      </c>
      <c r="L363" s="3362"/>
      <c r="M363" s="3362"/>
      <c r="N363" s="3362"/>
      <c r="O363" s="3362"/>
      <c r="P363" s="3362"/>
      <c r="Q363" s="933"/>
      <c r="R363" s="861" t="s">
        <v>115</v>
      </c>
      <c r="S363" s="210"/>
    </row>
    <row r="364" spans="1:19" ht="15.75" hidden="1" customHeight="1" thickBot="1" x14ac:dyDescent="0.35">
      <c r="A364" s="1473"/>
      <c r="B364" s="930"/>
      <c r="C364" s="930"/>
      <c r="D364" s="3359"/>
      <c r="E364" s="3359"/>
      <c r="F364" s="3359"/>
      <c r="G364" s="3359"/>
      <c r="H364" s="3359"/>
      <c r="I364" s="3359"/>
      <c r="J364" s="3359"/>
      <c r="K364" s="3359"/>
      <c r="L364" s="3359"/>
      <c r="M364" s="930"/>
      <c r="N364" s="930"/>
      <c r="O364" s="930"/>
      <c r="P364" s="930"/>
      <c r="Q364" s="930"/>
      <c r="R364" s="930"/>
      <c r="S364" s="716"/>
    </row>
    <row r="365" spans="1:19" ht="15.75" hidden="1" customHeight="1" thickBot="1" x14ac:dyDescent="0.35">
      <c r="A365" s="1474"/>
      <c r="B365" s="712"/>
      <c r="C365" s="712"/>
      <c r="D365" s="712"/>
      <c r="E365" s="712"/>
      <c r="F365" s="712"/>
      <c r="G365" s="712"/>
      <c r="H365" s="712"/>
      <c r="I365" s="712"/>
      <c r="J365" s="713"/>
      <c r="K365" s="713"/>
      <c r="L365" s="713"/>
      <c r="M365" s="712"/>
      <c r="N365" s="712"/>
      <c r="O365" s="712"/>
      <c r="P365" s="712"/>
      <c r="Q365" s="712"/>
      <c r="R365" s="712"/>
      <c r="S365" s="711"/>
    </row>
    <row r="366" spans="1:19" ht="15.75" hidden="1" customHeight="1" x14ac:dyDescent="0.3">
      <c r="A366" s="1470"/>
      <c r="B366" s="710"/>
      <c r="C366" s="710"/>
      <c r="D366" s="710"/>
      <c r="E366" s="710"/>
      <c r="F366" s="710"/>
      <c r="G366" s="710"/>
      <c r="H366" s="710"/>
      <c r="I366" s="710"/>
      <c r="J366" s="710"/>
      <c r="K366" s="710"/>
      <c r="L366" s="710"/>
      <c r="M366" s="207"/>
      <c r="N366" s="207"/>
      <c r="O366" s="207"/>
      <c r="P366" s="207"/>
      <c r="Q366" s="207"/>
      <c r="R366" s="207"/>
      <c r="S366" s="206"/>
    </row>
    <row r="367" spans="1:19" ht="15.75" hidden="1" customHeight="1" thickBot="1" x14ac:dyDescent="0.35">
      <c r="A367" s="1464">
        <v>15</v>
      </c>
      <c r="B367" s="3025"/>
      <c r="C367" s="3025"/>
      <c r="D367" s="3025"/>
      <c r="E367" s="3025"/>
      <c r="F367" s="3025"/>
      <c r="G367" s="3025"/>
      <c r="H367" s="3025"/>
      <c r="I367" s="723"/>
      <c r="J367" s="3025"/>
      <c r="K367" s="3025"/>
      <c r="L367" s="3025"/>
      <c r="M367" s="3025"/>
      <c r="N367" s="933"/>
      <c r="O367" s="929"/>
      <c r="P367" s="723"/>
      <c r="Q367" s="3030"/>
      <c r="R367" s="3025"/>
      <c r="S367" s="210"/>
    </row>
    <row r="368" spans="1:19" ht="15.75" hidden="1" customHeight="1" x14ac:dyDescent="0.3">
      <c r="A368" s="1465"/>
      <c r="B368" s="3376" t="s">
        <v>1176</v>
      </c>
      <c r="C368" s="3376"/>
      <c r="D368" s="3376"/>
      <c r="E368" s="3376"/>
      <c r="F368" s="3376"/>
      <c r="G368" s="3376"/>
      <c r="H368" s="3376"/>
      <c r="I368" s="931"/>
      <c r="J368" s="651" t="s">
        <v>975</v>
      </c>
      <c r="K368" s="931"/>
      <c r="L368" s="931"/>
      <c r="M368" s="933"/>
      <c r="N368" s="933"/>
      <c r="O368" s="709" t="s">
        <v>1175</v>
      </c>
      <c r="P368" s="933"/>
      <c r="Q368" s="708" t="s">
        <v>1174</v>
      </c>
      <c r="R368" s="933"/>
      <c r="S368" s="210"/>
    </row>
    <row r="369" spans="1:19" ht="15.75" hidden="1" customHeight="1" thickBot="1" x14ac:dyDescent="0.35">
      <c r="A369" s="1465"/>
      <c r="B369" s="3377"/>
      <c r="C369" s="3377"/>
      <c r="D369" s="3377"/>
      <c r="E369" s="3377"/>
      <c r="F369" s="3377"/>
      <c r="G369" s="3377"/>
      <c r="H369" s="3377"/>
      <c r="I369" s="3377"/>
      <c r="J369" s="3377"/>
      <c r="K369" s="3377"/>
      <c r="L369" s="3377"/>
      <c r="M369" s="3377"/>
      <c r="N369" s="933"/>
      <c r="O369" s="3377"/>
      <c r="P369" s="3377"/>
      <c r="Q369" s="3377"/>
      <c r="R369" s="3377"/>
      <c r="S369" s="210"/>
    </row>
    <row r="370" spans="1:19" ht="15.75" hidden="1" customHeight="1" x14ac:dyDescent="0.3">
      <c r="A370" s="1465"/>
      <c r="B370" s="651" t="s">
        <v>1059</v>
      </c>
      <c r="C370" s="931"/>
      <c r="D370" s="931"/>
      <c r="E370" s="931"/>
      <c r="F370" s="931"/>
      <c r="G370" s="931"/>
      <c r="H370" s="931"/>
      <c r="I370" s="931"/>
      <c r="J370" s="931"/>
      <c r="K370" s="931"/>
      <c r="L370" s="931"/>
      <c r="M370" s="933"/>
      <c r="N370" s="933"/>
      <c r="O370" s="941" t="s">
        <v>167</v>
      </c>
      <c r="P370" s="933"/>
      <c r="Q370" s="933"/>
      <c r="R370" s="933"/>
      <c r="S370" s="210"/>
    </row>
    <row r="371" spans="1:19" ht="15.75" hidden="1" customHeight="1" thickBot="1" x14ac:dyDescent="0.35">
      <c r="A371" s="1465"/>
      <c r="B371" s="3377"/>
      <c r="C371" s="3377"/>
      <c r="D371" s="3377"/>
      <c r="E371" s="3377"/>
      <c r="F371" s="3377"/>
      <c r="G371" s="3377"/>
      <c r="H371" s="3377"/>
      <c r="I371" s="931"/>
      <c r="J371" s="3377"/>
      <c r="K371" s="3377"/>
      <c r="L371" s="3377"/>
      <c r="M371" s="3377"/>
      <c r="N371" s="3377"/>
      <c r="O371" s="3377"/>
      <c r="P371" s="3377"/>
      <c r="Q371" s="3377"/>
      <c r="R371" s="3377"/>
      <c r="S371" s="210"/>
    </row>
    <row r="372" spans="1:19" ht="15.75" hidden="1" customHeight="1" x14ac:dyDescent="0.3">
      <c r="A372" s="1466"/>
      <c r="B372" s="3374" t="s">
        <v>1219</v>
      </c>
      <c r="C372" s="3374"/>
      <c r="D372" s="3374"/>
      <c r="E372" s="3374"/>
      <c r="F372" s="3374"/>
      <c r="G372" s="3374"/>
      <c r="H372" s="3374"/>
      <c r="I372" s="307"/>
      <c r="J372" s="3363" t="s">
        <v>1060</v>
      </c>
      <c r="K372" s="3363"/>
      <c r="L372" s="3363"/>
      <c r="M372" s="3363"/>
      <c r="N372" s="3363"/>
      <c r="O372" s="3363"/>
      <c r="P372" s="3363"/>
      <c r="Q372" s="933"/>
      <c r="R372" s="933"/>
      <c r="S372" s="210"/>
    </row>
    <row r="373" spans="1:19" ht="15.75" hidden="1" customHeight="1" thickBot="1" x14ac:dyDescent="0.35">
      <c r="A373" s="1466"/>
      <c r="B373" s="3372" t="s">
        <v>1218</v>
      </c>
      <c r="C373" s="3372"/>
      <c r="D373" s="3372"/>
      <c r="E373" s="3372"/>
      <c r="F373" s="3372"/>
      <c r="G373" s="3372"/>
      <c r="H373" s="3372"/>
      <c r="I373" s="307"/>
      <c r="J373" s="3372" t="s">
        <v>1218</v>
      </c>
      <c r="K373" s="3372"/>
      <c r="L373" s="3372"/>
      <c r="M373" s="3372"/>
      <c r="N373" s="3372"/>
      <c r="O373" s="3372"/>
      <c r="P373" s="3372"/>
      <c r="Q373" s="3372"/>
      <c r="R373" s="3372"/>
      <c r="S373" s="210"/>
    </row>
    <row r="374" spans="1:19" ht="15.75" hidden="1" customHeight="1" x14ac:dyDescent="0.3">
      <c r="A374" s="1466"/>
      <c r="B374" s="3373" t="s">
        <v>1220</v>
      </c>
      <c r="C374" s="3373"/>
      <c r="D374" s="3373"/>
      <c r="E374" s="3373"/>
      <c r="F374" s="3373"/>
      <c r="G374" s="3373"/>
      <c r="H374" s="3373"/>
      <c r="I374" s="307"/>
      <c r="J374" s="3374" t="s">
        <v>1173</v>
      </c>
      <c r="K374" s="3374"/>
      <c r="L374" s="3374"/>
      <c r="M374" s="3374"/>
      <c r="N374" s="3374"/>
      <c r="O374" s="3374"/>
      <c r="P374" s="3374"/>
      <c r="Q374" s="3374"/>
      <c r="R374" s="3374"/>
      <c r="S374" s="210"/>
    </row>
    <row r="375" spans="1:19" ht="15.75" hidden="1" customHeight="1" thickBot="1" x14ac:dyDescent="0.35">
      <c r="A375" s="1466"/>
      <c r="B375" s="3375"/>
      <c r="C375" s="3375"/>
      <c r="D375" s="3375"/>
      <c r="E375" s="3375"/>
      <c r="F375" s="3375"/>
      <c r="G375" s="3375"/>
      <c r="H375" s="3375"/>
      <c r="I375" s="307"/>
      <c r="J375" s="3375"/>
      <c r="K375" s="3375"/>
      <c r="L375" s="3375"/>
      <c r="M375" s="3375"/>
      <c r="N375" s="933"/>
      <c r="O375" s="929"/>
      <c r="P375" s="723"/>
      <c r="Q375" s="3025"/>
      <c r="R375" s="3025"/>
      <c r="S375" s="210"/>
    </row>
    <row r="376" spans="1:19" ht="15.75" hidden="1" customHeight="1" x14ac:dyDescent="0.3">
      <c r="A376" s="1467"/>
      <c r="B376" s="709" t="s">
        <v>1061</v>
      </c>
      <c r="C376" s="933"/>
      <c r="D376" s="933"/>
      <c r="E376" s="933"/>
      <c r="F376" s="933"/>
      <c r="G376" s="933"/>
      <c r="H376" s="933"/>
      <c r="I376" s="933"/>
      <c r="J376" s="708" t="s">
        <v>167</v>
      </c>
      <c r="K376" s="933"/>
      <c r="L376" s="933"/>
      <c r="M376" s="933"/>
      <c r="N376" s="933"/>
      <c r="O376" s="708" t="s">
        <v>168</v>
      </c>
      <c r="P376" s="933"/>
      <c r="Q376" s="708" t="s">
        <v>169</v>
      </c>
      <c r="R376" s="933"/>
      <c r="S376" s="210"/>
    </row>
    <row r="377" spans="1:19" ht="5.0999999999999996" hidden="1" customHeight="1" thickBot="1" x14ac:dyDescent="0.35">
      <c r="A377" s="1465"/>
      <c r="B377" s="931"/>
      <c r="C377" s="931"/>
      <c r="D377" s="931"/>
      <c r="E377" s="931"/>
      <c r="F377" s="931"/>
      <c r="G377" s="931"/>
      <c r="H377" s="931"/>
      <c r="I377" s="931"/>
      <c r="J377" s="931"/>
      <c r="K377" s="931"/>
      <c r="L377" s="931"/>
      <c r="M377" s="933"/>
      <c r="N377" s="933"/>
      <c r="O377" s="933"/>
      <c r="P377" s="933"/>
      <c r="Q377" s="933"/>
      <c r="R377" s="933"/>
      <c r="S377" s="210"/>
    </row>
    <row r="378" spans="1:19" ht="15.75" hidden="1" customHeight="1" thickBot="1" x14ac:dyDescent="0.35">
      <c r="A378" s="1466"/>
      <c r="B378" s="3363" t="s">
        <v>721</v>
      </c>
      <c r="C378" s="3363"/>
      <c r="D378" s="3363"/>
      <c r="E378" s="3363"/>
      <c r="F378" s="3363"/>
      <c r="G378" s="3363"/>
      <c r="H378" s="3363"/>
      <c r="I378" s="3363"/>
      <c r="J378" s="3363"/>
      <c r="K378" s="3363"/>
      <c r="L378" s="3363"/>
      <c r="M378" s="3363"/>
      <c r="N378" s="3363"/>
      <c r="O378" s="3363"/>
      <c r="P378" s="933"/>
      <c r="Q378" s="3364"/>
      <c r="R378" s="3365"/>
      <c r="S378" s="210"/>
    </row>
    <row r="379" spans="1:19" ht="5.0999999999999996" hidden="1" customHeight="1" thickBot="1" x14ac:dyDescent="0.35">
      <c r="A379" s="1466"/>
      <c r="B379" s="722"/>
      <c r="C379" s="722"/>
      <c r="D379" s="722"/>
      <c r="E379" s="722"/>
      <c r="F379" s="722"/>
      <c r="G379" s="722"/>
      <c r="H379" s="722"/>
      <c r="I379" s="722"/>
      <c r="J379" s="722"/>
      <c r="K379" s="722"/>
      <c r="L379" s="722"/>
      <c r="M379" s="722"/>
      <c r="N379" s="722"/>
      <c r="O379" s="722"/>
      <c r="P379" s="933"/>
      <c r="Q379" s="932"/>
      <c r="R379" s="932"/>
      <c r="S379" s="210"/>
    </row>
    <row r="380" spans="1:19" ht="15.75" hidden="1" customHeight="1" thickBot="1" x14ac:dyDescent="0.35">
      <c r="A380" s="1466"/>
      <c r="B380" s="3363" t="s">
        <v>1172</v>
      </c>
      <c r="C380" s="3363"/>
      <c r="D380" s="3363"/>
      <c r="E380" s="3363"/>
      <c r="F380" s="3363"/>
      <c r="G380" s="3363"/>
      <c r="H380" s="3363"/>
      <c r="I380" s="3363"/>
      <c r="J380" s="3363"/>
      <c r="K380" s="3363"/>
      <c r="L380" s="3363"/>
      <c r="M380" s="3363"/>
      <c r="N380" s="3363"/>
      <c r="O380" s="3363"/>
      <c r="P380" s="3366"/>
      <c r="Q380" s="3367"/>
      <c r="R380" s="3368"/>
      <c r="S380" s="210"/>
    </row>
    <row r="381" spans="1:19" ht="5.0999999999999996" hidden="1" customHeight="1" thickBot="1" x14ac:dyDescent="0.35">
      <c r="A381" s="1466"/>
      <c r="B381" s="722"/>
      <c r="C381" s="722"/>
      <c r="D381" s="722"/>
      <c r="E381" s="722"/>
      <c r="F381" s="722"/>
      <c r="G381" s="722"/>
      <c r="H381" s="722"/>
      <c r="I381" s="722"/>
      <c r="J381" s="722"/>
      <c r="K381" s="722"/>
      <c r="L381" s="722"/>
      <c r="M381" s="722"/>
      <c r="N381" s="722"/>
      <c r="O381" s="722"/>
      <c r="P381" s="722"/>
      <c r="Q381" s="707"/>
      <c r="R381" s="707"/>
      <c r="S381" s="210"/>
    </row>
    <row r="382" spans="1:19" ht="15.75" hidden="1" customHeight="1" thickBot="1" x14ac:dyDescent="0.35">
      <c r="A382" s="1466"/>
      <c r="B382" s="3363" t="s">
        <v>1171</v>
      </c>
      <c r="C382" s="3363"/>
      <c r="D382" s="3363"/>
      <c r="E382" s="3363"/>
      <c r="F382" s="3363"/>
      <c r="G382" s="3363"/>
      <c r="H382" s="3369"/>
      <c r="I382" s="3370"/>
      <c r="J382" s="3370"/>
      <c r="K382" s="3370"/>
      <c r="L382" s="3370"/>
      <c r="M382" s="3370"/>
      <c r="N382" s="3370"/>
      <c r="O382" s="3370"/>
      <c r="P382" s="3370"/>
      <c r="Q382" s="3370"/>
      <c r="R382" s="3371"/>
      <c r="S382" s="210"/>
    </row>
    <row r="383" spans="1:19" ht="15.75" hidden="1" customHeight="1" thickBot="1" x14ac:dyDescent="0.35">
      <c r="A383" s="1465"/>
      <c r="B383" s="931"/>
      <c r="C383" s="931"/>
      <c r="D383" s="931"/>
      <c r="E383" s="931"/>
      <c r="F383" s="931"/>
      <c r="G383" s="931"/>
      <c r="H383" s="931"/>
      <c r="I383" s="931"/>
      <c r="J383" s="931"/>
      <c r="K383" s="931"/>
      <c r="L383" s="931"/>
      <c r="M383" s="933"/>
      <c r="N383" s="933"/>
      <c r="O383" s="933"/>
      <c r="P383" s="933"/>
      <c r="Q383" s="933"/>
      <c r="R383" s="933"/>
      <c r="S383" s="210"/>
    </row>
    <row r="384" spans="1:19" ht="15.75" hidden="1" customHeight="1" thickBot="1" x14ac:dyDescent="0.35">
      <c r="A384" s="1465"/>
      <c r="B384" s="940"/>
      <c r="C384" s="3360" t="s">
        <v>1170</v>
      </c>
      <c r="D384" s="3361"/>
      <c r="E384" s="3361"/>
      <c r="F384" s="3361"/>
      <c r="G384" s="3361"/>
      <c r="H384" s="3361"/>
      <c r="I384" s="3361"/>
      <c r="J384" s="3361"/>
      <c r="K384" s="3361"/>
      <c r="L384" s="3361"/>
      <c r="M384" s="3361"/>
      <c r="N384" s="3361"/>
      <c r="O384" s="3361"/>
      <c r="P384" s="3361"/>
      <c r="Q384" s="3361"/>
      <c r="R384" s="3361"/>
      <c r="S384" s="210"/>
    </row>
    <row r="385" spans="1:19" ht="5.0999999999999996" hidden="1" customHeight="1" x14ac:dyDescent="0.3">
      <c r="A385" s="1465"/>
      <c r="B385" s="931"/>
      <c r="C385" s="721"/>
      <c r="D385" s="721"/>
      <c r="E385" s="721"/>
      <c r="F385" s="721"/>
      <c r="G385" s="721"/>
      <c r="H385" s="721"/>
      <c r="I385" s="721"/>
      <c r="J385" s="721"/>
      <c r="K385" s="721"/>
      <c r="L385" s="721"/>
      <c r="M385" s="721"/>
      <c r="N385" s="721"/>
      <c r="O385" s="721"/>
      <c r="P385" s="721"/>
      <c r="Q385" s="721"/>
      <c r="R385" s="721"/>
      <c r="S385" s="210"/>
    </row>
    <row r="386" spans="1:19" ht="15.75" hidden="1" customHeight="1" thickBot="1" x14ac:dyDescent="0.35">
      <c r="A386" s="1465"/>
      <c r="B386" s="931" t="s">
        <v>1169</v>
      </c>
      <c r="C386" s="3362" t="s">
        <v>189</v>
      </c>
      <c r="D386" s="3362"/>
      <c r="E386" s="3362"/>
      <c r="F386" s="3362"/>
      <c r="G386" s="3362"/>
      <c r="H386" s="3362"/>
      <c r="I386" s="3362"/>
      <c r="J386" s="931"/>
      <c r="K386" s="3362" t="s">
        <v>1166</v>
      </c>
      <c r="L386" s="3362"/>
      <c r="M386" s="3362"/>
      <c r="N386" s="3362"/>
      <c r="O386" s="3362"/>
      <c r="P386" s="3362"/>
      <c r="Q386" s="933"/>
      <c r="R386" s="861" t="s">
        <v>115</v>
      </c>
      <c r="S386" s="210"/>
    </row>
    <row r="387" spans="1:19" ht="15.75" hidden="1" customHeight="1" thickBot="1" x14ac:dyDescent="0.35">
      <c r="A387" s="1465"/>
      <c r="B387" s="723" t="s">
        <v>1168</v>
      </c>
      <c r="C387" s="3362" t="s">
        <v>189</v>
      </c>
      <c r="D387" s="3362"/>
      <c r="E387" s="3362"/>
      <c r="F387" s="3362"/>
      <c r="G387" s="3362"/>
      <c r="H387" s="3362"/>
      <c r="I387" s="3362"/>
      <c r="J387" s="931"/>
      <c r="K387" s="3362" t="s">
        <v>1166</v>
      </c>
      <c r="L387" s="3362"/>
      <c r="M387" s="3362"/>
      <c r="N387" s="3362"/>
      <c r="O387" s="3362"/>
      <c r="P387" s="3362"/>
      <c r="Q387" s="933"/>
      <c r="R387" s="861" t="s">
        <v>115</v>
      </c>
      <c r="S387" s="210"/>
    </row>
    <row r="388" spans="1:19" ht="15.75" hidden="1" customHeight="1" thickBot="1" x14ac:dyDescent="0.35">
      <c r="A388" s="1465"/>
      <c r="B388" s="931" t="s">
        <v>1167</v>
      </c>
      <c r="C388" s="3362" t="s">
        <v>189</v>
      </c>
      <c r="D388" s="3362"/>
      <c r="E388" s="3362"/>
      <c r="F388" s="3362"/>
      <c r="G388" s="3362"/>
      <c r="H388" s="3362"/>
      <c r="I388" s="3362"/>
      <c r="J388" s="931"/>
      <c r="K388" s="3362" t="s">
        <v>1166</v>
      </c>
      <c r="L388" s="3362"/>
      <c r="M388" s="3362"/>
      <c r="N388" s="3362"/>
      <c r="O388" s="3362"/>
      <c r="P388" s="3362"/>
      <c r="Q388" s="933"/>
      <c r="R388" s="861" t="s">
        <v>115</v>
      </c>
      <c r="S388" s="210"/>
    </row>
    <row r="389" spans="1:19" ht="15.75" hidden="1" customHeight="1" thickBot="1" x14ac:dyDescent="0.35">
      <c r="A389" s="1473"/>
      <c r="B389" s="930"/>
      <c r="C389" s="930"/>
      <c r="D389" s="3359"/>
      <c r="E389" s="3359"/>
      <c r="F389" s="3359"/>
      <c r="G389" s="3359"/>
      <c r="H389" s="3359"/>
      <c r="I389" s="3359"/>
      <c r="J389" s="3359"/>
      <c r="K389" s="3359"/>
      <c r="L389" s="3359"/>
      <c r="M389" s="930"/>
      <c r="N389" s="930"/>
      <c r="O389" s="930"/>
      <c r="P389" s="930"/>
      <c r="Q389" s="930"/>
      <c r="R389" s="930"/>
      <c r="S389" s="716"/>
    </row>
    <row r="390" spans="1:19" ht="15.75" hidden="1" customHeight="1" thickBot="1" x14ac:dyDescent="0.35">
      <c r="A390" s="1474"/>
      <c r="B390" s="712"/>
      <c r="C390" s="712"/>
      <c r="D390" s="712"/>
      <c r="E390" s="712"/>
      <c r="F390" s="712"/>
      <c r="G390" s="712"/>
      <c r="H390" s="712"/>
      <c r="I390" s="712"/>
      <c r="J390" s="713"/>
      <c r="K390" s="713"/>
      <c r="L390" s="713"/>
      <c r="M390" s="712"/>
      <c r="N390" s="712"/>
      <c r="O390" s="712"/>
      <c r="P390" s="712"/>
      <c r="Q390" s="712"/>
      <c r="R390" s="712"/>
      <c r="S390" s="711"/>
    </row>
    <row r="391" spans="1:19" ht="15.75" hidden="1" customHeight="1" x14ac:dyDescent="0.3">
      <c r="A391" s="1470"/>
      <c r="B391" s="710"/>
      <c r="C391" s="710"/>
      <c r="D391" s="710"/>
      <c r="E391" s="710"/>
      <c r="F391" s="710"/>
      <c r="G391" s="710"/>
      <c r="H391" s="710"/>
      <c r="I391" s="710"/>
      <c r="J391" s="710"/>
      <c r="K391" s="710"/>
      <c r="L391" s="710"/>
      <c r="M391" s="207"/>
      <c r="N391" s="207"/>
      <c r="O391" s="207"/>
      <c r="P391" s="207"/>
      <c r="Q391" s="207"/>
      <c r="R391" s="207"/>
      <c r="S391" s="206"/>
    </row>
    <row r="392" spans="1:19" ht="15.75" hidden="1" customHeight="1" thickBot="1" x14ac:dyDescent="0.35">
      <c r="A392" s="1464">
        <v>16</v>
      </c>
      <c r="B392" s="3025"/>
      <c r="C392" s="3025"/>
      <c r="D392" s="3025"/>
      <c r="E392" s="3025"/>
      <c r="F392" s="3025"/>
      <c r="G392" s="3025"/>
      <c r="H392" s="3025"/>
      <c r="I392" s="723"/>
      <c r="J392" s="3025"/>
      <c r="K392" s="3025"/>
      <c r="L392" s="3025"/>
      <c r="M392" s="3025"/>
      <c r="N392" s="933"/>
      <c r="O392" s="929"/>
      <c r="P392" s="723"/>
      <c r="Q392" s="3030"/>
      <c r="R392" s="3025"/>
      <c r="S392" s="210"/>
    </row>
    <row r="393" spans="1:19" ht="15.75" hidden="1" customHeight="1" x14ac:dyDescent="0.3">
      <c r="A393" s="1465"/>
      <c r="B393" s="3376" t="s">
        <v>1176</v>
      </c>
      <c r="C393" s="3376"/>
      <c r="D393" s="3376"/>
      <c r="E393" s="3376"/>
      <c r="F393" s="3376"/>
      <c r="G393" s="3376"/>
      <c r="H393" s="3376"/>
      <c r="I393" s="931"/>
      <c r="J393" s="651" t="s">
        <v>975</v>
      </c>
      <c r="K393" s="931"/>
      <c r="L393" s="931"/>
      <c r="M393" s="933"/>
      <c r="N393" s="933"/>
      <c r="O393" s="709" t="s">
        <v>1175</v>
      </c>
      <c r="P393" s="933"/>
      <c r="Q393" s="708" t="s">
        <v>1174</v>
      </c>
      <c r="R393" s="933"/>
      <c r="S393" s="210"/>
    </row>
    <row r="394" spans="1:19" ht="15.75" hidden="1" customHeight="1" thickBot="1" x14ac:dyDescent="0.35">
      <c r="A394" s="1465"/>
      <c r="B394" s="3377"/>
      <c r="C394" s="3377"/>
      <c r="D394" s="3377"/>
      <c r="E394" s="3377"/>
      <c r="F394" s="3377"/>
      <c r="G394" s="3377"/>
      <c r="H394" s="3377"/>
      <c r="I394" s="3377"/>
      <c r="J394" s="3377"/>
      <c r="K394" s="3377"/>
      <c r="L394" s="3377"/>
      <c r="M394" s="3377"/>
      <c r="N394" s="933"/>
      <c r="O394" s="3377"/>
      <c r="P394" s="3377"/>
      <c r="Q394" s="3377"/>
      <c r="R394" s="3377"/>
      <c r="S394" s="210"/>
    </row>
    <row r="395" spans="1:19" ht="15.75" hidden="1" customHeight="1" x14ac:dyDescent="0.3">
      <c r="A395" s="1465"/>
      <c r="B395" s="651" t="s">
        <v>1059</v>
      </c>
      <c r="C395" s="931"/>
      <c r="D395" s="931"/>
      <c r="E395" s="931"/>
      <c r="F395" s="931"/>
      <c r="G395" s="931"/>
      <c r="H395" s="931"/>
      <c r="I395" s="931"/>
      <c r="J395" s="931"/>
      <c r="K395" s="931"/>
      <c r="L395" s="931"/>
      <c r="M395" s="933"/>
      <c r="N395" s="933"/>
      <c r="O395" s="941" t="s">
        <v>167</v>
      </c>
      <c r="P395" s="933"/>
      <c r="Q395" s="933"/>
      <c r="R395" s="933"/>
      <c r="S395" s="210"/>
    </row>
    <row r="396" spans="1:19" ht="15.75" hidden="1" customHeight="1" thickBot="1" x14ac:dyDescent="0.35">
      <c r="A396" s="1465"/>
      <c r="B396" s="3377"/>
      <c r="C396" s="3377"/>
      <c r="D396" s="3377"/>
      <c r="E396" s="3377"/>
      <c r="F396" s="3377"/>
      <c r="G396" s="3377"/>
      <c r="H396" s="3377"/>
      <c r="I396" s="931"/>
      <c r="J396" s="3377"/>
      <c r="K396" s="3377"/>
      <c r="L396" s="3377"/>
      <c r="M396" s="3377"/>
      <c r="N396" s="3377"/>
      <c r="O396" s="3377"/>
      <c r="P396" s="3377"/>
      <c r="Q396" s="3377"/>
      <c r="R396" s="3377"/>
      <c r="S396" s="210"/>
    </row>
    <row r="397" spans="1:19" ht="15.75" hidden="1" customHeight="1" x14ac:dyDescent="0.3">
      <c r="A397" s="1466"/>
      <c r="B397" s="3374" t="s">
        <v>1219</v>
      </c>
      <c r="C397" s="3374"/>
      <c r="D397" s="3374"/>
      <c r="E397" s="3374"/>
      <c r="F397" s="3374"/>
      <c r="G397" s="3374"/>
      <c r="H397" s="3374"/>
      <c r="I397" s="307"/>
      <c r="J397" s="3363" t="s">
        <v>1060</v>
      </c>
      <c r="K397" s="3363"/>
      <c r="L397" s="3363"/>
      <c r="M397" s="3363"/>
      <c r="N397" s="3363"/>
      <c r="O397" s="3363"/>
      <c r="P397" s="3363"/>
      <c r="Q397" s="933"/>
      <c r="R397" s="933"/>
      <c r="S397" s="210"/>
    </row>
    <row r="398" spans="1:19" ht="15.75" hidden="1" customHeight="1" thickBot="1" x14ac:dyDescent="0.35">
      <c r="A398" s="1466"/>
      <c r="B398" s="3372" t="s">
        <v>1218</v>
      </c>
      <c r="C398" s="3372"/>
      <c r="D398" s="3372"/>
      <c r="E398" s="3372"/>
      <c r="F398" s="3372"/>
      <c r="G398" s="3372"/>
      <c r="H398" s="3372"/>
      <c r="I398" s="307"/>
      <c r="J398" s="3372" t="s">
        <v>1218</v>
      </c>
      <c r="K398" s="3372"/>
      <c r="L398" s="3372"/>
      <c r="M398" s="3372"/>
      <c r="N398" s="3372"/>
      <c r="O398" s="3372"/>
      <c r="P398" s="3372"/>
      <c r="Q398" s="3372"/>
      <c r="R398" s="3372"/>
      <c r="S398" s="210"/>
    </row>
    <row r="399" spans="1:19" ht="15.75" hidden="1" customHeight="1" x14ac:dyDescent="0.3">
      <c r="A399" s="1466"/>
      <c r="B399" s="3373" t="s">
        <v>1220</v>
      </c>
      <c r="C399" s="3373"/>
      <c r="D399" s="3373"/>
      <c r="E399" s="3373"/>
      <c r="F399" s="3373"/>
      <c r="G399" s="3373"/>
      <c r="H399" s="3373"/>
      <c r="I399" s="307"/>
      <c r="J399" s="3374" t="s">
        <v>1173</v>
      </c>
      <c r="K399" s="3374"/>
      <c r="L399" s="3374"/>
      <c r="M399" s="3374"/>
      <c r="N399" s="3374"/>
      <c r="O399" s="3374"/>
      <c r="P399" s="3374"/>
      <c r="Q399" s="3374"/>
      <c r="R399" s="3374"/>
      <c r="S399" s="210"/>
    </row>
    <row r="400" spans="1:19" ht="15.75" hidden="1" customHeight="1" thickBot="1" x14ac:dyDescent="0.35">
      <c r="A400" s="1466"/>
      <c r="B400" s="3375"/>
      <c r="C400" s="3375"/>
      <c r="D400" s="3375"/>
      <c r="E400" s="3375"/>
      <c r="F400" s="3375"/>
      <c r="G400" s="3375"/>
      <c r="H400" s="3375"/>
      <c r="I400" s="307"/>
      <c r="J400" s="3375"/>
      <c r="K400" s="3375"/>
      <c r="L400" s="3375"/>
      <c r="M400" s="3375"/>
      <c r="N400" s="933"/>
      <c r="O400" s="929"/>
      <c r="P400" s="723"/>
      <c r="Q400" s="3025"/>
      <c r="R400" s="3025"/>
      <c r="S400" s="210"/>
    </row>
    <row r="401" spans="1:19" ht="15.75" hidden="1" customHeight="1" x14ac:dyDescent="0.3">
      <c r="A401" s="1467"/>
      <c r="B401" s="709" t="s">
        <v>1061</v>
      </c>
      <c r="C401" s="933"/>
      <c r="D401" s="933"/>
      <c r="E401" s="933"/>
      <c r="F401" s="933"/>
      <c r="G401" s="933"/>
      <c r="H401" s="933"/>
      <c r="I401" s="933"/>
      <c r="J401" s="708" t="s">
        <v>167</v>
      </c>
      <c r="K401" s="933"/>
      <c r="L401" s="933"/>
      <c r="M401" s="933"/>
      <c r="N401" s="933"/>
      <c r="O401" s="708" t="s">
        <v>168</v>
      </c>
      <c r="P401" s="933"/>
      <c r="Q401" s="708" t="s">
        <v>169</v>
      </c>
      <c r="R401" s="933"/>
      <c r="S401" s="210"/>
    </row>
    <row r="402" spans="1:19" ht="5.0999999999999996" hidden="1" customHeight="1" thickBot="1" x14ac:dyDescent="0.35">
      <c r="A402" s="1465"/>
      <c r="B402" s="931"/>
      <c r="C402" s="931"/>
      <c r="D402" s="931"/>
      <c r="E402" s="931"/>
      <c r="F402" s="931"/>
      <c r="G402" s="931"/>
      <c r="H402" s="931"/>
      <c r="I402" s="931"/>
      <c r="J402" s="931"/>
      <c r="K402" s="931"/>
      <c r="L402" s="931"/>
      <c r="M402" s="933"/>
      <c r="N402" s="933"/>
      <c r="O402" s="933"/>
      <c r="P402" s="933"/>
      <c r="Q402" s="933"/>
      <c r="R402" s="933"/>
      <c r="S402" s="210"/>
    </row>
    <row r="403" spans="1:19" ht="15.75" hidden="1" customHeight="1" thickBot="1" x14ac:dyDescent="0.35">
      <c r="A403" s="1466"/>
      <c r="B403" s="3363" t="s">
        <v>721</v>
      </c>
      <c r="C403" s="3363"/>
      <c r="D403" s="3363"/>
      <c r="E403" s="3363"/>
      <c r="F403" s="3363"/>
      <c r="G403" s="3363"/>
      <c r="H403" s="3363"/>
      <c r="I403" s="3363"/>
      <c r="J403" s="3363"/>
      <c r="K403" s="3363"/>
      <c r="L403" s="3363"/>
      <c r="M403" s="3363"/>
      <c r="N403" s="3363"/>
      <c r="O403" s="3363"/>
      <c r="P403" s="933"/>
      <c r="Q403" s="3364"/>
      <c r="R403" s="3365"/>
      <c r="S403" s="210"/>
    </row>
    <row r="404" spans="1:19" ht="5.0999999999999996" hidden="1" customHeight="1" thickBot="1" x14ac:dyDescent="0.35">
      <c r="A404" s="1466"/>
      <c r="B404" s="722"/>
      <c r="C404" s="722"/>
      <c r="D404" s="722"/>
      <c r="E404" s="722"/>
      <c r="F404" s="722"/>
      <c r="G404" s="722"/>
      <c r="H404" s="722"/>
      <c r="I404" s="722"/>
      <c r="J404" s="722"/>
      <c r="K404" s="722"/>
      <c r="L404" s="722"/>
      <c r="M404" s="722"/>
      <c r="N404" s="722"/>
      <c r="O404" s="722"/>
      <c r="P404" s="933"/>
      <c r="Q404" s="932"/>
      <c r="R404" s="932"/>
      <c r="S404" s="210"/>
    </row>
    <row r="405" spans="1:19" ht="15.75" hidden="1" customHeight="1" thickBot="1" x14ac:dyDescent="0.35">
      <c r="A405" s="1466"/>
      <c r="B405" s="3363" t="s">
        <v>1172</v>
      </c>
      <c r="C405" s="3363"/>
      <c r="D405" s="3363"/>
      <c r="E405" s="3363"/>
      <c r="F405" s="3363"/>
      <c r="G405" s="3363"/>
      <c r="H405" s="3363"/>
      <c r="I405" s="3363"/>
      <c r="J405" s="3363"/>
      <c r="K405" s="3363"/>
      <c r="L405" s="3363"/>
      <c r="M405" s="3363"/>
      <c r="N405" s="3363"/>
      <c r="O405" s="3363"/>
      <c r="P405" s="3366"/>
      <c r="Q405" s="3367"/>
      <c r="R405" s="3368"/>
      <c r="S405" s="210"/>
    </row>
    <row r="406" spans="1:19" ht="5.0999999999999996" hidden="1" customHeight="1" thickBot="1" x14ac:dyDescent="0.35">
      <c r="A406" s="1466"/>
      <c r="B406" s="722"/>
      <c r="C406" s="722"/>
      <c r="D406" s="722"/>
      <c r="E406" s="722"/>
      <c r="F406" s="722"/>
      <c r="G406" s="722"/>
      <c r="H406" s="722"/>
      <c r="I406" s="722"/>
      <c r="J406" s="722"/>
      <c r="K406" s="722"/>
      <c r="L406" s="722"/>
      <c r="M406" s="722"/>
      <c r="N406" s="722"/>
      <c r="O406" s="722"/>
      <c r="P406" s="722"/>
      <c r="Q406" s="707"/>
      <c r="R406" s="707"/>
      <c r="S406" s="210"/>
    </row>
    <row r="407" spans="1:19" ht="15.75" hidden="1" customHeight="1" thickBot="1" x14ac:dyDescent="0.35">
      <c r="A407" s="1466"/>
      <c r="B407" s="3363" t="s">
        <v>1171</v>
      </c>
      <c r="C407" s="3363"/>
      <c r="D407" s="3363"/>
      <c r="E407" s="3363"/>
      <c r="F407" s="3363"/>
      <c r="G407" s="3363"/>
      <c r="H407" s="3369"/>
      <c r="I407" s="3370"/>
      <c r="J407" s="3370"/>
      <c r="K407" s="3370"/>
      <c r="L407" s="3370"/>
      <c r="M407" s="3370"/>
      <c r="N407" s="3370"/>
      <c r="O407" s="3370"/>
      <c r="P407" s="3370"/>
      <c r="Q407" s="3370"/>
      <c r="R407" s="3371"/>
      <c r="S407" s="210"/>
    </row>
    <row r="408" spans="1:19" ht="15.75" hidden="1" customHeight="1" thickBot="1" x14ac:dyDescent="0.35">
      <c r="A408" s="1465"/>
      <c r="B408" s="931"/>
      <c r="C408" s="931"/>
      <c r="D408" s="931"/>
      <c r="E408" s="931"/>
      <c r="F408" s="931"/>
      <c r="G408" s="931"/>
      <c r="H408" s="931"/>
      <c r="I408" s="931"/>
      <c r="J408" s="931"/>
      <c r="K408" s="931"/>
      <c r="L408" s="931"/>
      <c r="M408" s="933"/>
      <c r="N408" s="933"/>
      <c r="O408" s="933"/>
      <c r="P408" s="933"/>
      <c r="Q408" s="933"/>
      <c r="R408" s="933"/>
      <c r="S408" s="210"/>
    </row>
    <row r="409" spans="1:19" ht="15.75" hidden="1" customHeight="1" thickBot="1" x14ac:dyDescent="0.35">
      <c r="A409" s="1465"/>
      <c r="B409" s="940"/>
      <c r="C409" s="3360" t="s">
        <v>1170</v>
      </c>
      <c r="D409" s="3361"/>
      <c r="E409" s="3361"/>
      <c r="F409" s="3361"/>
      <c r="G409" s="3361"/>
      <c r="H409" s="3361"/>
      <c r="I409" s="3361"/>
      <c r="J409" s="3361"/>
      <c r="K409" s="3361"/>
      <c r="L409" s="3361"/>
      <c r="M409" s="3361"/>
      <c r="N409" s="3361"/>
      <c r="O409" s="3361"/>
      <c r="P409" s="3361"/>
      <c r="Q409" s="3361"/>
      <c r="R409" s="3361"/>
      <c r="S409" s="210"/>
    </row>
    <row r="410" spans="1:19" ht="5.0999999999999996" hidden="1" customHeight="1" x14ac:dyDescent="0.3">
      <c r="A410" s="1465"/>
      <c r="B410" s="931"/>
      <c r="C410" s="721"/>
      <c r="D410" s="721"/>
      <c r="E410" s="721"/>
      <c r="F410" s="721"/>
      <c r="G410" s="721"/>
      <c r="H410" s="721"/>
      <c r="I410" s="721"/>
      <c r="J410" s="721"/>
      <c r="K410" s="721"/>
      <c r="L410" s="721"/>
      <c r="M410" s="721"/>
      <c r="N410" s="721"/>
      <c r="O410" s="721"/>
      <c r="P410" s="721"/>
      <c r="Q410" s="721"/>
      <c r="R410" s="721"/>
      <c r="S410" s="210"/>
    </row>
    <row r="411" spans="1:19" ht="15.75" hidden="1" customHeight="1" thickBot="1" x14ac:dyDescent="0.35">
      <c r="A411" s="1465"/>
      <c r="B411" s="931" t="s">
        <v>1169</v>
      </c>
      <c r="C411" s="3362" t="s">
        <v>189</v>
      </c>
      <c r="D411" s="3362"/>
      <c r="E411" s="3362"/>
      <c r="F411" s="3362"/>
      <c r="G411" s="3362"/>
      <c r="H411" s="3362"/>
      <c r="I411" s="3362"/>
      <c r="J411" s="931"/>
      <c r="K411" s="3362" t="s">
        <v>1166</v>
      </c>
      <c r="L411" s="3362"/>
      <c r="M411" s="3362"/>
      <c r="N411" s="3362"/>
      <c r="O411" s="3362"/>
      <c r="P411" s="3362"/>
      <c r="Q411" s="933"/>
      <c r="R411" s="861" t="s">
        <v>115</v>
      </c>
      <c r="S411" s="210"/>
    </row>
    <row r="412" spans="1:19" ht="15.75" hidden="1" customHeight="1" thickBot="1" x14ac:dyDescent="0.35">
      <c r="A412" s="1465"/>
      <c r="B412" s="723" t="s">
        <v>1168</v>
      </c>
      <c r="C412" s="3362" t="s">
        <v>189</v>
      </c>
      <c r="D412" s="3362"/>
      <c r="E412" s="3362"/>
      <c r="F412" s="3362"/>
      <c r="G412" s="3362"/>
      <c r="H412" s="3362"/>
      <c r="I412" s="3362"/>
      <c r="J412" s="931"/>
      <c r="K412" s="3362" t="s">
        <v>1166</v>
      </c>
      <c r="L412" s="3362"/>
      <c r="M412" s="3362"/>
      <c r="N412" s="3362"/>
      <c r="O412" s="3362"/>
      <c r="P412" s="3362"/>
      <c r="Q412" s="933"/>
      <c r="R412" s="861" t="s">
        <v>115</v>
      </c>
      <c r="S412" s="210"/>
    </row>
    <row r="413" spans="1:19" ht="15.75" hidden="1" customHeight="1" thickBot="1" x14ac:dyDescent="0.35">
      <c r="A413" s="1465"/>
      <c r="B413" s="931" t="s">
        <v>1167</v>
      </c>
      <c r="C413" s="3362" t="s">
        <v>189</v>
      </c>
      <c r="D413" s="3362"/>
      <c r="E413" s="3362"/>
      <c r="F413" s="3362"/>
      <c r="G413" s="3362"/>
      <c r="H413" s="3362"/>
      <c r="I413" s="3362"/>
      <c r="J413" s="931"/>
      <c r="K413" s="3362" t="s">
        <v>1166</v>
      </c>
      <c r="L413" s="3362"/>
      <c r="M413" s="3362"/>
      <c r="N413" s="3362"/>
      <c r="O413" s="3362"/>
      <c r="P413" s="3362"/>
      <c r="Q413" s="933"/>
      <c r="R413" s="861" t="s">
        <v>115</v>
      </c>
      <c r="S413" s="210"/>
    </row>
    <row r="414" spans="1:19" ht="15.75" hidden="1" customHeight="1" thickBot="1" x14ac:dyDescent="0.35">
      <c r="A414" s="1473"/>
      <c r="B414" s="930"/>
      <c r="C414" s="930"/>
      <c r="D414" s="3359"/>
      <c r="E414" s="3359"/>
      <c r="F414" s="3359"/>
      <c r="G414" s="3359"/>
      <c r="H414" s="3359"/>
      <c r="I414" s="3359"/>
      <c r="J414" s="3359"/>
      <c r="K414" s="3359"/>
      <c r="L414" s="3359"/>
      <c r="M414" s="930"/>
      <c r="N414" s="930"/>
      <c r="O414" s="930"/>
      <c r="P414" s="930"/>
      <c r="Q414" s="930"/>
      <c r="R414" s="930"/>
      <c r="S414" s="716"/>
    </row>
    <row r="415" spans="1:19" ht="15.75" hidden="1" customHeight="1" thickBot="1" x14ac:dyDescent="0.35">
      <c r="A415" s="1474"/>
      <c r="B415" s="712"/>
      <c r="C415" s="712"/>
      <c r="D415" s="712"/>
      <c r="E415" s="712"/>
      <c r="F415" s="712"/>
      <c r="G415" s="712"/>
      <c r="H415" s="712"/>
      <c r="I415" s="712"/>
      <c r="J415" s="713"/>
      <c r="K415" s="713"/>
      <c r="L415" s="713"/>
      <c r="M415" s="712"/>
      <c r="N415" s="712"/>
      <c r="O415" s="712"/>
      <c r="P415" s="712"/>
      <c r="Q415" s="712"/>
      <c r="R415" s="712"/>
      <c r="S415" s="711"/>
    </row>
    <row r="416" spans="1:19" ht="15.75" hidden="1" customHeight="1" x14ac:dyDescent="0.3">
      <c r="A416" s="1470"/>
      <c r="B416" s="710"/>
      <c r="C416" s="710"/>
      <c r="D416" s="710"/>
      <c r="E416" s="710"/>
      <c r="F416" s="710"/>
      <c r="G416" s="710"/>
      <c r="H416" s="710"/>
      <c r="I416" s="710"/>
      <c r="J416" s="710"/>
      <c r="K416" s="710"/>
      <c r="L416" s="710"/>
      <c r="M416" s="207"/>
      <c r="N416" s="207"/>
      <c r="O416" s="207"/>
      <c r="P416" s="207"/>
      <c r="Q416" s="207"/>
      <c r="R416" s="207"/>
      <c r="S416" s="206"/>
    </row>
    <row r="417" spans="1:19" ht="15.75" hidden="1" customHeight="1" thickBot="1" x14ac:dyDescent="0.35">
      <c r="A417" s="1464">
        <v>17</v>
      </c>
      <c r="B417" s="3025"/>
      <c r="C417" s="3025"/>
      <c r="D417" s="3025"/>
      <c r="E417" s="3025"/>
      <c r="F417" s="3025"/>
      <c r="G417" s="3025"/>
      <c r="H417" s="3025"/>
      <c r="I417" s="723"/>
      <c r="J417" s="3025"/>
      <c r="K417" s="3025"/>
      <c r="L417" s="3025"/>
      <c r="M417" s="3025"/>
      <c r="N417" s="933"/>
      <c r="O417" s="929"/>
      <c r="P417" s="723"/>
      <c r="Q417" s="3030"/>
      <c r="R417" s="3025"/>
      <c r="S417" s="210"/>
    </row>
    <row r="418" spans="1:19" ht="15.75" hidden="1" customHeight="1" x14ac:dyDescent="0.3">
      <c r="A418" s="1465"/>
      <c r="B418" s="3376" t="s">
        <v>1176</v>
      </c>
      <c r="C418" s="3376"/>
      <c r="D418" s="3376"/>
      <c r="E418" s="3376"/>
      <c r="F418" s="3376"/>
      <c r="G418" s="3376"/>
      <c r="H418" s="3376"/>
      <c r="I418" s="931"/>
      <c r="J418" s="651" t="s">
        <v>975</v>
      </c>
      <c r="K418" s="931"/>
      <c r="L418" s="931"/>
      <c r="M418" s="933"/>
      <c r="N418" s="933"/>
      <c r="O418" s="709" t="s">
        <v>1175</v>
      </c>
      <c r="P418" s="933"/>
      <c r="Q418" s="708" t="s">
        <v>1174</v>
      </c>
      <c r="R418" s="933"/>
      <c r="S418" s="210"/>
    </row>
    <row r="419" spans="1:19" ht="15.75" hidden="1" customHeight="1" thickBot="1" x14ac:dyDescent="0.35">
      <c r="A419" s="1465"/>
      <c r="B419" s="3377"/>
      <c r="C419" s="3377"/>
      <c r="D419" s="3377"/>
      <c r="E419" s="3377"/>
      <c r="F419" s="3377"/>
      <c r="G419" s="3377"/>
      <c r="H419" s="3377"/>
      <c r="I419" s="3377"/>
      <c r="J419" s="3377"/>
      <c r="K419" s="3377"/>
      <c r="L419" s="3377"/>
      <c r="M419" s="3377"/>
      <c r="N419" s="933"/>
      <c r="O419" s="3377"/>
      <c r="P419" s="3377"/>
      <c r="Q419" s="3377"/>
      <c r="R419" s="3377"/>
      <c r="S419" s="210"/>
    </row>
    <row r="420" spans="1:19" hidden="1" x14ac:dyDescent="0.3">
      <c r="A420" s="1465"/>
      <c r="B420" s="651" t="s">
        <v>1059</v>
      </c>
      <c r="C420" s="931"/>
      <c r="D420" s="931"/>
      <c r="E420" s="931"/>
      <c r="F420" s="931"/>
      <c r="G420" s="931"/>
      <c r="H420" s="931"/>
      <c r="I420" s="931"/>
      <c r="J420" s="931"/>
      <c r="K420" s="931"/>
      <c r="L420" s="931"/>
      <c r="M420" s="933"/>
      <c r="N420" s="933"/>
      <c r="O420" s="941" t="s">
        <v>167</v>
      </c>
      <c r="P420" s="933"/>
      <c r="Q420" s="933"/>
      <c r="R420" s="933"/>
      <c r="S420" s="210"/>
    </row>
    <row r="421" spans="1:19" ht="15" hidden="1" thickBot="1" x14ac:dyDescent="0.35">
      <c r="A421" s="1465"/>
      <c r="B421" s="3377"/>
      <c r="C421" s="3377"/>
      <c r="D421" s="3377"/>
      <c r="E421" s="3377"/>
      <c r="F421" s="3377"/>
      <c r="G421" s="3377"/>
      <c r="H421" s="3377"/>
      <c r="I421" s="931"/>
      <c r="J421" s="3377"/>
      <c r="K421" s="3377"/>
      <c r="L421" s="3377"/>
      <c r="M421" s="3377"/>
      <c r="N421" s="3377"/>
      <c r="O421" s="3377"/>
      <c r="P421" s="3377"/>
      <c r="Q421" s="3377"/>
      <c r="R421" s="3377"/>
      <c r="S421" s="210"/>
    </row>
    <row r="422" spans="1:19" ht="15" hidden="1" customHeight="1" x14ac:dyDescent="0.3">
      <c r="A422" s="1466"/>
      <c r="B422" s="3374" t="s">
        <v>1219</v>
      </c>
      <c r="C422" s="3374"/>
      <c r="D422" s="3374"/>
      <c r="E422" s="3374"/>
      <c r="F422" s="3374"/>
      <c r="G422" s="3374"/>
      <c r="H422" s="3374"/>
      <c r="I422" s="307"/>
      <c r="J422" s="3363" t="s">
        <v>1060</v>
      </c>
      <c r="K422" s="3363"/>
      <c r="L422" s="3363"/>
      <c r="M422" s="3363"/>
      <c r="N422" s="3363"/>
      <c r="O422" s="3363"/>
      <c r="P422" s="3363"/>
      <c r="Q422" s="933"/>
      <c r="R422" s="933"/>
      <c r="S422" s="210"/>
    </row>
    <row r="423" spans="1:19" ht="15.75" hidden="1" customHeight="1" thickBot="1" x14ac:dyDescent="0.35">
      <c r="A423" s="1466"/>
      <c r="B423" s="3372" t="s">
        <v>1218</v>
      </c>
      <c r="C423" s="3372"/>
      <c r="D423" s="3372"/>
      <c r="E423" s="3372"/>
      <c r="F423" s="3372"/>
      <c r="G423" s="3372"/>
      <c r="H423" s="3372"/>
      <c r="I423" s="307"/>
      <c r="J423" s="3372" t="s">
        <v>1218</v>
      </c>
      <c r="K423" s="3372"/>
      <c r="L423" s="3372"/>
      <c r="M423" s="3372"/>
      <c r="N423" s="3372"/>
      <c r="O423" s="3372"/>
      <c r="P423" s="3372"/>
      <c r="Q423" s="3372"/>
      <c r="R423" s="3372"/>
      <c r="S423" s="210"/>
    </row>
    <row r="424" spans="1:19" ht="15" hidden="1" customHeight="1" x14ac:dyDescent="0.3">
      <c r="A424" s="1466"/>
      <c r="B424" s="3373" t="s">
        <v>1220</v>
      </c>
      <c r="C424" s="3373"/>
      <c r="D424" s="3373"/>
      <c r="E424" s="3373"/>
      <c r="F424" s="3373"/>
      <c r="G424" s="3373"/>
      <c r="H424" s="3373"/>
      <c r="I424" s="307"/>
      <c r="J424" s="3374" t="s">
        <v>1173</v>
      </c>
      <c r="K424" s="3374"/>
      <c r="L424" s="3374"/>
      <c r="M424" s="3374"/>
      <c r="N424" s="3374"/>
      <c r="O424" s="3374"/>
      <c r="P424" s="3374"/>
      <c r="Q424" s="3374"/>
      <c r="R424" s="3374"/>
      <c r="S424" s="210"/>
    </row>
    <row r="425" spans="1:19" ht="15.75" hidden="1" customHeight="1" thickBot="1" x14ac:dyDescent="0.35">
      <c r="A425" s="1466"/>
      <c r="B425" s="3375"/>
      <c r="C425" s="3375"/>
      <c r="D425" s="3375"/>
      <c r="E425" s="3375"/>
      <c r="F425" s="3375"/>
      <c r="G425" s="3375"/>
      <c r="H425" s="3375"/>
      <c r="I425" s="307"/>
      <c r="J425" s="3375"/>
      <c r="K425" s="3375"/>
      <c r="L425" s="3375"/>
      <c r="M425" s="3375"/>
      <c r="N425" s="933"/>
      <c r="O425" s="929"/>
      <c r="P425" s="723"/>
      <c r="Q425" s="3025"/>
      <c r="R425" s="3025"/>
      <c r="S425" s="210"/>
    </row>
    <row r="426" spans="1:19" hidden="1" x14ac:dyDescent="0.3">
      <c r="A426" s="1467"/>
      <c r="B426" s="709" t="s">
        <v>1061</v>
      </c>
      <c r="C426" s="933"/>
      <c r="D426" s="933"/>
      <c r="E426" s="933"/>
      <c r="F426" s="933"/>
      <c r="G426" s="933"/>
      <c r="H426" s="933"/>
      <c r="I426" s="933"/>
      <c r="J426" s="708" t="s">
        <v>167</v>
      </c>
      <c r="K426" s="933"/>
      <c r="L426" s="933"/>
      <c r="M426" s="933"/>
      <c r="N426" s="933"/>
      <c r="O426" s="708" t="s">
        <v>168</v>
      </c>
      <c r="P426" s="933"/>
      <c r="Q426" s="708" t="s">
        <v>169</v>
      </c>
      <c r="R426" s="933"/>
      <c r="S426" s="210"/>
    </row>
    <row r="427" spans="1:19" ht="5.0999999999999996" hidden="1" customHeight="1" thickBot="1" x14ac:dyDescent="0.35">
      <c r="A427" s="1465"/>
      <c r="B427" s="931"/>
      <c r="C427" s="931"/>
      <c r="D427" s="931"/>
      <c r="E427" s="931"/>
      <c r="F427" s="931"/>
      <c r="G427" s="931"/>
      <c r="H427" s="931"/>
      <c r="I427" s="931"/>
      <c r="J427" s="931"/>
      <c r="K427" s="931"/>
      <c r="L427" s="931"/>
      <c r="M427" s="933"/>
      <c r="N427" s="933"/>
      <c r="O427" s="933"/>
      <c r="P427" s="933"/>
      <c r="Q427" s="933"/>
      <c r="R427" s="933"/>
      <c r="S427" s="210"/>
    </row>
    <row r="428" spans="1:19" ht="15.75" hidden="1" customHeight="1" thickBot="1" x14ac:dyDescent="0.35">
      <c r="A428" s="1466"/>
      <c r="B428" s="3363" t="s">
        <v>721</v>
      </c>
      <c r="C428" s="3363"/>
      <c r="D428" s="3363"/>
      <c r="E428" s="3363"/>
      <c r="F428" s="3363"/>
      <c r="G428" s="3363"/>
      <c r="H428" s="3363"/>
      <c r="I428" s="3363"/>
      <c r="J428" s="3363"/>
      <c r="K428" s="3363"/>
      <c r="L428" s="3363"/>
      <c r="M428" s="3363"/>
      <c r="N428" s="3363"/>
      <c r="O428" s="3363"/>
      <c r="P428" s="933"/>
      <c r="Q428" s="3364"/>
      <c r="R428" s="3365"/>
      <c r="S428" s="210"/>
    </row>
    <row r="429" spans="1:19" ht="5.0999999999999996" hidden="1" customHeight="1" thickBot="1" x14ac:dyDescent="0.35">
      <c r="A429" s="1466"/>
      <c r="B429" s="722"/>
      <c r="C429" s="722"/>
      <c r="D429" s="722"/>
      <c r="E429" s="722"/>
      <c r="F429" s="722"/>
      <c r="G429" s="722"/>
      <c r="H429" s="722"/>
      <c r="I429" s="722"/>
      <c r="J429" s="722"/>
      <c r="K429" s="722"/>
      <c r="L429" s="722"/>
      <c r="M429" s="722"/>
      <c r="N429" s="722"/>
      <c r="O429" s="722"/>
      <c r="P429" s="933"/>
      <c r="Q429" s="932"/>
      <c r="R429" s="932"/>
      <c r="S429" s="210"/>
    </row>
    <row r="430" spans="1:19" ht="15.75" hidden="1" customHeight="1" thickBot="1" x14ac:dyDescent="0.35">
      <c r="A430" s="1466"/>
      <c r="B430" s="3363" t="s">
        <v>1172</v>
      </c>
      <c r="C430" s="3363"/>
      <c r="D430" s="3363"/>
      <c r="E430" s="3363"/>
      <c r="F430" s="3363"/>
      <c r="G430" s="3363"/>
      <c r="H430" s="3363"/>
      <c r="I430" s="3363"/>
      <c r="J430" s="3363"/>
      <c r="K430" s="3363"/>
      <c r="L430" s="3363"/>
      <c r="M430" s="3363"/>
      <c r="N430" s="3363"/>
      <c r="O430" s="3363"/>
      <c r="P430" s="3366"/>
      <c r="Q430" s="3367"/>
      <c r="R430" s="3368"/>
      <c r="S430" s="210"/>
    </row>
    <row r="431" spans="1:19" ht="5.0999999999999996" hidden="1" customHeight="1" thickBot="1" x14ac:dyDescent="0.35">
      <c r="A431" s="1466"/>
      <c r="B431" s="722"/>
      <c r="C431" s="722"/>
      <c r="D431" s="722"/>
      <c r="E431" s="722"/>
      <c r="F431" s="722"/>
      <c r="G431" s="722"/>
      <c r="H431" s="722"/>
      <c r="I431" s="722"/>
      <c r="J431" s="722"/>
      <c r="K431" s="722"/>
      <c r="L431" s="722"/>
      <c r="M431" s="722"/>
      <c r="N431" s="722"/>
      <c r="O431" s="722"/>
      <c r="P431" s="722"/>
      <c r="Q431" s="707"/>
      <c r="R431" s="707"/>
      <c r="S431" s="210"/>
    </row>
    <row r="432" spans="1:19" ht="15.75" hidden="1" customHeight="1" thickBot="1" x14ac:dyDescent="0.35">
      <c r="A432" s="1466"/>
      <c r="B432" s="3363" t="s">
        <v>1171</v>
      </c>
      <c r="C432" s="3363"/>
      <c r="D432" s="3363"/>
      <c r="E432" s="3363"/>
      <c r="F432" s="3363"/>
      <c r="G432" s="3363"/>
      <c r="H432" s="3369"/>
      <c r="I432" s="3370"/>
      <c r="J432" s="3370"/>
      <c r="K432" s="3370"/>
      <c r="L432" s="3370"/>
      <c r="M432" s="3370"/>
      <c r="N432" s="3370"/>
      <c r="O432" s="3370"/>
      <c r="P432" s="3370"/>
      <c r="Q432" s="3370"/>
      <c r="R432" s="3371"/>
      <c r="S432" s="210"/>
    </row>
    <row r="433" spans="1:19" hidden="1" x14ac:dyDescent="0.3">
      <c r="A433" s="1465"/>
      <c r="B433" s="931"/>
      <c r="C433" s="931"/>
      <c r="D433" s="931"/>
      <c r="E433" s="931"/>
      <c r="F433" s="931"/>
      <c r="G433" s="931"/>
      <c r="H433" s="931"/>
      <c r="I433" s="931"/>
      <c r="J433" s="931"/>
      <c r="K433" s="931"/>
      <c r="L433" s="931"/>
      <c r="M433" s="933"/>
      <c r="N433" s="933"/>
      <c r="O433" s="933"/>
      <c r="P433" s="933"/>
      <c r="Q433" s="933"/>
      <c r="R433" s="933"/>
      <c r="S433" s="210"/>
    </row>
    <row r="434" spans="1:19" ht="15" hidden="1" thickBot="1" x14ac:dyDescent="0.35">
      <c r="A434" s="1465"/>
      <c r="B434" s="940"/>
      <c r="C434" s="3360" t="s">
        <v>1170</v>
      </c>
      <c r="D434" s="3361"/>
      <c r="E434" s="3361"/>
      <c r="F434" s="3361"/>
      <c r="G434" s="3361"/>
      <c r="H434" s="3361"/>
      <c r="I434" s="3361"/>
      <c r="J434" s="3361"/>
      <c r="K434" s="3361"/>
      <c r="L434" s="3361"/>
      <c r="M434" s="3361"/>
      <c r="N434" s="3361"/>
      <c r="O434" s="3361"/>
      <c r="P434" s="3361"/>
      <c r="Q434" s="3361"/>
      <c r="R434" s="3361"/>
      <c r="S434" s="210"/>
    </row>
    <row r="435" spans="1:19" ht="5.0999999999999996" hidden="1" customHeight="1" x14ac:dyDescent="0.3">
      <c r="A435" s="1465"/>
      <c r="B435" s="931"/>
      <c r="C435" s="721"/>
      <c r="D435" s="721"/>
      <c r="E435" s="721"/>
      <c r="F435" s="721"/>
      <c r="G435" s="721"/>
      <c r="H435" s="721"/>
      <c r="I435" s="721"/>
      <c r="J435" s="721"/>
      <c r="K435" s="721"/>
      <c r="L435" s="721"/>
      <c r="M435" s="721"/>
      <c r="N435" s="721"/>
      <c r="O435" s="721"/>
      <c r="P435" s="721"/>
      <c r="Q435" s="721"/>
      <c r="R435" s="721"/>
      <c r="S435" s="210"/>
    </row>
    <row r="436" spans="1:19" ht="15.75" hidden="1" customHeight="1" thickBot="1" x14ac:dyDescent="0.35">
      <c r="A436" s="1465"/>
      <c r="B436" s="931" t="s">
        <v>1169</v>
      </c>
      <c r="C436" s="3362" t="s">
        <v>189</v>
      </c>
      <c r="D436" s="3362"/>
      <c r="E436" s="3362"/>
      <c r="F436" s="3362"/>
      <c r="G436" s="3362"/>
      <c r="H436" s="3362"/>
      <c r="I436" s="3362"/>
      <c r="J436" s="931"/>
      <c r="K436" s="3362" t="s">
        <v>1166</v>
      </c>
      <c r="L436" s="3362"/>
      <c r="M436" s="3362"/>
      <c r="N436" s="3362"/>
      <c r="O436" s="3362"/>
      <c r="P436" s="3362"/>
      <c r="Q436" s="933"/>
      <c r="R436" s="861" t="s">
        <v>115</v>
      </c>
      <c r="S436" s="210"/>
    </row>
    <row r="437" spans="1:19" ht="15" hidden="1" thickBot="1" x14ac:dyDescent="0.35">
      <c r="A437" s="1465"/>
      <c r="B437" s="723" t="s">
        <v>1168</v>
      </c>
      <c r="C437" s="3362" t="s">
        <v>189</v>
      </c>
      <c r="D437" s="3362"/>
      <c r="E437" s="3362"/>
      <c r="F437" s="3362"/>
      <c r="G437" s="3362"/>
      <c r="H437" s="3362"/>
      <c r="I437" s="3362"/>
      <c r="J437" s="931"/>
      <c r="K437" s="3362" t="s">
        <v>1166</v>
      </c>
      <c r="L437" s="3362"/>
      <c r="M437" s="3362"/>
      <c r="N437" s="3362"/>
      <c r="O437" s="3362"/>
      <c r="P437" s="3362"/>
      <c r="Q437" s="933"/>
      <c r="R437" s="861" t="s">
        <v>115</v>
      </c>
      <c r="S437" s="210"/>
    </row>
    <row r="438" spans="1:19" ht="15.75" hidden="1" customHeight="1" thickBot="1" x14ac:dyDescent="0.35">
      <c r="A438" s="1465"/>
      <c r="B438" s="931" t="s">
        <v>1167</v>
      </c>
      <c r="C438" s="3362" t="s">
        <v>189</v>
      </c>
      <c r="D438" s="3362"/>
      <c r="E438" s="3362"/>
      <c r="F438" s="3362"/>
      <c r="G438" s="3362"/>
      <c r="H438" s="3362"/>
      <c r="I438" s="3362"/>
      <c r="J438" s="931"/>
      <c r="K438" s="3362" t="s">
        <v>1166</v>
      </c>
      <c r="L438" s="3362"/>
      <c r="M438" s="3362"/>
      <c r="N438" s="3362"/>
      <c r="O438" s="3362"/>
      <c r="P438" s="3362"/>
      <c r="Q438" s="933"/>
      <c r="R438" s="861" t="s">
        <v>115</v>
      </c>
      <c r="S438" s="210"/>
    </row>
    <row r="439" spans="1:19" ht="15" hidden="1" thickBot="1" x14ac:dyDescent="0.35">
      <c r="A439" s="1473"/>
      <c r="B439" s="930"/>
      <c r="C439" s="930"/>
      <c r="D439" s="3359"/>
      <c r="E439" s="3359"/>
      <c r="F439" s="3359"/>
      <c r="G439" s="3359"/>
      <c r="H439" s="3359"/>
      <c r="I439" s="3359"/>
      <c r="J439" s="3359"/>
      <c r="K439" s="3359"/>
      <c r="L439" s="3359"/>
      <c r="M439" s="930"/>
      <c r="N439" s="930"/>
      <c r="O439" s="930"/>
      <c r="P439" s="930"/>
      <c r="Q439" s="930"/>
      <c r="R439" s="930"/>
      <c r="S439" s="716"/>
    </row>
    <row r="440" spans="1:19" x14ac:dyDescent="0.3">
      <c r="B440" s="701"/>
      <c r="C440" s="701"/>
      <c r="D440" s="701"/>
      <c r="E440" s="701"/>
      <c r="F440" s="701"/>
      <c r="G440" s="701"/>
      <c r="H440" s="701"/>
      <c r="I440" s="701"/>
      <c r="J440" s="701"/>
      <c r="K440" s="701"/>
      <c r="L440" s="701"/>
    </row>
    <row r="441" spans="1:19" x14ac:dyDescent="0.3">
      <c r="A441" s="3357"/>
      <c r="B441" s="3358"/>
      <c r="C441" s="3358"/>
      <c r="D441" s="3358"/>
      <c r="E441" s="3358"/>
      <c r="F441" s="3358"/>
      <c r="G441" s="3358"/>
      <c r="H441" s="3358"/>
      <c r="I441" s="3358"/>
      <c r="J441" s="3358"/>
      <c r="K441" s="3358"/>
      <c r="L441" s="3358"/>
      <c r="M441" s="3358"/>
      <c r="N441" s="3358"/>
      <c r="O441" s="3358"/>
      <c r="P441" s="3358"/>
      <c r="Q441" s="3358"/>
      <c r="R441" s="3358"/>
    </row>
    <row r="442" spans="1:19" x14ac:dyDescent="0.3">
      <c r="A442" s="1476"/>
      <c r="B442" s="701"/>
      <c r="C442" s="701"/>
      <c r="D442" s="701"/>
      <c r="E442" s="701"/>
      <c r="F442" s="701"/>
      <c r="G442" s="701"/>
      <c r="H442" s="701"/>
      <c r="I442" s="701"/>
      <c r="J442" s="701"/>
      <c r="K442" s="701"/>
      <c r="L442" s="701"/>
    </row>
    <row r="443" spans="1:19" x14ac:dyDescent="0.3">
      <c r="A443" s="1476"/>
      <c r="B443" s="701"/>
      <c r="C443" s="701"/>
      <c r="D443" s="3355"/>
      <c r="E443" s="3355"/>
      <c r="F443" s="3355"/>
      <c r="G443" s="3355"/>
      <c r="H443" s="3355"/>
      <c r="I443" s="701"/>
      <c r="J443" s="2657"/>
      <c r="K443" s="2657"/>
      <c r="L443" s="2657"/>
    </row>
    <row r="444" spans="1:19" x14ac:dyDescent="0.3">
      <c r="A444" s="1476"/>
      <c r="B444" s="701"/>
      <c r="C444" s="701"/>
      <c r="D444" s="701"/>
      <c r="E444" s="701"/>
      <c r="F444" s="701"/>
      <c r="G444" s="701"/>
      <c r="H444" s="701"/>
      <c r="I444" s="701"/>
      <c r="J444" s="701"/>
      <c r="K444" s="701"/>
      <c r="L444" s="701"/>
    </row>
    <row r="445" spans="1:19" x14ac:dyDescent="0.3">
      <c r="A445" s="1476"/>
      <c r="B445" s="3355"/>
      <c r="C445" s="3355"/>
      <c r="D445" s="3355"/>
      <c r="E445" s="3355"/>
      <c r="F445" s="3355"/>
      <c r="G445" s="3355"/>
      <c r="H445" s="3355"/>
      <c r="I445" s="3355"/>
      <c r="J445" s="3355"/>
      <c r="K445" s="3355"/>
      <c r="L445" s="3355"/>
    </row>
    <row r="446" spans="1:19" x14ac:dyDescent="0.3">
      <c r="A446" s="1476"/>
      <c r="B446" s="701"/>
      <c r="C446" s="701"/>
      <c r="D446" s="701"/>
      <c r="E446" s="701"/>
      <c r="F446" s="701"/>
      <c r="G446" s="701"/>
      <c r="H446" s="701"/>
      <c r="I446" s="701"/>
      <c r="J446" s="701"/>
      <c r="K446" s="701"/>
      <c r="L446" s="701"/>
    </row>
    <row r="447" spans="1:19" x14ac:dyDescent="0.3">
      <c r="A447" s="1476"/>
      <c r="B447" s="3355"/>
      <c r="C447" s="3355"/>
      <c r="D447" s="3355"/>
      <c r="E447" s="3355"/>
      <c r="F447" s="701"/>
      <c r="G447" s="3355"/>
      <c r="H447" s="3355"/>
      <c r="I447" s="701"/>
      <c r="J447" s="701"/>
      <c r="K447" s="701"/>
      <c r="L447" s="701"/>
    </row>
    <row r="448" spans="1:19" x14ac:dyDescent="0.3">
      <c r="A448" s="1476"/>
      <c r="B448" s="701"/>
      <c r="C448" s="701"/>
      <c r="D448" s="701"/>
      <c r="E448" s="701"/>
      <c r="F448" s="701"/>
      <c r="G448" s="701"/>
      <c r="H448" s="701"/>
      <c r="I448" s="701"/>
      <c r="J448" s="701"/>
      <c r="K448" s="701"/>
      <c r="L448" s="701"/>
    </row>
    <row r="449" spans="1:12" ht="5.0999999999999996" customHeight="1" x14ac:dyDescent="0.3">
      <c r="A449" s="1476"/>
      <c r="B449" s="701"/>
      <c r="C449" s="701"/>
      <c r="D449" s="701"/>
      <c r="E449" s="701"/>
      <c r="F449" s="701"/>
      <c r="G449" s="701"/>
      <c r="H449" s="701"/>
      <c r="I449" s="701"/>
      <c r="J449" s="701"/>
      <c r="K449" s="701"/>
      <c r="L449" s="701"/>
    </row>
    <row r="450" spans="1:12" x14ac:dyDescent="0.3">
      <c r="A450" s="3356"/>
      <c r="B450" s="3356"/>
      <c r="C450" s="3356"/>
      <c r="D450" s="3356"/>
      <c r="E450" s="3356"/>
      <c r="F450" s="3356"/>
      <c r="G450" s="3356"/>
      <c r="H450" s="3356"/>
      <c r="I450" s="3356"/>
      <c r="J450" s="3356"/>
      <c r="K450" s="3356"/>
      <c r="L450" s="701"/>
    </row>
    <row r="451" spans="1:12" x14ac:dyDescent="0.3">
      <c r="A451" s="3356"/>
      <c r="B451" s="3356"/>
      <c r="C451" s="3356"/>
      <c r="D451" s="3356"/>
      <c r="E451" s="3356"/>
      <c r="F451" s="3356"/>
      <c r="G451" s="3356"/>
      <c r="H451" s="3356"/>
      <c r="I451" s="3356"/>
      <c r="J451" s="3356"/>
      <c r="K451" s="3356"/>
      <c r="L451" s="701"/>
    </row>
    <row r="452" spans="1:12" ht="5.0999999999999996" customHeight="1" x14ac:dyDescent="0.3">
      <c r="A452" s="1476"/>
      <c r="B452" s="701"/>
      <c r="C452" s="701"/>
      <c r="D452" s="701"/>
      <c r="E452" s="701"/>
      <c r="F452" s="701"/>
      <c r="G452" s="701"/>
      <c r="H452" s="701"/>
      <c r="I452" s="701"/>
      <c r="J452" s="701"/>
      <c r="K452" s="701"/>
      <c r="L452" s="701"/>
    </row>
    <row r="453" spans="1:12" x14ac:dyDescent="0.3">
      <c r="A453" s="1476"/>
      <c r="B453" s="701"/>
      <c r="C453" s="701"/>
      <c r="D453" s="701"/>
      <c r="E453" s="701"/>
      <c r="F453" s="701"/>
      <c r="G453" s="701"/>
      <c r="H453" s="701"/>
      <c r="I453" s="701"/>
      <c r="J453" s="701"/>
      <c r="K453" s="701"/>
      <c r="L453" s="701"/>
    </row>
    <row r="454" spans="1:12" x14ac:dyDescent="0.3">
      <c r="A454" s="3354"/>
      <c r="B454" s="3354"/>
      <c r="C454" s="3354"/>
      <c r="D454" s="3354"/>
      <c r="E454" s="3354"/>
      <c r="F454" s="3354"/>
      <c r="G454" s="3354"/>
      <c r="H454" s="3354"/>
      <c r="I454" s="3354"/>
      <c r="J454" s="3354"/>
      <c r="K454" s="3354"/>
      <c r="L454" s="3354"/>
    </row>
    <row r="455" spans="1:12" x14ac:dyDescent="0.3">
      <c r="A455" s="3354"/>
      <c r="B455" s="3354"/>
      <c r="C455" s="3354"/>
      <c r="D455" s="3354"/>
      <c r="E455" s="3354"/>
      <c r="F455" s="3354"/>
      <c r="G455" s="3354"/>
      <c r="H455" s="3354"/>
      <c r="I455" s="3354"/>
      <c r="J455" s="3354"/>
      <c r="K455" s="3354"/>
      <c r="L455" s="3354"/>
    </row>
    <row r="456" spans="1:12" x14ac:dyDescent="0.3">
      <c r="A456" s="3354"/>
      <c r="B456" s="3354"/>
      <c r="C456" s="3354"/>
      <c r="D456" s="3354"/>
      <c r="E456" s="3354"/>
      <c r="F456" s="3354"/>
      <c r="G456" s="3354"/>
      <c r="H456" s="3354"/>
      <c r="I456" s="3354"/>
      <c r="J456" s="3354"/>
      <c r="K456" s="3354"/>
      <c r="L456" s="3354"/>
    </row>
    <row r="457" spans="1:12" ht="5.0999999999999996" customHeight="1" x14ac:dyDescent="0.3">
      <c r="A457" s="1476"/>
      <c r="B457" s="701"/>
      <c r="C457" s="701"/>
      <c r="D457" s="701"/>
      <c r="E457" s="701"/>
      <c r="F457" s="701"/>
      <c r="G457" s="701"/>
      <c r="H457" s="701"/>
      <c r="I457" s="701"/>
      <c r="J457" s="701"/>
      <c r="K457" s="701"/>
      <c r="L457" s="701"/>
    </row>
    <row r="458" spans="1:12" x14ac:dyDescent="0.3">
      <c r="A458" s="1476"/>
      <c r="B458" s="701"/>
      <c r="C458" s="701"/>
      <c r="D458" s="701"/>
      <c r="E458" s="701"/>
      <c r="F458" s="701"/>
      <c r="G458" s="701"/>
      <c r="H458" s="701"/>
      <c r="I458" s="701"/>
      <c r="J458" s="701"/>
      <c r="K458" s="701"/>
      <c r="L458" s="701"/>
    </row>
    <row r="459" spans="1:12" ht="5.0999999999999996" customHeight="1" x14ac:dyDescent="0.3">
      <c r="A459" s="1476"/>
      <c r="B459" s="701"/>
      <c r="C459" s="701"/>
      <c r="D459" s="701"/>
      <c r="E459" s="701"/>
      <c r="F459" s="701"/>
      <c r="G459" s="701"/>
      <c r="H459" s="701"/>
      <c r="I459" s="701"/>
      <c r="J459" s="701"/>
      <c r="K459" s="701"/>
      <c r="L459" s="701"/>
    </row>
    <row r="460" spans="1:12" x14ac:dyDescent="0.3">
      <c r="A460" s="2657"/>
      <c r="B460" s="2657"/>
      <c r="C460" s="2657"/>
      <c r="D460" s="2657"/>
      <c r="E460" s="2657"/>
      <c r="F460" s="2657"/>
      <c r="G460" s="2657"/>
      <c r="H460" s="2657"/>
      <c r="I460" s="2657"/>
      <c r="J460" s="2657"/>
      <c r="K460" s="2657"/>
      <c r="L460" s="2657"/>
    </row>
    <row r="461" spans="1:12" x14ac:dyDescent="0.3">
      <c r="A461" s="1476"/>
      <c r="B461" s="701"/>
      <c r="C461" s="701"/>
      <c r="D461" s="701"/>
      <c r="E461" s="701"/>
      <c r="F461" s="701"/>
      <c r="G461" s="701"/>
      <c r="H461" s="701"/>
      <c r="I461" s="701"/>
      <c r="J461" s="701"/>
      <c r="K461" s="701"/>
      <c r="L461" s="701"/>
    </row>
    <row r="462" spans="1:12" x14ac:dyDescent="0.3">
      <c r="A462" s="1477"/>
      <c r="B462" s="701"/>
      <c r="C462" s="701"/>
      <c r="D462" s="3355"/>
      <c r="E462" s="3355"/>
      <c r="F462" s="3355"/>
      <c r="G462" s="3355"/>
      <c r="H462" s="3355"/>
      <c r="I462" s="3355"/>
      <c r="J462" s="3355"/>
      <c r="K462" s="3355"/>
      <c r="L462" s="3355"/>
    </row>
    <row r="463" spans="1:12" x14ac:dyDescent="0.3">
      <c r="A463" s="1476"/>
      <c r="B463" s="701"/>
      <c r="C463" s="701"/>
      <c r="D463" s="701"/>
      <c r="E463" s="701"/>
      <c r="F463" s="701"/>
      <c r="G463" s="701"/>
      <c r="H463" s="701"/>
      <c r="I463" s="701"/>
      <c r="J463" s="701"/>
      <c r="K463" s="701"/>
      <c r="L463" s="701"/>
    </row>
    <row r="464" spans="1:12" x14ac:dyDescent="0.3">
      <c r="A464" s="1476"/>
      <c r="B464" s="701"/>
      <c r="C464" s="701"/>
      <c r="D464" s="3355"/>
      <c r="E464" s="3355"/>
      <c r="F464" s="3355"/>
      <c r="G464" s="3355"/>
      <c r="H464" s="3355"/>
      <c r="I464" s="701"/>
      <c r="J464" s="2657"/>
      <c r="K464" s="2657"/>
      <c r="L464" s="2657"/>
    </row>
    <row r="465" spans="1:12" x14ac:dyDescent="0.3">
      <c r="A465" s="1476"/>
      <c r="B465" s="701"/>
      <c r="C465" s="701"/>
      <c r="D465" s="701"/>
      <c r="E465" s="701"/>
      <c r="F465" s="701"/>
      <c r="G465" s="701"/>
      <c r="H465" s="701"/>
      <c r="I465" s="701"/>
      <c r="J465" s="701"/>
      <c r="K465" s="701"/>
      <c r="L465" s="701"/>
    </row>
    <row r="466" spans="1:12" x14ac:dyDescent="0.3">
      <c r="A466" s="1476"/>
      <c r="B466" s="3355"/>
      <c r="C466" s="3355"/>
      <c r="D466" s="3355"/>
      <c r="E466" s="3355"/>
      <c r="F466" s="3355"/>
      <c r="G466" s="3355"/>
      <c r="H466" s="3355"/>
      <c r="I466" s="3355"/>
      <c r="J466" s="3355"/>
      <c r="K466" s="3355"/>
      <c r="L466" s="3355"/>
    </row>
    <row r="467" spans="1:12" x14ac:dyDescent="0.3">
      <c r="A467" s="1476"/>
      <c r="B467" s="701"/>
      <c r="C467" s="701"/>
      <c r="D467" s="701"/>
      <c r="E467" s="701"/>
      <c r="F467" s="701"/>
      <c r="G467" s="701"/>
      <c r="H467" s="701"/>
      <c r="I467" s="701"/>
      <c r="J467" s="701"/>
      <c r="K467" s="701"/>
      <c r="L467" s="701"/>
    </row>
    <row r="468" spans="1:12" x14ac:dyDescent="0.3">
      <c r="A468" s="1476"/>
      <c r="B468" s="3355"/>
      <c r="C468" s="3355"/>
      <c r="D468" s="3355"/>
      <c r="E468" s="3355"/>
      <c r="F468" s="701"/>
      <c r="G468" s="3355"/>
      <c r="H468" s="3355"/>
      <c r="I468" s="701"/>
      <c r="J468" s="701"/>
      <c r="K468" s="701"/>
      <c r="L468" s="701"/>
    </row>
    <row r="469" spans="1:12" x14ac:dyDescent="0.3">
      <c r="A469" s="1476"/>
      <c r="B469" s="701"/>
      <c r="C469" s="701"/>
      <c r="D469" s="701"/>
      <c r="E469" s="701"/>
      <c r="F469" s="701"/>
      <c r="G469" s="701"/>
      <c r="H469" s="701"/>
      <c r="I469" s="701"/>
      <c r="J469" s="701"/>
      <c r="K469" s="701"/>
      <c r="L469" s="701"/>
    </row>
    <row r="470" spans="1:12" ht="5.0999999999999996" customHeight="1" x14ac:dyDescent="0.3">
      <c r="A470" s="1476"/>
      <c r="B470" s="701"/>
      <c r="C470" s="701"/>
      <c r="D470" s="701"/>
      <c r="E470" s="701"/>
      <c r="F470" s="701"/>
      <c r="G470" s="701"/>
      <c r="H470" s="701"/>
      <c r="I470" s="701"/>
      <c r="J470" s="701"/>
      <c r="K470" s="701"/>
      <c r="L470" s="701"/>
    </row>
    <row r="471" spans="1:12" x14ac:dyDescent="0.3">
      <c r="A471" s="3356"/>
      <c r="B471" s="3356"/>
      <c r="C471" s="3356"/>
      <c r="D471" s="3356"/>
      <c r="E471" s="3356"/>
      <c r="F471" s="3356"/>
      <c r="G471" s="3356"/>
      <c r="H471" s="3356"/>
      <c r="I471" s="3356"/>
      <c r="J471" s="3356"/>
      <c r="K471" s="3356"/>
      <c r="L471" s="701"/>
    </row>
    <row r="472" spans="1:12" x14ac:dyDescent="0.3">
      <c r="A472" s="3356"/>
      <c r="B472" s="3356"/>
      <c r="C472" s="3356"/>
      <c r="D472" s="3356"/>
      <c r="E472" s="3356"/>
      <c r="F472" s="3356"/>
      <c r="G472" s="3356"/>
      <c r="H472" s="3356"/>
      <c r="I472" s="3356"/>
      <c r="J472" s="3356"/>
      <c r="K472" s="3356"/>
      <c r="L472" s="701"/>
    </row>
    <row r="473" spans="1:12" ht="5.0999999999999996" customHeight="1" x14ac:dyDescent="0.3">
      <c r="A473" s="1476"/>
      <c r="B473" s="701"/>
      <c r="C473" s="701"/>
      <c r="D473" s="701"/>
      <c r="E473" s="701"/>
      <c r="F473" s="701"/>
      <c r="G473" s="701"/>
      <c r="H473" s="701"/>
      <c r="I473" s="701"/>
      <c r="J473" s="701"/>
      <c r="K473" s="701"/>
      <c r="L473" s="701"/>
    </row>
    <row r="474" spans="1:12" x14ac:dyDescent="0.3">
      <c r="A474" s="1476"/>
      <c r="B474" s="701"/>
      <c r="C474" s="701"/>
      <c r="D474" s="701"/>
      <c r="E474" s="701"/>
      <c r="F474" s="701"/>
      <c r="G474" s="701"/>
      <c r="H474" s="701"/>
      <c r="I474" s="701"/>
      <c r="J474" s="701"/>
      <c r="K474" s="701"/>
      <c r="L474" s="701"/>
    </row>
    <row r="475" spans="1:12" x14ac:dyDescent="0.3">
      <c r="A475" s="3354"/>
      <c r="B475" s="3354"/>
      <c r="C475" s="3354"/>
      <c r="D475" s="3354"/>
      <c r="E475" s="3354"/>
      <c r="F475" s="3354"/>
      <c r="G475" s="3354"/>
      <c r="H475" s="3354"/>
      <c r="I475" s="3354"/>
      <c r="J475" s="3354"/>
      <c r="K475" s="3354"/>
      <c r="L475" s="3354"/>
    </row>
    <row r="476" spans="1:12" x14ac:dyDescent="0.3">
      <c r="A476" s="3354"/>
      <c r="B476" s="3354"/>
      <c r="C476" s="3354"/>
      <c r="D476" s="3354"/>
      <c r="E476" s="3354"/>
      <c r="F476" s="3354"/>
      <c r="G476" s="3354"/>
      <c r="H476" s="3354"/>
      <c r="I476" s="3354"/>
      <c r="J476" s="3354"/>
      <c r="K476" s="3354"/>
      <c r="L476" s="3354"/>
    </row>
    <row r="477" spans="1:12" x14ac:dyDescent="0.3">
      <c r="A477" s="3354"/>
      <c r="B477" s="3354"/>
      <c r="C477" s="3354"/>
      <c r="D477" s="3354"/>
      <c r="E477" s="3354"/>
      <c r="F477" s="3354"/>
      <c r="G477" s="3354"/>
      <c r="H477" s="3354"/>
      <c r="I477" s="3354"/>
      <c r="J477" s="3354"/>
      <c r="K477" s="3354"/>
      <c r="L477" s="3354"/>
    </row>
    <row r="478" spans="1:12" ht="5.0999999999999996" customHeight="1" x14ac:dyDescent="0.3">
      <c r="A478" s="1476"/>
      <c r="B478" s="701"/>
      <c r="C478" s="701"/>
      <c r="D478" s="701"/>
      <c r="E478" s="701"/>
      <c r="F478" s="701"/>
      <c r="G478" s="701"/>
      <c r="H478" s="701"/>
      <c r="I478" s="701"/>
      <c r="J478" s="701"/>
      <c r="K478" s="701"/>
      <c r="L478" s="701"/>
    </row>
    <row r="479" spans="1:12" x14ac:dyDescent="0.3">
      <c r="A479" s="1476"/>
      <c r="B479" s="701"/>
      <c r="C479" s="701"/>
      <c r="D479" s="701"/>
      <c r="E479" s="701"/>
      <c r="F479" s="701"/>
      <c r="G479" s="701"/>
      <c r="H479" s="701"/>
      <c r="I479" s="701"/>
      <c r="J479" s="701"/>
      <c r="K479" s="701"/>
      <c r="L479" s="701"/>
    </row>
    <row r="480" spans="1:12" ht="5.0999999999999996" customHeight="1" x14ac:dyDescent="0.3">
      <c r="A480" s="1476"/>
      <c r="B480" s="701"/>
      <c r="C480" s="701"/>
      <c r="D480" s="701"/>
      <c r="E480" s="701"/>
      <c r="F480" s="701"/>
      <c r="G480" s="701"/>
      <c r="H480" s="701"/>
      <c r="I480" s="701"/>
      <c r="J480" s="701"/>
      <c r="K480" s="701"/>
      <c r="L480" s="701"/>
    </row>
    <row r="481" spans="1:12" x14ac:dyDescent="0.3">
      <c r="A481" s="2657"/>
      <c r="B481" s="2657"/>
      <c r="C481" s="2657"/>
      <c r="D481" s="2657"/>
      <c r="E481" s="2657"/>
      <c r="F481" s="2657"/>
      <c r="G481" s="2657"/>
      <c r="H481" s="2657"/>
      <c r="I481" s="2657"/>
      <c r="J481" s="2657"/>
      <c r="K481" s="2657"/>
      <c r="L481" s="2657"/>
    </row>
    <row r="482" spans="1:12" x14ac:dyDescent="0.3">
      <c r="A482" s="1476"/>
      <c r="B482" s="701"/>
      <c r="C482" s="701"/>
      <c r="D482" s="701"/>
      <c r="E482" s="701"/>
      <c r="F482" s="701"/>
      <c r="G482" s="701"/>
      <c r="H482" s="701"/>
      <c r="I482" s="701"/>
      <c r="J482" s="701"/>
      <c r="K482" s="701"/>
      <c r="L482" s="701"/>
    </row>
    <row r="483" spans="1:12" x14ac:dyDescent="0.3">
      <c r="A483" s="1477"/>
      <c r="B483" s="701"/>
      <c r="C483" s="701"/>
      <c r="D483" s="3355"/>
      <c r="E483" s="3355"/>
      <c r="F483" s="3355"/>
      <c r="G483" s="3355"/>
      <c r="H483" s="3355"/>
      <c r="I483" s="3355"/>
      <c r="J483" s="3355"/>
      <c r="K483" s="3355"/>
      <c r="L483" s="3355"/>
    </row>
    <row r="484" spans="1:12" x14ac:dyDescent="0.3">
      <c r="A484" s="1476"/>
      <c r="B484" s="701"/>
      <c r="C484" s="701"/>
      <c r="D484" s="701"/>
      <c r="E484" s="701"/>
      <c r="F484" s="701"/>
      <c r="G484" s="701"/>
      <c r="H484" s="701"/>
      <c r="I484" s="701"/>
      <c r="J484" s="701"/>
      <c r="K484" s="701"/>
      <c r="L484" s="701"/>
    </row>
    <row r="485" spans="1:12" x14ac:dyDescent="0.3">
      <c r="A485" s="1476"/>
      <c r="B485" s="701"/>
      <c r="C485" s="701"/>
      <c r="D485" s="3355"/>
      <c r="E485" s="3355"/>
      <c r="F485" s="3355"/>
      <c r="G485" s="3355"/>
      <c r="H485" s="3355"/>
      <c r="I485" s="701"/>
      <c r="J485" s="2657"/>
      <c r="K485" s="2657"/>
      <c r="L485" s="2657"/>
    </row>
    <row r="486" spans="1:12" x14ac:dyDescent="0.3">
      <c r="A486" s="1476"/>
      <c r="B486" s="701"/>
      <c r="C486" s="701"/>
      <c r="D486" s="701"/>
      <c r="E486" s="701"/>
      <c r="F486" s="701"/>
      <c r="G486" s="701"/>
      <c r="H486" s="701"/>
      <c r="I486" s="701"/>
      <c r="J486" s="701"/>
      <c r="K486" s="701"/>
      <c r="L486" s="701"/>
    </row>
    <row r="487" spans="1:12" x14ac:dyDescent="0.3">
      <c r="A487" s="1476"/>
      <c r="B487" s="3355"/>
      <c r="C487" s="3355"/>
      <c r="D487" s="3355"/>
      <c r="E487" s="3355"/>
      <c r="F487" s="3355"/>
      <c r="G487" s="3355"/>
      <c r="H487" s="3355"/>
      <c r="I487" s="3355"/>
      <c r="J487" s="3355"/>
      <c r="K487" s="3355"/>
      <c r="L487" s="3355"/>
    </row>
    <row r="488" spans="1:12" x14ac:dyDescent="0.3">
      <c r="A488" s="1476"/>
      <c r="B488" s="701"/>
      <c r="C488" s="701"/>
      <c r="D488" s="701"/>
      <c r="E488" s="701"/>
      <c r="F488" s="701"/>
      <c r="G488" s="701"/>
      <c r="H488" s="701"/>
      <c r="I488" s="701"/>
      <c r="J488" s="701"/>
      <c r="K488" s="701"/>
      <c r="L488" s="701"/>
    </row>
    <row r="489" spans="1:12" x14ac:dyDescent="0.3">
      <c r="A489" s="1476"/>
      <c r="B489" s="3355"/>
      <c r="C489" s="3355"/>
      <c r="D489" s="3355"/>
      <c r="E489" s="3355"/>
      <c r="F489" s="701"/>
      <c r="G489" s="3355"/>
      <c r="H489" s="3355"/>
      <c r="I489" s="701"/>
      <c r="J489" s="701"/>
      <c r="K489" s="701"/>
      <c r="L489" s="701"/>
    </row>
    <row r="490" spans="1:12" x14ac:dyDescent="0.3">
      <c r="A490" s="1476"/>
      <c r="B490" s="701"/>
      <c r="C490" s="701"/>
      <c r="D490" s="701"/>
      <c r="E490" s="701"/>
      <c r="F490" s="701"/>
      <c r="G490" s="701"/>
      <c r="H490" s="701"/>
      <c r="I490" s="701"/>
      <c r="J490" s="701"/>
      <c r="K490" s="701"/>
      <c r="L490" s="701"/>
    </row>
    <row r="491" spans="1:12" ht="5.0999999999999996" customHeight="1" x14ac:dyDescent="0.3">
      <c r="A491" s="1476"/>
      <c r="B491" s="701"/>
      <c r="C491" s="701"/>
      <c r="D491" s="701"/>
      <c r="E491" s="701"/>
      <c r="F491" s="701"/>
      <c r="G491" s="701"/>
      <c r="H491" s="701"/>
      <c r="I491" s="701"/>
      <c r="J491" s="701"/>
      <c r="K491" s="701"/>
      <c r="L491" s="701"/>
    </row>
    <row r="492" spans="1:12" x14ac:dyDescent="0.3">
      <c r="A492" s="3356"/>
      <c r="B492" s="3356"/>
      <c r="C492" s="3356"/>
      <c r="D492" s="3356"/>
      <c r="E492" s="3356"/>
      <c r="F492" s="3356"/>
      <c r="G492" s="3356"/>
      <c r="H492" s="3356"/>
      <c r="I492" s="3356"/>
      <c r="J492" s="3356"/>
      <c r="K492" s="3356"/>
      <c r="L492" s="701"/>
    </row>
    <row r="493" spans="1:12" x14ac:dyDescent="0.3">
      <c r="A493" s="3356"/>
      <c r="B493" s="3356"/>
      <c r="C493" s="3356"/>
      <c r="D493" s="3356"/>
      <c r="E493" s="3356"/>
      <c r="F493" s="3356"/>
      <c r="G493" s="3356"/>
      <c r="H493" s="3356"/>
      <c r="I493" s="3356"/>
      <c r="J493" s="3356"/>
      <c r="K493" s="3356"/>
      <c r="L493" s="701"/>
    </row>
    <row r="494" spans="1:12" ht="5.0999999999999996" customHeight="1" x14ac:dyDescent="0.3">
      <c r="A494" s="1476"/>
      <c r="B494" s="701"/>
      <c r="C494" s="701"/>
      <c r="D494" s="701"/>
      <c r="E494" s="701"/>
      <c r="F494" s="701"/>
      <c r="G494" s="701"/>
      <c r="H494" s="701"/>
      <c r="I494" s="701"/>
      <c r="J494" s="701"/>
      <c r="K494" s="701"/>
      <c r="L494" s="701"/>
    </row>
    <row r="495" spans="1:12" x14ac:dyDescent="0.3">
      <c r="A495" s="1476"/>
      <c r="B495" s="701"/>
      <c r="C495" s="701"/>
      <c r="D495" s="701"/>
      <c r="E495" s="701"/>
      <c r="F495" s="701"/>
      <c r="G495" s="701"/>
      <c r="H495" s="701"/>
      <c r="I495" s="701"/>
      <c r="J495" s="701"/>
      <c r="K495" s="701"/>
      <c r="L495" s="701"/>
    </row>
    <row r="496" spans="1:12" x14ac:dyDescent="0.3">
      <c r="A496" s="3354"/>
      <c r="B496" s="3354"/>
      <c r="C496" s="3354"/>
      <c r="D496" s="3354"/>
      <c r="E496" s="3354"/>
      <c r="F496" s="3354"/>
      <c r="G496" s="3354"/>
      <c r="H496" s="3354"/>
      <c r="I496" s="3354"/>
      <c r="J496" s="3354"/>
      <c r="K496" s="3354"/>
      <c r="L496" s="3354"/>
    </row>
    <row r="497" spans="1:12" x14ac:dyDescent="0.3">
      <c r="A497" s="3354"/>
      <c r="B497" s="3354"/>
      <c r="C497" s="3354"/>
      <c r="D497" s="3354"/>
      <c r="E497" s="3354"/>
      <c r="F497" s="3354"/>
      <c r="G497" s="3354"/>
      <c r="H497" s="3354"/>
      <c r="I497" s="3354"/>
      <c r="J497" s="3354"/>
      <c r="K497" s="3354"/>
      <c r="L497" s="3354"/>
    </row>
    <row r="498" spans="1:12" x14ac:dyDescent="0.3">
      <c r="A498" s="3354"/>
      <c r="B498" s="3354"/>
      <c r="C498" s="3354"/>
      <c r="D498" s="3354"/>
      <c r="E498" s="3354"/>
      <c r="F498" s="3354"/>
      <c r="G498" s="3354"/>
      <c r="H498" s="3354"/>
      <c r="I498" s="3354"/>
      <c r="J498" s="3354"/>
      <c r="K498" s="3354"/>
      <c r="L498" s="3354"/>
    </row>
    <row r="499" spans="1:12" ht="5.0999999999999996" customHeight="1" x14ac:dyDescent="0.3">
      <c r="A499" s="1476"/>
      <c r="B499" s="701"/>
      <c r="C499" s="701"/>
      <c r="D499" s="701"/>
      <c r="E499" s="701"/>
      <c r="F499" s="701"/>
      <c r="G499" s="701"/>
      <c r="H499" s="701"/>
      <c r="I499" s="701"/>
      <c r="J499" s="701"/>
      <c r="K499" s="701"/>
      <c r="L499" s="701"/>
    </row>
    <row r="500" spans="1:12" x14ac:dyDescent="0.3">
      <c r="A500" s="1476"/>
      <c r="B500" s="701"/>
      <c r="C500" s="701"/>
      <c r="D500" s="701"/>
      <c r="E500" s="701"/>
      <c r="F500" s="701"/>
      <c r="G500" s="701"/>
      <c r="H500" s="701"/>
      <c r="I500" s="701"/>
      <c r="J500" s="701"/>
      <c r="K500" s="701"/>
      <c r="L500" s="701"/>
    </row>
    <row r="501" spans="1:12" ht="5.0999999999999996" customHeight="1" x14ac:dyDescent="0.3">
      <c r="A501" s="1476"/>
      <c r="B501" s="701"/>
      <c r="C501" s="701"/>
      <c r="D501" s="701"/>
      <c r="E501" s="701"/>
      <c r="F501" s="701"/>
      <c r="G501" s="701"/>
      <c r="H501" s="701"/>
      <c r="I501" s="701"/>
      <c r="J501" s="701"/>
      <c r="K501" s="701"/>
      <c r="L501" s="701"/>
    </row>
    <row r="502" spans="1:12" x14ac:dyDescent="0.3">
      <c r="A502" s="2657"/>
      <c r="B502" s="2657"/>
      <c r="C502" s="2657"/>
      <c r="D502" s="2657"/>
      <c r="E502" s="2657"/>
      <c r="F502" s="2657"/>
      <c r="G502" s="2657"/>
      <c r="H502" s="2657"/>
      <c r="I502" s="2657"/>
      <c r="J502" s="2657"/>
      <c r="K502" s="2657"/>
      <c r="L502" s="2657"/>
    </row>
    <row r="503" spans="1:12" x14ac:dyDescent="0.3">
      <c r="A503" s="1476"/>
      <c r="B503" s="701"/>
      <c r="C503" s="701"/>
      <c r="D503" s="701"/>
      <c r="E503" s="701"/>
      <c r="F503" s="701"/>
      <c r="G503" s="701"/>
      <c r="H503" s="701"/>
      <c r="I503" s="701"/>
      <c r="J503" s="701"/>
      <c r="K503" s="701"/>
      <c r="L503" s="701"/>
    </row>
    <row r="504" spans="1:12" x14ac:dyDescent="0.3">
      <c r="A504" s="1477"/>
      <c r="B504" s="701"/>
      <c r="C504" s="701"/>
      <c r="D504" s="3355"/>
      <c r="E504" s="3355"/>
      <c r="F504" s="3355"/>
      <c r="G504" s="3355"/>
      <c r="H504" s="3355"/>
      <c r="I504" s="3355"/>
      <c r="J504" s="3355"/>
      <c r="K504" s="3355"/>
      <c r="L504" s="3355"/>
    </row>
    <row r="505" spans="1:12" x14ac:dyDescent="0.3">
      <c r="A505" s="1476"/>
      <c r="B505" s="701"/>
      <c r="C505" s="701"/>
      <c r="D505" s="701"/>
      <c r="E505" s="701"/>
      <c r="F505" s="701"/>
      <c r="G505" s="701"/>
      <c r="H505" s="701"/>
      <c r="I505" s="701"/>
      <c r="J505" s="701"/>
      <c r="K505" s="701"/>
      <c r="L505" s="701"/>
    </row>
    <row r="506" spans="1:12" x14ac:dyDescent="0.3">
      <c r="A506" s="1476"/>
      <c r="B506" s="701"/>
      <c r="C506" s="701"/>
      <c r="D506" s="3355"/>
      <c r="E506" s="3355"/>
      <c r="F506" s="3355"/>
      <c r="G506" s="3355"/>
      <c r="H506" s="3355"/>
      <c r="I506" s="701"/>
      <c r="J506" s="2657"/>
      <c r="K506" s="2657"/>
      <c r="L506" s="2657"/>
    </row>
    <row r="507" spans="1:12" x14ac:dyDescent="0.3">
      <c r="A507" s="1476"/>
      <c r="B507" s="701"/>
      <c r="C507" s="701"/>
      <c r="D507" s="701"/>
      <c r="E507" s="701"/>
      <c r="F507" s="701"/>
      <c r="G507" s="701"/>
      <c r="H507" s="701"/>
      <c r="I507" s="701"/>
      <c r="J507" s="701"/>
      <c r="K507" s="701"/>
      <c r="L507" s="701"/>
    </row>
    <row r="508" spans="1:12" x14ac:dyDescent="0.3">
      <c r="A508" s="1476"/>
      <c r="B508" s="3355"/>
      <c r="C508" s="3355"/>
      <c r="D508" s="3355"/>
      <c r="E508" s="3355"/>
      <c r="F508" s="3355"/>
      <c r="G508" s="3355"/>
      <c r="H508" s="3355"/>
      <c r="I508" s="3355"/>
      <c r="J508" s="3355"/>
      <c r="K508" s="3355"/>
      <c r="L508" s="3355"/>
    </row>
    <row r="509" spans="1:12" x14ac:dyDescent="0.3">
      <c r="A509" s="1476"/>
      <c r="B509" s="701"/>
      <c r="C509" s="701"/>
      <c r="D509" s="701"/>
      <c r="E509" s="701"/>
      <c r="F509" s="701"/>
      <c r="G509" s="701"/>
      <c r="H509" s="701"/>
      <c r="I509" s="701"/>
      <c r="J509" s="701"/>
      <c r="K509" s="701"/>
      <c r="L509" s="701"/>
    </row>
    <row r="510" spans="1:12" x14ac:dyDescent="0.3">
      <c r="A510" s="1476"/>
      <c r="B510" s="3355"/>
      <c r="C510" s="3355"/>
      <c r="D510" s="3355"/>
      <c r="E510" s="3355"/>
      <c r="F510" s="701"/>
      <c r="G510" s="3355"/>
      <c r="H510" s="3355"/>
      <c r="I510" s="701"/>
      <c r="J510" s="701"/>
      <c r="K510" s="701"/>
      <c r="L510" s="701"/>
    </row>
    <row r="511" spans="1:12" x14ac:dyDescent="0.3">
      <c r="A511" s="1476"/>
      <c r="B511" s="701"/>
      <c r="C511" s="701"/>
      <c r="D511" s="701"/>
      <c r="E511" s="701"/>
      <c r="F511" s="701"/>
      <c r="G511" s="701"/>
      <c r="H511" s="701"/>
      <c r="I511" s="701"/>
      <c r="J511" s="701"/>
      <c r="K511" s="701"/>
      <c r="L511" s="701"/>
    </row>
    <row r="512" spans="1:12" ht="5.0999999999999996" customHeight="1" x14ac:dyDescent="0.3">
      <c r="A512" s="1476"/>
      <c r="B512" s="701"/>
      <c r="C512" s="701"/>
      <c r="D512" s="701"/>
      <c r="E512" s="701"/>
      <c r="F512" s="701"/>
      <c r="G512" s="701"/>
      <c r="H512" s="701"/>
      <c r="I512" s="701"/>
      <c r="J512" s="701"/>
      <c r="K512" s="701"/>
      <c r="L512" s="701"/>
    </row>
    <row r="513" spans="1:12" x14ac:dyDescent="0.3">
      <c r="A513" s="3356"/>
      <c r="B513" s="3356"/>
      <c r="C513" s="3356"/>
      <c r="D513" s="3356"/>
      <c r="E513" s="3356"/>
      <c r="F513" s="3356"/>
      <c r="G513" s="3356"/>
      <c r="H513" s="3356"/>
      <c r="I513" s="3356"/>
      <c r="J513" s="3356"/>
      <c r="K513" s="3356"/>
      <c r="L513" s="701"/>
    </row>
    <row r="514" spans="1:12" x14ac:dyDescent="0.3">
      <c r="A514" s="3356"/>
      <c r="B514" s="3356"/>
      <c r="C514" s="3356"/>
      <c r="D514" s="3356"/>
      <c r="E514" s="3356"/>
      <c r="F514" s="3356"/>
      <c r="G514" s="3356"/>
      <c r="H514" s="3356"/>
      <c r="I514" s="3356"/>
      <c r="J514" s="3356"/>
      <c r="K514" s="3356"/>
      <c r="L514" s="701"/>
    </row>
    <row r="515" spans="1:12" ht="5.0999999999999996" customHeight="1" x14ac:dyDescent="0.3">
      <c r="A515" s="1476"/>
      <c r="B515" s="701"/>
      <c r="C515" s="701"/>
      <c r="D515" s="701"/>
      <c r="E515" s="701"/>
      <c r="F515" s="701"/>
      <c r="G515" s="701"/>
      <c r="H515" s="701"/>
      <c r="I515" s="701"/>
      <c r="J515" s="701"/>
      <c r="K515" s="701"/>
      <c r="L515" s="701"/>
    </row>
    <row r="516" spans="1:12" x14ac:dyDescent="0.3">
      <c r="A516" s="1476"/>
      <c r="B516" s="701"/>
      <c r="C516" s="701"/>
      <c r="D516" s="701"/>
      <c r="E516" s="701"/>
      <c r="F516" s="701"/>
      <c r="G516" s="701"/>
      <c r="H516" s="701"/>
      <c r="I516" s="701"/>
      <c r="J516" s="701"/>
      <c r="K516" s="701"/>
      <c r="L516" s="701"/>
    </row>
    <row r="517" spans="1:12" x14ac:dyDescent="0.3">
      <c r="A517" s="3354"/>
      <c r="B517" s="3354"/>
      <c r="C517" s="3354"/>
      <c r="D517" s="3354"/>
      <c r="E517" s="3354"/>
      <c r="F517" s="3354"/>
      <c r="G517" s="3354"/>
      <c r="H517" s="3354"/>
      <c r="I517" s="3354"/>
      <c r="J517" s="3354"/>
      <c r="K517" s="3354"/>
      <c r="L517" s="3354"/>
    </row>
    <row r="518" spans="1:12" x14ac:dyDescent="0.3">
      <c r="A518" s="3354"/>
      <c r="B518" s="3354"/>
      <c r="C518" s="3354"/>
      <c r="D518" s="3354"/>
      <c r="E518" s="3354"/>
      <c r="F518" s="3354"/>
      <c r="G518" s="3354"/>
      <c r="H518" s="3354"/>
      <c r="I518" s="3354"/>
      <c r="J518" s="3354"/>
      <c r="K518" s="3354"/>
      <c r="L518" s="3354"/>
    </row>
    <row r="519" spans="1:12" x14ac:dyDescent="0.3">
      <c r="A519" s="3354"/>
      <c r="B519" s="3354"/>
      <c r="C519" s="3354"/>
      <c r="D519" s="3354"/>
      <c r="E519" s="3354"/>
      <c r="F519" s="3354"/>
      <c r="G519" s="3354"/>
      <c r="H519" s="3354"/>
      <c r="I519" s="3354"/>
      <c r="J519" s="3354"/>
      <c r="K519" s="3354"/>
      <c r="L519" s="3354"/>
    </row>
    <row r="520" spans="1:12" ht="5.0999999999999996" customHeight="1" x14ac:dyDescent="0.3">
      <c r="A520" s="1476"/>
      <c r="B520" s="701"/>
      <c r="C520" s="701"/>
      <c r="D520" s="701"/>
      <c r="E520" s="701"/>
      <c r="F520" s="701"/>
      <c r="G520" s="701"/>
      <c r="H520" s="701"/>
      <c r="I520" s="701"/>
      <c r="J520" s="701"/>
      <c r="K520" s="701"/>
      <c r="L520" s="701"/>
    </row>
    <row r="521" spans="1:12" x14ac:dyDescent="0.3">
      <c r="A521" s="1476"/>
      <c r="B521" s="701"/>
      <c r="C521" s="701"/>
      <c r="D521" s="701"/>
      <c r="E521" s="701"/>
      <c r="F521" s="701"/>
      <c r="G521" s="701"/>
      <c r="H521" s="701"/>
      <c r="I521" s="701"/>
      <c r="J521" s="701"/>
      <c r="K521" s="701"/>
      <c r="L521" s="701"/>
    </row>
    <row r="522" spans="1:12" ht="5.0999999999999996" customHeight="1" x14ac:dyDescent="0.3">
      <c r="A522" s="1476"/>
      <c r="B522" s="701"/>
      <c r="C522" s="701"/>
      <c r="D522" s="701"/>
      <c r="E522" s="701"/>
      <c r="F522" s="701"/>
      <c r="G522" s="701"/>
      <c r="H522" s="701"/>
      <c r="I522" s="701"/>
      <c r="J522" s="701"/>
      <c r="K522" s="701"/>
      <c r="L522" s="701"/>
    </row>
    <row r="523" spans="1:12" x14ac:dyDescent="0.3">
      <c r="A523" s="2657"/>
      <c r="B523" s="2657"/>
      <c r="C523" s="2657"/>
      <c r="D523" s="2657"/>
      <c r="E523" s="2657"/>
      <c r="F523" s="2657"/>
      <c r="G523" s="2657"/>
      <c r="H523" s="2657"/>
      <c r="I523" s="2657"/>
      <c r="J523" s="2657"/>
      <c r="K523" s="2657"/>
      <c r="L523" s="2657"/>
    </row>
    <row r="524" spans="1:12" x14ac:dyDescent="0.3">
      <c r="A524" s="1476"/>
      <c r="B524" s="701"/>
      <c r="C524" s="701"/>
      <c r="D524" s="701"/>
      <c r="E524" s="701"/>
      <c r="F524" s="701"/>
      <c r="G524" s="701"/>
      <c r="H524" s="701"/>
      <c r="I524" s="701"/>
      <c r="J524" s="701"/>
      <c r="K524" s="701"/>
      <c r="L524" s="701"/>
    </row>
    <row r="525" spans="1:12" x14ac:dyDescent="0.3">
      <c r="A525" s="1477"/>
      <c r="B525" s="701"/>
      <c r="C525" s="701"/>
      <c r="D525" s="3355"/>
      <c r="E525" s="3355"/>
      <c r="F525" s="3355"/>
      <c r="G525" s="3355"/>
      <c r="H525" s="3355"/>
      <c r="I525" s="3355"/>
      <c r="J525" s="3355"/>
      <c r="K525" s="3355"/>
      <c r="L525" s="3355"/>
    </row>
    <row r="526" spans="1:12" x14ac:dyDescent="0.3">
      <c r="A526" s="1476"/>
      <c r="B526" s="701"/>
      <c r="C526" s="701"/>
      <c r="D526" s="701"/>
      <c r="E526" s="701"/>
      <c r="F526" s="701"/>
      <c r="G526" s="701"/>
      <c r="H526" s="701"/>
      <c r="I526" s="701"/>
      <c r="J526" s="701"/>
      <c r="K526" s="701"/>
      <c r="L526" s="701"/>
    </row>
    <row r="527" spans="1:12" x14ac:dyDescent="0.3">
      <c r="A527" s="1476"/>
      <c r="B527" s="701"/>
      <c r="C527" s="701"/>
      <c r="D527" s="3355"/>
      <c r="E527" s="3355"/>
      <c r="F527" s="3355"/>
      <c r="G527" s="3355"/>
      <c r="H527" s="3355"/>
      <c r="I527" s="701"/>
      <c r="J527" s="2657"/>
      <c r="K527" s="2657"/>
      <c r="L527" s="2657"/>
    </row>
    <row r="528" spans="1:12" x14ac:dyDescent="0.3">
      <c r="A528" s="1476"/>
      <c r="B528" s="701"/>
      <c r="C528" s="701"/>
      <c r="D528" s="701"/>
      <c r="E528" s="701"/>
      <c r="F528" s="701"/>
      <c r="G528" s="701"/>
      <c r="H528" s="701"/>
      <c r="I528" s="701"/>
      <c r="J528" s="701"/>
      <c r="K528" s="701"/>
      <c r="L528" s="701"/>
    </row>
    <row r="529" spans="1:12" x14ac:dyDescent="0.3">
      <c r="A529" s="1476"/>
      <c r="B529" s="3355"/>
      <c r="C529" s="3355"/>
      <c r="D529" s="3355"/>
      <c r="E529" s="3355"/>
      <c r="F529" s="3355"/>
      <c r="G529" s="3355"/>
      <c r="H529" s="3355"/>
      <c r="I529" s="3355"/>
      <c r="J529" s="3355"/>
      <c r="K529" s="3355"/>
      <c r="L529" s="3355"/>
    </row>
    <row r="530" spans="1:12" x14ac:dyDescent="0.3">
      <c r="A530" s="1476"/>
      <c r="B530" s="701"/>
      <c r="C530" s="701"/>
      <c r="D530" s="701"/>
      <c r="E530" s="701"/>
      <c r="F530" s="701"/>
      <c r="G530" s="701"/>
      <c r="H530" s="701"/>
      <c r="I530" s="701"/>
      <c r="J530" s="701"/>
      <c r="K530" s="701"/>
      <c r="L530" s="701"/>
    </row>
    <row r="531" spans="1:12" x14ac:dyDescent="0.3">
      <c r="A531" s="1476"/>
      <c r="B531" s="3355"/>
      <c r="C531" s="3355"/>
      <c r="D531" s="3355"/>
      <c r="E531" s="3355"/>
      <c r="F531" s="701"/>
      <c r="G531" s="3355"/>
      <c r="H531" s="3355"/>
      <c r="I531" s="701"/>
      <c r="J531" s="701"/>
      <c r="K531" s="701"/>
      <c r="L531" s="701"/>
    </row>
    <row r="532" spans="1:12" x14ac:dyDescent="0.3">
      <c r="A532" s="1476"/>
      <c r="B532" s="701"/>
      <c r="C532" s="701"/>
      <c r="D532" s="701"/>
      <c r="E532" s="701"/>
      <c r="F532" s="701"/>
      <c r="G532" s="701"/>
      <c r="H532" s="701"/>
      <c r="I532" s="701"/>
      <c r="J532" s="701"/>
      <c r="K532" s="701"/>
      <c r="L532" s="701"/>
    </row>
    <row r="533" spans="1:12" ht="5.0999999999999996" customHeight="1" x14ac:dyDescent="0.3">
      <c r="A533" s="1476"/>
      <c r="B533" s="701"/>
      <c r="C533" s="701"/>
      <c r="D533" s="701"/>
      <c r="E533" s="701"/>
      <c r="F533" s="701"/>
      <c r="G533" s="701"/>
      <c r="H533" s="701"/>
      <c r="I533" s="701"/>
      <c r="J533" s="701"/>
      <c r="K533" s="701"/>
      <c r="L533" s="701"/>
    </row>
    <row r="534" spans="1:12" x14ac:dyDescent="0.3">
      <c r="A534" s="3356"/>
      <c r="B534" s="3356"/>
      <c r="C534" s="3356"/>
      <c r="D534" s="3356"/>
      <c r="E534" s="3356"/>
      <c r="F534" s="3356"/>
      <c r="G534" s="3356"/>
      <c r="H534" s="3356"/>
      <c r="I534" s="3356"/>
      <c r="J534" s="3356"/>
      <c r="K534" s="3356"/>
      <c r="L534" s="701"/>
    </row>
    <row r="535" spans="1:12" x14ac:dyDescent="0.3">
      <c r="A535" s="3356"/>
      <c r="B535" s="3356"/>
      <c r="C535" s="3356"/>
      <c r="D535" s="3356"/>
      <c r="E535" s="3356"/>
      <c r="F535" s="3356"/>
      <c r="G535" s="3356"/>
      <c r="H535" s="3356"/>
      <c r="I535" s="3356"/>
      <c r="J535" s="3356"/>
      <c r="K535" s="3356"/>
      <c r="L535" s="701"/>
    </row>
    <row r="536" spans="1:12" ht="5.0999999999999996" customHeight="1" x14ac:dyDescent="0.3">
      <c r="A536" s="1476"/>
      <c r="B536" s="701"/>
      <c r="C536" s="701"/>
      <c r="D536" s="701"/>
      <c r="E536" s="701"/>
      <c r="F536" s="701"/>
      <c r="G536" s="701"/>
      <c r="H536" s="701"/>
      <c r="I536" s="701"/>
      <c r="J536" s="701"/>
      <c r="K536" s="701"/>
      <c r="L536" s="701"/>
    </row>
    <row r="537" spans="1:12" x14ac:dyDescent="0.3">
      <c r="A537" s="1476"/>
      <c r="B537" s="701"/>
      <c r="C537" s="701"/>
      <c r="D537" s="701"/>
      <c r="E537" s="701"/>
      <c r="F537" s="701"/>
      <c r="G537" s="701"/>
      <c r="H537" s="701"/>
      <c r="I537" s="701"/>
      <c r="J537" s="701"/>
      <c r="K537" s="701"/>
      <c r="L537" s="701"/>
    </row>
    <row r="538" spans="1:12" x14ac:dyDescent="0.3">
      <c r="A538" s="3354"/>
      <c r="B538" s="3354"/>
      <c r="C538" s="3354"/>
      <c r="D538" s="3354"/>
      <c r="E538" s="3354"/>
      <c r="F538" s="3354"/>
      <c r="G538" s="3354"/>
      <c r="H538" s="3354"/>
      <c r="I538" s="3354"/>
      <c r="J538" s="3354"/>
      <c r="K538" s="3354"/>
      <c r="L538" s="3354"/>
    </row>
    <row r="539" spans="1:12" x14ac:dyDescent="0.3">
      <c r="A539" s="3354"/>
      <c r="B539" s="3354"/>
      <c r="C539" s="3354"/>
      <c r="D539" s="3354"/>
      <c r="E539" s="3354"/>
      <c r="F539" s="3354"/>
      <c r="G539" s="3354"/>
      <c r="H539" s="3354"/>
      <c r="I539" s="3354"/>
      <c r="J539" s="3354"/>
      <c r="K539" s="3354"/>
      <c r="L539" s="3354"/>
    </row>
    <row r="540" spans="1:12" x14ac:dyDescent="0.3">
      <c r="A540" s="3354"/>
      <c r="B540" s="3354"/>
      <c r="C540" s="3354"/>
      <c r="D540" s="3354"/>
      <c r="E540" s="3354"/>
      <c r="F540" s="3354"/>
      <c r="G540" s="3354"/>
      <c r="H540" s="3354"/>
      <c r="I540" s="3354"/>
      <c r="J540" s="3354"/>
      <c r="K540" s="3354"/>
      <c r="L540" s="3354"/>
    </row>
    <row r="541" spans="1:12" ht="5.0999999999999996" customHeight="1" x14ac:dyDescent="0.3">
      <c r="A541" s="1476"/>
      <c r="B541" s="701"/>
      <c r="C541" s="701"/>
      <c r="D541" s="701"/>
      <c r="E541" s="701"/>
      <c r="F541" s="701"/>
      <c r="G541" s="701"/>
      <c r="H541" s="701"/>
      <c r="I541" s="701"/>
      <c r="J541" s="701"/>
      <c r="K541" s="701"/>
      <c r="L541" s="701"/>
    </row>
    <row r="542" spans="1:12" x14ac:dyDescent="0.3">
      <c r="A542" s="1476"/>
      <c r="B542" s="701"/>
      <c r="C542" s="701"/>
      <c r="D542" s="701"/>
      <c r="E542" s="701"/>
      <c r="F542" s="701"/>
      <c r="G542" s="701"/>
      <c r="H542" s="701"/>
      <c r="I542" s="701"/>
      <c r="J542" s="701"/>
      <c r="K542" s="701"/>
      <c r="L542" s="701"/>
    </row>
    <row r="543" spans="1:12" ht="5.0999999999999996" customHeight="1" x14ac:dyDescent="0.3">
      <c r="A543" s="1476"/>
      <c r="B543" s="701"/>
      <c r="C543" s="701"/>
      <c r="D543" s="701"/>
      <c r="E543" s="701"/>
      <c r="F543" s="701"/>
      <c r="G543" s="701"/>
      <c r="H543" s="701"/>
      <c r="I543" s="701"/>
      <c r="J543" s="701"/>
      <c r="K543" s="701"/>
      <c r="L543" s="701"/>
    </row>
    <row r="544" spans="1:12" x14ac:dyDescent="0.3">
      <c r="A544" s="2657"/>
      <c r="B544" s="2657"/>
      <c r="C544" s="2657"/>
      <c r="D544" s="2657"/>
      <c r="E544" s="2657"/>
      <c r="F544" s="2657"/>
      <c r="G544" s="2657"/>
      <c r="H544" s="2657"/>
      <c r="I544" s="2657"/>
      <c r="J544" s="2657"/>
      <c r="K544" s="2657"/>
      <c r="L544" s="2657"/>
    </row>
    <row r="545" spans="1:12" x14ac:dyDescent="0.3">
      <c r="A545" s="1476"/>
      <c r="B545" s="701"/>
      <c r="C545" s="701"/>
      <c r="D545" s="701"/>
      <c r="E545" s="701"/>
      <c r="F545" s="701"/>
      <c r="G545" s="701"/>
      <c r="H545" s="701"/>
      <c r="I545" s="701"/>
      <c r="J545" s="701"/>
      <c r="K545" s="701"/>
      <c r="L545" s="701"/>
    </row>
    <row r="546" spans="1:12" x14ac:dyDescent="0.3">
      <c r="A546" s="1477"/>
      <c r="B546" s="701"/>
      <c r="C546" s="701"/>
      <c r="D546" s="3355"/>
      <c r="E546" s="3355"/>
      <c r="F546" s="3355"/>
      <c r="G546" s="3355"/>
      <c r="H546" s="3355"/>
      <c r="I546" s="3355"/>
      <c r="J546" s="3355"/>
      <c r="K546" s="3355"/>
      <c r="L546" s="3355"/>
    </row>
    <row r="547" spans="1:12" x14ac:dyDescent="0.3">
      <c r="A547" s="1476"/>
      <c r="B547" s="701"/>
      <c r="C547" s="701"/>
      <c r="D547" s="701"/>
      <c r="E547" s="701"/>
      <c r="F547" s="701"/>
      <c r="G547" s="701"/>
      <c r="H547" s="701"/>
      <c r="I547" s="701"/>
      <c r="J547" s="701"/>
      <c r="K547" s="701"/>
      <c r="L547" s="701"/>
    </row>
    <row r="548" spans="1:12" x14ac:dyDescent="0.3">
      <c r="A548" s="1476"/>
      <c r="B548" s="701"/>
      <c r="C548" s="701"/>
      <c r="D548" s="3355"/>
      <c r="E548" s="3355"/>
      <c r="F548" s="3355"/>
      <c r="G548" s="3355"/>
      <c r="H548" s="3355"/>
      <c r="I548" s="701"/>
      <c r="J548" s="2657"/>
      <c r="K548" s="2657"/>
      <c r="L548" s="2657"/>
    </row>
    <row r="549" spans="1:12" x14ac:dyDescent="0.3">
      <c r="A549" s="1476"/>
      <c r="B549" s="701"/>
      <c r="C549" s="701"/>
      <c r="D549" s="701"/>
      <c r="E549" s="701"/>
      <c r="F549" s="701"/>
      <c r="G549" s="701"/>
      <c r="H549" s="701"/>
      <c r="I549" s="701"/>
      <c r="J549" s="701"/>
      <c r="K549" s="701"/>
      <c r="L549" s="701"/>
    </row>
    <row r="550" spans="1:12" x14ac:dyDescent="0.3">
      <c r="A550" s="1476"/>
      <c r="B550" s="3355"/>
      <c r="C550" s="3355"/>
      <c r="D550" s="3355"/>
      <c r="E550" s="3355"/>
      <c r="F550" s="3355"/>
      <c r="G550" s="3355"/>
      <c r="H550" s="3355"/>
      <c r="I550" s="3355"/>
      <c r="J550" s="3355"/>
      <c r="K550" s="3355"/>
      <c r="L550" s="3355"/>
    </row>
    <row r="551" spans="1:12" x14ac:dyDescent="0.3">
      <c r="A551" s="1476"/>
      <c r="B551" s="701"/>
      <c r="C551" s="701"/>
      <c r="D551" s="701"/>
      <c r="E551" s="701"/>
      <c r="F551" s="701"/>
      <c r="G551" s="701"/>
      <c r="H551" s="701"/>
      <c r="I551" s="701"/>
      <c r="J551" s="701"/>
      <c r="K551" s="701"/>
      <c r="L551" s="701"/>
    </row>
    <row r="552" spans="1:12" x14ac:dyDescent="0.3">
      <c r="A552" s="1476"/>
      <c r="B552" s="3355"/>
      <c r="C552" s="3355"/>
      <c r="D552" s="3355"/>
      <c r="E552" s="3355"/>
      <c r="F552" s="701"/>
      <c r="G552" s="3355"/>
      <c r="H552" s="3355"/>
      <c r="I552" s="701"/>
      <c r="J552" s="701"/>
      <c r="K552" s="701"/>
      <c r="L552" s="701"/>
    </row>
    <row r="553" spans="1:12" x14ac:dyDescent="0.3">
      <c r="A553" s="1476"/>
      <c r="B553" s="701"/>
      <c r="C553" s="701"/>
      <c r="D553" s="701"/>
      <c r="E553" s="701"/>
      <c r="F553" s="701"/>
      <c r="G553" s="701"/>
      <c r="H553" s="701"/>
      <c r="I553" s="701"/>
      <c r="J553" s="701"/>
      <c r="K553" s="701"/>
      <c r="L553" s="701"/>
    </row>
    <row r="554" spans="1:12" ht="5.0999999999999996" customHeight="1" x14ac:dyDescent="0.3">
      <c r="A554" s="1476"/>
      <c r="B554" s="701"/>
      <c r="C554" s="701"/>
      <c r="D554" s="701"/>
      <c r="E554" s="701"/>
      <c r="F554" s="701"/>
      <c r="G554" s="701"/>
      <c r="H554" s="701"/>
      <c r="I554" s="701"/>
      <c r="J554" s="701"/>
      <c r="K554" s="701"/>
      <c r="L554" s="701"/>
    </row>
    <row r="555" spans="1:12" x14ac:dyDescent="0.3">
      <c r="A555" s="3356"/>
      <c r="B555" s="3356"/>
      <c r="C555" s="3356"/>
      <c r="D555" s="3356"/>
      <c r="E555" s="3356"/>
      <c r="F555" s="3356"/>
      <c r="G555" s="3356"/>
      <c r="H555" s="3356"/>
      <c r="I555" s="3356"/>
      <c r="J555" s="3356"/>
      <c r="K555" s="3356"/>
      <c r="L555" s="701"/>
    </row>
    <row r="556" spans="1:12" x14ac:dyDescent="0.3">
      <c r="A556" s="3356"/>
      <c r="B556" s="3356"/>
      <c r="C556" s="3356"/>
      <c r="D556" s="3356"/>
      <c r="E556" s="3356"/>
      <c r="F556" s="3356"/>
      <c r="G556" s="3356"/>
      <c r="H556" s="3356"/>
      <c r="I556" s="3356"/>
      <c r="J556" s="3356"/>
      <c r="K556" s="3356"/>
      <c r="L556" s="701"/>
    </row>
    <row r="557" spans="1:12" ht="5.0999999999999996" customHeight="1" x14ac:dyDescent="0.3">
      <c r="A557" s="1476"/>
      <c r="B557" s="701"/>
      <c r="C557" s="701"/>
      <c r="D557" s="701"/>
      <c r="E557" s="701"/>
      <c r="F557" s="701"/>
      <c r="G557" s="701"/>
      <c r="H557" s="701"/>
      <c r="I557" s="701"/>
      <c r="J557" s="701"/>
      <c r="K557" s="701"/>
      <c r="L557" s="701"/>
    </row>
    <row r="558" spans="1:12" x14ac:dyDescent="0.3">
      <c r="A558" s="1476"/>
      <c r="B558" s="701"/>
      <c r="C558" s="701"/>
      <c r="D558" s="701"/>
      <c r="E558" s="701"/>
      <c r="F558" s="701"/>
      <c r="G558" s="701"/>
      <c r="H558" s="701"/>
      <c r="I558" s="701"/>
      <c r="J558" s="701"/>
      <c r="K558" s="701"/>
      <c r="L558" s="701"/>
    </row>
    <row r="559" spans="1:12" x14ac:dyDescent="0.3">
      <c r="A559" s="3354"/>
      <c r="B559" s="3354"/>
      <c r="C559" s="3354"/>
      <c r="D559" s="3354"/>
      <c r="E559" s="3354"/>
      <c r="F559" s="3354"/>
      <c r="G559" s="3354"/>
      <c r="H559" s="3354"/>
      <c r="I559" s="3354"/>
      <c r="J559" s="3354"/>
      <c r="K559" s="3354"/>
      <c r="L559" s="3354"/>
    </row>
    <row r="560" spans="1:12" x14ac:dyDescent="0.3">
      <c r="A560" s="3354"/>
      <c r="B560" s="3354"/>
      <c r="C560" s="3354"/>
      <c r="D560" s="3354"/>
      <c r="E560" s="3354"/>
      <c r="F560" s="3354"/>
      <c r="G560" s="3354"/>
      <c r="H560" s="3354"/>
      <c r="I560" s="3354"/>
      <c r="J560" s="3354"/>
      <c r="K560" s="3354"/>
      <c r="L560" s="3354"/>
    </row>
    <row r="561" spans="1:12" x14ac:dyDescent="0.3">
      <c r="A561" s="3354"/>
      <c r="B561" s="3354"/>
      <c r="C561" s="3354"/>
      <c r="D561" s="3354"/>
      <c r="E561" s="3354"/>
      <c r="F561" s="3354"/>
      <c r="G561" s="3354"/>
      <c r="H561" s="3354"/>
      <c r="I561" s="3354"/>
      <c r="J561" s="3354"/>
      <c r="K561" s="3354"/>
      <c r="L561" s="3354"/>
    </row>
    <row r="562" spans="1:12" ht="5.0999999999999996" customHeight="1" x14ac:dyDescent="0.3">
      <c r="A562" s="1476"/>
      <c r="B562" s="701"/>
      <c r="C562" s="701"/>
      <c r="D562" s="701"/>
      <c r="E562" s="701"/>
      <c r="F562" s="701"/>
      <c r="G562" s="701"/>
      <c r="H562" s="701"/>
      <c r="I562" s="701"/>
      <c r="J562" s="701"/>
      <c r="K562" s="701"/>
      <c r="L562" s="701"/>
    </row>
    <row r="563" spans="1:12" x14ac:dyDescent="0.3">
      <c r="A563" s="1476"/>
      <c r="B563" s="701"/>
      <c r="C563" s="701"/>
      <c r="D563" s="701"/>
      <c r="E563" s="701"/>
      <c r="F563" s="701"/>
      <c r="G563" s="701"/>
      <c r="H563" s="701"/>
      <c r="I563" s="701"/>
      <c r="J563" s="701"/>
      <c r="K563" s="701"/>
      <c r="L563" s="701"/>
    </row>
    <row r="564" spans="1:12" ht="5.0999999999999996" customHeight="1" x14ac:dyDescent="0.3">
      <c r="A564" s="1476"/>
      <c r="B564" s="701"/>
      <c r="C564" s="701"/>
      <c r="D564" s="701"/>
      <c r="E564" s="701"/>
      <c r="F564" s="701"/>
      <c r="G564" s="701"/>
      <c r="H564" s="701"/>
      <c r="I564" s="701"/>
      <c r="J564" s="701"/>
      <c r="K564" s="701"/>
      <c r="L564" s="701"/>
    </row>
    <row r="565" spans="1:12" x14ac:dyDescent="0.3">
      <c r="A565" s="2657"/>
      <c r="B565" s="2657"/>
      <c r="C565" s="2657"/>
      <c r="D565" s="2657"/>
      <c r="E565" s="2657"/>
      <c r="F565" s="2657"/>
      <c r="G565" s="2657"/>
      <c r="H565" s="2657"/>
      <c r="I565" s="2657"/>
      <c r="J565" s="2657"/>
      <c r="K565" s="2657"/>
      <c r="L565" s="2657"/>
    </row>
    <row r="566" spans="1:12" x14ac:dyDescent="0.3">
      <c r="A566" s="1476"/>
      <c r="B566" s="701"/>
      <c r="C566" s="701"/>
      <c r="D566" s="701"/>
      <c r="E566" s="701"/>
      <c r="F566" s="701"/>
      <c r="G566" s="701"/>
      <c r="H566" s="701"/>
      <c r="I566" s="701"/>
      <c r="J566" s="701"/>
      <c r="K566" s="701"/>
      <c r="L566" s="701"/>
    </row>
    <row r="567" spans="1:12" x14ac:dyDescent="0.3">
      <c r="A567" s="1477"/>
      <c r="B567" s="701"/>
      <c r="C567" s="701"/>
      <c r="D567" s="3355"/>
      <c r="E567" s="3355"/>
      <c r="F567" s="3355"/>
      <c r="G567" s="3355"/>
      <c r="H567" s="3355"/>
      <c r="I567" s="3355"/>
      <c r="J567" s="3355"/>
      <c r="K567" s="3355"/>
      <c r="L567" s="3355"/>
    </row>
    <row r="568" spans="1:12" x14ac:dyDescent="0.3">
      <c r="A568" s="1476"/>
      <c r="B568" s="701"/>
      <c r="C568" s="701"/>
      <c r="D568" s="701"/>
      <c r="E568" s="701"/>
      <c r="F568" s="701"/>
      <c r="G568" s="701"/>
      <c r="H568" s="701"/>
      <c r="I568" s="701"/>
      <c r="J568" s="701"/>
      <c r="K568" s="701"/>
      <c r="L568" s="701"/>
    </row>
    <row r="569" spans="1:12" x14ac:dyDescent="0.3">
      <c r="A569" s="1476"/>
      <c r="B569" s="701"/>
      <c r="C569" s="701"/>
      <c r="D569" s="3355"/>
      <c r="E569" s="3355"/>
      <c r="F569" s="3355"/>
      <c r="G569" s="3355"/>
      <c r="H569" s="3355"/>
      <c r="I569" s="701"/>
      <c r="J569" s="2657"/>
      <c r="K569" s="2657"/>
      <c r="L569" s="2657"/>
    </row>
    <row r="570" spans="1:12" x14ac:dyDescent="0.3">
      <c r="A570" s="1476"/>
      <c r="B570" s="701"/>
      <c r="C570" s="701"/>
      <c r="D570" s="701"/>
      <c r="E570" s="701"/>
      <c r="F570" s="701"/>
      <c r="G570" s="701"/>
      <c r="H570" s="701"/>
      <c r="I570" s="701"/>
      <c r="J570" s="701"/>
      <c r="K570" s="701"/>
      <c r="L570" s="701"/>
    </row>
    <row r="571" spans="1:12" x14ac:dyDescent="0.3">
      <c r="A571" s="1476"/>
      <c r="B571" s="3355"/>
      <c r="C571" s="3355"/>
      <c r="D571" s="3355"/>
      <c r="E571" s="3355"/>
      <c r="F571" s="3355"/>
      <c r="G571" s="3355"/>
      <c r="H571" s="3355"/>
      <c r="I571" s="3355"/>
      <c r="J571" s="3355"/>
      <c r="K571" s="3355"/>
      <c r="L571" s="3355"/>
    </row>
    <row r="572" spans="1:12" x14ac:dyDescent="0.3">
      <c r="A572" s="1476"/>
      <c r="B572" s="701"/>
      <c r="C572" s="701"/>
      <c r="D572" s="701"/>
      <c r="E572" s="701"/>
      <c r="F572" s="701"/>
      <c r="G572" s="701"/>
      <c r="H572" s="701"/>
      <c r="I572" s="701"/>
      <c r="J572" s="701"/>
      <c r="K572" s="701"/>
      <c r="L572" s="701"/>
    </row>
    <row r="573" spans="1:12" x14ac:dyDescent="0.3">
      <c r="A573" s="1476"/>
      <c r="B573" s="3355"/>
      <c r="C573" s="3355"/>
      <c r="D573" s="3355"/>
      <c r="E573" s="3355"/>
      <c r="F573" s="701"/>
      <c r="G573" s="3355"/>
      <c r="H573" s="3355"/>
      <c r="I573" s="701"/>
      <c r="J573" s="701"/>
      <c r="K573" s="701"/>
      <c r="L573" s="701"/>
    </row>
    <row r="574" spans="1:12" x14ac:dyDescent="0.3">
      <c r="A574" s="1476"/>
      <c r="B574" s="701"/>
      <c r="C574" s="701"/>
      <c r="D574" s="701"/>
      <c r="E574" s="701"/>
      <c r="F574" s="701"/>
      <c r="G574" s="701"/>
      <c r="H574" s="701"/>
      <c r="I574" s="701"/>
      <c r="J574" s="701"/>
      <c r="K574" s="701"/>
      <c r="L574" s="701"/>
    </row>
    <row r="575" spans="1:12" ht="5.0999999999999996" customHeight="1" x14ac:dyDescent="0.3">
      <c r="A575" s="1476"/>
      <c r="B575" s="701"/>
      <c r="C575" s="701"/>
      <c r="D575" s="701"/>
      <c r="E575" s="701"/>
      <c r="F575" s="701"/>
      <c r="G575" s="701"/>
      <c r="H575" s="701"/>
      <c r="I575" s="701"/>
      <c r="J575" s="701"/>
      <c r="K575" s="701"/>
      <c r="L575" s="701"/>
    </row>
    <row r="576" spans="1:12" x14ac:dyDescent="0.3">
      <c r="A576" s="3356"/>
      <c r="B576" s="3356"/>
      <c r="C576" s="3356"/>
      <c r="D576" s="3356"/>
      <c r="E576" s="3356"/>
      <c r="F576" s="3356"/>
      <c r="G576" s="3356"/>
      <c r="H576" s="3356"/>
      <c r="I576" s="3356"/>
      <c r="J576" s="3356"/>
      <c r="K576" s="3356"/>
      <c r="L576" s="701"/>
    </row>
    <row r="577" spans="1:12" x14ac:dyDescent="0.3">
      <c r="A577" s="3356"/>
      <c r="B577" s="3356"/>
      <c r="C577" s="3356"/>
      <c r="D577" s="3356"/>
      <c r="E577" s="3356"/>
      <c r="F577" s="3356"/>
      <c r="G577" s="3356"/>
      <c r="H577" s="3356"/>
      <c r="I577" s="3356"/>
      <c r="J577" s="3356"/>
      <c r="K577" s="3356"/>
      <c r="L577" s="701"/>
    </row>
    <row r="578" spans="1:12" ht="5.0999999999999996" customHeight="1" x14ac:dyDescent="0.3">
      <c r="A578" s="1476"/>
      <c r="B578" s="701"/>
      <c r="C578" s="701"/>
      <c r="D578" s="701"/>
      <c r="E578" s="701"/>
      <c r="F578" s="701"/>
      <c r="G578" s="701"/>
      <c r="H578" s="701"/>
      <c r="I578" s="701"/>
      <c r="J578" s="701"/>
      <c r="K578" s="701"/>
      <c r="L578" s="701"/>
    </row>
    <row r="579" spans="1:12" x14ac:dyDescent="0.3">
      <c r="A579" s="1476"/>
      <c r="B579" s="701"/>
      <c r="C579" s="701"/>
      <c r="D579" s="701"/>
      <c r="E579" s="701"/>
      <c r="F579" s="701"/>
      <c r="G579" s="701"/>
      <c r="H579" s="701"/>
      <c r="I579" s="701"/>
      <c r="J579" s="701"/>
      <c r="K579" s="701"/>
      <c r="L579" s="701"/>
    </row>
    <row r="580" spans="1:12" x14ac:dyDescent="0.3">
      <c r="A580" s="3354"/>
      <c r="B580" s="3354"/>
      <c r="C580" s="3354"/>
      <c r="D580" s="3354"/>
      <c r="E580" s="3354"/>
      <c r="F580" s="3354"/>
      <c r="G580" s="3354"/>
      <c r="H580" s="3354"/>
      <c r="I580" s="3354"/>
      <c r="J580" s="3354"/>
      <c r="K580" s="3354"/>
      <c r="L580" s="3354"/>
    </row>
    <row r="581" spans="1:12" x14ac:dyDescent="0.3">
      <c r="A581" s="3354"/>
      <c r="B581" s="3354"/>
      <c r="C581" s="3354"/>
      <c r="D581" s="3354"/>
      <c r="E581" s="3354"/>
      <c r="F581" s="3354"/>
      <c r="G581" s="3354"/>
      <c r="H581" s="3354"/>
      <c r="I581" s="3354"/>
      <c r="J581" s="3354"/>
      <c r="K581" s="3354"/>
      <c r="L581" s="3354"/>
    </row>
    <row r="582" spans="1:12" x14ac:dyDescent="0.3">
      <c r="A582" s="3354"/>
      <c r="B582" s="3354"/>
      <c r="C582" s="3354"/>
      <c r="D582" s="3354"/>
      <c r="E582" s="3354"/>
      <c r="F582" s="3354"/>
      <c r="G582" s="3354"/>
      <c r="H582" s="3354"/>
      <c r="I582" s="3354"/>
      <c r="J582" s="3354"/>
      <c r="K582" s="3354"/>
      <c r="L582" s="3354"/>
    </row>
    <row r="583" spans="1:12" ht="5.0999999999999996" customHeight="1" x14ac:dyDescent="0.3">
      <c r="A583" s="1476"/>
      <c r="B583" s="701"/>
      <c r="C583" s="701"/>
      <c r="D583" s="701"/>
      <c r="E583" s="701"/>
      <c r="F583" s="701"/>
      <c r="G583" s="701"/>
      <c r="H583" s="701"/>
      <c r="I583" s="701"/>
      <c r="J583" s="701"/>
      <c r="K583" s="701"/>
      <c r="L583" s="701"/>
    </row>
    <row r="584" spans="1:12" x14ac:dyDescent="0.3">
      <c r="A584" s="1476"/>
      <c r="B584" s="701"/>
      <c r="C584" s="701"/>
      <c r="D584" s="701"/>
      <c r="E584" s="701"/>
      <c r="F584" s="701"/>
      <c r="G584" s="701"/>
      <c r="H584" s="701"/>
      <c r="I584" s="701"/>
      <c r="J584" s="701"/>
      <c r="K584" s="701"/>
      <c r="L584" s="701"/>
    </row>
    <row r="585" spans="1:12" ht="5.0999999999999996" customHeight="1" x14ac:dyDescent="0.3">
      <c r="A585" s="1476"/>
      <c r="B585" s="701"/>
      <c r="C585" s="701"/>
      <c r="D585" s="701"/>
      <c r="E585" s="701"/>
      <c r="F585" s="701"/>
      <c r="G585" s="701"/>
      <c r="H585" s="701"/>
      <c r="I585" s="701"/>
      <c r="J585" s="701"/>
      <c r="K585" s="701"/>
      <c r="L585" s="701"/>
    </row>
    <row r="586" spans="1:12" x14ac:dyDescent="0.3">
      <c r="A586" s="2657"/>
      <c r="B586" s="2657"/>
      <c r="C586" s="2657"/>
      <c r="D586" s="2657"/>
      <c r="E586" s="2657"/>
      <c r="F586" s="2657"/>
      <c r="G586" s="2657"/>
      <c r="H586" s="2657"/>
      <c r="I586" s="2657"/>
      <c r="J586" s="2657"/>
      <c r="K586" s="2657"/>
      <c r="L586" s="2657"/>
    </row>
    <row r="587" spans="1:12" x14ac:dyDescent="0.3">
      <c r="A587" s="1476"/>
      <c r="B587" s="701"/>
      <c r="C587" s="701"/>
      <c r="D587" s="701"/>
      <c r="E587" s="701"/>
      <c r="F587" s="701"/>
      <c r="G587" s="701"/>
      <c r="H587" s="701"/>
      <c r="I587" s="701"/>
      <c r="J587" s="701"/>
      <c r="K587" s="701"/>
      <c r="L587" s="701"/>
    </row>
    <row r="588" spans="1:12" x14ac:dyDescent="0.3">
      <c r="A588" s="1477"/>
      <c r="B588" s="701"/>
      <c r="C588" s="701"/>
      <c r="D588" s="3355"/>
      <c r="E588" s="3355"/>
      <c r="F588" s="3355"/>
      <c r="G588" s="3355"/>
      <c r="H588" s="3355"/>
      <c r="I588" s="3355"/>
      <c r="J588" s="3355"/>
      <c r="K588" s="3355"/>
      <c r="L588" s="3355"/>
    </row>
    <row r="589" spans="1:12" x14ac:dyDescent="0.3">
      <c r="A589" s="1476"/>
      <c r="B589" s="701"/>
      <c r="C589" s="701"/>
      <c r="D589" s="701"/>
      <c r="E589" s="701"/>
      <c r="F589" s="701"/>
      <c r="G589" s="701"/>
      <c r="H589" s="701"/>
      <c r="I589" s="701"/>
      <c r="J589" s="701"/>
      <c r="K589" s="701"/>
      <c r="L589" s="701"/>
    </row>
    <row r="590" spans="1:12" x14ac:dyDescent="0.3">
      <c r="A590" s="1476"/>
      <c r="B590" s="701"/>
      <c r="C590" s="701"/>
      <c r="D590" s="3355"/>
      <c r="E590" s="3355"/>
      <c r="F590" s="3355"/>
      <c r="G590" s="3355"/>
      <c r="H590" s="3355"/>
      <c r="I590" s="701"/>
      <c r="J590" s="2657"/>
      <c r="K590" s="2657"/>
      <c r="L590" s="2657"/>
    </row>
    <row r="591" spans="1:12" x14ac:dyDescent="0.3">
      <c r="A591" s="1476"/>
      <c r="B591" s="701"/>
      <c r="C591" s="701"/>
      <c r="D591" s="701"/>
      <c r="E591" s="701"/>
      <c r="F591" s="701"/>
      <c r="G591" s="701"/>
      <c r="H591" s="701"/>
      <c r="I591" s="701"/>
      <c r="J591" s="701"/>
      <c r="K591" s="701"/>
      <c r="L591" s="701"/>
    </row>
    <row r="592" spans="1:12" x14ac:dyDescent="0.3">
      <c r="A592" s="1476"/>
      <c r="B592" s="3355"/>
      <c r="C592" s="3355"/>
      <c r="D592" s="3355"/>
      <c r="E592" s="3355"/>
      <c r="F592" s="3355"/>
      <c r="G592" s="3355"/>
      <c r="H592" s="3355"/>
      <c r="I592" s="3355"/>
      <c r="J592" s="3355"/>
      <c r="K592" s="3355"/>
      <c r="L592" s="3355"/>
    </row>
    <row r="593" spans="1:12" x14ac:dyDescent="0.3">
      <c r="A593" s="1476"/>
      <c r="B593" s="701"/>
      <c r="C593" s="701"/>
      <c r="D593" s="701"/>
      <c r="E593" s="701"/>
      <c r="F593" s="701"/>
      <c r="G593" s="701"/>
      <c r="H593" s="701"/>
      <c r="I593" s="701"/>
      <c r="J593" s="701"/>
      <c r="K593" s="701"/>
      <c r="L593" s="701"/>
    </row>
    <row r="594" spans="1:12" x14ac:dyDescent="0.3">
      <c r="A594" s="1476"/>
      <c r="B594" s="3355"/>
      <c r="C594" s="3355"/>
      <c r="D594" s="3355"/>
      <c r="E594" s="3355"/>
      <c r="F594" s="701"/>
      <c r="G594" s="3355"/>
      <c r="H594" s="3355"/>
      <c r="I594" s="701"/>
      <c r="J594" s="701"/>
      <c r="K594" s="701"/>
      <c r="L594" s="701"/>
    </row>
    <row r="595" spans="1:12" x14ac:dyDescent="0.3">
      <c r="A595" s="1476"/>
      <c r="B595" s="701"/>
      <c r="C595" s="701"/>
      <c r="D595" s="701"/>
      <c r="E595" s="701"/>
      <c r="F595" s="701"/>
      <c r="G595" s="701"/>
      <c r="H595" s="701"/>
      <c r="I595" s="701"/>
      <c r="J595" s="701"/>
      <c r="K595" s="701"/>
      <c r="L595" s="701"/>
    </row>
    <row r="596" spans="1:12" ht="5.0999999999999996" customHeight="1" x14ac:dyDescent="0.3">
      <c r="A596" s="1476"/>
      <c r="B596" s="701"/>
      <c r="C596" s="701"/>
      <c r="D596" s="701"/>
      <c r="E596" s="701"/>
      <c r="F596" s="701"/>
      <c r="G596" s="701"/>
      <c r="H596" s="701"/>
      <c r="I596" s="701"/>
      <c r="J596" s="701"/>
      <c r="K596" s="701"/>
      <c r="L596" s="701"/>
    </row>
    <row r="597" spans="1:12" x14ac:dyDescent="0.3">
      <c r="A597" s="3356"/>
      <c r="B597" s="3356"/>
      <c r="C597" s="3356"/>
      <c r="D597" s="3356"/>
      <c r="E597" s="3356"/>
      <c r="F597" s="3356"/>
      <c r="G597" s="3356"/>
      <c r="H597" s="3356"/>
      <c r="I597" s="3356"/>
      <c r="J597" s="3356"/>
      <c r="K597" s="3356"/>
      <c r="L597" s="701"/>
    </row>
    <row r="598" spans="1:12" x14ac:dyDescent="0.3">
      <c r="A598" s="3356"/>
      <c r="B598" s="3356"/>
      <c r="C598" s="3356"/>
      <c r="D598" s="3356"/>
      <c r="E598" s="3356"/>
      <c r="F598" s="3356"/>
      <c r="G598" s="3356"/>
      <c r="H598" s="3356"/>
      <c r="I598" s="3356"/>
      <c r="J598" s="3356"/>
      <c r="K598" s="3356"/>
      <c r="L598" s="701"/>
    </row>
    <row r="599" spans="1:12" ht="5.0999999999999996" customHeight="1" x14ac:dyDescent="0.3">
      <c r="A599" s="1476"/>
      <c r="B599" s="701"/>
      <c r="C599" s="701"/>
      <c r="D599" s="701"/>
      <c r="E599" s="701"/>
      <c r="F599" s="701"/>
      <c r="G599" s="701"/>
      <c r="H599" s="701"/>
      <c r="I599" s="701"/>
      <c r="J599" s="701"/>
      <c r="K599" s="701"/>
      <c r="L599" s="701"/>
    </row>
    <row r="600" spans="1:12" x14ac:dyDescent="0.3">
      <c r="A600" s="1476"/>
      <c r="B600" s="701"/>
      <c r="C600" s="701"/>
      <c r="D600" s="701"/>
      <c r="E600" s="701"/>
      <c r="F600" s="701"/>
      <c r="G600" s="701"/>
      <c r="H600" s="701"/>
      <c r="I600" s="701"/>
      <c r="J600" s="701"/>
      <c r="K600" s="701"/>
      <c r="L600" s="701"/>
    </row>
    <row r="601" spans="1:12" x14ac:dyDescent="0.3">
      <c r="A601" s="3354"/>
      <c r="B601" s="3354"/>
      <c r="C601" s="3354"/>
      <c r="D601" s="3354"/>
      <c r="E601" s="3354"/>
      <c r="F601" s="3354"/>
      <c r="G601" s="3354"/>
      <c r="H601" s="3354"/>
      <c r="I601" s="3354"/>
      <c r="J601" s="3354"/>
      <c r="K601" s="3354"/>
      <c r="L601" s="3354"/>
    </row>
    <row r="602" spans="1:12" x14ac:dyDescent="0.3">
      <c r="A602" s="3354"/>
      <c r="B602" s="3354"/>
      <c r="C602" s="3354"/>
      <c r="D602" s="3354"/>
      <c r="E602" s="3354"/>
      <c r="F602" s="3354"/>
      <c r="G602" s="3354"/>
      <c r="H602" s="3354"/>
      <c r="I602" s="3354"/>
      <c r="J602" s="3354"/>
      <c r="K602" s="3354"/>
      <c r="L602" s="3354"/>
    </row>
    <row r="603" spans="1:12" x14ac:dyDescent="0.3">
      <c r="A603" s="3354"/>
      <c r="B603" s="3354"/>
      <c r="C603" s="3354"/>
      <c r="D603" s="3354"/>
      <c r="E603" s="3354"/>
      <c r="F603" s="3354"/>
      <c r="G603" s="3354"/>
      <c r="H603" s="3354"/>
      <c r="I603" s="3354"/>
      <c r="J603" s="3354"/>
      <c r="K603" s="3354"/>
      <c r="L603" s="3354"/>
    </row>
    <row r="604" spans="1:12" ht="5.0999999999999996" customHeight="1" x14ac:dyDescent="0.3">
      <c r="A604" s="1476"/>
      <c r="B604" s="701"/>
      <c r="C604" s="701"/>
      <c r="D604" s="701"/>
      <c r="E604" s="701"/>
      <c r="F604" s="701"/>
      <c r="G604" s="701"/>
      <c r="H604" s="701"/>
      <c r="I604" s="701"/>
      <c r="J604" s="701"/>
      <c r="K604" s="701"/>
      <c r="L604" s="701"/>
    </row>
    <row r="605" spans="1:12" x14ac:dyDescent="0.3">
      <c r="A605" s="1476"/>
      <c r="B605" s="701"/>
      <c r="C605" s="701"/>
      <c r="D605" s="701"/>
      <c r="E605" s="701"/>
      <c r="F605" s="701"/>
      <c r="G605" s="701"/>
      <c r="H605" s="701"/>
      <c r="I605" s="701"/>
      <c r="J605" s="701"/>
      <c r="K605" s="701"/>
      <c r="L605" s="701"/>
    </row>
    <row r="606" spans="1:12" ht="5.0999999999999996" customHeight="1" x14ac:dyDescent="0.3">
      <c r="A606" s="1476"/>
      <c r="B606" s="701"/>
      <c r="C606" s="701"/>
      <c r="D606" s="701"/>
      <c r="E606" s="701"/>
      <c r="F606" s="701"/>
      <c r="G606" s="701"/>
      <c r="H606" s="701"/>
      <c r="I606" s="701"/>
      <c r="J606" s="701"/>
      <c r="K606" s="701"/>
      <c r="L606" s="701"/>
    </row>
    <row r="607" spans="1:12" x14ac:dyDescent="0.3">
      <c r="A607" s="2657"/>
      <c r="B607" s="2657"/>
      <c r="C607" s="2657"/>
      <c r="D607" s="2657"/>
      <c r="E607" s="2657"/>
      <c r="F607" s="2657"/>
      <c r="G607" s="2657"/>
      <c r="H607" s="2657"/>
      <c r="I607" s="2657"/>
      <c r="J607" s="2657"/>
      <c r="K607" s="2657"/>
      <c r="L607" s="2657"/>
    </row>
    <row r="608" spans="1:12" x14ac:dyDescent="0.3">
      <c r="A608" s="1476"/>
      <c r="B608" s="701"/>
      <c r="C608" s="701"/>
      <c r="D608" s="701"/>
      <c r="E608" s="701"/>
      <c r="F608" s="701"/>
      <c r="G608" s="701"/>
      <c r="H608" s="701"/>
      <c r="I608" s="701"/>
      <c r="J608" s="701"/>
      <c r="K608" s="701"/>
      <c r="L608" s="701"/>
    </row>
    <row r="609" spans="1:12" x14ac:dyDescent="0.3">
      <c r="A609" s="1477"/>
      <c r="B609" s="701"/>
      <c r="C609" s="701"/>
      <c r="D609" s="3355"/>
      <c r="E609" s="3355"/>
      <c r="F609" s="3355"/>
      <c r="G609" s="3355"/>
      <c r="H609" s="3355"/>
      <c r="I609" s="3355"/>
      <c r="J609" s="3355"/>
      <c r="K609" s="3355"/>
      <c r="L609" s="3355"/>
    </row>
    <row r="610" spans="1:12" x14ac:dyDescent="0.3">
      <c r="A610" s="1476"/>
      <c r="B610" s="701"/>
      <c r="C610" s="701"/>
      <c r="D610" s="701"/>
      <c r="E610" s="701"/>
      <c r="F610" s="701"/>
      <c r="G610" s="701"/>
      <c r="H610" s="701"/>
      <c r="I610" s="701"/>
      <c r="J610" s="701"/>
      <c r="K610" s="701"/>
      <c r="L610" s="701"/>
    </row>
    <row r="611" spans="1:12" x14ac:dyDescent="0.3">
      <c r="A611" s="1476"/>
      <c r="B611" s="701"/>
      <c r="C611" s="701"/>
      <c r="D611" s="3355"/>
      <c r="E611" s="3355"/>
      <c r="F611" s="3355"/>
      <c r="G611" s="3355"/>
      <c r="H611" s="3355"/>
      <c r="I611" s="701"/>
      <c r="J611" s="2657"/>
      <c r="K611" s="2657"/>
      <c r="L611" s="2657"/>
    </row>
    <row r="612" spans="1:12" x14ac:dyDescent="0.3">
      <c r="A612" s="1476"/>
      <c r="B612" s="701"/>
      <c r="C612" s="701"/>
      <c r="D612" s="701"/>
      <c r="E612" s="701"/>
      <c r="F612" s="701"/>
      <c r="G612" s="701"/>
      <c r="H612" s="701"/>
      <c r="I612" s="701"/>
      <c r="J612" s="701"/>
      <c r="K612" s="701"/>
      <c r="L612" s="701"/>
    </row>
    <row r="613" spans="1:12" x14ac:dyDescent="0.3">
      <c r="A613" s="1476"/>
      <c r="B613" s="3355"/>
      <c r="C613" s="3355"/>
      <c r="D613" s="3355"/>
      <c r="E613" s="3355"/>
      <c r="F613" s="3355"/>
      <c r="G613" s="3355"/>
      <c r="H613" s="3355"/>
      <c r="I613" s="3355"/>
      <c r="J613" s="3355"/>
      <c r="K613" s="3355"/>
      <c r="L613" s="3355"/>
    </row>
    <row r="614" spans="1:12" x14ac:dyDescent="0.3">
      <c r="A614" s="1476"/>
      <c r="B614" s="701"/>
      <c r="C614" s="701"/>
      <c r="D614" s="701"/>
      <c r="E614" s="701"/>
      <c r="F614" s="701"/>
      <c r="G614" s="701"/>
      <c r="H614" s="701"/>
      <c r="I614" s="701"/>
      <c r="J614" s="701"/>
      <c r="K614" s="701"/>
      <c r="L614" s="701"/>
    </row>
    <row r="615" spans="1:12" x14ac:dyDescent="0.3">
      <c r="A615" s="1476"/>
      <c r="B615" s="3355"/>
      <c r="C615" s="3355"/>
      <c r="D615" s="3355"/>
      <c r="E615" s="3355"/>
      <c r="F615" s="701"/>
      <c r="G615" s="3355"/>
      <c r="H615" s="3355"/>
      <c r="I615" s="701"/>
      <c r="J615" s="701"/>
      <c r="K615" s="701"/>
      <c r="L615" s="701"/>
    </row>
    <row r="616" spans="1:12" x14ac:dyDescent="0.3">
      <c r="A616" s="1476"/>
      <c r="B616" s="701"/>
      <c r="C616" s="701"/>
      <c r="D616" s="701"/>
      <c r="E616" s="701"/>
      <c r="F616" s="701"/>
      <c r="G616" s="701"/>
      <c r="H616" s="701"/>
      <c r="I616" s="701"/>
      <c r="J616" s="701"/>
      <c r="K616" s="701"/>
      <c r="L616" s="701"/>
    </row>
    <row r="617" spans="1:12" ht="5.0999999999999996" customHeight="1" x14ac:dyDescent="0.3">
      <c r="A617" s="1476"/>
      <c r="B617" s="701"/>
      <c r="C617" s="701"/>
      <c r="D617" s="701"/>
      <c r="E617" s="701"/>
      <c r="F617" s="701"/>
      <c r="G617" s="701"/>
      <c r="H617" s="701"/>
      <c r="I617" s="701"/>
      <c r="J617" s="701"/>
      <c r="K617" s="701"/>
      <c r="L617" s="701"/>
    </row>
    <row r="618" spans="1:12" x14ac:dyDescent="0.3">
      <c r="A618" s="3356"/>
      <c r="B618" s="3356"/>
      <c r="C618" s="3356"/>
      <c r="D618" s="3356"/>
      <c r="E618" s="3356"/>
      <c r="F618" s="3356"/>
      <c r="G618" s="3356"/>
      <c r="H618" s="3356"/>
      <c r="I618" s="3356"/>
      <c r="J618" s="3356"/>
      <c r="K618" s="3356"/>
      <c r="L618" s="701"/>
    </row>
    <row r="619" spans="1:12" x14ac:dyDescent="0.3">
      <c r="A619" s="3356"/>
      <c r="B619" s="3356"/>
      <c r="C619" s="3356"/>
      <c r="D619" s="3356"/>
      <c r="E619" s="3356"/>
      <c r="F619" s="3356"/>
      <c r="G619" s="3356"/>
      <c r="H619" s="3356"/>
      <c r="I619" s="3356"/>
      <c r="J619" s="3356"/>
      <c r="K619" s="3356"/>
      <c r="L619" s="701"/>
    </row>
    <row r="620" spans="1:12" ht="5.0999999999999996" customHeight="1" x14ac:dyDescent="0.3">
      <c r="A620" s="1476"/>
      <c r="B620" s="701"/>
      <c r="C620" s="701"/>
      <c r="D620" s="701"/>
      <c r="E620" s="701"/>
      <c r="F620" s="701"/>
      <c r="G620" s="701"/>
      <c r="H620" s="701"/>
      <c r="I620" s="701"/>
      <c r="J620" s="701"/>
      <c r="K620" s="701"/>
      <c r="L620" s="701"/>
    </row>
    <row r="621" spans="1:12" x14ac:dyDescent="0.3">
      <c r="A621" s="1476"/>
      <c r="B621" s="701"/>
      <c r="C621" s="701"/>
      <c r="D621" s="701"/>
      <c r="E621" s="701"/>
      <c r="F621" s="701"/>
      <c r="G621" s="701"/>
      <c r="H621" s="701"/>
      <c r="I621" s="701"/>
      <c r="J621" s="701"/>
      <c r="K621" s="701"/>
      <c r="L621" s="701"/>
    </row>
    <row r="622" spans="1:12" x14ac:dyDescent="0.3">
      <c r="A622" s="3354"/>
      <c r="B622" s="3354"/>
      <c r="C622" s="3354"/>
      <c r="D622" s="3354"/>
      <c r="E622" s="3354"/>
      <c r="F622" s="3354"/>
      <c r="G622" s="3354"/>
      <c r="H622" s="3354"/>
      <c r="I622" s="3354"/>
      <c r="J622" s="3354"/>
      <c r="K622" s="3354"/>
      <c r="L622" s="3354"/>
    </row>
    <row r="623" spans="1:12" x14ac:dyDescent="0.3">
      <c r="A623" s="3354"/>
      <c r="B623" s="3354"/>
      <c r="C623" s="3354"/>
      <c r="D623" s="3354"/>
      <c r="E623" s="3354"/>
      <c r="F623" s="3354"/>
      <c r="G623" s="3354"/>
      <c r="H623" s="3354"/>
      <c r="I623" s="3354"/>
      <c r="J623" s="3354"/>
      <c r="K623" s="3354"/>
      <c r="L623" s="3354"/>
    </row>
    <row r="624" spans="1:12" x14ac:dyDescent="0.3">
      <c r="A624" s="3354"/>
      <c r="B624" s="3354"/>
      <c r="C624" s="3354"/>
      <c r="D624" s="3354"/>
      <c r="E624" s="3354"/>
      <c r="F624" s="3354"/>
      <c r="G624" s="3354"/>
      <c r="H624" s="3354"/>
      <c r="I624" s="3354"/>
      <c r="J624" s="3354"/>
      <c r="K624" s="3354"/>
      <c r="L624" s="3354"/>
    </row>
    <row r="625" spans="1:12" ht="5.0999999999999996" customHeight="1" x14ac:dyDescent="0.3">
      <c r="A625" s="1476"/>
      <c r="B625" s="701"/>
      <c r="C625" s="701"/>
      <c r="D625" s="701"/>
      <c r="E625" s="701"/>
      <c r="F625" s="701"/>
      <c r="G625" s="701"/>
      <c r="H625" s="701"/>
      <c r="I625" s="701"/>
      <c r="J625" s="701"/>
      <c r="K625" s="701"/>
      <c r="L625" s="701"/>
    </row>
    <row r="626" spans="1:12" x14ac:dyDescent="0.3">
      <c r="A626" s="1476"/>
      <c r="B626" s="701"/>
      <c r="C626" s="701"/>
      <c r="D626" s="701"/>
      <c r="E626" s="701"/>
      <c r="F626" s="701"/>
      <c r="G626" s="701"/>
      <c r="H626" s="701"/>
      <c r="I626" s="701"/>
      <c r="J626" s="701"/>
      <c r="K626" s="701"/>
      <c r="L626" s="701"/>
    </row>
    <row r="627" spans="1:12" ht="5.0999999999999996" customHeight="1" x14ac:dyDescent="0.3">
      <c r="A627" s="1476"/>
      <c r="B627" s="701"/>
      <c r="C627" s="701"/>
      <c r="D627" s="701"/>
      <c r="E627" s="701"/>
      <c r="F627" s="701"/>
      <c r="G627" s="701"/>
      <c r="H627" s="701"/>
      <c r="I627" s="701"/>
      <c r="J627" s="701"/>
      <c r="K627" s="701"/>
      <c r="L627" s="701"/>
    </row>
    <row r="628" spans="1:12" x14ac:dyDescent="0.3">
      <c r="A628" s="2657"/>
      <c r="B628" s="2657"/>
      <c r="C628" s="2657"/>
      <c r="D628" s="2657"/>
      <c r="E628" s="2657"/>
      <c r="F628" s="2657"/>
      <c r="G628" s="2657"/>
      <c r="H628" s="2657"/>
      <c r="I628" s="2657"/>
      <c r="J628" s="2657"/>
      <c r="K628" s="2657"/>
      <c r="L628" s="2657"/>
    </row>
    <row r="629" spans="1:12" x14ac:dyDescent="0.3">
      <c r="A629" s="1476"/>
      <c r="B629" s="701"/>
      <c r="C629" s="701"/>
      <c r="D629" s="701"/>
      <c r="E629" s="701"/>
      <c r="F629" s="701"/>
      <c r="G629" s="701"/>
      <c r="H629" s="701"/>
      <c r="I629" s="701"/>
      <c r="J629" s="701"/>
      <c r="K629" s="701"/>
      <c r="L629" s="701"/>
    </row>
    <row r="630" spans="1:12" x14ac:dyDescent="0.3">
      <c r="A630" s="1477"/>
      <c r="B630" s="701"/>
      <c r="C630" s="701"/>
      <c r="D630" s="3355"/>
      <c r="E630" s="3355"/>
      <c r="F630" s="3355"/>
      <c r="G630" s="3355"/>
      <c r="H630" s="3355"/>
      <c r="I630" s="3355"/>
      <c r="J630" s="3355"/>
      <c r="K630" s="3355"/>
      <c r="L630" s="3355"/>
    </row>
    <row r="631" spans="1:12" x14ac:dyDescent="0.3">
      <c r="A631" s="1476"/>
      <c r="B631" s="701"/>
      <c r="C631" s="701"/>
      <c r="D631" s="701"/>
      <c r="E631" s="701"/>
      <c r="F631" s="701"/>
      <c r="G631" s="701"/>
      <c r="H631" s="701"/>
      <c r="I631" s="701"/>
      <c r="J631" s="701"/>
      <c r="K631" s="701"/>
      <c r="L631" s="701"/>
    </row>
    <row r="632" spans="1:12" x14ac:dyDescent="0.3">
      <c r="A632" s="1476"/>
      <c r="B632" s="701"/>
      <c r="C632" s="701"/>
      <c r="D632" s="3355"/>
      <c r="E632" s="3355"/>
      <c r="F632" s="3355"/>
      <c r="G632" s="3355"/>
      <c r="H632" s="3355"/>
      <c r="I632" s="701"/>
      <c r="J632" s="2657"/>
      <c r="K632" s="2657"/>
      <c r="L632" s="2657"/>
    </row>
    <row r="633" spans="1:12" x14ac:dyDescent="0.3">
      <c r="A633" s="1476"/>
      <c r="B633" s="701"/>
      <c r="C633" s="701"/>
      <c r="D633" s="701"/>
      <c r="E633" s="701"/>
      <c r="F633" s="701"/>
      <c r="G633" s="701"/>
      <c r="H633" s="701"/>
      <c r="I633" s="701"/>
      <c r="J633" s="701"/>
      <c r="K633" s="701"/>
      <c r="L633" s="701"/>
    </row>
    <row r="634" spans="1:12" x14ac:dyDescent="0.3">
      <c r="A634" s="1476"/>
      <c r="B634" s="3355"/>
      <c r="C634" s="3355"/>
      <c r="D634" s="3355"/>
      <c r="E634" s="3355"/>
      <c r="F634" s="3355"/>
      <c r="G634" s="3355"/>
      <c r="H634" s="3355"/>
      <c r="I634" s="3355"/>
      <c r="J634" s="3355"/>
      <c r="K634" s="3355"/>
      <c r="L634" s="3355"/>
    </row>
    <row r="635" spans="1:12" x14ac:dyDescent="0.3">
      <c r="A635" s="1476"/>
      <c r="B635" s="701"/>
      <c r="C635" s="701"/>
      <c r="D635" s="701"/>
      <c r="E635" s="701"/>
      <c r="F635" s="701"/>
      <c r="G635" s="701"/>
      <c r="H635" s="701"/>
      <c r="I635" s="701"/>
      <c r="J635" s="701"/>
      <c r="K635" s="701"/>
      <c r="L635" s="701"/>
    </row>
    <row r="636" spans="1:12" x14ac:dyDescent="0.3">
      <c r="A636" s="1476"/>
      <c r="B636" s="3355"/>
      <c r="C636" s="3355"/>
      <c r="D636" s="3355"/>
      <c r="E636" s="3355"/>
      <c r="F636" s="701"/>
      <c r="G636" s="3355"/>
      <c r="H636" s="3355"/>
      <c r="I636" s="701"/>
      <c r="J636" s="701"/>
      <c r="K636" s="701"/>
      <c r="L636" s="701"/>
    </row>
    <row r="637" spans="1:12" x14ac:dyDescent="0.3">
      <c r="A637" s="1476"/>
      <c r="B637" s="701"/>
      <c r="C637" s="701"/>
      <c r="D637" s="701"/>
      <c r="E637" s="701"/>
      <c r="F637" s="701"/>
      <c r="G637" s="701"/>
      <c r="H637" s="701"/>
      <c r="I637" s="701"/>
      <c r="J637" s="701"/>
      <c r="K637" s="701"/>
      <c r="L637" s="701"/>
    </row>
    <row r="638" spans="1:12" ht="5.0999999999999996" customHeight="1" x14ac:dyDescent="0.3">
      <c r="A638" s="1476"/>
      <c r="B638" s="701"/>
      <c r="C638" s="701"/>
      <c r="D638" s="701"/>
      <c r="E638" s="701"/>
      <c r="F638" s="701"/>
      <c r="G638" s="701"/>
      <c r="H638" s="701"/>
      <c r="I638" s="701"/>
      <c r="J638" s="701"/>
      <c r="K638" s="701"/>
      <c r="L638" s="701"/>
    </row>
    <row r="639" spans="1:12" x14ac:dyDescent="0.3">
      <c r="A639" s="3356"/>
      <c r="B639" s="3356"/>
      <c r="C639" s="3356"/>
      <c r="D639" s="3356"/>
      <c r="E639" s="3356"/>
      <c r="F639" s="3356"/>
      <c r="G639" s="3356"/>
      <c r="H639" s="3356"/>
      <c r="I639" s="3356"/>
      <c r="J639" s="3356"/>
      <c r="K639" s="3356"/>
      <c r="L639" s="701"/>
    </row>
    <row r="640" spans="1:12" x14ac:dyDescent="0.3">
      <c r="A640" s="3356"/>
      <c r="B640" s="3356"/>
      <c r="C640" s="3356"/>
      <c r="D640" s="3356"/>
      <c r="E640" s="3356"/>
      <c r="F640" s="3356"/>
      <c r="G640" s="3356"/>
      <c r="H640" s="3356"/>
      <c r="I640" s="3356"/>
      <c r="J640" s="3356"/>
      <c r="K640" s="3356"/>
      <c r="L640" s="701"/>
    </row>
    <row r="641" spans="1:12" ht="5.0999999999999996" customHeight="1" x14ac:dyDescent="0.3">
      <c r="A641" s="1476"/>
      <c r="B641" s="701"/>
      <c r="C641" s="701"/>
      <c r="D641" s="701"/>
      <c r="E641" s="701"/>
      <c r="F641" s="701"/>
      <c r="G641" s="701"/>
      <c r="H641" s="701"/>
      <c r="I641" s="701"/>
      <c r="J641" s="701"/>
      <c r="K641" s="701"/>
      <c r="L641" s="701"/>
    </row>
    <row r="642" spans="1:12" x14ac:dyDescent="0.3">
      <c r="A642" s="1476"/>
      <c r="B642" s="701"/>
      <c r="C642" s="701"/>
      <c r="D642" s="701"/>
      <c r="E642" s="701"/>
      <c r="F642" s="701"/>
      <c r="G642" s="701"/>
      <c r="H642" s="701"/>
      <c r="I642" s="701"/>
      <c r="J642" s="701"/>
      <c r="K642" s="701"/>
      <c r="L642" s="701"/>
    </row>
    <row r="643" spans="1:12" x14ac:dyDescent="0.3">
      <c r="A643" s="3354"/>
      <c r="B643" s="3354"/>
      <c r="C643" s="3354"/>
      <c r="D643" s="3354"/>
      <c r="E643" s="3354"/>
      <c r="F643" s="3354"/>
      <c r="G643" s="3354"/>
      <c r="H643" s="3354"/>
      <c r="I643" s="3354"/>
      <c r="J643" s="3354"/>
      <c r="K643" s="3354"/>
      <c r="L643" s="3354"/>
    </row>
    <row r="644" spans="1:12" x14ac:dyDescent="0.3">
      <c r="A644" s="3354"/>
      <c r="B644" s="3354"/>
      <c r="C644" s="3354"/>
      <c r="D644" s="3354"/>
      <c r="E644" s="3354"/>
      <c r="F644" s="3354"/>
      <c r="G644" s="3354"/>
      <c r="H644" s="3354"/>
      <c r="I644" s="3354"/>
      <c r="J644" s="3354"/>
      <c r="K644" s="3354"/>
      <c r="L644" s="3354"/>
    </row>
    <row r="645" spans="1:12" x14ac:dyDescent="0.3">
      <c r="A645" s="3354"/>
      <c r="B645" s="3354"/>
      <c r="C645" s="3354"/>
      <c r="D645" s="3354"/>
      <c r="E645" s="3354"/>
      <c r="F645" s="3354"/>
      <c r="G645" s="3354"/>
      <c r="H645" s="3354"/>
      <c r="I645" s="3354"/>
      <c r="J645" s="3354"/>
      <c r="K645" s="3354"/>
      <c r="L645" s="3354"/>
    </row>
    <row r="646" spans="1:12" ht="5.0999999999999996" customHeight="1" x14ac:dyDescent="0.3">
      <c r="A646" s="1476"/>
      <c r="B646" s="701"/>
      <c r="C646" s="701"/>
      <c r="D646" s="701"/>
      <c r="E646" s="701"/>
      <c r="F646" s="701"/>
      <c r="G646" s="701"/>
      <c r="H646" s="701"/>
      <c r="I646" s="701"/>
      <c r="J646" s="701"/>
      <c r="K646" s="701"/>
      <c r="L646" s="701"/>
    </row>
    <row r="647" spans="1:12" x14ac:dyDescent="0.3">
      <c r="A647" s="1476"/>
      <c r="B647" s="701"/>
      <c r="C647" s="701"/>
      <c r="D647" s="701"/>
      <c r="E647" s="701"/>
      <c r="F647" s="701"/>
      <c r="G647" s="701"/>
      <c r="H647" s="701"/>
      <c r="I647" s="701"/>
      <c r="J647" s="701"/>
      <c r="K647" s="701"/>
      <c r="L647" s="701"/>
    </row>
    <row r="648" spans="1:12" ht="5.0999999999999996" customHeight="1" x14ac:dyDescent="0.3">
      <c r="A648" s="1476"/>
      <c r="B648" s="701"/>
      <c r="C648" s="701"/>
      <c r="D648" s="701"/>
      <c r="E648" s="701"/>
      <c r="F648" s="701"/>
      <c r="G648" s="701"/>
      <c r="H648" s="701"/>
      <c r="I648" s="701"/>
      <c r="J648" s="701"/>
      <c r="K648" s="701"/>
      <c r="L648" s="701"/>
    </row>
    <row r="649" spans="1:12" x14ac:dyDescent="0.3">
      <c r="A649" s="2657"/>
      <c r="B649" s="2657"/>
      <c r="C649" s="2657"/>
      <c r="D649" s="2657"/>
      <c r="E649" s="2657"/>
      <c r="F649" s="2657"/>
      <c r="G649" s="2657"/>
      <c r="H649" s="2657"/>
      <c r="I649" s="2657"/>
      <c r="J649" s="2657"/>
      <c r="K649" s="2657"/>
      <c r="L649" s="2657"/>
    </row>
    <row r="650" spans="1:12" x14ac:dyDescent="0.3">
      <c r="A650" s="1476"/>
      <c r="B650" s="701"/>
      <c r="C650" s="701"/>
      <c r="D650" s="701"/>
      <c r="E650" s="701"/>
      <c r="F650" s="701"/>
      <c r="G650" s="701"/>
      <c r="H650" s="701"/>
      <c r="I650" s="701"/>
      <c r="J650" s="701"/>
      <c r="K650" s="701"/>
      <c r="L650" s="701"/>
    </row>
    <row r="651" spans="1:12" x14ac:dyDescent="0.3">
      <c r="A651" s="1477"/>
      <c r="B651" s="701"/>
      <c r="C651" s="701"/>
      <c r="D651" s="3355"/>
      <c r="E651" s="3355"/>
      <c r="F651" s="3355"/>
      <c r="G651" s="3355"/>
      <c r="H651" s="3355"/>
      <c r="I651" s="3355"/>
      <c r="J651" s="3355"/>
      <c r="K651" s="3355"/>
      <c r="L651" s="3355"/>
    </row>
    <row r="652" spans="1:12" x14ac:dyDescent="0.3">
      <c r="A652" s="1476"/>
      <c r="B652" s="701"/>
      <c r="C652" s="701"/>
      <c r="D652" s="701"/>
      <c r="E652" s="701"/>
      <c r="F652" s="701"/>
      <c r="G652" s="701"/>
      <c r="H652" s="701"/>
      <c r="I652" s="701"/>
      <c r="J652" s="701"/>
      <c r="K652" s="701"/>
      <c r="L652" s="701"/>
    </row>
    <row r="653" spans="1:12" x14ac:dyDescent="0.3">
      <c r="A653" s="1476"/>
      <c r="B653" s="701"/>
      <c r="C653" s="701"/>
      <c r="D653" s="3355"/>
      <c r="E653" s="3355"/>
      <c r="F653" s="3355"/>
      <c r="G653" s="3355"/>
      <c r="H653" s="3355"/>
      <c r="I653" s="701"/>
      <c r="J653" s="2657"/>
      <c r="K653" s="2657"/>
      <c r="L653" s="2657"/>
    </row>
    <row r="654" spans="1:12" x14ac:dyDescent="0.3">
      <c r="A654" s="1476"/>
      <c r="B654" s="701"/>
      <c r="C654" s="701"/>
      <c r="D654" s="701"/>
      <c r="E654" s="701"/>
      <c r="F654" s="701"/>
      <c r="G654" s="701"/>
      <c r="H654" s="701"/>
      <c r="I654" s="701"/>
      <c r="J654" s="701"/>
      <c r="K654" s="701"/>
      <c r="L654" s="701"/>
    </row>
    <row r="655" spans="1:12" x14ac:dyDescent="0.3">
      <c r="A655" s="1476"/>
      <c r="B655" s="3355"/>
      <c r="C655" s="3355"/>
      <c r="D655" s="3355"/>
      <c r="E655" s="3355"/>
      <c r="F655" s="3355"/>
      <c r="G655" s="3355"/>
      <c r="H655" s="3355"/>
      <c r="I655" s="3355"/>
      <c r="J655" s="3355"/>
      <c r="K655" s="3355"/>
      <c r="L655" s="3355"/>
    </row>
    <row r="656" spans="1:12" x14ac:dyDescent="0.3">
      <c r="A656" s="1476"/>
      <c r="B656" s="701"/>
      <c r="C656" s="701"/>
      <c r="D656" s="701"/>
      <c r="E656" s="701"/>
      <c r="F656" s="701"/>
      <c r="G656" s="701"/>
      <c r="H656" s="701"/>
      <c r="I656" s="701"/>
      <c r="J656" s="701"/>
      <c r="K656" s="701"/>
      <c r="L656" s="701"/>
    </row>
    <row r="657" spans="1:12" x14ac:dyDescent="0.3">
      <c r="A657" s="1476"/>
      <c r="B657" s="3355"/>
      <c r="C657" s="3355"/>
      <c r="D657" s="3355"/>
      <c r="E657" s="3355"/>
      <c r="F657" s="701"/>
      <c r="G657" s="3355"/>
      <c r="H657" s="3355"/>
      <c r="I657" s="701"/>
      <c r="J657" s="701"/>
      <c r="K657" s="701"/>
      <c r="L657" s="701"/>
    </row>
    <row r="658" spans="1:12" x14ac:dyDescent="0.3">
      <c r="A658" s="1476"/>
      <c r="B658" s="701"/>
      <c r="C658" s="701"/>
      <c r="D658" s="701"/>
      <c r="E658" s="701"/>
      <c r="F658" s="701"/>
      <c r="G658" s="701"/>
      <c r="H658" s="701"/>
      <c r="I658" s="701"/>
      <c r="J658" s="701"/>
      <c r="K658" s="701"/>
      <c r="L658" s="701"/>
    </row>
    <row r="659" spans="1:12" ht="5.0999999999999996" customHeight="1" x14ac:dyDescent="0.3">
      <c r="A659" s="1476"/>
      <c r="B659" s="701"/>
      <c r="C659" s="701"/>
      <c r="D659" s="701"/>
      <c r="E659" s="701"/>
      <c r="F659" s="701"/>
      <c r="G659" s="701"/>
      <c r="H659" s="701"/>
      <c r="I659" s="701"/>
      <c r="J659" s="701"/>
      <c r="K659" s="701"/>
      <c r="L659" s="701"/>
    </row>
    <row r="660" spans="1:12" x14ac:dyDescent="0.3">
      <c r="A660" s="3356"/>
      <c r="B660" s="3356"/>
      <c r="C660" s="3356"/>
      <c r="D660" s="3356"/>
      <c r="E660" s="3356"/>
      <c r="F660" s="3356"/>
      <c r="G660" s="3356"/>
      <c r="H660" s="3356"/>
      <c r="I660" s="3356"/>
      <c r="J660" s="3356"/>
      <c r="K660" s="3356"/>
      <c r="L660" s="701"/>
    </row>
    <row r="661" spans="1:12" x14ac:dyDescent="0.3">
      <c r="A661" s="3356"/>
      <c r="B661" s="3356"/>
      <c r="C661" s="3356"/>
      <c r="D661" s="3356"/>
      <c r="E661" s="3356"/>
      <c r="F661" s="3356"/>
      <c r="G661" s="3356"/>
      <c r="H661" s="3356"/>
      <c r="I661" s="3356"/>
      <c r="J661" s="3356"/>
      <c r="K661" s="3356"/>
      <c r="L661" s="701"/>
    </row>
    <row r="662" spans="1:12" ht="5.0999999999999996" customHeight="1" x14ac:dyDescent="0.3">
      <c r="A662" s="1476"/>
      <c r="B662" s="701"/>
      <c r="C662" s="701"/>
      <c r="D662" s="701"/>
      <c r="E662" s="701"/>
      <c r="F662" s="701"/>
      <c r="G662" s="701"/>
      <c r="H662" s="701"/>
      <c r="I662" s="701"/>
      <c r="J662" s="701"/>
      <c r="K662" s="701"/>
      <c r="L662" s="701"/>
    </row>
    <row r="663" spans="1:12" x14ac:dyDescent="0.3">
      <c r="A663" s="1476"/>
      <c r="B663" s="701"/>
      <c r="C663" s="701"/>
      <c r="D663" s="701"/>
      <c r="E663" s="701"/>
      <c r="F663" s="701"/>
      <c r="G663" s="701"/>
      <c r="H663" s="701"/>
      <c r="I663" s="701"/>
      <c r="J663" s="701"/>
      <c r="K663" s="701"/>
      <c r="L663" s="701"/>
    </row>
    <row r="664" spans="1:12" x14ac:dyDescent="0.3">
      <c r="A664" s="3354"/>
      <c r="B664" s="3354"/>
      <c r="C664" s="3354"/>
      <c r="D664" s="3354"/>
      <c r="E664" s="3354"/>
      <c r="F664" s="3354"/>
      <c r="G664" s="3354"/>
      <c r="H664" s="3354"/>
      <c r="I664" s="3354"/>
      <c r="J664" s="3354"/>
      <c r="K664" s="3354"/>
      <c r="L664" s="3354"/>
    </row>
    <row r="665" spans="1:12" x14ac:dyDescent="0.3">
      <c r="A665" s="3354"/>
      <c r="B665" s="3354"/>
      <c r="C665" s="3354"/>
      <c r="D665" s="3354"/>
      <c r="E665" s="3354"/>
      <c r="F665" s="3354"/>
      <c r="G665" s="3354"/>
      <c r="H665" s="3354"/>
      <c r="I665" s="3354"/>
      <c r="J665" s="3354"/>
      <c r="K665" s="3354"/>
      <c r="L665" s="3354"/>
    </row>
    <row r="666" spans="1:12" x14ac:dyDescent="0.3">
      <c r="A666" s="3354"/>
      <c r="B666" s="3354"/>
      <c r="C666" s="3354"/>
      <c r="D666" s="3354"/>
      <c r="E666" s="3354"/>
      <c r="F666" s="3354"/>
      <c r="G666" s="3354"/>
      <c r="H666" s="3354"/>
      <c r="I666" s="3354"/>
      <c r="J666" s="3354"/>
      <c r="K666" s="3354"/>
      <c r="L666" s="3354"/>
    </row>
    <row r="667" spans="1:12" ht="5.0999999999999996" customHeight="1" x14ac:dyDescent="0.3">
      <c r="A667" s="1476"/>
      <c r="B667" s="701"/>
      <c r="C667" s="701"/>
      <c r="D667" s="701"/>
      <c r="E667" s="701"/>
      <c r="F667" s="701"/>
      <c r="G667" s="701"/>
      <c r="H667" s="701"/>
      <c r="I667" s="701"/>
      <c r="J667" s="701"/>
      <c r="K667" s="701"/>
      <c r="L667" s="701"/>
    </row>
    <row r="668" spans="1:12" x14ac:dyDescent="0.3">
      <c r="A668" s="1476"/>
      <c r="B668" s="701"/>
      <c r="C668" s="701"/>
      <c r="D668" s="701"/>
      <c r="E668" s="701"/>
      <c r="F668" s="701"/>
      <c r="G668" s="701"/>
      <c r="H668" s="701"/>
      <c r="I668" s="701"/>
      <c r="J668" s="701"/>
      <c r="K668" s="701"/>
      <c r="L668" s="701"/>
    </row>
    <row r="669" spans="1:12" ht="5.0999999999999996" customHeight="1" x14ac:dyDescent="0.3">
      <c r="A669" s="1476"/>
      <c r="B669" s="701"/>
      <c r="C669" s="701"/>
      <c r="D669" s="701"/>
      <c r="E669" s="701"/>
      <c r="F669" s="701"/>
      <c r="G669" s="701"/>
      <c r="H669" s="701"/>
      <c r="I669" s="701"/>
      <c r="J669" s="701"/>
      <c r="K669" s="701"/>
      <c r="L669" s="701"/>
    </row>
    <row r="670" spans="1:12" x14ac:dyDescent="0.3">
      <c r="A670" s="2657"/>
      <c r="B670" s="2657"/>
      <c r="C670" s="2657"/>
      <c r="D670" s="2657"/>
      <c r="E670" s="2657"/>
      <c r="F670" s="2657"/>
      <c r="G670" s="2657"/>
      <c r="H670" s="2657"/>
      <c r="I670" s="2657"/>
      <c r="J670" s="2657"/>
      <c r="K670" s="2657"/>
      <c r="L670" s="2657"/>
    </row>
    <row r="671" spans="1:12" x14ac:dyDescent="0.3">
      <c r="A671" s="1476"/>
      <c r="B671" s="701"/>
      <c r="C671" s="701"/>
      <c r="D671" s="701"/>
      <c r="E671" s="701"/>
      <c r="F671" s="701"/>
      <c r="G671" s="701"/>
      <c r="H671" s="701"/>
      <c r="I671" s="701"/>
      <c r="J671" s="701"/>
      <c r="K671" s="701"/>
      <c r="L671" s="701"/>
    </row>
    <row r="672" spans="1:12" x14ac:dyDescent="0.3">
      <c r="A672" s="1477"/>
      <c r="B672" s="701"/>
      <c r="C672" s="701"/>
      <c r="D672" s="3355"/>
      <c r="E672" s="3355"/>
      <c r="F672" s="3355"/>
      <c r="G672" s="3355"/>
      <c r="H672" s="3355"/>
      <c r="I672" s="3355"/>
      <c r="J672" s="3355"/>
      <c r="K672" s="3355"/>
      <c r="L672" s="3355"/>
    </row>
    <row r="673" spans="1:12" x14ac:dyDescent="0.3">
      <c r="A673" s="1476"/>
      <c r="B673" s="701"/>
      <c r="C673" s="701"/>
      <c r="D673" s="701"/>
      <c r="E673" s="701"/>
      <c r="F673" s="701"/>
      <c r="G673" s="701"/>
      <c r="H673" s="701"/>
      <c r="I673" s="701"/>
      <c r="J673" s="701"/>
      <c r="K673" s="701"/>
      <c r="L673" s="701"/>
    </row>
    <row r="674" spans="1:12" x14ac:dyDescent="0.3">
      <c r="A674" s="1476"/>
      <c r="B674" s="701"/>
      <c r="C674" s="701"/>
      <c r="D674" s="3355"/>
      <c r="E674" s="3355"/>
      <c r="F674" s="3355"/>
      <c r="G674" s="3355"/>
      <c r="H674" s="3355"/>
      <c r="I674" s="701"/>
      <c r="J674" s="2657"/>
      <c r="K674" s="2657"/>
      <c r="L674" s="2657"/>
    </row>
    <row r="675" spans="1:12" x14ac:dyDescent="0.3">
      <c r="A675" s="1476"/>
      <c r="B675" s="701"/>
      <c r="C675" s="701"/>
      <c r="D675" s="701"/>
      <c r="E675" s="701"/>
      <c r="F675" s="701"/>
      <c r="G675" s="701"/>
      <c r="H675" s="701"/>
      <c r="I675" s="701"/>
      <c r="J675" s="701"/>
      <c r="K675" s="701"/>
      <c r="L675" s="701"/>
    </row>
    <row r="676" spans="1:12" x14ac:dyDescent="0.3">
      <c r="A676" s="1476"/>
      <c r="B676" s="3355"/>
      <c r="C676" s="3355"/>
      <c r="D676" s="3355"/>
      <c r="E676" s="3355"/>
      <c r="F676" s="3355"/>
      <c r="G676" s="3355"/>
      <c r="H676" s="3355"/>
      <c r="I676" s="3355"/>
      <c r="J676" s="3355"/>
      <c r="K676" s="3355"/>
      <c r="L676" s="3355"/>
    </row>
    <row r="677" spans="1:12" x14ac:dyDescent="0.3">
      <c r="A677" s="1476"/>
      <c r="B677" s="701"/>
      <c r="C677" s="701"/>
      <c r="D677" s="701"/>
      <c r="E677" s="701"/>
      <c r="F677" s="701"/>
      <c r="G677" s="701"/>
      <c r="H677" s="701"/>
      <c r="I677" s="701"/>
      <c r="J677" s="701"/>
      <c r="K677" s="701"/>
      <c r="L677" s="701"/>
    </row>
    <row r="678" spans="1:12" x14ac:dyDescent="0.3">
      <c r="A678" s="1476"/>
      <c r="B678" s="3355"/>
      <c r="C678" s="3355"/>
      <c r="D678" s="3355"/>
      <c r="E678" s="3355"/>
      <c r="F678" s="701"/>
      <c r="G678" s="3355"/>
      <c r="H678" s="3355"/>
      <c r="I678" s="701"/>
      <c r="J678" s="701"/>
      <c r="K678" s="701"/>
      <c r="L678" s="701"/>
    </row>
    <row r="679" spans="1:12" x14ac:dyDescent="0.3">
      <c r="A679" s="1476"/>
      <c r="B679" s="701"/>
      <c r="C679" s="701"/>
      <c r="D679" s="701"/>
      <c r="E679" s="701"/>
      <c r="F679" s="701"/>
      <c r="G679" s="701"/>
      <c r="H679" s="701"/>
      <c r="I679" s="701"/>
      <c r="J679" s="701"/>
      <c r="K679" s="701"/>
      <c r="L679" s="701"/>
    </row>
    <row r="680" spans="1:12" ht="5.0999999999999996" customHeight="1" x14ac:dyDescent="0.3">
      <c r="A680" s="1476"/>
      <c r="B680" s="701"/>
      <c r="C680" s="701"/>
      <c r="D680" s="701"/>
      <c r="E680" s="701"/>
      <c r="F680" s="701"/>
      <c r="G680" s="701"/>
      <c r="H680" s="701"/>
      <c r="I680" s="701"/>
      <c r="J680" s="701"/>
      <c r="K680" s="701"/>
      <c r="L680" s="701"/>
    </row>
    <row r="681" spans="1:12" x14ac:dyDescent="0.3">
      <c r="A681" s="3356"/>
      <c r="B681" s="3356"/>
      <c r="C681" s="3356"/>
      <c r="D681" s="3356"/>
      <c r="E681" s="3356"/>
      <c r="F681" s="3356"/>
      <c r="G681" s="3356"/>
      <c r="H681" s="3356"/>
      <c r="I681" s="3356"/>
      <c r="J681" s="3356"/>
      <c r="K681" s="3356"/>
      <c r="L681" s="701"/>
    </row>
    <row r="682" spans="1:12" x14ac:dyDescent="0.3">
      <c r="A682" s="3356"/>
      <c r="B682" s="3356"/>
      <c r="C682" s="3356"/>
      <c r="D682" s="3356"/>
      <c r="E682" s="3356"/>
      <c r="F682" s="3356"/>
      <c r="G682" s="3356"/>
      <c r="H682" s="3356"/>
      <c r="I682" s="3356"/>
      <c r="J682" s="3356"/>
      <c r="K682" s="3356"/>
      <c r="L682" s="701"/>
    </row>
    <row r="683" spans="1:12" ht="5.0999999999999996" customHeight="1" x14ac:dyDescent="0.3">
      <c r="A683" s="1476"/>
      <c r="B683" s="701"/>
      <c r="C683" s="701"/>
      <c r="D683" s="701"/>
      <c r="E683" s="701"/>
      <c r="F683" s="701"/>
      <c r="G683" s="701"/>
      <c r="H683" s="701"/>
      <c r="I683" s="701"/>
      <c r="J683" s="701"/>
      <c r="K683" s="701"/>
      <c r="L683" s="701"/>
    </row>
    <row r="684" spans="1:12" x14ac:dyDescent="0.3">
      <c r="A684" s="1476"/>
      <c r="B684" s="701"/>
      <c r="C684" s="701"/>
      <c r="D684" s="701"/>
      <c r="E684" s="701"/>
      <c r="F684" s="701"/>
      <c r="G684" s="701"/>
      <c r="H684" s="701"/>
      <c r="I684" s="701"/>
      <c r="J684" s="701"/>
      <c r="K684" s="701"/>
      <c r="L684" s="701"/>
    </row>
    <row r="685" spans="1:12" x14ac:dyDescent="0.3">
      <c r="A685" s="3354"/>
      <c r="B685" s="3354"/>
      <c r="C685" s="3354"/>
      <c r="D685" s="3354"/>
      <c r="E685" s="3354"/>
      <c r="F685" s="3354"/>
      <c r="G685" s="3354"/>
      <c r="H685" s="3354"/>
      <c r="I685" s="3354"/>
      <c r="J685" s="3354"/>
      <c r="K685" s="3354"/>
      <c r="L685" s="3354"/>
    </row>
    <row r="686" spans="1:12" x14ac:dyDescent="0.3">
      <c r="A686" s="3354"/>
      <c r="B686" s="3354"/>
      <c r="C686" s="3354"/>
      <c r="D686" s="3354"/>
      <c r="E686" s="3354"/>
      <c r="F686" s="3354"/>
      <c r="G686" s="3354"/>
      <c r="H686" s="3354"/>
      <c r="I686" s="3354"/>
      <c r="J686" s="3354"/>
      <c r="K686" s="3354"/>
      <c r="L686" s="3354"/>
    </row>
    <row r="687" spans="1:12" x14ac:dyDescent="0.3">
      <c r="A687" s="3354"/>
      <c r="B687" s="3354"/>
      <c r="C687" s="3354"/>
      <c r="D687" s="3354"/>
      <c r="E687" s="3354"/>
      <c r="F687" s="3354"/>
      <c r="G687" s="3354"/>
      <c r="H687" s="3354"/>
      <c r="I687" s="3354"/>
      <c r="J687" s="3354"/>
      <c r="K687" s="3354"/>
      <c r="L687" s="3354"/>
    </row>
    <row r="688" spans="1:12" ht="5.0999999999999996" customHeight="1" x14ac:dyDescent="0.3">
      <c r="A688" s="1476"/>
      <c r="B688" s="701"/>
      <c r="C688" s="701"/>
      <c r="D688" s="701"/>
      <c r="E688" s="701"/>
      <c r="F688" s="701"/>
      <c r="G688" s="701"/>
      <c r="H688" s="701"/>
      <c r="I688" s="701"/>
      <c r="J688" s="701"/>
      <c r="K688" s="701"/>
      <c r="L688" s="701"/>
    </row>
    <row r="689" spans="1:12" x14ac:dyDescent="0.3">
      <c r="A689" s="1476"/>
      <c r="B689" s="701"/>
      <c r="C689" s="701"/>
      <c r="D689" s="701"/>
      <c r="E689" s="701"/>
      <c r="F689" s="701"/>
      <c r="G689" s="701"/>
      <c r="H689" s="701"/>
      <c r="I689" s="701"/>
      <c r="J689" s="701"/>
      <c r="K689" s="701"/>
      <c r="L689" s="701"/>
    </row>
    <row r="690" spans="1:12" ht="5.0999999999999996" customHeight="1" x14ac:dyDescent="0.3">
      <c r="A690" s="1476"/>
      <c r="B690" s="701"/>
      <c r="C690" s="701"/>
      <c r="D690" s="701"/>
      <c r="E690" s="701"/>
      <c r="F690" s="701"/>
      <c r="G690" s="701"/>
      <c r="H690" s="701"/>
      <c r="I690" s="701"/>
      <c r="J690" s="701"/>
      <c r="K690" s="701"/>
      <c r="L690" s="701"/>
    </row>
    <row r="691" spans="1:12" x14ac:dyDescent="0.3">
      <c r="A691" s="2657"/>
      <c r="B691" s="2657"/>
      <c r="C691" s="2657"/>
      <c r="D691" s="2657"/>
      <c r="E691" s="2657"/>
      <c r="F691" s="2657"/>
      <c r="G691" s="2657"/>
      <c r="H691" s="2657"/>
      <c r="I691" s="2657"/>
      <c r="J691" s="2657"/>
      <c r="K691" s="2657"/>
      <c r="L691" s="2657"/>
    </row>
    <row r="692" spans="1:12" x14ac:dyDescent="0.3">
      <c r="A692" s="1476"/>
      <c r="B692" s="701"/>
      <c r="C692" s="701"/>
      <c r="D692" s="701"/>
      <c r="E692" s="701"/>
      <c r="F692" s="701"/>
      <c r="G692" s="701"/>
      <c r="H692" s="701"/>
      <c r="I692" s="701"/>
      <c r="J692" s="701"/>
      <c r="K692" s="701"/>
      <c r="L692" s="701"/>
    </row>
    <row r="693" spans="1:12" x14ac:dyDescent="0.3">
      <c r="A693" s="1477"/>
      <c r="B693" s="701"/>
      <c r="C693" s="701"/>
      <c r="D693" s="3355"/>
      <c r="E693" s="3355"/>
      <c r="F693" s="3355"/>
      <c r="G693" s="3355"/>
      <c r="H693" s="3355"/>
      <c r="I693" s="3355"/>
      <c r="J693" s="3355"/>
      <c r="K693" s="3355"/>
      <c r="L693" s="3355"/>
    </row>
    <row r="694" spans="1:12" x14ac:dyDescent="0.3">
      <c r="A694" s="1476"/>
      <c r="B694" s="701"/>
      <c r="C694" s="701"/>
      <c r="D694" s="701"/>
      <c r="E694" s="701"/>
      <c r="F694" s="701"/>
      <c r="G694" s="701"/>
      <c r="H694" s="701"/>
      <c r="I694" s="701"/>
      <c r="J694" s="701"/>
      <c r="K694" s="701"/>
      <c r="L694" s="701"/>
    </row>
    <row r="695" spans="1:12" x14ac:dyDescent="0.3">
      <c r="A695" s="1476"/>
      <c r="B695" s="701"/>
      <c r="C695" s="701"/>
      <c r="D695" s="3355"/>
      <c r="E695" s="3355"/>
      <c r="F695" s="3355"/>
      <c r="G695" s="3355"/>
      <c r="H695" s="3355"/>
      <c r="I695" s="701"/>
      <c r="J695" s="2657"/>
      <c r="K695" s="2657"/>
      <c r="L695" s="2657"/>
    </row>
    <row r="696" spans="1:12" x14ac:dyDescent="0.3">
      <c r="A696" s="1476"/>
      <c r="B696" s="701"/>
      <c r="C696" s="701"/>
      <c r="D696" s="701"/>
      <c r="E696" s="701"/>
      <c r="F696" s="701"/>
      <c r="G696" s="701"/>
      <c r="H696" s="701"/>
      <c r="I696" s="701"/>
      <c r="J696" s="701"/>
      <c r="K696" s="701"/>
      <c r="L696" s="701"/>
    </row>
    <row r="697" spans="1:12" x14ac:dyDescent="0.3">
      <c r="A697" s="1476"/>
      <c r="B697" s="3355"/>
      <c r="C697" s="3355"/>
      <c r="D697" s="3355"/>
      <c r="E697" s="3355"/>
      <c r="F697" s="3355"/>
      <c r="G697" s="3355"/>
      <c r="H697" s="3355"/>
      <c r="I697" s="3355"/>
      <c r="J697" s="3355"/>
      <c r="K697" s="3355"/>
      <c r="L697" s="3355"/>
    </row>
    <row r="698" spans="1:12" x14ac:dyDescent="0.3">
      <c r="A698" s="1476"/>
      <c r="B698" s="701"/>
      <c r="C698" s="701"/>
      <c r="D698" s="701"/>
      <c r="E698" s="701"/>
      <c r="F698" s="701"/>
      <c r="G698" s="701"/>
      <c r="H698" s="701"/>
      <c r="I698" s="701"/>
      <c r="J698" s="701"/>
      <c r="K698" s="701"/>
      <c r="L698" s="701"/>
    </row>
    <row r="699" spans="1:12" x14ac:dyDescent="0.3">
      <c r="A699" s="1476"/>
      <c r="B699" s="3355"/>
      <c r="C699" s="3355"/>
      <c r="D699" s="3355"/>
      <c r="E699" s="3355"/>
      <c r="F699" s="701"/>
      <c r="G699" s="3355"/>
      <c r="H699" s="3355"/>
      <c r="I699" s="701"/>
      <c r="J699" s="701"/>
      <c r="K699" s="701"/>
      <c r="L699" s="701"/>
    </row>
    <row r="700" spans="1:12" x14ac:dyDescent="0.3">
      <c r="A700" s="1476"/>
      <c r="B700" s="701"/>
      <c r="C700" s="701"/>
      <c r="D700" s="701"/>
      <c r="E700" s="701"/>
      <c r="F700" s="701"/>
      <c r="G700" s="701"/>
      <c r="H700" s="701"/>
      <c r="I700" s="701"/>
      <c r="J700" s="701"/>
      <c r="K700" s="701"/>
      <c r="L700" s="701"/>
    </row>
    <row r="701" spans="1:12" ht="5.0999999999999996" customHeight="1" x14ac:dyDescent="0.3">
      <c r="A701" s="1476"/>
      <c r="B701" s="701"/>
      <c r="C701" s="701"/>
      <c r="D701" s="701"/>
      <c r="E701" s="701"/>
      <c r="F701" s="701"/>
      <c r="G701" s="701"/>
      <c r="H701" s="701"/>
      <c r="I701" s="701"/>
      <c r="J701" s="701"/>
      <c r="K701" s="701"/>
      <c r="L701" s="701"/>
    </row>
    <row r="702" spans="1:12" x14ac:dyDescent="0.3">
      <c r="A702" s="3356"/>
      <c r="B702" s="3356"/>
      <c r="C702" s="3356"/>
      <c r="D702" s="3356"/>
      <c r="E702" s="3356"/>
      <c r="F702" s="3356"/>
      <c r="G702" s="3356"/>
      <c r="H702" s="3356"/>
      <c r="I702" s="3356"/>
      <c r="J702" s="3356"/>
      <c r="K702" s="3356"/>
      <c r="L702" s="701"/>
    </row>
    <row r="703" spans="1:12" x14ac:dyDescent="0.3">
      <c r="A703" s="3356"/>
      <c r="B703" s="3356"/>
      <c r="C703" s="3356"/>
      <c r="D703" s="3356"/>
      <c r="E703" s="3356"/>
      <c r="F703" s="3356"/>
      <c r="G703" s="3356"/>
      <c r="H703" s="3356"/>
      <c r="I703" s="3356"/>
      <c r="J703" s="3356"/>
      <c r="K703" s="3356"/>
      <c r="L703" s="701"/>
    </row>
    <row r="704" spans="1:12" ht="5.0999999999999996" customHeight="1" x14ac:dyDescent="0.3">
      <c r="A704" s="1476"/>
      <c r="B704" s="701"/>
      <c r="C704" s="701"/>
      <c r="D704" s="701"/>
      <c r="E704" s="701"/>
      <c r="F704" s="701"/>
      <c r="G704" s="701"/>
      <c r="H704" s="701"/>
      <c r="I704" s="701"/>
      <c r="J704" s="701"/>
      <c r="K704" s="701"/>
      <c r="L704" s="701"/>
    </row>
    <row r="705" spans="1:13" x14ac:dyDescent="0.3">
      <c r="A705" s="1476"/>
      <c r="B705" s="701"/>
      <c r="C705" s="701"/>
      <c r="D705" s="701"/>
      <c r="E705" s="701"/>
      <c r="F705" s="701"/>
      <c r="G705" s="701"/>
      <c r="H705" s="701"/>
      <c r="I705" s="701"/>
      <c r="J705" s="701"/>
      <c r="K705" s="701"/>
      <c r="L705" s="701"/>
    </row>
    <row r="706" spans="1:13" x14ac:dyDescent="0.3">
      <c r="A706" s="3354"/>
      <c r="B706" s="3354"/>
      <c r="C706" s="3354"/>
      <c r="D706" s="3354"/>
      <c r="E706" s="3354"/>
      <c r="F706" s="3354"/>
      <c r="G706" s="3354"/>
      <c r="H706" s="3354"/>
      <c r="I706" s="3354"/>
      <c r="J706" s="3354"/>
      <c r="K706" s="3354"/>
      <c r="L706" s="3354"/>
      <c r="M706" s="718" t="s">
        <v>192</v>
      </c>
    </row>
    <row r="707" spans="1:13" x14ac:dyDescent="0.3">
      <c r="A707" s="3354"/>
      <c r="B707" s="3354"/>
      <c r="C707" s="3354"/>
      <c r="D707" s="3354"/>
      <c r="E707" s="3354"/>
      <c r="F707" s="3354"/>
      <c r="G707" s="3354"/>
      <c r="H707" s="3354"/>
      <c r="I707" s="3354"/>
      <c r="J707" s="3354"/>
      <c r="K707" s="3354"/>
      <c r="L707" s="3354"/>
      <c r="M707" s="718" t="s">
        <v>193</v>
      </c>
    </row>
    <row r="708" spans="1:13" x14ac:dyDescent="0.3">
      <c r="A708" s="3354"/>
      <c r="B708" s="3354"/>
      <c r="C708" s="3354"/>
      <c r="D708" s="3354"/>
      <c r="E708" s="3354"/>
      <c r="F708" s="3354"/>
      <c r="G708" s="3354"/>
      <c r="H708" s="3354"/>
      <c r="I708" s="3354"/>
      <c r="J708" s="3354"/>
      <c r="K708" s="3354"/>
      <c r="L708" s="3354"/>
    </row>
    <row r="709" spans="1:13" ht="5.0999999999999996" customHeight="1" x14ac:dyDescent="0.3">
      <c r="A709" s="1476"/>
      <c r="B709" s="701"/>
      <c r="C709" s="701"/>
      <c r="D709" s="701"/>
      <c r="E709" s="701"/>
      <c r="F709" s="701"/>
      <c r="G709" s="701"/>
      <c r="H709" s="701"/>
      <c r="I709" s="701"/>
      <c r="J709" s="701"/>
      <c r="K709" s="701"/>
      <c r="L709" s="701"/>
    </row>
    <row r="710" spans="1:13" x14ac:dyDescent="0.3">
      <c r="A710" s="1476"/>
      <c r="B710" s="701"/>
      <c r="C710" s="701"/>
      <c r="D710" s="701"/>
      <c r="E710" s="701"/>
      <c r="F710" s="701"/>
      <c r="G710" s="701"/>
      <c r="H710" s="701"/>
      <c r="I710" s="701"/>
      <c r="J710" s="701"/>
      <c r="K710" s="701"/>
      <c r="L710" s="701"/>
    </row>
    <row r="711" spans="1:13" ht="5.0999999999999996" customHeight="1" x14ac:dyDescent="0.3">
      <c r="A711" s="1476"/>
      <c r="B711" s="701"/>
      <c r="C711" s="701"/>
      <c r="D711" s="701"/>
      <c r="E711" s="701"/>
      <c r="F711" s="701"/>
      <c r="G711" s="701"/>
      <c r="H711" s="701"/>
      <c r="I711" s="701"/>
      <c r="J711" s="701"/>
      <c r="K711" s="701"/>
      <c r="L711" s="701"/>
    </row>
    <row r="712" spans="1:13" x14ac:dyDescent="0.3">
      <c r="A712" s="2657"/>
      <c r="B712" s="2657"/>
      <c r="C712" s="2657"/>
      <c r="D712" s="2657"/>
      <c r="E712" s="2657"/>
      <c r="F712" s="2657"/>
      <c r="G712" s="2657"/>
      <c r="H712" s="2657"/>
      <c r="I712" s="2657"/>
      <c r="J712" s="2657"/>
      <c r="K712" s="2657"/>
      <c r="L712" s="2657"/>
    </row>
    <row r="713" spans="1:13" x14ac:dyDescent="0.3">
      <c r="A713" s="1476"/>
      <c r="B713" s="701"/>
      <c r="C713" s="701"/>
      <c r="D713" s="701"/>
      <c r="E713" s="701"/>
      <c r="F713" s="701"/>
      <c r="G713" s="701"/>
      <c r="H713" s="701"/>
      <c r="I713" s="701"/>
      <c r="J713" s="701"/>
      <c r="K713" s="701"/>
      <c r="L713" s="701"/>
    </row>
    <row r="714" spans="1:13" x14ac:dyDescent="0.3">
      <c r="A714" s="1477"/>
      <c r="B714" s="701"/>
      <c r="C714" s="701"/>
      <c r="D714" s="3355"/>
      <c r="E714" s="3355"/>
      <c r="F714" s="3355"/>
      <c r="G714" s="3355"/>
      <c r="H714" s="3355"/>
      <c r="I714" s="3355"/>
      <c r="J714" s="3355"/>
      <c r="K714" s="3355"/>
      <c r="L714" s="3355"/>
    </row>
    <row r="715" spans="1:13" x14ac:dyDescent="0.3">
      <c r="A715" s="1476"/>
      <c r="B715" s="701"/>
      <c r="C715" s="701"/>
      <c r="D715" s="701"/>
      <c r="E715" s="701"/>
      <c r="F715" s="701"/>
      <c r="G715" s="701"/>
      <c r="H715" s="701"/>
      <c r="I715" s="701"/>
      <c r="J715" s="701"/>
      <c r="K715" s="701"/>
      <c r="L715" s="701"/>
    </row>
    <row r="716" spans="1:13" x14ac:dyDescent="0.3">
      <c r="A716" s="1476"/>
      <c r="B716" s="701"/>
      <c r="C716" s="701"/>
      <c r="D716" s="3355"/>
      <c r="E716" s="3355"/>
      <c r="F716" s="3355"/>
      <c r="G716" s="3355"/>
      <c r="H716" s="3355"/>
      <c r="I716" s="701"/>
      <c r="J716" s="2657"/>
      <c r="K716" s="2657"/>
      <c r="L716" s="2657"/>
    </row>
    <row r="717" spans="1:13" x14ac:dyDescent="0.3">
      <c r="A717" s="1476"/>
      <c r="B717" s="701"/>
      <c r="C717" s="701"/>
      <c r="D717" s="701"/>
      <c r="E717" s="701"/>
      <c r="F717" s="701"/>
      <c r="G717" s="701"/>
      <c r="H717" s="701"/>
      <c r="I717" s="701"/>
      <c r="J717" s="701"/>
      <c r="K717" s="701"/>
      <c r="L717" s="701"/>
    </row>
    <row r="718" spans="1:13" x14ac:dyDescent="0.3">
      <c r="A718" s="1476"/>
      <c r="B718" s="3355"/>
      <c r="C718" s="3355"/>
      <c r="D718" s="3355"/>
      <c r="E718" s="3355"/>
      <c r="F718" s="3355"/>
      <c r="G718" s="3355"/>
      <c r="H718" s="3355"/>
      <c r="I718" s="3355"/>
      <c r="J718" s="3355"/>
      <c r="K718" s="3355"/>
      <c r="L718" s="3355"/>
    </row>
    <row r="719" spans="1:13" x14ac:dyDescent="0.3">
      <c r="A719" s="1476"/>
      <c r="B719" s="701"/>
      <c r="C719" s="701"/>
      <c r="D719" s="701"/>
      <c r="E719" s="701"/>
      <c r="F719" s="701"/>
      <c r="G719" s="701"/>
      <c r="H719" s="701"/>
      <c r="I719" s="701"/>
      <c r="J719" s="701"/>
      <c r="K719" s="701"/>
      <c r="L719" s="701"/>
    </row>
    <row r="720" spans="1:13" x14ac:dyDescent="0.3">
      <c r="A720" s="1476"/>
      <c r="B720" s="3355"/>
      <c r="C720" s="3355"/>
      <c r="D720" s="3355"/>
      <c r="E720" s="3355"/>
      <c r="F720" s="701"/>
      <c r="G720" s="3355"/>
      <c r="H720" s="3355"/>
      <c r="I720" s="701"/>
      <c r="J720" s="701"/>
      <c r="K720" s="701"/>
      <c r="L720" s="701"/>
    </row>
    <row r="721" spans="1:12" x14ac:dyDescent="0.3">
      <c r="A721" s="1476"/>
      <c r="B721" s="701"/>
      <c r="C721" s="701"/>
      <c r="D721" s="701"/>
      <c r="E721" s="701"/>
      <c r="F721" s="701"/>
      <c r="G721" s="701"/>
      <c r="H721" s="701"/>
      <c r="I721" s="701"/>
      <c r="J721" s="701"/>
      <c r="K721" s="701"/>
      <c r="L721" s="701"/>
    </row>
    <row r="722" spans="1:12" ht="5.0999999999999996" customHeight="1" x14ac:dyDescent="0.3">
      <c r="A722" s="1476"/>
      <c r="B722" s="701"/>
      <c r="C722" s="701"/>
      <c r="D722" s="701"/>
      <c r="E722" s="701"/>
      <c r="F722" s="701"/>
      <c r="G722" s="701"/>
      <c r="H722" s="701"/>
      <c r="I722" s="701"/>
      <c r="J722" s="701"/>
      <c r="K722" s="701"/>
      <c r="L722" s="701"/>
    </row>
    <row r="723" spans="1:12" x14ac:dyDescent="0.3">
      <c r="A723" s="3356"/>
      <c r="B723" s="3356"/>
      <c r="C723" s="3356"/>
      <c r="D723" s="3356"/>
      <c r="E723" s="3356"/>
      <c r="F723" s="3356"/>
      <c r="G723" s="3356"/>
      <c r="H723" s="3356"/>
      <c r="I723" s="3356"/>
      <c r="J723" s="3356"/>
      <c r="K723" s="3356"/>
      <c r="L723" s="701"/>
    </row>
    <row r="724" spans="1:12" x14ac:dyDescent="0.3">
      <c r="A724" s="3356"/>
      <c r="B724" s="3356"/>
      <c r="C724" s="3356"/>
      <c r="D724" s="3356"/>
      <c r="E724" s="3356"/>
      <c r="F724" s="3356"/>
      <c r="G724" s="3356"/>
      <c r="H724" s="3356"/>
      <c r="I724" s="3356"/>
      <c r="J724" s="3356"/>
      <c r="K724" s="3356"/>
      <c r="L724" s="701"/>
    </row>
    <row r="725" spans="1:12" ht="5.0999999999999996" customHeight="1" x14ac:dyDescent="0.3">
      <c r="A725" s="1476"/>
      <c r="B725" s="701"/>
      <c r="C725" s="701"/>
      <c r="D725" s="701"/>
      <c r="E725" s="701"/>
      <c r="F725" s="701"/>
      <c r="G725" s="701"/>
      <c r="H725" s="701"/>
      <c r="I725" s="701"/>
      <c r="J725" s="701"/>
      <c r="K725" s="701"/>
      <c r="L725" s="701"/>
    </row>
    <row r="726" spans="1:12" x14ac:dyDescent="0.3">
      <c r="A726" s="1476"/>
      <c r="B726" s="701"/>
      <c r="C726" s="701"/>
      <c r="D726" s="701"/>
      <c r="E726" s="701"/>
      <c r="F726" s="701"/>
      <c r="G726" s="701"/>
      <c r="H726" s="701"/>
      <c r="I726" s="701"/>
      <c r="J726" s="701"/>
      <c r="K726" s="701"/>
      <c r="L726" s="701"/>
    </row>
    <row r="727" spans="1:12" x14ac:dyDescent="0.3">
      <c r="A727" s="3354"/>
      <c r="B727" s="3354"/>
      <c r="C727" s="3354"/>
      <c r="D727" s="3354"/>
      <c r="E727" s="3354"/>
      <c r="F727" s="3354"/>
      <c r="G727" s="3354"/>
      <c r="H727" s="3354"/>
      <c r="I727" s="3354"/>
      <c r="J727" s="3354"/>
      <c r="K727" s="3354"/>
      <c r="L727" s="3354"/>
    </row>
    <row r="728" spans="1:12" x14ac:dyDescent="0.3">
      <c r="A728" s="3354"/>
      <c r="B728" s="3354"/>
      <c r="C728" s="3354"/>
      <c r="D728" s="3354"/>
      <c r="E728" s="3354"/>
      <c r="F728" s="3354"/>
      <c r="G728" s="3354"/>
      <c r="H728" s="3354"/>
      <c r="I728" s="3354"/>
      <c r="J728" s="3354"/>
      <c r="K728" s="3354"/>
      <c r="L728" s="3354"/>
    </row>
    <row r="729" spans="1:12" x14ac:dyDescent="0.3">
      <c r="A729" s="3354"/>
      <c r="B729" s="3354"/>
      <c r="C729" s="3354"/>
      <c r="D729" s="3354"/>
      <c r="E729" s="3354"/>
      <c r="F729" s="3354"/>
      <c r="G729" s="3354"/>
      <c r="H729" s="3354"/>
      <c r="I729" s="3354"/>
      <c r="J729" s="3354"/>
      <c r="K729" s="3354"/>
      <c r="L729" s="3354"/>
    </row>
    <row r="730" spans="1:12" ht="5.0999999999999996" customHeight="1" x14ac:dyDescent="0.3">
      <c r="A730" s="1476"/>
      <c r="B730" s="701"/>
      <c r="C730" s="701"/>
      <c r="D730" s="701"/>
      <c r="E730" s="701"/>
      <c r="F730" s="701"/>
      <c r="G730" s="701"/>
      <c r="H730" s="701"/>
      <c r="I730" s="701"/>
      <c r="J730" s="701"/>
      <c r="K730" s="701"/>
      <c r="L730" s="701"/>
    </row>
    <row r="731" spans="1:12" x14ac:dyDescent="0.3">
      <c r="A731" s="1476"/>
      <c r="B731" s="701"/>
      <c r="C731" s="701"/>
      <c r="D731" s="701"/>
      <c r="E731" s="701"/>
      <c r="F731" s="701"/>
      <c r="G731" s="701"/>
      <c r="H731" s="701"/>
      <c r="I731" s="701"/>
      <c r="J731" s="701"/>
      <c r="K731" s="701"/>
      <c r="L731" s="701"/>
    </row>
    <row r="732" spans="1:12" ht="5.0999999999999996" customHeight="1" x14ac:dyDescent="0.3">
      <c r="A732" s="1476"/>
      <c r="B732" s="701"/>
      <c r="C732" s="701"/>
      <c r="D732" s="701"/>
      <c r="E732" s="701"/>
      <c r="F732" s="701"/>
      <c r="G732" s="701"/>
      <c r="H732" s="701"/>
      <c r="I732" s="701"/>
      <c r="J732" s="701"/>
      <c r="K732" s="701"/>
      <c r="L732" s="701"/>
    </row>
    <row r="733" spans="1:12" x14ac:dyDescent="0.3">
      <c r="A733" s="2657"/>
      <c r="B733" s="2657"/>
      <c r="C733" s="2657"/>
      <c r="D733" s="2657"/>
      <c r="E733" s="2657"/>
      <c r="F733" s="2657"/>
      <c r="G733" s="2657"/>
      <c r="H733" s="2657"/>
      <c r="I733" s="2657"/>
      <c r="J733" s="2657"/>
      <c r="K733" s="2657"/>
      <c r="L733" s="2657"/>
    </row>
    <row r="734" spans="1:12" x14ac:dyDescent="0.3">
      <c r="A734" s="1476"/>
      <c r="B734" s="701"/>
      <c r="C734" s="701"/>
      <c r="D734" s="701"/>
      <c r="E734" s="701"/>
      <c r="F734" s="701"/>
      <c r="G734" s="701"/>
      <c r="H734" s="701"/>
      <c r="I734" s="701"/>
      <c r="J734" s="701"/>
      <c r="K734" s="701"/>
      <c r="L734" s="701"/>
    </row>
    <row r="735" spans="1:12" x14ac:dyDescent="0.3">
      <c r="A735" s="1477"/>
      <c r="B735" s="701"/>
      <c r="C735" s="701"/>
      <c r="D735" s="3355"/>
      <c r="E735" s="3355"/>
      <c r="F735" s="3355"/>
      <c r="G735" s="3355"/>
      <c r="H735" s="3355"/>
      <c r="I735" s="3355"/>
      <c r="J735" s="3355"/>
      <c r="K735" s="3355"/>
      <c r="L735" s="3355"/>
    </row>
    <row r="736" spans="1:12" x14ac:dyDescent="0.3">
      <c r="A736" s="1476"/>
      <c r="B736" s="701"/>
      <c r="C736" s="701"/>
      <c r="D736" s="701"/>
      <c r="E736" s="701"/>
      <c r="F736" s="701"/>
      <c r="G736" s="701"/>
      <c r="H736" s="701"/>
      <c r="I736" s="701"/>
      <c r="J736" s="701"/>
      <c r="K736" s="701"/>
      <c r="L736" s="701"/>
    </row>
    <row r="737" spans="1:12" x14ac:dyDescent="0.3">
      <c r="A737" s="1476"/>
      <c r="B737" s="701"/>
      <c r="C737" s="701"/>
      <c r="D737" s="3355"/>
      <c r="E737" s="3355"/>
      <c r="F737" s="3355"/>
      <c r="G737" s="3355"/>
      <c r="H737" s="3355"/>
      <c r="I737" s="701"/>
      <c r="J737" s="2657"/>
      <c r="K737" s="2657"/>
      <c r="L737" s="2657"/>
    </row>
    <row r="738" spans="1:12" x14ac:dyDescent="0.3">
      <c r="A738" s="1476"/>
      <c r="B738" s="701"/>
      <c r="C738" s="701"/>
      <c r="D738" s="701"/>
      <c r="E738" s="701"/>
      <c r="F738" s="701"/>
      <c r="G738" s="701"/>
      <c r="H738" s="701"/>
      <c r="I738" s="701"/>
      <c r="J738" s="701"/>
      <c r="K738" s="701"/>
      <c r="L738" s="701"/>
    </row>
    <row r="739" spans="1:12" x14ac:dyDescent="0.3">
      <c r="A739" s="1476"/>
      <c r="B739" s="3355"/>
      <c r="C739" s="3355"/>
      <c r="D739" s="3355"/>
      <c r="E739" s="3355"/>
      <c r="F739" s="3355"/>
      <c r="G739" s="3355"/>
      <c r="H739" s="3355"/>
      <c r="I739" s="3355"/>
      <c r="J739" s="3355"/>
      <c r="K739" s="3355"/>
      <c r="L739" s="3355"/>
    </row>
    <row r="740" spans="1:12" x14ac:dyDescent="0.3">
      <c r="A740" s="1476"/>
      <c r="B740" s="701"/>
      <c r="C740" s="701"/>
      <c r="D740" s="701"/>
      <c r="E740" s="701"/>
      <c r="F740" s="701"/>
      <c r="G740" s="701"/>
      <c r="H740" s="701"/>
      <c r="I740" s="701"/>
      <c r="J740" s="701"/>
      <c r="K740" s="701"/>
      <c r="L740" s="701"/>
    </row>
    <row r="741" spans="1:12" x14ac:dyDescent="0.3">
      <c r="A741" s="1476"/>
      <c r="B741" s="3355"/>
      <c r="C741" s="3355"/>
      <c r="D741" s="3355"/>
      <c r="E741" s="3355"/>
      <c r="F741" s="701"/>
      <c r="G741" s="3355"/>
      <c r="H741" s="3355"/>
      <c r="I741" s="701"/>
      <c r="J741" s="701"/>
      <c r="K741" s="701"/>
      <c r="L741" s="701"/>
    </row>
    <row r="742" spans="1:12" x14ac:dyDescent="0.3">
      <c r="A742" s="1476"/>
      <c r="B742" s="701"/>
      <c r="C742" s="701"/>
      <c r="D742" s="701"/>
      <c r="E742" s="701"/>
      <c r="F742" s="701"/>
      <c r="G742" s="701"/>
      <c r="H742" s="701"/>
      <c r="I742" s="701"/>
      <c r="J742" s="701"/>
      <c r="K742" s="701"/>
      <c r="L742" s="701"/>
    </row>
    <row r="743" spans="1:12" ht="5.0999999999999996" customHeight="1" x14ac:dyDescent="0.3">
      <c r="A743" s="1476"/>
      <c r="B743" s="701"/>
      <c r="C743" s="701"/>
      <c r="D743" s="701"/>
      <c r="E743" s="701"/>
      <c r="F743" s="701"/>
      <c r="G743" s="701"/>
      <c r="H743" s="701"/>
      <c r="I743" s="701"/>
      <c r="J743" s="701"/>
      <c r="K743" s="701"/>
      <c r="L743" s="701"/>
    </row>
    <row r="744" spans="1:12" x14ac:dyDescent="0.3">
      <c r="A744" s="3356"/>
      <c r="B744" s="3356"/>
      <c r="C744" s="3356"/>
      <c r="D744" s="3356"/>
      <c r="E744" s="3356"/>
      <c r="F744" s="3356"/>
      <c r="G744" s="3356"/>
      <c r="H744" s="3356"/>
      <c r="I744" s="3356"/>
      <c r="J744" s="3356"/>
      <c r="K744" s="3356"/>
      <c r="L744" s="701"/>
    </row>
    <row r="745" spans="1:12" x14ac:dyDescent="0.3">
      <c r="A745" s="3356"/>
      <c r="B745" s="3356"/>
      <c r="C745" s="3356"/>
      <c r="D745" s="3356"/>
      <c r="E745" s="3356"/>
      <c r="F745" s="3356"/>
      <c r="G745" s="3356"/>
      <c r="H745" s="3356"/>
      <c r="I745" s="3356"/>
      <c r="J745" s="3356"/>
      <c r="K745" s="3356"/>
      <c r="L745" s="701"/>
    </row>
    <row r="746" spans="1:12" ht="5.0999999999999996" customHeight="1" x14ac:dyDescent="0.3">
      <c r="A746" s="1476"/>
      <c r="B746" s="701"/>
      <c r="C746" s="701"/>
      <c r="D746" s="701"/>
      <c r="E746" s="701"/>
      <c r="F746" s="701"/>
      <c r="G746" s="701"/>
      <c r="H746" s="701"/>
      <c r="I746" s="701"/>
      <c r="J746" s="701"/>
      <c r="K746" s="701"/>
      <c r="L746" s="701"/>
    </row>
    <row r="747" spans="1:12" x14ac:dyDescent="0.3">
      <c r="A747" s="1476"/>
      <c r="B747" s="701"/>
      <c r="C747" s="701"/>
      <c r="D747" s="701"/>
      <c r="E747" s="701"/>
      <c r="F747" s="701"/>
      <c r="G747" s="701"/>
      <c r="H747" s="701"/>
      <c r="I747" s="701"/>
      <c r="J747" s="701"/>
      <c r="K747" s="701"/>
      <c r="L747" s="701"/>
    </row>
    <row r="748" spans="1:12" x14ac:dyDescent="0.3">
      <c r="A748" s="3354"/>
      <c r="B748" s="3354"/>
      <c r="C748" s="3354"/>
      <c r="D748" s="3354"/>
      <c r="E748" s="3354"/>
      <c r="F748" s="3354"/>
      <c r="G748" s="3354"/>
      <c r="H748" s="3354"/>
      <c r="I748" s="3354"/>
      <c r="J748" s="3354"/>
      <c r="K748" s="3354"/>
      <c r="L748" s="3354"/>
    </row>
    <row r="749" spans="1:12" x14ac:dyDescent="0.3">
      <c r="A749" s="3354"/>
      <c r="B749" s="3354"/>
      <c r="C749" s="3354"/>
      <c r="D749" s="3354"/>
      <c r="E749" s="3354"/>
      <c r="F749" s="3354"/>
      <c r="G749" s="3354"/>
      <c r="H749" s="3354"/>
      <c r="I749" s="3354"/>
      <c r="J749" s="3354"/>
      <c r="K749" s="3354"/>
      <c r="L749" s="3354"/>
    </row>
    <row r="750" spans="1:12" x14ac:dyDescent="0.3">
      <c r="A750" s="3354"/>
      <c r="B750" s="3354"/>
      <c r="C750" s="3354"/>
      <c r="D750" s="3354"/>
      <c r="E750" s="3354"/>
      <c r="F750" s="3354"/>
      <c r="G750" s="3354"/>
      <c r="H750" s="3354"/>
      <c r="I750" s="3354"/>
      <c r="J750" s="3354"/>
      <c r="K750" s="3354"/>
      <c r="L750" s="3354"/>
    </row>
    <row r="751" spans="1:12" ht="5.0999999999999996" customHeight="1" x14ac:dyDescent="0.3">
      <c r="A751" s="1476"/>
      <c r="B751" s="701"/>
      <c r="C751" s="701"/>
      <c r="D751" s="701"/>
      <c r="E751" s="701"/>
      <c r="F751" s="701"/>
      <c r="G751" s="701"/>
      <c r="H751" s="701"/>
      <c r="I751" s="701"/>
      <c r="J751" s="701"/>
      <c r="K751" s="701"/>
      <c r="L751" s="701"/>
    </row>
    <row r="752" spans="1:12" x14ac:dyDescent="0.3">
      <c r="A752" s="1476"/>
      <c r="B752" s="701"/>
      <c r="C752" s="701"/>
      <c r="D752" s="701"/>
      <c r="E752" s="701"/>
      <c r="F752" s="701"/>
      <c r="G752" s="701"/>
      <c r="H752" s="701"/>
      <c r="I752" s="701"/>
      <c r="J752" s="701"/>
      <c r="K752" s="701"/>
      <c r="L752" s="701"/>
    </row>
    <row r="753" spans="1:12" ht="5.0999999999999996" customHeight="1" x14ac:dyDescent="0.3">
      <c r="A753" s="1476"/>
      <c r="B753" s="701"/>
      <c r="C753" s="701"/>
      <c r="D753" s="701"/>
      <c r="E753" s="701"/>
      <c r="F753" s="701"/>
      <c r="G753" s="701"/>
      <c r="H753" s="701"/>
      <c r="I753" s="701"/>
      <c r="J753" s="701"/>
      <c r="K753" s="701"/>
      <c r="L753" s="701"/>
    </row>
    <row r="754" spans="1:12" x14ac:dyDescent="0.3">
      <c r="A754" s="2657"/>
      <c r="B754" s="2657"/>
      <c r="C754" s="2657"/>
      <c r="D754" s="2657"/>
      <c r="E754" s="2657"/>
      <c r="F754" s="2657"/>
      <c r="G754" s="2657"/>
      <c r="H754" s="2657"/>
      <c r="I754" s="2657"/>
      <c r="J754" s="2657"/>
      <c r="K754" s="2657"/>
      <c r="L754" s="2657"/>
    </row>
    <row r="755" spans="1:12" x14ac:dyDescent="0.3">
      <c r="A755" s="1476"/>
      <c r="B755" s="701"/>
      <c r="C755" s="701"/>
      <c r="D755" s="701"/>
      <c r="E755" s="701"/>
      <c r="F755" s="701"/>
      <c r="G755" s="701"/>
      <c r="H755" s="701"/>
      <c r="I755" s="701"/>
      <c r="J755" s="701"/>
      <c r="K755" s="701"/>
      <c r="L755" s="701"/>
    </row>
    <row r="756" spans="1:12" x14ac:dyDescent="0.3">
      <c r="A756" s="1477"/>
      <c r="B756" s="701"/>
      <c r="C756" s="701"/>
      <c r="D756" s="3355"/>
      <c r="E756" s="3355"/>
      <c r="F756" s="3355"/>
      <c r="G756" s="3355"/>
      <c r="H756" s="3355"/>
      <c r="I756" s="3355"/>
      <c r="J756" s="3355"/>
      <c r="K756" s="3355"/>
      <c r="L756" s="3355"/>
    </row>
    <row r="757" spans="1:12" x14ac:dyDescent="0.3">
      <c r="A757" s="1476"/>
      <c r="B757" s="701"/>
      <c r="C757" s="701"/>
      <c r="D757" s="701"/>
      <c r="E757" s="701"/>
      <c r="F757" s="701"/>
      <c r="G757" s="701"/>
      <c r="H757" s="701"/>
      <c r="I757" s="701"/>
      <c r="J757" s="701"/>
      <c r="K757" s="701"/>
      <c r="L757" s="701"/>
    </row>
    <row r="758" spans="1:12" x14ac:dyDescent="0.3">
      <c r="A758" s="1476"/>
      <c r="B758" s="701"/>
      <c r="C758" s="701"/>
      <c r="D758" s="3355"/>
      <c r="E758" s="3355"/>
      <c r="F758" s="3355"/>
      <c r="G758" s="3355"/>
      <c r="H758" s="3355"/>
      <c r="I758" s="701"/>
      <c r="J758" s="2657"/>
      <c r="K758" s="2657"/>
      <c r="L758" s="2657"/>
    </row>
    <row r="759" spans="1:12" x14ac:dyDescent="0.3">
      <c r="A759" s="1476"/>
      <c r="B759" s="701"/>
      <c r="C759" s="701"/>
      <c r="D759" s="701"/>
      <c r="E759" s="701"/>
      <c r="F759" s="701"/>
      <c r="G759" s="701"/>
      <c r="H759" s="701"/>
      <c r="I759" s="701"/>
      <c r="J759" s="701"/>
      <c r="K759" s="701"/>
      <c r="L759" s="701"/>
    </row>
    <row r="760" spans="1:12" x14ac:dyDescent="0.3">
      <c r="A760" s="1476"/>
      <c r="B760" s="3355"/>
      <c r="C760" s="3355"/>
      <c r="D760" s="3355"/>
      <c r="E760" s="3355"/>
      <c r="F760" s="3355"/>
      <c r="G760" s="3355"/>
      <c r="H760" s="3355"/>
      <c r="I760" s="3355"/>
      <c r="J760" s="3355"/>
      <c r="K760" s="3355"/>
      <c r="L760" s="3355"/>
    </row>
    <row r="761" spans="1:12" x14ac:dyDescent="0.3">
      <c r="A761" s="1476"/>
      <c r="B761" s="701"/>
      <c r="C761" s="701"/>
      <c r="D761" s="701"/>
      <c r="E761" s="701"/>
      <c r="F761" s="701"/>
      <c r="G761" s="701"/>
      <c r="H761" s="701"/>
      <c r="I761" s="701"/>
      <c r="J761" s="701"/>
      <c r="K761" s="701"/>
      <c r="L761" s="701"/>
    </row>
    <row r="762" spans="1:12" x14ac:dyDescent="0.3">
      <c r="A762" s="1476"/>
      <c r="B762" s="3355"/>
      <c r="C762" s="3355"/>
      <c r="D762" s="3355"/>
      <c r="E762" s="3355"/>
      <c r="F762" s="701"/>
      <c r="G762" s="3355"/>
      <c r="H762" s="3355"/>
      <c r="I762" s="701"/>
      <c r="J762" s="701"/>
      <c r="K762" s="701"/>
      <c r="L762" s="701"/>
    </row>
    <row r="763" spans="1:12" x14ac:dyDescent="0.3">
      <c r="A763" s="1476"/>
      <c r="B763" s="701"/>
      <c r="C763" s="701"/>
      <c r="D763" s="701"/>
      <c r="E763" s="701"/>
      <c r="F763" s="701"/>
      <c r="G763" s="701"/>
      <c r="H763" s="701"/>
      <c r="I763" s="701"/>
      <c r="J763" s="701"/>
      <c r="K763" s="701"/>
      <c r="L763" s="701"/>
    </row>
    <row r="764" spans="1:12" ht="5.0999999999999996" customHeight="1" x14ac:dyDescent="0.3">
      <c r="A764" s="1476"/>
      <c r="B764" s="701"/>
      <c r="C764" s="701"/>
      <c r="D764" s="701"/>
      <c r="E764" s="701"/>
      <c r="F764" s="701"/>
      <c r="G764" s="701"/>
      <c r="H764" s="701"/>
      <c r="I764" s="701"/>
      <c r="J764" s="701"/>
      <c r="K764" s="701"/>
      <c r="L764" s="701"/>
    </row>
    <row r="765" spans="1:12" x14ac:dyDescent="0.3">
      <c r="A765" s="3356"/>
      <c r="B765" s="3356"/>
      <c r="C765" s="3356"/>
      <c r="D765" s="3356"/>
      <c r="E765" s="3356"/>
      <c r="F765" s="3356"/>
      <c r="G765" s="3356"/>
      <c r="H765" s="3356"/>
      <c r="I765" s="3356"/>
      <c r="J765" s="3356"/>
      <c r="K765" s="3356"/>
      <c r="L765" s="701"/>
    </row>
    <row r="766" spans="1:12" x14ac:dyDescent="0.3">
      <c r="A766" s="3356"/>
      <c r="B766" s="3356"/>
      <c r="C766" s="3356"/>
      <c r="D766" s="3356"/>
      <c r="E766" s="3356"/>
      <c r="F766" s="3356"/>
      <c r="G766" s="3356"/>
      <c r="H766" s="3356"/>
      <c r="I766" s="3356"/>
      <c r="J766" s="3356"/>
      <c r="K766" s="3356"/>
      <c r="L766" s="701"/>
    </row>
    <row r="767" spans="1:12" ht="5.0999999999999996" customHeight="1" x14ac:dyDescent="0.3">
      <c r="A767" s="1476"/>
      <c r="B767" s="701"/>
      <c r="C767" s="701"/>
      <c r="D767" s="701"/>
      <c r="E767" s="701"/>
      <c r="F767" s="701"/>
      <c r="G767" s="701"/>
      <c r="H767" s="701"/>
      <c r="I767" s="701"/>
      <c r="J767" s="701"/>
      <c r="K767" s="701"/>
      <c r="L767" s="701"/>
    </row>
    <row r="768" spans="1:12" x14ac:dyDescent="0.3">
      <c r="A768" s="1476"/>
      <c r="B768" s="701"/>
      <c r="C768" s="701"/>
      <c r="D768" s="701"/>
      <c r="E768" s="701"/>
      <c r="F768" s="701"/>
      <c r="G768" s="701"/>
      <c r="H768" s="701"/>
      <c r="I768" s="701"/>
      <c r="J768" s="701"/>
      <c r="K768" s="701"/>
      <c r="L768" s="701"/>
    </row>
    <row r="769" spans="1:12" x14ac:dyDescent="0.3">
      <c r="A769" s="3354"/>
      <c r="B769" s="3354"/>
      <c r="C769" s="3354"/>
      <c r="D769" s="3354"/>
      <c r="E769" s="3354"/>
      <c r="F769" s="3354"/>
      <c r="G769" s="3354"/>
      <c r="H769" s="3354"/>
      <c r="I769" s="3354"/>
      <c r="J769" s="3354"/>
      <c r="K769" s="3354"/>
      <c r="L769" s="3354"/>
    </row>
    <row r="770" spans="1:12" x14ac:dyDescent="0.3">
      <c r="A770" s="3354"/>
      <c r="B770" s="3354"/>
      <c r="C770" s="3354"/>
      <c r="D770" s="3354"/>
      <c r="E770" s="3354"/>
      <c r="F770" s="3354"/>
      <c r="G770" s="3354"/>
      <c r="H770" s="3354"/>
      <c r="I770" s="3354"/>
      <c r="J770" s="3354"/>
      <c r="K770" s="3354"/>
      <c r="L770" s="3354"/>
    </row>
    <row r="771" spans="1:12" x14ac:dyDescent="0.3">
      <c r="A771" s="3354"/>
      <c r="B771" s="3354"/>
      <c r="C771" s="3354"/>
      <c r="D771" s="3354"/>
      <c r="E771" s="3354"/>
      <c r="F771" s="3354"/>
      <c r="G771" s="3354"/>
      <c r="H771" s="3354"/>
      <c r="I771" s="3354"/>
      <c r="J771" s="3354"/>
      <c r="K771" s="3354"/>
      <c r="L771" s="3354"/>
    </row>
    <row r="772" spans="1:12" ht="5.0999999999999996" customHeight="1" x14ac:dyDescent="0.3">
      <c r="A772" s="1476"/>
      <c r="B772" s="701"/>
      <c r="C772" s="701"/>
      <c r="D772" s="701"/>
      <c r="E772" s="701"/>
      <c r="F772" s="701"/>
      <c r="G772" s="701"/>
      <c r="H772" s="701"/>
      <c r="I772" s="701"/>
      <c r="J772" s="701"/>
      <c r="K772" s="701"/>
      <c r="L772" s="701"/>
    </row>
    <row r="773" spans="1:12" x14ac:dyDescent="0.3">
      <c r="A773" s="1476"/>
      <c r="B773" s="701"/>
      <c r="C773" s="701"/>
      <c r="D773" s="701"/>
      <c r="E773" s="701"/>
      <c r="F773" s="701"/>
      <c r="G773" s="701"/>
      <c r="H773" s="701"/>
      <c r="I773" s="701"/>
      <c r="J773" s="701"/>
      <c r="K773" s="701"/>
      <c r="L773" s="701"/>
    </row>
    <row r="774" spans="1:12" ht="5.0999999999999996" customHeight="1" x14ac:dyDescent="0.3">
      <c r="A774" s="1476"/>
      <c r="B774" s="701"/>
      <c r="C774" s="701"/>
      <c r="D774" s="701"/>
      <c r="E774" s="701"/>
      <c r="F774" s="701"/>
      <c r="G774" s="701"/>
      <c r="H774" s="701"/>
      <c r="I774" s="701"/>
      <c r="J774" s="701"/>
      <c r="K774" s="701"/>
      <c r="L774" s="701"/>
    </row>
    <row r="775" spans="1:12" x14ac:dyDescent="0.3">
      <c r="A775" s="2657"/>
      <c r="B775" s="2657"/>
      <c r="C775" s="2657"/>
      <c r="D775" s="2657"/>
      <c r="E775" s="2657"/>
      <c r="F775" s="2657"/>
      <c r="G775" s="2657"/>
      <c r="H775" s="2657"/>
      <c r="I775" s="2657"/>
      <c r="J775" s="2657"/>
      <c r="K775" s="2657"/>
      <c r="L775" s="2657"/>
    </row>
    <row r="776" spans="1:12" x14ac:dyDescent="0.3">
      <c r="A776" s="1476"/>
      <c r="B776" s="701"/>
      <c r="C776" s="701"/>
      <c r="D776" s="701"/>
      <c r="E776" s="701"/>
      <c r="F776" s="701"/>
      <c r="G776" s="701"/>
      <c r="H776" s="701"/>
      <c r="I776" s="701"/>
      <c r="J776" s="701"/>
      <c r="K776" s="701"/>
      <c r="L776" s="701"/>
    </row>
    <row r="777" spans="1:12" x14ac:dyDescent="0.3">
      <c r="A777" s="1477"/>
      <c r="B777" s="701"/>
      <c r="C777" s="701"/>
      <c r="D777" s="3355"/>
      <c r="E777" s="3355"/>
      <c r="F777" s="3355"/>
      <c r="G777" s="3355"/>
      <c r="H777" s="3355"/>
      <c r="I777" s="3355"/>
      <c r="J777" s="3355"/>
      <c r="K777" s="3355"/>
      <c r="L777" s="3355"/>
    </row>
    <row r="778" spans="1:12" x14ac:dyDescent="0.3">
      <c r="A778" s="1476"/>
      <c r="B778" s="701"/>
      <c r="C778" s="701"/>
      <c r="D778" s="701"/>
      <c r="E778" s="701"/>
      <c r="F778" s="701"/>
      <c r="G778" s="701"/>
      <c r="H778" s="701"/>
      <c r="I778" s="701"/>
      <c r="J778" s="701"/>
      <c r="K778" s="701"/>
      <c r="L778" s="701"/>
    </row>
    <row r="779" spans="1:12" x14ac:dyDescent="0.3">
      <c r="A779" s="1476"/>
      <c r="B779" s="701"/>
      <c r="C779" s="701"/>
      <c r="D779" s="3355"/>
      <c r="E779" s="3355"/>
      <c r="F779" s="3355"/>
      <c r="G779" s="3355"/>
      <c r="H779" s="3355"/>
      <c r="I779" s="701"/>
      <c r="J779" s="2657"/>
      <c r="K779" s="2657"/>
      <c r="L779" s="2657"/>
    </row>
    <row r="780" spans="1:12" x14ac:dyDescent="0.3">
      <c r="A780" s="1476"/>
      <c r="B780" s="701"/>
      <c r="C780" s="701"/>
      <c r="D780" s="701"/>
      <c r="E780" s="701"/>
      <c r="F780" s="701"/>
      <c r="G780" s="701"/>
      <c r="H780" s="701"/>
      <c r="I780" s="701"/>
      <c r="J780" s="701"/>
      <c r="K780" s="701"/>
      <c r="L780" s="701"/>
    </row>
    <row r="781" spans="1:12" x14ac:dyDescent="0.3">
      <c r="A781" s="1476"/>
      <c r="B781" s="3355"/>
      <c r="C781" s="3355"/>
      <c r="D781" s="3355"/>
      <c r="E781" s="3355"/>
      <c r="F781" s="3355"/>
      <c r="G781" s="3355"/>
      <c r="H781" s="3355"/>
      <c r="I781" s="3355"/>
      <c r="J781" s="3355"/>
      <c r="K781" s="3355"/>
      <c r="L781" s="3355"/>
    </row>
    <row r="782" spans="1:12" x14ac:dyDescent="0.3">
      <c r="A782" s="1476"/>
      <c r="B782" s="701"/>
      <c r="C782" s="701"/>
      <c r="D782" s="701"/>
      <c r="E782" s="701"/>
      <c r="F782" s="701"/>
      <c r="G782" s="701"/>
      <c r="H782" s="701"/>
      <c r="I782" s="701"/>
      <c r="J782" s="701"/>
      <c r="K782" s="701"/>
      <c r="L782" s="701"/>
    </row>
    <row r="783" spans="1:12" x14ac:dyDescent="0.3">
      <c r="A783" s="1476"/>
      <c r="B783" s="3355"/>
      <c r="C783" s="3355"/>
      <c r="D783" s="3355"/>
      <c r="E783" s="3355"/>
      <c r="F783" s="701"/>
      <c r="G783" s="3355"/>
      <c r="H783" s="3355"/>
      <c r="I783" s="701"/>
      <c r="J783" s="701"/>
      <c r="K783" s="701"/>
      <c r="L783" s="701"/>
    </row>
    <row r="784" spans="1:12" x14ac:dyDescent="0.3">
      <c r="A784" s="1476"/>
      <c r="B784" s="701"/>
      <c r="C784" s="701"/>
      <c r="D784" s="701"/>
      <c r="E784" s="701"/>
      <c r="F784" s="701"/>
      <c r="G784" s="701"/>
      <c r="H784" s="701"/>
      <c r="I784" s="701"/>
      <c r="J784" s="701"/>
      <c r="K784" s="701"/>
      <c r="L784" s="701"/>
    </row>
    <row r="785" spans="1:12" ht="5.0999999999999996" customHeight="1" x14ac:dyDescent="0.3">
      <c r="A785" s="1476"/>
      <c r="B785" s="701"/>
      <c r="C785" s="701"/>
      <c r="D785" s="701"/>
      <c r="E785" s="701"/>
      <c r="F785" s="701"/>
      <c r="G785" s="701"/>
      <c r="H785" s="701"/>
      <c r="I785" s="701"/>
      <c r="J785" s="701"/>
      <c r="K785" s="701"/>
      <c r="L785" s="701"/>
    </row>
    <row r="786" spans="1:12" x14ac:dyDescent="0.3">
      <c r="A786" s="3356"/>
      <c r="B786" s="3356"/>
      <c r="C786" s="3356"/>
      <c r="D786" s="3356"/>
      <c r="E786" s="3356"/>
      <c r="F786" s="3356"/>
      <c r="G786" s="3356"/>
      <c r="H786" s="3356"/>
      <c r="I786" s="3356"/>
      <c r="J786" s="3356"/>
      <c r="K786" s="3356"/>
      <c r="L786" s="701"/>
    </row>
    <row r="787" spans="1:12" x14ac:dyDescent="0.3">
      <c r="A787" s="3356"/>
      <c r="B787" s="3356"/>
      <c r="C787" s="3356"/>
      <c r="D787" s="3356"/>
      <c r="E787" s="3356"/>
      <c r="F787" s="3356"/>
      <c r="G787" s="3356"/>
      <c r="H787" s="3356"/>
      <c r="I787" s="3356"/>
      <c r="J787" s="3356"/>
      <c r="K787" s="3356"/>
      <c r="L787" s="701"/>
    </row>
    <row r="788" spans="1:12" ht="5.0999999999999996" customHeight="1" x14ac:dyDescent="0.3">
      <c r="A788" s="1476"/>
      <c r="B788" s="701"/>
      <c r="C788" s="701"/>
      <c r="D788" s="701"/>
      <c r="E788" s="701"/>
      <c r="F788" s="701"/>
      <c r="G788" s="701"/>
      <c r="H788" s="701"/>
      <c r="I788" s="701"/>
      <c r="J788" s="701"/>
      <c r="K788" s="701"/>
      <c r="L788" s="701"/>
    </row>
    <row r="789" spans="1:12" x14ac:dyDescent="0.3">
      <c r="A789" s="1476"/>
      <c r="B789" s="701"/>
      <c r="C789" s="701"/>
      <c r="D789" s="701"/>
      <c r="E789" s="701"/>
      <c r="F789" s="701"/>
      <c r="G789" s="701"/>
      <c r="H789" s="701"/>
      <c r="I789" s="701"/>
      <c r="J789" s="701"/>
      <c r="K789" s="701"/>
      <c r="L789" s="701"/>
    </row>
    <row r="790" spans="1:12" x14ac:dyDescent="0.3">
      <c r="A790" s="3354"/>
      <c r="B790" s="3354"/>
      <c r="C790" s="3354"/>
      <c r="D790" s="3354"/>
      <c r="E790" s="3354"/>
      <c r="F790" s="3354"/>
      <c r="G790" s="3354"/>
      <c r="H790" s="3354"/>
      <c r="I790" s="3354"/>
      <c r="J790" s="3354"/>
      <c r="K790" s="3354"/>
      <c r="L790" s="3354"/>
    </row>
    <row r="791" spans="1:12" x14ac:dyDescent="0.3">
      <c r="A791" s="3354"/>
      <c r="B791" s="3354"/>
      <c r="C791" s="3354"/>
      <c r="D791" s="3354"/>
      <c r="E791" s="3354"/>
      <c r="F791" s="3354"/>
      <c r="G791" s="3354"/>
      <c r="H791" s="3354"/>
      <c r="I791" s="3354"/>
      <c r="J791" s="3354"/>
      <c r="K791" s="3354"/>
      <c r="L791" s="3354"/>
    </row>
    <row r="792" spans="1:12" x14ac:dyDescent="0.3">
      <c r="A792" s="3354"/>
      <c r="B792" s="3354"/>
      <c r="C792" s="3354"/>
      <c r="D792" s="3354"/>
      <c r="E792" s="3354"/>
      <c r="F792" s="3354"/>
      <c r="G792" s="3354"/>
      <c r="H792" s="3354"/>
      <c r="I792" s="3354"/>
      <c r="J792" s="3354"/>
      <c r="K792" s="3354"/>
      <c r="L792" s="3354"/>
    </row>
    <row r="793" spans="1:12" ht="5.0999999999999996" customHeight="1" x14ac:dyDescent="0.3">
      <c r="A793" s="1476"/>
      <c r="B793" s="701"/>
      <c r="C793" s="701"/>
      <c r="D793" s="701"/>
      <c r="E793" s="701"/>
      <c r="F793" s="701"/>
      <c r="G793" s="701"/>
      <c r="H793" s="701"/>
      <c r="I793" s="701"/>
      <c r="J793" s="701"/>
      <c r="K793" s="701"/>
      <c r="L793" s="701"/>
    </row>
    <row r="794" spans="1:12" x14ac:dyDescent="0.3">
      <c r="A794" s="1476"/>
      <c r="B794" s="701"/>
      <c r="C794" s="701"/>
      <c r="D794" s="701"/>
      <c r="E794" s="701"/>
      <c r="F794" s="701"/>
      <c r="G794" s="701"/>
      <c r="H794" s="701"/>
      <c r="I794" s="701"/>
      <c r="J794" s="701"/>
      <c r="K794" s="701"/>
      <c r="L794" s="701"/>
    </row>
    <row r="795" spans="1:12" ht="5.0999999999999996" customHeight="1" x14ac:dyDescent="0.3">
      <c r="A795" s="1476"/>
      <c r="B795" s="701"/>
      <c r="C795" s="701"/>
      <c r="D795" s="701"/>
      <c r="E795" s="701"/>
      <c r="F795" s="701"/>
      <c r="G795" s="701"/>
      <c r="H795" s="701"/>
      <c r="I795" s="701"/>
      <c r="J795" s="701"/>
      <c r="K795" s="701"/>
      <c r="L795" s="701"/>
    </row>
    <row r="796" spans="1:12" x14ac:dyDescent="0.3">
      <c r="A796" s="2657"/>
      <c r="B796" s="2657"/>
      <c r="C796" s="2657"/>
      <c r="D796" s="2657"/>
      <c r="E796" s="2657"/>
      <c r="F796" s="2657"/>
      <c r="G796" s="2657"/>
      <c r="H796" s="2657"/>
      <c r="I796" s="2657"/>
      <c r="J796" s="2657"/>
      <c r="K796" s="2657"/>
      <c r="L796" s="2657"/>
    </row>
    <row r="797" spans="1:12" x14ac:dyDescent="0.3">
      <c r="A797" s="1476"/>
      <c r="B797" s="701"/>
      <c r="C797" s="701"/>
      <c r="D797" s="701"/>
      <c r="E797" s="701"/>
      <c r="F797" s="701"/>
      <c r="G797" s="701"/>
      <c r="H797" s="701"/>
      <c r="I797" s="701"/>
      <c r="J797" s="701"/>
      <c r="K797" s="701"/>
      <c r="L797" s="701"/>
    </row>
    <row r="798" spans="1:12" x14ac:dyDescent="0.3">
      <c r="A798" s="1477"/>
      <c r="B798" s="701"/>
      <c r="C798" s="701"/>
      <c r="D798" s="3355"/>
      <c r="E798" s="3355"/>
      <c r="F798" s="3355"/>
      <c r="G798" s="3355"/>
      <c r="H798" s="3355"/>
      <c r="I798" s="3355"/>
      <c r="J798" s="3355"/>
      <c r="K798" s="3355"/>
      <c r="L798" s="3355"/>
    </row>
    <row r="799" spans="1:12" x14ac:dyDescent="0.3">
      <c r="A799" s="1476"/>
      <c r="B799" s="701"/>
      <c r="C799" s="701"/>
      <c r="D799" s="701"/>
      <c r="E799" s="701"/>
      <c r="F799" s="701"/>
      <c r="G799" s="701"/>
      <c r="H799" s="701"/>
      <c r="I799" s="701"/>
      <c r="J799" s="701"/>
      <c r="K799" s="701"/>
      <c r="L799" s="701"/>
    </row>
    <row r="800" spans="1:12" x14ac:dyDescent="0.3">
      <c r="A800" s="1476"/>
      <c r="B800" s="701"/>
      <c r="C800" s="701"/>
      <c r="D800" s="3355"/>
      <c r="E800" s="3355"/>
      <c r="F800" s="3355"/>
      <c r="G800" s="3355"/>
      <c r="H800" s="3355"/>
      <c r="I800" s="701"/>
      <c r="J800" s="2657"/>
      <c r="K800" s="2657"/>
      <c r="L800" s="2657"/>
    </row>
    <row r="801" spans="1:12" x14ac:dyDescent="0.3">
      <c r="A801" s="1476"/>
      <c r="B801" s="701"/>
      <c r="C801" s="701"/>
      <c r="D801" s="701"/>
      <c r="E801" s="701"/>
      <c r="F801" s="701"/>
      <c r="G801" s="701"/>
      <c r="H801" s="701"/>
      <c r="I801" s="701"/>
      <c r="J801" s="701"/>
      <c r="K801" s="701"/>
      <c r="L801" s="701"/>
    </row>
    <row r="802" spans="1:12" x14ac:dyDescent="0.3">
      <c r="A802" s="1476"/>
      <c r="B802" s="3355"/>
      <c r="C802" s="3355"/>
      <c r="D802" s="3355"/>
      <c r="E802" s="3355"/>
      <c r="F802" s="3355"/>
      <c r="G802" s="3355"/>
      <c r="H802" s="3355"/>
      <c r="I802" s="3355"/>
      <c r="J802" s="3355"/>
      <c r="K802" s="3355"/>
      <c r="L802" s="3355"/>
    </row>
    <row r="803" spans="1:12" x14ac:dyDescent="0.3">
      <c r="A803" s="1476"/>
      <c r="B803" s="701"/>
      <c r="C803" s="701"/>
      <c r="D803" s="701"/>
      <c r="E803" s="701"/>
      <c r="F803" s="701"/>
      <c r="G803" s="701"/>
      <c r="H803" s="701"/>
      <c r="I803" s="701"/>
      <c r="J803" s="701"/>
      <c r="K803" s="701"/>
      <c r="L803" s="701"/>
    </row>
    <row r="804" spans="1:12" x14ac:dyDescent="0.3">
      <c r="A804" s="1476"/>
      <c r="B804" s="3355"/>
      <c r="C804" s="3355"/>
      <c r="D804" s="3355"/>
      <c r="E804" s="3355"/>
      <c r="F804" s="701"/>
      <c r="G804" s="3355"/>
      <c r="H804" s="3355"/>
      <c r="I804" s="701"/>
      <c r="J804" s="701"/>
      <c r="K804" s="701"/>
      <c r="L804" s="701"/>
    </row>
    <row r="805" spans="1:12" x14ac:dyDescent="0.3">
      <c r="A805" s="1476"/>
      <c r="B805" s="701"/>
      <c r="C805" s="701"/>
      <c r="D805" s="701"/>
      <c r="E805" s="701"/>
      <c r="F805" s="701"/>
      <c r="G805" s="701"/>
      <c r="H805" s="701"/>
      <c r="I805" s="701"/>
      <c r="J805" s="701"/>
      <c r="K805" s="701"/>
      <c r="L805" s="701"/>
    </row>
    <row r="806" spans="1:12" ht="5.0999999999999996" customHeight="1" x14ac:dyDescent="0.3">
      <c r="A806" s="1476"/>
      <c r="B806" s="701"/>
      <c r="C806" s="701"/>
      <c r="D806" s="701"/>
      <c r="E806" s="701"/>
      <c r="F806" s="701"/>
      <c r="G806" s="701"/>
      <c r="H806" s="701"/>
      <c r="I806" s="701"/>
      <c r="J806" s="701"/>
      <c r="K806" s="701"/>
      <c r="L806" s="701"/>
    </row>
    <row r="807" spans="1:12" x14ac:dyDescent="0.3">
      <c r="A807" s="3356"/>
      <c r="B807" s="3356"/>
      <c r="C807" s="3356"/>
      <c r="D807" s="3356"/>
      <c r="E807" s="3356"/>
      <c r="F807" s="3356"/>
      <c r="G807" s="3356"/>
      <c r="H807" s="3356"/>
      <c r="I807" s="3356"/>
      <c r="J807" s="3356"/>
      <c r="K807" s="3356"/>
      <c r="L807" s="701"/>
    </row>
    <row r="808" spans="1:12" x14ac:dyDescent="0.3">
      <c r="A808" s="3356"/>
      <c r="B808" s="3356"/>
      <c r="C808" s="3356"/>
      <c r="D808" s="3356"/>
      <c r="E808" s="3356"/>
      <c r="F808" s="3356"/>
      <c r="G808" s="3356"/>
      <c r="H808" s="3356"/>
      <c r="I808" s="3356"/>
      <c r="J808" s="3356"/>
      <c r="K808" s="3356"/>
      <c r="L808" s="701"/>
    </row>
    <row r="809" spans="1:12" ht="5.0999999999999996" customHeight="1" x14ac:dyDescent="0.3">
      <c r="A809" s="1476"/>
      <c r="B809" s="701"/>
      <c r="C809" s="701"/>
      <c r="D809" s="701"/>
      <c r="E809" s="701"/>
      <c r="F809" s="701"/>
      <c r="G809" s="701"/>
      <c r="H809" s="701"/>
      <c r="I809" s="701"/>
      <c r="J809" s="701"/>
      <c r="K809" s="701"/>
      <c r="L809" s="701"/>
    </row>
    <row r="810" spans="1:12" x14ac:dyDescent="0.3">
      <c r="A810" s="1476"/>
      <c r="B810" s="701"/>
      <c r="C810" s="701"/>
      <c r="D810" s="701"/>
      <c r="E810" s="701"/>
      <c r="F810" s="701"/>
      <c r="G810" s="701"/>
      <c r="H810" s="701"/>
      <c r="I810" s="701"/>
      <c r="J810" s="701"/>
      <c r="K810" s="701"/>
      <c r="L810" s="701"/>
    </row>
    <row r="811" spans="1:12" x14ac:dyDescent="0.3">
      <c r="A811" s="3354"/>
      <c r="B811" s="3354"/>
      <c r="C811" s="3354"/>
      <c r="D811" s="3354"/>
      <c r="E811" s="3354"/>
      <c r="F811" s="3354"/>
      <c r="G811" s="3354"/>
      <c r="H811" s="3354"/>
      <c r="I811" s="3354"/>
      <c r="J811" s="3354"/>
      <c r="K811" s="3354"/>
      <c r="L811" s="3354"/>
    </row>
    <row r="812" spans="1:12" x14ac:dyDescent="0.3">
      <c r="A812" s="3354"/>
      <c r="B812" s="3354"/>
      <c r="C812" s="3354"/>
      <c r="D812" s="3354"/>
      <c r="E812" s="3354"/>
      <c r="F812" s="3354"/>
      <c r="G812" s="3354"/>
      <c r="H812" s="3354"/>
      <c r="I812" s="3354"/>
      <c r="J812" s="3354"/>
      <c r="K812" s="3354"/>
      <c r="L812" s="3354"/>
    </row>
    <row r="813" spans="1:12" x14ac:dyDescent="0.3">
      <c r="A813" s="3354"/>
      <c r="B813" s="3354"/>
      <c r="C813" s="3354"/>
      <c r="D813" s="3354"/>
      <c r="E813" s="3354"/>
      <c r="F813" s="3354"/>
      <c r="G813" s="3354"/>
      <c r="H813" s="3354"/>
      <c r="I813" s="3354"/>
      <c r="J813" s="3354"/>
      <c r="K813" s="3354"/>
      <c r="L813" s="3354"/>
    </row>
    <row r="814" spans="1:12" ht="5.0999999999999996" customHeight="1" x14ac:dyDescent="0.3">
      <c r="A814" s="1476"/>
      <c r="B814" s="701"/>
      <c r="C814" s="701"/>
      <c r="D814" s="701"/>
      <c r="E814" s="701"/>
      <c r="F814" s="701"/>
      <c r="G814" s="701"/>
      <c r="H814" s="701"/>
      <c r="I814" s="701"/>
      <c r="J814" s="701"/>
      <c r="K814" s="701"/>
      <c r="L814" s="701"/>
    </row>
    <row r="815" spans="1:12" x14ac:dyDescent="0.3">
      <c r="A815" s="1476"/>
      <c r="B815" s="701"/>
      <c r="C815" s="701"/>
      <c r="D815" s="701"/>
      <c r="E815" s="701"/>
      <c r="F815" s="701"/>
      <c r="G815" s="701"/>
      <c r="H815" s="701"/>
      <c r="I815" s="701"/>
      <c r="J815" s="701"/>
      <c r="K815" s="701"/>
      <c r="L815" s="701"/>
    </row>
    <row r="816" spans="1:12" ht="5.0999999999999996" customHeight="1" x14ac:dyDescent="0.3">
      <c r="A816" s="1476"/>
      <c r="B816" s="701"/>
      <c r="C816" s="701"/>
      <c r="D816" s="701"/>
      <c r="E816" s="701"/>
      <c r="F816" s="701"/>
      <c r="G816" s="701"/>
      <c r="H816" s="701"/>
      <c r="I816" s="701"/>
      <c r="J816" s="701"/>
      <c r="K816" s="701"/>
      <c r="L816" s="701"/>
    </row>
    <row r="817" spans="1:12" x14ac:dyDescent="0.3">
      <c r="A817" s="2657"/>
      <c r="B817" s="2657"/>
      <c r="C817" s="2657"/>
      <c r="D817" s="2657"/>
      <c r="E817" s="2657"/>
      <c r="F817" s="2657"/>
      <c r="G817" s="2657"/>
      <c r="H817" s="2657"/>
      <c r="I817" s="2657"/>
      <c r="J817" s="2657"/>
      <c r="K817" s="2657"/>
      <c r="L817" s="2657"/>
    </row>
    <row r="818" spans="1:12" x14ac:dyDescent="0.3">
      <c r="A818" s="1476"/>
      <c r="B818" s="701"/>
      <c r="C818" s="701"/>
      <c r="D818" s="701"/>
      <c r="E818" s="701"/>
      <c r="F818" s="701"/>
      <c r="G818" s="701"/>
      <c r="H818" s="701"/>
      <c r="I818" s="701"/>
      <c r="J818" s="701"/>
      <c r="K818" s="701"/>
      <c r="L818" s="701"/>
    </row>
    <row r="819" spans="1:12" x14ac:dyDescent="0.3">
      <c r="A819" s="1477"/>
      <c r="B819" s="701"/>
      <c r="C819" s="701"/>
      <c r="D819" s="3355"/>
      <c r="E819" s="3355"/>
      <c r="F819" s="3355"/>
      <c r="G819" s="3355"/>
      <c r="H819" s="3355"/>
      <c r="I819" s="3355"/>
      <c r="J819" s="3355"/>
      <c r="K819" s="3355"/>
      <c r="L819" s="3355"/>
    </row>
    <row r="820" spans="1:12" x14ac:dyDescent="0.3">
      <c r="A820" s="1476"/>
      <c r="B820" s="701"/>
      <c r="C820" s="701"/>
      <c r="D820" s="701"/>
      <c r="E820" s="701"/>
      <c r="F820" s="701"/>
      <c r="G820" s="701"/>
      <c r="H820" s="701"/>
      <c r="I820" s="701"/>
      <c r="J820" s="701"/>
      <c r="K820" s="701"/>
      <c r="L820" s="701"/>
    </row>
    <row r="821" spans="1:12" x14ac:dyDescent="0.3">
      <c r="A821" s="1476"/>
      <c r="B821" s="701"/>
      <c r="C821" s="701"/>
      <c r="D821" s="3355"/>
      <c r="E821" s="3355"/>
      <c r="F821" s="3355"/>
      <c r="G821" s="3355"/>
      <c r="H821" s="3355"/>
      <c r="I821" s="701"/>
      <c r="J821" s="2657"/>
      <c r="K821" s="2657"/>
      <c r="L821" s="2657"/>
    </row>
    <row r="822" spans="1:12" x14ac:dyDescent="0.3">
      <c r="A822" s="1476"/>
      <c r="B822" s="701"/>
      <c r="C822" s="701"/>
      <c r="D822" s="701"/>
      <c r="E822" s="701"/>
      <c r="F822" s="701"/>
      <c r="G822" s="701"/>
      <c r="H822" s="701"/>
      <c r="I822" s="701"/>
      <c r="J822" s="701"/>
      <c r="K822" s="701"/>
      <c r="L822" s="701"/>
    </row>
    <row r="823" spans="1:12" x14ac:dyDescent="0.3">
      <c r="A823" s="1476"/>
      <c r="B823" s="3355"/>
      <c r="C823" s="3355"/>
      <c r="D823" s="3355"/>
      <c r="E823" s="3355"/>
      <c r="F823" s="3355"/>
      <c r="G823" s="3355"/>
      <c r="H823" s="3355"/>
      <c r="I823" s="3355"/>
      <c r="J823" s="3355"/>
      <c r="K823" s="3355"/>
      <c r="L823" s="3355"/>
    </row>
    <row r="824" spans="1:12" x14ac:dyDescent="0.3">
      <c r="A824" s="1476"/>
      <c r="B824" s="701"/>
      <c r="C824" s="701"/>
      <c r="D824" s="701"/>
      <c r="E824" s="701"/>
      <c r="F824" s="701"/>
      <c r="G824" s="701"/>
      <c r="H824" s="701"/>
      <c r="I824" s="701"/>
      <c r="J824" s="701"/>
      <c r="K824" s="701"/>
      <c r="L824" s="701"/>
    </row>
    <row r="825" spans="1:12" x14ac:dyDescent="0.3">
      <c r="A825" s="1476"/>
      <c r="B825" s="3355"/>
      <c r="C825" s="3355"/>
      <c r="D825" s="3355"/>
      <c r="E825" s="3355"/>
      <c r="F825" s="701"/>
      <c r="G825" s="3355"/>
      <c r="H825" s="3355"/>
      <c r="I825" s="701"/>
      <c r="J825" s="701"/>
      <c r="K825" s="701"/>
      <c r="L825" s="701"/>
    </row>
    <row r="826" spans="1:12" x14ac:dyDescent="0.3">
      <c r="A826" s="1476"/>
      <c r="B826" s="701"/>
      <c r="C826" s="701"/>
      <c r="D826" s="701"/>
      <c r="E826" s="701"/>
      <c r="F826" s="701"/>
      <c r="G826" s="701"/>
      <c r="H826" s="701"/>
      <c r="I826" s="701"/>
      <c r="J826" s="701"/>
      <c r="K826" s="701"/>
      <c r="L826" s="701"/>
    </row>
    <row r="827" spans="1:12" ht="5.0999999999999996" customHeight="1" x14ac:dyDescent="0.3">
      <c r="A827" s="1476"/>
      <c r="B827" s="701"/>
      <c r="C827" s="701"/>
      <c r="D827" s="701"/>
      <c r="E827" s="701"/>
      <c r="F827" s="701"/>
      <c r="G827" s="701"/>
      <c r="H827" s="701"/>
      <c r="I827" s="701"/>
      <c r="J827" s="701"/>
      <c r="K827" s="701"/>
      <c r="L827" s="701"/>
    </row>
    <row r="828" spans="1:12" x14ac:dyDescent="0.3">
      <c r="A828" s="3356"/>
      <c r="B828" s="3356"/>
      <c r="C828" s="3356"/>
      <c r="D828" s="3356"/>
      <c r="E828" s="3356"/>
      <c r="F828" s="3356"/>
      <c r="G828" s="3356"/>
      <c r="H828" s="3356"/>
      <c r="I828" s="3356"/>
      <c r="J828" s="3356"/>
      <c r="K828" s="3356"/>
      <c r="L828" s="701"/>
    </row>
    <row r="829" spans="1:12" x14ac:dyDescent="0.3">
      <c r="A829" s="3356"/>
      <c r="B829" s="3356"/>
      <c r="C829" s="3356"/>
      <c r="D829" s="3356"/>
      <c r="E829" s="3356"/>
      <c r="F829" s="3356"/>
      <c r="G829" s="3356"/>
      <c r="H829" s="3356"/>
      <c r="I829" s="3356"/>
      <c r="J829" s="3356"/>
      <c r="K829" s="3356"/>
      <c r="L829" s="701"/>
    </row>
    <row r="830" spans="1:12" ht="5.0999999999999996" customHeight="1" x14ac:dyDescent="0.3">
      <c r="A830" s="1476"/>
      <c r="B830" s="701"/>
      <c r="C830" s="701"/>
      <c r="D830" s="701"/>
      <c r="E830" s="701"/>
      <c r="F830" s="701"/>
      <c r="G830" s="701"/>
      <c r="H830" s="701"/>
      <c r="I830" s="701"/>
      <c r="J830" s="701"/>
      <c r="K830" s="701"/>
      <c r="L830" s="701"/>
    </row>
    <row r="831" spans="1:12" x14ac:dyDescent="0.3">
      <c r="A831" s="1476"/>
      <c r="B831" s="701"/>
      <c r="C831" s="701"/>
      <c r="D831" s="701"/>
      <c r="E831" s="701"/>
      <c r="F831" s="701"/>
      <c r="G831" s="701"/>
      <c r="H831" s="701"/>
      <c r="I831" s="701"/>
      <c r="J831" s="701"/>
      <c r="K831" s="701"/>
      <c r="L831" s="701"/>
    </row>
    <row r="832" spans="1:12" x14ac:dyDescent="0.3">
      <c r="A832" s="3354"/>
      <c r="B832" s="3354"/>
      <c r="C832" s="3354"/>
      <c r="D832" s="3354"/>
      <c r="E832" s="3354"/>
      <c r="F832" s="3354"/>
      <c r="G832" s="3354"/>
      <c r="H832" s="3354"/>
      <c r="I832" s="3354"/>
      <c r="J832" s="3354"/>
      <c r="K832" s="3354"/>
      <c r="L832" s="3354"/>
    </row>
    <row r="833" spans="1:12" x14ac:dyDescent="0.3">
      <c r="A833" s="3354"/>
      <c r="B833" s="3354"/>
      <c r="C833" s="3354"/>
      <c r="D833" s="3354"/>
      <c r="E833" s="3354"/>
      <c r="F833" s="3354"/>
      <c r="G833" s="3354"/>
      <c r="H833" s="3354"/>
      <c r="I833" s="3354"/>
      <c r="J833" s="3354"/>
      <c r="K833" s="3354"/>
      <c r="L833" s="3354"/>
    </row>
    <row r="834" spans="1:12" x14ac:dyDescent="0.3">
      <c r="A834" s="3354"/>
      <c r="B834" s="3354"/>
      <c r="C834" s="3354"/>
      <c r="D834" s="3354"/>
      <c r="E834" s="3354"/>
      <c r="F834" s="3354"/>
      <c r="G834" s="3354"/>
      <c r="H834" s="3354"/>
      <c r="I834" s="3354"/>
      <c r="J834" s="3354"/>
      <c r="K834" s="3354"/>
      <c r="L834" s="3354"/>
    </row>
    <row r="835" spans="1:12" ht="5.0999999999999996" customHeight="1" x14ac:dyDescent="0.3">
      <c r="A835" s="1476"/>
      <c r="B835" s="701"/>
      <c r="C835" s="701"/>
      <c r="D835" s="701"/>
      <c r="E835" s="701"/>
      <c r="F835" s="701"/>
      <c r="G835" s="701"/>
      <c r="H835" s="701"/>
      <c r="I835" s="701"/>
      <c r="J835" s="701"/>
      <c r="K835" s="701"/>
      <c r="L835" s="701"/>
    </row>
    <row r="836" spans="1:12" x14ac:dyDescent="0.3">
      <c r="A836" s="1476"/>
      <c r="B836" s="701"/>
      <c r="C836" s="701"/>
      <c r="D836" s="701"/>
      <c r="E836" s="701"/>
      <c r="F836" s="701"/>
      <c r="G836" s="701"/>
      <c r="H836" s="701"/>
      <c r="I836" s="701"/>
      <c r="J836" s="701"/>
      <c r="K836" s="701"/>
      <c r="L836" s="701"/>
    </row>
    <row r="837" spans="1:12" ht="5.0999999999999996" customHeight="1" x14ac:dyDescent="0.3">
      <c r="A837" s="1476"/>
      <c r="B837" s="701"/>
      <c r="C837" s="701"/>
      <c r="D837" s="701"/>
      <c r="E837" s="701"/>
      <c r="F837" s="701"/>
      <c r="G837" s="701"/>
      <c r="H837" s="701"/>
      <c r="I837" s="701"/>
      <c r="J837" s="701"/>
      <c r="K837" s="701"/>
      <c r="L837" s="701"/>
    </row>
    <row r="838" spans="1:12" x14ac:dyDescent="0.3">
      <c r="A838" s="2657"/>
      <c r="B838" s="2657"/>
      <c r="C838" s="2657"/>
      <c r="D838" s="2657"/>
      <c r="E838" s="2657"/>
      <c r="F838" s="2657"/>
      <c r="G838" s="2657"/>
      <c r="H838" s="2657"/>
      <c r="I838" s="2657"/>
      <c r="J838" s="2657"/>
      <c r="K838" s="2657"/>
      <c r="L838" s="2657"/>
    </row>
    <row r="839" spans="1:12" x14ac:dyDescent="0.3">
      <c r="A839" s="1476"/>
      <c r="B839" s="701"/>
      <c r="C839" s="701"/>
      <c r="D839" s="701"/>
      <c r="E839" s="701"/>
      <c r="F839" s="701"/>
      <c r="G839" s="701"/>
      <c r="H839" s="701"/>
      <c r="I839" s="701"/>
      <c r="J839" s="701"/>
      <c r="K839" s="701"/>
      <c r="L839" s="701"/>
    </row>
    <row r="840" spans="1:12" x14ac:dyDescent="0.3">
      <c r="A840" s="1477"/>
      <c r="B840" s="701"/>
      <c r="C840" s="701"/>
      <c r="D840" s="3355"/>
      <c r="E840" s="3355"/>
      <c r="F840" s="3355"/>
      <c r="G840" s="3355"/>
      <c r="H840" s="3355"/>
      <c r="I840" s="3355"/>
      <c r="J840" s="3355"/>
      <c r="K840" s="3355"/>
      <c r="L840" s="3355"/>
    </row>
    <row r="841" spans="1:12" x14ac:dyDescent="0.3">
      <c r="A841" s="1476"/>
      <c r="B841" s="701"/>
      <c r="C841" s="701"/>
      <c r="D841" s="701"/>
      <c r="E841" s="701"/>
      <c r="F841" s="701"/>
      <c r="G841" s="701"/>
      <c r="H841" s="701"/>
      <c r="I841" s="701"/>
      <c r="J841" s="701"/>
      <c r="K841" s="701"/>
      <c r="L841" s="701"/>
    </row>
    <row r="842" spans="1:12" x14ac:dyDescent="0.3">
      <c r="A842" s="1476"/>
      <c r="B842" s="701"/>
      <c r="C842" s="701"/>
      <c r="D842" s="3355"/>
      <c r="E842" s="3355"/>
      <c r="F842" s="3355"/>
      <c r="G842" s="3355"/>
      <c r="H842" s="3355"/>
      <c r="I842" s="701"/>
      <c r="J842" s="2657"/>
      <c r="K842" s="2657"/>
      <c r="L842" s="2657"/>
    </row>
    <row r="843" spans="1:12" x14ac:dyDescent="0.3">
      <c r="A843" s="1476"/>
      <c r="B843" s="701"/>
      <c r="C843" s="701"/>
      <c r="D843" s="701"/>
      <c r="E843" s="701"/>
      <c r="F843" s="701"/>
      <c r="G843" s="701"/>
      <c r="H843" s="701"/>
      <c r="I843" s="701"/>
      <c r="J843" s="701"/>
      <c r="K843" s="701"/>
      <c r="L843" s="701"/>
    </row>
    <row r="844" spans="1:12" x14ac:dyDescent="0.3">
      <c r="A844" s="1476"/>
      <c r="B844" s="3355"/>
      <c r="C844" s="3355"/>
      <c r="D844" s="3355"/>
      <c r="E844" s="3355"/>
      <c r="F844" s="3355"/>
      <c r="G844" s="3355"/>
      <c r="H844" s="3355"/>
      <c r="I844" s="3355"/>
      <c r="J844" s="3355"/>
      <c r="K844" s="3355"/>
      <c r="L844" s="3355"/>
    </row>
    <row r="845" spans="1:12" x14ac:dyDescent="0.3">
      <c r="A845" s="1476"/>
      <c r="B845" s="701"/>
      <c r="C845" s="701"/>
      <c r="D845" s="701"/>
      <c r="E845" s="701"/>
      <c r="F845" s="701"/>
      <c r="G845" s="701"/>
      <c r="H845" s="701"/>
      <c r="I845" s="701"/>
      <c r="J845" s="701"/>
      <c r="K845" s="701"/>
      <c r="L845" s="701"/>
    </row>
    <row r="846" spans="1:12" x14ac:dyDescent="0.3">
      <c r="A846" s="1476"/>
      <c r="B846" s="3355"/>
      <c r="C846" s="3355"/>
      <c r="D846" s="3355"/>
      <c r="E846" s="3355"/>
      <c r="F846" s="701"/>
      <c r="G846" s="3355"/>
      <c r="H846" s="3355"/>
      <c r="I846" s="701"/>
      <c r="J846" s="701"/>
      <c r="K846" s="701"/>
      <c r="L846" s="701"/>
    </row>
    <row r="847" spans="1:12" x14ac:dyDescent="0.3">
      <c r="A847" s="1476"/>
      <c r="B847" s="701"/>
      <c r="C847" s="701"/>
      <c r="D847" s="701"/>
      <c r="E847" s="701"/>
      <c r="F847" s="701"/>
      <c r="G847" s="701"/>
      <c r="H847" s="701"/>
      <c r="I847" s="701"/>
      <c r="J847" s="701"/>
      <c r="K847" s="701"/>
      <c r="L847" s="701"/>
    </row>
    <row r="848" spans="1:12" ht="5.0999999999999996" customHeight="1" x14ac:dyDescent="0.3">
      <c r="A848" s="1476"/>
      <c r="B848" s="701"/>
      <c r="C848" s="701"/>
      <c r="D848" s="701"/>
      <c r="E848" s="701"/>
      <c r="F848" s="701"/>
      <c r="G848" s="701"/>
      <c r="H848" s="701"/>
      <c r="I848" s="701"/>
      <c r="J848" s="701"/>
      <c r="K848" s="701"/>
      <c r="L848" s="701"/>
    </row>
    <row r="849" spans="1:12" x14ac:dyDescent="0.3">
      <c r="A849" s="3356"/>
      <c r="B849" s="3356"/>
      <c r="C849" s="3356"/>
      <c r="D849" s="3356"/>
      <c r="E849" s="3356"/>
      <c r="F849" s="3356"/>
      <c r="G849" s="3356"/>
      <c r="H849" s="3356"/>
      <c r="I849" s="3356"/>
      <c r="J849" s="3356"/>
      <c r="K849" s="3356"/>
      <c r="L849" s="701"/>
    </row>
    <row r="850" spans="1:12" x14ac:dyDescent="0.3">
      <c r="A850" s="3356"/>
      <c r="B850" s="3356"/>
      <c r="C850" s="3356"/>
      <c r="D850" s="3356"/>
      <c r="E850" s="3356"/>
      <c r="F850" s="3356"/>
      <c r="G850" s="3356"/>
      <c r="H850" s="3356"/>
      <c r="I850" s="3356"/>
      <c r="J850" s="3356"/>
      <c r="K850" s="3356"/>
      <c r="L850" s="701"/>
    </row>
    <row r="851" spans="1:12" ht="5.0999999999999996" customHeight="1" x14ac:dyDescent="0.3">
      <c r="A851" s="1476"/>
      <c r="B851" s="701"/>
      <c r="C851" s="701"/>
      <c r="D851" s="701"/>
      <c r="E851" s="701"/>
      <c r="F851" s="701"/>
      <c r="G851" s="701"/>
      <c r="H851" s="701"/>
      <c r="I851" s="701"/>
      <c r="J851" s="701"/>
      <c r="K851" s="701"/>
      <c r="L851" s="701"/>
    </row>
    <row r="852" spans="1:12" x14ac:dyDescent="0.3">
      <c r="A852" s="1476"/>
      <c r="B852" s="701"/>
      <c r="C852" s="701"/>
      <c r="D852" s="701"/>
      <c r="E852" s="701"/>
      <c r="F852" s="701"/>
      <c r="G852" s="701"/>
      <c r="H852" s="701"/>
      <c r="I852" s="701"/>
      <c r="J852" s="701"/>
      <c r="K852" s="701"/>
      <c r="L852" s="701"/>
    </row>
    <row r="853" spans="1:12" x14ac:dyDescent="0.3">
      <c r="A853" s="3354"/>
      <c r="B853" s="3354"/>
      <c r="C853" s="3354"/>
      <c r="D853" s="3354"/>
      <c r="E853" s="3354"/>
      <c r="F853" s="3354"/>
      <c r="G853" s="3354"/>
      <c r="H853" s="3354"/>
      <c r="I853" s="3354"/>
      <c r="J853" s="3354"/>
      <c r="K853" s="3354"/>
      <c r="L853" s="3354"/>
    </row>
    <row r="854" spans="1:12" x14ac:dyDescent="0.3">
      <c r="A854" s="3354"/>
      <c r="B854" s="3354"/>
      <c r="C854" s="3354"/>
      <c r="D854" s="3354"/>
      <c r="E854" s="3354"/>
      <c r="F854" s="3354"/>
      <c r="G854" s="3354"/>
      <c r="H854" s="3354"/>
      <c r="I854" s="3354"/>
      <c r="J854" s="3354"/>
      <c r="K854" s="3354"/>
      <c r="L854" s="3354"/>
    </row>
    <row r="855" spans="1:12" x14ac:dyDescent="0.3">
      <c r="A855" s="3354"/>
      <c r="B855" s="3354"/>
      <c r="C855" s="3354"/>
      <c r="D855" s="3354"/>
      <c r="E855" s="3354"/>
      <c r="F855" s="3354"/>
      <c r="G855" s="3354"/>
      <c r="H855" s="3354"/>
      <c r="I855" s="3354"/>
      <c r="J855" s="3354"/>
      <c r="K855" s="3354"/>
      <c r="L855" s="3354"/>
    </row>
    <row r="856" spans="1:12" ht="5.0999999999999996" customHeight="1" x14ac:dyDescent="0.3">
      <c r="A856" s="1476"/>
      <c r="B856" s="701"/>
      <c r="C856" s="701"/>
      <c r="D856" s="701"/>
      <c r="E856" s="701"/>
      <c r="F856" s="701"/>
      <c r="G856" s="701"/>
      <c r="H856" s="701"/>
      <c r="I856" s="701"/>
      <c r="J856" s="701"/>
      <c r="K856" s="701"/>
      <c r="L856" s="701"/>
    </row>
    <row r="857" spans="1:12" x14ac:dyDescent="0.3">
      <c r="A857" s="1476"/>
      <c r="B857" s="701"/>
      <c r="C857" s="701"/>
      <c r="D857" s="701"/>
      <c r="E857" s="701"/>
      <c r="F857" s="701"/>
      <c r="G857" s="701"/>
      <c r="H857" s="701"/>
      <c r="I857" s="701"/>
      <c r="J857" s="701"/>
      <c r="K857" s="701"/>
      <c r="L857" s="701"/>
    </row>
    <row r="858" spans="1:12" ht="5.0999999999999996" customHeight="1" x14ac:dyDescent="0.3">
      <c r="A858" s="1476"/>
      <c r="B858" s="701"/>
      <c r="C858" s="701"/>
      <c r="D858" s="701"/>
      <c r="E858" s="701"/>
      <c r="F858" s="701"/>
      <c r="G858" s="701"/>
      <c r="H858" s="701"/>
      <c r="I858" s="701"/>
      <c r="J858" s="701"/>
      <c r="K858" s="701"/>
      <c r="L858" s="701"/>
    </row>
    <row r="859" spans="1:12" x14ac:dyDescent="0.3">
      <c r="A859" s="2657"/>
      <c r="B859" s="2657"/>
      <c r="C859" s="2657"/>
      <c r="D859" s="2657"/>
      <c r="E859" s="2657"/>
      <c r="F859" s="2657"/>
      <c r="G859" s="2657"/>
      <c r="H859" s="2657"/>
      <c r="I859" s="2657"/>
      <c r="J859" s="2657"/>
      <c r="K859" s="2657"/>
      <c r="L859" s="2657"/>
    </row>
    <row r="860" spans="1:12" x14ac:dyDescent="0.3">
      <c r="A860" s="1476"/>
      <c r="B860" s="701"/>
      <c r="C860" s="701"/>
      <c r="D860" s="701"/>
      <c r="E860" s="701"/>
      <c r="F860" s="701"/>
      <c r="G860" s="701"/>
      <c r="H860" s="701"/>
      <c r="I860" s="701"/>
      <c r="J860" s="701"/>
      <c r="K860" s="701"/>
      <c r="L860" s="701"/>
    </row>
    <row r="861" spans="1:12" x14ac:dyDescent="0.3">
      <c r="A861" s="1477"/>
      <c r="B861" s="701"/>
      <c r="C861" s="701"/>
      <c r="D861" s="3355"/>
      <c r="E861" s="3355"/>
      <c r="F861" s="3355"/>
      <c r="G861" s="3355"/>
      <c r="H861" s="3355"/>
      <c r="I861" s="3355"/>
      <c r="J861" s="3355"/>
      <c r="K861" s="3355"/>
      <c r="L861" s="3355"/>
    </row>
    <row r="862" spans="1:12" x14ac:dyDescent="0.3">
      <c r="A862" s="1476"/>
      <c r="B862" s="701"/>
      <c r="C862" s="701"/>
      <c r="D862" s="701"/>
      <c r="E862" s="701"/>
      <c r="F862" s="701"/>
      <c r="G862" s="701"/>
      <c r="H862" s="701"/>
      <c r="I862" s="701"/>
      <c r="J862" s="701"/>
      <c r="K862" s="701"/>
      <c r="L862" s="701"/>
    </row>
    <row r="863" spans="1:12" x14ac:dyDescent="0.3">
      <c r="A863" s="1476"/>
      <c r="B863" s="701"/>
      <c r="C863" s="701"/>
      <c r="D863" s="3355"/>
      <c r="E863" s="3355"/>
      <c r="F863" s="3355"/>
      <c r="G863" s="3355"/>
      <c r="H863" s="3355"/>
      <c r="I863" s="701"/>
      <c r="J863" s="2657"/>
      <c r="K863" s="2657"/>
      <c r="L863" s="2657"/>
    </row>
    <row r="864" spans="1:12" x14ac:dyDescent="0.3">
      <c r="A864" s="1476"/>
      <c r="B864" s="701"/>
      <c r="C864" s="701"/>
      <c r="D864" s="701"/>
      <c r="E864" s="701"/>
      <c r="F864" s="701"/>
      <c r="G864" s="701"/>
      <c r="H864" s="701"/>
      <c r="I864" s="701"/>
      <c r="J864" s="701"/>
      <c r="K864" s="701"/>
      <c r="L864" s="701"/>
    </row>
    <row r="865" spans="1:12" x14ac:dyDescent="0.3">
      <c r="A865" s="1476"/>
      <c r="B865" s="3355"/>
      <c r="C865" s="3355"/>
      <c r="D865" s="3355"/>
      <c r="E865" s="3355"/>
      <c r="F865" s="3355"/>
      <c r="G865" s="3355"/>
      <c r="H865" s="3355"/>
      <c r="I865" s="3355"/>
      <c r="J865" s="3355"/>
      <c r="K865" s="3355"/>
      <c r="L865" s="3355"/>
    </row>
    <row r="866" spans="1:12" x14ac:dyDescent="0.3">
      <c r="A866" s="1476"/>
      <c r="B866" s="701"/>
      <c r="C866" s="701"/>
      <c r="D866" s="701"/>
      <c r="E866" s="701"/>
      <c r="F866" s="701"/>
      <c r="G866" s="701"/>
      <c r="H866" s="701"/>
      <c r="I866" s="701"/>
      <c r="J866" s="701"/>
      <c r="K866" s="701"/>
      <c r="L866" s="701"/>
    </row>
    <row r="867" spans="1:12" x14ac:dyDescent="0.3">
      <c r="A867" s="1476"/>
      <c r="B867" s="3355"/>
      <c r="C867" s="3355"/>
      <c r="D867" s="3355"/>
      <c r="E867" s="3355"/>
      <c r="F867" s="701"/>
      <c r="G867" s="3355"/>
      <c r="H867" s="3355"/>
      <c r="I867" s="701"/>
      <c r="J867" s="701"/>
      <c r="K867" s="701"/>
      <c r="L867" s="701"/>
    </row>
    <row r="868" spans="1:12" x14ac:dyDescent="0.3">
      <c r="A868" s="1476"/>
      <c r="B868" s="701"/>
      <c r="C868" s="701"/>
      <c r="D868" s="701"/>
      <c r="E868" s="701"/>
      <c r="F868" s="701"/>
      <c r="G868" s="701"/>
      <c r="H868" s="701"/>
      <c r="I868" s="701"/>
      <c r="J868" s="701"/>
      <c r="K868" s="701"/>
      <c r="L868" s="701"/>
    </row>
    <row r="869" spans="1:12" ht="5.0999999999999996" customHeight="1" x14ac:dyDescent="0.3">
      <c r="A869" s="1476"/>
      <c r="B869" s="701"/>
      <c r="C869" s="701"/>
      <c r="D869" s="701"/>
      <c r="E869" s="701"/>
      <c r="F869" s="701"/>
      <c r="G869" s="701"/>
      <c r="H869" s="701"/>
      <c r="I869" s="701"/>
      <c r="J869" s="701"/>
      <c r="K869" s="701"/>
      <c r="L869" s="701"/>
    </row>
    <row r="870" spans="1:12" x14ac:dyDescent="0.3">
      <c r="A870" s="3356"/>
      <c r="B870" s="3356"/>
      <c r="C870" s="3356"/>
      <c r="D870" s="3356"/>
      <c r="E870" s="3356"/>
      <c r="F870" s="3356"/>
      <c r="G870" s="3356"/>
      <c r="H870" s="3356"/>
      <c r="I870" s="3356"/>
      <c r="J870" s="3356"/>
      <c r="K870" s="3356"/>
      <c r="L870" s="701"/>
    </row>
    <row r="871" spans="1:12" x14ac:dyDescent="0.3">
      <c r="A871" s="3356"/>
      <c r="B871" s="3356"/>
      <c r="C871" s="3356"/>
      <c r="D871" s="3356"/>
      <c r="E871" s="3356"/>
      <c r="F871" s="3356"/>
      <c r="G871" s="3356"/>
      <c r="H871" s="3356"/>
      <c r="I871" s="3356"/>
      <c r="J871" s="3356"/>
      <c r="K871" s="3356"/>
      <c r="L871" s="701"/>
    </row>
    <row r="872" spans="1:12" ht="5.0999999999999996" customHeight="1" x14ac:dyDescent="0.3">
      <c r="A872" s="1476"/>
      <c r="B872" s="701"/>
      <c r="C872" s="701"/>
      <c r="D872" s="701"/>
      <c r="E872" s="701"/>
      <c r="F872" s="701"/>
      <c r="G872" s="701"/>
      <c r="H872" s="701"/>
      <c r="I872" s="701"/>
      <c r="J872" s="701"/>
      <c r="K872" s="701"/>
      <c r="L872" s="701"/>
    </row>
    <row r="873" spans="1:12" x14ac:dyDescent="0.3">
      <c r="A873" s="1476"/>
      <c r="B873" s="701"/>
      <c r="C873" s="701"/>
      <c r="D873" s="701"/>
      <c r="E873" s="701"/>
      <c r="F873" s="701"/>
      <c r="G873" s="701"/>
      <c r="H873" s="701"/>
      <c r="I873" s="701"/>
      <c r="J873" s="701"/>
      <c r="K873" s="701"/>
      <c r="L873" s="701"/>
    </row>
    <row r="874" spans="1:12" x14ac:dyDescent="0.3">
      <c r="A874" s="3354"/>
      <c r="B874" s="3354"/>
      <c r="C874" s="3354"/>
      <c r="D874" s="3354"/>
      <c r="E874" s="3354"/>
      <c r="F874" s="3354"/>
      <c r="G874" s="3354"/>
      <c r="H874" s="3354"/>
      <c r="I874" s="3354"/>
      <c r="J874" s="3354"/>
      <c r="K874" s="3354"/>
      <c r="L874" s="3354"/>
    </row>
    <row r="875" spans="1:12" x14ac:dyDescent="0.3">
      <c r="A875" s="3354"/>
      <c r="B875" s="3354"/>
      <c r="C875" s="3354"/>
      <c r="D875" s="3354"/>
      <c r="E875" s="3354"/>
      <c r="F875" s="3354"/>
      <c r="G875" s="3354"/>
      <c r="H875" s="3354"/>
      <c r="I875" s="3354"/>
      <c r="J875" s="3354"/>
      <c r="K875" s="3354"/>
      <c r="L875" s="3354"/>
    </row>
    <row r="876" spans="1:12" x14ac:dyDescent="0.3">
      <c r="A876" s="3354"/>
      <c r="B876" s="3354"/>
      <c r="C876" s="3354"/>
      <c r="D876" s="3354"/>
      <c r="E876" s="3354"/>
      <c r="F876" s="3354"/>
      <c r="G876" s="3354"/>
      <c r="H876" s="3354"/>
      <c r="I876" s="3354"/>
      <c r="J876" s="3354"/>
      <c r="K876" s="3354"/>
      <c r="L876" s="3354"/>
    </row>
    <row r="877" spans="1:12" ht="5.0999999999999996" customHeight="1" x14ac:dyDescent="0.3">
      <c r="A877" s="1476"/>
      <c r="B877" s="701"/>
      <c r="C877" s="701"/>
      <c r="D877" s="701"/>
      <c r="E877" s="701"/>
      <c r="F877" s="701"/>
      <c r="G877" s="701"/>
      <c r="H877" s="701"/>
      <c r="I877" s="701"/>
      <c r="J877" s="701"/>
      <c r="K877" s="701"/>
      <c r="L877" s="701"/>
    </row>
    <row r="878" spans="1:12" x14ac:dyDescent="0.3">
      <c r="A878" s="1476"/>
      <c r="B878" s="701"/>
      <c r="C878" s="701"/>
      <c r="D878" s="701"/>
      <c r="E878" s="701"/>
      <c r="F878" s="701"/>
      <c r="G878" s="701"/>
      <c r="H878" s="701"/>
      <c r="I878" s="701"/>
      <c r="J878" s="701"/>
      <c r="K878" s="701"/>
      <c r="L878" s="701"/>
    </row>
    <row r="879" spans="1:12" ht="5.0999999999999996" customHeight="1" x14ac:dyDescent="0.3">
      <c r="A879" s="1476"/>
      <c r="B879" s="701"/>
      <c r="C879" s="701"/>
      <c r="D879" s="701"/>
      <c r="E879" s="701"/>
      <c r="F879" s="701"/>
      <c r="G879" s="701"/>
      <c r="H879" s="701"/>
      <c r="I879" s="701"/>
      <c r="J879" s="701"/>
      <c r="K879" s="701"/>
      <c r="L879" s="701"/>
    </row>
    <row r="880" spans="1:12" x14ac:dyDescent="0.3">
      <c r="A880" s="2657"/>
      <c r="B880" s="2657"/>
      <c r="C880" s="2657"/>
      <c r="D880" s="2657"/>
      <c r="E880" s="2657"/>
      <c r="F880" s="2657"/>
      <c r="G880" s="2657"/>
      <c r="H880" s="2657"/>
      <c r="I880" s="2657"/>
      <c r="J880" s="2657"/>
      <c r="K880" s="2657"/>
      <c r="L880" s="2657"/>
    </row>
    <row r="881" spans="1:12" x14ac:dyDescent="0.3">
      <c r="A881" s="1476"/>
      <c r="B881" s="701"/>
      <c r="C881" s="701"/>
      <c r="D881" s="701"/>
      <c r="E881" s="701"/>
      <c r="F881" s="701"/>
      <c r="G881" s="701"/>
      <c r="H881" s="701"/>
      <c r="I881" s="701"/>
      <c r="J881" s="701"/>
      <c r="K881" s="701"/>
      <c r="L881" s="701"/>
    </row>
    <row r="882" spans="1:12" x14ac:dyDescent="0.3">
      <c r="A882" s="1477"/>
      <c r="B882" s="701"/>
      <c r="C882" s="701"/>
      <c r="D882" s="3355"/>
      <c r="E882" s="3355"/>
      <c r="F882" s="3355"/>
      <c r="G882" s="3355"/>
      <c r="H882" s="3355"/>
      <c r="I882" s="3355"/>
      <c r="J882" s="3355"/>
      <c r="K882" s="3355"/>
      <c r="L882" s="3355"/>
    </row>
    <row r="883" spans="1:12" x14ac:dyDescent="0.3">
      <c r="A883" s="1476"/>
      <c r="B883" s="701"/>
      <c r="C883" s="701"/>
      <c r="D883" s="701"/>
      <c r="E883" s="701"/>
      <c r="F883" s="701"/>
      <c r="G883" s="701"/>
      <c r="H883" s="701"/>
      <c r="I883" s="701"/>
      <c r="J883" s="701"/>
      <c r="K883" s="701"/>
      <c r="L883" s="701"/>
    </row>
    <row r="884" spans="1:12" x14ac:dyDescent="0.3">
      <c r="A884" s="1476"/>
      <c r="B884" s="701"/>
      <c r="C884" s="701"/>
      <c r="D884" s="3355"/>
      <c r="E884" s="3355"/>
      <c r="F884" s="3355"/>
      <c r="G884" s="3355"/>
      <c r="H884" s="3355"/>
      <c r="I884" s="701"/>
      <c r="J884" s="2657"/>
      <c r="K884" s="2657"/>
      <c r="L884" s="2657"/>
    </row>
    <row r="885" spans="1:12" x14ac:dyDescent="0.3">
      <c r="A885" s="1476"/>
      <c r="B885" s="701"/>
      <c r="C885" s="701"/>
      <c r="D885" s="701"/>
      <c r="E885" s="701"/>
      <c r="F885" s="701"/>
      <c r="G885" s="701"/>
      <c r="H885" s="701"/>
      <c r="I885" s="701"/>
      <c r="J885" s="701"/>
      <c r="K885" s="701"/>
      <c r="L885" s="701"/>
    </row>
    <row r="886" spans="1:12" x14ac:dyDescent="0.3">
      <c r="A886" s="1476"/>
      <c r="B886" s="3355"/>
      <c r="C886" s="3355"/>
      <c r="D886" s="3355"/>
      <c r="E886" s="3355"/>
      <c r="F886" s="3355"/>
      <c r="G886" s="3355"/>
      <c r="H886" s="3355"/>
      <c r="I886" s="3355"/>
      <c r="J886" s="3355"/>
      <c r="K886" s="3355"/>
      <c r="L886" s="3355"/>
    </row>
    <row r="887" spans="1:12" x14ac:dyDescent="0.3">
      <c r="A887" s="1476"/>
      <c r="B887" s="701"/>
      <c r="C887" s="701"/>
      <c r="D887" s="701"/>
      <c r="E887" s="701"/>
      <c r="F887" s="701"/>
      <c r="G887" s="701"/>
      <c r="H887" s="701"/>
      <c r="I887" s="701"/>
      <c r="J887" s="701"/>
      <c r="K887" s="701"/>
      <c r="L887" s="701"/>
    </row>
    <row r="888" spans="1:12" x14ac:dyDescent="0.3">
      <c r="A888" s="1476"/>
      <c r="B888" s="3355"/>
      <c r="C888" s="3355"/>
      <c r="D888" s="3355"/>
      <c r="E888" s="3355"/>
      <c r="F888" s="701"/>
      <c r="G888" s="3355"/>
      <c r="H888" s="3355"/>
      <c r="I888" s="701"/>
      <c r="J888" s="701"/>
      <c r="K888" s="701"/>
      <c r="L888" s="701"/>
    </row>
    <row r="889" spans="1:12" x14ac:dyDescent="0.3">
      <c r="A889" s="1476"/>
      <c r="B889" s="701"/>
      <c r="C889" s="701"/>
      <c r="D889" s="701"/>
      <c r="E889" s="701"/>
      <c r="F889" s="701"/>
      <c r="G889" s="701"/>
      <c r="H889" s="701"/>
      <c r="I889" s="701"/>
      <c r="J889" s="701"/>
      <c r="K889" s="701"/>
      <c r="L889" s="701"/>
    </row>
    <row r="890" spans="1:12" ht="5.0999999999999996" customHeight="1" x14ac:dyDescent="0.3">
      <c r="A890" s="1476"/>
      <c r="B890" s="701"/>
      <c r="C890" s="701"/>
      <c r="D890" s="701"/>
      <c r="E890" s="701"/>
      <c r="F890" s="701"/>
      <c r="G890" s="701"/>
      <c r="H890" s="701"/>
      <c r="I890" s="701"/>
      <c r="J890" s="701"/>
      <c r="K890" s="701"/>
      <c r="L890" s="701"/>
    </row>
    <row r="891" spans="1:12" x14ac:dyDescent="0.3">
      <c r="A891" s="3356"/>
      <c r="B891" s="3356"/>
      <c r="C891" s="3356"/>
      <c r="D891" s="3356"/>
      <c r="E891" s="3356"/>
      <c r="F891" s="3356"/>
      <c r="G891" s="3356"/>
      <c r="H891" s="3356"/>
      <c r="I891" s="3356"/>
      <c r="J891" s="3356"/>
      <c r="K891" s="3356"/>
      <c r="L891" s="701"/>
    </row>
    <row r="892" spans="1:12" x14ac:dyDescent="0.3">
      <c r="A892" s="3356"/>
      <c r="B892" s="3356"/>
      <c r="C892" s="3356"/>
      <c r="D892" s="3356"/>
      <c r="E892" s="3356"/>
      <c r="F892" s="3356"/>
      <c r="G892" s="3356"/>
      <c r="H892" s="3356"/>
      <c r="I892" s="3356"/>
      <c r="J892" s="3356"/>
      <c r="K892" s="3356"/>
      <c r="L892" s="701"/>
    </row>
    <row r="893" spans="1:12" ht="5.0999999999999996" customHeight="1" x14ac:dyDescent="0.3">
      <c r="A893" s="1476"/>
      <c r="B893" s="701"/>
      <c r="C893" s="701"/>
      <c r="D893" s="701"/>
      <c r="E893" s="701"/>
      <c r="F893" s="701"/>
      <c r="G893" s="701"/>
      <c r="H893" s="701"/>
      <c r="I893" s="701"/>
      <c r="J893" s="701"/>
      <c r="K893" s="701"/>
      <c r="L893" s="701"/>
    </row>
    <row r="894" spans="1:12" x14ac:dyDescent="0.3">
      <c r="A894" s="1476"/>
      <c r="B894" s="701"/>
      <c r="C894" s="701"/>
      <c r="D894" s="701"/>
      <c r="E894" s="701"/>
      <c r="F894" s="701"/>
      <c r="G894" s="701"/>
      <c r="H894" s="701"/>
      <c r="I894" s="701"/>
      <c r="J894" s="701"/>
      <c r="K894" s="701"/>
      <c r="L894" s="701"/>
    </row>
    <row r="895" spans="1:12" x14ac:dyDescent="0.3">
      <c r="A895" s="3354"/>
      <c r="B895" s="3354"/>
      <c r="C895" s="3354"/>
      <c r="D895" s="3354"/>
      <c r="E895" s="3354"/>
      <c r="F895" s="3354"/>
      <c r="G895" s="3354"/>
      <c r="H895" s="3354"/>
      <c r="I895" s="3354"/>
      <c r="J895" s="3354"/>
      <c r="K895" s="3354"/>
      <c r="L895" s="3354"/>
    </row>
    <row r="896" spans="1:12" x14ac:dyDescent="0.3">
      <c r="A896" s="3354"/>
      <c r="B896" s="3354"/>
      <c r="C896" s="3354"/>
      <c r="D896" s="3354"/>
      <c r="E896" s="3354"/>
      <c r="F896" s="3354"/>
      <c r="G896" s="3354"/>
      <c r="H896" s="3354"/>
      <c r="I896" s="3354"/>
      <c r="J896" s="3354"/>
      <c r="K896" s="3354"/>
      <c r="L896" s="3354"/>
    </row>
    <row r="897" spans="1:12" x14ac:dyDescent="0.3">
      <c r="A897" s="3354"/>
      <c r="B897" s="3354"/>
      <c r="C897" s="3354"/>
      <c r="D897" s="3354"/>
      <c r="E897" s="3354"/>
      <c r="F897" s="3354"/>
      <c r="G897" s="3354"/>
      <c r="H897" s="3354"/>
      <c r="I897" s="3354"/>
      <c r="J897" s="3354"/>
      <c r="K897" s="3354"/>
      <c r="L897" s="3354"/>
    </row>
    <row r="898" spans="1:12" ht="5.0999999999999996" customHeight="1" x14ac:dyDescent="0.3">
      <c r="A898" s="1476"/>
      <c r="B898" s="701"/>
      <c r="C898" s="701"/>
      <c r="D898" s="701"/>
      <c r="E898" s="701"/>
      <c r="F898" s="701"/>
      <c r="G898" s="701"/>
      <c r="H898" s="701"/>
      <c r="I898" s="701"/>
      <c r="J898" s="701"/>
      <c r="K898" s="701"/>
      <c r="L898" s="701"/>
    </row>
    <row r="899" spans="1:12" x14ac:dyDescent="0.3">
      <c r="A899" s="1476"/>
      <c r="B899" s="701"/>
      <c r="C899" s="701"/>
      <c r="D899" s="701"/>
      <c r="E899" s="701"/>
      <c r="F899" s="701"/>
      <c r="G899" s="701"/>
      <c r="H899" s="701"/>
      <c r="I899" s="701"/>
      <c r="J899" s="701"/>
      <c r="K899" s="701"/>
      <c r="L899" s="701"/>
    </row>
    <row r="900" spans="1:12" ht="5.0999999999999996" customHeight="1" x14ac:dyDescent="0.3">
      <c r="A900" s="1476"/>
      <c r="B900" s="701"/>
      <c r="C900" s="701"/>
      <c r="D900" s="701"/>
      <c r="E900" s="701"/>
      <c r="F900" s="701"/>
      <c r="G900" s="701"/>
      <c r="H900" s="701"/>
      <c r="I900" s="701"/>
      <c r="J900" s="701"/>
      <c r="K900" s="701"/>
      <c r="L900" s="701"/>
    </row>
    <row r="901" spans="1:12" x14ac:dyDescent="0.3">
      <c r="A901" s="2657"/>
      <c r="B901" s="2657"/>
      <c r="C901" s="2657"/>
      <c r="D901" s="2657"/>
      <c r="E901" s="2657"/>
      <c r="F901" s="2657"/>
      <c r="G901" s="2657"/>
      <c r="H901" s="2657"/>
      <c r="I901" s="2657"/>
      <c r="J901" s="2657"/>
      <c r="K901" s="2657"/>
      <c r="L901" s="2657"/>
    </row>
    <row r="902" spans="1:12" x14ac:dyDescent="0.3">
      <c r="A902" s="1476"/>
      <c r="B902" s="701"/>
      <c r="C902" s="701"/>
      <c r="D902" s="701"/>
      <c r="E902" s="701"/>
      <c r="F902" s="701"/>
      <c r="G902" s="701"/>
      <c r="H902" s="701"/>
      <c r="I902" s="701"/>
      <c r="J902" s="701"/>
      <c r="K902" s="701"/>
      <c r="L902" s="701"/>
    </row>
    <row r="903" spans="1:12" x14ac:dyDescent="0.3">
      <c r="A903" s="1477"/>
      <c r="B903" s="701"/>
      <c r="C903" s="701"/>
      <c r="D903" s="3355"/>
      <c r="E903" s="3355"/>
      <c r="F903" s="3355"/>
      <c r="G903" s="3355"/>
      <c r="H903" s="3355"/>
      <c r="I903" s="3355"/>
      <c r="J903" s="3355"/>
      <c r="K903" s="3355"/>
      <c r="L903" s="3355"/>
    </row>
    <row r="904" spans="1:12" x14ac:dyDescent="0.3">
      <c r="A904" s="1476"/>
      <c r="B904" s="701"/>
      <c r="C904" s="701"/>
      <c r="D904" s="701"/>
      <c r="E904" s="701"/>
      <c r="F904" s="701"/>
      <c r="G904" s="701"/>
      <c r="H904" s="701"/>
      <c r="I904" s="701"/>
      <c r="J904" s="701"/>
      <c r="K904" s="701"/>
      <c r="L904" s="701"/>
    </row>
    <row r="905" spans="1:12" x14ac:dyDescent="0.3">
      <c r="A905" s="1476"/>
      <c r="B905" s="701"/>
      <c r="C905" s="701"/>
      <c r="D905" s="3355"/>
      <c r="E905" s="3355"/>
      <c r="F905" s="3355"/>
      <c r="G905" s="3355"/>
      <c r="H905" s="3355"/>
      <c r="I905" s="701"/>
      <c r="J905" s="2657"/>
      <c r="K905" s="2657"/>
      <c r="L905" s="2657"/>
    </row>
    <row r="906" spans="1:12" x14ac:dyDescent="0.3">
      <c r="A906" s="1476"/>
      <c r="B906" s="701"/>
      <c r="C906" s="701"/>
      <c r="D906" s="701"/>
      <c r="E906" s="701"/>
      <c r="F906" s="701"/>
      <c r="G906" s="701"/>
      <c r="H906" s="701"/>
      <c r="I906" s="701"/>
      <c r="J906" s="701"/>
      <c r="K906" s="701"/>
      <c r="L906" s="701"/>
    </row>
    <row r="907" spans="1:12" x14ac:dyDescent="0.3">
      <c r="A907" s="1476"/>
      <c r="B907" s="3355"/>
      <c r="C907" s="3355"/>
      <c r="D907" s="3355"/>
      <c r="E907" s="3355"/>
      <c r="F907" s="3355"/>
      <c r="G907" s="3355"/>
      <c r="H907" s="3355"/>
      <c r="I907" s="3355"/>
      <c r="J907" s="3355"/>
      <c r="K907" s="3355"/>
      <c r="L907" s="3355"/>
    </row>
    <row r="908" spans="1:12" x14ac:dyDescent="0.3">
      <c r="A908" s="1476"/>
      <c r="B908" s="701"/>
      <c r="C908" s="701"/>
      <c r="D908" s="701"/>
      <c r="E908" s="701"/>
      <c r="F908" s="701"/>
      <c r="G908" s="701"/>
      <c r="H908" s="701"/>
      <c r="I908" s="701"/>
      <c r="J908" s="701"/>
      <c r="K908" s="701"/>
      <c r="L908" s="701"/>
    </row>
    <row r="909" spans="1:12" x14ac:dyDescent="0.3">
      <c r="A909" s="1476"/>
      <c r="B909" s="3355"/>
      <c r="C909" s="3355"/>
      <c r="D909" s="3355"/>
      <c r="E909" s="3355"/>
      <c r="F909" s="701"/>
      <c r="G909" s="3355"/>
      <c r="H909" s="3355"/>
      <c r="I909" s="701"/>
      <c r="J909" s="701"/>
      <c r="K909" s="701"/>
      <c r="L909" s="701"/>
    </row>
    <row r="910" spans="1:12" x14ac:dyDescent="0.3">
      <c r="A910" s="1476"/>
      <c r="B910" s="701"/>
      <c r="C910" s="701"/>
      <c r="D910" s="701"/>
      <c r="E910" s="701"/>
      <c r="F910" s="701"/>
      <c r="G910" s="701"/>
      <c r="H910" s="701"/>
      <c r="I910" s="701"/>
      <c r="J910" s="701"/>
      <c r="K910" s="701"/>
      <c r="L910" s="701"/>
    </row>
    <row r="911" spans="1:12" ht="5.0999999999999996" customHeight="1" x14ac:dyDescent="0.3">
      <c r="A911" s="1476"/>
      <c r="B911" s="701"/>
      <c r="C911" s="701"/>
      <c r="D911" s="701"/>
      <c r="E911" s="701"/>
      <c r="F911" s="701"/>
      <c r="G911" s="701"/>
      <c r="H911" s="701"/>
      <c r="I911" s="701"/>
      <c r="J911" s="701"/>
      <c r="K911" s="701"/>
      <c r="L911" s="701"/>
    </row>
    <row r="912" spans="1:12" x14ac:dyDescent="0.3">
      <c r="A912" s="3356"/>
      <c r="B912" s="3356"/>
      <c r="C912" s="3356"/>
      <c r="D912" s="3356"/>
      <c r="E912" s="3356"/>
      <c r="F912" s="3356"/>
      <c r="G912" s="3356"/>
      <c r="H912" s="3356"/>
      <c r="I912" s="3356"/>
      <c r="J912" s="3356"/>
      <c r="K912" s="3356"/>
      <c r="L912" s="701"/>
    </row>
    <row r="913" spans="1:12" x14ac:dyDescent="0.3">
      <c r="A913" s="3356"/>
      <c r="B913" s="3356"/>
      <c r="C913" s="3356"/>
      <c r="D913" s="3356"/>
      <c r="E913" s="3356"/>
      <c r="F913" s="3356"/>
      <c r="G913" s="3356"/>
      <c r="H913" s="3356"/>
      <c r="I913" s="3356"/>
      <c r="J913" s="3356"/>
      <c r="K913" s="3356"/>
      <c r="L913" s="701"/>
    </row>
    <row r="914" spans="1:12" ht="5.0999999999999996" customHeight="1" x14ac:dyDescent="0.3">
      <c r="A914" s="1476"/>
      <c r="B914" s="701"/>
      <c r="C914" s="701"/>
      <c r="D914" s="701"/>
      <c r="E914" s="701"/>
      <c r="F914" s="701"/>
      <c r="G914" s="701"/>
      <c r="H914" s="701"/>
      <c r="I914" s="701"/>
      <c r="J914" s="701"/>
      <c r="K914" s="701"/>
      <c r="L914" s="701"/>
    </row>
    <row r="915" spans="1:12" x14ac:dyDescent="0.3">
      <c r="A915" s="1476"/>
      <c r="B915" s="701"/>
      <c r="C915" s="701"/>
      <c r="D915" s="701"/>
      <c r="E915" s="701"/>
      <c r="F915" s="701"/>
      <c r="G915" s="701"/>
      <c r="H915" s="701"/>
      <c r="I915" s="701"/>
      <c r="J915" s="701"/>
      <c r="K915" s="701"/>
      <c r="L915" s="701"/>
    </row>
    <row r="916" spans="1:12" x14ac:dyDescent="0.3">
      <c r="A916" s="3354"/>
      <c r="B916" s="3354"/>
      <c r="C916" s="3354"/>
      <c r="D916" s="3354"/>
      <c r="E916" s="3354"/>
      <c r="F916" s="3354"/>
      <c r="G916" s="3354"/>
      <c r="H916" s="3354"/>
      <c r="I916" s="3354"/>
      <c r="J916" s="3354"/>
      <c r="K916" s="3354"/>
      <c r="L916" s="3354"/>
    </row>
    <row r="917" spans="1:12" x14ac:dyDescent="0.3">
      <c r="A917" s="3354"/>
      <c r="B917" s="3354"/>
      <c r="C917" s="3354"/>
      <c r="D917" s="3354"/>
      <c r="E917" s="3354"/>
      <c r="F917" s="3354"/>
      <c r="G917" s="3354"/>
      <c r="H917" s="3354"/>
      <c r="I917" s="3354"/>
      <c r="J917" s="3354"/>
      <c r="K917" s="3354"/>
      <c r="L917" s="3354"/>
    </row>
    <row r="918" spans="1:12" x14ac:dyDescent="0.3">
      <c r="A918" s="3354"/>
      <c r="B918" s="3354"/>
      <c r="C918" s="3354"/>
      <c r="D918" s="3354"/>
      <c r="E918" s="3354"/>
      <c r="F918" s="3354"/>
      <c r="G918" s="3354"/>
      <c r="H918" s="3354"/>
      <c r="I918" s="3354"/>
      <c r="J918" s="3354"/>
      <c r="K918" s="3354"/>
      <c r="L918" s="3354"/>
    </row>
    <row r="919" spans="1:12" ht="5.0999999999999996" customHeight="1" x14ac:dyDescent="0.3">
      <c r="A919" s="1476"/>
      <c r="B919" s="701"/>
      <c r="C919" s="701"/>
      <c r="D919" s="701"/>
      <c r="E919" s="701"/>
      <c r="F919" s="701"/>
      <c r="G919" s="701"/>
      <c r="H919" s="701"/>
      <c r="I919" s="701"/>
      <c r="J919" s="701"/>
      <c r="K919" s="701"/>
      <c r="L919" s="701"/>
    </row>
    <row r="920" spans="1:12" x14ac:dyDescent="0.3">
      <c r="A920" s="1476"/>
      <c r="B920" s="701"/>
      <c r="C920" s="701"/>
      <c r="D920" s="701"/>
      <c r="E920" s="701"/>
      <c r="F920" s="701"/>
      <c r="G920" s="701"/>
      <c r="H920" s="701"/>
      <c r="I920" s="701"/>
      <c r="J920" s="701"/>
      <c r="K920" s="701"/>
      <c r="L920" s="701"/>
    </row>
    <row r="921" spans="1:12" ht="5.0999999999999996" customHeight="1" x14ac:dyDescent="0.3">
      <c r="A921" s="1476"/>
      <c r="B921" s="701"/>
      <c r="C921" s="701"/>
      <c r="D921" s="701"/>
      <c r="E921" s="701"/>
      <c r="F921" s="701"/>
      <c r="G921" s="701"/>
      <c r="H921" s="701"/>
      <c r="I921" s="701"/>
      <c r="J921" s="701"/>
      <c r="K921" s="701"/>
      <c r="L921" s="701"/>
    </row>
    <row r="922" spans="1:12" x14ac:dyDescent="0.3">
      <c r="A922" s="2657"/>
      <c r="B922" s="2657"/>
      <c r="C922" s="2657"/>
      <c r="D922" s="2657"/>
      <c r="E922" s="2657"/>
      <c r="F922" s="2657"/>
      <c r="G922" s="2657"/>
      <c r="H922" s="2657"/>
      <c r="I922" s="2657"/>
      <c r="J922" s="2657"/>
      <c r="K922" s="2657"/>
      <c r="L922" s="2657"/>
    </row>
    <row r="923" spans="1:12" x14ac:dyDescent="0.3">
      <c r="A923" s="1476"/>
      <c r="B923" s="701"/>
      <c r="C923" s="701"/>
      <c r="D923" s="701"/>
      <c r="E923" s="701"/>
      <c r="F923" s="701"/>
      <c r="G923" s="701"/>
      <c r="H923" s="701"/>
      <c r="I923" s="701"/>
      <c r="J923" s="701"/>
      <c r="K923" s="701"/>
      <c r="L923" s="701"/>
    </row>
    <row r="924" spans="1:12" x14ac:dyDescent="0.3">
      <c r="A924" s="1477"/>
      <c r="B924" s="701"/>
      <c r="C924" s="701"/>
      <c r="D924" s="3355"/>
      <c r="E924" s="3355"/>
      <c r="F924" s="3355"/>
      <c r="G924" s="3355"/>
      <c r="H924" s="3355"/>
      <c r="I924" s="3355"/>
      <c r="J924" s="3355"/>
      <c r="K924" s="3355"/>
      <c r="L924" s="3355"/>
    </row>
    <row r="925" spans="1:12" x14ac:dyDescent="0.3">
      <c r="A925" s="1476"/>
      <c r="B925" s="701"/>
      <c r="C925" s="701"/>
      <c r="D925" s="701"/>
      <c r="E925" s="701"/>
      <c r="F925" s="701"/>
      <c r="G925" s="701"/>
      <c r="H925" s="701"/>
      <c r="I925" s="701"/>
      <c r="J925" s="701"/>
      <c r="K925" s="701"/>
      <c r="L925" s="701"/>
    </row>
    <row r="926" spans="1:12" x14ac:dyDescent="0.3">
      <c r="A926" s="1476"/>
      <c r="B926" s="701"/>
      <c r="C926" s="701"/>
      <c r="D926" s="3355"/>
      <c r="E926" s="3355"/>
      <c r="F926" s="3355"/>
      <c r="G926" s="3355"/>
      <c r="H926" s="3355"/>
      <c r="I926" s="701"/>
      <c r="J926" s="2657"/>
      <c r="K926" s="2657"/>
      <c r="L926" s="2657"/>
    </row>
    <row r="927" spans="1:12" x14ac:dyDescent="0.3">
      <c r="A927" s="1476"/>
      <c r="B927" s="701"/>
      <c r="C927" s="701"/>
      <c r="D927" s="701"/>
      <c r="E927" s="701"/>
      <c r="F927" s="701"/>
      <c r="G927" s="701"/>
      <c r="H927" s="701"/>
      <c r="I927" s="701"/>
      <c r="J927" s="701"/>
      <c r="K927" s="701"/>
      <c r="L927" s="701"/>
    </row>
    <row r="928" spans="1:12" x14ac:dyDescent="0.3">
      <c r="A928" s="1476"/>
      <c r="B928" s="3355"/>
      <c r="C928" s="3355"/>
      <c r="D928" s="3355"/>
      <c r="E928" s="3355"/>
      <c r="F928" s="3355"/>
      <c r="G928" s="3355"/>
      <c r="H928" s="3355"/>
      <c r="I928" s="3355"/>
      <c r="J928" s="3355"/>
      <c r="K928" s="3355"/>
      <c r="L928" s="3355"/>
    </row>
    <row r="929" spans="1:12" x14ac:dyDescent="0.3">
      <c r="A929" s="1476"/>
      <c r="B929" s="701"/>
      <c r="C929" s="701"/>
      <c r="D929" s="701"/>
      <c r="E929" s="701"/>
      <c r="F929" s="701"/>
      <c r="G929" s="701"/>
      <c r="H929" s="701"/>
      <c r="I929" s="701"/>
      <c r="J929" s="701"/>
      <c r="K929" s="701"/>
      <c r="L929" s="701"/>
    </row>
    <row r="930" spans="1:12" x14ac:dyDescent="0.3">
      <c r="A930" s="1476"/>
      <c r="B930" s="3355"/>
      <c r="C930" s="3355"/>
      <c r="D930" s="3355"/>
      <c r="E930" s="3355"/>
      <c r="F930" s="701"/>
      <c r="G930" s="3355"/>
      <c r="H930" s="3355"/>
      <c r="I930" s="701"/>
      <c r="J930" s="701"/>
      <c r="K930" s="701"/>
      <c r="L930" s="701"/>
    </row>
    <row r="931" spans="1:12" x14ac:dyDescent="0.3">
      <c r="A931" s="1476"/>
      <c r="B931" s="701"/>
      <c r="C931" s="701"/>
      <c r="D931" s="701"/>
      <c r="E931" s="701"/>
      <c r="F931" s="701"/>
      <c r="G931" s="701"/>
      <c r="H931" s="701"/>
      <c r="I931" s="701"/>
      <c r="J931" s="701"/>
      <c r="K931" s="701"/>
      <c r="L931" s="701"/>
    </row>
    <row r="932" spans="1:12" ht="5.0999999999999996" customHeight="1" x14ac:dyDescent="0.3">
      <c r="A932" s="1476"/>
      <c r="B932" s="701"/>
      <c r="C932" s="701"/>
      <c r="D932" s="701"/>
      <c r="E932" s="701"/>
      <c r="F932" s="701"/>
      <c r="G932" s="701"/>
      <c r="H932" s="701"/>
      <c r="I932" s="701"/>
      <c r="J932" s="701"/>
      <c r="K932" s="701"/>
      <c r="L932" s="701"/>
    </row>
    <row r="933" spans="1:12" x14ac:dyDescent="0.3">
      <c r="A933" s="3356"/>
      <c r="B933" s="3356"/>
      <c r="C933" s="3356"/>
      <c r="D933" s="3356"/>
      <c r="E933" s="3356"/>
      <c r="F933" s="3356"/>
      <c r="G933" s="3356"/>
      <c r="H933" s="3356"/>
      <c r="I933" s="3356"/>
      <c r="J933" s="3356"/>
      <c r="K933" s="3356"/>
      <c r="L933" s="701"/>
    </row>
    <row r="934" spans="1:12" x14ac:dyDescent="0.3">
      <c r="A934" s="3356"/>
      <c r="B934" s="3356"/>
      <c r="C934" s="3356"/>
      <c r="D934" s="3356"/>
      <c r="E934" s="3356"/>
      <c r="F934" s="3356"/>
      <c r="G934" s="3356"/>
      <c r="H934" s="3356"/>
      <c r="I934" s="3356"/>
      <c r="J934" s="3356"/>
      <c r="K934" s="3356"/>
      <c r="L934" s="701"/>
    </row>
    <row r="935" spans="1:12" ht="5.0999999999999996" customHeight="1" x14ac:dyDescent="0.3">
      <c r="A935" s="1476"/>
      <c r="B935" s="701"/>
      <c r="C935" s="701"/>
      <c r="D935" s="701"/>
      <c r="E935" s="701"/>
      <c r="F935" s="701"/>
      <c r="G935" s="701"/>
      <c r="H935" s="701"/>
      <c r="I935" s="701"/>
      <c r="J935" s="701"/>
      <c r="K935" s="701"/>
      <c r="L935" s="701"/>
    </row>
    <row r="936" spans="1:12" x14ac:dyDescent="0.3">
      <c r="A936" s="1476"/>
      <c r="B936" s="701"/>
      <c r="C936" s="701"/>
      <c r="D936" s="701"/>
      <c r="E936" s="701"/>
      <c r="F936" s="701"/>
      <c r="G936" s="701"/>
      <c r="H936" s="701"/>
      <c r="I936" s="701"/>
      <c r="J936" s="701"/>
      <c r="K936" s="701"/>
      <c r="L936" s="701"/>
    </row>
    <row r="937" spans="1:12" x14ac:dyDescent="0.3">
      <c r="A937" s="3354"/>
      <c r="B937" s="3354"/>
      <c r="C937" s="3354"/>
      <c r="D937" s="3354"/>
      <c r="E937" s="3354"/>
      <c r="F937" s="3354"/>
      <c r="G937" s="3354"/>
      <c r="H937" s="3354"/>
      <c r="I937" s="3354"/>
      <c r="J937" s="3354"/>
      <c r="K937" s="3354"/>
      <c r="L937" s="3354"/>
    </row>
    <row r="938" spans="1:12" x14ac:dyDescent="0.3">
      <c r="A938" s="3354"/>
      <c r="B938" s="3354"/>
      <c r="C938" s="3354"/>
      <c r="D938" s="3354"/>
      <c r="E938" s="3354"/>
      <c r="F938" s="3354"/>
      <c r="G938" s="3354"/>
      <c r="H938" s="3354"/>
      <c r="I938" s="3354"/>
      <c r="J938" s="3354"/>
      <c r="K938" s="3354"/>
      <c r="L938" s="3354"/>
    </row>
    <row r="939" spans="1:12" x14ac:dyDescent="0.3">
      <c r="A939" s="3354"/>
      <c r="B939" s="3354"/>
      <c r="C939" s="3354"/>
      <c r="D939" s="3354"/>
      <c r="E939" s="3354"/>
      <c r="F939" s="3354"/>
      <c r="G939" s="3354"/>
      <c r="H939" s="3354"/>
      <c r="I939" s="3354"/>
      <c r="J939" s="3354"/>
      <c r="K939" s="3354"/>
      <c r="L939" s="3354"/>
    </row>
    <row r="940" spans="1:12" ht="5.0999999999999996" customHeight="1" x14ac:dyDescent="0.3">
      <c r="A940" s="1476"/>
      <c r="B940" s="701"/>
      <c r="C940" s="701"/>
      <c r="D940" s="701"/>
      <c r="E940" s="701"/>
      <c r="F940" s="701"/>
      <c r="G940" s="701"/>
      <c r="H940" s="701"/>
      <c r="I940" s="701"/>
      <c r="J940" s="701"/>
      <c r="K940" s="701"/>
      <c r="L940" s="701"/>
    </row>
    <row r="941" spans="1:12" x14ac:dyDescent="0.3">
      <c r="A941" s="1476"/>
      <c r="B941" s="701"/>
      <c r="C941" s="701"/>
      <c r="D941" s="701"/>
      <c r="E941" s="701"/>
      <c r="F941" s="701"/>
      <c r="G941" s="701"/>
      <c r="H941" s="701"/>
      <c r="I941" s="701"/>
      <c r="J941" s="701"/>
      <c r="K941" s="701"/>
      <c r="L941" s="701"/>
    </row>
    <row r="942" spans="1:12" ht="5.0999999999999996" customHeight="1" x14ac:dyDescent="0.3">
      <c r="A942" s="1476"/>
      <c r="B942" s="701"/>
      <c r="C942" s="701"/>
      <c r="D942" s="701"/>
      <c r="E942" s="701"/>
      <c r="F942" s="701"/>
      <c r="G942" s="701"/>
      <c r="H942" s="701"/>
      <c r="I942" s="701"/>
      <c r="J942" s="701"/>
      <c r="K942" s="701"/>
      <c r="L942" s="701"/>
    </row>
    <row r="943" spans="1:12" x14ac:dyDescent="0.3">
      <c r="A943" s="2657"/>
      <c r="B943" s="2657"/>
      <c r="C943" s="2657"/>
      <c r="D943" s="2657"/>
      <c r="E943" s="2657"/>
      <c r="F943" s="2657"/>
      <c r="G943" s="2657"/>
      <c r="H943" s="2657"/>
      <c r="I943" s="2657"/>
      <c r="J943" s="2657"/>
      <c r="K943" s="2657"/>
      <c r="L943" s="2657"/>
    </row>
    <row r="944" spans="1:12" x14ac:dyDescent="0.3">
      <c r="A944" s="1476"/>
      <c r="B944" s="701"/>
      <c r="C944" s="701"/>
      <c r="D944" s="701"/>
      <c r="E944" s="701"/>
      <c r="F944" s="701"/>
      <c r="G944" s="701"/>
      <c r="H944" s="701"/>
      <c r="I944" s="701"/>
      <c r="J944" s="701"/>
      <c r="K944" s="701"/>
      <c r="L944" s="701"/>
    </row>
    <row r="945" spans="1:12" x14ac:dyDescent="0.3">
      <c r="A945" s="1477"/>
      <c r="B945" s="701"/>
      <c r="C945" s="701"/>
      <c r="D945" s="3355"/>
      <c r="E945" s="3355"/>
      <c r="F945" s="3355"/>
      <c r="G945" s="3355"/>
      <c r="H945" s="3355"/>
      <c r="I945" s="3355"/>
      <c r="J945" s="3355"/>
      <c r="K945" s="3355"/>
      <c r="L945" s="3355"/>
    </row>
    <row r="946" spans="1:12" x14ac:dyDescent="0.3">
      <c r="A946" s="1476"/>
      <c r="B946" s="701"/>
      <c r="C946" s="701"/>
      <c r="D946" s="701"/>
      <c r="E946" s="701"/>
      <c r="F946" s="701"/>
      <c r="G946" s="701"/>
      <c r="H946" s="701"/>
      <c r="I946" s="701"/>
      <c r="J946" s="701"/>
      <c r="K946" s="701"/>
      <c r="L946" s="701"/>
    </row>
    <row r="947" spans="1:12" x14ac:dyDescent="0.3">
      <c r="A947" s="1476"/>
      <c r="B947" s="701"/>
      <c r="C947" s="701"/>
      <c r="D947" s="3355"/>
      <c r="E947" s="3355"/>
      <c r="F947" s="3355"/>
      <c r="G947" s="3355"/>
      <c r="H947" s="3355"/>
      <c r="I947" s="701"/>
      <c r="J947" s="2657"/>
      <c r="K947" s="2657"/>
      <c r="L947" s="2657"/>
    </row>
    <row r="948" spans="1:12" x14ac:dyDescent="0.3">
      <c r="A948" s="1476"/>
      <c r="B948" s="701"/>
      <c r="C948" s="701"/>
      <c r="D948" s="701"/>
      <c r="E948" s="701"/>
      <c r="F948" s="701"/>
      <c r="G948" s="701"/>
      <c r="H948" s="701"/>
      <c r="I948" s="701"/>
      <c r="J948" s="701"/>
      <c r="K948" s="701"/>
      <c r="L948" s="701"/>
    </row>
    <row r="949" spans="1:12" x14ac:dyDescent="0.3">
      <c r="A949" s="1476"/>
      <c r="B949" s="3355"/>
      <c r="C949" s="3355"/>
      <c r="D949" s="3355"/>
      <c r="E949" s="3355"/>
      <c r="F949" s="3355"/>
      <c r="G949" s="3355"/>
      <c r="H949" s="3355"/>
      <c r="I949" s="3355"/>
      <c r="J949" s="3355"/>
      <c r="K949" s="3355"/>
      <c r="L949" s="3355"/>
    </row>
    <row r="950" spans="1:12" x14ac:dyDescent="0.3">
      <c r="A950" s="1476"/>
      <c r="B950" s="701"/>
      <c r="C950" s="701"/>
      <c r="D950" s="701"/>
      <c r="E950" s="701"/>
      <c r="F950" s="701"/>
      <c r="G950" s="701"/>
      <c r="H950" s="701"/>
      <c r="I950" s="701"/>
      <c r="J950" s="701"/>
      <c r="K950" s="701"/>
      <c r="L950" s="701"/>
    </row>
    <row r="951" spans="1:12" x14ac:dyDescent="0.3">
      <c r="A951" s="1476"/>
      <c r="B951" s="3355"/>
      <c r="C951" s="3355"/>
      <c r="D951" s="3355"/>
      <c r="E951" s="3355"/>
      <c r="F951" s="701"/>
      <c r="G951" s="3355"/>
      <c r="H951" s="3355"/>
      <c r="I951" s="701"/>
      <c r="J951" s="701"/>
      <c r="K951" s="701"/>
      <c r="L951" s="701"/>
    </row>
    <row r="952" spans="1:12" x14ac:dyDescent="0.3">
      <c r="A952" s="1476"/>
      <c r="B952" s="701"/>
      <c r="C952" s="701"/>
      <c r="D952" s="701"/>
      <c r="E952" s="701"/>
      <c r="F952" s="701"/>
      <c r="G952" s="701"/>
      <c r="H952" s="701"/>
      <c r="I952" s="701"/>
      <c r="J952" s="701"/>
      <c r="K952" s="701"/>
      <c r="L952" s="701"/>
    </row>
    <row r="953" spans="1:12" ht="5.0999999999999996" customHeight="1" x14ac:dyDescent="0.3">
      <c r="A953" s="1476"/>
      <c r="B953" s="701"/>
      <c r="C953" s="701"/>
      <c r="D953" s="701"/>
      <c r="E953" s="701"/>
      <c r="F953" s="701"/>
      <c r="G953" s="701"/>
      <c r="H953" s="701"/>
      <c r="I953" s="701"/>
      <c r="J953" s="701"/>
      <c r="K953" s="701"/>
      <c r="L953" s="701"/>
    </row>
    <row r="954" spans="1:12" x14ac:dyDescent="0.3">
      <c r="A954" s="3356"/>
      <c r="B954" s="3356"/>
      <c r="C954" s="3356"/>
      <c r="D954" s="3356"/>
      <c r="E954" s="3356"/>
      <c r="F954" s="3356"/>
      <c r="G954" s="3356"/>
      <c r="H954" s="3356"/>
      <c r="I954" s="3356"/>
      <c r="J954" s="3356"/>
      <c r="K954" s="3356"/>
      <c r="L954" s="701"/>
    </row>
    <row r="955" spans="1:12" x14ac:dyDescent="0.3">
      <c r="A955" s="3356"/>
      <c r="B955" s="3356"/>
      <c r="C955" s="3356"/>
      <c r="D955" s="3356"/>
      <c r="E955" s="3356"/>
      <c r="F955" s="3356"/>
      <c r="G955" s="3356"/>
      <c r="H955" s="3356"/>
      <c r="I955" s="3356"/>
      <c r="J955" s="3356"/>
      <c r="K955" s="3356"/>
      <c r="L955" s="701"/>
    </row>
    <row r="956" spans="1:12" ht="5.0999999999999996" customHeight="1" x14ac:dyDescent="0.3">
      <c r="A956" s="1476"/>
      <c r="B956" s="701"/>
      <c r="C956" s="701"/>
      <c r="D956" s="701"/>
      <c r="E956" s="701"/>
      <c r="F956" s="701"/>
      <c r="G956" s="701"/>
      <c r="H956" s="701"/>
      <c r="I956" s="701"/>
      <c r="J956" s="701"/>
      <c r="K956" s="701"/>
      <c r="L956" s="701"/>
    </row>
    <row r="957" spans="1:12" x14ac:dyDescent="0.3">
      <c r="A957" s="1476"/>
      <c r="B957" s="701"/>
      <c r="C957" s="701"/>
      <c r="D957" s="701"/>
      <c r="E957" s="701"/>
      <c r="F957" s="701"/>
      <c r="G957" s="701"/>
      <c r="H957" s="701"/>
      <c r="I957" s="701"/>
      <c r="J957" s="701"/>
      <c r="K957" s="701"/>
      <c r="L957" s="701"/>
    </row>
    <row r="958" spans="1:12" x14ac:dyDescent="0.3">
      <c r="A958" s="3354"/>
      <c r="B958" s="3354"/>
      <c r="C958" s="3354"/>
      <c r="D958" s="3354"/>
      <c r="E958" s="3354"/>
      <c r="F958" s="3354"/>
      <c r="G958" s="3354"/>
      <c r="H958" s="3354"/>
      <c r="I958" s="3354"/>
      <c r="J958" s="3354"/>
      <c r="K958" s="3354"/>
      <c r="L958" s="3354"/>
    </row>
    <row r="959" spans="1:12" x14ac:dyDescent="0.3">
      <c r="A959" s="3354"/>
      <c r="B959" s="3354"/>
      <c r="C959" s="3354"/>
      <c r="D959" s="3354"/>
      <c r="E959" s="3354"/>
      <c r="F959" s="3354"/>
      <c r="G959" s="3354"/>
      <c r="H959" s="3354"/>
      <c r="I959" s="3354"/>
      <c r="J959" s="3354"/>
      <c r="K959" s="3354"/>
      <c r="L959" s="3354"/>
    </row>
    <row r="960" spans="1:12" x14ac:dyDescent="0.3">
      <c r="A960" s="3354"/>
      <c r="B960" s="3354"/>
      <c r="C960" s="3354"/>
      <c r="D960" s="3354"/>
      <c r="E960" s="3354"/>
      <c r="F960" s="3354"/>
      <c r="G960" s="3354"/>
      <c r="H960" s="3354"/>
      <c r="I960" s="3354"/>
      <c r="J960" s="3354"/>
      <c r="K960" s="3354"/>
      <c r="L960" s="3354"/>
    </row>
    <row r="961" spans="1:12" ht="5.0999999999999996" customHeight="1" x14ac:dyDescent="0.3">
      <c r="A961" s="1476"/>
      <c r="B961" s="701"/>
      <c r="C961" s="701"/>
      <c r="D961" s="701"/>
      <c r="E961" s="701"/>
      <c r="F961" s="701"/>
      <c r="G961" s="701"/>
      <c r="H961" s="701"/>
      <c r="I961" s="701"/>
      <c r="J961" s="701"/>
      <c r="K961" s="701"/>
      <c r="L961" s="701"/>
    </row>
    <row r="962" spans="1:12" x14ac:dyDescent="0.3">
      <c r="A962" s="1476"/>
      <c r="B962" s="701"/>
      <c r="C962" s="701"/>
      <c r="D962" s="701"/>
      <c r="E962" s="701"/>
      <c r="F962" s="701"/>
      <c r="G962" s="701"/>
      <c r="H962" s="701"/>
      <c r="I962" s="701"/>
      <c r="J962" s="701"/>
      <c r="K962" s="701"/>
      <c r="L962" s="701"/>
    </row>
    <row r="963" spans="1:12" ht="5.0999999999999996" customHeight="1" x14ac:dyDescent="0.3">
      <c r="A963" s="1476"/>
      <c r="B963" s="701"/>
      <c r="C963" s="701"/>
      <c r="D963" s="701"/>
      <c r="E963" s="701"/>
      <c r="F963" s="701"/>
      <c r="G963" s="701"/>
      <c r="H963" s="701"/>
      <c r="I963" s="701"/>
      <c r="J963" s="701"/>
      <c r="K963" s="701"/>
      <c r="L963" s="701"/>
    </row>
    <row r="964" spans="1:12" x14ac:dyDescent="0.3">
      <c r="A964" s="2657"/>
      <c r="B964" s="2657"/>
      <c r="C964" s="2657"/>
      <c r="D964" s="2657"/>
      <c r="E964" s="2657"/>
      <c r="F964" s="2657"/>
      <c r="G964" s="2657"/>
      <c r="H964" s="2657"/>
      <c r="I964" s="2657"/>
      <c r="J964" s="2657"/>
      <c r="K964" s="2657"/>
      <c r="L964" s="2657"/>
    </row>
    <row r="965" spans="1:12" x14ac:dyDescent="0.3">
      <c r="A965" s="1476"/>
      <c r="B965" s="701"/>
      <c r="C965" s="701"/>
      <c r="D965" s="701"/>
      <c r="E965" s="701"/>
      <c r="F965" s="701"/>
      <c r="G965" s="701"/>
      <c r="H965" s="701"/>
      <c r="I965" s="701"/>
      <c r="J965" s="701"/>
      <c r="K965" s="701"/>
      <c r="L965" s="701"/>
    </row>
    <row r="966" spans="1:12" x14ac:dyDescent="0.3">
      <c r="A966" s="1477"/>
      <c r="B966" s="701"/>
      <c r="C966" s="701"/>
      <c r="D966" s="3355"/>
      <c r="E966" s="3355"/>
      <c r="F966" s="3355"/>
      <c r="G966" s="3355"/>
      <c r="H966" s="3355"/>
      <c r="I966" s="3355"/>
      <c r="J966" s="3355"/>
      <c r="K966" s="3355"/>
      <c r="L966" s="3355"/>
    </row>
    <row r="967" spans="1:12" x14ac:dyDescent="0.3">
      <c r="A967" s="1476"/>
      <c r="B967" s="701"/>
      <c r="C967" s="701"/>
      <c r="D967" s="701"/>
      <c r="E967" s="701"/>
      <c r="F967" s="701"/>
      <c r="G967" s="701"/>
      <c r="H967" s="701"/>
      <c r="I967" s="701"/>
      <c r="J967" s="701"/>
      <c r="K967" s="701"/>
      <c r="L967" s="701"/>
    </row>
    <row r="968" spans="1:12" x14ac:dyDescent="0.3">
      <c r="A968" s="1476"/>
      <c r="B968" s="701"/>
      <c r="C968" s="701"/>
      <c r="D968" s="3355"/>
      <c r="E968" s="3355"/>
      <c r="F968" s="3355"/>
      <c r="G968" s="3355"/>
      <c r="H968" s="3355"/>
      <c r="I968" s="701"/>
      <c r="J968" s="2657"/>
      <c r="K968" s="2657"/>
      <c r="L968" s="2657"/>
    </row>
    <row r="969" spans="1:12" x14ac:dyDescent="0.3">
      <c r="A969" s="1476"/>
      <c r="B969" s="701"/>
      <c r="C969" s="701"/>
      <c r="D969" s="701"/>
      <c r="E969" s="701"/>
      <c r="F969" s="701"/>
      <c r="G969" s="701"/>
      <c r="H969" s="701"/>
      <c r="I969" s="701"/>
      <c r="J969" s="701"/>
      <c r="K969" s="701"/>
      <c r="L969" s="701"/>
    </row>
    <row r="970" spans="1:12" x14ac:dyDescent="0.3">
      <c r="A970" s="1476"/>
      <c r="B970" s="3355"/>
      <c r="C970" s="3355"/>
      <c r="D970" s="3355"/>
      <c r="E970" s="3355"/>
      <c r="F970" s="3355"/>
      <c r="G970" s="3355"/>
      <c r="H970" s="3355"/>
      <c r="I970" s="3355"/>
      <c r="J970" s="3355"/>
      <c r="K970" s="3355"/>
      <c r="L970" s="3355"/>
    </row>
    <row r="971" spans="1:12" x14ac:dyDescent="0.3">
      <c r="A971" s="1476"/>
      <c r="B971" s="701"/>
      <c r="C971" s="701"/>
      <c r="D971" s="701"/>
      <c r="E971" s="701"/>
      <c r="F971" s="701"/>
      <c r="G971" s="701"/>
      <c r="H971" s="701"/>
      <c r="I971" s="701"/>
      <c r="J971" s="701"/>
      <c r="K971" s="701"/>
      <c r="L971" s="701"/>
    </row>
    <row r="972" spans="1:12" x14ac:dyDescent="0.3">
      <c r="A972" s="1476"/>
      <c r="B972" s="3355"/>
      <c r="C972" s="3355"/>
      <c r="D972" s="3355"/>
      <c r="E972" s="3355"/>
      <c r="F972" s="701"/>
      <c r="G972" s="3355"/>
      <c r="H972" s="3355"/>
      <c r="I972" s="701"/>
      <c r="J972" s="701"/>
      <c r="K972" s="701"/>
      <c r="L972" s="701"/>
    </row>
    <row r="973" spans="1:12" x14ac:dyDescent="0.3">
      <c r="A973" s="1476"/>
      <c r="B973" s="701"/>
      <c r="C973" s="701"/>
      <c r="D973" s="701"/>
      <c r="E973" s="701"/>
      <c r="F973" s="701"/>
      <c r="G973" s="701"/>
      <c r="H973" s="701"/>
      <c r="I973" s="701"/>
      <c r="J973" s="701"/>
      <c r="K973" s="701"/>
      <c r="L973" s="701"/>
    </row>
    <row r="974" spans="1:12" ht="5.0999999999999996" customHeight="1" x14ac:dyDescent="0.3">
      <c r="A974" s="1476"/>
      <c r="B974" s="701"/>
      <c r="C974" s="701"/>
      <c r="D974" s="701"/>
      <c r="E974" s="701"/>
      <c r="F974" s="701"/>
      <c r="G974" s="701"/>
      <c r="H974" s="701"/>
      <c r="I974" s="701"/>
      <c r="J974" s="701"/>
      <c r="K974" s="701"/>
      <c r="L974" s="701"/>
    </row>
    <row r="975" spans="1:12" x14ac:dyDescent="0.3">
      <c r="A975" s="3356"/>
      <c r="B975" s="3356"/>
      <c r="C975" s="3356"/>
      <c r="D975" s="3356"/>
      <c r="E975" s="3356"/>
      <c r="F975" s="3356"/>
      <c r="G975" s="3356"/>
      <c r="H975" s="3356"/>
      <c r="I975" s="3356"/>
      <c r="J975" s="3356"/>
      <c r="K975" s="3356"/>
      <c r="L975" s="701"/>
    </row>
    <row r="976" spans="1:12" x14ac:dyDescent="0.3">
      <c r="A976" s="3356"/>
      <c r="B976" s="3356"/>
      <c r="C976" s="3356"/>
      <c r="D976" s="3356"/>
      <c r="E976" s="3356"/>
      <c r="F976" s="3356"/>
      <c r="G976" s="3356"/>
      <c r="H976" s="3356"/>
      <c r="I976" s="3356"/>
      <c r="J976" s="3356"/>
      <c r="K976" s="3356"/>
      <c r="L976" s="701"/>
    </row>
    <row r="977" spans="1:12" ht="5.0999999999999996" customHeight="1" x14ac:dyDescent="0.3">
      <c r="A977" s="1476"/>
      <c r="B977" s="701"/>
      <c r="C977" s="701"/>
      <c r="D977" s="701"/>
      <c r="E977" s="701"/>
      <c r="F977" s="701"/>
      <c r="G977" s="701"/>
      <c r="H977" s="701"/>
      <c r="I977" s="701"/>
      <c r="J977" s="701"/>
      <c r="K977" s="701"/>
      <c r="L977" s="701"/>
    </row>
    <row r="978" spans="1:12" x14ac:dyDescent="0.3">
      <c r="A978" s="1476"/>
      <c r="B978" s="701"/>
      <c r="C978" s="701"/>
      <c r="D978" s="701"/>
      <c r="E978" s="701"/>
      <c r="F978" s="701"/>
      <c r="G978" s="701"/>
      <c r="H978" s="701"/>
      <c r="I978" s="701"/>
      <c r="J978" s="701"/>
      <c r="K978" s="701"/>
      <c r="L978" s="701"/>
    </row>
    <row r="979" spans="1:12" x14ac:dyDescent="0.3">
      <c r="A979" s="3354"/>
      <c r="B979" s="3354"/>
      <c r="C979" s="3354"/>
      <c r="D979" s="3354"/>
      <c r="E979" s="3354"/>
      <c r="F979" s="3354"/>
      <c r="G979" s="3354"/>
      <c r="H979" s="3354"/>
      <c r="I979" s="3354"/>
      <c r="J979" s="3354"/>
      <c r="K979" s="3354"/>
      <c r="L979" s="3354"/>
    </row>
    <row r="980" spans="1:12" x14ac:dyDescent="0.3">
      <c r="A980" s="3354"/>
      <c r="B980" s="3354"/>
      <c r="C980" s="3354"/>
      <c r="D980" s="3354"/>
      <c r="E980" s="3354"/>
      <c r="F980" s="3354"/>
      <c r="G980" s="3354"/>
      <c r="H980" s="3354"/>
      <c r="I980" s="3354"/>
      <c r="J980" s="3354"/>
      <c r="K980" s="3354"/>
      <c r="L980" s="3354"/>
    </row>
    <row r="981" spans="1:12" x14ac:dyDescent="0.3">
      <c r="A981" s="3354"/>
      <c r="B981" s="3354"/>
      <c r="C981" s="3354"/>
      <c r="D981" s="3354"/>
      <c r="E981" s="3354"/>
      <c r="F981" s="3354"/>
      <c r="G981" s="3354"/>
      <c r="H981" s="3354"/>
      <c r="I981" s="3354"/>
      <c r="J981" s="3354"/>
      <c r="K981" s="3354"/>
      <c r="L981" s="3354"/>
    </row>
    <row r="982" spans="1:12" ht="5.0999999999999996" customHeight="1" x14ac:dyDescent="0.3">
      <c r="A982" s="1476"/>
      <c r="B982" s="701"/>
      <c r="C982" s="701"/>
      <c r="D982" s="701"/>
      <c r="E982" s="701"/>
      <c r="F982" s="701"/>
      <c r="G982" s="701"/>
      <c r="H982" s="701"/>
      <c r="I982" s="701"/>
      <c r="J982" s="701"/>
      <c r="K982" s="701"/>
      <c r="L982" s="701"/>
    </row>
    <row r="983" spans="1:12" x14ac:dyDescent="0.3">
      <c r="A983" s="1476"/>
      <c r="B983" s="701"/>
      <c r="C983" s="701"/>
      <c r="D983" s="701"/>
      <c r="E983" s="701"/>
      <c r="F983" s="701"/>
      <c r="G983" s="701"/>
      <c r="H983" s="701"/>
      <c r="I983" s="701"/>
      <c r="J983" s="701"/>
      <c r="K983" s="701"/>
      <c r="L983" s="701"/>
    </row>
    <row r="984" spans="1:12" ht="5.0999999999999996" customHeight="1" x14ac:dyDescent="0.3">
      <c r="A984" s="1476"/>
      <c r="B984" s="701"/>
      <c r="C984" s="701"/>
      <c r="D984" s="701"/>
      <c r="E984" s="701"/>
      <c r="F984" s="701"/>
      <c r="G984" s="701"/>
      <c r="H984" s="701"/>
      <c r="I984" s="701"/>
      <c r="J984" s="701"/>
      <c r="K984" s="701"/>
      <c r="L984" s="701"/>
    </row>
    <row r="985" spans="1:12" x14ac:dyDescent="0.3">
      <c r="A985" s="2657"/>
      <c r="B985" s="2657"/>
      <c r="C985" s="2657"/>
      <c r="D985" s="2657"/>
      <c r="E985" s="2657"/>
      <c r="F985" s="2657"/>
      <c r="G985" s="2657"/>
      <c r="H985" s="2657"/>
      <c r="I985" s="2657"/>
      <c r="J985" s="2657"/>
      <c r="K985" s="2657"/>
      <c r="L985" s="2657"/>
    </row>
    <row r="986" spans="1:12" x14ac:dyDescent="0.3">
      <c r="A986" s="1476"/>
      <c r="B986" s="701"/>
      <c r="C986" s="701"/>
      <c r="D986" s="701"/>
      <c r="E986" s="701"/>
      <c r="F986" s="701"/>
      <c r="G986" s="701"/>
      <c r="H986" s="701"/>
      <c r="I986" s="701"/>
      <c r="J986" s="701"/>
      <c r="K986" s="701"/>
      <c r="L986" s="701"/>
    </row>
    <row r="987" spans="1:12" x14ac:dyDescent="0.3">
      <c r="A987" s="1477"/>
      <c r="B987" s="701"/>
      <c r="C987" s="701"/>
      <c r="D987" s="3355"/>
      <c r="E987" s="3355"/>
      <c r="F987" s="3355"/>
      <c r="G987" s="3355"/>
      <c r="H987" s="3355"/>
      <c r="I987" s="3355"/>
      <c r="J987" s="3355"/>
      <c r="K987" s="3355"/>
      <c r="L987" s="3355"/>
    </row>
    <row r="988" spans="1:12" x14ac:dyDescent="0.3">
      <c r="A988" s="1476"/>
      <c r="B988" s="701"/>
      <c r="C988" s="701"/>
      <c r="D988" s="701"/>
      <c r="E988" s="701"/>
      <c r="F988" s="701"/>
      <c r="G988" s="701"/>
      <c r="H988" s="701"/>
      <c r="I988" s="701"/>
      <c r="J988" s="701"/>
      <c r="K988" s="701"/>
      <c r="L988" s="701"/>
    </row>
    <row r="989" spans="1:12" x14ac:dyDescent="0.3">
      <c r="A989" s="1476"/>
      <c r="B989" s="701"/>
      <c r="C989" s="701"/>
      <c r="D989" s="3355"/>
      <c r="E989" s="3355"/>
      <c r="F989" s="3355"/>
      <c r="G989" s="3355"/>
      <c r="H989" s="3355"/>
      <c r="I989" s="701"/>
      <c r="J989" s="2657"/>
      <c r="K989" s="2657"/>
      <c r="L989" s="2657"/>
    </row>
    <row r="990" spans="1:12" x14ac:dyDescent="0.3">
      <c r="A990" s="1476"/>
      <c r="B990" s="701"/>
      <c r="C990" s="701"/>
      <c r="D990" s="701"/>
      <c r="E990" s="701"/>
      <c r="F990" s="701"/>
      <c r="G990" s="701"/>
      <c r="H990" s="701"/>
      <c r="I990" s="701"/>
      <c r="J990" s="701"/>
      <c r="K990" s="701"/>
      <c r="L990" s="701"/>
    </row>
    <row r="991" spans="1:12" x14ac:dyDescent="0.3">
      <c r="A991" s="1476"/>
      <c r="B991" s="3355"/>
      <c r="C991" s="3355"/>
      <c r="D991" s="3355"/>
      <c r="E991" s="3355"/>
      <c r="F991" s="3355"/>
      <c r="G991" s="3355"/>
      <c r="H991" s="3355"/>
      <c r="I991" s="3355"/>
      <c r="J991" s="3355"/>
      <c r="K991" s="3355"/>
      <c r="L991" s="3355"/>
    </row>
    <row r="992" spans="1:12" x14ac:dyDescent="0.3">
      <c r="A992" s="1476"/>
      <c r="B992" s="701"/>
      <c r="C992" s="701"/>
      <c r="D992" s="701"/>
      <c r="E992" s="701"/>
      <c r="F992" s="701"/>
      <c r="G992" s="701"/>
      <c r="H992" s="701"/>
      <c r="I992" s="701"/>
      <c r="J992" s="701"/>
      <c r="K992" s="701"/>
      <c r="L992" s="701"/>
    </row>
    <row r="993" spans="1:12" x14ac:dyDescent="0.3">
      <c r="A993" s="1476"/>
      <c r="B993" s="3355"/>
      <c r="C993" s="3355"/>
      <c r="D993" s="3355"/>
      <c r="E993" s="3355"/>
      <c r="F993" s="701"/>
      <c r="G993" s="3355"/>
      <c r="H993" s="3355"/>
      <c r="I993" s="701"/>
      <c r="J993" s="701"/>
      <c r="K993" s="701"/>
      <c r="L993" s="701"/>
    </row>
    <row r="994" spans="1:12" x14ac:dyDescent="0.3">
      <c r="A994" s="1476"/>
      <c r="B994" s="701"/>
      <c r="C994" s="701"/>
      <c r="D994" s="701"/>
      <c r="E994" s="701"/>
      <c r="F994" s="701"/>
      <c r="G994" s="701"/>
      <c r="H994" s="701"/>
      <c r="I994" s="701"/>
      <c r="J994" s="701"/>
      <c r="K994" s="701"/>
      <c r="L994" s="701"/>
    </row>
    <row r="995" spans="1:12" ht="5.0999999999999996" customHeight="1" x14ac:dyDescent="0.3">
      <c r="A995" s="1476"/>
      <c r="B995" s="701"/>
      <c r="C995" s="701"/>
      <c r="D995" s="701"/>
      <c r="E995" s="701"/>
      <c r="F995" s="701"/>
      <c r="G995" s="701"/>
      <c r="H995" s="701"/>
      <c r="I995" s="701"/>
      <c r="J995" s="701"/>
      <c r="K995" s="701"/>
      <c r="L995" s="701"/>
    </row>
    <row r="996" spans="1:12" x14ac:dyDescent="0.3">
      <c r="A996" s="3356"/>
      <c r="B996" s="3356"/>
      <c r="C996" s="3356"/>
      <c r="D996" s="3356"/>
      <c r="E996" s="3356"/>
      <c r="F996" s="3356"/>
      <c r="G996" s="3356"/>
      <c r="H996" s="3356"/>
      <c r="I996" s="3356"/>
      <c r="J996" s="3356"/>
      <c r="K996" s="3356"/>
      <c r="L996" s="701"/>
    </row>
    <row r="997" spans="1:12" x14ac:dyDescent="0.3">
      <c r="A997" s="3356"/>
      <c r="B997" s="3356"/>
      <c r="C997" s="3356"/>
      <c r="D997" s="3356"/>
      <c r="E997" s="3356"/>
      <c r="F997" s="3356"/>
      <c r="G997" s="3356"/>
      <c r="H997" s="3356"/>
      <c r="I997" s="3356"/>
      <c r="J997" s="3356"/>
      <c r="K997" s="3356"/>
      <c r="L997" s="701"/>
    </row>
    <row r="998" spans="1:12" ht="5.0999999999999996" customHeight="1" x14ac:dyDescent="0.3">
      <c r="A998" s="1476"/>
      <c r="B998" s="701"/>
      <c r="C998" s="701"/>
      <c r="D998" s="701"/>
      <c r="E998" s="701"/>
      <c r="F998" s="701"/>
      <c r="G998" s="701"/>
      <c r="H998" s="701"/>
      <c r="I998" s="701"/>
      <c r="J998" s="701"/>
      <c r="K998" s="701"/>
      <c r="L998" s="701"/>
    </row>
    <row r="999" spans="1:12" x14ac:dyDescent="0.3">
      <c r="A999" s="1476"/>
      <c r="B999" s="701"/>
      <c r="C999" s="701"/>
      <c r="D999" s="701"/>
      <c r="E999" s="701"/>
      <c r="F999" s="701"/>
      <c r="G999" s="701"/>
      <c r="H999" s="701"/>
      <c r="I999" s="701"/>
      <c r="J999" s="701"/>
      <c r="K999" s="701"/>
      <c r="L999" s="701"/>
    </row>
    <row r="1000" spans="1:12" x14ac:dyDescent="0.3">
      <c r="A1000" s="3354"/>
      <c r="B1000" s="3354"/>
      <c r="C1000" s="3354"/>
      <c r="D1000" s="3354"/>
      <c r="E1000" s="3354"/>
      <c r="F1000" s="3354"/>
      <c r="G1000" s="3354"/>
      <c r="H1000" s="3354"/>
      <c r="I1000" s="3354"/>
      <c r="J1000" s="3354"/>
      <c r="K1000" s="3354"/>
      <c r="L1000" s="3354"/>
    </row>
    <row r="1001" spans="1:12" x14ac:dyDescent="0.3">
      <c r="A1001" s="3354"/>
      <c r="B1001" s="3354"/>
      <c r="C1001" s="3354"/>
      <c r="D1001" s="3354"/>
      <c r="E1001" s="3354"/>
      <c r="F1001" s="3354"/>
      <c r="G1001" s="3354"/>
      <c r="H1001" s="3354"/>
      <c r="I1001" s="3354"/>
      <c r="J1001" s="3354"/>
      <c r="K1001" s="3354"/>
      <c r="L1001" s="3354"/>
    </row>
    <row r="1002" spans="1:12" x14ac:dyDescent="0.3">
      <c r="A1002" s="3354"/>
      <c r="B1002" s="3354"/>
      <c r="C1002" s="3354"/>
      <c r="D1002" s="3354"/>
      <c r="E1002" s="3354"/>
      <c r="F1002" s="3354"/>
      <c r="G1002" s="3354"/>
      <c r="H1002" s="3354"/>
      <c r="I1002" s="3354"/>
      <c r="J1002" s="3354"/>
      <c r="K1002" s="3354"/>
      <c r="L1002" s="3354"/>
    </row>
    <row r="1003" spans="1:12" ht="5.0999999999999996" customHeight="1" x14ac:dyDescent="0.3">
      <c r="A1003" s="1476"/>
      <c r="B1003" s="701"/>
      <c r="C1003" s="701"/>
      <c r="D1003" s="701"/>
      <c r="E1003" s="701"/>
      <c r="F1003" s="701"/>
      <c r="G1003" s="701"/>
      <c r="H1003" s="701"/>
      <c r="I1003" s="701"/>
      <c r="J1003" s="701"/>
      <c r="K1003" s="701"/>
      <c r="L1003" s="701"/>
    </row>
    <row r="1004" spans="1:12" x14ac:dyDescent="0.3">
      <c r="A1004" s="1476"/>
      <c r="B1004" s="701"/>
      <c r="C1004" s="701"/>
      <c r="D1004" s="701"/>
      <c r="E1004" s="701"/>
      <c r="F1004" s="701"/>
      <c r="G1004" s="701"/>
      <c r="H1004" s="701"/>
      <c r="I1004" s="701"/>
      <c r="J1004" s="701"/>
      <c r="K1004" s="701"/>
      <c r="L1004" s="701"/>
    </row>
    <row r="1005" spans="1:12" ht="5.0999999999999996" customHeight="1" x14ac:dyDescent="0.3">
      <c r="A1005" s="1476"/>
      <c r="B1005" s="701"/>
      <c r="C1005" s="701"/>
      <c r="D1005" s="701"/>
      <c r="E1005" s="701"/>
      <c r="F1005" s="701"/>
      <c r="G1005" s="701"/>
      <c r="H1005" s="701"/>
      <c r="I1005" s="701"/>
      <c r="J1005" s="701"/>
      <c r="K1005" s="701"/>
      <c r="L1005" s="701"/>
    </row>
    <row r="1006" spans="1:12" x14ac:dyDescent="0.3">
      <c r="A1006" s="2657"/>
      <c r="B1006" s="2657"/>
      <c r="C1006" s="2657"/>
      <c r="D1006" s="2657"/>
      <c r="E1006" s="2657"/>
      <c r="F1006" s="2657"/>
      <c r="G1006" s="2657"/>
      <c r="H1006" s="2657"/>
      <c r="I1006" s="2657"/>
      <c r="J1006" s="2657"/>
      <c r="K1006" s="2657"/>
      <c r="L1006" s="2657"/>
    </row>
    <row r="1007" spans="1:12" x14ac:dyDescent="0.3">
      <c r="A1007" s="1476"/>
      <c r="B1007" s="701"/>
      <c r="C1007" s="701"/>
      <c r="D1007" s="701"/>
      <c r="E1007" s="701"/>
      <c r="F1007" s="701"/>
      <c r="G1007" s="701"/>
      <c r="H1007" s="701"/>
      <c r="I1007" s="701"/>
      <c r="J1007" s="701"/>
      <c r="K1007" s="701"/>
      <c r="L1007" s="701"/>
    </row>
    <row r="1008" spans="1:12" x14ac:dyDescent="0.3">
      <c r="A1008" s="1477"/>
      <c r="B1008" s="701"/>
      <c r="C1008" s="701"/>
      <c r="D1008" s="3355"/>
      <c r="E1008" s="3355"/>
      <c r="F1008" s="3355"/>
      <c r="G1008" s="3355"/>
      <c r="H1008" s="3355"/>
      <c r="I1008" s="3355"/>
      <c r="J1008" s="3355"/>
      <c r="K1008" s="3355"/>
      <c r="L1008" s="3355"/>
    </row>
    <row r="1009" spans="1:12" x14ac:dyDescent="0.3">
      <c r="A1009" s="1476"/>
      <c r="B1009" s="701"/>
      <c r="C1009" s="701"/>
      <c r="D1009" s="701"/>
      <c r="E1009" s="701"/>
      <c r="F1009" s="701"/>
      <c r="G1009" s="701"/>
      <c r="H1009" s="701"/>
      <c r="I1009" s="701"/>
      <c r="J1009" s="701"/>
      <c r="K1009" s="701"/>
      <c r="L1009" s="701"/>
    </row>
    <row r="1010" spans="1:12" x14ac:dyDescent="0.3">
      <c r="A1010" s="1476"/>
      <c r="B1010" s="701"/>
      <c r="C1010" s="701"/>
      <c r="D1010" s="3355"/>
      <c r="E1010" s="3355"/>
      <c r="F1010" s="3355"/>
      <c r="G1010" s="3355"/>
      <c r="H1010" s="3355"/>
      <c r="I1010" s="701"/>
      <c r="J1010" s="2657"/>
      <c r="K1010" s="2657"/>
      <c r="L1010" s="2657"/>
    </row>
    <row r="1011" spans="1:12" x14ac:dyDescent="0.3">
      <c r="A1011" s="1476"/>
      <c r="B1011" s="701"/>
      <c r="C1011" s="701"/>
      <c r="D1011" s="701"/>
      <c r="E1011" s="701"/>
      <c r="F1011" s="701"/>
      <c r="G1011" s="701"/>
      <c r="H1011" s="701"/>
      <c r="I1011" s="701"/>
      <c r="J1011" s="701"/>
      <c r="K1011" s="701"/>
      <c r="L1011" s="701"/>
    </row>
    <row r="1012" spans="1:12" x14ac:dyDescent="0.3">
      <c r="A1012" s="1476"/>
      <c r="B1012" s="3355"/>
      <c r="C1012" s="3355"/>
      <c r="D1012" s="3355"/>
      <c r="E1012" s="3355"/>
      <c r="F1012" s="3355"/>
      <c r="G1012" s="3355"/>
      <c r="H1012" s="3355"/>
      <c r="I1012" s="3355"/>
      <c r="J1012" s="3355"/>
      <c r="K1012" s="3355"/>
      <c r="L1012" s="3355"/>
    </row>
    <row r="1013" spans="1:12" x14ac:dyDescent="0.3">
      <c r="A1013" s="1476"/>
      <c r="B1013" s="701"/>
      <c r="C1013" s="701"/>
      <c r="D1013" s="701"/>
      <c r="E1013" s="701"/>
      <c r="F1013" s="701"/>
      <c r="G1013" s="701"/>
      <c r="H1013" s="701"/>
      <c r="I1013" s="701"/>
      <c r="J1013" s="701"/>
      <c r="K1013" s="701"/>
      <c r="L1013" s="701"/>
    </row>
    <row r="1014" spans="1:12" x14ac:dyDescent="0.3">
      <c r="A1014" s="1476"/>
      <c r="B1014" s="3355"/>
      <c r="C1014" s="3355"/>
      <c r="D1014" s="3355"/>
      <c r="E1014" s="3355"/>
      <c r="F1014" s="701"/>
      <c r="G1014" s="3355"/>
      <c r="H1014" s="3355"/>
      <c r="I1014" s="701"/>
      <c r="J1014" s="701"/>
      <c r="K1014" s="701"/>
      <c r="L1014" s="701"/>
    </row>
    <row r="1015" spans="1:12" x14ac:dyDescent="0.3">
      <c r="A1015" s="1476"/>
      <c r="B1015" s="701"/>
      <c r="C1015" s="701"/>
      <c r="D1015" s="701"/>
      <c r="E1015" s="701"/>
      <c r="F1015" s="701"/>
      <c r="G1015" s="701"/>
      <c r="H1015" s="701"/>
      <c r="I1015" s="701"/>
      <c r="J1015" s="701"/>
      <c r="K1015" s="701"/>
      <c r="L1015" s="701"/>
    </row>
    <row r="1016" spans="1:12" ht="5.0999999999999996" customHeight="1" x14ac:dyDescent="0.3">
      <c r="A1016" s="1476"/>
      <c r="B1016" s="701"/>
      <c r="C1016" s="701"/>
      <c r="D1016" s="701"/>
      <c r="E1016" s="701"/>
      <c r="F1016" s="701"/>
      <c r="G1016" s="701"/>
      <c r="H1016" s="701"/>
      <c r="I1016" s="701"/>
      <c r="J1016" s="701"/>
      <c r="K1016" s="701"/>
      <c r="L1016" s="701"/>
    </row>
    <row r="1017" spans="1:12" x14ac:dyDescent="0.3">
      <c r="A1017" s="3356"/>
      <c r="B1017" s="3356"/>
      <c r="C1017" s="3356"/>
      <c r="D1017" s="3356"/>
      <c r="E1017" s="3356"/>
      <c r="F1017" s="3356"/>
      <c r="G1017" s="3356"/>
      <c r="H1017" s="3356"/>
      <c r="I1017" s="3356"/>
      <c r="J1017" s="3356"/>
      <c r="K1017" s="3356"/>
      <c r="L1017" s="701"/>
    </row>
    <row r="1018" spans="1:12" x14ac:dyDescent="0.3">
      <c r="A1018" s="3356"/>
      <c r="B1018" s="3356"/>
      <c r="C1018" s="3356"/>
      <c r="D1018" s="3356"/>
      <c r="E1018" s="3356"/>
      <c r="F1018" s="3356"/>
      <c r="G1018" s="3356"/>
      <c r="H1018" s="3356"/>
      <c r="I1018" s="3356"/>
      <c r="J1018" s="3356"/>
      <c r="K1018" s="3356"/>
      <c r="L1018" s="701"/>
    </row>
    <row r="1019" spans="1:12" ht="5.0999999999999996" customHeight="1" x14ac:dyDescent="0.3">
      <c r="A1019" s="1476"/>
      <c r="B1019" s="701"/>
      <c r="C1019" s="701"/>
      <c r="D1019" s="701"/>
      <c r="E1019" s="701"/>
      <c r="F1019" s="701"/>
      <c r="G1019" s="701"/>
      <c r="H1019" s="701"/>
      <c r="I1019" s="701"/>
      <c r="J1019" s="701"/>
      <c r="K1019" s="701"/>
      <c r="L1019" s="701"/>
    </row>
    <row r="1020" spans="1:12" x14ac:dyDescent="0.3">
      <c r="A1020" s="1476"/>
      <c r="B1020" s="701"/>
      <c r="C1020" s="701"/>
      <c r="D1020" s="701"/>
      <c r="E1020" s="701"/>
      <c r="F1020" s="701"/>
      <c r="G1020" s="701"/>
      <c r="H1020" s="701"/>
      <c r="I1020" s="701"/>
      <c r="J1020" s="701"/>
      <c r="K1020" s="701"/>
      <c r="L1020" s="701"/>
    </row>
    <row r="1021" spans="1:12" x14ac:dyDescent="0.3">
      <c r="A1021" s="3354"/>
      <c r="B1021" s="3354"/>
      <c r="C1021" s="3354"/>
      <c r="D1021" s="3354"/>
      <c r="E1021" s="3354"/>
      <c r="F1021" s="3354"/>
      <c r="G1021" s="3354"/>
      <c r="H1021" s="3354"/>
      <c r="I1021" s="3354"/>
      <c r="J1021" s="3354"/>
      <c r="K1021" s="3354"/>
      <c r="L1021" s="3354"/>
    </row>
    <row r="1022" spans="1:12" x14ac:dyDescent="0.3">
      <c r="A1022" s="3354"/>
      <c r="B1022" s="3354"/>
      <c r="C1022" s="3354"/>
      <c r="D1022" s="3354"/>
      <c r="E1022" s="3354"/>
      <c r="F1022" s="3354"/>
      <c r="G1022" s="3354"/>
      <c r="H1022" s="3354"/>
      <c r="I1022" s="3354"/>
      <c r="J1022" s="3354"/>
      <c r="K1022" s="3354"/>
      <c r="L1022" s="3354"/>
    </row>
    <row r="1023" spans="1:12" x14ac:dyDescent="0.3">
      <c r="A1023" s="3354"/>
      <c r="B1023" s="3354"/>
      <c r="C1023" s="3354"/>
      <c r="D1023" s="3354"/>
      <c r="E1023" s="3354"/>
      <c r="F1023" s="3354"/>
      <c r="G1023" s="3354"/>
      <c r="H1023" s="3354"/>
      <c r="I1023" s="3354"/>
      <c r="J1023" s="3354"/>
      <c r="K1023" s="3354"/>
      <c r="L1023" s="3354"/>
    </row>
    <row r="1024" spans="1:12" ht="5.0999999999999996" customHeight="1" x14ac:dyDescent="0.3">
      <c r="A1024" s="1476"/>
      <c r="B1024" s="701"/>
      <c r="C1024" s="701"/>
      <c r="D1024" s="701"/>
      <c r="E1024" s="701"/>
      <c r="F1024" s="701"/>
      <c r="G1024" s="701"/>
      <c r="H1024" s="701"/>
      <c r="I1024" s="701"/>
      <c r="J1024" s="701"/>
      <c r="K1024" s="701"/>
      <c r="L1024" s="701"/>
    </row>
    <row r="1025" spans="1:12" x14ac:dyDescent="0.3">
      <c r="A1025" s="1476"/>
      <c r="B1025" s="701"/>
      <c r="C1025" s="701"/>
      <c r="D1025" s="701"/>
      <c r="E1025" s="701"/>
      <c r="F1025" s="701"/>
      <c r="G1025" s="701"/>
      <c r="H1025" s="701"/>
      <c r="I1025" s="701"/>
      <c r="J1025" s="701"/>
      <c r="K1025" s="701"/>
      <c r="L1025" s="701"/>
    </row>
    <row r="1026" spans="1:12" ht="5.0999999999999996" customHeight="1" x14ac:dyDescent="0.3">
      <c r="A1026" s="1476"/>
      <c r="B1026" s="701"/>
      <c r="C1026" s="701"/>
      <c r="D1026" s="701"/>
      <c r="E1026" s="701"/>
      <c r="F1026" s="701"/>
      <c r="G1026" s="701"/>
      <c r="H1026" s="701"/>
      <c r="I1026" s="701"/>
      <c r="J1026" s="701"/>
      <c r="K1026" s="701"/>
      <c r="L1026" s="701"/>
    </row>
    <row r="1027" spans="1:12" x14ac:dyDescent="0.3">
      <c r="A1027" s="2657"/>
      <c r="B1027" s="2657"/>
      <c r="C1027" s="2657"/>
      <c r="D1027" s="2657"/>
      <c r="E1027" s="2657"/>
      <c r="F1027" s="2657"/>
      <c r="G1027" s="2657"/>
      <c r="H1027" s="2657"/>
      <c r="I1027" s="2657"/>
      <c r="J1027" s="2657"/>
      <c r="K1027" s="2657"/>
      <c r="L1027" s="2657"/>
    </row>
    <row r="1028" spans="1:12" x14ac:dyDescent="0.3">
      <c r="A1028" s="1476"/>
      <c r="B1028" s="701"/>
      <c r="C1028" s="701"/>
      <c r="D1028" s="701"/>
      <c r="E1028" s="701"/>
      <c r="F1028" s="701"/>
      <c r="G1028" s="701"/>
      <c r="H1028" s="701"/>
      <c r="I1028" s="701"/>
      <c r="J1028" s="701"/>
      <c r="K1028" s="701"/>
      <c r="L1028" s="701"/>
    </row>
    <row r="1029" spans="1:12" x14ac:dyDescent="0.3">
      <c r="A1029" s="1477"/>
      <c r="B1029" s="701"/>
      <c r="C1029" s="701"/>
      <c r="D1029" s="3355"/>
      <c r="E1029" s="3355"/>
      <c r="F1029" s="3355"/>
      <c r="G1029" s="3355"/>
      <c r="H1029" s="3355"/>
      <c r="I1029" s="3355"/>
      <c r="J1029" s="3355"/>
      <c r="K1029" s="3355"/>
      <c r="L1029" s="3355"/>
    </row>
    <row r="1030" spans="1:12" x14ac:dyDescent="0.3">
      <c r="A1030" s="1476"/>
      <c r="B1030" s="701"/>
      <c r="C1030" s="701"/>
      <c r="D1030" s="701"/>
      <c r="E1030" s="701"/>
      <c r="F1030" s="701"/>
      <c r="G1030" s="701"/>
      <c r="H1030" s="701"/>
      <c r="I1030" s="701"/>
      <c r="J1030" s="701"/>
      <c r="K1030" s="701"/>
      <c r="L1030" s="701"/>
    </row>
    <row r="1031" spans="1:12" x14ac:dyDescent="0.3">
      <c r="A1031" s="1476"/>
      <c r="B1031" s="701"/>
      <c r="C1031" s="701"/>
      <c r="D1031" s="3355"/>
      <c r="E1031" s="3355"/>
      <c r="F1031" s="3355"/>
      <c r="G1031" s="3355"/>
      <c r="H1031" s="3355"/>
      <c r="I1031" s="701"/>
      <c r="J1031" s="2657"/>
      <c r="K1031" s="2657"/>
      <c r="L1031" s="2657"/>
    </row>
    <row r="1032" spans="1:12" x14ac:dyDescent="0.3">
      <c r="A1032" s="1476"/>
      <c r="B1032" s="701"/>
      <c r="C1032" s="701"/>
      <c r="D1032" s="701"/>
      <c r="E1032" s="701"/>
      <c r="F1032" s="701"/>
      <c r="G1032" s="701"/>
      <c r="H1032" s="701"/>
      <c r="I1032" s="701"/>
      <c r="J1032" s="701"/>
      <c r="K1032" s="701"/>
      <c r="L1032" s="701"/>
    </row>
    <row r="1033" spans="1:12" x14ac:dyDescent="0.3">
      <c r="A1033" s="1476"/>
      <c r="B1033" s="3355"/>
      <c r="C1033" s="3355"/>
      <c r="D1033" s="3355"/>
      <c r="E1033" s="3355"/>
      <c r="F1033" s="3355"/>
      <c r="G1033" s="3355"/>
      <c r="H1033" s="3355"/>
      <c r="I1033" s="3355"/>
      <c r="J1033" s="3355"/>
      <c r="K1033" s="3355"/>
      <c r="L1033" s="3355"/>
    </row>
    <row r="1034" spans="1:12" x14ac:dyDescent="0.3">
      <c r="A1034" s="1476"/>
      <c r="B1034" s="701"/>
      <c r="C1034" s="701"/>
      <c r="D1034" s="701"/>
      <c r="E1034" s="701"/>
      <c r="F1034" s="701"/>
      <c r="G1034" s="701"/>
      <c r="H1034" s="701"/>
      <c r="I1034" s="701"/>
      <c r="J1034" s="701"/>
      <c r="K1034" s="701"/>
      <c r="L1034" s="701"/>
    </row>
    <row r="1035" spans="1:12" x14ac:dyDescent="0.3">
      <c r="A1035" s="1476"/>
      <c r="B1035" s="3355"/>
      <c r="C1035" s="3355"/>
      <c r="D1035" s="3355"/>
      <c r="E1035" s="3355"/>
      <c r="F1035" s="701"/>
      <c r="G1035" s="3355"/>
      <c r="H1035" s="3355"/>
      <c r="I1035" s="701"/>
      <c r="J1035" s="701"/>
      <c r="K1035" s="701"/>
      <c r="L1035" s="701"/>
    </row>
    <row r="1036" spans="1:12" x14ac:dyDescent="0.3">
      <c r="A1036" s="1476"/>
      <c r="B1036" s="701"/>
      <c r="C1036" s="701"/>
      <c r="D1036" s="701"/>
      <c r="E1036" s="701"/>
      <c r="F1036" s="701"/>
      <c r="G1036" s="701"/>
      <c r="H1036" s="701"/>
      <c r="I1036" s="701"/>
      <c r="J1036" s="701"/>
      <c r="K1036" s="701"/>
      <c r="L1036" s="701"/>
    </row>
    <row r="1037" spans="1:12" ht="5.0999999999999996" customHeight="1" x14ac:dyDescent="0.3">
      <c r="A1037" s="1476"/>
      <c r="B1037" s="701"/>
      <c r="C1037" s="701"/>
      <c r="D1037" s="701"/>
      <c r="E1037" s="701"/>
      <c r="F1037" s="701"/>
      <c r="G1037" s="701"/>
      <c r="H1037" s="701"/>
      <c r="I1037" s="701"/>
      <c r="J1037" s="701"/>
      <c r="K1037" s="701"/>
      <c r="L1037" s="701"/>
    </row>
    <row r="1038" spans="1:12" x14ac:dyDescent="0.3">
      <c r="A1038" s="3356"/>
      <c r="B1038" s="3356"/>
      <c r="C1038" s="3356"/>
      <c r="D1038" s="3356"/>
      <c r="E1038" s="3356"/>
      <c r="F1038" s="3356"/>
      <c r="G1038" s="3356"/>
      <c r="H1038" s="3356"/>
      <c r="I1038" s="3356"/>
      <c r="J1038" s="3356"/>
      <c r="K1038" s="3356"/>
      <c r="L1038" s="701"/>
    </row>
    <row r="1039" spans="1:12" x14ac:dyDescent="0.3">
      <c r="A1039" s="3356"/>
      <c r="B1039" s="3356"/>
      <c r="C1039" s="3356"/>
      <c r="D1039" s="3356"/>
      <c r="E1039" s="3356"/>
      <c r="F1039" s="3356"/>
      <c r="G1039" s="3356"/>
      <c r="H1039" s="3356"/>
      <c r="I1039" s="3356"/>
      <c r="J1039" s="3356"/>
      <c r="K1039" s="3356"/>
      <c r="L1039" s="701"/>
    </row>
    <row r="1040" spans="1:12" ht="5.0999999999999996" customHeight="1" x14ac:dyDescent="0.3">
      <c r="A1040" s="1476"/>
      <c r="B1040" s="701"/>
      <c r="C1040" s="701"/>
      <c r="D1040" s="701"/>
      <c r="E1040" s="701"/>
      <c r="F1040" s="701"/>
      <c r="G1040" s="701"/>
      <c r="H1040" s="701"/>
      <c r="I1040" s="701"/>
      <c r="J1040" s="701"/>
      <c r="K1040" s="701"/>
      <c r="L1040" s="701"/>
    </row>
    <row r="1041" spans="1:12" x14ac:dyDescent="0.3">
      <c r="A1041" s="1476"/>
      <c r="B1041" s="701"/>
      <c r="C1041" s="701"/>
      <c r="D1041" s="701"/>
      <c r="E1041" s="701"/>
      <c r="F1041" s="701"/>
      <c r="G1041" s="701"/>
      <c r="H1041" s="701"/>
      <c r="I1041" s="701"/>
      <c r="J1041" s="701"/>
      <c r="K1041" s="701"/>
      <c r="L1041" s="701"/>
    </row>
    <row r="1042" spans="1:12" x14ac:dyDescent="0.3">
      <c r="A1042" s="3354"/>
      <c r="B1042" s="3354"/>
      <c r="C1042" s="3354"/>
      <c r="D1042" s="3354"/>
      <c r="E1042" s="3354"/>
      <c r="F1042" s="3354"/>
      <c r="G1042" s="3354"/>
      <c r="H1042" s="3354"/>
      <c r="I1042" s="3354"/>
      <c r="J1042" s="3354"/>
      <c r="K1042" s="3354"/>
      <c r="L1042" s="3354"/>
    </row>
    <row r="1043" spans="1:12" x14ac:dyDescent="0.3">
      <c r="A1043" s="3354"/>
      <c r="B1043" s="3354"/>
      <c r="C1043" s="3354"/>
      <c r="D1043" s="3354"/>
      <c r="E1043" s="3354"/>
      <c r="F1043" s="3354"/>
      <c r="G1043" s="3354"/>
      <c r="H1043" s="3354"/>
      <c r="I1043" s="3354"/>
      <c r="J1043" s="3354"/>
      <c r="K1043" s="3354"/>
      <c r="L1043" s="3354"/>
    </row>
    <row r="1044" spans="1:12" x14ac:dyDescent="0.3">
      <c r="A1044" s="3354"/>
      <c r="B1044" s="3354"/>
      <c r="C1044" s="3354"/>
      <c r="D1044" s="3354"/>
      <c r="E1044" s="3354"/>
      <c r="F1044" s="3354"/>
      <c r="G1044" s="3354"/>
      <c r="H1044" s="3354"/>
      <c r="I1044" s="3354"/>
      <c r="J1044" s="3354"/>
      <c r="K1044" s="3354"/>
      <c r="L1044" s="3354"/>
    </row>
    <row r="1045" spans="1:12" ht="5.0999999999999996" customHeight="1" x14ac:dyDescent="0.3">
      <c r="A1045" s="1476"/>
      <c r="B1045" s="701"/>
      <c r="C1045" s="701"/>
      <c r="D1045" s="701"/>
      <c r="E1045" s="701"/>
      <c r="F1045" s="701"/>
      <c r="G1045" s="701"/>
      <c r="H1045" s="701"/>
      <c r="I1045" s="701"/>
      <c r="J1045" s="701"/>
      <c r="K1045" s="701"/>
      <c r="L1045" s="701"/>
    </row>
    <row r="1046" spans="1:12" x14ac:dyDescent="0.3">
      <c r="A1046" s="1476"/>
      <c r="B1046" s="701"/>
      <c r="C1046" s="701"/>
      <c r="D1046" s="701"/>
      <c r="E1046" s="701"/>
      <c r="F1046" s="701"/>
      <c r="G1046" s="701"/>
      <c r="H1046" s="701"/>
      <c r="I1046" s="701"/>
      <c r="J1046" s="701"/>
      <c r="K1046" s="701"/>
      <c r="L1046" s="701"/>
    </row>
    <row r="1047" spans="1:12" ht="5.0999999999999996" customHeight="1" x14ac:dyDescent="0.3">
      <c r="A1047" s="1476"/>
      <c r="B1047" s="701"/>
      <c r="C1047" s="701"/>
      <c r="D1047" s="701"/>
      <c r="E1047" s="701"/>
      <c r="F1047" s="701"/>
      <c r="G1047" s="701"/>
      <c r="H1047" s="701"/>
      <c r="I1047" s="701"/>
      <c r="J1047" s="701"/>
      <c r="K1047" s="701"/>
      <c r="L1047" s="701"/>
    </row>
    <row r="1048" spans="1:12" x14ac:dyDescent="0.3">
      <c r="A1048" s="2657"/>
      <c r="B1048" s="2657"/>
      <c r="C1048" s="2657"/>
      <c r="D1048" s="2657"/>
      <c r="E1048" s="2657"/>
      <c r="F1048" s="2657"/>
      <c r="G1048" s="2657"/>
      <c r="H1048" s="2657"/>
      <c r="I1048" s="2657"/>
      <c r="J1048" s="2657"/>
      <c r="K1048" s="2657"/>
      <c r="L1048" s="2657"/>
    </row>
    <row r="1049" spans="1:12" x14ac:dyDescent="0.3">
      <c r="A1049" s="1476"/>
      <c r="B1049" s="701"/>
      <c r="C1049" s="701"/>
      <c r="D1049" s="701"/>
      <c r="E1049" s="701"/>
      <c r="F1049" s="701"/>
      <c r="G1049" s="701"/>
      <c r="H1049" s="701"/>
      <c r="I1049" s="701"/>
      <c r="J1049" s="701"/>
      <c r="K1049" s="701"/>
      <c r="L1049" s="701"/>
    </row>
    <row r="1050" spans="1:12" x14ac:dyDescent="0.3">
      <c r="A1050" s="1477"/>
      <c r="B1050" s="701"/>
      <c r="C1050" s="701"/>
      <c r="D1050" s="3355"/>
      <c r="E1050" s="3355"/>
      <c r="F1050" s="3355"/>
      <c r="G1050" s="3355"/>
      <c r="H1050" s="3355"/>
      <c r="I1050" s="3355"/>
      <c r="J1050" s="3355"/>
      <c r="K1050" s="3355"/>
      <c r="L1050" s="3355"/>
    </row>
    <row r="1051" spans="1:12" x14ac:dyDescent="0.3">
      <c r="A1051" s="1476"/>
      <c r="B1051" s="701"/>
      <c r="C1051" s="701"/>
      <c r="D1051" s="701"/>
      <c r="E1051" s="701"/>
      <c r="F1051" s="701"/>
      <c r="G1051" s="701"/>
      <c r="H1051" s="701"/>
      <c r="I1051" s="701"/>
      <c r="J1051" s="701"/>
      <c r="K1051" s="701"/>
      <c r="L1051" s="701"/>
    </row>
    <row r="1052" spans="1:12" x14ac:dyDescent="0.3">
      <c r="A1052" s="1476"/>
      <c r="B1052" s="701"/>
      <c r="C1052" s="701"/>
      <c r="D1052" s="3355"/>
      <c r="E1052" s="3355"/>
      <c r="F1052" s="3355"/>
      <c r="G1052" s="3355"/>
      <c r="H1052" s="3355"/>
      <c r="I1052" s="701"/>
      <c r="J1052" s="2657"/>
      <c r="K1052" s="2657"/>
      <c r="L1052" s="2657"/>
    </row>
    <row r="1053" spans="1:12" x14ac:dyDescent="0.3">
      <c r="A1053" s="1476"/>
      <c r="B1053" s="701"/>
      <c r="C1053" s="701"/>
      <c r="D1053" s="701"/>
      <c r="E1053" s="701"/>
      <c r="F1053" s="701"/>
      <c r="G1053" s="701"/>
      <c r="H1053" s="701"/>
      <c r="I1053" s="701"/>
      <c r="J1053" s="701"/>
      <c r="K1053" s="701"/>
      <c r="L1053" s="701"/>
    </row>
    <row r="1054" spans="1:12" x14ac:dyDescent="0.3">
      <c r="A1054" s="1476"/>
      <c r="B1054" s="3355"/>
      <c r="C1054" s="3355"/>
      <c r="D1054" s="3355"/>
      <c r="E1054" s="3355"/>
      <c r="F1054" s="3355"/>
      <c r="G1054" s="3355"/>
      <c r="H1054" s="3355"/>
      <c r="I1054" s="3355"/>
      <c r="J1054" s="3355"/>
      <c r="K1054" s="3355"/>
      <c r="L1054" s="3355"/>
    </row>
    <row r="1055" spans="1:12" x14ac:dyDescent="0.3">
      <c r="A1055" s="1476"/>
      <c r="B1055" s="701"/>
      <c r="C1055" s="701"/>
      <c r="D1055" s="701"/>
      <c r="E1055" s="701"/>
      <c r="F1055" s="701"/>
      <c r="G1055" s="701"/>
      <c r="H1055" s="701"/>
      <c r="I1055" s="701"/>
      <c r="J1055" s="701"/>
      <c r="K1055" s="701"/>
      <c r="L1055" s="701"/>
    </row>
    <row r="1056" spans="1:12" x14ac:dyDescent="0.3">
      <c r="A1056" s="1476"/>
      <c r="B1056" s="3355"/>
      <c r="C1056" s="3355"/>
      <c r="D1056" s="3355"/>
      <c r="E1056" s="3355"/>
      <c r="F1056" s="701"/>
      <c r="G1056" s="3355"/>
      <c r="H1056" s="3355"/>
      <c r="I1056" s="701"/>
      <c r="J1056" s="701"/>
      <c r="K1056" s="701"/>
      <c r="L1056" s="701"/>
    </row>
    <row r="1057" spans="1:12" x14ac:dyDescent="0.3">
      <c r="A1057" s="1476"/>
      <c r="B1057" s="701"/>
      <c r="C1057" s="701"/>
      <c r="D1057" s="701"/>
      <c r="E1057" s="701"/>
      <c r="F1057" s="701"/>
      <c r="G1057" s="701"/>
      <c r="H1057" s="701"/>
      <c r="I1057" s="701"/>
      <c r="J1057" s="701"/>
      <c r="K1057" s="701"/>
      <c r="L1057" s="701"/>
    </row>
    <row r="1058" spans="1:12" ht="5.0999999999999996" customHeight="1" x14ac:dyDescent="0.3">
      <c r="A1058" s="1476"/>
      <c r="B1058" s="701"/>
      <c r="C1058" s="701"/>
      <c r="D1058" s="701"/>
      <c r="E1058" s="701"/>
      <c r="F1058" s="701"/>
      <c r="G1058" s="701"/>
      <c r="H1058" s="701"/>
      <c r="I1058" s="701"/>
      <c r="J1058" s="701"/>
      <c r="K1058" s="701"/>
      <c r="L1058" s="701"/>
    </row>
    <row r="1059" spans="1:12" x14ac:dyDescent="0.3">
      <c r="A1059" s="3356"/>
      <c r="B1059" s="3356"/>
      <c r="C1059" s="3356"/>
      <c r="D1059" s="3356"/>
      <c r="E1059" s="3356"/>
      <c r="F1059" s="3356"/>
      <c r="G1059" s="3356"/>
      <c r="H1059" s="3356"/>
      <c r="I1059" s="3356"/>
      <c r="J1059" s="3356"/>
      <c r="K1059" s="3356"/>
      <c r="L1059" s="701"/>
    </row>
    <row r="1060" spans="1:12" x14ac:dyDescent="0.3">
      <c r="A1060" s="3356"/>
      <c r="B1060" s="3356"/>
      <c r="C1060" s="3356"/>
      <c r="D1060" s="3356"/>
      <c r="E1060" s="3356"/>
      <c r="F1060" s="3356"/>
      <c r="G1060" s="3356"/>
      <c r="H1060" s="3356"/>
      <c r="I1060" s="3356"/>
      <c r="J1060" s="3356"/>
      <c r="K1060" s="3356"/>
      <c r="L1060" s="701"/>
    </row>
    <row r="1061" spans="1:12" ht="5.0999999999999996" customHeight="1" x14ac:dyDescent="0.3">
      <c r="A1061" s="1476"/>
      <c r="B1061" s="701"/>
      <c r="C1061" s="701"/>
      <c r="D1061" s="701"/>
      <c r="E1061" s="701"/>
      <c r="F1061" s="701"/>
      <c r="G1061" s="701"/>
      <c r="H1061" s="701"/>
      <c r="I1061" s="701"/>
      <c r="J1061" s="701"/>
      <c r="K1061" s="701"/>
      <c r="L1061" s="701"/>
    </row>
    <row r="1062" spans="1:12" x14ac:dyDescent="0.3">
      <c r="A1062" s="1476"/>
      <c r="B1062" s="701"/>
      <c r="C1062" s="701"/>
      <c r="D1062" s="701"/>
      <c r="E1062" s="701"/>
      <c r="F1062" s="701"/>
      <c r="G1062" s="701"/>
      <c r="H1062" s="701"/>
      <c r="I1062" s="701"/>
      <c r="J1062" s="701"/>
      <c r="K1062" s="701"/>
      <c r="L1062" s="701"/>
    </row>
    <row r="1063" spans="1:12" x14ac:dyDescent="0.3">
      <c r="A1063" s="3354"/>
      <c r="B1063" s="3354"/>
      <c r="C1063" s="3354"/>
      <c r="D1063" s="3354"/>
      <c r="E1063" s="3354"/>
      <c r="F1063" s="3354"/>
      <c r="G1063" s="3354"/>
      <c r="H1063" s="3354"/>
      <c r="I1063" s="3354"/>
      <c r="J1063" s="3354"/>
      <c r="K1063" s="3354"/>
      <c r="L1063" s="3354"/>
    </row>
    <row r="1064" spans="1:12" x14ac:dyDescent="0.3">
      <c r="A1064" s="3354"/>
      <c r="B1064" s="3354"/>
      <c r="C1064" s="3354"/>
      <c r="D1064" s="3354"/>
      <c r="E1064" s="3354"/>
      <c r="F1064" s="3354"/>
      <c r="G1064" s="3354"/>
      <c r="H1064" s="3354"/>
      <c r="I1064" s="3354"/>
      <c r="J1064" s="3354"/>
      <c r="K1064" s="3354"/>
      <c r="L1064" s="3354"/>
    </row>
    <row r="1065" spans="1:12" x14ac:dyDescent="0.3">
      <c r="A1065" s="3354"/>
      <c r="B1065" s="3354"/>
      <c r="C1065" s="3354"/>
      <c r="D1065" s="3354"/>
      <c r="E1065" s="3354"/>
      <c r="F1065" s="3354"/>
      <c r="G1065" s="3354"/>
      <c r="H1065" s="3354"/>
      <c r="I1065" s="3354"/>
      <c r="J1065" s="3354"/>
      <c r="K1065" s="3354"/>
      <c r="L1065" s="3354"/>
    </row>
    <row r="1066" spans="1:12" ht="5.0999999999999996" customHeight="1" x14ac:dyDescent="0.3">
      <c r="A1066" s="1476"/>
      <c r="B1066" s="701"/>
      <c r="C1066" s="701"/>
      <c r="D1066" s="701"/>
      <c r="E1066" s="701"/>
      <c r="F1066" s="701"/>
      <c r="G1066" s="701"/>
      <c r="H1066" s="701"/>
      <c r="I1066" s="701"/>
      <c r="J1066" s="701"/>
      <c r="K1066" s="701"/>
      <c r="L1066" s="701"/>
    </row>
    <row r="1067" spans="1:12" x14ac:dyDescent="0.3">
      <c r="A1067" s="1476"/>
      <c r="B1067" s="701"/>
      <c r="C1067" s="701"/>
      <c r="D1067" s="701"/>
      <c r="E1067" s="701"/>
      <c r="F1067" s="701"/>
      <c r="G1067" s="701"/>
      <c r="H1067" s="701"/>
      <c r="I1067" s="701"/>
      <c r="J1067" s="701"/>
      <c r="K1067" s="701"/>
      <c r="L1067" s="701"/>
    </row>
    <row r="1068" spans="1:12" ht="5.0999999999999996" customHeight="1" x14ac:dyDescent="0.3">
      <c r="A1068" s="1476"/>
      <c r="B1068" s="701"/>
      <c r="C1068" s="701"/>
      <c r="D1068" s="701"/>
      <c r="E1068" s="701"/>
      <c r="F1068" s="701"/>
      <c r="G1068" s="701"/>
      <c r="H1068" s="701"/>
      <c r="I1068" s="701"/>
      <c r="J1068" s="701"/>
      <c r="K1068" s="701"/>
      <c r="L1068" s="701"/>
    </row>
    <row r="1069" spans="1:12" x14ac:dyDescent="0.3">
      <c r="A1069" s="2657"/>
      <c r="B1069" s="2657"/>
      <c r="C1069" s="2657"/>
      <c r="D1069" s="2657"/>
      <c r="E1069" s="2657"/>
      <c r="F1069" s="2657"/>
      <c r="G1069" s="2657"/>
      <c r="H1069" s="2657"/>
      <c r="I1069" s="2657"/>
      <c r="J1069" s="2657"/>
      <c r="K1069" s="2657"/>
      <c r="L1069" s="2657"/>
    </row>
    <row r="1070" spans="1:12" x14ac:dyDescent="0.3">
      <c r="A1070" s="1476"/>
      <c r="B1070" s="701"/>
      <c r="C1070" s="701"/>
      <c r="D1070" s="701"/>
      <c r="E1070" s="701"/>
      <c r="F1070" s="701"/>
      <c r="G1070" s="701"/>
      <c r="H1070" s="701"/>
      <c r="I1070" s="701"/>
      <c r="J1070" s="701"/>
      <c r="K1070" s="701"/>
      <c r="L1070" s="701"/>
    </row>
    <row r="1071" spans="1:12" x14ac:dyDescent="0.3">
      <c r="A1071" s="1477"/>
      <c r="B1071" s="701"/>
      <c r="C1071" s="701"/>
      <c r="D1071" s="3355"/>
      <c r="E1071" s="3355"/>
      <c r="F1071" s="3355"/>
      <c r="G1071" s="3355"/>
      <c r="H1071" s="3355"/>
      <c r="I1071" s="3355"/>
      <c r="J1071" s="3355"/>
      <c r="K1071" s="3355"/>
      <c r="L1071" s="3355"/>
    </row>
    <row r="1072" spans="1:12" x14ac:dyDescent="0.3">
      <c r="A1072" s="1476"/>
      <c r="B1072" s="701"/>
      <c r="C1072" s="701"/>
      <c r="D1072" s="701"/>
      <c r="E1072" s="701"/>
      <c r="F1072" s="701"/>
      <c r="G1072" s="701"/>
      <c r="H1072" s="701"/>
      <c r="I1072" s="701"/>
      <c r="J1072" s="701"/>
      <c r="K1072" s="701"/>
      <c r="L1072" s="701"/>
    </row>
    <row r="1073" spans="1:12" x14ac:dyDescent="0.3">
      <c r="A1073" s="1476"/>
      <c r="B1073" s="701"/>
      <c r="C1073" s="701"/>
      <c r="D1073" s="3355"/>
      <c r="E1073" s="3355"/>
      <c r="F1073" s="3355"/>
      <c r="G1073" s="3355"/>
      <c r="H1073" s="3355"/>
      <c r="I1073" s="701"/>
      <c r="J1073" s="2657"/>
      <c r="K1073" s="2657"/>
      <c r="L1073" s="2657"/>
    </row>
    <row r="1074" spans="1:12" x14ac:dyDescent="0.3">
      <c r="A1074" s="1476"/>
      <c r="B1074" s="701"/>
      <c r="C1074" s="701"/>
      <c r="D1074" s="701"/>
      <c r="E1074" s="701"/>
      <c r="F1074" s="701"/>
      <c r="G1074" s="701"/>
      <c r="H1074" s="701"/>
      <c r="I1074" s="701"/>
      <c r="J1074" s="701"/>
      <c r="K1074" s="701"/>
      <c r="L1074" s="701"/>
    </row>
    <row r="1075" spans="1:12" x14ac:dyDescent="0.3">
      <c r="A1075" s="1476"/>
      <c r="B1075" s="3355"/>
      <c r="C1075" s="3355"/>
      <c r="D1075" s="3355"/>
      <c r="E1075" s="3355"/>
      <c r="F1075" s="3355"/>
      <c r="G1075" s="3355"/>
      <c r="H1075" s="3355"/>
      <c r="I1075" s="3355"/>
      <c r="J1075" s="3355"/>
      <c r="K1075" s="3355"/>
      <c r="L1075" s="3355"/>
    </row>
    <row r="1076" spans="1:12" x14ac:dyDescent="0.3">
      <c r="A1076" s="1476"/>
      <c r="B1076" s="701"/>
      <c r="C1076" s="701"/>
      <c r="D1076" s="701"/>
      <c r="E1076" s="701"/>
      <c r="F1076" s="701"/>
      <c r="G1076" s="701"/>
      <c r="H1076" s="701"/>
      <c r="I1076" s="701"/>
      <c r="J1076" s="701"/>
      <c r="K1076" s="701"/>
      <c r="L1076" s="701"/>
    </row>
    <row r="1077" spans="1:12" x14ac:dyDescent="0.3">
      <c r="A1077" s="1476"/>
      <c r="B1077" s="3355"/>
      <c r="C1077" s="3355"/>
      <c r="D1077" s="3355"/>
      <c r="E1077" s="3355"/>
      <c r="F1077" s="701"/>
      <c r="G1077" s="3355"/>
      <c r="H1077" s="3355"/>
      <c r="I1077" s="701"/>
      <c r="J1077" s="701"/>
      <c r="K1077" s="701"/>
      <c r="L1077" s="701"/>
    </row>
    <row r="1078" spans="1:12" x14ac:dyDescent="0.3">
      <c r="A1078" s="1476"/>
      <c r="B1078" s="701"/>
      <c r="C1078" s="701"/>
      <c r="D1078" s="701"/>
      <c r="E1078" s="701"/>
      <c r="F1078" s="701"/>
      <c r="G1078" s="701"/>
      <c r="H1078" s="701"/>
      <c r="I1078" s="701"/>
      <c r="J1078" s="701"/>
      <c r="K1078" s="701"/>
      <c r="L1078" s="701"/>
    </row>
    <row r="1079" spans="1:12" ht="5.0999999999999996" customHeight="1" x14ac:dyDescent="0.3">
      <c r="A1079" s="1476"/>
      <c r="B1079" s="701"/>
      <c r="C1079" s="701"/>
      <c r="D1079" s="701"/>
      <c r="E1079" s="701"/>
      <c r="F1079" s="701"/>
      <c r="G1079" s="701"/>
      <c r="H1079" s="701"/>
      <c r="I1079" s="701"/>
      <c r="J1079" s="701"/>
      <c r="K1079" s="701"/>
      <c r="L1079" s="701"/>
    </row>
    <row r="1080" spans="1:12" x14ac:dyDescent="0.3">
      <c r="A1080" s="3356"/>
      <c r="B1080" s="3356"/>
      <c r="C1080" s="3356"/>
      <c r="D1080" s="3356"/>
      <c r="E1080" s="3356"/>
      <c r="F1080" s="3356"/>
      <c r="G1080" s="3356"/>
      <c r="H1080" s="3356"/>
      <c r="I1080" s="3356"/>
      <c r="J1080" s="3356"/>
      <c r="K1080" s="3356"/>
      <c r="L1080" s="701"/>
    </row>
    <row r="1081" spans="1:12" x14ac:dyDescent="0.3">
      <c r="A1081" s="3356"/>
      <c r="B1081" s="3356"/>
      <c r="C1081" s="3356"/>
      <c r="D1081" s="3356"/>
      <c r="E1081" s="3356"/>
      <c r="F1081" s="3356"/>
      <c r="G1081" s="3356"/>
      <c r="H1081" s="3356"/>
      <c r="I1081" s="3356"/>
      <c r="J1081" s="3356"/>
      <c r="K1081" s="3356"/>
      <c r="L1081" s="701"/>
    </row>
    <row r="1082" spans="1:12" ht="5.0999999999999996" customHeight="1" x14ac:dyDescent="0.3">
      <c r="A1082" s="1476"/>
      <c r="B1082" s="701"/>
      <c r="C1082" s="701"/>
      <c r="D1082" s="701"/>
      <c r="E1082" s="701"/>
      <c r="F1082" s="701"/>
      <c r="G1082" s="701"/>
      <c r="H1082" s="701"/>
      <c r="I1082" s="701"/>
      <c r="J1082" s="701"/>
      <c r="K1082" s="701"/>
      <c r="L1082" s="701"/>
    </row>
    <row r="1083" spans="1:12" x14ac:dyDescent="0.3">
      <c r="A1083" s="1476"/>
      <c r="B1083" s="701"/>
      <c r="C1083" s="701"/>
      <c r="D1083" s="701"/>
      <c r="E1083" s="701"/>
      <c r="F1083" s="701"/>
      <c r="G1083" s="701"/>
      <c r="H1083" s="701"/>
      <c r="I1083" s="701"/>
      <c r="J1083" s="701"/>
      <c r="K1083" s="701"/>
      <c r="L1083" s="701"/>
    </row>
    <row r="1084" spans="1:12" x14ac:dyDescent="0.3">
      <c r="A1084" s="3354"/>
      <c r="B1084" s="3354"/>
      <c r="C1084" s="3354"/>
      <c r="D1084" s="3354"/>
      <c r="E1084" s="3354"/>
      <c r="F1084" s="3354"/>
      <c r="G1084" s="3354"/>
      <c r="H1084" s="3354"/>
      <c r="I1084" s="3354"/>
      <c r="J1084" s="3354"/>
      <c r="K1084" s="3354"/>
      <c r="L1084" s="3354"/>
    </row>
    <row r="1085" spans="1:12" x14ac:dyDescent="0.3">
      <c r="A1085" s="3354"/>
      <c r="B1085" s="3354"/>
      <c r="C1085" s="3354"/>
      <c r="D1085" s="3354"/>
      <c r="E1085" s="3354"/>
      <c r="F1085" s="3354"/>
      <c r="G1085" s="3354"/>
      <c r="H1085" s="3354"/>
      <c r="I1085" s="3354"/>
      <c r="J1085" s="3354"/>
      <c r="K1085" s="3354"/>
      <c r="L1085" s="3354"/>
    </row>
    <row r="1086" spans="1:12" x14ac:dyDescent="0.3">
      <c r="A1086" s="3354"/>
      <c r="B1086" s="3354"/>
      <c r="C1086" s="3354"/>
      <c r="D1086" s="3354"/>
      <c r="E1086" s="3354"/>
      <c r="F1086" s="3354"/>
      <c r="G1086" s="3354"/>
      <c r="H1086" s="3354"/>
      <c r="I1086" s="3354"/>
      <c r="J1086" s="3354"/>
      <c r="K1086" s="3354"/>
      <c r="L1086" s="3354"/>
    </row>
    <row r="1087" spans="1:12" ht="5.0999999999999996" customHeight="1" x14ac:dyDescent="0.3">
      <c r="A1087" s="1476"/>
      <c r="B1087" s="701"/>
      <c r="C1087" s="701"/>
      <c r="D1087" s="701"/>
      <c r="E1087" s="701"/>
      <c r="F1087" s="701"/>
      <c r="G1087" s="701"/>
      <c r="H1087" s="701"/>
      <c r="I1087" s="701"/>
      <c r="J1087" s="701"/>
      <c r="K1087" s="701"/>
      <c r="L1087" s="701"/>
    </row>
    <row r="1088" spans="1:12" x14ac:dyDescent="0.3">
      <c r="A1088" s="1476"/>
      <c r="B1088" s="701"/>
      <c r="C1088" s="701"/>
      <c r="D1088" s="701"/>
      <c r="E1088" s="701"/>
      <c r="F1088" s="701"/>
      <c r="G1088" s="701"/>
      <c r="H1088" s="701"/>
      <c r="I1088" s="701"/>
      <c r="J1088" s="701"/>
      <c r="K1088" s="701"/>
      <c r="L1088" s="701"/>
    </row>
    <row r="1089" spans="1:12" ht="5.0999999999999996" customHeight="1" x14ac:dyDescent="0.3">
      <c r="A1089" s="1476"/>
      <c r="B1089" s="701"/>
      <c r="C1089" s="701"/>
      <c r="D1089" s="701"/>
      <c r="E1089" s="701"/>
      <c r="F1089" s="701"/>
      <c r="G1089" s="701"/>
      <c r="H1089" s="701"/>
      <c r="I1089" s="701"/>
      <c r="J1089" s="701"/>
      <c r="K1089" s="701"/>
      <c r="L1089" s="701"/>
    </row>
    <row r="1090" spans="1:12" x14ac:dyDescent="0.3">
      <c r="A1090" s="2657"/>
      <c r="B1090" s="2657"/>
      <c r="C1090" s="2657"/>
      <c r="D1090" s="2657"/>
      <c r="E1090" s="2657"/>
      <c r="F1090" s="2657"/>
      <c r="G1090" s="2657"/>
      <c r="H1090" s="2657"/>
      <c r="I1090" s="2657"/>
      <c r="J1090" s="2657"/>
      <c r="K1090" s="2657"/>
      <c r="L1090" s="2657"/>
    </row>
    <row r="1091" spans="1:12" x14ac:dyDescent="0.3">
      <c r="A1091" s="1476"/>
      <c r="B1091" s="701"/>
      <c r="C1091" s="701"/>
      <c r="D1091" s="701"/>
      <c r="E1091" s="701"/>
      <c r="F1091" s="701"/>
      <c r="G1091" s="701"/>
      <c r="H1091" s="701"/>
      <c r="I1091" s="701"/>
      <c r="J1091" s="701"/>
      <c r="K1091" s="701"/>
      <c r="L1091" s="701"/>
    </row>
    <row r="1092" spans="1:12" x14ac:dyDescent="0.3">
      <c r="A1092" s="1477"/>
      <c r="B1092" s="701"/>
      <c r="C1092" s="701"/>
      <c r="D1092" s="3355"/>
      <c r="E1092" s="3355"/>
      <c r="F1092" s="3355"/>
      <c r="G1092" s="3355"/>
      <c r="H1092" s="3355"/>
      <c r="I1092" s="3355"/>
      <c r="J1092" s="3355"/>
      <c r="K1092" s="3355"/>
      <c r="L1092" s="3355"/>
    </row>
    <row r="1093" spans="1:12" x14ac:dyDescent="0.3">
      <c r="A1093" s="1476"/>
      <c r="B1093" s="701"/>
      <c r="C1093" s="701"/>
      <c r="D1093" s="701"/>
      <c r="E1093" s="701"/>
      <c r="F1093" s="701"/>
      <c r="G1093" s="701"/>
      <c r="H1093" s="701"/>
      <c r="I1093" s="701"/>
      <c r="J1093" s="701"/>
      <c r="K1093" s="701"/>
      <c r="L1093" s="701"/>
    </row>
    <row r="1094" spans="1:12" x14ac:dyDescent="0.3">
      <c r="A1094" s="1476"/>
      <c r="B1094" s="701"/>
      <c r="C1094" s="701"/>
      <c r="D1094" s="3355"/>
      <c r="E1094" s="3355"/>
      <c r="F1094" s="3355"/>
      <c r="G1094" s="3355"/>
      <c r="H1094" s="3355"/>
      <c r="I1094" s="701"/>
      <c r="J1094" s="2657"/>
      <c r="K1094" s="2657"/>
      <c r="L1094" s="2657"/>
    </row>
    <row r="1095" spans="1:12" x14ac:dyDescent="0.3">
      <c r="A1095" s="1476"/>
      <c r="B1095" s="701"/>
      <c r="C1095" s="701"/>
      <c r="D1095" s="701"/>
      <c r="E1095" s="701"/>
      <c r="F1095" s="701"/>
      <c r="G1095" s="701"/>
      <c r="H1095" s="701"/>
      <c r="I1095" s="701"/>
      <c r="J1095" s="701"/>
      <c r="K1095" s="701"/>
      <c r="L1095" s="701"/>
    </row>
    <row r="1096" spans="1:12" x14ac:dyDescent="0.3">
      <c r="A1096" s="1476"/>
      <c r="B1096" s="3355"/>
      <c r="C1096" s="3355"/>
      <c r="D1096" s="3355"/>
      <c r="E1096" s="3355"/>
      <c r="F1096" s="3355"/>
      <c r="G1096" s="3355"/>
      <c r="H1096" s="3355"/>
      <c r="I1096" s="3355"/>
      <c r="J1096" s="3355"/>
      <c r="K1096" s="3355"/>
      <c r="L1096" s="3355"/>
    </row>
    <row r="1097" spans="1:12" x14ac:dyDescent="0.3">
      <c r="A1097" s="1476"/>
      <c r="B1097" s="701"/>
      <c r="C1097" s="701"/>
      <c r="D1097" s="701"/>
      <c r="E1097" s="701"/>
      <c r="F1097" s="701"/>
      <c r="G1097" s="701"/>
      <c r="H1097" s="701"/>
      <c r="I1097" s="701"/>
      <c r="J1097" s="701"/>
      <c r="K1097" s="701"/>
      <c r="L1097" s="701"/>
    </row>
    <row r="1098" spans="1:12" x14ac:dyDescent="0.3">
      <c r="A1098" s="1476"/>
      <c r="B1098" s="3355"/>
      <c r="C1098" s="3355"/>
      <c r="D1098" s="3355"/>
      <c r="E1098" s="3355"/>
      <c r="F1098" s="701"/>
      <c r="G1098" s="3355"/>
      <c r="H1098" s="3355"/>
      <c r="I1098" s="701"/>
      <c r="J1098" s="701"/>
      <c r="K1098" s="701"/>
      <c r="L1098" s="701"/>
    </row>
    <row r="1099" spans="1:12" x14ac:dyDescent="0.3">
      <c r="A1099" s="1476"/>
      <c r="B1099" s="701"/>
      <c r="C1099" s="701"/>
      <c r="D1099" s="701"/>
      <c r="E1099" s="701"/>
      <c r="F1099" s="701"/>
      <c r="G1099" s="701"/>
      <c r="H1099" s="701"/>
      <c r="I1099" s="701"/>
      <c r="J1099" s="701"/>
      <c r="K1099" s="701"/>
      <c r="L1099" s="701"/>
    </row>
    <row r="1100" spans="1:12" ht="5.0999999999999996" customHeight="1" x14ac:dyDescent="0.3">
      <c r="A1100" s="1476"/>
      <c r="B1100" s="701"/>
      <c r="C1100" s="701"/>
      <c r="D1100" s="701"/>
      <c r="E1100" s="701"/>
      <c r="F1100" s="701"/>
      <c r="G1100" s="701"/>
      <c r="H1100" s="701"/>
      <c r="I1100" s="701"/>
      <c r="J1100" s="701"/>
      <c r="K1100" s="701"/>
      <c r="L1100" s="701"/>
    </row>
    <row r="1101" spans="1:12" x14ac:dyDescent="0.3">
      <c r="A1101" s="3356"/>
      <c r="B1101" s="3356"/>
      <c r="C1101" s="3356"/>
      <c r="D1101" s="3356"/>
      <c r="E1101" s="3356"/>
      <c r="F1101" s="3356"/>
      <c r="G1101" s="3356"/>
      <c r="H1101" s="3356"/>
      <c r="I1101" s="3356"/>
      <c r="J1101" s="3356"/>
      <c r="K1101" s="3356"/>
      <c r="L1101" s="701"/>
    </row>
    <row r="1102" spans="1:12" x14ac:dyDescent="0.3">
      <c r="A1102" s="3356"/>
      <c r="B1102" s="3356"/>
      <c r="C1102" s="3356"/>
      <c r="D1102" s="3356"/>
      <c r="E1102" s="3356"/>
      <c r="F1102" s="3356"/>
      <c r="G1102" s="3356"/>
      <c r="H1102" s="3356"/>
      <c r="I1102" s="3356"/>
      <c r="J1102" s="3356"/>
      <c r="K1102" s="3356"/>
      <c r="L1102" s="701"/>
    </row>
    <row r="1103" spans="1:12" ht="5.0999999999999996" customHeight="1" x14ac:dyDescent="0.3">
      <c r="A1103" s="1476"/>
      <c r="B1103" s="701"/>
      <c r="C1103" s="701"/>
      <c r="D1103" s="701"/>
      <c r="E1103" s="701"/>
      <c r="F1103" s="701"/>
      <c r="G1103" s="701"/>
      <c r="H1103" s="701"/>
      <c r="I1103" s="701"/>
      <c r="J1103" s="701"/>
      <c r="K1103" s="701"/>
      <c r="L1103" s="701"/>
    </row>
    <row r="1104" spans="1:12" x14ac:dyDescent="0.3">
      <c r="A1104" s="1476"/>
      <c r="B1104" s="701"/>
      <c r="C1104" s="701"/>
      <c r="D1104" s="701"/>
      <c r="E1104" s="701"/>
      <c r="F1104" s="701"/>
      <c r="G1104" s="701"/>
      <c r="H1104" s="701"/>
      <c r="I1104" s="701"/>
      <c r="J1104" s="701"/>
      <c r="K1104" s="701"/>
      <c r="L1104" s="701"/>
    </row>
    <row r="1105" spans="1:12" x14ac:dyDescent="0.3">
      <c r="A1105" s="3354"/>
      <c r="B1105" s="3354"/>
      <c r="C1105" s="3354"/>
      <c r="D1105" s="3354"/>
      <c r="E1105" s="3354"/>
      <c r="F1105" s="3354"/>
      <c r="G1105" s="3354"/>
      <c r="H1105" s="3354"/>
      <c r="I1105" s="3354"/>
      <c r="J1105" s="3354"/>
      <c r="K1105" s="3354"/>
      <c r="L1105" s="3354"/>
    </row>
    <row r="1106" spans="1:12" x14ac:dyDescent="0.3">
      <c r="A1106" s="3354"/>
      <c r="B1106" s="3354"/>
      <c r="C1106" s="3354"/>
      <c r="D1106" s="3354"/>
      <c r="E1106" s="3354"/>
      <c r="F1106" s="3354"/>
      <c r="G1106" s="3354"/>
      <c r="H1106" s="3354"/>
      <c r="I1106" s="3354"/>
      <c r="J1106" s="3354"/>
      <c r="K1106" s="3354"/>
      <c r="L1106" s="3354"/>
    </row>
    <row r="1107" spans="1:12" x14ac:dyDescent="0.3">
      <c r="A1107" s="3354"/>
      <c r="B1107" s="3354"/>
      <c r="C1107" s="3354"/>
      <c r="D1107" s="3354"/>
      <c r="E1107" s="3354"/>
      <c r="F1107" s="3354"/>
      <c r="G1107" s="3354"/>
      <c r="H1107" s="3354"/>
      <c r="I1107" s="3354"/>
      <c r="J1107" s="3354"/>
      <c r="K1107" s="3354"/>
      <c r="L1107" s="3354"/>
    </row>
    <row r="1108" spans="1:12" ht="5.0999999999999996" customHeight="1" x14ac:dyDescent="0.3">
      <c r="A1108" s="1476"/>
      <c r="B1108" s="701"/>
      <c r="C1108" s="701"/>
      <c r="D1108" s="701"/>
      <c r="E1108" s="701"/>
      <c r="F1108" s="701"/>
      <c r="G1108" s="701"/>
      <c r="H1108" s="701"/>
      <c r="I1108" s="701"/>
      <c r="J1108" s="701"/>
      <c r="K1108" s="701"/>
      <c r="L1108" s="701"/>
    </row>
    <row r="1109" spans="1:12" x14ac:dyDescent="0.3">
      <c r="A1109" s="1476"/>
      <c r="B1109" s="701"/>
      <c r="C1109" s="701"/>
      <c r="D1109" s="701"/>
      <c r="E1109" s="701"/>
      <c r="F1109" s="701"/>
      <c r="G1109" s="701"/>
      <c r="H1109" s="701"/>
      <c r="I1109" s="701"/>
      <c r="J1109" s="701"/>
      <c r="K1109" s="701"/>
      <c r="L1109" s="701"/>
    </row>
    <row r="1110" spans="1:12" ht="5.0999999999999996" customHeight="1" x14ac:dyDescent="0.3">
      <c r="A1110" s="1476"/>
      <c r="B1110" s="701"/>
      <c r="C1110" s="701"/>
      <c r="D1110" s="701"/>
      <c r="E1110" s="701"/>
      <c r="F1110" s="701"/>
      <c r="G1110" s="701"/>
      <c r="H1110" s="701"/>
      <c r="I1110" s="701"/>
      <c r="J1110" s="701"/>
      <c r="K1110" s="701"/>
      <c r="L1110" s="701"/>
    </row>
    <row r="1111" spans="1:12" x14ac:dyDescent="0.3">
      <c r="A1111" s="2657"/>
      <c r="B1111" s="2657"/>
      <c r="C1111" s="2657"/>
      <c r="D1111" s="2657"/>
      <c r="E1111" s="2657"/>
      <c r="F1111" s="2657"/>
      <c r="G1111" s="2657"/>
      <c r="H1111" s="2657"/>
      <c r="I1111" s="2657"/>
      <c r="J1111" s="2657"/>
      <c r="K1111" s="2657"/>
      <c r="L1111" s="2657"/>
    </row>
    <row r="1112" spans="1:12" x14ac:dyDescent="0.3">
      <c r="A1112" s="1476"/>
      <c r="B1112" s="701"/>
      <c r="C1112" s="701"/>
      <c r="D1112" s="701"/>
      <c r="E1112" s="701"/>
      <c r="F1112" s="701"/>
      <c r="G1112" s="701"/>
      <c r="H1112" s="701"/>
      <c r="I1112" s="701"/>
      <c r="J1112" s="701"/>
      <c r="K1112" s="701"/>
      <c r="L1112" s="701"/>
    </row>
    <row r="1113" spans="1:12" x14ac:dyDescent="0.3">
      <c r="A1113" s="1477"/>
      <c r="B1113" s="701"/>
      <c r="C1113" s="701"/>
      <c r="D1113" s="3355"/>
      <c r="E1113" s="3355"/>
      <c r="F1113" s="3355"/>
      <c r="G1113" s="3355"/>
      <c r="H1113" s="3355"/>
      <c r="I1113" s="3355"/>
      <c r="J1113" s="3355"/>
      <c r="K1113" s="3355"/>
      <c r="L1113" s="3355"/>
    </row>
    <row r="1114" spans="1:12" x14ac:dyDescent="0.3">
      <c r="A1114" s="1476"/>
      <c r="B1114" s="701"/>
      <c r="C1114" s="701"/>
      <c r="D1114" s="701"/>
      <c r="E1114" s="701"/>
      <c r="F1114" s="701"/>
      <c r="G1114" s="701"/>
      <c r="H1114" s="701"/>
      <c r="I1114" s="701"/>
      <c r="J1114" s="701"/>
      <c r="K1114" s="701"/>
      <c r="L1114" s="701"/>
    </row>
    <row r="1115" spans="1:12" x14ac:dyDescent="0.3">
      <c r="A1115" s="1476"/>
      <c r="B1115" s="701"/>
      <c r="C1115" s="701"/>
      <c r="D1115" s="3355"/>
      <c r="E1115" s="3355"/>
      <c r="F1115" s="3355"/>
      <c r="G1115" s="3355"/>
      <c r="H1115" s="3355"/>
      <c r="I1115" s="701"/>
      <c r="J1115" s="2657"/>
      <c r="K1115" s="2657"/>
      <c r="L1115" s="2657"/>
    </row>
    <row r="1116" spans="1:12" x14ac:dyDescent="0.3">
      <c r="A1116" s="1476"/>
      <c r="B1116" s="701"/>
      <c r="C1116" s="701"/>
      <c r="D1116" s="701"/>
      <c r="E1116" s="701"/>
      <c r="F1116" s="701"/>
      <c r="G1116" s="701"/>
      <c r="H1116" s="701"/>
      <c r="I1116" s="701"/>
      <c r="J1116" s="701"/>
      <c r="K1116" s="701"/>
      <c r="L1116" s="701"/>
    </row>
    <row r="1117" spans="1:12" x14ac:dyDescent="0.3">
      <c r="A1117" s="1476"/>
      <c r="B1117" s="3355"/>
      <c r="C1117" s="3355"/>
      <c r="D1117" s="3355"/>
      <c r="E1117" s="3355"/>
      <c r="F1117" s="3355"/>
      <c r="G1117" s="3355"/>
      <c r="H1117" s="3355"/>
      <c r="I1117" s="3355"/>
      <c r="J1117" s="3355"/>
      <c r="K1117" s="3355"/>
      <c r="L1117" s="3355"/>
    </row>
    <row r="1118" spans="1:12" x14ac:dyDescent="0.3">
      <c r="A1118" s="1476"/>
      <c r="B1118" s="701"/>
      <c r="C1118" s="701"/>
      <c r="D1118" s="701"/>
      <c r="E1118" s="701"/>
      <c r="F1118" s="701"/>
      <c r="G1118" s="701"/>
      <c r="H1118" s="701"/>
      <c r="I1118" s="701"/>
      <c r="J1118" s="701"/>
      <c r="K1118" s="701"/>
      <c r="L1118" s="701"/>
    </row>
    <row r="1119" spans="1:12" x14ac:dyDescent="0.3">
      <c r="A1119" s="1476"/>
      <c r="B1119" s="3355"/>
      <c r="C1119" s="3355"/>
      <c r="D1119" s="3355"/>
      <c r="E1119" s="3355"/>
      <c r="F1119" s="701"/>
      <c r="G1119" s="3355"/>
      <c r="H1119" s="3355"/>
      <c r="I1119" s="701"/>
      <c r="J1119" s="701"/>
      <c r="K1119" s="701"/>
      <c r="L1119" s="701"/>
    </row>
    <row r="1120" spans="1:12" x14ac:dyDescent="0.3">
      <c r="A1120" s="1476"/>
      <c r="B1120" s="701"/>
      <c r="C1120" s="701"/>
      <c r="D1120" s="701"/>
      <c r="E1120" s="701"/>
      <c r="F1120" s="701"/>
      <c r="G1120" s="701"/>
      <c r="H1120" s="701"/>
      <c r="I1120" s="701"/>
      <c r="J1120" s="701"/>
      <c r="K1120" s="701"/>
      <c r="L1120" s="701"/>
    </row>
    <row r="1121" spans="1:12" ht="5.0999999999999996" customHeight="1" x14ac:dyDescent="0.3">
      <c r="A1121" s="1476"/>
      <c r="B1121" s="701"/>
      <c r="C1121" s="701"/>
      <c r="D1121" s="701"/>
      <c r="E1121" s="701"/>
      <c r="F1121" s="701"/>
      <c r="G1121" s="701"/>
      <c r="H1121" s="701"/>
      <c r="I1121" s="701"/>
      <c r="J1121" s="701"/>
      <c r="K1121" s="701"/>
      <c r="L1121" s="701"/>
    </row>
    <row r="1122" spans="1:12" x14ac:dyDescent="0.3">
      <c r="A1122" s="3356"/>
      <c r="B1122" s="3356"/>
      <c r="C1122" s="3356"/>
      <c r="D1122" s="3356"/>
      <c r="E1122" s="3356"/>
      <c r="F1122" s="3356"/>
      <c r="G1122" s="3356"/>
      <c r="H1122" s="3356"/>
      <c r="I1122" s="3356"/>
      <c r="J1122" s="3356"/>
      <c r="K1122" s="3356"/>
      <c r="L1122" s="701"/>
    </row>
    <row r="1123" spans="1:12" x14ac:dyDescent="0.3">
      <c r="A1123" s="3356"/>
      <c r="B1123" s="3356"/>
      <c r="C1123" s="3356"/>
      <c r="D1123" s="3356"/>
      <c r="E1123" s="3356"/>
      <c r="F1123" s="3356"/>
      <c r="G1123" s="3356"/>
      <c r="H1123" s="3356"/>
      <c r="I1123" s="3356"/>
      <c r="J1123" s="3356"/>
      <c r="K1123" s="3356"/>
      <c r="L1123" s="701"/>
    </row>
    <row r="1124" spans="1:12" ht="5.0999999999999996" customHeight="1" x14ac:dyDescent="0.3">
      <c r="A1124" s="1476"/>
      <c r="B1124" s="701"/>
      <c r="C1124" s="701"/>
      <c r="D1124" s="701"/>
      <c r="E1124" s="701"/>
      <c r="F1124" s="701"/>
      <c r="G1124" s="701"/>
      <c r="H1124" s="701"/>
      <c r="I1124" s="701"/>
      <c r="J1124" s="701"/>
      <c r="K1124" s="701"/>
      <c r="L1124" s="701"/>
    </row>
    <row r="1125" spans="1:12" x14ac:dyDescent="0.3">
      <c r="A1125" s="1476"/>
      <c r="B1125" s="701"/>
      <c r="C1125" s="701"/>
      <c r="D1125" s="701"/>
      <c r="E1125" s="701"/>
      <c r="F1125" s="701"/>
      <c r="G1125" s="701"/>
      <c r="H1125" s="701"/>
      <c r="I1125" s="701"/>
      <c r="J1125" s="701"/>
      <c r="K1125" s="701"/>
      <c r="L1125" s="701"/>
    </row>
    <row r="1126" spans="1:12" x14ac:dyDescent="0.3">
      <c r="A1126" s="3354"/>
      <c r="B1126" s="3354"/>
      <c r="C1126" s="3354"/>
      <c r="D1126" s="3354"/>
      <c r="E1126" s="3354"/>
      <c r="F1126" s="3354"/>
      <c r="G1126" s="3354"/>
      <c r="H1126" s="3354"/>
      <c r="I1126" s="3354"/>
      <c r="J1126" s="3354"/>
      <c r="K1126" s="3354"/>
      <c r="L1126" s="3354"/>
    </row>
    <row r="1127" spans="1:12" x14ac:dyDescent="0.3">
      <c r="A1127" s="3354"/>
      <c r="B1127" s="3354"/>
      <c r="C1127" s="3354"/>
      <c r="D1127" s="3354"/>
      <c r="E1127" s="3354"/>
      <c r="F1127" s="3354"/>
      <c r="G1127" s="3354"/>
      <c r="H1127" s="3354"/>
      <c r="I1127" s="3354"/>
      <c r="J1127" s="3354"/>
      <c r="K1127" s="3354"/>
      <c r="L1127" s="3354"/>
    </row>
    <row r="1128" spans="1:12" x14ac:dyDescent="0.3">
      <c r="A1128" s="3354"/>
      <c r="B1128" s="3354"/>
      <c r="C1128" s="3354"/>
      <c r="D1128" s="3354"/>
      <c r="E1128" s="3354"/>
      <c r="F1128" s="3354"/>
      <c r="G1128" s="3354"/>
      <c r="H1128" s="3354"/>
      <c r="I1128" s="3354"/>
      <c r="J1128" s="3354"/>
      <c r="K1128" s="3354"/>
      <c r="L1128" s="3354"/>
    </row>
    <row r="1129" spans="1:12" ht="5.0999999999999996" customHeight="1" x14ac:dyDescent="0.3">
      <c r="A1129" s="1476"/>
      <c r="B1129" s="701"/>
      <c r="C1129" s="701"/>
      <c r="D1129" s="701"/>
      <c r="E1129" s="701"/>
      <c r="F1129" s="701"/>
      <c r="G1129" s="701"/>
      <c r="H1129" s="701"/>
      <c r="I1129" s="701"/>
      <c r="J1129" s="701"/>
      <c r="K1129" s="701"/>
      <c r="L1129" s="701"/>
    </row>
    <row r="1130" spans="1:12" x14ac:dyDescent="0.3">
      <c r="A1130" s="1476"/>
      <c r="B1130" s="701"/>
      <c r="C1130" s="701"/>
      <c r="D1130" s="701"/>
      <c r="E1130" s="701"/>
      <c r="F1130" s="701"/>
      <c r="G1130" s="701"/>
      <c r="H1130" s="701"/>
      <c r="I1130" s="701"/>
      <c r="J1130" s="701"/>
      <c r="K1130" s="701"/>
      <c r="L1130" s="701"/>
    </row>
    <row r="1131" spans="1:12" ht="5.0999999999999996" customHeight="1" x14ac:dyDescent="0.3">
      <c r="A1131" s="1476"/>
      <c r="B1131" s="701"/>
      <c r="C1131" s="701"/>
      <c r="D1131" s="701"/>
      <c r="E1131" s="701"/>
      <c r="F1131" s="701"/>
      <c r="G1131" s="701"/>
      <c r="H1131" s="701"/>
      <c r="I1131" s="701"/>
      <c r="J1131" s="701"/>
      <c r="K1131" s="701"/>
      <c r="L1131" s="701"/>
    </row>
    <row r="1132" spans="1:12" x14ac:dyDescent="0.3">
      <c r="A1132" s="2657"/>
      <c r="B1132" s="2657"/>
      <c r="C1132" s="2657"/>
      <c r="D1132" s="2657"/>
      <c r="E1132" s="2657"/>
      <c r="F1132" s="2657"/>
      <c r="G1132" s="2657"/>
      <c r="H1132" s="2657"/>
      <c r="I1132" s="2657"/>
      <c r="J1132" s="2657"/>
      <c r="K1132" s="2657"/>
      <c r="L1132" s="2657"/>
    </row>
    <row r="1133" spans="1:12" x14ac:dyDescent="0.3">
      <c r="A1133" s="1476"/>
      <c r="B1133" s="701"/>
      <c r="C1133" s="701"/>
      <c r="D1133" s="701"/>
      <c r="E1133" s="701"/>
      <c r="F1133" s="701"/>
      <c r="G1133" s="701"/>
      <c r="H1133" s="701"/>
      <c r="I1133" s="701"/>
      <c r="J1133" s="701"/>
      <c r="K1133" s="701"/>
      <c r="L1133" s="701"/>
    </row>
    <row r="1134" spans="1:12" x14ac:dyDescent="0.3">
      <c r="A1134" s="1477"/>
      <c r="B1134" s="701"/>
      <c r="C1134" s="701"/>
      <c r="D1134" s="3355"/>
      <c r="E1134" s="3355"/>
      <c r="F1134" s="3355"/>
      <c r="G1134" s="3355"/>
      <c r="H1134" s="3355"/>
      <c r="I1134" s="3355"/>
      <c r="J1134" s="3355"/>
      <c r="K1134" s="3355"/>
      <c r="L1134" s="3355"/>
    </row>
    <row r="1135" spans="1:12" x14ac:dyDescent="0.3">
      <c r="A1135" s="1476"/>
      <c r="B1135" s="701"/>
      <c r="C1135" s="701"/>
      <c r="D1135" s="701"/>
      <c r="E1135" s="701"/>
      <c r="F1135" s="701"/>
      <c r="G1135" s="701"/>
      <c r="H1135" s="701"/>
      <c r="I1135" s="701"/>
      <c r="J1135" s="701"/>
      <c r="K1135" s="701"/>
      <c r="L1135" s="701"/>
    </row>
    <row r="1136" spans="1:12" x14ac:dyDescent="0.3">
      <c r="A1136" s="1476"/>
      <c r="B1136" s="701"/>
      <c r="C1136" s="701"/>
      <c r="D1136" s="3355"/>
      <c r="E1136" s="3355"/>
      <c r="F1136" s="3355"/>
      <c r="G1136" s="3355"/>
      <c r="H1136" s="3355"/>
      <c r="I1136" s="701"/>
      <c r="J1136" s="2657"/>
      <c r="K1136" s="2657"/>
      <c r="L1136" s="2657"/>
    </row>
    <row r="1137" spans="1:12" x14ac:dyDescent="0.3">
      <c r="A1137" s="1476"/>
      <c r="B1137" s="701"/>
      <c r="C1137" s="701"/>
      <c r="D1137" s="701"/>
      <c r="E1137" s="701"/>
      <c r="F1137" s="701"/>
      <c r="G1137" s="701"/>
      <c r="H1137" s="701"/>
      <c r="I1137" s="701"/>
      <c r="J1137" s="701"/>
      <c r="K1137" s="701"/>
      <c r="L1137" s="701"/>
    </row>
    <row r="1138" spans="1:12" x14ac:dyDescent="0.3">
      <c r="A1138" s="1476"/>
      <c r="B1138" s="3355"/>
      <c r="C1138" s="3355"/>
      <c r="D1138" s="3355"/>
      <c r="E1138" s="3355"/>
      <c r="F1138" s="3355"/>
      <c r="G1138" s="3355"/>
      <c r="H1138" s="3355"/>
      <c r="I1138" s="3355"/>
      <c r="J1138" s="3355"/>
      <c r="K1138" s="3355"/>
      <c r="L1138" s="3355"/>
    </row>
    <row r="1139" spans="1:12" x14ac:dyDescent="0.3">
      <c r="A1139" s="1476"/>
      <c r="B1139" s="701"/>
      <c r="C1139" s="701"/>
      <c r="D1139" s="701"/>
      <c r="E1139" s="701"/>
      <c r="F1139" s="701"/>
      <c r="G1139" s="701"/>
      <c r="H1139" s="701"/>
      <c r="I1139" s="701"/>
      <c r="J1139" s="701"/>
      <c r="K1139" s="701"/>
      <c r="L1139" s="701"/>
    </row>
    <row r="1140" spans="1:12" x14ac:dyDescent="0.3">
      <c r="A1140" s="1476"/>
      <c r="B1140" s="3355"/>
      <c r="C1140" s="3355"/>
      <c r="D1140" s="3355"/>
      <c r="E1140" s="3355"/>
      <c r="F1140" s="701"/>
      <c r="G1140" s="3355"/>
      <c r="H1140" s="3355"/>
      <c r="I1140" s="701"/>
      <c r="J1140" s="701"/>
      <c r="K1140" s="701"/>
      <c r="L1140" s="701"/>
    </row>
    <row r="1141" spans="1:12" x14ac:dyDescent="0.3">
      <c r="A1141" s="1476"/>
      <c r="B1141" s="701"/>
      <c r="C1141" s="701"/>
      <c r="D1141" s="701"/>
      <c r="E1141" s="701"/>
      <c r="F1141" s="701"/>
      <c r="G1141" s="701"/>
      <c r="H1141" s="701"/>
      <c r="I1141" s="701"/>
      <c r="J1141" s="701"/>
      <c r="K1141" s="701"/>
      <c r="L1141" s="701"/>
    </row>
    <row r="1142" spans="1:12" ht="5.0999999999999996" customHeight="1" x14ac:dyDescent="0.3">
      <c r="A1142" s="1476"/>
      <c r="B1142" s="701"/>
      <c r="C1142" s="701"/>
      <c r="D1142" s="701"/>
      <c r="E1142" s="701"/>
      <c r="F1142" s="701"/>
      <c r="G1142" s="701"/>
      <c r="H1142" s="701"/>
      <c r="I1142" s="701"/>
      <c r="J1142" s="701"/>
      <c r="K1142" s="701"/>
      <c r="L1142" s="701"/>
    </row>
    <row r="1143" spans="1:12" x14ac:dyDescent="0.3">
      <c r="A1143" s="3356"/>
      <c r="B1143" s="3356"/>
      <c r="C1143" s="3356"/>
      <c r="D1143" s="3356"/>
      <c r="E1143" s="3356"/>
      <c r="F1143" s="3356"/>
      <c r="G1143" s="3356"/>
      <c r="H1143" s="3356"/>
      <c r="I1143" s="3356"/>
      <c r="J1143" s="3356"/>
      <c r="K1143" s="3356"/>
      <c r="L1143" s="701"/>
    </row>
    <row r="1144" spans="1:12" x14ac:dyDescent="0.3">
      <c r="A1144" s="3356"/>
      <c r="B1144" s="3356"/>
      <c r="C1144" s="3356"/>
      <c r="D1144" s="3356"/>
      <c r="E1144" s="3356"/>
      <c r="F1144" s="3356"/>
      <c r="G1144" s="3356"/>
      <c r="H1144" s="3356"/>
      <c r="I1144" s="3356"/>
      <c r="J1144" s="3356"/>
      <c r="K1144" s="3356"/>
      <c r="L1144" s="701"/>
    </row>
    <row r="1145" spans="1:12" ht="5.0999999999999996" customHeight="1" x14ac:dyDescent="0.3">
      <c r="A1145" s="1476"/>
      <c r="B1145" s="701"/>
      <c r="C1145" s="701"/>
      <c r="D1145" s="701"/>
      <c r="E1145" s="701"/>
      <c r="F1145" s="701"/>
      <c r="G1145" s="701"/>
      <c r="H1145" s="701"/>
      <c r="I1145" s="701"/>
      <c r="J1145" s="701"/>
      <c r="K1145" s="701"/>
      <c r="L1145" s="701"/>
    </row>
    <row r="1146" spans="1:12" x14ac:dyDescent="0.3">
      <c r="A1146" s="1476"/>
      <c r="B1146" s="701"/>
      <c r="C1146" s="701"/>
      <c r="D1146" s="701"/>
      <c r="E1146" s="701"/>
      <c r="F1146" s="701"/>
      <c r="G1146" s="701"/>
      <c r="H1146" s="701"/>
      <c r="I1146" s="701"/>
      <c r="J1146" s="701"/>
      <c r="K1146" s="701"/>
      <c r="L1146" s="701"/>
    </row>
    <row r="1147" spans="1:12" x14ac:dyDescent="0.3">
      <c r="A1147" s="3354"/>
      <c r="B1147" s="3354"/>
      <c r="C1147" s="3354"/>
      <c r="D1147" s="3354"/>
      <c r="E1147" s="3354"/>
      <c r="F1147" s="3354"/>
      <c r="G1147" s="3354"/>
      <c r="H1147" s="3354"/>
      <c r="I1147" s="3354"/>
      <c r="J1147" s="3354"/>
      <c r="K1147" s="3354"/>
      <c r="L1147" s="3354"/>
    </row>
    <row r="1148" spans="1:12" x14ac:dyDescent="0.3">
      <c r="A1148" s="3354"/>
      <c r="B1148" s="3354"/>
      <c r="C1148" s="3354"/>
      <c r="D1148" s="3354"/>
      <c r="E1148" s="3354"/>
      <c r="F1148" s="3354"/>
      <c r="G1148" s="3354"/>
      <c r="H1148" s="3354"/>
      <c r="I1148" s="3354"/>
      <c r="J1148" s="3354"/>
      <c r="K1148" s="3354"/>
      <c r="L1148" s="3354"/>
    </row>
    <row r="1149" spans="1:12" x14ac:dyDescent="0.3">
      <c r="A1149" s="3354"/>
      <c r="B1149" s="3354"/>
      <c r="C1149" s="3354"/>
      <c r="D1149" s="3354"/>
      <c r="E1149" s="3354"/>
      <c r="F1149" s="3354"/>
      <c r="G1149" s="3354"/>
      <c r="H1149" s="3354"/>
      <c r="I1149" s="3354"/>
      <c r="J1149" s="3354"/>
      <c r="K1149" s="3354"/>
      <c r="L1149" s="3354"/>
    </row>
    <row r="1150" spans="1:12" ht="5.0999999999999996" customHeight="1" x14ac:dyDescent="0.3">
      <c r="A1150" s="1476"/>
      <c r="B1150" s="701"/>
      <c r="C1150" s="701"/>
      <c r="D1150" s="701"/>
      <c r="E1150" s="701"/>
      <c r="F1150" s="701"/>
      <c r="G1150" s="701"/>
      <c r="H1150" s="701"/>
      <c r="I1150" s="701"/>
      <c r="J1150" s="701"/>
      <c r="K1150" s="701"/>
      <c r="L1150" s="701"/>
    </row>
    <row r="1151" spans="1:12" x14ac:dyDescent="0.3">
      <c r="A1151" s="1476"/>
      <c r="B1151" s="701"/>
      <c r="C1151" s="701"/>
      <c r="D1151" s="701"/>
      <c r="E1151" s="701"/>
      <c r="F1151" s="701"/>
      <c r="G1151" s="701"/>
      <c r="H1151" s="701"/>
      <c r="I1151" s="701"/>
      <c r="J1151" s="701"/>
      <c r="K1151" s="701"/>
      <c r="L1151" s="701"/>
    </row>
    <row r="1152" spans="1:12" ht="5.0999999999999996" customHeight="1" x14ac:dyDescent="0.3">
      <c r="A1152" s="1476"/>
      <c r="B1152" s="701"/>
      <c r="C1152" s="701"/>
      <c r="D1152" s="701"/>
      <c r="E1152" s="701"/>
      <c r="F1152" s="701"/>
      <c r="G1152" s="701"/>
      <c r="H1152" s="701"/>
      <c r="I1152" s="701"/>
      <c r="J1152" s="701"/>
      <c r="K1152" s="701"/>
      <c r="L1152" s="701"/>
    </row>
    <row r="1153" spans="1:12" x14ac:dyDescent="0.3">
      <c r="A1153" s="2657"/>
      <c r="B1153" s="2657"/>
      <c r="C1153" s="2657"/>
      <c r="D1153" s="2657"/>
      <c r="E1153" s="2657"/>
      <c r="F1153" s="2657"/>
      <c r="G1153" s="2657"/>
      <c r="H1153" s="2657"/>
      <c r="I1153" s="2657"/>
      <c r="J1153" s="2657"/>
      <c r="K1153" s="2657"/>
      <c r="L1153" s="2657"/>
    </row>
    <row r="1154" spans="1:12" x14ac:dyDescent="0.3">
      <c r="A1154" s="1476"/>
      <c r="B1154" s="701"/>
      <c r="C1154" s="701"/>
      <c r="D1154" s="701"/>
      <c r="E1154" s="701"/>
      <c r="F1154" s="701"/>
      <c r="G1154" s="701"/>
      <c r="H1154" s="701"/>
      <c r="I1154" s="701"/>
      <c r="J1154" s="701"/>
      <c r="K1154" s="701"/>
      <c r="L1154" s="701"/>
    </row>
    <row r="1155" spans="1:12" x14ac:dyDescent="0.3">
      <c r="A1155" s="1477"/>
      <c r="B1155" s="701"/>
      <c r="C1155" s="701"/>
      <c r="D1155" s="3355"/>
      <c r="E1155" s="3355"/>
      <c r="F1155" s="3355"/>
      <c r="G1155" s="3355"/>
      <c r="H1155" s="3355"/>
      <c r="I1155" s="3355"/>
      <c r="J1155" s="3355"/>
      <c r="K1155" s="3355"/>
      <c r="L1155" s="3355"/>
    </row>
    <row r="1156" spans="1:12" x14ac:dyDescent="0.3">
      <c r="A1156" s="1476"/>
      <c r="B1156" s="701"/>
      <c r="C1156" s="701"/>
      <c r="D1156" s="701"/>
      <c r="E1156" s="701"/>
      <c r="F1156" s="701"/>
      <c r="G1156" s="701"/>
      <c r="H1156" s="701"/>
      <c r="I1156" s="701"/>
      <c r="J1156" s="701"/>
      <c r="K1156" s="701"/>
      <c r="L1156" s="701"/>
    </row>
    <row r="1157" spans="1:12" x14ac:dyDescent="0.3">
      <c r="A1157" s="1476"/>
      <c r="B1157" s="701"/>
      <c r="C1157" s="701"/>
      <c r="D1157" s="3355"/>
      <c r="E1157" s="3355"/>
      <c r="F1157" s="3355"/>
      <c r="G1157" s="3355"/>
      <c r="H1157" s="3355"/>
      <c r="I1157" s="701"/>
      <c r="J1157" s="2657"/>
      <c r="K1157" s="2657"/>
      <c r="L1157" s="2657"/>
    </row>
    <row r="1158" spans="1:12" x14ac:dyDescent="0.3">
      <c r="A1158" s="1476"/>
      <c r="B1158" s="701"/>
      <c r="C1158" s="701"/>
      <c r="D1158" s="701"/>
      <c r="E1158" s="701"/>
      <c r="F1158" s="701"/>
      <c r="G1158" s="701"/>
      <c r="H1158" s="701"/>
      <c r="I1158" s="701"/>
      <c r="J1158" s="701"/>
      <c r="K1158" s="701"/>
      <c r="L1158" s="701"/>
    </row>
    <row r="1159" spans="1:12" x14ac:dyDescent="0.3">
      <c r="A1159" s="1476"/>
      <c r="B1159" s="3355"/>
      <c r="C1159" s="3355"/>
      <c r="D1159" s="3355"/>
      <c r="E1159" s="3355"/>
      <c r="F1159" s="3355"/>
      <c r="G1159" s="3355"/>
      <c r="H1159" s="3355"/>
      <c r="I1159" s="3355"/>
      <c r="J1159" s="3355"/>
      <c r="K1159" s="3355"/>
      <c r="L1159" s="3355"/>
    </row>
    <row r="1160" spans="1:12" x14ac:dyDescent="0.3">
      <c r="A1160" s="1476"/>
      <c r="B1160" s="701"/>
      <c r="C1160" s="701"/>
      <c r="D1160" s="701"/>
      <c r="E1160" s="701"/>
      <c r="F1160" s="701"/>
      <c r="G1160" s="701"/>
      <c r="H1160" s="701"/>
      <c r="I1160" s="701"/>
      <c r="J1160" s="701"/>
      <c r="K1160" s="701"/>
      <c r="L1160" s="701"/>
    </row>
    <row r="1161" spans="1:12" x14ac:dyDescent="0.3">
      <c r="A1161" s="1476"/>
      <c r="B1161" s="3355"/>
      <c r="C1161" s="3355"/>
      <c r="D1161" s="3355"/>
      <c r="E1161" s="3355"/>
      <c r="F1161" s="701"/>
      <c r="G1161" s="3355"/>
      <c r="H1161" s="3355"/>
      <c r="I1161" s="701"/>
      <c r="J1161" s="701"/>
      <c r="K1161" s="701"/>
      <c r="L1161" s="701"/>
    </row>
    <row r="1162" spans="1:12" x14ac:dyDescent="0.3">
      <c r="A1162" s="1476"/>
      <c r="B1162" s="701"/>
      <c r="C1162" s="701"/>
      <c r="D1162" s="701"/>
      <c r="E1162" s="701"/>
      <c r="F1162" s="701"/>
      <c r="G1162" s="701"/>
      <c r="H1162" s="701"/>
      <c r="I1162" s="701"/>
      <c r="J1162" s="701"/>
      <c r="K1162" s="701"/>
      <c r="L1162" s="701"/>
    </row>
    <row r="1163" spans="1:12" ht="5.0999999999999996" customHeight="1" x14ac:dyDescent="0.3">
      <c r="A1163" s="1476"/>
      <c r="B1163" s="701"/>
      <c r="C1163" s="701"/>
      <c r="D1163" s="701"/>
      <c r="E1163" s="701"/>
      <c r="F1163" s="701"/>
      <c r="G1163" s="701"/>
      <c r="H1163" s="701"/>
      <c r="I1163" s="701"/>
      <c r="J1163" s="701"/>
      <c r="K1163" s="701"/>
      <c r="L1163" s="701"/>
    </row>
    <row r="1164" spans="1:12" x14ac:dyDescent="0.3">
      <c r="A1164" s="3356"/>
      <c r="B1164" s="3356"/>
      <c r="C1164" s="3356"/>
      <c r="D1164" s="3356"/>
      <c r="E1164" s="3356"/>
      <c r="F1164" s="3356"/>
      <c r="G1164" s="3356"/>
      <c r="H1164" s="3356"/>
      <c r="I1164" s="3356"/>
      <c r="J1164" s="3356"/>
      <c r="K1164" s="3356"/>
      <c r="L1164" s="701"/>
    </row>
    <row r="1165" spans="1:12" x14ac:dyDescent="0.3">
      <c r="A1165" s="3356"/>
      <c r="B1165" s="3356"/>
      <c r="C1165" s="3356"/>
      <c r="D1165" s="3356"/>
      <c r="E1165" s="3356"/>
      <c r="F1165" s="3356"/>
      <c r="G1165" s="3356"/>
      <c r="H1165" s="3356"/>
      <c r="I1165" s="3356"/>
      <c r="J1165" s="3356"/>
      <c r="K1165" s="3356"/>
      <c r="L1165" s="701"/>
    </row>
    <row r="1166" spans="1:12" ht="5.0999999999999996" customHeight="1" x14ac:dyDescent="0.3">
      <c r="A1166" s="1476"/>
      <c r="B1166" s="701"/>
      <c r="C1166" s="701"/>
      <c r="D1166" s="701"/>
      <c r="E1166" s="701"/>
      <c r="F1166" s="701"/>
      <c r="G1166" s="701"/>
      <c r="H1166" s="701"/>
      <c r="I1166" s="701"/>
      <c r="J1166" s="701"/>
      <c r="K1166" s="701"/>
      <c r="L1166" s="701"/>
    </row>
    <row r="1167" spans="1:12" x14ac:dyDescent="0.3">
      <c r="A1167" s="1476"/>
      <c r="B1167" s="701"/>
      <c r="C1167" s="701"/>
      <c r="D1167" s="701"/>
      <c r="E1167" s="701"/>
      <c r="F1167" s="701"/>
      <c r="G1167" s="701"/>
      <c r="H1167" s="701"/>
      <c r="I1167" s="701"/>
      <c r="J1167" s="701"/>
      <c r="K1167" s="701"/>
      <c r="L1167" s="701"/>
    </row>
    <row r="1168" spans="1:12" x14ac:dyDescent="0.3">
      <c r="A1168" s="3354"/>
      <c r="B1168" s="3354"/>
      <c r="C1168" s="3354"/>
      <c r="D1168" s="3354"/>
      <c r="E1168" s="3354"/>
      <c r="F1168" s="3354"/>
      <c r="G1168" s="3354"/>
      <c r="H1168" s="3354"/>
      <c r="I1168" s="3354"/>
      <c r="J1168" s="3354"/>
      <c r="K1168" s="3354"/>
      <c r="L1168" s="3354"/>
    </row>
    <row r="1169" spans="1:12" x14ac:dyDescent="0.3">
      <c r="A1169" s="3354"/>
      <c r="B1169" s="3354"/>
      <c r="C1169" s="3354"/>
      <c r="D1169" s="3354"/>
      <c r="E1169" s="3354"/>
      <c r="F1169" s="3354"/>
      <c r="G1169" s="3354"/>
      <c r="H1169" s="3354"/>
      <c r="I1169" s="3354"/>
      <c r="J1169" s="3354"/>
      <c r="K1169" s="3354"/>
      <c r="L1169" s="3354"/>
    </row>
    <row r="1170" spans="1:12" x14ac:dyDescent="0.3">
      <c r="A1170" s="3354"/>
      <c r="B1170" s="3354"/>
      <c r="C1170" s="3354"/>
      <c r="D1170" s="3354"/>
      <c r="E1170" s="3354"/>
      <c r="F1170" s="3354"/>
      <c r="G1170" s="3354"/>
      <c r="H1170" s="3354"/>
      <c r="I1170" s="3354"/>
      <c r="J1170" s="3354"/>
      <c r="K1170" s="3354"/>
      <c r="L1170" s="3354"/>
    </row>
    <row r="1171" spans="1:12" ht="5.0999999999999996" customHeight="1" x14ac:dyDescent="0.3">
      <c r="A1171" s="1476"/>
      <c r="B1171" s="701"/>
      <c r="C1171" s="701"/>
      <c r="D1171" s="701"/>
      <c r="E1171" s="701"/>
      <c r="F1171" s="701"/>
      <c r="G1171" s="701"/>
      <c r="H1171" s="701"/>
      <c r="I1171" s="701"/>
      <c r="J1171" s="701"/>
      <c r="K1171" s="701"/>
      <c r="L1171" s="701"/>
    </row>
    <row r="1172" spans="1:12" x14ac:dyDescent="0.3">
      <c r="A1172" s="1476"/>
      <c r="B1172" s="701"/>
      <c r="C1172" s="701"/>
      <c r="D1172" s="701"/>
      <c r="E1172" s="701"/>
      <c r="F1172" s="701"/>
      <c r="G1172" s="701"/>
      <c r="H1172" s="701"/>
      <c r="I1172" s="701"/>
      <c r="J1172" s="701"/>
      <c r="K1172" s="701"/>
      <c r="L1172" s="701"/>
    </row>
    <row r="1173" spans="1:12" ht="5.0999999999999996" customHeight="1" x14ac:dyDescent="0.3">
      <c r="A1173" s="1476"/>
      <c r="B1173" s="701"/>
      <c r="C1173" s="701"/>
      <c r="D1173" s="701"/>
      <c r="E1173" s="701"/>
      <c r="F1173" s="701"/>
      <c r="G1173" s="701"/>
      <c r="H1173" s="701"/>
      <c r="I1173" s="701"/>
      <c r="J1173" s="701"/>
      <c r="K1173" s="701"/>
      <c r="L1173" s="701"/>
    </row>
    <row r="1174" spans="1:12" x14ac:dyDescent="0.3">
      <c r="A1174" s="2657"/>
      <c r="B1174" s="2657"/>
      <c r="C1174" s="2657"/>
      <c r="D1174" s="2657"/>
      <c r="E1174" s="2657"/>
      <c r="F1174" s="2657"/>
      <c r="G1174" s="2657"/>
      <c r="H1174" s="2657"/>
      <c r="I1174" s="2657"/>
      <c r="J1174" s="2657"/>
      <c r="K1174" s="2657"/>
      <c r="L1174" s="2657"/>
    </row>
    <row r="1175" spans="1:12" x14ac:dyDescent="0.3">
      <c r="A1175" s="1476"/>
      <c r="B1175" s="701"/>
      <c r="C1175" s="701"/>
      <c r="D1175" s="701"/>
      <c r="E1175" s="701"/>
      <c r="F1175" s="701"/>
      <c r="G1175" s="701"/>
      <c r="H1175" s="701"/>
      <c r="I1175" s="701"/>
      <c r="J1175" s="701"/>
      <c r="K1175" s="701"/>
      <c r="L1175" s="701"/>
    </row>
    <row r="1176" spans="1:12" x14ac:dyDescent="0.3">
      <c r="A1176" s="1477"/>
      <c r="B1176" s="701"/>
      <c r="C1176" s="701"/>
      <c r="D1176" s="3355"/>
      <c r="E1176" s="3355"/>
      <c r="F1176" s="3355"/>
      <c r="G1176" s="3355"/>
      <c r="H1176" s="3355"/>
      <c r="I1176" s="3355"/>
      <c r="J1176" s="3355"/>
      <c r="K1176" s="3355"/>
      <c r="L1176" s="3355"/>
    </row>
    <row r="1177" spans="1:12" x14ac:dyDescent="0.3">
      <c r="A1177" s="1476"/>
      <c r="B1177" s="701"/>
      <c r="C1177" s="701"/>
      <c r="D1177" s="701"/>
      <c r="E1177" s="701"/>
      <c r="F1177" s="701"/>
      <c r="G1177" s="701"/>
      <c r="H1177" s="701"/>
      <c r="I1177" s="701"/>
      <c r="J1177" s="701"/>
      <c r="K1177" s="701"/>
      <c r="L1177" s="701"/>
    </row>
    <row r="1178" spans="1:12" x14ac:dyDescent="0.3">
      <c r="A1178" s="1476"/>
      <c r="B1178" s="701"/>
      <c r="C1178" s="701"/>
      <c r="D1178" s="3355"/>
      <c r="E1178" s="3355"/>
      <c r="F1178" s="3355"/>
      <c r="G1178" s="3355"/>
      <c r="H1178" s="3355"/>
      <c r="I1178" s="701"/>
      <c r="J1178" s="2657"/>
      <c r="K1178" s="2657"/>
      <c r="L1178" s="2657"/>
    </row>
    <row r="1179" spans="1:12" x14ac:dyDescent="0.3">
      <c r="A1179" s="1476"/>
      <c r="B1179" s="701"/>
      <c r="C1179" s="701"/>
      <c r="D1179" s="701"/>
      <c r="E1179" s="701"/>
      <c r="F1179" s="701"/>
      <c r="G1179" s="701"/>
      <c r="H1179" s="701"/>
      <c r="I1179" s="701"/>
      <c r="J1179" s="701"/>
      <c r="K1179" s="701"/>
      <c r="L1179" s="701"/>
    </row>
    <row r="1180" spans="1:12" x14ac:dyDescent="0.3">
      <c r="A1180" s="1476"/>
      <c r="B1180" s="3355"/>
      <c r="C1180" s="3355"/>
      <c r="D1180" s="3355"/>
      <c r="E1180" s="3355"/>
      <c r="F1180" s="3355"/>
      <c r="G1180" s="3355"/>
      <c r="H1180" s="3355"/>
      <c r="I1180" s="3355"/>
      <c r="J1180" s="3355"/>
      <c r="K1180" s="3355"/>
      <c r="L1180" s="3355"/>
    </row>
    <row r="1181" spans="1:12" x14ac:dyDescent="0.3">
      <c r="A1181" s="1476"/>
      <c r="B1181" s="701"/>
      <c r="C1181" s="701"/>
      <c r="D1181" s="701"/>
      <c r="E1181" s="701"/>
      <c r="F1181" s="701"/>
      <c r="G1181" s="701"/>
      <c r="H1181" s="701"/>
      <c r="I1181" s="701"/>
      <c r="J1181" s="701"/>
      <c r="K1181" s="701"/>
      <c r="L1181" s="701"/>
    </row>
    <row r="1182" spans="1:12" x14ac:dyDescent="0.3">
      <c r="A1182" s="1476"/>
      <c r="B1182" s="3355"/>
      <c r="C1182" s="3355"/>
      <c r="D1182" s="3355"/>
      <c r="E1182" s="3355"/>
      <c r="F1182" s="701"/>
      <c r="G1182" s="3355"/>
      <c r="H1182" s="3355"/>
      <c r="I1182" s="701"/>
      <c r="J1182" s="701"/>
      <c r="K1182" s="701"/>
      <c r="L1182" s="701"/>
    </row>
    <row r="1183" spans="1:12" x14ac:dyDescent="0.3">
      <c r="A1183" s="1476"/>
      <c r="B1183" s="701"/>
      <c r="C1183" s="701"/>
      <c r="D1183" s="701"/>
      <c r="E1183" s="701"/>
      <c r="F1183" s="701"/>
      <c r="G1183" s="701"/>
      <c r="H1183" s="701"/>
      <c r="I1183" s="701"/>
      <c r="J1183" s="701"/>
      <c r="K1183" s="701"/>
      <c r="L1183" s="701"/>
    </row>
    <row r="1184" spans="1:12" ht="5.0999999999999996" customHeight="1" x14ac:dyDescent="0.3">
      <c r="A1184" s="1476"/>
      <c r="B1184" s="701"/>
      <c r="C1184" s="701"/>
      <c r="D1184" s="701"/>
      <c r="E1184" s="701"/>
      <c r="F1184" s="701"/>
      <c r="G1184" s="701"/>
      <c r="H1184" s="701"/>
      <c r="I1184" s="701"/>
      <c r="J1184" s="701"/>
      <c r="K1184" s="701"/>
      <c r="L1184" s="701"/>
    </row>
    <row r="1185" spans="1:12" x14ac:dyDescent="0.3">
      <c r="A1185" s="3356"/>
      <c r="B1185" s="3356"/>
      <c r="C1185" s="3356"/>
      <c r="D1185" s="3356"/>
      <c r="E1185" s="3356"/>
      <c r="F1185" s="3356"/>
      <c r="G1185" s="3356"/>
      <c r="H1185" s="3356"/>
      <c r="I1185" s="3356"/>
      <c r="J1185" s="3356"/>
      <c r="K1185" s="3356"/>
      <c r="L1185" s="701"/>
    </row>
    <row r="1186" spans="1:12" x14ac:dyDescent="0.3">
      <c r="A1186" s="3356"/>
      <c r="B1186" s="3356"/>
      <c r="C1186" s="3356"/>
      <c r="D1186" s="3356"/>
      <c r="E1186" s="3356"/>
      <c r="F1186" s="3356"/>
      <c r="G1186" s="3356"/>
      <c r="H1186" s="3356"/>
      <c r="I1186" s="3356"/>
      <c r="J1186" s="3356"/>
      <c r="K1186" s="3356"/>
      <c r="L1186" s="701"/>
    </row>
    <row r="1187" spans="1:12" ht="5.0999999999999996" customHeight="1" x14ac:dyDescent="0.3">
      <c r="A1187" s="1476"/>
      <c r="B1187" s="701"/>
      <c r="C1187" s="701"/>
      <c r="D1187" s="701"/>
      <c r="E1187" s="701"/>
      <c r="F1187" s="701"/>
      <c r="G1187" s="701"/>
      <c r="H1187" s="701"/>
      <c r="I1187" s="701"/>
      <c r="J1187" s="701"/>
      <c r="K1187" s="701"/>
      <c r="L1187" s="701"/>
    </row>
    <row r="1188" spans="1:12" x14ac:dyDescent="0.3">
      <c r="A1188" s="1476"/>
      <c r="B1188" s="701"/>
      <c r="C1188" s="701"/>
      <c r="D1188" s="701"/>
      <c r="E1188" s="701"/>
      <c r="F1188" s="701"/>
      <c r="G1188" s="701"/>
      <c r="H1188" s="701"/>
      <c r="I1188" s="701"/>
      <c r="J1188" s="701"/>
      <c r="K1188" s="701"/>
      <c r="L1188" s="701"/>
    </row>
    <row r="1189" spans="1:12" x14ac:dyDescent="0.3">
      <c r="A1189" s="3354"/>
      <c r="B1189" s="3354"/>
      <c r="C1189" s="3354"/>
      <c r="D1189" s="3354"/>
      <c r="E1189" s="3354"/>
      <c r="F1189" s="3354"/>
      <c r="G1189" s="3354"/>
      <c r="H1189" s="3354"/>
      <c r="I1189" s="3354"/>
      <c r="J1189" s="3354"/>
      <c r="K1189" s="3354"/>
      <c r="L1189" s="3354"/>
    </row>
    <row r="1190" spans="1:12" x14ac:dyDescent="0.3">
      <c r="A1190" s="3354"/>
      <c r="B1190" s="3354"/>
      <c r="C1190" s="3354"/>
      <c r="D1190" s="3354"/>
      <c r="E1190" s="3354"/>
      <c r="F1190" s="3354"/>
      <c r="G1190" s="3354"/>
      <c r="H1190" s="3354"/>
      <c r="I1190" s="3354"/>
      <c r="J1190" s="3354"/>
      <c r="K1190" s="3354"/>
      <c r="L1190" s="3354"/>
    </row>
    <row r="1191" spans="1:12" x14ac:dyDescent="0.3">
      <c r="A1191" s="3354"/>
      <c r="B1191" s="3354"/>
      <c r="C1191" s="3354"/>
      <c r="D1191" s="3354"/>
      <c r="E1191" s="3354"/>
      <c r="F1191" s="3354"/>
      <c r="G1191" s="3354"/>
      <c r="H1191" s="3354"/>
      <c r="I1191" s="3354"/>
      <c r="J1191" s="3354"/>
      <c r="K1191" s="3354"/>
      <c r="L1191" s="3354"/>
    </row>
    <row r="1192" spans="1:12" ht="5.0999999999999996" customHeight="1" x14ac:dyDescent="0.3">
      <c r="A1192" s="1476"/>
      <c r="B1192" s="701"/>
      <c r="C1192" s="701"/>
      <c r="D1192" s="701"/>
      <c r="E1192" s="701"/>
      <c r="F1192" s="701"/>
      <c r="G1192" s="701"/>
      <c r="H1192" s="701"/>
      <c r="I1192" s="701"/>
      <c r="J1192" s="701"/>
      <c r="K1192" s="701"/>
      <c r="L1192" s="701"/>
    </row>
    <row r="1193" spans="1:12" x14ac:dyDescent="0.3">
      <c r="A1193" s="1476"/>
      <c r="B1193" s="701"/>
      <c r="C1193" s="701"/>
      <c r="D1193" s="701"/>
      <c r="E1193" s="701"/>
      <c r="F1193" s="701"/>
      <c r="G1193" s="701"/>
      <c r="H1193" s="701"/>
      <c r="I1193" s="701"/>
      <c r="J1193" s="701"/>
      <c r="K1193" s="701"/>
      <c r="L1193" s="701"/>
    </row>
    <row r="1194" spans="1:12" ht="5.0999999999999996" customHeight="1" x14ac:dyDescent="0.3">
      <c r="A1194" s="1476"/>
      <c r="B1194" s="701"/>
      <c r="C1194" s="701"/>
      <c r="D1194" s="701"/>
      <c r="E1194" s="701"/>
      <c r="F1194" s="701"/>
      <c r="G1194" s="701"/>
      <c r="H1194" s="701"/>
      <c r="I1194" s="701"/>
      <c r="J1194" s="701"/>
      <c r="K1194" s="701"/>
      <c r="L1194" s="701"/>
    </row>
    <row r="1195" spans="1:12" x14ac:dyDescent="0.3">
      <c r="A1195" s="2657"/>
      <c r="B1195" s="2657"/>
      <c r="C1195" s="2657"/>
      <c r="D1195" s="2657"/>
      <c r="E1195" s="2657"/>
      <c r="F1195" s="2657"/>
      <c r="G1195" s="2657"/>
      <c r="H1195" s="2657"/>
      <c r="I1195" s="2657"/>
      <c r="J1195" s="2657"/>
      <c r="K1195" s="2657"/>
      <c r="L1195" s="2657"/>
    </row>
    <row r="1196" spans="1:12" x14ac:dyDescent="0.3">
      <c r="A1196" s="1476"/>
      <c r="B1196" s="701"/>
      <c r="C1196" s="701"/>
      <c r="D1196" s="701"/>
      <c r="E1196" s="701"/>
      <c r="F1196" s="701"/>
      <c r="G1196" s="701"/>
      <c r="H1196" s="701"/>
      <c r="I1196" s="701"/>
      <c r="J1196" s="701"/>
      <c r="K1196" s="701"/>
      <c r="L1196" s="701"/>
    </row>
    <row r="1197" spans="1:12" x14ac:dyDescent="0.3">
      <c r="A1197" s="1477"/>
      <c r="B1197" s="701"/>
      <c r="C1197" s="701"/>
      <c r="D1197" s="3355"/>
      <c r="E1197" s="3355"/>
      <c r="F1197" s="3355"/>
      <c r="G1197" s="3355"/>
      <c r="H1197" s="3355"/>
      <c r="I1197" s="3355"/>
      <c r="J1197" s="3355"/>
      <c r="K1197" s="3355"/>
      <c r="L1197" s="3355"/>
    </row>
    <row r="1198" spans="1:12" x14ac:dyDescent="0.3">
      <c r="A1198" s="1476"/>
      <c r="B1198" s="701"/>
      <c r="C1198" s="701"/>
      <c r="D1198" s="701"/>
      <c r="E1198" s="701"/>
      <c r="F1198" s="701"/>
      <c r="G1198" s="701"/>
      <c r="H1198" s="701"/>
      <c r="I1198" s="701"/>
      <c r="J1198" s="701"/>
      <c r="K1198" s="701"/>
      <c r="L1198" s="701"/>
    </row>
    <row r="1199" spans="1:12" x14ac:dyDescent="0.3">
      <c r="A1199" s="1476"/>
      <c r="B1199" s="701"/>
      <c r="C1199" s="701"/>
      <c r="D1199" s="3355"/>
      <c r="E1199" s="3355"/>
      <c r="F1199" s="3355"/>
      <c r="G1199" s="3355"/>
      <c r="H1199" s="3355"/>
      <c r="I1199" s="701"/>
      <c r="J1199" s="2657"/>
      <c r="K1199" s="2657"/>
      <c r="L1199" s="2657"/>
    </row>
    <row r="1200" spans="1:12" x14ac:dyDescent="0.3">
      <c r="A1200" s="1476"/>
      <c r="B1200" s="701"/>
      <c r="C1200" s="701"/>
      <c r="D1200" s="701"/>
      <c r="E1200" s="701"/>
      <c r="F1200" s="701"/>
      <c r="G1200" s="701"/>
      <c r="H1200" s="701"/>
      <c r="I1200" s="701"/>
      <c r="J1200" s="701"/>
      <c r="K1200" s="701"/>
      <c r="L1200" s="701"/>
    </row>
    <row r="1201" spans="1:12" x14ac:dyDescent="0.3">
      <c r="A1201" s="1476"/>
      <c r="B1201" s="3355"/>
      <c r="C1201" s="3355"/>
      <c r="D1201" s="3355"/>
      <c r="E1201" s="3355"/>
      <c r="F1201" s="3355"/>
      <c r="G1201" s="3355"/>
      <c r="H1201" s="3355"/>
      <c r="I1201" s="3355"/>
      <c r="J1201" s="3355"/>
      <c r="K1201" s="3355"/>
      <c r="L1201" s="3355"/>
    </row>
    <row r="1202" spans="1:12" x14ac:dyDescent="0.3">
      <c r="A1202" s="1476"/>
      <c r="B1202" s="701"/>
      <c r="C1202" s="701"/>
      <c r="D1202" s="701"/>
      <c r="E1202" s="701"/>
      <c r="F1202" s="701"/>
      <c r="G1202" s="701"/>
      <c r="H1202" s="701"/>
      <c r="I1202" s="701"/>
      <c r="J1202" s="701"/>
      <c r="K1202" s="701"/>
      <c r="L1202" s="701"/>
    </row>
    <row r="1203" spans="1:12" x14ac:dyDescent="0.3">
      <c r="A1203" s="1476"/>
      <c r="B1203" s="3355"/>
      <c r="C1203" s="3355"/>
      <c r="D1203" s="3355"/>
      <c r="E1203" s="3355"/>
      <c r="F1203" s="701"/>
      <c r="G1203" s="3355"/>
      <c r="H1203" s="3355"/>
      <c r="I1203" s="701"/>
      <c r="J1203" s="701"/>
      <c r="K1203" s="701"/>
      <c r="L1203" s="701"/>
    </row>
    <row r="1204" spans="1:12" x14ac:dyDescent="0.3">
      <c r="A1204" s="1476"/>
      <c r="B1204" s="701"/>
      <c r="C1204" s="701"/>
      <c r="D1204" s="701"/>
      <c r="E1204" s="701"/>
      <c r="F1204" s="701"/>
      <c r="G1204" s="701"/>
      <c r="H1204" s="701"/>
      <c r="I1204" s="701"/>
      <c r="J1204" s="701"/>
      <c r="K1204" s="701"/>
      <c r="L1204" s="701"/>
    </row>
    <row r="1205" spans="1:12" ht="5.0999999999999996" customHeight="1" x14ac:dyDescent="0.3">
      <c r="A1205" s="1476"/>
      <c r="B1205" s="701"/>
      <c r="C1205" s="701"/>
      <c r="D1205" s="701"/>
      <c r="E1205" s="701"/>
      <c r="F1205" s="701"/>
      <c r="G1205" s="701"/>
      <c r="H1205" s="701"/>
      <c r="I1205" s="701"/>
      <c r="J1205" s="701"/>
      <c r="K1205" s="701"/>
      <c r="L1205" s="701"/>
    </row>
    <row r="1206" spans="1:12" x14ac:dyDescent="0.3">
      <c r="A1206" s="3356"/>
      <c r="B1206" s="3356"/>
      <c r="C1206" s="3356"/>
      <c r="D1206" s="3356"/>
      <c r="E1206" s="3356"/>
      <c r="F1206" s="3356"/>
      <c r="G1206" s="3356"/>
      <c r="H1206" s="3356"/>
      <c r="I1206" s="3356"/>
      <c r="J1206" s="3356"/>
      <c r="K1206" s="3356"/>
      <c r="L1206" s="701"/>
    </row>
    <row r="1207" spans="1:12" x14ac:dyDescent="0.3">
      <c r="A1207" s="3356"/>
      <c r="B1207" s="3356"/>
      <c r="C1207" s="3356"/>
      <c r="D1207" s="3356"/>
      <c r="E1207" s="3356"/>
      <c r="F1207" s="3356"/>
      <c r="G1207" s="3356"/>
      <c r="H1207" s="3356"/>
      <c r="I1207" s="3356"/>
      <c r="J1207" s="3356"/>
      <c r="K1207" s="3356"/>
      <c r="L1207" s="701"/>
    </row>
    <row r="1208" spans="1:12" ht="5.0999999999999996" customHeight="1" x14ac:dyDescent="0.3">
      <c r="A1208" s="1476"/>
      <c r="B1208" s="701"/>
      <c r="C1208" s="701"/>
      <c r="D1208" s="701"/>
      <c r="E1208" s="701"/>
      <c r="F1208" s="701"/>
      <c r="G1208" s="701"/>
      <c r="H1208" s="701"/>
      <c r="I1208" s="701"/>
      <c r="J1208" s="701"/>
      <c r="K1208" s="701"/>
      <c r="L1208" s="701"/>
    </row>
    <row r="1209" spans="1:12" x14ac:dyDescent="0.3">
      <c r="A1209" s="1476"/>
      <c r="B1209" s="701"/>
      <c r="C1209" s="701"/>
      <c r="D1209" s="701"/>
      <c r="E1209" s="701"/>
      <c r="F1209" s="701"/>
      <c r="G1209" s="701"/>
      <c r="H1209" s="701"/>
      <c r="I1209" s="701"/>
      <c r="J1209" s="701"/>
      <c r="K1209" s="701"/>
      <c r="L1209" s="701"/>
    </row>
    <row r="1210" spans="1:12" x14ac:dyDescent="0.3">
      <c r="A1210" s="3354"/>
      <c r="B1210" s="3354"/>
      <c r="C1210" s="3354"/>
      <c r="D1210" s="3354"/>
      <c r="E1210" s="3354"/>
      <c r="F1210" s="3354"/>
      <c r="G1210" s="3354"/>
      <c r="H1210" s="3354"/>
      <c r="I1210" s="3354"/>
      <c r="J1210" s="3354"/>
      <c r="K1210" s="3354"/>
      <c r="L1210" s="3354"/>
    </row>
    <row r="1211" spans="1:12" x14ac:dyDescent="0.3">
      <c r="A1211" s="3354"/>
      <c r="B1211" s="3354"/>
      <c r="C1211" s="3354"/>
      <c r="D1211" s="3354"/>
      <c r="E1211" s="3354"/>
      <c r="F1211" s="3354"/>
      <c r="G1211" s="3354"/>
      <c r="H1211" s="3354"/>
      <c r="I1211" s="3354"/>
      <c r="J1211" s="3354"/>
      <c r="K1211" s="3354"/>
      <c r="L1211" s="3354"/>
    </row>
    <row r="1212" spans="1:12" x14ac:dyDescent="0.3">
      <c r="A1212" s="3354"/>
      <c r="B1212" s="3354"/>
      <c r="C1212" s="3354"/>
      <c r="D1212" s="3354"/>
      <c r="E1212" s="3354"/>
      <c r="F1212" s="3354"/>
      <c r="G1212" s="3354"/>
      <c r="H1212" s="3354"/>
      <c r="I1212" s="3354"/>
      <c r="J1212" s="3354"/>
      <c r="K1212" s="3354"/>
      <c r="L1212" s="3354"/>
    </row>
    <row r="1213" spans="1:12" ht="5.0999999999999996" customHeight="1" x14ac:dyDescent="0.3">
      <c r="A1213" s="1476"/>
      <c r="B1213" s="701"/>
      <c r="C1213" s="701"/>
      <c r="D1213" s="701"/>
      <c r="E1213" s="701"/>
      <c r="F1213" s="701"/>
      <c r="G1213" s="701"/>
      <c r="H1213" s="701"/>
      <c r="I1213" s="701"/>
      <c r="J1213" s="701"/>
      <c r="K1213" s="701"/>
      <c r="L1213" s="701"/>
    </row>
    <row r="1214" spans="1:12" x14ac:dyDescent="0.3">
      <c r="A1214" s="1476"/>
      <c r="B1214" s="701"/>
      <c r="C1214" s="701"/>
      <c r="D1214" s="701"/>
      <c r="E1214" s="701"/>
      <c r="F1214" s="701"/>
      <c r="G1214" s="701"/>
      <c r="H1214" s="701"/>
      <c r="I1214" s="701"/>
      <c r="J1214" s="701"/>
      <c r="K1214" s="701"/>
      <c r="L1214" s="701"/>
    </row>
    <row r="1215" spans="1:12" ht="5.0999999999999996" customHeight="1" x14ac:dyDescent="0.3">
      <c r="A1215" s="1476"/>
      <c r="B1215" s="701"/>
      <c r="C1215" s="701"/>
      <c r="D1215" s="701"/>
      <c r="E1215" s="701"/>
      <c r="F1215" s="701"/>
      <c r="G1215" s="701"/>
      <c r="H1215" s="701"/>
      <c r="I1215" s="701"/>
      <c r="J1215" s="701"/>
      <c r="K1215" s="701"/>
      <c r="L1215" s="701"/>
    </row>
    <row r="1216" spans="1:12" x14ac:dyDescent="0.3">
      <c r="A1216" s="2657"/>
      <c r="B1216" s="2657"/>
      <c r="C1216" s="2657"/>
      <c r="D1216" s="2657"/>
      <c r="E1216" s="2657"/>
      <c r="F1216" s="2657"/>
      <c r="G1216" s="2657"/>
      <c r="H1216" s="2657"/>
      <c r="I1216" s="2657"/>
      <c r="J1216" s="2657"/>
      <c r="K1216" s="2657"/>
      <c r="L1216" s="2657"/>
    </row>
    <row r="1217" spans="1:12" x14ac:dyDescent="0.3">
      <c r="A1217" s="1476"/>
      <c r="B1217" s="701"/>
      <c r="C1217" s="701"/>
      <c r="D1217" s="701"/>
      <c r="E1217" s="701"/>
      <c r="F1217" s="701"/>
      <c r="G1217" s="701"/>
      <c r="H1217" s="701"/>
      <c r="I1217" s="701"/>
      <c r="J1217" s="701"/>
      <c r="K1217" s="701"/>
      <c r="L1217" s="701"/>
    </row>
    <row r="1218" spans="1:12" x14ac:dyDescent="0.3">
      <c r="A1218" s="1477"/>
      <c r="B1218" s="701"/>
      <c r="C1218" s="701"/>
      <c r="D1218" s="3355"/>
      <c r="E1218" s="3355"/>
      <c r="F1218" s="3355"/>
      <c r="G1218" s="3355"/>
      <c r="H1218" s="3355"/>
      <c r="I1218" s="3355"/>
      <c r="J1218" s="3355"/>
      <c r="K1218" s="3355"/>
      <c r="L1218" s="3355"/>
    </row>
    <row r="1219" spans="1:12" x14ac:dyDescent="0.3">
      <c r="A1219" s="1476"/>
      <c r="B1219" s="701"/>
      <c r="C1219" s="701"/>
      <c r="D1219" s="701"/>
      <c r="E1219" s="701"/>
      <c r="F1219" s="701"/>
      <c r="G1219" s="701"/>
      <c r="H1219" s="701"/>
      <c r="I1219" s="701"/>
      <c r="J1219" s="701"/>
      <c r="K1219" s="701"/>
      <c r="L1219" s="701"/>
    </row>
    <row r="1220" spans="1:12" x14ac:dyDescent="0.3">
      <c r="A1220" s="1476"/>
      <c r="B1220" s="701"/>
      <c r="C1220" s="701"/>
      <c r="D1220" s="3355"/>
      <c r="E1220" s="3355"/>
      <c r="F1220" s="3355"/>
      <c r="G1220" s="3355"/>
      <c r="H1220" s="3355"/>
      <c r="I1220" s="701"/>
      <c r="J1220" s="2657"/>
      <c r="K1220" s="2657"/>
      <c r="L1220" s="2657"/>
    </row>
    <row r="1221" spans="1:12" x14ac:dyDescent="0.3">
      <c r="A1221" s="1476"/>
      <c r="B1221" s="701"/>
      <c r="C1221" s="701"/>
      <c r="D1221" s="701"/>
      <c r="E1221" s="701"/>
      <c r="F1221" s="701"/>
      <c r="G1221" s="701"/>
      <c r="H1221" s="701"/>
      <c r="I1221" s="701"/>
      <c r="J1221" s="701"/>
      <c r="K1221" s="701"/>
      <c r="L1221" s="701"/>
    </row>
    <row r="1222" spans="1:12" x14ac:dyDescent="0.3">
      <c r="A1222" s="1476"/>
      <c r="B1222" s="3355"/>
      <c r="C1222" s="3355"/>
      <c r="D1222" s="3355"/>
      <c r="E1222" s="3355"/>
      <c r="F1222" s="3355"/>
      <c r="G1222" s="3355"/>
      <c r="H1222" s="3355"/>
      <c r="I1222" s="3355"/>
      <c r="J1222" s="3355"/>
      <c r="K1222" s="3355"/>
      <c r="L1222" s="3355"/>
    </row>
    <row r="1223" spans="1:12" x14ac:dyDescent="0.3">
      <c r="A1223" s="1476"/>
      <c r="B1223" s="701"/>
      <c r="C1223" s="701"/>
      <c r="D1223" s="701"/>
      <c r="E1223" s="701"/>
      <c r="F1223" s="701"/>
      <c r="G1223" s="701"/>
      <c r="H1223" s="701"/>
      <c r="I1223" s="701"/>
      <c r="J1223" s="701"/>
      <c r="K1223" s="701"/>
      <c r="L1223" s="701"/>
    </row>
    <row r="1224" spans="1:12" x14ac:dyDescent="0.3">
      <c r="A1224" s="1476"/>
      <c r="B1224" s="3355"/>
      <c r="C1224" s="3355"/>
      <c r="D1224" s="3355"/>
      <c r="E1224" s="3355"/>
      <c r="F1224" s="701"/>
      <c r="G1224" s="3355"/>
      <c r="H1224" s="3355"/>
      <c r="I1224" s="701"/>
      <c r="J1224" s="701"/>
      <c r="K1224" s="701"/>
      <c r="L1224" s="701"/>
    </row>
    <row r="1225" spans="1:12" x14ac:dyDescent="0.3">
      <c r="A1225" s="1476"/>
      <c r="B1225" s="701"/>
      <c r="C1225" s="701"/>
      <c r="D1225" s="701"/>
      <c r="E1225" s="701"/>
      <c r="F1225" s="701"/>
      <c r="G1225" s="701"/>
      <c r="H1225" s="701"/>
      <c r="I1225" s="701"/>
      <c r="J1225" s="701"/>
      <c r="K1225" s="701"/>
      <c r="L1225" s="701"/>
    </row>
    <row r="1226" spans="1:12" ht="5.0999999999999996" customHeight="1" x14ac:dyDescent="0.3">
      <c r="A1226" s="1476"/>
      <c r="B1226" s="701"/>
      <c r="C1226" s="701"/>
      <c r="D1226" s="701"/>
      <c r="E1226" s="701"/>
      <c r="F1226" s="701"/>
      <c r="G1226" s="701"/>
      <c r="H1226" s="701"/>
      <c r="I1226" s="701"/>
      <c r="J1226" s="701"/>
      <c r="K1226" s="701"/>
      <c r="L1226" s="701"/>
    </row>
    <row r="1227" spans="1:12" x14ac:dyDescent="0.3">
      <c r="A1227" s="3356"/>
      <c r="B1227" s="3356"/>
      <c r="C1227" s="3356"/>
      <c r="D1227" s="3356"/>
      <c r="E1227" s="3356"/>
      <c r="F1227" s="3356"/>
      <c r="G1227" s="3356"/>
      <c r="H1227" s="3356"/>
      <c r="I1227" s="3356"/>
      <c r="J1227" s="3356"/>
      <c r="K1227" s="3356"/>
      <c r="L1227" s="701"/>
    </row>
    <row r="1228" spans="1:12" x14ac:dyDescent="0.3">
      <c r="A1228" s="3356"/>
      <c r="B1228" s="3356"/>
      <c r="C1228" s="3356"/>
      <c r="D1228" s="3356"/>
      <c r="E1228" s="3356"/>
      <c r="F1228" s="3356"/>
      <c r="G1228" s="3356"/>
      <c r="H1228" s="3356"/>
      <c r="I1228" s="3356"/>
      <c r="J1228" s="3356"/>
      <c r="K1228" s="3356"/>
      <c r="L1228" s="701"/>
    </row>
    <row r="1229" spans="1:12" ht="5.0999999999999996" customHeight="1" x14ac:dyDescent="0.3">
      <c r="A1229" s="1476"/>
      <c r="B1229" s="701"/>
      <c r="C1229" s="701"/>
      <c r="D1229" s="701"/>
      <c r="E1229" s="701"/>
      <c r="F1229" s="701"/>
      <c r="G1229" s="701"/>
      <c r="H1229" s="701"/>
      <c r="I1229" s="701"/>
      <c r="J1229" s="701"/>
      <c r="K1229" s="701"/>
      <c r="L1229" s="701"/>
    </row>
    <row r="1230" spans="1:12" x14ac:dyDescent="0.3">
      <c r="A1230" s="1476"/>
      <c r="B1230" s="701"/>
      <c r="C1230" s="701"/>
      <c r="D1230" s="701"/>
      <c r="E1230" s="701"/>
      <c r="F1230" s="701"/>
      <c r="G1230" s="701"/>
      <c r="H1230" s="701"/>
      <c r="I1230" s="701"/>
      <c r="J1230" s="701"/>
      <c r="K1230" s="701"/>
      <c r="L1230" s="701"/>
    </row>
    <row r="1231" spans="1:12" x14ac:dyDescent="0.3">
      <c r="A1231" s="3354"/>
      <c r="B1231" s="3354"/>
      <c r="C1231" s="3354"/>
      <c r="D1231" s="3354"/>
      <c r="E1231" s="3354"/>
      <c r="F1231" s="3354"/>
      <c r="G1231" s="3354"/>
      <c r="H1231" s="3354"/>
      <c r="I1231" s="3354"/>
      <c r="J1231" s="3354"/>
      <c r="K1231" s="3354"/>
      <c r="L1231" s="3354"/>
    </row>
    <row r="1232" spans="1:12" x14ac:dyDescent="0.3">
      <c r="A1232" s="3354"/>
      <c r="B1232" s="3354"/>
      <c r="C1232" s="3354"/>
      <c r="D1232" s="3354"/>
      <c r="E1232" s="3354"/>
      <c r="F1232" s="3354"/>
      <c r="G1232" s="3354"/>
      <c r="H1232" s="3354"/>
      <c r="I1232" s="3354"/>
      <c r="J1232" s="3354"/>
      <c r="K1232" s="3354"/>
      <c r="L1232" s="3354"/>
    </row>
    <row r="1233" spans="1:12" x14ac:dyDescent="0.3">
      <c r="A1233" s="3354"/>
      <c r="B1233" s="3354"/>
      <c r="C1233" s="3354"/>
      <c r="D1233" s="3354"/>
      <c r="E1233" s="3354"/>
      <c r="F1233" s="3354"/>
      <c r="G1233" s="3354"/>
      <c r="H1233" s="3354"/>
      <c r="I1233" s="3354"/>
      <c r="J1233" s="3354"/>
      <c r="K1233" s="3354"/>
      <c r="L1233" s="3354"/>
    </row>
    <row r="1234" spans="1:12" ht="5.0999999999999996" customHeight="1" x14ac:dyDescent="0.3">
      <c r="A1234" s="1476"/>
      <c r="B1234" s="701"/>
      <c r="C1234" s="701"/>
      <c r="D1234" s="701"/>
      <c r="E1234" s="701"/>
      <c r="F1234" s="701"/>
      <c r="G1234" s="701"/>
      <c r="H1234" s="701"/>
      <c r="I1234" s="701"/>
      <c r="J1234" s="701"/>
      <c r="K1234" s="701"/>
      <c r="L1234" s="701"/>
    </row>
    <row r="1235" spans="1:12" x14ac:dyDescent="0.3">
      <c r="A1235" s="1476"/>
      <c r="B1235" s="701"/>
      <c r="C1235" s="701"/>
      <c r="D1235" s="701"/>
      <c r="E1235" s="701"/>
      <c r="F1235" s="701"/>
      <c r="G1235" s="701"/>
      <c r="H1235" s="701"/>
      <c r="I1235" s="701"/>
      <c r="J1235" s="701"/>
      <c r="K1235" s="701"/>
      <c r="L1235" s="701"/>
    </row>
    <row r="1236" spans="1:12" ht="5.0999999999999996" customHeight="1" x14ac:dyDescent="0.3">
      <c r="A1236" s="1476"/>
      <c r="B1236" s="701"/>
      <c r="C1236" s="701"/>
      <c r="D1236" s="701"/>
      <c r="E1236" s="701"/>
      <c r="F1236" s="701"/>
      <c r="G1236" s="701"/>
      <c r="H1236" s="701"/>
      <c r="I1236" s="701"/>
      <c r="J1236" s="701"/>
      <c r="K1236" s="701"/>
      <c r="L1236" s="701"/>
    </row>
    <row r="1237" spans="1:12" x14ac:dyDescent="0.3">
      <c r="A1237" s="2657"/>
      <c r="B1237" s="2657"/>
      <c r="C1237" s="2657"/>
      <c r="D1237" s="2657"/>
      <c r="E1237" s="2657"/>
      <c r="F1237" s="2657"/>
      <c r="G1237" s="2657"/>
      <c r="H1237" s="2657"/>
      <c r="I1237" s="2657"/>
      <c r="J1237" s="2657"/>
      <c r="K1237" s="2657"/>
      <c r="L1237" s="2657"/>
    </row>
    <row r="1238" spans="1:12" x14ac:dyDescent="0.3">
      <c r="A1238" s="1476"/>
      <c r="B1238" s="701"/>
      <c r="C1238" s="701"/>
      <c r="D1238" s="701"/>
      <c r="E1238" s="701"/>
      <c r="F1238" s="701"/>
      <c r="G1238" s="701"/>
      <c r="H1238" s="701"/>
      <c r="I1238" s="701"/>
      <c r="J1238" s="701"/>
      <c r="K1238" s="701"/>
      <c r="L1238" s="701"/>
    </row>
    <row r="1239" spans="1:12" x14ac:dyDescent="0.3">
      <c r="A1239" s="1477"/>
      <c r="B1239" s="701"/>
      <c r="C1239" s="701"/>
      <c r="D1239" s="3355"/>
      <c r="E1239" s="3355"/>
      <c r="F1239" s="3355"/>
      <c r="G1239" s="3355"/>
      <c r="H1239" s="3355"/>
      <c r="I1239" s="3355"/>
      <c r="J1239" s="3355"/>
      <c r="K1239" s="3355"/>
      <c r="L1239" s="3355"/>
    </row>
    <row r="1240" spans="1:12" x14ac:dyDescent="0.3">
      <c r="A1240" s="1476"/>
      <c r="B1240" s="701"/>
      <c r="C1240" s="701"/>
      <c r="D1240" s="701"/>
      <c r="E1240" s="701"/>
      <c r="F1240" s="701"/>
      <c r="G1240" s="701"/>
      <c r="H1240" s="701"/>
      <c r="I1240" s="701"/>
      <c r="J1240" s="701"/>
      <c r="K1240" s="701"/>
      <c r="L1240" s="701"/>
    </row>
    <row r="1241" spans="1:12" x14ac:dyDescent="0.3">
      <c r="A1241" s="1476"/>
      <c r="B1241" s="701"/>
      <c r="C1241" s="701"/>
      <c r="D1241" s="3355"/>
      <c r="E1241" s="3355"/>
      <c r="F1241" s="3355"/>
      <c r="G1241" s="3355"/>
      <c r="H1241" s="3355"/>
      <c r="I1241" s="701"/>
      <c r="J1241" s="2657"/>
      <c r="K1241" s="2657"/>
      <c r="L1241" s="2657"/>
    </row>
    <row r="1242" spans="1:12" x14ac:dyDescent="0.3">
      <c r="A1242" s="1476"/>
      <c r="B1242" s="701"/>
      <c r="C1242" s="701"/>
      <c r="D1242" s="701"/>
      <c r="E1242" s="701"/>
      <c r="F1242" s="701"/>
      <c r="G1242" s="701"/>
      <c r="H1242" s="701"/>
      <c r="I1242" s="701"/>
      <c r="J1242" s="701"/>
      <c r="K1242" s="701"/>
      <c r="L1242" s="701"/>
    </row>
    <row r="1243" spans="1:12" x14ac:dyDescent="0.3">
      <c r="A1243" s="1476"/>
      <c r="B1243" s="3355"/>
      <c r="C1243" s="3355"/>
      <c r="D1243" s="3355"/>
      <c r="E1243" s="3355"/>
      <c r="F1243" s="3355"/>
      <c r="G1243" s="3355"/>
      <c r="H1243" s="3355"/>
      <c r="I1243" s="3355"/>
      <c r="J1243" s="3355"/>
      <c r="K1243" s="3355"/>
      <c r="L1243" s="3355"/>
    </row>
    <row r="1244" spans="1:12" x14ac:dyDescent="0.3">
      <c r="A1244" s="1476"/>
      <c r="B1244" s="701"/>
      <c r="C1244" s="701"/>
      <c r="D1244" s="701"/>
      <c r="E1244" s="701"/>
      <c r="F1244" s="701"/>
      <c r="G1244" s="701"/>
      <c r="H1244" s="701"/>
      <c r="I1244" s="701"/>
      <c r="J1244" s="701"/>
      <c r="K1244" s="701"/>
      <c r="L1244" s="701"/>
    </row>
    <row r="1245" spans="1:12" x14ac:dyDescent="0.3">
      <c r="A1245" s="1476"/>
      <c r="B1245" s="3355"/>
      <c r="C1245" s="3355"/>
      <c r="D1245" s="3355"/>
      <c r="E1245" s="3355"/>
      <c r="F1245" s="701"/>
      <c r="G1245" s="3355"/>
      <c r="H1245" s="3355"/>
      <c r="I1245" s="701"/>
      <c r="J1245" s="701"/>
      <c r="K1245" s="701"/>
      <c r="L1245" s="701"/>
    </row>
    <row r="1246" spans="1:12" x14ac:dyDescent="0.3">
      <c r="A1246" s="1476"/>
      <c r="B1246" s="701"/>
      <c r="C1246" s="701"/>
      <c r="D1246" s="701"/>
      <c r="E1246" s="701"/>
      <c r="F1246" s="701"/>
      <c r="G1246" s="701"/>
      <c r="H1246" s="701"/>
      <c r="I1246" s="701"/>
      <c r="J1246" s="701"/>
      <c r="K1246" s="701"/>
      <c r="L1246" s="701"/>
    </row>
    <row r="1247" spans="1:12" ht="5.0999999999999996" customHeight="1" x14ac:dyDescent="0.3">
      <c r="A1247" s="1476"/>
      <c r="B1247" s="701"/>
      <c r="C1247" s="701"/>
      <c r="D1247" s="701"/>
      <c r="E1247" s="701"/>
      <c r="F1247" s="701"/>
      <c r="G1247" s="701"/>
      <c r="H1247" s="701"/>
      <c r="I1247" s="701"/>
      <c r="J1247" s="701"/>
      <c r="K1247" s="701"/>
      <c r="L1247" s="701"/>
    </row>
    <row r="1248" spans="1:12" x14ac:dyDescent="0.3">
      <c r="A1248" s="3356"/>
      <c r="B1248" s="3356"/>
      <c r="C1248" s="3356"/>
      <c r="D1248" s="3356"/>
      <c r="E1248" s="3356"/>
      <c r="F1248" s="3356"/>
      <c r="G1248" s="3356"/>
      <c r="H1248" s="3356"/>
      <c r="I1248" s="3356"/>
      <c r="J1248" s="3356"/>
      <c r="K1248" s="3356"/>
      <c r="L1248" s="701"/>
    </row>
    <row r="1249" spans="1:12" x14ac:dyDescent="0.3">
      <c r="A1249" s="3356"/>
      <c r="B1249" s="3356"/>
      <c r="C1249" s="3356"/>
      <c r="D1249" s="3356"/>
      <c r="E1249" s="3356"/>
      <c r="F1249" s="3356"/>
      <c r="G1249" s="3356"/>
      <c r="H1249" s="3356"/>
      <c r="I1249" s="3356"/>
      <c r="J1249" s="3356"/>
      <c r="K1249" s="3356"/>
      <c r="L1249" s="701"/>
    </row>
    <row r="1250" spans="1:12" ht="5.0999999999999996" customHeight="1" x14ac:dyDescent="0.3">
      <c r="A1250" s="1476"/>
      <c r="B1250" s="701"/>
      <c r="C1250" s="701"/>
      <c r="D1250" s="701"/>
      <c r="E1250" s="701"/>
      <c r="F1250" s="701"/>
      <c r="G1250" s="701"/>
      <c r="H1250" s="701"/>
      <c r="I1250" s="701"/>
      <c r="J1250" s="701"/>
      <c r="K1250" s="701"/>
      <c r="L1250" s="701"/>
    </row>
    <row r="1251" spans="1:12" x14ac:dyDescent="0.3">
      <c r="A1251" s="1476"/>
      <c r="B1251" s="701"/>
      <c r="C1251" s="701"/>
      <c r="D1251" s="701"/>
      <c r="E1251" s="701"/>
      <c r="F1251" s="701"/>
      <c r="G1251" s="701"/>
      <c r="H1251" s="701"/>
      <c r="I1251" s="701"/>
      <c r="J1251" s="701"/>
      <c r="K1251" s="701"/>
      <c r="L1251" s="701"/>
    </row>
    <row r="1252" spans="1:12" x14ac:dyDescent="0.3">
      <c r="A1252" s="3354"/>
      <c r="B1252" s="3354"/>
      <c r="C1252" s="3354"/>
      <c r="D1252" s="3354"/>
      <c r="E1252" s="3354"/>
      <c r="F1252" s="3354"/>
      <c r="G1252" s="3354"/>
      <c r="H1252" s="3354"/>
      <c r="I1252" s="3354"/>
      <c r="J1252" s="3354"/>
      <c r="K1252" s="3354"/>
      <c r="L1252" s="3354"/>
    </row>
    <row r="1253" spans="1:12" x14ac:dyDescent="0.3">
      <c r="A1253" s="3354"/>
      <c r="B1253" s="3354"/>
      <c r="C1253" s="3354"/>
      <c r="D1253" s="3354"/>
      <c r="E1253" s="3354"/>
      <c r="F1253" s="3354"/>
      <c r="G1253" s="3354"/>
      <c r="H1253" s="3354"/>
      <c r="I1253" s="3354"/>
      <c r="J1253" s="3354"/>
      <c r="K1253" s="3354"/>
      <c r="L1253" s="3354"/>
    </row>
    <row r="1254" spans="1:12" x14ac:dyDescent="0.3">
      <c r="A1254" s="3354"/>
      <c r="B1254" s="3354"/>
      <c r="C1254" s="3354"/>
      <c r="D1254" s="3354"/>
      <c r="E1254" s="3354"/>
      <c r="F1254" s="3354"/>
      <c r="G1254" s="3354"/>
      <c r="H1254" s="3354"/>
      <c r="I1254" s="3354"/>
      <c r="J1254" s="3354"/>
      <c r="K1254" s="3354"/>
      <c r="L1254" s="3354"/>
    </row>
    <row r="1255" spans="1:12" ht="5.0999999999999996" customHeight="1" x14ac:dyDescent="0.3">
      <c r="A1255" s="1476"/>
      <c r="B1255" s="701"/>
      <c r="C1255" s="701"/>
      <c r="D1255" s="701"/>
      <c r="E1255" s="701"/>
      <c r="F1255" s="701"/>
      <c r="G1255" s="701"/>
      <c r="H1255" s="701"/>
      <c r="I1255" s="701"/>
      <c r="J1255" s="701"/>
      <c r="K1255" s="701"/>
      <c r="L1255" s="701"/>
    </row>
    <row r="1256" spans="1:12" x14ac:dyDescent="0.3">
      <c r="A1256" s="1476"/>
      <c r="B1256" s="701"/>
      <c r="C1256" s="701"/>
      <c r="D1256" s="701"/>
      <c r="E1256" s="701"/>
      <c r="F1256" s="701"/>
      <c r="G1256" s="701"/>
      <c r="H1256" s="701"/>
      <c r="I1256" s="701"/>
      <c r="J1256" s="701"/>
      <c r="K1256" s="701"/>
      <c r="L1256" s="701"/>
    </row>
    <row r="1257" spans="1:12" ht="5.0999999999999996" customHeight="1" x14ac:dyDescent="0.3">
      <c r="A1257" s="1476"/>
      <c r="B1257" s="701"/>
      <c r="C1257" s="701"/>
      <c r="D1257" s="701"/>
      <c r="E1257" s="701"/>
      <c r="F1257" s="701"/>
      <c r="G1257" s="701"/>
      <c r="H1257" s="701"/>
      <c r="I1257" s="701"/>
      <c r="J1257" s="701"/>
      <c r="K1257" s="701"/>
      <c r="L1257" s="701"/>
    </row>
    <row r="1258" spans="1:12" x14ac:dyDescent="0.3">
      <c r="A1258" s="2657"/>
      <c r="B1258" s="2657"/>
      <c r="C1258" s="2657"/>
      <c r="D1258" s="2657"/>
      <c r="E1258" s="2657"/>
      <c r="F1258" s="2657"/>
      <c r="G1258" s="2657"/>
      <c r="H1258" s="2657"/>
      <c r="I1258" s="2657"/>
      <c r="J1258" s="2657"/>
      <c r="K1258" s="2657"/>
      <c r="L1258" s="2657"/>
    </row>
    <row r="1259" spans="1:12" x14ac:dyDescent="0.3">
      <c r="A1259" s="1476"/>
      <c r="B1259" s="701"/>
      <c r="C1259" s="701"/>
      <c r="D1259" s="701"/>
      <c r="E1259" s="701"/>
      <c r="F1259" s="701"/>
      <c r="G1259" s="701"/>
      <c r="H1259" s="701"/>
      <c r="I1259" s="701"/>
      <c r="J1259" s="701"/>
      <c r="K1259" s="701"/>
      <c r="L1259" s="701"/>
    </row>
    <row r="1260" spans="1:12" x14ac:dyDescent="0.3">
      <c r="A1260" s="1477"/>
      <c r="B1260" s="701"/>
      <c r="C1260" s="701"/>
      <c r="D1260" s="3355"/>
      <c r="E1260" s="3355"/>
      <c r="F1260" s="3355"/>
      <c r="G1260" s="3355"/>
      <c r="H1260" s="3355"/>
      <c r="I1260" s="3355"/>
      <c r="J1260" s="3355"/>
      <c r="K1260" s="3355"/>
      <c r="L1260" s="3355"/>
    </row>
    <row r="1261" spans="1:12" x14ac:dyDescent="0.3">
      <c r="A1261" s="1476"/>
      <c r="B1261" s="701"/>
      <c r="C1261" s="701"/>
      <c r="D1261" s="701"/>
      <c r="E1261" s="701"/>
      <c r="F1261" s="701"/>
      <c r="G1261" s="701"/>
      <c r="H1261" s="701"/>
      <c r="I1261" s="701"/>
      <c r="J1261" s="701"/>
      <c r="K1261" s="701"/>
      <c r="L1261" s="701"/>
    </row>
    <row r="1262" spans="1:12" x14ac:dyDescent="0.3">
      <c r="A1262" s="1476"/>
      <c r="B1262" s="701"/>
      <c r="C1262" s="701"/>
      <c r="D1262" s="3355"/>
      <c r="E1262" s="3355"/>
      <c r="F1262" s="3355"/>
      <c r="G1262" s="3355"/>
      <c r="H1262" s="3355"/>
      <c r="I1262" s="701"/>
      <c r="J1262" s="2657"/>
      <c r="K1262" s="2657"/>
      <c r="L1262" s="2657"/>
    </row>
    <row r="1263" spans="1:12" x14ac:dyDescent="0.3">
      <c r="A1263" s="1476"/>
      <c r="B1263" s="701"/>
      <c r="C1263" s="701"/>
      <c r="D1263" s="701"/>
      <c r="E1263" s="701"/>
      <c r="F1263" s="701"/>
      <c r="G1263" s="701"/>
      <c r="H1263" s="701"/>
      <c r="I1263" s="701"/>
      <c r="J1263" s="701"/>
      <c r="K1263" s="701"/>
      <c r="L1263" s="701"/>
    </row>
    <row r="1264" spans="1:12" x14ac:dyDescent="0.3">
      <c r="A1264" s="1476"/>
      <c r="B1264" s="3355"/>
      <c r="C1264" s="3355"/>
      <c r="D1264" s="3355"/>
      <c r="E1264" s="3355"/>
      <c r="F1264" s="3355"/>
      <c r="G1264" s="3355"/>
      <c r="H1264" s="3355"/>
      <c r="I1264" s="3355"/>
      <c r="J1264" s="3355"/>
      <c r="K1264" s="3355"/>
      <c r="L1264" s="3355"/>
    </row>
    <row r="1265" spans="1:12" x14ac:dyDescent="0.3">
      <c r="A1265" s="1476"/>
      <c r="B1265" s="701"/>
      <c r="C1265" s="701"/>
      <c r="D1265" s="701"/>
      <c r="E1265" s="701"/>
      <c r="F1265" s="701"/>
      <c r="G1265" s="701"/>
      <c r="H1265" s="701"/>
      <c r="I1265" s="701"/>
      <c r="J1265" s="701"/>
      <c r="K1265" s="701"/>
      <c r="L1265" s="701"/>
    </row>
    <row r="1266" spans="1:12" x14ac:dyDescent="0.3">
      <c r="A1266" s="1476"/>
      <c r="B1266" s="3355"/>
      <c r="C1266" s="3355"/>
      <c r="D1266" s="3355"/>
      <c r="E1266" s="3355"/>
      <c r="F1266" s="701"/>
      <c r="G1266" s="3355"/>
      <c r="H1266" s="3355"/>
      <c r="I1266" s="701"/>
      <c r="J1266" s="701"/>
      <c r="K1266" s="701"/>
      <c r="L1266" s="701"/>
    </row>
    <row r="1267" spans="1:12" x14ac:dyDescent="0.3">
      <c r="A1267" s="1476"/>
      <c r="B1267" s="701"/>
      <c r="C1267" s="701"/>
      <c r="D1267" s="701"/>
      <c r="E1267" s="701"/>
      <c r="F1267" s="701"/>
      <c r="G1267" s="701"/>
      <c r="H1267" s="701"/>
      <c r="I1267" s="701"/>
      <c r="J1267" s="701"/>
      <c r="K1267" s="701"/>
      <c r="L1267" s="701"/>
    </row>
    <row r="1268" spans="1:12" ht="5.0999999999999996" customHeight="1" x14ac:dyDescent="0.3">
      <c r="A1268" s="1476"/>
      <c r="B1268" s="701"/>
      <c r="C1268" s="701"/>
      <c r="D1268" s="701"/>
      <c r="E1268" s="701"/>
      <c r="F1268" s="701"/>
      <c r="G1268" s="701"/>
      <c r="H1268" s="701"/>
      <c r="I1268" s="701"/>
      <c r="J1268" s="701"/>
      <c r="K1268" s="701"/>
      <c r="L1268" s="701"/>
    </row>
    <row r="1269" spans="1:12" x14ac:dyDescent="0.3">
      <c r="A1269" s="3356"/>
      <c r="B1269" s="3356"/>
      <c r="C1269" s="3356"/>
      <c r="D1269" s="3356"/>
      <c r="E1269" s="3356"/>
      <c r="F1269" s="3356"/>
      <c r="G1269" s="3356"/>
      <c r="H1269" s="3356"/>
      <c r="I1269" s="3356"/>
      <c r="J1269" s="3356"/>
      <c r="K1269" s="3356"/>
      <c r="L1269" s="701"/>
    </row>
    <row r="1270" spans="1:12" x14ac:dyDescent="0.3">
      <c r="A1270" s="3356"/>
      <c r="B1270" s="3356"/>
      <c r="C1270" s="3356"/>
      <c r="D1270" s="3356"/>
      <c r="E1270" s="3356"/>
      <c r="F1270" s="3356"/>
      <c r="G1270" s="3356"/>
      <c r="H1270" s="3356"/>
      <c r="I1270" s="3356"/>
      <c r="J1270" s="3356"/>
      <c r="K1270" s="3356"/>
      <c r="L1270" s="701"/>
    </row>
    <row r="1271" spans="1:12" ht="5.0999999999999996" customHeight="1" x14ac:dyDescent="0.3">
      <c r="A1271" s="1476"/>
      <c r="B1271" s="701"/>
      <c r="C1271" s="701"/>
      <c r="D1271" s="701"/>
      <c r="E1271" s="701"/>
      <c r="F1271" s="701"/>
      <c r="G1271" s="701"/>
      <c r="H1271" s="701"/>
      <c r="I1271" s="701"/>
      <c r="J1271" s="701"/>
      <c r="K1271" s="701"/>
      <c r="L1271" s="701"/>
    </row>
    <row r="1272" spans="1:12" x14ac:dyDescent="0.3">
      <c r="A1272" s="1476"/>
      <c r="B1272" s="701"/>
      <c r="C1272" s="701"/>
      <c r="D1272" s="701"/>
      <c r="E1272" s="701"/>
      <c r="F1272" s="701"/>
      <c r="G1272" s="701"/>
      <c r="H1272" s="701"/>
      <c r="I1272" s="701"/>
      <c r="J1272" s="701"/>
      <c r="K1272" s="701"/>
      <c r="L1272" s="701"/>
    </row>
    <row r="1273" spans="1:12" x14ac:dyDescent="0.3">
      <c r="A1273" s="3354"/>
      <c r="B1273" s="3354"/>
      <c r="C1273" s="3354"/>
      <c r="D1273" s="3354"/>
      <c r="E1273" s="3354"/>
      <c r="F1273" s="3354"/>
      <c r="G1273" s="3354"/>
      <c r="H1273" s="3354"/>
      <c r="I1273" s="3354"/>
      <c r="J1273" s="3354"/>
      <c r="K1273" s="3354"/>
      <c r="L1273" s="3354"/>
    </row>
    <row r="1274" spans="1:12" x14ac:dyDescent="0.3">
      <c r="A1274" s="3354"/>
      <c r="B1274" s="3354"/>
      <c r="C1274" s="3354"/>
      <c r="D1274" s="3354"/>
      <c r="E1274" s="3354"/>
      <c r="F1274" s="3354"/>
      <c r="G1274" s="3354"/>
      <c r="H1274" s="3354"/>
      <c r="I1274" s="3354"/>
      <c r="J1274" s="3354"/>
      <c r="K1274" s="3354"/>
      <c r="L1274" s="3354"/>
    </row>
    <row r="1275" spans="1:12" x14ac:dyDescent="0.3">
      <c r="A1275" s="3354"/>
      <c r="B1275" s="3354"/>
      <c r="C1275" s="3354"/>
      <c r="D1275" s="3354"/>
      <c r="E1275" s="3354"/>
      <c r="F1275" s="3354"/>
      <c r="G1275" s="3354"/>
      <c r="H1275" s="3354"/>
      <c r="I1275" s="3354"/>
      <c r="J1275" s="3354"/>
      <c r="K1275" s="3354"/>
      <c r="L1275" s="3354"/>
    </row>
    <row r="1276" spans="1:12" ht="5.0999999999999996" customHeight="1" x14ac:dyDescent="0.3">
      <c r="A1276" s="1476"/>
      <c r="B1276" s="701"/>
      <c r="C1276" s="701"/>
      <c r="D1276" s="701"/>
      <c r="E1276" s="701"/>
      <c r="F1276" s="701"/>
      <c r="G1276" s="701"/>
      <c r="H1276" s="701"/>
      <c r="I1276" s="701"/>
      <c r="J1276" s="701"/>
      <c r="K1276" s="701"/>
      <c r="L1276" s="701"/>
    </row>
    <row r="1277" spans="1:12" x14ac:dyDescent="0.3">
      <c r="A1277" s="1476"/>
      <c r="B1277" s="701"/>
      <c r="C1277" s="701"/>
      <c r="D1277" s="701"/>
      <c r="E1277" s="701"/>
      <c r="F1277" s="701"/>
      <c r="G1277" s="701"/>
      <c r="H1277" s="701"/>
      <c r="I1277" s="701"/>
      <c r="J1277" s="701"/>
      <c r="K1277" s="701"/>
      <c r="L1277" s="701"/>
    </row>
    <row r="1278" spans="1:12" ht="5.0999999999999996" customHeight="1" x14ac:dyDescent="0.3">
      <c r="A1278" s="1476"/>
      <c r="B1278" s="701"/>
      <c r="C1278" s="701"/>
      <c r="D1278" s="701"/>
      <c r="E1278" s="701"/>
      <c r="F1278" s="701"/>
      <c r="G1278" s="701"/>
      <c r="H1278" s="701"/>
      <c r="I1278" s="701"/>
      <c r="J1278" s="701"/>
      <c r="K1278" s="701"/>
      <c r="L1278" s="701"/>
    </row>
    <row r="1279" spans="1:12" x14ac:dyDescent="0.3">
      <c r="A1279" s="2657"/>
      <c r="B1279" s="2657"/>
      <c r="C1279" s="2657"/>
      <c r="D1279" s="2657"/>
      <c r="E1279" s="2657"/>
      <c r="F1279" s="2657"/>
      <c r="G1279" s="2657"/>
      <c r="H1279" s="2657"/>
      <c r="I1279" s="2657"/>
      <c r="J1279" s="2657"/>
      <c r="K1279" s="2657"/>
      <c r="L1279" s="2657"/>
    </row>
    <row r="1280" spans="1:12" x14ac:dyDescent="0.3">
      <c r="A1280" s="1476"/>
      <c r="B1280" s="701"/>
      <c r="C1280" s="701"/>
      <c r="D1280" s="701"/>
      <c r="E1280" s="701"/>
      <c r="F1280" s="701"/>
      <c r="G1280" s="701"/>
      <c r="H1280" s="701"/>
      <c r="I1280" s="701"/>
      <c r="J1280" s="701"/>
      <c r="K1280" s="701"/>
      <c r="L1280" s="701"/>
    </row>
  </sheetData>
  <sheetProtection password="8E37" sheet="1" formatRows="0"/>
  <mergeCells count="891">
    <mergeCell ref="R21:S21"/>
    <mergeCell ref="R46:S46"/>
    <mergeCell ref="R73:S73"/>
    <mergeCell ref="R98:S98"/>
    <mergeCell ref="R125:S125"/>
    <mergeCell ref="J16:R16"/>
    <mergeCell ref="B12:M12"/>
    <mergeCell ref="B10:H10"/>
    <mergeCell ref="K30:P30"/>
    <mergeCell ref="C31:I31"/>
    <mergeCell ref="K31:P31"/>
    <mergeCell ref="B48:P48"/>
    <mergeCell ref="B50:G50"/>
    <mergeCell ref="B41:H41"/>
    <mergeCell ref="J41:R41"/>
    <mergeCell ref="B42:H42"/>
    <mergeCell ref="J42:R42"/>
    <mergeCell ref="B43:H43"/>
    <mergeCell ref="J43:M43"/>
    <mergeCell ref="Q43:R43"/>
    <mergeCell ref="R48:S48"/>
    <mergeCell ref="B46:P46"/>
    <mergeCell ref="H50:S50"/>
    <mergeCell ref="Q35:R35"/>
    <mergeCell ref="A1:S2"/>
    <mergeCell ref="A3:S8"/>
    <mergeCell ref="B23:P23"/>
    <mergeCell ref="B25:G25"/>
    <mergeCell ref="C27:R27"/>
    <mergeCell ref="C29:I29"/>
    <mergeCell ref="K29:P29"/>
    <mergeCell ref="B17:H17"/>
    <mergeCell ref="J17:R17"/>
    <mergeCell ref="B18:H18"/>
    <mergeCell ref="J18:M18"/>
    <mergeCell ref="Q18:R18"/>
    <mergeCell ref="B21:P21"/>
    <mergeCell ref="R23:S23"/>
    <mergeCell ref="H25:S25"/>
    <mergeCell ref="O12:R12"/>
    <mergeCell ref="B14:H14"/>
    <mergeCell ref="J14:R14"/>
    <mergeCell ref="J10:M10"/>
    <mergeCell ref="Q10:R10"/>
    <mergeCell ref="B11:H11"/>
    <mergeCell ref="B15:H15"/>
    <mergeCell ref="J15:P15"/>
    <mergeCell ref="B16:H16"/>
    <mergeCell ref="B36:H36"/>
    <mergeCell ref="O37:R37"/>
    <mergeCell ref="B39:H39"/>
    <mergeCell ref="J39:R39"/>
    <mergeCell ref="B40:H40"/>
    <mergeCell ref="J40:P40"/>
    <mergeCell ref="B37:M37"/>
    <mergeCell ref="C30:I30"/>
    <mergeCell ref="D32:L32"/>
    <mergeCell ref="B35:H35"/>
    <mergeCell ref="J35:M35"/>
    <mergeCell ref="B62:H62"/>
    <mergeCell ref="J62:M62"/>
    <mergeCell ref="Q62:R62"/>
    <mergeCell ref="B63:H63"/>
    <mergeCell ref="O64:R64"/>
    <mergeCell ref="B64:M64"/>
    <mergeCell ref="C52:R52"/>
    <mergeCell ref="C54:I54"/>
    <mergeCell ref="K54:P54"/>
    <mergeCell ref="C55:I55"/>
    <mergeCell ref="K55:P55"/>
    <mergeCell ref="C56:I56"/>
    <mergeCell ref="K56:P56"/>
    <mergeCell ref="O58:Q58"/>
    <mergeCell ref="B69:H69"/>
    <mergeCell ref="J69:R69"/>
    <mergeCell ref="B70:H70"/>
    <mergeCell ref="J70:M70"/>
    <mergeCell ref="Q70:R70"/>
    <mergeCell ref="B66:H66"/>
    <mergeCell ref="J66:R66"/>
    <mergeCell ref="B67:H67"/>
    <mergeCell ref="J67:P67"/>
    <mergeCell ref="B68:H68"/>
    <mergeCell ref="J68:R68"/>
    <mergeCell ref="B73:P73"/>
    <mergeCell ref="C82:I82"/>
    <mergeCell ref="K82:P82"/>
    <mergeCell ref="C83:I83"/>
    <mergeCell ref="K83:P83"/>
    <mergeCell ref="D84:L84"/>
    <mergeCell ref="B87:H87"/>
    <mergeCell ref="J87:M87"/>
    <mergeCell ref="B75:P75"/>
    <mergeCell ref="B77:G77"/>
    <mergeCell ref="C79:R79"/>
    <mergeCell ref="C81:I81"/>
    <mergeCell ref="K81:P81"/>
    <mergeCell ref="R75:S75"/>
    <mergeCell ref="H77:S77"/>
    <mergeCell ref="B92:H92"/>
    <mergeCell ref="J92:P92"/>
    <mergeCell ref="B93:H93"/>
    <mergeCell ref="J93:R93"/>
    <mergeCell ref="B94:H94"/>
    <mergeCell ref="J94:R94"/>
    <mergeCell ref="Q87:R87"/>
    <mergeCell ref="B88:H88"/>
    <mergeCell ref="O89:R89"/>
    <mergeCell ref="B91:H91"/>
    <mergeCell ref="J91:R91"/>
    <mergeCell ref="B89:M89"/>
    <mergeCell ref="B102:G102"/>
    <mergeCell ref="C104:R104"/>
    <mergeCell ref="C106:I106"/>
    <mergeCell ref="K106:P106"/>
    <mergeCell ref="C107:I107"/>
    <mergeCell ref="K107:P107"/>
    <mergeCell ref="B95:H95"/>
    <mergeCell ref="J95:M95"/>
    <mergeCell ref="Q95:R95"/>
    <mergeCell ref="B100:P100"/>
    <mergeCell ref="B98:P98"/>
    <mergeCell ref="R100:S100"/>
    <mergeCell ref="H102:S102"/>
    <mergeCell ref="B115:H115"/>
    <mergeCell ref="O116:R116"/>
    <mergeCell ref="B118:H118"/>
    <mergeCell ref="J118:R118"/>
    <mergeCell ref="B119:H119"/>
    <mergeCell ref="J119:P119"/>
    <mergeCell ref="B116:M116"/>
    <mergeCell ref="C108:I108"/>
    <mergeCell ref="K108:P108"/>
    <mergeCell ref="B114:H114"/>
    <mergeCell ref="J114:M114"/>
    <mergeCell ref="Q114:R114"/>
    <mergeCell ref="O110:Q110"/>
    <mergeCell ref="B127:P127"/>
    <mergeCell ref="B129:G129"/>
    <mergeCell ref="B120:H120"/>
    <mergeCell ref="J120:R120"/>
    <mergeCell ref="B121:H121"/>
    <mergeCell ref="J121:R121"/>
    <mergeCell ref="B122:H122"/>
    <mergeCell ref="J122:M122"/>
    <mergeCell ref="Q122:R122"/>
    <mergeCell ref="B125:P125"/>
    <mergeCell ref="R127:S127"/>
    <mergeCell ref="H129:S129"/>
    <mergeCell ref="B142:H142"/>
    <mergeCell ref="J142:M142"/>
    <mergeCell ref="Q142:R142"/>
    <mergeCell ref="B143:H143"/>
    <mergeCell ref="D136:L136"/>
    <mergeCell ref="O144:R144"/>
    <mergeCell ref="B144:M144"/>
    <mergeCell ref="A140:S140"/>
    <mergeCell ref="C131:R131"/>
    <mergeCell ref="C133:I133"/>
    <mergeCell ref="K133:P133"/>
    <mergeCell ref="C134:I134"/>
    <mergeCell ref="K134:P134"/>
    <mergeCell ref="C135:I135"/>
    <mergeCell ref="K135:P135"/>
    <mergeCell ref="N138:P138"/>
    <mergeCell ref="B149:H149"/>
    <mergeCell ref="J149:R149"/>
    <mergeCell ref="B150:H150"/>
    <mergeCell ref="J150:M150"/>
    <mergeCell ref="Q150:R150"/>
    <mergeCell ref="B153:O153"/>
    <mergeCell ref="Q153:R153"/>
    <mergeCell ref="B146:H146"/>
    <mergeCell ref="J146:R146"/>
    <mergeCell ref="B147:H147"/>
    <mergeCell ref="J147:P147"/>
    <mergeCell ref="B148:H148"/>
    <mergeCell ref="J148:R148"/>
    <mergeCell ref="C162:I162"/>
    <mergeCell ref="K162:P162"/>
    <mergeCell ref="C163:I163"/>
    <mergeCell ref="K163:P163"/>
    <mergeCell ref="D164:L164"/>
    <mergeCell ref="B167:H167"/>
    <mergeCell ref="J167:M167"/>
    <mergeCell ref="B155:P155"/>
    <mergeCell ref="Q155:R155"/>
    <mergeCell ref="B157:G157"/>
    <mergeCell ref="H157:R157"/>
    <mergeCell ref="C159:R159"/>
    <mergeCell ref="C161:I161"/>
    <mergeCell ref="K161:P161"/>
    <mergeCell ref="B172:H172"/>
    <mergeCell ref="J172:P172"/>
    <mergeCell ref="B173:H173"/>
    <mergeCell ref="J173:R173"/>
    <mergeCell ref="B174:H174"/>
    <mergeCell ref="J174:R174"/>
    <mergeCell ref="Q167:R167"/>
    <mergeCell ref="B168:H168"/>
    <mergeCell ref="O169:R169"/>
    <mergeCell ref="B171:H171"/>
    <mergeCell ref="J171:R171"/>
    <mergeCell ref="B169:M169"/>
    <mergeCell ref="B182:G182"/>
    <mergeCell ref="H182:R182"/>
    <mergeCell ref="C184:R184"/>
    <mergeCell ref="C186:I186"/>
    <mergeCell ref="K186:P186"/>
    <mergeCell ref="C187:I187"/>
    <mergeCell ref="K187:P187"/>
    <mergeCell ref="B175:H175"/>
    <mergeCell ref="J175:M175"/>
    <mergeCell ref="Q175:R175"/>
    <mergeCell ref="B178:O178"/>
    <mergeCell ref="Q178:R178"/>
    <mergeCell ref="B180:P180"/>
    <mergeCell ref="Q180:R180"/>
    <mergeCell ref="B193:H193"/>
    <mergeCell ref="O194:R194"/>
    <mergeCell ref="B196:H196"/>
    <mergeCell ref="J196:R196"/>
    <mergeCell ref="B197:H197"/>
    <mergeCell ref="J197:P197"/>
    <mergeCell ref="B194:M194"/>
    <mergeCell ref="C188:I188"/>
    <mergeCell ref="K188:P188"/>
    <mergeCell ref="B192:H192"/>
    <mergeCell ref="J192:M192"/>
    <mergeCell ref="D189:L189"/>
    <mergeCell ref="Q192:R192"/>
    <mergeCell ref="B203:O203"/>
    <mergeCell ref="Q203:R203"/>
    <mergeCell ref="B205:P205"/>
    <mergeCell ref="Q205:R205"/>
    <mergeCell ref="B207:G207"/>
    <mergeCell ref="H207:R207"/>
    <mergeCell ref="B198:H198"/>
    <mergeCell ref="J198:R198"/>
    <mergeCell ref="B199:H199"/>
    <mergeCell ref="J199:R199"/>
    <mergeCell ref="B200:H200"/>
    <mergeCell ref="J200:M200"/>
    <mergeCell ref="Q200:R200"/>
    <mergeCell ref="B217:H217"/>
    <mergeCell ref="J217:M217"/>
    <mergeCell ref="Q217:R217"/>
    <mergeCell ref="B218:H218"/>
    <mergeCell ref="D214:L214"/>
    <mergeCell ref="O219:R219"/>
    <mergeCell ref="B219:M219"/>
    <mergeCell ref="C209:R209"/>
    <mergeCell ref="C211:I211"/>
    <mergeCell ref="K211:P211"/>
    <mergeCell ref="C212:I212"/>
    <mergeCell ref="K212:P212"/>
    <mergeCell ref="C213:I213"/>
    <mergeCell ref="K213:P213"/>
    <mergeCell ref="B224:H224"/>
    <mergeCell ref="J224:R224"/>
    <mergeCell ref="B225:H225"/>
    <mergeCell ref="J225:M225"/>
    <mergeCell ref="Q225:R225"/>
    <mergeCell ref="B228:O228"/>
    <mergeCell ref="Q228:R228"/>
    <mergeCell ref="B221:H221"/>
    <mergeCell ref="J221:R221"/>
    <mergeCell ref="B222:H222"/>
    <mergeCell ref="J222:P222"/>
    <mergeCell ref="B223:H223"/>
    <mergeCell ref="J223:R223"/>
    <mergeCell ref="C237:I237"/>
    <mergeCell ref="K237:P237"/>
    <mergeCell ref="C238:I238"/>
    <mergeCell ref="K238:P238"/>
    <mergeCell ref="D239:L239"/>
    <mergeCell ref="B242:H242"/>
    <mergeCell ref="J242:M242"/>
    <mergeCell ref="B230:P230"/>
    <mergeCell ref="Q230:R230"/>
    <mergeCell ref="B232:G232"/>
    <mergeCell ref="H232:R232"/>
    <mergeCell ref="C234:R234"/>
    <mergeCell ref="C236:I236"/>
    <mergeCell ref="K236:P236"/>
    <mergeCell ref="B247:H247"/>
    <mergeCell ref="J247:P247"/>
    <mergeCell ref="B248:H248"/>
    <mergeCell ref="J248:R248"/>
    <mergeCell ref="B249:H249"/>
    <mergeCell ref="J249:R249"/>
    <mergeCell ref="Q242:R242"/>
    <mergeCell ref="B243:H243"/>
    <mergeCell ref="O244:R244"/>
    <mergeCell ref="B246:H246"/>
    <mergeCell ref="J246:R246"/>
    <mergeCell ref="B244:M244"/>
    <mergeCell ref="B257:G257"/>
    <mergeCell ref="H257:R257"/>
    <mergeCell ref="C259:R259"/>
    <mergeCell ref="C261:I261"/>
    <mergeCell ref="K261:P261"/>
    <mergeCell ref="C262:I262"/>
    <mergeCell ref="K262:P262"/>
    <mergeCell ref="B250:H250"/>
    <mergeCell ref="J250:M250"/>
    <mergeCell ref="Q250:R250"/>
    <mergeCell ref="B253:O253"/>
    <mergeCell ref="Q253:R253"/>
    <mergeCell ref="B255:P255"/>
    <mergeCell ref="Q255:R255"/>
    <mergeCell ref="B268:H268"/>
    <mergeCell ref="O269:R269"/>
    <mergeCell ref="B271:H271"/>
    <mergeCell ref="J271:R271"/>
    <mergeCell ref="B272:H272"/>
    <mergeCell ref="J272:P272"/>
    <mergeCell ref="B269:M269"/>
    <mergeCell ref="C263:I263"/>
    <mergeCell ref="K263:P263"/>
    <mergeCell ref="B267:H267"/>
    <mergeCell ref="J267:M267"/>
    <mergeCell ref="D264:L264"/>
    <mergeCell ref="Q267:R267"/>
    <mergeCell ref="B278:O278"/>
    <mergeCell ref="Q278:R278"/>
    <mergeCell ref="B280:P280"/>
    <mergeCell ref="Q280:R280"/>
    <mergeCell ref="B282:G282"/>
    <mergeCell ref="H282:R282"/>
    <mergeCell ref="B273:H273"/>
    <mergeCell ref="J273:R273"/>
    <mergeCell ref="B274:H274"/>
    <mergeCell ref="J274:R274"/>
    <mergeCell ref="B275:H275"/>
    <mergeCell ref="J275:M275"/>
    <mergeCell ref="Q275:R275"/>
    <mergeCell ref="B292:H292"/>
    <mergeCell ref="J292:M292"/>
    <mergeCell ref="Q292:R292"/>
    <mergeCell ref="B293:H293"/>
    <mergeCell ref="D289:L289"/>
    <mergeCell ref="O294:R294"/>
    <mergeCell ref="B294:M294"/>
    <mergeCell ref="C284:R284"/>
    <mergeCell ref="C286:I286"/>
    <mergeCell ref="K286:P286"/>
    <mergeCell ref="C287:I287"/>
    <mergeCell ref="K287:P287"/>
    <mergeCell ref="C288:I288"/>
    <mergeCell ref="K288:P288"/>
    <mergeCell ref="B299:H299"/>
    <mergeCell ref="J299:R299"/>
    <mergeCell ref="B300:H300"/>
    <mergeCell ref="J300:M300"/>
    <mergeCell ref="Q300:R300"/>
    <mergeCell ref="B303:O303"/>
    <mergeCell ref="Q303:R303"/>
    <mergeCell ref="B296:H296"/>
    <mergeCell ref="J296:R296"/>
    <mergeCell ref="B297:H297"/>
    <mergeCell ref="J297:P297"/>
    <mergeCell ref="B298:H298"/>
    <mergeCell ref="J298:R298"/>
    <mergeCell ref="C312:I312"/>
    <mergeCell ref="K312:P312"/>
    <mergeCell ref="C313:I313"/>
    <mergeCell ref="K313:P313"/>
    <mergeCell ref="D314:L314"/>
    <mergeCell ref="B317:H317"/>
    <mergeCell ref="J317:M317"/>
    <mergeCell ref="B305:P305"/>
    <mergeCell ref="Q305:R305"/>
    <mergeCell ref="B307:G307"/>
    <mergeCell ref="H307:R307"/>
    <mergeCell ref="C309:R309"/>
    <mergeCell ref="C311:I311"/>
    <mergeCell ref="K311:P311"/>
    <mergeCell ref="B322:H322"/>
    <mergeCell ref="J322:P322"/>
    <mergeCell ref="B323:H323"/>
    <mergeCell ref="J323:R323"/>
    <mergeCell ref="B324:H324"/>
    <mergeCell ref="J324:R324"/>
    <mergeCell ref="Q317:R317"/>
    <mergeCell ref="B318:H318"/>
    <mergeCell ref="O319:R319"/>
    <mergeCell ref="B321:H321"/>
    <mergeCell ref="J321:R321"/>
    <mergeCell ref="B319:M319"/>
    <mergeCell ref="B332:G332"/>
    <mergeCell ref="H332:R332"/>
    <mergeCell ref="C334:R334"/>
    <mergeCell ref="C336:I336"/>
    <mergeCell ref="K336:P336"/>
    <mergeCell ref="C337:I337"/>
    <mergeCell ref="K337:P337"/>
    <mergeCell ref="B325:H325"/>
    <mergeCell ref="J325:M325"/>
    <mergeCell ref="Q325:R325"/>
    <mergeCell ref="B328:O328"/>
    <mergeCell ref="Q328:R328"/>
    <mergeCell ref="B330:P330"/>
    <mergeCell ref="Q330:R330"/>
    <mergeCell ref="B343:H343"/>
    <mergeCell ref="O344:R344"/>
    <mergeCell ref="B346:H346"/>
    <mergeCell ref="J346:R346"/>
    <mergeCell ref="B347:H347"/>
    <mergeCell ref="J347:P347"/>
    <mergeCell ref="B344:M344"/>
    <mergeCell ref="C338:I338"/>
    <mergeCell ref="K338:P338"/>
    <mergeCell ref="B342:H342"/>
    <mergeCell ref="J342:M342"/>
    <mergeCell ref="D339:L339"/>
    <mergeCell ref="Q342:R342"/>
    <mergeCell ref="B353:O353"/>
    <mergeCell ref="Q353:R353"/>
    <mergeCell ref="B355:P355"/>
    <mergeCell ref="Q355:R355"/>
    <mergeCell ref="B357:G357"/>
    <mergeCell ref="H357:R357"/>
    <mergeCell ref="B348:H348"/>
    <mergeCell ref="J348:R348"/>
    <mergeCell ref="B349:H349"/>
    <mergeCell ref="J349:R349"/>
    <mergeCell ref="B350:H350"/>
    <mergeCell ref="J350:M350"/>
    <mergeCell ref="Q350:R350"/>
    <mergeCell ref="D364:L364"/>
    <mergeCell ref="O369:R369"/>
    <mergeCell ref="B369:M369"/>
    <mergeCell ref="C359:R359"/>
    <mergeCell ref="C361:I361"/>
    <mergeCell ref="K361:P361"/>
    <mergeCell ref="C362:I362"/>
    <mergeCell ref="K362:P362"/>
    <mergeCell ref="C363:I363"/>
    <mergeCell ref="K363:P363"/>
    <mergeCell ref="B371:H371"/>
    <mergeCell ref="J371:R371"/>
    <mergeCell ref="B372:H372"/>
    <mergeCell ref="J372:P372"/>
    <mergeCell ref="B373:H373"/>
    <mergeCell ref="J373:R373"/>
    <mergeCell ref="B367:H367"/>
    <mergeCell ref="J367:M367"/>
    <mergeCell ref="Q367:R367"/>
    <mergeCell ref="B368:H368"/>
    <mergeCell ref="B380:P380"/>
    <mergeCell ref="Q380:R380"/>
    <mergeCell ref="B382:G382"/>
    <mergeCell ref="H382:R382"/>
    <mergeCell ref="C384:R384"/>
    <mergeCell ref="C386:I386"/>
    <mergeCell ref="K386:P386"/>
    <mergeCell ref="B374:H374"/>
    <mergeCell ref="J374:R374"/>
    <mergeCell ref="B375:H375"/>
    <mergeCell ref="J375:M375"/>
    <mergeCell ref="Q375:R375"/>
    <mergeCell ref="B378:O378"/>
    <mergeCell ref="Q378:R378"/>
    <mergeCell ref="Q392:R392"/>
    <mergeCell ref="B393:H393"/>
    <mergeCell ref="O394:R394"/>
    <mergeCell ref="B396:H396"/>
    <mergeCell ref="J396:R396"/>
    <mergeCell ref="B394:M394"/>
    <mergeCell ref="C387:I387"/>
    <mergeCell ref="K387:P387"/>
    <mergeCell ref="C388:I388"/>
    <mergeCell ref="K388:P388"/>
    <mergeCell ref="D389:L389"/>
    <mergeCell ref="B392:H392"/>
    <mergeCell ref="J392:M392"/>
    <mergeCell ref="B400:H400"/>
    <mergeCell ref="J400:M400"/>
    <mergeCell ref="Q400:R400"/>
    <mergeCell ref="B403:O403"/>
    <mergeCell ref="Q403:R403"/>
    <mergeCell ref="B405:P405"/>
    <mergeCell ref="Q405:R405"/>
    <mergeCell ref="B397:H397"/>
    <mergeCell ref="J397:P397"/>
    <mergeCell ref="B398:H398"/>
    <mergeCell ref="J398:R398"/>
    <mergeCell ref="B399:H399"/>
    <mergeCell ref="J399:R399"/>
    <mergeCell ref="C413:I413"/>
    <mergeCell ref="K413:P413"/>
    <mergeCell ref="B417:H417"/>
    <mergeCell ref="J417:M417"/>
    <mergeCell ref="D414:L414"/>
    <mergeCell ref="Q417:R417"/>
    <mergeCell ref="B407:G407"/>
    <mergeCell ref="H407:R407"/>
    <mergeCell ref="C409:R409"/>
    <mergeCell ref="C411:I411"/>
    <mergeCell ref="K411:P411"/>
    <mergeCell ref="C412:I412"/>
    <mergeCell ref="K412:P412"/>
    <mergeCell ref="B423:H423"/>
    <mergeCell ref="J423:R423"/>
    <mergeCell ref="B424:H424"/>
    <mergeCell ref="J424:R424"/>
    <mergeCell ref="B425:H425"/>
    <mergeCell ref="J425:M425"/>
    <mergeCell ref="Q425:R425"/>
    <mergeCell ref="B418:H418"/>
    <mergeCell ref="O419:R419"/>
    <mergeCell ref="B421:H421"/>
    <mergeCell ref="J421:R421"/>
    <mergeCell ref="B422:H422"/>
    <mergeCell ref="J422:P422"/>
    <mergeCell ref="B419:M419"/>
    <mergeCell ref="C434:R434"/>
    <mergeCell ref="C436:I436"/>
    <mergeCell ref="K436:P436"/>
    <mergeCell ref="C437:I437"/>
    <mergeCell ref="K437:P437"/>
    <mergeCell ref="C438:I438"/>
    <mergeCell ref="K438:P438"/>
    <mergeCell ref="B428:O428"/>
    <mergeCell ref="Q428:R428"/>
    <mergeCell ref="B430:P430"/>
    <mergeCell ref="Q430:R430"/>
    <mergeCell ref="B432:G432"/>
    <mergeCell ref="H432:R432"/>
    <mergeCell ref="A441:R441"/>
    <mergeCell ref="D443:H443"/>
    <mergeCell ref="J443:L443"/>
    <mergeCell ref="B445:L445"/>
    <mergeCell ref="A450:K451"/>
    <mergeCell ref="A454:L456"/>
    <mergeCell ref="A460:L460"/>
    <mergeCell ref="D462:L462"/>
    <mergeCell ref="D439:L439"/>
    <mergeCell ref="B447:E447"/>
    <mergeCell ref="G447:H447"/>
    <mergeCell ref="J485:L485"/>
    <mergeCell ref="B487:L487"/>
    <mergeCell ref="D483:L483"/>
    <mergeCell ref="D485:H485"/>
    <mergeCell ref="B489:E489"/>
    <mergeCell ref="G489:H489"/>
    <mergeCell ref="D464:H464"/>
    <mergeCell ref="J464:L464"/>
    <mergeCell ref="G468:H468"/>
    <mergeCell ref="A471:K472"/>
    <mergeCell ref="A475:L477"/>
    <mergeCell ref="A481:L481"/>
    <mergeCell ref="B466:L466"/>
    <mergeCell ref="B468:E468"/>
    <mergeCell ref="G510:H510"/>
    <mergeCell ref="A513:K514"/>
    <mergeCell ref="B508:L508"/>
    <mergeCell ref="B510:E510"/>
    <mergeCell ref="A517:L519"/>
    <mergeCell ref="A523:L523"/>
    <mergeCell ref="A502:L502"/>
    <mergeCell ref="D504:L504"/>
    <mergeCell ref="A492:K493"/>
    <mergeCell ref="A496:L498"/>
    <mergeCell ref="D506:H506"/>
    <mergeCell ref="J506:L506"/>
    <mergeCell ref="A544:L544"/>
    <mergeCell ref="D546:L546"/>
    <mergeCell ref="A534:K535"/>
    <mergeCell ref="A538:L540"/>
    <mergeCell ref="D548:H548"/>
    <mergeCell ref="J548:L548"/>
    <mergeCell ref="J527:L527"/>
    <mergeCell ref="B529:L529"/>
    <mergeCell ref="D525:L525"/>
    <mergeCell ref="D527:H527"/>
    <mergeCell ref="B531:E531"/>
    <mergeCell ref="G531:H531"/>
    <mergeCell ref="J569:L569"/>
    <mergeCell ref="B571:L571"/>
    <mergeCell ref="D567:L567"/>
    <mergeCell ref="D569:H569"/>
    <mergeCell ref="B573:E573"/>
    <mergeCell ref="G573:H573"/>
    <mergeCell ref="G552:H552"/>
    <mergeCell ref="A555:K556"/>
    <mergeCell ref="B550:L550"/>
    <mergeCell ref="B552:E552"/>
    <mergeCell ref="A559:L561"/>
    <mergeCell ref="A565:L565"/>
    <mergeCell ref="G594:H594"/>
    <mergeCell ref="A597:K598"/>
    <mergeCell ref="B592:L592"/>
    <mergeCell ref="B594:E594"/>
    <mergeCell ref="A601:L603"/>
    <mergeCell ref="A607:L607"/>
    <mergeCell ref="A586:L586"/>
    <mergeCell ref="D588:L588"/>
    <mergeCell ref="A576:K577"/>
    <mergeCell ref="A580:L582"/>
    <mergeCell ref="D590:H590"/>
    <mergeCell ref="J590:L590"/>
    <mergeCell ref="A628:L628"/>
    <mergeCell ref="D630:L630"/>
    <mergeCell ref="A618:K619"/>
    <mergeCell ref="A622:L624"/>
    <mergeCell ref="D632:H632"/>
    <mergeCell ref="J632:L632"/>
    <mergeCell ref="J611:L611"/>
    <mergeCell ref="B613:L613"/>
    <mergeCell ref="D609:L609"/>
    <mergeCell ref="D611:H611"/>
    <mergeCell ref="B615:E615"/>
    <mergeCell ref="G615:H615"/>
    <mergeCell ref="J653:L653"/>
    <mergeCell ref="B655:L655"/>
    <mergeCell ref="D651:L651"/>
    <mergeCell ref="D653:H653"/>
    <mergeCell ref="B657:E657"/>
    <mergeCell ref="G657:H657"/>
    <mergeCell ref="G636:H636"/>
    <mergeCell ref="A639:K640"/>
    <mergeCell ref="B634:L634"/>
    <mergeCell ref="B636:E636"/>
    <mergeCell ref="A643:L645"/>
    <mergeCell ref="A649:L649"/>
    <mergeCell ref="G678:H678"/>
    <mergeCell ref="A681:K682"/>
    <mergeCell ref="B676:L676"/>
    <mergeCell ref="B678:E678"/>
    <mergeCell ref="A685:L687"/>
    <mergeCell ref="A691:L691"/>
    <mergeCell ref="A670:L670"/>
    <mergeCell ref="D672:L672"/>
    <mergeCell ref="A660:K661"/>
    <mergeCell ref="A664:L666"/>
    <mergeCell ref="D674:H674"/>
    <mergeCell ref="J674:L674"/>
    <mergeCell ref="A712:L712"/>
    <mergeCell ref="D714:L714"/>
    <mergeCell ref="A702:K703"/>
    <mergeCell ref="A706:L708"/>
    <mergeCell ref="D716:H716"/>
    <mergeCell ref="J716:L716"/>
    <mergeCell ref="J695:L695"/>
    <mergeCell ref="B697:L697"/>
    <mergeCell ref="D693:L693"/>
    <mergeCell ref="D695:H695"/>
    <mergeCell ref="B699:E699"/>
    <mergeCell ref="G699:H699"/>
    <mergeCell ref="J737:L737"/>
    <mergeCell ref="B739:L739"/>
    <mergeCell ref="D735:L735"/>
    <mergeCell ref="D737:H737"/>
    <mergeCell ref="B741:E741"/>
    <mergeCell ref="G741:H741"/>
    <mergeCell ref="G720:H720"/>
    <mergeCell ref="A723:K724"/>
    <mergeCell ref="B718:L718"/>
    <mergeCell ref="B720:E720"/>
    <mergeCell ref="A727:L729"/>
    <mergeCell ref="A733:L733"/>
    <mergeCell ref="G762:H762"/>
    <mergeCell ref="A765:K766"/>
    <mergeCell ref="B760:L760"/>
    <mergeCell ref="B762:E762"/>
    <mergeCell ref="A769:L771"/>
    <mergeCell ref="A775:L775"/>
    <mergeCell ref="A754:L754"/>
    <mergeCell ref="D756:L756"/>
    <mergeCell ref="A744:K745"/>
    <mergeCell ref="A748:L750"/>
    <mergeCell ref="D758:H758"/>
    <mergeCell ref="J758:L758"/>
    <mergeCell ref="A796:L796"/>
    <mergeCell ref="D798:L798"/>
    <mergeCell ref="A786:K787"/>
    <mergeCell ref="A790:L792"/>
    <mergeCell ref="D800:H800"/>
    <mergeCell ref="J800:L800"/>
    <mergeCell ref="J779:L779"/>
    <mergeCell ref="B781:L781"/>
    <mergeCell ref="D777:L777"/>
    <mergeCell ref="D779:H779"/>
    <mergeCell ref="B783:E783"/>
    <mergeCell ref="G783:H783"/>
    <mergeCell ref="J821:L821"/>
    <mergeCell ref="B823:L823"/>
    <mergeCell ref="D819:L819"/>
    <mergeCell ref="D821:H821"/>
    <mergeCell ref="B825:E825"/>
    <mergeCell ref="G825:H825"/>
    <mergeCell ref="G804:H804"/>
    <mergeCell ref="A807:K808"/>
    <mergeCell ref="B802:L802"/>
    <mergeCell ref="B804:E804"/>
    <mergeCell ref="A811:L813"/>
    <mergeCell ref="A817:L817"/>
    <mergeCell ref="G846:H846"/>
    <mergeCell ref="A849:K850"/>
    <mergeCell ref="B844:L844"/>
    <mergeCell ref="B846:E846"/>
    <mergeCell ref="A853:L855"/>
    <mergeCell ref="A859:L859"/>
    <mergeCell ref="A838:L838"/>
    <mergeCell ref="D840:L840"/>
    <mergeCell ref="A828:K829"/>
    <mergeCell ref="A832:L834"/>
    <mergeCell ref="D842:H842"/>
    <mergeCell ref="J842:L842"/>
    <mergeCell ref="A880:L880"/>
    <mergeCell ref="D882:L882"/>
    <mergeCell ref="A870:K871"/>
    <mergeCell ref="A874:L876"/>
    <mergeCell ref="D884:H884"/>
    <mergeCell ref="J884:L884"/>
    <mergeCell ref="J863:L863"/>
    <mergeCell ref="B865:L865"/>
    <mergeCell ref="D861:L861"/>
    <mergeCell ref="D863:H863"/>
    <mergeCell ref="B867:E867"/>
    <mergeCell ref="G867:H867"/>
    <mergeCell ref="J905:L905"/>
    <mergeCell ref="B907:L907"/>
    <mergeCell ref="D903:L903"/>
    <mergeCell ref="D905:H905"/>
    <mergeCell ref="B909:E909"/>
    <mergeCell ref="G909:H909"/>
    <mergeCell ref="G888:H888"/>
    <mergeCell ref="A891:K892"/>
    <mergeCell ref="B886:L886"/>
    <mergeCell ref="B888:E888"/>
    <mergeCell ref="A895:L897"/>
    <mergeCell ref="A901:L901"/>
    <mergeCell ref="G930:H930"/>
    <mergeCell ref="A933:K934"/>
    <mergeCell ref="B928:L928"/>
    <mergeCell ref="B930:E930"/>
    <mergeCell ref="A937:L939"/>
    <mergeCell ref="A943:L943"/>
    <mergeCell ref="A922:L922"/>
    <mergeCell ref="D924:L924"/>
    <mergeCell ref="A912:K913"/>
    <mergeCell ref="A916:L918"/>
    <mergeCell ref="D926:H926"/>
    <mergeCell ref="J926:L926"/>
    <mergeCell ref="A964:L964"/>
    <mergeCell ref="D966:L966"/>
    <mergeCell ref="A954:K955"/>
    <mergeCell ref="A958:L960"/>
    <mergeCell ref="D968:H968"/>
    <mergeCell ref="J968:L968"/>
    <mergeCell ref="J947:L947"/>
    <mergeCell ref="B949:L949"/>
    <mergeCell ref="D945:L945"/>
    <mergeCell ref="D947:H947"/>
    <mergeCell ref="B951:E951"/>
    <mergeCell ref="G951:H951"/>
    <mergeCell ref="J989:L989"/>
    <mergeCell ref="B991:L991"/>
    <mergeCell ref="D987:L987"/>
    <mergeCell ref="D989:H989"/>
    <mergeCell ref="B993:E993"/>
    <mergeCell ref="G993:H993"/>
    <mergeCell ref="G972:H972"/>
    <mergeCell ref="A975:K976"/>
    <mergeCell ref="B970:L970"/>
    <mergeCell ref="B972:E972"/>
    <mergeCell ref="A979:L981"/>
    <mergeCell ref="A985:L985"/>
    <mergeCell ref="G1014:H1014"/>
    <mergeCell ref="A1017:K1018"/>
    <mergeCell ref="B1012:L1012"/>
    <mergeCell ref="B1014:E1014"/>
    <mergeCell ref="A1021:L1023"/>
    <mergeCell ref="A1027:L1027"/>
    <mergeCell ref="A1006:L1006"/>
    <mergeCell ref="D1008:L1008"/>
    <mergeCell ref="A996:K997"/>
    <mergeCell ref="A1000:L1002"/>
    <mergeCell ref="D1010:H1010"/>
    <mergeCell ref="J1010:L1010"/>
    <mergeCell ref="A1048:L1048"/>
    <mergeCell ref="D1050:L1050"/>
    <mergeCell ref="A1038:K1039"/>
    <mergeCell ref="A1042:L1044"/>
    <mergeCell ref="D1052:H1052"/>
    <mergeCell ref="J1052:L1052"/>
    <mergeCell ref="J1031:L1031"/>
    <mergeCell ref="B1033:L1033"/>
    <mergeCell ref="D1029:L1029"/>
    <mergeCell ref="D1031:H1031"/>
    <mergeCell ref="B1035:E1035"/>
    <mergeCell ref="G1035:H1035"/>
    <mergeCell ref="J1073:L1073"/>
    <mergeCell ref="B1075:L1075"/>
    <mergeCell ref="D1071:L1071"/>
    <mergeCell ref="D1073:H1073"/>
    <mergeCell ref="B1077:E1077"/>
    <mergeCell ref="G1077:H1077"/>
    <mergeCell ref="G1056:H1056"/>
    <mergeCell ref="A1059:K1060"/>
    <mergeCell ref="B1054:L1054"/>
    <mergeCell ref="B1056:E1056"/>
    <mergeCell ref="A1063:L1065"/>
    <mergeCell ref="A1069:L1069"/>
    <mergeCell ref="G1098:H1098"/>
    <mergeCell ref="A1101:K1102"/>
    <mergeCell ref="B1096:L1096"/>
    <mergeCell ref="B1098:E1098"/>
    <mergeCell ref="A1105:L1107"/>
    <mergeCell ref="A1111:L1111"/>
    <mergeCell ref="A1090:L1090"/>
    <mergeCell ref="D1092:L1092"/>
    <mergeCell ref="A1080:K1081"/>
    <mergeCell ref="A1084:L1086"/>
    <mergeCell ref="D1094:H1094"/>
    <mergeCell ref="J1094:L1094"/>
    <mergeCell ref="A1132:L1132"/>
    <mergeCell ref="D1134:L1134"/>
    <mergeCell ref="A1122:K1123"/>
    <mergeCell ref="A1126:L1128"/>
    <mergeCell ref="D1136:H1136"/>
    <mergeCell ref="J1136:L1136"/>
    <mergeCell ref="J1115:L1115"/>
    <mergeCell ref="B1117:L1117"/>
    <mergeCell ref="D1113:L1113"/>
    <mergeCell ref="D1115:H1115"/>
    <mergeCell ref="B1119:E1119"/>
    <mergeCell ref="G1119:H1119"/>
    <mergeCell ref="J1157:L1157"/>
    <mergeCell ref="B1159:L1159"/>
    <mergeCell ref="D1155:L1155"/>
    <mergeCell ref="D1157:H1157"/>
    <mergeCell ref="B1161:E1161"/>
    <mergeCell ref="G1161:H1161"/>
    <mergeCell ref="G1140:H1140"/>
    <mergeCell ref="A1143:K1144"/>
    <mergeCell ref="B1138:L1138"/>
    <mergeCell ref="B1140:E1140"/>
    <mergeCell ref="A1147:L1149"/>
    <mergeCell ref="A1153:L1153"/>
    <mergeCell ref="G1182:H1182"/>
    <mergeCell ref="A1185:K1186"/>
    <mergeCell ref="B1180:L1180"/>
    <mergeCell ref="B1182:E1182"/>
    <mergeCell ref="A1189:L1191"/>
    <mergeCell ref="A1195:L1195"/>
    <mergeCell ref="A1174:L1174"/>
    <mergeCell ref="D1176:L1176"/>
    <mergeCell ref="A1164:K1165"/>
    <mergeCell ref="A1168:L1170"/>
    <mergeCell ref="D1178:H1178"/>
    <mergeCell ref="J1178:L1178"/>
    <mergeCell ref="A1206:K1207"/>
    <mergeCell ref="A1210:L1212"/>
    <mergeCell ref="D1220:H1220"/>
    <mergeCell ref="J1220:L1220"/>
    <mergeCell ref="J1199:L1199"/>
    <mergeCell ref="B1201:L1201"/>
    <mergeCell ref="D1197:L1197"/>
    <mergeCell ref="D1199:H1199"/>
    <mergeCell ref="B1203:E1203"/>
    <mergeCell ref="G1203:H1203"/>
    <mergeCell ref="G1224:H1224"/>
    <mergeCell ref="A1227:K1228"/>
    <mergeCell ref="B1222:L1222"/>
    <mergeCell ref="B1224:E1224"/>
    <mergeCell ref="A1231:L1233"/>
    <mergeCell ref="A1237:L1237"/>
    <mergeCell ref="J1241:L1241"/>
    <mergeCell ref="B1243:L1243"/>
    <mergeCell ref="A1216:L1216"/>
    <mergeCell ref="D1218:L1218"/>
    <mergeCell ref="A1273:L1275"/>
    <mergeCell ref="A1279:L1279"/>
    <mergeCell ref="D1262:H1262"/>
    <mergeCell ref="J1262:L1262"/>
    <mergeCell ref="B1264:L1264"/>
    <mergeCell ref="B1266:E1266"/>
    <mergeCell ref="G1266:H1266"/>
    <mergeCell ref="A1269:K1270"/>
    <mergeCell ref="D1239:L1239"/>
    <mergeCell ref="D1241:H1241"/>
    <mergeCell ref="B1245:E1245"/>
    <mergeCell ref="G1245:H1245"/>
    <mergeCell ref="A1248:K1249"/>
    <mergeCell ref="A1252:L1254"/>
    <mergeCell ref="A1258:L1258"/>
    <mergeCell ref="D1260:L1260"/>
  </mergeCells>
  <dataValidations count="1">
    <dataValidation type="list" allowBlank="1" showInputMessage="1" showErrorMessage="1" sqref="R127 R125 R98 Q380:R380 Q403:R403 Q405:R405 R48 R21 R75 R46 R100 R73 Q153:R153 Q155:R155 Q178:R178 Q180:R180 Q203:R203 Q205:R205 Q228:R228 Q230:R230 Q253:R253 Q255:R255 Q278:R278 Q280:R280 Q303:R303 Q305:R305 Q328:R328 Q330:R330 Q353:R353 Q355:R355 Q428:R428 Q430:R430 R23 Q378:R378">
      <formula1>$M$706:$M$707</formula1>
    </dataValidation>
  </dataValidations>
  <pageMargins left="0.7" right="0.7" top="0.5" bottom="0.5" header="0.3" footer="0.3"/>
  <pageSetup scale="94" orientation="portrait" r:id="rId1"/>
  <headerFooter>
    <oddFooter>&amp;R&amp;D</oddFooter>
  </headerFooter>
  <rowBreaks count="7" manualBreakCount="7">
    <brk id="111" max="16383" man="1"/>
    <brk id="164" max="16383" man="1"/>
    <brk id="214" max="16383" man="1"/>
    <brk id="264" max="16383" man="1"/>
    <brk id="314" max="16383" man="1"/>
    <brk id="364" max="16383" man="1"/>
    <brk id="41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B1:BI448"/>
  <sheetViews>
    <sheetView showGridLines="0" zoomScaleNormal="100" zoomScalePageLayoutView="80" workbookViewId="0">
      <selection activeCell="B1" sqref="B1:AO2"/>
    </sheetView>
  </sheetViews>
  <sheetFormatPr defaultColWidth="9.109375" defaultRowHeight="14.4" x14ac:dyDescent="0.3"/>
  <cols>
    <col min="1" max="1" width="1.6640625" style="230" customWidth="1"/>
    <col min="2" max="2" width="2.33203125" style="466" customWidth="1"/>
    <col min="3" max="17" width="2.33203125" style="230" customWidth="1"/>
    <col min="18" max="18" width="3.33203125" style="230" customWidth="1"/>
    <col min="19" max="20" width="2.33203125" style="230" customWidth="1"/>
    <col min="21" max="21" width="2.88671875" style="230" customWidth="1"/>
    <col min="22" max="33" width="2.33203125" style="230" customWidth="1"/>
    <col min="34" max="34" width="3.33203125" style="230" customWidth="1"/>
    <col min="35" max="38" width="2.33203125" style="230" customWidth="1"/>
    <col min="39" max="39" width="3.109375" style="230" customWidth="1"/>
    <col min="40" max="58" width="2.33203125" style="230" customWidth="1"/>
    <col min="59" max="60" width="9.109375" style="230"/>
    <col min="61" max="61" width="9.109375" style="1796" customWidth="1"/>
    <col min="62" max="16384" width="9.109375" style="230"/>
  </cols>
  <sheetData>
    <row r="1" spans="2:61" ht="15" customHeight="1" x14ac:dyDescent="0.3">
      <c r="B1" s="2698" t="s">
        <v>940</v>
      </c>
      <c r="C1" s="2699"/>
      <c r="D1" s="2699"/>
      <c r="E1" s="2699"/>
      <c r="F1" s="2699"/>
      <c r="G1" s="2699"/>
      <c r="H1" s="2699"/>
      <c r="I1" s="2699"/>
      <c r="J1" s="2699"/>
      <c r="K1" s="2699"/>
      <c r="L1" s="2699"/>
      <c r="M1" s="2699"/>
      <c r="N1" s="2699"/>
      <c r="O1" s="2699"/>
      <c r="P1" s="2699"/>
      <c r="Q1" s="2699"/>
      <c r="R1" s="2699"/>
      <c r="S1" s="2699"/>
      <c r="T1" s="2699"/>
      <c r="U1" s="2699"/>
      <c r="V1" s="2699"/>
      <c r="W1" s="2699"/>
      <c r="X1" s="2699"/>
      <c r="Y1" s="2699"/>
      <c r="Z1" s="2699"/>
      <c r="AA1" s="2699"/>
      <c r="AB1" s="2699"/>
      <c r="AC1" s="2699"/>
      <c r="AD1" s="2699"/>
      <c r="AE1" s="2699"/>
      <c r="AF1" s="2699"/>
      <c r="AG1" s="2699"/>
      <c r="AH1" s="2699"/>
      <c r="AI1" s="2699"/>
      <c r="AJ1" s="2699"/>
      <c r="AK1" s="2699"/>
      <c r="AL1" s="2699"/>
      <c r="AM1" s="2699"/>
      <c r="AN1" s="2699"/>
      <c r="AO1" s="2700"/>
    </row>
    <row r="2" spans="2:61" ht="15.75" customHeight="1" thickBot="1" x14ac:dyDescent="0.35">
      <c r="B2" s="2701"/>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2"/>
      <c r="AG2" s="2702"/>
      <c r="AH2" s="2702"/>
      <c r="AI2" s="2702"/>
      <c r="AJ2" s="2702"/>
      <c r="AK2" s="2702"/>
      <c r="AL2" s="2702"/>
      <c r="AM2" s="2702"/>
      <c r="AN2" s="2702"/>
      <c r="AO2" s="2703"/>
    </row>
    <row r="3" spans="2:61" ht="6.75" customHeight="1" thickBot="1" x14ac:dyDescent="0.35">
      <c r="B3" s="862"/>
      <c r="C3" s="862"/>
      <c r="D3" s="862"/>
      <c r="E3" s="843"/>
      <c r="F3" s="863"/>
      <c r="G3" s="862"/>
      <c r="H3" s="862"/>
      <c r="I3" s="843"/>
      <c r="J3" s="863"/>
      <c r="K3" s="862"/>
      <c r="L3" s="862"/>
      <c r="M3" s="467"/>
      <c r="N3" s="863"/>
      <c r="O3" s="862"/>
      <c r="P3" s="862"/>
      <c r="Q3" s="843"/>
    </row>
    <row r="4" spans="2:61" ht="15" customHeight="1" thickBot="1" x14ac:dyDescent="0.35">
      <c r="B4" s="2320"/>
      <c r="C4" s="3399" t="s">
        <v>2212</v>
      </c>
      <c r="D4" s="3400"/>
      <c r="E4" s="3400"/>
      <c r="F4" s="3400"/>
      <c r="G4" s="3400"/>
      <c r="H4" s="3400"/>
      <c r="I4" s="3400"/>
      <c r="J4" s="3400"/>
      <c r="K4" s="3400"/>
      <c r="L4" s="3400"/>
      <c r="M4" s="3400"/>
      <c r="N4" s="3400"/>
      <c r="O4" s="3400"/>
      <c r="P4" s="3400"/>
      <c r="Q4" s="3400"/>
      <c r="R4" s="3400"/>
      <c r="S4" s="3400"/>
      <c r="T4" s="3400"/>
      <c r="U4" s="3400"/>
      <c r="V4" s="3400"/>
      <c r="W4" s="3400"/>
      <c r="X4" s="3400"/>
      <c r="Y4" s="3400"/>
      <c r="Z4" s="3400"/>
      <c r="AA4" s="3400"/>
      <c r="AB4" s="3400"/>
      <c r="AC4" s="3400"/>
      <c r="AD4" s="3400"/>
      <c r="AE4" s="3400"/>
      <c r="AF4" s="3400"/>
      <c r="AG4" s="3400"/>
      <c r="AH4" s="3400"/>
      <c r="AI4" s="3400"/>
      <c r="AJ4" s="3400"/>
      <c r="AK4" s="3400"/>
      <c r="AL4" s="3400"/>
      <c r="AM4" s="3400"/>
      <c r="AN4" s="3400"/>
      <c r="AO4" s="3400"/>
    </row>
    <row r="5" spans="2:61" ht="15" customHeight="1" x14ac:dyDescent="0.3">
      <c r="B5" s="864"/>
      <c r="C5" s="3393" t="s">
        <v>2085</v>
      </c>
      <c r="D5" s="3393"/>
      <c r="E5" s="3393"/>
      <c r="F5" s="3393"/>
      <c r="G5" s="3393"/>
      <c r="H5" s="3393"/>
      <c r="I5" s="3393"/>
      <c r="J5" s="3393"/>
      <c r="K5" s="3393"/>
      <c r="L5" s="3393"/>
      <c r="M5" s="3393"/>
      <c r="N5" s="3393"/>
      <c r="O5" s="3393"/>
      <c r="P5" s="3393"/>
      <c r="Q5" s="3393"/>
      <c r="R5" s="3393"/>
      <c r="S5" s="3393"/>
      <c r="T5" s="3393"/>
      <c r="U5" s="3393"/>
      <c r="V5" s="3393"/>
      <c r="W5" s="3393"/>
      <c r="X5" s="3393"/>
      <c r="Y5" s="3393"/>
      <c r="Z5" s="3393"/>
      <c r="AA5" s="3393"/>
      <c r="AB5" s="3393"/>
      <c r="AC5" s="47"/>
      <c r="AD5" s="47"/>
      <c r="AE5" s="47"/>
      <c r="AF5" s="47"/>
      <c r="AG5" s="47"/>
      <c r="AH5" s="47"/>
      <c r="AI5" s="47"/>
      <c r="AJ5" s="47"/>
      <c r="AK5" s="47"/>
      <c r="AL5" s="47"/>
      <c r="AM5" s="47"/>
    </row>
    <row r="6" spans="2:61" ht="5.25" customHeight="1" thickBot="1" x14ac:dyDescent="0.35">
      <c r="B6" s="864"/>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row>
    <row r="7" spans="2:61" s="1060" customFormat="1" ht="15" customHeight="1" thickBot="1" x14ac:dyDescent="0.35">
      <c r="B7" s="227"/>
      <c r="C7" s="3398" t="s">
        <v>2213</v>
      </c>
      <c r="D7" s="3398"/>
      <c r="E7" s="3398"/>
      <c r="F7" s="3398"/>
      <c r="G7" s="3398"/>
      <c r="H7" s="3398"/>
      <c r="I7" s="3398"/>
      <c r="J7" s="3398"/>
      <c r="K7" s="3398"/>
      <c r="L7" s="3398"/>
      <c r="M7" s="3398"/>
      <c r="N7" s="3398"/>
      <c r="O7" s="3398"/>
      <c r="P7" s="3398"/>
      <c r="Q7" s="3398"/>
      <c r="R7" s="3398"/>
      <c r="S7" s="3398"/>
      <c r="T7" s="3398"/>
      <c r="U7" s="3398"/>
      <c r="V7" s="3398"/>
      <c r="W7" s="3398"/>
      <c r="X7" s="3398"/>
      <c r="Y7" s="3398"/>
      <c r="Z7" s="3398"/>
      <c r="AA7" s="3398"/>
      <c r="AB7" s="3398"/>
      <c r="AC7" s="3398"/>
      <c r="AD7" s="3398"/>
      <c r="AE7" s="3398"/>
      <c r="AF7" s="3398"/>
      <c r="AG7" s="3398"/>
      <c r="AH7" s="3398"/>
      <c r="AI7" s="3398"/>
      <c r="AJ7" s="3398"/>
      <c r="AK7" s="3398"/>
      <c r="AL7" s="3398"/>
      <c r="AM7" s="3398"/>
      <c r="AN7" s="3398"/>
      <c r="AO7" s="3398"/>
      <c r="BI7" s="1796"/>
    </row>
    <row r="8" spans="2:61" s="1060" customFormat="1" ht="14.25" customHeight="1" x14ac:dyDescent="0.3">
      <c r="B8" s="864"/>
      <c r="C8" s="3398"/>
      <c r="D8" s="3398"/>
      <c r="E8" s="3398"/>
      <c r="F8" s="3398"/>
      <c r="G8" s="3398"/>
      <c r="H8" s="3398"/>
      <c r="I8" s="3398"/>
      <c r="J8" s="3398"/>
      <c r="K8" s="3398"/>
      <c r="L8" s="3398"/>
      <c r="M8" s="3398"/>
      <c r="N8" s="3398"/>
      <c r="O8" s="3398"/>
      <c r="P8" s="3398"/>
      <c r="Q8" s="3398"/>
      <c r="R8" s="3398"/>
      <c r="S8" s="3398"/>
      <c r="T8" s="3398"/>
      <c r="U8" s="3398"/>
      <c r="V8" s="3398"/>
      <c r="W8" s="3398"/>
      <c r="X8" s="3398"/>
      <c r="Y8" s="3398"/>
      <c r="Z8" s="3398"/>
      <c r="AA8" s="3398"/>
      <c r="AB8" s="3398"/>
      <c r="AC8" s="3398"/>
      <c r="AD8" s="3398"/>
      <c r="AE8" s="3398"/>
      <c r="AF8" s="3398"/>
      <c r="AG8" s="3398"/>
      <c r="AH8" s="3398"/>
      <c r="AI8" s="3398"/>
      <c r="AJ8" s="3398"/>
      <c r="AK8" s="3398"/>
      <c r="AL8" s="3398"/>
      <c r="AM8" s="3398"/>
      <c r="AN8" s="3398"/>
      <c r="AO8" s="3398"/>
      <c r="BI8" s="1796"/>
    </row>
    <row r="9" spans="2:61" s="1060" customFormat="1" ht="5.25" customHeight="1" thickBot="1" x14ac:dyDescent="0.35">
      <c r="B9" s="864"/>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BI9" s="1796"/>
    </row>
    <row r="10" spans="2:61" s="1060" customFormat="1" ht="15" customHeight="1" thickBot="1" x14ac:dyDescent="0.35">
      <c r="B10" s="227"/>
      <c r="C10" s="3391" t="s">
        <v>2211</v>
      </c>
      <c r="D10" s="3392"/>
      <c r="E10" s="3392"/>
      <c r="F10" s="3392"/>
      <c r="G10" s="3392"/>
      <c r="H10" s="3392"/>
      <c r="I10" s="3392"/>
      <c r="J10" s="3392"/>
      <c r="K10" s="3392"/>
      <c r="L10" s="3392"/>
      <c r="M10" s="3392"/>
      <c r="N10" s="3392"/>
      <c r="O10" s="3392"/>
      <c r="P10" s="3392"/>
      <c r="Q10" s="3392"/>
      <c r="R10" s="3392"/>
      <c r="S10" s="3392"/>
      <c r="T10" s="3392"/>
      <c r="U10" s="3392"/>
      <c r="V10" s="3392"/>
      <c r="W10" s="3392"/>
      <c r="X10" s="3392"/>
      <c r="Y10" s="3392"/>
      <c r="Z10" s="3392"/>
      <c r="AA10" s="3392"/>
      <c r="AB10" s="3392"/>
      <c r="AC10" s="3392"/>
      <c r="AD10" s="3392"/>
      <c r="AE10" s="3392"/>
      <c r="AF10" s="3392"/>
      <c r="AG10" s="3392"/>
      <c r="AH10" s="3392"/>
      <c r="AI10" s="3392"/>
      <c r="AJ10" s="3392"/>
      <c r="AK10" s="3392"/>
      <c r="AL10" s="3392"/>
      <c r="AM10" s="3392"/>
      <c r="AN10" s="3392"/>
      <c r="AO10" s="3392"/>
      <c r="BI10" s="1796"/>
    </row>
    <row r="11" spans="2:61" s="1060" customFormat="1" ht="5.25" customHeight="1" x14ac:dyDescent="0.3">
      <c r="B11" s="864"/>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BI11" s="1796"/>
    </row>
    <row r="12" spans="2:61" x14ac:dyDescent="0.3">
      <c r="B12" s="865"/>
      <c r="C12" s="3393" t="s">
        <v>941</v>
      </c>
      <c r="D12" s="3393"/>
      <c r="E12" s="3393"/>
      <c r="F12" s="3393"/>
      <c r="G12" s="3393"/>
      <c r="H12" s="3393"/>
      <c r="I12" s="3393"/>
      <c r="J12" s="3393"/>
      <c r="K12" s="3393"/>
      <c r="L12" s="3393"/>
      <c r="M12" s="3393"/>
      <c r="N12" s="3393"/>
      <c r="O12" s="3393"/>
      <c r="P12" s="3393"/>
      <c r="Q12" s="3393"/>
      <c r="R12" s="3393"/>
      <c r="S12" s="3393"/>
      <c r="T12" s="3393"/>
      <c r="U12" s="3393"/>
      <c r="V12" s="3393"/>
      <c r="W12" s="3393"/>
      <c r="X12" s="3393"/>
      <c r="Y12" s="3393"/>
      <c r="Z12" s="3393"/>
      <c r="AA12" s="3393"/>
      <c r="AB12" s="3393"/>
      <c r="AC12" s="3393"/>
      <c r="AD12" s="3393"/>
      <c r="AE12" s="47"/>
      <c r="AF12" s="47"/>
      <c r="AG12" s="47"/>
      <c r="AH12" s="47"/>
      <c r="AI12" s="47"/>
      <c r="AJ12" s="47"/>
      <c r="AK12" s="47"/>
      <c r="AL12" s="47"/>
      <c r="AM12" s="47"/>
    </row>
    <row r="13" spans="2:61" ht="6.75" customHeight="1" x14ac:dyDescent="0.3">
      <c r="B13" s="865"/>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row>
    <row r="14" spans="2:61" ht="15" thickBot="1" x14ac:dyDescent="0.35">
      <c r="B14" s="865"/>
      <c r="C14" s="3403"/>
      <c r="D14" s="3403"/>
      <c r="E14" s="3403"/>
      <c r="F14" s="3403"/>
      <c r="G14" s="3403"/>
      <c r="H14" s="3403"/>
      <c r="I14" s="3403"/>
      <c r="J14" s="3403"/>
      <c r="K14" s="3403"/>
      <c r="L14" s="3403"/>
      <c r="M14" s="3403"/>
      <c r="N14" s="3403"/>
      <c r="O14" s="3403"/>
      <c r="P14" s="3403"/>
      <c r="Q14" s="3403"/>
      <c r="R14" s="47"/>
      <c r="S14" s="3025"/>
      <c r="T14" s="3025"/>
      <c r="U14" s="3025"/>
      <c r="V14" s="47"/>
      <c r="W14" s="47"/>
      <c r="X14" s="3404"/>
      <c r="Y14" s="3404"/>
      <c r="Z14" s="3404"/>
      <c r="AA14" s="3404"/>
      <c r="AB14" s="3404"/>
      <c r="AC14" s="3404"/>
      <c r="AD14" s="3404"/>
      <c r="AE14" s="3404"/>
      <c r="AF14" s="3404"/>
      <c r="AG14" s="3404"/>
      <c r="AH14" s="3404"/>
      <c r="AI14" s="3404"/>
      <c r="AJ14" s="3404"/>
      <c r="AK14" s="3404"/>
      <c r="AL14" s="3404"/>
      <c r="AM14" s="3404"/>
      <c r="AN14" s="3404"/>
      <c r="AO14" s="3404"/>
    </row>
    <row r="15" spans="2:61" x14ac:dyDescent="0.3">
      <c r="B15" s="865"/>
      <c r="C15" s="866" t="s">
        <v>1003</v>
      </c>
      <c r="D15" s="47"/>
      <c r="E15" s="47"/>
      <c r="F15" s="47"/>
      <c r="G15" s="47"/>
      <c r="H15" s="47"/>
      <c r="I15" s="47"/>
      <c r="J15" s="47"/>
      <c r="K15" s="47"/>
      <c r="L15" s="47"/>
      <c r="M15" s="47"/>
      <c r="N15" s="47"/>
      <c r="O15" s="47"/>
      <c r="P15" s="47"/>
      <c r="Q15" s="47"/>
      <c r="R15" s="47"/>
      <c r="S15" s="866" t="s">
        <v>943</v>
      </c>
      <c r="T15" s="47"/>
      <c r="U15" s="47"/>
      <c r="V15" s="47"/>
      <c r="W15" s="47"/>
      <c r="X15" s="3404"/>
      <c r="Y15" s="3404"/>
      <c r="Z15" s="3404"/>
      <c r="AA15" s="3404"/>
      <c r="AB15" s="3404"/>
      <c r="AC15" s="3404"/>
      <c r="AD15" s="3404"/>
      <c r="AE15" s="3404"/>
      <c r="AF15" s="3404"/>
      <c r="AG15" s="3404"/>
      <c r="AH15" s="3404"/>
      <c r="AI15" s="3404"/>
      <c r="AJ15" s="3404"/>
      <c r="AK15" s="3404"/>
      <c r="AL15" s="3404"/>
      <c r="AM15" s="3404"/>
      <c r="AN15" s="3404"/>
      <c r="AO15" s="3404"/>
    </row>
    <row r="16" spans="2:61" ht="7.5" customHeight="1" x14ac:dyDescent="0.3">
      <c r="B16" s="865"/>
      <c r="C16" s="3410" t="s">
        <v>1673</v>
      </c>
      <c r="D16" s="3410"/>
      <c r="E16" s="3410"/>
      <c r="F16" s="3410"/>
      <c r="G16" s="3410"/>
      <c r="H16" s="3410"/>
      <c r="I16" s="3410"/>
      <c r="J16" s="3410"/>
      <c r="K16" s="3410"/>
      <c r="L16" s="3410"/>
      <c r="M16" s="3410"/>
      <c r="N16" s="3410"/>
      <c r="O16" s="3410"/>
      <c r="P16" s="3410"/>
      <c r="Q16" s="3410"/>
      <c r="R16" s="3410"/>
      <c r="S16" s="3410"/>
      <c r="T16" s="3410"/>
      <c r="U16" s="3410"/>
      <c r="V16" s="3410"/>
      <c r="W16" s="3410"/>
      <c r="X16" s="3410"/>
      <c r="Y16" s="3410"/>
      <c r="Z16" s="3410"/>
      <c r="AA16" s="3410"/>
      <c r="AB16" s="3410"/>
      <c r="AC16" s="3410"/>
      <c r="AD16" s="3410"/>
      <c r="AE16" s="3410"/>
      <c r="AF16" s="3410"/>
      <c r="AG16" s="3410"/>
      <c r="AH16" s="3410"/>
      <c r="AI16" s="3410"/>
      <c r="AJ16" s="3410"/>
      <c r="AK16" s="3410"/>
      <c r="AL16" s="3410"/>
      <c r="AM16" s="3410"/>
      <c r="AN16" s="3410"/>
      <c r="AO16" s="3410"/>
    </row>
    <row r="17" spans="2:61" s="1060" customFormat="1" ht="20.25" customHeight="1" x14ac:dyDescent="0.3">
      <c r="B17" s="865"/>
      <c r="C17" s="3410"/>
      <c r="D17" s="3410"/>
      <c r="E17" s="3410"/>
      <c r="F17" s="3410"/>
      <c r="G17" s="3410"/>
      <c r="H17" s="3410"/>
      <c r="I17" s="3410"/>
      <c r="J17" s="3410"/>
      <c r="K17" s="3410"/>
      <c r="L17" s="3410"/>
      <c r="M17" s="3410"/>
      <c r="N17" s="3410"/>
      <c r="O17" s="3410"/>
      <c r="P17" s="3410"/>
      <c r="Q17" s="3410"/>
      <c r="R17" s="3410"/>
      <c r="S17" s="3410"/>
      <c r="T17" s="3410"/>
      <c r="U17" s="3410"/>
      <c r="V17" s="3410"/>
      <c r="W17" s="3410"/>
      <c r="X17" s="3410"/>
      <c r="Y17" s="3410"/>
      <c r="Z17" s="3410"/>
      <c r="AA17" s="3410"/>
      <c r="AB17" s="3410"/>
      <c r="AC17" s="3410"/>
      <c r="AD17" s="3410"/>
      <c r="AE17" s="3410"/>
      <c r="AF17" s="3410"/>
      <c r="AG17" s="3410"/>
      <c r="AH17" s="3410"/>
      <c r="AI17" s="3410"/>
      <c r="AJ17" s="3410"/>
      <c r="AK17" s="3410"/>
      <c r="AL17" s="3410"/>
      <c r="AM17" s="3410"/>
      <c r="AN17" s="3410"/>
      <c r="AO17" s="3410"/>
      <c r="BI17" s="1796"/>
    </row>
    <row r="18" spans="2:61" s="1060" customFormat="1" ht="5.4" customHeight="1" thickBot="1" x14ac:dyDescent="0.35">
      <c r="B18" s="865"/>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BI18" s="1796"/>
    </row>
    <row r="19" spans="2:61" ht="5.0999999999999996" customHeight="1" x14ac:dyDescent="0.3">
      <c r="B19" s="865"/>
      <c r="C19" s="867"/>
      <c r="D19" s="250"/>
      <c r="E19" s="250"/>
      <c r="F19" s="250"/>
      <c r="G19" s="250"/>
      <c r="H19" s="250"/>
      <c r="I19" s="250"/>
      <c r="J19" s="250"/>
      <c r="K19" s="250"/>
      <c r="L19" s="250"/>
      <c r="M19" s="250"/>
      <c r="N19" s="250"/>
      <c r="O19" s="250"/>
      <c r="P19" s="250"/>
      <c r="Q19" s="250"/>
      <c r="R19" s="250"/>
      <c r="S19" s="250"/>
      <c r="T19" s="250"/>
      <c r="U19" s="868"/>
      <c r="V19" s="47"/>
      <c r="W19" s="47"/>
      <c r="X19" s="867"/>
      <c r="Y19" s="250"/>
      <c r="Z19" s="250"/>
      <c r="AA19" s="250"/>
      <c r="AB19" s="250"/>
      <c r="AC19" s="250"/>
      <c r="AD19" s="250"/>
      <c r="AE19" s="250"/>
      <c r="AF19" s="250"/>
      <c r="AG19" s="250"/>
      <c r="AH19" s="250"/>
      <c r="AI19" s="250"/>
      <c r="AJ19" s="250"/>
      <c r="AK19" s="250"/>
      <c r="AL19" s="250"/>
      <c r="AM19" s="250"/>
      <c r="AN19" s="869"/>
      <c r="AO19" s="870"/>
    </row>
    <row r="20" spans="2:61" ht="15" thickBot="1" x14ac:dyDescent="0.35">
      <c r="B20" s="865"/>
      <c r="C20" s="3394"/>
      <c r="D20" s="3395"/>
      <c r="E20" s="3395"/>
      <c r="F20" s="3395"/>
      <c r="G20" s="3395"/>
      <c r="H20" s="3395"/>
      <c r="I20" s="3395"/>
      <c r="J20" s="3395"/>
      <c r="K20" s="3395"/>
      <c r="L20" s="3395"/>
      <c r="M20" s="3395"/>
      <c r="N20" s="3395"/>
      <c r="O20" s="3395"/>
      <c r="P20" s="3395"/>
      <c r="Q20" s="3395"/>
      <c r="R20" s="226"/>
      <c r="S20" s="3035"/>
      <c r="T20" s="3035"/>
      <c r="U20" s="3396"/>
      <c r="X20" s="3394"/>
      <c r="Y20" s="3395"/>
      <c r="Z20" s="3395"/>
      <c r="AA20" s="3395"/>
      <c r="AB20" s="3395"/>
      <c r="AC20" s="3395"/>
      <c r="AD20" s="3395"/>
      <c r="AE20" s="3395"/>
      <c r="AF20" s="3395"/>
      <c r="AG20" s="3395"/>
      <c r="AH20" s="3395"/>
      <c r="AI20" s="3395"/>
      <c r="AJ20" s="3395"/>
      <c r="AK20" s="3395"/>
      <c r="AL20" s="226"/>
      <c r="AM20" s="3035"/>
      <c r="AN20" s="3035"/>
      <c r="AO20" s="3396"/>
    </row>
    <row r="21" spans="2:61" x14ac:dyDescent="0.3">
      <c r="B21" s="865"/>
      <c r="C21" s="871" t="s">
        <v>942</v>
      </c>
      <c r="D21" s="225"/>
      <c r="E21" s="225"/>
      <c r="F21" s="225"/>
      <c r="G21" s="225"/>
      <c r="H21" s="225"/>
      <c r="I21" s="225"/>
      <c r="J21" s="225"/>
      <c r="K21" s="225"/>
      <c r="L21" s="225"/>
      <c r="M21" s="225"/>
      <c r="N21" s="225"/>
      <c r="O21" s="225"/>
      <c r="P21" s="226"/>
      <c r="Q21" s="226"/>
      <c r="R21" s="226"/>
      <c r="S21" s="872" t="s">
        <v>943</v>
      </c>
      <c r="T21" s="225"/>
      <c r="U21" s="873"/>
      <c r="X21" s="871" t="s">
        <v>944</v>
      </c>
      <c r="Y21" s="225"/>
      <c r="Z21" s="225"/>
      <c r="AA21" s="225"/>
      <c r="AB21" s="225"/>
      <c r="AC21" s="225"/>
      <c r="AD21" s="225"/>
      <c r="AE21" s="225"/>
      <c r="AF21" s="225"/>
      <c r="AG21" s="225"/>
      <c r="AH21" s="225"/>
      <c r="AI21" s="225"/>
      <c r="AJ21" s="226"/>
      <c r="AK21" s="226"/>
      <c r="AL21" s="226"/>
      <c r="AM21" s="872" t="s">
        <v>943</v>
      </c>
      <c r="AN21" s="225"/>
      <c r="AO21" s="873"/>
    </row>
    <row r="22" spans="2:61" ht="15" thickBot="1" x14ac:dyDescent="0.35">
      <c r="B22" s="865"/>
      <c r="C22" s="3401"/>
      <c r="D22" s="3402"/>
      <c r="E22" s="3402"/>
      <c r="F22" s="3402"/>
      <c r="G22" s="3402"/>
      <c r="H22" s="3402"/>
      <c r="I22" s="3402"/>
      <c r="J22" s="3402"/>
      <c r="K22" s="3402"/>
      <c r="L22" s="3402"/>
      <c r="M22" s="3402"/>
      <c r="N22" s="3402"/>
      <c r="O22" s="3402"/>
      <c r="P22" s="3402"/>
      <c r="Q22" s="3402"/>
      <c r="R22" s="3402"/>
      <c r="S22" s="225"/>
      <c r="T22" s="226"/>
      <c r="U22" s="874"/>
      <c r="X22" s="3401"/>
      <c r="Y22" s="3402"/>
      <c r="Z22" s="3402"/>
      <c r="AA22" s="3402"/>
      <c r="AB22" s="3402"/>
      <c r="AC22" s="3402"/>
      <c r="AD22" s="3402"/>
      <c r="AE22" s="3402"/>
      <c r="AF22" s="3402"/>
      <c r="AG22" s="3402"/>
      <c r="AH22" s="3402"/>
      <c r="AI22" s="3402"/>
      <c r="AJ22" s="3402"/>
      <c r="AK22" s="3402"/>
      <c r="AL22" s="3402"/>
      <c r="AM22" s="225"/>
      <c r="AN22" s="226"/>
      <c r="AO22" s="874"/>
    </row>
    <row r="23" spans="2:61" ht="15" customHeight="1" thickBot="1" x14ac:dyDescent="0.35">
      <c r="B23" s="865"/>
      <c r="C23" s="3405" t="s">
        <v>945</v>
      </c>
      <c r="D23" s="3406"/>
      <c r="E23" s="3406"/>
      <c r="F23" s="3406"/>
      <c r="G23" s="3406"/>
      <c r="H23" s="3406"/>
      <c r="I23" s="3406"/>
      <c r="J23" s="3406"/>
      <c r="K23" s="3406"/>
      <c r="L23" s="3406"/>
      <c r="M23" s="3406"/>
      <c r="N23" s="3406"/>
      <c r="O23" s="3406"/>
      <c r="P23" s="3406"/>
      <c r="Q23" s="3406"/>
      <c r="R23" s="3406"/>
      <c r="S23" s="876"/>
      <c r="T23" s="877"/>
      <c r="U23" s="878"/>
      <c r="X23" s="3405" t="s">
        <v>945</v>
      </c>
      <c r="Y23" s="3406"/>
      <c r="Z23" s="3406"/>
      <c r="AA23" s="3406"/>
      <c r="AB23" s="3406"/>
      <c r="AC23" s="3406"/>
      <c r="AD23" s="3406"/>
      <c r="AE23" s="3406"/>
      <c r="AF23" s="3406"/>
      <c r="AG23" s="3406"/>
      <c r="AH23" s="3406"/>
      <c r="AI23" s="3406"/>
      <c r="AJ23" s="3406"/>
      <c r="AK23" s="3406"/>
      <c r="AL23" s="3406"/>
      <c r="AM23" s="876"/>
      <c r="AN23" s="877"/>
      <c r="AO23" s="878"/>
    </row>
    <row r="24" spans="2:61" ht="10.199999999999999" customHeight="1" x14ac:dyDescent="0.3">
      <c r="B24" s="865"/>
      <c r="C24" s="867"/>
      <c r="D24" s="250"/>
      <c r="E24" s="250"/>
      <c r="F24" s="250"/>
      <c r="G24" s="250"/>
      <c r="H24" s="250"/>
      <c r="I24" s="250"/>
      <c r="J24" s="250"/>
      <c r="K24" s="250"/>
      <c r="L24" s="250"/>
      <c r="M24" s="250"/>
      <c r="N24" s="250"/>
      <c r="O24" s="250"/>
      <c r="P24" s="250"/>
      <c r="Q24" s="250"/>
      <c r="R24" s="250"/>
      <c r="S24" s="250"/>
      <c r="T24" s="250"/>
      <c r="U24" s="868"/>
      <c r="V24" s="47"/>
      <c r="W24" s="47"/>
      <c r="X24" s="867"/>
      <c r="Y24" s="250"/>
      <c r="Z24" s="250"/>
      <c r="AA24" s="250"/>
      <c r="AB24" s="250"/>
      <c r="AC24" s="250"/>
      <c r="AD24" s="250"/>
      <c r="AE24" s="250"/>
      <c r="AF24" s="250"/>
      <c r="AG24" s="250"/>
      <c r="AH24" s="250"/>
      <c r="AI24" s="250"/>
      <c r="AJ24" s="250"/>
      <c r="AK24" s="250"/>
      <c r="AL24" s="250"/>
      <c r="AM24" s="250"/>
      <c r="AN24" s="869"/>
      <c r="AO24" s="870"/>
    </row>
    <row r="25" spans="2:61" ht="15" thickBot="1" x14ac:dyDescent="0.35">
      <c r="B25" s="865"/>
      <c r="C25" s="3394"/>
      <c r="D25" s="3395"/>
      <c r="E25" s="3395"/>
      <c r="F25" s="3395"/>
      <c r="G25" s="3395"/>
      <c r="H25" s="3395"/>
      <c r="I25" s="3395"/>
      <c r="J25" s="3395"/>
      <c r="K25" s="3395"/>
      <c r="L25" s="3395"/>
      <c r="M25" s="3395"/>
      <c r="N25" s="3395"/>
      <c r="O25" s="3395"/>
      <c r="P25" s="3395"/>
      <c r="Q25" s="3395"/>
      <c r="R25" s="3395"/>
      <c r="S25" s="3395"/>
      <c r="T25" s="3395"/>
      <c r="U25" s="3407"/>
      <c r="X25" s="3394"/>
      <c r="Y25" s="3395"/>
      <c r="Z25" s="3395"/>
      <c r="AA25" s="3395"/>
      <c r="AB25" s="3395"/>
      <c r="AC25" s="3395"/>
      <c r="AD25" s="3395"/>
      <c r="AE25" s="3395"/>
      <c r="AF25" s="3395"/>
      <c r="AG25" s="3395"/>
      <c r="AH25" s="3395"/>
      <c r="AI25" s="3395"/>
      <c r="AJ25" s="3395"/>
      <c r="AK25" s="3395"/>
      <c r="AL25" s="3395"/>
      <c r="AM25" s="3395"/>
      <c r="AN25" s="3395"/>
      <c r="AO25" s="3407"/>
    </row>
    <row r="26" spans="2:61" ht="15" thickBot="1" x14ac:dyDescent="0.35">
      <c r="B26" s="865"/>
      <c r="C26" s="875" t="s">
        <v>946</v>
      </c>
      <c r="D26" s="876"/>
      <c r="E26" s="876"/>
      <c r="F26" s="876"/>
      <c r="G26" s="876"/>
      <c r="H26" s="876"/>
      <c r="I26" s="876"/>
      <c r="J26" s="876"/>
      <c r="K26" s="876"/>
      <c r="L26" s="876"/>
      <c r="M26" s="876"/>
      <c r="N26" s="876"/>
      <c r="O26" s="876"/>
      <c r="P26" s="876"/>
      <c r="Q26" s="876"/>
      <c r="R26" s="876"/>
      <c r="S26" s="876"/>
      <c r="T26" s="877"/>
      <c r="U26" s="878"/>
      <c r="X26" s="875" t="s">
        <v>947</v>
      </c>
      <c r="Y26" s="876"/>
      <c r="Z26" s="876"/>
      <c r="AA26" s="876"/>
      <c r="AB26" s="876"/>
      <c r="AC26" s="876"/>
      <c r="AD26" s="876"/>
      <c r="AE26" s="876"/>
      <c r="AF26" s="876"/>
      <c r="AG26" s="876"/>
      <c r="AH26" s="876"/>
      <c r="AI26" s="876"/>
      <c r="AJ26" s="876"/>
      <c r="AK26" s="876"/>
      <c r="AL26" s="876"/>
      <c r="AM26" s="876"/>
      <c r="AN26" s="877"/>
      <c r="AO26" s="878"/>
    </row>
    <row r="27" spans="2:61" ht="8.25" customHeight="1" x14ac:dyDescent="0.3">
      <c r="B27" s="865"/>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row>
    <row r="28" spans="2:61" ht="15" thickBot="1" x14ac:dyDescent="0.35">
      <c r="B28" s="865"/>
      <c r="C28" s="3408"/>
      <c r="D28" s="3408"/>
      <c r="E28" s="3408"/>
      <c r="F28" s="3408"/>
      <c r="G28" s="3408"/>
      <c r="H28" s="3408"/>
      <c r="I28" s="3408"/>
      <c r="J28" s="3408"/>
      <c r="K28" s="3408"/>
      <c r="L28" s="3408"/>
      <c r="M28" s="3408"/>
      <c r="N28" s="3408"/>
      <c r="O28" s="225"/>
      <c r="P28" s="2602"/>
      <c r="Q28" s="3098"/>
      <c r="R28" s="3098"/>
      <c r="S28" s="3098"/>
      <c r="T28" s="3098"/>
      <c r="U28" s="3098"/>
      <c r="V28" s="3098"/>
      <c r="W28" s="3098"/>
      <c r="X28" s="3098"/>
      <c r="Y28" s="3098"/>
      <c r="Z28" s="248"/>
      <c r="AA28" s="3409"/>
      <c r="AB28" s="3397"/>
      <c r="AC28" s="3397"/>
      <c r="AD28" s="3397"/>
      <c r="AE28" s="3397"/>
      <c r="AF28" s="3397"/>
      <c r="AG28" s="3397"/>
      <c r="AH28" s="3397"/>
      <c r="AI28" s="3397"/>
      <c r="AJ28" s="3397"/>
      <c r="AK28" s="3397"/>
      <c r="AL28" s="3397"/>
      <c r="AM28" s="3397"/>
      <c r="AN28" s="3397"/>
      <c r="AO28" s="3397"/>
    </row>
    <row r="29" spans="2:61" x14ac:dyDescent="0.3">
      <c r="B29" s="865"/>
      <c r="C29" s="872" t="s">
        <v>948</v>
      </c>
      <c r="D29" s="225"/>
      <c r="E29" s="225"/>
      <c r="F29" s="225"/>
      <c r="G29" s="225"/>
      <c r="H29" s="225"/>
      <c r="I29" s="225"/>
      <c r="J29" s="225"/>
      <c r="K29" s="225"/>
      <c r="L29" s="225"/>
      <c r="M29" s="225"/>
      <c r="N29" s="225"/>
      <c r="O29" s="225"/>
      <c r="P29" s="872" t="s">
        <v>949</v>
      </c>
      <c r="Q29" s="225"/>
      <c r="R29" s="225"/>
      <c r="S29" s="225"/>
      <c r="T29" s="225"/>
      <c r="U29" s="225"/>
      <c r="V29" s="225"/>
      <c r="W29" s="225"/>
      <c r="X29" s="225"/>
      <c r="Y29" s="225"/>
      <c r="Z29" s="225"/>
      <c r="AA29" s="225"/>
      <c r="AB29" s="225"/>
      <c r="AC29" s="872" t="s">
        <v>199</v>
      </c>
      <c r="AD29" s="225"/>
      <c r="AE29" s="225"/>
      <c r="AF29" s="225"/>
      <c r="AG29" s="225"/>
      <c r="AH29" s="225"/>
      <c r="AI29" s="225"/>
      <c r="AJ29" s="225"/>
      <c r="AK29" s="225"/>
      <c r="AL29" s="225"/>
      <c r="AM29" s="47"/>
    </row>
    <row r="30" spans="2:61" ht="15" thickBot="1" x14ac:dyDescent="0.35">
      <c r="B30" s="865"/>
      <c r="C30" s="3395"/>
      <c r="D30" s="3395"/>
      <c r="E30" s="3395"/>
      <c r="F30" s="3395"/>
      <c r="G30" s="3395"/>
      <c r="H30" s="3395"/>
      <c r="I30" s="3395"/>
      <c r="J30" s="3395"/>
      <c r="K30" s="3395"/>
      <c r="L30" s="3395"/>
      <c r="M30" s="3395"/>
      <c r="N30" s="3395"/>
      <c r="O30" s="3395"/>
      <c r="P30" s="3395"/>
      <c r="Q30" s="3395"/>
      <c r="R30" s="3395"/>
      <c r="S30" s="225"/>
      <c r="T30" s="3395"/>
      <c r="U30" s="3395"/>
      <c r="V30" s="3395"/>
      <c r="W30" s="3395"/>
      <c r="X30" s="3395"/>
      <c r="Y30" s="3395"/>
      <c r="Z30" s="3395"/>
      <c r="AA30" s="3395"/>
      <c r="AB30" s="3395"/>
      <c r="AC30" s="3395"/>
      <c r="AD30" s="3395"/>
      <c r="AE30" s="3395"/>
      <c r="AF30" s="225"/>
      <c r="AG30" s="3098"/>
      <c r="AH30" s="3098"/>
      <c r="AI30" s="3098"/>
      <c r="AJ30" s="3098"/>
      <c r="AK30" s="3098"/>
      <c r="AL30" s="3098"/>
      <c r="AM30" s="47"/>
    </row>
    <row r="31" spans="2:61" x14ac:dyDescent="0.3">
      <c r="B31" s="865"/>
      <c r="C31" s="872" t="s">
        <v>189</v>
      </c>
      <c r="D31" s="225"/>
      <c r="E31" s="225"/>
      <c r="F31" s="225"/>
      <c r="G31" s="225"/>
      <c r="H31" s="225"/>
      <c r="I31" s="225"/>
      <c r="J31" s="225"/>
      <c r="K31" s="225"/>
      <c r="L31" s="225"/>
      <c r="M31" s="225"/>
      <c r="N31" s="225"/>
      <c r="O31" s="225"/>
      <c r="P31" s="225"/>
      <c r="Q31" s="225"/>
      <c r="R31" s="225"/>
      <c r="S31" s="225"/>
      <c r="T31" s="872" t="s">
        <v>167</v>
      </c>
      <c r="U31" s="225"/>
      <c r="V31" s="225"/>
      <c r="W31" s="225"/>
      <c r="X31" s="225"/>
      <c r="Y31" s="225"/>
      <c r="Z31" s="225"/>
      <c r="AA31" s="225"/>
      <c r="AB31" s="225"/>
      <c r="AC31" s="225"/>
      <c r="AD31" s="225"/>
      <c r="AE31" s="225"/>
      <c r="AF31" s="225"/>
      <c r="AG31" s="872" t="s">
        <v>169</v>
      </c>
      <c r="AH31" s="225"/>
      <c r="AI31" s="225"/>
      <c r="AJ31" s="225"/>
      <c r="AK31" s="225"/>
      <c r="AL31" s="225"/>
      <c r="AM31" s="47"/>
    </row>
    <row r="32" spans="2:61" ht="6.75" customHeight="1" x14ac:dyDescent="0.3">
      <c r="B32" s="865"/>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47"/>
    </row>
    <row r="33" spans="2:41" ht="15" thickBot="1" x14ac:dyDescent="0.35">
      <c r="B33" s="865"/>
      <c r="C33" s="3397"/>
      <c r="D33" s="3397"/>
      <c r="E33" s="3397"/>
      <c r="F33" s="3397"/>
      <c r="G33" s="3397"/>
      <c r="H33" s="3397"/>
      <c r="I33" s="3397"/>
      <c r="J33" s="3397"/>
      <c r="K33" s="3397"/>
      <c r="L33" s="3397"/>
      <c r="M33" s="3397"/>
      <c r="N33" s="3397"/>
      <c r="O33" s="3397"/>
      <c r="P33" s="3397"/>
      <c r="Q33" s="3397"/>
      <c r="R33" s="3397"/>
      <c r="S33" s="3397"/>
      <c r="T33" s="3397"/>
      <c r="U33" s="3397"/>
      <c r="V33" s="3397"/>
      <c r="W33" s="3397"/>
      <c r="X33" s="3397"/>
      <c r="Y33" s="3397"/>
      <c r="Z33" s="248"/>
      <c r="AA33" s="3397"/>
      <c r="AB33" s="3397"/>
      <c r="AC33" s="3397"/>
      <c r="AD33" s="3397"/>
      <c r="AE33" s="3397"/>
      <c r="AF33" s="3397"/>
      <c r="AG33" s="3397"/>
      <c r="AH33" s="3397"/>
      <c r="AI33" s="3397"/>
      <c r="AJ33" s="3397"/>
      <c r="AK33" s="3397"/>
      <c r="AL33" s="3397"/>
      <c r="AM33" s="3397"/>
      <c r="AN33" s="3397"/>
      <c r="AO33" s="3397"/>
    </row>
    <row r="34" spans="2:41" x14ac:dyDescent="0.3">
      <c r="B34" s="865"/>
      <c r="C34" s="872" t="s">
        <v>950</v>
      </c>
      <c r="D34" s="225"/>
      <c r="E34" s="225"/>
      <c r="F34" s="225"/>
      <c r="G34" s="225"/>
      <c r="H34" s="225"/>
      <c r="I34" s="225"/>
      <c r="J34" s="225"/>
      <c r="K34" s="225"/>
      <c r="L34" s="225"/>
      <c r="M34" s="225"/>
      <c r="N34" s="225"/>
      <c r="O34" s="225"/>
      <c r="P34" s="225"/>
      <c r="Q34" s="225"/>
      <c r="R34" s="225"/>
      <c r="S34" s="225"/>
      <c r="T34" s="225"/>
      <c r="U34" s="225"/>
      <c r="V34" s="225"/>
      <c r="W34" s="225"/>
      <c r="X34" s="225"/>
      <c r="Y34" s="225"/>
      <c r="Z34" s="225"/>
      <c r="AA34" s="225"/>
      <c r="AB34" s="225"/>
      <c r="AC34" s="872" t="s">
        <v>199</v>
      </c>
      <c r="AD34" s="225"/>
      <c r="AE34" s="225"/>
      <c r="AF34" s="225"/>
      <c r="AG34" s="225"/>
      <c r="AH34" s="225"/>
      <c r="AI34" s="225"/>
      <c r="AJ34" s="225"/>
      <c r="AK34" s="225"/>
      <c r="AL34" s="225"/>
      <c r="AM34" s="47"/>
    </row>
    <row r="35" spans="2:41" ht="15" thickBot="1" x14ac:dyDescent="0.35">
      <c r="B35" s="865"/>
      <c r="C35" s="3395"/>
      <c r="D35" s="3395"/>
      <c r="E35" s="3395"/>
      <c r="F35" s="3395"/>
      <c r="G35" s="3395"/>
      <c r="H35" s="3395"/>
      <c r="I35" s="3395"/>
      <c r="J35" s="3395"/>
      <c r="K35" s="3395"/>
      <c r="L35" s="3395"/>
      <c r="M35" s="3395"/>
      <c r="N35" s="3395"/>
      <c r="O35" s="3395"/>
      <c r="P35" s="3395"/>
      <c r="Q35" s="3395"/>
      <c r="R35" s="3395"/>
      <c r="S35" s="225"/>
      <c r="T35" s="3395"/>
      <c r="U35" s="3395"/>
      <c r="V35" s="3395"/>
      <c r="W35" s="3395"/>
      <c r="X35" s="3395"/>
      <c r="Y35" s="3395"/>
      <c r="Z35" s="3395"/>
      <c r="AA35" s="3395"/>
      <c r="AB35" s="3395"/>
      <c r="AC35" s="3395"/>
      <c r="AD35" s="3395"/>
      <c r="AE35" s="3395"/>
      <c r="AF35" s="225"/>
      <c r="AG35" s="3098"/>
      <c r="AH35" s="3098"/>
      <c r="AI35" s="3098"/>
      <c r="AJ35" s="3098"/>
      <c r="AK35" s="3098"/>
      <c r="AL35" s="3098"/>
      <c r="AM35" s="47"/>
    </row>
    <row r="36" spans="2:41" x14ac:dyDescent="0.3">
      <c r="B36" s="865"/>
      <c r="C36" s="872" t="s">
        <v>189</v>
      </c>
      <c r="D36" s="225"/>
      <c r="E36" s="225"/>
      <c r="F36" s="225"/>
      <c r="G36" s="225"/>
      <c r="H36" s="225"/>
      <c r="I36" s="225"/>
      <c r="J36" s="225"/>
      <c r="K36" s="225"/>
      <c r="L36" s="225"/>
      <c r="M36" s="225"/>
      <c r="N36" s="225"/>
      <c r="O36" s="225"/>
      <c r="P36" s="225"/>
      <c r="Q36" s="225"/>
      <c r="R36" s="225"/>
      <c r="S36" s="225"/>
      <c r="T36" s="872" t="s">
        <v>167</v>
      </c>
      <c r="U36" s="225"/>
      <c r="V36" s="225"/>
      <c r="W36" s="225"/>
      <c r="X36" s="225"/>
      <c r="Y36" s="225"/>
      <c r="Z36" s="225"/>
      <c r="AA36" s="225"/>
      <c r="AB36" s="225"/>
      <c r="AC36" s="225"/>
      <c r="AD36" s="225"/>
      <c r="AE36" s="225"/>
      <c r="AF36" s="225"/>
      <c r="AG36" s="872" t="s">
        <v>169</v>
      </c>
      <c r="AH36" s="225"/>
      <c r="AI36" s="225"/>
      <c r="AJ36" s="225"/>
      <c r="AK36" s="225"/>
      <c r="AL36" s="225"/>
      <c r="AM36" s="47"/>
    </row>
    <row r="37" spans="2:41" ht="4.95" customHeight="1" x14ac:dyDescent="0.3">
      <c r="B37" s="865"/>
    </row>
    <row r="38" spans="2:41" ht="15" thickBot="1" x14ac:dyDescent="0.35">
      <c r="B38" s="865"/>
      <c r="C38" s="3411"/>
      <c r="D38" s="3411"/>
      <c r="E38" s="3411"/>
      <c r="F38" s="3411"/>
      <c r="G38" s="3411"/>
      <c r="H38" s="3411"/>
      <c r="I38" s="3411"/>
      <c r="J38" s="3411"/>
      <c r="K38" s="3411"/>
      <c r="L38" s="3411"/>
      <c r="M38" s="3411"/>
      <c r="N38" s="3411"/>
      <c r="O38" s="225"/>
      <c r="P38" s="3412"/>
      <c r="Q38" s="3412"/>
      <c r="R38" s="3412"/>
      <c r="S38" s="3412"/>
      <c r="T38" s="3412"/>
      <c r="U38" s="3412"/>
      <c r="V38" s="228"/>
      <c r="W38" s="3413"/>
      <c r="X38" s="3414"/>
      <c r="Y38" s="3414"/>
      <c r="Z38" s="3414"/>
      <c r="AA38" s="3414"/>
      <c r="AB38" s="3414"/>
      <c r="AC38" s="3414"/>
      <c r="AD38" s="3414"/>
      <c r="AE38" s="3414"/>
      <c r="AF38" s="3414"/>
      <c r="AG38" s="3414"/>
      <c r="AH38" s="3414"/>
      <c r="AI38" s="3414"/>
      <c r="AJ38" s="3414"/>
      <c r="AK38" s="3414"/>
      <c r="AL38" s="3414"/>
      <c r="AM38" s="3414"/>
    </row>
    <row r="39" spans="2:41" ht="15" thickBot="1" x14ac:dyDescent="0.35">
      <c r="B39" s="865"/>
      <c r="C39" s="3415"/>
      <c r="D39" s="3416"/>
      <c r="E39" s="3416"/>
      <c r="F39" s="3416"/>
      <c r="G39" s="3416"/>
      <c r="H39" s="3416"/>
      <c r="I39" s="3416"/>
      <c r="J39" s="3416"/>
      <c r="K39" s="3416"/>
      <c r="L39" s="3416"/>
      <c r="M39" s="3416"/>
      <c r="N39" s="3417"/>
      <c r="O39" s="225"/>
      <c r="P39" s="872" t="s">
        <v>953</v>
      </c>
      <c r="Q39" s="225"/>
      <c r="R39" s="225"/>
      <c r="S39" s="225"/>
      <c r="T39" s="225"/>
      <c r="U39" s="225"/>
      <c r="V39" s="225"/>
      <c r="W39" s="872" t="s">
        <v>954</v>
      </c>
      <c r="X39" s="225"/>
      <c r="Y39" s="225"/>
      <c r="Z39" s="225"/>
      <c r="AA39" s="225"/>
      <c r="AB39" s="47"/>
      <c r="AC39" s="225"/>
      <c r="AD39" s="225"/>
      <c r="AE39" s="225"/>
      <c r="AF39" s="225"/>
      <c r="AG39" s="225"/>
      <c r="AH39" s="225"/>
      <c r="AI39" s="225"/>
      <c r="AJ39" s="225"/>
      <c r="AK39" s="225"/>
      <c r="AL39" s="225"/>
      <c r="AM39" s="225"/>
    </row>
    <row r="40" spans="2:41" ht="5.0999999999999996" customHeight="1" x14ac:dyDescent="0.3">
      <c r="B40" s="86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row>
    <row r="41" spans="2:41" ht="15" thickBot="1" x14ac:dyDescent="0.35">
      <c r="B41" s="865"/>
      <c r="C41" s="3411"/>
      <c r="D41" s="3411"/>
      <c r="E41" s="3411"/>
      <c r="F41" s="3411"/>
      <c r="G41" s="3411"/>
      <c r="H41" s="3411"/>
      <c r="I41" s="3411"/>
      <c r="J41" s="3411"/>
      <c r="K41" s="3411"/>
      <c r="L41" s="3411"/>
      <c r="M41" s="3411"/>
      <c r="N41" s="3411"/>
      <c r="O41" s="225"/>
      <c r="P41" s="3412"/>
      <c r="Q41" s="3412"/>
      <c r="R41" s="3412"/>
      <c r="S41" s="3412"/>
      <c r="T41" s="3412"/>
      <c r="U41" s="3412"/>
      <c r="V41" s="228"/>
      <c r="W41" s="3414"/>
      <c r="X41" s="3414"/>
      <c r="Y41" s="3414"/>
      <c r="Z41" s="3414"/>
      <c r="AA41" s="3414"/>
      <c r="AB41" s="3414"/>
      <c r="AC41" s="3414"/>
      <c r="AD41" s="3414"/>
      <c r="AE41" s="3414"/>
      <c r="AF41" s="3414"/>
      <c r="AG41" s="3414"/>
      <c r="AH41" s="3414"/>
      <c r="AI41" s="3414"/>
      <c r="AJ41" s="3414"/>
      <c r="AK41" s="3414"/>
      <c r="AL41" s="3414"/>
      <c r="AM41" s="3414"/>
    </row>
    <row r="42" spans="2:41" ht="15" thickBot="1" x14ac:dyDescent="0.35">
      <c r="B42" s="865"/>
      <c r="C42" s="3415"/>
      <c r="D42" s="3416"/>
      <c r="E42" s="3416"/>
      <c r="F42" s="3416"/>
      <c r="G42" s="3416"/>
      <c r="H42" s="3416"/>
      <c r="I42" s="3416"/>
      <c r="J42" s="3416"/>
      <c r="K42" s="3416"/>
      <c r="L42" s="3416"/>
      <c r="M42" s="3416"/>
      <c r="N42" s="3417"/>
      <c r="O42" s="225"/>
      <c r="P42" s="872" t="s">
        <v>953</v>
      </c>
      <c r="Q42" s="225"/>
      <c r="R42" s="225"/>
      <c r="S42" s="225"/>
      <c r="T42" s="225"/>
      <c r="U42" s="225"/>
      <c r="V42" s="225"/>
      <c r="W42" s="872" t="s">
        <v>954</v>
      </c>
      <c r="X42" s="225"/>
      <c r="Y42" s="225"/>
      <c r="Z42" s="225"/>
      <c r="AA42" s="225"/>
      <c r="AB42" s="47"/>
      <c r="AC42" s="225"/>
      <c r="AD42" s="225"/>
      <c r="AE42" s="225"/>
      <c r="AF42" s="225"/>
      <c r="AG42" s="225"/>
      <c r="AH42" s="225"/>
      <c r="AI42" s="225"/>
      <c r="AJ42" s="225"/>
      <c r="AK42" s="225"/>
      <c r="AL42" s="225"/>
      <c r="AM42" s="225"/>
    </row>
    <row r="43" spans="2:41" ht="5.0999999999999996" customHeight="1" x14ac:dyDescent="0.3">
      <c r="B43" s="86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row>
    <row r="44" spans="2:41" ht="15" thickBot="1" x14ac:dyDescent="0.35">
      <c r="B44" s="865"/>
      <c r="C44" s="3411"/>
      <c r="D44" s="3411"/>
      <c r="E44" s="3411"/>
      <c r="F44" s="3411"/>
      <c r="G44" s="3411"/>
      <c r="H44" s="3411"/>
      <c r="I44" s="3411"/>
      <c r="J44" s="3411"/>
      <c r="K44" s="3411"/>
      <c r="L44" s="3411"/>
      <c r="M44" s="3411"/>
      <c r="N44" s="3411"/>
      <c r="O44" s="225"/>
      <c r="P44" s="3412"/>
      <c r="Q44" s="3412"/>
      <c r="R44" s="3412"/>
      <c r="S44" s="3412"/>
      <c r="T44" s="3412"/>
      <c r="U44" s="3412"/>
      <c r="V44" s="228"/>
      <c r="W44" s="3414"/>
      <c r="X44" s="3414"/>
      <c r="Y44" s="3414"/>
      <c r="Z44" s="3414"/>
      <c r="AA44" s="3414"/>
      <c r="AB44" s="3414"/>
      <c r="AC44" s="3414"/>
      <c r="AD44" s="3414"/>
      <c r="AE44" s="3414"/>
      <c r="AF44" s="3414"/>
      <c r="AG44" s="3414"/>
      <c r="AH44" s="3414"/>
      <c r="AI44" s="3414"/>
      <c r="AJ44" s="3414"/>
      <c r="AK44" s="3414"/>
      <c r="AL44" s="3414"/>
      <c r="AM44" s="3414"/>
    </row>
    <row r="45" spans="2:41" ht="15" thickBot="1" x14ac:dyDescent="0.35">
      <c r="B45" s="865"/>
      <c r="C45" s="3415"/>
      <c r="D45" s="3416"/>
      <c r="E45" s="3416"/>
      <c r="F45" s="3416"/>
      <c r="G45" s="3416"/>
      <c r="H45" s="3416"/>
      <c r="I45" s="3416"/>
      <c r="J45" s="3416"/>
      <c r="K45" s="3416"/>
      <c r="L45" s="3416"/>
      <c r="M45" s="3416"/>
      <c r="N45" s="3417"/>
      <c r="O45" s="225"/>
      <c r="P45" s="872" t="s">
        <v>953</v>
      </c>
      <c r="Q45" s="225"/>
      <c r="R45" s="225"/>
      <c r="S45" s="225"/>
      <c r="T45" s="225"/>
      <c r="U45" s="225"/>
      <c r="V45" s="225"/>
      <c r="W45" s="872" t="s">
        <v>954</v>
      </c>
      <c r="X45" s="225"/>
      <c r="Y45" s="225"/>
      <c r="Z45" s="225"/>
      <c r="AA45" s="225"/>
      <c r="AB45" s="47"/>
      <c r="AC45" s="225"/>
      <c r="AD45" s="225"/>
      <c r="AE45" s="225"/>
      <c r="AF45" s="225"/>
      <c r="AG45" s="225"/>
      <c r="AH45" s="225"/>
      <c r="AI45" s="225"/>
      <c r="AJ45" s="225"/>
      <c r="AK45" s="225"/>
      <c r="AL45" s="225"/>
      <c r="AM45" s="225"/>
    </row>
    <row r="46" spans="2:41" ht="5.0999999999999996" customHeight="1" x14ac:dyDescent="0.3">
      <c r="B46" s="865"/>
      <c r="C46" s="225"/>
      <c r="D46" s="225"/>
      <c r="E46" s="225"/>
      <c r="F46" s="225"/>
      <c r="G46" s="225"/>
      <c r="H46" s="225"/>
      <c r="I46" s="225"/>
      <c r="J46" s="225"/>
      <c r="K46" s="229"/>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row>
    <row r="47" spans="2:41" ht="15" thickBot="1" x14ac:dyDescent="0.35">
      <c r="B47" s="865"/>
      <c r="C47" s="3411"/>
      <c r="D47" s="3411"/>
      <c r="E47" s="3411"/>
      <c r="F47" s="3411"/>
      <c r="G47" s="3411"/>
      <c r="H47" s="3411"/>
      <c r="I47" s="3411"/>
      <c r="J47" s="3411"/>
      <c r="K47" s="3411"/>
      <c r="L47" s="3411"/>
      <c r="M47" s="3411"/>
      <c r="N47" s="3411"/>
      <c r="O47" s="225"/>
      <c r="P47" s="3412"/>
      <c r="Q47" s="3412"/>
      <c r="R47" s="3412"/>
      <c r="S47" s="3412"/>
      <c r="T47" s="3412"/>
      <c r="U47" s="3412"/>
      <c r="V47" s="228"/>
      <c r="W47" s="3414"/>
      <c r="X47" s="3414"/>
      <c r="Y47" s="3414"/>
      <c r="Z47" s="3414"/>
      <c r="AA47" s="3414"/>
      <c r="AB47" s="3414"/>
      <c r="AC47" s="3414"/>
      <c r="AD47" s="3414"/>
      <c r="AE47" s="3414"/>
      <c r="AF47" s="3414"/>
      <c r="AG47" s="3414"/>
      <c r="AH47" s="3414"/>
      <c r="AI47" s="3414"/>
      <c r="AJ47" s="3414"/>
      <c r="AK47" s="3414"/>
      <c r="AL47" s="3414"/>
      <c r="AM47" s="3414"/>
    </row>
    <row r="48" spans="2:41" ht="15" thickBot="1" x14ac:dyDescent="0.35">
      <c r="B48" s="865"/>
      <c r="C48" s="3415"/>
      <c r="D48" s="3416"/>
      <c r="E48" s="3416"/>
      <c r="F48" s="3416"/>
      <c r="G48" s="3416"/>
      <c r="H48" s="3416"/>
      <c r="I48" s="3416"/>
      <c r="J48" s="3416"/>
      <c r="K48" s="3416"/>
      <c r="L48" s="3416"/>
      <c r="M48" s="3416"/>
      <c r="N48" s="3417"/>
      <c r="O48" s="225"/>
      <c r="P48" s="872" t="s">
        <v>953</v>
      </c>
      <c r="Q48" s="225"/>
      <c r="R48" s="225"/>
      <c r="S48" s="225"/>
      <c r="T48" s="225"/>
      <c r="U48" s="225"/>
      <c r="V48" s="225"/>
      <c r="W48" s="872" t="s">
        <v>954</v>
      </c>
      <c r="X48" s="225"/>
      <c r="Y48" s="225"/>
      <c r="Z48" s="225"/>
      <c r="AA48" s="225"/>
      <c r="AB48" s="47"/>
      <c r="AC48" s="225"/>
      <c r="AD48" s="225"/>
      <c r="AE48" s="225"/>
      <c r="AF48" s="225"/>
      <c r="AG48" s="225"/>
      <c r="AH48" s="225"/>
      <c r="AI48" s="225"/>
      <c r="AJ48" s="225"/>
      <c r="AK48" s="225"/>
      <c r="AL48" s="225"/>
      <c r="AM48" s="225"/>
    </row>
    <row r="49" spans="2:41" ht="5.0999999999999996" customHeight="1" x14ac:dyDescent="0.3">
      <c r="B49" s="865"/>
      <c r="C49" s="225"/>
      <c r="D49" s="225"/>
      <c r="E49" s="225"/>
      <c r="F49" s="225"/>
      <c r="G49" s="225"/>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row>
    <row r="50" spans="2:41" ht="15" thickBot="1" x14ac:dyDescent="0.35">
      <c r="B50" s="865"/>
      <c r="C50" s="3411"/>
      <c r="D50" s="3411"/>
      <c r="E50" s="3411"/>
      <c r="F50" s="3411"/>
      <c r="G50" s="3411"/>
      <c r="H50" s="3411"/>
      <c r="I50" s="3411"/>
      <c r="J50" s="3411"/>
      <c r="K50" s="3411"/>
      <c r="L50" s="3411"/>
      <c r="M50" s="3411"/>
      <c r="N50" s="3411"/>
      <c r="O50" s="225"/>
      <c r="P50" s="3412"/>
      <c r="Q50" s="3412"/>
      <c r="R50" s="3412"/>
      <c r="S50" s="3412"/>
      <c r="T50" s="3412"/>
      <c r="U50" s="3412"/>
      <c r="V50" s="228"/>
      <c r="W50" s="3414"/>
      <c r="X50" s="3414"/>
      <c r="Y50" s="3414"/>
      <c r="Z50" s="3414"/>
      <c r="AA50" s="3414"/>
      <c r="AB50" s="3414"/>
      <c r="AC50" s="3414"/>
      <c r="AD50" s="3414"/>
      <c r="AE50" s="3414"/>
      <c r="AF50" s="3414"/>
      <c r="AG50" s="3414"/>
      <c r="AH50" s="3414"/>
      <c r="AI50" s="3414"/>
      <c r="AJ50" s="3414"/>
      <c r="AK50" s="3414"/>
      <c r="AL50" s="3414"/>
      <c r="AM50" s="3414"/>
    </row>
    <row r="51" spans="2:41" ht="15" thickBot="1" x14ac:dyDescent="0.35">
      <c r="B51" s="865"/>
      <c r="C51" s="3415"/>
      <c r="D51" s="3416"/>
      <c r="E51" s="3416"/>
      <c r="F51" s="3416"/>
      <c r="G51" s="3416"/>
      <c r="H51" s="3416"/>
      <c r="I51" s="3416"/>
      <c r="J51" s="3416"/>
      <c r="K51" s="3416"/>
      <c r="L51" s="3416"/>
      <c r="M51" s="3416"/>
      <c r="N51" s="3417"/>
      <c r="O51" s="225"/>
      <c r="P51" s="872" t="s">
        <v>953</v>
      </c>
      <c r="Q51" s="225"/>
      <c r="R51" s="225"/>
      <c r="S51" s="225"/>
      <c r="T51" s="225"/>
      <c r="U51" s="225"/>
      <c r="V51" s="225"/>
      <c r="W51" s="872" t="s">
        <v>954</v>
      </c>
      <c r="X51" s="225"/>
      <c r="Y51" s="225"/>
      <c r="Z51" s="225"/>
      <c r="AA51" s="225"/>
      <c r="AB51" s="47"/>
      <c r="AC51" s="225"/>
      <c r="AD51" s="225"/>
      <c r="AE51" s="225"/>
      <c r="AF51" s="225"/>
      <c r="AG51" s="225"/>
      <c r="AH51" s="225"/>
      <c r="AI51" s="225"/>
      <c r="AJ51" s="225"/>
      <c r="AK51" s="225"/>
      <c r="AL51" s="225"/>
      <c r="AM51" s="225"/>
    </row>
    <row r="52" spans="2:41" ht="5.0999999999999996" customHeight="1" x14ac:dyDescent="0.3">
      <c r="B52" s="865"/>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row>
    <row r="53" spans="2:41" ht="15" thickBot="1" x14ac:dyDescent="0.35">
      <c r="B53" s="865"/>
      <c r="C53" s="3411"/>
      <c r="D53" s="3411"/>
      <c r="E53" s="3411"/>
      <c r="F53" s="3411"/>
      <c r="G53" s="3411"/>
      <c r="H53" s="3411"/>
      <c r="I53" s="3411"/>
      <c r="J53" s="3411"/>
      <c r="K53" s="3411"/>
      <c r="L53" s="3411"/>
      <c r="M53" s="3411"/>
      <c r="N53" s="3411"/>
      <c r="O53" s="225"/>
      <c r="P53" s="3412"/>
      <c r="Q53" s="3412"/>
      <c r="R53" s="3412"/>
      <c r="S53" s="3412"/>
      <c r="T53" s="3412"/>
      <c r="U53" s="3412"/>
      <c r="V53" s="228"/>
      <c r="W53" s="3414"/>
      <c r="X53" s="3414"/>
      <c r="Y53" s="3414"/>
      <c r="Z53" s="3414"/>
      <c r="AA53" s="3414"/>
      <c r="AB53" s="3414"/>
      <c r="AC53" s="3414"/>
      <c r="AD53" s="3414"/>
      <c r="AE53" s="3414"/>
      <c r="AF53" s="3414"/>
      <c r="AG53" s="3414"/>
      <c r="AH53" s="3414"/>
      <c r="AI53" s="3414"/>
      <c r="AJ53" s="3414"/>
      <c r="AK53" s="3414"/>
      <c r="AL53" s="3414"/>
      <c r="AM53" s="3414"/>
    </row>
    <row r="54" spans="2:41" ht="15" thickBot="1" x14ac:dyDescent="0.35">
      <c r="B54" s="865"/>
      <c r="C54" s="3415"/>
      <c r="D54" s="3416"/>
      <c r="E54" s="3416"/>
      <c r="F54" s="3416"/>
      <c r="G54" s="3416"/>
      <c r="H54" s="3416"/>
      <c r="I54" s="3416"/>
      <c r="J54" s="3416"/>
      <c r="K54" s="3416"/>
      <c r="L54" s="3416"/>
      <c r="M54" s="3416"/>
      <c r="N54" s="3417"/>
      <c r="O54" s="225"/>
      <c r="P54" s="872" t="s">
        <v>953</v>
      </c>
      <c r="Q54" s="225"/>
      <c r="R54" s="225"/>
      <c r="S54" s="225"/>
      <c r="T54" s="225"/>
      <c r="U54" s="225"/>
      <c r="V54" s="225"/>
      <c r="W54" s="872" t="s">
        <v>954</v>
      </c>
      <c r="X54" s="225"/>
      <c r="Y54" s="225"/>
      <c r="Z54" s="225"/>
      <c r="AA54" s="225"/>
      <c r="AB54" s="47"/>
      <c r="AC54" s="225"/>
      <c r="AD54" s="225"/>
      <c r="AE54" s="225"/>
      <c r="AF54" s="225"/>
      <c r="AG54" s="225"/>
      <c r="AH54" s="225"/>
      <c r="AI54" s="225"/>
      <c r="AJ54" s="225"/>
      <c r="AK54" s="225"/>
      <c r="AL54" s="225"/>
      <c r="AM54" s="225"/>
    </row>
    <row r="55" spans="2:41" ht="5.0999999999999996" customHeight="1" x14ac:dyDescent="0.3">
      <c r="B55" s="865"/>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row>
    <row r="56" spans="2:41" ht="15" thickBot="1" x14ac:dyDescent="0.35">
      <c r="B56" s="865"/>
      <c r="C56" s="3411"/>
      <c r="D56" s="3411"/>
      <c r="E56" s="3411"/>
      <c r="F56" s="3411"/>
      <c r="G56" s="3411"/>
      <c r="H56" s="3411"/>
      <c r="I56" s="3411"/>
      <c r="J56" s="3411"/>
      <c r="K56" s="3411"/>
      <c r="L56" s="3411"/>
      <c r="M56" s="3411"/>
      <c r="N56" s="3411"/>
      <c r="O56" s="225"/>
      <c r="P56" s="3412"/>
      <c r="Q56" s="3412"/>
      <c r="R56" s="3412"/>
      <c r="S56" s="3412"/>
      <c r="T56" s="3412"/>
      <c r="U56" s="3412"/>
      <c r="V56" s="228"/>
      <c r="W56" s="3414"/>
      <c r="X56" s="3414"/>
      <c r="Y56" s="3414"/>
      <c r="Z56" s="3414"/>
      <c r="AA56" s="3414"/>
      <c r="AB56" s="3414"/>
      <c r="AC56" s="3414"/>
      <c r="AD56" s="3414"/>
      <c r="AE56" s="3414"/>
      <c r="AF56" s="3414"/>
      <c r="AG56" s="3414"/>
      <c r="AH56" s="3414"/>
      <c r="AI56" s="3414"/>
      <c r="AJ56" s="3414"/>
      <c r="AK56" s="3414"/>
      <c r="AL56" s="3414"/>
      <c r="AM56" s="3414"/>
    </row>
    <row r="57" spans="2:41" ht="15" thickBot="1" x14ac:dyDescent="0.35">
      <c r="B57" s="865"/>
      <c r="C57" s="3415"/>
      <c r="D57" s="3416"/>
      <c r="E57" s="3416"/>
      <c r="F57" s="3416"/>
      <c r="G57" s="3416"/>
      <c r="H57" s="3416"/>
      <c r="I57" s="3416"/>
      <c r="J57" s="3416"/>
      <c r="K57" s="3416"/>
      <c r="L57" s="3416"/>
      <c r="M57" s="3416"/>
      <c r="N57" s="3417"/>
      <c r="O57" s="225"/>
      <c r="P57" s="872" t="s">
        <v>953</v>
      </c>
      <c r="Q57" s="225"/>
      <c r="R57" s="225"/>
      <c r="S57" s="225"/>
      <c r="T57" s="225"/>
      <c r="U57" s="225"/>
      <c r="V57" s="225"/>
      <c r="W57" s="872" t="s">
        <v>954</v>
      </c>
      <c r="X57" s="225"/>
      <c r="Y57" s="225"/>
      <c r="Z57" s="225"/>
      <c r="AA57" s="225"/>
      <c r="AB57" s="47"/>
      <c r="AC57" s="225"/>
      <c r="AD57" s="225"/>
      <c r="AE57" s="225"/>
      <c r="AF57" s="225"/>
      <c r="AG57" s="225"/>
      <c r="AH57" s="225"/>
      <c r="AI57" s="225"/>
      <c r="AJ57" s="225"/>
      <c r="AK57" s="225"/>
      <c r="AL57" s="225"/>
      <c r="AM57" s="225"/>
    </row>
    <row r="58" spans="2:41" ht="5.0999999999999996" customHeight="1" x14ac:dyDescent="0.3">
      <c r="B58" s="865"/>
      <c r="C58" s="225"/>
      <c r="D58" s="225"/>
      <c r="E58" s="225"/>
      <c r="F58" s="225"/>
      <c r="G58" s="225"/>
      <c r="H58" s="225"/>
      <c r="I58" s="225"/>
      <c r="J58" s="225"/>
      <c r="K58" s="229"/>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row>
    <row r="59" spans="2:41" ht="15" thickBot="1" x14ac:dyDescent="0.35">
      <c r="B59" s="865"/>
      <c r="C59" s="3411"/>
      <c r="D59" s="3411"/>
      <c r="E59" s="3411"/>
      <c r="F59" s="3411"/>
      <c r="G59" s="3411"/>
      <c r="H59" s="3411"/>
      <c r="I59" s="3411"/>
      <c r="J59" s="3411"/>
      <c r="K59" s="3411"/>
      <c r="L59" s="3411"/>
      <c r="M59" s="3411"/>
      <c r="N59" s="3411"/>
      <c r="O59" s="225"/>
      <c r="P59" s="3412"/>
      <c r="Q59" s="3412"/>
      <c r="R59" s="3412"/>
      <c r="S59" s="3412"/>
      <c r="T59" s="3412"/>
      <c r="U59" s="3412"/>
      <c r="V59" s="228"/>
      <c r="W59" s="3414"/>
      <c r="X59" s="3414"/>
      <c r="Y59" s="3414"/>
      <c r="Z59" s="3414"/>
      <c r="AA59" s="3414"/>
      <c r="AB59" s="3414"/>
      <c r="AC59" s="3414"/>
      <c r="AD59" s="3414"/>
      <c r="AE59" s="3414"/>
      <c r="AF59" s="3414"/>
      <c r="AG59" s="3414"/>
      <c r="AH59" s="3414"/>
      <c r="AI59" s="3414"/>
      <c r="AJ59" s="3414"/>
      <c r="AK59" s="3414"/>
      <c r="AL59" s="3414"/>
      <c r="AM59" s="3414"/>
    </row>
    <row r="60" spans="2:41" ht="15" thickBot="1" x14ac:dyDescent="0.35">
      <c r="B60" s="865"/>
      <c r="C60" s="3415"/>
      <c r="D60" s="3416"/>
      <c r="E60" s="3416"/>
      <c r="F60" s="3416"/>
      <c r="G60" s="3416"/>
      <c r="H60" s="3416"/>
      <c r="I60" s="3416"/>
      <c r="J60" s="3416"/>
      <c r="K60" s="3416"/>
      <c r="L60" s="3416"/>
      <c r="M60" s="3416"/>
      <c r="N60" s="3417"/>
      <c r="O60" s="225"/>
      <c r="P60" s="872" t="s">
        <v>953</v>
      </c>
      <c r="Q60" s="225"/>
      <c r="R60" s="225"/>
      <c r="S60" s="225"/>
      <c r="T60" s="225"/>
      <c r="U60" s="225"/>
      <c r="V60" s="225"/>
      <c r="W60" s="872" t="s">
        <v>954</v>
      </c>
      <c r="X60" s="225"/>
      <c r="Y60" s="225"/>
      <c r="Z60" s="225"/>
      <c r="AA60" s="225"/>
      <c r="AB60" s="47"/>
      <c r="AC60" s="225"/>
      <c r="AD60" s="225"/>
      <c r="AE60" s="225"/>
      <c r="AF60" s="225"/>
      <c r="AG60" s="225"/>
      <c r="AH60" s="225"/>
      <c r="AI60" s="225"/>
      <c r="AJ60" s="225"/>
      <c r="AK60" s="225"/>
      <c r="AL60" s="225"/>
      <c r="AM60" s="225"/>
    </row>
    <row r="61" spans="2:41" ht="4.5" customHeight="1" thickBot="1" x14ac:dyDescent="0.35"/>
    <row r="62" spans="2:41" ht="15" thickBot="1" x14ac:dyDescent="0.35">
      <c r="B62" s="865"/>
      <c r="C62" s="3418" t="s">
        <v>955</v>
      </c>
      <c r="D62" s="3419"/>
      <c r="E62" s="3419"/>
      <c r="F62" s="3419"/>
      <c r="G62" s="3419"/>
      <c r="H62" s="3419"/>
      <c r="I62" s="3419"/>
      <c r="J62" s="3419"/>
      <c r="K62" s="3419"/>
      <c r="L62" s="3419"/>
      <c r="M62" s="3419"/>
      <c r="N62" s="3419"/>
      <c r="O62" s="3419"/>
      <c r="P62" s="3419"/>
      <c r="Q62" s="3419"/>
      <c r="R62" s="3419"/>
      <c r="S62" s="3419"/>
      <c r="T62" s="3419"/>
      <c r="U62" s="3419"/>
      <c r="V62" s="3419"/>
      <c r="W62" s="3419"/>
      <c r="X62" s="3419"/>
      <c r="Y62" s="3419"/>
      <c r="Z62" s="3419"/>
      <c r="AA62" s="3419"/>
      <c r="AB62" s="3419"/>
      <c r="AC62" s="3419"/>
      <c r="AD62" s="3419"/>
      <c r="AE62" s="3419"/>
      <c r="AF62" s="3419"/>
      <c r="AG62" s="3419"/>
      <c r="AH62" s="3419"/>
      <c r="AI62" s="3419"/>
      <c r="AJ62" s="3419"/>
      <c r="AK62" s="3419"/>
      <c r="AL62" s="3419"/>
      <c r="AM62" s="3419"/>
      <c r="AN62" s="3419"/>
      <c r="AO62" s="3420"/>
    </row>
    <row r="63" spans="2:41" customFormat="1" ht="6" customHeight="1" x14ac:dyDescent="0.3"/>
    <row r="64" spans="2:41" ht="15" thickBot="1" x14ac:dyDescent="0.35">
      <c r="B64" s="865"/>
      <c r="C64" s="3411"/>
      <c r="D64" s="3411"/>
      <c r="E64" s="3411"/>
      <c r="F64" s="3411"/>
      <c r="G64" s="3411"/>
      <c r="H64" s="3411"/>
      <c r="I64" s="3411"/>
      <c r="J64" s="3411"/>
      <c r="K64" s="3411"/>
      <c r="L64" s="3411"/>
      <c r="M64" s="3411"/>
      <c r="N64" s="3411"/>
      <c r="O64" s="225"/>
      <c r="P64" s="3412"/>
      <c r="Q64" s="3412"/>
      <c r="R64" s="3412"/>
      <c r="S64" s="3412"/>
      <c r="T64" s="3412"/>
      <c r="U64" s="3412"/>
      <c r="V64" s="228"/>
      <c r="W64" s="3414"/>
      <c r="X64" s="3414"/>
      <c r="Y64" s="3414"/>
      <c r="Z64" s="3414"/>
      <c r="AA64" s="3414"/>
      <c r="AB64" s="3414"/>
      <c r="AC64" s="3414"/>
      <c r="AD64" s="3414"/>
      <c r="AE64" s="3414"/>
      <c r="AF64" s="3414"/>
      <c r="AG64" s="3414"/>
      <c r="AH64" s="3414"/>
      <c r="AI64" s="3414"/>
      <c r="AJ64" s="3414"/>
      <c r="AK64" s="3414"/>
      <c r="AL64" s="3414"/>
      <c r="AM64" s="3414"/>
    </row>
    <row r="65" spans="2:39" ht="15" thickBot="1" x14ac:dyDescent="0.35">
      <c r="B65" s="865"/>
      <c r="C65" s="3415"/>
      <c r="D65" s="3416"/>
      <c r="E65" s="3416"/>
      <c r="F65" s="3416"/>
      <c r="G65" s="3416"/>
      <c r="H65" s="3416"/>
      <c r="I65" s="3416"/>
      <c r="J65" s="3416"/>
      <c r="K65" s="3416"/>
      <c r="L65" s="3416"/>
      <c r="M65" s="3416"/>
      <c r="N65" s="3417"/>
      <c r="O65" s="225"/>
      <c r="P65" s="872" t="s">
        <v>953</v>
      </c>
      <c r="Q65" s="225"/>
      <c r="R65" s="225"/>
      <c r="S65" s="225"/>
      <c r="T65" s="225"/>
      <c r="U65" s="225"/>
      <c r="V65" s="225"/>
      <c r="W65" s="872" t="s">
        <v>954</v>
      </c>
      <c r="X65" s="225"/>
      <c r="Y65" s="225"/>
      <c r="Z65" s="225"/>
      <c r="AA65" s="225"/>
      <c r="AB65" s="47"/>
      <c r="AC65" s="225"/>
      <c r="AD65" s="225"/>
      <c r="AE65" s="225"/>
      <c r="AF65" s="225"/>
      <c r="AG65" s="225"/>
      <c r="AH65" s="225"/>
      <c r="AI65" s="225"/>
      <c r="AJ65" s="225"/>
      <c r="AK65" s="225"/>
      <c r="AL65" s="225"/>
      <c r="AM65" s="225"/>
    </row>
    <row r="66" spans="2:39" ht="5.0999999999999996" customHeight="1" x14ac:dyDescent="0.3">
      <c r="B66" s="865"/>
      <c r="C66" s="225"/>
      <c r="D66" s="225"/>
      <c r="E66" s="225"/>
      <c r="F66" s="225"/>
      <c r="G66" s="225"/>
      <c r="H66" s="225"/>
      <c r="I66" s="225"/>
      <c r="J66" s="225"/>
      <c r="K66" s="225"/>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row>
    <row r="67" spans="2:39" ht="15" thickBot="1" x14ac:dyDescent="0.35">
      <c r="B67" s="865"/>
      <c r="C67" s="3411"/>
      <c r="D67" s="3411"/>
      <c r="E67" s="3411"/>
      <c r="F67" s="3411"/>
      <c r="G67" s="3411"/>
      <c r="H67" s="3411"/>
      <c r="I67" s="3411"/>
      <c r="J67" s="3411"/>
      <c r="K67" s="3411"/>
      <c r="L67" s="3411"/>
      <c r="M67" s="3411"/>
      <c r="N67" s="3411"/>
      <c r="O67" s="225"/>
      <c r="P67" s="3412"/>
      <c r="Q67" s="3412"/>
      <c r="R67" s="3412"/>
      <c r="S67" s="3412"/>
      <c r="T67" s="3412"/>
      <c r="U67" s="3412"/>
      <c r="V67" s="228"/>
      <c r="W67" s="3414"/>
      <c r="X67" s="3414"/>
      <c r="Y67" s="3414"/>
      <c r="Z67" s="3414"/>
      <c r="AA67" s="3414"/>
      <c r="AB67" s="3414"/>
      <c r="AC67" s="3414"/>
      <c r="AD67" s="3414"/>
      <c r="AE67" s="3414"/>
      <c r="AF67" s="3414"/>
      <c r="AG67" s="3414"/>
      <c r="AH67" s="3414"/>
      <c r="AI67" s="3414"/>
      <c r="AJ67" s="3414"/>
      <c r="AK67" s="3414"/>
      <c r="AL67" s="3414"/>
      <c r="AM67" s="3414"/>
    </row>
    <row r="68" spans="2:39" ht="15" thickBot="1" x14ac:dyDescent="0.35">
      <c r="B68" s="865"/>
      <c r="C68" s="3415"/>
      <c r="D68" s="3416"/>
      <c r="E68" s="3416"/>
      <c r="F68" s="3416"/>
      <c r="G68" s="3416"/>
      <c r="H68" s="3416"/>
      <c r="I68" s="3416"/>
      <c r="J68" s="3416"/>
      <c r="K68" s="3416"/>
      <c r="L68" s="3416"/>
      <c r="M68" s="3416"/>
      <c r="N68" s="3417"/>
      <c r="O68" s="225"/>
      <c r="P68" s="872" t="s">
        <v>953</v>
      </c>
      <c r="Q68" s="225"/>
      <c r="R68" s="225"/>
      <c r="S68" s="225"/>
      <c r="T68" s="225"/>
      <c r="U68" s="225"/>
      <c r="V68" s="225"/>
      <c r="W68" s="872" t="s">
        <v>954</v>
      </c>
      <c r="X68" s="225"/>
      <c r="Y68" s="225"/>
      <c r="Z68" s="225"/>
      <c r="AA68" s="225"/>
      <c r="AB68" s="47"/>
      <c r="AC68" s="225"/>
      <c r="AD68" s="225"/>
      <c r="AE68" s="225"/>
      <c r="AF68" s="225"/>
      <c r="AG68" s="225"/>
      <c r="AH68" s="225"/>
      <c r="AI68" s="225"/>
      <c r="AJ68" s="225"/>
      <c r="AK68" s="225"/>
      <c r="AL68" s="225"/>
      <c r="AM68" s="225"/>
    </row>
    <row r="69" spans="2:39" ht="5.0999999999999996" customHeight="1" x14ac:dyDescent="0.3">
      <c r="B69" s="865"/>
      <c r="C69" s="225"/>
      <c r="D69" s="225"/>
      <c r="E69" s="225"/>
      <c r="F69" s="225"/>
      <c r="G69" s="225"/>
      <c r="H69" s="225"/>
      <c r="I69" s="225"/>
      <c r="J69" s="225"/>
      <c r="K69" s="225"/>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row>
    <row r="70" spans="2:39" ht="15" thickBot="1" x14ac:dyDescent="0.35">
      <c r="B70" s="865"/>
      <c r="C70" s="3411"/>
      <c r="D70" s="3411"/>
      <c r="E70" s="3411"/>
      <c r="F70" s="3411"/>
      <c r="G70" s="3411"/>
      <c r="H70" s="3411"/>
      <c r="I70" s="3411"/>
      <c r="J70" s="3411"/>
      <c r="K70" s="3411"/>
      <c r="L70" s="3411"/>
      <c r="M70" s="3411"/>
      <c r="N70" s="3411"/>
      <c r="O70" s="225"/>
      <c r="P70" s="3412"/>
      <c r="Q70" s="3412"/>
      <c r="R70" s="3412"/>
      <c r="S70" s="3412"/>
      <c r="T70" s="3412"/>
      <c r="U70" s="3412"/>
      <c r="V70" s="228"/>
      <c r="W70" s="3414"/>
      <c r="X70" s="3414"/>
      <c r="Y70" s="3414"/>
      <c r="Z70" s="3414"/>
      <c r="AA70" s="3414"/>
      <c r="AB70" s="3414"/>
      <c r="AC70" s="3414"/>
      <c r="AD70" s="3414"/>
      <c r="AE70" s="3414"/>
      <c r="AF70" s="3414"/>
      <c r="AG70" s="3414"/>
      <c r="AH70" s="3414"/>
      <c r="AI70" s="3414"/>
      <c r="AJ70" s="3414"/>
      <c r="AK70" s="3414"/>
      <c r="AL70" s="3414"/>
      <c r="AM70" s="3414"/>
    </row>
    <row r="71" spans="2:39" ht="15" thickBot="1" x14ac:dyDescent="0.35">
      <c r="B71" s="865"/>
      <c r="C71" s="3415"/>
      <c r="D71" s="3416"/>
      <c r="E71" s="3416"/>
      <c r="F71" s="3416"/>
      <c r="G71" s="3416"/>
      <c r="H71" s="3416"/>
      <c r="I71" s="3416"/>
      <c r="J71" s="3416"/>
      <c r="K71" s="3416"/>
      <c r="L71" s="3416"/>
      <c r="M71" s="3416"/>
      <c r="N71" s="3417"/>
      <c r="O71" s="225"/>
      <c r="P71" s="872" t="s">
        <v>953</v>
      </c>
      <c r="Q71" s="225"/>
      <c r="R71" s="225"/>
      <c r="S71" s="225"/>
      <c r="T71" s="225"/>
      <c r="U71" s="225"/>
      <c r="V71" s="225"/>
      <c r="W71" s="872" t="s">
        <v>954</v>
      </c>
      <c r="X71" s="225"/>
      <c r="Y71" s="225"/>
      <c r="Z71" s="225"/>
      <c r="AA71" s="225"/>
      <c r="AB71" s="47"/>
      <c r="AC71" s="225"/>
      <c r="AD71" s="225"/>
      <c r="AE71" s="225"/>
      <c r="AF71" s="225"/>
      <c r="AG71" s="225"/>
      <c r="AH71" s="225"/>
      <c r="AI71" s="225"/>
      <c r="AJ71" s="225"/>
      <c r="AK71" s="225"/>
      <c r="AL71" s="225"/>
      <c r="AM71" s="225"/>
    </row>
    <row r="72" spans="2:39" ht="5.0999999999999996" customHeight="1" x14ac:dyDescent="0.3">
      <c r="B72" s="865"/>
      <c r="C72" s="225"/>
      <c r="D72" s="225"/>
      <c r="E72" s="225"/>
      <c r="F72" s="225"/>
      <c r="G72" s="225"/>
      <c r="H72" s="225"/>
      <c r="I72" s="225"/>
      <c r="J72" s="225"/>
      <c r="K72" s="229"/>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row>
    <row r="73" spans="2:39" ht="15" thickBot="1" x14ac:dyDescent="0.35">
      <c r="B73" s="865"/>
      <c r="C73" s="3411"/>
      <c r="D73" s="3411"/>
      <c r="E73" s="3411"/>
      <c r="F73" s="3411"/>
      <c r="G73" s="3411"/>
      <c r="H73" s="3411"/>
      <c r="I73" s="3411"/>
      <c r="J73" s="3411"/>
      <c r="K73" s="3411"/>
      <c r="L73" s="3411"/>
      <c r="M73" s="3411"/>
      <c r="N73" s="3411"/>
      <c r="O73" s="225"/>
      <c r="P73" s="3412"/>
      <c r="Q73" s="3412"/>
      <c r="R73" s="3412"/>
      <c r="S73" s="3412"/>
      <c r="T73" s="3412"/>
      <c r="U73" s="3412"/>
      <c r="V73" s="228"/>
      <c r="W73" s="3414"/>
      <c r="X73" s="3414"/>
      <c r="Y73" s="3414"/>
      <c r="Z73" s="3414"/>
      <c r="AA73" s="3414"/>
      <c r="AB73" s="3414"/>
      <c r="AC73" s="3414"/>
      <c r="AD73" s="3414"/>
      <c r="AE73" s="3414"/>
      <c r="AF73" s="3414"/>
      <c r="AG73" s="3414"/>
      <c r="AH73" s="3414"/>
      <c r="AI73" s="3414"/>
      <c r="AJ73" s="3414"/>
      <c r="AK73" s="3414"/>
      <c r="AL73" s="3414"/>
      <c r="AM73" s="3414"/>
    </row>
    <row r="74" spans="2:39" ht="15" thickBot="1" x14ac:dyDescent="0.35">
      <c r="B74" s="865"/>
      <c r="C74" s="3415"/>
      <c r="D74" s="3416"/>
      <c r="E74" s="3416"/>
      <c r="F74" s="3416"/>
      <c r="G74" s="3416"/>
      <c r="H74" s="3416"/>
      <c r="I74" s="3416"/>
      <c r="J74" s="3416"/>
      <c r="K74" s="3416"/>
      <c r="L74" s="3416"/>
      <c r="M74" s="3416"/>
      <c r="N74" s="3417"/>
      <c r="O74" s="225"/>
      <c r="P74" s="872" t="s">
        <v>953</v>
      </c>
      <c r="Q74" s="225"/>
      <c r="R74" s="225"/>
      <c r="S74" s="225"/>
      <c r="T74" s="225"/>
      <c r="U74" s="225"/>
      <c r="V74" s="225"/>
      <c r="W74" s="872" t="s">
        <v>954</v>
      </c>
      <c r="X74" s="225"/>
      <c r="Y74" s="225"/>
      <c r="Z74" s="225"/>
      <c r="AA74" s="225"/>
      <c r="AB74" s="47"/>
      <c r="AC74" s="225"/>
      <c r="AD74" s="225"/>
      <c r="AE74" s="225"/>
      <c r="AF74" s="225"/>
      <c r="AG74" s="225"/>
      <c r="AH74" s="225"/>
      <c r="AI74" s="225"/>
      <c r="AJ74" s="225"/>
      <c r="AK74" s="225"/>
      <c r="AL74" s="225"/>
      <c r="AM74" s="225"/>
    </row>
    <row r="75" spans="2:39" ht="5.0999999999999996" customHeight="1" x14ac:dyDescent="0.3">
      <c r="B75" s="865"/>
      <c r="C75" s="225"/>
      <c r="D75" s="225"/>
      <c r="E75" s="225"/>
      <c r="F75" s="225"/>
      <c r="G75" s="225"/>
      <c r="H75" s="225"/>
      <c r="I75" s="225"/>
      <c r="J75" s="225"/>
      <c r="K75" s="225"/>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row>
    <row r="76" spans="2:39" ht="15" thickBot="1" x14ac:dyDescent="0.35">
      <c r="B76" s="865"/>
      <c r="C76" s="3411"/>
      <c r="D76" s="3411"/>
      <c r="E76" s="3411"/>
      <c r="F76" s="3411"/>
      <c r="G76" s="3411"/>
      <c r="H76" s="3411"/>
      <c r="I76" s="3411"/>
      <c r="J76" s="3411"/>
      <c r="K76" s="3411"/>
      <c r="L76" s="3411"/>
      <c r="M76" s="3411"/>
      <c r="N76" s="3411"/>
      <c r="O76" s="225"/>
      <c r="P76" s="3412"/>
      <c r="Q76" s="3412"/>
      <c r="R76" s="3412"/>
      <c r="S76" s="3412"/>
      <c r="T76" s="3412"/>
      <c r="U76" s="3412"/>
      <c r="V76" s="228"/>
      <c r="W76" s="3414"/>
      <c r="X76" s="3414"/>
      <c r="Y76" s="3414"/>
      <c r="Z76" s="3414"/>
      <c r="AA76" s="3414"/>
      <c r="AB76" s="3414"/>
      <c r="AC76" s="3414"/>
      <c r="AD76" s="3414"/>
      <c r="AE76" s="3414"/>
      <c r="AF76" s="3414"/>
      <c r="AG76" s="3414"/>
      <c r="AH76" s="3414"/>
      <c r="AI76" s="3414"/>
      <c r="AJ76" s="3414"/>
      <c r="AK76" s="3414"/>
      <c r="AL76" s="3414"/>
      <c r="AM76" s="3414"/>
    </row>
    <row r="77" spans="2:39" ht="15" thickBot="1" x14ac:dyDescent="0.35">
      <c r="B77" s="865"/>
      <c r="C77" s="3415"/>
      <c r="D77" s="3416"/>
      <c r="E77" s="3416"/>
      <c r="F77" s="3416"/>
      <c r="G77" s="3416"/>
      <c r="H77" s="3416"/>
      <c r="I77" s="3416"/>
      <c r="J77" s="3416"/>
      <c r="K77" s="3416"/>
      <c r="L77" s="3416"/>
      <c r="M77" s="3416"/>
      <c r="N77" s="3417"/>
      <c r="O77" s="225"/>
      <c r="P77" s="872" t="s">
        <v>953</v>
      </c>
      <c r="Q77" s="225"/>
      <c r="R77" s="225"/>
      <c r="S77" s="225"/>
      <c r="T77" s="225"/>
      <c r="U77" s="225"/>
      <c r="V77" s="225"/>
      <c r="W77" s="872" t="s">
        <v>954</v>
      </c>
      <c r="X77" s="225"/>
      <c r="Y77" s="225"/>
      <c r="Z77" s="225"/>
      <c r="AA77" s="225"/>
      <c r="AB77" s="47"/>
      <c r="AC77" s="225"/>
      <c r="AD77" s="225"/>
      <c r="AE77" s="225"/>
      <c r="AF77" s="225"/>
      <c r="AG77" s="225"/>
      <c r="AH77" s="225"/>
      <c r="AI77" s="225"/>
      <c r="AJ77" s="225"/>
      <c r="AK77" s="225"/>
      <c r="AL77" s="225"/>
      <c r="AM77" s="225"/>
    </row>
    <row r="78" spans="2:39" ht="5.25" customHeight="1" x14ac:dyDescent="0.3"/>
    <row r="79" spans="2:39" ht="16.5" customHeight="1" thickBot="1" x14ac:dyDescent="0.35">
      <c r="B79" s="865"/>
      <c r="C79" s="3411"/>
      <c r="D79" s="3411"/>
      <c r="E79" s="3411"/>
      <c r="F79" s="3411"/>
      <c r="G79" s="3411"/>
      <c r="H79" s="3411"/>
      <c r="I79" s="3411"/>
      <c r="J79" s="3411"/>
      <c r="K79" s="3411"/>
      <c r="L79" s="3411"/>
      <c r="M79" s="3411"/>
      <c r="N79" s="3411"/>
      <c r="O79" s="225"/>
      <c r="P79" s="3412"/>
      <c r="Q79" s="3412"/>
      <c r="R79" s="3412"/>
      <c r="S79" s="3412"/>
      <c r="T79" s="3412"/>
      <c r="U79" s="3412"/>
      <c r="V79" s="228"/>
      <c r="W79" s="3414"/>
      <c r="X79" s="3414"/>
      <c r="Y79" s="3414"/>
      <c r="Z79" s="3414"/>
      <c r="AA79" s="3414"/>
      <c r="AB79" s="3414"/>
      <c r="AC79" s="3414"/>
      <c r="AD79" s="3414"/>
      <c r="AE79" s="3414"/>
      <c r="AF79" s="3414"/>
      <c r="AG79" s="3414"/>
      <c r="AH79" s="3414"/>
      <c r="AI79" s="3414"/>
      <c r="AJ79" s="3414"/>
      <c r="AK79" s="3414"/>
      <c r="AL79" s="3414"/>
      <c r="AM79" s="3414"/>
    </row>
    <row r="80" spans="2:39" ht="15" thickBot="1" x14ac:dyDescent="0.35">
      <c r="B80" s="865"/>
      <c r="C80" s="3415"/>
      <c r="D80" s="3416"/>
      <c r="E80" s="3416"/>
      <c r="F80" s="3416"/>
      <c r="G80" s="3416"/>
      <c r="H80" s="3416"/>
      <c r="I80" s="3416"/>
      <c r="J80" s="3416"/>
      <c r="K80" s="3416"/>
      <c r="L80" s="3416"/>
      <c r="M80" s="3416"/>
      <c r="N80" s="3417"/>
      <c r="O80" s="225"/>
      <c r="P80" s="872" t="s">
        <v>953</v>
      </c>
      <c r="Q80" s="225"/>
      <c r="R80" s="225"/>
      <c r="S80" s="225"/>
      <c r="T80" s="225"/>
      <c r="U80" s="225"/>
      <c r="V80" s="225"/>
      <c r="W80" s="872" t="s">
        <v>954</v>
      </c>
      <c r="X80" s="225"/>
      <c r="Y80" s="225"/>
      <c r="Z80" s="225"/>
      <c r="AA80" s="225"/>
      <c r="AB80" s="47"/>
      <c r="AC80" s="225"/>
      <c r="AD80" s="225"/>
      <c r="AE80" s="225"/>
      <c r="AF80" s="225"/>
      <c r="AG80" s="225"/>
      <c r="AH80" s="225"/>
      <c r="AI80" s="225"/>
      <c r="AJ80" s="225"/>
      <c r="AK80" s="225"/>
      <c r="AL80" s="225"/>
      <c r="AM80" s="225"/>
    </row>
    <row r="81" spans="2:39" ht="5.0999999999999996" customHeight="1" x14ac:dyDescent="0.3">
      <c r="B81" s="865"/>
      <c r="C81" s="225"/>
      <c r="D81" s="225"/>
      <c r="E81" s="225"/>
      <c r="F81" s="225"/>
      <c r="G81" s="225"/>
      <c r="H81" s="225"/>
      <c r="I81" s="225"/>
      <c r="J81" s="225"/>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row>
    <row r="82" spans="2:39" ht="15" thickBot="1" x14ac:dyDescent="0.35">
      <c r="B82" s="865"/>
      <c r="C82" s="3411"/>
      <c r="D82" s="3411"/>
      <c r="E82" s="3411"/>
      <c r="F82" s="3411"/>
      <c r="G82" s="3411"/>
      <c r="H82" s="3411"/>
      <c r="I82" s="3411"/>
      <c r="J82" s="3411"/>
      <c r="K82" s="3411"/>
      <c r="L82" s="3411"/>
      <c r="M82" s="3411"/>
      <c r="N82" s="3411"/>
      <c r="O82" s="225"/>
      <c r="P82" s="3412"/>
      <c r="Q82" s="3412"/>
      <c r="R82" s="3412"/>
      <c r="S82" s="3412"/>
      <c r="T82" s="3412"/>
      <c r="U82" s="3412"/>
      <c r="V82" s="228"/>
      <c r="W82" s="3414"/>
      <c r="X82" s="3414"/>
      <c r="Y82" s="3414"/>
      <c r="Z82" s="3414"/>
      <c r="AA82" s="3414"/>
      <c r="AB82" s="3414"/>
      <c r="AC82" s="3414"/>
      <c r="AD82" s="3414"/>
      <c r="AE82" s="3414"/>
      <c r="AF82" s="3414"/>
      <c r="AG82" s="3414"/>
      <c r="AH82" s="3414"/>
      <c r="AI82" s="3414"/>
      <c r="AJ82" s="3414"/>
      <c r="AK82" s="3414"/>
      <c r="AL82" s="3414"/>
      <c r="AM82" s="3414"/>
    </row>
    <row r="83" spans="2:39" ht="15" thickBot="1" x14ac:dyDescent="0.35">
      <c r="B83" s="865"/>
      <c r="C83" s="3415"/>
      <c r="D83" s="3416"/>
      <c r="E83" s="3416"/>
      <c r="F83" s="3416"/>
      <c r="G83" s="3416"/>
      <c r="H83" s="3416"/>
      <c r="I83" s="3416"/>
      <c r="J83" s="3416"/>
      <c r="K83" s="3416"/>
      <c r="L83" s="3416"/>
      <c r="M83" s="3416"/>
      <c r="N83" s="3417"/>
      <c r="O83" s="225"/>
      <c r="P83" s="872" t="s">
        <v>953</v>
      </c>
      <c r="Q83" s="225"/>
      <c r="R83" s="225"/>
      <c r="S83" s="225"/>
      <c r="T83" s="225"/>
      <c r="U83" s="225"/>
      <c r="V83" s="225"/>
      <c r="W83" s="872" t="s">
        <v>954</v>
      </c>
      <c r="X83" s="225"/>
      <c r="Y83" s="225"/>
      <c r="Z83" s="225"/>
      <c r="AA83" s="225"/>
      <c r="AB83" s="47"/>
      <c r="AC83" s="225"/>
      <c r="AD83" s="225"/>
      <c r="AE83" s="225"/>
      <c r="AF83" s="225"/>
      <c r="AG83" s="225"/>
      <c r="AH83" s="225"/>
      <c r="AI83" s="225"/>
      <c r="AJ83" s="225"/>
      <c r="AK83" s="225"/>
      <c r="AL83" s="225"/>
      <c r="AM83" s="225"/>
    </row>
    <row r="84" spans="2:39" ht="5.0999999999999996" customHeight="1" x14ac:dyDescent="0.3">
      <c r="B84" s="865"/>
      <c r="C84" s="225"/>
      <c r="D84" s="225"/>
      <c r="E84" s="225"/>
      <c r="F84" s="225"/>
      <c r="G84" s="225"/>
      <c r="H84" s="225"/>
      <c r="I84" s="225"/>
      <c r="J84" s="225"/>
      <c r="K84" s="225"/>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row>
    <row r="85" spans="2:39" ht="15" thickBot="1" x14ac:dyDescent="0.35">
      <c r="B85" s="865"/>
      <c r="C85" s="3411"/>
      <c r="D85" s="3411"/>
      <c r="E85" s="3411"/>
      <c r="F85" s="3411"/>
      <c r="G85" s="3411"/>
      <c r="H85" s="3411"/>
      <c r="I85" s="3411"/>
      <c r="J85" s="3411"/>
      <c r="K85" s="3411"/>
      <c r="L85" s="3411"/>
      <c r="M85" s="3411"/>
      <c r="N85" s="3411"/>
      <c r="O85" s="225"/>
      <c r="P85" s="3412"/>
      <c r="Q85" s="3412"/>
      <c r="R85" s="3412"/>
      <c r="S85" s="3412"/>
      <c r="T85" s="3412"/>
      <c r="U85" s="3412"/>
      <c r="V85" s="228"/>
      <c r="W85" s="3414"/>
      <c r="X85" s="3414"/>
      <c r="Y85" s="3414"/>
      <c r="Z85" s="3414"/>
      <c r="AA85" s="3414"/>
      <c r="AB85" s="3414"/>
      <c r="AC85" s="3414"/>
      <c r="AD85" s="3414"/>
      <c r="AE85" s="3414"/>
      <c r="AF85" s="3414"/>
      <c r="AG85" s="3414"/>
      <c r="AH85" s="3414"/>
      <c r="AI85" s="3414"/>
      <c r="AJ85" s="3414"/>
      <c r="AK85" s="3414"/>
      <c r="AL85" s="3414"/>
      <c r="AM85" s="3414"/>
    </row>
    <row r="86" spans="2:39" ht="15" thickBot="1" x14ac:dyDescent="0.35">
      <c r="B86" s="865"/>
      <c r="C86" s="3415"/>
      <c r="D86" s="3416"/>
      <c r="E86" s="3416"/>
      <c r="F86" s="3416"/>
      <c r="G86" s="3416"/>
      <c r="H86" s="3416"/>
      <c r="I86" s="3416"/>
      <c r="J86" s="3416"/>
      <c r="K86" s="3416"/>
      <c r="L86" s="3416"/>
      <c r="M86" s="3416"/>
      <c r="N86" s="3417"/>
      <c r="O86" s="225"/>
      <c r="P86" s="872" t="s">
        <v>953</v>
      </c>
      <c r="Q86" s="225"/>
      <c r="R86" s="225"/>
      <c r="S86" s="225"/>
      <c r="T86" s="225"/>
      <c r="U86" s="225"/>
      <c r="V86" s="225"/>
      <c r="W86" s="872" t="s">
        <v>954</v>
      </c>
      <c r="X86" s="225"/>
      <c r="Y86" s="225"/>
      <c r="Z86" s="225"/>
      <c r="AA86" s="225"/>
      <c r="AB86" s="47"/>
      <c r="AC86" s="225"/>
      <c r="AD86" s="225"/>
      <c r="AE86" s="225"/>
      <c r="AF86" s="225"/>
      <c r="AG86" s="225"/>
      <c r="AH86" s="225"/>
      <c r="AI86" s="225"/>
      <c r="AJ86" s="225"/>
      <c r="AK86" s="225"/>
      <c r="AL86" s="225"/>
      <c r="AM86" s="225"/>
    </row>
    <row r="87" spans="2:39" ht="5.0999999999999996" customHeight="1" x14ac:dyDescent="0.3">
      <c r="B87" s="865"/>
      <c r="C87" s="225"/>
      <c r="D87" s="225"/>
      <c r="E87" s="225"/>
      <c r="F87" s="225"/>
      <c r="G87" s="225"/>
      <c r="H87" s="225"/>
      <c r="I87" s="225"/>
      <c r="J87" s="225"/>
      <c r="K87" s="229"/>
      <c r="L87" s="225"/>
      <c r="M87" s="225"/>
      <c r="N87" s="225"/>
      <c r="O87" s="225"/>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row>
    <row r="88" spans="2:39" ht="15" thickBot="1" x14ac:dyDescent="0.35">
      <c r="B88" s="865"/>
      <c r="C88" s="3411"/>
      <c r="D88" s="3411"/>
      <c r="E88" s="3411"/>
      <c r="F88" s="3411"/>
      <c r="G88" s="3411"/>
      <c r="H88" s="3411"/>
      <c r="I88" s="3411"/>
      <c r="J88" s="3411"/>
      <c r="K88" s="3411"/>
      <c r="L88" s="3411"/>
      <c r="M88" s="3411"/>
      <c r="N88" s="3411"/>
      <c r="O88" s="225"/>
      <c r="P88" s="3412"/>
      <c r="Q88" s="3412"/>
      <c r="R88" s="3412"/>
      <c r="S88" s="3412"/>
      <c r="T88" s="3412"/>
      <c r="U88" s="3412"/>
      <c r="V88" s="228"/>
      <c r="W88" s="3414"/>
      <c r="X88" s="3414"/>
      <c r="Y88" s="3414"/>
      <c r="Z88" s="3414"/>
      <c r="AA88" s="3414"/>
      <c r="AB88" s="3414"/>
      <c r="AC88" s="3414"/>
      <c r="AD88" s="3414"/>
      <c r="AE88" s="3414"/>
      <c r="AF88" s="3414"/>
      <c r="AG88" s="3414"/>
      <c r="AH88" s="3414"/>
      <c r="AI88" s="3414"/>
      <c r="AJ88" s="3414"/>
      <c r="AK88" s="3414"/>
      <c r="AL88" s="3414"/>
      <c r="AM88" s="3414"/>
    </row>
    <row r="89" spans="2:39" ht="15" thickBot="1" x14ac:dyDescent="0.35">
      <c r="B89" s="865"/>
      <c r="C89" s="3415"/>
      <c r="D89" s="3416"/>
      <c r="E89" s="3416"/>
      <c r="F89" s="3416"/>
      <c r="G89" s="3416"/>
      <c r="H89" s="3416"/>
      <c r="I89" s="3416"/>
      <c r="J89" s="3416"/>
      <c r="K89" s="3416"/>
      <c r="L89" s="3416"/>
      <c r="M89" s="3416"/>
      <c r="N89" s="3417"/>
      <c r="O89" s="225"/>
      <c r="P89" s="872" t="s">
        <v>953</v>
      </c>
      <c r="Q89" s="225"/>
      <c r="R89" s="225"/>
      <c r="S89" s="225"/>
      <c r="T89" s="225"/>
      <c r="U89" s="225"/>
      <c r="V89" s="225"/>
      <c r="W89" s="872" t="s">
        <v>954</v>
      </c>
      <c r="X89" s="225"/>
      <c r="Y89" s="225"/>
      <c r="Z89" s="225"/>
      <c r="AA89" s="225"/>
      <c r="AB89" s="47"/>
      <c r="AC89" s="225"/>
      <c r="AD89" s="225"/>
      <c r="AE89" s="225"/>
      <c r="AF89" s="225"/>
      <c r="AG89" s="225"/>
      <c r="AH89" s="225"/>
      <c r="AI89" s="225"/>
      <c r="AJ89" s="225"/>
      <c r="AK89" s="225"/>
      <c r="AL89" s="225"/>
      <c r="AM89" s="225"/>
    </row>
    <row r="90" spans="2:39" ht="5.0999999999999996" customHeight="1" x14ac:dyDescent="0.3">
      <c r="B90" s="865"/>
      <c r="C90" s="225"/>
      <c r="D90" s="225"/>
      <c r="E90" s="225"/>
      <c r="F90" s="225"/>
      <c r="G90" s="225"/>
      <c r="H90" s="225"/>
      <c r="I90" s="225"/>
      <c r="J90" s="225"/>
      <c r="K90" s="225"/>
      <c r="L90" s="225"/>
      <c r="M90" s="225"/>
      <c r="N90" s="225"/>
      <c r="O90" s="225"/>
      <c r="P90" s="225"/>
      <c r="Q90" s="225"/>
      <c r="R90" s="225"/>
      <c r="S90" s="225"/>
      <c r="T90" s="225"/>
      <c r="U90" s="225"/>
      <c r="V90" s="225"/>
      <c r="W90" s="225"/>
      <c r="X90" s="225"/>
      <c r="Y90" s="225"/>
      <c r="Z90" s="225"/>
      <c r="AA90" s="225"/>
      <c r="AB90" s="225"/>
      <c r="AC90" s="225"/>
      <c r="AD90" s="225"/>
      <c r="AE90" s="225"/>
      <c r="AF90" s="225"/>
      <c r="AG90" s="225"/>
      <c r="AH90" s="225"/>
      <c r="AI90" s="225"/>
      <c r="AJ90" s="225"/>
      <c r="AK90" s="225"/>
      <c r="AL90" s="225"/>
      <c r="AM90" s="225"/>
    </row>
    <row r="91" spans="2:39" ht="15" thickBot="1" x14ac:dyDescent="0.35">
      <c r="B91" s="865"/>
      <c r="C91" s="3411"/>
      <c r="D91" s="3411"/>
      <c r="E91" s="3411"/>
      <c r="F91" s="3411"/>
      <c r="G91" s="3411"/>
      <c r="H91" s="3411"/>
      <c r="I91" s="3411"/>
      <c r="J91" s="3411"/>
      <c r="K91" s="3411"/>
      <c r="L91" s="3411"/>
      <c r="M91" s="3411"/>
      <c r="N91" s="3411"/>
      <c r="O91" s="225"/>
      <c r="P91" s="3412"/>
      <c r="Q91" s="3412"/>
      <c r="R91" s="3412"/>
      <c r="S91" s="3412"/>
      <c r="T91" s="3412"/>
      <c r="U91" s="3412"/>
      <c r="V91" s="228"/>
      <c r="W91" s="3414"/>
      <c r="X91" s="3414"/>
      <c r="Y91" s="3414"/>
      <c r="Z91" s="3414"/>
      <c r="AA91" s="3414"/>
      <c r="AB91" s="3414"/>
      <c r="AC91" s="3414"/>
      <c r="AD91" s="3414"/>
      <c r="AE91" s="3414"/>
      <c r="AF91" s="3414"/>
      <c r="AG91" s="3414"/>
      <c r="AH91" s="3414"/>
      <c r="AI91" s="3414"/>
      <c r="AJ91" s="3414"/>
      <c r="AK91" s="3414"/>
      <c r="AL91" s="3414"/>
      <c r="AM91" s="3414"/>
    </row>
    <row r="92" spans="2:39" ht="15" thickBot="1" x14ac:dyDescent="0.35">
      <c r="B92" s="865"/>
      <c r="C92" s="3415"/>
      <c r="D92" s="3416"/>
      <c r="E92" s="3416"/>
      <c r="F92" s="3416"/>
      <c r="G92" s="3416"/>
      <c r="H92" s="3416"/>
      <c r="I92" s="3416"/>
      <c r="J92" s="3416"/>
      <c r="K92" s="3416"/>
      <c r="L92" s="3416"/>
      <c r="M92" s="3416"/>
      <c r="N92" s="3417"/>
      <c r="O92" s="225"/>
      <c r="P92" s="872" t="s">
        <v>953</v>
      </c>
      <c r="Q92" s="225"/>
      <c r="R92" s="225"/>
      <c r="S92" s="225"/>
      <c r="T92" s="225"/>
      <c r="U92" s="225"/>
      <c r="V92" s="225"/>
      <c r="W92" s="872" t="s">
        <v>954</v>
      </c>
      <c r="X92" s="225"/>
      <c r="Y92" s="225"/>
      <c r="Z92" s="225"/>
      <c r="AA92" s="225"/>
      <c r="AB92" s="47"/>
      <c r="AC92" s="225"/>
      <c r="AD92" s="225"/>
      <c r="AE92" s="225"/>
      <c r="AF92" s="225"/>
      <c r="AG92" s="225"/>
      <c r="AH92" s="225"/>
      <c r="AI92" s="225"/>
      <c r="AJ92" s="225"/>
      <c r="AK92" s="225"/>
      <c r="AL92" s="225"/>
      <c r="AM92" s="225"/>
    </row>
    <row r="93" spans="2:39" ht="5.0999999999999996" customHeight="1" x14ac:dyDescent="0.3">
      <c r="B93" s="865"/>
      <c r="C93" s="225"/>
      <c r="D93" s="225"/>
      <c r="E93" s="225"/>
      <c r="F93" s="225"/>
      <c r="G93" s="225"/>
      <c r="H93" s="225"/>
      <c r="I93" s="225"/>
      <c r="J93" s="225"/>
      <c r="K93" s="225"/>
      <c r="L93" s="225"/>
      <c r="M93" s="225"/>
      <c r="N93" s="225"/>
      <c r="O93" s="225"/>
      <c r="P93" s="225"/>
      <c r="Q93" s="225"/>
      <c r="R93" s="225"/>
      <c r="S93" s="225"/>
      <c r="T93" s="225"/>
      <c r="U93" s="225"/>
      <c r="V93" s="225"/>
      <c r="W93" s="225"/>
      <c r="X93" s="225"/>
      <c r="Y93" s="225"/>
      <c r="Z93" s="225"/>
      <c r="AA93" s="225"/>
      <c r="AB93" s="225"/>
      <c r="AC93" s="225"/>
      <c r="AD93" s="225"/>
      <c r="AE93" s="225"/>
      <c r="AF93" s="225"/>
      <c r="AG93" s="225"/>
      <c r="AH93" s="225"/>
      <c r="AI93" s="225"/>
      <c r="AJ93" s="225"/>
      <c r="AK93" s="225"/>
      <c r="AL93" s="225"/>
      <c r="AM93" s="225"/>
    </row>
    <row r="94" spans="2:39" ht="15" thickBot="1" x14ac:dyDescent="0.35">
      <c r="B94" s="865"/>
      <c r="C94" s="3411"/>
      <c r="D94" s="3411"/>
      <c r="E94" s="3411"/>
      <c r="F94" s="3411"/>
      <c r="G94" s="3411"/>
      <c r="H94" s="3411"/>
      <c r="I94" s="3411"/>
      <c r="J94" s="3411"/>
      <c r="K94" s="3411"/>
      <c r="L94" s="3411"/>
      <c r="M94" s="3411"/>
      <c r="N94" s="3411"/>
      <c r="O94" s="225"/>
      <c r="P94" s="3412"/>
      <c r="Q94" s="3412"/>
      <c r="R94" s="3412"/>
      <c r="S94" s="3412"/>
      <c r="T94" s="3412"/>
      <c r="U94" s="3412"/>
      <c r="V94" s="228"/>
      <c r="W94" s="3414"/>
      <c r="X94" s="3414"/>
      <c r="Y94" s="3414"/>
      <c r="Z94" s="3414"/>
      <c r="AA94" s="3414"/>
      <c r="AB94" s="3414"/>
      <c r="AC94" s="3414"/>
      <c r="AD94" s="3414"/>
      <c r="AE94" s="3414"/>
      <c r="AF94" s="3414"/>
      <c r="AG94" s="3414"/>
      <c r="AH94" s="3414"/>
      <c r="AI94" s="3414"/>
      <c r="AJ94" s="3414"/>
      <c r="AK94" s="3414"/>
      <c r="AL94" s="3414"/>
      <c r="AM94" s="3414"/>
    </row>
    <row r="95" spans="2:39" ht="15" thickBot="1" x14ac:dyDescent="0.35">
      <c r="B95" s="865"/>
      <c r="C95" s="3415"/>
      <c r="D95" s="3416"/>
      <c r="E95" s="3416"/>
      <c r="F95" s="3416"/>
      <c r="G95" s="3416"/>
      <c r="H95" s="3416"/>
      <c r="I95" s="3416"/>
      <c r="J95" s="3416"/>
      <c r="K95" s="3416"/>
      <c r="L95" s="3416"/>
      <c r="M95" s="3416"/>
      <c r="N95" s="3417"/>
      <c r="O95" s="225"/>
      <c r="P95" s="872" t="s">
        <v>953</v>
      </c>
      <c r="Q95" s="225"/>
      <c r="R95" s="225"/>
      <c r="S95" s="225"/>
      <c r="T95" s="225"/>
      <c r="U95" s="225"/>
      <c r="V95" s="225"/>
      <c r="W95" s="872" t="s">
        <v>954</v>
      </c>
      <c r="X95" s="225"/>
      <c r="Y95" s="225"/>
      <c r="Z95" s="225"/>
      <c r="AA95" s="225"/>
      <c r="AB95" s="47"/>
      <c r="AC95" s="225"/>
      <c r="AD95" s="225"/>
      <c r="AE95" s="225"/>
      <c r="AF95" s="225"/>
      <c r="AG95" s="225"/>
      <c r="AH95" s="225"/>
      <c r="AI95" s="225"/>
      <c r="AJ95" s="225"/>
      <c r="AK95" s="225"/>
      <c r="AL95" s="225"/>
      <c r="AM95" s="225"/>
    </row>
    <row r="96" spans="2:39" ht="5.0999999999999996" customHeight="1" x14ac:dyDescent="0.3">
      <c r="B96" s="865"/>
      <c r="C96" s="225"/>
      <c r="D96" s="225"/>
      <c r="E96" s="225"/>
      <c r="F96" s="225"/>
      <c r="G96" s="225"/>
      <c r="H96" s="225"/>
      <c r="I96" s="225"/>
      <c r="J96" s="225"/>
      <c r="K96" s="225"/>
      <c r="L96" s="225"/>
      <c r="M96" s="225"/>
      <c r="N96" s="225"/>
      <c r="O96" s="225"/>
      <c r="P96" s="225"/>
      <c r="Q96" s="225"/>
      <c r="R96" s="225"/>
      <c r="S96" s="225"/>
      <c r="T96" s="225"/>
      <c r="U96" s="225"/>
      <c r="V96" s="225"/>
      <c r="W96" s="225"/>
      <c r="X96" s="225"/>
      <c r="Y96" s="225"/>
      <c r="Z96" s="225"/>
      <c r="AA96" s="225"/>
      <c r="AB96" s="225"/>
      <c r="AC96" s="225"/>
      <c r="AD96" s="225"/>
      <c r="AE96" s="225"/>
      <c r="AF96" s="225"/>
      <c r="AG96" s="225"/>
      <c r="AH96" s="225"/>
      <c r="AI96" s="225"/>
      <c r="AJ96" s="225"/>
      <c r="AK96" s="225"/>
      <c r="AL96" s="225"/>
      <c r="AM96" s="225"/>
    </row>
    <row r="97" spans="2:39" ht="15" thickBot="1" x14ac:dyDescent="0.35">
      <c r="B97" s="865"/>
      <c r="C97" s="3411"/>
      <c r="D97" s="3411"/>
      <c r="E97" s="3411"/>
      <c r="F97" s="3411"/>
      <c r="G97" s="3411"/>
      <c r="H97" s="3411"/>
      <c r="I97" s="3411"/>
      <c r="J97" s="3411"/>
      <c r="K97" s="3411"/>
      <c r="L97" s="3411"/>
      <c r="M97" s="3411"/>
      <c r="N97" s="3411"/>
      <c r="O97" s="225"/>
      <c r="P97" s="3412"/>
      <c r="Q97" s="3412"/>
      <c r="R97" s="3412"/>
      <c r="S97" s="3412"/>
      <c r="T97" s="3412"/>
      <c r="U97" s="3412"/>
      <c r="V97" s="228"/>
      <c r="W97" s="3414"/>
      <c r="X97" s="3414"/>
      <c r="Y97" s="3414"/>
      <c r="Z97" s="3414"/>
      <c r="AA97" s="3414"/>
      <c r="AB97" s="3414"/>
      <c r="AC97" s="3414"/>
      <c r="AD97" s="3414"/>
      <c r="AE97" s="3414"/>
      <c r="AF97" s="3414"/>
      <c r="AG97" s="3414"/>
      <c r="AH97" s="3414"/>
      <c r="AI97" s="3414"/>
      <c r="AJ97" s="3414"/>
      <c r="AK97" s="3414"/>
      <c r="AL97" s="3414"/>
      <c r="AM97" s="3414"/>
    </row>
    <row r="98" spans="2:39" ht="15" thickBot="1" x14ac:dyDescent="0.35">
      <c r="B98" s="865"/>
      <c r="C98" s="3415"/>
      <c r="D98" s="3416"/>
      <c r="E98" s="3416"/>
      <c r="F98" s="3416"/>
      <c r="G98" s="3416"/>
      <c r="H98" s="3416"/>
      <c r="I98" s="3416"/>
      <c r="J98" s="3416"/>
      <c r="K98" s="3416"/>
      <c r="L98" s="3416"/>
      <c r="M98" s="3416"/>
      <c r="N98" s="3417"/>
      <c r="O98" s="225"/>
      <c r="P98" s="872" t="s">
        <v>953</v>
      </c>
      <c r="Q98" s="225"/>
      <c r="R98" s="225"/>
      <c r="S98" s="225"/>
      <c r="T98" s="225"/>
      <c r="U98" s="225"/>
      <c r="V98" s="225"/>
      <c r="W98" s="872" t="s">
        <v>954</v>
      </c>
      <c r="X98" s="225"/>
      <c r="Y98" s="225"/>
      <c r="Z98" s="225"/>
      <c r="AA98" s="225"/>
      <c r="AB98" s="47"/>
      <c r="AC98" s="225"/>
      <c r="AD98" s="225"/>
      <c r="AE98" s="225"/>
      <c r="AF98" s="225"/>
      <c r="AG98" s="225"/>
      <c r="AH98" s="225"/>
      <c r="AI98" s="225"/>
      <c r="AJ98" s="225"/>
      <c r="AK98" s="225"/>
      <c r="AL98" s="225"/>
      <c r="AM98" s="225"/>
    </row>
    <row r="99" spans="2:39" ht="5.0999999999999996" customHeight="1" x14ac:dyDescent="0.3">
      <c r="B99" s="865"/>
      <c r="C99" s="225"/>
      <c r="D99" s="225"/>
      <c r="E99" s="225"/>
      <c r="F99" s="225"/>
      <c r="G99" s="225"/>
      <c r="H99" s="225"/>
      <c r="I99" s="225"/>
      <c r="J99" s="225"/>
      <c r="K99" s="229"/>
      <c r="L99" s="225"/>
      <c r="M99" s="225"/>
      <c r="N99" s="225"/>
      <c r="O99" s="225"/>
      <c r="P99" s="225"/>
      <c r="Q99" s="225"/>
      <c r="R99" s="225"/>
      <c r="S99" s="225"/>
      <c r="T99" s="225"/>
      <c r="U99" s="225"/>
      <c r="V99" s="225"/>
      <c r="W99" s="225"/>
      <c r="X99" s="225"/>
      <c r="Y99" s="225"/>
      <c r="Z99" s="225"/>
      <c r="AA99" s="225"/>
      <c r="AB99" s="225"/>
      <c r="AC99" s="225"/>
      <c r="AD99" s="225"/>
      <c r="AE99" s="225"/>
      <c r="AF99" s="225"/>
      <c r="AG99" s="225"/>
      <c r="AH99" s="225"/>
      <c r="AI99" s="225"/>
      <c r="AJ99" s="225"/>
      <c r="AK99" s="225"/>
      <c r="AL99" s="225"/>
      <c r="AM99" s="225"/>
    </row>
    <row r="100" spans="2:39" ht="15" thickBot="1" x14ac:dyDescent="0.35">
      <c r="B100" s="865"/>
      <c r="C100" s="3411"/>
      <c r="D100" s="3411"/>
      <c r="E100" s="3411"/>
      <c r="F100" s="3411"/>
      <c r="G100" s="3411"/>
      <c r="H100" s="3411"/>
      <c r="I100" s="3411"/>
      <c r="J100" s="3411"/>
      <c r="K100" s="3411"/>
      <c r="L100" s="3411"/>
      <c r="M100" s="3411"/>
      <c r="N100" s="3411"/>
      <c r="O100" s="225"/>
      <c r="P100" s="3412"/>
      <c r="Q100" s="3412"/>
      <c r="R100" s="3412"/>
      <c r="S100" s="3412"/>
      <c r="T100" s="3412"/>
      <c r="U100" s="3412"/>
      <c r="V100" s="228"/>
      <c r="W100" s="3414"/>
      <c r="X100" s="3414"/>
      <c r="Y100" s="3414"/>
      <c r="Z100" s="3414"/>
      <c r="AA100" s="3414"/>
      <c r="AB100" s="3414"/>
      <c r="AC100" s="3414"/>
      <c r="AD100" s="3414"/>
      <c r="AE100" s="3414"/>
      <c r="AF100" s="3414"/>
      <c r="AG100" s="3414"/>
      <c r="AH100" s="3414"/>
      <c r="AI100" s="3414"/>
      <c r="AJ100" s="3414"/>
      <c r="AK100" s="3414"/>
      <c r="AL100" s="3414"/>
      <c r="AM100" s="3414"/>
    </row>
    <row r="101" spans="2:39" ht="15" thickBot="1" x14ac:dyDescent="0.35">
      <c r="B101" s="865"/>
      <c r="C101" s="3415"/>
      <c r="D101" s="3416"/>
      <c r="E101" s="3416"/>
      <c r="F101" s="3416"/>
      <c r="G101" s="3416"/>
      <c r="H101" s="3416"/>
      <c r="I101" s="3416"/>
      <c r="J101" s="3416"/>
      <c r="K101" s="3416"/>
      <c r="L101" s="3416"/>
      <c r="M101" s="3416"/>
      <c r="N101" s="3417"/>
      <c r="O101" s="225"/>
      <c r="P101" s="872" t="s">
        <v>953</v>
      </c>
      <c r="Q101" s="225"/>
      <c r="R101" s="225"/>
      <c r="S101" s="225"/>
      <c r="T101" s="225"/>
      <c r="U101" s="225"/>
      <c r="V101" s="225"/>
      <c r="W101" s="872" t="s">
        <v>954</v>
      </c>
      <c r="X101" s="225"/>
      <c r="Y101" s="225"/>
      <c r="Z101" s="225"/>
      <c r="AA101" s="225"/>
      <c r="AB101" s="47"/>
      <c r="AC101" s="225"/>
      <c r="AD101" s="225"/>
      <c r="AE101" s="225"/>
      <c r="AF101" s="225"/>
      <c r="AG101" s="225"/>
      <c r="AH101" s="225"/>
      <c r="AI101" s="225"/>
      <c r="AJ101" s="225"/>
      <c r="AK101" s="225"/>
      <c r="AL101" s="225"/>
      <c r="AM101" s="225"/>
    </row>
    <row r="102" spans="2:39" ht="5.0999999999999996" customHeight="1" x14ac:dyDescent="0.3">
      <c r="B102" s="86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25"/>
      <c r="AA102" s="225"/>
      <c r="AB102" s="225"/>
      <c r="AC102" s="225"/>
      <c r="AD102" s="225"/>
      <c r="AE102" s="225"/>
      <c r="AF102" s="225"/>
      <c r="AG102" s="225"/>
      <c r="AH102" s="225"/>
      <c r="AI102" s="225"/>
      <c r="AJ102" s="225"/>
      <c r="AK102" s="225"/>
      <c r="AL102" s="225"/>
      <c r="AM102" s="225"/>
    </row>
    <row r="103" spans="2:39" ht="15" thickBot="1" x14ac:dyDescent="0.35">
      <c r="B103" s="865"/>
      <c r="C103" s="3411"/>
      <c r="D103" s="3411"/>
      <c r="E103" s="3411"/>
      <c r="F103" s="3411"/>
      <c r="G103" s="3411"/>
      <c r="H103" s="3411"/>
      <c r="I103" s="3411"/>
      <c r="J103" s="3411"/>
      <c r="K103" s="3411"/>
      <c r="L103" s="3411"/>
      <c r="M103" s="3411"/>
      <c r="N103" s="3411"/>
      <c r="O103" s="225"/>
      <c r="P103" s="3412"/>
      <c r="Q103" s="3412"/>
      <c r="R103" s="3412"/>
      <c r="S103" s="3412"/>
      <c r="T103" s="3412"/>
      <c r="U103" s="3412"/>
      <c r="V103" s="228"/>
      <c r="W103" s="3414"/>
      <c r="X103" s="3414"/>
      <c r="Y103" s="3414"/>
      <c r="Z103" s="3414"/>
      <c r="AA103" s="3414"/>
      <c r="AB103" s="3414"/>
      <c r="AC103" s="3414"/>
      <c r="AD103" s="3414"/>
      <c r="AE103" s="3414"/>
      <c r="AF103" s="3414"/>
      <c r="AG103" s="3414"/>
      <c r="AH103" s="3414"/>
      <c r="AI103" s="3414"/>
      <c r="AJ103" s="3414"/>
      <c r="AK103" s="3414"/>
      <c r="AL103" s="3414"/>
      <c r="AM103" s="3414"/>
    </row>
    <row r="104" spans="2:39" ht="15" thickBot="1" x14ac:dyDescent="0.35">
      <c r="B104" s="865"/>
      <c r="C104" s="3415"/>
      <c r="D104" s="3416"/>
      <c r="E104" s="3416"/>
      <c r="F104" s="3416"/>
      <c r="G104" s="3416"/>
      <c r="H104" s="3416"/>
      <c r="I104" s="3416"/>
      <c r="J104" s="3416"/>
      <c r="K104" s="3416"/>
      <c r="L104" s="3416"/>
      <c r="M104" s="3416"/>
      <c r="N104" s="3417"/>
      <c r="O104" s="225"/>
      <c r="P104" s="872" t="s">
        <v>953</v>
      </c>
      <c r="Q104" s="225"/>
      <c r="R104" s="225"/>
      <c r="S104" s="225"/>
      <c r="T104" s="225"/>
      <c r="U104" s="225"/>
      <c r="V104" s="225"/>
      <c r="W104" s="872" t="s">
        <v>954</v>
      </c>
      <c r="X104" s="225"/>
      <c r="Y104" s="225"/>
      <c r="Z104" s="225"/>
      <c r="AA104" s="225"/>
      <c r="AB104" s="47"/>
      <c r="AC104" s="225"/>
      <c r="AD104" s="225"/>
      <c r="AE104" s="225"/>
      <c r="AF104" s="225"/>
      <c r="AG104" s="225"/>
      <c r="AH104" s="225"/>
      <c r="AI104" s="225"/>
      <c r="AJ104" s="225"/>
      <c r="AK104" s="225"/>
      <c r="AL104" s="225"/>
      <c r="AM104" s="225"/>
    </row>
    <row r="105" spans="2:39" ht="5.0999999999999996" customHeight="1" x14ac:dyDescent="0.3">
      <c r="B105" s="86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row>
    <row r="106" spans="2:39" ht="15" thickBot="1" x14ac:dyDescent="0.35">
      <c r="B106" s="865"/>
      <c r="C106" s="3411"/>
      <c r="D106" s="3411"/>
      <c r="E106" s="3411"/>
      <c r="F106" s="3411"/>
      <c r="G106" s="3411"/>
      <c r="H106" s="3411"/>
      <c r="I106" s="3411"/>
      <c r="J106" s="3411"/>
      <c r="K106" s="3411"/>
      <c r="L106" s="3411"/>
      <c r="M106" s="3411"/>
      <c r="N106" s="3411"/>
      <c r="O106" s="225"/>
      <c r="P106" s="3412"/>
      <c r="Q106" s="3412"/>
      <c r="R106" s="3412"/>
      <c r="S106" s="3412"/>
      <c r="T106" s="3412"/>
      <c r="U106" s="3412"/>
      <c r="V106" s="228"/>
      <c r="W106" s="3414"/>
      <c r="X106" s="3414"/>
      <c r="Y106" s="3414"/>
      <c r="Z106" s="3414"/>
      <c r="AA106" s="3414"/>
      <c r="AB106" s="3414"/>
      <c r="AC106" s="3414"/>
      <c r="AD106" s="3414"/>
      <c r="AE106" s="3414"/>
      <c r="AF106" s="3414"/>
      <c r="AG106" s="3414"/>
      <c r="AH106" s="3414"/>
      <c r="AI106" s="3414"/>
      <c r="AJ106" s="3414"/>
      <c r="AK106" s="3414"/>
      <c r="AL106" s="3414"/>
      <c r="AM106" s="3414"/>
    </row>
    <row r="107" spans="2:39" ht="15" thickBot="1" x14ac:dyDescent="0.35">
      <c r="B107" s="865"/>
      <c r="C107" s="3415"/>
      <c r="D107" s="3416"/>
      <c r="E107" s="3416"/>
      <c r="F107" s="3416"/>
      <c r="G107" s="3416"/>
      <c r="H107" s="3416"/>
      <c r="I107" s="3416"/>
      <c r="J107" s="3416"/>
      <c r="K107" s="3416"/>
      <c r="L107" s="3416"/>
      <c r="M107" s="3416"/>
      <c r="N107" s="3417"/>
      <c r="O107" s="225"/>
      <c r="P107" s="872" t="s">
        <v>953</v>
      </c>
      <c r="Q107" s="225"/>
      <c r="R107" s="225"/>
      <c r="S107" s="225"/>
      <c r="T107" s="225"/>
      <c r="U107" s="225"/>
      <c r="V107" s="225"/>
      <c r="W107" s="872" t="s">
        <v>954</v>
      </c>
      <c r="X107" s="225"/>
      <c r="Y107" s="225"/>
      <c r="Z107" s="225"/>
      <c r="AA107" s="225"/>
      <c r="AB107" s="47"/>
      <c r="AC107" s="225"/>
      <c r="AD107" s="225"/>
      <c r="AE107" s="225"/>
      <c r="AF107" s="225"/>
      <c r="AG107" s="225"/>
      <c r="AH107" s="225"/>
      <c r="AI107" s="225"/>
      <c r="AJ107" s="225"/>
      <c r="AK107" s="225"/>
      <c r="AL107" s="225"/>
      <c r="AM107" s="225"/>
    </row>
    <row r="108" spans="2:39" ht="5.0999999999999996" customHeight="1" x14ac:dyDescent="0.3">
      <c r="B108" s="86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c r="AA108" s="225"/>
      <c r="AB108" s="225"/>
      <c r="AC108" s="225"/>
      <c r="AD108" s="225"/>
      <c r="AE108" s="225"/>
      <c r="AF108" s="225"/>
      <c r="AG108" s="225"/>
      <c r="AH108" s="225"/>
      <c r="AI108" s="225"/>
      <c r="AJ108" s="225"/>
      <c r="AK108" s="225"/>
      <c r="AL108" s="225"/>
      <c r="AM108" s="225"/>
    </row>
    <row r="109" spans="2:39" ht="15" thickBot="1" x14ac:dyDescent="0.35">
      <c r="B109" s="865"/>
      <c r="C109" s="3411"/>
      <c r="D109" s="3411"/>
      <c r="E109" s="3411"/>
      <c r="F109" s="3411"/>
      <c r="G109" s="3411"/>
      <c r="H109" s="3411"/>
      <c r="I109" s="3411"/>
      <c r="J109" s="3411"/>
      <c r="K109" s="3411"/>
      <c r="L109" s="3411"/>
      <c r="M109" s="3411"/>
      <c r="N109" s="3411"/>
      <c r="O109" s="225"/>
      <c r="P109" s="3412"/>
      <c r="Q109" s="3412"/>
      <c r="R109" s="3412"/>
      <c r="S109" s="3412"/>
      <c r="T109" s="3412"/>
      <c r="U109" s="3412"/>
      <c r="V109" s="228"/>
      <c r="W109" s="3414"/>
      <c r="X109" s="3414"/>
      <c r="Y109" s="3414"/>
      <c r="Z109" s="3414"/>
      <c r="AA109" s="3414"/>
      <c r="AB109" s="3414"/>
      <c r="AC109" s="3414"/>
      <c r="AD109" s="3414"/>
      <c r="AE109" s="3414"/>
      <c r="AF109" s="3414"/>
      <c r="AG109" s="3414"/>
      <c r="AH109" s="3414"/>
      <c r="AI109" s="3414"/>
      <c r="AJ109" s="3414"/>
      <c r="AK109" s="3414"/>
      <c r="AL109" s="3414"/>
      <c r="AM109" s="3414"/>
    </row>
    <row r="110" spans="2:39" ht="15" thickBot="1" x14ac:dyDescent="0.35">
      <c r="B110" s="865"/>
      <c r="C110" s="3415"/>
      <c r="D110" s="3416"/>
      <c r="E110" s="3416"/>
      <c r="F110" s="3416"/>
      <c r="G110" s="3416"/>
      <c r="H110" s="3416"/>
      <c r="I110" s="3416"/>
      <c r="J110" s="3416"/>
      <c r="K110" s="3416"/>
      <c r="L110" s="3416"/>
      <c r="M110" s="3416"/>
      <c r="N110" s="3417"/>
      <c r="O110" s="225"/>
      <c r="P110" s="872" t="s">
        <v>953</v>
      </c>
      <c r="Q110" s="225"/>
      <c r="R110" s="225"/>
      <c r="S110" s="225"/>
      <c r="T110" s="225"/>
      <c r="U110" s="225"/>
      <c r="V110" s="225"/>
      <c r="W110" s="872" t="s">
        <v>954</v>
      </c>
      <c r="X110" s="225"/>
      <c r="Y110" s="225"/>
      <c r="Z110" s="225"/>
      <c r="AA110" s="225"/>
      <c r="AB110" s="47"/>
      <c r="AC110" s="225"/>
      <c r="AD110" s="225"/>
      <c r="AE110" s="225"/>
      <c r="AF110" s="225"/>
      <c r="AG110" s="225"/>
      <c r="AH110" s="225"/>
      <c r="AI110" s="225"/>
      <c r="AJ110" s="225"/>
      <c r="AK110" s="225"/>
      <c r="AL110" s="225"/>
      <c r="AM110" s="225"/>
    </row>
    <row r="111" spans="2:39" ht="5.0999999999999996" customHeight="1" x14ac:dyDescent="0.3">
      <c r="B111" s="865"/>
      <c r="C111" s="225"/>
      <c r="D111" s="225"/>
      <c r="E111" s="225"/>
      <c r="F111" s="225"/>
      <c r="G111" s="225"/>
      <c r="H111" s="225"/>
      <c r="I111" s="225"/>
      <c r="J111" s="225"/>
      <c r="K111" s="229"/>
      <c r="L111" s="225"/>
      <c r="M111" s="225"/>
      <c r="N111" s="225"/>
      <c r="O111" s="225"/>
      <c r="P111" s="225"/>
      <c r="Q111" s="225"/>
      <c r="R111" s="225"/>
      <c r="S111" s="225"/>
      <c r="T111" s="225"/>
      <c r="U111" s="225"/>
      <c r="V111" s="225"/>
      <c r="W111" s="225"/>
      <c r="X111" s="225"/>
      <c r="Y111" s="225"/>
      <c r="Z111" s="225"/>
      <c r="AA111" s="225"/>
      <c r="AB111" s="225"/>
      <c r="AC111" s="225"/>
      <c r="AD111" s="225"/>
      <c r="AE111" s="225"/>
      <c r="AF111" s="225"/>
      <c r="AG111" s="225"/>
      <c r="AH111" s="225"/>
      <c r="AI111" s="225"/>
      <c r="AJ111" s="225"/>
      <c r="AK111" s="225"/>
      <c r="AL111" s="225"/>
      <c r="AM111" s="225"/>
    </row>
    <row r="112" spans="2:39" ht="15" thickBot="1" x14ac:dyDescent="0.35">
      <c r="B112" s="865"/>
      <c r="C112" s="3411"/>
      <c r="D112" s="3411"/>
      <c r="E112" s="3411"/>
      <c r="F112" s="3411"/>
      <c r="G112" s="3411"/>
      <c r="H112" s="3411"/>
      <c r="I112" s="3411"/>
      <c r="J112" s="3411"/>
      <c r="K112" s="3411"/>
      <c r="L112" s="3411"/>
      <c r="M112" s="3411"/>
      <c r="N112" s="3411"/>
      <c r="O112" s="225"/>
      <c r="P112" s="3412"/>
      <c r="Q112" s="3412"/>
      <c r="R112" s="3412"/>
      <c r="S112" s="3412"/>
      <c r="T112" s="3412"/>
      <c r="U112" s="3412"/>
      <c r="V112" s="228"/>
      <c r="W112" s="3414"/>
      <c r="X112" s="3414"/>
      <c r="Y112" s="3414"/>
      <c r="Z112" s="3414"/>
      <c r="AA112" s="3414"/>
      <c r="AB112" s="3414"/>
      <c r="AC112" s="3414"/>
      <c r="AD112" s="3414"/>
      <c r="AE112" s="3414"/>
      <c r="AF112" s="3414"/>
      <c r="AG112" s="3414"/>
      <c r="AH112" s="3414"/>
      <c r="AI112" s="3414"/>
      <c r="AJ112" s="3414"/>
      <c r="AK112" s="3414"/>
      <c r="AL112" s="3414"/>
      <c r="AM112" s="3414"/>
    </row>
    <row r="113" spans="2:39" ht="15" thickBot="1" x14ac:dyDescent="0.35">
      <c r="B113" s="865"/>
      <c r="C113" s="3415"/>
      <c r="D113" s="3416"/>
      <c r="E113" s="3416"/>
      <c r="F113" s="3416"/>
      <c r="G113" s="3416"/>
      <c r="H113" s="3416"/>
      <c r="I113" s="3416"/>
      <c r="J113" s="3416"/>
      <c r="K113" s="3416"/>
      <c r="L113" s="3416"/>
      <c r="M113" s="3416"/>
      <c r="N113" s="3417"/>
      <c r="O113" s="225"/>
      <c r="P113" s="872" t="s">
        <v>953</v>
      </c>
      <c r="Q113" s="225"/>
      <c r="R113" s="225"/>
      <c r="S113" s="225"/>
      <c r="T113" s="225"/>
      <c r="U113" s="225"/>
      <c r="V113" s="225"/>
      <c r="W113" s="872" t="s">
        <v>954</v>
      </c>
      <c r="X113" s="225"/>
      <c r="Y113" s="225"/>
      <c r="Z113" s="225"/>
      <c r="AA113" s="225"/>
      <c r="AB113" s="47"/>
      <c r="AC113" s="225"/>
      <c r="AD113" s="225"/>
      <c r="AE113" s="225"/>
      <c r="AF113" s="225"/>
      <c r="AG113" s="225"/>
      <c r="AH113" s="225"/>
      <c r="AI113" s="225"/>
      <c r="AJ113" s="225"/>
      <c r="AK113" s="225"/>
      <c r="AL113" s="225"/>
      <c r="AM113" s="225"/>
    </row>
    <row r="114" spans="2:39" ht="5.0999999999999996" customHeight="1" x14ac:dyDescent="0.3">
      <c r="B114" s="86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c r="Y114" s="225"/>
      <c r="Z114" s="225"/>
      <c r="AA114" s="225"/>
      <c r="AB114" s="225"/>
      <c r="AC114" s="225"/>
      <c r="AD114" s="225"/>
      <c r="AE114" s="225"/>
      <c r="AF114" s="225"/>
      <c r="AG114" s="225"/>
      <c r="AH114" s="225"/>
      <c r="AI114" s="225"/>
      <c r="AJ114" s="225"/>
      <c r="AK114" s="225"/>
      <c r="AL114" s="225"/>
      <c r="AM114" s="225"/>
    </row>
    <row r="115" spans="2:39" ht="15" thickBot="1" x14ac:dyDescent="0.35">
      <c r="B115" s="865"/>
      <c r="C115" s="3411"/>
      <c r="D115" s="3411"/>
      <c r="E115" s="3411"/>
      <c r="F115" s="3411"/>
      <c r="G115" s="3411"/>
      <c r="H115" s="3411"/>
      <c r="I115" s="3411"/>
      <c r="J115" s="3411"/>
      <c r="K115" s="3411"/>
      <c r="L115" s="3411"/>
      <c r="M115" s="3411"/>
      <c r="N115" s="3411"/>
      <c r="O115" s="225"/>
      <c r="P115" s="3412"/>
      <c r="Q115" s="3412"/>
      <c r="R115" s="3412"/>
      <c r="S115" s="3412"/>
      <c r="T115" s="3412"/>
      <c r="U115" s="3412"/>
      <c r="V115" s="228"/>
      <c r="W115" s="3414"/>
      <c r="X115" s="3414"/>
      <c r="Y115" s="3414"/>
      <c r="Z115" s="3414"/>
      <c r="AA115" s="3414"/>
      <c r="AB115" s="3414"/>
      <c r="AC115" s="3414"/>
      <c r="AD115" s="3414"/>
      <c r="AE115" s="3414"/>
      <c r="AF115" s="3414"/>
      <c r="AG115" s="3414"/>
      <c r="AH115" s="3414"/>
      <c r="AI115" s="3414"/>
      <c r="AJ115" s="3414"/>
      <c r="AK115" s="3414"/>
      <c r="AL115" s="3414"/>
      <c r="AM115" s="3414"/>
    </row>
    <row r="116" spans="2:39" ht="15" thickBot="1" x14ac:dyDescent="0.35">
      <c r="B116" s="865"/>
      <c r="C116" s="3415"/>
      <c r="D116" s="3416"/>
      <c r="E116" s="3416"/>
      <c r="F116" s="3416"/>
      <c r="G116" s="3416"/>
      <c r="H116" s="3416"/>
      <c r="I116" s="3416"/>
      <c r="J116" s="3416"/>
      <c r="K116" s="3416"/>
      <c r="L116" s="3416"/>
      <c r="M116" s="3416"/>
      <c r="N116" s="3417"/>
      <c r="O116" s="225"/>
      <c r="P116" s="872" t="s">
        <v>953</v>
      </c>
      <c r="Q116" s="225"/>
      <c r="R116" s="225"/>
      <c r="S116" s="225"/>
      <c r="T116" s="225"/>
      <c r="U116" s="225"/>
      <c r="V116" s="225"/>
      <c r="W116" s="872" t="s">
        <v>954</v>
      </c>
      <c r="X116" s="225"/>
      <c r="Y116" s="225"/>
      <c r="Z116" s="225"/>
      <c r="AA116" s="225"/>
      <c r="AB116" s="47"/>
      <c r="AC116" s="225"/>
      <c r="AD116" s="225"/>
      <c r="AE116" s="225"/>
      <c r="AF116" s="225"/>
      <c r="AG116" s="225"/>
      <c r="AH116" s="225"/>
      <c r="AI116" s="225"/>
      <c r="AJ116" s="225"/>
      <c r="AK116" s="225"/>
      <c r="AL116" s="225"/>
      <c r="AM116" s="225"/>
    </row>
    <row r="117" spans="2:39" ht="5.0999999999999996" customHeight="1" x14ac:dyDescent="0.3">
      <c r="B117" s="865"/>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c r="AJ117" s="225"/>
      <c r="AK117" s="225"/>
      <c r="AL117" s="225"/>
      <c r="AM117" s="225"/>
    </row>
    <row r="118" spans="2:39" ht="15" thickBot="1" x14ac:dyDescent="0.35">
      <c r="B118" s="865"/>
      <c r="C118" s="3411"/>
      <c r="D118" s="3411"/>
      <c r="E118" s="3411"/>
      <c r="F118" s="3411"/>
      <c r="G118" s="3411"/>
      <c r="H118" s="3411"/>
      <c r="I118" s="3411"/>
      <c r="J118" s="3411"/>
      <c r="K118" s="3411"/>
      <c r="L118" s="3411"/>
      <c r="M118" s="3411"/>
      <c r="N118" s="3411"/>
      <c r="O118" s="225"/>
      <c r="P118" s="3412"/>
      <c r="Q118" s="3412"/>
      <c r="R118" s="3412"/>
      <c r="S118" s="3412"/>
      <c r="T118" s="3412"/>
      <c r="U118" s="3412"/>
      <c r="V118" s="228"/>
      <c r="W118" s="3414"/>
      <c r="X118" s="3414"/>
      <c r="Y118" s="3414"/>
      <c r="Z118" s="3414"/>
      <c r="AA118" s="3414"/>
      <c r="AB118" s="3414"/>
      <c r="AC118" s="3414"/>
      <c r="AD118" s="3414"/>
      <c r="AE118" s="3414"/>
      <c r="AF118" s="3414"/>
      <c r="AG118" s="3414"/>
      <c r="AH118" s="3414"/>
      <c r="AI118" s="3414"/>
      <c r="AJ118" s="3414"/>
      <c r="AK118" s="3414"/>
      <c r="AL118" s="3414"/>
      <c r="AM118" s="3414"/>
    </row>
    <row r="119" spans="2:39" ht="15" thickBot="1" x14ac:dyDescent="0.35">
      <c r="B119" s="865"/>
      <c r="C119" s="3415"/>
      <c r="D119" s="3416"/>
      <c r="E119" s="3416"/>
      <c r="F119" s="3416"/>
      <c r="G119" s="3416"/>
      <c r="H119" s="3416"/>
      <c r="I119" s="3416"/>
      <c r="J119" s="3416"/>
      <c r="K119" s="3416"/>
      <c r="L119" s="3416"/>
      <c r="M119" s="3416"/>
      <c r="N119" s="3417"/>
      <c r="O119" s="225"/>
      <c r="P119" s="872" t="s">
        <v>953</v>
      </c>
      <c r="Q119" s="225"/>
      <c r="R119" s="225"/>
      <c r="S119" s="225"/>
      <c r="T119" s="225"/>
      <c r="U119" s="225"/>
      <c r="V119" s="225"/>
      <c r="W119" s="872" t="s">
        <v>954</v>
      </c>
      <c r="X119" s="225"/>
      <c r="Y119" s="225"/>
      <c r="Z119" s="225"/>
      <c r="AA119" s="225"/>
      <c r="AB119" s="47"/>
      <c r="AC119" s="225"/>
      <c r="AD119" s="225"/>
      <c r="AE119" s="225"/>
      <c r="AF119" s="225"/>
      <c r="AG119" s="225"/>
      <c r="AH119" s="225"/>
      <c r="AI119" s="225"/>
      <c r="AJ119" s="225"/>
      <c r="AK119" s="225"/>
      <c r="AL119" s="225"/>
      <c r="AM119" s="225"/>
    </row>
    <row r="120" spans="2:39" ht="5.0999999999999996" customHeight="1" x14ac:dyDescent="0.3">
      <c r="B120" s="865"/>
      <c r="C120" s="225"/>
      <c r="D120" s="225"/>
      <c r="E120" s="225"/>
      <c r="F120" s="225"/>
      <c r="G120" s="225"/>
      <c r="H120" s="225"/>
      <c r="I120" s="225"/>
      <c r="J120" s="225"/>
      <c r="K120" s="225"/>
      <c r="L120" s="225"/>
      <c r="M120" s="225"/>
      <c r="N120" s="225"/>
      <c r="O120" s="225"/>
      <c r="P120" s="225"/>
      <c r="Q120" s="225"/>
      <c r="R120" s="225"/>
      <c r="S120" s="225"/>
      <c r="T120" s="225"/>
      <c r="U120" s="225"/>
      <c r="V120" s="225"/>
      <c r="W120" s="225"/>
      <c r="X120" s="225"/>
      <c r="Y120" s="225"/>
      <c r="Z120" s="225"/>
      <c r="AA120" s="225"/>
      <c r="AB120" s="225"/>
      <c r="AC120" s="225"/>
      <c r="AD120" s="225"/>
      <c r="AE120" s="225"/>
      <c r="AF120" s="225"/>
      <c r="AG120" s="225"/>
      <c r="AH120" s="225"/>
      <c r="AI120" s="225"/>
      <c r="AJ120" s="225"/>
      <c r="AK120" s="225"/>
      <c r="AL120" s="225"/>
      <c r="AM120" s="225"/>
    </row>
    <row r="121" spans="2:39" ht="15" thickBot="1" x14ac:dyDescent="0.35">
      <c r="B121" s="865"/>
      <c r="C121" s="3411"/>
      <c r="D121" s="3411"/>
      <c r="E121" s="3411"/>
      <c r="F121" s="3411"/>
      <c r="G121" s="3411"/>
      <c r="H121" s="3411"/>
      <c r="I121" s="3411"/>
      <c r="J121" s="3411"/>
      <c r="K121" s="3411"/>
      <c r="L121" s="3411"/>
      <c r="M121" s="3411"/>
      <c r="N121" s="3411"/>
      <c r="O121" s="225"/>
      <c r="P121" s="3412"/>
      <c r="Q121" s="3412"/>
      <c r="R121" s="3412"/>
      <c r="S121" s="3412"/>
      <c r="T121" s="3412"/>
      <c r="U121" s="3412"/>
      <c r="V121" s="228"/>
      <c r="W121" s="3414"/>
      <c r="X121" s="3414"/>
      <c r="Y121" s="3414"/>
      <c r="Z121" s="3414"/>
      <c r="AA121" s="3414"/>
      <c r="AB121" s="3414"/>
      <c r="AC121" s="3414"/>
      <c r="AD121" s="3414"/>
      <c r="AE121" s="3414"/>
      <c r="AF121" s="3414"/>
      <c r="AG121" s="3414"/>
      <c r="AH121" s="3414"/>
      <c r="AI121" s="3414"/>
      <c r="AJ121" s="3414"/>
      <c r="AK121" s="3414"/>
      <c r="AL121" s="3414"/>
      <c r="AM121" s="3414"/>
    </row>
    <row r="122" spans="2:39" ht="15" thickBot="1" x14ac:dyDescent="0.35">
      <c r="B122" s="865"/>
      <c r="C122" s="3415"/>
      <c r="D122" s="3416"/>
      <c r="E122" s="3416"/>
      <c r="F122" s="3416"/>
      <c r="G122" s="3416"/>
      <c r="H122" s="3416"/>
      <c r="I122" s="3416"/>
      <c r="J122" s="3416"/>
      <c r="K122" s="3416"/>
      <c r="L122" s="3416"/>
      <c r="M122" s="3416"/>
      <c r="N122" s="3417"/>
      <c r="O122" s="225"/>
      <c r="P122" s="872" t="s">
        <v>953</v>
      </c>
      <c r="Q122" s="225"/>
      <c r="R122" s="225"/>
      <c r="S122" s="225"/>
      <c r="T122" s="225"/>
      <c r="U122" s="225"/>
      <c r="V122" s="225"/>
      <c r="W122" s="872" t="s">
        <v>954</v>
      </c>
      <c r="X122" s="225"/>
      <c r="Y122" s="225"/>
      <c r="Z122" s="225"/>
      <c r="AA122" s="225"/>
      <c r="AB122" s="47"/>
      <c r="AC122" s="225"/>
      <c r="AD122" s="225"/>
      <c r="AE122" s="225"/>
      <c r="AF122" s="225"/>
      <c r="AG122" s="225"/>
      <c r="AH122" s="225"/>
      <c r="AI122" s="225"/>
      <c r="AJ122" s="225"/>
      <c r="AK122" s="225"/>
      <c r="AL122" s="225"/>
      <c r="AM122" s="225"/>
    </row>
    <row r="123" spans="2:39" ht="5.0999999999999996" customHeight="1" x14ac:dyDescent="0.3">
      <c r="B123" s="865"/>
      <c r="C123" s="225"/>
      <c r="D123" s="225"/>
      <c r="E123" s="225"/>
      <c r="F123" s="225"/>
      <c r="G123" s="225"/>
      <c r="H123" s="225"/>
      <c r="I123" s="225"/>
      <c r="J123" s="225"/>
      <c r="K123" s="229"/>
      <c r="L123" s="225"/>
      <c r="M123" s="225"/>
      <c r="N123" s="225"/>
      <c r="O123" s="225"/>
      <c r="P123" s="225"/>
      <c r="Q123" s="225"/>
      <c r="R123" s="225"/>
      <c r="S123" s="225"/>
      <c r="T123" s="225"/>
      <c r="U123" s="225"/>
      <c r="V123" s="225"/>
      <c r="W123" s="225"/>
      <c r="X123" s="225"/>
      <c r="Y123" s="225"/>
      <c r="Z123" s="225"/>
      <c r="AA123" s="225"/>
      <c r="AB123" s="225"/>
      <c r="AC123" s="225"/>
      <c r="AD123" s="225"/>
      <c r="AE123" s="225"/>
      <c r="AF123" s="225"/>
      <c r="AG123" s="225"/>
      <c r="AH123" s="225"/>
      <c r="AI123" s="225"/>
      <c r="AJ123" s="225"/>
      <c r="AK123" s="225"/>
      <c r="AL123" s="225"/>
      <c r="AM123" s="225"/>
    </row>
    <row r="124" spans="2:39" customFormat="1" x14ac:dyDescent="0.3"/>
    <row r="125" spans="2:39" customFormat="1" x14ac:dyDescent="0.3"/>
    <row r="126" spans="2:39" x14ac:dyDescent="0.3">
      <c r="C126" s="449"/>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c r="AH126" s="449"/>
      <c r="AI126" s="449"/>
      <c r="AJ126" s="449"/>
      <c r="AK126" s="449"/>
      <c r="AL126" s="449"/>
      <c r="AM126" s="449"/>
    </row>
    <row r="127" spans="2:39" x14ac:dyDescent="0.3">
      <c r="C127" s="449"/>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c r="AH127" s="449"/>
      <c r="AI127" s="449"/>
      <c r="AJ127" s="449"/>
      <c r="AK127" s="449"/>
      <c r="AL127" s="449"/>
      <c r="AM127" s="449"/>
    </row>
    <row r="128" spans="2:39" x14ac:dyDescent="0.3">
      <c r="C128" s="449"/>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c r="AH128" s="449"/>
      <c r="AI128" s="449"/>
      <c r="AJ128" s="449"/>
      <c r="AK128" s="449"/>
      <c r="AL128" s="449"/>
      <c r="AM128" s="449"/>
    </row>
    <row r="129" spans="2:39" x14ac:dyDescent="0.3">
      <c r="C129" s="449"/>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449"/>
      <c r="AE129" s="449"/>
      <c r="AF129" s="449"/>
      <c r="AG129" s="449"/>
      <c r="AH129" s="449"/>
      <c r="AI129" s="449"/>
      <c r="AJ129" s="449"/>
      <c r="AK129" s="449"/>
      <c r="AL129" s="449"/>
      <c r="AM129" s="449"/>
    </row>
    <row r="130" spans="2:39" x14ac:dyDescent="0.3">
      <c r="C130" s="449"/>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449"/>
      <c r="AA130" s="449"/>
      <c r="AB130" s="449"/>
      <c r="AC130" s="449"/>
      <c r="AD130" s="449"/>
      <c r="AE130" s="449"/>
      <c r="AF130" s="449"/>
      <c r="AG130" s="449"/>
      <c r="AH130" s="449"/>
      <c r="AI130" s="449"/>
      <c r="AJ130" s="449"/>
      <c r="AK130" s="449"/>
      <c r="AL130" s="449"/>
      <c r="AM130" s="449"/>
    </row>
    <row r="131" spans="2:39" x14ac:dyDescent="0.3">
      <c r="C131" s="449"/>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449"/>
      <c r="AE131" s="449"/>
      <c r="AF131" s="449"/>
      <c r="AG131" s="449"/>
      <c r="AH131" s="449"/>
      <c r="AI131" s="449"/>
      <c r="AJ131" s="449"/>
      <c r="AK131" s="449"/>
      <c r="AL131" s="449"/>
      <c r="AM131" s="449"/>
    </row>
    <row r="132" spans="2:39" x14ac:dyDescent="0.3">
      <c r="C132" s="1060" t="s">
        <v>1395</v>
      </c>
      <c r="E132" s="1796"/>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c r="AH132" s="449"/>
      <c r="AI132" s="449"/>
      <c r="AJ132" s="449"/>
      <c r="AK132" s="449"/>
      <c r="AL132" s="449"/>
      <c r="AM132" s="449"/>
    </row>
    <row r="133" spans="2:39" x14ac:dyDescent="0.3">
      <c r="C133" s="258" t="s">
        <v>1221</v>
      </c>
      <c r="D133" s="1797"/>
      <c r="E133" s="1797"/>
      <c r="F133" s="1797"/>
      <c r="G133" s="258"/>
      <c r="H133" s="258"/>
      <c r="I133" s="258"/>
      <c r="J133" s="258"/>
      <c r="K133" s="258"/>
      <c r="L133" s="258"/>
      <c r="M133" s="1797"/>
      <c r="N133" s="258"/>
      <c r="O133" s="258"/>
      <c r="P133" s="258"/>
      <c r="Q133" s="258"/>
      <c r="R133" s="258"/>
      <c r="S133" s="258" t="s">
        <v>951</v>
      </c>
      <c r="T133" s="258"/>
      <c r="U133" s="258"/>
      <c r="V133" s="258"/>
      <c r="W133" s="258"/>
      <c r="X133" s="258"/>
      <c r="Y133" s="258"/>
      <c r="Z133" s="258"/>
      <c r="AA133" s="449"/>
      <c r="AB133" s="449"/>
      <c r="AC133" s="449"/>
      <c r="AD133" s="449"/>
      <c r="AE133" s="449"/>
      <c r="AF133" s="449"/>
      <c r="AG133" s="449"/>
      <c r="AH133" s="449"/>
      <c r="AI133" s="449"/>
      <c r="AJ133" s="449"/>
      <c r="AK133" s="449"/>
      <c r="AL133" s="449"/>
      <c r="AM133" s="449"/>
    </row>
    <row r="134" spans="2:39" x14ac:dyDescent="0.3">
      <c r="C134" s="258" t="s">
        <v>1222</v>
      </c>
      <c r="D134" s="1797"/>
      <c r="E134" s="1797"/>
      <c r="F134" s="1797"/>
      <c r="G134" s="258"/>
      <c r="H134" s="258"/>
      <c r="I134" s="258"/>
      <c r="J134" s="258"/>
      <c r="K134" s="258"/>
      <c r="L134" s="258"/>
      <c r="M134" s="1797"/>
      <c r="N134" s="258"/>
      <c r="O134" s="258"/>
      <c r="P134" s="258"/>
      <c r="Q134" s="258"/>
      <c r="R134" s="258"/>
      <c r="S134" s="258" t="s">
        <v>952</v>
      </c>
      <c r="T134" s="258"/>
      <c r="U134" s="258"/>
      <c r="V134" s="258"/>
      <c r="W134" s="258"/>
      <c r="X134" s="258"/>
      <c r="Y134" s="258"/>
      <c r="Z134" s="258"/>
      <c r="AA134" s="449"/>
      <c r="AB134" s="449"/>
      <c r="AC134" s="449"/>
      <c r="AD134" s="449"/>
      <c r="AE134" s="449"/>
      <c r="AF134" s="449"/>
      <c r="AG134" s="449"/>
      <c r="AH134" s="449"/>
      <c r="AI134" s="449"/>
      <c r="AJ134" s="449"/>
      <c r="AK134" s="449"/>
      <c r="AL134" s="449"/>
      <c r="AM134" s="449"/>
    </row>
    <row r="135" spans="2:39" x14ac:dyDescent="0.3">
      <c r="C135" s="449"/>
      <c r="D135" s="449"/>
      <c r="E135" s="449"/>
      <c r="F135" s="449"/>
      <c r="G135" s="449"/>
      <c r="H135" s="449"/>
      <c r="I135" s="449"/>
      <c r="J135" s="449"/>
      <c r="K135" s="449"/>
      <c r="L135" s="449"/>
      <c r="M135" s="449"/>
      <c r="N135" s="449"/>
      <c r="O135" s="449"/>
      <c r="P135" s="449"/>
      <c r="Q135" s="449"/>
      <c r="R135" s="449"/>
      <c r="S135" s="449"/>
      <c r="T135" s="449"/>
      <c r="U135" s="449"/>
      <c r="V135" s="449"/>
      <c r="W135" s="449"/>
      <c r="X135" s="449"/>
      <c r="Y135" s="449"/>
      <c r="Z135" s="449"/>
      <c r="AA135" s="449"/>
      <c r="AB135" s="449"/>
      <c r="AC135" s="449"/>
      <c r="AD135" s="449"/>
      <c r="AE135" s="449"/>
      <c r="AF135" s="449"/>
      <c r="AG135" s="449"/>
      <c r="AH135" s="449"/>
      <c r="AI135" s="449"/>
      <c r="AJ135" s="449"/>
      <c r="AK135" s="449"/>
      <c r="AL135" s="449"/>
      <c r="AM135" s="449"/>
    </row>
    <row r="136" spans="2:39" x14ac:dyDescent="0.3">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449"/>
      <c r="AE136" s="449"/>
      <c r="AF136" s="449"/>
      <c r="AG136" s="449"/>
      <c r="AH136" s="449"/>
      <c r="AI136" s="449"/>
      <c r="AJ136" s="449"/>
      <c r="AK136" s="449"/>
      <c r="AL136" s="449"/>
      <c r="AM136" s="449"/>
    </row>
    <row r="137" spans="2:39" x14ac:dyDescent="0.3">
      <c r="C137" s="449"/>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449"/>
      <c r="AE137" s="449"/>
      <c r="AF137" s="449"/>
      <c r="AG137" s="449"/>
      <c r="AH137" s="449"/>
      <c r="AI137" s="449"/>
      <c r="AJ137" s="449"/>
      <c r="AK137" s="449"/>
      <c r="AL137" s="449"/>
      <c r="AM137" s="449"/>
    </row>
    <row r="138" spans="2:39" x14ac:dyDescent="0.3">
      <c r="B138" s="230"/>
      <c r="C138" s="449"/>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449"/>
      <c r="AE138" s="449"/>
      <c r="AF138" s="449"/>
      <c r="AG138" s="449"/>
      <c r="AH138" s="449"/>
      <c r="AI138" s="449"/>
      <c r="AJ138" s="449"/>
      <c r="AK138" s="449"/>
      <c r="AL138" s="449"/>
      <c r="AM138" s="449"/>
    </row>
    <row r="139" spans="2:39" x14ac:dyDescent="0.3">
      <c r="B139" s="230"/>
      <c r="C139" s="449"/>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449"/>
      <c r="AF139" s="449"/>
      <c r="AG139" s="449"/>
      <c r="AH139" s="449"/>
      <c r="AI139" s="449"/>
      <c r="AJ139" s="449"/>
      <c r="AK139" s="449"/>
      <c r="AL139" s="449"/>
      <c r="AM139" s="449"/>
    </row>
    <row r="140" spans="2:39" x14ac:dyDescent="0.3">
      <c r="B140" s="230"/>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449"/>
      <c r="AF140" s="449"/>
      <c r="AG140" s="449"/>
      <c r="AH140" s="449"/>
      <c r="AI140" s="449"/>
      <c r="AJ140" s="449"/>
      <c r="AK140" s="449"/>
      <c r="AL140" s="449"/>
      <c r="AM140" s="449"/>
    </row>
    <row r="141" spans="2:39" x14ac:dyDescent="0.3">
      <c r="B141" s="230"/>
      <c r="C141" s="449"/>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49"/>
      <c r="AG141" s="449"/>
      <c r="AH141" s="449"/>
      <c r="AI141" s="449"/>
      <c r="AJ141" s="449"/>
      <c r="AK141" s="449"/>
      <c r="AL141" s="449"/>
      <c r="AM141" s="449"/>
    </row>
    <row r="142" spans="2:39" x14ac:dyDescent="0.3">
      <c r="B142" s="230"/>
      <c r="C142" s="449"/>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449"/>
      <c r="AE142" s="449"/>
      <c r="AF142" s="449"/>
      <c r="AG142" s="449"/>
      <c r="AH142" s="449"/>
      <c r="AI142" s="449"/>
      <c r="AJ142" s="449"/>
      <c r="AK142" s="449"/>
      <c r="AL142" s="449"/>
      <c r="AM142" s="449"/>
    </row>
    <row r="143" spans="2:39" x14ac:dyDescent="0.3">
      <c r="B143" s="230"/>
      <c r="C143" s="449"/>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49"/>
      <c r="AG143" s="449"/>
      <c r="AH143" s="449"/>
      <c r="AI143" s="449"/>
      <c r="AJ143" s="449"/>
      <c r="AK143" s="449"/>
      <c r="AL143" s="449"/>
      <c r="AM143" s="449"/>
    </row>
    <row r="144" spans="2:39" x14ac:dyDescent="0.3">
      <c r="B144" s="230"/>
      <c r="C144" s="449"/>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449"/>
      <c r="AE144" s="449"/>
      <c r="AF144" s="449"/>
      <c r="AG144" s="449"/>
      <c r="AH144" s="449"/>
      <c r="AI144" s="449"/>
      <c r="AJ144" s="449"/>
      <c r="AK144" s="449"/>
      <c r="AL144" s="449"/>
      <c r="AM144" s="449"/>
    </row>
    <row r="145" spans="2:39" x14ac:dyDescent="0.3">
      <c r="B145" s="230"/>
      <c r="C145" s="449"/>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449"/>
      <c r="AE145" s="449"/>
      <c r="AF145" s="449"/>
      <c r="AG145" s="449"/>
      <c r="AH145" s="449"/>
      <c r="AI145" s="449"/>
      <c r="AJ145" s="449"/>
      <c r="AK145" s="449"/>
      <c r="AL145" s="449"/>
      <c r="AM145" s="449"/>
    </row>
    <row r="146" spans="2:39" x14ac:dyDescent="0.3">
      <c r="B146" s="230"/>
      <c r="C146" s="449"/>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449"/>
      <c r="AF146" s="449"/>
      <c r="AG146" s="449"/>
      <c r="AH146" s="449"/>
      <c r="AI146" s="449"/>
      <c r="AJ146" s="449"/>
      <c r="AK146" s="449"/>
      <c r="AL146" s="449"/>
      <c r="AM146" s="449"/>
    </row>
    <row r="147" spans="2:39" x14ac:dyDescent="0.3">
      <c r="B147" s="230"/>
      <c r="C147" s="449"/>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449"/>
      <c r="AF147" s="449"/>
      <c r="AG147" s="449"/>
      <c r="AH147" s="449"/>
      <c r="AI147" s="449"/>
      <c r="AJ147" s="449"/>
      <c r="AK147" s="449"/>
      <c r="AL147" s="449"/>
      <c r="AM147" s="449"/>
    </row>
    <row r="148" spans="2:39" x14ac:dyDescent="0.3">
      <c r="B148" s="230"/>
      <c r="C148" s="449"/>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449"/>
      <c r="AE148" s="449"/>
      <c r="AF148" s="449"/>
      <c r="AG148" s="449"/>
      <c r="AH148" s="449"/>
      <c r="AI148" s="449"/>
      <c r="AJ148" s="449"/>
      <c r="AK148" s="449"/>
      <c r="AL148" s="449"/>
      <c r="AM148" s="449"/>
    </row>
    <row r="149" spans="2:39" x14ac:dyDescent="0.3">
      <c r="B149" s="230"/>
      <c r="C149" s="449"/>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449"/>
      <c r="AE149" s="449"/>
      <c r="AF149" s="449"/>
      <c r="AG149" s="449"/>
      <c r="AH149" s="449"/>
      <c r="AI149" s="449"/>
      <c r="AJ149" s="449"/>
      <c r="AK149" s="449"/>
      <c r="AL149" s="449"/>
      <c r="AM149" s="449"/>
    </row>
    <row r="150" spans="2:39" x14ac:dyDescent="0.3">
      <c r="B150" s="230"/>
      <c r="C150" s="449"/>
      <c r="D150" s="449"/>
      <c r="E150" s="449"/>
      <c r="F150" s="449"/>
      <c r="G150" s="449"/>
      <c r="H150" s="449"/>
      <c r="I150" s="449"/>
      <c r="J150" s="449"/>
      <c r="K150" s="449"/>
      <c r="L150" s="449"/>
      <c r="M150" s="449"/>
      <c r="N150" s="449"/>
      <c r="O150" s="449"/>
      <c r="P150" s="449"/>
      <c r="Q150" s="449"/>
      <c r="R150" s="449"/>
      <c r="S150" s="449"/>
      <c r="T150" s="449"/>
      <c r="U150" s="449"/>
      <c r="V150" s="449"/>
      <c r="W150" s="449"/>
      <c r="X150" s="449"/>
      <c r="Y150" s="449"/>
      <c r="Z150" s="449"/>
      <c r="AA150" s="449"/>
      <c r="AB150" s="449"/>
      <c r="AC150" s="449"/>
      <c r="AD150" s="449"/>
      <c r="AE150" s="449"/>
      <c r="AF150" s="449"/>
      <c r="AG150" s="449"/>
      <c r="AH150" s="449"/>
      <c r="AI150" s="449"/>
      <c r="AJ150" s="449"/>
      <c r="AK150" s="449"/>
      <c r="AL150" s="449"/>
      <c r="AM150" s="449"/>
    </row>
    <row r="151" spans="2:39" x14ac:dyDescent="0.3">
      <c r="B151" s="230"/>
      <c r="C151" s="449"/>
      <c r="D151" s="449"/>
      <c r="E151" s="449"/>
      <c r="F151" s="449"/>
      <c r="G151" s="449"/>
      <c r="H151" s="449"/>
      <c r="I151" s="449"/>
      <c r="J151" s="449"/>
      <c r="K151" s="449"/>
      <c r="L151" s="449"/>
      <c r="M151" s="449"/>
      <c r="N151" s="449"/>
      <c r="O151" s="449"/>
      <c r="P151" s="449"/>
      <c r="Q151" s="449"/>
      <c r="R151" s="449"/>
      <c r="S151" s="449"/>
      <c r="T151" s="449"/>
      <c r="U151" s="449"/>
      <c r="V151" s="449"/>
      <c r="W151" s="449"/>
      <c r="X151" s="449"/>
      <c r="Y151" s="449"/>
      <c r="Z151" s="449"/>
      <c r="AA151" s="449"/>
      <c r="AB151" s="449"/>
      <c r="AC151" s="449"/>
      <c r="AD151" s="449"/>
      <c r="AE151" s="449"/>
      <c r="AF151" s="449"/>
      <c r="AG151" s="449"/>
      <c r="AH151" s="449"/>
      <c r="AI151" s="449"/>
      <c r="AJ151" s="449"/>
      <c r="AK151" s="449"/>
      <c r="AL151" s="449"/>
      <c r="AM151" s="449"/>
    </row>
    <row r="152" spans="2:39" x14ac:dyDescent="0.3">
      <c r="B152" s="230"/>
      <c r="C152" s="449"/>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449"/>
      <c r="AE152" s="449"/>
      <c r="AF152" s="449"/>
      <c r="AG152" s="449"/>
      <c r="AH152" s="449"/>
      <c r="AI152" s="449"/>
      <c r="AJ152" s="449"/>
      <c r="AK152" s="449"/>
      <c r="AL152" s="449"/>
      <c r="AM152" s="449"/>
    </row>
    <row r="153" spans="2:39" x14ac:dyDescent="0.3">
      <c r="B153" s="230"/>
      <c r="C153" s="449"/>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449"/>
      <c r="AE153" s="449"/>
      <c r="AF153" s="449"/>
      <c r="AG153" s="449"/>
      <c r="AH153" s="449"/>
      <c r="AI153" s="449"/>
      <c r="AJ153" s="449"/>
      <c r="AK153" s="449"/>
      <c r="AL153" s="449"/>
      <c r="AM153" s="449"/>
    </row>
    <row r="154" spans="2:39" x14ac:dyDescent="0.3">
      <c r="B154" s="230"/>
      <c r="C154" s="449"/>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449"/>
      <c r="AF154" s="449"/>
      <c r="AG154" s="449"/>
      <c r="AH154" s="449"/>
      <c r="AI154" s="449"/>
      <c r="AJ154" s="449"/>
      <c r="AK154" s="449"/>
      <c r="AL154" s="449"/>
      <c r="AM154" s="449"/>
    </row>
    <row r="155" spans="2:39" x14ac:dyDescent="0.3">
      <c r="B155" s="230"/>
      <c r="C155" s="449"/>
      <c r="D155" s="449"/>
      <c r="E155" s="449"/>
      <c r="F155" s="449"/>
      <c r="G155" s="449"/>
      <c r="H155" s="449"/>
      <c r="I155" s="449"/>
      <c r="J155" s="449"/>
      <c r="K155" s="449"/>
      <c r="L155" s="449"/>
      <c r="M155" s="449"/>
      <c r="N155" s="449"/>
      <c r="O155" s="449"/>
      <c r="P155" s="449"/>
      <c r="Q155" s="449"/>
      <c r="R155" s="449"/>
      <c r="S155" s="449"/>
      <c r="T155" s="449"/>
      <c r="U155" s="449"/>
      <c r="V155" s="449"/>
      <c r="W155" s="449"/>
      <c r="X155" s="449"/>
      <c r="Y155" s="449"/>
      <c r="Z155" s="449"/>
      <c r="AA155" s="449"/>
      <c r="AB155" s="449"/>
      <c r="AC155" s="449"/>
      <c r="AD155" s="449"/>
      <c r="AE155" s="449"/>
      <c r="AF155" s="449"/>
      <c r="AG155" s="449"/>
      <c r="AH155" s="449"/>
      <c r="AI155" s="449"/>
      <c r="AJ155" s="449"/>
      <c r="AK155" s="449"/>
      <c r="AL155" s="449"/>
      <c r="AM155" s="449"/>
    </row>
    <row r="156" spans="2:39" x14ac:dyDescent="0.3">
      <c r="B156" s="230"/>
      <c r="C156" s="449"/>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449"/>
      <c r="AE156" s="449"/>
      <c r="AF156" s="449"/>
      <c r="AG156" s="449"/>
      <c r="AH156" s="449"/>
      <c r="AI156" s="449"/>
      <c r="AJ156" s="449"/>
      <c r="AK156" s="449"/>
      <c r="AL156" s="449"/>
      <c r="AM156" s="449"/>
    </row>
    <row r="157" spans="2:39" x14ac:dyDescent="0.3">
      <c r="B157" s="230"/>
      <c r="C157" s="449"/>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449"/>
      <c r="AE157" s="449"/>
      <c r="AF157" s="449"/>
      <c r="AG157" s="449"/>
      <c r="AH157" s="449"/>
      <c r="AI157" s="449"/>
      <c r="AJ157" s="449"/>
      <c r="AK157" s="449"/>
      <c r="AL157" s="449"/>
      <c r="AM157" s="449"/>
    </row>
    <row r="158" spans="2:39" x14ac:dyDescent="0.3">
      <c r="B158" s="230"/>
      <c r="C158" s="449"/>
      <c r="D158" s="449"/>
      <c r="E158" s="449"/>
      <c r="F158" s="449"/>
      <c r="G158" s="449"/>
      <c r="H158" s="449"/>
      <c r="I158" s="449"/>
      <c r="J158" s="449"/>
      <c r="K158" s="449"/>
      <c r="L158" s="449"/>
      <c r="M158" s="449"/>
      <c r="N158" s="449"/>
      <c r="O158" s="449"/>
      <c r="P158" s="449"/>
      <c r="Q158" s="449"/>
      <c r="R158" s="449"/>
      <c r="S158" s="449"/>
      <c r="T158" s="449"/>
      <c r="U158" s="449"/>
      <c r="V158" s="449"/>
      <c r="W158" s="449"/>
      <c r="X158" s="449"/>
      <c r="Y158" s="449"/>
      <c r="Z158" s="449"/>
      <c r="AA158" s="449"/>
      <c r="AB158" s="449"/>
      <c r="AC158" s="449"/>
      <c r="AD158" s="449"/>
      <c r="AE158" s="449"/>
      <c r="AF158" s="449"/>
      <c r="AG158" s="449"/>
      <c r="AH158" s="449"/>
      <c r="AI158" s="449"/>
      <c r="AJ158" s="449"/>
      <c r="AK158" s="449"/>
      <c r="AL158" s="449"/>
      <c r="AM158" s="449"/>
    </row>
    <row r="159" spans="2:39" x14ac:dyDescent="0.3">
      <c r="B159" s="230"/>
      <c r="C159" s="449"/>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449"/>
      <c r="AE159" s="449"/>
      <c r="AF159" s="449"/>
      <c r="AG159" s="449"/>
      <c r="AH159" s="449"/>
      <c r="AI159" s="449"/>
      <c r="AJ159" s="449"/>
      <c r="AK159" s="449"/>
      <c r="AL159" s="449"/>
      <c r="AM159" s="449"/>
    </row>
    <row r="160" spans="2:39" x14ac:dyDescent="0.3">
      <c r="B160" s="230"/>
      <c r="C160" s="449"/>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449"/>
      <c r="AE160" s="449"/>
      <c r="AF160" s="449"/>
      <c r="AG160" s="449"/>
      <c r="AH160" s="449"/>
      <c r="AI160" s="449"/>
      <c r="AJ160" s="449"/>
      <c r="AK160" s="449"/>
      <c r="AL160" s="449"/>
      <c r="AM160" s="449"/>
    </row>
    <row r="161" spans="2:39" x14ac:dyDescent="0.3">
      <c r="B161" s="230"/>
      <c r="C161" s="449"/>
      <c r="D161" s="449"/>
      <c r="E161" s="449"/>
      <c r="F161" s="449"/>
      <c r="G161" s="449"/>
      <c r="H161" s="449"/>
      <c r="I161" s="449"/>
      <c r="J161" s="449"/>
      <c r="K161" s="449"/>
      <c r="L161" s="449"/>
      <c r="M161" s="449"/>
      <c r="N161" s="449"/>
      <c r="O161" s="449"/>
      <c r="P161" s="449"/>
      <c r="Q161" s="449"/>
      <c r="R161" s="449"/>
      <c r="S161" s="449"/>
      <c r="T161" s="449"/>
      <c r="U161" s="449"/>
      <c r="V161" s="449"/>
      <c r="W161" s="449"/>
      <c r="X161" s="449"/>
      <c r="Y161" s="449"/>
      <c r="Z161" s="449"/>
      <c r="AA161" s="449"/>
      <c r="AB161" s="449"/>
      <c r="AC161" s="449"/>
      <c r="AD161" s="449"/>
      <c r="AE161" s="449"/>
      <c r="AF161" s="449"/>
      <c r="AG161" s="449"/>
      <c r="AH161" s="449"/>
      <c r="AI161" s="449"/>
      <c r="AJ161" s="449"/>
      <c r="AK161" s="449"/>
      <c r="AL161" s="449"/>
      <c r="AM161" s="449"/>
    </row>
    <row r="162" spans="2:39" x14ac:dyDescent="0.3">
      <c r="B162" s="230"/>
      <c r="C162" s="449"/>
      <c r="D162" s="449"/>
      <c r="E162" s="449"/>
      <c r="F162" s="449"/>
      <c r="G162" s="449"/>
      <c r="H162" s="449"/>
      <c r="I162" s="449"/>
      <c r="J162" s="449"/>
      <c r="K162" s="449"/>
      <c r="L162" s="449"/>
      <c r="M162" s="449"/>
      <c r="N162" s="449"/>
      <c r="O162" s="449"/>
      <c r="P162" s="449"/>
      <c r="Q162" s="449"/>
      <c r="R162" s="449"/>
      <c r="S162" s="449"/>
      <c r="T162" s="449"/>
      <c r="U162" s="449"/>
      <c r="V162" s="449"/>
      <c r="W162" s="449"/>
      <c r="X162" s="449"/>
      <c r="Y162" s="449"/>
      <c r="Z162" s="449"/>
      <c r="AA162" s="449"/>
      <c r="AB162" s="449"/>
      <c r="AC162" s="449"/>
      <c r="AD162" s="449"/>
      <c r="AE162" s="449"/>
      <c r="AF162" s="449"/>
      <c r="AG162" s="449"/>
      <c r="AH162" s="449"/>
      <c r="AI162" s="449"/>
      <c r="AJ162" s="449"/>
      <c r="AK162" s="449"/>
      <c r="AL162" s="449"/>
      <c r="AM162" s="449"/>
    </row>
    <row r="163" spans="2:39" x14ac:dyDescent="0.3">
      <c r="B163" s="230"/>
      <c r="C163" s="449"/>
      <c r="D163" s="449"/>
      <c r="E163" s="449"/>
      <c r="F163" s="449"/>
      <c r="G163" s="449"/>
      <c r="H163" s="449"/>
      <c r="I163" s="449"/>
      <c r="J163" s="449"/>
      <c r="K163" s="449"/>
      <c r="L163" s="449"/>
      <c r="M163" s="449"/>
      <c r="N163" s="449"/>
      <c r="O163" s="449"/>
      <c r="P163" s="449"/>
      <c r="Q163" s="449"/>
      <c r="R163" s="449"/>
      <c r="S163" s="449"/>
      <c r="T163" s="449"/>
      <c r="U163" s="449"/>
      <c r="V163" s="449"/>
      <c r="W163" s="449"/>
      <c r="X163" s="449"/>
      <c r="Y163" s="449"/>
      <c r="Z163" s="449"/>
      <c r="AA163" s="449"/>
      <c r="AB163" s="449"/>
      <c r="AC163" s="449"/>
      <c r="AD163" s="449"/>
      <c r="AE163" s="449"/>
      <c r="AF163" s="449"/>
      <c r="AG163" s="449"/>
      <c r="AH163" s="449"/>
      <c r="AI163" s="449"/>
      <c r="AJ163" s="449"/>
      <c r="AK163" s="449"/>
      <c r="AL163" s="449"/>
      <c r="AM163" s="449"/>
    </row>
    <row r="164" spans="2:39" x14ac:dyDescent="0.3">
      <c r="B164" s="230"/>
      <c r="C164" s="449"/>
      <c r="D164" s="449"/>
      <c r="E164" s="449"/>
      <c r="F164" s="449"/>
      <c r="G164" s="449"/>
      <c r="H164" s="449"/>
      <c r="I164" s="449"/>
      <c r="J164" s="449"/>
      <c r="K164" s="449"/>
      <c r="L164" s="449"/>
      <c r="M164" s="449"/>
      <c r="N164" s="449"/>
      <c r="O164" s="449"/>
      <c r="P164" s="449"/>
      <c r="Q164" s="449"/>
      <c r="R164" s="449"/>
      <c r="S164" s="449"/>
      <c r="T164" s="449"/>
      <c r="U164" s="449"/>
      <c r="V164" s="449"/>
      <c r="W164" s="449"/>
      <c r="X164" s="449"/>
      <c r="Y164" s="449"/>
      <c r="Z164" s="449"/>
      <c r="AA164" s="449"/>
      <c r="AB164" s="449"/>
      <c r="AC164" s="449"/>
      <c r="AD164" s="449"/>
      <c r="AE164" s="449"/>
      <c r="AF164" s="449"/>
      <c r="AG164" s="449"/>
      <c r="AH164" s="449"/>
      <c r="AI164" s="449"/>
      <c r="AJ164" s="449"/>
      <c r="AK164" s="449"/>
      <c r="AL164" s="449"/>
      <c r="AM164" s="449"/>
    </row>
    <row r="165" spans="2:39" x14ac:dyDescent="0.3">
      <c r="B165" s="230"/>
      <c r="C165" s="449"/>
      <c r="D165" s="449"/>
      <c r="E165" s="449"/>
      <c r="F165" s="449"/>
      <c r="G165" s="449"/>
      <c r="H165" s="449"/>
      <c r="I165" s="449"/>
      <c r="J165" s="449"/>
      <c r="K165" s="449"/>
      <c r="L165" s="449"/>
      <c r="M165" s="449"/>
      <c r="N165" s="449"/>
      <c r="O165" s="449"/>
      <c r="P165" s="449"/>
      <c r="Q165" s="449"/>
      <c r="R165" s="449"/>
      <c r="S165" s="449"/>
      <c r="T165" s="449"/>
      <c r="U165" s="449"/>
      <c r="V165" s="449"/>
      <c r="W165" s="449"/>
      <c r="X165" s="449"/>
      <c r="Y165" s="449"/>
      <c r="Z165" s="449"/>
      <c r="AA165" s="449"/>
      <c r="AB165" s="449"/>
      <c r="AC165" s="449"/>
      <c r="AD165" s="449"/>
      <c r="AE165" s="449"/>
      <c r="AF165" s="449"/>
      <c r="AG165" s="449"/>
      <c r="AH165" s="449"/>
      <c r="AI165" s="449"/>
      <c r="AJ165" s="449"/>
      <c r="AK165" s="449"/>
      <c r="AL165" s="449"/>
      <c r="AM165" s="449"/>
    </row>
    <row r="166" spans="2:39" x14ac:dyDescent="0.3">
      <c r="B166" s="230"/>
      <c r="C166" s="449"/>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49"/>
      <c r="AG166" s="449"/>
      <c r="AH166" s="449"/>
      <c r="AI166" s="449"/>
      <c r="AJ166" s="449"/>
      <c r="AK166" s="449"/>
      <c r="AL166" s="449"/>
      <c r="AM166" s="449"/>
    </row>
    <row r="167" spans="2:39" x14ac:dyDescent="0.3">
      <c r="B167" s="230"/>
      <c r="C167" s="449"/>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c r="AH167" s="449"/>
      <c r="AI167" s="449"/>
      <c r="AJ167" s="449"/>
      <c r="AK167" s="449"/>
      <c r="AL167" s="449"/>
      <c r="AM167" s="449"/>
    </row>
    <row r="168" spans="2:39" x14ac:dyDescent="0.3">
      <c r="B168" s="230"/>
      <c r="C168" s="449"/>
      <c r="D168" s="449"/>
      <c r="E168" s="449"/>
      <c r="F168" s="449"/>
      <c r="G168" s="449"/>
      <c r="H168" s="449"/>
      <c r="I168" s="449"/>
      <c r="J168" s="449"/>
      <c r="K168" s="449"/>
      <c r="L168" s="449"/>
      <c r="M168" s="449"/>
      <c r="N168" s="449"/>
      <c r="O168" s="449"/>
      <c r="P168" s="449"/>
      <c r="Q168" s="449"/>
      <c r="R168" s="449"/>
      <c r="S168" s="449"/>
      <c r="T168" s="449"/>
      <c r="U168" s="449"/>
      <c r="V168" s="449"/>
      <c r="W168" s="449"/>
      <c r="X168" s="449"/>
      <c r="Y168" s="449"/>
      <c r="Z168" s="449"/>
      <c r="AA168" s="449"/>
      <c r="AB168" s="449"/>
      <c r="AC168" s="449"/>
      <c r="AD168" s="449"/>
      <c r="AE168" s="449"/>
      <c r="AF168" s="449"/>
      <c r="AG168" s="449"/>
      <c r="AH168" s="449"/>
      <c r="AI168" s="449"/>
      <c r="AJ168" s="449"/>
      <c r="AK168" s="449"/>
      <c r="AL168" s="449"/>
      <c r="AM168" s="449"/>
    </row>
    <row r="169" spans="2:39" x14ac:dyDescent="0.3">
      <c r="B169" s="230"/>
      <c r="C169" s="449"/>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449"/>
      <c r="AE169" s="449"/>
      <c r="AF169" s="449"/>
      <c r="AG169" s="449"/>
      <c r="AH169" s="449"/>
      <c r="AI169" s="449"/>
      <c r="AJ169" s="449"/>
      <c r="AK169" s="449"/>
      <c r="AL169" s="449"/>
      <c r="AM169" s="449"/>
    </row>
    <row r="170" spans="2:39" x14ac:dyDescent="0.3">
      <c r="B170" s="230"/>
      <c r="C170" s="449"/>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449"/>
      <c r="AE170" s="449"/>
      <c r="AF170" s="449"/>
      <c r="AG170" s="449"/>
      <c r="AH170" s="449"/>
      <c r="AI170" s="449"/>
      <c r="AJ170" s="449"/>
      <c r="AK170" s="449"/>
      <c r="AL170" s="449"/>
      <c r="AM170" s="449"/>
    </row>
    <row r="171" spans="2:39" x14ac:dyDescent="0.3">
      <c r="B171" s="230"/>
      <c r="C171" s="449"/>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49"/>
      <c r="Z171" s="449"/>
      <c r="AA171" s="449"/>
      <c r="AB171" s="449"/>
      <c r="AC171" s="449"/>
      <c r="AD171" s="449"/>
      <c r="AE171" s="449"/>
      <c r="AF171" s="449"/>
      <c r="AG171" s="449"/>
      <c r="AH171" s="449"/>
      <c r="AI171" s="449"/>
      <c r="AJ171" s="449"/>
      <c r="AK171" s="449"/>
      <c r="AL171" s="449"/>
      <c r="AM171" s="449"/>
    </row>
    <row r="172" spans="2:39" x14ac:dyDescent="0.3">
      <c r="B172" s="230"/>
      <c r="C172" s="449"/>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449"/>
      <c r="AB172" s="449"/>
      <c r="AC172" s="449"/>
      <c r="AD172" s="449"/>
      <c r="AE172" s="449"/>
      <c r="AF172" s="449"/>
      <c r="AG172" s="449"/>
      <c r="AH172" s="449"/>
      <c r="AI172" s="449"/>
      <c r="AJ172" s="449"/>
      <c r="AK172" s="449"/>
      <c r="AL172" s="449"/>
      <c r="AM172" s="449"/>
    </row>
    <row r="173" spans="2:39" x14ac:dyDescent="0.3">
      <c r="B173" s="230"/>
      <c r="C173" s="449"/>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449"/>
      <c r="AF173" s="449"/>
      <c r="AG173" s="449"/>
      <c r="AH173" s="449"/>
      <c r="AI173" s="449"/>
      <c r="AJ173" s="449"/>
      <c r="AK173" s="449"/>
      <c r="AL173" s="449"/>
      <c r="AM173" s="449"/>
    </row>
    <row r="174" spans="2:39" x14ac:dyDescent="0.3">
      <c r="B174" s="230"/>
      <c r="C174" s="449"/>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449"/>
      <c r="AE174" s="449"/>
      <c r="AF174" s="449"/>
      <c r="AG174" s="449"/>
      <c r="AH174" s="449"/>
      <c r="AI174" s="449"/>
      <c r="AJ174" s="449"/>
      <c r="AK174" s="449"/>
      <c r="AL174" s="449"/>
      <c r="AM174" s="449"/>
    </row>
    <row r="175" spans="2:39" x14ac:dyDescent="0.3">
      <c r="B175" s="230"/>
      <c r="C175" s="449"/>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449"/>
      <c r="AB175" s="449"/>
      <c r="AC175" s="449"/>
      <c r="AD175" s="449"/>
      <c r="AE175" s="449"/>
      <c r="AF175" s="449"/>
      <c r="AG175" s="449"/>
      <c r="AH175" s="449"/>
      <c r="AI175" s="449"/>
      <c r="AJ175" s="449"/>
      <c r="AK175" s="449"/>
      <c r="AL175" s="449"/>
      <c r="AM175" s="449"/>
    </row>
    <row r="176" spans="2:39" x14ac:dyDescent="0.3">
      <c r="B176" s="230"/>
      <c r="C176" s="449"/>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449"/>
      <c r="AE176" s="449"/>
      <c r="AF176" s="449"/>
      <c r="AG176" s="449"/>
      <c r="AH176" s="449"/>
      <c r="AI176" s="449"/>
      <c r="AJ176" s="449"/>
      <c r="AK176" s="449"/>
      <c r="AL176" s="449"/>
      <c r="AM176" s="449"/>
    </row>
    <row r="177" spans="2:39" x14ac:dyDescent="0.3">
      <c r="B177" s="230"/>
      <c r="C177" s="449"/>
      <c r="D177" s="449"/>
      <c r="E177" s="449"/>
      <c r="F177" s="449"/>
      <c r="G177" s="449"/>
      <c r="H177" s="449"/>
      <c r="I177" s="449"/>
      <c r="J177" s="449"/>
      <c r="K177" s="449"/>
      <c r="L177" s="449"/>
      <c r="M177" s="449"/>
      <c r="N177" s="449"/>
      <c r="O177" s="449"/>
      <c r="P177" s="449"/>
      <c r="Q177" s="449"/>
      <c r="R177" s="449"/>
      <c r="S177" s="449"/>
      <c r="T177" s="449"/>
      <c r="U177" s="449"/>
      <c r="V177" s="449"/>
      <c r="W177" s="449"/>
      <c r="X177" s="449"/>
      <c r="Y177" s="449"/>
      <c r="Z177" s="449"/>
      <c r="AA177" s="449"/>
      <c r="AB177" s="449"/>
      <c r="AC177" s="449"/>
      <c r="AD177" s="449"/>
      <c r="AE177" s="449"/>
      <c r="AF177" s="449"/>
      <c r="AG177" s="449"/>
      <c r="AH177" s="449"/>
      <c r="AI177" s="449"/>
      <c r="AJ177" s="449"/>
      <c r="AK177" s="449"/>
      <c r="AL177" s="449"/>
      <c r="AM177" s="449"/>
    </row>
    <row r="178" spans="2:39" x14ac:dyDescent="0.3">
      <c r="B178" s="230"/>
      <c r="C178" s="449"/>
      <c r="D178" s="449"/>
      <c r="E178" s="449"/>
      <c r="F178" s="449"/>
      <c r="G178" s="449"/>
      <c r="H178" s="449"/>
      <c r="I178" s="449"/>
      <c r="J178" s="449"/>
      <c r="K178" s="449"/>
      <c r="L178" s="449"/>
      <c r="M178" s="449"/>
      <c r="N178" s="449"/>
      <c r="O178" s="449"/>
      <c r="P178" s="449"/>
      <c r="Q178" s="449"/>
      <c r="R178" s="449"/>
      <c r="S178" s="449"/>
      <c r="T178" s="449"/>
      <c r="U178" s="449"/>
      <c r="V178" s="449"/>
      <c r="W178" s="449"/>
      <c r="X178" s="449"/>
      <c r="Y178" s="449"/>
      <c r="Z178" s="449"/>
      <c r="AA178" s="449"/>
      <c r="AB178" s="449"/>
      <c r="AC178" s="449"/>
      <c r="AD178" s="449"/>
      <c r="AE178" s="449"/>
      <c r="AF178" s="449"/>
      <c r="AG178" s="449"/>
      <c r="AH178" s="449"/>
      <c r="AI178" s="449"/>
      <c r="AJ178" s="449"/>
      <c r="AK178" s="449"/>
      <c r="AL178" s="449"/>
      <c r="AM178" s="449"/>
    </row>
    <row r="179" spans="2:39" x14ac:dyDescent="0.3">
      <c r="B179" s="230"/>
      <c r="C179" s="449"/>
      <c r="D179" s="449"/>
      <c r="E179" s="449"/>
      <c r="F179" s="449"/>
      <c r="G179" s="449"/>
      <c r="H179" s="449"/>
      <c r="I179" s="449"/>
      <c r="J179" s="449"/>
      <c r="K179" s="449"/>
      <c r="L179" s="449"/>
      <c r="M179" s="449"/>
      <c r="N179" s="449"/>
      <c r="O179" s="449"/>
      <c r="P179" s="449"/>
      <c r="Q179" s="449"/>
      <c r="R179" s="449"/>
      <c r="S179" s="449"/>
      <c r="T179" s="449"/>
      <c r="U179" s="449"/>
      <c r="V179" s="449"/>
      <c r="W179" s="449"/>
      <c r="X179" s="449"/>
      <c r="Y179" s="449"/>
      <c r="Z179" s="449"/>
      <c r="AA179" s="449"/>
      <c r="AB179" s="449"/>
      <c r="AC179" s="449"/>
      <c r="AD179" s="449"/>
      <c r="AE179" s="449"/>
      <c r="AF179" s="449"/>
      <c r="AG179" s="449"/>
      <c r="AH179" s="449"/>
      <c r="AI179" s="449"/>
      <c r="AJ179" s="449"/>
      <c r="AK179" s="449"/>
      <c r="AL179" s="449"/>
      <c r="AM179" s="449"/>
    </row>
    <row r="180" spans="2:39" x14ac:dyDescent="0.3">
      <c r="B180" s="230"/>
      <c r="C180" s="449"/>
      <c r="D180" s="449"/>
      <c r="E180" s="449"/>
      <c r="F180" s="449"/>
      <c r="G180" s="449"/>
      <c r="H180" s="449"/>
      <c r="I180" s="449"/>
      <c r="J180" s="449"/>
      <c r="K180" s="449"/>
      <c r="L180" s="449"/>
      <c r="M180" s="449"/>
      <c r="N180" s="449"/>
      <c r="O180" s="449"/>
      <c r="P180" s="449"/>
      <c r="Q180" s="449"/>
      <c r="R180" s="449"/>
      <c r="S180" s="449"/>
      <c r="T180" s="449"/>
      <c r="U180" s="449"/>
      <c r="V180" s="449"/>
      <c r="W180" s="449"/>
      <c r="X180" s="449"/>
      <c r="Y180" s="449"/>
      <c r="Z180" s="449"/>
      <c r="AA180" s="449"/>
      <c r="AB180" s="449"/>
      <c r="AC180" s="449"/>
      <c r="AD180" s="449"/>
      <c r="AE180" s="449"/>
      <c r="AF180" s="449"/>
      <c r="AG180" s="449"/>
      <c r="AH180" s="449"/>
      <c r="AI180" s="449"/>
      <c r="AJ180" s="449"/>
      <c r="AK180" s="449"/>
      <c r="AL180" s="449"/>
      <c r="AM180" s="449"/>
    </row>
    <row r="181" spans="2:39" x14ac:dyDescent="0.3">
      <c r="B181" s="230"/>
      <c r="C181" s="449"/>
      <c r="D181" s="449"/>
      <c r="E181" s="449"/>
      <c r="F181" s="449"/>
      <c r="G181" s="449"/>
      <c r="H181" s="449"/>
      <c r="I181" s="449"/>
      <c r="J181" s="449"/>
      <c r="K181" s="449"/>
      <c r="L181" s="449"/>
      <c r="M181" s="449"/>
      <c r="N181" s="449"/>
      <c r="O181" s="449"/>
      <c r="P181" s="449"/>
      <c r="Q181" s="449"/>
      <c r="R181" s="449"/>
      <c r="S181" s="449"/>
      <c r="T181" s="449"/>
      <c r="U181" s="449"/>
      <c r="V181" s="449"/>
      <c r="W181" s="449"/>
      <c r="X181" s="449"/>
      <c r="Y181" s="449"/>
      <c r="Z181" s="449"/>
      <c r="AA181" s="449"/>
      <c r="AB181" s="449"/>
      <c r="AC181" s="449"/>
      <c r="AD181" s="449"/>
      <c r="AE181" s="449"/>
      <c r="AF181" s="449"/>
      <c r="AG181" s="449"/>
      <c r="AH181" s="449"/>
      <c r="AI181" s="449"/>
      <c r="AJ181" s="449"/>
      <c r="AK181" s="449"/>
      <c r="AL181" s="449"/>
      <c r="AM181" s="449"/>
    </row>
    <row r="182" spans="2:39" x14ac:dyDescent="0.3">
      <c r="B182" s="230"/>
      <c r="C182" s="449"/>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c r="AD182" s="449"/>
      <c r="AE182" s="449"/>
      <c r="AF182" s="449"/>
      <c r="AG182" s="449"/>
      <c r="AH182" s="449"/>
      <c r="AI182" s="449"/>
      <c r="AJ182" s="449"/>
      <c r="AK182" s="449"/>
      <c r="AL182" s="449"/>
      <c r="AM182" s="449"/>
    </row>
    <row r="183" spans="2:39" x14ac:dyDescent="0.3">
      <c r="B183" s="230"/>
      <c r="C183" s="449"/>
      <c r="D183" s="449"/>
      <c r="E183" s="449"/>
      <c r="F183" s="449"/>
      <c r="G183" s="449"/>
      <c r="H183" s="449"/>
      <c r="I183" s="449"/>
      <c r="J183" s="449"/>
      <c r="K183" s="449"/>
      <c r="L183" s="449"/>
      <c r="M183" s="449"/>
      <c r="N183" s="449"/>
      <c r="O183" s="449"/>
      <c r="P183" s="449"/>
      <c r="Q183" s="449"/>
      <c r="R183" s="449"/>
      <c r="S183" s="449"/>
      <c r="T183" s="449"/>
      <c r="U183" s="449"/>
      <c r="V183" s="449"/>
      <c r="W183" s="449"/>
      <c r="X183" s="449"/>
      <c r="Y183" s="449"/>
      <c r="Z183" s="449"/>
      <c r="AA183" s="449"/>
      <c r="AB183" s="449"/>
      <c r="AC183" s="449"/>
      <c r="AD183" s="449"/>
      <c r="AE183" s="449"/>
      <c r="AF183" s="449"/>
      <c r="AG183" s="449"/>
      <c r="AH183" s="449"/>
      <c r="AI183" s="449"/>
      <c r="AJ183" s="449"/>
      <c r="AK183" s="449"/>
      <c r="AL183" s="449"/>
      <c r="AM183" s="449"/>
    </row>
    <row r="184" spans="2:39" x14ac:dyDescent="0.3">
      <c r="B184" s="230"/>
      <c r="C184" s="449"/>
      <c r="D184" s="449"/>
      <c r="E184" s="449"/>
      <c r="F184" s="449"/>
      <c r="G184" s="449"/>
      <c r="H184" s="449"/>
      <c r="I184" s="449"/>
      <c r="J184" s="449"/>
      <c r="K184" s="449"/>
      <c r="L184" s="449"/>
      <c r="M184" s="449"/>
      <c r="N184" s="449"/>
      <c r="O184" s="449"/>
      <c r="P184" s="449"/>
      <c r="Q184" s="449"/>
      <c r="R184" s="449"/>
      <c r="S184" s="449"/>
      <c r="T184" s="449"/>
      <c r="U184" s="449"/>
      <c r="V184" s="449"/>
      <c r="W184" s="449"/>
      <c r="X184" s="449"/>
      <c r="Y184" s="449"/>
      <c r="Z184" s="449"/>
      <c r="AA184" s="449"/>
      <c r="AB184" s="449"/>
      <c r="AC184" s="449"/>
      <c r="AD184" s="449"/>
      <c r="AE184" s="449"/>
      <c r="AF184" s="449"/>
      <c r="AG184" s="449"/>
      <c r="AH184" s="449"/>
      <c r="AI184" s="449"/>
      <c r="AJ184" s="449"/>
      <c r="AK184" s="449"/>
      <c r="AL184" s="449"/>
      <c r="AM184" s="449"/>
    </row>
    <row r="185" spans="2:39" x14ac:dyDescent="0.3">
      <c r="B185" s="230"/>
      <c r="C185" s="449"/>
      <c r="D185" s="449"/>
      <c r="E185" s="449"/>
      <c r="F185" s="449"/>
      <c r="G185" s="449"/>
      <c r="H185" s="449"/>
      <c r="I185" s="449"/>
      <c r="J185" s="449"/>
      <c r="K185" s="449"/>
      <c r="L185" s="449"/>
      <c r="M185" s="449"/>
      <c r="N185" s="449"/>
      <c r="O185" s="449"/>
      <c r="P185" s="449"/>
      <c r="Q185" s="449"/>
      <c r="R185" s="449"/>
      <c r="S185" s="449"/>
      <c r="T185" s="449"/>
      <c r="U185" s="449"/>
      <c r="V185" s="449"/>
      <c r="W185" s="449"/>
      <c r="X185" s="449"/>
      <c r="Y185" s="449"/>
      <c r="Z185" s="449"/>
      <c r="AA185" s="449"/>
      <c r="AB185" s="449"/>
      <c r="AC185" s="449"/>
      <c r="AD185" s="449"/>
      <c r="AE185" s="449"/>
      <c r="AF185" s="449"/>
      <c r="AG185" s="449"/>
      <c r="AH185" s="449"/>
      <c r="AI185" s="449"/>
      <c r="AJ185" s="449"/>
      <c r="AK185" s="449"/>
      <c r="AL185" s="449"/>
      <c r="AM185" s="449"/>
    </row>
    <row r="186" spans="2:39" x14ac:dyDescent="0.3">
      <c r="B186" s="230"/>
      <c r="C186" s="449"/>
      <c r="D186" s="449"/>
      <c r="E186" s="449"/>
      <c r="F186" s="449"/>
      <c r="G186" s="449"/>
      <c r="H186" s="449"/>
      <c r="I186" s="449"/>
      <c r="J186" s="449"/>
      <c r="K186" s="449"/>
      <c r="L186" s="449"/>
      <c r="M186" s="449"/>
      <c r="N186" s="449"/>
      <c r="O186" s="449"/>
      <c r="P186" s="449"/>
      <c r="Q186" s="449"/>
      <c r="R186" s="449"/>
      <c r="S186" s="449"/>
      <c r="T186" s="449"/>
      <c r="U186" s="449"/>
      <c r="V186" s="449"/>
      <c r="W186" s="449"/>
      <c r="X186" s="449"/>
      <c r="Y186" s="449"/>
      <c r="Z186" s="449"/>
      <c r="AA186" s="449"/>
      <c r="AB186" s="449"/>
      <c r="AC186" s="449"/>
      <c r="AD186" s="449"/>
      <c r="AE186" s="449"/>
      <c r="AF186" s="449"/>
      <c r="AG186" s="449"/>
      <c r="AH186" s="449"/>
      <c r="AI186" s="449"/>
      <c r="AJ186" s="449"/>
      <c r="AK186" s="449"/>
      <c r="AL186" s="449"/>
      <c r="AM186" s="449"/>
    </row>
    <row r="187" spans="2:39" x14ac:dyDescent="0.3">
      <c r="B187" s="230"/>
      <c r="C187" s="449"/>
      <c r="D187" s="449"/>
      <c r="E187" s="449"/>
      <c r="F187" s="449"/>
      <c r="G187" s="449"/>
      <c r="H187" s="449"/>
      <c r="I187" s="449"/>
      <c r="J187" s="449"/>
      <c r="K187" s="449"/>
      <c r="L187" s="449"/>
      <c r="M187" s="449"/>
      <c r="N187" s="449"/>
      <c r="O187" s="449"/>
      <c r="P187" s="449"/>
      <c r="Q187" s="449"/>
      <c r="R187" s="449"/>
      <c r="S187" s="449"/>
      <c r="T187" s="449"/>
      <c r="U187" s="449"/>
      <c r="V187" s="449"/>
      <c r="W187" s="449"/>
      <c r="X187" s="449"/>
      <c r="Y187" s="449"/>
      <c r="Z187" s="449"/>
      <c r="AA187" s="449"/>
      <c r="AB187" s="449"/>
      <c r="AC187" s="449"/>
      <c r="AD187" s="449"/>
      <c r="AE187" s="449"/>
      <c r="AF187" s="449"/>
      <c r="AG187" s="449"/>
      <c r="AH187" s="449"/>
      <c r="AI187" s="449"/>
      <c r="AJ187" s="449"/>
      <c r="AK187" s="449"/>
      <c r="AL187" s="449"/>
      <c r="AM187" s="449"/>
    </row>
    <row r="188" spans="2:39" x14ac:dyDescent="0.3">
      <c r="B188" s="230"/>
      <c r="C188" s="449"/>
      <c r="D188" s="449"/>
      <c r="E188" s="449"/>
      <c r="F188" s="449"/>
      <c r="G188" s="449"/>
      <c r="H188" s="449"/>
      <c r="I188" s="449"/>
      <c r="J188" s="449"/>
      <c r="K188" s="449"/>
      <c r="L188" s="449"/>
      <c r="M188" s="449"/>
      <c r="N188" s="449"/>
      <c r="O188" s="449"/>
      <c r="P188" s="449"/>
      <c r="Q188" s="449"/>
      <c r="R188" s="449"/>
      <c r="S188" s="449"/>
      <c r="T188" s="449"/>
      <c r="U188" s="449"/>
      <c r="V188" s="449"/>
      <c r="W188" s="449"/>
      <c r="X188" s="449"/>
      <c r="Y188" s="449"/>
      <c r="Z188" s="449"/>
      <c r="AA188" s="449"/>
      <c r="AB188" s="449"/>
      <c r="AC188" s="449"/>
      <c r="AD188" s="449"/>
      <c r="AE188" s="449"/>
      <c r="AF188" s="449"/>
      <c r="AG188" s="449"/>
      <c r="AH188" s="449"/>
      <c r="AI188" s="449"/>
      <c r="AJ188" s="449"/>
      <c r="AK188" s="449"/>
      <c r="AL188" s="449"/>
      <c r="AM188" s="449"/>
    </row>
    <row r="189" spans="2:39" x14ac:dyDescent="0.3">
      <c r="B189" s="230"/>
      <c r="C189" s="449"/>
      <c r="D189" s="449"/>
      <c r="E189" s="449"/>
      <c r="F189" s="449"/>
      <c r="G189" s="449"/>
      <c r="H189" s="449"/>
      <c r="I189" s="449"/>
      <c r="J189" s="449"/>
      <c r="K189" s="449"/>
      <c r="L189" s="449"/>
      <c r="M189" s="449"/>
      <c r="N189" s="449"/>
      <c r="O189" s="449"/>
      <c r="P189" s="449"/>
      <c r="Q189" s="449"/>
      <c r="R189" s="449"/>
      <c r="S189" s="449"/>
      <c r="T189" s="449"/>
      <c r="U189" s="449"/>
      <c r="V189" s="449"/>
      <c r="W189" s="449"/>
      <c r="X189" s="449"/>
      <c r="Y189" s="449"/>
      <c r="Z189" s="449"/>
      <c r="AA189" s="449"/>
      <c r="AB189" s="449"/>
      <c r="AC189" s="449"/>
      <c r="AD189" s="449"/>
      <c r="AE189" s="449"/>
      <c r="AF189" s="449"/>
      <c r="AG189" s="449"/>
      <c r="AH189" s="449"/>
      <c r="AI189" s="449"/>
      <c r="AJ189" s="449"/>
      <c r="AK189" s="449"/>
      <c r="AL189" s="449"/>
      <c r="AM189" s="449"/>
    </row>
    <row r="190" spans="2:39" x14ac:dyDescent="0.3">
      <c r="B190" s="230"/>
      <c r="C190" s="449"/>
      <c r="D190" s="449"/>
      <c r="E190" s="449"/>
      <c r="F190" s="449"/>
      <c r="G190" s="449"/>
      <c r="H190" s="449"/>
      <c r="I190" s="449"/>
      <c r="J190" s="449"/>
      <c r="K190" s="449"/>
      <c r="L190" s="449"/>
      <c r="M190" s="449"/>
      <c r="N190" s="449"/>
      <c r="O190" s="449"/>
      <c r="P190" s="449"/>
      <c r="Q190" s="449"/>
      <c r="R190" s="449"/>
      <c r="S190" s="449"/>
      <c r="T190" s="449"/>
      <c r="U190" s="449"/>
      <c r="V190" s="449"/>
      <c r="W190" s="449"/>
      <c r="X190" s="449"/>
      <c r="Y190" s="449"/>
      <c r="Z190" s="449"/>
      <c r="AA190" s="449"/>
      <c r="AB190" s="449"/>
      <c r="AC190" s="449"/>
      <c r="AD190" s="449"/>
      <c r="AE190" s="449"/>
      <c r="AF190" s="449"/>
      <c r="AG190" s="449"/>
      <c r="AH190" s="449"/>
      <c r="AI190" s="449"/>
      <c r="AJ190" s="449"/>
      <c r="AK190" s="449"/>
      <c r="AL190" s="449"/>
      <c r="AM190" s="449"/>
    </row>
    <row r="191" spans="2:39" x14ac:dyDescent="0.3">
      <c r="B191" s="230"/>
      <c r="C191" s="449"/>
      <c r="D191" s="449"/>
      <c r="E191" s="449"/>
      <c r="F191" s="449"/>
      <c r="G191" s="449"/>
      <c r="H191" s="449"/>
      <c r="I191" s="449"/>
      <c r="J191" s="449"/>
      <c r="K191" s="449"/>
      <c r="L191" s="449"/>
      <c r="M191" s="449"/>
      <c r="N191" s="449"/>
      <c r="O191" s="449"/>
      <c r="P191" s="449"/>
      <c r="Q191" s="449"/>
      <c r="R191" s="449"/>
      <c r="S191" s="449"/>
      <c r="T191" s="449"/>
      <c r="U191" s="449"/>
      <c r="V191" s="449"/>
      <c r="W191" s="449"/>
      <c r="X191" s="449"/>
      <c r="Y191" s="449"/>
      <c r="Z191" s="449"/>
      <c r="AA191" s="449"/>
      <c r="AB191" s="449"/>
      <c r="AC191" s="449"/>
      <c r="AD191" s="449"/>
      <c r="AE191" s="449"/>
      <c r="AF191" s="449"/>
      <c r="AG191" s="449"/>
      <c r="AH191" s="449"/>
      <c r="AI191" s="449"/>
      <c r="AJ191" s="449"/>
      <c r="AK191" s="449"/>
      <c r="AL191" s="449"/>
      <c r="AM191" s="449"/>
    </row>
    <row r="192" spans="2:39" x14ac:dyDescent="0.3">
      <c r="B192" s="230"/>
      <c r="C192" s="449"/>
      <c r="D192" s="449"/>
      <c r="E192" s="449"/>
      <c r="F192" s="449"/>
      <c r="G192" s="449"/>
      <c r="H192" s="449"/>
      <c r="I192" s="449"/>
      <c r="J192" s="449"/>
      <c r="K192" s="449"/>
      <c r="L192" s="449"/>
      <c r="M192" s="449"/>
      <c r="N192" s="449"/>
      <c r="O192" s="449"/>
      <c r="P192" s="449"/>
      <c r="Q192" s="449"/>
      <c r="R192" s="449"/>
      <c r="S192" s="449"/>
      <c r="T192" s="449"/>
      <c r="U192" s="449"/>
      <c r="V192" s="449"/>
      <c r="W192" s="449"/>
      <c r="X192" s="449"/>
      <c r="Y192" s="449"/>
      <c r="Z192" s="449"/>
      <c r="AA192" s="449"/>
      <c r="AB192" s="449"/>
      <c r="AC192" s="449"/>
      <c r="AD192" s="449"/>
      <c r="AE192" s="449"/>
      <c r="AF192" s="449"/>
      <c r="AG192" s="449"/>
      <c r="AH192" s="449"/>
      <c r="AI192" s="449"/>
      <c r="AJ192" s="449"/>
      <c r="AK192" s="449"/>
      <c r="AL192" s="449"/>
      <c r="AM192" s="449"/>
    </row>
    <row r="193" spans="2:39" x14ac:dyDescent="0.3">
      <c r="B193" s="230"/>
      <c r="C193" s="449"/>
      <c r="D193" s="449"/>
      <c r="E193" s="449"/>
      <c r="F193" s="449"/>
      <c r="G193" s="449"/>
      <c r="H193" s="449"/>
      <c r="I193" s="449"/>
      <c r="J193" s="449"/>
      <c r="K193" s="449"/>
      <c r="L193" s="449"/>
      <c r="M193" s="449"/>
      <c r="N193" s="449"/>
      <c r="O193" s="449"/>
      <c r="P193" s="449"/>
      <c r="Q193" s="449"/>
      <c r="R193" s="449"/>
      <c r="S193" s="449"/>
      <c r="T193" s="449"/>
      <c r="U193" s="449"/>
      <c r="V193" s="449"/>
      <c r="W193" s="449"/>
      <c r="X193" s="449"/>
      <c r="Y193" s="449"/>
      <c r="Z193" s="449"/>
      <c r="AA193" s="449"/>
      <c r="AB193" s="449"/>
      <c r="AC193" s="449"/>
      <c r="AD193" s="449"/>
      <c r="AE193" s="449"/>
      <c r="AF193" s="449"/>
      <c r="AG193" s="449"/>
      <c r="AH193" s="449"/>
      <c r="AI193" s="449"/>
      <c r="AJ193" s="449"/>
      <c r="AK193" s="449"/>
      <c r="AL193" s="449"/>
      <c r="AM193" s="449"/>
    </row>
    <row r="194" spans="2:39" x14ac:dyDescent="0.3">
      <c r="B194" s="230"/>
      <c r="C194" s="449"/>
      <c r="D194" s="449"/>
      <c r="E194" s="449"/>
      <c r="F194" s="449"/>
      <c r="G194" s="449"/>
      <c r="H194" s="449"/>
      <c r="I194" s="449"/>
      <c r="J194" s="449"/>
      <c r="K194" s="449"/>
      <c r="L194" s="449"/>
      <c r="M194" s="449"/>
      <c r="N194" s="449"/>
      <c r="O194" s="449"/>
      <c r="P194" s="449"/>
      <c r="Q194" s="449"/>
      <c r="R194" s="449"/>
      <c r="S194" s="449"/>
      <c r="T194" s="449"/>
      <c r="U194" s="449"/>
      <c r="V194" s="449"/>
      <c r="W194" s="449"/>
      <c r="X194" s="449"/>
      <c r="Y194" s="449"/>
      <c r="Z194" s="449"/>
      <c r="AA194" s="449"/>
      <c r="AB194" s="449"/>
      <c r="AC194" s="449"/>
      <c r="AD194" s="449"/>
      <c r="AE194" s="449"/>
      <c r="AF194" s="449"/>
      <c r="AG194" s="449"/>
      <c r="AH194" s="449"/>
      <c r="AI194" s="449"/>
      <c r="AJ194" s="449"/>
      <c r="AK194" s="449"/>
      <c r="AL194" s="449"/>
      <c r="AM194" s="449"/>
    </row>
    <row r="195" spans="2:39" x14ac:dyDescent="0.3">
      <c r="B195" s="230"/>
      <c r="C195" s="449"/>
      <c r="D195" s="449"/>
      <c r="E195" s="449"/>
      <c r="F195" s="449"/>
      <c r="G195" s="449"/>
      <c r="H195" s="449"/>
      <c r="I195" s="449"/>
      <c r="J195" s="449"/>
      <c r="K195" s="449"/>
      <c r="L195" s="449"/>
      <c r="M195" s="449"/>
      <c r="N195" s="449"/>
      <c r="O195" s="449"/>
      <c r="P195" s="449"/>
      <c r="Q195" s="449"/>
      <c r="R195" s="449"/>
      <c r="S195" s="449"/>
      <c r="T195" s="449"/>
      <c r="U195" s="449"/>
      <c r="V195" s="449"/>
      <c r="W195" s="449"/>
      <c r="X195" s="449"/>
      <c r="Y195" s="449"/>
      <c r="Z195" s="449"/>
      <c r="AA195" s="449"/>
      <c r="AB195" s="449"/>
      <c r="AC195" s="449"/>
      <c r="AD195" s="449"/>
      <c r="AE195" s="449"/>
      <c r="AF195" s="449"/>
      <c r="AG195" s="449"/>
      <c r="AH195" s="449"/>
      <c r="AI195" s="449"/>
      <c r="AJ195" s="449"/>
      <c r="AK195" s="449"/>
      <c r="AL195" s="449"/>
      <c r="AM195" s="449"/>
    </row>
    <row r="196" spans="2:39" x14ac:dyDescent="0.3">
      <c r="B196" s="230"/>
      <c r="C196" s="449"/>
      <c r="D196" s="449"/>
      <c r="E196" s="449"/>
      <c r="F196" s="449"/>
      <c r="G196" s="449"/>
      <c r="H196" s="449"/>
      <c r="I196" s="449"/>
      <c r="J196" s="449"/>
      <c r="K196" s="449"/>
      <c r="L196" s="449"/>
      <c r="M196" s="449"/>
      <c r="N196" s="449"/>
      <c r="O196" s="449"/>
      <c r="P196" s="449"/>
      <c r="Q196" s="449"/>
      <c r="R196" s="449"/>
      <c r="S196" s="449"/>
      <c r="T196" s="449"/>
      <c r="U196" s="449"/>
      <c r="V196" s="449"/>
      <c r="W196" s="449"/>
      <c r="X196" s="449"/>
      <c r="Y196" s="449"/>
      <c r="Z196" s="449"/>
      <c r="AA196" s="449"/>
      <c r="AB196" s="449"/>
      <c r="AC196" s="449"/>
      <c r="AD196" s="449"/>
      <c r="AE196" s="449"/>
      <c r="AF196" s="449"/>
      <c r="AG196" s="449"/>
      <c r="AH196" s="449"/>
      <c r="AI196" s="449"/>
      <c r="AJ196" s="449"/>
      <c r="AK196" s="449"/>
      <c r="AL196" s="449"/>
      <c r="AM196" s="449"/>
    </row>
    <row r="197" spans="2:39" x14ac:dyDescent="0.3">
      <c r="B197" s="230"/>
      <c r="C197" s="449"/>
      <c r="D197" s="449"/>
      <c r="E197" s="449"/>
      <c r="F197" s="449"/>
      <c r="G197" s="449"/>
      <c r="H197" s="449"/>
      <c r="I197" s="449"/>
      <c r="J197" s="449"/>
      <c r="K197" s="449"/>
      <c r="L197" s="449"/>
      <c r="M197" s="449"/>
      <c r="N197" s="449"/>
      <c r="O197" s="449"/>
      <c r="P197" s="449"/>
      <c r="Q197" s="449"/>
      <c r="R197" s="449"/>
      <c r="S197" s="449"/>
      <c r="T197" s="449"/>
      <c r="U197" s="449"/>
      <c r="V197" s="449"/>
      <c r="W197" s="449"/>
      <c r="X197" s="449"/>
      <c r="Y197" s="449"/>
      <c r="Z197" s="449"/>
      <c r="AA197" s="449"/>
      <c r="AB197" s="449"/>
      <c r="AC197" s="449"/>
      <c r="AD197" s="449"/>
      <c r="AE197" s="449"/>
      <c r="AF197" s="449"/>
      <c r="AG197" s="449"/>
      <c r="AH197" s="449"/>
      <c r="AI197" s="449"/>
      <c r="AJ197" s="449"/>
      <c r="AK197" s="449"/>
      <c r="AL197" s="449"/>
      <c r="AM197" s="449"/>
    </row>
    <row r="198" spans="2:39" x14ac:dyDescent="0.3">
      <c r="B198" s="230"/>
      <c r="C198" s="449"/>
      <c r="D198" s="449"/>
      <c r="E198" s="449"/>
      <c r="F198" s="449"/>
      <c r="G198" s="449"/>
      <c r="H198" s="449"/>
      <c r="I198" s="449"/>
      <c r="J198" s="449"/>
      <c r="K198" s="449"/>
      <c r="L198" s="449"/>
      <c r="M198" s="449"/>
      <c r="N198" s="449"/>
      <c r="O198" s="449"/>
      <c r="P198" s="449"/>
      <c r="Q198" s="449"/>
      <c r="R198" s="449"/>
      <c r="S198" s="449"/>
      <c r="T198" s="449"/>
      <c r="U198" s="449"/>
      <c r="V198" s="449"/>
      <c r="W198" s="449"/>
      <c r="X198" s="449"/>
      <c r="Y198" s="449"/>
      <c r="Z198" s="449"/>
      <c r="AA198" s="449"/>
      <c r="AB198" s="449"/>
      <c r="AC198" s="449"/>
      <c r="AD198" s="449"/>
      <c r="AE198" s="449"/>
      <c r="AF198" s="449"/>
      <c r="AG198" s="449"/>
      <c r="AH198" s="449"/>
      <c r="AI198" s="449"/>
      <c r="AJ198" s="449"/>
      <c r="AK198" s="449"/>
      <c r="AL198" s="449"/>
      <c r="AM198" s="449"/>
    </row>
    <row r="199" spans="2:39" x14ac:dyDescent="0.3">
      <c r="B199" s="230"/>
      <c r="C199" s="449"/>
      <c r="D199" s="449"/>
      <c r="E199" s="449"/>
      <c r="F199" s="449"/>
      <c r="G199" s="449"/>
      <c r="H199" s="449"/>
      <c r="I199" s="449"/>
      <c r="J199" s="449"/>
      <c r="K199" s="449"/>
      <c r="L199" s="449"/>
      <c r="M199" s="449"/>
      <c r="N199" s="449"/>
      <c r="O199" s="449"/>
      <c r="P199" s="449"/>
      <c r="Q199" s="449"/>
      <c r="R199" s="449"/>
      <c r="S199" s="449"/>
      <c r="T199" s="449"/>
      <c r="U199" s="449"/>
      <c r="V199" s="449"/>
      <c r="W199" s="449"/>
      <c r="X199" s="449"/>
      <c r="Y199" s="449"/>
      <c r="Z199" s="449"/>
      <c r="AA199" s="449"/>
      <c r="AB199" s="449"/>
      <c r="AC199" s="449"/>
      <c r="AD199" s="449"/>
      <c r="AE199" s="449"/>
      <c r="AF199" s="449"/>
      <c r="AG199" s="449"/>
      <c r="AH199" s="449"/>
      <c r="AI199" s="449"/>
      <c r="AJ199" s="449"/>
      <c r="AK199" s="449"/>
      <c r="AL199" s="449"/>
      <c r="AM199" s="449"/>
    </row>
    <row r="200" spans="2:39" x14ac:dyDescent="0.3">
      <c r="B200" s="230"/>
      <c r="C200" s="449"/>
      <c r="D200" s="449"/>
      <c r="E200" s="449"/>
      <c r="F200" s="449"/>
      <c r="G200" s="449"/>
      <c r="H200" s="449"/>
      <c r="I200" s="449"/>
      <c r="J200" s="449"/>
      <c r="K200" s="449"/>
      <c r="L200" s="449"/>
      <c r="M200" s="449"/>
      <c r="N200" s="449"/>
      <c r="O200" s="449"/>
      <c r="P200" s="449"/>
      <c r="Q200" s="449"/>
      <c r="R200" s="449"/>
      <c r="S200" s="449"/>
      <c r="T200" s="449"/>
      <c r="U200" s="449"/>
      <c r="V200" s="449"/>
      <c r="W200" s="449"/>
      <c r="X200" s="449"/>
      <c r="Y200" s="449"/>
      <c r="Z200" s="449"/>
      <c r="AA200" s="449"/>
      <c r="AB200" s="449"/>
      <c r="AC200" s="449"/>
      <c r="AD200" s="449"/>
      <c r="AE200" s="449"/>
      <c r="AF200" s="449"/>
      <c r="AG200" s="449"/>
      <c r="AH200" s="449"/>
      <c r="AI200" s="449"/>
      <c r="AJ200" s="449"/>
      <c r="AK200" s="449"/>
      <c r="AL200" s="449"/>
      <c r="AM200" s="449"/>
    </row>
    <row r="201" spans="2:39" x14ac:dyDescent="0.3">
      <c r="B201" s="230"/>
      <c r="C201" s="449"/>
      <c r="D201" s="449"/>
      <c r="E201" s="449"/>
      <c r="F201" s="449"/>
      <c r="G201" s="449"/>
      <c r="H201" s="449"/>
      <c r="I201" s="449"/>
      <c r="J201" s="449"/>
      <c r="K201" s="449"/>
      <c r="L201" s="449"/>
      <c r="M201" s="449"/>
      <c r="N201" s="449"/>
      <c r="O201" s="449"/>
      <c r="P201" s="449"/>
      <c r="Q201" s="449"/>
      <c r="R201" s="449"/>
      <c r="S201" s="449"/>
      <c r="T201" s="449"/>
      <c r="U201" s="449"/>
      <c r="V201" s="449"/>
      <c r="W201" s="449"/>
      <c r="X201" s="449"/>
      <c r="Y201" s="449"/>
      <c r="Z201" s="449"/>
      <c r="AA201" s="449"/>
      <c r="AB201" s="449"/>
      <c r="AC201" s="449"/>
      <c r="AD201" s="449"/>
      <c r="AE201" s="449"/>
      <c r="AF201" s="449"/>
      <c r="AG201" s="449"/>
      <c r="AH201" s="449"/>
      <c r="AI201" s="449"/>
      <c r="AJ201" s="449"/>
      <c r="AK201" s="449"/>
      <c r="AL201" s="449"/>
      <c r="AM201" s="449"/>
    </row>
    <row r="202" spans="2:39" x14ac:dyDescent="0.3">
      <c r="B202" s="230"/>
      <c r="C202" s="449"/>
      <c r="D202" s="449"/>
      <c r="E202" s="449"/>
      <c r="F202" s="449"/>
      <c r="G202" s="449"/>
      <c r="H202" s="449"/>
      <c r="I202" s="449"/>
      <c r="J202" s="449"/>
      <c r="K202" s="449"/>
      <c r="L202" s="449"/>
      <c r="M202" s="449"/>
      <c r="N202" s="449"/>
      <c r="O202" s="449"/>
      <c r="P202" s="449"/>
      <c r="Q202" s="449"/>
      <c r="R202" s="449"/>
      <c r="S202" s="449"/>
      <c r="T202" s="449"/>
      <c r="U202" s="449"/>
      <c r="V202" s="449"/>
      <c r="W202" s="449"/>
      <c r="X202" s="449"/>
      <c r="Y202" s="449"/>
      <c r="Z202" s="449"/>
      <c r="AA202" s="449"/>
      <c r="AB202" s="449"/>
      <c r="AC202" s="449"/>
      <c r="AD202" s="449"/>
      <c r="AE202" s="449"/>
      <c r="AF202" s="449"/>
      <c r="AG202" s="449"/>
      <c r="AH202" s="449"/>
      <c r="AI202" s="449"/>
      <c r="AJ202" s="449"/>
      <c r="AK202" s="449"/>
      <c r="AL202" s="449"/>
      <c r="AM202" s="449"/>
    </row>
    <row r="203" spans="2:39" x14ac:dyDescent="0.3">
      <c r="B203" s="230"/>
      <c r="C203" s="449"/>
      <c r="D203" s="449"/>
      <c r="E203" s="449"/>
      <c r="F203" s="449"/>
      <c r="G203" s="449"/>
      <c r="H203" s="449"/>
      <c r="I203" s="449"/>
      <c r="J203" s="449"/>
      <c r="K203" s="449"/>
      <c r="L203" s="449"/>
      <c r="M203" s="449"/>
      <c r="N203" s="449"/>
      <c r="O203" s="449"/>
      <c r="P203" s="449"/>
      <c r="Q203" s="449"/>
      <c r="R203" s="449"/>
      <c r="S203" s="449"/>
      <c r="T203" s="449"/>
      <c r="U203" s="449"/>
      <c r="V203" s="449"/>
      <c r="W203" s="449"/>
      <c r="X203" s="449"/>
      <c r="Y203" s="449"/>
      <c r="Z203" s="449"/>
      <c r="AA203" s="449"/>
      <c r="AB203" s="449"/>
      <c r="AC203" s="449"/>
      <c r="AD203" s="449"/>
      <c r="AE203" s="449"/>
      <c r="AF203" s="449"/>
      <c r="AG203" s="449"/>
      <c r="AH203" s="449"/>
      <c r="AI203" s="449"/>
      <c r="AJ203" s="449"/>
      <c r="AK203" s="449"/>
      <c r="AL203" s="449"/>
      <c r="AM203" s="449"/>
    </row>
    <row r="204" spans="2:39" x14ac:dyDescent="0.3">
      <c r="B204" s="230"/>
      <c r="C204" s="449"/>
      <c r="D204" s="449"/>
      <c r="E204" s="449"/>
      <c r="F204" s="449"/>
      <c r="G204" s="449"/>
      <c r="H204" s="449"/>
      <c r="I204" s="449"/>
      <c r="J204" s="449"/>
      <c r="K204" s="449"/>
      <c r="L204" s="449"/>
      <c r="M204" s="449"/>
      <c r="N204" s="449"/>
      <c r="O204" s="449"/>
      <c r="P204" s="449"/>
      <c r="Q204" s="449"/>
      <c r="R204" s="449"/>
      <c r="S204" s="449"/>
      <c r="T204" s="449"/>
      <c r="U204" s="449"/>
      <c r="V204" s="449"/>
      <c r="W204" s="449"/>
      <c r="X204" s="449"/>
      <c r="Y204" s="449"/>
      <c r="Z204" s="449"/>
      <c r="AA204" s="449"/>
      <c r="AB204" s="449"/>
      <c r="AC204" s="449"/>
      <c r="AD204" s="449"/>
      <c r="AE204" s="449"/>
      <c r="AF204" s="449"/>
      <c r="AG204" s="449"/>
      <c r="AH204" s="449"/>
      <c r="AI204" s="449"/>
      <c r="AJ204" s="449"/>
      <c r="AK204" s="449"/>
      <c r="AL204" s="449"/>
      <c r="AM204" s="449"/>
    </row>
    <row r="205" spans="2:39" x14ac:dyDescent="0.3">
      <c r="B205" s="230"/>
      <c r="C205" s="449"/>
      <c r="D205" s="449"/>
      <c r="E205" s="449"/>
      <c r="F205" s="449"/>
      <c r="G205" s="449"/>
      <c r="H205" s="449"/>
      <c r="I205" s="449"/>
      <c r="J205" s="449"/>
      <c r="K205" s="449"/>
      <c r="L205" s="449"/>
      <c r="M205" s="449"/>
      <c r="N205" s="449"/>
      <c r="O205" s="449"/>
      <c r="P205" s="449"/>
      <c r="Q205" s="449"/>
      <c r="R205" s="449"/>
      <c r="S205" s="449"/>
      <c r="T205" s="449"/>
      <c r="U205" s="449"/>
      <c r="V205" s="449"/>
      <c r="W205" s="449"/>
      <c r="X205" s="449"/>
      <c r="Y205" s="449"/>
      <c r="Z205" s="449"/>
      <c r="AA205" s="449"/>
      <c r="AB205" s="449"/>
      <c r="AC205" s="449"/>
      <c r="AD205" s="449"/>
      <c r="AE205" s="449"/>
      <c r="AF205" s="449"/>
      <c r="AG205" s="449"/>
      <c r="AH205" s="449"/>
      <c r="AI205" s="449"/>
      <c r="AJ205" s="449"/>
      <c r="AK205" s="449"/>
      <c r="AL205" s="449"/>
      <c r="AM205" s="449"/>
    </row>
    <row r="206" spans="2:39" x14ac:dyDescent="0.3">
      <c r="B206" s="230"/>
      <c r="C206" s="449"/>
      <c r="D206" s="449"/>
      <c r="E206" s="449"/>
      <c r="F206" s="449"/>
      <c r="G206" s="449"/>
      <c r="H206" s="449"/>
      <c r="I206" s="449"/>
      <c r="J206" s="449"/>
      <c r="K206" s="449"/>
      <c r="L206" s="449"/>
      <c r="M206" s="449"/>
      <c r="N206" s="449"/>
      <c r="O206" s="449"/>
      <c r="P206" s="449"/>
      <c r="Q206" s="449"/>
      <c r="R206" s="449"/>
      <c r="S206" s="449"/>
      <c r="T206" s="449"/>
      <c r="U206" s="449"/>
      <c r="V206" s="449"/>
      <c r="W206" s="449"/>
      <c r="X206" s="449"/>
      <c r="Y206" s="449"/>
      <c r="Z206" s="449"/>
      <c r="AA206" s="449"/>
      <c r="AB206" s="449"/>
      <c r="AC206" s="449"/>
      <c r="AD206" s="449"/>
      <c r="AE206" s="449"/>
      <c r="AF206" s="449"/>
      <c r="AG206" s="449"/>
      <c r="AH206" s="449"/>
      <c r="AI206" s="449"/>
      <c r="AJ206" s="449"/>
      <c r="AK206" s="449"/>
      <c r="AL206" s="449"/>
      <c r="AM206" s="449"/>
    </row>
    <row r="207" spans="2:39" x14ac:dyDescent="0.3">
      <c r="B207" s="230"/>
      <c r="C207" s="449"/>
      <c r="D207" s="449"/>
      <c r="E207" s="449"/>
      <c r="F207" s="449"/>
      <c r="G207" s="449"/>
      <c r="H207" s="449"/>
      <c r="I207" s="449"/>
      <c r="J207" s="449"/>
      <c r="K207" s="449"/>
      <c r="L207" s="449"/>
      <c r="M207" s="449"/>
      <c r="N207" s="449"/>
      <c r="O207" s="449"/>
      <c r="P207" s="449"/>
      <c r="Q207" s="449"/>
      <c r="R207" s="449"/>
      <c r="S207" s="449"/>
      <c r="T207" s="449"/>
      <c r="U207" s="449"/>
      <c r="V207" s="449"/>
      <c r="W207" s="449"/>
      <c r="X207" s="449"/>
      <c r="Y207" s="449"/>
      <c r="Z207" s="449"/>
      <c r="AA207" s="449"/>
      <c r="AB207" s="449"/>
      <c r="AC207" s="449"/>
      <c r="AD207" s="449"/>
      <c r="AE207" s="449"/>
      <c r="AF207" s="449"/>
      <c r="AG207" s="449"/>
      <c r="AH207" s="449"/>
      <c r="AI207" s="449"/>
      <c r="AJ207" s="449"/>
      <c r="AK207" s="449"/>
      <c r="AL207" s="449"/>
      <c r="AM207" s="449"/>
    </row>
    <row r="208" spans="2:39" x14ac:dyDescent="0.3">
      <c r="B208" s="230"/>
      <c r="C208" s="449"/>
      <c r="D208" s="449"/>
      <c r="E208" s="449"/>
      <c r="F208" s="449"/>
      <c r="G208" s="449"/>
      <c r="H208" s="449"/>
      <c r="I208" s="449"/>
      <c r="J208" s="449"/>
      <c r="K208" s="449"/>
      <c r="L208" s="449"/>
      <c r="M208" s="449"/>
      <c r="N208" s="449"/>
      <c r="O208" s="449"/>
      <c r="P208" s="449"/>
      <c r="Q208" s="449"/>
      <c r="R208" s="449"/>
      <c r="S208" s="449"/>
      <c r="T208" s="449"/>
      <c r="U208" s="449"/>
      <c r="V208" s="449"/>
      <c r="W208" s="449"/>
      <c r="X208" s="449"/>
      <c r="Y208" s="449"/>
      <c r="Z208" s="449"/>
      <c r="AA208" s="449"/>
      <c r="AB208" s="449"/>
      <c r="AC208" s="449"/>
      <c r="AD208" s="449"/>
      <c r="AE208" s="449"/>
      <c r="AF208" s="449"/>
      <c r="AG208" s="449"/>
      <c r="AH208" s="449"/>
      <c r="AI208" s="449"/>
      <c r="AJ208" s="449"/>
      <c r="AK208" s="449"/>
      <c r="AL208" s="449"/>
      <c r="AM208" s="449"/>
    </row>
    <row r="209" spans="2:39" x14ac:dyDescent="0.3">
      <c r="B209" s="230"/>
      <c r="C209" s="449"/>
      <c r="D209" s="449"/>
      <c r="E209" s="449"/>
      <c r="F209" s="449"/>
      <c r="G209" s="449"/>
      <c r="H209" s="449"/>
      <c r="I209" s="449"/>
      <c r="J209" s="449"/>
      <c r="K209" s="449"/>
      <c r="L209" s="449"/>
      <c r="M209" s="449"/>
      <c r="N209" s="449"/>
      <c r="O209" s="449"/>
      <c r="P209" s="449"/>
      <c r="Q209" s="449"/>
      <c r="R209" s="449"/>
      <c r="S209" s="449"/>
      <c r="T209" s="449"/>
      <c r="U209" s="449"/>
      <c r="V209" s="449"/>
      <c r="W209" s="449"/>
      <c r="X209" s="449"/>
      <c r="Y209" s="449"/>
      <c r="Z209" s="449"/>
      <c r="AA209" s="449"/>
      <c r="AB209" s="449"/>
      <c r="AC209" s="449"/>
      <c r="AD209" s="449"/>
      <c r="AE209" s="449"/>
      <c r="AF209" s="449"/>
      <c r="AG209" s="449"/>
      <c r="AH209" s="449"/>
      <c r="AI209" s="449"/>
      <c r="AJ209" s="449"/>
      <c r="AK209" s="449"/>
      <c r="AL209" s="449"/>
      <c r="AM209" s="449"/>
    </row>
    <row r="210" spans="2:39" x14ac:dyDescent="0.3">
      <c r="B210" s="230"/>
      <c r="C210" s="449"/>
      <c r="D210" s="449"/>
      <c r="E210" s="449"/>
      <c r="F210" s="449"/>
      <c r="G210" s="449"/>
      <c r="H210" s="449"/>
      <c r="I210" s="449"/>
      <c r="J210" s="449"/>
      <c r="K210" s="449"/>
      <c r="L210" s="449"/>
      <c r="M210" s="449"/>
      <c r="N210" s="449"/>
      <c r="O210" s="449"/>
      <c r="P210" s="449"/>
      <c r="Q210" s="449"/>
      <c r="R210" s="449"/>
      <c r="S210" s="449"/>
      <c r="T210" s="449"/>
      <c r="U210" s="449"/>
      <c r="V210" s="449"/>
      <c r="W210" s="449"/>
      <c r="X210" s="449"/>
      <c r="Y210" s="449"/>
      <c r="Z210" s="449"/>
      <c r="AA210" s="449"/>
      <c r="AB210" s="449"/>
      <c r="AC210" s="449"/>
      <c r="AD210" s="449"/>
      <c r="AE210" s="449"/>
      <c r="AF210" s="449"/>
      <c r="AG210" s="449"/>
      <c r="AH210" s="449"/>
      <c r="AI210" s="449"/>
      <c r="AJ210" s="449"/>
      <c r="AK210" s="449"/>
      <c r="AL210" s="449"/>
      <c r="AM210" s="449"/>
    </row>
    <row r="211" spans="2:39" x14ac:dyDescent="0.3">
      <c r="B211" s="230"/>
      <c r="C211" s="449"/>
      <c r="D211" s="449"/>
      <c r="E211" s="449"/>
      <c r="F211" s="449"/>
      <c r="G211" s="449"/>
      <c r="H211" s="449"/>
      <c r="I211" s="449"/>
      <c r="J211" s="449"/>
      <c r="K211" s="449"/>
      <c r="L211" s="449"/>
      <c r="M211" s="449"/>
      <c r="N211" s="449"/>
      <c r="O211" s="449"/>
      <c r="P211" s="449"/>
      <c r="Q211" s="449"/>
      <c r="R211" s="449"/>
      <c r="S211" s="449"/>
      <c r="T211" s="449"/>
      <c r="U211" s="449"/>
      <c r="V211" s="449"/>
      <c r="W211" s="449"/>
      <c r="X211" s="449"/>
      <c r="Y211" s="449"/>
      <c r="Z211" s="449"/>
      <c r="AA211" s="449"/>
      <c r="AB211" s="449"/>
      <c r="AC211" s="449"/>
      <c r="AD211" s="449"/>
      <c r="AE211" s="449"/>
      <c r="AF211" s="449"/>
      <c r="AG211" s="449"/>
      <c r="AH211" s="449"/>
      <c r="AI211" s="449"/>
      <c r="AJ211" s="449"/>
      <c r="AK211" s="449"/>
      <c r="AL211" s="449"/>
      <c r="AM211" s="449"/>
    </row>
    <row r="212" spans="2:39" x14ac:dyDescent="0.3">
      <c r="B212" s="230"/>
      <c r="C212" s="449"/>
      <c r="D212" s="449"/>
      <c r="E212" s="449"/>
      <c r="F212" s="449"/>
      <c r="G212" s="449"/>
      <c r="H212" s="449"/>
      <c r="I212" s="449"/>
      <c r="J212" s="449"/>
      <c r="K212" s="449"/>
      <c r="L212" s="449"/>
      <c r="M212" s="449"/>
      <c r="N212" s="449"/>
      <c r="O212" s="449"/>
      <c r="P212" s="449"/>
      <c r="Q212" s="449"/>
      <c r="R212" s="449"/>
      <c r="S212" s="449"/>
      <c r="T212" s="449"/>
      <c r="U212" s="449"/>
      <c r="V212" s="449"/>
      <c r="W212" s="449"/>
      <c r="X212" s="449"/>
      <c r="Y212" s="449"/>
      <c r="Z212" s="449"/>
      <c r="AA212" s="449"/>
      <c r="AB212" s="449"/>
      <c r="AC212" s="449"/>
      <c r="AD212" s="449"/>
      <c r="AE212" s="449"/>
      <c r="AF212" s="449"/>
      <c r="AG212" s="449"/>
      <c r="AH212" s="449"/>
      <c r="AI212" s="449"/>
      <c r="AJ212" s="449"/>
      <c r="AK212" s="449"/>
      <c r="AL212" s="449"/>
      <c r="AM212" s="449"/>
    </row>
    <row r="213" spans="2:39" x14ac:dyDescent="0.3">
      <c r="B213" s="230"/>
      <c r="C213" s="449"/>
      <c r="D213" s="449"/>
      <c r="E213" s="449"/>
      <c r="F213" s="449"/>
      <c r="G213" s="449"/>
      <c r="H213" s="449"/>
      <c r="I213" s="449"/>
      <c r="J213" s="449"/>
      <c r="K213" s="449"/>
      <c r="L213" s="449"/>
      <c r="M213" s="449"/>
      <c r="N213" s="449"/>
      <c r="O213" s="449"/>
      <c r="P213" s="449"/>
      <c r="Q213" s="449"/>
      <c r="R213" s="449"/>
      <c r="S213" s="449"/>
      <c r="T213" s="449"/>
      <c r="U213" s="449"/>
      <c r="V213" s="449"/>
      <c r="W213" s="449"/>
      <c r="X213" s="449"/>
      <c r="Y213" s="449"/>
      <c r="Z213" s="449"/>
      <c r="AA213" s="449"/>
      <c r="AB213" s="449"/>
      <c r="AC213" s="449"/>
      <c r="AD213" s="449"/>
      <c r="AE213" s="449"/>
      <c r="AF213" s="449"/>
      <c r="AG213" s="449"/>
      <c r="AH213" s="449"/>
      <c r="AI213" s="449"/>
      <c r="AJ213" s="449"/>
      <c r="AK213" s="449"/>
      <c r="AL213" s="449"/>
      <c r="AM213" s="449"/>
    </row>
    <row r="214" spans="2:39" x14ac:dyDescent="0.3">
      <c r="B214" s="230"/>
      <c r="C214" s="449"/>
      <c r="D214" s="449"/>
      <c r="E214" s="449"/>
      <c r="F214" s="449"/>
      <c r="G214" s="449"/>
      <c r="H214" s="449"/>
      <c r="I214" s="449"/>
      <c r="J214" s="449"/>
      <c r="K214" s="449"/>
      <c r="L214" s="449"/>
      <c r="M214" s="449"/>
      <c r="N214" s="449"/>
      <c r="O214" s="449"/>
      <c r="P214" s="449"/>
      <c r="Q214" s="449"/>
      <c r="R214" s="449"/>
      <c r="S214" s="449"/>
      <c r="T214" s="449"/>
      <c r="U214" s="449"/>
      <c r="V214" s="449"/>
      <c r="W214" s="449"/>
      <c r="X214" s="449"/>
      <c r="Y214" s="449"/>
      <c r="Z214" s="449"/>
      <c r="AA214" s="449"/>
      <c r="AB214" s="449"/>
      <c r="AC214" s="449"/>
      <c r="AD214" s="449"/>
      <c r="AE214" s="449"/>
      <c r="AF214" s="449"/>
      <c r="AG214" s="449"/>
      <c r="AH214" s="449"/>
      <c r="AI214" s="449"/>
      <c r="AJ214" s="449"/>
      <c r="AK214" s="449"/>
      <c r="AL214" s="449"/>
      <c r="AM214" s="449"/>
    </row>
    <row r="215" spans="2:39" x14ac:dyDescent="0.3">
      <c r="B215" s="230"/>
      <c r="C215" s="449"/>
      <c r="D215" s="449"/>
      <c r="E215" s="449"/>
      <c r="F215" s="449"/>
      <c r="G215" s="449"/>
      <c r="H215" s="449"/>
      <c r="I215" s="449"/>
      <c r="J215" s="449"/>
      <c r="K215" s="449"/>
      <c r="L215" s="449"/>
      <c r="M215" s="449"/>
      <c r="N215" s="449"/>
      <c r="O215" s="449"/>
      <c r="P215" s="449"/>
      <c r="Q215" s="449"/>
      <c r="R215" s="449"/>
      <c r="S215" s="449"/>
      <c r="T215" s="449"/>
      <c r="U215" s="449"/>
      <c r="V215" s="449"/>
      <c r="W215" s="449"/>
      <c r="X215" s="449"/>
      <c r="Y215" s="449"/>
      <c r="Z215" s="449"/>
      <c r="AA215" s="449"/>
      <c r="AB215" s="449"/>
      <c r="AC215" s="449"/>
      <c r="AD215" s="449"/>
      <c r="AE215" s="449"/>
      <c r="AF215" s="449"/>
      <c r="AG215" s="449"/>
      <c r="AH215" s="449"/>
      <c r="AI215" s="449"/>
      <c r="AJ215" s="449"/>
      <c r="AK215" s="449"/>
      <c r="AL215" s="449"/>
      <c r="AM215" s="449"/>
    </row>
    <row r="216" spans="2:39" x14ac:dyDescent="0.3">
      <c r="B216" s="230"/>
      <c r="C216" s="449"/>
      <c r="D216" s="449"/>
      <c r="E216" s="449"/>
      <c r="F216" s="449"/>
      <c r="G216" s="449"/>
      <c r="H216" s="449"/>
      <c r="I216" s="449"/>
      <c r="J216" s="449"/>
      <c r="K216" s="449"/>
      <c r="L216" s="449"/>
      <c r="M216" s="449"/>
      <c r="N216" s="449"/>
      <c r="O216" s="449"/>
      <c r="P216" s="449"/>
      <c r="Q216" s="449"/>
      <c r="R216" s="449"/>
      <c r="S216" s="449"/>
      <c r="T216" s="449"/>
      <c r="U216" s="449"/>
      <c r="V216" s="449"/>
      <c r="W216" s="449"/>
      <c r="X216" s="449"/>
      <c r="Y216" s="449"/>
      <c r="Z216" s="449"/>
      <c r="AA216" s="449"/>
      <c r="AB216" s="449"/>
      <c r="AC216" s="449"/>
      <c r="AD216" s="449"/>
      <c r="AE216" s="449"/>
      <c r="AF216" s="449"/>
      <c r="AG216" s="449"/>
      <c r="AH216" s="449"/>
      <c r="AI216" s="449"/>
      <c r="AJ216" s="449"/>
      <c r="AK216" s="449"/>
      <c r="AL216" s="449"/>
      <c r="AM216" s="449"/>
    </row>
    <row r="217" spans="2:39" x14ac:dyDescent="0.3">
      <c r="B217" s="230"/>
      <c r="C217" s="449"/>
      <c r="D217" s="449"/>
      <c r="E217" s="449"/>
      <c r="F217" s="449"/>
      <c r="G217" s="449"/>
      <c r="H217" s="449"/>
      <c r="I217" s="449"/>
      <c r="J217" s="449"/>
      <c r="K217" s="449"/>
      <c r="L217" s="449"/>
      <c r="M217" s="449"/>
      <c r="N217" s="449"/>
      <c r="O217" s="449"/>
      <c r="P217" s="449"/>
      <c r="Q217" s="449"/>
      <c r="R217" s="449"/>
      <c r="S217" s="449"/>
      <c r="T217" s="449"/>
      <c r="U217" s="449"/>
      <c r="V217" s="449"/>
      <c r="W217" s="449"/>
      <c r="X217" s="449"/>
      <c r="Y217" s="449"/>
      <c r="Z217" s="449"/>
      <c r="AA217" s="449"/>
      <c r="AB217" s="449"/>
      <c r="AC217" s="449"/>
      <c r="AD217" s="449"/>
      <c r="AE217" s="449"/>
      <c r="AF217" s="449"/>
      <c r="AG217" s="449"/>
      <c r="AH217" s="449"/>
      <c r="AI217" s="449"/>
      <c r="AJ217" s="449"/>
      <c r="AK217" s="449"/>
      <c r="AL217" s="449"/>
      <c r="AM217" s="449"/>
    </row>
    <row r="218" spans="2:39" x14ac:dyDescent="0.3">
      <c r="B218" s="230"/>
      <c r="C218" s="449"/>
      <c r="D218" s="449"/>
      <c r="E218" s="449"/>
      <c r="F218" s="449"/>
      <c r="G218" s="449"/>
      <c r="H218" s="449"/>
      <c r="I218" s="449"/>
      <c r="J218" s="449"/>
      <c r="K218" s="449"/>
      <c r="L218" s="449"/>
      <c r="M218" s="449"/>
      <c r="N218" s="449"/>
      <c r="O218" s="449"/>
      <c r="P218" s="449"/>
      <c r="Q218" s="449"/>
      <c r="R218" s="449"/>
      <c r="S218" s="449"/>
      <c r="T218" s="449"/>
      <c r="U218" s="449"/>
      <c r="V218" s="449"/>
      <c r="W218" s="449"/>
      <c r="X218" s="449"/>
      <c r="Y218" s="449"/>
      <c r="Z218" s="449"/>
      <c r="AA218" s="449"/>
      <c r="AB218" s="449"/>
      <c r="AC218" s="449"/>
      <c r="AD218" s="449"/>
      <c r="AE218" s="449"/>
      <c r="AF218" s="449"/>
      <c r="AG218" s="449"/>
      <c r="AH218" s="449"/>
      <c r="AI218" s="449"/>
      <c r="AJ218" s="449"/>
      <c r="AK218" s="449"/>
      <c r="AL218" s="449"/>
      <c r="AM218" s="449"/>
    </row>
    <row r="219" spans="2:39" x14ac:dyDescent="0.3">
      <c r="B219" s="230"/>
      <c r="C219" s="449"/>
      <c r="D219" s="449"/>
      <c r="E219" s="449"/>
      <c r="F219" s="449"/>
      <c r="G219" s="449"/>
      <c r="H219" s="449"/>
      <c r="I219" s="449"/>
      <c r="J219" s="449"/>
      <c r="K219" s="449"/>
      <c r="L219" s="449"/>
      <c r="M219" s="449"/>
      <c r="N219" s="449"/>
      <c r="O219" s="449"/>
      <c r="P219" s="449"/>
      <c r="Q219" s="449"/>
      <c r="R219" s="449"/>
      <c r="S219" s="449"/>
      <c r="T219" s="449"/>
      <c r="U219" s="449"/>
      <c r="V219" s="449"/>
      <c r="W219" s="449"/>
      <c r="X219" s="449"/>
      <c r="Y219" s="449"/>
      <c r="Z219" s="449"/>
      <c r="AA219" s="449"/>
      <c r="AB219" s="449"/>
      <c r="AC219" s="449"/>
      <c r="AD219" s="449"/>
      <c r="AE219" s="449"/>
      <c r="AF219" s="449"/>
      <c r="AG219" s="449"/>
      <c r="AH219" s="449"/>
      <c r="AI219" s="449"/>
      <c r="AJ219" s="449"/>
      <c r="AK219" s="449"/>
      <c r="AL219" s="449"/>
      <c r="AM219" s="449"/>
    </row>
    <row r="220" spans="2:39" x14ac:dyDescent="0.3">
      <c r="B220" s="230"/>
      <c r="C220" s="449"/>
      <c r="D220" s="449"/>
      <c r="E220" s="449"/>
      <c r="F220" s="449"/>
      <c r="G220" s="449"/>
      <c r="H220" s="449"/>
      <c r="I220" s="449"/>
      <c r="J220" s="449"/>
      <c r="K220" s="449"/>
      <c r="L220" s="449"/>
      <c r="M220" s="449"/>
      <c r="N220" s="449"/>
      <c r="O220" s="449"/>
      <c r="P220" s="449"/>
      <c r="Q220" s="449"/>
      <c r="R220" s="449"/>
      <c r="S220" s="449"/>
      <c r="T220" s="449"/>
      <c r="U220" s="449"/>
      <c r="V220" s="449"/>
      <c r="W220" s="449"/>
      <c r="X220" s="449"/>
      <c r="Y220" s="449"/>
      <c r="Z220" s="449"/>
      <c r="AA220" s="449"/>
      <c r="AB220" s="449"/>
      <c r="AC220" s="449"/>
      <c r="AD220" s="449"/>
      <c r="AE220" s="449"/>
      <c r="AF220" s="449"/>
      <c r="AG220" s="449"/>
      <c r="AH220" s="449"/>
      <c r="AI220" s="449"/>
      <c r="AJ220" s="449"/>
      <c r="AK220" s="449"/>
      <c r="AL220" s="449"/>
      <c r="AM220" s="449"/>
    </row>
    <row r="221" spans="2:39" x14ac:dyDescent="0.3">
      <c r="B221" s="230"/>
      <c r="C221" s="449"/>
      <c r="D221" s="449"/>
      <c r="E221" s="449"/>
      <c r="F221" s="449"/>
      <c r="G221" s="449"/>
      <c r="H221" s="449"/>
      <c r="I221" s="449"/>
      <c r="J221" s="449"/>
      <c r="K221" s="449"/>
      <c r="L221" s="449"/>
      <c r="M221" s="449"/>
      <c r="N221" s="449"/>
      <c r="O221" s="449"/>
      <c r="P221" s="449"/>
      <c r="Q221" s="449"/>
      <c r="R221" s="449"/>
      <c r="S221" s="449"/>
      <c r="T221" s="449"/>
      <c r="U221" s="449"/>
      <c r="V221" s="449"/>
      <c r="W221" s="449"/>
      <c r="X221" s="449"/>
      <c r="Y221" s="449"/>
      <c r="Z221" s="449"/>
      <c r="AA221" s="449"/>
      <c r="AB221" s="449"/>
      <c r="AC221" s="449"/>
      <c r="AD221" s="449"/>
      <c r="AE221" s="449"/>
      <c r="AF221" s="449"/>
      <c r="AG221" s="449"/>
      <c r="AH221" s="449"/>
      <c r="AI221" s="449"/>
      <c r="AJ221" s="449"/>
      <c r="AK221" s="449"/>
      <c r="AL221" s="449"/>
      <c r="AM221" s="449"/>
    </row>
    <row r="222" spans="2:39" x14ac:dyDescent="0.3">
      <c r="B222" s="230"/>
      <c r="C222" s="449"/>
      <c r="D222" s="449"/>
      <c r="E222" s="449"/>
      <c r="F222" s="449"/>
      <c r="G222" s="449"/>
      <c r="H222" s="449"/>
      <c r="I222" s="449"/>
      <c r="J222" s="449"/>
      <c r="K222" s="449"/>
      <c r="L222" s="449"/>
      <c r="M222" s="449"/>
      <c r="N222" s="449"/>
      <c r="O222" s="449"/>
      <c r="P222" s="449"/>
      <c r="Q222" s="449"/>
      <c r="R222" s="449"/>
      <c r="S222" s="449"/>
      <c r="T222" s="449"/>
      <c r="U222" s="449"/>
      <c r="V222" s="449"/>
      <c r="W222" s="449"/>
      <c r="X222" s="449"/>
      <c r="Y222" s="449"/>
      <c r="Z222" s="449"/>
      <c r="AA222" s="449"/>
      <c r="AB222" s="449"/>
      <c r="AC222" s="449"/>
      <c r="AD222" s="449"/>
      <c r="AE222" s="449"/>
      <c r="AF222" s="449"/>
      <c r="AG222" s="449"/>
      <c r="AH222" s="449"/>
      <c r="AI222" s="449"/>
      <c r="AJ222" s="449"/>
      <c r="AK222" s="449"/>
      <c r="AL222" s="449"/>
      <c r="AM222" s="449"/>
    </row>
    <row r="223" spans="2:39" x14ac:dyDescent="0.3">
      <c r="B223" s="230"/>
      <c r="C223" s="449"/>
      <c r="D223" s="449"/>
      <c r="E223" s="449"/>
      <c r="F223" s="449"/>
      <c r="G223" s="449"/>
      <c r="H223" s="449"/>
      <c r="I223" s="449"/>
      <c r="J223" s="449"/>
      <c r="K223" s="449"/>
      <c r="L223" s="449"/>
      <c r="M223" s="449"/>
      <c r="N223" s="449"/>
      <c r="O223" s="449"/>
      <c r="P223" s="449"/>
      <c r="Q223" s="449"/>
      <c r="R223" s="449"/>
      <c r="S223" s="449"/>
      <c r="T223" s="449"/>
      <c r="U223" s="449"/>
      <c r="V223" s="449"/>
      <c r="W223" s="449"/>
      <c r="X223" s="449"/>
      <c r="Y223" s="449"/>
      <c r="Z223" s="449"/>
      <c r="AA223" s="449"/>
      <c r="AB223" s="449"/>
      <c r="AC223" s="449"/>
      <c r="AD223" s="449"/>
      <c r="AE223" s="449"/>
      <c r="AF223" s="449"/>
      <c r="AG223" s="449"/>
      <c r="AH223" s="449"/>
      <c r="AI223" s="449"/>
      <c r="AJ223" s="449"/>
      <c r="AK223" s="449"/>
      <c r="AL223" s="449"/>
      <c r="AM223" s="449"/>
    </row>
    <row r="224" spans="2:39" x14ac:dyDescent="0.3">
      <c r="B224" s="230"/>
      <c r="C224" s="449"/>
      <c r="D224" s="449"/>
      <c r="E224" s="449"/>
      <c r="F224" s="449"/>
      <c r="G224" s="449"/>
      <c r="H224" s="449"/>
      <c r="I224" s="449"/>
      <c r="J224" s="449"/>
      <c r="K224" s="449"/>
      <c r="L224" s="449"/>
      <c r="M224" s="449"/>
      <c r="N224" s="449"/>
      <c r="O224" s="449"/>
      <c r="P224" s="449"/>
      <c r="Q224" s="449"/>
      <c r="R224" s="449"/>
      <c r="S224" s="449"/>
      <c r="T224" s="449"/>
      <c r="U224" s="449"/>
      <c r="V224" s="449"/>
      <c r="W224" s="449"/>
      <c r="X224" s="449"/>
      <c r="Y224" s="449"/>
      <c r="Z224" s="449"/>
      <c r="AA224" s="449"/>
      <c r="AB224" s="449"/>
      <c r="AC224" s="449"/>
      <c r="AD224" s="449"/>
      <c r="AE224" s="449"/>
      <c r="AF224" s="449"/>
      <c r="AG224" s="449"/>
      <c r="AH224" s="449"/>
      <c r="AI224" s="449"/>
      <c r="AJ224" s="449"/>
      <c r="AK224" s="449"/>
      <c r="AL224" s="449"/>
      <c r="AM224" s="449"/>
    </row>
    <row r="225" spans="2:39" x14ac:dyDescent="0.3">
      <c r="B225" s="230"/>
      <c r="C225" s="449"/>
      <c r="D225" s="449"/>
      <c r="E225" s="449"/>
      <c r="F225" s="449"/>
      <c r="G225" s="449"/>
      <c r="H225" s="449"/>
      <c r="I225" s="449"/>
      <c r="J225" s="449"/>
      <c r="K225" s="449"/>
      <c r="L225" s="449"/>
      <c r="M225" s="449"/>
      <c r="N225" s="449"/>
      <c r="O225" s="449"/>
      <c r="P225" s="449"/>
      <c r="Q225" s="449"/>
      <c r="R225" s="449"/>
      <c r="S225" s="449"/>
      <c r="T225" s="449"/>
      <c r="U225" s="449"/>
      <c r="V225" s="449"/>
      <c r="W225" s="449"/>
      <c r="X225" s="449"/>
      <c r="Y225" s="449"/>
      <c r="Z225" s="449"/>
      <c r="AA225" s="449"/>
      <c r="AB225" s="449"/>
      <c r="AC225" s="449"/>
      <c r="AD225" s="449"/>
      <c r="AE225" s="449"/>
      <c r="AF225" s="449"/>
      <c r="AG225" s="449"/>
      <c r="AH225" s="449"/>
      <c r="AI225" s="449"/>
      <c r="AJ225" s="449"/>
      <c r="AK225" s="449"/>
      <c r="AL225" s="449"/>
      <c r="AM225" s="449"/>
    </row>
    <row r="226" spans="2:39" x14ac:dyDescent="0.3">
      <c r="B226" s="230"/>
      <c r="C226" s="449"/>
      <c r="D226" s="449"/>
      <c r="E226" s="449"/>
      <c r="F226" s="449"/>
      <c r="G226" s="449"/>
      <c r="H226" s="449"/>
      <c r="I226" s="449"/>
      <c r="J226" s="449"/>
      <c r="K226" s="449"/>
      <c r="L226" s="449"/>
      <c r="M226" s="449"/>
      <c r="N226" s="449"/>
      <c r="O226" s="449"/>
      <c r="P226" s="449"/>
      <c r="Q226" s="449"/>
      <c r="R226" s="449"/>
      <c r="S226" s="449"/>
      <c r="T226" s="449"/>
      <c r="U226" s="449"/>
      <c r="V226" s="449"/>
      <c r="W226" s="449"/>
      <c r="X226" s="449"/>
      <c r="Y226" s="449"/>
      <c r="Z226" s="449"/>
      <c r="AA226" s="449"/>
      <c r="AB226" s="449"/>
      <c r="AC226" s="449"/>
      <c r="AD226" s="449"/>
      <c r="AE226" s="449"/>
      <c r="AF226" s="449"/>
      <c r="AG226" s="449"/>
      <c r="AH226" s="449"/>
      <c r="AI226" s="449"/>
      <c r="AJ226" s="449"/>
      <c r="AK226" s="449"/>
      <c r="AL226" s="449"/>
      <c r="AM226" s="449"/>
    </row>
    <row r="227" spans="2:39" x14ac:dyDescent="0.3">
      <c r="B227" s="230"/>
      <c r="C227" s="449"/>
      <c r="D227" s="449"/>
      <c r="E227" s="449"/>
      <c r="F227" s="449"/>
      <c r="G227" s="449"/>
      <c r="H227" s="449"/>
      <c r="I227" s="449"/>
      <c r="J227" s="449"/>
      <c r="K227" s="449"/>
      <c r="L227" s="449"/>
      <c r="M227" s="449"/>
      <c r="N227" s="449"/>
      <c r="O227" s="449"/>
      <c r="P227" s="449"/>
      <c r="Q227" s="449"/>
      <c r="R227" s="449"/>
      <c r="S227" s="449"/>
      <c r="T227" s="449"/>
      <c r="U227" s="449"/>
      <c r="V227" s="449"/>
      <c r="W227" s="449"/>
      <c r="X227" s="449"/>
      <c r="Y227" s="449"/>
      <c r="Z227" s="449"/>
      <c r="AA227" s="449"/>
      <c r="AB227" s="449"/>
      <c r="AC227" s="449"/>
      <c r="AD227" s="449"/>
      <c r="AE227" s="449"/>
      <c r="AF227" s="449"/>
      <c r="AG227" s="449"/>
      <c r="AH227" s="449"/>
      <c r="AI227" s="449"/>
      <c r="AJ227" s="449"/>
      <c r="AK227" s="449"/>
      <c r="AL227" s="449"/>
      <c r="AM227" s="449"/>
    </row>
    <row r="228" spans="2:39" x14ac:dyDescent="0.3">
      <c r="B228" s="230"/>
      <c r="C228" s="449"/>
      <c r="D228" s="449"/>
      <c r="E228" s="449"/>
      <c r="F228" s="449"/>
      <c r="G228" s="449"/>
      <c r="H228" s="449"/>
      <c r="I228" s="449"/>
      <c r="J228" s="449"/>
      <c r="K228" s="449"/>
      <c r="L228" s="449"/>
      <c r="M228" s="449"/>
      <c r="N228" s="449"/>
      <c r="O228" s="449"/>
      <c r="P228" s="449"/>
      <c r="Q228" s="449"/>
      <c r="R228" s="449"/>
      <c r="S228" s="449"/>
      <c r="T228" s="449"/>
      <c r="U228" s="449"/>
      <c r="V228" s="449"/>
      <c r="W228" s="449"/>
      <c r="X228" s="449"/>
      <c r="Y228" s="449"/>
      <c r="Z228" s="449"/>
      <c r="AA228" s="449"/>
      <c r="AB228" s="449"/>
      <c r="AC228" s="449"/>
      <c r="AD228" s="449"/>
      <c r="AE228" s="449"/>
      <c r="AF228" s="449"/>
      <c r="AG228" s="449"/>
      <c r="AH228" s="449"/>
      <c r="AI228" s="449"/>
      <c r="AJ228" s="449"/>
      <c r="AK228" s="449"/>
      <c r="AL228" s="449"/>
      <c r="AM228" s="449"/>
    </row>
    <row r="229" spans="2:39" x14ac:dyDescent="0.3">
      <c r="B229" s="230"/>
      <c r="C229" s="449"/>
      <c r="D229" s="449"/>
      <c r="E229" s="449"/>
      <c r="F229" s="449"/>
      <c r="G229" s="449"/>
      <c r="H229" s="449"/>
      <c r="I229" s="449"/>
      <c r="J229" s="449"/>
      <c r="K229" s="449"/>
      <c r="L229" s="449"/>
      <c r="M229" s="449"/>
      <c r="N229" s="449"/>
      <c r="O229" s="449"/>
      <c r="P229" s="449"/>
      <c r="Q229" s="449"/>
      <c r="R229" s="449"/>
      <c r="S229" s="449"/>
      <c r="T229" s="449"/>
      <c r="U229" s="449"/>
      <c r="V229" s="449"/>
      <c r="W229" s="449"/>
      <c r="X229" s="449"/>
      <c r="Y229" s="449"/>
      <c r="Z229" s="449"/>
      <c r="AA229" s="449"/>
      <c r="AB229" s="449"/>
      <c r="AC229" s="449"/>
      <c r="AD229" s="449"/>
      <c r="AE229" s="449"/>
      <c r="AF229" s="449"/>
      <c r="AG229" s="449"/>
      <c r="AH229" s="449"/>
      <c r="AI229" s="449"/>
      <c r="AJ229" s="449"/>
      <c r="AK229" s="449"/>
      <c r="AL229" s="449"/>
      <c r="AM229" s="449"/>
    </row>
    <row r="230" spans="2:39" x14ac:dyDescent="0.3">
      <c r="B230" s="230"/>
      <c r="C230" s="449"/>
      <c r="D230" s="449"/>
      <c r="E230" s="449"/>
      <c r="F230" s="449"/>
      <c r="G230" s="449"/>
      <c r="H230" s="449"/>
      <c r="I230" s="449"/>
      <c r="J230" s="449"/>
      <c r="K230" s="449"/>
      <c r="L230" s="449"/>
      <c r="M230" s="449"/>
      <c r="N230" s="449"/>
      <c r="O230" s="449"/>
      <c r="P230" s="449"/>
      <c r="Q230" s="449"/>
      <c r="R230" s="449"/>
      <c r="S230" s="449"/>
      <c r="T230" s="449"/>
      <c r="U230" s="449"/>
      <c r="V230" s="449"/>
      <c r="W230" s="449"/>
      <c r="X230" s="449"/>
      <c r="Y230" s="449"/>
      <c r="Z230" s="449"/>
      <c r="AA230" s="449"/>
      <c r="AB230" s="449"/>
      <c r="AC230" s="449"/>
      <c r="AD230" s="449"/>
      <c r="AE230" s="449"/>
      <c r="AF230" s="449"/>
      <c r="AG230" s="449"/>
      <c r="AH230" s="449"/>
      <c r="AI230" s="449"/>
      <c r="AJ230" s="449"/>
      <c r="AK230" s="449"/>
      <c r="AL230" s="449"/>
      <c r="AM230" s="449"/>
    </row>
    <row r="231" spans="2:39" x14ac:dyDescent="0.3">
      <c r="B231" s="230"/>
      <c r="C231" s="449"/>
      <c r="D231" s="449"/>
      <c r="E231" s="449"/>
      <c r="F231" s="449"/>
      <c r="G231" s="449"/>
      <c r="H231" s="449"/>
      <c r="I231" s="449"/>
      <c r="J231" s="449"/>
      <c r="K231" s="449"/>
      <c r="L231" s="449"/>
      <c r="M231" s="449"/>
      <c r="N231" s="449"/>
      <c r="O231" s="449"/>
      <c r="P231" s="449"/>
      <c r="Q231" s="449"/>
      <c r="R231" s="449"/>
      <c r="S231" s="449"/>
      <c r="T231" s="449"/>
      <c r="U231" s="449"/>
      <c r="V231" s="449"/>
      <c r="W231" s="449"/>
      <c r="X231" s="449"/>
      <c r="Y231" s="449"/>
      <c r="Z231" s="449"/>
      <c r="AA231" s="449"/>
      <c r="AB231" s="449"/>
      <c r="AC231" s="449"/>
      <c r="AD231" s="449"/>
      <c r="AE231" s="449"/>
      <c r="AF231" s="449"/>
      <c r="AG231" s="449"/>
      <c r="AH231" s="449"/>
      <c r="AI231" s="449"/>
      <c r="AJ231" s="449"/>
      <c r="AK231" s="449"/>
      <c r="AL231" s="449"/>
      <c r="AM231" s="449"/>
    </row>
    <row r="232" spans="2:39" x14ac:dyDescent="0.3">
      <c r="B232" s="230"/>
      <c r="C232" s="449"/>
      <c r="D232" s="449"/>
      <c r="E232" s="449"/>
      <c r="F232" s="449"/>
      <c r="G232" s="449"/>
      <c r="H232" s="449"/>
      <c r="I232" s="449"/>
      <c r="J232" s="449"/>
      <c r="K232" s="449"/>
      <c r="L232" s="449"/>
      <c r="M232" s="449"/>
      <c r="N232" s="449"/>
      <c r="O232" s="449"/>
      <c r="P232" s="449"/>
      <c r="Q232" s="449"/>
      <c r="R232" s="449"/>
      <c r="S232" s="449"/>
      <c r="T232" s="449"/>
      <c r="U232" s="449"/>
      <c r="V232" s="449"/>
      <c r="W232" s="449"/>
      <c r="X232" s="449"/>
      <c r="Y232" s="449"/>
      <c r="Z232" s="449"/>
      <c r="AA232" s="449"/>
      <c r="AB232" s="449"/>
      <c r="AC232" s="449"/>
      <c r="AD232" s="449"/>
      <c r="AE232" s="449"/>
      <c r="AF232" s="449"/>
      <c r="AG232" s="449"/>
      <c r="AH232" s="449"/>
      <c r="AI232" s="449"/>
      <c r="AJ232" s="449"/>
      <c r="AK232" s="449"/>
      <c r="AL232" s="449"/>
      <c r="AM232" s="449"/>
    </row>
    <row r="233" spans="2:39" x14ac:dyDescent="0.3">
      <c r="B233" s="230"/>
      <c r="C233" s="449"/>
      <c r="D233" s="449"/>
      <c r="E233" s="449"/>
      <c r="F233" s="449"/>
      <c r="G233" s="449"/>
      <c r="H233" s="449"/>
      <c r="I233" s="449"/>
      <c r="J233" s="449"/>
      <c r="K233" s="449"/>
      <c r="L233" s="449"/>
      <c r="M233" s="449"/>
      <c r="N233" s="449"/>
      <c r="O233" s="449"/>
      <c r="P233" s="449"/>
      <c r="Q233" s="449"/>
      <c r="R233" s="449"/>
      <c r="S233" s="449"/>
      <c r="T233" s="449"/>
      <c r="U233" s="449"/>
      <c r="V233" s="449"/>
      <c r="W233" s="449"/>
      <c r="X233" s="449"/>
      <c r="Y233" s="449"/>
      <c r="Z233" s="449"/>
      <c r="AA233" s="449"/>
      <c r="AB233" s="449"/>
      <c r="AC233" s="449"/>
      <c r="AD233" s="449"/>
      <c r="AE233" s="449"/>
      <c r="AF233" s="449"/>
      <c r="AG233" s="449"/>
      <c r="AH233" s="449"/>
      <c r="AI233" s="449"/>
      <c r="AJ233" s="449"/>
      <c r="AK233" s="449"/>
      <c r="AL233" s="449"/>
      <c r="AM233" s="449"/>
    </row>
    <row r="234" spans="2:39" x14ac:dyDescent="0.3">
      <c r="B234" s="230"/>
      <c r="C234" s="449"/>
      <c r="D234" s="449"/>
      <c r="E234" s="449"/>
      <c r="F234" s="449"/>
      <c r="G234" s="449"/>
      <c r="H234" s="449"/>
      <c r="I234" s="449"/>
      <c r="J234" s="449"/>
      <c r="K234" s="449"/>
      <c r="L234" s="449"/>
      <c r="M234" s="449"/>
      <c r="N234" s="449"/>
      <c r="O234" s="449"/>
      <c r="P234" s="449"/>
      <c r="Q234" s="449"/>
      <c r="R234" s="449"/>
      <c r="S234" s="449"/>
      <c r="T234" s="449"/>
      <c r="U234" s="449"/>
      <c r="V234" s="449"/>
      <c r="W234" s="449"/>
      <c r="X234" s="449"/>
      <c r="Y234" s="449"/>
      <c r="Z234" s="449"/>
      <c r="AA234" s="449"/>
      <c r="AB234" s="449"/>
      <c r="AC234" s="449"/>
      <c r="AD234" s="449"/>
      <c r="AE234" s="449"/>
      <c r="AF234" s="449"/>
      <c r="AG234" s="449"/>
      <c r="AH234" s="449"/>
      <c r="AI234" s="449"/>
      <c r="AJ234" s="449"/>
      <c r="AK234" s="449"/>
      <c r="AL234" s="449"/>
      <c r="AM234" s="449"/>
    </row>
    <row r="235" spans="2:39" x14ac:dyDescent="0.3">
      <c r="B235" s="230"/>
      <c r="C235" s="449"/>
      <c r="D235" s="449"/>
      <c r="E235" s="449"/>
      <c r="F235" s="449"/>
      <c r="G235" s="449"/>
      <c r="H235" s="449"/>
      <c r="I235" s="449"/>
      <c r="J235" s="449"/>
      <c r="K235" s="449"/>
      <c r="L235" s="449"/>
      <c r="M235" s="449"/>
      <c r="N235" s="449"/>
      <c r="O235" s="449"/>
      <c r="P235" s="449"/>
      <c r="Q235" s="449"/>
      <c r="R235" s="449"/>
      <c r="S235" s="449"/>
      <c r="T235" s="449"/>
      <c r="U235" s="449"/>
      <c r="V235" s="449"/>
      <c r="W235" s="449"/>
      <c r="X235" s="449"/>
      <c r="Y235" s="449"/>
      <c r="Z235" s="449"/>
      <c r="AA235" s="449"/>
      <c r="AB235" s="449"/>
      <c r="AC235" s="449"/>
      <c r="AD235" s="449"/>
      <c r="AE235" s="449"/>
      <c r="AF235" s="449"/>
      <c r="AG235" s="449"/>
      <c r="AH235" s="449"/>
      <c r="AI235" s="449"/>
      <c r="AJ235" s="449"/>
      <c r="AK235" s="449"/>
      <c r="AL235" s="449"/>
      <c r="AM235" s="449"/>
    </row>
    <row r="236" spans="2:39" x14ac:dyDescent="0.3">
      <c r="B236" s="230"/>
      <c r="C236" s="449"/>
      <c r="D236" s="449"/>
      <c r="E236" s="449"/>
      <c r="F236" s="449"/>
      <c r="G236" s="449"/>
      <c r="H236" s="449"/>
      <c r="I236" s="449"/>
      <c r="J236" s="449"/>
      <c r="K236" s="449"/>
      <c r="L236" s="449"/>
      <c r="M236" s="449"/>
      <c r="N236" s="449"/>
      <c r="O236" s="449"/>
      <c r="P236" s="449"/>
      <c r="Q236" s="449"/>
      <c r="R236" s="449"/>
      <c r="S236" s="449"/>
      <c r="T236" s="449"/>
      <c r="U236" s="449"/>
      <c r="V236" s="449"/>
      <c r="W236" s="449"/>
      <c r="X236" s="449"/>
      <c r="Y236" s="449"/>
      <c r="Z236" s="449"/>
      <c r="AA236" s="449"/>
      <c r="AB236" s="449"/>
      <c r="AC236" s="449"/>
      <c r="AD236" s="449"/>
      <c r="AE236" s="449"/>
      <c r="AF236" s="449"/>
      <c r="AG236" s="449"/>
      <c r="AH236" s="449"/>
      <c r="AI236" s="449"/>
      <c r="AJ236" s="449"/>
      <c r="AK236" s="449"/>
      <c r="AL236" s="449"/>
      <c r="AM236" s="449"/>
    </row>
    <row r="237" spans="2:39" x14ac:dyDescent="0.3">
      <c r="B237" s="230"/>
      <c r="C237" s="449"/>
      <c r="D237" s="449"/>
      <c r="E237" s="449"/>
      <c r="F237" s="449"/>
      <c r="G237" s="449"/>
      <c r="H237" s="449"/>
      <c r="I237" s="449"/>
      <c r="J237" s="449"/>
      <c r="K237" s="449"/>
      <c r="L237" s="449"/>
      <c r="M237" s="449"/>
      <c r="N237" s="449"/>
      <c r="O237" s="449"/>
      <c r="P237" s="449"/>
      <c r="Q237" s="449"/>
      <c r="R237" s="449"/>
      <c r="S237" s="449"/>
      <c r="T237" s="449"/>
      <c r="U237" s="449"/>
      <c r="V237" s="449"/>
      <c r="W237" s="449"/>
      <c r="X237" s="449"/>
      <c r="Y237" s="449"/>
      <c r="Z237" s="449"/>
      <c r="AA237" s="449"/>
      <c r="AB237" s="449"/>
      <c r="AC237" s="449"/>
      <c r="AD237" s="449"/>
      <c r="AE237" s="449"/>
      <c r="AF237" s="449"/>
      <c r="AG237" s="449"/>
      <c r="AH237" s="449"/>
      <c r="AI237" s="449"/>
      <c r="AJ237" s="449"/>
      <c r="AK237" s="449"/>
      <c r="AL237" s="449"/>
      <c r="AM237" s="449"/>
    </row>
    <row r="238" spans="2:39" x14ac:dyDescent="0.3">
      <c r="B238" s="230"/>
      <c r="C238" s="449"/>
      <c r="D238" s="449"/>
      <c r="E238" s="449"/>
      <c r="F238" s="449"/>
      <c r="G238" s="449"/>
      <c r="H238" s="449"/>
      <c r="I238" s="449"/>
      <c r="J238" s="449"/>
      <c r="K238" s="449"/>
      <c r="L238" s="449"/>
      <c r="M238" s="449"/>
      <c r="N238" s="449"/>
      <c r="O238" s="449"/>
      <c r="P238" s="449"/>
      <c r="Q238" s="449"/>
      <c r="R238" s="449"/>
      <c r="S238" s="449"/>
      <c r="T238" s="449"/>
      <c r="U238" s="449"/>
      <c r="V238" s="449"/>
      <c r="W238" s="449"/>
      <c r="X238" s="449"/>
      <c r="Y238" s="449"/>
      <c r="Z238" s="449"/>
      <c r="AA238" s="449"/>
      <c r="AB238" s="449"/>
      <c r="AC238" s="449"/>
      <c r="AD238" s="449"/>
      <c r="AE238" s="449"/>
      <c r="AF238" s="449"/>
      <c r="AG238" s="449"/>
      <c r="AH238" s="449"/>
      <c r="AI238" s="449"/>
      <c r="AJ238" s="449"/>
      <c r="AK238" s="449"/>
      <c r="AL238" s="449"/>
      <c r="AM238" s="449"/>
    </row>
    <row r="239" spans="2:39" x14ac:dyDescent="0.3">
      <c r="B239" s="230"/>
      <c r="C239" s="449"/>
      <c r="D239" s="449"/>
      <c r="E239" s="449"/>
      <c r="F239" s="449"/>
      <c r="G239" s="449"/>
      <c r="H239" s="449"/>
      <c r="I239" s="449"/>
      <c r="J239" s="449"/>
      <c r="K239" s="449"/>
      <c r="L239" s="449"/>
      <c r="M239" s="449"/>
      <c r="N239" s="449"/>
      <c r="O239" s="449"/>
      <c r="P239" s="449"/>
      <c r="Q239" s="449"/>
      <c r="R239" s="449"/>
      <c r="S239" s="449"/>
      <c r="T239" s="449"/>
      <c r="U239" s="449"/>
      <c r="V239" s="449"/>
      <c r="W239" s="449"/>
      <c r="X239" s="449"/>
      <c r="Y239" s="449"/>
      <c r="Z239" s="449"/>
      <c r="AA239" s="449"/>
      <c r="AB239" s="449"/>
      <c r="AC239" s="449"/>
      <c r="AD239" s="449"/>
      <c r="AE239" s="449"/>
      <c r="AF239" s="449"/>
      <c r="AG239" s="449"/>
      <c r="AH239" s="449"/>
      <c r="AI239" s="449"/>
      <c r="AJ239" s="449"/>
      <c r="AK239" s="449"/>
      <c r="AL239" s="449"/>
      <c r="AM239" s="449"/>
    </row>
    <row r="240" spans="2:39" x14ac:dyDescent="0.3">
      <c r="B240" s="230"/>
      <c r="C240" s="449"/>
      <c r="D240" s="449"/>
      <c r="E240" s="449"/>
      <c r="F240" s="449"/>
      <c r="G240" s="449"/>
      <c r="H240" s="449"/>
      <c r="I240" s="449"/>
      <c r="J240" s="449"/>
      <c r="K240" s="449"/>
      <c r="L240" s="449"/>
      <c r="M240" s="449"/>
      <c r="N240" s="449"/>
      <c r="O240" s="449"/>
      <c r="P240" s="449"/>
      <c r="Q240" s="449"/>
      <c r="R240" s="449"/>
      <c r="S240" s="449"/>
      <c r="T240" s="449"/>
      <c r="U240" s="449"/>
      <c r="V240" s="449"/>
      <c r="W240" s="449"/>
      <c r="X240" s="449"/>
      <c r="Y240" s="449"/>
      <c r="Z240" s="449"/>
      <c r="AA240" s="449"/>
      <c r="AB240" s="449"/>
      <c r="AC240" s="449"/>
      <c r="AD240" s="449"/>
      <c r="AE240" s="449"/>
      <c r="AF240" s="449"/>
      <c r="AG240" s="449"/>
      <c r="AH240" s="449"/>
      <c r="AI240" s="449"/>
      <c r="AJ240" s="449"/>
      <c r="AK240" s="449"/>
      <c r="AL240" s="449"/>
      <c r="AM240" s="449"/>
    </row>
    <row r="241" spans="2:39" x14ac:dyDescent="0.3">
      <c r="B241" s="230"/>
      <c r="C241" s="449"/>
      <c r="D241" s="449"/>
      <c r="E241" s="449"/>
      <c r="F241" s="449"/>
      <c r="G241" s="449"/>
      <c r="H241" s="449"/>
      <c r="I241" s="449"/>
      <c r="J241" s="449"/>
      <c r="K241" s="449"/>
      <c r="L241" s="449"/>
      <c r="M241" s="449"/>
      <c r="N241" s="449"/>
      <c r="O241" s="449"/>
      <c r="P241" s="449"/>
      <c r="Q241" s="449"/>
      <c r="R241" s="449"/>
      <c r="S241" s="449"/>
      <c r="T241" s="449"/>
      <c r="U241" s="449"/>
      <c r="V241" s="449"/>
      <c r="W241" s="449"/>
      <c r="X241" s="449"/>
      <c r="Y241" s="449"/>
      <c r="Z241" s="449"/>
      <c r="AA241" s="449"/>
      <c r="AB241" s="449"/>
      <c r="AC241" s="449"/>
      <c r="AD241" s="449"/>
      <c r="AE241" s="449"/>
      <c r="AF241" s="449"/>
      <c r="AG241" s="449"/>
      <c r="AH241" s="449"/>
      <c r="AI241" s="449"/>
      <c r="AJ241" s="449"/>
      <c r="AK241" s="449"/>
      <c r="AL241" s="449"/>
      <c r="AM241" s="449"/>
    </row>
    <row r="242" spans="2:39" x14ac:dyDescent="0.3">
      <c r="B242" s="230"/>
      <c r="C242" s="449"/>
      <c r="D242" s="449"/>
      <c r="E242" s="449"/>
      <c r="F242" s="449"/>
      <c r="G242" s="449"/>
      <c r="H242" s="449"/>
      <c r="I242" s="449"/>
      <c r="J242" s="449"/>
      <c r="K242" s="449"/>
      <c r="L242" s="449"/>
      <c r="M242" s="449"/>
      <c r="N242" s="449"/>
      <c r="O242" s="449"/>
      <c r="P242" s="449"/>
      <c r="Q242" s="449"/>
      <c r="R242" s="449"/>
      <c r="S242" s="449"/>
      <c r="T242" s="449"/>
      <c r="U242" s="449"/>
      <c r="V242" s="449"/>
      <c r="W242" s="449"/>
      <c r="X242" s="449"/>
      <c r="Y242" s="449"/>
      <c r="Z242" s="449"/>
      <c r="AA242" s="449"/>
      <c r="AB242" s="449"/>
      <c r="AC242" s="449"/>
      <c r="AD242" s="449"/>
      <c r="AE242" s="449"/>
      <c r="AF242" s="449"/>
      <c r="AG242" s="449"/>
      <c r="AH242" s="449"/>
      <c r="AI242" s="449"/>
      <c r="AJ242" s="449"/>
      <c r="AK242" s="449"/>
      <c r="AL242" s="449"/>
      <c r="AM242" s="449"/>
    </row>
    <row r="243" spans="2:39" x14ac:dyDescent="0.3">
      <c r="B243" s="230"/>
      <c r="C243" s="449"/>
      <c r="D243" s="449"/>
      <c r="E243" s="449"/>
      <c r="F243" s="449"/>
      <c r="G243" s="449"/>
      <c r="H243" s="449"/>
      <c r="I243" s="449"/>
      <c r="J243" s="449"/>
      <c r="K243" s="449"/>
      <c r="L243" s="449"/>
      <c r="M243" s="449"/>
      <c r="N243" s="449"/>
      <c r="O243" s="449"/>
      <c r="P243" s="449"/>
      <c r="Q243" s="449"/>
      <c r="R243" s="449"/>
      <c r="S243" s="449"/>
      <c r="T243" s="449"/>
      <c r="U243" s="449"/>
      <c r="V243" s="449"/>
      <c r="W243" s="449"/>
      <c r="X243" s="449"/>
      <c r="Y243" s="449"/>
      <c r="Z243" s="449"/>
      <c r="AA243" s="449"/>
      <c r="AB243" s="449"/>
      <c r="AC243" s="449"/>
      <c r="AD243" s="449"/>
      <c r="AE243" s="449"/>
      <c r="AF243" s="449"/>
      <c r="AG243" s="449"/>
      <c r="AH243" s="449"/>
      <c r="AI243" s="449"/>
      <c r="AJ243" s="449"/>
      <c r="AK243" s="449"/>
      <c r="AL243" s="449"/>
      <c r="AM243" s="449"/>
    </row>
    <row r="244" spans="2:39" x14ac:dyDescent="0.3">
      <c r="B244" s="230"/>
      <c r="C244" s="449"/>
      <c r="D244" s="449"/>
      <c r="E244" s="449"/>
      <c r="F244" s="449"/>
      <c r="G244" s="449"/>
      <c r="H244" s="449"/>
      <c r="I244" s="449"/>
      <c r="J244" s="449"/>
      <c r="K244" s="449"/>
      <c r="L244" s="449"/>
      <c r="M244" s="449"/>
      <c r="N244" s="449"/>
      <c r="O244" s="449"/>
      <c r="P244" s="449"/>
      <c r="Q244" s="449"/>
      <c r="R244" s="449"/>
      <c r="S244" s="449"/>
      <c r="T244" s="449"/>
      <c r="U244" s="449"/>
      <c r="V244" s="449"/>
      <c r="W244" s="449"/>
      <c r="X244" s="449"/>
      <c r="Y244" s="449"/>
      <c r="Z244" s="449"/>
      <c r="AA244" s="449"/>
      <c r="AB244" s="449"/>
      <c r="AC244" s="449"/>
      <c r="AD244" s="449"/>
      <c r="AE244" s="449"/>
      <c r="AF244" s="449"/>
      <c r="AG244" s="449"/>
      <c r="AH244" s="449"/>
      <c r="AI244" s="449"/>
      <c r="AJ244" s="449"/>
      <c r="AK244" s="449"/>
      <c r="AL244" s="449"/>
      <c r="AM244" s="449"/>
    </row>
    <row r="245" spans="2:39" x14ac:dyDescent="0.3">
      <c r="B245" s="230"/>
      <c r="C245" s="449"/>
      <c r="D245" s="449"/>
      <c r="E245" s="449"/>
      <c r="F245" s="449"/>
      <c r="G245" s="449"/>
      <c r="H245" s="449"/>
      <c r="I245" s="449"/>
      <c r="J245" s="449"/>
      <c r="K245" s="449"/>
      <c r="L245" s="449"/>
      <c r="M245" s="449"/>
      <c r="N245" s="449"/>
      <c r="O245" s="449"/>
      <c r="P245" s="449"/>
      <c r="Q245" s="449"/>
      <c r="R245" s="449"/>
      <c r="S245" s="449"/>
      <c r="T245" s="449"/>
      <c r="U245" s="449"/>
      <c r="V245" s="449"/>
      <c r="W245" s="449"/>
      <c r="X245" s="449"/>
      <c r="Y245" s="449"/>
      <c r="Z245" s="449"/>
      <c r="AA245" s="449"/>
      <c r="AB245" s="449"/>
      <c r="AC245" s="449"/>
      <c r="AD245" s="449"/>
      <c r="AE245" s="449"/>
      <c r="AF245" s="449"/>
      <c r="AG245" s="449"/>
      <c r="AH245" s="449"/>
      <c r="AI245" s="449"/>
      <c r="AJ245" s="449"/>
      <c r="AK245" s="449"/>
      <c r="AL245" s="449"/>
      <c r="AM245" s="449"/>
    </row>
    <row r="246" spans="2:39" x14ac:dyDescent="0.3">
      <c r="B246" s="230"/>
      <c r="C246" s="449"/>
      <c r="D246" s="449"/>
      <c r="E246" s="449"/>
      <c r="F246" s="449"/>
      <c r="G246" s="449"/>
      <c r="H246" s="449"/>
      <c r="I246" s="449"/>
      <c r="J246" s="449"/>
      <c r="K246" s="449"/>
      <c r="L246" s="449"/>
      <c r="M246" s="449"/>
      <c r="N246" s="449"/>
      <c r="O246" s="449"/>
      <c r="P246" s="449"/>
      <c r="Q246" s="449"/>
      <c r="R246" s="449"/>
      <c r="S246" s="449"/>
      <c r="T246" s="449"/>
      <c r="U246" s="449"/>
      <c r="V246" s="449"/>
      <c r="W246" s="449"/>
      <c r="X246" s="449"/>
      <c r="Y246" s="449"/>
      <c r="Z246" s="449"/>
      <c r="AA246" s="449"/>
      <c r="AB246" s="449"/>
      <c r="AC246" s="449"/>
      <c r="AD246" s="449"/>
      <c r="AE246" s="449"/>
      <c r="AF246" s="449"/>
      <c r="AG246" s="449"/>
      <c r="AH246" s="449"/>
      <c r="AI246" s="449"/>
      <c r="AJ246" s="449"/>
      <c r="AK246" s="449"/>
      <c r="AL246" s="449"/>
      <c r="AM246" s="449"/>
    </row>
    <row r="247" spans="2:39" x14ac:dyDescent="0.3">
      <c r="B247" s="230"/>
      <c r="C247" s="449"/>
      <c r="D247" s="449"/>
      <c r="E247" s="449"/>
      <c r="F247" s="449"/>
      <c r="G247" s="449"/>
      <c r="H247" s="449"/>
      <c r="I247" s="449"/>
      <c r="J247" s="449"/>
      <c r="K247" s="449"/>
      <c r="L247" s="449"/>
      <c r="M247" s="449"/>
      <c r="N247" s="449"/>
      <c r="O247" s="449"/>
      <c r="P247" s="449"/>
      <c r="Q247" s="449"/>
      <c r="R247" s="449"/>
      <c r="S247" s="449"/>
      <c r="T247" s="449"/>
      <c r="U247" s="449"/>
      <c r="V247" s="449"/>
      <c r="W247" s="449"/>
      <c r="X247" s="449"/>
      <c r="Y247" s="449"/>
      <c r="Z247" s="449"/>
      <c r="AA247" s="449"/>
      <c r="AB247" s="449"/>
      <c r="AC247" s="449"/>
      <c r="AD247" s="449"/>
      <c r="AE247" s="449"/>
      <c r="AF247" s="449"/>
      <c r="AG247" s="449"/>
      <c r="AH247" s="449"/>
      <c r="AI247" s="449"/>
      <c r="AJ247" s="449"/>
      <c r="AK247" s="449"/>
      <c r="AL247" s="449"/>
      <c r="AM247" s="449"/>
    </row>
    <row r="248" spans="2:39" x14ac:dyDescent="0.3">
      <c r="B248" s="230"/>
      <c r="C248" s="449"/>
      <c r="D248" s="449"/>
      <c r="E248" s="449"/>
      <c r="F248" s="449"/>
      <c r="G248" s="449"/>
      <c r="H248" s="449"/>
      <c r="I248" s="449"/>
      <c r="J248" s="449"/>
      <c r="K248" s="449"/>
      <c r="L248" s="449"/>
      <c r="M248" s="449"/>
      <c r="N248" s="449"/>
      <c r="O248" s="449"/>
      <c r="P248" s="449"/>
      <c r="Q248" s="449"/>
      <c r="R248" s="449"/>
      <c r="S248" s="449"/>
      <c r="T248" s="449"/>
      <c r="U248" s="449"/>
      <c r="V248" s="449"/>
      <c r="W248" s="449"/>
      <c r="X248" s="449"/>
      <c r="Y248" s="449"/>
      <c r="Z248" s="449"/>
      <c r="AA248" s="449"/>
      <c r="AB248" s="449"/>
      <c r="AC248" s="449"/>
      <c r="AD248" s="449"/>
      <c r="AE248" s="449"/>
      <c r="AF248" s="449"/>
      <c r="AG248" s="449"/>
      <c r="AH248" s="449"/>
      <c r="AI248" s="449"/>
      <c r="AJ248" s="449"/>
      <c r="AK248" s="449"/>
      <c r="AL248" s="449"/>
      <c r="AM248" s="449"/>
    </row>
    <row r="249" spans="2:39" x14ac:dyDescent="0.3">
      <c r="B249" s="230"/>
      <c r="C249" s="449"/>
      <c r="D249" s="449"/>
      <c r="E249" s="449"/>
      <c r="F249" s="449"/>
      <c r="G249" s="449"/>
      <c r="H249" s="449"/>
      <c r="I249" s="449"/>
      <c r="J249" s="449"/>
      <c r="K249" s="449"/>
      <c r="L249" s="449"/>
      <c r="M249" s="449"/>
      <c r="N249" s="449"/>
      <c r="O249" s="449"/>
      <c r="P249" s="449"/>
      <c r="Q249" s="449"/>
      <c r="R249" s="449"/>
      <c r="S249" s="449"/>
      <c r="T249" s="449"/>
      <c r="U249" s="449"/>
      <c r="V249" s="449"/>
      <c r="W249" s="449"/>
      <c r="X249" s="449"/>
      <c r="Y249" s="449"/>
      <c r="Z249" s="449"/>
      <c r="AA249" s="449"/>
      <c r="AB249" s="449"/>
      <c r="AC249" s="449"/>
      <c r="AD249" s="449"/>
      <c r="AE249" s="449"/>
      <c r="AF249" s="449"/>
      <c r="AG249" s="449"/>
      <c r="AH249" s="449"/>
      <c r="AI249" s="449"/>
      <c r="AJ249" s="449"/>
      <c r="AK249" s="449"/>
      <c r="AL249" s="449"/>
      <c r="AM249" s="449"/>
    </row>
    <row r="250" spans="2:39" x14ac:dyDescent="0.3">
      <c r="B250" s="230"/>
      <c r="C250" s="449"/>
      <c r="D250" s="449"/>
      <c r="E250" s="449"/>
      <c r="F250" s="449"/>
      <c r="G250" s="449"/>
      <c r="H250" s="449"/>
      <c r="I250" s="449"/>
      <c r="J250" s="449"/>
      <c r="K250" s="449"/>
      <c r="L250" s="449"/>
      <c r="M250" s="449"/>
      <c r="N250" s="449"/>
      <c r="O250" s="449"/>
      <c r="P250" s="449"/>
      <c r="Q250" s="449"/>
      <c r="R250" s="449"/>
      <c r="S250" s="449"/>
      <c r="T250" s="449"/>
      <c r="U250" s="449"/>
      <c r="V250" s="449"/>
      <c r="W250" s="449"/>
      <c r="X250" s="449"/>
      <c r="Y250" s="449"/>
      <c r="Z250" s="449"/>
      <c r="AA250" s="449"/>
      <c r="AB250" s="449"/>
      <c r="AC250" s="449"/>
      <c r="AD250" s="449"/>
      <c r="AE250" s="449"/>
      <c r="AF250" s="449"/>
      <c r="AG250" s="449"/>
      <c r="AH250" s="449"/>
      <c r="AI250" s="449"/>
      <c r="AJ250" s="449"/>
      <c r="AK250" s="449"/>
      <c r="AL250" s="449"/>
      <c r="AM250" s="449"/>
    </row>
    <row r="251" spans="2:39" x14ac:dyDescent="0.3">
      <c r="B251" s="230"/>
      <c r="C251" s="449"/>
      <c r="D251" s="449"/>
      <c r="E251" s="449"/>
      <c r="F251" s="449"/>
      <c r="G251" s="449"/>
      <c r="H251" s="449"/>
      <c r="I251" s="449"/>
      <c r="J251" s="449"/>
      <c r="K251" s="449"/>
      <c r="L251" s="449"/>
      <c r="M251" s="449"/>
      <c r="N251" s="449"/>
      <c r="O251" s="449"/>
      <c r="P251" s="449"/>
      <c r="Q251" s="449"/>
      <c r="R251" s="449"/>
      <c r="S251" s="449"/>
      <c r="T251" s="449"/>
      <c r="U251" s="449"/>
      <c r="V251" s="449"/>
      <c r="W251" s="449"/>
      <c r="X251" s="449"/>
      <c r="Y251" s="449"/>
      <c r="Z251" s="449"/>
      <c r="AA251" s="449"/>
      <c r="AB251" s="449"/>
      <c r="AC251" s="449"/>
      <c r="AD251" s="449"/>
      <c r="AE251" s="449"/>
      <c r="AF251" s="449"/>
      <c r="AG251" s="449"/>
      <c r="AH251" s="449"/>
      <c r="AI251" s="449"/>
      <c r="AJ251" s="449"/>
      <c r="AK251" s="449"/>
      <c r="AL251" s="449"/>
      <c r="AM251" s="449"/>
    </row>
    <row r="252" spans="2:39" x14ac:dyDescent="0.3">
      <c r="B252" s="230"/>
      <c r="C252" s="449"/>
      <c r="D252" s="449"/>
      <c r="E252" s="449"/>
      <c r="F252" s="449"/>
      <c r="G252" s="449"/>
      <c r="H252" s="449"/>
      <c r="I252" s="449"/>
      <c r="J252" s="449"/>
      <c r="K252" s="449"/>
      <c r="L252" s="449"/>
      <c r="M252" s="449"/>
      <c r="N252" s="449"/>
      <c r="O252" s="449"/>
      <c r="P252" s="449"/>
      <c r="Q252" s="449"/>
      <c r="R252" s="449"/>
      <c r="S252" s="449"/>
      <c r="T252" s="449"/>
      <c r="U252" s="449"/>
      <c r="V252" s="449"/>
      <c r="W252" s="449"/>
      <c r="X252" s="449"/>
      <c r="Y252" s="449"/>
      <c r="Z252" s="449"/>
      <c r="AA252" s="449"/>
      <c r="AB252" s="449"/>
      <c r="AC252" s="449"/>
      <c r="AD252" s="449"/>
      <c r="AE252" s="449"/>
      <c r="AF252" s="449"/>
      <c r="AG252" s="449"/>
      <c r="AH252" s="449"/>
      <c r="AI252" s="449"/>
      <c r="AJ252" s="449"/>
      <c r="AK252" s="449"/>
      <c r="AL252" s="449"/>
      <c r="AM252" s="449"/>
    </row>
    <row r="253" spans="2:39" x14ac:dyDescent="0.3">
      <c r="B253" s="230"/>
      <c r="C253" s="449"/>
      <c r="D253" s="449"/>
      <c r="E253" s="449"/>
      <c r="F253" s="449"/>
      <c r="G253" s="449"/>
      <c r="H253" s="449"/>
      <c r="I253" s="449"/>
      <c r="J253" s="449"/>
      <c r="K253" s="449"/>
      <c r="L253" s="449"/>
      <c r="M253" s="449"/>
      <c r="N253" s="449"/>
      <c r="O253" s="449"/>
      <c r="P253" s="449"/>
      <c r="Q253" s="449"/>
      <c r="R253" s="449"/>
      <c r="S253" s="449"/>
      <c r="T253" s="449"/>
      <c r="U253" s="449"/>
      <c r="V253" s="449"/>
      <c r="W253" s="449"/>
      <c r="X253" s="449"/>
      <c r="Y253" s="449"/>
      <c r="Z253" s="449"/>
      <c r="AA253" s="449"/>
      <c r="AB253" s="449"/>
      <c r="AC253" s="449"/>
      <c r="AD253" s="449"/>
      <c r="AE253" s="449"/>
      <c r="AF253" s="449"/>
      <c r="AG253" s="449"/>
      <c r="AH253" s="449"/>
      <c r="AI253" s="449"/>
      <c r="AJ253" s="449"/>
      <c r="AK253" s="449"/>
      <c r="AL253" s="449"/>
      <c r="AM253" s="449"/>
    </row>
    <row r="254" spans="2:39" x14ac:dyDescent="0.3">
      <c r="B254" s="230"/>
      <c r="C254" s="449"/>
      <c r="D254" s="449"/>
      <c r="E254" s="449"/>
      <c r="F254" s="449"/>
      <c r="G254" s="449"/>
      <c r="H254" s="449"/>
      <c r="I254" s="449"/>
      <c r="J254" s="449"/>
      <c r="K254" s="449"/>
      <c r="L254" s="449"/>
      <c r="M254" s="449"/>
      <c r="N254" s="449"/>
      <c r="O254" s="449"/>
      <c r="P254" s="449"/>
      <c r="Q254" s="449"/>
      <c r="R254" s="449"/>
      <c r="S254" s="449"/>
      <c r="T254" s="449"/>
      <c r="U254" s="449"/>
      <c r="V254" s="449"/>
      <c r="W254" s="449"/>
      <c r="X254" s="449"/>
      <c r="Y254" s="449"/>
      <c r="Z254" s="449"/>
      <c r="AA254" s="449"/>
      <c r="AB254" s="449"/>
      <c r="AC254" s="449"/>
      <c r="AD254" s="449"/>
      <c r="AE254" s="449"/>
      <c r="AF254" s="449"/>
      <c r="AG254" s="449"/>
      <c r="AH254" s="449"/>
      <c r="AI254" s="449"/>
      <c r="AJ254" s="449"/>
      <c r="AK254" s="449"/>
      <c r="AL254" s="449"/>
      <c r="AM254" s="449"/>
    </row>
    <row r="255" spans="2:39" x14ac:dyDescent="0.3">
      <c r="B255" s="230"/>
      <c r="C255" s="449"/>
      <c r="D255" s="449"/>
      <c r="E255" s="449"/>
      <c r="F255" s="449"/>
      <c r="G255" s="449"/>
      <c r="H255" s="449"/>
      <c r="I255" s="449"/>
      <c r="J255" s="449"/>
      <c r="K255" s="449"/>
      <c r="L255" s="449"/>
      <c r="M255" s="449"/>
      <c r="N255" s="449"/>
      <c r="O255" s="449"/>
      <c r="P255" s="449"/>
      <c r="Q255" s="449"/>
      <c r="R255" s="449"/>
      <c r="S255" s="449"/>
      <c r="T255" s="449"/>
      <c r="U255" s="449"/>
      <c r="V255" s="449"/>
      <c r="W255" s="449"/>
      <c r="X255" s="449"/>
      <c r="Y255" s="449"/>
      <c r="Z255" s="449"/>
      <c r="AA255" s="449"/>
      <c r="AB255" s="449"/>
      <c r="AC255" s="449"/>
      <c r="AD255" s="449"/>
      <c r="AE255" s="449"/>
      <c r="AF255" s="449"/>
      <c r="AG255" s="449"/>
      <c r="AH255" s="449"/>
      <c r="AI255" s="449"/>
      <c r="AJ255" s="449"/>
      <c r="AK255" s="449"/>
      <c r="AL255" s="449"/>
      <c r="AM255" s="449"/>
    </row>
    <row r="256" spans="2:39" x14ac:dyDescent="0.3">
      <c r="B256" s="230"/>
      <c r="C256" s="449"/>
      <c r="D256" s="449"/>
      <c r="E256" s="449"/>
      <c r="F256" s="449"/>
      <c r="G256" s="449"/>
      <c r="H256" s="449"/>
      <c r="I256" s="449"/>
      <c r="J256" s="449"/>
      <c r="K256" s="449"/>
      <c r="L256" s="449"/>
      <c r="M256" s="449"/>
      <c r="N256" s="449"/>
      <c r="O256" s="449"/>
      <c r="P256" s="449"/>
      <c r="Q256" s="449"/>
      <c r="R256" s="449"/>
      <c r="S256" s="449"/>
      <c r="T256" s="449"/>
      <c r="U256" s="449"/>
      <c r="V256" s="449"/>
      <c r="W256" s="449"/>
      <c r="X256" s="449"/>
      <c r="Y256" s="449"/>
      <c r="Z256" s="449"/>
      <c r="AA256" s="449"/>
      <c r="AB256" s="449"/>
      <c r="AC256" s="449"/>
      <c r="AD256" s="449"/>
      <c r="AE256" s="449"/>
      <c r="AF256" s="449"/>
      <c r="AG256" s="449"/>
      <c r="AH256" s="449"/>
      <c r="AI256" s="449"/>
      <c r="AJ256" s="449"/>
      <c r="AK256" s="449"/>
      <c r="AL256" s="449"/>
      <c r="AM256" s="449"/>
    </row>
    <row r="257" spans="2:39" x14ac:dyDescent="0.3">
      <c r="B257" s="230"/>
      <c r="C257" s="449"/>
      <c r="D257" s="449"/>
      <c r="E257" s="449"/>
      <c r="F257" s="449"/>
      <c r="G257" s="449"/>
      <c r="H257" s="449"/>
      <c r="I257" s="449"/>
      <c r="J257" s="449"/>
      <c r="K257" s="449"/>
      <c r="L257" s="449"/>
      <c r="M257" s="449"/>
      <c r="N257" s="449"/>
      <c r="O257" s="449"/>
      <c r="P257" s="449"/>
      <c r="Q257" s="449"/>
      <c r="R257" s="449"/>
      <c r="S257" s="449"/>
      <c r="T257" s="449"/>
      <c r="U257" s="449"/>
      <c r="V257" s="449"/>
      <c r="W257" s="449"/>
      <c r="X257" s="449"/>
      <c r="Y257" s="449"/>
      <c r="Z257" s="449"/>
      <c r="AA257" s="449"/>
      <c r="AB257" s="449"/>
      <c r="AC257" s="449"/>
      <c r="AD257" s="449"/>
      <c r="AE257" s="449"/>
      <c r="AF257" s="449"/>
      <c r="AG257" s="449"/>
      <c r="AH257" s="449"/>
      <c r="AI257" s="449"/>
      <c r="AJ257" s="449"/>
      <c r="AK257" s="449"/>
      <c r="AL257" s="449"/>
      <c r="AM257" s="449"/>
    </row>
    <row r="258" spans="2:39" x14ac:dyDescent="0.3">
      <c r="B258" s="230"/>
      <c r="C258" s="449"/>
      <c r="D258" s="449"/>
      <c r="E258" s="449"/>
      <c r="F258" s="449"/>
      <c r="G258" s="449"/>
      <c r="H258" s="449"/>
      <c r="I258" s="449"/>
      <c r="J258" s="449"/>
      <c r="K258" s="449"/>
      <c r="L258" s="449"/>
      <c r="M258" s="449"/>
      <c r="N258" s="449"/>
      <c r="O258" s="449"/>
      <c r="P258" s="449"/>
      <c r="Q258" s="449"/>
      <c r="R258" s="449"/>
      <c r="S258" s="449"/>
      <c r="T258" s="449"/>
      <c r="U258" s="449"/>
      <c r="V258" s="449"/>
      <c r="W258" s="449"/>
      <c r="X258" s="449"/>
      <c r="Y258" s="449"/>
      <c r="Z258" s="449"/>
      <c r="AA258" s="449"/>
      <c r="AB258" s="449"/>
      <c r="AC258" s="449"/>
      <c r="AD258" s="449"/>
      <c r="AE258" s="449"/>
      <c r="AF258" s="449"/>
      <c r="AG258" s="449"/>
      <c r="AH258" s="449"/>
      <c r="AI258" s="449"/>
      <c r="AJ258" s="449"/>
      <c r="AK258" s="449"/>
      <c r="AL258" s="449"/>
      <c r="AM258" s="449"/>
    </row>
    <row r="259" spans="2:39" x14ac:dyDescent="0.3">
      <c r="B259" s="230"/>
      <c r="C259" s="449"/>
      <c r="D259" s="449"/>
      <c r="E259" s="449"/>
      <c r="F259" s="449"/>
      <c r="G259" s="449"/>
      <c r="H259" s="449"/>
      <c r="I259" s="449"/>
      <c r="J259" s="449"/>
      <c r="K259" s="449"/>
      <c r="L259" s="449"/>
      <c r="M259" s="449"/>
      <c r="N259" s="449"/>
      <c r="O259" s="449"/>
      <c r="P259" s="449"/>
      <c r="Q259" s="449"/>
      <c r="R259" s="449"/>
      <c r="S259" s="449"/>
      <c r="T259" s="449"/>
      <c r="U259" s="449"/>
      <c r="V259" s="449"/>
      <c r="W259" s="449"/>
      <c r="X259" s="449"/>
      <c r="Y259" s="449"/>
      <c r="Z259" s="449"/>
      <c r="AA259" s="449"/>
      <c r="AB259" s="449"/>
      <c r="AC259" s="449"/>
      <c r="AD259" s="449"/>
      <c r="AE259" s="449"/>
      <c r="AF259" s="449"/>
      <c r="AG259" s="449"/>
      <c r="AH259" s="449"/>
      <c r="AI259" s="449"/>
      <c r="AJ259" s="449"/>
      <c r="AK259" s="449"/>
      <c r="AL259" s="449"/>
      <c r="AM259" s="449"/>
    </row>
    <row r="260" spans="2:39" x14ac:dyDescent="0.3">
      <c r="B260" s="230"/>
      <c r="C260" s="449"/>
      <c r="D260" s="449"/>
      <c r="E260" s="449"/>
      <c r="F260" s="449"/>
      <c r="G260" s="449"/>
      <c r="H260" s="449"/>
      <c r="I260" s="449"/>
      <c r="J260" s="449"/>
      <c r="K260" s="449"/>
      <c r="L260" s="449"/>
      <c r="M260" s="449"/>
      <c r="N260" s="449"/>
      <c r="O260" s="449"/>
      <c r="P260" s="449"/>
      <c r="Q260" s="449"/>
      <c r="R260" s="449"/>
      <c r="S260" s="449"/>
      <c r="T260" s="449"/>
      <c r="U260" s="449"/>
      <c r="V260" s="449"/>
      <c r="W260" s="449"/>
      <c r="X260" s="449"/>
      <c r="Y260" s="449"/>
      <c r="Z260" s="449"/>
      <c r="AA260" s="449"/>
      <c r="AB260" s="449"/>
      <c r="AC260" s="449"/>
      <c r="AD260" s="449"/>
      <c r="AE260" s="449"/>
      <c r="AF260" s="449"/>
      <c r="AG260" s="449"/>
      <c r="AH260" s="449"/>
      <c r="AI260" s="449"/>
      <c r="AJ260" s="449"/>
      <c r="AK260" s="449"/>
      <c r="AL260" s="449"/>
      <c r="AM260" s="449"/>
    </row>
    <row r="261" spans="2:39" x14ac:dyDescent="0.3">
      <c r="B261" s="230"/>
      <c r="C261" s="449"/>
      <c r="D261" s="449"/>
      <c r="E261" s="449"/>
      <c r="F261" s="449"/>
      <c r="G261" s="449"/>
      <c r="H261" s="449"/>
      <c r="I261" s="449"/>
      <c r="J261" s="449"/>
      <c r="K261" s="449"/>
      <c r="L261" s="449"/>
      <c r="M261" s="449"/>
      <c r="N261" s="449"/>
      <c r="O261" s="449"/>
      <c r="P261" s="449"/>
      <c r="Q261" s="449"/>
      <c r="R261" s="449"/>
      <c r="S261" s="449"/>
      <c r="T261" s="449"/>
      <c r="U261" s="449"/>
      <c r="V261" s="449"/>
      <c r="W261" s="449"/>
      <c r="X261" s="449"/>
      <c r="Y261" s="449"/>
      <c r="Z261" s="449"/>
      <c r="AA261" s="449"/>
      <c r="AB261" s="449"/>
      <c r="AC261" s="449"/>
      <c r="AD261" s="449"/>
      <c r="AE261" s="449"/>
      <c r="AF261" s="449"/>
      <c r="AG261" s="449"/>
      <c r="AH261" s="449"/>
      <c r="AI261" s="449"/>
      <c r="AJ261" s="449"/>
      <c r="AK261" s="449"/>
      <c r="AL261" s="449"/>
      <c r="AM261" s="449"/>
    </row>
    <row r="262" spans="2:39" x14ac:dyDescent="0.3">
      <c r="B262" s="230"/>
      <c r="C262" s="449"/>
      <c r="D262" s="449"/>
      <c r="E262" s="449"/>
      <c r="F262" s="449"/>
      <c r="G262" s="449"/>
      <c r="H262" s="449"/>
      <c r="I262" s="449"/>
      <c r="J262" s="449"/>
      <c r="K262" s="449"/>
      <c r="L262" s="449"/>
      <c r="M262" s="449"/>
      <c r="N262" s="449"/>
      <c r="O262" s="449"/>
      <c r="P262" s="449"/>
      <c r="Q262" s="449"/>
      <c r="R262" s="449"/>
      <c r="S262" s="449"/>
      <c r="T262" s="449"/>
      <c r="U262" s="449"/>
      <c r="V262" s="449"/>
      <c r="W262" s="449"/>
      <c r="X262" s="449"/>
      <c r="Y262" s="449"/>
      <c r="Z262" s="449"/>
      <c r="AA262" s="449"/>
      <c r="AB262" s="449"/>
      <c r="AC262" s="449"/>
      <c r="AD262" s="449"/>
      <c r="AE262" s="449"/>
      <c r="AF262" s="449"/>
      <c r="AG262" s="449"/>
      <c r="AH262" s="449"/>
      <c r="AI262" s="449"/>
      <c r="AJ262" s="449"/>
      <c r="AK262" s="449"/>
      <c r="AL262" s="449"/>
      <c r="AM262" s="449"/>
    </row>
    <row r="263" spans="2:39" x14ac:dyDescent="0.3">
      <c r="B263" s="230"/>
      <c r="C263" s="449"/>
      <c r="D263" s="449"/>
      <c r="E263" s="449"/>
      <c r="F263" s="449"/>
      <c r="G263" s="449"/>
      <c r="H263" s="449"/>
      <c r="I263" s="449"/>
      <c r="J263" s="449"/>
      <c r="K263" s="449"/>
      <c r="L263" s="449"/>
      <c r="M263" s="449"/>
      <c r="N263" s="449"/>
      <c r="O263" s="449"/>
      <c r="P263" s="449"/>
      <c r="Q263" s="449"/>
      <c r="R263" s="449"/>
      <c r="S263" s="449"/>
      <c r="T263" s="449"/>
      <c r="U263" s="449"/>
      <c r="V263" s="449"/>
      <c r="W263" s="449"/>
      <c r="X263" s="449"/>
      <c r="Y263" s="449"/>
      <c r="Z263" s="449"/>
      <c r="AA263" s="449"/>
      <c r="AB263" s="449"/>
      <c r="AC263" s="449"/>
      <c r="AD263" s="449"/>
      <c r="AE263" s="449"/>
      <c r="AF263" s="449"/>
      <c r="AG263" s="449"/>
      <c r="AH263" s="449"/>
      <c r="AI263" s="449"/>
      <c r="AJ263" s="449"/>
      <c r="AK263" s="449"/>
      <c r="AL263" s="449"/>
      <c r="AM263" s="449"/>
    </row>
    <row r="264" spans="2:39" x14ac:dyDescent="0.3">
      <c r="B264" s="230"/>
      <c r="C264" s="449"/>
      <c r="D264" s="449"/>
      <c r="E264" s="449"/>
      <c r="F264" s="449"/>
      <c r="G264" s="449"/>
      <c r="H264" s="449"/>
      <c r="I264" s="449"/>
      <c r="J264" s="449"/>
      <c r="K264" s="449"/>
      <c r="L264" s="449"/>
      <c r="M264" s="449"/>
      <c r="N264" s="449"/>
      <c r="O264" s="449"/>
      <c r="P264" s="449"/>
      <c r="Q264" s="449"/>
      <c r="R264" s="449"/>
      <c r="S264" s="449"/>
      <c r="T264" s="449"/>
      <c r="U264" s="449"/>
      <c r="V264" s="449"/>
      <c r="W264" s="449"/>
      <c r="X264" s="449"/>
      <c r="Y264" s="449"/>
      <c r="Z264" s="449"/>
      <c r="AA264" s="449"/>
      <c r="AB264" s="449"/>
      <c r="AC264" s="449"/>
      <c r="AD264" s="449"/>
      <c r="AE264" s="449"/>
      <c r="AF264" s="449"/>
      <c r="AG264" s="449"/>
      <c r="AH264" s="449"/>
      <c r="AI264" s="449"/>
      <c r="AJ264" s="449"/>
      <c r="AK264" s="449"/>
      <c r="AL264" s="449"/>
      <c r="AM264" s="449"/>
    </row>
    <row r="265" spans="2:39" x14ac:dyDescent="0.3">
      <c r="B265" s="230"/>
      <c r="C265" s="449"/>
      <c r="D265" s="449"/>
      <c r="E265" s="449"/>
      <c r="F265" s="449"/>
      <c r="G265" s="449"/>
      <c r="H265" s="449"/>
      <c r="I265" s="449"/>
      <c r="J265" s="449"/>
      <c r="K265" s="449"/>
      <c r="L265" s="449"/>
      <c r="M265" s="449"/>
      <c r="N265" s="449"/>
      <c r="O265" s="449"/>
      <c r="P265" s="449"/>
      <c r="Q265" s="449"/>
      <c r="R265" s="449"/>
      <c r="S265" s="449"/>
      <c r="T265" s="449"/>
      <c r="U265" s="449"/>
      <c r="V265" s="449"/>
      <c r="W265" s="449"/>
      <c r="X265" s="449"/>
      <c r="Y265" s="449"/>
      <c r="Z265" s="449"/>
      <c r="AA265" s="449"/>
      <c r="AB265" s="449"/>
      <c r="AC265" s="449"/>
      <c r="AD265" s="449"/>
      <c r="AE265" s="449"/>
      <c r="AF265" s="449"/>
      <c r="AG265" s="449"/>
      <c r="AH265" s="449"/>
      <c r="AI265" s="449"/>
      <c r="AJ265" s="449"/>
      <c r="AK265" s="449"/>
      <c r="AL265" s="449"/>
      <c r="AM265" s="449"/>
    </row>
    <row r="266" spans="2:39" x14ac:dyDescent="0.3">
      <c r="B266" s="230"/>
      <c r="C266" s="449"/>
      <c r="D266" s="449"/>
      <c r="E266" s="449"/>
      <c r="F266" s="449"/>
      <c r="G266" s="449"/>
      <c r="H266" s="449"/>
      <c r="I266" s="449"/>
      <c r="J266" s="449"/>
      <c r="K266" s="449"/>
      <c r="L266" s="449"/>
      <c r="M266" s="449"/>
      <c r="N266" s="449"/>
      <c r="O266" s="449"/>
      <c r="P266" s="449"/>
      <c r="Q266" s="449"/>
      <c r="R266" s="449"/>
      <c r="S266" s="449"/>
      <c r="T266" s="449"/>
      <c r="U266" s="449"/>
      <c r="V266" s="449"/>
      <c r="W266" s="449"/>
      <c r="X266" s="449"/>
      <c r="Y266" s="449"/>
      <c r="Z266" s="449"/>
      <c r="AA266" s="449"/>
      <c r="AB266" s="449"/>
      <c r="AC266" s="449"/>
      <c r="AD266" s="449"/>
      <c r="AE266" s="449"/>
      <c r="AF266" s="449"/>
      <c r="AG266" s="449"/>
      <c r="AH266" s="449"/>
      <c r="AI266" s="449"/>
      <c r="AJ266" s="449"/>
      <c r="AK266" s="449"/>
      <c r="AL266" s="449"/>
      <c r="AM266" s="449"/>
    </row>
    <row r="267" spans="2:39" x14ac:dyDescent="0.3">
      <c r="B267" s="230"/>
      <c r="C267" s="449"/>
      <c r="D267" s="449"/>
      <c r="E267" s="449"/>
      <c r="F267" s="449"/>
      <c r="G267" s="449"/>
      <c r="H267" s="449"/>
      <c r="I267" s="449"/>
      <c r="J267" s="449"/>
      <c r="K267" s="449"/>
      <c r="L267" s="449"/>
      <c r="M267" s="449"/>
      <c r="N267" s="449"/>
      <c r="O267" s="449"/>
      <c r="P267" s="449"/>
      <c r="Q267" s="449"/>
      <c r="R267" s="449"/>
      <c r="S267" s="449"/>
      <c r="T267" s="449"/>
      <c r="U267" s="449"/>
      <c r="V267" s="449"/>
      <c r="W267" s="449"/>
      <c r="X267" s="449"/>
      <c r="Y267" s="449"/>
      <c r="Z267" s="449"/>
      <c r="AA267" s="449"/>
      <c r="AB267" s="449"/>
      <c r="AC267" s="449"/>
      <c r="AD267" s="449"/>
      <c r="AE267" s="449"/>
      <c r="AF267" s="449"/>
      <c r="AG267" s="449"/>
      <c r="AH267" s="449"/>
      <c r="AI267" s="449"/>
      <c r="AJ267" s="449"/>
      <c r="AK267" s="449"/>
      <c r="AL267" s="449"/>
      <c r="AM267" s="449"/>
    </row>
    <row r="268" spans="2:39" x14ac:dyDescent="0.3">
      <c r="B268" s="230"/>
      <c r="C268" s="449"/>
      <c r="D268" s="449"/>
      <c r="E268" s="449"/>
      <c r="F268" s="449"/>
      <c r="G268" s="449"/>
      <c r="H268" s="449"/>
      <c r="I268" s="449"/>
      <c r="J268" s="449"/>
      <c r="K268" s="449"/>
      <c r="L268" s="449"/>
      <c r="M268" s="449"/>
      <c r="N268" s="449"/>
      <c r="O268" s="449"/>
      <c r="P268" s="449"/>
      <c r="Q268" s="449"/>
      <c r="R268" s="449"/>
      <c r="S268" s="449"/>
      <c r="T268" s="449"/>
      <c r="U268" s="449"/>
      <c r="V268" s="449"/>
      <c r="W268" s="449"/>
      <c r="X268" s="449"/>
      <c r="Y268" s="449"/>
      <c r="Z268" s="449"/>
      <c r="AA268" s="449"/>
      <c r="AB268" s="449"/>
      <c r="AC268" s="449"/>
      <c r="AD268" s="449"/>
      <c r="AE268" s="449"/>
      <c r="AF268" s="449"/>
      <c r="AG268" s="449"/>
      <c r="AH268" s="449"/>
      <c r="AI268" s="449"/>
      <c r="AJ268" s="449"/>
      <c r="AK268" s="449"/>
      <c r="AL268" s="449"/>
      <c r="AM268" s="449"/>
    </row>
    <row r="269" spans="2:39" x14ac:dyDescent="0.3">
      <c r="B269" s="230"/>
      <c r="C269" s="449"/>
      <c r="D269" s="449"/>
      <c r="E269" s="449"/>
      <c r="F269" s="449"/>
      <c r="G269" s="449"/>
      <c r="H269" s="449"/>
      <c r="I269" s="449"/>
      <c r="J269" s="449"/>
      <c r="K269" s="449"/>
      <c r="L269" s="449"/>
      <c r="M269" s="449"/>
      <c r="N269" s="449"/>
      <c r="O269" s="449"/>
      <c r="P269" s="449"/>
      <c r="Q269" s="449"/>
      <c r="R269" s="449"/>
      <c r="S269" s="449"/>
      <c r="T269" s="449"/>
      <c r="U269" s="449"/>
      <c r="V269" s="449"/>
      <c r="W269" s="449"/>
      <c r="X269" s="449"/>
      <c r="Y269" s="449"/>
      <c r="Z269" s="449"/>
      <c r="AA269" s="449"/>
      <c r="AB269" s="449"/>
      <c r="AC269" s="449"/>
      <c r="AD269" s="449"/>
      <c r="AE269" s="449"/>
      <c r="AF269" s="449"/>
      <c r="AG269" s="449"/>
      <c r="AH269" s="449"/>
      <c r="AI269" s="449"/>
      <c r="AJ269" s="449"/>
      <c r="AK269" s="449"/>
      <c r="AL269" s="449"/>
      <c r="AM269" s="449"/>
    </row>
    <row r="270" spans="2:39" x14ac:dyDescent="0.3">
      <c r="B270" s="230"/>
      <c r="C270" s="449"/>
      <c r="D270" s="449"/>
      <c r="E270" s="449"/>
      <c r="F270" s="449"/>
      <c r="G270" s="449"/>
      <c r="H270" s="449"/>
      <c r="I270" s="449"/>
      <c r="J270" s="449"/>
      <c r="K270" s="449"/>
      <c r="L270" s="449"/>
      <c r="M270" s="449"/>
      <c r="N270" s="449"/>
      <c r="O270" s="449"/>
      <c r="P270" s="449"/>
      <c r="Q270" s="449"/>
      <c r="R270" s="449"/>
      <c r="S270" s="449"/>
      <c r="T270" s="449"/>
      <c r="U270" s="449"/>
      <c r="V270" s="449"/>
      <c r="W270" s="449"/>
      <c r="X270" s="449"/>
      <c r="Y270" s="449"/>
      <c r="Z270" s="449"/>
      <c r="AA270" s="449"/>
      <c r="AB270" s="449"/>
      <c r="AC270" s="449"/>
      <c r="AD270" s="449"/>
      <c r="AE270" s="449"/>
      <c r="AF270" s="449"/>
      <c r="AG270" s="449"/>
      <c r="AH270" s="449"/>
      <c r="AI270" s="449"/>
      <c r="AJ270" s="449"/>
      <c r="AK270" s="449"/>
      <c r="AL270" s="449"/>
      <c r="AM270" s="449"/>
    </row>
    <row r="271" spans="2:39" x14ac:dyDescent="0.3">
      <c r="B271" s="230"/>
      <c r="C271" s="449"/>
      <c r="D271" s="449"/>
      <c r="E271" s="449"/>
      <c r="F271" s="449"/>
      <c r="G271" s="449"/>
      <c r="H271" s="449"/>
      <c r="I271" s="449"/>
      <c r="J271" s="449"/>
      <c r="K271" s="449"/>
      <c r="L271" s="449"/>
      <c r="M271" s="449"/>
      <c r="N271" s="449"/>
      <c r="O271" s="449"/>
      <c r="P271" s="449"/>
      <c r="Q271" s="449"/>
      <c r="R271" s="449"/>
      <c r="S271" s="449"/>
      <c r="T271" s="449"/>
      <c r="U271" s="449"/>
      <c r="V271" s="449"/>
      <c r="W271" s="449"/>
      <c r="X271" s="449"/>
      <c r="Y271" s="449"/>
      <c r="Z271" s="449"/>
      <c r="AA271" s="449"/>
      <c r="AB271" s="449"/>
      <c r="AC271" s="449"/>
      <c r="AD271" s="449"/>
      <c r="AE271" s="449"/>
      <c r="AF271" s="449"/>
      <c r="AG271" s="449"/>
      <c r="AH271" s="449"/>
      <c r="AI271" s="449"/>
      <c r="AJ271" s="449"/>
      <c r="AK271" s="449"/>
      <c r="AL271" s="449"/>
      <c r="AM271" s="449"/>
    </row>
    <row r="272" spans="2:39" x14ac:dyDescent="0.3">
      <c r="B272" s="230"/>
      <c r="C272" s="449"/>
      <c r="D272" s="449"/>
      <c r="E272" s="449"/>
      <c r="F272" s="449"/>
      <c r="G272" s="449"/>
      <c r="H272" s="449"/>
      <c r="I272" s="449"/>
      <c r="J272" s="449"/>
      <c r="K272" s="449"/>
      <c r="L272" s="449"/>
      <c r="M272" s="449"/>
      <c r="N272" s="449"/>
      <c r="O272" s="449"/>
      <c r="P272" s="449"/>
      <c r="Q272" s="449"/>
      <c r="R272" s="449"/>
      <c r="S272" s="449"/>
      <c r="T272" s="449"/>
      <c r="U272" s="449"/>
      <c r="V272" s="449"/>
      <c r="W272" s="449"/>
      <c r="X272" s="449"/>
      <c r="Y272" s="449"/>
      <c r="Z272" s="449"/>
      <c r="AA272" s="449"/>
      <c r="AB272" s="449"/>
      <c r="AC272" s="449"/>
      <c r="AD272" s="449"/>
      <c r="AE272" s="449"/>
      <c r="AF272" s="449"/>
      <c r="AG272" s="449"/>
      <c r="AH272" s="449"/>
      <c r="AI272" s="449"/>
      <c r="AJ272" s="449"/>
      <c r="AK272" s="449"/>
      <c r="AL272" s="449"/>
      <c r="AM272" s="449"/>
    </row>
    <row r="273" spans="2:39" x14ac:dyDescent="0.3">
      <c r="B273" s="230"/>
      <c r="C273" s="449"/>
      <c r="D273" s="449"/>
      <c r="E273" s="449"/>
      <c r="F273" s="449"/>
      <c r="G273" s="449"/>
      <c r="H273" s="449"/>
      <c r="I273" s="449"/>
      <c r="J273" s="449"/>
      <c r="K273" s="449"/>
      <c r="L273" s="449"/>
      <c r="M273" s="449"/>
      <c r="N273" s="449"/>
      <c r="O273" s="449"/>
      <c r="P273" s="449"/>
      <c r="Q273" s="449"/>
      <c r="R273" s="449"/>
      <c r="S273" s="449"/>
      <c r="T273" s="449"/>
      <c r="U273" s="449"/>
      <c r="V273" s="449"/>
      <c r="W273" s="449"/>
      <c r="X273" s="449"/>
      <c r="Y273" s="449"/>
      <c r="Z273" s="449"/>
      <c r="AA273" s="449"/>
      <c r="AB273" s="449"/>
      <c r="AC273" s="449"/>
      <c r="AD273" s="449"/>
      <c r="AE273" s="449"/>
      <c r="AF273" s="449"/>
      <c r="AG273" s="449"/>
      <c r="AH273" s="449"/>
      <c r="AI273" s="449"/>
      <c r="AJ273" s="449"/>
      <c r="AK273" s="449"/>
      <c r="AL273" s="449"/>
      <c r="AM273" s="449"/>
    </row>
    <row r="274" spans="2:39" x14ac:dyDescent="0.3">
      <c r="B274" s="230"/>
      <c r="C274" s="449"/>
      <c r="D274" s="449"/>
      <c r="E274" s="449"/>
      <c r="F274" s="449"/>
      <c r="G274" s="449"/>
      <c r="H274" s="449"/>
      <c r="I274" s="449"/>
      <c r="J274" s="449"/>
      <c r="K274" s="449"/>
      <c r="L274" s="449"/>
      <c r="M274" s="449"/>
      <c r="N274" s="449"/>
      <c r="O274" s="449"/>
      <c r="P274" s="449"/>
      <c r="Q274" s="449"/>
      <c r="R274" s="449"/>
      <c r="S274" s="449"/>
      <c r="T274" s="449"/>
      <c r="U274" s="449"/>
      <c r="V274" s="449"/>
      <c r="W274" s="449"/>
      <c r="X274" s="449"/>
      <c r="Y274" s="449"/>
      <c r="Z274" s="449"/>
      <c r="AA274" s="449"/>
      <c r="AB274" s="449"/>
      <c r="AC274" s="449"/>
      <c r="AD274" s="449"/>
      <c r="AE274" s="449"/>
      <c r="AF274" s="449"/>
      <c r="AG274" s="449"/>
      <c r="AH274" s="449"/>
      <c r="AI274" s="449"/>
      <c r="AJ274" s="449"/>
      <c r="AK274" s="449"/>
      <c r="AL274" s="449"/>
      <c r="AM274" s="449"/>
    </row>
    <row r="275" spans="2:39" x14ac:dyDescent="0.3">
      <c r="B275" s="230"/>
      <c r="C275" s="44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49"/>
      <c r="AI275" s="449"/>
      <c r="AJ275" s="449"/>
      <c r="AK275" s="449"/>
      <c r="AL275" s="449"/>
      <c r="AM275" s="449"/>
    </row>
    <row r="276" spans="2:39" x14ac:dyDescent="0.3">
      <c r="B276" s="230"/>
      <c r="C276" s="44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49"/>
      <c r="AI276" s="449"/>
      <c r="AJ276" s="449"/>
      <c r="AK276" s="449"/>
      <c r="AL276" s="449"/>
      <c r="AM276" s="449"/>
    </row>
    <row r="277" spans="2:39" x14ac:dyDescent="0.3">
      <c r="B277" s="230"/>
      <c r="C277" s="449"/>
      <c r="D277" s="449"/>
      <c r="E277" s="449"/>
      <c r="F277" s="449"/>
      <c r="G277" s="449"/>
      <c r="H277" s="449"/>
      <c r="I277" s="449"/>
      <c r="J277" s="449"/>
      <c r="K277" s="449"/>
      <c r="L277" s="449"/>
      <c r="M277" s="449"/>
      <c r="N277" s="449"/>
      <c r="O277" s="449"/>
      <c r="P277" s="449"/>
      <c r="Q277" s="449"/>
      <c r="R277" s="449"/>
      <c r="S277" s="449"/>
      <c r="T277" s="449"/>
      <c r="U277" s="449"/>
      <c r="V277" s="449"/>
      <c r="W277" s="449"/>
      <c r="X277" s="449"/>
      <c r="Y277" s="449"/>
      <c r="Z277" s="449"/>
      <c r="AA277" s="449"/>
      <c r="AB277" s="449"/>
      <c r="AC277" s="449"/>
      <c r="AD277" s="449"/>
      <c r="AE277" s="449"/>
      <c r="AF277" s="449"/>
      <c r="AG277" s="449"/>
      <c r="AH277" s="449"/>
      <c r="AI277" s="449"/>
      <c r="AJ277" s="449"/>
      <c r="AK277" s="449"/>
      <c r="AL277" s="449"/>
      <c r="AM277" s="449"/>
    </row>
    <row r="278" spans="2:39" x14ac:dyDescent="0.3">
      <c r="B278" s="230"/>
      <c r="C278" s="449"/>
      <c r="D278" s="449"/>
      <c r="E278" s="449"/>
      <c r="F278" s="449"/>
      <c r="G278" s="449"/>
      <c r="H278" s="449"/>
      <c r="I278" s="449"/>
      <c r="J278" s="449"/>
      <c r="K278" s="449"/>
      <c r="L278" s="449"/>
      <c r="M278" s="449"/>
      <c r="N278" s="449"/>
      <c r="O278" s="449"/>
      <c r="P278" s="449"/>
      <c r="Q278" s="449"/>
      <c r="R278" s="449"/>
      <c r="S278" s="449"/>
      <c r="T278" s="449"/>
      <c r="U278" s="449"/>
      <c r="V278" s="449"/>
      <c r="W278" s="449"/>
      <c r="X278" s="449"/>
      <c r="Y278" s="449"/>
      <c r="Z278" s="449"/>
      <c r="AA278" s="449"/>
      <c r="AB278" s="449"/>
      <c r="AC278" s="449"/>
      <c r="AD278" s="449"/>
      <c r="AE278" s="449"/>
      <c r="AF278" s="449"/>
      <c r="AG278" s="449"/>
      <c r="AH278" s="449"/>
      <c r="AI278" s="449"/>
      <c r="AJ278" s="449"/>
      <c r="AK278" s="449"/>
      <c r="AL278" s="449"/>
      <c r="AM278" s="449"/>
    </row>
    <row r="279" spans="2:39" x14ac:dyDescent="0.3">
      <c r="B279" s="230"/>
      <c r="C279" s="449"/>
      <c r="D279" s="449"/>
      <c r="E279" s="449"/>
      <c r="F279" s="449"/>
      <c r="G279" s="449"/>
      <c r="H279" s="449"/>
      <c r="I279" s="449"/>
      <c r="J279" s="449"/>
      <c r="K279" s="449"/>
      <c r="L279" s="449"/>
      <c r="M279" s="449"/>
      <c r="N279" s="449"/>
      <c r="O279" s="449"/>
      <c r="P279" s="449"/>
      <c r="Q279" s="449"/>
      <c r="R279" s="449"/>
      <c r="S279" s="449"/>
      <c r="T279" s="449"/>
      <c r="U279" s="449"/>
      <c r="V279" s="449"/>
      <c r="W279" s="449"/>
      <c r="X279" s="449"/>
      <c r="Y279" s="449"/>
      <c r="Z279" s="449"/>
      <c r="AA279" s="449"/>
      <c r="AB279" s="449"/>
      <c r="AC279" s="449"/>
      <c r="AD279" s="449"/>
      <c r="AE279" s="449"/>
      <c r="AF279" s="449"/>
      <c r="AG279" s="449"/>
      <c r="AH279" s="449"/>
      <c r="AI279" s="449"/>
      <c r="AJ279" s="449"/>
      <c r="AK279" s="449"/>
      <c r="AL279" s="449"/>
      <c r="AM279" s="449"/>
    </row>
    <row r="280" spans="2:39" x14ac:dyDescent="0.3">
      <c r="B280" s="230"/>
      <c r="C280" s="449"/>
      <c r="D280" s="449"/>
      <c r="E280" s="449"/>
      <c r="F280" s="449"/>
      <c r="G280" s="449"/>
      <c r="H280" s="449"/>
      <c r="I280" s="449"/>
      <c r="J280" s="449"/>
      <c r="K280" s="449"/>
      <c r="L280" s="449"/>
      <c r="M280" s="449"/>
      <c r="N280" s="449"/>
      <c r="O280" s="449"/>
      <c r="P280" s="449"/>
      <c r="Q280" s="449"/>
      <c r="R280" s="449"/>
      <c r="S280" s="449"/>
      <c r="T280" s="449"/>
      <c r="U280" s="449"/>
      <c r="V280" s="449"/>
      <c r="W280" s="449"/>
      <c r="X280" s="449"/>
      <c r="Y280" s="449"/>
      <c r="Z280" s="449"/>
      <c r="AA280" s="449"/>
      <c r="AB280" s="449"/>
      <c r="AC280" s="449"/>
      <c r="AD280" s="449"/>
      <c r="AE280" s="449"/>
      <c r="AF280" s="449"/>
      <c r="AG280" s="449"/>
      <c r="AH280" s="449"/>
      <c r="AI280" s="449"/>
      <c r="AJ280" s="449"/>
      <c r="AK280" s="449"/>
      <c r="AL280" s="449"/>
      <c r="AM280" s="449"/>
    </row>
    <row r="281" spans="2:39" x14ac:dyDescent="0.3">
      <c r="B281" s="230"/>
      <c r="C281" s="449"/>
      <c r="D281" s="449"/>
      <c r="E281" s="449"/>
      <c r="F281" s="449"/>
      <c r="G281" s="449"/>
      <c r="H281" s="449"/>
      <c r="I281" s="449"/>
      <c r="J281" s="449"/>
      <c r="K281" s="449"/>
      <c r="L281" s="449"/>
      <c r="M281" s="449"/>
      <c r="N281" s="449"/>
      <c r="O281" s="449"/>
      <c r="P281" s="449"/>
      <c r="Q281" s="449"/>
      <c r="R281" s="449"/>
      <c r="S281" s="449"/>
      <c r="T281" s="449"/>
      <c r="U281" s="449"/>
      <c r="V281" s="449"/>
      <c r="W281" s="449"/>
      <c r="X281" s="449"/>
      <c r="Y281" s="449"/>
      <c r="Z281" s="449"/>
      <c r="AA281" s="449"/>
      <c r="AB281" s="449"/>
      <c r="AC281" s="449"/>
      <c r="AD281" s="449"/>
      <c r="AE281" s="449"/>
      <c r="AF281" s="449"/>
      <c r="AG281" s="449"/>
      <c r="AH281" s="449"/>
      <c r="AI281" s="449"/>
      <c r="AJ281" s="449"/>
      <c r="AK281" s="449"/>
      <c r="AL281" s="449"/>
      <c r="AM281" s="449"/>
    </row>
    <row r="282" spans="2:39" x14ac:dyDescent="0.3">
      <c r="B282" s="230"/>
      <c r="C282" s="449"/>
      <c r="D282" s="449"/>
      <c r="E282" s="449"/>
      <c r="F282" s="449"/>
      <c r="G282" s="449"/>
      <c r="H282" s="449"/>
      <c r="I282" s="449"/>
      <c r="J282" s="449"/>
      <c r="K282" s="449"/>
      <c r="L282" s="449"/>
      <c r="M282" s="449"/>
      <c r="N282" s="449"/>
      <c r="O282" s="449"/>
      <c r="P282" s="449"/>
      <c r="Q282" s="449"/>
      <c r="R282" s="449"/>
      <c r="S282" s="449"/>
      <c r="T282" s="449"/>
      <c r="U282" s="449"/>
      <c r="V282" s="449"/>
      <c r="W282" s="449"/>
      <c r="X282" s="449"/>
      <c r="Y282" s="449"/>
      <c r="Z282" s="449"/>
      <c r="AA282" s="449"/>
      <c r="AB282" s="449"/>
      <c r="AC282" s="449"/>
      <c r="AD282" s="449"/>
      <c r="AE282" s="449"/>
      <c r="AF282" s="449"/>
      <c r="AG282" s="449"/>
      <c r="AH282" s="449"/>
      <c r="AI282" s="449"/>
      <c r="AJ282" s="449"/>
      <c r="AK282" s="449"/>
      <c r="AL282" s="449"/>
      <c r="AM282" s="449"/>
    </row>
    <row r="283" spans="2:39" x14ac:dyDescent="0.3">
      <c r="B283" s="230"/>
      <c r="C283" s="449"/>
      <c r="D283" s="449"/>
      <c r="E283" s="449"/>
      <c r="F283" s="449"/>
      <c r="G283" s="449"/>
      <c r="H283" s="449"/>
      <c r="I283" s="449"/>
      <c r="J283" s="449"/>
      <c r="K283" s="449"/>
      <c r="L283" s="449"/>
      <c r="M283" s="449"/>
      <c r="N283" s="449"/>
      <c r="O283" s="449"/>
      <c r="P283" s="449"/>
      <c r="Q283" s="449"/>
      <c r="R283" s="449"/>
      <c r="S283" s="449"/>
      <c r="T283" s="449"/>
      <c r="U283" s="449"/>
      <c r="V283" s="449"/>
      <c r="W283" s="449"/>
      <c r="X283" s="449"/>
      <c r="Y283" s="449"/>
      <c r="Z283" s="449"/>
      <c r="AA283" s="449"/>
      <c r="AB283" s="449"/>
      <c r="AC283" s="449"/>
      <c r="AD283" s="449"/>
      <c r="AE283" s="449"/>
      <c r="AF283" s="449"/>
      <c r="AG283" s="449"/>
      <c r="AH283" s="449"/>
      <c r="AI283" s="449"/>
      <c r="AJ283" s="449"/>
      <c r="AK283" s="449"/>
      <c r="AL283" s="449"/>
      <c r="AM283" s="449"/>
    </row>
    <row r="284" spans="2:39" x14ac:dyDescent="0.3">
      <c r="B284" s="230"/>
      <c r="C284" s="449"/>
      <c r="D284" s="449"/>
      <c r="E284" s="449"/>
      <c r="F284" s="449"/>
      <c r="G284" s="449"/>
      <c r="H284" s="449"/>
      <c r="I284" s="449"/>
      <c r="J284" s="449"/>
      <c r="K284" s="449"/>
      <c r="L284" s="449"/>
      <c r="M284" s="449"/>
      <c r="N284" s="449"/>
      <c r="O284" s="449"/>
      <c r="P284" s="449"/>
      <c r="Q284" s="449"/>
      <c r="R284" s="449"/>
      <c r="S284" s="449"/>
      <c r="T284" s="449"/>
      <c r="U284" s="449"/>
      <c r="V284" s="449"/>
      <c r="W284" s="449"/>
      <c r="X284" s="449"/>
      <c r="Y284" s="449"/>
      <c r="Z284" s="449"/>
      <c r="AA284" s="449"/>
      <c r="AB284" s="449"/>
      <c r="AC284" s="449"/>
      <c r="AD284" s="449"/>
      <c r="AE284" s="449"/>
      <c r="AF284" s="449"/>
      <c r="AG284" s="449"/>
      <c r="AH284" s="449"/>
      <c r="AI284" s="449"/>
      <c r="AJ284" s="449"/>
      <c r="AK284" s="449"/>
      <c r="AL284" s="449"/>
      <c r="AM284" s="449"/>
    </row>
    <row r="285" spans="2:39" x14ac:dyDescent="0.3">
      <c r="B285" s="230"/>
      <c r="C285" s="449"/>
      <c r="D285" s="449"/>
      <c r="E285" s="449"/>
      <c r="F285" s="449"/>
      <c r="G285" s="449"/>
      <c r="H285" s="449"/>
      <c r="I285" s="449"/>
      <c r="J285" s="449"/>
      <c r="K285" s="449"/>
      <c r="L285" s="449"/>
      <c r="M285" s="449"/>
      <c r="N285" s="449"/>
      <c r="O285" s="449"/>
      <c r="P285" s="449"/>
      <c r="Q285" s="449"/>
      <c r="R285" s="449"/>
      <c r="S285" s="449"/>
      <c r="T285" s="449"/>
      <c r="U285" s="449"/>
      <c r="V285" s="449"/>
      <c r="W285" s="449"/>
      <c r="X285" s="449"/>
      <c r="Y285" s="449"/>
      <c r="Z285" s="449"/>
      <c r="AA285" s="449"/>
      <c r="AB285" s="449"/>
      <c r="AC285" s="449"/>
      <c r="AD285" s="449"/>
      <c r="AE285" s="449"/>
      <c r="AF285" s="449"/>
      <c r="AG285" s="449"/>
      <c r="AH285" s="449"/>
      <c r="AI285" s="449"/>
      <c r="AJ285" s="449"/>
      <c r="AK285" s="449"/>
      <c r="AL285" s="449"/>
      <c r="AM285" s="449"/>
    </row>
    <row r="286" spans="2:39" x14ac:dyDescent="0.3">
      <c r="B286" s="230"/>
      <c r="C286" s="449"/>
      <c r="D286" s="449"/>
      <c r="E286" s="449"/>
      <c r="F286" s="449"/>
      <c r="G286" s="449"/>
      <c r="H286" s="449"/>
      <c r="I286" s="449"/>
      <c r="J286" s="449"/>
      <c r="K286" s="449"/>
      <c r="L286" s="449"/>
      <c r="M286" s="449"/>
      <c r="N286" s="449"/>
      <c r="O286" s="449"/>
      <c r="P286" s="449"/>
      <c r="Q286" s="449"/>
      <c r="R286" s="449"/>
      <c r="S286" s="449"/>
      <c r="T286" s="449"/>
      <c r="U286" s="449"/>
      <c r="V286" s="449"/>
      <c r="W286" s="449"/>
      <c r="X286" s="449"/>
      <c r="Y286" s="449"/>
      <c r="Z286" s="449"/>
      <c r="AA286" s="449"/>
      <c r="AB286" s="449"/>
      <c r="AC286" s="449"/>
      <c r="AD286" s="449"/>
      <c r="AE286" s="449"/>
      <c r="AF286" s="449"/>
      <c r="AG286" s="449"/>
      <c r="AH286" s="449"/>
      <c r="AI286" s="449"/>
      <c r="AJ286" s="449"/>
      <c r="AK286" s="449"/>
      <c r="AL286" s="449"/>
      <c r="AM286" s="449"/>
    </row>
    <row r="287" spans="2:39" x14ac:dyDescent="0.3">
      <c r="B287" s="230"/>
      <c r="C287" s="449"/>
      <c r="D287" s="449"/>
      <c r="E287" s="449"/>
      <c r="F287" s="449"/>
      <c r="G287" s="449"/>
      <c r="H287" s="449"/>
      <c r="I287" s="449"/>
      <c r="J287" s="449"/>
      <c r="K287" s="449"/>
      <c r="L287" s="449"/>
      <c r="M287" s="449"/>
      <c r="N287" s="449"/>
      <c r="O287" s="449"/>
      <c r="P287" s="449"/>
      <c r="Q287" s="449"/>
      <c r="R287" s="449"/>
      <c r="S287" s="449"/>
      <c r="T287" s="449"/>
      <c r="U287" s="449"/>
      <c r="V287" s="449"/>
      <c r="W287" s="449"/>
      <c r="X287" s="449"/>
      <c r="Y287" s="449"/>
      <c r="Z287" s="449"/>
      <c r="AA287" s="449"/>
      <c r="AB287" s="449"/>
      <c r="AC287" s="449"/>
      <c r="AD287" s="449"/>
      <c r="AE287" s="449"/>
      <c r="AF287" s="449"/>
      <c r="AG287" s="449"/>
      <c r="AH287" s="449"/>
      <c r="AI287" s="449"/>
      <c r="AJ287" s="449"/>
      <c r="AK287" s="449"/>
      <c r="AL287" s="449"/>
      <c r="AM287" s="449"/>
    </row>
    <row r="288" spans="2:39" x14ac:dyDescent="0.3">
      <c r="B288" s="230"/>
      <c r="C288" s="449"/>
      <c r="D288" s="449"/>
      <c r="E288" s="449"/>
      <c r="F288" s="449"/>
      <c r="G288" s="449"/>
      <c r="H288" s="449"/>
      <c r="I288" s="449"/>
      <c r="J288" s="449"/>
      <c r="K288" s="449"/>
      <c r="L288" s="449"/>
      <c r="M288" s="449"/>
      <c r="N288" s="449"/>
      <c r="O288" s="449"/>
      <c r="P288" s="449"/>
      <c r="Q288" s="449"/>
      <c r="R288" s="449"/>
      <c r="S288" s="449"/>
      <c r="T288" s="449"/>
      <c r="U288" s="449"/>
      <c r="V288" s="449"/>
      <c r="W288" s="449"/>
      <c r="X288" s="449"/>
      <c r="Y288" s="449"/>
      <c r="Z288" s="449"/>
      <c r="AA288" s="449"/>
      <c r="AB288" s="449"/>
      <c r="AC288" s="449"/>
      <c r="AD288" s="449"/>
      <c r="AE288" s="449"/>
      <c r="AF288" s="449"/>
      <c r="AG288" s="449"/>
      <c r="AH288" s="449"/>
      <c r="AI288" s="449"/>
      <c r="AJ288" s="449"/>
      <c r="AK288" s="449"/>
      <c r="AL288" s="449"/>
      <c r="AM288" s="449"/>
    </row>
    <row r="289" spans="2:39" x14ac:dyDescent="0.3">
      <c r="B289" s="230"/>
      <c r="C289" s="449"/>
      <c r="D289" s="449"/>
      <c r="E289" s="449"/>
      <c r="F289" s="449"/>
      <c r="G289" s="449"/>
      <c r="H289" s="449"/>
      <c r="I289" s="449"/>
      <c r="J289" s="449"/>
      <c r="K289" s="449"/>
      <c r="L289" s="449"/>
      <c r="M289" s="449"/>
      <c r="N289" s="449"/>
      <c r="O289" s="449"/>
      <c r="P289" s="449"/>
      <c r="Q289" s="449"/>
      <c r="R289" s="449"/>
      <c r="S289" s="449"/>
      <c r="T289" s="449"/>
      <c r="U289" s="449"/>
      <c r="V289" s="449"/>
      <c r="W289" s="449"/>
      <c r="X289" s="449"/>
      <c r="Y289" s="449"/>
      <c r="Z289" s="449"/>
      <c r="AA289" s="449"/>
      <c r="AB289" s="449"/>
      <c r="AC289" s="449"/>
      <c r="AD289" s="449"/>
      <c r="AE289" s="449"/>
      <c r="AF289" s="449"/>
      <c r="AG289" s="449"/>
      <c r="AH289" s="449"/>
      <c r="AI289" s="449"/>
      <c r="AJ289" s="449"/>
      <c r="AK289" s="449"/>
      <c r="AL289" s="449"/>
      <c r="AM289" s="449"/>
    </row>
    <row r="290" spans="2:39" x14ac:dyDescent="0.3">
      <c r="B290" s="230"/>
      <c r="C290" s="449"/>
      <c r="D290" s="449"/>
      <c r="E290" s="449"/>
      <c r="F290" s="449"/>
      <c r="G290" s="449"/>
      <c r="H290" s="449"/>
      <c r="I290" s="449"/>
      <c r="J290" s="449"/>
      <c r="K290" s="449"/>
      <c r="L290" s="449"/>
      <c r="M290" s="449"/>
      <c r="N290" s="449"/>
      <c r="O290" s="449"/>
      <c r="P290" s="449"/>
      <c r="Q290" s="449"/>
      <c r="R290" s="449"/>
      <c r="S290" s="449"/>
      <c r="T290" s="449"/>
      <c r="U290" s="449"/>
      <c r="V290" s="449"/>
      <c r="W290" s="449"/>
      <c r="X290" s="449"/>
      <c r="Y290" s="449"/>
      <c r="Z290" s="449"/>
      <c r="AA290" s="449"/>
      <c r="AB290" s="449"/>
      <c r="AC290" s="449"/>
      <c r="AD290" s="449"/>
      <c r="AE290" s="449"/>
      <c r="AF290" s="449"/>
      <c r="AG290" s="449"/>
      <c r="AH290" s="449"/>
      <c r="AI290" s="449"/>
      <c r="AJ290" s="449"/>
      <c r="AK290" s="449"/>
      <c r="AL290" s="449"/>
      <c r="AM290" s="449"/>
    </row>
    <row r="291" spans="2:39" x14ac:dyDescent="0.3">
      <c r="B291" s="230"/>
      <c r="C291" s="449"/>
      <c r="D291" s="449"/>
      <c r="E291" s="449"/>
      <c r="F291" s="449"/>
      <c r="G291" s="449"/>
      <c r="H291" s="449"/>
      <c r="I291" s="449"/>
      <c r="J291" s="449"/>
      <c r="K291" s="449"/>
      <c r="L291" s="449"/>
      <c r="M291" s="449"/>
      <c r="N291" s="449"/>
      <c r="O291" s="449"/>
      <c r="P291" s="449"/>
      <c r="Q291" s="449"/>
      <c r="R291" s="449"/>
      <c r="S291" s="449"/>
      <c r="T291" s="449"/>
      <c r="U291" s="449"/>
      <c r="V291" s="449"/>
      <c r="W291" s="449"/>
      <c r="X291" s="449"/>
      <c r="Y291" s="449"/>
      <c r="Z291" s="449"/>
      <c r="AA291" s="449"/>
      <c r="AB291" s="449"/>
      <c r="AC291" s="449"/>
      <c r="AD291" s="449"/>
      <c r="AE291" s="449"/>
      <c r="AF291" s="449"/>
      <c r="AG291" s="449"/>
      <c r="AH291" s="449"/>
      <c r="AI291" s="449"/>
      <c r="AJ291" s="449"/>
      <c r="AK291" s="449"/>
      <c r="AL291" s="449"/>
      <c r="AM291" s="449"/>
    </row>
    <row r="292" spans="2:39" x14ac:dyDescent="0.3">
      <c r="B292" s="230"/>
      <c r="C292" s="449"/>
      <c r="D292" s="449"/>
      <c r="E292" s="449"/>
      <c r="F292" s="449"/>
      <c r="G292" s="449"/>
      <c r="H292" s="449"/>
      <c r="I292" s="449"/>
      <c r="J292" s="449"/>
      <c r="K292" s="449"/>
      <c r="L292" s="449"/>
      <c r="M292" s="449"/>
      <c r="N292" s="449"/>
      <c r="O292" s="449"/>
      <c r="P292" s="449"/>
      <c r="Q292" s="449"/>
      <c r="R292" s="449"/>
      <c r="S292" s="449"/>
      <c r="T292" s="449"/>
      <c r="U292" s="449"/>
      <c r="V292" s="449"/>
      <c r="W292" s="449"/>
      <c r="X292" s="449"/>
      <c r="Y292" s="449"/>
      <c r="Z292" s="449"/>
      <c r="AA292" s="449"/>
      <c r="AB292" s="449"/>
      <c r="AC292" s="449"/>
      <c r="AD292" s="449"/>
      <c r="AE292" s="449"/>
      <c r="AF292" s="449"/>
      <c r="AG292" s="449"/>
      <c r="AH292" s="449"/>
      <c r="AI292" s="449"/>
      <c r="AJ292" s="449"/>
      <c r="AK292" s="449"/>
      <c r="AL292" s="449"/>
      <c r="AM292" s="449"/>
    </row>
    <row r="293" spans="2:39" x14ac:dyDescent="0.3">
      <c r="B293" s="230"/>
      <c r="C293" s="449"/>
      <c r="D293" s="449"/>
      <c r="E293" s="449"/>
      <c r="F293" s="449"/>
      <c r="G293" s="449"/>
      <c r="H293" s="449"/>
      <c r="I293" s="449"/>
      <c r="J293" s="449"/>
      <c r="K293" s="449"/>
      <c r="L293" s="449"/>
      <c r="M293" s="449"/>
      <c r="N293" s="449"/>
      <c r="O293" s="449"/>
      <c r="P293" s="449"/>
      <c r="Q293" s="449"/>
      <c r="R293" s="449"/>
      <c r="S293" s="449"/>
      <c r="T293" s="449"/>
      <c r="U293" s="449"/>
      <c r="V293" s="449"/>
      <c r="W293" s="449"/>
      <c r="X293" s="449"/>
      <c r="Y293" s="449"/>
      <c r="Z293" s="449"/>
      <c r="AA293" s="449"/>
      <c r="AB293" s="449"/>
      <c r="AC293" s="449"/>
      <c r="AD293" s="449"/>
      <c r="AE293" s="449"/>
      <c r="AF293" s="449"/>
      <c r="AG293" s="449"/>
      <c r="AH293" s="449"/>
      <c r="AI293" s="449"/>
      <c r="AJ293" s="449"/>
      <c r="AK293" s="449"/>
      <c r="AL293" s="449"/>
      <c r="AM293" s="449"/>
    </row>
    <row r="294" spans="2:39" x14ac:dyDescent="0.3">
      <c r="B294" s="230"/>
      <c r="C294" s="449"/>
      <c r="D294" s="449"/>
      <c r="E294" s="449"/>
      <c r="F294" s="449"/>
      <c r="G294" s="449"/>
      <c r="H294" s="449"/>
      <c r="I294" s="449"/>
      <c r="J294" s="449"/>
      <c r="K294" s="449"/>
      <c r="L294" s="449"/>
      <c r="M294" s="449"/>
      <c r="N294" s="449"/>
      <c r="O294" s="449"/>
      <c r="P294" s="449"/>
      <c r="Q294" s="449"/>
      <c r="R294" s="449"/>
      <c r="S294" s="449"/>
      <c r="T294" s="449"/>
      <c r="U294" s="449"/>
      <c r="V294" s="449"/>
      <c r="W294" s="449"/>
      <c r="X294" s="449"/>
      <c r="Y294" s="449"/>
      <c r="Z294" s="449"/>
      <c r="AA294" s="449"/>
      <c r="AB294" s="449"/>
      <c r="AC294" s="449"/>
      <c r="AD294" s="449"/>
      <c r="AE294" s="449"/>
      <c r="AF294" s="449"/>
      <c r="AG294" s="449"/>
      <c r="AH294" s="449"/>
      <c r="AI294" s="449"/>
      <c r="AJ294" s="449"/>
      <c r="AK294" s="449"/>
      <c r="AL294" s="449"/>
      <c r="AM294" s="449"/>
    </row>
    <row r="295" spans="2:39" x14ac:dyDescent="0.3">
      <c r="B295" s="230"/>
      <c r="C295" s="449"/>
      <c r="D295" s="449"/>
      <c r="E295" s="449"/>
      <c r="F295" s="449"/>
      <c r="G295" s="449"/>
      <c r="H295" s="449"/>
      <c r="I295" s="449"/>
      <c r="J295" s="449"/>
      <c r="K295" s="449"/>
      <c r="L295" s="449"/>
      <c r="M295" s="449"/>
      <c r="N295" s="449"/>
      <c r="O295" s="449"/>
      <c r="P295" s="449"/>
      <c r="Q295" s="449"/>
      <c r="R295" s="449"/>
      <c r="S295" s="449"/>
      <c r="T295" s="449"/>
      <c r="U295" s="449"/>
      <c r="V295" s="449"/>
      <c r="W295" s="449"/>
      <c r="X295" s="449"/>
      <c r="Y295" s="449"/>
      <c r="Z295" s="449"/>
      <c r="AA295" s="449"/>
      <c r="AB295" s="449"/>
      <c r="AC295" s="449"/>
      <c r="AD295" s="449"/>
      <c r="AE295" s="449"/>
      <c r="AF295" s="449"/>
      <c r="AG295" s="449"/>
      <c r="AH295" s="449"/>
      <c r="AI295" s="449"/>
      <c r="AJ295" s="449"/>
      <c r="AK295" s="449"/>
      <c r="AL295" s="449"/>
      <c r="AM295" s="449"/>
    </row>
    <row r="296" spans="2:39" x14ac:dyDescent="0.3">
      <c r="B296" s="230"/>
      <c r="C296" s="449"/>
      <c r="D296" s="449"/>
      <c r="E296" s="449"/>
      <c r="F296" s="449"/>
      <c r="G296" s="449"/>
      <c r="H296" s="449"/>
      <c r="I296" s="449"/>
      <c r="J296" s="449"/>
      <c r="K296" s="449"/>
      <c r="L296" s="449"/>
      <c r="M296" s="449"/>
      <c r="N296" s="449"/>
      <c r="O296" s="449"/>
      <c r="P296" s="449"/>
      <c r="Q296" s="449"/>
      <c r="R296" s="449"/>
      <c r="S296" s="449"/>
      <c r="T296" s="449"/>
      <c r="U296" s="449"/>
      <c r="V296" s="449"/>
      <c r="W296" s="449"/>
      <c r="X296" s="449"/>
      <c r="Y296" s="449"/>
      <c r="Z296" s="449"/>
      <c r="AA296" s="449"/>
      <c r="AB296" s="449"/>
      <c r="AC296" s="449"/>
      <c r="AD296" s="449"/>
      <c r="AE296" s="449"/>
      <c r="AF296" s="449"/>
      <c r="AG296" s="449"/>
      <c r="AH296" s="449"/>
      <c r="AI296" s="449"/>
      <c r="AJ296" s="449"/>
      <c r="AK296" s="449"/>
      <c r="AL296" s="449"/>
      <c r="AM296" s="449"/>
    </row>
    <row r="297" spans="2:39" x14ac:dyDescent="0.3">
      <c r="B297" s="230"/>
      <c r="C297" s="449"/>
      <c r="D297" s="449"/>
      <c r="E297" s="449"/>
      <c r="F297" s="449"/>
      <c r="G297" s="449"/>
      <c r="H297" s="449"/>
      <c r="I297" s="449"/>
      <c r="J297" s="449"/>
      <c r="K297" s="449"/>
      <c r="L297" s="449"/>
      <c r="M297" s="449"/>
      <c r="N297" s="449"/>
      <c r="O297" s="449"/>
      <c r="P297" s="449"/>
      <c r="Q297" s="449"/>
      <c r="R297" s="449"/>
      <c r="S297" s="449"/>
      <c r="T297" s="449"/>
      <c r="U297" s="449"/>
      <c r="V297" s="449"/>
      <c r="W297" s="449"/>
      <c r="X297" s="449"/>
      <c r="Y297" s="449"/>
      <c r="Z297" s="449"/>
      <c r="AA297" s="449"/>
      <c r="AB297" s="449"/>
      <c r="AC297" s="449"/>
      <c r="AD297" s="449"/>
      <c r="AE297" s="449"/>
      <c r="AF297" s="449"/>
      <c r="AG297" s="449"/>
      <c r="AH297" s="449"/>
      <c r="AI297" s="449"/>
      <c r="AJ297" s="449"/>
      <c r="AK297" s="449"/>
      <c r="AL297" s="449"/>
      <c r="AM297" s="449"/>
    </row>
    <row r="298" spans="2:39" x14ac:dyDescent="0.3">
      <c r="B298" s="230"/>
      <c r="C298" s="449"/>
      <c r="D298" s="449"/>
      <c r="E298" s="449"/>
      <c r="F298" s="449"/>
      <c r="G298" s="449"/>
      <c r="H298" s="449"/>
      <c r="I298" s="449"/>
      <c r="J298" s="449"/>
      <c r="K298" s="449"/>
      <c r="L298" s="449"/>
      <c r="M298" s="449"/>
      <c r="N298" s="449"/>
      <c r="O298" s="449"/>
      <c r="P298" s="449"/>
      <c r="Q298" s="449"/>
      <c r="R298" s="449"/>
      <c r="S298" s="449"/>
      <c r="T298" s="449"/>
      <c r="U298" s="449"/>
      <c r="V298" s="449"/>
      <c r="W298" s="449"/>
      <c r="X298" s="449"/>
      <c r="Y298" s="449"/>
      <c r="Z298" s="449"/>
      <c r="AA298" s="449"/>
      <c r="AB298" s="449"/>
      <c r="AC298" s="449"/>
      <c r="AD298" s="449"/>
      <c r="AE298" s="449"/>
      <c r="AF298" s="449"/>
      <c r="AG298" s="449"/>
      <c r="AH298" s="449"/>
      <c r="AI298" s="449"/>
      <c r="AJ298" s="449"/>
      <c r="AK298" s="449"/>
      <c r="AL298" s="449"/>
      <c r="AM298" s="449"/>
    </row>
    <row r="299" spans="2:39" x14ac:dyDescent="0.3">
      <c r="B299" s="230"/>
      <c r="C299" s="449"/>
      <c r="D299" s="449"/>
      <c r="E299" s="449"/>
      <c r="F299" s="449"/>
      <c r="G299" s="449"/>
      <c r="H299" s="449"/>
      <c r="I299" s="449"/>
      <c r="J299" s="449"/>
      <c r="K299" s="449"/>
      <c r="L299" s="449"/>
      <c r="M299" s="449"/>
      <c r="N299" s="449"/>
      <c r="O299" s="449"/>
      <c r="P299" s="449"/>
      <c r="Q299" s="449"/>
      <c r="R299" s="449"/>
      <c r="S299" s="449"/>
      <c r="T299" s="449"/>
      <c r="U299" s="449"/>
      <c r="V299" s="449"/>
      <c r="W299" s="449"/>
      <c r="X299" s="449"/>
      <c r="Y299" s="449"/>
      <c r="Z299" s="449"/>
      <c r="AA299" s="449"/>
      <c r="AB299" s="449"/>
      <c r="AC299" s="449"/>
      <c r="AD299" s="449"/>
      <c r="AE299" s="449"/>
      <c r="AF299" s="449"/>
      <c r="AG299" s="449"/>
      <c r="AH299" s="449"/>
      <c r="AI299" s="449"/>
      <c r="AJ299" s="449"/>
      <c r="AK299" s="449"/>
      <c r="AL299" s="449"/>
      <c r="AM299" s="449"/>
    </row>
    <row r="300" spans="2:39" x14ac:dyDescent="0.3">
      <c r="B300" s="230"/>
      <c r="C300" s="449"/>
      <c r="D300" s="449"/>
      <c r="E300" s="449"/>
      <c r="F300" s="449"/>
      <c r="G300" s="449"/>
      <c r="H300" s="449"/>
      <c r="I300" s="449"/>
      <c r="J300" s="449"/>
      <c r="K300" s="449"/>
      <c r="L300" s="449"/>
      <c r="M300" s="449"/>
      <c r="N300" s="449"/>
      <c r="O300" s="449"/>
      <c r="P300" s="449"/>
      <c r="Q300" s="449"/>
      <c r="R300" s="449"/>
      <c r="S300" s="449"/>
      <c r="T300" s="449"/>
      <c r="U300" s="449"/>
      <c r="V300" s="449"/>
      <c r="W300" s="449"/>
      <c r="X300" s="449"/>
      <c r="Y300" s="449"/>
      <c r="Z300" s="449"/>
      <c r="AA300" s="449"/>
      <c r="AB300" s="449"/>
      <c r="AC300" s="449"/>
      <c r="AD300" s="449"/>
      <c r="AE300" s="449"/>
      <c r="AF300" s="449"/>
      <c r="AG300" s="449"/>
      <c r="AH300" s="449"/>
      <c r="AI300" s="449"/>
      <c r="AJ300" s="449"/>
      <c r="AK300" s="449"/>
      <c r="AL300" s="449"/>
      <c r="AM300" s="449"/>
    </row>
    <row r="301" spans="2:39" x14ac:dyDescent="0.3">
      <c r="B301" s="230"/>
      <c r="C301" s="449"/>
      <c r="D301" s="449"/>
      <c r="E301" s="449"/>
      <c r="F301" s="449"/>
      <c r="G301" s="449"/>
      <c r="H301" s="449"/>
      <c r="I301" s="449"/>
      <c r="J301" s="449"/>
      <c r="K301" s="449"/>
      <c r="L301" s="449"/>
      <c r="M301" s="449"/>
      <c r="N301" s="449"/>
      <c r="O301" s="449"/>
      <c r="P301" s="449"/>
      <c r="Q301" s="449"/>
      <c r="R301" s="449"/>
      <c r="S301" s="449"/>
      <c r="T301" s="449"/>
      <c r="U301" s="449"/>
      <c r="V301" s="449"/>
      <c r="W301" s="449"/>
      <c r="X301" s="449"/>
      <c r="Y301" s="449"/>
      <c r="Z301" s="449"/>
      <c r="AA301" s="449"/>
      <c r="AB301" s="449"/>
      <c r="AC301" s="449"/>
      <c r="AD301" s="449"/>
      <c r="AE301" s="449"/>
      <c r="AF301" s="449"/>
      <c r="AG301" s="449"/>
      <c r="AH301" s="449"/>
      <c r="AI301" s="449"/>
      <c r="AJ301" s="449"/>
      <c r="AK301" s="449"/>
      <c r="AL301" s="449"/>
      <c r="AM301" s="449"/>
    </row>
    <row r="302" spans="2:39" x14ac:dyDescent="0.3">
      <c r="B302" s="230"/>
      <c r="C302" s="449"/>
      <c r="D302" s="449"/>
      <c r="E302" s="449"/>
      <c r="F302" s="449"/>
      <c r="G302" s="449"/>
      <c r="H302" s="449"/>
      <c r="I302" s="449"/>
      <c r="J302" s="449"/>
      <c r="K302" s="449"/>
      <c r="L302" s="449"/>
      <c r="M302" s="449"/>
      <c r="N302" s="449"/>
      <c r="O302" s="449"/>
      <c r="P302" s="449"/>
      <c r="Q302" s="449"/>
      <c r="R302" s="449"/>
      <c r="S302" s="449"/>
      <c r="T302" s="449"/>
      <c r="U302" s="449"/>
      <c r="V302" s="449"/>
      <c r="W302" s="449"/>
      <c r="X302" s="449"/>
      <c r="Y302" s="449"/>
      <c r="Z302" s="449"/>
      <c r="AA302" s="449"/>
      <c r="AB302" s="449"/>
      <c r="AC302" s="449"/>
      <c r="AD302" s="449"/>
      <c r="AE302" s="449"/>
      <c r="AF302" s="449"/>
      <c r="AG302" s="449"/>
      <c r="AH302" s="449"/>
      <c r="AI302" s="449"/>
      <c r="AJ302" s="449"/>
      <c r="AK302" s="449"/>
      <c r="AL302" s="449"/>
      <c r="AM302" s="449"/>
    </row>
    <row r="303" spans="2:39" x14ac:dyDescent="0.3">
      <c r="B303" s="230"/>
      <c r="C303" s="449"/>
      <c r="D303" s="449"/>
      <c r="E303" s="449"/>
      <c r="F303" s="449"/>
      <c r="G303" s="449"/>
      <c r="H303" s="449"/>
      <c r="I303" s="449"/>
      <c r="J303" s="449"/>
      <c r="K303" s="449"/>
      <c r="L303" s="449"/>
      <c r="M303" s="449"/>
      <c r="N303" s="449"/>
      <c r="O303" s="449"/>
      <c r="P303" s="449"/>
      <c r="Q303" s="449"/>
      <c r="R303" s="449"/>
      <c r="S303" s="449"/>
      <c r="T303" s="449"/>
      <c r="U303" s="449"/>
      <c r="V303" s="449"/>
      <c r="W303" s="449"/>
      <c r="X303" s="449"/>
      <c r="Y303" s="449"/>
      <c r="Z303" s="449"/>
      <c r="AA303" s="449"/>
      <c r="AB303" s="449"/>
      <c r="AC303" s="449"/>
      <c r="AD303" s="449"/>
      <c r="AE303" s="449"/>
      <c r="AF303" s="449"/>
      <c r="AG303" s="449"/>
      <c r="AH303" s="449"/>
      <c r="AI303" s="449"/>
      <c r="AJ303" s="449"/>
      <c r="AK303" s="449"/>
      <c r="AL303" s="449"/>
      <c r="AM303" s="449"/>
    </row>
    <row r="304" spans="2:39" x14ac:dyDescent="0.3">
      <c r="B304" s="230"/>
      <c r="C304" s="449"/>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E304" s="449"/>
      <c r="AF304" s="449"/>
      <c r="AG304" s="449"/>
      <c r="AH304" s="449"/>
      <c r="AI304" s="449"/>
      <c r="AJ304" s="449"/>
      <c r="AK304" s="449"/>
      <c r="AL304" s="449"/>
      <c r="AM304" s="449"/>
    </row>
    <row r="305" spans="2:39" x14ac:dyDescent="0.3">
      <c r="B305" s="230"/>
      <c r="C305" s="449"/>
      <c r="D305" s="449"/>
      <c r="E305" s="449"/>
      <c r="F305" s="449"/>
      <c r="G305" s="449"/>
      <c r="H305" s="449"/>
      <c r="I305" s="449"/>
      <c r="J305" s="449"/>
      <c r="K305" s="449"/>
      <c r="L305" s="449"/>
      <c r="M305" s="449"/>
      <c r="N305" s="449"/>
      <c r="O305" s="449"/>
      <c r="P305" s="449"/>
      <c r="Q305" s="449"/>
      <c r="R305" s="449"/>
      <c r="S305" s="449"/>
      <c r="T305" s="449"/>
      <c r="U305" s="449"/>
      <c r="V305" s="449"/>
      <c r="W305" s="449"/>
      <c r="X305" s="449"/>
      <c r="Y305" s="449"/>
      <c r="Z305" s="449"/>
      <c r="AA305" s="449"/>
      <c r="AB305" s="449"/>
      <c r="AC305" s="449"/>
      <c r="AD305" s="449"/>
      <c r="AE305" s="449"/>
      <c r="AF305" s="449"/>
      <c r="AG305" s="449"/>
      <c r="AH305" s="449"/>
      <c r="AI305" s="449"/>
      <c r="AJ305" s="449"/>
      <c r="AK305" s="449"/>
      <c r="AL305" s="449"/>
      <c r="AM305" s="449"/>
    </row>
    <row r="306" spans="2:39" x14ac:dyDescent="0.3">
      <c r="B306" s="230"/>
      <c r="C306" s="449"/>
      <c r="D306" s="449"/>
      <c r="E306" s="449"/>
      <c r="F306" s="449"/>
      <c r="G306" s="449"/>
      <c r="H306" s="449"/>
      <c r="I306" s="449"/>
      <c r="J306" s="449"/>
      <c r="K306" s="449"/>
      <c r="L306" s="449"/>
      <c r="M306" s="449"/>
      <c r="N306" s="449"/>
      <c r="O306" s="449"/>
      <c r="P306" s="449"/>
      <c r="Q306" s="449"/>
      <c r="R306" s="449"/>
      <c r="S306" s="449"/>
      <c r="T306" s="449"/>
      <c r="U306" s="449"/>
      <c r="V306" s="449"/>
      <c r="W306" s="449"/>
      <c r="X306" s="449"/>
      <c r="Y306" s="449"/>
      <c r="Z306" s="449"/>
      <c r="AA306" s="449"/>
      <c r="AB306" s="449"/>
      <c r="AC306" s="449"/>
      <c r="AD306" s="449"/>
      <c r="AE306" s="449"/>
      <c r="AF306" s="449"/>
      <c r="AG306" s="449"/>
      <c r="AH306" s="449"/>
      <c r="AI306" s="449"/>
      <c r="AJ306" s="449"/>
      <c r="AK306" s="449"/>
      <c r="AL306" s="449"/>
      <c r="AM306" s="449"/>
    </row>
    <row r="307" spans="2:39" x14ac:dyDescent="0.3">
      <c r="B307" s="230"/>
      <c r="C307" s="449"/>
      <c r="D307" s="449"/>
      <c r="E307" s="449"/>
      <c r="F307" s="449"/>
      <c r="G307" s="449"/>
      <c r="H307" s="449"/>
      <c r="I307" s="449"/>
      <c r="J307" s="449"/>
      <c r="K307" s="449"/>
      <c r="L307" s="449"/>
      <c r="M307" s="449"/>
      <c r="N307" s="449"/>
      <c r="O307" s="449"/>
      <c r="P307" s="449"/>
      <c r="Q307" s="449"/>
      <c r="R307" s="449"/>
      <c r="S307" s="449"/>
      <c r="T307" s="449"/>
      <c r="U307" s="449"/>
      <c r="V307" s="449"/>
      <c r="W307" s="449"/>
      <c r="X307" s="449"/>
      <c r="Y307" s="449"/>
      <c r="Z307" s="449"/>
      <c r="AA307" s="449"/>
      <c r="AB307" s="449"/>
      <c r="AC307" s="449"/>
      <c r="AD307" s="449"/>
      <c r="AE307" s="449"/>
      <c r="AF307" s="449"/>
      <c r="AG307" s="449"/>
      <c r="AH307" s="449"/>
      <c r="AI307" s="449"/>
      <c r="AJ307" s="449"/>
      <c r="AK307" s="449"/>
      <c r="AL307" s="449"/>
      <c r="AM307" s="449"/>
    </row>
    <row r="308" spans="2:39" x14ac:dyDescent="0.3">
      <c r="B308" s="230"/>
      <c r="C308" s="449"/>
      <c r="D308" s="449"/>
      <c r="E308" s="449"/>
      <c r="F308" s="449"/>
      <c r="G308" s="449"/>
      <c r="H308" s="449"/>
      <c r="I308" s="449"/>
      <c r="J308" s="449"/>
      <c r="K308" s="449"/>
      <c r="L308" s="449"/>
      <c r="M308" s="449"/>
      <c r="N308" s="449"/>
      <c r="O308" s="449"/>
      <c r="P308" s="449"/>
      <c r="Q308" s="449"/>
      <c r="R308" s="449"/>
      <c r="S308" s="449"/>
      <c r="T308" s="449"/>
      <c r="U308" s="449"/>
      <c r="V308" s="449"/>
      <c r="W308" s="449"/>
      <c r="X308" s="449"/>
      <c r="Y308" s="449"/>
      <c r="Z308" s="449"/>
      <c r="AA308" s="449"/>
      <c r="AB308" s="449"/>
      <c r="AC308" s="449"/>
      <c r="AD308" s="449"/>
      <c r="AE308" s="449"/>
      <c r="AF308" s="449"/>
      <c r="AG308" s="449"/>
      <c r="AH308" s="449"/>
      <c r="AI308" s="449"/>
      <c r="AJ308" s="449"/>
      <c r="AK308" s="449"/>
      <c r="AL308" s="449"/>
      <c r="AM308" s="449"/>
    </row>
    <row r="309" spans="2:39" x14ac:dyDescent="0.3">
      <c r="B309" s="230"/>
      <c r="C309" s="449"/>
      <c r="D309" s="449"/>
      <c r="E309" s="449"/>
      <c r="F309" s="449"/>
      <c r="G309" s="449"/>
      <c r="H309" s="449"/>
      <c r="I309" s="449"/>
      <c r="J309" s="449"/>
      <c r="K309" s="449"/>
      <c r="L309" s="449"/>
      <c r="M309" s="449"/>
      <c r="N309" s="449"/>
      <c r="O309" s="449"/>
      <c r="P309" s="449"/>
      <c r="Q309" s="449"/>
      <c r="R309" s="449"/>
      <c r="S309" s="449"/>
      <c r="T309" s="449"/>
      <c r="U309" s="449"/>
      <c r="V309" s="449"/>
      <c r="W309" s="449"/>
      <c r="X309" s="449"/>
      <c r="Y309" s="449"/>
      <c r="Z309" s="449"/>
      <c r="AA309" s="449"/>
      <c r="AB309" s="449"/>
      <c r="AC309" s="449"/>
      <c r="AD309" s="449"/>
      <c r="AE309" s="449"/>
      <c r="AF309" s="449"/>
      <c r="AG309" s="449"/>
      <c r="AH309" s="449"/>
      <c r="AI309" s="449"/>
      <c r="AJ309" s="449"/>
      <c r="AK309" s="449"/>
      <c r="AL309" s="449"/>
      <c r="AM309" s="449"/>
    </row>
    <row r="310" spans="2:39" x14ac:dyDescent="0.3">
      <c r="B310" s="230"/>
      <c r="C310" s="449"/>
      <c r="D310" s="449"/>
      <c r="E310" s="449"/>
      <c r="F310" s="449"/>
      <c r="G310" s="449"/>
      <c r="H310" s="449"/>
      <c r="I310" s="449"/>
      <c r="J310" s="449"/>
      <c r="K310" s="449"/>
      <c r="L310" s="449"/>
      <c r="M310" s="449"/>
      <c r="N310" s="449"/>
      <c r="O310" s="449"/>
      <c r="P310" s="449"/>
      <c r="Q310" s="449"/>
      <c r="R310" s="449"/>
      <c r="S310" s="449"/>
      <c r="T310" s="449"/>
      <c r="U310" s="449"/>
      <c r="V310" s="449"/>
      <c r="W310" s="449"/>
      <c r="X310" s="449"/>
      <c r="Y310" s="449"/>
      <c r="Z310" s="449"/>
      <c r="AA310" s="449"/>
      <c r="AB310" s="449"/>
      <c r="AC310" s="449"/>
      <c r="AD310" s="449"/>
      <c r="AE310" s="449"/>
      <c r="AF310" s="449"/>
      <c r="AG310" s="449"/>
      <c r="AH310" s="449"/>
      <c r="AI310" s="449"/>
      <c r="AJ310" s="449"/>
      <c r="AK310" s="449"/>
      <c r="AL310" s="449"/>
      <c r="AM310" s="449"/>
    </row>
    <row r="311" spans="2:39" x14ac:dyDescent="0.3">
      <c r="B311" s="230"/>
      <c r="C311" s="449"/>
      <c r="D311" s="449"/>
      <c r="E311" s="449"/>
      <c r="F311" s="449"/>
      <c r="G311" s="449"/>
      <c r="H311" s="449"/>
      <c r="I311" s="449"/>
      <c r="J311" s="449"/>
      <c r="K311" s="449"/>
      <c r="L311" s="449"/>
      <c r="M311" s="449"/>
      <c r="N311" s="449"/>
      <c r="O311" s="449"/>
      <c r="P311" s="449"/>
      <c r="Q311" s="449"/>
      <c r="R311" s="449"/>
      <c r="S311" s="449"/>
      <c r="T311" s="449"/>
      <c r="U311" s="449"/>
      <c r="V311" s="449"/>
      <c r="W311" s="449"/>
      <c r="X311" s="449"/>
      <c r="Y311" s="449"/>
      <c r="Z311" s="449"/>
      <c r="AA311" s="449"/>
      <c r="AB311" s="449"/>
      <c r="AC311" s="449"/>
      <c r="AD311" s="449"/>
      <c r="AE311" s="449"/>
      <c r="AF311" s="449"/>
      <c r="AG311" s="449"/>
      <c r="AH311" s="449"/>
      <c r="AI311" s="449"/>
      <c r="AJ311" s="449"/>
      <c r="AK311" s="449"/>
      <c r="AL311" s="449"/>
      <c r="AM311" s="449"/>
    </row>
    <row r="312" spans="2:39" x14ac:dyDescent="0.3">
      <c r="B312" s="230"/>
      <c r="C312" s="449"/>
      <c r="D312" s="449"/>
      <c r="E312" s="449"/>
      <c r="F312" s="449"/>
      <c r="G312" s="449"/>
      <c r="H312" s="449"/>
      <c r="I312" s="449"/>
      <c r="J312" s="449"/>
      <c r="K312" s="449"/>
      <c r="L312" s="449"/>
      <c r="M312" s="449"/>
      <c r="N312" s="449"/>
      <c r="O312" s="449"/>
      <c r="P312" s="449"/>
      <c r="Q312" s="449"/>
      <c r="R312" s="449"/>
      <c r="S312" s="449"/>
      <c r="T312" s="449"/>
      <c r="U312" s="449"/>
      <c r="V312" s="449"/>
      <c r="W312" s="449"/>
      <c r="X312" s="449"/>
      <c r="Y312" s="449"/>
      <c r="Z312" s="449"/>
      <c r="AA312" s="449"/>
      <c r="AB312" s="449"/>
      <c r="AC312" s="449"/>
      <c r="AD312" s="449"/>
      <c r="AE312" s="449"/>
      <c r="AF312" s="449"/>
      <c r="AG312" s="449"/>
      <c r="AH312" s="449"/>
      <c r="AI312" s="449"/>
      <c r="AJ312" s="449"/>
      <c r="AK312" s="449"/>
      <c r="AL312" s="449"/>
      <c r="AM312" s="449"/>
    </row>
    <row r="313" spans="2:39" x14ac:dyDescent="0.3">
      <c r="B313" s="230"/>
      <c r="C313" s="449"/>
      <c r="D313" s="449"/>
      <c r="E313" s="449"/>
      <c r="F313" s="449"/>
      <c r="G313" s="449"/>
      <c r="H313" s="449"/>
      <c r="I313" s="449"/>
      <c r="J313" s="449"/>
      <c r="K313" s="449"/>
      <c r="L313" s="449"/>
      <c r="M313" s="449"/>
      <c r="N313" s="449"/>
      <c r="O313" s="449"/>
      <c r="P313" s="449"/>
      <c r="Q313" s="449"/>
      <c r="R313" s="449"/>
      <c r="S313" s="449"/>
      <c r="T313" s="449"/>
      <c r="U313" s="449"/>
      <c r="V313" s="449"/>
      <c r="W313" s="449"/>
      <c r="X313" s="449"/>
      <c r="Y313" s="449"/>
      <c r="Z313" s="449"/>
      <c r="AA313" s="449"/>
      <c r="AB313" s="449"/>
      <c r="AC313" s="449"/>
      <c r="AD313" s="449"/>
      <c r="AE313" s="449"/>
      <c r="AF313" s="449"/>
      <c r="AG313" s="449"/>
      <c r="AH313" s="449"/>
      <c r="AI313" s="449"/>
      <c r="AJ313" s="449"/>
      <c r="AK313" s="449"/>
      <c r="AL313" s="449"/>
      <c r="AM313" s="449"/>
    </row>
    <row r="314" spans="2:39" x14ac:dyDescent="0.3">
      <c r="B314" s="230"/>
      <c r="C314" s="449"/>
      <c r="D314" s="449"/>
      <c r="E314" s="449"/>
      <c r="F314" s="449"/>
      <c r="G314" s="449"/>
      <c r="H314" s="449"/>
      <c r="I314" s="449"/>
      <c r="J314" s="449"/>
      <c r="K314" s="449"/>
      <c r="L314" s="449"/>
      <c r="M314" s="449"/>
      <c r="N314" s="449"/>
      <c r="O314" s="449"/>
      <c r="P314" s="449"/>
      <c r="Q314" s="449"/>
      <c r="R314" s="449"/>
      <c r="S314" s="449"/>
      <c r="T314" s="449"/>
      <c r="U314" s="449"/>
      <c r="V314" s="449"/>
      <c r="W314" s="449"/>
      <c r="X314" s="449"/>
      <c r="Y314" s="449"/>
      <c r="Z314" s="449"/>
      <c r="AA314" s="449"/>
      <c r="AB314" s="449"/>
      <c r="AC314" s="449"/>
      <c r="AD314" s="449"/>
      <c r="AE314" s="449"/>
      <c r="AF314" s="449"/>
      <c r="AG314" s="449"/>
      <c r="AH314" s="449"/>
      <c r="AI314" s="449"/>
      <c r="AJ314" s="449"/>
      <c r="AK314" s="449"/>
      <c r="AL314" s="449"/>
      <c r="AM314" s="449"/>
    </row>
    <row r="315" spans="2:39" x14ac:dyDescent="0.3">
      <c r="B315" s="230"/>
      <c r="C315" s="449"/>
      <c r="D315" s="449"/>
      <c r="E315" s="449"/>
      <c r="F315" s="449"/>
      <c r="G315" s="449"/>
      <c r="H315" s="449"/>
      <c r="I315" s="449"/>
      <c r="J315" s="449"/>
      <c r="K315" s="449"/>
      <c r="L315" s="449"/>
      <c r="M315" s="449"/>
      <c r="N315" s="449"/>
      <c r="O315" s="449"/>
      <c r="P315" s="449"/>
      <c r="Q315" s="449"/>
      <c r="R315" s="449"/>
      <c r="S315" s="449"/>
      <c r="T315" s="449"/>
      <c r="U315" s="449"/>
      <c r="V315" s="449"/>
      <c r="W315" s="449"/>
      <c r="X315" s="449"/>
      <c r="Y315" s="449"/>
      <c r="Z315" s="449"/>
      <c r="AA315" s="449"/>
      <c r="AB315" s="449"/>
      <c r="AC315" s="449"/>
      <c r="AD315" s="449"/>
      <c r="AE315" s="449"/>
      <c r="AF315" s="449"/>
      <c r="AG315" s="449"/>
      <c r="AH315" s="449"/>
      <c r="AI315" s="449"/>
      <c r="AJ315" s="449"/>
      <c r="AK315" s="449"/>
      <c r="AL315" s="449"/>
      <c r="AM315" s="449"/>
    </row>
    <row r="316" spans="2:39" x14ac:dyDescent="0.3">
      <c r="B316" s="230"/>
      <c r="C316" s="449"/>
      <c r="D316" s="449"/>
      <c r="E316" s="449"/>
      <c r="F316" s="449"/>
      <c r="G316" s="449"/>
      <c r="H316" s="449"/>
      <c r="I316" s="449"/>
      <c r="J316" s="449"/>
      <c r="K316" s="449"/>
      <c r="L316" s="449"/>
      <c r="M316" s="449"/>
      <c r="N316" s="449"/>
      <c r="O316" s="449"/>
      <c r="P316" s="449"/>
      <c r="Q316" s="449"/>
      <c r="R316" s="449"/>
      <c r="S316" s="449"/>
      <c r="T316" s="449"/>
      <c r="U316" s="449"/>
      <c r="V316" s="449"/>
      <c r="W316" s="449"/>
      <c r="X316" s="449"/>
      <c r="Y316" s="449"/>
      <c r="Z316" s="449"/>
      <c r="AA316" s="449"/>
      <c r="AB316" s="449"/>
      <c r="AC316" s="449"/>
      <c r="AD316" s="449"/>
      <c r="AE316" s="449"/>
      <c r="AF316" s="449"/>
      <c r="AG316" s="449"/>
      <c r="AH316" s="449"/>
      <c r="AI316" s="449"/>
      <c r="AJ316" s="449"/>
      <c r="AK316" s="449"/>
      <c r="AL316" s="449"/>
      <c r="AM316" s="449"/>
    </row>
    <row r="317" spans="2:39" x14ac:dyDescent="0.3">
      <c r="B317" s="230"/>
      <c r="C317" s="449"/>
      <c r="D317" s="449"/>
      <c r="E317" s="449"/>
      <c r="F317" s="449"/>
      <c r="G317" s="449"/>
      <c r="H317" s="449"/>
      <c r="I317" s="449"/>
      <c r="J317" s="449"/>
      <c r="K317" s="449"/>
      <c r="L317" s="449"/>
      <c r="M317" s="449"/>
      <c r="N317" s="449"/>
      <c r="O317" s="449"/>
      <c r="P317" s="449"/>
      <c r="Q317" s="449"/>
      <c r="R317" s="449"/>
      <c r="S317" s="449"/>
      <c r="T317" s="449"/>
      <c r="U317" s="449"/>
      <c r="V317" s="449"/>
      <c r="W317" s="449"/>
      <c r="X317" s="449"/>
      <c r="Y317" s="449"/>
      <c r="Z317" s="449"/>
      <c r="AA317" s="449"/>
      <c r="AB317" s="449"/>
      <c r="AC317" s="449"/>
      <c r="AD317" s="449"/>
      <c r="AE317" s="449"/>
      <c r="AF317" s="449"/>
      <c r="AG317" s="449"/>
      <c r="AH317" s="449"/>
      <c r="AI317" s="449"/>
      <c r="AJ317" s="449"/>
      <c r="AK317" s="449"/>
      <c r="AL317" s="449"/>
      <c r="AM317" s="449"/>
    </row>
    <row r="318" spans="2:39" x14ac:dyDescent="0.3">
      <c r="B318" s="230"/>
      <c r="C318" s="449"/>
      <c r="D318" s="449"/>
      <c r="E318" s="449"/>
      <c r="F318" s="449"/>
      <c r="G318" s="449"/>
      <c r="H318" s="449"/>
      <c r="I318" s="449"/>
      <c r="J318" s="449"/>
      <c r="K318" s="449"/>
      <c r="L318" s="449"/>
      <c r="M318" s="449"/>
      <c r="N318" s="449"/>
      <c r="O318" s="449"/>
      <c r="P318" s="449"/>
      <c r="Q318" s="449"/>
      <c r="R318" s="449"/>
      <c r="S318" s="449"/>
      <c r="T318" s="449"/>
      <c r="U318" s="449"/>
      <c r="V318" s="449"/>
      <c r="W318" s="449"/>
      <c r="X318" s="449"/>
      <c r="Y318" s="449"/>
      <c r="Z318" s="449"/>
      <c r="AA318" s="449"/>
      <c r="AB318" s="449"/>
      <c r="AC318" s="449"/>
      <c r="AD318" s="449"/>
      <c r="AE318" s="449"/>
      <c r="AF318" s="449"/>
      <c r="AG318" s="449"/>
      <c r="AH318" s="449"/>
      <c r="AI318" s="449"/>
      <c r="AJ318" s="449"/>
      <c r="AK318" s="449"/>
      <c r="AL318" s="449"/>
      <c r="AM318" s="449"/>
    </row>
    <row r="319" spans="2:39" x14ac:dyDescent="0.3">
      <c r="B319" s="230"/>
      <c r="C319" s="449"/>
      <c r="D319" s="449"/>
      <c r="E319" s="449"/>
      <c r="F319" s="449"/>
      <c r="G319" s="449"/>
      <c r="H319" s="449"/>
      <c r="I319" s="449"/>
      <c r="J319" s="449"/>
      <c r="K319" s="449"/>
      <c r="L319" s="449"/>
      <c r="M319" s="449"/>
      <c r="N319" s="449"/>
      <c r="O319" s="449"/>
      <c r="P319" s="449"/>
      <c r="Q319" s="449"/>
      <c r="R319" s="449"/>
      <c r="S319" s="449"/>
      <c r="T319" s="449"/>
      <c r="U319" s="449"/>
      <c r="V319" s="449"/>
      <c r="W319" s="449"/>
      <c r="X319" s="449"/>
      <c r="Y319" s="449"/>
      <c r="Z319" s="449"/>
      <c r="AA319" s="449"/>
      <c r="AB319" s="449"/>
      <c r="AC319" s="449"/>
      <c r="AD319" s="449"/>
      <c r="AE319" s="449"/>
      <c r="AF319" s="449"/>
      <c r="AG319" s="449"/>
      <c r="AH319" s="449"/>
      <c r="AI319" s="449"/>
      <c r="AJ319" s="449"/>
      <c r="AK319" s="449"/>
      <c r="AL319" s="449"/>
      <c r="AM319" s="449"/>
    </row>
    <row r="320" spans="2:39" x14ac:dyDescent="0.3">
      <c r="B320" s="230"/>
      <c r="C320" s="449"/>
      <c r="D320" s="449"/>
      <c r="E320" s="449"/>
      <c r="F320" s="449"/>
      <c r="G320" s="449"/>
      <c r="H320" s="449"/>
      <c r="I320" s="449"/>
      <c r="J320" s="449"/>
      <c r="K320" s="449"/>
      <c r="L320" s="449"/>
      <c r="M320" s="449"/>
      <c r="N320" s="449"/>
      <c r="O320" s="449"/>
      <c r="P320" s="449"/>
      <c r="Q320" s="449"/>
      <c r="R320" s="449"/>
      <c r="S320" s="449"/>
      <c r="T320" s="449"/>
      <c r="U320" s="449"/>
      <c r="V320" s="449"/>
      <c r="W320" s="449"/>
      <c r="X320" s="449"/>
      <c r="Y320" s="449"/>
      <c r="Z320" s="449"/>
      <c r="AA320" s="449"/>
      <c r="AB320" s="449"/>
      <c r="AC320" s="449"/>
      <c r="AD320" s="449"/>
      <c r="AE320" s="449"/>
      <c r="AF320" s="449"/>
      <c r="AG320" s="449"/>
      <c r="AH320" s="449"/>
      <c r="AI320" s="449"/>
      <c r="AJ320" s="449"/>
      <c r="AK320" s="449"/>
      <c r="AL320" s="449"/>
      <c r="AM320" s="449"/>
    </row>
    <row r="321" spans="2:39" x14ac:dyDescent="0.3">
      <c r="B321" s="230"/>
      <c r="C321" s="449"/>
      <c r="D321" s="449"/>
      <c r="E321" s="449"/>
      <c r="F321" s="449"/>
      <c r="G321" s="449"/>
      <c r="H321" s="449"/>
      <c r="I321" s="449"/>
      <c r="J321" s="449"/>
      <c r="K321" s="449"/>
      <c r="L321" s="449"/>
      <c r="M321" s="449"/>
      <c r="N321" s="449"/>
      <c r="O321" s="449"/>
      <c r="P321" s="449"/>
      <c r="Q321" s="449"/>
      <c r="R321" s="449"/>
      <c r="S321" s="449"/>
      <c r="T321" s="449"/>
      <c r="U321" s="449"/>
      <c r="V321" s="449"/>
      <c r="W321" s="449"/>
      <c r="X321" s="449"/>
      <c r="Y321" s="449"/>
      <c r="Z321" s="449"/>
      <c r="AA321" s="449"/>
      <c r="AB321" s="449"/>
      <c r="AC321" s="449"/>
      <c r="AD321" s="449"/>
      <c r="AE321" s="449"/>
      <c r="AF321" s="449"/>
      <c r="AG321" s="449"/>
      <c r="AH321" s="449"/>
      <c r="AI321" s="449"/>
      <c r="AJ321" s="449"/>
      <c r="AK321" s="449"/>
      <c r="AL321" s="449"/>
      <c r="AM321" s="449"/>
    </row>
    <row r="322" spans="2:39" x14ac:dyDescent="0.3">
      <c r="B322" s="230"/>
      <c r="C322" s="449"/>
      <c r="D322" s="449"/>
      <c r="E322" s="449"/>
      <c r="F322" s="449"/>
      <c r="G322" s="449"/>
      <c r="H322" s="449"/>
      <c r="I322" s="449"/>
      <c r="J322" s="449"/>
      <c r="K322" s="449"/>
      <c r="L322" s="449"/>
      <c r="M322" s="449"/>
      <c r="N322" s="449"/>
      <c r="O322" s="449"/>
      <c r="P322" s="449"/>
      <c r="Q322" s="449"/>
      <c r="R322" s="449"/>
      <c r="S322" s="449"/>
      <c r="T322" s="449"/>
      <c r="U322" s="449"/>
      <c r="V322" s="449"/>
      <c r="W322" s="449"/>
      <c r="X322" s="449"/>
      <c r="Y322" s="449"/>
      <c r="Z322" s="449"/>
      <c r="AA322" s="449"/>
      <c r="AB322" s="449"/>
      <c r="AC322" s="449"/>
      <c r="AD322" s="449"/>
      <c r="AE322" s="449"/>
      <c r="AF322" s="449"/>
      <c r="AG322" s="449"/>
      <c r="AH322" s="449"/>
      <c r="AI322" s="449"/>
      <c r="AJ322" s="449"/>
      <c r="AK322" s="449"/>
      <c r="AL322" s="449"/>
      <c r="AM322" s="449"/>
    </row>
    <row r="323" spans="2:39" x14ac:dyDescent="0.3">
      <c r="B323" s="230"/>
      <c r="C323" s="449"/>
      <c r="D323" s="449"/>
      <c r="E323" s="449"/>
      <c r="F323" s="449"/>
      <c r="G323" s="449"/>
      <c r="H323" s="449"/>
      <c r="I323" s="449"/>
      <c r="J323" s="449"/>
      <c r="K323" s="449"/>
      <c r="L323" s="449"/>
      <c r="M323" s="449"/>
      <c r="N323" s="449"/>
      <c r="O323" s="449"/>
      <c r="P323" s="449"/>
      <c r="Q323" s="449"/>
      <c r="R323" s="449"/>
      <c r="S323" s="449"/>
      <c r="T323" s="449"/>
      <c r="U323" s="449"/>
      <c r="V323" s="449"/>
      <c r="W323" s="449"/>
      <c r="X323" s="449"/>
      <c r="Y323" s="449"/>
      <c r="Z323" s="449"/>
      <c r="AA323" s="449"/>
      <c r="AB323" s="449"/>
      <c r="AC323" s="449"/>
      <c r="AD323" s="449"/>
      <c r="AE323" s="449"/>
      <c r="AF323" s="449"/>
      <c r="AG323" s="449"/>
      <c r="AH323" s="449"/>
      <c r="AI323" s="449"/>
      <c r="AJ323" s="449"/>
      <c r="AK323" s="449"/>
      <c r="AL323" s="449"/>
      <c r="AM323" s="449"/>
    </row>
    <row r="324" spans="2:39" x14ac:dyDescent="0.3">
      <c r="B324" s="230"/>
      <c r="C324" s="449"/>
      <c r="D324" s="449"/>
      <c r="E324" s="449"/>
      <c r="F324" s="449"/>
      <c r="G324" s="449"/>
      <c r="H324" s="449"/>
      <c r="I324" s="449"/>
      <c r="J324" s="449"/>
      <c r="K324" s="449"/>
      <c r="L324" s="449"/>
      <c r="M324" s="449"/>
      <c r="N324" s="449"/>
      <c r="O324" s="449"/>
      <c r="P324" s="449"/>
      <c r="Q324" s="449"/>
      <c r="R324" s="449"/>
      <c r="S324" s="449"/>
      <c r="T324" s="449"/>
      <c r="U324" s="449"/>
      <c r="V324" s="449"/>
      <c r="W324" s="449"/>
      <c r="X324" s="449"/>
      <c r="Y324" s="449"/>
      <c r="Z324" s="449"/>
      <c r="AA324" s="449"/>
      <c r="AB324" s="449"/>
      <c r="AC324" s="449"/>
      <c r="AD324" s="449"/>
      <c r="AE324" s="449"/>
      <c r="AF324" s="449"/>
      <c r="AG324" s="449"/>
      <c r="AH324" s="449"/>
      <c r="AI324" s="449"/>
      <c r="AJ324" s="449"/>
      <c r="AK324" s="449"/>
      <c r="AL324" s="449"/>
      <c r="AM324" s="449"/>
    </row>
    <row r="325" spans="2:39" x14ac:dyDescent="0.3">
      <c r="B325" s="230"/>
      <c r="C325" s="449"/>
      <c r="D325" s="449"/>
      <c r="E325" s="449"/>
      <c r="F325" s="449"/>
      <c r="G325" s="449"/>
      <c r="H325" s="449"/>
      <c r="I325" s="449"/>
      <c r="J325" s="449"/>
      <c r="K325" s="449"/>
      <c r="L325" s="449"/>
      <c r="M325" s="449"/>
      <c r="N325" s="449"/>
      <c r="O325" s="449"/>
      <c r="P325" s="449"/>
      <c r="Q325" s="449"/>
      <c r="R325" s="449"/>
      <c r="S325" s="449"/>
      <c r="T325" s="449"/>
      <c r="U325" s="449"/>
      <c r="V325" s="449"/>
      <c r="W325" s="449"/>
      <c r="X325" s="449"/>
      <c r="Y325" s="449"/>
      <c r="Z325" s="449"/>
      <c r="AA325" s="449"/>
      <c r="AB325" s="449"/>
      <c r="AC325" s="449"/>
      <c r="AD325" s="449"/>
      <c r="AE325" s="449"/>
      <c r="AF325" s="449"/>
      <c r="AG325" s="449"/>
      <c r="AH325" s="449"/>
      <c r="AI325" s="449"/>
      <c r="AJ325" s="449"/>
      <c r="AK325" s="449"/>
      <c r="AL325" s="449"/>
      <c r="AM325" s="449"/>
    </row>
    <row r="326" spans="2:39" x14ac:dyDescent="0.3">
      <c r="B326" s="230"/>
      <c r="C326" s="449"/>
      <c r="D326" s="449"/>
      <c r="E326" s="449"/>
      <c r="F326" s="449"/>
      <c r="G326" s="449"/>
      <c r="H326" s="449"/>
      <c r="I326" s="449"/>
      <c r="J326" s="449"/>
      <c r="K326" s="449"/>
      <c r="L326" s="449"/>
      <c r="M326" s="449"/>
      <c r="N326" s="449"/>
      <c r="O326" s="449"/>
      <c r="P326" s="449"/>
      <c r="Q326" s="449"/>
      <c r="R326" s="449"/>
      <c r="S326" s="449"/>
      <c r="T326" s="449"/>
      <c r="U326" s="449"/>
      <c r="V326" s="449"/>
      <c r="W326" s="449"/>
      <c r="X326" s="449"/>
      <c r="Y326" s="449"/>
      <c r="Z326" s="449"/>
      <c r="AA326" s="449"/>
      <c r="AB326" s="449"/>
      <c r="AC326" s="449"/>
      <c r="AD326" s="449"/>
      <c r="AE326" s="449"/>
      <c r="AF326" s="449"/>
      <c r="AG326" s="449"/>
      <c r="AH326" s="449"/>
      <c r="AI326" s="449"/>
      <c r="AJ326" s="449"/>
      <c r="AK326" s="449"/>
      <c r="AL326" s="449"/>
      <c r="AM326" s="449"/>
    </row>
    <row r="327" spans="2:39" x14ac:dyDescent="0.3">
      <c r="B327" s="230"/>
      <c r="C327" s="449"/>
      <c r="D327" s="449"/>
      <c r="E327" s="449"/>
      <c r="F327" s="449"/>
      <c r="G327" s="449"/>
      <c r="H327" s="449"/>
      <c r="I327" s="449"/>
      <c r="J327" s="449"/>
      <c r="K327" s="449"/>
      <c r="L327" s="449"/>
      <c r="M327" s="449"/>
      <c r="N327" s="449"/>
      <c r="O327" s="449"/>
      <c r="P327" s="449"/>
      <c r="Q327" s="449"/>
      <c r="R327" s="449"/>
      <c r="S327" s="449"/>
      <c r="T327" s="449"/>
      <c r="U327" s="449"/>
      <c r="V327" s="449"/>
      <c r="W327" s="449"/>
      <c r="X327" s="449"/>
      <c r="Y327" s="449"/>
      <c r="Z327" s="449"/>
      <c r="AA327" s="449"/>
      <c r="AB327" s="449"/>
      <c r="AC327" s="449"/>
      <c r="AD327" s="449"/>
      <c r="AE327" s="449"/>
      <c r="AF327" s="449"/>
      <c r="AG327" s="449"/>
      <c r="AH327" s="449"/>
      <c r="AI327" s="449"/>
      <c r="AJ327" s="449"/>
      <c r="AK327" s="449"/>
      <c r="AL327" s="449"/>
      <c r="AM327" s="449"/>
    </row>
    <row r="328" spans="2:39" x14ac:dyDescent="0.3">
      <c r="B328" s="230"/>
      <c r="C328" s="449"/>
      <c r="D328" s="449"/>
      <c r="E328" s="449"/>
      <c r="F328" s="449"/>
      <c r="G328" s="449"/>
      <c r="H328" s="449"/>
      <c r="I328" s="449"/>
      <c r="J328" s="449"/>
      <c r="K328" s="449"/>
      <c r="L328" s="449"/>
      <c r="M328" s="449"/>
      <c r="N328" s="449"/>
      <c r="O328" s="449"/>
      <c r="P328" s="449"/>
      <c r="Q328" s="449"/>
      <c r="R328" s="449"/>
      <c r="S328" s="449"/>
      <c r="T328" s="449"/>
      <c r="U328" s="449"/>
      <c r="V328" s="449"/>
      <c r="W328" s="449"/>
      <c r="X328" s="449"/>
      <c r="Y328" s="449"/>
      <c r="Z328" s="449"/>
      <c r="AA328" s="449"/>
      <c r="AB328" s="449"/>
      <c r="AC328" s="449"/>
      <c r="AD328" s="449"/>
      <c r="AE328" s="449"/>
      <c r="AF328" s="449"/>
      <c r="AG328" s="449"/>
      <c r="AH328" s="449"/>
      <c r="AI328" s="449"/>
      <c r="AJ328" s="449"/>
      <c r="AK328" s="449"/>
      <c r="AL328" s="449"/>
      <c r="AM328" s="449"/>
    </row>
    <row r="329" spans="2:39" x14ac:dyDescent="0.3">
      <c r="B329" s="230"/>
      <c r="C329" s="449"/>
      <c r="D329" s="449"/>
      <c r="E329" s="449"/>
      <c r="F329" s="449"/>
      <c r="G329" s="449"/>
      <c r="H329" s="449"/>
      <c r="I329" s="449"/>
      <c r="J329" s="449"/>
      <c r="K329" s="449"/>
      <c r="L329" s="449"/>
      <c r="M329" s="449"/>
      <c r="N329" s="449"/>
      <c r="O329" s="449"/>
      <c r="P329" s="449"/>
      <c r="Q329" s="449"/>
      <c r="R329" s="449"/>
      <c r="S329" s="449"/>
      <c r="T329" s="449"/>
      <c r="U329" s="449"/>
      <c r="V329" s="449"/>
      <c r="W329" s="449"/>
      <c r="X329" s="449"/>
      <c r="Y329" s="449"/>
      <c r="Z329" s="449"/>
      <c r="AA329" s="449"/>
      <c r="AB329" s="449"/>
      <c r="AC329" s="449"/>
      <c r="AD329" s="449"/>
      <c r="AE329" s="449"/>
      <c r="AF329" s="449"/>
      <c r="AG329" s="449"/>
      <c r="AH329" s="449"/>
      <c r="AI329" s="449"/>
      <c r="AJ329" s="449"/>
      <c r="AK329" s="449"/>
      <c r="AL329" s="449"/>
      <c r="AM329" s="449"/>
    </row>
    <row r="330" spans="2:39" x14ac:dyDescent="0.3">
      <c r="B330" s="230"/>
      <c r="C330" s="449"/>
      <c r="D330" s="449"/>
      <c r="E330" s="449"/>
      <c r="F330" s="449"/>
      <c r="G330" s="449"/>
      <c r="H330" s="449"/>
      <c r="I330" s="449"/>
      <c r="J330" s="449"/>
      <c r="K330" s="449"/>
      <c r="L330" s="449"/>
      <c r="M330" s="449"/>
      <c r="N330" s="449"/>
      <c r="O330" s="449"/>
      <c r="P330" s="449"/>
      <c r="Q330" s="449"/>
      <c r="R330" s="449"/>
      <c r="S330" s="449"/>
      <c r="T330" s="449"/>
      <c r="U330" s="449"/>
      <c r="V330" s="449"/>
      <c r="W330" s="449"/>
      <c r="X330" s="449"/>
      <c r="Y330" s="449"/>
      <c r="Z330" s="449"/>
      <c r="AA330" s="449"/>
      <c r="AB330" s="449"/>
      <c r="AC330" s="449"/>
      <c r="AD330" s="449"/>
      <c r="AE330" s="449"/>
      <c r="AF330" s="449"/>
      <c r="AG330" s="449"/>
      <c r="AH330" s="449"/>
      <c r="AI330" s="449"/>
      <c r="AJ330" s="449"/>
      <c r="AK330" s="449"/>
      <c r="AL330" s="449"/>
      <c r="AM330" s="449"/>
    </row>
    <row r="331" spans="2:39" x14ac:dyDescent="0.3">
      <c r="B331" s="230"/>
      <c r="C331" s="449"/>
      <c r="D331" s="449"/>
      <c r="E331" s="449"/>
      <c r="F331" s="449"/>
      <c r="G331" s="449"/>
      <c r="H331" s="449"/>
      <c r="I331" s="449"/>
      <c r="J331" s="449"/>
      <c r="K331" s="449"/>
      <c r="L331" s="449"/>
      <c r="M331" s="449"/>
      <c r="N331" s="449"/>
      <c r="O331" s="449"/>
      <c r="P331" s="449"/>
      <c r="Q331" s="449"/>
      <c r="R331" s="449"/>
      <c r="S331" s="449"/>
      <c r="T331" s="449"/>
      <c r="U331" s="449"/>
      <c r="V331" s="449"/>
      <c r="W331" s="449"/>
      <c r="X331" s="449"/>
      <c r="Y331" s="449"/>
      <c r="Z331" s="449"/>
      <c r="AA331" s="449"/>
      <c r="AB331" s="449"/>
      <c r="AC331" s="449"/>
      <c r="AD331" s="449"/>
      <c r="AE331" s="449"/>
      <c r="AF331" s="449"/>
      <c r="AG331" s="449"/>
      <c r="AH331" s="449"/>
      <c r="AI331" s="449"/>
      <c r="AJ331" s="449"/>
      <c r="AK331" s="449"/>
      <c r="AL331" s="449"/>
      <c r="AM331" s="449"/>
    </row>
    <row r="332" spans="2:39" x14ac:dyDescent="0.3">
      <c r="B332" s="230"/>
      <c r="C332" s="449"/>
      <c r="D332" s="449"/>
      <c r="E332" s="449"/>
      <c r="F332" s="449"/>
      <c r="G332" s="449"/>
      <c r="H332" s="449"/>
      <c r="I332" s="449"/>
      <c r="J332" s="449"/>
      <c r="K332" s="449"/>
      <c r="L332" s="449"/>
      <c r="M332" s="449"/>
      <c r="N332" s="449"/>
      <c r="O332" s="449"/>
      <c r="P332" s="449"/>
      <c r="Q332" s="449"/>
      <c r="R332" s="449"/>
      <c r="S332" s="449"/>
      <c r="T332" s="449"/>
      <c r="U332" s="449"/>
      <c r="V332" s="449"/>
      <c r="W332" s="449"/>
      <c r="X332" s="449"/>
      <c r="Y332" s="449"/>
      <c r="Z332" s="449"/>
      <c r="AA332" s="449"/>
      <c r="AB332" s="449"/>
      <c r="AC332" s="449"/>
      <c r="AD332" s="449"/>
      <c r="AE332" s="449"/>
      <c r="AF332" s="449"/>
      <c r="AG332" s="449"/>
      <c r="AH332" s="449"/>
      <c r="AI332" s="449"/>
      <c r="AJ332" s="449"/>
      <c r="AK332" s="449"/>
      <c r="AL332" s="449"/>
      <c r="AM332" s="449"/>
    </row>
    <row r="333" spans="2:39" x14ac:dyDescent="0.3">
      <c r="B333" s="230"/>
      <c r="C333" s="449"/>
      <c r="D333" s="449"/>
      <c r="E333" s="449"/>
      <c r="F333" s="449"/>
      <c r="G333" s="449"/>
      <c r="H333" s="449"/>
      <c r="I333" s="449"/>
      <c r="J333" s="449"/>
      <c r="K333" s="449"/>
      <c r="L333" s="449"/>
      <c r="M333" s="449"/>
      <c r="N333" s="449"/>
      <c r="O333" s="449"/>
      <c r="P333" s="449"/>
      <c r="Q333" s="449"/>
      <c r="R333" s="449"/>
      <c r="S333" s="449"/>
      <c r="T333" s="449"/>
      <c r="U333" s="449"/>
      <c r="V333" s="449"/>
      <c r="W333" s="449"/>
      <c r="X333" s="449"/>
      <c r="Y333" s="449"/>
      <c r="Z333" s="449"/>
      <c r="AA333" s="449"/>
      <c r="AB333" s="449"/>
      <c r="AC333" s="449"/>
      <c r="AD333" s="449"/>
      <c r="AE333" s="449"/>
      <c r="AF333" s="449"/>
      <c r="AG333" s="449"/>
      <c r="AH333" s="449"/>
      <c r="AI333" s="449"/>
      <c r="AJ333" s="449"/>
      <c r="AK333" s="449"/>
      <c r="AL333" s="449"/>
      <c r="AM333" s="449"/>
    </row>
    <row r="334" spans="2:39" x14ac:dyDescent="0.3">
      <c r="B334" s="230"/>
      <c r="C334" s="449"/>
      <c r="D334" s="449"/>
      <c r="E334" s="449"/>
      <c r="F334" s="449"/>
      <c r="G334" s="449"/>
      <c r="H334" s="449"/>
      <c r="I334" s="449"/>
      <c r="J334" s="449"/>
      <c r="K334" s="449"/>
      <c r="L334" s="449"/>
      <c r="M334" s="449"/>
      <c r="N334" s="449"/>
      <c r="O334" s="449"/>
      <c r="P334" s="449"/>
      <c r="Q334" s="449"/>
      <c r="R334" s="449"/>
      <c r="S334" s="449"/>
      <c r="T334" s="449"/>
      <c r="U334" s="449"/>
      <c r="V334" s="449"/>
      <c r="W334" s="449"/>
      <c r="X334" s="449"/>
      <c r="Y334" s="449"/>
      <c r="Z334" s="449"/>
      <c r="AA334" s="449"/>
      <c r="AB334" s="449"/>
      <c r="AC334" s="449"/>
      <c r="AD334" s="449"/>
      <c r="AE334" s="449"/>
      <c r="AF334" s="449"/>
      <c r="AG334" s="449"/>
      <c r="AH334" s="449"/>
      <c r="AI334" s="449"/>
      <c r="AJ334" s="449"/>
      <c r="AK334" s="449"/>
      <c r="AL334" s="449"/>
      <c r="AM334" s="449"/>
    </row>
    <row r="335" spans="2:39" x14ac:dyDescent="0.3">
      <c r="B335" s="230"/>
      <c r="C335" s="449"/>
      <c r="D335" s="449"/>
      <c r="E335" s="449"/>
      <c r="F335" s="449"/>
      <c r="G335" s="449"/>
      <c r="H335" s="449"/>
      <c r="I335" s="449"/>
      <c r="J335" s="449"/>
      <c r="K335" s="449"/>
      <c r="L335" s="449"/>
      <c r="M335" s="449"/>
      <c r="N335" s="449"/>
      <c r="O335" s="449"/>
      <c r="P335" s="449"/>
      <c r="Q335" s="449"/>
      <c r="R335" s="449"/>
      <c r="S335" s="449"/>
      <c r="T335" s="449"/>
      <c r="U335" s="449"/>
      <c r="V335" s="449"/>
      <c r="W335" s="449"/>
      <c r="X335" s="449"/>
      <c r="Y335" s="449"/>
      <c r="Z335" s="449"/>
      <c r="AA335" s="449"/>
      <c r="AB335" s="449"/>
      <c r="AC335" s="449"/>
      <c r="AD335" s="449"/>
      <c r="AE335" s="449"/>
      <c r="AF335" s="449"/>
      <c r="AG335" s="449"/>
      <c r="AH335" s="449"/>
      <c r="AI335" s="449"/>
      <c r="AJ335" s="449"/>
      <c r="AK335" s="449"/>
      <c r="AL335" s="449"/>
      <c r="AM335" s="449"/>
    </row>
    <row r="336" spans="2:39" x14ac:dyDescent="0.3">
      <c r="B336" s="230"/>
      <c r="C336" s="449"/>
      <c r="D336" s="449"/>
      <c r="E336" s="449"/>
      <c r="F336" s="449"/>
      <c r="G336" s="449"/>
      <c r="H336" s="449"/>
      <c r="I336" s="449"/>
      <c r="J336" s="449"/>
      <c r="K336" s="449"/>
      <c r="L336" s="449"/>
      <c r="M336" s="449"/>
      <c r="N336" s="449"/>
      <c r="O336" s="449"/>
      <c r="P336" s="449"/>
      <c r="Q336" s="449"/>
      <c r="R336" s="449"/>
      <c r="S336" s="449"/>
      <c r="T336" s="449"/>
      <c r="U336" s="449"/>
      <c r="V336" s="449"/>
      <c r="W336" s="449"/>
      <c r="X336" s="449"/>
      <c r="Y336" s="449"/>
      <c r="Z336" s="449"/>
      <c r="AA336" s="449"/>
      <c r="AB336" s="449"/>
      <c r="AC336" s="449"/>
      <c r="AD336" s="449"/>
      <c r="AE336" s="449"/>
      <c r="AF336" s="449"/>
      <c r="AG336" s="449"/>
      <c r="AH336" s="449"/>
      <c r="AI336" s="449"/>
      <c r="AJ336" s="449"/>
      <c r="AK336" s="449"/>
      <c r="AL336" s="449"/>
      <c r="AM336" s="449"/>
    </row>
    <row r="337" spans="2:39" x14ac:dyDescent="0.3">
      <c r="B337" s="230"/>
      <c r="C337" s="449"/>
      <c r="D337" s="449"/>
      <c r="E337" s="449"/>
      <c r="F337" s="449"/>
      <c r="G337" s="449"/>
      <c r="H337" s="449"/>
      <c r="I337" s="449"/>
      <c r="J337" s="449"/>
      <c r="K337" s="449"/>
      <c r="L337" s="449"/>
      <c r="M337" s="449"/>
      <c r="N337" s="449"/>
      <c r="O337" s="449"/>
      <c r="P337" s="449"/>
      <c r="Q337" s="449"/>
      <c r="R337" s="449"/>
      <c r="S337" s="449"/>
      <c r="T337" s="449"/>
      <c r="U337" s="449"/>
      <c r="V337" s="449"/>
      <c r="W337" s="449"/>
      <c r="X337" s="449"/>
      <c r="Y337" s="449"/>
      <c r="Z337" s="449"/>
      <c r="AA337" s="449"/>
      <c r="AB337" s="449"/>
      <c r="AC337" s="449"/>
      <c r="AD337" s="449"/>
      <c r="AE337" s="449"/>
      <c r="AF337" s="449"/>
      <c r="AG337" s="449"/>
      <c r="AH337" s="449"/>
      <c r="AI337" s="449"/>
      <c r="AJ337" s="449"/>
      <c r="AK337" s="449"/>
      <c r="AL337" s="449"/>
      <c r="AM337" s="449"/>
    </row>
    <row r="338" spans="2:39" x14ac:dyDescent="0.3">
      <c r="B338" s="230"/>
      <c r="C338" s="449"/>
      <c r="D338" s="449"/>
      <c r="E338" s="449"/>
      <c r="F338" s="449"/>
      <c r="G338" s="449"/>
      <c r="H338" s="449"/>
      <c r="I338" s="449"/>
      <c r="J338" s="449"/>
      <c r="K338" s="449"/>
      <c r="L338" s="449"/>
      <c r="M338" s="449"/>
      <c r="N338" s="449"/>
      <c r="O338" s="449"/>
      <c r="P338" s="449"/>
      <c r="Q338" s="449"/>
      <c r="R338" s="449"/>
      <c r="S338" s="449"/>
      <c r="T338" s="449"/>
      <c r="U338" s="449"/>
      <c r="V338" s="449"/>
      <c r="W338" s="449"/>
      <c r="X338" s="449"/>
      <c r="Y338" s="449"/>
      <c r="Z338" s="449"/>
      <c r="AA338" s="449"/>
      <c r="AB338" s="449"/>
      <c r="AC338" s="449"/>
      <c r="AD338" s="449"/>
      <c r="AE338" s="449"/>
      <c r="AF338" s="449"/>
      <c r="AG338" s="449"/>
      <c r="AH338" s="449"/>
      <c r="AI338" s="449"/>
      <c r="AJ338" s="449"/>
      <c r="AK338" s="449"/>
      <c r="AL338" s="449"/>
      <c r="AM338" s="449"/>
    </row>
    <row r="339" spans="2:39" x14ac:dyDescent="0.3">
      <c r="B339" s="230"/>
      <c r="C339" s="449"/>
      <c r="D339" s="449"/>
      <c r="E339" s="449"/>
      <c r="F339" s="449"/>
      <c r="G339" s="449"/>
      <c r="H339" s="449"/>
      <c r="I339" s="449"/>
      <c r="J339" s="449"/>
      <c r="K339" s="449"/>
      <c r="L339" s="449"/>
      <c r="M339" s="449"/>
      <c r="N339" s="449"/>
      <c r="O339" s="449"/>
      <c r="P339" s="449"/>
      <c r="Q339" s="449"/>
      <c r="R339" s="449"/>
      <c r="S339" s="449"/>
      <c r="T339" s="449"/>
      <c r="U339" s="449"/>
      <c r="V339" s="449"/>
      <c r="W339" s="449"/>
      <c r="X339" s="449"/>
      <c r="Y339" s="449"/>
      <c r="Z339" s="449"/>
      <c r="AA339" s="449"/>
      <c r="AB339" s="449"/>
      <c r="AC339" s="449"/>
      <c r="AD339" s="449"/>
      <c r="AE339" s="449"/>
      <c r="AF339" s="449"/>
      <c r="AG339" s="449"/>
      <c r="AH339" s="449"/>
      <c r="AI339" s="449"/>
      <c r="AJ339" s="449"/>
      <c r="AK339" s="449"/>
      <c r="AL339" s="449"/>
      <c r="AM339" s="449"/>
    </row>
    <row r="340" spans="2:39" x14ac:dyDescent="0.3">
      <c r="B340" s="230"/>
      <c r="C340" s="449"/>
      <c r="D340" s="449"/>
      <c r="E340" s="449"/>
      <c r="F340" s="449"/>
      <c r="G340" s="449"/>
      <c r="H340" s="449"/>
      <c r="I340" s="449"/>
      <c r="J340" s="449"/>
      <c r="K340" s="449"/>
      <c r="L340" s="449"/>
      <c r="M340" s="449"/>
      <c r="N340" s="449"/>
      <c r="O340" s="449"/>
      <c r="P340" s="449"/>
      <c r="Q340" s="449"/>
      <c r="R340" s="449"/>
      <c r="S340" s="449"/>
      <c r="T340" s="449"/>
      <c r="U340" s="449"/>
      <c r="V340" s="449"/>
      <c r="W340" s="449"/>
      <c r="X340" s="449"/>
      <c r="Y340" s="449"/>
      <c r="Z340" s="449"/>
      <c r="AA340" s="449"/>
      <c r="AB340" s="449"/>
      <c r="AC340" s="449"/>
      <c r="AD340" s="449"/>
      <c r="AE340" s="449"/>
      <c r="AF340" s="449"/>
      <c r="AG340" s="449"/>
      <c r="AH340" s="449"/>
      <c r="AI340" s="449"/>
      <c r="AJ340" s="449"/>
      <c r="AK340" s="449"/>
      <c r="AL340" s="449"/>
      <c r="AM340" s="449"/>
    </row>
    <row r="341" spans="2:39" x14ac:dyDescent="0.3">
      <c r="B341" s="230"/>
      <c r="C341" s="449"/>
      <c r="D341" s="449"/>
      <c r="E341" s="449"/>
      <c r="F341" s="449"/>
      <c r="G341" s="449"/>
      <c r="H341" s="449"/>
      <c r="I341" s="449"/>
      <c r="J341" s="449"/>
      <c r="K341" s="449"/>
      <c r="L341" s="449"/>
      <c r="M341" s="449"/>
      <c r="N341" s="449"/>
      <c r="O341" s="449"/>
      <c r="P341" s="449"/>
      <c r="Q341" s="449"/>
      <c r="R341" s="449"/>
      <c r="S341" s="449"/>
      <c r="T341" s="449"/>
      <c r="U341" s="449"/>
      <c r="V341" s="449"/>
      <c r="W341" s="449"/>
      <c r="X341" s="449"/>
      <c r="Y341" s="449"/>
      <c r="Z341" s="449"/>
      <c r="AA341" s="449"/>
      <c r="AB341" s="449"/>
      <c r="AC341" s="449"/>
      <c r="AD341" s="449"/>
      <c r="AE341" s="449"/>
      <c r="AF341" s="449"/>
      <c r="AG341" s="449"/>
      <c r="AH341" s="449"/>
      <c r="AI341" s="449"/>
      <c r="AJ341" s="449"/>
      <c r="AK341" s="449"/>
      <c r="AL341" s="449"/>
      <c r="AM341" s="449"/>
    </row>
    <row r="342" spans="2:39" x14ac:dyDescent="0.3">
      <c r="B342" s="230"/>
      <c r="C342" s="449"/>
      <c r="D342" s="449"/>
      <c r="E342" s="449"/>
      <c r="F342" s="449"/>
      <c r="G342" s="449"/>
      <c r="H342" s="449"/>
      <c r="I342" s="449"/>
      <c r="J342" s="449"/>
      <c r="K342" s="449"/>
      <c r="L342" s="449"/>
      <c r="M342" s="449"/>
      <c r="N342" s="449"/>
      <c r="O342" s="449"/>
      <c r="P342" s="449"/>
      <c r="Q342" s="449"/>
      <c r="R342" s="449"/>
      <c r="S342" s="449"/>
      <c r="T342" s="449"/>
      <c r="U342" s="449"/>
      <c r="V342" s="449"/>
      <c r="W342" s="449"/>
      <c r="X342" s="449"/>
      <c r="Y342" s="449"/>
      <c r="Z342" s="449"/>
      <c r="AA342" s="449"/>
      <c r="AB342" s="449"/>
      <c r="AC342" s="449"/>
      <c r="AD342" s="449"/>
      <c r="AE342" s="449"/>
      <c r="AF342" s="449"/>
      <c r="AG342" s="449"/>
      <c r="AH342" s="449"/>
      <c r="AI342" s="449"/>
      <c r="AJ342" s="449"/>
      <c r="AK342" s="449"/>
      <c r="AL342" s="449"/>
      <c r="AM342" s="449"/>
    </row>
    <row r="343" spans="2:39" x14ac:dyDescent="0.3">
      <c r="B343" s="230"/>
      <c r="C343" s="449"/>
      <c r="D343" s="449"/>
      <c r="E343" s="449"/>
      <c r="F343" s="449"/>
      <c r="G343" s="449"/>
      <c r="H343" s="449"/>
      <c r="I343" s="449"/>
      <c r="J343" s="449"/>
      <c r="K343" s="449"/>
      <c r="L343" s="449"/>
      <c r="M343" s="449"/>
      <c r="N343" s="449"/>
      <c r="O343" s="449"/>
      <c r="P343" s="449"/>
      <c r="Q343" s="449"/>
      <c r="R343" s="449"/>
      <c r="S343" s="449"/>
      <c r="T343" s="449"/>
      <c r="U343" s="449"/>
      <c r="V343" s="449"/>
      <c r="W343" s="449"/>
      <c r="X343" s="449"/>
      <c r="Y343" s="449"/>
      <c r="Z343" s="449"/>
      <c r="AA343" s="449"/>
      <c r="AB343" s="449"/>
      <c r="AC343" s="449"/>
      <c r="AD343" s="449"/>
      <c r="AE343" s="449"/>
      <c r="AF343" s="449"/>
      <c r="AG343" s="449"/>
      <c r="AH343" s="449"/>
      <c r="AI343" s="449"/>
      <c r="AJ343" s="449"/>
      <c r="AK343" s="449"/>
      <c r="AL343" s="449"/>
      <c r="AM343" s="449"/>
    </row>
    <row r="344" spans="2:39" x14ac:dyDescent="0.3">
      <c r="B344" s="230"/>
      <c r="C344" s="449"/>
      <c r="D344" s="449"/>
      <c r="E344" s="449"/>
      <c r="F344" s="449"/>
      <c r="G344" s="449"/>
      <c r="H344" s="449"/>
      <c r="I344" s="449"/>
      <c r="J344" s="449"/>
      <c r="K344" s="449"/>
      <c r="L344" s="449"/>
      <c r="M344" s="449"/>
      <c r="N344" s="449"/>
      <c r="O344" s="449"/>
      <c r="P344" s="449"/>
      <c r="Q344" s="449"/>
      <c r="R344" s="449"/>
      <c r="S344" s="449"/>
      <c r="T344" s="449"/>
      <c r="U344" s="449"/>
      <c r="V344" s="449"/>
      <c r="W344" s="449"/>
      <c r="X344" s="449"/>
      <c r="Y344" s="449"/>
      <c r="Z344" s="449"/>
      <c r="AA344" s="449"/>
      <c r="AB344" s="449"/>
      <c r="AC344" s="449"/>
      <c r="AD344" s="449"/>
      <c r="AE344" s="449"/>
      <c r="AF344" s="449"/>
      <c r="AG344" s="449"/>
      <c r="AH344" s="449"/>
      <c r="AI344" s="449"/>
      <c r="AJ344" s="449"/>
      <c r="AK344" s="449"/>
      <c r="AL344" s="449"/>
      <c r="AM344" s="449"/>
    </row>
    <row r="345" spans="2:39" x14ac:dyDescent="0.3">
      <c r="B345" s="230"/>
      <c r="C345" s="449"/>
      <c r="D345" s="449"/>
      <c r="E345" s="449"/>
      <c r="F345" s="449"/>
      <c r="G345" s="449"/>
      <c r="H345" s="449"/>
      <c r="I345" s="449"/>
      <c r="J345" s="449"/>
      <c r="K345" s="449"/>
      <c r="L345" s="449"/>
      <c r="M345" s="449"/>
      <c r="N345" s="449"/>
      <c r="O345" s="449"/>
      <c r="P345" s="449"/>
      <c r="Q345" s="449"/>
      <c r="R345" s="449"/>
      <c r="S345" s="449"/>
      <c r="T345" s="449"/>
      <c r="U345" s="449"/>
      <c r="V345" s="449"/>
      <c r="W345" s="449"/>
      <c r="X345" s="449"/>
      <c r="Y345" s="449"/>
      <c r="Z345" s="449"/>
      <c r="AA345" s="449"/>
      <c r="AB345" s="449"/>
      <c r="AC345" s="449"/>
      <c r="AD345" s="449"/>
      <c r="AE345" s="449"/>
      <c r="AF345" s="449"/>
      <c r="AG345" s="449"/>
      <c r="AH345" s="449"/>
      <c r="AI345" s="449"/>
      <c r="AJ345" s="449"/>
      <c r="AK345" s="449"/>
      <c r="AL345" s="449"/>
      <c r="AM345" s="449"/>
    </row>
    <row r="346" spans="2:39" x14ac:dyDescent="0.3">
      <c r="B346" s="230"/>
      <c r="C346" s="449"/>
      <c r="D346" s="449"/>
      <c r="E346" s="449"/>
      <c r="F346" s="449"/>
      <c r="G346" s="449"/>
      <c r="H346" s="449"/>
      <c r="I346" s="449"/>
      <c r="J346" s="449"/>
      <c r="K346" s="449"/>
      <c r="L346" s="449"/>
      <c r="M346" s="449"/>
      <c r="N346" s="449"/>
      <c r="O346" s="449"/>
      <c r="P346" s="449"/>
      <c r="Q346" s="449"/>
      <c r="R346" s="449"/>
      <c r="S346" s="449"/>
      <c r="T346" s="449"/>
      <c r="U346" s="449"/>
      <c r="V346" s="449"/>
      <c r="W346" s="449"/>
      <c r="X346" s="449"/>
      <c r="Y346" s="449"/>
      <c r="Z346" s="449"/>
      <c r="AA346" s="449"/>
      <c r="AB346" s="449"/>
      <c r="AC346" s="449"/>
      <c r="AD346" s="449"/>
      <c r="AE346" s="449"/>
      <c r="AF346" s="449"/>
      <c r="AG346" s="449"/>
      <c r="AH346" s="449"/>
      <c r="AI346" s="449"/>
      <c r="AJ346" s="449"/>
      <c r="AK346" s="449"/>
      <c r="AL346" s="449"/>
      <c r="AM346" s="449"/>
    </row>
    <row r="347" spans="2:39" x14ac:dyDescent="0.3">
      <c r="B347" s="230"/>
      <c r="C347" s="449"/>
      <c r="D347" s="449"/>
      <c r="E347" s="449"/>
      <c r="F347" s="449"/>
      <c r="G347" s="449"/>
      <c r="H347" s="449"/>
      <c r="I347" s="449"/>
      <c r="J347" s="449"/>
      <c r="K347" s="449"/>
      <c r="L347" s="449"/>
      <c r="M347" s="449"/>
      <c r="N347" s="449"/>
      <c r="O347" s="449"/>
      <c r="P347" s="449"/>
      <c r="Q347" s="449"/>
      <c r="R347" s="449"/>
      <c r="S347" s="449"/>
      <c r="T347" s="449"/>
      <c r="U347" s="449"/>
      <c r="V347" s="449"/>
      <c r="W347" s="449"/>
      <c r="X347" s="449"/>
      <c r="Y347" s="449"/>
      <c r="Z347" s="449"/>
      <c r="AA347" s="449"/>
      <c r="AB347" s="449"/>
      <c r="AC347" s="449"/>
      <c r="AD347" s="449"/>
      <c r="AE347" s="449"/>
      <c r="AF347" s="449"/>
      <c r="AG347" s="449"/>
      <c r="AH347" s="449"/>
      <c r="AI347" s="449"/>
      <c r="AJ347" s="449"/>
      <c r="AK347" s="449"/>
      <c r="AL347" s="449"/>
      <c r="AM347" s="449"/>
    </row>
    <row r="348" spans="2:39" x14ac:dyDescent="0.3">
      <c r="B348" s="230"/>
      <c r="C348" s="449"/>
      <c r="D348" s="449"/>
      <c r="E348" s="449"/>
      <c r="F348" s="449"/>
      <c r="G348" s="449"/>
      <c r="H348" s="449"/>
      <c r="I348" s="449"/>
      <c r="J348" s="449"/>
      <c r="K348" s="449"/>
      <c r="L348" s="449"/>
      <c r="M348" s="449"/>
      <c r="N348" s="449"/>
      <c r="O348" s="449"/>
      <c r="P348" s="449"/>
      <c r="Q348" s="449"/>
      <c r="R348" s="449"/>
      <c r="S348" s="449"/>
      <c r="T348" s="449"/>
      <c r="U348" s="449"/>
      <c r="V348" s="449"/>
      <c r="W348" s="449"/>
      <c r="X348" s="449"/>
      <c r="Y348" s="449"/>
      <c r="Z348" s="449"/>
      <c r="AA348" s="449"/>
      <c r="AB348" s="449"/>
      <c r="AC348" s="449"/>
      <c r="AD348" s="449"/>
      <c r="AE348" s="449"/>
      <c r="AF348" s="449"/>
      <c r="AG348" s="449"/>
      <c r="AH348" s="449"/>
      <c r="AI348" s="449"/>
      <c r="AJ348" s="449"/>
      <c r="AK348" s="449"/>
      <c r="AL348" s="449"/>
      <c r="AM348" s="449"/>
    </row>
    <row r="349" spans="2:39" x14ac:dyDescent="0.3">
      <c r="B349" s="230"/>
      <c r="C349" s="449"/>
      <c r="D349" s="449"/>
      <c r="E349" s="449"/>
      <c r="F349" s="449"/>
      <c r="G349" s="449"/>
      <c r="H349" s="449"/>
      <c r="I349" s="449"/>
      <c r="J349" s="449"/>
      <c r="K349" s="449"/>
      <c r="L349" s="449"/>
      <c r="M349" s="449"/>
      <c r="N349" s="449"/>
      <c r="O349" s="449"/>
      <c r="P349" s="449"/>
      <c r="Q349" s="449"/>
      <c r="R349" s="449"/>
      <c r="S349" s="449"/>
      <c r="T349" s="449"/>
      <c r="U349" s="449"/>
      <c r="V349" s="449"/>
      <c r="W349" s="449"/>
      <c r="X349" s="449"/>
      <c r="Y349" s="449"/>
      <c r="Z349" s="449"/>
      <c r="AA349" s="449"/>
      <c r="AB349" s="449"/>
      <c r="AC349" s="449"/>
      <c r="AD349" s="449"/>
      <c r="AE349" s="449"/>
      <c r="AF349" s="449"/>
      <c r="AG349" s="449"/>
      <c r="AH349" s="449"/>
      <c r="AI349" s="449"/>
      <c r="AJ349" s="449"/>
      <c r="AK349" s="449"/>
      <c r="AL349" s="449"/>
      <c r="AM349" s="449"/>
    </row>
    <row r="350" spans="2:39" x14ac:dyDescent="0.3">
      <c r="B350" s="230"/>
      <c r="C350" s="449"/>
      <c r="D350" s="449"/>
      <c r="E350" s="449"/>
      <c r="F350" s="449"/>
      <c r="G350" s="449"/>
      <c r="H350" s="449"/>
      <c r="I350" s="449"/>
      <c r="J350" s="449"/>
      <c r="K350" s="449"/>
      <c r="L350" s="449"/>
      <c r="M350" s="449"/>
      <c r="N350" s="449"/>
      <c r="O350" s="449"/>
      <c r="P350" s="449"/>
      <c r="Q350" s="449"/>
      <c r="R350" s="449"/>
      <c r="S350" s="449"/>
      <c r="T350" s="449"/>
      <c r="U350" s="449"/>
      <c r="V350" s="449"/>
      <c r="W350" s="449"/>
      <c r="X350" s="449"/>
      <c r="Y350" s="449"/>
      <c r="Z350" s="449"/>
      <c r="AA350" s="449"/>
      <c r="AB350" s="449"/>
      <c r="AC350" s="449"/>
      <c r="AD350" s="449"/>
      <c r="AE350" s="449"/>
      <c r="AF350" s="449"/>
      <c r="AG350" s="449"/>
      <c r="AH350" s="449"/>
      <c r="AI350" s="449"/>
      <c r="AJ350" s="449"/>
      <c r="AK350" s="449"/>
      <c r="AL350" s="449"/>
      <c r="AM350" s="449"/>
    </row>
    <row r="351" spans="2:39" x14ac:dyDescent="0.3">
      <c r="B351" s="230"/>
      <c r="C351" s="449"/>
      <c r="D351" s="449"/>
      <c r="E351" s="449"/>
      <c r="F351" s="449"/>
      <c r="G351" s="449"/>
      <c r="H351" s="449"/>
      <c r="I351" s="449"/>
      <c r="J351" s="449"/>
      <c r="K351" s="449"/>
      <c r="L351" s="449"/>
      <c r="M351" s="449"/>
      <c r="N351" s="449"/>
      <c r="O351" s="449"/>
      <c r="P351" s="449"/>
      <c r="Q351" s="449"/>
      <c r="R351" s="449"/>
      <c r="S351" s="449"/>
      <c r="T351" s="449"/>
      <c r="U351" s="449"/>
      <c r="V351" s="449"/>
      <c r="W351" s="449"/>
      <c r="X351" s="449"/>
      <c r="Y351" s="449"/>
      <c r="Z351" s="449"/>
      <c r="AA351" s="449"/>
      <c r="AB351" s="449"/>
      <c r="AC351" s="449"/>
      <c r="AD351" s="449"/>
      <c r="AE351" s="449"/>
      <c r="AF351" s="449"/>
      <c r="AG351" s="449"/>
      <c r="AH351" s="449"/>
      <c r="AI351" s="449"/>
      <c r="AJ351" s="449"/>
      <c r="AK351" s="449"/>
      <c r="AL351" s="449"/>
      <c r="AM351" s="449"/>
    </row>
    <row r="352" spans="2:39" x14ac:dyDescent="0.3">
      <c r="B352" s="230"/>
      <c r="C352" s="449"/>
      <c r="D352" s="449"/>
      <c r="E352" s="449"/>
      <c r="F352" s="449"/>
      <c r="G352" s="449"/>
      <c r="H352" s="449"/>
      <c r="I352" s="449"/>
      <c r="J352" s="449"/>
      <c r="K352" s="449"/>
      <c r="L352" s="449"/>
      <c r="M352" s="449"/>
      <c r="N352" s="449"/>
      <c r="O352" s="449"/>
      <c r="P352" s="449"/>
      <c r="Q352" s="449"/>
      <c r="R352" s="449"/>
      <c r="S352" s="449"/>
      <c r="T352" s="449"/>
      <c r="U352" s="449"/>
      <c r="V352" s="449"/>
      <c r="W352" s="449"/>
      <c r="X352" s="449"/>
      <c r="Y352" s="449"/>
      <c r="Z352" s="449"/>
      <c r="AA352" s="449"/>
      <c r="AB352" s="449"/>
      <c r="AC352" s="449"/>
      <c r="AD352" s="449"/>
      <c r="AE352" s="449"/>
      <c r="AF352" s="449"/>
      <c r="AG352" s="449"/>
      <c r="AH352" s="449"/>
      <c r="AI352" s="449"/>
      <c r="AJ352" s="449"/>
      <c r="AK352" s="449"/>
      <c r="AL352" s="449"/>
      <c r="AM352" s="449"/>
    </row>
    <row r="353" spans="2:39" x14ac:dyDescent="0.3">
      <c r="B353" s="230"/>
      <c r="C353" s="449"/>
      <c r="D353" s="449"/>
      <c r="E353" s="449"/>
      <c r="F353" s="449"/>
      <c r="G353" s="449"/>
      <c r="H353" s="449"/>
      <c r="I353" s="449"/>
      <c r="J353" s="449"/>
      <c r="K353" s="449"/>
      <c r="L353" s="449"/>
      <c r="M353" s="449"/>
      <c r="N353" s="449"/>
      <c r="O353" s="449"/>
      <c r="P353" s="449"/>
      <c r="Q353" s="449"/>
      <c r="R353" s="449"/>
      <c r="S353" s="449"/>
      <c r="T353" s="449"/>
      <c r="U353" s="449"/>
      <c r="V353" s="449"/>
      <c r="W353" s="449"/>
      <c r="X353" s="449"/>
      <c r="Y353" s="449"/>
      <c r="Z353" s="449"/>
      <c r="AA353" s="449"/>
      <c r="AB353" s="449"/>
      <c r="AC353" s="449"/>
      <c r="AD353" s="449"/>
      <c r="AE353" s="449"/>
      <c r="AF353" s="449"/>
      <c r="AG353" s="449"/>
      <c r="AH353" s="449"/>
      <c r="AI353" s="449"/>
      <c r="AJ353" s="449"/>
      <c r="AK353" s="449"/>
      <c r="AL353" s="449"/>
      <c r="AM353" s="449"/>
    </row>
    <row r="354" spans="2:39" x14ac:dyDescent="0.3">
      <c r="B354" s="230"/>
      <c r="C354" s="449"/>
      <c r="D354" s="449"/>
      <c r="E354" s="449"/>
      <c r="F354" s="449"/>
      <c r="G354" s="449"/>
      <c r="H354" s="449"/>
      <c r="I354" s="449"/>
      <c r="J354" s="449"/>
      <c r="K354" s="449"/>
      <c r="L354" s="449"/>
      <c r="M354" s="449"/>
      <c r="N354" s="449"/>
      <c r="O354" s="449"/>
      <c r="P354" s="449"/>
      <c r="Q354" s="449"/>
      <c r="R354" s="449"/>
      <c r="S354" s="449"/>
      <c r="T354" s="449"/>
      <c r="U354" s="449"/>
      <c r="V354" s="449"/>
      <c r="W354" s="449"/>
      <c r="X354" s="449"/>
      <c r="Y354" s="449"/>
      <c r="Z354" s="449"/>
      <c r="AA354" s="449"/>
      <c r="AB354" s="449"/>
      <c r="AC354" s="449"/>
      <c r="AD354" s="449"/>
      <c r="AE354" s="449"/>
      <c r="AF354" s="449"/>
      <c r="AG354" s="449"/>
      <c r="AH354" s="449"/>
      <c r="AI354" s="449"/>
      <c r="AJ354" s="449"/>
      <c r="AK354" s="449"/>
      <c r="AL354" s="449"/>
      <c r="AM354" s="449"/>
    </row>
    <row r="355" spans="2:39" x14ac:dyDescent="0.3">
      <c r="B355" s="230"/>
      <c r="C355" s="449"/>
      <c r="D355" s="449"/>
      <c r="E355" s="449"/>
      <c r="F355" s="449"/>
      <c r="G355" s="449"/>
      <c r="H355" s="449"/>
      <c r="I355" s="449"/>
      <c r="J355" s="449"/>
      <c r="K355" s="449"/>
      <c r="L355" s="449"/>
      <c r="M355" s="449"/>
      <c r="N355" s="449"/>
      <c r="O355" s="449"/>
      <c r="P355" s="449"/>
      <c r="Q355" s="449"/>
      <c r="R355" s="449"/>
      <c r="S355" s="449"/>
      <c r="T355" s="449"/>
      <c r="U355" s="449"/>
      <c r="V355" s="449"/>
      <c r="W355" s="449"/>
      <c r="X355" s="449"/>
      <c r="Y355" s="449"/>
      <c r="Z355" s="449"/>
      <c r="AA355" s="449"/>
      <c r="AB355" s="449"/>
      <c r="AC355" s="449"/>
      <c r="AD355" s="449"/>
      <c r="AE355" s="449"/>
      <c r="AF355" s="449"/>
      <c r="AG355" s="449"/>
      <c r="AH355" s="449"/>
      <c r="AI355" s="449"/>
      <c r="AJ355" s="449"/>
      <c r="AK355" s="449"/>
      <c r="AL355" s="449"/>
      <c r="AM355" s="449"/>
    </row>
    <row r="356" spans="2:39" x14ac:dyDescent="0.3">
      <c r="B356" s="230"/>
      <c r="C356" s="449"/>
      <c r="D356" s="449"/>
      <c r="E356" s="449"/>
      <c r="F356" s="449"/>
      <c r="G356" s="449"/>
      <c r="H356" s="449"/>
      <c r="I356" s="449"/>
      <c r="J356" s="449"/>
      <c r="K356" s="449"/>
      <c r="L356" s="449"/>
      <c r="M356" s="449"/>
      <c r="N356" s="449"/>
      <c r="O356" s="449"/>
      <c r="P356" s="449"/>
      <c r="Q356" s="449"/>
      <c r="R356" s="449"/>
      <c r="S356" s="449"/>
      <c r="T356" s="449"/>
      <c r="U356" s="449"/>
      <c r="V356" s="449"/>
      <c r="W356" s="449"/>
      <c r="X356" s="449"/>
      <c r="Y356" s="449"/>
      <c r="Z356" s="449"/>
      <c r="AA356" s="449"/>
      <c r="AB356" s="449"/>
      <c r="AC356" s="449"/>
      <c r="AD356" s="449"/>
      <c r="AE356" s="449"/>
      <c r="AF356" s="449"/>
      <c r="AG356" s="449"/>
      <c r="AH356" s="449"/>
      <c r="AI356" s="449"/>
      <c r="AJ356" s="449"/>
      <c r="AK356" s="449"/>
      <c r="AL356" s="449"/>
      <c r="AM356" s="449"/>
    </row>
    <row r="357" spans="2:39" x14ac:dyDescent="0.3">
      <c r="B357" s="230"/>
      <c r="C357" s="449"/>
      <c r="D357" s="449"/>
      <c r="E357" s="449"/>
      <c r="F357" s="449"/>
      <c r="G357" s="449"/>
      <c r="H357" s="449"/>
      <c r="I357" s="449"/>
      <c r="J357" s="449"/>
      <c r="K357" s="449"/>
      <c r="L357" s="449"/>
      <c r="M357" s="449"/>
      <c r="N357" s="449"/>
      <c r="O357" s="449"/>
      <c r="P357" s="449"/>
      <c r="Q357" s="449"/>
      <c r="R357" s="449"/>
      <c r="S357" s="449"/>
      <c r="T357" s="449"/>
      <c r="U357" s="449"/>
      <c r="V357" s="449"/>
      <c r="W357" s="449"/>
      <c r="X357" s="449"/>
      <c r="Y357" s="449"/>
      <c r="Z357" s="449"/>
      <c r="AA357" s="449"/>
      <c r="AB357" s="449"/>
      <c r="AC357" s="449"/>
      <c r="AD357" s="449"/>
      <c r="AE357" s="449"/>
      <c r="AF357" s="449"/>
      <c r="AG357" s="449"/>
      <c r="AH357" s="449"/>
      <c r="AI357" s="449"/>
      <c r="AJ357" s="449"/>
      <c r="AK357" s="449"/>
      <c r="AL357" s="449"/>
      <c r="AM357" s="449"/>
    </row>
    <row r="358" spans="2:39" x14ac:dyDescent="0.3">
      <c r="B358" s="230"/>
      <c r="C358" s="449"/>
      <c r="D358" s="449"/>
      <c r="E358" s="449"/>
      <c r="F358" s="449"/>
      <c r="G358" s="449"/>
      <c r="H358" s="449"/>
      <c r="I358" s="449"/>
      <c r="J358" s="449"/>
      <c r="K358" s="449"/>
      <c r="L358" s="449"/>
      <c r="M358" s="449"/>
      <c r="N358" s="449"/>
      <c r="O358" s="449"/>
      <c r="P358" s="449"/>
      <c r="Q358" s="449"/>
      <c r="R358" s="449"/>
      <c r="S358" s="449"/>
      <c r="T358" s="449"/>
      <c r="U358" s="449"/>
      <c r="V358" s="449"/>
      <c r="W358" s="449"/>
      <c r="X358" s="449"/>
      <c r="Y358" s="449"/>
      <c r="Z358" s="449"/>
      <c r="AA358" s="449"/>
      <c r="AB358" s="449"/>
      <c r="AC358" s="449"/>
      <c r="AD358" s="449"/>
      <c r="AE358" s="449"/>
      <c r="AF358" s="449"/>
      <c r="AG358" s="449"/>
      <c r="AH358" s="449"/>
      <c r="AI358" s="449"/>
      <c r="AJ358" s="449"/>
      <c r="AK358" s="449"/>
      <c r="AL358" s="449"/>
      <c r="AM358" s="449"/>
    </row>
    <row r="359" spans="2:39" x14ac:dyDescent="0.3">
      <c r="B359" s="230"/>
      <c r="C359" s="449"/>
      <c r="D359" s="449"/>
      <c r="E359" s="449"/>
      <c r="F359" s="449"/>
      <c r="G359" s="449"/>
      <c r="H359" s="449"/>
      <c r="I359" s="449"/>
      <c r="J359" s="449"/>
      <c r="K359" s="449"/>
      <c r="L359" s="449"/>
      <c r="M359" s="449"/>
      <c r="N359" s="449"/>
      <c r="O359" s="449"/>
      <c r="P359" s="449"/>
      <c r="Q359" s="449"/>
      <c r="R359" s="449"/>
      <c r="S359" s="449"/>
      <c r="T359" s="449"/>
      <c r="U359" s="449"/>
      <c r="V359" s="449"/>
      <c r="W359" s="449"/>
      <c r="X359" s="449"/>
      <c r="Y359" s="449"/>
      <c r="Z359" s="449"/>
      <c r="AA359" s="449"/>
      <c r="AB359" s="449"/>
      <c r="AC359" s="449"/>
      <c r="AD359" s="449"/>
      <c r="AE359" s="449"/>
      <c r="AF359" s="449"/>
      <c r="AG359" s="449"/>
      <c r="AH359" s="449"/>
      <c r="AI359" s="449"/>
      <c r="AJ359" s="449"/>
      <c r="AK359" s="449"/>
      <c r="AL359" s="449"/>
      <c r="AM359" s="449"/>
    </row>
    <row r="360" spans="2:39" x14ac:dyDescent="0.3">
      <c r="B360" s="230"/>
      <c r="C360" s="449"/>
      <c r="D360" s="449"/>
      <c r="E360" s="449"/>
      <c r="F360" s="449"/>
      <c r="G360" s="449"/>
      <c r="H360" s="449"/>
      <c r="I360" s="449"/>
      <c r="J360" s="449"/>
      <c r="K360" s="449"/>
      <c r="L360" s="449"/>
      <c r="M360" s="449"/>
      <c r="N360" s="449"/>
      <c r="O360" s="449"/>
      <c r="P360" s="449"/>
      <c r="Q360" s="449"/>
      <c r="R360" s="449"/>
      <c r="S360" s="449"/>
      <c r="T360" s="449"/>
      <c r="U360" s="449"/>
      <c r="V360" s="449"/>
      <c r="W360" s="449"/>
      <c r="X360" s="449"/>
      <c r="Y360" s="449"/>
      <c r="Z360" s="449"/>
      <c r="AA360" s="449"/>
      <c r="AB360" s="449"/>
      <c r="AC360" s="449"/>
      <c r="AD360" s="449"/>
      <c r="AE360" s="449"/>
      <c r="AF360" s="449"/>
      <c r="AG360" s="449"/>
      <c r="AH360" s="449"/>
      <c r="AI360" s="449"/>
      <c r="AJ360" s="449"/>
      <c r="AK360" s="449"/>
      <c r="AL360" s="449"/>
      <c r="AM360" s="449"/>
    </row>
    <row r="361" spans="2:39" x14ac:dyDescent="0.3">
      <c r="B361" s="230"/>
      <c r="C361" s="449"/>
      <c r="D361" s="449"/>
      <c r="E361" s="449"/>
      <c r="F361" s="449"/>
      <c r="G361" s="449"/>
      <c r="H361" s="449"/>
      <c r="I361" s="449"/>
      <c r="J361" s="449"/>
      <c r="K361" s="449"/>
      <c r="L361" s="449"/>
      <c r="M361" s="449"/>
      <c r="N361" s="449"/>
      <c r="O361" s="449"/>
      <c r="P361" s="449"/>
      <c r="Q361" s="449"/>
      <c r="R361" s="449"/>
      <c r="S361" s="449"/>
      <c r="T361" s="449"/>
      <c r="U361" s="449"/>
      <c r="V361" s="449"/>
      <c r="W361" s="449"/>
      <c r="X361" s="449"/>
      <c r="Y361" s="449"/>
      <c r="Z361" s="449"/>
      <c r="AA361" s="449"/>
      <c r="AB361" s="449"/>
      <c r="AC361" s="449"/>
      <c r="AD361" s="449"/>
      <c r="AE361" s="449"/>
      <c r="AF361" s="449"/>
      <c r="AG361" s="449"/>
      <c r="AH361" s="449"/>
      <c r="AI361" s="449"/>
      <c r="AJ361" s="449"/>
      <c r="AK361" s="449"/>
      <c r="AL361" s="449"/>
      <c r="AM361" s="449"/>
    </row>
    <row r="362" spans="2:39" x14ac:dyDescent="0.3">
      <c r="B362" s="230"/>
      <c r="C362" s="449"/>
      <c r="D362" s="449"/>
      <c r="E362" s="449"/>
      <c r="F362" s="449"/>
      <c r="G362" s="449"/>
      <c r="H362" s="449"/>
      <c r="I362" s="449"/>
      <c r="J362" s="449"/>
      <c r="K362" s="449"/>
      <c r="L362" s="449"/>
      <c r="M362" s="449"/>
      <c r="N362" s="449"/>
      <c r="O362" s="449"/>
      <c r="P362" s="449"/>
      <c r="Q362" s="449"/>
      <c r="R362" s="449"/>
      <c r="S362" s="449"/>
      <c r="T362" s="449"/>
      <c r="U362" s="449"/>
      <c r="V362" s="449"/>
      <c r="W362" s="449"/>
      <c r="X362" s="449"/>
      <c r="Y362" s="449"/>
      <c r="Z362" s="449"/>
      <c r="AA362" s="449"/>
      <c r="AB362" s="449"/>
      <c r="AC362" s="449"/>
      <c r="AD362" s="449"/>
      <c r="AE362" s="449"/>
      <c r="AF362" s="449"/>
      <c r="AG362" s="449"/>
      <c r="AH362" s="449"/>
      <c r="AI362" s="449"/>
      <c r="AJ362" s="449"/>
      <c r="AK362" s="449"/>
      <c r="AL362" s="449"/>
      <c r="AM362" s="449"/>
    </row>
    <row r="363" spans="2:39" x14ac:dyDescent="0.3">
      <c r="B363" s="230"/>
      <c r="C363" s="449"/>
      <c r="D363" s="449"/>
      <c r="E363" s="449"/>
      <c r="F363" s="449"/>
      <c r="G363" s="449"/>
      <c r="H363" s="449"/>
      <c r="I363" s="449"/>
      <c r="J363" s="449"/>
      <c r="K363" s="449"/>
      <c r="L363" s="449"/>
      <c r="M363" s="449"/>
      <c r="N363" s="449"/>
      <c r="O363" s="449"/>
      <c r="P363" s="449"/>
      <c r="Q363" s="449"/>
      <c r="R363" s="449"/>
      <c r="S363" s="449"/>
      <c r="T363" s="449"/>
      <c r="U363" s="449"/>
      <c r="V363" s="449"/>
      <c r="W363" s="449"/>
      <c r="X363" s="449"/>
      <c r="Y363" s="449"/>
      <c r="Z363" s="449"/>
      <c r="AA363" s="449"/>
      <c r="AB363" s="449"/>
      <c r="AC363" s="449"/>
      <c r="AD363" s="449"/>
      <c r="AE363" s="449"/>
      <c r="AF363" s="449"/>
      <c r="AG363" s="449"/>
      <c r="AH363" s="449"/>
      <c r="AI363" s="449"/>
      <c r="AJ363" s="449"/>
      <c r="AK363" s="449"/>
      <c r="AL363" s="449"/>
      <c r="AM363" s="449"/>
    </row>
    <row r="364" spans="2:39" x14ac:dyDescent="0.3">
      <c r="B364" s="230"/>
      <c r="C364" s="449"/>
      <c r="D364" s="449"/>
      <c r="E364" s="449"/>
      <c r="F364" s="449"/>
      <c r="G364" s="449"/>
      <c r="H364" s="449"/>
      <c r="I364" s="449"/>
      <c r="J364" s="449"/>
      <c r="K364" s="449"/>
      <c r="L364" s="449"/>
      <c r="M364" s="449"/>
      <c r="N364" s="449"/>
      <c r="O364" s="449"/>
      <c r="P364" s="449"/>
      <c r="Q364" s="449"/>
      <c r="R364" s="449"/>
      <c r="S364" s="449"/>
      <c r="T364" s="449"/>
      <c r="U364" s="449"/>
      <c r="V364" s="449"/>
      <c r="W364" s="449"/>
      <c r="X364" s="449"/>
      <c r="Y364" s="449"/>
      <c r="Z364" s="449"/>
      <c r="AA364" s="449"/>
      <c r="AB364" s="449"/>
      <c r="AC364" s="449"/>
      <c r="AD364" s="449"/>
      <c r="AE364" s="449"/>
      <c r="AF364" s="449"/>
      <c r="AG364" s="449"/>
      <c r="AH364" s="449"/>
      <c r="AI364" s="449"/>
      <c r="AJ364" s="449"/>
      <c r="AK364" s="449"/>
      <c r="AL364" s="449"/>
      <c r="AM364" s="449"/>
    </row>
    <row r="365" spans="2:39" x14ac:dyDescent="0.3">
      <c r="B365" s="230"/>
      <c r="C365" s="449"/>
      <c r="D365" s="449"/>
      <c r="E365" s="449"/>
      <c r="F365" s="449"/>
      <c r="G365" s="449"/>
      <c r="H365" s="449"/>
      <c r="I365" s="449"/>
      <c r="J365" s="449"/>
      <c r="K365" s="449"/>
      <c r="L365" s="449"/>
      <c r="M365" s="449"/>
      <c r="N365" s="449"/>
      <c r="O365" s="449"/>
      <c r="P365" s="449"/>
      <c r="Q365" s="449"/>
      <c r="R365" s="449"/>
      <c r="S365" s="449"/>
      <c r="T365" s="449"/>
      <c r="U365" s="449"/>
      <c r="V365" s="449"/>
      <c r="W365" s="449"/>
      <c r="X365" s="449"/>
      <c r="Y365" s="449"/>
      <c r="Z365" s="449"/>
      <c r="AA365" s="449"/>
      <c r="AB365" s="449"/>
      <c r="AC365" s="449"/>
      <c r="AD365" s="449"/>
      <c r="AE365" s="449"/>
      <c r="AF365" s="449"/>
      <c r="AG365" s="449"/>
      <c r="AH365" s="449"/>
      <c r="AI365" s="449"/>
      <c r="AJ365" s="449"/>
      <c r="AK365" s="449"/>
      <c r="AL365" s="449"/>
      <c r="AM365" s="449"/>
    </row>
    <row r="366" spans="2:39" x14ac:dyDescent="0.3">
      <c r="B366" s="230"/>
      <c r="C366" s="449"/>
      <c r="D366" s="449"/>
      <c r="E366" s="449"/>
      <c r="F366" s="449"/>
      <c r="G366" s="449"/>
      <c r="H366" s="449"/>
      <c r="I366" s="449"/>
      <c r="J366" s="449"/>
      <c r="K366" s="449"/>
      <c r="L366" s="449"/>
      <c r="M366" s="449"/>
      <c r="N366" s="449"/>
      <c r="O366" s="449"/>
      <c r="P366" s="449"/>
      <c r="Q366" s="449"/>
      <c r="R366" s="449"/>
      <c r="S366" s="449"/>
      <c r="T366" s="449"/>
      <c r="U366" s="449"/>
      <c r="V366" s="449"/>
      <c r="W366" s="449"/>
      <c r="X366" s="449"/>
      <c r="Y366" s="449"/>
      <c r="Z366" s="449"/>
      <c r="AA366" s="449"/>
      <c r="AB366" s="449"/>
      <c r="AC366" s="449"/>
      <c r="AD366" s="449"/>
      <c r="AE366" s="449"/>
      <c r="AF366" s="449"/>
      <c r="AG366" s="449"/>
      <c r="AH366" s="449"/>
      <c r="AI366" s="449"/>
      <c r="AJ366" s="449"/>
      <c r="AK366" s="449"/>
      <c r="AL366" s="449"/>
      <c r="AM366" s="449"/>
    </row>
    <row r="367" spans="2:39" x14ac:dyDescent="0.3">
      <c r="B367" s="230"/>
      <c r="C367" s="449"/>
      <c r="D367" s="449"/>
      <c r="E367" s="449"/>
      <c r="F367" s="449"/>
      <c r="G367" s="449"/>
      <c r="H367" s="449"/>
      <c r="I367" s="449"/>
      <c r="J367" s="449"/>
      <c r="K367" s="449"/>
      <c r="L367" s="449"/>
      <c r="M367" s="449"/>
      <c r="N367" s="449"/>
      <c r="O367" s="449"/>
      <c r="P367" s="449"/>
      <c r="Q367" s="449"/>
      <c r="R367" s="449"/>
      <c r="S367" s="449"/>
      <c r="T367" s="449"/>
      <c r="U367" s="449"/>
      <c r="V367" s="449"/>
      <c r="W367" s="449"/>
      <c r="X367" s="449"/>
      <c r="Y367" s="449"/>
      <c r="Z367" s="449"/>
      <c r="AA367" s="449"/>
      <c r="AB367" s="449"/>
      <c r="AC367" s="449"/>
      <c r="AD367" s="449"/>
      <c r="AE367" s="449"/>
      <c r="AF367" s="449"/>
      <c r="AG367" s="449"/>
      <c r="AH367" s="449"/>
      <c r="AI367" s="449"/>
      <c r="AJ367" s="449"/>
      <c r="AK367" s="449"/>
      <c r="AL367" s="449"/>
      <c r="AM367" s="449"/>
    </row>
    <row r="368" spans="2:39" x14ac:dyDescent="0.3">
      <c r="B368" s="230"/>
      <c r="C368" s="449"/>
      <c r="D368" s="449"/>
      <c r="E368" s="449"/>
      <c r="F368" s="449"/>
      <c r="G368" s="449"/>
      <c r="H368" s="449"/>
      <c r="I368" s="449"/>
      <c r="J368" s="449"/>
      <c r="K368" s="449"/>
      <c r="L368" s="449"/>
      <c r="M368" s="449"/>
      <c r="N368" s="449"/>
      <c r="O368" s="449"/>
      <c r="P368" s="449"/>
      <c r="Q368" s="449"/>
      <c r="R368" s="449"/>
      <c r="S368" s="449"/>
      <c r="T368" s="449"/>
      <c r="U368" s="449"/>
      <c r="V368" s="449"/>
      <c r="W368" s="449"/>
      <c r="X368" s="449"/>
      <c r="Y368" s="449"/>
      <c r="Z368" s="449"/>
      <c r="AA368" s="449"/>
      <c r="AB368" s="449"/>
      <c r="AC368" s="449"/>
      <c r="AD368" s="449"/>
      <c r="AE368" s="449"/>
      <c r="AF368" s="449"/>
      <c r="AG368" s="449"/>
      <c r="AH368" s="449"/>
      <c r="AI368" s="449"/>
      <c r="AJ368" s="449"/>
      <c r="AK368" s="449"/>
      <c r="AL368" s="449"/>
      <c r="AM368" s="449"/>
    </row>
    <row r="369" spans="2:39" x14ac:dyDescent="0.3">
      <c r="B369" s="230"/>
      <c r="C369" s="449"/>
      <c r="D369" s="449"/>
      <c r="E369" s="449"/>
      <c r="F369" s="449"/>
      <c r="G369" s="449"/>
      <c r="H369" s="449"/>
      <c r="I369" s="449"/>
      <c r="J369" s="449"/>
      <c r="K369" s="449"/>
      <c r="L369" s="449"/>
      <c r="M369" s="449"/>
      <c r="N369" s="449"/>
      <c r="O369" s="449"/>
      <c r="P369" s="449"/>
      <c r="Q369" s="449"/>
      <c r="R369" s="449"/>
      <c r="S369" s="449"/>
      <c r="T369" s="449"/>
      <c r="U369" s="449"/>
      <c r="V369" s="449"/>
      <c r="W369" s="449"/>
      <c r="X369" s="449"/>
      <c r="Y369" s="449"/>
      <c r="Z369" s="449"/>
      <c r="AA369" s="449"/>
      <c r="AB369" s="449"/>
      <c r="AC369" s="449"/>
      <c r="AD369" s="449"/>
      <c r="AE369" s="449"/>
      <c r="AF369" s="449"/>
      <c r="AG369" s="449"/>
      <c r="AH369" s="449"/>
      <c r="AI369" s="449"/>
      <c r="AJ369" s="449"/>
      <c r="AK369" s="449"/>
      <c r="AL369" s="449"/>
      <c r="AM369" s="449"/>
    </row>
    <row r="370" spans="2:39" x14ac:dyDescent="0.3">
      <c r="B370" s="230"/>
      <c r="C370" s="449"/>
      <c r="D370" s="449"/>
      <c r="E370" s="449"/>
      <c r="F370" s="449"/>
      <c r="G370" s="449"/>
      <c r="H370" s="449"/>
      <c r="I370" s="449"/>
      <c r="J370" s="449"/>
      <c r="K370" s="449"/>
      <c r="L370" s="449"/>
      <c r="M370" s="449"/>
      <c r="N370" s="449"/>
      <c r="O370" s="449"/>
      <c r="P370" s="449"/>
      <c r="Q370" s="449"/>
      <c r="R370" s="449"/>
      <c r="S370" s="449"/>
      <c r="T370" s="449"/>
      <c r="U370" s="449"/>
      <c r="V370" s="449"/>
      <c r="W370" s="449"/>
      <c r="X370" s="449"/>
      <c r="Y370" s="449"/>
      <c r="Z370" s="449"/>
      <c r="AA370" s="449"/>
      <c r="AB370" s="449"/>
      <c r="AC370" s="449"/>
      <c r="AD370" s="449"/>
      <c r="AE370" s="449"/>
      <c r="AF370" s="449"/>
      <c r="AG370" s="449"/>
      <c r="AH370" s="449"/>
      <c r="AI370" s="449"/>
      <c r="AJ370" s="449"/>
      <c r="AK370" s="449"/>
      <c r="AL370" s="449"/>
      <c r="AM370" s="449"/>
    </row>
    <row r="371" spans="2:39" x14ac:dyDescent="0.3">
      <c r="B371" s="230"/>
      <c r="C371" s="449"/>
      <c r="D371" s="449"/>
      <c r="E371" s="449"/>
      <c r="F371" s="449"/>
      <c r="G371" s="449"/>
      <c r="H371" s="449"/>
      <c r="I371" s="449"/>
      <c r="J371" s="449"/>
      <c r="K371" s="449"/>
      <c r="L371" s="449"/>
      <c r="M371" s="449"/>
      <c r="N371" s="449"/>
      <c r="O371" s="449"/>
      <c r="P371" s="449"/>
      <c r="Q371" s="449"/>
      <c r="R371" s="449"/>
      <c r="S371" s="449"/>
      <c r="T371" s="449"/>
      <c r="U371" s="449"/>
      <c r="V371" s="449"/>
      <c r="W371" s="449"/>
      <c r="X371" s="449"/>
      <c r="Y371" s="449"/>
      <c r="Z371" s="449"/>
      <c r="AA371" s="449"/>
      <c r="AB371" s="449"/>
      <c r="AC371" s="449"/>
      <c r="AD371" s="449"/>
      <c r="AE371" s="449"/>
      <c r="AF371" s="449"/>
      <c r="AG371" s="449"/>
      <c r="AH371" s="449"/>
      <c r="AI371" s="449"/>
      <c r="AJ371" s="449"/>
      <c r="AK371" s="449"/>
      <c r="AL371" s="449"/>
      <c r="AM371" s="449"/>
    </row>
    <row r="372" spans="2:39" x14ac:dyDescent="0.3">
      <c r="B372" s="230"/>
      <c r="C372" s="449"/>
      <c r="D372" s="449"/>
      <c r="E372" s="449"/>
      <c r="F372" s="449"/>
      <c r="G372" s="449"/>
      <c r="H372" s="449"/>
      <c r="I372" s="449"/>
      <c r="J372" s="449"/>
      <c r="K372" s="449"/>
      <c r="L372" s="449"/>
      <c r="M372" s="449"/>
      <c r="N372" s="449"/>
      <c r="O372" s="449"/>
      <c r="P372" s="449"/>
      <c r="Q372" s="449"/>
      <c r="R372" s="449"/>
      <c r="S372" s="449"/>
      <c r="T372" s="449"/>
      <c r="U372" s="449"/>
      <c r="V372" s="449"/>
      <c r="W372" s="449"/>
      <c r="X372" s="449"/>
      <c r="Y372" s="449"/>
      <c r="Z372" s="449"/>
      <c r="AA372" s="449"/>
      <c r="AB372" s="449"/>
      <c r="AC372" s="449"/>
      <c r="AD372" s="449"/>
      <c r="AE372" s="449"/>
      <c r="AF372" s="449"/>
      <c r="AG372" s="449"/>
      <c r="AH372" s="449"/>
      <c r="AI372" s="449"/>
      <c r="AJ372" s="449"/>
      <c r="AK372" s="449"/>
      <c r="AL372" s="449"/>
      <c r="AM372" s="449"/>
    </row>
    <row r="373" spans="2:39" x14ac:dyDescent="0.3">
      <c r="B373" s="230"/>
      <c r="C373" s="449"/>
      <c r="D373" s="449"/>
      <c r="E373" s="449"/>
      <c r="F373" s="449"/>
      <c r="G373" s="449"/>
      <c r="H373" s="449"/>
      <c r="I373" s="449"/>
      <c r="J373" s="449"/>
      <c r="K373" s="449"/>
      <c r="L373" s="449"/>
      <c r="M373" s="449"/>
      <c r="N373" s="449"/>
      <c r="O373" s="449"/>
      <c r="P373" s="449"/>
      <c r="Q373" s="449"/>
      <c r="R373" s="449"/>
      <c r="S373" s="449"/>
      <c r="T373" s="449"/>
      <c r="U373" s="449"/>
      <c r="V373" s="449"/>
      <c r="W373" s="449"/>
      <c r="X373" s="449"/>
      <c r="Y373" s="449"/>
      <c r="Z373" s="449"/>
      <c r="AA373" s="449"/>
      <c r="AB373" s="449"/>
      <c r="AC373" s="449"/>
      <c r="AD373" s="449"/>
      <c r="AE373" s="449"/>
      <c r="AF373" s="449"/>
      <c r="AG373" s="449"/>
      <c r="AH373" s="449"/>
      <c r="AI373" s="449"/>
      <c r="AJ373" s="449"/>
      <c r="AK373" s="449"/>
      <c r="AL373" s="449"/>
      <c r="AM373" s="449"/>
    </row>
    <row r="374" spans="2:39" x14ac:dyDescent="0.3">
      <c r="B374" s="230"/>
      <c r="C374" s="449"/>
      <c r="D374" s="449"/>
      <c r="E374" s="449"/>
      <c r="F374" s="449"/>
      <c r="G374" s="449"/>
      <c r="H374" s="449"/>
      <c r="I374" s="449"/>
      <c r="J374" s="449"/>
      <c r="K374" s="449"/>
      <c r="L374" s="449"/>
      <c r="M374" s="449"/>
      <c r="N374" s="449"/>
      <c r="O374" s="449"/>
      <c r="P374" s="449"/>
      <c r="Q374" s="449"/>
      <c r="R374" s="449"/>
      <c r="S374" s="449"/>
      <c r="T374" s="449"/>
      <c r="U374" s="449"/>
      <c r="V374" s="449"/>
      <c r="W374" s="449"/>
      <c r="X374" s="449"/>
      <c r="Y374" s="449"/>
      <c r="Z374" s="449"/>
      <c r="AA374" s="449"/>
      <c r="AB374" s="449"/>
      <c r="AC374" s="449"/>
      <c r="AD374" s="449"/>
      <c r="AE374" s="449"/>
      <c r="AF374" s="449"/>
      <c r="AG374" s="449"/>
      <c r="AH374" s="449"/>
      <c r="AI374" s="449"/>
      <c r="AJ374" s="449"/>
      <c r="AK374" s="449"/>
      <c r="AL374" s="449"/>
      <c r="AM374" s="449"/>
    </row>
    <row r="375" spans="2:39" x14ac:dyDescent="0.3">
      <c r="B375" s="230"/>
      <c r="C375" s="449"/>
      <c r="D375" s="449"/>
      <c r="E375" s="449"/>
      <c r="F375" s="449"/>
      <c r="G375" s="449"/>
      <c r="H375" s="449"/>
      <c r="I375" s="449"/>
      <c r="J375" s="449"/>
      <c r="K375" s="449"/>
      <c r="L375" s="449"/>
      <c r="M375" s="449"/>
      <c r="N375" s="449"/>
      <c r="O375" s="449"/>
      <c r="P375" s="449"/>
      <c r="Q375" s="449"/>
      <c r="R375" s="449"/>
      <c r="S375" s="449"/>
      <c r="T375" s="449"/>
      <c r="U375" s="449"/>
      <c r="V375" s="449"/>
      <c r="W375" s="449"/>
      <c r="X375" s="449"/>
      <c r="Y375" s="449"/>
      <c r="Z375" s="449"/>
      <c r="AA375" s="449"/>
      <c r="AB375" s="449"/>
      <c r="AC375" s="449"/>
      <c r="AD375" s="449"/>
      <c r="AE375" s="449"/>
      <c r="AF375" s="449"/>
      <c r="AG375" s="449"/>
      <c r="AH375" s="449"/>
      <c r="AI375" s="449"/>
      <c r="AJ375" s="449"/>
      <c r="AK375" s="449"/>
      <c r="AL375" s="449"/>
      <c r="AM375" s="449"/>
    </row>
    <row r="376" spans="2:39" x14ac:dyDescent="0.3">
      <c r="B376" s="230"/>
      <c r="C376" s="449"/>
      <c r="D376" s="449"/>
      <c r="E376" s="449"/>
      <c r="F376" s="449"/>
      <c r="G376" s="449"/>
      <c r="H376" s="449"/>
      <c r="I376" s="449"/>
      <c r="J376" s="449"/>
      <c r="K376" s="449"/>
      <c r="L376" s="449"/>
      <c r="M376" s="449"/>
      <c r="N376" s="449"/>
      <c r="O376" s="449"/>
      <c r="P376" s="449"/>
      <c r="Q376" s="449"/>
      <c r="R376" s="449"/>
      <c r="S376" s="449"/>
      <c r="T376" s="449"/>
      <c r="U376" s="449"/>
      <c r="V376" s="449"/>
      <c r="W376" s="449"/>
      <c r="X376" s="449"/>
      <c r="Y376" s="449"/>
      <c r="Z376" s="449"/>
      <c r="AA376" s="449"/>
      <c r="AB376" s="449"/>
      <c r="AC376" s="449"/>
      <c r="AD376" s="449"/>
      <c r="AE376" s="449"/>
      <c r="AF376" s="449"/>
      <c r="AG376" s="449"/>
      <c r="AH376" s="449"/>
      <c r="AI376" s="449"/>
      <c r="AJ376" s="449"/>
      <c r="AK376" s="449"/>
      <c r="AL376" s="449"/>
      <c r="AM376" s="449"/>
    </row>
    <row r="377" spans="2:39" x14ac:dyDescent="0.3">
      <c r="B377" s="230"/>
      <c r="C377" s="449"/>
      <c r="D377" s="449"/>
      <c r="E377" s="449"/>
      <c r="F377" s="449"/>
      <c r="G377" s="449"/>
      <c r="H377" s="449"/>
      <c r="I377" s="449"/>
      <c r="J377" s="449"/>
      <c r="K377" s="449"/>
      <c r="L377" s="449"/>
      <c r="M377" s="449"/>
      <c r="N377" s="449"/>
      <c r="O377" s="449"/>
      <c r="P377" s="449"/>
      <c r="Q377" s="449"/>
      <c r="R377" s="449"/>
      <c r="S377" s="449"/>
      <c r="T377" s="449"/>
      <c r="U377" s="449"/>
      <c r="V377" s="449"/>
      <c r="W377" s="449"/>
      <c r="X377" s="449"/>
      <c r="Y377" s="449"/>
      <c r="Z377" s="449"/>
      <c r="AA377" s="449"/>
      <c r="AB377" s="449"/>
      <c r="AC377" s="449"/>
      <c r="AD377" s="449"/>
      <c r="AE377" s="449"/>
      <c r="AF377" s="449"/>
      <c r="AG377" s="449"/>
      <c r="AH377" s="449"/>
      <c r="AI377" s="449"/>
      <c r="AJ377" s="449"/>
      <c r="AK377" s="449"/>
      <c r="AL377" s="449"/>
      <c r="AM377" s="449"/>
    </row>
    <row r="378" spans="2:39" x14ac:dyDescent="0.3">
      <c r="B378" s="230"/>
      <c r="C378" s="449"/>
      <c r="D378" s="449"/>
      <c r="E378" s="449"/>
      <c r="F378" s="449"/>
      <c r="G378" s="449"/>
      <c r="H378" s="449"/>
      <c r="I378" s="449"/>
      <c r="J378" s="449"/>
      <c r="K378" s="449"/>
      <c r="L378" s="449"/>
      <c r="M378" s="449"/>
      <c r="N378" s="449"/>
      <c r="O378" s="449"/>
      <c r="P378" s="449"/>
      <c r="Q378" s="449"/>
      <c r="R378" s="449"/>
      <c r="S378" s="449"/>
      <c r="T378" s="449"/>
      <c r="U378" s="449"/>
      <c r="V378" s="449"/>
      <c r="W378" s="449"/>
      <c r="X378" s="449"/>
      <c r="Y378" s="449"/>
      <c r="Z378" s="449"/>
      <c r="AA378" s="449"/>
      <c r="AB378" s="449"/>
      <c r="AC378" s="449"/>
      <c r="AD378" s="449"/>
      <c r="AE378" s="449"/>
      <c r="AF378" s="449"/>
      <c r="AG378" s="449"/>
      <c r="AH378" s="449"/>
      <c r="AI378" s="449"/>
      <c r="AJ378" s="449"/>
      <c r="AK378" s="449"/>
      <c r="AL378" s="449"/>
      <c r="AM378" s="449"/>
    </row>
    <row r="379" spans="2:39" x14ac:dyDescent="0.3">
      <c r="B379" s="230"/>
      <c r="C379" s="449"/>
      <c r="D379" s="449"/>
      <c r="E379" s="449"/>
      <c r="F379" s="449"/>
      <c r="G379" s="449"/>
      <c r="H379" s="449"/>
      <c r="I379" s="449"/>
      <c r="J379" s="449"/>
      <c r="K379" s="449"/>
      <c r="L379" s="449"/>
      <c r="M379" s="449"/>
      <c r="N379" s="449"/>
      <c r="O379" s="449"/>
      <c r="P379" s="449"/>
      <c r="Q379" s="449"/>
      <c r="R379" s="449"/>
      <c r="S379" s="449"/>
      <c r="T379" s="449"/>
      <c r="U379" s="449"/>
      <c r="V379" s="449"/>
      <c r="W379" s="449"/>
      <c r="X379" s="449"/>
      <c r="Y379" s="449"/>
      <c r="Z379" s="449"/>
      <c r="AA379" s="449"/>
      <c r="AB379" s="449"/>
      <c r="AC379" s="449"/>
      <c r="AD379" s="449"/>
      <c r="AE379" s="449"/>
      <c r="AF379" s="449"/>
      <c r="AG379" s="449"/>
      <c r="AH379" s="449"/>
      <c r="AI379" s="449"/>
      <c r="AJ379" s="449"/>
      <c r="AK379" s="449"/>
      <c r="AL379" s="449"/>
      <c r="AM379" s="449"/>
    </row>
    <row r="380" spans="2:39" x14ac:dyDescent="0.3">
      <c r="B380" s="230"/>
      <c r="C380" s="449"/>
      <c r="D380" s="449"/>
      <c r="E380" s="449"/>
      <c r="F380" s="449"/>
      <c r="G380" s="449"/>
      <c r="H380" s="449"/>
      <c r="I380" s="449"/>
      <c r="J380" s="449"/>
      <c r="K380" s="449"/>
      <c r="L380" s="449"/>
      <c r="M380" s="449"/>
      <c r="N380" s="449"/>
      <c r="O380" s="449"/>
      <c r="P380" s="449"/>
      <c r="Q380" s="449"/>
      <c r="R380" s="449"/>
      <c r="S380" s="449"/>
      <c r="T380" s="449"/>
      <c r="U380" s="449"/>
      <c r="V380" s="449"/>
      <c r="W380" s="449"/>
      <c r="X380" s="449"/>
      <c r="Y380" s="449"/>
      <c r="Z380" s="449"/>
      <c r="AA380" s="449"/>
      <c r="AB380" s="449"/>
      <c r="AC380" s="449"/>
      <c r="AD380" s="449"/>
      <c r="AE380" s="449"/>
      <c r="AF380" s="449"/>
      <c r="AG380" s="449"/>
      <c r="AH380" s="449"/>
      <c r="AI380" s="449"/>
      <c r="AJ380" s="449"/>
      <c r="AK380" s="449"/>
      <c r="AL380" s="449"/>
      <c r="AM380" s="449"/>
    </row>
    <row r="381" spans="2:39" x14ac:dyDescent="0.3">
      <c r="B381" s="230"/>
      <c r="C381" s="449"/>
      <c r="D381" s="449"/>
      <c r="E381" s="449"/>
      <c r="F381" s="449"/>
      <c r="G381" s="449"/>
      <c r="H381" s="449"/>
      <c r="I381" s="449"/>
      <c r="J381" s="449"/>
      <c r="K381" s="449"/>
      <c r="L381" s="449"/>
      <c r="M381" s="449"/>
      <c r="N381" s="449"/>
      <c r="O381" s="449"/>
      <c r="P381" s="449"/>
      <c r="Q381" s="449"/>
      <c r="R381" s="449"/>
      <c r="S381" s="449"/>
      <c r="T381" s="449"/>
      <c r="U381" s="449"/>
      <c r="V381" s="449"/>
      <c r="W381" s="449"/>
      <c r="X381" s="449"/>
      <c r="Y381" s="449"/>
      <c r="Z381" s="449"/>
      <c r="AA381" s="449"/>
      <c r="AB381" s="449"/>
      <c r="AC381" s="449"/>
      <c r="AD381" s="449"/>
      <c r="AE381" s="449"/>
      <c r="AF381" s="449"/>
      <c r="AG381" s="449"/>
      <c r="AH381" s="449"/>
      <c r="AI381" s="449"/>
      <c r="AJ381" s="449"/>
      <c r="AK381" s="449"/>
      <c r="AL381" s="449"/>
      <c r="AM381" s="449"/>
    </row>
    <row r="382" spans="2:39" x14ac:dyDescent="0.3">
      <c r="B382" s="230"/>
      <c r="C382" s="449"/>
      <c r="D382" s="449"/>
      <c r="E382" s="449"/>
      <c r="F382" s="449"/>
      <c r="G382" s="449"/>
      <c r="H382" s="449"/>
      <c r="I382" s="449"/>
      <c r="J382" s="449"/>
      <c r="K382" s="449"/>
      <c r="L382" s="449"/>
      <c r="M382" s="449"/>
      <c r="N382" s="449"/>
      <c r="O382" s="449"/>
      <c r="P382" s="449"/>
      <c r="Q382" s="449"/>
      <c r="R382" s="449"/>
      <c r="S382" s="449"/>
      <c r="T382" s="449"/>
      <c r="U382" s="449"/>
      <c r="V382" s="449"/>
      <c r="W382" s="449"/>
      <c r="X382" s="449"/>
      <c r="Y382" s="449"/>
      <c r="Z382" s="449"/>
      <c r="AA382" s="449"/>
      <c r="AB382" s="449"/>
      <c r="AC382" s="449"/>
      <c r="AD382" s="449"/>
      <c r="AE382" s="449"/>
      <c r="AF382" s="449"/>
      <c r="AG382" s="449"/>
      <c r="AH382" s="449"/>
      <c r="AI382" s="449"/>
      <c r="AJ382" s="449"/>
      <c r="AK382" s="449"/>
      <c r="AL382" s="449"/>
      <c r="AM382" s="449"/>
    </row>
    <row r="383" spans="2:39" x14ac:dyDescent="0.3">
      <c r="B383" s="230"/>
      <c r="C383" s="449"/>
      <c r="D383" s="449"/>
      <c r="E383" s="449"/>
      <c r="F383" s="449"/>
      <c r="G383" s="449"/>
      <c r="H383" s="449"/>
      <c r="I383" s="449"/>
      <c r="J383" s="449"/>
      <c r="K383" s="449"/>
      <c r="L383" s="449"/>
      <c r="M383" s="449"/>
      <c r="N383" s="449"/>
      <c r="O383" s="449"/>
      <c r="P383" s="449"/>
      <c r="Q383" s="449"/>
      <c r="R383" s="449"/>
      <c r="S383" s="449"/>
      <c r="T383" s="449"/>
      <c r="U383" s="449"/>
      <c r="V383" s="449"/>
      <c r="W383" s="449"/>
      <c r="X383" s="449"/>
      <c r="Y383" s="449"/>
      <c r="Z383" s="449"/>
      <c r="AA383" s="449"/>
      <c r="AB383" s="449"/>
      <c r="AC383" s="449"/>
      <c r="AD383" s="449"/>
      <c r="AE383" s="449"/>
      <c r="AF383" s="449"/>
      <c r="AG383" s="449"/>
      <c r="AH383" s="449"/>
      <c r="AI383" s="449"/>
      <c r="AJ383" s="449"/>
      <c r="AK383" s="449"/>
      <c r="AL383" s="449"/>
      <c r="AM383" s="449"/>
    </row>
    <row r="384" spans="2:39" x14ac:dyDescent="0.3">
      <c r="B384" s="230"/>
      <c r="C384" s="449"/>
      <c r="D384" s="449"/>
      <c r="E384" s="449"/>
      <c r="F384" s="449"/>
      <c r="G384" s="449"/>
      <c r="H384" s="449"/>
      <c r="I384" s="449"/>
      <c r="J384" s="449"/>
      <c r="K384" s="449"/>
      <c r="L384" s="449"/>
      <c r="M384" s="449"/>
      <c r="N384" s="449"/>
      <c r="O384" s="449"/>
      <c r="P384" s="449"/>
      <c r="Q384" s="449"/>
      <c r="R384" s="449"/>
      <c r="S384" s="449"/>
      <c r="T384" s="449"/>
      <c r="U384" s="449"/>
      <c r="V384" s="449"/>
      <c r="W384" s="449"/>
      <c r="X384" s="449"/>
      <c r="Y384" s="449"/>
      <c r="Z384" s="449"/>
      <c r="AA384" s="449"/>
      <c r="AB384" s="449"/>
      <c r="AC384" s="449"/>
      <c r="AD384" s="449"/>
      <c r="AE384" s="449"/>
      <c r="AF384" s="449"/>
      <c r="AG384" s="449"/>
      <c r="AH384" s="449"/>
      <c r="AI384" s="449"/>
      <c r="AJ384" s="449"/>
      <c r="AK384" s="449"/>
      <c r="AL384" s="449"/>
      <c r="AM384" s="449"/>
    </row>
    <row r="385" spans="2:39" x14ac:dyDescent="0.3">
      <c r="B385" s="230"/>
      <c r="C385" s="449"/>
      <c r="D385" s="449"/>
      <c r="E385" s="449"/>
      <c r="F385" s="449"/>
      <c r="G385" s="449"/>
      <c r="H385" s="449"/>
      <c r="I385" s="449"/>
      <c r="J385" s="449"/>
      <c r="K385" s="449"/>
      <c r="L385" s="449"/>
      <c r="M385" s="449"/>
      <c r="N385" s="449"/>
      <c r="O385" s="449"/>
      <c r="P385" s="449"/>
      <c r="Q385" s="449"/>
      <c r="R385" s="449"/>
      <c r="S385" s="449"/>
      <c r="T385" s="449"/>
      <c r="U385" s="449"/>
      <c r="V385" s="449"/>
      <c r="W385" s="449"/>
      <c r="X385" s="449"/>
      <c r="Y385" s="449"/>
      <c r="Z385" s="449"/>
      <c r="AA385" s="449"/>
      <c r="AB385" s="449"/>
      <c r="AC385" s="449"/>
      <c r="AD385" s="449"/>
      <c r="AE385" s="449"/>
      <c r="AF385" s="449"/>
      <c r="AG385" s="449"/>
      <c r="AH385" s="449"/>
      <c r="AI385" s="449"/>
      <c r="AJ385" s="449"/>
      <c r="AK385" s="449"/>
      <c r="AL385" s="449"/>
      <c r="AM385" s="449"/>
    </row>
    <row r="386" spans="2:39" x14ac:dyDescent="0.3">
      <c r="B386" s="230"/>
      <c r="C386" s="449"/>
      <c r="D386" s="449"/>
      <c r="E386" s="449"/>
      <c r="F386" s="449"/>
      <c r="G386" s="449"/>
      <c r="H386" s="449"/>
      <c r="I386" s="449"/>
      <c r="J386" s="449"/>
      <c r="K386" s="449"/>
      <c r="L386" s="449"/>
      <c r="M386" s="449"/>
      <c r="N386" s="449"/>
      <c r="O386" s="449"/>
      <c r="P386" s="449"/>
      <c r="Q386" s="449"/>
      <c r="R386" s="449"/>
      <c r="S386" s="449"/>
      <c r="T386" s="449"/>
      <c r="U386" s="449"/>
      <c r="V386" s="449"/>
      <c r="W386" s="449"/>
      <c r="X386" s="449"/>
      <c r="Y386" s="449"/>
      <c r="Z386" s="449"/>
      <c r="AA386" s="449"/>
      <c r="AB386" s="449"/>
      <c r="AC386" s="449"/>
      <c r="AD386" s="449"/>
      <c r="AE386" s="449"/>
      <c r="AF386" s="449"/>
      <c r="AG386" s="449"/>
      <c r="AH386" s="449"/>
      <c r="AI386" s="449"/>
      <c r="AJ386" s="449"/>
      <c r="AK386" s="449"/>
      <c r="AL386" s="449"/>
      <c r="AM386" s="449"/>
    </row>
    <row r="387" spans="2:39" x14ac:dyDescent="0.3">
      <c r="B387" s="230"/>
      <c r="C387" s="449"/>
      <c r="D387" s="449"/>
      <c r="E387" s="449"/>
      <c r="F387" s="449"/>
      <c r="G387" s="449"/>
      <c r="H387" s="449"/>
      <c r="I387" s="449"/>
      <c r="J387" s="449"/>
      <c r="K387" s="449"/>
      <c r="L387" s="449"/>
      <c r="M387" s="449"/>
      <c r="N387" s="449"/>
      <c r="O387" s="449"/>
      <c r="P387" s="449"/>
      <c r="Q387" s="449"/>
      <c r="R387" s="449"/>
      <c r="S387" s="449"/>
      <c r="T387" s="449"/>
      <c r="U387" s="449"/>
      <c r="V387" s="449"/>
      <c r="W387" s="449"/>
      <c r="X387" s="449"/>
      <c r="Y387" s="449"/>
      <c r="Z387" s="449"/>
      <c r="AA387" s="449"/>
      <c r="AB387" s="449"/>
      <c r="AC387" s="449"/>
      <c r="AD387" s="449"/>
      <c r="AE387" s="449"/>
      <c r="AF387" s="449"/>
      <c r="AG387" s="449"/>
      <c r="AH387" s="449"/>
      <c r="AI387" s="449"/>
      <c r="AJ387" s="449"/>
      <c r="AK387" s="449"/>
      <c r="AL387" s="449"/>
      <c r="AM387" s="449"/>
    </row>
    <row r="388" spans="2:39" x14ac:dyDescent="0.3">
      <c r="B388" s="230"/>
      <c r="C388" s="449"/>
      <c r="D388" s="449"/>
      <c r="E388" s="449"/>
      <c r="F388" s="449"/>
      <c r="G388" s="449"/>
      <c r="H388" s="449"/>
      <c r="I388" s="449"/>
      <c r="J388" s="449"/>
      <c r="K388" s="449"/>
      <c r="L388" s="449"/>
      <c r="M388" s="449"/>
      <c r="N388" s="449"/>
      <c r="O388" s="449"/>
      <c r="P388" s="449"/>
      <c r="Q388" s="449"/>
      <c r="R388" s="449"/>
      <c r="S388" s="449"/>
      <c r="T388" s="449"/>
      <c r="U388" s="449"/>
      <c r="V388" s="449"/>
      <c r="W388" s="449"/>
      <c r="X388" s="449"/>
      <c r="Y388" s="449"/>
      <c r="Z388" s="449"/>
      <c r="AA388" s="449"/>
      <c r="AB388" s="449"/>
      <c r="AC388" s="449"/>
      <c r="AD388" s="449"/>
      <c r="AE388" s="449"/>
      <c r="AF388" s="449"/>
      <c r="AG388" s="449"/>
      <c r="AH388" s="449"/>
      <c r="AI388" s="449"/>
      <c r="AJ388" s="449"/>
      <c r="AK388" s="449"/>
      <c r="AL388" s="449"/>
      <c r="AM388" s="449"/>
    </row>
    <row r="389" spans="2:39" x14ac:dyDescent="0.3">
      <c r="B389" s="230"/>
      <c r="C389" s="449"/>
      <c r="D389" s="449"/>
      <c r="E389" s="449"/>
      <c r="F389" s="449"/>
      <c r="G389" s="449"/>
      <c r="H389" s="449"/>
      <c r="I389" s="449"/>
      <c r="J389" s="449"/>
      <c r="K389" s="449"/>
      <c r="L389" s="449"/>
      <c r="M389" s="449"/>
      <c r="N389" s="449"/>
      <c r="O389" s="449"/>
      <c r="P389" s="449"/>
      <c r="Q389" s="449"/>
      <c r="R389" s="449"/>
      <c r="S389" s="449"/>
      <c r="T389" s="449"/>
      <c r="U389" s="449"/>
      <c r="V389" s="449"/>
      <c r="W389" s="449"/>
      <c r="X389" s="449"/>
      <c r="Y389" s="449"/>
      <c r="Z389" s="449"/>
      <c r="AA389" s="449"/>
      <c r="AB389" s="449"/>
      <c r="AC389" s="449"/>
      <c r="AD389" s="449"/>
      <c r="AE389" s="449"/>
      <c r="AF389" s="449"/>
      <c r="AG389" s="449"/>
      <c r="AH389" s="449"/>
      <c r="AI389" s="449"/>
      <c r="AJ389" s="449"/>
      <c r="AK389" s="449"/>
      <c r="AL389" s="449"/>
      <c r="AM389" s="449"/>
    </row>
    <row r="390" spans="2:39" x14ac:dyDescent="0.3">
      <c r="B390" s="230"/>
      <c r="C390" s="449"/>
      <c r="D390" s="449"/>
      <c r="E390" s="449"/>
      <c r="F390" s="449"/>
      <c r="G390" s="449"/>
      <c r="H390" s="449"/>
      <c r="I390" s="449"/>
      <c r="J390" s="449"/>
      <c r="K390" s="449"/>
      <c r="L390" s="449"/>
      <c r="M390" s="449"/>
      <c r="N390" s="449"/>
      <c r="O390" s="449"/>
      <c r="P390" s="449"/>
      <c r="Q390" s="449"/>
      <c r="R390" s="449"/>
      <c r="S390" s="449"/>
      <c r="T390" s="449"/>
      <c r="U390" s="449"/>
      <c r="V390" s="449"/>
      <c r="W390" s="449"/>
      <c r="X390" s="449"/>
      <c r="Y390" s="449"/>
      <c r="Z390" s="449"/>
      <c r="AA390" s="449"/>
      <c r="AB390" s="449"/>
      <c r="AC390" s="449"/>
      <c r="AD390" s="449"/>
      <c r="AE390" s="449"/>
      <c r="AF390" s="449"/>
      <c r="AG390" s="449"/>
      <c r="AH390" s="449"/>
      <c r="AI390" s="449"/>
      <c r="AJ390" s="449"/>
      <c r="AK390" s="449"/>
      <c r="AL390" s="449"/>
      <c r="AM390" s="449"/>
    </row>
    <row r="391" spans="2:39" x14ac:dyDescent="0.3">
      <c r="B391" s="230"/>
      <c r="C391" s="449"/>
      <c r="D391" s="449"/>
      <c r="E391" s="449"/>
      <c r="F391" s="449"/>
      <c r="G391" s="449"/>
      <c r="H391" s="449"/>
      <c r="I391" s="449"/>
      <c r="J391" s="449"/>
      <c r="K391" s="449"/>
      <c r="L391" s="449"/>
      <c r="M391" s="449"/>
      <c r="N391" s="449"/>
      <c r="O391" s="449"/>
      <c r="P391" s="449"/>
      <c r="Q391" s="449"/>
      <c r="R391" s="449"/>
      <c r="S391" s="449"/>
      <c r="T391" s="449"/>
      <c r="U391" s="449"/>
      <c r="V391" s="449"/>
      <c r="W391" s="449"/>
      <c r="X391" s="449"/>
      <c r="Y391" s="449"/>
      <c r="Z391" s="449"/>
      <c r="AA391" s="449"/>
      <c r="AB391" s="449"/>
      <c r="AC391" s="449"/>
      <c r="AD391" s="449"/>
      <c r="AE391" s="449"/>
      <c r="AF391" s="449"/>
      <c r="AG391" s="449"/>
      <c r="AH391" s="449"/>
      <c r="AI391" s="449"/>
      <c r="AJ391" s="449"/>
      <c r="AK391" s="449"/>
      <c r="AL391" s="449"/>
      <c r="AM391" s="449"/>
    </row>
    <row r="392" spans="2:39" x14ac:dyDescent="0.3">
      <c r="B392" s="230"/>
      <c r="C392" s="449"/>
      <c r="D392" s="449"/>
      <c r="E392" s="449"/>
      <c r="F392" s="449"/>
      <c r="G392" s="449"/>
      <c r="H392" s="449"/>
      <c r="I392" s="449"/>
      <c r="J392" s="449"/>
      <c r="K392" s="449"/>
      <c r="L392" s="449"/>
      <c r="M392" s="449"/>
      <c r="N392" s="449"/>
      <c r="O392" s="449"/>
      <c r="P392" s="449"/>
      <c r="Q392" s="449"/>
      <c r="R392" s="449"/>
      <c r="S392" s="449"/>
      <c r="T392" s="449"/>
      <c r="U392" s="449"/>
      <c r="V392" s="449"/>
      <c r="W392" s="449"/>
      <c r="X392" s="449"/>
      <c r="Y392" s="449"/>
      <c r="Z392" s="449"/>
      <c r="AA392" s="449"/>
      <c r="AB392" s="449"/>
      <c r="AC392" s="449"/>
      <c r="AD392" s="449"/>
      <c r="AE392" s="449"/>
      <c r="AF392" s="449"/>
      <c r="AG392" s="449"/>
      <c r="AH392" s="449"/>
      <c r="AI392" s="449"/>
      <c r="AJ392" s="449"/>
      <c r="AK392" s="449"/>
      <c r="AL392" s="449"/>
      <c r="AM392" s="449"/>
    </row>
    <row r="393" spans="2:39" x14ac:dyDescent="0.3">
      <c r="B393" s="230"/>
      <c r="C393" s="449"/>
      <c r="D393" s="449"/>
      <c r="E393" s="449"/>
      <c r="F393" s="449"/>
      <c r="G393" s="449"/>
      <c r="H393" s="449"/>
      <c r="I393" s="449"/>
      <c r="J393" s="449"/>
      <c r="K393" s="449"/>
      <c r="L393" s="449"/>
      <c r="M393" s="449"/>
      <c r="N393" s="449"/>
      <c r="O393" s="449"/>
      <c r="P393" s="449"/>
      <c r="Q393" s="449"/>
      <c r="R393" s="449"/>
      <c r="S393" s="449"/>
      <c r="T393" s="449"/>
      <c r="U393" s="449"/>
      <c r="V393" s="449"/>
      <c r="W393" s="449"/>
      <c r="X393" s="449"/>
      <c r="Y393" s="449"/>
      <c r="Z393" s="449"/>
      <c r="AA393" s="449"/>
      <c r="AB393" s="449"/>
      <c r="AC393" s="449"/>
      <c r="AD393" s="449"/>
      <c r="AE393" s="449"/>
      <c r="AF393" s="449"/>
      <c r="AG393" s="449"/>
      <c r="AH393" s="449"/>
      <c r="AI393" s="449"/>
      <c r="AJ393" s="449"/>
      <c r="AK393" s="449"/>
      <c r="AL393" s="449"/>
      <c r="AM393" s="449"/>
    </row>
    <row r="394" spans="2:39" x14ac:dyDescent="0.3">
      <c r="B394" s="230"/>
      <c r="C394" s="449"/>
      <c r="D394" s="449"/>
      <c r="E394" s="449"/>
      <c r="F394" s="449"/>
      <c r="G394" s="449"/>
      <c r="H394" s="449"/>
      <c r="I394" s="449"/>
      <c r="J394" s="449"/>
      <c r="K394" s="449"/>
      <c r="L394" s="449"/>
      <c r="M394" s="449"/>
      <c r="N394" s="449"/>
      <c r="O394" s="449"/>
      <c r="P394" s="449"/>
      <c r="Q394" s="449"/>
      <c r="R394" s="449"/>
      <c r="S394" s="449"/>
      <c r="T394" s="449"/>
      <c r="U394" s="449"/>
      <c r="V394" s="449"/>
      <c r="W394" s="449"/>
      <c r="X394" s="449"/>
      <c r="Y394" s="449"/>
      <c r="Z394" s="449"/>
      <c r="AA394" s="449"/>
      <c r="AB394" s="449"/>
      <c r="AC394" s="449"/>
      <c r="AD394" s="449"/>
      <c r="AE394" s="449"/>
      <c r="AF394" s="449"/>
      <c r="AG394" s="449"/>
      <c r="AH394" s="449"/>
      <c r="AI394" s="449"/>
      <c r="AJ394" s="449"/>
      <c r="AK394" s="449"/>
      <c r="AL394" s="449"/>
      <c r="AM394" s="449"/>
    </row>
    <row r="395" spans="2:39" x14ac:dyDescent="0.3">
      <c r="B395" s="230"/>
      <c r="C395" s="449"/>
      <c r="D395" s="449"/>
      <c r="E395" s="449"/>
      <c r="F395" s="449"/>
      <c r="G395" s="449"/>
      <c r="H395" s="449"/>
      <c r="I395" s="449"/>
      <c r="J395" s="449"/>
      <c r="K395" s="449"/>
      <c r="L395" s="449"/>
      <c r="M395" s="449"/>
      <c r="N395" s="449"/>
      <c r="O395" s="449"/>
      <c r="P395" s="449"/>
      <c r="Q395" s="449"/>
      <c r="R395" s="449"/>
      <c r="S395" s="449"/>
      <c r="T395" s="449"/>
      <c r="U395" s="449"/>
      <c r="V395" s="449"/>
      <c r="W395" s="449"/>
      <c r="X395" s="449"/>
      <c r="Y395" s="449"/>
      <c r="Z395" s="449"/>
      <c r="AA395" s="449"/>
      <c r="AB395" s="449"/>
      <c r="AC395" s="449"/>
      <c r="AD395" s="449"/>
      <c r="AE395" s="449"/>
      <c r="AF395" s="449"/>
      <c r="AG395" s="449"/>
      <c r="AH395" s="449"/>
      <c r="AI395" s="449"/>
      <c r="AJ395" s="449"/>
      <c r="AK395" s="449"/>
      <c r="AL395" s="449"/>
      <c r="AM395" s="449"/>
    </row>
    <row r="396" spans="2:39" x14ac:dyDescent="0.3">
      <c r="B396" s="230"/>
      <c r="C396" s="449"/>
      <c r="D396" s="449"/>
      <c r="E396" s="449"/>
      <c r="F396" s="449"/>
      <c r="G396" s="449"/>
      <c r="H396" s="449"/>
      <c r="I396" s="449"/>
      <c r="J396" s="449"/>
      <c r="K396" s="449"/>
      <c r="L396" s="449"/>
      <c r="M396" s="449"/>
      <c r="N396" s="449"/>
      <c r="O396" s="449"/>
      <c r="P396" s="449"/>
      <c r="Q396" s="449"/>
      <c r="R396" s="449"/>
      <c r="S396" s="449"/>
      <c r="T396" s="449"/>
      <c r="U396" s="449"/>
      <c r="V396" s="449"/>
      <c r="W396" s="449"/>
      <c r="X396" s="449"/>
      <c r="Y396" s="449"/>
      <c r="Z396" s="449"/>
      <c r="AA396" s="449"/>
      <c r="AB396" s="449"/>
      <c r="AC396" s="449"/>
      <c r="AD396" s="449"/>
      <c r="AE396" s="449"/>
      <c r="AF396" s="449"/>
      <c r="AG396" s="449"/>
      <c r="AH396" s="449"/>
      <c r="AI396" s="449"/>
      <c r="AJ396" s="449"/>
      <c r="AK396" s="449"/>
      <c r="AL396" s="449"/>
      <c r="AM396" s="449"/>
    </row>
    <row r="397" spans="2:39" x14ac:dyDescent="0.3">
      <c r="B397" s="230"/>
      <c r="C397" s="449"/>
      <c r="D397" s="449"/>
      <c r="E397" s="449"/>
      <c r="F397" s="449"/>
      <c r="G397" s="449"/>
      <c r="H397" s="449"/>
      <c r="I397" s="449"/>
      <c r="J397" s="449"/>
      <c r="K397" s="449"/>
      <c r="L397" s="449"/>
      <c r="M397" s="449"/>
      <c r="N397" s="449"/>
      <c r="O397" s="449"/>
      <c r="P397" s="449"/>
      <c r="Q397" s="449"/>
      <c r="R397" s="449"/>
      <c r="S397" s="449"/>
      <c r="T397" s="449"/>
      <c r="U397" s="449"/>
      <c r="V397" s="449"/>
      <c r="W397" s="449"/>
      <c r="X397" s="449"/>
      <c r="Y397" s="449"/>
      <c r="Z397" s="449"/>
      <c r="AA397" s="449"/>
      <c r="AB397" s="449"/>
      <c r="AC397" s="449"/>
      <c r="AD397" s="449"/>
      <c r="AE397" s="449"/>
      <c r="AF397" s="449"/>
      <c r="AG397" s="449"/>
      <c r="AH397" s="449"/>
      <c r="AI397" s="449"/>
      <c r="AJ397" s="449"/>
      <c r="AK397" s="449"/>
      <c r="AL397" s="449"/>
      <c r="AM397" s="449"/>
    </row>
    <row r="398" spans="2:39" x14ac:dyDescent="0.3">
      <c r="B398" s="230"/>
      <c r="C398" s="449"/>
      <c r="D398" s="449"/>
      <c r="E398" s="449"/>
      <c r="F398" s="449"/>
      <c r="G398" s="449"/>
      <c r="H398" s="449"/>
      <c r="I398" s="449"/>
      <c r="J398" s="449"/>
      <c r="K398" s="449"/>
      <c r="L398" s="449"/>
      <c r="M398" s="449"/>
      <c r="N398" s="449"/>
      <c r="O398" s="449"/>
      <c r="P398" s="449"/>
      <c r="Q398" s="449"/>
      <c r="R398" s="449"/>
      <c r="S398" s="449"/>
      <c r="T398" s="449"/>
      <c r="U398" s="449"/>
      <c r="V398" s="449"/>
      <c r="W398" s="449"/>
      <c r="X398" s="449"/>
      <c r="Y398" s="449"/>
      <c r="Z398" s="449"/>
      <c r="AA398" s="449"/>
      <c r="AB398" s="449"/>
      <c r="AC398" s="449"/>
      <c r="AD398" s="449"/>
      <c r="AE398" s="449"/>
      <c r="AF398" s="449"/>
      <c r="AG398" s="449"/>
      <c r="AH398" s="449"/>
      <c r="AI398" s="449"/>
      <c r="AJ398" s="449"/>
      <c r="AK398" s="449"/>
      <c r="AL398" s="449"/>
      <c r="AM398" s="449"/>
    </row>
    <row r="399" spans="2:39" x14ac:dyDescent="0.3">
      <c r="B399" s="230"/>
      <c r="C399" s="449"/>
      <c r="D399" s="449"/>
      <c r="E399" s="449"/>
      <c r="F399" s="449"/>
      <c r="G399" s="449"/>
      <c r="H399" s="449"/>
      <c r="I399" s="449"/>
      <c r="J399" s="449"/>
      <c r="K399" s="449"/>
      <c r="L399" s="449"/>
      <c r="M399" s="449"/>
      <c r="N399" s="449"/>
      <c r="O399" s="449"/>
      <c r="P399" s="449"/>
      <c r="Q399" s="449"/>
      <c r="R399" s="449"/>
      <c r="S399" s="449"/>
      <c r="T399" s="449"/>
      <c r="U399" s="449"/>
      <c r="V399" s="449"/>
      <c r="W399" s="449"/>
      <c r="X399" s="449"/>
      <c r="Y399" s="449"/>
      <c r="Z399" s="449"/>
      <c r="AA399" s="449"/>
      <c r="AB399" s="449"/>
      <c r="AC399" s="449"/>
      <c r="AD399" s="449"/>
      <c r="AE399" s="449"/>
      <c r="AF399" s="449"/>
      <c r="AG399" s="449"/>
      <c r="AH399" s="449"/>
      <c r="AI399" s="449"/>
      <c r="AJ399" s="449"/>
      <c r="AK399" s="449"/>
      <c r="AL399" s="449"/>
      <c r="AM399" s="449"/>
    </row>
    <row r="400" spans="2:39" x14ac:dyDescent="0.3">
      <c r="B400" s="230"/>
      <c r="C400" s="449"/>
      <c r="D400" s="449"/>
      <c r="E400" s="449"/>
      <c r="F400" s="449"/>
      <c r="G400" s="449"/>
      <c r="H400" s="449"/>
      <c r="I400" s="449"/>
      <c r="J400" s="449"/>
      <c r="K400" s="449"/>
      <c r="L400" s="449"/>
      <c r="M400" s="449"/>
      <c r="N400" s="449"/>
      <c r="O400" s="449"/>
      <c r="P400" s="449"/>
      <c r="Q400" s="449"/>
      <c r="R400" s="449"/>
      <c r="S400" s="449"/>
      <c r="T400" s="449"/>
      <c r="U400" s="449"/>
      <c r="V400" s="449"/>
      <c r="W400" s="449"/>
      <c r="X400" s="449"/>
      <c r="Y400" s="449"/>
      <c r="Z400" s="449"/>
      <c r="AA400" s="449"/>
      <c r="AB400" s="449"/>
      <c r="AC400" s="449"/>
      <c r="AD400" s="449"/>
      <c r="AE400" s="449"/>
      <c r="AF400" s="449"/>
      <c r="AG400" s="449"/>
      <c r="AH400" s="449"/>
      <c r="AI400" s="449"/>
      <c r="AJ400" s="449"/>
      <c r="AK400" s="449"/>
      <c r="AL400" s="449"/>
      <c r="AM400" s="449"/>
    </row>
    <row r="401" spans="2:39" x14ac:dyDescent="0.3">
      <c r="B401" s="230"/>
      <c r="C401" s="449"/>
      <c r="D401" s="449"/>
      <c r="E401" s="449"/>
      <c r="F401" s="449"/>
      <c r="G401" s="449"/>
      <c r="H401" s="449"/>
      <c r="I401" s="449"/>
      <c r="J401" s="449"/>
      <c r="K401" s="449"/>
      <c r="L401" s="449"/>
      <c r="M401" s="449"/>
      <c r="N401" s="449"/>
      <c r="O401" s="449"/>
      <c r="P401" s="449"/>
      <c r="Q401" s="449"/>
      <c r="R401" s="449"/>
      <c r="S401" s="449"/>
      <c r="T401" s="449"/>
      <c r="U401" s="449"/>
      <c r="V401" s="449"/>
      <c r="W401" s="449"/>
      <c r="X401" s="449"/>
      <c r="Y401" s="449"/>
      <c r="Z401" s="449"/>
      <c r="AA401" s="449"/>
      <c r="AB401" s="449"/>
      <c r="AC401" s="449"/>
      <c r="AD401" s="449"/>
      <c r="AE401" s="449"/>
      <c r="AF401" s="449"/>
      <c r="AG401" s="449"/>
      <c r="AH401" s="449"/>
      <c r="AI401" s="449"/>
      <c r="AJ401" s="449"/>
      <c r="AK401" s="449"/>
      <c r="AL401" s="449"/>
      <c r="AM401" s="449"/>
    </row>
    <row r="402" spans="2:39" x14ac:dyDescent="0.3">
      <c r="B402" s="230"/>
      <c r="C402" s="449"/>
      <c r="D402" s="449"/>
      <c r="E402" s="449"/>
      <c r="F402" s="449"/>
      <c r="G402" s="449"/>
      <c r="H402" s="449"/>
      <c r="I402" s="449"/>
      <c r="J402" s="449"/>
      <c r="K402" s="449"/>
      <c r="L402" s="449"/>
      <c r="M402" s="449"/>
      <c r="N402" s="449"/>
      <c r="O402" s="449"/>
      <c r="P402" s="449"/>
      <c r="Q402" s="449"/>
      <c r="R402" s="449"/>
      <c r="S402" s="449"/>
      <c r="T402" s="449"/>
      <c r="U402" s="449"/>
      <c r="V402" s="449"/>
      <c r="W402" s="449"/>
      <c r="X402" s="449"/>
      <c r="Y402" s="449"/>
      <c r="Z402" s="449"/>
      <c r="AA402" s="449"/>
      <c r="AB402" s="449"/>
      <c r="AC402" s="449"/>
      <c r="AD402" s="449"/>
      <c r="AE402" s="449"/>
      <c r="AF402" s="449"/>
      <c r="AG402" s="449"/>
      <c r="AH402" s="449"/>
      <c r="AI402" s="449"/>
      <c r="AJ402" s="449"/>
      <c r="AK402" s="449"/>
      <c r="AL402" s="449"/>
      <c r="AM402" s="449"/>
    </row>
    <row r="403" spans="2:39" x14ac:dyDescent="0.3">
      <c r="B403" s="230"/>
      <c r="C403" s="449"/>
      <c r="D403" s="449"/>
      <c r="E403" s="449"/>
      <c r="F403" s="449"/>
      <c r="G403" s="449"/>
      <c r="H403" s="449"/>
      <c r="I403" s="449"/>
      <c r="J403" s="449"/>
      <c r="K403" s="449"/>
      <c r="L403" s="449"/>
      <c r="M403" s="449"/>
      <c r="N403" s="449"/>
      <c r="O403" s="449"/>
      <c r="P403" s="449"/>
      <c r="Q403" s="449"/>
      <c r="R403" s="449"/>
      <c r="S403" s="449"/>
      <c r="T403" s="449"/>
      <c r="U403" s="449"/>
      <c r="V403" s="449"/>
      <c r="W403" s="449"/>
      <c r="X403" s="449"/>
      <c r="Y403" s="449"/>
      <c r="Z403" s="449"/>
      <c r="AA403" s="449"/>
      <c r="AB403" s="449"/>
      <c r="AC403" s="449"/>
      <c r="AD403" s="449"/>
      <c r="AE403" s="449"/>
      <c r="AF403" s="449"/>
      <c r="AG403" s="449"/>
      <c r="AH403" s="449"/>
      <c r="AI403" s="449"/>
      <c r="AJ403" s="449"/>
      <c r="AK403" s="449"/>
      <c r="AL403" s="449"/>
      <c r="AM403" s="449"/>
    </row>
    <row r="404" spans="2:39" x14ac:dyDescent="0.3">
      <c r="B404" s="230"/>
      <c r="C404" s="449"/>
      <c r="D404" s="449"/>
      <c r="E404" s="449"/>
      <c r="F404" s="449"/>
      <c r="G404" s="449"/>
      <c r="H404" s="449"/>
      <c r="I404" s="449"/>
      <c r="J404" s="449"/>
      <c r="K404" s="449"/>
      <c r="L404" s="449"/>
      <c r="M404" s="449"/>
      <c r="N404" s="449"/>
      <c r="O404" s="449"/>
      <c r="P404" s="449"/>
      <c r="Q404" s="449"/>
      <c r="R404" s="449"/>
      <c r="S404" s="449"/>
      <c r="T404" s="449"/>
      <c r="U404" s="449"/>
      <c r="V404" s="449"/>
      <c r="W404" s="449"/>
      <c r="X404" s="449"/>
      <c r="Y404" s="449"/>
      <c r="Z404" s="449"/>
      <c r="AA404" s="449"/>
      <c r="AB404" s="449"/>
      <c r="AC404" s="449"/>
      <c r="AD404" s="449"/>
      <c r="AE404" s="449"/>
      <c r="AF404" s="449"/>
      <c r="AG404" s="449"/>
      <c r="AH404" s="449"/>
      <c r="AI404" s="449"/>
      <c r="AJ404" s="449"/>
      <c r="AK404" s="449"/>
      <c r="AL404" s="449"/>
      <c r="AM404" s="449"/>
    </row>
    <row r="405" spans="2:39" x14ac:dyDescent="0.3">
      <c r="B405" s="230"/>
      <c r="C405" s="449"/>
      <c r="D405" s="449"/>
      <c r="E405" s="449"/>
      <c r="F405" s="449"/>
      <c r="G405" s="449"/>
      <c r="H405" s="449"/>
      <c r="I405" s="449"/>
      <c r="J405" s="449"/>
      <c r="K405" s="449"/>
      <c r="L405" s="449"/>
      <c r="M405" s="449"/>
      <c r="N405" s="449"/>
      <c r="O405" s="449"/>
      <c r="P405" s="449"/>
      <c r="Q405" s="449"/>
      <c r="R405" s="449"/>
      <c r="S405" s="449"/>
      <c r="T405" s="449"/>
      <c r="U405" s="449"/>
      <c r="V405" s="449"/>
      <c r="W405" s="449"/>
      <c r="X405" s="449"/>
      <c r="Y405" s="449"/>
      <c r="Z405" s="449"/>
      <c r="AA405" s="449"/>
      <c r="AB405" s="449"/>
      <c r="AC405" s="449"/>
      <c r="AD405" s="449"/>
      <c r="AE405" s="449"/>
      <c r="AF405" s="449"/>
      <c r="AG405" s="449"/>
      <c r="AH405" s="449"/>
      <c r="AI405" s="449"/>
      <c r="AJ405" s="449"/>
      <c r="AK405" s="449"/>
      <c r="AL405" s="449"/>
      <c r="AM405" s="449"/>
    </row>
    <row r="406" spans="2:39" x14ac:dyDescent="0.3">
      <c r="B406" s="230"/>
      <c r="C406" s="449"/>
      <c r="D406" s="449"/>
      <c r="E406" s="449"/>
      <c r="F406" s="449"/>
      <c r="G406" s="449"/>
      <c r="H406" s="449"/>
      <c r="I406" s="449"/>
      <c r="J406" s="449"/>
      <c r="K406" s="449"/>
      <c r="L406" s="449"/>
      <c r="M406" s="449"/>
      <c r="N406" s="449"/>
      <c r="O406" s="449"/>
      <c r="P406" s="449"/>
      <c r="Q406" s="449"/>
      <c r="R406" s="449"/>
      <c r="S406" s="449"/>
      <c r="T406" s="449"/>
      <c r="U406" s="449"/>
      <c r="V406" s="449"/>
      <c r="W406" s="449"/>
      <c r="X406" s="449"/>
      <c r="Y406" s="449"/>
      <c r="Z406" s="449"/>
      <c r="AA406" s="449"/>
      <c r="AB406" s="449"/>
      <c r="AC406" s="449"/>
      <c r="AD406" s="449"/>
      <c r="AE406" s="449"/>
      <c r="AF406" s="449"/>
      <c r="AG406" s="449"/>
      <c r="AH406" s="449"/>
      <c r="AI406" s="449"/>
      <c r="AJ406" s="449"/>
      <c r="AK406" s="449"/>
      <c r="AL406" s="449"/>
      <c r="AM406" s="449"/>
    </row>
    <row r="407" spans="2:39" x14ac:dyDescent="0.3">
      <c r="B407" s="230"/>
      <c r="C407" s="449"/>
      <c r="D407" s="449"/>
      <c r="E407" s="449"/>
      <c r="F407" s="449"/>
      <c r="G407" s="449"/>
      <c r="H407" s="449"/>
      <c r="I407" s="449"/>
      <c r="J407" s="449"/>
      <c r="K407" s="449"/>
      <c r="L407" s="449"/>
      <c r="M407" s="449"/>
      <c r="N407" s="449"/>
      <c r="O407" s="449"/>
      <c r="P407" s="449"/>
      <c r="Q407" s="449"/>
      <c r="R407" s="449"/>
      <c r="S407" s="449"/>
      <c r="T407" s="449"/>
      <c r="U407" s="449"/>
      <c r="V407" s="449"/>
      <c r="W407" s="449"/>
      <c r="X407" s="449"/>
      <c r="Y407" s="449"/>
      <c r="Z407" s="449"/>
      <c r="AA407" s="449"/>
      <c r="AB407" s="449"/>
      <c r="AC407" s="449"/>
      <c r="AD407" s="449"/>
      <c r="AE407" s="449"/>
      <c r="AF407" s="449"/>
      <c r="AG407" s="449"/>
      <c r="AH407" s="449"/>
      <c r="AI407" s="449"/>
      <c r="AJ407" s="449"/>
      <c r="AK407" s="449"/>
      <c r="AL407" s="449"/>
      <c r="AM407" s="449"/>
    </row>
    <row r="408" spans="2:39" x14ac:dyDescent="0.3">
      <c r="B408" s="230"/>
      <c r="C408" s="449"/>
      <c r="D408" s="449"/>
      <c r="E408" s="449"/>
      <c r="F408" s="449"/>
      <c r="G408" s="449"/>
      <c r="H408" s="449"/>
      <c r="I408" s="449"/>
      <c r="J408" s="449"/>
      <c r="K408" s="449"/>
      <c r="L408" s="449"/>
      <c r="M408" s="449"/>
      <c r="N408" s="449"/>
      <c r="O408" s="449"/>
      <c r="P408" s="449"/>
      <c r="Q408" s="449"/>
      <c r="R408" s="449"/>
      <c r="S408" s="449"/>
      <c r="T408" s="449"/>
      <c r="U408" s="449"/>
      <c r="V408" s="449"/>
      <c r="W408" s="449"/>
      <c r="X408" s="449"/>
      <c r="Y408" s="449"/>
      <c r="Z408" s="449"/>
      <c r="AA408" s="449"/>
      <c r="AB408" s="449"/>
      <c r="AC408" s="449"/>
      <c r="AD408" s="449"/>
      <c r="AE408" s="449"/>
      <c r="AF408" s="449"/>
      <c r="AG408" s="449"/>
      <c r="AH408" s="449"/>
      <c r="AI408" s="449"/>
      <c r="AJ408" s="449"/>
      <c r="AK408" s="449"/>
      <c r="AL408" s="449"/>
      <c r="AM408" s="449"/>
    </row>
    <row r="409" spans="2:39" x14ac:dyDescent="0.3">
      <c r="B409" s="230"/>
      <c r="C409" s="449"/>
      <c r="D409" s="449"/>
      <c r="E409" s="449"/>
      <c r="F409" s="449"/>
      <c r="G409" s="449"/>
      <c r="H409" s="449"/>
      <c r="I409" s="449"/>
      <c r="J409" s="449"/>
      <c r="K409" s="449"/>
      <c r="L409" s="449"/>
      <c r="M409" s="449"/>
      <c r="N409" s="449"/>
      <c r="O409" s="449"/>
      <c r="P409" s="449"/>
      <c r="Q409" s="449"/>
      <c r="R409" s="449"/>
      <c r="S409" s="449"/>
      <c r="T409" s="449"/>
      <c r="U409" s="449"/>
      <c r="V409" s="449"/>
      <c r="W409" s="449"/>
      <c r="X409" s="449"/>
      <c r="Y409" s="449"/>
      <c r="Z409" s="449"/>
      <c r="AA409" s="449"/>
      <c r="AB409" s="449"/>
      <c r="AC409" s="449"/>
      <c r="AD409" s="449"/>
      <c r="AE409" s="449"/>
      <c r="AF409" s="449"/>
      <c r="AG409" s="449"/>
      <c r="AH409" s="449"/>
      <c r="AI409" s="449"/>
      <c r="AJ409" s="449"/>
      <c r="AK409" s="449"/>
      <c r="AL409" s="449"/>
      <c r="AM409" s="449"/>
    </row>
    <row r="410" spans="2:39" x14ac:dyDescent="0.3">
      <c r="B410" s="230"/>
      <c r="C410" s="449"/>
      <c r="D410" s="449"/>
      <c r="E410" s="449"/>
      <c r="F410" s="449"/>
      <c r="G410" s="449"/>
      <c r="H410" s="449"/>
      <c r="I410" s="449"/>
      <c r="J410" s="449"/>
      <c r="K410" s="449"/>
      <c r="L410" s="449"/>
      <c r="M410" s="449"/>
      <c r="N410" s="449"/>
      <c r="O410" s="449"/>
      <c r="P410" s="449"/>
      <c r="Q410" s="449"/>
      <c r="R410" s="449"/>
      <c r="S410" s="449"/>
      <c r="T410" s="449"/>
      <c r="U410" s="449"/>
      <c r="V410" s="449"/>
      <c r="W410" s="449"/>
      <c r="X410" s="449"/>
      <c r="Y410" s="449"/>
      <c r="Z410" s="449"/>
      <c r="AA410" s="449"/>
      <c r="AB410" s="449"/>
      <c r="AC410" s="449"/>
      <c r="AD410" s="449"/>
      <c r="AE410" s="449"/>
      <c r="AF410" s="449"/>
      <c r="AG410" s="449"/>
      <c r="AH410" s="449"/>
      <c r="AI410" s="449"/>
      <c r="AJ410" s="449"/>
      <c r="AK410" s="449"/>
      <c r="AL410" s="449"/>
      <c r="AM410" s="449"/>
    </row>
    <row r="411" spans="2:39" x14ac:dyDescent="0.3">
      <c r="B411" s="230"/>
      <c r="C411" s="449"/>
      <c r="D411" s="449"/>
      <c r="E411" s="449"/>
      <c r="F411" s="449"/>
      <c r="G411" s="449"/>
      <c r="H411" s="449"/>
      <c r="I411" s="449"/>
      <c r="J411" s="449"/>
      <c r="K411" s="449"/>
      <c r="L411" s="449"/>
      <c r="M411" s="449"/>
      <c r="N411" s="449"/>
      <c r="O411" s="449"/>
      <c r="P411" s="449"/>
      <c r="Q411" s="449"/>
      <c r="R411" s="449"/>
      <c r="S411" s="449"/>
      <c r="T411" s="449"/>
      <c r="U411" s="449"/>
      <c r="V411" s="449"/>
      <c r="W411" s="449"/>
      <c r="X411" s="449"/>
      <c r="Y411" s="449"/>
      <c r="Z411" s="449"/>
      <c r="AA411" s="449"/>
      <c r="AB411" s="449"/>
      <c r="AC411" s="449"/>
      <c r="AD411" s="449"/>
      <c r="AE411" s="449"/>
      <c r="AF411" s="449"/>
      <c r="AG411" s="449"/>
      <c r="AH411" s="449"/>
      <c r="AI411" s="449"/>
      <c r="AJ411" s="449"/>
      <c r="AK411" s="449"/>
      <c r="AL411" s="449"/>
      <c r="AM411" s="449"/>
    </row>
    <row r="412" spans="2:39" x14ac:dyDescent="0.3">
      <c r="B412" s="230"/>
      <c r="C412" s="449"/>
      <c r="D412" s="449"/>
      <c r="E412" s="449"/>
      <c r="F412" s="449"/>
      <c r="G412" s="449"/>
      <c r="H412" s="449"/>
      <c r="I412" s="449"/>
      <c r="J412" s="449"/>
      <c r="K412" s="449"/>
      <c r="L412" s="449"/>
      <c r="M412" s="449"/>
      <c r="N412" s="449"/>
      <c r="O412" s="449"/>
      <c r="P412" s="449"/>
      <c r="Q412" s="449"/>
      <c r="R412" s="449"/>
      <c r="S412" s="449"/>
      <c r="T412" s="449"/>
      <c r="U412" s="449"/>
      <c r="V412" s="449"/>
      <c r="W412" s="449"/>
      <c r="X412" s="449"/>
      <c r="Y412" s="449"/>
      <c r="Z412" s="449"/>
      <c r="AA412" s="449"/>
      <c r="AB412" s="449"/>
      <c r="AC412" s="449"/>
      <c r="AD412" s="449"/>
      <c r="AE412" s="449"/>
      <c r="AF412" s="449"/>
      <c r="AG412" s="449"/>
      <c r="AH412" s="449"/>
      <c r="AI412" s="449"/>
      <c r="AJ412" s="449"/>
      <c r="AK412" s="449"/>
      <c r="AL412" s="449"/>
      <c r="AM412" s="449"/>
    </row>
    <row r="413" spans="2:39" x14ac:dyDescent="0.3">
      <c r="B413" s="230"/>
      <c r="C413" s="449"/>
      <c r="D413" s="449"/>
      <c r="E413" s="449"/>
      <c r="F413" s="449"/>
      <c r="G413" s="449"/>
      <c r="H413" s="449"/>
      <c r="I413" s="449"/>
      <c r="J413" s="449"/>
      <c r="K413" s="449"/>
      <c r="L413" s="449"/>
      <c r="M413" s="449"/>
      <c r="N413" s="449"/>
      <c r="O413" s="449"/>
      <c r="P413" s="449"/>
      <c r="Q413" s="449"/>
      <c r="R413" s="449"/>
      <c r="S413" s="449"/>
      <c r="T413" s="449"/>
      <c r="U413" s="449"/>
      <c r="V413" s="449"/>
      <c r="W413" s="449"/>
      <c r="X413" s="449"/>
      <c r="Y413" s="449"/>
      <c r="Z413" s="449"/>
      <c r="AA413" s="449"/>
      <c r="AB413" s="449"/>
      <c r="AC413" s="449"/>
      <c r="AD413" s="449"/>
      <c r="AE413" s="449"/>
      <c r="AF413" s="449"/>
      <c r="AG413" s="449"/>
      <c r="AH413" s="449"/>
      <c r="AI413" s="449"/>
      <c r="AJ413" s="449"/>
      <c r="AK413" s="449"/>
      <c r="AL413" s="449"/>
      <c r="AM413" s="449"/>
    </row>
    <row r="414" spans="2:39" x14ac:dyDescent="0.3">
      <c r="B414" s="230"/>
      <c r="C414" s="449"/>
      <c r="D414" s="449"/>
      <c r="E414" s="449"/>
      <c r="F414" s="449"/>
      <c r="G414" s="449"/>
      <c r="H414" s="449"/>
      <c r="I414" s="449"/>
      <c r="J414" s="449"/>
      <c r="K414" s="449"/>
      <c r="L414" s="449"/>
      <c r="M414" s="449"/>
      <c r="N414" s="449"/>
      <c r="O414" s="449"/>
      <c r="P414" s="449"/>
      <c r="Q414" s="449"/>
      <c r="R414" s="449"/>
      <c r="S414" s="449"/>
      <c r="T414" s="449"/>
      <c r="U414" s="449"/>
      <c r="V414" s="449"/>
      <c r="W414" s="449"/>
      <c r="X414" s="449"/>
      <c r="Y414" s="449"/>
      <c r="Z414" s="449"/>
      <c r="AA414" s="449"/>
      <c r="AB414" s="449"/>
      <c r="AC414" s="449"/>
      <c r="AD414" s="449"/>
      <c r="AE414" s="449"/>
      <c r="AF414" s="449"/>
      <c r="AG414" s="449"/>
      <c r="AH414" s="449"/>
      <c r="AI414" s="449"/>
      <c r="AJ414" s="449"/>
      <c r="AK414" s="449"/>
      <c r="AL414" s="449"/>
      <c r="AM414" s="449"/>
    </row>
    <row r="415" spans="2:39" x14ac:dyDescent="0.3">
      <c r="B415" s="230"/>
      <c r="C415" s="449"/>
      <c r="D415" s="449"/>
      <c r="E415" s="449"/>
      <c r="F415" s="449"/>
      <c r="G415" s="449"/>
      <c r="H415" s="449"/>
      <c r="I415" s="449"/>
      <c r="J415" s="449"/>
      <c r="K415" s="449"/>
      <c r="L415" s="449"/>
      <c r="M415" s="449"/>
      <c r="N415" s="449"/>
      <c r="O415" s="449"/>
      <c r="P415" s="449"/>
      <c r="Q415" s="449"/>
      <c r="R415" s="449"/>
      <c r="S415" s="449"/>
      <c r="T415" s="449"/>
      <c r="U415" s="449"/>
      <c r="V415" s="449"/>
      <c r="W415" s="449"/>
      <c r="X415" s="449"/>
      <c r="Y415" s="449"/>
      <c r="Z415" s="449"/>
      <c r="AA415" s="449"/>
      <c r="AB415" s="449"/>
      <c r="AC415" s="449"/>
      <c r="AD415" s="449"/>
      <c r="AE415" s="449"/>
      <c r="AF415" s="449"/>
      <c r="AG415" s="449"/>
      <c r="AH415" s="449"/>
      <c r="AI415" s="449"/>
      <c r="AJ415" s="449"/>
      <c r="AK415" s="449"/>
      <c r="AL415" s="449"/>
      <c r="AM415" s="449"/>
    </row>
    <row r="416" spans="2:39" x14ac:dyDescent="0.3">
      <c r="B416" s="230"/>
      <c r="C416" s="449"/>
      <c r="D416" s="449"/>
      <c r="E416" s="449"/>
      <c r="F416" s="449"/>
      <c r="G416" s="449"/>
      <c r="H416" s="449"/>
      <c r="I416" s="449"/>
      <c r="J416" s="449"/>
      <c r="K416" s="449"/>
      <c r="L416" s="449"/>
      <c r="M416" s="449"/>
      <c r="N416" s="449"/>
      <c r="O416" s="449"/>
      <c r="P416" s="449"/>
      <c r="Q416" s="449"/>
      <c r="R416" s="449"/>
      <c r="S416" s="449"/>
      <c r="T416" s="449"/>
      <c r="U416" s="449"/>
      <c r="V416" s="449"/>
      <c r="W416" s="449"/>
      <c r="X416" s="449"/>
      <c r="Y416" s="449"/>
      <c r="Z416" s="449"/>
      <c r="AA416" s="449"/>
      <c r="AB416" s="449"/>
      <c r="AC416" s="449"/>
      <c r="AD416" s="449"/>
      <c r="AE416" s="449"/>
      <c r="AF416" s="449"/>
      <c r="AG416" s="449"/>
      <c r="AH416" s="449"/>
      <c r="AI416" s="449"/>
      <c r="AJ416" s="449"/>
      <c r="AK416" s="449"/>
      <c r="AL416" s="449"/>
      <c r="AM416" s="449"/>
    </row>
    <row r="417" spans="2:39" x14ac:dyDescent="0.3">
      <c r="B417" s="230"/>
      <c r="C417" s="449"/>
      <c r="D417" s="449"/>
      <c r="E417" s="449"/>
      <c r="F417" s="449"/>
      <c r="G417" s="449"/>
      <c r="H417" s="449"/>
      <c r="I417" s="449"/>
      <c r="J417" s="449"/>
      <c r="K417" s="449"/>
      <c r="L417" s="449"/>
      <c r="M417" s="449"/>
      <c r="N417" s="449"/>
      <c r="O417" s="449"/>
      <c r="P417" s="449"/>
      <c r="Q417" s="449"/>
      <c r="R417" s="449"/>
      <c r="S417" s="449"/>
      <c r="T417" s="449"/>
      <c r="U417" s="449"/>
      <c r="V417" s="449"/>
      <c r="W417" s="449"/>
      <c r="X417" s="449"/>
      <c r="Y417" s="449"/>
      <c r="Z417" s="449"/>
      <c r="AA417" s="449"/>
      <c r="AB417" s="449"/>
      <c r="AC417" s="449"/>
      <c r="AD417" s="449"/>
      <c r="AE417" s="449"/>
      <c r="AF417" s="449"/>
      <c r="AG417" s="449"/>
      <c r="AH417" s="449"/>
      <c r="AI417" s="449"/>
      <c r="AJ417" s="449"/>
      <c r="AK417" s="449"/>
      <c r="AL417" s="449"/>
      <c r="AM417" s="449"/>
    </row>
    <row r="418" spans="2:39" x14ac:dyDescent="0.3">
      <c r="B418" s="230"/>
      <c r="C418" s="449"/>
      <c r="D418" s="449"/>
      <c r="E418" s="449"/>
      <c r="F418" s="449"/>
      <c r="G418" s="449"/>
      <c r="H418" s="449"/>
      <c r="I418" s="449"/>
      <c r="J418" s="449"/>
      <c r="K418" s="449"/>
      <c r="L418" s="449"/>
      <c r="M418" s="449"/>
      <c r="N418" s="449"/>
      <c r="O418" s="449"/>
      <c r="P418" s="449"/>
      <c r="Q418" s="449"/>
      <c r="R418" s="449"/>
      <c r="S418" s="449"/>
      <c r="T418" s="449"/>
      <c r="U418" s="449"/>
      <c r="V418" s="449"/>
      <c r="W418" s="449"/>
      <c r="X418" s="449"/>
      <c r="Y418" s="449"/>
      <c r="Z418" s="449"/>
      <c r="AA418" s="449"/>
      <c r="AB418" s="449"/>
      <c r="AC418" s="449"/>
      <c r="AD418" s="449"/>
      <c r="AE418" s="449"/>
      <c r="AF418" s="449"/>
      <c r="AG418" s="449"/>
      <c r="AH418" s="449"/>
      <c r="AI418" s="449"/>
      <c r="AJ418" s="449"/>
      <c r="AK418" s="449"/>
      <c r="AL418" s="449"/>
      <c r="AM418" s="449"/>
    </row>
    <row r="419" spans="2:39" x14ac:dyDescent="0.3">
      <c r="B419" s="230"/>
      <c r="C419" s="449"/>
      <c r="D419" s="449"/>
      <c r="E419" s="449"/>
      <c r="F419" s="449"/>
      <c r="G419" s="449"/>
      <c r="H419" s="449"/>
      <c r="I419" s="449"/>
      <c r="J419" s="449"/>
      <c r="K419" s="449"/>
      <c r="L419" s="449"/>
      <c r="M419" s="449"/>
      <c r="N419" s="449"/>
      <c r="O419" s="449"/>
      <c r="P419" s="449"/>
      <c r="Q419" s="449"/>
      <c r="R419" s="449"/>
      <c r="S419" s="449"/>
      <c r="T419" s="449"/>
      <c r="U419" s="449"/>
      <c r="V419" s="449"/>
      <c r="W419" s="449"/>
      <c r="X419" s="449"/>
      <c r="Y419" s="449"/>
      <c r="Z419" s="449"/>
      <c r="AA419" s="449"/>
      <c r="AB419" s="449"/>
      <c r="AC419" s="449"/>
      <c r="AD419" s="449"/>
      <c r="AE419" s="449"/>
      <c r="AF419" s="449"/>
      <c r="AG419" s="449"/>
      <c r="AH419" s="449"/>
      <c r="AI419" s="449"/>
      <c r="AJ419" s="449"/>
      <c r="AK419" s="449"/>
      <c r="AL419" s="449"/>
      <c r="AM419" s="449"/>
    </row>
    <row r="420" spans="2:39" x14ac:dyDescent="0.3">
      <c r="B420" s="230"/>
      <c r="C420" s="449"/>
      <c r="D420" s="449"/>
      <c r="E420" s="449"/>
      <c r="F420" s="449"/>
      <c r="G420" s="449"/>
      <c r="H420" s="449"/>
      <c r="I420" s="449"/>
      <c r="J420" s="449"/>
      <c r="K420" s="449"/>
      <c r="L420" s="449"/>
      <c r="M420" s="449"/>
      <c r="N420" s="449"/>
      <c r="O420" s="449"/>
      <c r="P420" s="449"/>
      <c r="Q420" s="449"/>
      <c r="R420" s="449"/>
      <c r="S420" s="449"/>
      <c r="T420" s="449"/>
      <c r="U420" s="449"/>
      <c r="V420" s="449"/>
      <c r="W420" s="449"/>
      <c r="X420" s="449"/>
      <c r="Y420" s="449"/>
      <c r="Z420" s="449"/>
      <c r="AA420" s="449"/>
      <c r="AB420" s="449"/>
      <c r="AC420" s="449"/>
      <c r="AD420" s="449"/>
      <c r="AE420" s="449"/>
      <c r="AF420" s="449"/>
      <c r="AG420" s="449"/>
      <c r="AH420" s="449"/>
      <c r="AI420" s="449"/>
      <c r="AJ420" s="449"/>
      <c r="AK420" s="449"/>
      <c r="AL420" s="449"/>
      <c r="AM420" s="449"/>
    </row>
    <row r="421" spans="2:39" x14ac:dyDescent="0.3">
      <c r="B421" s="230"/>
      <c r="C421" s="449"/>
      <c r="D421" s="449"/>
      <c r="E421" s="449"/>
      <c r="F421" s="449"/>
      <c r="G421" s="449"/>
      <c r="H421" s="449"/>
      <c r="I421" s="449"/>
      <c r="J421" s="449"/>
      <c r="K421" s="449"/>
      <c r="L421" s="449"/>
      <c r="M421" s="449"/>
      <c r="N421" s="449"/>
      <c r="O421" s="449"/>
      <c r="P421" s="449"/>
      <c r="Q421" s="449"/>
      <c r="R421" s="449"/>
      <c r="S421" s="449"/>
      <c r="T421" s="449"/>
      <c r="U421" s="449"/>
      <c r="V421" s="449"/>
      <c r="W421" s="449"/>
      <c r="X421" s="449"/>
      <c r="Y421" s="449"/>
      <c r="Z421" s="449"/>
      <c r="AA421" s="449"/>
      <c r="AB421" s="449"/>
      <c r="AC421" s="449"/>
      <c r="AD421" s="449"/>
      <c r="AE421" s="449"/>
      <c r="AF421" s="449"/>
      <c r="AG421" s="449"/>
      <c r="AH421" s="449"/>
      <c r="AI421" s="449"/>
      <c r="AJ421" s="449"/>
      <c r="AK421" s="449"/>
      <c r="AL421" s="449"/>
      <c r="AM421" s="449"/>
    </row>
    <row r="422" spans="2:39" x14ac:dyDescent="0.3">
      <c r="B422" s="230"/>
      <c r="C422" s="449"/>
      <c r="D422" s="449"/>
      <c r="E422" s="449"/>
      <c r="F422" s="449"/>
      <c r="G422" s="449"/>
      <c r="H422" s="449"/>
      <c r="I422" s="449"/>
      <c r="J422" s="449"/>
      <c r="K422" s="449"/>
      <c r="L422" s="449"/>
      <c r="M422" s="449"/>
      <c r="N422" s="449"/>
      <c r="O422" s="449"/>
      <c r="P422" s="449"/>
      <c r="Q422" s="449"/>
      <c r="R422" s="449"/>
      <c r="S422" s="449"/>
      <c r="T422" s="449"/>
      <c r="U422" s="449"/>
      <c r="V422" s="449"/>
      <c r="W422" s="449"/>
      <c r="X422" s="449"/>
      <c r="Y422" s="449"/>
      <c r="Z422" s="449"/>
      <c r="AA422" s="449"/>
      <c r="AB422" s="449"/>
      <c r="AC422" s="449"/>
      <c r="AD422" s="449"/>
      <c r="AE422" s="449"/>
      <c r="AF422" s="449"/>
      <c r="AG422" s="449"/>
      <c r="AH422" s="449"/>
      <c r="AI422" s="449"/>
      <c r="AJ422" s="449"/>
      <c r="AK422" s="449"/>
      <c r="AL422" s="449"/>
      <c r="AM422" s="449"/>
    </row>
    <row r="423" spans="2:39" x14ac:dyDescent="0.3">
      <c r="B423" s="230"/>
      <c r="C423" s="449"/>
      <c r="D423" s="449"/>
      <c r="E423" s="449"/>
      <c r="F423" s="449"/>
      <c r="G423" s="449"/>
      <c r="H423" s="449"/>
      <c r="I423" s="449"/>
      <c r="J423" s="449"/>
      <c r="K423" s="449"/>
      <c r="L423" s="449"/>
      <c r="M423" s="449"/>
      <c r="N423" s="449"/>
      <c r="O423" s="449"/>
      <c r="P423" s="449"/>
      <c r="Q423" s="449"/>
      <c r="R423" s="449"/>
      <c r="S423" s="449"/>
      <c r="T423" s="449"/>
      <c r="U423" s="449"/>
      <c r="V423" s="449"/>
      <c r="W423" s="449"/>
      <c r="X423" s="449"/>
      <c r="Y423" s="449"/>
      <c r="Z423" s="449"/>
      <c r="AA423" s="449"/>
      <c r="AB423" s="449"/>
      <c r="AC423" s="449"/>
      <c r="AD423" s="449"/>
      <c r="AE423" s="449"/>
      <c r="AF423" s="449"/>
      <c r="AG423" s="449"/>
      <c r="AH423" s="449"/>
      <c r="AI423" s="449"/>
      <c r="AJ423" s="449"/>
      <c r="AK423" s="449"/>
      <c r="AL423" s="449"/>
      <c r="AM423" s="449"/>
    </row>
    <row r="424" spans="2:39" x14ac:dyDescent="0.3">
      <c r="B424" s="230"/>
      <c r="C424" s="449"/>
      <c r="D424" s="449"/>
      <c r="E424" s="449"/>
      <c r="F424" s="449"/>
      <c r="G424" s="449"/>
      <c r="H424" s="449"/>
      <c r="I424" s="449"/>
      <c r="J424" s="449"/>
      <c r="K424" s="449"/>
      <c r="L424" s="449"/>
      <c r="M424" s="449"/>
      <c r="N424" s="449"/>
      <c r="O424" s="449"/>
      <c r="P424" s="449"/>
      <c r="Q424" s="449"/>
      <c r="R424" s="449"/>
      <c r="S424" s="449"/>
      <c r="T424" s="449"/>
      <c r="U424" s="449"/>
      <c r="V424" s="449"/>
      <c r="W424" s="449"/>
      <c r="X424" s="449"/>
      <c r="Y424" s="449"/>
      <c r="Z424" s="449"/>
      <c r="AA424" s="449"/>
      <c r="AB424" s="449"/>
      <c r="AC424" s="449"/>
      <c r="AD424" s="449"/>
      <c r="AE424" s="449"/>
      <c r="AF424" s="449"/>
      <c r="AG424" s="449"/>
      <c r="AH424" s="449"/>
      <c r="AI424" s="449"/>
      <c r="AJ424" s="449"/>
      <c r="AK424" s="449"/>
      <c r="AL424" s="449"/>
      <c r="AM424" s="449"/>
    </row>
    <row r="425" spans="2:39" x14ac:dyDescent="0.3">
      <c r="B425" s="230"/>
      <c r="C425" s="449"/>
      <c r="D425" s="449"/>
      <c r="E425" s="449"/>
      <c r="F425" s="449"/>
      <c r="G425" s="449"/>
      <c r="H425" s="449"/>
      <c r="I425" s="449"/>
      <c r="J425" s="449"/>
      <c r="K425" s="449"/>
      <c r="L425" s="449"/>
      <c r="M425" s="449"/>
      <c r="N425" s="449"/>
      <c r="O425" s="449"/>
      <c r="P425" s="449"/>
      <c r="Q425" s="449"/>
      <c r="R425" s="449"/>
      <c r="S425" s="449"/>
      <c r="T425" s="449"/>
      <c r="U425" s="449"/>
      <c r="V425" s="449"/>
      <c r="W425" s="449"/>
      <c r="X425" s="449"/>
      <c r="Y425" s="449"/>
      <c r="Z425" s="449"/>
      <c r="AA425" s="449"/>
      <c r="AB425" s="449"/>
      <c r="AC425" s="449"/>
      <c r="AD425" s="449"/>
      <c r="AE425" s="449"/>
      <c r="AF425" s="449"/>
      <c r="AG425" s="449"/>
      <c r="AH425" s="449"/>
      <c r="AI425" s="449"/>
      <c r="AJ425" s="449"/>
      <c r="AK425" s="449"/>
      <c r="AL425" s="449"/>
      <c r="AM425" s="449"/>
    </row>
    <row r="426" spans="2:39" x14ac:dyDescent="0.3">
      <c r="B426" s="230"/>
      <c r="C426" s="449"/>
      <c r="D426" s="449"/>
      <c r="E426" s="449"/>
      <c r="F426" s="449"/>
      <c r="G426" s="449"/>
      <c r="H426" s="449"/>
      <c r="I426" s="449"/>
      <c r="J426" s="449"/>
      <c r="K426" s="449"/>
      <c r="L426" s="449"/>
      <c r="M426" s="449"/>
      <c r="N426" s="449"/>
      <c r="O426" s="449"/>
      <c r="P426" s="449"/>
      <c r="Q426" s="449"/>
      <c r="R426" s="449"/>
      <c r="S426" s="449"/>
      <c r="T426" s="449"/>
      <c r="U426" s="449"/>
      <c r="V426" s="449"/>
      <c r="W426" s="449"/>
      <c r="X426" s="449"/>
      <c r="Y426" s="449"/>
      <c r="Z426" s="449"/>
      <c r="AA426" s="449"/>
      <c r="AB426" s="449"/>
      <c r="AC426" s="449"/>
      <c r="AD426" s="449"/>
      <c r="AE426" s="449"/>
      <c r="AF426" s="449"/>
      <c r="AG426" s="449"/>
      <c r="AH426" s="449"/>
      <c r="AI426" s="449"/>
      <c r="AJ426" s="449"/>
      <c r="AK426" s="449"/>
      <c r="AL426" s="449"/>
      <c r="AM426" s="449"/>
    </row>
    <row r="427" spans="2:39" x14ac:dyDescent="0.3">
      <c r="B427" s="230"/>
      <c r="C427" s="449"/>
      <c r="D427" s="449"/>
      <c r="E427" s="449"/>
      <c r="F427" s="449"/>
      <c r="G427" s="449"/>
      <c r="H427" s="449"/>
      <c r="I427" s="449"/>
      <c r="J427" s="449"/>
      <c r="K427" s="449"/>
      <c r="L427" s="449"/>
      <c r="M427" s="449"/>
      <c r="N427" s="449"/>
      <c r="O427" s="449"/>
      <c r="P427" s="449"/>
      <c r="Q427" s="449"/>
      <c r="R427" s="449"/>
      <c r="S427" s="449"/>
      <c r="T427" s="449"/>
      <c r="U427" s="449"/>
      <c r="V427" s="449"/>
      <c r="W427" s="449"/>
      <c r="X427" s="449"/>
      <c r="Y427" s="449"/>
      <c r="Z427" s="449"/>
      <c r="AA427" s="449"/>
      <c r="AB427" s="449"/>
      <c r="AC427" s="449"/>
      <c r="AD427" s="449"/>
      <c r="AE427" s="449"/>
      <c r="AF427" s="449"/>
      <c r="AG427" s="449"/>
      <c r="AH427" s="449"/>
      <c r="AI427" s="449"/>
      <c r="AJ427" s="449"/>
      <c r="AK427" s="449"/>
      <c r="AL427" s="449"/>
      <c r="AM427" s="449"/>
    </row>
    <row r="428" spans="2:39" x14ac:dyDescent="0.3">
      <c r="B428" s="230"/>
      <c r="C428" s="449"/>
      <c r="D428" s="449"/>
      <c r="E428" s="449"/>
      <c r="F428" s="449"/>
      <c r="G428" s="449"/>
      <c r="H428" s="449"/>
      <c r="I428" s="449"/>
      <c r="J428" s="449"/>
      <c r="K428" s="449"/>
      <c r="L428" s="449"/>
      <c r="M428" s="449"/>
      <c r="N428" s="449"/>
      <c r="O428" s="449"/>
      <c r="P428" s="449"/>
      <c r="Q428" s="449"/>
      <c r="R428" s="449"/>
      <c r="S428" s="449"/>
      <c r="T428" s="449"/>
      <c r="U428" s="449"/>
      <c r="V428" s="449"/>
      <c r="W428" s="449"/>
      <c r="X428" s="449"/>
      <c r="Y428" s="449"/>
      <c r="Z428" s="449"/>
      <c r="AA428" s="449"/>
      <c r="AB428" s="449"/>
      <c r="AC428" s="449"/>
      <c r="AD428" s="449"/>
      <c r="AE428" s="449"/>
      <c r="AF428" s="449"/>
      <c r="AG428" s="449"/>
      <c r="AH428" s="449"/>
      <c r="AI428" s="449"/>
      <c r="AJ428" s="449"/>
      <c r="AK428" s="449"/>
      <c r="AL428" s="449"/>
      <c r="AM428" s="449"/>
    </row>
    <row r="429" spans="2:39" x14ac:dyDescent="0.3">
      <c r="B429" s="230"/>
      <c r="C429" s="449"/>
      <c r="D429" s="449"/>
      <c r="E429" s="449"/>
      <c r="F429" s="449"/>
      <c r="G429" s="449"/>
      <c r="H429" s="449"/>
      <c r="I429" s="449"/>
      <c r="J429" s="449"/>
      <c r="K429" s="449"/>
      <c r="L429" s="449"/>
      <c r="M429" s="449"/>
      <c r="N429" s="449"/>
      <c r="O429" s="449"/>
      <c r="P429" s="449"/>
      <c r="Q429" s="449"/>
      <c r="R429" s="449"/>
      <c r="S429" s="449"/>
      <c r="T429" s="449"/>
      <c r="U429" s="449"/>
      <c r="V429" s="449"/>
      <c r="W429" s="449"/>
      <c r="X429" s="449"/>
      <c r="Y429" s="449"/>
      <c r="Z429" s="449"/>
      <c r="AA429" s="449"/>
      <c r="AB429" s="449"/>
      <c r="AC429" s="449"/>
      <c r="AD429" s="449"/>
      <c r="AE429" s="449"/>
      <c r="AF429" s="449"/>
      <c r="AG429" s="449"/>
      <c r="AH429" s="449"/>
      <c r="AI429" s="449"/>
      <c r="AJ429" s="449"/>
      <c r="AK429" s="449"/>
      <c r="AL429" s="449"/>
      <c r="AM429" s="449"/>
    </row>
    <row r="430" spans="2:39" x14ac:dyDescent="0.3">
      <c r="B430" s="230"/>
      <c r="C430" s="449"/>
      <c r="D430" s="449"/>
      <c r="E430" s="449"/>
      <c r="F430" s="449"/>
      <c r="G430" s="449"/>
      <c r="H430" s="449"/>
      <c r="I430" s="449"/>
      <c r="J430" s="449"/>
      <c r="K430" s="449"/>
      <c r="L430" s="449"/>
      <c r="M430" s="449"/>
      <c r="N430" s="449"/>
      <c r="O430" s="449"/>
      <c r="P430" s="449"/>
      <c r="Q430" s="449"/>
      <c r="R430" s="449"/>
      <c r="S430" s="449"/>
      <c r="T430" s="449"/>
      <c r="U430" s="449"/>
      <c r="V430" s="449"/>
      <c r="W430" s="449"/>
      <c r="X430" s="449"/>
      <c r="Y430" s="449"/>
      <c r="Z430" s="449"/>
      <c r="AA430" s="449"/>
      <c r="AB430" s="449"/>
      <c r="AC430" s="449"/>
      <c r="AD430" s="449"/>
      <c r="AE430" s="449"/>
      <c r="AF430" s="449"/>
      <c r="AG430" s="449"/>
      <c r="AH430" s="449"/>
      <c r="AI430" s="449"/>
      <c r="AJ430" s="449"/>
      <c r="AK430" s="449"/>
      <c r="AL430" s="449"/>
      <c r="AM430" s="449"/>
    </row>
    <row r="431" spans="2:39" x14ac:dyDescent="0.3">
      <c r="B431" s="230"/>
      <c r="C431" s="449"/>
      <c r="D431" s="449"/>
      <c r="E431" s="449"/>
      <c r="F431" s="449"/>
      <c r="G431" s="449"/>
      <c r="H431" s="449"/>
      <c r="I431" s="449"/>
      <c r="J431" s="449"/>
      <c r="K431" s="449"/>
      <c r="L431" s="449"/>
      <c r="M431" s="449"/>
      <c r="N431" s="449"/>
      <c r="O431" s="449"/>
      <c r="P431" s="449"/>
      <c r="Q431" s="449"/>
      <c r="R431" s="449"/>
      <c r="S431" s="449"/>
      <c r="T431" s="449"/>
      <c r="U431" s="449"/>
      <c r="V431" s="449"/>
      <c r="W431" s="449"/>
      <c r="X431" s="449"/>
      <c r="Y431" s="449"/>
      <c r="Z431" s="449"/>
      <c r="AA431" s="449"/>
      <c r="AB431" s="449"/>
      <c r="AC431" s="449"/>
      <c r="AD431" s="449"/>
      <c r="AE431" s="449"/>
      <c r="AF431" s="449"/>
      <c r="AG431" s="449"/>
      <c r="AH431" s="449"/>
      <c r="AI431" s="449"/>
      <c r="AJ431" s="449"/>
      <c r="AK431" s="449"/>
      <c r="AL431" s="449"/>
      <c r="AM431" s="449"/>
    </row>
    <row r="432" spans="2:39" x14ac:dyDescent="0.3">
      <c r="B432" s="230"/>
      <c r="C432" s="449"/>
      <c r="D432" s="449"/>
      <c r="E432" s="449"/>
      <c r="F432" s="449"/>
      <c r="G432" s="449"/>
      <c r="H432" s="449"/>
      <c r="I432" s="449"/>
      <c r="J432" s="449"/>
      <c r="K432" s="449"/>
      <c r="L432" s="449"/>
      <c r="M432" s="449"/>
      <c r="N432" s="449"/>
      <c r="O432" s="449"/>
      <c r="P432" s="449"/>
      <c r="Q432" s="449"/>
      <c r="R432" s="449"/>
      <c r="S432" s="449"/>
      <c r="T432" s="449"/>
      <c r="U432" s="449"/>
      <c r="V432" s="449"/>
      <c r="W432" s="449"/>
      <c r="X432" s="449"/>
      <c r="Y432" s="449"/>
      <c r="Z432" s="449"/>
      <c r="AA432" s="449"/>
      <c r="AB432" s="449"/>
      <c r="AC432" s="449"/>
      <c r="AD432" s="449"/>
      <c r="AE432" s="449"/>
      <c r="AF432" s="449"/>
      <c r="AG432" s="449"/>
      <c r="AH432" s="449"/>
      <c r="AI432" s="449"/>
      <c r="AJ432" s="449"/>
      <c r="AK432" s="449"/>
      <c r="AL432" s="449"/>
      <c r="AM432" s="449"/>
    </row>
    <row r="433" spans="2:39" x14ac:dyDescent="0.3">
      <c r="B433" s="230"/>
      <c r="C433" s="449"/>
      <c r="D433" s="449"/>
      <c r="E433" s="449"/>
      <c r="F433" s="449"/>
      <c r="G433" s="449"/>
      <c r="H433" s="449"/>
      <c r="I433" s="449"/>
      <c r="J433" s="449"/>
      <c r="K433" s="449"/>
      <c r="L433" s="449"/>
      <c r="M433" s="449"/>
      <c r="N433" s="449"/>
      <c r="O433" s="449"/>
      <c r="P433" s="449"/>
      <c r="Q433" s="449"/>
      <c r="R433" s="449"/>
      <c r="S433" s="449"/>
      <c r="T433" s="449"/>
      <c r="U433" s="449"/>
      <c r="V433" s="449"/>
      <c r="W433" s="449"/>
      <c r="X433" s="449"/>
      <c r="Y433" s="449"/>
      <c r="Z433" s="449"/>
      <c r="AA433" s="449"/>
      <c r="AB433" s="449"/>
      <c r="AC433" s="449"/>
      <c r="AD433" s="449"/>
      <c r="AE433" s="449"/>
      <c r="AF433" s="449"/>
      <c r="AG433" s="449"/>
      <c r="AH433" s="449"/>
      <c r="AI433" s="449"/>
      <c r="AJ433" s="449"/>
      <c r="AK433" s="449"/>
      <c r="AL433" s="449"/>
      <c r="AM433" s="449"/>
    </row>
    <row r="434" spans="2:39" x14ac:dyDescent="0.3">
      <c r="B434" s="230"/>
      <c r="C434" s="449"/>
      <c r="D434" s="449"/>
      <c r="E434" s="449"/>
      <c r="F434" s="449"/>
      <c r="G434" s="449"/>
      <c r="H434" s="449"/>
      <c r="I434" s="449"/>
      <c r="J434" s="449"/>
      <c r="K434" s="449"/>
      <c r="L434" s="449"/>
      <c r="M434" s="449"/>
      <c r="N434" s="449"/>
      <c r="O434" s="449"/>
      <c r="P434" s="449"/>
      <c r="Q434" s="449"/>
      <c r="R434" s="449"/>
      <c r="S434" s="449"/>
      <c r="T434" s="449"/>
      <c r="U434" s="449"/>
      <c r="V434" s="449"/>
      <c r="W434" s="449"/>
      <c r="X434" s="449"/>
      <c r="Y434" s="449"/>
      <c r="Z434" s="449"/>
      <c r="AA434" s="449"/>
      <c r="AB434" s="449"/>
      <c r="AC434" s="449"/>
      <c r="AD434" s="449"/>
      <c r="AE434" s="449"/>
      <c r="AF434" s="449"/>
      <c r="AG434" s="449"/>
      <c r="AH434" s="449"/>
      <c r="AI434" s="449"/>
      <c r="AJ434" s="449"/>
      <c r="AK434" s="449"/>
      <c r="AL434" s="449"/>
      <c r="AM434" s="449"/>
    </row>
    <row r="435" spans="2:39" x14ac:dyDescent="0.3">
      <c r="B435" s="230"/>
      <c r="C435" s="449"/>
      <c r="D435" s="449"/>
      <c r="E435" s="449"/>
      <c r="F435" s="449"/>
      <c r="G435" s="449"/>
      <c r="H435" s="449"/>
      <c r="I435" s="449"/>
      <c r="J435" s="449"/>
      <c r="K435" s="449"/>
      <c r="L435" s="449"/>
      <c r="M435" s="449"/>
      <c r="N435" s="449"/>
      <c r="O435" s="449"/>
      <c r="P435" s="449"/>
      <c r="Q435" s="449"/>
      <c r="R435" s="449"/>
      <c r="S435" s="449"/>
      <c r="T435" s="449"/>
      <c r="U435" s="449"/>
      <c r="V435" s="449"/>
      <c r="W435" s="449"/>
      <c r="X435" s="449"/>
      <c r="Y435" s="449"/>
      <c r="Z435" s="449"/>
      <c r="AA435" s="449"/>
      <c r="AB435" s="449"/>
      <c r="AC435" s="449"/>
      <c r="AD435" s="449"/>
      <c r="AE435" s="449"/>
      <c r="AF435" s="449"/>
      <c r="AG435" s="449"/>
      <c r="AH435" s="449"/>
      <c r="AI435" s="449"/>
      <c r="AJ435" s="449"/>
      <c r="AK435" s="449"/>
      <c r="AL435" s="449"/>
      <c r="AM435" s="449"/>
    </row>
    <row r="436" spans="2:39" x14ac:dyDescent="0.3">
      <c r="B436" s="230"/>
      <c r="C436" s="449"/>
      <c r="D436" s="449"/>
      <c r="E436" s="449"/>
      <c r="F436" s="449"/>
      <c r="G436" s="449"/>
      <c r="H436" s="449"/>
      <c r="I436" s="449"/>
      <c r="J436" s="449"/>
      <c r="K436" s="449"/>
      <c r="L436" s="449"/>
      <c r="M436" s="449"/>
      <c r="N436" s="449"/>
      <c r="O436" s="449"/>
      <c r="P436" s="449"/>
      <c r="Q436" s="449"/>
      <c r="R436" s="449"/>
      <c r="S436" s="449"/>
      <c r="T436" s="449"/>
      <c r="U436" s="449"/>
      <c r="V436" s="449"/>
      <c r="W436" s="449"/>
      <c r="X436" s="449"/>
      <c r="Y436" s="449"/>
      <c r="Z436" s="449"/>
      <c r="AA436" s="449"/>
      <c r="AB436" s="449"/>
      <c r="AC436" s="449"/>
      <c r="AD436" s="449"/>
      <c r="AE436" s="449"/>
      <c r="AF436" s="449"/>
      <c r="AG436" s="449"/>
      <c r="AH436" s="449"/>
      <c r="AI436" s="449"/>
      <c r="AJ436" s="449"/>
      <c r="AK436" s="449"/>
      <c r="AL436" s="449"/>
      <c r="AM436" s="449"/>
    </row>
    <row r="437" spans="2:39" x14ac:dyDescent="0.3">
      <c r="B437" s="230"/>
      <c r="C437" s="449"/>
      <c r="D437" s="449"/>
      <c r="E437" s="449"/>
      <c r="F437" s="449"/>
      <c r="G437" s="449"/>
      <c r="H437" s="449"/>
      <c r="I437" s="449"/>
      <c r="J437" s="449"/>
      <c r="K437" s="449"/>
      <c r="L437" s="449"/>
      <c r="M437" s="449"/>
      <c r="N437" s="449"/>
      <c r="O437" s="449"/>
      <c r="P437" s="449"/>
      <c r="Q437" s="449"/>
      <c r="R437" s="449"/>
      <c r="S437" s="449"/>
      <c r="T437" s="449"/>
      <c r="U437" s="449"/>
      <c r="V437" s="449"/>
      <c r="W437" s="449"/>
      <c r="X437" s="449"/>
      <c r="Y437" s="449"/>
      <c r="Z437" s="449"/>
      <c r="AA437" s="449"/>
      <c r="AB437" s="449"/>
      <c r="AC437" s="449"/>
      <c r="AD437" s="449"/>
      <c r="AE437" s="449"/>
      <c r="AF437" s="449"/>
      <c r="AG437" s="449"/>
      <c r="AH437" s="449"/>
      <c r="AI437" s="449"/>
      <c r="AJ437" s="449"/>
      <c r="AK437" s="449"/>
      <c r="AL437" s="449"/>
      <c r="AM437" s="449"/>
    </row>
    <row r="438" spans="2:39" x14ac:dyDescent="0.3">
      <c r="B438" s="230"/>
      <c r="C438" s="449"/>
      <c r="D438" s="449"/>
      <c r="E438" s="449"/>
      <c r="F438" s="449"/>
      <c r="G438" s="449"/>
      <c r="H438" s="449"/>
      <c r="I438" s="449"/>
      <c r="J438" s="449"/>
      <c r="K438" s="449"/>
      <c r="L438" s="449"/>
      <c r="M438" s="449"/>
      <c r="N438" s="449"/>
      <c r="O438" s="449"/>
      <c r="P438" s="449"/>
      <c r="Q438" s="449"/>
      <c r="R438" s="449"/>
      <c r="S438" s="449"/>
      <c r="T438" s="449"/>
      <c r="U438" s="449"/>
      <c r="V438" s="449"/>
      <c r="W438" s="449"/>
      <c r="X438" s="449"/>
      <c r="Y438" s="449"/>
      <c r="Z438" s="449"/>
      <c r="AA438" s="449"/>
      <c r="AB438" s="449"/>
      <c r="AC438" s="449"/>
      <c r="AD438" s="449"/>
      <c r="AE438" s="449"/>
      <c r="AF438" s="449"/>
      <c r="AG438" s="449"/>
      <c r="AH438" s="449"/>
      <c r="AI438" s="449"/>
      <c r="AJ438" s="449"/>
      <c r="AK438" s="449"/>
      <c r="AL438" s="449"/>
      <c r="AM438" s="449"/>
    </row>
    <row r="439" spans="2:39" x14ac:dyDescent="0.3">
      <c r="B439" s="230"/>
      <c r="C439" s="449"/>
      <c r="D439" s="449"/>
      <c r="E439" s="449"/>
      <c r="F439" s="449"/>
      <c r="G439" s="449"/>
      <c r="H439" s="449"/>
      <c r="I439" s="449"/>
      <c r="J439" s="449"/>
      <c r="K439" s="449"/>
      <c r="L439" s="449"/>
      <c r="M439" s="449"/>
      <c r="N439" s="449"/>
      <c r="O439" s="449"/>
      <c r="P439" s="449"/>
      <c r="Q439" s="449"/>
      <c r="R439" s="449"/>
      <c r="S439" s="449"/>
      <c r="T439" s="449"/>
      <c r="U439" s="449"/>
      <c r="V439" s="449"/>
      <c r="W439" s="449"/>
      <c r="X439" s="449"/>
      <c r="Y439" s="449"/>
      <c r="Z439" s="449"/>
      <c r="AA439" s="449"/>
      <c r="AB439" s="449"/>
      <c r="AC439" s="449"/>
      <c r="AD439" s="449"/>
      <c r="AE439" s="449"/>
      <c r="AF439" s="449"/>
      <c r="AG439" s="449"/>
      <c r="AH439" s="449"/>
      <c r="AI439" s="449"/>
      <c r="AJ439" s="449"/>
      <c r="AK439" s="449"/>
      <c r="AL439" s="449"/>
      <c r="AM439" s="449"/>
    </row>
    <row r="440" spans="2:39" x14ac:dyDescent="0.3">
      <c r="B440" s="230"/>
      <c r="C440" s="449"/>
      <c r="D440" s="449"/>
      <c r="E440" s="449"/>
      <c r="F440" s="449"/>
      <c r="G440" s="449"/>
      <c r="H440" s="449"/>
      <c r="I440" s="449"/>
      <c r="J440" s="449"/>
      <c r="K440" s="449"/>
      <c r="L440" s="449"/>
      <c r="M440" s="449"/>
      <c r="N440" s="449"/>
      <c r="O440" s="449"/>
      <c r="P440" s="449"/>
      <c r="Q440" s="449"/>
      <c r="R440" s="449"/>
      <c r="S440" s="449"/>
      <c r="T440" s="449"/>
      <c r="U440" s="449"/>
      <c r="V440" s="449"/>
      <c r="W440" s="449"/>
      <c r="X440" s="449"/>
      <c r="Y440" s="449"/>
      <c r="Z440" s="449"/>
      <c r="AA440" s="449"/>
      <c r="AB440" s="449"/>
      <c r="AC440" s="449"/>
      <c r="AD440" s="449"/>
      <c r="AE440" s="449"/>
      <c r="AF440" s="449"/>
      <c r="AG440" s="449"/>
      <c r="AH440" s="449"/>
      <c r="AI440" s="449"/>
      <c r="AJ440" s="449"/>
      <c r="AK440" s="449"/>
      <c r="AL440" s="449"/>
      <c r="AM440" s="449"/>
    </row>
    <row r="441" spans="2:39" x14ac:dyDescent="0.3">
      <c r="B441" s="230"/>
      <c r="C441" s="449"/>
      <c r="D441" s="449"/>
      <c r="E441" s="449"/>
      <c r="F441" s="449"/>
      <c r="G441" s="449"/>
      <c r="H441" s="449"/>
      <c r="I441" s="449"/>
      <c r="J441" s="449"/>
      <c r="K441" s="449"/>
      <c r="L441" s="449"/>
      <c r="M441" s="449"/>
      <c r="N441" s="449"/>
      <c r="O441" s="449"/>
      <c r="P441" s="449"/>
      <c r="Q441" s="449"/>
      <c r="R441" s="449"/>
      <c r="S441" s="449"/>
      <c r="T441" s="449"/>
      <c r="U441" s="449"/>
      <c r="V441" s="449"/>
      <c r="W441" s="449"/>
      <c r="X441" s="449"/>
      <c r="Y441" s="449"/>
      <c r="Z441" s="449"/>
      <c r="AA441" s="449"/>
      <c r="AB441" s="449"/>
      <c r="AC441" s="449"/>
      <c r="AD441" s="449"/>
      <c r="AE441" s="449"/>
      <c r="AF441" s="449"/>
      <c r="AG441" s="449"/>
      <c r="AH441" s="449"/>
      <c r="AI441" s="449"/>
      <c r="AJ441" s="449"/>
      <c r="AK441" s="449"/>
      <c r="AL441" s="449"/>
      <c r="AM441" s="449"/>
    </row>
    <row r="442" spans="2:39" x14ac:dyDescent="0.3">
      <c r="B442" s="230"/>
      <c r="C442" s="449"/>
      <c r="D442" s="449"/>
      <c r="E442" s="449"/>
      <c r="F442" s="449"/>
      <c r="G442" s="449"/>
      <c r="H442" s="449"/>
      <c r="I442" s="449"/>
      <c r="J442" s="449"/>
      <c r="K442" s="449"/>
      <c r="L442" s="449"/>
      <c r="M442" s="449"/>
      <c r="N442" s="449"/>
      <c r="O442" s="449"/>
      <c r="P442" s="449"/>
      <c r="Q442" s="449"/>
      <c r="R442" s="449"/>
      <c r="S442" s="449"/>
      <c r="T442" s="449"/>
      <c r="U442" s="449"/>
      <c r="V442" s="449"/>
      <c r="W442" s="449"/>
      <c r="X442" s="449"/>
      <c r="Y442" s="449"/>
      <c r="Z442" s="449"/>
      <c r="AA442" s="449"/>
      <c r="AB442" s="449"/>
      <c r="AC442" s="449"/>
      <c r="AD442" s="449"/>
      <c r="AE442" s="449"/>
      <c r="AF442" s="449"/>
      <c r="AG442" s="449"/>
      <c r="AH442" s="449"/>
      <c r="AI442" s="449"/>
      <c r="AJ442" s="449"/>
      <c r="AK442" s="449"/>
      <c r="AL442" s="449"/>
      <c r="AM442" s="449"/>
    </row>
    <row r="443" spans="2:39" x14ac:dyDescent="0.3">
      <c r="B443" s="230"/>
      <c r="C443" s="449"/>
      <c r="D443" s="449"/>
      <c r="E443" s="449"/>
      <c r="F443" s="449"/>
      <c r="G443" s="449"/>
      <c r="H443" s="449"/>
      <c r="I443" s="449"/>
      <c r="J443" s="449"/>
      <c r="K443" s="449"/>
      <c r="L443" s="449"/>
      <c r="M443" s="449"/>
      <c r="N443" s="449"/>
      <c r="O443" s="449"/>
      <c r="P443" s="449"/>
      <c r="Q443" s="449"/>
      <c r="R443" s="449"/>
      <c r="S443" s="449"/>
      <c r="T443" s="449"/>
      <c r="U443" s="449"/>
      <c r="V443" s="449"/>
      <c r="W443" s="449"/>
      <c r="X443" s="449"/>
      <c r="Y443" s="449"/>
      <c r="Z443" s="449"/>
      <c r="AA443" s="449"/>
      <c r="AB443" s="449"/>
      <c r="AC443" s="449"/>
      <c r="AD443" s="449"/>
      <c r="AE443" s="449"/>
      <c r="AF443" s="449"/>
      <c r="AG443" s="449"/>
      <c r="AH443" s="449"/>
      <c r="AI443" s="449"/>
      <c r="AJ443" s="449"/>
      <c r="AK443" s="449"/>
      <c r="AL443" s="449"/>
      <c r="AM443" s="449"/>
    </row>
    <row r="444" spans="2:39" x14ac:dyDescent="0.3">
      <c r="B444" s="230"/>
      <c r="C444" s="449"/>
      <c r="D444" s="449"/>
      <c r="E444" s="449"/>
      <c r="F444" s="449"/>
      <c r="G444" s="449"/>
      <c r="H444" s="449"/>
      <c r="I444" s="449"/>
      <c r="J444" s="449"/>
      <c r="K444" s="449"/>
      <c r="L444" s="449"/>
      <c r="M444" s="449"/>
      <c r="N444" s="449"/>
      <c r="O444" s="449"/>
      <c r="P444" s="449"/>
      <c r="Q444" s="449"/>
      <c r="R444" s="449"/>
      <c r="S444" s="449"/>
      <c r="T444" s="449"/>
      <c r="U444" s="449"/>
      <c r="V444" s="449"/>
      <c r="W444" s="449"/>
      <c r="X444" s="449"/>
      <c r="Y444" s="449"/>
      <c r="Z444" s="449"/>
      <c r="AA444" s="449"/>
      <c r="AB444" s="449"/>
      <c r="AC444" s="449"/>
      <c r="AD444" s="449"/>
      <c r="AE444" s="449"/>
      <c r="AF444" s="449"/>
      <c r="AG444" s="449"/>
      <c r="AH444" s="449"/>
      <c r="AI444" s="449"/>
      <c r="AJ444" s="449"/>
      <c r="AK444" s="449"/>
      <c r="AL444" s="449"/>
      <c r="AM444" s="449"/>
    </row>
    <row r="445" spans="2:39" x14ac:dyDescent="0.3">
      <c r="B445" s="230"/>
      <c r="C445" s="449"/>
      <c r="D445" s="449"/>
      <c r="E445" s="449"/>
      <c r="F445" s="449"/>
      <c r="G445" s="449"/>
      <c r="H445" s="449"/>
      <c r="I445" s="449"/>
      <c r="J445" s="449"/>
      <c r="K445" s="449"/>
      <c r="L445" s="449"/>
      <c r="M445" s="449"/>
      <c r="N445" s="449"/>
      <c r="O445" s="449"/>
      <c r="P445" s="449"/>
      <c r="Q445" s="449"/>
      <c r="R445" s="449"/>
      <c r="S445" s="449"/>
      <c r="T445" s="449"/>
      <c r="U445" s="449"/>
      <c r="V445" s="449"/>
      <c r="W445" s="449"/>
      <c r="X445" s="449"/>
      <c r="Y445" s="449"/>
      <c r="Z445" s="449"/>
      <c r="AA445" s="449"/>
      <c r="AB445" s="449"/>
      <c r="AC445" s="449"/>
      <c r="AD445" s="449"/>
      <c r="AE445" s="449"/>
      <c r="AF445" s="449"/>
      <c r="AG445" s="449"/>
      <c r="AH445" s="449"/>
      <c r="AI445" s="449"/>
      <c r="AJ445" s="449"/>
      <c r="AK445" s="449"/>
      <c r="AL445" s="449"/>
      <c r="AM445" s="449"/>
    </row>
    <row r="446" spans="2:39" x14ac:dyDescent="0.3">
      <c r="B446" s="230"/>
      <c r="C446" s="449"/>
      <c r="D446" s="449"/>
      <c r="E446" s="449"/>
      <c r="F446" s="449"/>
      <c r="G446" s="449"/>
      <c r="H446" s="449"/>
      <c r="I446" s="449"/>
      <c r="J446" s="449"/>
      <c r="K446" s="449"/>
      <c r="L446" s="449"/>
      <c r="M446" s="449"/>
      <c r="N446" s="449"/>
      <c r="O446" s="449"/>
      <c r="P446" s="449"/>
      <c r="Q446" s="449"/>
      <c r="R446" s="449"/>
      <c r="S446" s="449"/>
      <c r="T446" s="449"/>
      <c r="U446" s="449"/>
      <c r="V446" s="449"/>
      <c r="W446" s="449"/>
      <c r="X446" s="449"/>
      <c r="Y446" s="449"/>
      <c r="Z446" s="449"/>
      <c r="AA446" s="449"/>
      <c r="AB446" s="449"/>
      <c r="AC446" s="449"/>
      <c r="AD446" s="449"/>
      <c r="AE446" s="449"/>
      <c r="AF446" s="449"/>
      <c r="AG446" s="449"/>
      <c r="AH446" s="449"/>
      <c r="AI446" s="449"/>
      <c r="AJ446" s="449"/>
      <c r="AK446" s="449"/>
      <c r="AL446" s="449"/>
      <c r="AM446" s="449"/>
    </row>
    <row r="447" spans="2:39" x14ac:dyDescent="0.3">
      <c r="B447" s="230"/>
      <c r="C447" s="449"/>
      <c r="D447" s="449"/>
      <c r="E447" s="449"/>
      <c r="F447" s="449"/>
      <c r="G447" s="449"/>
      <c r="H447" s="449"/>
      <c r="I447" s="449"/>
      <c r="J447" s="449"/>
      <c r="K447" s="449"/>
      <c r="L447" s="449"/>
      <c r="M447" s="449"/>
      <c r="N447" s="449"/>
      <c r="O447" s="449"/>
      <c r="P447" s="449"/>
      <c r="Q447" s="449"/>
      <c r="R447" s="449"/>
      <c r="S447" s="449"/>
      <c r="T447" s="449"/>
      <c r="U447" s="449"/>
      <c r="V447" s="449"/>
      <c r="W447" s="449"/>
      <c r="X447" s="449"/>
      <c r="Y447" s="449"/>
      <c r="Z447" s="449"/>
      <c r="AA447" s="449"/>
      <c r="AB447" s="449"/>
      <c r="AC447" s="449"/>
      <c r="AD447" s="449"/>
      <c r="AE447" s="449"/>
      <c r="AF447" s="449"/>
      <c r="AG447" s="449"/>
      <c r="AH447" s="449"/>
      <c r="AI447" s="449"/>
      <c r="AJ447" s="449"/>
      <c r="AK447" s="449"/>
      <c r="AL447" s="449"/>
      <c r="AM447" s="449"/>
    </row>
    <row r="448" spans="2:39" x14ac:dyDescent="0.3">
      <c r="B448" s="230"/>
      <c r="C448" s="449"/>
      <c r="D448" s="449"/>
      <c r="E448" s="449"/>
      <c r="F448" s="449"/>
      <c r="G448" s="449"/>
      <c r="H448" s="449"/>
      <c r="I448" s="449"/>
      <c r="J448" s="449"/>
      <c r="K448" s="449"/>
      <c r="L448" s="449"/>
      <c r="M448" s="449"/>
      <c r="N448" s="449"/>
      <c r="O448" s="449"/>
      <c r="P448" s="449"/>
      <c r="Q448" s="449"/>
      <c r="R448" s="449"/>
      <c r="S448" s="449"/>
      <c r="T448" s="449"/>
      <c r="U448" s="449"/>
      <c r="V448" s="449"/>
      <c r="W448" s="449"/>
      <c r="X448" s="449"/>
      <c r="Y448" s="449"/>
      <c r="Z448" s="449"/>
      <c r="AA448" s="449"/>
      <c r="AB448" s="449"/>
      <c r="AC448" s="449"/>
      <c r="AD448" s="449"/>
      <c r="AE448" s="449"/>
      <c r="AF448" s="449"/>
      <c r="AG448" s="449"/>
      <c r="AH448" s="449"/>
      <c r="AI448" s="449"/>
      <c r="AJ448" s="449"/>
      <c r="AK448" s="449"/>
      <c r="AL448" s="449"/>
      <c r="AM448" s="449"/>
    </row>
  </sheetData>
  <sheetProtection password="8E37" sheet="1" formatCells="0" insertRows="0"/>
  <mergeCells count="144">
    <mergeCell ref="C119:N119"/>
    <mergeCell ref="C121:N121"/>
    <mergeCell ref="P121:U121"/>
    <mergeCell ref="W121:AM121"/>
    <mergeCell ref="C122:N122"/>
    <mergeCell ref="W118:AM118"/>
    <mergeCell ref="C113:N113"/>
    <mergeCell ref="C115:N115"/>
    <mergeCell ref="P115:U115"/>
    <mergeCell ref="W115:AM115"/>
    <mergeCell ref="C116:N116"/>
    <mergeCell ref="C106:N106"/>
    <mergeCell ref="P106:U106"/>
    <mergeCell ref="W106:AM106"/>
    <mergeCell ref="C118:N118"/>
    <mergeCell ref="P118:U118"/>
    <mergeCell ref="C110:N110"/>
    <mergeCell ref="C112:N112"/>
    <mergeCell ref="P112:U112"/>
    <mergeCell ref="W112:AM112"/>
    <mergeCell ref="C91:N91"/>
    <mergeCell ref="P91:U91"/>
    <mergeCell ref="W91:AM91"/>
    <mergeCell ref="C92:N92"/>
    <mergeCell ref="C94:N94"/>
    <mergeCell ref="P94:U94"/>
    <mergeCell ref="W94:AM94"/>
    <mergeCell ref="W109:AM109"/>
    <mergeCell ref="C95:N95"/>
    <mergeCell ref="C97:N97"/>
    <mergeCell ref="P97:U97"/>
    <mergeCell ref="W97:AM97"/>
    <mergeCell ref="C98:N98"/>
    <mergeCell ref="C100:N100"/>
    <mergeCell ref="P100:U100"/>
    <mergeCell ref="W100:AM100"/>
    <mergeCell ref="C103:N103"/>
    <mergeCell ref="C101:N101"/>
    <mergeCell ref="C107:N107"/>
    <mergeCell ref="C109:N109"/>
    <mergeCell ref="P109:U109"/>
    <mergeCell ref="P103:U103"/>
    <mergeCell ref="W103:AM103"/>
    <mergeCell ref="C104:N104"/>
    <mergeCell ref="C83:N83"/>
    <mergeCell ref="C85:N85"/>
    <mergeCell ref="P85:U85"/>
    <mergeCell ref="W85:AM85"/>
    <mergeCell ref="C86:N86"/>
    <mergeCell ref="C88:N88"/>
    <mergeCell ref="P88:U88"/>
    <mergeCell ref="W88:AM88"/>
    <mergeCell ref="C89:N89"/>
    <mergeCell ref="C77:N77"/>
    <mergeCell ref="C62:AO62"/>
    <mergeCell ref="C79:N79"/>
    <mergeCell ref="P79:U79"/>
    <mergeCell ref="W79:AM79"/>
    <mergeCell ref="C80:N80"/>
    <mergeCell ref="C82:N82"/>
    <mergeCell ref="P82:U82"/>
    <mergeCell ref="W82:AM82"/>
    <mergeCell ref="C70:N70"/>
    <mergeCell ref="P70:U70"/>
    <mergeCell ref="W70:AM70"/>
    <mergeCell ref="C71:N71"/>
    <mergeCell ref="C73:N73"/>
    <mergeCell ref="P73:U73"/>
    <mergeCell ref="W73:AM73"/>
    <mergeCell ref="C74:N74"/>
    <mergeCell ref="C76:N76"/>
    <mergeCell ref="P76:U76"/>
    <mergeCell ref="W76:AM76"/>
    <mergeCell ref="C60:N60"/>
    <mergeCell ref="C64:N64"/>
    <mergeCell ref="P64:U64"/>
    <mergeCell ref="W64:AM64"/>
    <mergeCell ref="C65:N65"/>
    <mergeCell ref="C67:N67"/>
    <mergeCell ref="P67:U67"/>
    <mergeCell ref="W67:AM67"/>
    <mergeCell ref="C68:N68"/>
    <mergeCell ref="C53:N53"/>
    <mergeCell ref="P53:U53"/>
    <mergeCell ref="W53:AM53"/>
    <mergeCell ref="C54:N54"/>
    <mergeCell ref="C56:N56"/>
    <mergeCell ref="P56:U56"/>
    <mergeCell ref="W56:AM56"/>
    <mergeCell ref="C57:N57"/>
    <mergeCell ref="C59:N59"/>
    <mergeCell ref="P59:U59"/>
    <mergeCell ref="W59:AM59"/>
    <mergeCell ref="C45:N45"/>
    <mergeCell ref="C47:N47"/>
    <mergeCell ref="P47:U47"/>
    <mergeCell ref="W47:AM47"/>
    <mergeCell ref="C48:N48"/>
    <mergeCell ref="C50:N50"/>
    <mergeCell ref="P50:U50"/>
    <mergeCell ref="W50:AM50"/>
    <mergeCell ref="C51:N51"/>
    <mergeCell ref="C38:N38"/>
    <mergeCell ref="P38:U38"/>
    <mergeCell ref="W38:AM38"/>
    <mergeCell ref="C39:N39"/>
    <mergeCell ref="C41:N41"/>
    <mergeCell ref="P41:U41"/>
    <mergeCell ref="W41:AM41"/>
    <mergeCell ref="C42:N42"/>
    <mergeCell ref="C44:N44"/>
    <mergeCell ref="P44:U44"/>
    <mergeCell ref="W44:AM44"/>
    <mergeCell ref="C35:R35"/>
    <mergeCell ref="C22:R22"/>
    <mergeCell ref="X22:AL22"/>
    <mergeCell ref="C14:Q14"/>
    <mergeCell ref="S14:U14"/>
    <mergeCell ref="X14:AO15"/>
    <mergeCell ref="C23:R23"/>
    <mergeCell ref="X23:AL23"/>
    <mergeCell ref="C25:U25"/>
    <mergeCell ref="X25:AO25"/>
    <mergeCell ref="C28:N28"/>
    <mergeCell ref="P28:Y28"/>
    <mergeCell ref="AA28:AO28"/>
    <mergeCell ref="T35:AE35"/>
    <mergeCell ref="AG35:AL35"/>
    <mergeCell ref="C16:AO17"/>
    <mergeCell ref="C30:R30"/>
    <mergeCell ref="T30:AE30"/>
    <mergeCell ref="AG30:AL30"/>
    <mergeCell ref="C10:AO10"/>
    <mergeCell ref="C5:AB5"/>
    <mergeCell ref="C12:AD12"/>
    <mergeCell ref="B1:AO2"/>
    <mergeCell ref="C20:Q20"/>
    <mergeCell ref="S20:U20"/>
    <mergeCell ref="X20:AK20"/>
    <mergeCell ref="AM20:AO20"/>
    <mergeCell ref="C33:Y33"/>
    <mergeCell ref="AA33:AO33"/>
    <mergeCell ref="C7:AO8"/>
    <mergeCell ref="C4:AO4"/>
  </mergeCells>
  <dataValidations count="2">
    <dataValidation type="list" allowBlank="1" showInputMessage="1" showErrorMessage="1" sqref="C22:R22 X22:AL22">
      <formula1>$C132:$C134</formula1>
    </dataValidation>
    <dataValidation type="list" allowBlank="1" showInputMessage="1" showErrorMessage="1" sqref="C48:N48 C98:N98 C86:N86 C107:N107 C113:N113 C122:N122 C119:N119 C116:N116 C42:N42 C110:N110 C95:N95 C92:N92 C101:N101 C80:N80 C104:N104 C83:N83 C89:N89 C57:N57 C45:N45 C68:N68 C74:N74 C77:N77 C71:N71 C54:N54 C51:N51 C60:N60 C65:N65 C39:N39">
      <formula1>$S$132:$S$134</formula1>
    </dataValidation>
  </dataValidations>
  <pageMargins left="0.7" right="0.42057291666666669" top="0.75" bottom="0.5" header="0.3" footer="0.3"/>
  <pageSetup scale="95" orientation="portrait" r:id="rId1"/>
  <headerFooter>
    <oddFooter>&amp;R&amp;D</oddFooter>
  </headerFooter>
  <rowBreaks count="1" manualBreakCount="1">
    <brk id="60" min="1" max="4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00B0F0"/>
  </sheetPr>
  <dimension ref="A1:AO93"/>
  <sheetViews>
    <sheetView showGridLines="0" zoomScaleNormal="100" workbookViewId="0">
      <selection sqref="A1:AM2"/>
    </sheetView>
  </sheetViews>
  <sheetFormatPr defaultColWidth="9.109375" defaultRowHeight="15" customHeight="1" x14ac:dyDescent="0.3"/>
  <cols>
    <col min="1" max="1" width="3.33203125" style="3" customWidth="1"/>
    <col min="2" max="38" width="2.33203125" style="3" customWidth="1"/>
    <col min="39" max="39" width="1.109375" style="3" customWidth="1"/>
    <col min="40" max="52" width="2.33203125" style="3" customWidth="1"/>
    <col min="53" max="16384" width="9.109375" style="3"/>
  </cols>
  <sheetData>
    <row r="1" spans="1:41" ht="15" customHeight="1" x14ac:dyDescent="0.3">
      <c r="A1" s="3439" t="s">
        <v>134</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c r="AA1" s="3440"/>
      <c r="AB1" s="3440"/>
      <c r="AC1" s="3440"/>
      <c r="AD1" s="3440"/>
      <c r="AE1" s="3440"/>
      <c r="AF1" s="3440"/>
      <c r="AG1" s="3440"/>
      <c r="AH1" s="3440"/>
      <c r="AI1" s="3440"/>
      <c r="AJ1" s="3440"/>
      <c r="AK1" s="3440"/>
      <c r="AL1" s="3440"/>
      <c r="AM1" s="3441"/>
    </row>
    <row r="2" spans="1:41" ht="15" customHeight="1" thickBot="1" x14ac:dyDescent="0.35">
      <c r="A2" s="3442"/>
      <c r="B2" s="3443"/>
      <c r="C2" s="3443"/>
      <c r="D2" s="3443"/>
      <c r="E2" s="3443"/>
      <c r="F2" s="3443"/>
      <c r="G2" s="3443"/>
      <c r="H2" s="3443"/>
      <c r="I2" s="3443"/>
      <c r="J2" s="3443"/>
      <c r="K2" s="3443"/>
      <c r="L2" s="3443"/>
      <c r="M2" s="3443"/>
      <c r="N2" s="3443"/>
      <c r="O2" s="3443"/>
      <c r="P2" s="3443"/>
      <c r="Q2" s="3443"/>
      <c r="R2" s="3443"/>
      <c r="S2" s="3443"/>
      <c r="T2" s="3443"/>
      <c r="U2" s="3443"/>
      <c r="V2" s="3443"/>
      <c r="W2" s="3443"/>
      <c r="X2" s="3443"/>
      <c r="Y2" s="3443"/>
      <c r="Z2" s="3443"/>
      <c r="AA2" s="3443"/>
      <c r="AB2" s="3443"/>
      <c r="AC2" s="3443"/>
      <c r="AD2" s="3443"/>
      <c r="AE2" s="3443"/>
      <c r="AF2" s="3443"/>
      <c r="AG2" s="3443"/>
      <c r="AH2" s="3443"/>
      <c r="AI2" s="3443"/>
      <c r="AJ2" s="3443"/>
      <c r="AK2" s="3443"/>
      <c r="AL2" s="3443"/>
      <c r="AM2" s="3444"/>
    </row>
    <row r="3" spans="1:41" ht="6" customHeight="1" thickBot="1" x14ac:dyDescent="0.35">
      <c r="A3"/>
      <c r="B3"/>
      <c r="C3"/>
      <c r="D3"/>
      <c r="E3"/>
      <c r="F3"/>
      <c r="G3"/>
      <c r="H3"/>
      <c r="I3"/>
      <c r="J3"/>
      <c r="K3"/>
      <c r="L3"/>
      <c r="M3"/>
      <c r="N3"/>
      <c r="O3"/>
      <c r="P3"/>
    </row>
    <row r="4" spans="1:41" ht="15" customHeight="1" thickBot="1" x14ac:dyDescent="0.35">
      <c r="A4" s="271"/>
      <c r="B4" s="3422" t="s">
        <v>2214</v>
      </c>
      <c r="C4" s="3423"/>
      <c r="D4" s="3423"/>
      <c r="E4" s="3423"/>
      <c r="F4" s="3423"/>
      <c r="G4" s="3423"/>
      <c r="H4" s="3423"/>
      <c r="I4" s="3423"/>
      <c r="J4" s="3423"/>
      <c r="K4" s="3423"/>
      <c r="L4" s="3423"/>
      <c r="M4" s="3423"/>
      <c r="N4" s="3423"/>
      <c r="O4" s="3423"/>
      <c r="P4" s="3423"/>
      <c r="Q4" s="3423"/>
      <c r="R4" s="3423"/>
      <c r="S4" s="3423"/>
      <c r="T4" s="3423"/>
      <c r="U4" s="3423"/>
      <c r="V4" s="3423"/>
      <c r="W4" s="3423"/>
      <c r="X4" s="3423"/>
      <c r="Y4" s="3423"/>
      <c r="Z4" s="3423"/>
      <c r="AA4" s="3423"/>
      <c r="AB4" s="3423"/>
      <c r="AC4" s="3423"/>
      <c r="AD4" s="3423"/>
      <c r="AE4" s="3423"/>
      <c r="AF4" s="3423"/>
      <c r="AG4" s="3423"/>
      <c r="AH4" s="3423"/>
      <c r="AI4" s="3423"/>
      <c r="AJ4" s="3423"/>
      <c r="AK4" s="3423"/>
      <c r="AL4" s="3423"/>
      <c r="AM4" s="3423"/>
      <c r="AN4" s="1"/>
    </row>
    <row r="5" spans="1:41" ht="15" customHeight="1" x14ac:dyDescent="0.3">
      <c r="A5" s="95"/>
      <c r="B5" s="3424" t="s">
        <v>2086</v>
      </c>
      <c r="C5" s="3424"/>
      <c r="D5" s="3424"/>
      <c r="E5" s="3424"/>
      <c r="F5" s="3424"/>
      <c r="G5" s="3424"/>
      <c r="H5" s="3424"/>
      <c r="I5" s="3424"/>
      <c r="J5" s="3424"/>
      <c r="K5" s="3424"/>
      <c r="L5" s="3424"/>
      <c r="M5" s="3424"/>
      <c r="N5" s="3424"/>
      <c r="O5" s="3424"/>
      <c r="P5" s="3424"/>
      <c r="Q5" s="3424"/>
      <c r="R5" s="3424"/>
      <c r="S5" s="3424"/>
      <c r="T5" s="3424"/>
      <c r="U5" s="3424"/>
      <c r="V5" s="3424"/>
      <c r="W5" s="3424"/>
      <c r="X5" s="3424"/>
      <c r="Y5" s="3424"/>
      <c r="Z5" s="1"/>
      <c r="AA5" s="1"/>
      <c r="AB5" s="1"/>
      <c r="AC5" s="1"/>
      <c r="AD5" s="1"/>
      <c r="AE5" s="1"/>
      <c r="AF5" s="1"/>
      <c r="AG5" s="1"/>
      <c r="AH5" s="1"/>
      <c r="AI5" s="1"/>
      <c r="AJ5" s="1"/>
      <c r="AK5" s="1"/>
      <c r="AL5" s="1"/>
      <c r="AM5" s="1"/>
      <c r="AN5" s="1"/>
    </row>
    <row r="6" spans="1:41" ht="5.25" customHeight="1" thickBot="1" x14ac:dyDescent="0.35">
      <c r="A6" s="95"/>
      <c r="B6" s="723"/>
      <c r="C6" s="95"/>
      <c r="D6" s="95"/>
      <c r="E6" s="95"/>
      <c r="F6" s="95"/>
      <c r="G6" s="95"/>
      <c r="H6" s="95"/>
      <c r="I6" s="95"/>
      <c r="J6" s="95"/>
      <c r="K6" s="1712"/>
      <c r="L6" s="1712"/>
      <c r="M6" s="1712"/>
      <c r="N6" s="1712"/>
      <c r="O6" s="1712"/>
      <c r="P6" s="1712"/>
      <c r="Q6" s="1712"/>
      <c r="R6" s="1712"/>
      <c r="S6" s="1712"/>
      <c r="T6" s="1712"/>
      <c r="U6" s="1712"/>
      <c r="V6" s="1712"/>
      <c r="W6" s="1712"/>
      <c r="X6" s="1712"/>
      <c r="Y6" s="1712"/>
      <c r="Z6" s="1712"/>
      <c r="AA6" s="1712"/>
      <c r="AB6" s="1712"/>
      <c r="AC6" s="1712"/>
      <c r="AD6" s="1712"/>
      <c r="AE6" s="1712"/>
      <c r="AF6" s="1712"/>
      <c r="AG6" s="1712"/>
      <c r="AH6" s="1712"/>
      <c r="AI6" s="1712"/>
      <c r="AJ6" s="1712"/>
      <c r="AK6" s="1712"/>
      <c r="AL6" s="1712"/>
      <c r="AM6" s="1712"/>
      <c r="AN6" s="1712"/>
    </row>
    <row r="7" spans="1:41" ht="15" customHeight="1" thickBot="1" x14ac:dyDescent="0.35">
      <c r="A7" s="227"/>
      <c r="B7" s="3398" t="s">
        <v>2687</v>
      </c>
      <c r="C7" s="3398"/>
      <c r="D7" s="3398"/>
      <c r="E7" s="3398"/>
      <c r="F7" s="3398"/>
      <c r="G7" s="3398"/>
      <c r="H7" s="3398"/>
      <c r="I7" s="3398"/>
      <c r="J7" s="3398"/>
      <c r="K7" s="3398"/>
      <c r="L7" s="3398"/>
      <c r="M7" s="3398"/>
      <c r="N7" s="3398"/>
      <c r="O7" s="3398"/>
      <c r="P7" s="3398"/>
      <c r="Q7" s="3398"/>
      <c r="R7" s="3398"/>
      <c r="S7" s="3398"/>
      <c r="T7" s="3398"/>
      <c r="U7" s="3398"/>
      <c r="V7" s="3398"/>
      <c r="W7" s="3398"/>
      <c r="X7" s="3398"/>
      <c r="Y7" s="3398"/>
      <c r="Z7" s="3398"/>
      <c r="AA7" s="3398"/>
      <c r="AB7" s="3398"/>
      <c r="AC7" s="3398"/>
      <c r="AD7" s="3398"/>
      <c r="AE7" s="3398"/>
      <c r="AF7" s="3398"/>
      <c r="AG7" s="3398"/>
      <c r="AH7" s="3398"/>
      <c r="AI7" s="3398"/>
      <c r="AJ7" s="3398"/>
      <c r="AK7" s="3398"/>
      <c r="AL7" s="3398"/>
      <c r="AM7" s="3398"/>
      <c r="AN7" s="1798"/>
      <c r="AO7" s="1798"/>
    </row>
    <row r="8" spans="1:41" ht="15" customHeight="1" x14ac:dyDescent="0.3">
      <c r="A8" s="864"/>
      <c r="B8" s="3398"/>
      <c r="C8" s="3398"/>
      <c r="D8" s="3398"/>
      <c r="E8" s="3398"/>
      <c r="F8" s="3398"/>
      <c r="G8" s="3398"/>
      <c r="H8" s="3398"/>
      <c r="I8" s="3398"/>
      <c r="J8" s="3398"/>
      <c r="K8" s="3398"/>
      <c r="L8" s="3398"/>
      <c r="M8" s="3398"/>
      <c r="N8" s="3398"/>
      <c r="O8" s="3398"/>
      <c r="P8" s="3398"/>
      <c r="Q8" s="3398"/>
      <c r="R8" s="3398"/>
      <c r="S8" s="3398"/>
      <c r="T8" s="3398"/>
      <c r="U8" s="3398"/>
      <c r="V8" s="3398"/>
      <c r="W8" s="3398"/>
      <c r="X8" s="3398"/>
      <c r="Y8" s="3398"/>
      <c r="Z8" s="3398"/>
      <c r="AA8" s="3398"/>
      <c r="AB8" s="3398"/>
      <c r="AC8" s="3398"/>
      <c r="AD8" s="3398"/>
      <c r="AE8" s="3398"/>
      <c r="AF8" s="3398"/>
      <c r="AG8" s="3398"/>
      <c r="AH8" s="3398"/>
      <c r="AI8" s="3398"/>
      <c r="AJ8" s="3398"/>
      <c r="AK8" s="3398"/>
      <c r="AL8" s="3398"/>
      <c r="AM8" s="3398"/>
      <c r="AN8" s="1798"/>
      <c r="AO8" s="1798"/>
    </row>
    <row r="9" spans="1:41" ht="4.5" customHeight="1" thickBot="1" x14ac:dyDescent="0.35">
      <c r="A9" s="864"/>
      <c r="B9" s="1060"/>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1060"/>
      <c r="AO9" s="1060"/>
    </row>
    <row r="10" spans="1:41" ht="15" customHeight="1" thickBot="1" x14ac:dyDescent="0.35">
      <c r="A10" s="227"/>
      <c r="B10" s="1799" t="s">
        <v>2211</v>
      </c>
      <c r="C10" s="1800"/>
      <c r="D10" s="1800"/>
      <c r="E10" s="1800"/>
      <c r="F10" s="1800"/>
      <c r="G10" s="1800"/>
      <c r="H10" s="1800"/>
      <c r="I10" s="1800"/>
      <c r="J10" s="1800"/>
      <c r="K10" s="1800"/>
      <c r="L10" s="1800"/>
      <c r="M10" s="1800"/>
      <c r="N10" s="1800"/>
      <c r="O10" s="1800"/>
      <c r="P10" s="1800"/>
      <c r="Q10" s="1800"/>
      <c r="R10" s="1800"/>
      <c r="S10" s="1800"/>
      <c r="T10" s="1800"/>
      <c r="U10" s="1800"/>
      <c r="V10" s="1800"/>
      <c r="W10" s="1800"/>
      <c r="X10" s="1800"/>
      <c r="Y10" s="1800"/>
      <c r="Z10" s="1800"/>
      <c r="AA10" s="1800"/>
      <c r="AB10" s="1800"/>
      <c r="AC10" s="1800"/>
      <c r="AD10" s="1800"/>
      <c r="AE10" s="1800"/>
      <c r="AF10" s="1800"/>
      <c r="AG10" s="1800"/>
      <c r="AH10" s="1800"/>
      <c r="AI10" s="1800"/>
      <c r="AJ10" s="1800"/>
      <c r="AK10" s="1800"/>
      <c r="AL10" s="1800"/>
      <c r="AM10" s="1800"/>
      <c r="AN10" s="1800"/>
      <c r="AO10" s="1800"/>
    </row>
    <row r="11" spans="1:41" ht="6.75" customHeight="1" x14ac:dyDescent="0.3">
      <c r="A11" s="95"/>
      <c r="B11" s="723"/>
      <c r="C11" s="95"/>
      <c r="D11" s="95"/>
      <c r="E11" s="95"/>
      <c r="F11" s="95"/>
      <c r="G11" s="95"/>
      <c r="H11" s="95"/>
      <c r="I11" s="95"/>
      <c r="J11" s="95"/>
      <c r="K11" s="1769"/>
      <c r="L11" s="1769"/>
      <c r="M11" s="1769"/>
      <c r="N11" s="1769"/>
      <c r="O11" s="1769"/>
      <c r="P11" s="1769"/>
      <c r="Q11" s="1769"/>
      <c r="R11" s="1769"/>
      <c r="S11" s="1769"/>
      <c r="T11" s="1769"/>
      <c r="U11" s="1769"/>
      <c r="V11" s="1769"/>
      <c r="W11" s="1769"/>
      <c r="X11" s="1769"/>
      <c r="Y11" s="1769"/>
      <c r="Z11" s="1769"/>
      <c r="AA11" s="1769"/>
      <c r="AB11" s="1769"/>
      <c r="AC11" s="1769"/>
      <c r="AD11" s="1769"/>
      <c r="AE11" s="1769"/>
      <c r="AF11" s="1769"/>
      <c r="AG11" s="1769"/>
      <c r="AH11" s="1769"/>
      <c r="AI11" s="1769"/>
      <c r="AJ11" s="1769"/>
      <c r="AK11" s="1769"/>
      <c r="AL11" s="1769"/>
      <c r="AM11" s="1769"/>
      <c r="AN11" s="1769"/>
    </row>
    <row r="12" spans="1:41" ht="15" customHeight="1" x14ac:dyDescent="0.3">
      <c r="B12" s="3421" t="s">
        <v>1405</v>
      </c>
      <c r="C12" s="3421"/>
      <c r="D12" s="3421"/>
      <c r="E12" s="3421"/>
      <c r="F12" s="3421"/>
      <c r="G12" s="3421"/>
      <c r="H12" s="3421"/>
      <c r="I12" s="3421"/>
      <c r="J12" s="3421"/>
      <c r="K12" s="3421"/>
      <c r="L12" s="3421"/>
      <c r="M12" s="3421"/>
      <c r="N12" s="3421"/>
      <c r="O12" s="3421"/>
      <c r="P12" s="3421"/>
      <c r="Q12" s="3421"/>
      <c r="R12" s="3421"/>
      <c r="S12" s="3421"/>
      <c r="T12" s="3421"/>
      <c r="U12" s="3421"/>
      <c r="V12" s="3421"/>
      <c r="W12" s="3421"/>
      <c r="X12" s="3421"/>
      <c r="Y12" s="3421"/>
      <c r="Z12" s="3421"/>
      <c r="AA12" s="3421"/>
      <c r="AB12" s="3421"/>
      <c r="AC12" s="3421"/>
      <c r="AD12" s="3421"/>
      <c r="AE12" s="3421"/>
      <c r="AF12" s="3421"/>
      <c r="AG12" s="3421"/>
      <c r="AH12" s="3421"/>
      <c r="AI12" s="3421"/>
      <c r="AJ12" s="3421"/>
      <c r="AK12" s="3421"/>
      <c r="AL12" s="3421"/>
      <c r="AM12" s="1766"/>
      <c r="AN12" s="1"/>
    </row>
    <row r="13" spans="1:41" ht="33" customHeight="1" x14ac:dyDescent="0.3">
      <c r="A13" s="1766"/>
      <c r="B13" s="3421"/>
      <c r="C13" s="3421"/>
      <c r="D13" s="3421"/>
      <c r="E13" s="3421"/>
      <c r="F13" s="3421"/>
      <c r="G13" s="3421"/>
      <c r="H13" s="3421"/>
      <c r="I13" s="3421"/>
      <c r="J13" s="3421"/>
      <c r="K13" s="3421"/>
      <c r="L13" s="3421"/>
      <c r="M13" s="3421"/>
      <c r="N13" s="3421"/>
      <c r="O13" s="3421"/>
      <c r="P13" s="3421"/>
      <c r="Q13" s="3421"/>
      <c r="R13" s="3421"/>
      <c r="S13" s="3421"/>
      <c r="T13" s="3421"/>
      <c r="U13" s="3421"/>
      <c r="V13" s="3421"/>
      <c r="W13" s="3421"/>
      <c r="X13" s="3421"/>
      <c r="Y13" s="3421"/>
      <c r="Z13" s="3421"/>
      <c r="AA13" s="3421"/>
      <c r="AB13" s="3421"/>
      <c r="AC13" s="3421"/>
      <c r="AD13" s="3421"/>
      <c r="AE13" s="3421"/>
      <c r="AF13" s="3421"/>
      <c r="AG13" s="3421"/>
      <c r="AH13" s="3421"/>
      <c r="AI13" s="3421"/>
      <c r="AJ13" s="3421"/>
      <c r="AK13" s="3421"/>
      <c r="AL13" s="3421"/>
      <c r="AM13" s="1766"/>
      <c r="AN13" s="1"/>
    </row>
    <row r="14" spans="1:41" ht="5.0999999999999996" customHeight="1" x14ac:dyDescent="0.3">
      <c r="A14" s="95"/>
      <c r="B14" s="95"/>
      <c r="C14" s="95"/>
      <c r="D14" s="95"/>
      <c r="E14" s="95"/>
      <c r="F14" s="95"/>
      <c r="G14" s="95"/>
      <c r="H14" s="95"/>
      <c r="I14" s="95"/>
      <c r="J14" s="95"/>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row>
    <row r="15" spans="1:41" ht="15" customHeight="1" thickBot="1" x14ac:dyDescent="0.35">
      <c r="A15" s="109" t="s">
        <v>158</v>
      </c>
      <c r="B15" s="3429"/>
      <c r="C15" s="3430"/>
      <c r="D15" s="3430"/>
      <c r="E15" s="3430"/>
      <c r="F15" s="3430"/>
      <c r="G15" s="3430"/>
      <c r="H15" s="3430"/>
      <c r="I15" s="3430"/>
      <c r="J15" s="3430"/>
      <c r="K15" s="3430"/>
      <c r="L15" s="3430"/>
      <c r="M15" s="3430"/>
      <c r="N15" s="3430"/>
      <c r="O15" s="3430"/>
      <c r="P15" s="3430"/>
      <c r="Q15" s="3430"/>
      <c r="R15" s="3430"/>
      <c r="S15" s="3430"/>
      <c r="T15" s="3430"/>
      <c r="U15" s="103"/>
      <c r="V15" s="3430"/>
      <c r="W15" s="3430"/>
      <c r="X15" s="3430"/>
      <c r="Y15" s="3430"/>
      <c r="Z15" s="3430"/>
      <c r="AA15" s="3430"/>
      <c r="AB15" s="3430"/>
      <c r="AC15" s="3430"/>
      <c r="AD15" s="3430"/>
      <c r="AE15" s="3430"/>
      <c r="AF15" s="3430"/>
      <c r="AG15" s="3430"/>
      <c r="AH15" s="3430"/>
      <c r="AI15" s="3430"/>
      <c r="AJ15" s="3430"/>
      <c r="AK15" s="3430"/>
      <c r="AL15" s="3431"/>
      <c r="AM15" s="1"/>
      <c r="AN15" s="1"/>
    </row>
    <row r="16" spans="1:41" ht="15" customHeight="1" x14ac:dyDescent="0.3">
      <c r="A16" s="95"/>
      <c r="B16" s="110" t="s">
        <v>617</v>
      </c>
      <c r="C16" s="95"/>
      <c r="D16" s="95"/>
      <c r="E16" s="95"/>
      <c r="F16" s="95"/>
      <c r="G16" s="95"/>
      <c r="H16" s="95"/>
      <c r="I16" s="95"/>
      <c r="J16" s="95"/>
      <c r="K16" s="24"/>
      <c r="L16" s="24"/>
      <c r="M16" s="24"/>
      <c r="N16" s="24"/>
      <c r="O16" s="24"/>
      <c r="P16" s="24"/>
      <c r="Q16" s="24"/>
      <c r="R16" s="24"/>
      <c r="S16" s="24"/>
      <c r="T16" s="24"/>
      <c r="U16" s="24"/>
      <c r="V16" s="89" t="s">
        <v>203</v>
      </c>
      <c r="W16" s="24"/>
      <c r="X16" s="24"/>
      <c r="Y16" s="24"/>
      <c r="Z16" s="24"/>
      <c r="AA16" s="24"/>
      <c r="AB16" s="24"/>
      <c r="AC16" s="24"/>
      <c r="AD16" s="24"/>
      <c r="AE16" s="24"/>
      <c r="AF16" s="24"/>
      <c r="AG16" s="24"/>
      <c r="AH16" s="24"/>
      <c r="AI16" s="24"/>
      <c r="AJ16" s="24"/>
      <c r="AK16" s="24"/>
      <c r="AL16" s="105"/>
      <c r="AM16" s="1"/>
      <c r="AN16" s="1"/>
    </row>
    <row r="17" spans="1:40" ht="15" customHeight="1" thickBot="1" x14ac:dyDescent="0.35">
      <c r="A17" s="95"/>
      <c r="B17" s="3425"/>
      <c r="C17" s="3426"/>
      <c r="D17" s="3426"/>
      <c r="E17" s="3426"/>
      <c r="F17" s="3426"/>
      <c r="G17" s="3426"/>
      <c r="H17" s="3426"/>
      <c r="I17" s="3426"/>
      <c r="J17" s="3426"/>
      <c r="K17" s="3426"/>
      <c r="L17" s="3426"/>
      <c r="M17" s="3426"/>
      <c r="N17" s="3426"/>
      <c r="O17" s="3426"/>
      <c r="P17" s="3426"/>
      <c r="Q17" s="3426"/>
      <c r="R17" s="3426"/>
      <c r="S17" s="3426"/>
      <c r="T17" s="3426"/>
      <c r="U17" s="100"/>
      <c r="V17" s="3426"/>
      <c r="W17" s="3426"/>
      <c r="X17" s="3426"/>
      <c r="Y17" s="3426"/>
      <c r="Z17" s="3426"/>
      <c r="AA17" s="3426"/>
      <c r="AB17" s="3426"/>
      <c r="AC17" s="3426"/>
      <c r="AD17" s="3426"/>
      <c r="AE17" s="3426"/>
      <c r="AF17" s="3426"/>
      <c r="AG17" s="3426"/>
      <c r="AH17" s="3426"/>
      <c r="AI17" s="3426"/>
      <c r="AJ17" s="3426"/>
      <c r="AK17" s="3426"/>
      <c r="AL17" s="3432"/>
      <c r="AM17" s="1"/>
      <c r="AN17" s="1"/>
    </row>
    <row r="18" spans="1:40" ht="15" customHeight="1" x14ac:dyDescent="0.3">
      <c r="A18" s="95"/>
      <c r="B18" s="110" t="s">
        <v>189</v>
      </c>
      <c r="C18" s="95"/>
      <c r="D18" s="95"/>
      <c r="E18" s="95"/>
      <c r="F18" s="95"/>
      <c r="G18" s="95"/>
      <c r="H18" s="95"/>
      <c r="I18" s="95"/>
      <c r="J18" s="95"/>
      <c r="K18" s="24"/>
      <c r="L18" s="24"/>
      <c r="M18" s="24"/>
      <c r="N18" s="24"/>
      <c r="O18" s="24"/>
      <c r="P18" s="24"/>
      <c r="Q18" s="24"/>
      <c r="R18" s="24"/>
      <c r="S18" s="24"/>
      <c r="T18" s="24"/>
      <c r="U18" s="24"/>
      <c r="V18" s="89" t="s">
        <v>167</v>
      </c>
      <c r="W18" s="24"/>
      <c r="X18" s="24"/>
      <c r="Y18" s="24"/>
      <c r="Z18" s="24"/>
      <c r="AA18" s="24"/>
      <c r="AB18" s="24"/>
      <c r="AC18" s="24"/>
      <c r="AD18" s="24"/>
      <c r="AE18" s="24"/>
      <c r="AF18" s="24"/>
      <c r="AG18" s="24"/>
      <c r="AH18" s="24"/>
      <c r="AI18" s="24"/>
      <c r="AJ18" s="24"/>
      <c r="AK18" s="24"/>
      <c r="AL18" s="105"/>
      <c r="AM18" s="1"/>
      <c r="AN18" s="1"/>
    </row>
    <row r="19" spans="1:40" ht="15" customHeight="1" thickBot="1" x14ac:dyDescent="0.35">
      <c r="A19" s="95"/>
      <c r="B19" s="3425"/>
      <c r="C19" s="3426"/>
      <c r="D19" s="3426"/>
      <c r="E19" s="3426"/>
      <c r="F19" s="3426"/>
      <c r="G19" s="3426"/>
      <c r="H19" s="3426"/>
      <c r="I19" s="3426"/>
      <c r="J19" s="3426"/>
      <c r="K19" s="100"/>
      <c r="L19" s="3427"/>
      <c r="M19" s="3427"/>
      <c r="N19" s="3427"/>
      <c r="O19" s="3427"/>
      <c r="P19" s="3427"/>
      <c r="Q19" s="3427"/>
      <c r="R19" s="3427"/>
      <c r="S19" s="3427"/>
      <c r="T19" s="3427"/>
      <c r="U19" s="24"/>
      <c r="V19" s="3426"/>
      <c r="W19" s="3426"/>
      <c r="X19" s="3426"/>
      <c r="Y19" s="3426"/>
      <c r="Z19" s="3426"/>
      <c r="AA19" s="3426"/>
      <c r="AB19" s="3426"/>
      <c r="AC19" s="3426"/>
      <c r="AD19" s="3426"/>
      <c r="AE19" s="3426"/>
      <c r="AF19" s="3426"/>
      <c r="AG19" s="3426"/>
      <c r="AH19" s="3426"/>
      <c r="AI19" s="3426"/>
      <c r="AJ19" s="3426"/>
      <c r="AK19" s="3426"/>
      <c r="AL19" s="3432"/>
      <c r="AM19" s="1"/>
      <c r="AN19" s="1"/>
    </row>
    <row r="20" spans="1:40" ht="15" customHeight="1" x14ac:dyDescent="0.3">
      <c r="A20" s="95"/>
      <c r="B20" s="111" t="s">
        <v>169</v>
      </c>
      <c r="C20" s="112"/>
      <c r="D20" s="112"/>
      <c r="E20" s="112"/>
      <c r="F20" s="112"/>
      <c r="G20" s="112"/>
      <c r="H20" s="112"/>
      <c r="I20" s="112"/>
      <c r="J20" s="112"/>
      <c r="K20" s="106"/>
      <c r="L20" s="113" t="s">
        <v>618</v>
      </c>
      <c r="M20" s="106"/>
      <c r="N20" s="106"/>
      <c r="O20" s="106"/>
      <c r="P20" s="106"/>
      <c r="Q20" s="106"/>
      <c r="R20" s="106"/>
      <c r="S20" s="106"/>
      <c r="T20" s="106"/>
      <c r="U20" s="106"/>
      <c r="V20" s="113" t="s">
        <v>619</v>
      </c>
      <c r="W20" s="106"/>
      <c r="X20" s="106"/>
      <c r="Y20" s="106"/>
      <c r="Z20" s="106"/>
      <c r="AA20" s="106"/>
      <c r="AB20" s="106"/>
      <c r="AC20" s="106"/>
      <c r="AD20" s="106"/>
      <c r="AE20" s="106"/>
      <c r="AF20" s="106"/>
      <c r="AG20" s="106"/>
      <c r="AH20" s="106"/>
      <c r="AI20" s="106"/>
      <c r="AJ20" s="106"/>
      <c r="AK20" s="106"/>
      <c r="AL20" s="107"/>
      <c r="AM20" s="1"/>
      <c r="AN20" s="1"/>
    </row>
    <row r="21" spans="1:40" ht="15" customHeight="1" x14ac:dyDescent="0.3">
      <c r="A21" s="95"/>
      <c r="B21" s="95"/>
      <c r="C21" s="95"/>
      <c r="D21" s="95"/>
      <c r="E21" s="95"/>
      <c r="F21" s="95"/>
      <c r="G21" s="95"/>
      <c r="H21" s="95"/>
      <c r="I21" s="95"/>
      <c r="J21" s="95"/>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ht="15" customHeight="1" thickBot="1" x14ac:dyDescent="0.35">
      <c r="A22" s="109" t="s">
        <v>165</v>
      </c>
      <c r="B22" s="3429"/>
      <c r="C22" s="3430"/>
      <c r="D22" s="3430"/>
      <c r="E22" s="3430"/>
      <c r="F22" s="3430"/>
      <c r="G22" s="3430"/>
      <c r="H22" s="3430"/>
      <c r="I22" s="3430"/>
      <c r="J22" s="3430"/>
      <c r="K22" s="3430"/>
      <c r="L22" s="3430"/>
      <c r="M22" s="3430"/>
      <c r="N22" s="3430"/>
      <c r="O22" s="3430"/>
      <c r="P22" s="3430"/>
      <c r="Q22" s="3430"/>
      <c r="R22" s="3430"/>
      <c r="S22" s="3430"/>
      <c r="T22" s="3430"/>
      <c r="U22" s="103"/>
      <c r="V22" s="3430"/>
      <c r="W22" s="3430"/>
      <c r="X22" s="3430"/>
      <c r="Y22" s="3430"/>
      <c r="Z22" s="3430"/>
      <c r="AA22" s="3430"/>
      <c r="AB22" s="3430"/>
      <c r="AC22" s="3430"/>
      <c r="AD22" s="3430"/>
      <c r="AE22" s="3430"/>
      <c r="AF22" s="3430"/>
      <c r="AG22" s="3430"/>
      <c r="AH22" s="3430"/>
      <c r="AI22" s="3430"/>
      <c r="AJ22" s="3430"/>
      <c r="AK22" s="3430"/>
      <c r="AL22" s="3431"/>
      <c r="AM22" s="1"/>
      <c r="AN22" s="1"/>
    </row>
    <row r="23" spans="1:40" ht="15" customHeight="1" x14ac:dyDescent="0.3">
      <c r="A23" s="95"/>
      <c r="B23" s="110" t="s">
        <v>617</v>
      </c>
      <c r="C23" s="95"/>
      <c r="D23" s="95"/>
      <c r="E23" s="95"/>
      <c r="F23" s="95"/>
      <c r="G23" s="95"/>
      <c r="H23" s="95"/>
      <c r="I23" s="95"/>
      <c r="J23" s="95"/>
      <c r="K23" s="24"/>
      <c r="L23" s="24"/>
      <c r="M23" s="24"/>
      <c r="N23" s="24"/>
      <c r="O23" s="24"/>
      <c r="P23" s="24"/>
      <c r="Q23" s="24"/>
      <c r="R23" s="24"/>
      <c r="S23" s="24"/>
      <c r="T23" s="24"/>
      <c r="U23" s="24"/>
      <c r="V23" s="89" t="s">
        <v>203</v>
      </c>
      <c r="W23" s="24"/>
      <c r="X23" s="24"/>
      <c r="Y23" s="24"/>
      <c r="Z23" s="24"/>
      <c r="AA23" s="24"/>
      <c r="AB23" s="24"/>
      <c r="AC23" s="24"/>
      <c r="AD23" s="24"/>
      <c r="AE23" s="24"/>
      <c r="AF23" s="24"/>
      <c r="AG23" s="24"/>
      <c r="AH23" s="24"/>
      <c r="AI23" s="24"/>
      <c r="AJ23" s="24"/>
      <c r="AK23" s="24"/>
      <c r="AL23" s="105"/>
      <c r="AM23" s="1"/>
      <c r="AN23" s="1"/>
    </row>
    <row r="24" spans="1:40" ht="15" customHeight="1" thickBot="1" x14ac:dyDescent="0.35">
      <c r="A24" s="95"/>
      <c r="B24" s="3425"/>
      <c r="C24" s="3426"/>
      <c r="D24" s="3426"/>
      <c r="E24" s="3426"/>
      <c r="F24" s="3426"/>
      <c r="G24" s="3426"/>
      <c r="H24" s="3426"/>
      <c r="I24" s="3426"/>
      <c r="J24" s="3426"/>
      <c r="K24" s="3426"/>
      <c r="L24" s="3426"/>
      <c r="M24" s="3426"/>
      <c r="N24" s="3426"/>
      <c r="O24" s="3426"/>
      <c r="P24" s="3426"/>
      <c r="Q24" s="3426"/>
      <c r="R24" s="3426"/>
      <c r="S24" s="3426"/>
      <c r="T24" s="3426"/>
      <c r="U24" s="100"/>
      <c r="V24" s="3426"/>
      <c r="W24" s="3426"/>
      <c r="X24" s="3426"/>
      <c r="Y24" s="3426"/>
      <c r="Z24" s="3426"/>
      <c r="AA24" s="3426"/>
      <c r="AB24" s="3426"/>
      <c r="AC24" s="3426"/>
      <c r="AD24" s="3426"/>
      <c r="AE24" s="3426"/>
      <c r="AF24" s="3426"/>
      <c r="AG24" s="3426"/>
      <c r="AH24" s="3426"/>
      <c r="AI24" s="3426"/>
      <c r="AJ24" s="3426"/>
      <c r="AK24" s="3426"/>
      <c r="AL24" s="3432"/>
      <c r="AM24" s="1"/>
      <c r="AN24" s="1"/>
    </row>
    <row r="25" spans="1:40" ht="15" customHeight="1" x14ac:dyDescent="0.3">
      <c r="A25" s="95"/>
      <c r="B25" s="110" t="s">
        <v>189</v>
      </c>
      <c r="C25" s="95"/>
      <c r="D25" s="95"/>
      <c r="E25" s="95"/>
      <c r="F25" s="95"/>
      <c r="G25" s="95"/>
      <c r="H25" s="95"/>
      <c r="I25" s="95"/>
      <c r="J25" s="95"/>
      <c r="K25" s="24"/>
      <c r="L25" s="24"/>
      <c r="M25" s="24"/>
      <c r="N25" s="24"/>
      <c r="O25" s="24"/>
      <c r="P25" s="24"/>
      <c r="Q25" s="24"/>
      <c r="R25" s="24"/>
      <c r="S25" s="24"/>
      <c r="T25" s="24"/>
      <c r="U25" s="24"/>
      <c r="V25" s="89" t="s">
        <v>167</v>
      </c>
      <c r="W25" s="24"/>
      <c r="X25" s="24"/>
      <c r="Y25" s="24"/>
      <c r="Z25" s="24"/>
      <c r="AA25" s="24"/>
      <c r="AB25" s="24"/>
      <c r="AC25" s="24"/>
      <c r="AD25" s="24"/>
      <c r="AE25" s="24"/>
      <c r="AF25" s="24"/>
      <c r="AG25" s="24"/>
      <c r="AH25" s="24"/>
      <c r="AI25" s="24"/>
      <c r="AJ25" s="24"/>
      <c r="AK25" s="24"/>
      <c r="AL25" s="105"/>
      <c r="AM25" s="1"/>
      <c r="AN25" s="1"/>
    </row>
    <row r="26" spans="1:40" ht="15" customHeight="1" thickBot="1" x14ac:dyDescent="0.35">
      <c r="A26" s="95"/>
      <c r="B26" s="3425"/>
      <c r="C26" s="3426"/>
      <c r="D26" s="3426"/>
      <c r="E26" s="3426"/>
      <c r="F26" s="3426"/>
      <c r="G26" s="3426"/>
      <c r="H26" s="3426"/>
      <c r="I26" s="3426"/>
      <c r="J26" s="3426"/>
      <c r="K26" s="100"/>
      <c r="L26" s="3427"/>
      <c r="M26" s="3427"/>
      <c r="N26" s="3427"/>
      <c r="O26" s="3427"/>
      <c r="P26" s="3427"/>
      <c r="Q26" s="3427"/>
      <c r="R26" s="3427"/>
      <c r="S26" s="3427"/>
      <c r="T26" s="3427"/>
      <c r="U26" s="24"/>
      <c r="V26" s="3395"/>
      <c r="W26" s="3395"/>
      <c r="X26" s="3395"/>
      <c r="Y26" s="3395"/>
      <c r="Z26" s="3395"/>
      <c r="AA26" s="3395"/>
      <c r="AB26" s="3395"/>
      <c r="AC26" s="3395"/>
      <c r="AD26" s="3395"/>
      <c r="AE26" s="3395"/>
      <c r="AF26" s="3395"/>
      <c r="AG26" s="3395"/>
      <c r="AH26" s="3395"/>
      <c r="AI26" s="3395"/>
      <c r="AJ26" s="3395"/>
      <c r="AK26" s="3395"/>
      <c r="AL26" s="3428"/>
      <c r="AM26" s="1"/>
      <c r="AN26" s="1"/>
    </row>
    <row r="27" spans="1:40" ht="15" customHeight="1" x14ac:dyDescent="0.3">
      <c r="A27" s="95"/>
      <c r="B27" s="111" t="s">
        <v>169</v>
      </c>
      <c r="C27" s="112"/>
      <c r="D27" s="112"/>
      <c r="E27" s="112"/>
      <c r="F27" s="112"/>
      <c r="G27" s="112"/>
      <c r="H27" s="112"/>
      <c r="I27" s="112"/>
      <c r="J27" s="112"/>
      <c r="K27" s="106"/>
      <c r="L27" s="113" t="s">
        <v>618</v>
      </c>
      <c r="M27" s="106"/>
      <c r="N27" s="106"/>
      <c r="O27" s="106"/>
      <c r="P27" s="106"/>
      <c r="Q27" s="106"/>
      <c r="R27" s="106"/>
      <c r="S27" s="106"/>
      <c r="T27" s="106"/>
      <c r="U27" s="106"/>
      <c r="V27" s="113" t="s">
        <v>619</v>
      </c>
      <c r="W27" s="106"/>
      <c r="X27" s="106"/>
      <c r="Y27" s="106"/>
      <c r="Z27" s="106"/>
      <c r="AA27" s="106"/>
      <c r="AB27" s="106"/>
      <c r="AC27" s="106"/>
      <c r="AD27" s="106"/>
      <c r="AE27" s="106"/>
      <c r="AF27" s="106"/>
      <c r="AG27" s="106"/>
      <c r="AH27" s="106"/>
      <c r="AI27" s="106"/>
      <c r="AJ27" s="106"/>
      <c r="AK27" s="106"/>
      <c r="AL27" s="107"/>
      <c r="AM27" s="1"/>
      <c r="AN27" s="1"/>
    </row>
    <row r="28" spans="1:40" ht="1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1:40" ht="15" customHeight="1" thickBot="1" x14ac:dyDescent="0.35">
      <c r="A29" s="109" t="s">
        <v>171</v>
      </c>
      <c r="B29" s="3429"/>
      <c r="C29" s="3430"/>
      <c r="D29" s="3430"/>
      <c r="E29" s="3430"/>
      <c r="F29" s="3430"/>
      <c r="G29" s="3430"/>
      <c r="H29" s="3430"/>
      <c r="I29" s="3430"/>
      <c r="J29" s="3430"/>
      <c r="K29" s="3430"/>
      <c r="L29" s="3430"/>
      <c r="M29" s="3430"/>
      <c r="N29" s="3430"/>
      <c r="O29" s="3430"/>
      <c r="P29" s="3430"/>
      <c r="Q29" s="3430"/>
      <c r="R29" s="3430"/>
      <c r="S29" s="3430"/>
      <c r="T29" s="3430"/>
      <c r="U29" s="103"/>
      <c r="V29" s="3430"/>
      <c r="W29" s="3430"/>
      <c r="X29" s="3430"/>
      <c r="Y29" s="3430"/>
      <c r="Z29" s="3430"/>
      <c r="AA29" s="3430"/>
      <c r="AB29" s="3430"/>
      <c r="AC29" s="3430"/>
      <c r="AD29" s="3430"/>
      <c r="AE29" s="3430"/>
      <c r="AF29" s="3430"/>
      <c r="AG29" s="3430"/>
      <c r="AH29" s="3430"/>
      <c r="AI29" s="3430"/>
      <c r="AJ29" s="3430"/>
      <c r="AK29" s="3430"/>
      <c r="AL29" s="3431"/>
      <c r="AM29" s="1"/>
      <c r="AN29" s="1"/>
    </row>
    <row r="30" spans="1:40" ht="15" customHeight="1" x14ac:dyDescent="0.3">
      <c r="A30" s="95"/>
      <c r="B30" s="110" t="s">
        <v>617</v>
      </c>
      <c r="C30" s="95"/>
      <c r="D30" s="95"/>
      <c r="E30" s="95"/>
      <c r="F30" s="95"/>
      <c r="G30" s="95"/>
      <c r="H30" s="95"/>
      <c r="I30" s="95"/>
      <c r="J30" s="95"/>
      <c r="K30" s="24"/>
      <c r="L30" s="24"/>
      <c r="M30" s="24"/>
      <c r="N30" s="24"/>
      <c r="O30" s="24"/>
      <c r="P30" s="24"/>
      <c r="Q30" s="24"/>
      <c r="R30" s="24"/>
      <c r="S30" s="24"/>
      <c r="T30" s="24"/>
      <c r="U30" s="24"/>
      <c r="V30" s="89" t="s">
        <v>203</v>
      </c>
      <c r="W30" s="24"/>
      <c r="X30" s="24"/>
      <c r="Y30" s="24"/>
      <c r="Z30" s="24"/>
      <c r="AA30" s="24"/>
      <c r="AB30" s="24"/>
      <c r="AC30" s="24"/>
      <c r="AD30" s="24"/>
      <c r="AE30" s="24"/>
      <c r="AF30" s="24"/>
      <c r="AG30" s="24"/>
      <c r="AH30" s="24"/>
      <c r="AI30" s="24"/>
      <c r="AJ30" s="24"/>
      <c r="AK30" s="24"/>
      <c r="AL30" s="105"/>
      <c r="AM30" s="1"/>
      <c r="AN30" s="1"/>
    </row>
    <row r="31" spans="1:40" ht="15" customHeight="1" thickBot="1" x14ac:dyDescent="0.35">
      <c r="A31" s="95"/>
      <c r="B31" s="3425"/>
      <c r="C31" s="3426"/>
      <c r="D31" s="3426"/>
      <c r="E31" s="3426"/>
      <c r="F31" s="3426"/>
      <c r="G31" s="3426"/>
      <c r="H31" s="3426"/>
      <c r="I31" s="3426"/>
      <c r="J31" s="3426"/>
      <c r="K31" s="3426"/>
      <c r="L31" s="3426"/>
      <c r="M31" s="3426"/>
      <c r="N31" s="3426"/>
      <c r="O31" s="3426"/>
      <c r="P31" s="3426"/>
      <c r="Q31" s="3426"/>
      <c r="R31" s="3426"/>
      <c r="S31" s="3426"/>
      <c r="T31" s="3426"/>
      <c r="U31" s="100"/>
      <c r="V31" s="3426"/>
      <c r="W31" s="3426"/>
      <c r="X31" s="3426"/>
      <c r="Y31" s="3426"/>
      <c r="Z31" s="3426"/>
      <c r="AA31" s="3426"/>
      <c r="AB31" s="3426"/>
      <c r="AC31" s="3426"/>
      <c r="AD31" s="3426"/>
      <c r="AE31" s="3426"/>
      <c r="AF31" s="3426"/>
      <c r="AG31" s="3426"/>
      <c r="AH31" s="3426"/>
      <c r="AI31" s="3426"/>
      <c r="AJ31" s="3426"/>
      <c r="AK31" s="3426"/>
      <c r="AL31" s="3432"/>
      <c r="AM31" s="1"/>
      <c r="AN31" s="1"/>
    </row>
    <row r="32" spans="1:40" ht="15" customHeight="1" x14ac:dyDescent="0.3">
      <c r="A32" s="95"/>
      <c r="B32" s="110" t="s">
        <v>189</v>
      </c>
      <c r="C32" s="95"/>
      <c r="D32" s="95"/>
      <c r="E32" s="95"/>
      <c r="F32" s="95"/>
      <c r="G32" s="95"/>
      <c r="H32" s="95"/>
      <c r="I32" s="95"/>
      <c r="J32" s="95"/>
      <c r="K32" s="24"/>
      <c r="L32" s="24"/>
      <c r="M32" s="24"/>
      <c r="N32" s="24"/>
      <c r="O32" s="24"/>
      <c r="P32" s="24"/>
      <c r="Q32" s="24"/>
      <c r="R32" s="24"/>
      <c r="S32" s="24"/>
      <c r="T32" s="24"/>
      <c r="U32" s="24"/>
      <c r="V32" s="89" t="s">
        <v>167</v>
      </c>
      <c r="W32" s="24"/>
      <c r="X32" s="24"/>
      <c r="Y32" s="24"/>
      <c r="Z32" s="24"/>
      <c r="AA32" s="24"/>
      <c r="AB32" s="24"/>
      <c r="AC32" s="24"/>
      <c r="AD32" s="24"/>
      <c r="AE32" s="24"/>
      <c r="AF32" s="24"/>
      <c r="AG32" s="24"/>
      <c r="AH32" s="24"/>
      <c r="AI32" s="24"/>
      <c r="AJ32" s="24"/>
      <c r="AK32" s="24"/>
      <c r="AL32" s="105"/>
      <c r="AM32" s="1"/>
      <c r="AN32" s="1"/>
    </row>
    <row r="33" spans="1:40" ht="15" customHeight="1" thickBot="1" x14ac:dyDescent="0.35">
      <c r="A33" s="95"/>
      <c r="B33" s="3425"/>
      <c r="C33" s="3426"/>
      <c r="D33" s="3426"/>
      <c r="E33" s="3426"/>
      <c r="F33" s="3426"/>
      <c r="G33" s="3426"/>
      <c r="H33" s="3426"/>
      <c r="I33" s="3426"/>
      <c r="J33" s="3426"/>
      <c r="K33" s="100"/>
      <c r="L33" s="3427"/>
      <c r="M33" s="3427"/>
      <c r="N33" s="3427"/>
      <c r="O33" s="3427"/>
      <c r="P33" s="3427"/>
      <c r="Q33" s="3427"/>
      <c r="R33" s="3427"/>
      <c r="S33" s="3427"/>
      <c r="T33" s="3427"/>
      <c r="U33" s="24"/>
      <c r="V33" s="3395"/>
      <c r="W33" s="3395"/>
      <c r="X33" s="3395"/>
      <c r="Y33" s="3395"/>
      <c r="Z33" s="3395"/>
      <c r="AA33" s="3395"/>
      <c r="AB33" s="3395"/>
      <c r="AC33" s="3395"/>
      <c r="AD33" s="3395"/>
      <c r="AE33" s="3395"/>
      <c r="AF33" s="3395"/>
      <c r="AG33" s="3395"/>
      <c r="AH33" s="3395"/>
      <c r="AI33" s="3395"/>
      <c r="AJ33" s="3395"/>
      <c r="AK33" s="3395"/>
      <c r="AL33" s="3428"/>
      <c r="AM33" s="1"/>
      <c r="AN33" s="1"/>
    </row>
    <row r="34" spans="1:40" ht="15" customHeight="1" x14ac:dyDescent="0.3">
      <c r="A34" s="95"/>
      <c r="B34" s="111" t="s">
        <v>169</v>
      </c>
      <c r="C34" s="112"/>
      <c r="D34" s="112"/>
      <c r="E34" s="112"/>
      <c r="F34" s="112"/>
      <c r="G34" s="112"/>
      <c r="H34" s="112"/>
      <c r="I34" s="112"/>
      <c r="J34" s="112"/>
      <c r="K34" s="106"/>
      <c r="L34" s="113" t="s">
        <v>618</v>
      </c>
      <c r="M34" s="106"/>
      <c r="N34" s="106"/>
      <c r="O34" s="106"/>
      <c r="P34" s="106"/>
      <c r="Q34" s="106"/>
      <c r="R34" s="106"/>
      <c r="S34" s="106"/>
      <c r="T34" s="106"/>
      <c r="U34" s="106"/>
      <c r="V34" s="113" t="s">
        <v>619</v>
      </c>
      <c r="W34" s="106"/>
      <c r="X34" s="106"/>
      <c r="Y34" s="106"/>
      <c r="Z34" s="106"/>
      <c r="AA34" s="106"/>
      <c r="AB34" s="106"/>
      <c r="AC34" s="106"/>
      <c r="AD34" s="106"/>
      <c r="AE34" s="106"/>
      <c r="AF34" s="106"/>
      <c r="AG34" s="106"/>
      <c r="AH34" s="106"/>
      <c r="AI34" s="106"/>
      <c r="AJ34" s="106"/>
      <c r="AK34" s="106"/>
      <c r="AL34" s="107"/>
      <c r="AM34" s="1"/>
      <c r="AN34" s="1"/>
    </row>
    <row r="35" spans="1:40" ht="1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ht="15" customHeight="1" thickBot="1" x14ac:dyDescent="0.35">
      <c r="A36" s="109" t="s">
        <v>178</v>
      </c>
      <c r="B36" s="3429"/>
      <c r="C36" s="3430"/>
      <c r="D36" s="3430"/>
      <c r="E36" s="3430"/>
      <c r="F36" s="3430"/>
      <c r="G36" s="3430"/>
      <c r="H36" s="3430"/>
      <c r="I36" s="3430"/>
      <c r="J36" s="3430"/>
      <c r="K36" s="3430"/>
      <c r="L36" s="3430"/>
      <c r="M36" s="3430"/>
      <c r="N36" s="3430"/>
      <c r="O36" s="3430"/>
      <c r="P36" s="3430"/>
      <c r="Q36" s="3430"/>
      <c r="R36" s="3430"/>
      <c r="S36" s="3430"/>
      <c r="T36" s="3430"/>
      <c r="U36" s="103"/>
      <c r="V36" s="3430"/>
      <c r="W36" s="3430"/>
      <c r="X36" s="3430"/>
      <c r="Y36" s="3430"/>
      <c r="Z36" s="3430"/>
      <c r="AA36" s="3430"/>
      <c r="AB36" s="3430"/>
      <c r="AC36" s="3430"/>
      <c r="AD36" s="3430"/>
      <c r="AE36" s="3430"/>
      <c r="AF36" s="3430"/>
      <c r="AG36" s="3430"/>
      <c r="AH36" s="3430"/>
      <c r="AI36" s="3430"/>
      <c r="AJ36" s="3430"/>
      <c r="AK36" s="3430"/>
      <c r="AL36" s="3431"/>
      <c r="AM36" s="1"/>
      <c r="AN36" s="1"/>
    </row>
    <row r="37" spans="1:40" ht="15" customHeight="1" x14ac:dyDescent="0.3">
      <c r="A37" s="95"/>
      <c r="B37" s="110" t="s">
        <v>617</v>
      </c>
      <c r="C37" s="95"/>
      <c r="D37" s="95"/>
      <c r="E37" s="95"/>
      <c r="F37" s="95"/>
      <c r="G37" s="95"/>
      <c r="H37" s="95"/>
      <c r="I37" s="95"/>
      <c r="J37" s="95"/>
      <c r="K37" s="24"/>
      <c r="L37" s="24"/>
      <c r="M37" s="24"/>
      <c r="N37" s="24"/>
      <c r="O37" s="24"/>
      <c r="P37" s="24"/>
      <c r="Q37" s="24"/>
      <c r="R37" s="24"/>
      <c r="S37" s="24"/>
      <c r="T37" s="24"/>
      <c r="U37" s="24"/>
      <c r="V37" s="89" t="s">
        <v>203</v>
      </c>
      <c r="W37" s="24"/>
      <c r="X37" s="24"/>
      <c r="Y37" s="24"/>
      <c r="Z37" s="24"/>
      <c r="AA37" s="24"/>
      <c r="AB37" s="24"/>
      <c r="AC37" s="24"/>
      <c r="AD37" s="24"/>
      <c r="AE37" s="24"/>
      <c r="AF37" s="24"/>
      <c r="AG37" s="24"/>
      <c r="AH37" s="24"/>
      <c r="AI37" s="24"/>
      <c r="AJ37" s="24"/>
      <c r="AK37" s="24"/>
      <c r="AL37" s="105"/>
      <c r="AM37" s="1"/>
      <c r="AN37" s="1"/>
    </row>
    <row r="38" spans="1:40" ht="15" customHeight="1" thickBot="1" x14ac:dyDescent="0.35">
      <c r="A38" s="95"/>
      <c r="B38" s="3425"/>
      <c r="C38" s="3426"/>
      <c r="D38" s="3426"/>
      <c r="E38" s="3426"/>
      <c r="F38" s="3426"/>
      <c r="G38" s="3426"/>
      <c r="H38" s="3426"/>
      <c r="I38" s="3426"/>
      <c r="J38" s="3426"/>
      <c r="K38" s="3426"/>
      <c r="L38" s="3426"/>
      <c r="M38" s="3426"/>
      <c r="N38" s="3426"/>
      <c r="O38" s="3426"/>
      <c r="P38" s="3426"/>
      <c r="Q38" s="3426"/>
      <c r="R38" s="3426"/>
      <c r="S38" s="3426"/>
      <c r="T38" s="3426"/>
      <c r="U38" s="100"/>
      <c r="V38" s="3426"/>
      <c r="W38" s="3426"/>
      <c r="X38" s="3426"/>
      <c r="Y38" s="3426"/>
      <c r="Z38" s="3426"/>
      <c r="AA38" s="3426"/>
      <c r="AB38" s="3426"/>
      <c r="AC38" s="3426"/>
      <c r="AD38" s="3426"/>
      <c r="AE38" s="3426"/>
      <c r="AF38" s="3426"/>
      <c r="AG38" s="3426"/>
      <c r="AH38" s="3426"/>
      <c r="AI38" s="3426"/>
      <c r="AJ38" s="3426"/>
      <c r="AK38" s="3426"/>
      <c r="AL38" s="3432"/>
      <c r="AM38" s="1"/>
      <c r="AN38" s="1"/>
    </row>
    <row r="39" spans="1:40" ht="15" customHeight="1" x14ac:dyDescent="0.3">
      <c r="A39" s="95"/>
      <c r="B39" s="110" t="s">
        <v>189</v>
      </c>
      <c r="C39" s="95"/>
      <c r="D39" s="95"/>
      <c r="E39" s="95"/>
      <c r="F39" s="95"/>
      <c r="G39" s="95"/>
      <c r="H39" s="95"/>
      <c r="I39" s="95"/>
      <c r="J39" s="95"/>
      <c r="K39" s="24"/>
      <c r="L39" s="24"/>
      <c r="M39" s="24"/>
      <c r="N39" s="24"/>
      <c r="O39" s="24"/>
      <c r="P39" s="24"/>
      <c r="Q39" s="24"/>
      <c r="R39" s="24"/>
      <c r="S39" s="24"/>
      <c r="T39" s="24"/>
      <c r="U39" s="24"/>
      <c r="V39" s="89" t="s">
        <v>167</v>
      </c>
      <c r="W39" s="24"/>
      <c r="X39" s="24"/>
      <c r="Y39" s="24"/>
      <c r="Z39" s="24"/>
      <c r="AA39" s="24"/>
      <c r="AB39" s="24"/>
      <c r="AC39" s="24"/>
      <c r="AD39" s="24"/>
      <c r="AE39" s="24"/>
      <c r="AF39" s="24"/>
      <c r="AG39" s="24"/>
      <c r="AH39" s="24"/>
      <c r="AI39" s="24"/>
      <c r="AJ39" s="24"/>
      <c r="AK39" s="24"/>
      <c r="AL39" s="105"/>
      <c r="AM39" s="1"/>
      <c r="AN39" s="1"/>
    </row>
    <row r="40" spans="1:40" ht="15" customHeight="1" thickBot="1" x14ac:dyDescent="0.35">
      <c r="A40" s="95"/>
      <c r="B40" s="3425"/>
      <c r="C40" s="3426"/>
      <c r="D40" s="3426"/>
      <c r="E40" s="3426"/>
      <c r="F40" s="3426"/>
      <c r="G40" s="3426"/>
      <c r="H40" s="3426"/>
      <c r="I40" s="3426"/>
      <c r="J40" s="3426"/>
      <c r="K40" s="100"/>
      <c r="L40" s="3427"/>
      <c r="M40" s="3427"/>
      <c r="N40" s="3427"/>
      <c r="O40" s="3427"/>
      <c r="P40" s="3427"/>
      <c r="Q40" s="3427"/>
      <c r="R40" s="3427"/>
      <c r="S40" s="3427"/>
      <c r="T40" s="3427"/>
      <c r="U40" s="24"/>
      <c r="V40" s="3395"/>
      <c r="W40" s="3395"/>
      <c r="X40" s="3395"/>
      <c r="Y40" s="3395"/>
      <c r="Z40" s="3395"/>
      <c r="AA40" s="3395"/>
      <c r="AB40" s="3395"/>
      <c r="AC40" s="3395"/>
      <c r="AD40" s="3395"/>
      <c r="AE40" s="3395"/>
      <c r="AF40" s="3395"/>
      <c r="AG40" s="3395"/>
      <c r="AH40" s="3395"/>
      <c r="AI40" s="3395"/>
      <c r="AJ40" s="3395"/>
      <c r="AK40" s="3395"/>
      <c r="AL40" s="3428"/>
      <c r="AM40" s="1"/>
      <c r="AN40" s="1"/>
    </row>
    <row r="41" spans="1:40" ht="15" customHeight="1" x14ac:dyDescent="0.3">
      <c r="A41" s="95"/>
      <c r="B41" s="111" t="s">
        <v>169</v>
      </c>
      <c r="C41" s="112"/>
      <c r="D41" s="112"/>
      <c r="E41" s="112"/>
      <c r="F41" s="112"/>
      <c r="G41" s="112"/>
      <c r="H41" s="112"/>
      <c r="I41" s="112"/>
      <c r="J41" s="112"/>
      <c r="K41" s="106"/>
      <c r="L41" s="113" t="s">
        <v>618</v>
      </c>
      <c r="M41" s="106"/>
      <c r="N41" s="106"/>
      <c r="O41" s="106"/>
      <c r="P41" s="106"/>
      <c r="Q41" s="106"/>
      <c r="R41" s="106"/>
      <c r="S41" s="106"/>
      <c r="T41" s="106"/>
      <c r="U41" s="106"/>
      <c r="V41" s="113" t="s">
        <v>619</v>
      </c>
      <c r="W41" s="106"/>
      <c r="X41" s="106"/>
      <c r="Y41" s="106"/>
      <c r="Z41" s="106"/>
      <c r="AA41" s="106"/>
      <c r="AB41" s="106"/>
      <c r="AC41" s="106"/>
      <c r="AD41" s="106"/>
      <c r="AE41" s="106"/>
      <c r="AF41" s="106"/>
      <c r="AG41" s="106"/>
      <c r="AH41" s="106"/>
      <c r="AI41" s="106"/>
      <c r="AJ41" s="106"/>
      <c r="AK41" s="106"/>
      <c r="AL41" s="107"/>
      <c r="AM41" s="1"/>
      <c r="AN41" s="1"/>
    </row>
    <row r="42" spans="1:40" ht="1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ht="15" customHeight="1" thickBot="1" x14ac:dyDescent="0.35">
      <c r="A43" s="109" t="s">
        <v>568</v>
      </c>
      <c r="B43" s="3429"/>
      <c r="C43" s="3430"/>
      <c r="D43" s="3430"/>
      <c r="E43" s="3430"/>
      <c r="F43" s="3430"/>
      <c r="G43" s="3430"/>
      <c r="H43" s="3430"/>
      <c r="I43" s="3430"/>
      <c r="J43" s="3430"/>
      <c r="K43" s="3430"/>
      <c r="L43" s="3430"/>
      <c r="M43" s="3430"/>
      <c r="N43" s="3430"/>
      <c r="O43" s="3430"/>
      <c r="P43" s="3430"/>
      <c r="Q43" s="3430"/>
      <c r="R43" s="3430"/>
      <c r="S43" s="3430"/>
      <c r="T43" s="3430"/>
      <c r="U43" s="103"/>
      <c r="V43" s="3430"/>
      <c r="W43" s="3430"/>
      <c r="X43" s="3430"/>
      <c r="Y43" s="3430"/>
      <c r="Z43" s="3430"/>
      <c r="AA43" s="3430"/>
      <c r="AB43" s="3430"/>
      <c r="AC43" s="3430"/>
      <c r="AD43" s="3430"/>
      <c r="AE43" s="3430"/>
      <c r="AF43" s="3430"/>
      <c r="AG43" s="3430"/>
      <c r="AH43" s="3430"/>
      <c r="AI43" s="3430"/>
      <c r="AJ43" s="3430"/>
      <c r="AK43" s="3430"/>
      <c r="AL43" s="3431"/>
      <c r="AM43" s="1"/>
      <c r="AN43" s="1"/>
    </row>
    <row r="44" spans="1:40" ht="15" customHeight="1" x14ac:dyDescent="0.3">
      <c r="A44" s="95"/>
      <c r="B44" s="110" t="s">
        <v>617</v>
      </c>
      <c r="C44" s="95"/>
      <c r="D44" s="95"/>
      <c r="E44" s="95"/>
      <c r="F44" s="95"/>
      <c r="G44" s="95"/>
      <c r="H44" s="95"/>
      <c r="I44" s="95"/>
      <c r="J44" s="95"/>
      <c r="K44" s="24"/>
      <c r="L44" s="24"/>
      <c r="M44" s="24"/>
      <c r="N44" s="24"/>
      <c r="O44" s="24"/>
      <c r="P44" s="24"/>
      <c r="Q44" s="24"/>
      <c r="R44" s="24"/>
      <c r="S44" s="24"/>
      <c r="T44" s="24"/>
      <c r="U44" s="24"/>
      <c r="V44" s="89" t="s">
        <v>203</v>
      </c>
      <c r="W44" s="24"/>
      <c r="X44" s="24"/>
      <c r="Y44" s="24"/>
      <c r="Z44" s="24"/>
      <c r="AA44" s="24"/>
      <c r="AB44" s="24"/>
      <c r="AC44" s="24"/>
      <c r="AD44" s="24"/>
      <c r="AE44" s="24"/>
      <c r="AF44" s="24"/>
      <c r="AG44" s="24"/>
      <c r="AH44" s="24"/>
      <c r="AI44" s="24"/>
      <c r="AJ44" s="24"/>
      <c r="AK44" s="24"/>
      <c r="AL44" s="105"/>
      <c r="AM44" s="1"/>
      <c r="AN44" s="1"/>
    </row>
    <row r="45" spans="1:40" ht="15" customHeight="1" thickBot="1" x14ac:dyDescent="0.35">
      <c r="A45" s="95"/>
      <c r="B45" s="3425"/>
      <c r="C45" s="3426"/>
      <c r="D45" s="3426"/>
      <c r="E45" s="3426"/>
      <c r="F45" s="3426"/>
      <c r="G45" s="3426"/>
      <c r="H45" s="3426"/>
      <c r="I45" s="3426"/>
      <c r="J45" s="3426"/>
      <c r="K45" s="3426"/>
      <c r="L45" s="3426"/>
      <c r="M45" s="3426"/>
      <c r="N45" s="3426"/>
      <c r="O45" s="3426"/>
      <c r="P45" s="3426"/>
      <c r="Q45" s="3426"/>
      <c r="R45" s="3426"/>
      <c r="S45" s="3426"/>
      <c r="T45" s="3426"/>
      <c r="U45" s="100"/>
      <c r="V45" s="3426"/>
      <c r="W45" s="3426"/>
      <c r="X45" s="3426"/>
      <c r="Y45" s="3426"/>
      <c r="Z45" s="3426"/>
      <c r="AA45" s="3426"/>
      <c r="AB45" s="3426"/>
      <c r="AC45" s="3426"/>
      <c r="AD45" s="3426"/>
      <c r="AE45" s="3426"/>
      <c r="AF45" s="3426"/>
      <c r="AG45" s="3426"/>
      <c r="AH45" s="3426"/>
      <c r="AI45" s="3426"/>
      <c r="AJ45" s="3426"/>
      <c r="AK45" s="3426"/>
      <c r="AL45" s="3432"/>
      <c r="AM45" s="1"/>
      <c r="AN45" s="1"/>
    </row>
    <row r="46" spans="1:40" ht="15" customHeight="1" x14ac:dyDescent="0.3">
      <c r="A46" s="95"/>
      <c r="B46" s="110" t="s">
        <v>189</v>
      </c>
      <c r="C46" s="95"/>
      <c r="D46" s="95"/>
      <c r="E46" s="95"/>
      <c r="F46" s="95"/>
      <c r="G46" s="95"/>
      <c r="H46" s="95"/>
      <c r="I46" s="95"/>
      <c r="J46" s="95"/>
      <c r="K46" s="24"/>
      <c r="L46" s="24"/>
      <c r="M46" s="24"/>
      <c r="N46" s="24"/>
      <c r="O46" s="24"/>
      <c r="P46" s="24"/>
      <c r="Q46" s="24"/>
      <c r="R46" s="24"/>
      <c r="S46" s="24"/>
      <c r="T46" s="24"/>
      <c r="U46" s="24"/>
      <c r="V46" s="89" t="s">
        <v>167</v>
      </c>
      <c r="W46" s="24"/>
      <c r="X46" s="24"/>
      <c r="Y46" s="24"/>
      <c r="Z46" s="24"/>
      <c r="AA46" s="24"/>
      <c r="AB46" s="24"/>
      <c r="AC46" s="24"/>
      <c r="AD46" s="24"/>
      <c r="AE46" s="24"/>
      <c r="AF46" s="24"/>
      <c r="AG46" s="24"/>
      <c r="AH46" s="24"/>
      <c r="AI46" s="24"/>
      <c r="AJ46" s="24"/>
      <c r="AK46" s="24"/>
      <c r="AL46" s="105"/>
      <c r="AM46" s="1"/>
      <c r="AN46" s="1"/>
    </row>
    <row r="47" spans="1:40" ht="15" customHeight="1" thickBot="1" x14ac:dyDescent="0.35">
      <c r="A47" s="95"/>
      <c r="B47" s="3425"/>
      <c r="C47" s="3426"/>
      <c r="D47" s="3426"/>
      <c r="E47" s="3426"/>
      <c r="F47" s="3426"/>
      <c r="G47" s="3426"/>
      <c r="H47" s="3426"/>
      <c r="I47" s="3426"/>
      <c r="J47" s="3426"/>
      <c r="K47" s="100"/>
      <c r="L47" s="3427"/>
      <c r="M47" s="3427"/>
      <c r="N47" s="3427"/>
      <c r="O47" s="3427"/>
      <c r="P47" s="3427"/>
      <c r="Q47" s="3427"/>
      <c r="R47" s="3427"/>
      <c r="S47" s="3427"/>
      <c r="T47" s="3427"/>
      <c r="U47" s="24"/>
      <c r="V47" s="3395"/>
      <c r="W47" s="3395"/>
      <c r="X47" s="3395"/>
      <c r="Y47" s="3395"/>
      <c r="Z47" s="3395"/>
      <c r="AA47" s="3395"/>
      <c r="AB47" s="3395"/>
      <c r="AC47" s="3395"/>
      <c r="AD47" s="3395"/>
      <c r="AE47" s="3395"/>
      <c r="AF47" s="3395"/>
      <c r="AG47" s="3395"/>
      <c r="AH47" s="3395"/>
      <c r="AI47" s="3395"/>
      <c r="AJ47" s="3395"/>
      <c r="AK47" s="3395"/>
      <c r="AL47" s="3428"/>
      <c r="AM47" s="1"/>
      <c r="AN47" s="1"/>
    </row>
    <row r="48" spans="1:40" ht="15" customHeight="1" x14ac:dyDescent="0.3">
      <c r="A48" s="95"/>
      <c r="B48" s="111" t="s">
        <v>169</v>
      </c>
      <c r="C48" s="112"/>
      <c r="D48" s="112"/>
      <c r="E48" s="112"/>
      <c r="F48" s="112"/>
      <c r="G48" s="112"/>
      <c r="H48" s="112"/>
      <c r="I48" s="112"/>
      <c r="J48" s="112"/>
      <c r="K48" s="106"/>
      <c r="L48" s="113" t="s">
        <v>618</v>
      </c>
      <c r="M48" s="106"/>
      <c r="N48" s="106"/>
      <c r="O48" s="106"/>
      <c r="P48" s="106"/>
      <c r="Q48" s="106"/>
      <c r="R48" s="106"/>
      <c r="S48" s="106"/>
      <c r="T48" s="106"/>
      <c r="U48" s="106"/>
      <c r="V48" s="113" t="s">
        <v>619</v>
      </c>
      <c r="W48" s="106"/>
      <c r="X48" s="106"/>
      <c r="Y48" s="106"/>
      <c r="Z48" s="106"/>
      <c r="AA48" s="106"/>
      <c r="AB48" s="106"/>
      <c r="AC48" s="106"/>
      <c r="AD48" s="106"/>
      <c r="AE48" s="106"/>
      <c r="AF48" s="106"/>
      <c r="AG48" s="106"/>
      <c r="AH48" s="106"/>
      <c r="AI48" s="106"/>
      <c r="AJ48" s="106"/>
      <c r="AK48" s="106"/>
      <c r="AL48" s="107"/>
      <c r="AM48" s="1"/>
      <c r="AN48" s="1"/>
    </row>
    <row r="49" spans="1:40" ht="15" customHeight="1" thickBot="1"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ht="15" customHeight="1" x14ac:dyDescent="0.3">
      <c r="A50" s="3433" t="s">
        <v>135</v>
      </c>
      <c r="B50" s="3434"/>
      <c r="C50" s="3434"/>
      <c r="D50" s="3434"/>
      <c r="E50" s="3434"/>
      <c r="F50" s="3434"/>
      <c r="G50" s="3434"/>
      <c r="H50" s="3434"/>
      <c r="I50" s="3434"/>
      <c r="J50" s="3434"/>
      <c r="K50" s="3434"/>
      <c r="L50" s="3434"/>
      <c r="M50" s="3434"/>
      <c r="N50" s="3434"/>
      <c r="O50" s="3434"/>
      <c r="P50" s="3434"/>
      <c r="Q50" s="3434"/>
      <c r="R50" s="3434"/>
      <c r="S50" s="3434"/>
      <c r="T50" s="3434"/>
      <c r="U50" s="3434"/>
      <c r="V50" s="3434"/>
      <c r="W50" s="3434"/>
      <c r="X50" s="3434"/>
      <c r="Y50" s="3434"/>
      <c r="Z50" s="3434"/>
      <c r="AA50" s="3434"/>
      <c r="AB50" s="3434"/>
      <c r="AC50" s="3434"/>
      <c r="AD50" s="3434"/>
      <c r="AE50" s="3434"/>
      <c r="AF50" s="3434"/>
      <c r="AG50" s="3434"/>
      <c r="AH50" s="3434"/>
      <c r="AI50" s="3434"/>
      <c r="AJ50" s="3434"/>
      <c r="AK50" s="3434"/>
      <c r="AL50" s="3434"/>
      <c r="AM50" s="3435"/>
      <c r="AN50" s="1"/>
    </row>
    <row r="51" spans="1:40" ht="15" customHeight="1" thickBot="1" x14ac:dyDescent="0.35">
      <c r="A51" s="3436"/>
      <c r="B51" s="3437"/>
      <c r="C51" s="3437"/>
      <c r="D51" s="3437"/>
      <c r="E51" s="3437"/>
      <c r="F51" s="3437"/>
      <c r="G51" s="3437"/>
      <c r="H51" s="3437"/>
      <c r="I51" s="3437"/>
      <c r="J51" s="3437"/>
      <c r="K51" s="3437"/>
      <c r="L51" s="3437"/>
      <c r="M51" s="3437"/>
      <c r="N51" s="3437"/>
      <c r="O51" s="3437"/>
      <c r="P51" s="3437"/>
      <c r="Q51" s="3437"/>
      <c r="R51" s="3437"/>
      <c r="S51" s="3437"/>
      <c r="T51" s="3437"/>
      <c r="U51" s="3437"/>
      <c r="V51" s="3437"/>
      <c r="W51" s="3437"/>
      <c r="X51" s="3437"/>
      <c r="Y51" s="3437"/>
      <c r="Z51" s="3437"/>
      <c r="AA51" s="3437"/>
      <c r="AB51" s="3437"/>
      <c r="AC51" s="3437"/>
      <c r="AD51" s="3437"/>
      <c r="AE51" s="3437"/>
      <c r="AF51" s="3437"/>
      <c r="AG51" s="3437"/>
      <c r="AH51" s="3437"/>
      <c r="AI51" s="3437"/>
      <c r="AJ51" s="3437"/>
      <c r="AK51" s="3437"/>
      <c r="AL51" s="3437"/>
      <c r="AM51" s="3438"/>
      <c r="AN51" s="1"/>
    </row>
    <row r="52" spans="1:40" ht="1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ht="15" customHeight="1" thickBot="1" x14ac:dyDescent="0.35">
      <c r="A53" s="647" t="s">
        <v>591</v>
      </c>
      <c r="B53" s="3429"/>
      <c r="C53" s="3430"/>
      <c r="D53" s="3430"/>
      <c r="E53" s="3430"/>
      <c r="F53" s="3430"/>
      <c r="G53" s="3430"/>
      <c r="H53" s="3430"/>
      <c r="I53" s="3430"/>
      <c r="J53" s="3430"/>
      <c r="K53" s="3430"/>
      <c r="L53" s="3430"/>
      <c r="M53" s="3430"/>
      <c r="N53" s="3430"/>
      <c r="O53" s="3430"/>
      <c r="P53" s="3430"/>
      <c r="Q53" s="3430"/>
      <c r="R53" s="3430"/>
      <c r="S53" s="3430"/>
      <c r="T53" s="3430"/>
      <c r="U53" s="103"/>
      <c r="V53" s="3430"/>
      <c r="W53" s="3430"/>
      <c r="X53" s="3430"/>
      <c r="Y53" s="3430"/>
      <c r="Z53" s="3430"/>
      <c r="AA53" s="3430"/>
      <c r="AB53" s="3430"/>
      <c r="AC53" s="3430"/>
      <c r="AD53" s="3430"/>
      <c r="AE53" s="3430"/>
      <c r="AF53" s="3430"/>
      <c r="AG53" s="3430"/>
      <c r="AH53" s="3430"/>
      <c r="AI53" s="3430"/>
      <c r="AJ53" s="3430"/>
      <c r="AK53" s="3430"/>
      <c r="AL53" s="3431"/>
      <c r="AM53" s="1"/>
      <c r="AN53" s="1"/>
    </row>
    <row r="54" spans="1:40" ht="15" customHeight="1" x14ac:dyDescent="0.3">
      <c r="A54" s="95"/>
      <c r="B54" s="110" t="s">
        <v>617</v>
      </c>
      <c r="C54" s="95"/>
      <c r="D54" s="95"/>
      <c r="E54" s="95"/>
      <c r="F54" s="95"/>
      <c r="G54" s="95"/>
      <c r="H54" s="95"/>
      <c r="I54" s="95"/>
      <c r="J54" s="95"/>
      <c r="K54" s="24"/>
      <c r="L54" s="24"/>
      <c r="M54" s="24"/>
      <c r="N54" s="24"/>
      <c r="O54" s="24"/>
      <c r="P54" s="24"/>
      <c r="Q54" s="24"/>
      <c r="R54" s="24"/>
      <c r="S54" s="24"/>
      <c r="T54" s="24"/>
      <c r="U54" s="24"/>
      <c r="V54" s="89" t="s">
        <v>203</v>
      </c>
      <c r="W54" s="24"/>
      <c r="X54" s="24"/>
      <c r="Y54" s="24"/>
      <c r="Z54" s="24"/>
      <c r="AA54" s="24"/>
      <c r="AB54" s="24"/>
      <c r="AC54" s="24"/>
      <c r="AD54" s="24"/>
      <c r="AE54" s="24"/>
      <c r="AF54" s="24"/>
      <c r="AG54" s="24"/>
      <c r="AH54" s="24"/>
      <c r="AI54" s="24"/>
      <c r="AJ54" s="24"/>
      <c r="AK54" s="24"/>
      <c r="AL54" s="105"/>
      <c r="AM54" s="1"/>
      <c r="AN54" s="1"/>
    </row>
    <row r="55" spans="1:40" ht="15" customHeight="1" thickBot="1" x14ac:dyDescent="0.35">
      <c r="A55" s="95"/>
      <c r="B55" s="3425"/>
      <c r="C55" s="3426"/>
      <c r="D55" s="3426"/>
      <c r="E55" s="3426"/>
      <c r="F55" s="3426"/>
      <c r="G55" s="3426"/>
      <c r="H55" s="3426"/>
      <c r="I55" s="3426"/>
      <c r="J55" s="3426"/>
      <c r="K55" s="3426"/>
      <c r="L55" s="3426"/>
      <c r="M55" s="3426"/>
      <c r="N55" s="3426"/>
      <c r="O55" s="3426"/>
      <c r="P55" s="3426"/>
      <c r="Q55" s="3426"/>
      <c r="R55" s="3426"/>
      <c r="S55" s="3426"/>
      <c r="T55" s="3426"/>
      <c r="U55" s="100"/>
      <c r="V55" s="3426"/>
      <c r="W55" s="3426"/>
      <c r="X55" s="3426"/>
      <c r="Y55" s="3426"/>
      <c r="Z55" s="3426"/>
      <c r="AA55" s="3426"/>
      <c r="AB55" s="3426"/>
      <c r="AC55" s="3426"/>
      <c r="AD55" s="3426"/>
      <c r="AE55" s="3426"/>
      <c r="AF55" s="3426"/>
      <c r="AG55" s="3426"/>
      <c r="AH55" s="3426"/>
      <c r="AI55" s="3426"/>
      <c r="AJ55" s="3426"/>
      <c r="AK55" s="3426"/>
      <c r="AL55" s="3432"/>
      <c r="AM55" s="1"/>
      <c r="AN55" s="1"/>
    </row>
    <row r="56" spans="1:40" ht="15" customHeight="1" x14ac:dyDescent="0.3">
      <c r="A56" s="95"/>
      <c r="B56" s="110" t="s">
        <v>189</v>
      </c>
      <c r="C56" s="95"/>
      <c r="D56" s="95"/>
      <c r="E56" s="95"/>
      <c r="F56" s="95"/>
      <c r="G56" s="95"/>
      <c r="H56" s="95"/>
      <c r="I56" s="95"/>
      <c r="J56" s="95"/>
      <c r="K56" s="24"/>
      <c r="L56" s="24"/>
      <c r="M56" s="24"/>
      <c r="N56" s="24"/>
      <c r="O56" s="24"/>
      <c r="P56" s="24"/>
      <c r="Q56" s="24"/>
      <c r="R56" s="24"/>
      <c r="S56" s="24"/>
      <c r="T56" s="24"/>
      <c r="U56" s="24"/>
      <c r="V56" s="89" t="s">
        <v>167</v>
      </c>
      <c r="W56" s="24"/>
      <c r="X56" s="24"/>
      <c r="Y56" s="24"/>
      <c r="Z56" s="24"/>
      <c r="AA56" s="24"/>
      <c r="AB56" s="24"/>
      <c r="AC56" s="24"/>
      <c r="AD56" s="24"/>
      <c r="AE56" s="24"/>
      <c r="AF56" s="24"/>
      <c r="AG56" s="24"/>
      <c r="AH56" s="24"/>
      <c r="AI56" s="24"/>
      <c r="AJ56" s="24"/>
      <c r="AK56" s="24"/>
      <c r="AL56" s="105"/>
      <c r="AM56" s="1"/>
      <c r="AN56" s="1"/>
    </row>
    <row r="57" spans="1:40" ht="15" customHeight="1" thickBot="1" x14ac:dyDescent="0.35">
      <c r="A57" s="95"/>
      <c r="B57" s="3425"/>
      <c r="C57" s="3426"/>
      <c r="D57" s="3426"/>
      <c r="E57" s="3426"/>
      <c r="F57" s="3426"/>
      <c r="G57" s="3426"/>
      <c r="H57" s="3426"/>
      <c r="I57" s="3426"/>
      <c r="J57" s="3426"/>
      <c r="K57" s="100"/>
      <c r="L57" s="3427"/>
      <c r="M57" s="3427"/>
      <c r="N57" s="3427"/>
      <c r="O57" s="3427"/>
      <c r="P57" s="3427"/>
      <c r="Q57" s="3427"/>
      <c r="R57" s="3427"/>
      <c r="S57" s="3427"/>
      <c r="T57" s="3427"/>
      <c r="U57" s="24"/>
      <c r="V57" s="3395"/>
      <c r="W57" s="3395"/>
      <c r="X57" s="3395"/>
      <c r="Y57" s="3395"/>
      <c r="Z57" s="3395"/>
      <c r="AA57" s="3395"/>
      <c r="AB57" s="3395"/>
      <c r="AC57" s="3395"/>
      <c r="AD57" s="3395"/>
      <c r="AE57" s="3395"/>
      <c r="AF57" s="3395"/>
      <c r="AG57" s="3395"/>
      <c r="AH57" s="3395"/>
      <c r="AI57" s="3395"/>
      <c r="AJ57" s="3395"/>
      <c r="AK57" s="3395"/>
      <c r="AL57" s="3428"/>
      <c r="AM57" s="1"/>
      <c r="AN57" s="1"/>
    </row>
    <row r="58" spans="1:40" ht="15" customHeight="1" x14ac:dyDescent="0.3">
      <c r="A58" s="95"/>
      <c r="B58" s="111" t="s">
        <v>169</v>
      </c>
      <c r="C58" s="112"/>
      <c r="D58" s="112"/>
      <c r="E58" s="112"/>
      <c r="F58" s="112"/>
      <c r="G58" s="112"/>
      <c r="H58" s="112"/>
      <c r="I58" s="112"/>
      <c r="J58" s="112"/>
      <c r="K58" s="106"/>
      <c r="L58" s="113" t="s">
        <v>618</v>
      </c>
      <c r="M58" s="106"/>
      <c r="N58" s="106"/>
      <c r="O58" s="106"/>
      <c r="P58" s="106"/>
      <c r="Q58" s="106"/>
      <c r="R58" s="106"/>
      <c r="S58" s="106"/>
      <c r="T58" s="106"/>
      <c r="U58" s="106"/>
      <c r="V58" s="113" t="s">
        <v>619</v>
      </c>
      <c r="W58" s="106"/>
      <c r="X58" s="106"/>
      <c r="Y58" s="106"/>
      <c r="Z58" s="106"/>
      <c r="AA58" s="106"/>
      <c r="AB58" s="106"/>
      <c r="AC58" s="106"/>
      <c r="AD58" s="106"/>
      <c r="AE58" s="106"/>
      <c r="AF58" s="106"/>
      <c r="AG58" s="106"/>
      <c r="AH58" s="106"/>
      <c r="AI58" s="106"/>
      <c r="AJ58" s="106"/>
      <c r="AK58" s="106"/>
      <c r="AL58" s="107"/>
      <c r="AM58" s="1"/>
      <c r="AN58" s="1"/>
    </row>
    <row r="59" spans="1:40" ht="15" customHeight="1" x14ac:dyDescent="0.3">
      <c r="A59" s="95"/>
      <c r="B59" s="95"/>
      <c r="C59" s="95"/>
      <c r="D59" s="95"/>
      <c r="E59" s="95"/>
      <c r="F59" s="95"/>
      <c r="G59" s="95"/>
      <c r="H59" s="95"/>
      <c r="I59" s="95"/>
      <c r="J59" s="95"/>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ht="15" customHeight="1" thickBot="1" x14ac:dyDescent="0.35">
      <c r="A60" s="647" t="s">
        <v>592</v>
      </c>
      <c r="B60" s="3429"/>
      <c r="C60" s="3430"/>
      <c r="D60" s="3430"/>
      <c r="E60" s="3430"/>
      <c r="F60" s="3430"/>
      <c r="G60" s="3430"/>
      <c r="H60" s="3430"/>
      <c r="I60" s="3430"/>
      <c r="J60" s="3430"/>
      <c r="K60" s="3430"/>
      <c r="L60" s="3430"/>
      <c r="M60" s="3430"/>
      <c r="N60" s="3430"/>
      <c r="O60" s="3430"/>
      <c r="P60" s="3430"/>
      <c r="Q60" s="3430"/>
      <c r="R60" s="3430"/>
      <c r="S60" s="3430"/>
      <c r="T60" s="3430"/>
      <c r="U60" s="103"/>
      <c r="V60" s="3430"/>
      <c r="W60" s="3430"/>
      <c r="X60" s="3430"/>
      <c r="Y60" s="3430"/>
      <c r="Z60" s="3430"/>
      <c r="AA60" s="3430"/>
      <c r="AB60" s="3430"/>
      <c r="AC60" s="3430"/>
      <c r="AD60" s="3430"/>
      <c r="AE60" s="3430"/>
      <c r="AF60" s="3430"/>
      <c r="AG60" s="3430"/>
      <c r="AH60" s="3430"/>
      <c r="AI60" s="3430"/>
      <c r="AJ60" s="3430"/>
      <c r="AK60" s="3430"/>
      <c r="AL60" s="3431"/>
      <c r="AM60" s="1"/>
      <c r="AN60" s="1"/>
    </row>
    <row r="61" spans="1:40" ht="15" customHeight="1" x14ac:dyDescent="0.3">
      <c r="A61" s="95"/>
      <c r="B61" s="110" t="s">
        <v>617</v>
      </c>
      <c r="C61" s="95"/>
      <c r="D61" s="95"/>
      <c r="E61" s="95"/>
      <c r="F61" s="95"/>
      <c r="G61" s="95"/>
      <c r="H61" s="95"/>
      <c r="I61" s="95"/>
      <c r="J61" s="95"/>
      <c r="K61" s="24"/>
      <c r="L61" s="24"/>
      <c r="M61" s="24"/>
      <c r="N61" s="24"/>
      <c r="O61" s="24"/>
      <c r="P61" s="24"/>
      <c r="Q61" s="24"/>
      <c r="R61" s="24"/>
      <c r="S61" s="24"/>
      <c r="T61" s="24"/>
      <c r="U61" s="24"/>
      <c r="V61" s="89" t="s">
        <v>203</v>
      </c>
      <c r="W61" s="24"/>
      <c r="X61" s="24"/>
      <c r="Y61" s="24"/>
      <c r="Z61" s="24"/>
      <c r="AA61" s="24"/>
      <c r="AB61" s="24"/>
      <c r="AC61" s="24"/>
      <c r="AD61" s="24"/>
      <c r="AE61" s="24"/>
      <c r="AF61" s="24"/>
      <c r="AG61" s="24"/>
      <c r="AH61" s="24"/>
      <c r="AI61" s="24"/>
      <c r="AJ61" s="24"/>
      <c r="AK61" s="24"/>
      <c r="AL61" s="105"/>
      <c r="AM61" s="1"/>
      <c r="AN61" s="1"/>
    </row>
    <row r="62" spans="1:40" ht="15" customHeight="1" thickBot="1" x14ac:dyDescent="0.35">
      <c r="A62" s="95"/>
      <c r="B62" s="3425"/>
      <c r="C62" s="3426"/>
      <c r="D62" s="3426"/>
      <c r="E62" s="3426"/>
      <c r="F62" s="3426"/>
      <c r="G62" s="3426"/>
      <c r="H62" s="3426"/>
      <c r="I62" s="3426"/>
      <c r="J62" s="3426"/>
      <c r="K62" s="3426"/>
      <c r="L62" s="3426"/>
      <c r="M62" s="3426"/>
      <c r="N62" s="3426"/>
      <c r="O62" s="3426"/>
      <c r="P62" s="3426"/>
      <c r="Q62" s="3426"/>
      <c r="R62" s="3426"/>
      <c r="S62" s="3426"/>
      <c r="T62" s="3426"/>
      <c r="U62" s="100"/>
      <c r="V62" s="3426"/>
      <c r="W62" s="3426"/>
      <c r="X62" s="3426"/>
      <c r="Y62" s="3426"/>
      <c r="Z62" s="3426"/>
      <c r="AA62" s="3426"/>
      <c r="AB62" s="3426"/>
      <c r="AC62" s="3426"/>
      <c r="AD62" s="3426"/>
      <c r="AE62" s="3426"/>
      <c r="AF62" s="3426"/>
      <c r="AG62" s="3426"/>
      <c r="AH62" s="3426"/>
      <c r="AI62" s="3426"/>
      <c r="AJ62" s="3426"/>
      <c r="AK62" s="3426"/>
      <c r="AL62" s="3432"/>
      <c r="AM62" s="1"/>
      <c r="AN62" s="1"/>
    </row>
    <row r="63" spans="1:40" ht="15" customHeight="1" x14ac:dyDescent="0.3">
      <c r="A63" s="95"/>
      <c r="B63" s="110" t="s">
        <v>189</v>
      </c>
      <c r="C63" s="95"/>
      <c r="D63" s="95"/>
      <c r="E63" s="95"/>
      <c r="F63" s="95"/>
      <c r="G63" s="95"/>
      <c r="H63" s="95"/>
      <c r="I63" s="95"/>
      <c r="J63" s="95"/>
      <c r="K63" s="24"/>
      <c r="L63" s="24"/>
      <c r="M63" s="24"/>
      <c r="N63" s="24"/>
      <c r="O63" s="24"/>
      <c r="P63" s="24"/>
      <c r="Q63" s="24"/>
      <c r="R63" s="24"/>
      <c r="S63" s="24"/>
      <c r="T63" s="24"/>
      <c r="U63" s="24"/>
      <c r="V63" s="89" t="s">
        <v>167</v>
      </c>
      <c r="W63" s="24"/>
      <c r="X63" s="24"/>
      <c r="Y63" s="24"/>
      <c r="Z63" s="24"/>
      <c r="AA63" s="24"/>
      <c r="AB63" s="24"/>
      <c r="AC63" s="24"/>
      <c r="AD63" s="24"/>
      <c r="AE63" s="24"/>
      <c r="AF63" s="24"/>
      <c r="AG63" s="24"/>
      <c r="AH63" s="24"/>
      <c r="AI63" s="24"/>
      <c r="AJ63" s="24"/>
      <c r="AK63" s="24"/>
      <c r="AL63" s="105"/>
      <c r="AM63" s="1"/>
      <c r="AN63" s="1"/>
    </row>
    <row r="64" spans="1:40" ht="15" customHeight="1" thickBot="1" x14ac:dyDescent="0.35">
      <c r="A64" s="95"/>
      <c r="B64" s="3425"/>
      <c r="C64" s="3426"/>
      <c r="D64" s="3426"/>
      <c r="E64" s="3426"/>
      <c r="F64" s="3426"/>
      <c r="G64" s="3426"/>
      <c r="H64" s="3426"/>
      <c r="I64" s="3426"/>
      <c r="J64" s="3426"/>
      <c r="K64" s="100"/>
      <c r="L64" s="3427"/>
      <c r="M64" s="3427"/>
      <c r="N64" s="3427"/>
      <c r="O64" s="3427"/>
      <c r="P64" s="3427"/>
      <c r="Q64" s="3427"/>
      <c r="R64" s="3427"/>
      <c r="S64" s="3427"/>
      <c r="T64" s="3427"/>
      <c r="U64" s="24"/>
      <c r="V64" s="3395"/>
      <c r="W64" s="3395"/>
      <c r="X64" s="3395"/>
      <c r="Y64" s="3395"/>
      <c r="Z64" s="3395"/>
      <c r="AA64" s="3395"/>
      <c r="AB64" s="3395"/>
      <c r="AC64" s="3395"/>
      <c r="AD64" s="3395"/>
      <c r="AE64" s="3395"/>
      <c r="AF64" s="3395"/>
      <c r="AG64" s="3395"/>
      <c r="AH64" s="3395"/>
      <c r="AI64" s="3395"/>
      <c r="AJ64" s="3395"/>
      <c r="AK64" s="3395"/>
      <c r="AL64" s="3428"/>
      <c r="AM64" s="1"/>
      <c r="AN64" s="1"/>
    </row>
    <row r="65" spans="1:40" ht="15" customHeight="1" x14ac:dyDescent="0.3">
      <c r="A65" s="95"/>
      <c r="B65" s="111" t="s">
        <v>169</v>
      </c>
      <c r="C65" s="112"/>
      <c r="D65" s="112"/>
      <c r="E65" s="112"/>
      <c r="F65" s="112"/>
      <c r="G65" s="112"/>
      <c r="H65" s="112"/>
      <c r="I65" s="112"/>
      <c r="J65" s="112"/>
      <c r="K65" s="106"/>
      <c r="L65" s="113" t="s">
        <v>618</v>
      </c>
      <c r="M65" s="106"/>
      <c r="N65" s="106"/>
      <c r="O65" s="106"/>
      <c r="P65" s="106"/>
      <c r="Q65" s="106"/>
      <c r="R65" s="106"/>
      <c r="S65" s="106"/>
      <c r="T65" s="106"/>
      <c r="U65" s="106"/>
      <c r="V65" s="113" t="s">
        <v>619</v>
      </c>
      <c r="W65" s="106"/>
      <c r="X65" s="106"/>
      <c r="Y65" s="106"/>
      <c r="Z65" s="106"/>
      <c r="AA65" s="106"/>
      <c r="AB65" s="106"/>
      <c r="AC65" s="106"/>
      <c r="AD65" s="106"/>
      <c r="AE65" s="106"/>
      <c r="AF65" s="106"/>
      <c r="AG65" s="106"/>
      <c r="AH65" s="106"/>
      <c r="AI65" s="106"/>
      <c r="AJ65" s="106"/>
      <c r="AK65" s="106"/>
      <c r="AL65" s="107"/>
      <c r="AM65" s="1"/>
      <c r="AN65" s="1"/>
    </row>
    <row r="66" spans="1:40" ht="1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ht="15" customHeight="1" thickBot="1" x14ac:dyDescent="0.35">
      <c r="A67" s="647" t="s">
        <v>593</v>
      </c>
      <c r="B67" s="3429"/>
      <c r="C67" s="3430"/>
      <c r="D67" s="3430"/>
      <c r="E67" s="3430"/>
      <c r="F67" s="3430"/>
      <c r="G67" s="3430"/>
      <c r="H67" s="3430"/>
      <c r="I67" s="3430"/>
      <c r="J67" s="3430"/>
      <c r="K67" s="3430"/>
      <c r="L67" s="3430"/>
      <c r="M67" s="3430"/>
      <c r="N67" s="3430"/>
      <c r="O67" s="3430"/>
      <c r="P67" s="3430"/>
      <c r="Q67" s="3430"/>
      <c r="R67" s="3430"/>
      <c r="S67" s="3430"/>
      <c r="T67" s="3430"/>
      <c r="U67" s="103"/>
      <c r="V67" s="3430"/>
      <c r="W67" s="3430"/>
      <c r="X67" s="3430"/>
      <c r="Y67" s="3430"/>
      <c r="Z67" s="3430"/>
      <c r="AA67" s="3430"/>
      <c r="AB67" s="3430"/>
      <c r="AC67" s="3430"/>
      <c r="AD67" s="3430"/>
      <c r="AE67" s="3430"/>
      <c r="AF67" s="3430"/>
      <c r="AG67" s="3430"/>
      <c r="AH67" s="3430"/>
      <c r="AI67" s="3430"/>
      <c r="AJ67" s="3430"/>
      <c r="AK67" s="3430"/>
      <c r="AL67" s="3431"/>
      <c r="AM67" s="1"/>
      <c r="AN67" s="1"/>
    </row>
    <row r="68" spans="1:40" ht="15" customHeight="1" x14ac:dyDescent="0.3">
      <c r="A68" s="95"/>
      <c r="B68" s="110" t="s">
        <v>617</v>
      </c>
      <c r="C68" s="95"/>
      <c r="D68" s="95"/>
      <c r="E68" s="95"/>
      <c r="F68" s="95"/>
      <c r="G68" s="95"/>
      <c r="H68" s="95"/>
      <c r="I68" s="95"/>
      <c r="J68" s="95"/>
      <c r="K68" s="24"/>
      <c r="L68" s="24"/>
      <c r="M68" s="24"/>
      <c r="N68" s="24"/>
      <c r="O68" s="24"/>
      <c r="P68" s="24"/>
      <c r="Q68" s="24"/>
      <c r="R68" s="24"/>
      <c r="S68" s="24"/>
      <c r="T68" s="24"/>
      <c r="U68" s="24"/>
      <c r="V68" s="89" t="s">
        <v>203</v>
      </c>
      <c r="W68" s="24"/>
      <c r="X68" s="24"/>
      <c r="Y68" s="24"/>
      <c r="Z68" s="24"/>
      <c r="AA68" s="24"/>
      <c r="AB68" s="24"/>
      <c r="AC68" s="24"/>
      <c r="AD68" s="24"/>
      <c r="AE68" s="24"/>
      <c r="AF68" s="24"/>
      <c r="AG68" s="24"/>
      <c r="AH68" s="24"/>
      <c r="AI68" s="24"/>
      <c r="AJ68" s="24"/>
      <c r="AK68" s="24"/>
      <c r="AL68" s="105"/>
      <c r="AM68" s="1"/>
      <c r="AN68" s="1"/>
    </row>
    <row r="69" spans="1:40" ht="15" customHeight="1" thickBot="1" x14ac:dyDescent="0.35">
      <c r="A69" s="95"/>
      <c r="B69" s="3425"/>
      <c r="C69" s="3426"/>
      <c r="D69" s="3426"/>
      <c r="E69" s="3426"/>
      <c r="F69" s="3426"/>
      <c r="G69" s="3426"/>
      <c r="H69" s="3426"/>
      <c r="I69" s="3426"/>
      <c r="J69" s="3426"/>
      <c r="K69" s="3426"/>
      <c r="L69" s="3426"/>
      <c r="M69" s="3426"/>
      <c r="N69" s="3426"/>
      <c r="O69" s="3426"/>
      <c r="P69" s="3426"/>
      <c r="Q69" s="3426"/>
      <c r="R69" s="3426"/>
      <c r="S69" s="3426"/>
      <c r="T69" s="3426"/>
      <c r="U69" s="100"/>
      <c r="V69" s="3426"/>
      <c r="W69" s="3426"/>
      <c r="X69" s="3426"/>
      <c r="Y69" s="3426"/>
      <c r="Z69" s="3426"/>
      <c r="AA69" s="3426"/>
      <c r="AB69" s="3426"/>
      <c r="AC69" s="3426"/>
      <c r="AD69" s="3426"/>
      <c r="AE69" s="3426"/>
      <c r="AF69" s="3426"/>
      <c r="AG69" s="3426"/>
      <c r="AH69" s="3426"/>
      <c r="AI69" s="3426"/>
      <c r="AJ69" s="3426"/>
      <c r="AK69" s="3426"/>
      <c r="AL69" s="3432"/>
      <c r="AM69" s="1"/>
      <c r="AN69" s="1"/>
    </row>
    <row r="70" spans="1:40" ht="15" customHeight="1" x14ac:dyDescent="0.3">
      <c r="A70" s="95"/>
      <c r="B70" s="110" t="s">
        <v>189</v>
      </c>
      <c r="C70" s="95"/>
      <c r="D70" s="95"/>
      <c r="E70" s="95"/>
      <c r="F70" s="95"/>
      <c r="G70" s="95"/>
      <c r="H70" s="95"/>
      <c r="I70" s="95"/>
      <c r="J70" s="95"/>
      <c r="K70" s="24"/>
      <c r="L70" s="24"/>
      <c r="M70" s="24"/>
      <c r="N70" s="24"/>
      <c r="O70" s="24"/>
      <c r="P70" s="24"/>
      <c r="Q70" s="24"/>
      <c r="R70" s="24"/>
      <c r="S70" s="24"/>
      <c r="T70" s="24"/>
      <c r="U70" s="24"/>
      <c r="V70" s="89" t="s">
        <v>167</v>
      </c>
      <c r="W70" s="24"/>
      <c r="X70" s="24"/>
      <c r="Y70" s="24"/>
      <c r="Z70" s="24"/>
      <c r="AA70" s="24"/>
      <c r="AB70" s="24"/>
      <c r="AC70" s="24"/>
      <c r="AD70" s="24"/>
      <c r="AE70" s="24"/>
      <c r="AF70" s="24"/>
      <c r="AG70" s="24"/>
      <c r="AH70" s="24"/>
      <c r="AI70" s="24"/>
      <c r="AJ70" s="24"/>
      <c r="AK70" s="24"/>
      <c r="AL70" s="105"/>
      <c r="AM70" s="1"/>
      <c r="AN70" s="1"/>
    </row>
    <row r="71" spans="1:40" ht="15" customHeight="1" thickBot="1" x14ac:dyDescent="0.35">
      <c r="A71" s="95"/>
      <c r="B71" s="3425"/>
      <c r="C71" s="3426"/>
      <c r="D71" s="3426"/>
      <c r="E71" s="3426"/>
      <c r="F71" s="3426"/>
      <c r="G71" s="3426"/>
      <c r="H71" s="3426"/>
      <c r="I71" s="3426"/>
      <c r="J71" s="3426"/>
      <c r="K71" s="100"/>
      <c r="L71" s="3427"/>
      <c r="M71" s="3427"/>
      <c r="N71" s="3427"/>
      <c r="O71" s="3427"/>
      <c r="P71" s="3427"/>
      <c r="Q71" s="3427"/>
      <c r="R71" s="3427"/>
      <c r="S71" s="3427"/>
      <c r="T71" s="3427"/>
      <c r="U71" s="24"/>
      <c r="V71" s="3395"/>
      <c r="W71" s="3395"/>
      <c r="X71" s="3395"/>
      <c r="Y71" s="3395"/>
      <c r="Z71" s="3395"/>
      <c r="AA71" s="3395"/>
      <c r="AB71" s="3395"/>
      <c r="AC71" s="3395"/>
      <c r="AD71" s="3395"/>
      <c r="AE71" s="3395"/>
      <c r="AF71" s="3395"/>
      <c r="AG71" s="3395"/>
      <c r="AH71" s="3395"/>
      <c r="AI71" s="3395"/>
      <c r="AJ71" s="3395"/>
      <c r="AK71" s="3395"/>
      <c r="AL71" s="3428"/>
      <c r="AM71" s="1"/>
      <c r="AN71" s="1"/>
    </row>
    <row r="72" spans="1:40" ht="15" customHeight="1" x14ac:dyDescent="0.3">
      <c r="A72" s="95"/>
      <c r="B72" s="111" t="s">
        <v>169</v>
      </c>
      <c r="C72" s="112"/>
      <c r="D72" s="112"/>
      <c r="E72" s="112"/>
      <c r="F72" s="112"/>
      <c r="G72" s="112"/>
      <c r="H72" s="112"/>
      <c r="I72" s="112"/>
      <c r="J72" s="112"/>
      <c r="K72" s="106"/>
      <c r="L72" s="113" t="s">
        <v>618</v>
      </c>
      <c r="M72" s="106"/>
      <c r="N72" s="106"/>
      <c r="O72" s="106"/>
      <c r="P72" s="106"/>
      <c r="Q72" s="106"/>
      <c r="R72" s="106"/>
      <c r="S72" s="106"/>
      <c r="T72" s="106"/>
      <c r="U72" s="106"/>
      <c r="V72" s="113" t="s">
        <v>619</v>
      </c>
      <c r="W72" s="106"/>
      <c r="X72" s="106"/>
      <c r="Y72" s="106"/>
      <c r="Z72" s="106"/>
      <c r="AA72" s="106"/>
      <c r="AB72" s="106"/>
      <c r="AC72" s="106"/>
      <c r="AD72" s="106"/>
      <c r="AE72" s="106"/>
      <c r="AF72" s="106"/>
      <c r="AG72" s="106"/>
      <c r="AH72" s="106"/>
      <c r="AI72" s="106"/>
      <c r="AJ72" s="106"/>
      <c r="AK72" s="106"/>
      <c r="AL72" s="107"/>
      <c r="AM72" s="1"/>
      <c r="AN72" s="1"/>
    </row>
    <row r="73" spans="1:40" ht="1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ht="15" customHeight="1" thickBot="1" x14ac:dyDescent="0.35">
      <c r="A74" s="647" t="s">
        <v>594</v>
      </c>
      <c r="B74" s="3429"/>
      <c r="C74" s="3430"/>
      <c r="D74" s="3430"/>
      <c r="E74" s="3430"/>
      <c r="F74" s="3430"/>
      <c r="G74" s="3430"/>
      <c r="H74" s="3430"/>
      <c r="I74" s="3430"/>
      <c r="J74" s="3430"/>
      <c r="K74" s="3430"/>
      <c r="L74" s="3430"/>
      <c r="M74" s="3430"/>
      <c r="N74" s="3430"/>
      <c r="O74" s="3430"/>
      <c r="P74" s="3430"/>
      <c r="Q74" s="3430"/>
      <c r="R74" s="3430"/>
      <c r="S74" s="3430"/>
      <c r="T74" s="3430"/>
      <c r="U74" s="103"/>
      <c r="V74" s="3430"/>
      <c r="W74" s="3430"/>
      <c r="X74" s="3430"/>
      <c r="Y74" s="3430"/>
      <c r="Z74" s="3430"/>
      <c r="AA74" s="3430"/>
      <c r="AB74" s="3430"/>
      <c r="AC74" s="3430"/>
      <c r="AD74" s="3430"/>
      <c r="AE74" s="3430"/>
      <c r="AF74" s="3430"/>
      <c r="AG74" s="3430"/>
      <c r="AH74" s="3430"/>
      <c r="AI74" s="3430"/>
      <c r="AJ74" s="3430"/>
      <c r="AK74" s="3430"/>
      <c r="AL74" s="3431"/>
      <c r="AM74" s="1"/>
      <c r="AN74" s="1"/>
    </row>
    <row r="75" spans="1:40" ht="15" customHeight="1" x14ac:dyDescent="0.3">
      <c r="A75" s="95"/>
      <c r="B75" s="110" t="s">
        <v>617</v>
      </c>
      <c r="C75" s="95"/>
      <c r="D75" s="95"/>
      <c r="E75" s="95"/>
      <c r="F75" s="95"/>
      <c r="G75" s="95"/>
      <c r="H75" s="95"/>
      <c r="I75" s="95"/>
      <c r="J75" s="95"/>
      <c r="K75" s="24"/>
      <c r="L75" s="24"/>
      <c r="M75" s="24"/>
      <c r="N75" s="24"/>
      <c r="O75" s="24"/>
      <c r="P75" s="24"/>
      <c r="Q75" s="24"/>
      <c r="R75" s="24"/>
      <c r="S75" s="24"/>
      <c r="T75" s="24"/>
      <c r="U75" s="24"/>
      <c r="V75" s="89" t="s">
        <v>203</v>
      </c>
      <c r="W75" s="24"/>
      <c r="X75" s="24"/>
      <c r="Y75" s="24"/>
      <c r="Z75" s="24"/>
      <c r="AA75" s="24"/>
      <c r="AB75" s="24"/>
      <c r="AC75" s="24"/>
      <c r="AD75" s="24"/>
      <c r="AE75" s="24"/>
      <c r="AF75" s="24"/>
      <c r="AG75" s="24"/>
      <c r="AH75" s="24"/>
      <c r="AI75" s="24"/>
      <c r="AJ75" s="24"/>
      <c r="AK75" s="24"/>
      <c r="AL75" s="105"/>
      <c r="AM75" s="1"/>
      <c r="AN75" s="1"/>
    </row>
    <row r="76" spans="1:40" ht="15" customHeight="1" thickBot="1" x14ac:dyDescent="0.35">
      <c r="A76" s="95"/>
      <c r="B76" s="3425"/>
      <c r="C76" s="3426"/>
      <c r="D76" s="3426"/>
      <c r="E76" s="3426"/>
      <c r="F76" s="3426"/>
      <c r="G76" s="3426"/>
      <c r="H76" s="3426"/>
      <c r="I76" s="3426"/>
      <c r="J76" s="3426"/>
      <c r="K76" s="3426"/>
      <c r="L76" s="3426"/>
      <c r="M76" s="3426"/>
      <c r="N76" s="3426"/>
      <c r="O76" s="3426"/>
      <c r="P76" s="3426"/>
      <c r="Q76" s="3426"/>
      <c r="R76" s="3426"/>
      <c r="S76" s="3426"/>
      <c r="T76" s="3426"/>
      <c r="U76" s="100"/>
      <c r="V76" s="3426"/>
      <c r="W76" s="3426"/>
      <c r="X76" s="3426"/>
      <c r="Y76" s="3426"/>
      <c r="Z76" s="3426"/>
      <c r="AA76" s="3426"/>
      <c r="AB76" s="3426"/>
      <c r="AC76" s="3426"/>
      <c r="AD76" s="3426"/>
      <c r="AE76" s="3426"/>
      <c r="AF76" s="3426"/>
      <c r="AG76" s="3426"/>
      <c r="AH76" s="3426"/>
      <c r="AI76" s="3426"/>
      <c r="AJ76" s="3426"/>
      <c r="AK76" s="3426"/>
      <c r="AL76" s="3432"/>
      <c r="AM76" s="1"/>
      <c r="AN76" s="1"/>
    </row>
    <row r="77" spans="1:40" ht="15" customHeight="1" x14ac:dyDescent="0.3">
      <c r="A77" s="95"/>
      <c r="B77" s="110" t="s">
        <v>189</v>
      </c>
      <c r="C77" s="95"/>
      <c r="D77" s="95"/>
      <c r="E77" s="95"/>
      <c r="F77" s="95"/>
      <c r="G77" s="95"/>
      <c r="H77" s="95"/>
      <c r="I77" s="95"/>
      <c r="J77" s="95"/>
      <c r="K77" s="24"/>
      <c r="L77" s="24"/>
      <c r="M77" s="24"/>
      <c r="N77" s="24"/>
      <c r="O77" s="24"/>
      <c r="P77" s="24"/>
      <c r="Q77" s="24"/>
      <c r="R77" s="24"/>
      <c r="S77" s="24"/>
      <c r="T77" s="24"/>
      <c r="U77" s="24"/>
      <c r="V77" s="89" t="s">
        <v>167</v>
      </c>
      <c r="W77" s="24"/>
      <c r="X77" s="24"/>
      <c r="Y77" s="24"/>
      <c r="Z77" s="24"/>
      <c r="AA77" s="24"/>
      <c r="AB77" s="24"/>
      <c r="AC77" s="24"/>
      <c r="AD77" s="24"/>
      <c r="AE77" s="24"/>
      <c r="AF77" s="24"/>
      <c r="AG77" s="24"/>
      <c r="AH77" s="24"/>
      <c r="AI77" s="24"/>
      <c r="AJ77" s="24"/>
      <c r="AK77" s="24"/>
      <c r="AL77" s="105"/>
      <c r="AM77" s="1"/>
      <c r="AN77" s="1"/>
    </row>
    <row r="78" spans="1:40" ht="15" customHeight="1" thickBot="1" x14ac:dyDescent="0.35">
      <c r="A78" s="95"/>
      <c r="B78" s="3425"/>
      <c r="C78" s="3426"/>
      <c r="D78" s="3426"/>
      <c r="E78" s="3426"/>
      <c r="F78" s="3426"/>
      <c r="G78" s="3426"/>
      <c r="H78" s="3426"/>
      <c r="I78" s="3426"/>
      <c r="J78" s="3426"/>
      <c r="K78" s="100"/>
      <c r="L78" s="3427"/>
      <c r="M78" s="3427"/>
      <c r="N78" s="3427"/>
      <c r="O78" s="3427"/>
      <c r="P78" s="3427"/>
      <c r="Q78" s="3427"/>
      <c r="R78" s="3427"/>
      <c r="S78" s="3427"/>
      <c r="T78" s="3427"/>
      <c r="U78" s="24"/>
      <c r="V78" s="3395"/>
      <c r="W78" s="3395"/>
      <c r="X78" s="3395"/>
      <c r="Y78" s="3395"/>
      <c r="Z78" s="3395"/>
      <c r="AA78" s="3395"/>
      <c r="AB78" s="3395"/>
      <c r="AC78" s="3395"/>
      <c r="AD78" s="3395"/>
      <c r="AE78" s="3395"/>
      <c r="AF78" s="3395"/>
      <c r="AG78" s="3395"/>
      <c r="AH78" s="3395"/>
      <c r="AI78" s="3395"/>
      <c r="AJ78" s="3395"/>
      <c r="AK78" s="3395"/>
      <c r="AL78" s="3428"/>
      <c r="AM78" s="1"/>
      <c r="AN78" s="1"/>
    </row>
    <row r="79" spans="1:40" ht="15" customHeight="1" x14ac:dyDescent="0.3">
      <c r="A79" s="95"/>
      <c r="B79" s="111" t="s">
        <v>169</v>
      </c>
      <c r="C79" s="112"/>
      <c r="D79" s="112"/>
      <c r="E79" s="112"/>
      <c r="F79" s="112"/>
      <c r="G79" s="112"/>
      <c r="H79" s="112"/>
      <c r="I79" s="112"/>
      <c r="J79" s="112"/>
      <c r="K79" s="106"/>
      <c r="L79" s="113" t="s">
        <v>618</v>
      </c>
      <c r="M79" s="106"/>
      <c r="N79" s="106"/>
      <c r="O79" s="106"/>
      <c r="P79" s="106"/>
      <c r="Q79" s="106"/>
      <c r="R79" s="106"/>
      <c r="S79" s="106"/>
      <c r="T79" s="106"/>
      <c r="U79" s="106"/>
      <c r="V79" s="113" t="s">
        <v>619</v>
      </c>
      <c r="W79" s="106"/>
      <c r="X79" s="106"/>
      <c r="Y79" s="106"/>
      <c r="Z79" s="106"/>
      <c r="AA79" s="106"/>
      <c r="AB79" s="106"/>
      <c r="AC79" s="106"/>
      <c r="AD79" s="106"/>
      <c r="AE79" s="106"/>
      <c r="AF79" s="106"/>
      <c r="AG79" s="106"/>
      <c r="AH79" s="106"/>
      <c r="AI79" s="106"/>
      <c r="AJ79" s="106"/>
      <c r="AK79" s="106"/>
      <c r="AL79" s="107"/>
      <c r="AM79" s="1"/>
      <c r="AN79" s="1"/>
    </row>
    <row r="80" spans="1:40" ht="1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ht="15" customHeight="1" thickBot="1" x14ac:dyDescent="0.35">
      <c r="A81" s="647" t="s">
        <v>610</v>
      </c>
      <c r="B81" s="3429"/>
      <c r="C81" s="3430"/>
      <c r="D81" s="3430"/>
      <c r="E81" s="3430"/>
      <c r="F81" s="3430"/>
      <c r="G81" s="3430"/>
      <c r="H81" s="3430"/>
      <c r="I81" s="3430"/>
      <c r="J81" s="3430"/>
      <c r="K81" s="3430"/>
      <c r="L81" s="3430"/>
      <c r="M81" s="3430"/>
      <c r="N81" s="3430"/>
      <c r="O81" s="3430"/>
      <c r="P81" s="3430"/>
      <c r="Q81" s="3430"/>
      <c r="R81" s="3430"/>
      <c r="S81" s="3430"/>
      <c r="T81" s="3430"/>
      <c r="U81" s="103"/>
      <c r="V81" s="3430"/>
      <c r="W81" s="3430"/>
      <c r="X81" s="3430"/>
      <c r="Y81" s="3430"/>
      <c r="Z81" s="3430"/>
      <c r="AA81" s="3430"/>
      <c r="AB81" s="3430"/>
      <c r="AC81" s="3430"/>
      <c r="AD81" s="3430"/>
      <c r="AE81" s="3430"/>
      <c r="AF81" s="3430"/>
      <c r="AG81" s="3430"/>
      <c r="AH81" s="3430"/>
      <c r="AI81" s="3430"/>
      <c r="AJ81" s="3430"/>
      <c r="AK81" s="3430"/>
      <c r="AL81" s="3431"/>
      <c r="AM81" s="1"/>
      <c r="AN81" s="1"/>
    </row>
    <row r="82" spans="1:40" ht="15" customHeight="1" x14ac:dyDescent="0.3">
      <c r="A82" s="95"/>
      <c r="B82" s="110" t="s">
        <v>617</v>
      </c>
      <c r="C82" s="95"/>
      <c r="D82" s="95"/>
      <c r="E82" s="95"/>
      <c r="F82" s="95"/>
      <c r="G82" s="95"/>
      <c r="H82" s="95"/>
      <c r="I82" s="95"/>
      <c r="J82" s="95"/>
      <c r="K82" s="24"/>
      <c r="L82" s="24"/>
      <c r="M82" s="24"/>
      <c r="N82" s="24"/>
      <c r="O82" s="24"/>
      <c r="P82" s="24"/>
      <c r="Q82" s="24"/>
      <c r="R82" s="24"/>
      <c r="S82" s="24"/>
      <c r="T82" s="24"/>
      <c r="U82" s="24"/>
      <c r="V82" s="89" t="s">
        <v>203</v>
      </c>
      <c r="W82" s="24"/>
      <c r="X82" s="24"/>
      <c r="Y82" s="24"/>
      <c r="Z82" s="24"/>
      <c r="AA82" s="24"/>
      <c r="AB82" s="24"/>
      <c r="AC82" s="24"/>
      <c r="AD82" s="24"/>
      <c r="AE82" s="24"/>
      <c r="AF82" s="24"/>
      <c r="AG82" s="24"/>
      <c r="AH82" s="24"/>
      <c r="AI82" s="24"/>
      <c r="AJ82" s="24"/>
      <c r="AK82" s="24"/>
      <c r="AL82" s="105"/>
      <c r="AM82" s="1"/>
      <c r="AN82" s="1"/>
    </row>
    <row r="83" spans="1:40" ht="15" customHeight="1" thickBot="1" x14ac:dyDescent="0.35">
      <c r="A83" s="95"/>
      <c r="B83" s="3425"/>
      <c r="C83" s="3426"/>
      <c r="D83" s="3426"/>
      <c r="E83" s="3426"/>
      <c r="F83" s="3426"/>
      <c r="G83" s="3426"/>
      <c r="H83" s="3426"/>
      <c r="I83" s="3426"/>
      <c r="J83" s="3426"/>
      <c r="K83" s="3426"/>
      <c r="L83" s="3426"/>
      <c r="M83" s="3426"/>
      <c r="N83" s="3426"/>
      <c r="O83" s="3426"/>
      <c r="P83" s="3426"/>
      <c r="Q83" s="3426"/>
      <c r="R83" s="3426"/>
      <c r="S83" s="3426"/>
      <c r="T83" s="3426"/>
      <c r="U83" s="100"/>
      <c r="V83" s="3426"/>
      <c r="W83" s="3426"/>
      <c r="X83" s="3426"/>
      <c r="Y83" s="3426"/>
      <c r="Z83" s="3426"/>
      <c r="AA83" s="3426"/>
      <c r="AB83" s="3426"/>
      <c r="AC83" s="3426"/>
      <c r="AD83" s="3426"/>
      <c r="AE83" s="3426"/>
      <c r="AF83" s="3426"/>
      <c r="AG83" s="3426"/>
      <c r="AH83" s="3426"/>
      <c r="AI83" s="3426"/>
      <c r="AJ83" s="3426"/>
      <c r="AK83" s="3426"/>
      <c r="AL83" s="3432"/>
      <c r="AM83" s="1"/>
      <c r="AN83" s="1"/>
    </row>
    <row r="84" spans="1:40" ht="15" customHeight="1" x14ac:dyDescent="0.3">
      <c r="A84" s="95"/>
      <c r="B84" s="110" t="s">
        <v>189</v>
      </c>
      <c r="C84" s="95"/>
      <c r="D84" s="95"/>
      <c r="E84" s="95"/>
      <c r="F84" s="95"/>
      <c r="G84" s="95"/>
      <c r="H84" s="95"/>
      <c r="I84" s="95"/>
      <c r="J84" s="95"/>
      <c r="K84" s="24"/>
      <c r="L84" s="24"/>
      <c r="M84" s="24"/>
      <c r="N84" s="24"/>
      <c r="O84" s="24"/>
      <c r="P84" s="24"/>
      <c r="Q84" s="24"/>
      <c r="R84" s="24"/>
      <c r="S84" s="24"/>
      <c r="T84" s="24"/>
      <c r="U84" s="24"/>
      <c r="V84" s="89" t="s">
        <v>167</v>
      </c>
      <c r="W84" s="24"/>
      <c r="X84" s="24"/>
      <c r="Y84" s="24"/>
      <c r="Z84" s="24"/>
      <c r="AA84" s="24"/>
      <c r="AB84" s="24"/>
      <c r="AC84" s="24"/>
      <c r="AD84" s="24"/>
      <c r="AE84" s="24"/>
      <c r="AF84" s="24"/>
      <c r="AG84" s="24"/>
      <c r="AH84" s="24"/>
      <c r="AI84" s="24"/>
      <c r="AJ84" s="24"/>
      <c r="AK84" s="24"/>
      <c r="AL84" s="105"/>
      <c r="AM84" s="1"/>
      <c r="AN84" s="1"/>
    </row>
    <row r="85" spans="1:40" ht="15" customHeight="1" thickBot="1" x14ac:dyDescent="0.35">
      <c r="A85" s="95"/>
      <c r="B85" s="3425"/>
      <c r="C85" s="3426"/>
      <c r="D85" s="3426"/>
      <c r="E85" s="3426"/>
      <c r="F85" s="3426"/>
      <c r="G85" s="3426"/>
      <c r="H85" s="3426"/>
      <c r="I85" s="3426"/>
      <c r="J85" s="3426"/>
      <c r="K85" s="100"/>
      <c r="L85" s="3427"/>
      <c r="M85" s="3427"/>
      <c r="N85" s="3427"/>
      <c r="O85" s="3427"/>
      <c r="P85" s="3427"/>
      <c r="Q85" s="3427"/>
      <c r="R85" s="3427"/>
      <c r="S85" s="3427"/>
      <c r="T85" s="3427"/>
      <c r="U85" s="24"/>
      <c r="V85" s="3395"/>
      <c r="W85" s="3395"/>
      <c r="X85" s="3395"/>
      <c r="Y85" s="3395"/>
      <c r="Z85" s="3395"/>
      <c r="AA85" s="3395"/>
      <c r="AB85" s="3395"/>
      <c r="AC85" s="3395"/>
      <c r="AD85" s="3395"/>
      <c r="AE85" s="3395"/>
      <c r="AF85" s="3395"/>
      <c r="AG85" s="3395"/>
      <c r="AH85" s="3395"/>
      <c r="AI85" s="3395"/>
      <c r="AJ85" s="3395"/>
      <c r="AK85" s="3395"/>
      <c r="AL85" s="3428"/>
      <c r="AM85" s="1"/>
      <c r="AN85" s="1"/>
    </row>
    <row r="86" spans="1:40" ht="15" customHeight="1" x14ac:dyDescent="0.3">
      <c r="A86" s="95"/>
      <c r="B86" s="111" t="s">
        <v>169</v>
      </c>
      <c r="C86" s="112"/>
      <c r="D86" s="112"/>
      <c r="E86" s="112"/>
      <c r="F86" s="112"/>
      <c r="G86" s="112"/>
      <c r="H86" s="112"/>
      <c r="I86" s="112"/>
      <c r="J86" s="112"/>
      <c r="K86" s="106"/>
      <c r="L86" s="113" t="s">
        <v>618</v>
      </c>
      <c r="M86" s="106"/>
      <c r="N86" s="106"/>
      <c r="O86" s="106"/>
      <c r="P86" s="106"/>
      <c r="Q86" s="106"/>
      <c r="R86" s="106"/>
      <c r="S86" s="106"/>
      <c r="T86" s="106"/>
      <c r="U86" s="106"/>
      <c r="V86" s="113" t="s">
        <v>619</v>
      </c>
      <c r="W86" s="106"/>
      <c r="X86" s="106"/>
      <c r="Y86" s="106"/>
      <c r="Z86" s="106"/>
      <c r="AA86" s="106"/>
      <c r="AB86" s="106"/>
      <c r="AC86" s="106"/>
      <c r="AD86" s="106"/>
      <c r="AE86" s="106"/>
      <c r="AF86" s="106"/>
      <c r="AG86" s="106"/>
      <c r="AH86" s="106"/>
      <c r="AI86" s="106"/>
      <c r="AJ86" s="106"/>
      <c r="AK86" s="106"/>
      <c r="AL86" s="107"/>
      <c r="AM86" s="1"/>
      <c r="AN86" s="1"/>
    </row>
    <row r="87" spans="1:40" ht="1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row>
    <row r="88" spans="1:40" ht="15" customHeight="1" thickBot="1" x14ac:dyDescent="0.35">
      <c r="A88" s="647" t="s">
        <v>613</v>
      </c>
      <c r="B88" s="3429"/>
      <c r="C88" s="3430"/>
      <c r="D88" s="3430"/>
      <c r="E88" s="3430"/>
      <c r="F88" s="3430"/>
      <c r="G88" s="3430"/>
      <c r="H88" s="3430"/>
      <c r="I88" s="3430"/>
      <c r="J88" s="3430"/>
      <c r="K88" s="3430"/>
      <c r="L88" s="3430"/>
      <c r="M88" s="3430"/>
      <c r="N88" s="3430"/>
      <c r="O88" s="3430"/>
      <c r="P88" s="3430"/>
      <c r="Q88" s="3430"/>
      <c r="R88" s="3430"/>
      <c r="S88" s="3430"/>
      <c r="T88" s="3430"/>
      <c r="U88" s="103"/>
      <c r="V88" s="3430"/>
      <c r="W88" s="3430"/>
      <c r="X88" s="3430"/>
      <c r="Y88" s="3430"/>
      <c r="Z88" s="3430"/>
      <c r="AA88" s="3430"/>
      <c r="AB88" s="3430"/>
      <c r="AC88" s="3430"/>
      <c r="AD88" s="3430"/>
      <c r="AE88" s="3430"/>
      <c r="AF88" s="3430"/>
      <c r="AG88" s="3430"/>
      <c r="AH88" s="3430"/>
      <c r="AI88" s="3430"/>
      <c r="AJ88" s="3430"/>
      <c r="AK88" s="3430"/>
      <c r="AL88" s="3431"/>
      <c r="AM88" s="1"/>
      <c r="AN88" s="1"/>
    </row>
    <row r="89" spans="1:40" ht="15" customHeight="1" x14ac:dyDescent="0.3">
      <c r="A89" s="95"/>
      <c r="B89" s="110" t="s">
        <v>617</v>
      </c>
      <c r="C89" s="95"/>
      <c r="D89" s="95"/>
      <c r="E89" s="95"/>
      <c r="F89" s="95"/>
      <c r="G89" s="95"/>
      <c r="H89" s="95"/>
      <c r="I89" s="95"/>
      <c r="J89" s="95"/>
      <c r="K89" s="24"/>
      <c r="L89" s="24"/>
      <c r="M89" s="24"/>
      <c r="N89" s="24"/>
      <c r="O89" s="24"/>
      <c r="P89" s="24"/>
      <c r="Q89" s="24"/>
      <c r="R89" s="24"/>
      <c r="S89" s="24"/>
      <c r="T89" s="24"/>
      <c r="U89" s="24"/>
      <c r="V89" s="89" t="s">
        <v>203</v>
      </c>
      <c r="W89" s="24"/>
      <c r="X89" s="24"/>
      <c r="Y89" s="24"/>
      <c r="Z89" s="24"/>
      <c r="AA89" s="24"/>
      <c r="AB89" s="24"/>
      <c r="AC89" s="24"/>
      <c r="AD89" s="24"/>
      <c r="AE89" s="24"/>
      <c r="AF89" s="24"/>
      <c r="AG89" s="24"/>
      <c r="AH89" s="24"/>
      <c r="AI89" s="24"/>
      <c r="AJ89" s="24"/>
      <c r="AK89" s="24"/>
      <c r="AL89" s="105"/>
      <c r="AM89" s="1"/>
      <c r="AN89" s="1"/>
    </row>
    <row r="90" spans="1:40" ht="15" customHeight="1" thickBot="1" x14ac:dyDescent="0.35">
      <c r="A90" s="95"/>
      <c r="B90" s="3425"/>
      <c r="C90" s="3426"/>
      <c r="D90" s="3426"/>
      <c r="E90" s="3426"/>
      <c r="F90" s="3426"/>
      <c r="G90" s="3426"/>
      <c r="H90" s="3426"/>
      <c r="I90" s="3426"/>
      <c r="J90" s="3426"/>
      <c r="K90" s="3426"/>
      <c r="L90" s="3426"/>
      <c r="M90" s="3426"/>
      <c r="N90" s="3426"/>
      <c r="O90" s="3426"/>
      <c r="P90" s="3426"/>
      <c r="Q90" s="3426"/>
      <c r="R90" s="3426"/>
      <c r="S90" s="3426"/>
      <c r="T90" s="3426"/>
      <c r="U90" s="100"/>
      <c r="V90" s="3426"/>
      <c r="W90" s="3426"/>
      <c r="X90" s="3426"/>
      <c r="Y90" s="3426"/>
      <c r="Z90" s="3426"/>
      <c r="AA90" s="3426"/>
      <c r="AB90" s="3426"/>
      <c r="AC90" s="3426"/>
      <c r="AD90" s="3426"/>
      <c r="AE90" s="3426"/>
      <c r="AF90" s="3426"/>
      <c r="AG90" s="3426"/>
      <c r="AH90" s="3426"/>
      <c r="AI90" s="3426"/>
      <c r="AJ90" s="3426"/>
      <c r="AK90" s="3426"/>
      <c r="AL90" s="3432"/>
      <c r="AM90" s="1"/>
      <c r="AN90" s="1"/>
    </row>
    <row r="91" spans="1:40" ht="15" customHeight="1" x14ac:dyDescent="0.3">
      <c r="A91" s="95"/>
      <c r="B91" s="110" t="s">
        <v>189</v>
      </c>
      <c r="C91" s="95"/>
      <c r="D91" s="95"/>
      <c r="E91" s="95"/>
      <c r="F91" s="95"/>
      <c r="G91" s="95"/>
      <c r="H91" s="95"/>
      <c r="I91" s="95"/>
      <c r="J91" s="95"/>
      <c r="K91" s="24"/>
      <c r="L91" s="24"/>
      <c r="M91" s="24"/>
      <c r="N91" s="24"/>
      <c r="O91" s="24"/>
      <c r="P91" s="24"/>
      <c r="Q91" s="24"/>
      <c r="R91" s="24"/>
      <c r="S91" s="24"/>
      <c r="T91" s="24"/>
      <c r="U91" s="24"/>
      <c r="V91" s="89" t="s">
        <v>167</v>
      </c>
      <c r="W91" s="24"/>
      <c r="X91" s="24"/>
      <c r="Y91" s="24"/>
      <c r="Z91" s="24"/>
      <c r="AA91" s="24"/>
      <c r="AB91" s="24"/>
      <c r="AC91" s="24"/>
      <c r="AD91" s="24"/>
      <c r="AE91" s="24"/>
      <c r="AF91" s="24"/>
      <c r="AG91" s="24"/>
      <c r="AH91" s="24"/>
      <c r="AI91" s="24"/>
      <c r="AJ91" s="24"/>
      <c r="AK91" s="24"/>
      <c r="AL91" s="105"/>
      <c r="AM91" s="1"/>
      <c r="AN91" s="1"/>
    </row>
    <row r="92" spans="1:40" ht="15" customHeight="1" thickBot="1" x14ac:dyDescent="0.35">
      <c r="A92" s="95"/>
      <c r="B92" s="3425"/>
      <c r="C92" s="3426"/>
      <c r="D92" s="3426"/>
      <c r="E92" s="3426"/>
      <c r="F92" s="3426"/>
      <c r="G92" s="3426"/>
      <c r="H92" s="3426"/>
      <c r="I92" s="3426"/>
      <c r="J92" s="3426"/>
      <c r="K92" s="100"/>
      <c r="L92" s="3427"/>
      <c r="M92" s="3427"/>
      <c r="N92" s="3427"/>
      <c r="O92" s="3427"/>
      <c r="P92" s="3427"/>
      <c r="Q92" s="3427"/>
      <c r="R92" s="3427"/>
      <c r="S92" s="3427"/>
      <c r="T92" s="3427"/>
      <c r="U92" s="24"/>
      <c r="V92" s="3395"/>
      <c r="W92" s="3395"/>
      <c r="X92" s="3395"/>
      <c r="Y92" s="3395"/>
      <c r="Z92" s="3395"/>
      <c r="AA92" s="3395"/>
      <c r="AB92" s="3395"/>
      <c r="AC92" s="3395"/>
      <c r="AD92" s="3395"/>
      <c r="AE92" s="3395"/>
      <c r="AF92" s="3395"/>
      <c r="AG92" s="3395"/>
      <c r="AH92" s="3395"/>
      <c r="AI92" s="3395"/>
      <c r="AJ92" s="3395"/>
      <c r="AK92" s="3395"/>
      <c r="AL92" s="3428"/>
      <c r="AM92" s="1"/>
      <c r="AN92" s="1"/>
    </row>
    <row r="93" spans="1:40" ht="15" customHeight="1" x14ac:dyDescent="0.3">
      <c r="A93" s="95"/>
      <c r="B93" s="111" t="s">
        <v>169</v>
      </c>
      <c r="C93" s="112"/>
      <c r="D93" s="112"/>
      <c r="E93" s="112"/>
      <c r="F93" s="112"/>
      <c r="G93" s="112"/>
      <c r="H93" s="112"/>
      <c r="I93" s="112"/>
      <c r="J93" s="112"/>
      <c r="K93" s="106"/>
      <c r="L93" s="113" t="s">
        <v>618</v>
      </c>
      <c r="M93" s="106"/>
      <c r="N93" s="106"/>
      <c r="O93" s="106"/>
      <c r="P93" s="106"/>
      <c r="Q93" s="106"/>
      <c r="R93" s="106"/>
      <c r="S93" s="106"/>
      <c r="T93" s="106"/>
      <c r="U93" s="106"/>
      <c r="V93" s="113" t="s">
        <v>619</v>
      </c>
      <c r="W93" s="106"/>
      <c r="X93" s="106"/>
      <c r="Y93" s="106"/>
      <c r="Z93" s="106"/>
      <c r="AA93" s="106"/>
      <c r="AB93" s="106"/>
      <c r="AC93" s="106"/>
      <c r="AD93" s="106"/>
      <c r="AE93" s="106"/>
      <c r="AF93" s="106"/>
      <c r="AG93" s="106"/>
      <c r="AH93" s="106"/>
      <c r="AI93" s="106"/>
      <c r="AJ93" s="106"/>
      <c r="AK93" s="106"/>
      <c r="AL93" s="107"/>
      <c r="AM93" s="1"/>
      <c r="AN93" s="1"/>
    </row>
  </sheetData>
  <sheetProtection password="8E37" sheet="1" formatCells="0" formatRows="0" insertColumns="0"/>
  <mergeCells count="83">
    <mergeCell ref="B90:T90"/>
    <mergeCell ref="B43:T43"/>
    <mergeCell ref="A1:AM2"/>
    <mergeCell ref="B15:T15"/>
    <mergeCell ref="V19:AL19"/>
    <mergeCell ref="V15:AL15"/>
    <mergeCell ref="B22:T22"/>
    <mergeCell ref="V22:AL22"/>
    <mergeCell ref="B17:T17"/>
    <mergeCell ref="L19:T19"/>
    <mergeCell ref="V17:AL17"/>
    <mergeCell ref="B19:J19"/>
    <mergeCell ref="V24:AL24"/>
    <mergeCell ref="B26:J26"/>
    <mergeCell ref="V43:AL43"/>
    <mergeCell ref="B24:T24"/>
    <mergeCell ref="L40:T40"/>
    <mergeCell ref="V92:AL92"/>
    <mergeCell ref="A50:AM51"/>
    <mergeCell ref="B74:T74"/>
    <mergeCell ref="V74:AL74"/>
    <mergeCell ref="V78:AL78"/>
    <mergeCell ref="V88:AL88"/>
    <mergeCell ref="B78:J78"/>
    <mergeCell ref="B71:J71"/>
    <mergeCell ref="L78:T78"/>
    <mergeCell ref="B55:T55"/>
    <mergeCell ref="V62:AL62"/>
    <mergeCell ref="V69:AL69"/>
    <mergeCell ref="B69:T69"/>
    <mergeCell ref="L92:T92"/>
    <mergeCell ref="B92:J92"/>
    <mergeCell ref="V26:AL26"/>
    <mergeCell ref="B29:T29"/>
    <mergeCell ref="V29:AL29"/>
    <mergeCell ref="B31:T31"/>
    <mergeCell ref="V33:AL33"/>
    <mergeCell ref="L26:T26"/>
    <mergeCell ref="L33:T33"/>
    <mergeCell ref="B88:T88"/>
    <mergeCell ref="V67:AL67"/>
    <mergeCell ref="V85:AL85"/>
    <mergeCell ref="V64:AL64"/>
    <mergeCell ref="V81:AL81"/>
    <mergeCell ref="V76:AL76"/>
    <mergeCell ref="V83:AL83"/>
    <mergeCell ref="V71:AL71"/>
    <mergeCell ref="L85:T85"/>
    <mergeCell ref="B81:T81"/>
    <mergeCell ref="L71:T71"/>
    <mergeCell ref="L64:T64"/>
    <mergeCell ref="V90:AL90"/>
    <mergeCell ref="V31:AL31"/>
    <mergeCell ref="B40:J40"/>
    <mergeCell ref="B57:J57"/>
    <mergeCell ref="B67:T67"/>
    <mergeCell ref="L47:T47"/>
    <mergeCell ref="B36:T36"/>
    <mergeCell ref="V40:AL40"/>
    <mergeCell ref="V36:AL36"/>
    <mergeCell ref="V45:AL45"/>
    <mergeCell ref="B33:J33"/>
    <mergeCell ref="V53:AL53"/>
    <mergeCell ref="B53:T53"/>
    <mergeCell ref="V55:AL55"/>
    <mergeCell ref="B38:T38"/>
    <mergeCell ref="B45:T45"/>
    <mergeCell ref="B7:AM8"/>
    <mergeCell ref="B12:AL13"/>
    <mergeCell ref="B4:AM4"/>
    <mergeCell ref="B5:Y5"/>
    <mergeCell ref="B85:J85"/>
    <mergeCell ref="B83:T83"/>
    <mergeCell ref="B76:T76"/>
    <mergeCell ref="B64:J64"/>
    <mergeCell ref="L57:T57"/>
    <mergeCell ref="V57:AL57"/>
    <mergeCell ref="B60:T60"/>
    <mergeCell ref="V60:AL60"/>
    <mergeCell ref="B62:T62"/>
    <mergeCell ref="V47:AL47"/>
    <mergeCell ref="V38:AL38"/>
    <mergeCell ref="B47:J47"/>
  </mergeCells>
  <phoneticPr fontId="71" type="noConversion"/>
  <dataValidations count="2">
    <dataValidation type="textLength" operator="equal" allowBlank="1" showInputMessage="1" showErrorMessage="1" prompt="10 digits - no dashes or parentheses" sqref="L57:T57 L64:T64 L71:T71 L78:T78 L85:T85 L92:T92 L26:T26 L33:T33 L40:T40 L47:T47">
      <formula1>10</formula1>
    </dataValidation>
    <dataValidation type="textLength" operator="equal" allowBlank="1" showInputMessage="1" showErrorMessage="1" prompt="10 digits - no dashes or parentheses_x000a_" sqref="L19:T19">
      <formula1>10</formula1>
    </dataValidation>
  </dataValidations>
  <pageMargins left="0.7" right="0.7" top="0.75" bottom="0.75" header="0.3" footer="0.3"/>
  <pageSetup scale="95" orientation="portrait" r:id="rId1"/>
  <headerFooter>
    <oddFooter>&amp;R&amp;D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pageSetUpPr autoPageBreaks="0"/>
  </sheetPr>
  <dimension ref="A1:BO235"/>
  <sheetViews>
    <sheetView showGridLines="0" zoomScaleNormal="100" workbookViewId="0">
      <selection activeCell="D13" sqref="D13:M14"/>
    </sheetView>
  </sheetViews>
  <sheetFormatPr defaultColWidth="9.109375" defaultRowHeight="13.8" x14ac:dyDescent="0.3"/>
  <cols>
    <col min="1" max="1" width="6.5546875" style="288" customWidth="1"/>
    <col min="2" max="2" width="2.88671875" style="61" customWidth="1"/>
    <col min="3" max="3" width="2.6640625" style="291" customWidth="1"/>
    <col min="4" max="4" width="11.33203125" style="61" customWidth="1"/>
    <col min="5" max="5" width="11.33203125" style="291" customWidth="1"/>
    <col min="6" max="6" width="5.109375" style="291" customWidth="1"/>
    <col min="7" max="7" width="5.33203125" style="291" customWidth="1"/>
    <col min="8" max="8" width="7.5546875" style="291" customWidth="1"/>
    <col min="9" max="9" width="14.6640625" style="291" customWidth="1"/>
    <col min="10" max="10" width="1.5546875" style="291" customWidth="1"/>
    <col min="11" max="11" width="11.33203125" style="291" customWidth="1"/>
    <col min="12" max="12" width="3.88671875" style="291" customWidth="1"/>
    <col min="13" max="13" width="10.44140625" style="291" customWidth="1"/>
    <col min="14" max="15" width="5.33203125" style="291" customWidth="1"/>
    <col min="16" max="20" width="3.88671875" style="291" customWidth="1"/>
    <col min="21" max="21" width="0.88671875" style="291" customWidth="1"/>
    <col min="22" max="22" width="3.88671875" style="291" customWidth="1"/>
    <col min="23" max="23" width="6.5546875" style="291" customWidth="1"/>
    <col min="24" max="24" width="7.109375" style="291" customWidth="1"/>
    <col min="25" max="25" width="3.88671875" style="291" customWidth="1"/>
    <col min="26" max="26" width="1.33203125" style="291" customWidth="1"/>
    <col min="27" max="27" width="8.44140625" style="291" customWidth="1"/>
    <col min="28" max="28" width="3.88671875" style="291" customWidth="1"/>
    <col min="29" max="67" width="9.109375" style="288"/>
    <col min="68" max="16384" width="9.109375" style="52"/>
  </cols>
  <sheetData>
    <row r="1" spans="1:67" ht="17.25" customHeight="1" x14ac:dyDescent="0.3">
      <c r="A1" s="3450" t="s">
        <v>633</v>
      </c>
      <c r="B1" s="3451"/>
      <c r="C1" s="3451"/>
      <c r="D1" s="3451"/>
      <c r="E1" s="3451"/>
      <c r="F1" s="3451"/>
      <c r="G1" s="3451"/>
      <c r="H1" s="3451"/>
      <c r="I1" s="3451"/>
      <c r="J1" s="3451"/>
      <c r="K1" s="3451"/>
      <c r="L1" s="3451"/>
      <c r="M1" s="3452"/>
      <c r="N1"/>
      <c r="O1"/>
      <c r="P1" s="288"/>
      <c r="Q1" s="288"/>
      <c r="R1" s="288"/>
      <c r="S1" s="288"/>
      <c r="T1" s="288"/>
      <c r="U1" s="288"/>
      <c r="V1" s="288"/>
      <c r="W1" s="288"/>
      <c r="X1" s="288"/>
      <c r="Y1" s="288"/>
      <c r="Z1" s="288"/>
      <c r="AA1" s="288"/>
      <c r="AB1" s="288"/>
      <c r="AY1" s="52"/>
      <c r="AZ1" s="52"/>
      <c r="BA1" s="52"/>
      <c r="BB1" s="52"/>
      <c r="BC1" s="52"/>
      <c r="BD1" s="52"/>
      <c r="BE1" s="52"/>
      <c r="BF1" s="52"/>
      <c r="BG1" s="52"/>
      <c r="BH1" s="52"/>
      <c r="BI1" s="52"/>
      <c r="BJ1" s="52"/>
      <c r="BK1" s="52"/>
      <c r="BL1" s="52"/>
      <c r="BM1" s="52"/>
      <c r="BN1" s="52"/>
      <c r="BO1" s="52"/>
    </row>
    <row r="2" spans="1:67" ht="9" customHeight="1" thickBot="1" x14ac:dyDescent="0.35">
      <c r="A2" s="3453"/>
      <c r="B2" s="3454"/>
      <c r="C2" s="3454"/>
      <c r="D2" s="3454"/>
      <c r="E2" s="3454"/>
      <c r="F2" s="3454"/>
      <c r="G2" s="3454"/>
      <c r="H2" s="3454"/>
      <c r="I2" s="3454"/>
      <c r="J2" s="3454"/>
      <c r="K2" s="3454"/>
      <c r="L2" s="3454"/>
      <c r="M2" s="3455"/>
      <c r="N2"/>
      <c r="O2"/>
      <c r="P2" s="288"/>
      <c r="Q2" s="288"/>
      <c r="R2" s="288"/>
      <c r="S2" s="288"/>
      <c r="T2" s="288"/>
      <c r="U2" s="288"/>
      <c r="V2" s="288"/>
      <c r="W2" s="288"/>
      <c r="X2" s="288"/>
      <c r="Y2" s="288"/>
      <c r="Z2" s="288"/>
      <c r="AA2" s="288"/>
      <c r="AB2" s="288"/>
      <c r="AY2" s="52"/>
      <c r="AZ2" s="52"/>
      <c r="BA2" s="52"/>
      <c r="BB2" s="52"/>
      <c r="BC2" s="52"/>
      <c r="BD2" s="52"/>
      <c r="BE2" s="52"/>
      <c r="BF2" s="52"/>
      <c r="BG2" s="52"/>
      <c r="BH2" s="52"/>
      <c r="BI2" s="52"/>
      <c r="BJ2" s="52"/>
      <c r="BK2" s="52"/>
      <c r="BL2" s="52"/>
      <c r="BM2" s="52"/>
      <c r="BN2" s="52"/>
      <c r="BO2" s="52"/>
    </row>
    <row r="3" spans="1:67" s="63" customFormat="1" ht="6.75" customHeight="1" x14ac:dyDescent="0.3">
      <c r="A3" s="3456" t="s">
        <v>2087</v>
      </c>
      <c r="B3" s="3456"/>
      <c r="C3" s="3456"/>
      <c r="D3" s="3456"/>
      <c r="E3" s="3456"/>
      <c r="F3" s="3456"/>
      <c r="G3" s="3456"/>
      <c r="H3" s="3456"/>
      <c r="I3" s="3456"/>
      <c r="J3" s="3456"/>
      <c r="K3" s="3456"/>
      <c r="L3" s="3456"/>
      <c r="M3" s="3456"/>
      <c r="N3"/>
      <c r="O3"/>
      <c r="P3" s="293"/>
      <c r="Q3" s="292"/>
      <c r="R3" s="292"/>
      <c r="S3" s="292"/>
      <c r="T3" s="292"/>
      <c r="U3" s="292"/>
      <c r="V3" s="292"/>
      <c r="W3" s="292"/>
      <c r="X3" s="292"/>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row>
    <row r="4" spans="1:67" s="495" customFormat="1" ht="22.2" customHeight="1" thickBot="1" x14ac:dyDescent="0.35">
      <c r="A4" s="3457"/>
      <c r="B4" s="3457"/>
      <c r="C4" s="3457"/>
      <c r="D4" s="3457"/>
      <c r="E4" s="3457"/>
      <c r="F4" s="3457"/>
      <c r="G4" s="3457"/>
      <c r="H4" s="3457"/>
      <c r="I4" s="3457"/>
      <c r="J4" s="3457"/>
      <c r="K4" s="3457"/>
      <c r="L4" s="3457"/>
      <c r="M4" s="3457"/>
      <c r="N4"/>
      <c r="O4"/>
      <c r="P4" s="494"/>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67" s="495" customFormat="1" ht="15" customHeight="1" thickBot="1" x14ac:dyDescent="0.35">
      <c r="A5" s="1589" t="s">
        <v>1089</v>
      </c>
      <c r="B5" s="1531"/>
      <c r="C5" s="3458" t="s">
        <v>1103</v>
      </c>
      <c r="D5" s="3459"/>
      <c r="E5" s="3459"/>
      <c r="F5" s="3459"/>
      <c r="G5" s="3459"/>
      <c r="H5" s="3459"/>
      <c r="I5" s="3459"/>
      <c r="J5" s="3459"/>
      <c r="K5" s="3459"/>
      <c r="L5" s="3459"/>
      <c r="M5" s="3459"/>
      <c r="N5"/>
      <c r="O5"/>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row>
    <row r="6" spans="1:67" s="495" customFormat="1" ht="15" customHeight="1" x14ac:dyDescent="0.3">
      <c r="A6" s="494"/>
      <c r="B6" s="1573"/>
      <c r="C6" s="3445" t="s">
        <v>2088</v>
      </c>
      <c r="D6" s="3445"/>
      <c r="E6" s="3445"/>
      <c r="F6" s="3445"/>
      <c r="G6" s="3445"/>
      <c r="H6" s="3445"/>
      <c r="I6" s="3445"/>
      <c r="J6" s="3445"/>
      <c r="K6" s="3445"/>
      <c r="L6" s="3445"/>
      <c r="M6" s="3445"/>
      <c r="N6"/>
      <c r="O6"/>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AQ6" s="494"/>
      <c r="AR6" s="494"/>
      <c r="AS6" s="494"/>
      <c r="AT6" s="494"/>
      <c r="AU6" s="494"/>
      <c r="AV6" s="494"/>
      <c r="AW6" s="494"/>
      <c r="AX6" s="494"/>
    </row>
    <row r="7" spans="1:67" s="495" customFormat="1" ht="27.6" customHeight="1" thickBot="1" x14ac:dyDescent="0.35">
      <c r="A7" s="494"/>
      <c r="B7" s="1532"/>
      <c r="C7" s="3445"/>
      <c r="D7" s="3445"/>
      <c r="E7" s="3445"/>
      <c r="F7" s="3445"/>
      <c r="G7" s="3445"/>
      <c r="H7" s="3445"/>
      <c r="I7" s="3445"/>
      <c r="J7" s="3445"/>
      <c r="K7" s="3445"/>
      <c r="L7" s="3445"/>
      <c r="M7" s="3445"/>
      <c r="N7"/>
      <c r="O7"/>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494"/>
      <c r="AU7" s="494"/>
      <c r="AV7" s="494"/>
      <c r="AW7" s="494"/>
      <c r="AX7" s="494"/>
    </row>
    <row r="8" spans="1:67" s="495" customFormat="1" ht="15" customHeight="1" thickBot="1" x14ac:dyDescent="0.35">
      <c r="A8" s="1573"/>
      <c r="B8" s="1531"/>
      <c r="C8" s="3446" t="s">
        <v>1607</v>
      </c>
      <c r="D8" s="3447"/>
      <c r="E8" s="3447"/>
      <c r="F8" s="3447"/>
      <c r="G8" s="3447"/>
      <c r="H8" s="3447"/>
      <c r="I8" s="3447"/>
      <c r="J8" s="3447"/>
      <c r="K8" s="3447"/>
      <c r="L8" s="3447"/>
      <c r="M8" s="3447"/>
      <c r="N8"/>
      <c r="O8"/>
      <c r="P8" s="494"/>
      <c r="Q8" s="494"/>
      <c r="R8" s="494"/>
      <c r="S8" s="494"/>
      <c r="T8" s="494"/>
      <c r="U8" s="494"/>
      <c r="V8" s="494"/>
      <c r="W8" s="494"/>
      <c r="X8" s="494"/>
      <c r="Y8" s="494"/>
      <c r="Z8" s="494"/>
      <c r="AA8" s="494"/>
      <c r="AB8" s="494"/>
      <c r="AC8" s="494"/>
      <c r="AD8" s="494"/>
      <c r="AE8" s="494"/>
      <c r="AF8" s="494"/>
      <c r="AG8" s="494"/>
      <c r="AH8" s="494"/>
      <c r="AI8" s="494"/>
      <c r="AJ8" s="494"/>
      <c r="AK8" s="494"/>
      <c r="AL8" s="494"/>
      <c r="AM8" s="494"/>
      <c r="AN8" s="494"/>
      <c r="AO8" s="494"/>
      <c r="AP8" s="494"/>
      <c r="AQ8" s="494"/>
      <c r="AR8" s="494"/>
      <c r="AS8" s="494"/>
      <c r="AT8" s="494"/>
      <c r="AU8" s="494"/>
      <c r="AV8" s="494"/>
      <c r="AW8" s="494"/>
      <c r="AX8" s="494"/>
    </row>
    <row r="9" spans="1:67" s="495" customFormat="1" ht="15" customHeight="1" x14ac:dyDescent="0.3">
      <c r="A9" s="494"/>
      <c r="B9" s="1573"/>
      <c r="C9" s="3005" t="s">
        <v>2090</v>
      </c>
      <c r="D9" s="3005"/>
      <c r="E9" s="3005"/>
      <c r="F9" s="3005"/>
      <c r="G9" s="3005"/>
      <c r="H9" s="3005"/>
      <c r="I9" s="3005"/>
      <c r="J9" s="3005"/>
      <c r="K9" s="3005"/>
      <c r="L9" s="3005"/>
      <c r="M9" s="3005"/>
      <c r="N9"/>
      <c r="O9"/>
      <c r="P9" s="494"/>
      <c r="Q9" s="494"/>
      <c r="R9" s="494"/>
      <c r="S9" s="494"/>
      <c r="T9" s="494"/>
      <c r="U9" s="494"/>
      <c r="V9" s="494"/>
      <c r="W9" s="494"/>
      <c r="X9" s="494"/>
      <c r="Y9" s="494"/>
      <c r="Z9" s="494"/>
      <c r="AA9" s="494"/>
      <c r="AB9" s="494"/>
      <c r="AC9" s="494"/>
      <c r="AD9" s="494"/>
      <c r="AE9" s="494"/>
      <c r="AF9" s="494"/>
      <c r="AG9" s="494"/>
      <c r="AH9" s="494"/>
      <c r="AI9" s="494"/>
      <c r="AJ9" s="494"/>
      <c r="AK9" s="494"/>
      <c r="AL9" s="494"/>
      <c r="AM9" s="494"/>
      <c r="AN9" s="494"/>
      <c r="AO9" s="494"/>
      <c r="AP9" s="494"/>
      <c r="AQ9" s="494"/>
      <c r="AR9" s="494"/>
      <c r="AS9" s="494"/>
      <c r="AT9" s="494"/>
      <c r="AU9" s="494"/>
      <c r="AV9" s="494"/>
      <c r="AW9" s="494"/>
      <c r="AX9" s="494"/>
    </row>
    <row r="10" spans="1:67" s="494" customFormat="1" ht="15" customHeight="1" thickBot="1" x14ac:dyDescent="0.35">
      <c r="B10" s="1525"/>
      <c r="C10" s="3005"/>
      <c r="D10" s="3005"/>
      <c r="E10" s="3005"/>
      <c r="F10" s="3005"/>
      <c r="G10" s="3005"/>
      <c r="H10" s="3005"/>
      <c r="I10" s="3005"/>
      <c r="J10" s="3005"/>
      <c r="K10" s="3005"/>
      <c r="L10" s="3005"/>
      <c r="M10" s="3005"/>
      <c r="N10"/>
      <c r="O10"/>
    </row>
    <row r="11" spans="1:67" s="494" customFormat="1" ht="15" customHeight="1" thickBot="1" x14ac:dyDescent="0.35">
      <c r="A11" s="1573"/>
      <c r="B11" s="1531"/>
      <c r="C11" s="3446" t="s">
        <v>1608</v>
      </c>
      <c r="D11" s="3447"/>
      <c r="E11" s="3447"/>
      <c r="F11" s="3447"/>
      <c r="G11" s="3447"/>
      <c r="H11" s="3447"/>
      <c r="I11" s="3447"/>
      <c r="J11" s="3447"/>
      <c r="K11" s="3447"/>
      <c r="L11" s="3447"/>
      <c r="M11" s="3447"/>
      <c r="N11"/>
      <c r="O11"/>
    </row>
    <row r="12" spans="1:67" customFormat="1" ht="4.5" customHeight="1" thickBot="1" x14ac:dyDescent="0.35"/>
    <row r="13" spans="1:67" s="494" customFormat="1" ht="15" customHeight="1" thickBot="1" x14ac:dyDescent="0.35">
      <c r="B13" s="1573"/>
      <c r="C13" s="1531"/>
      <c r="D13" s="3005" t="s">
        <v>2089</v>
      </c>
      <c r="E13" s="3005"/>
      <c r="F13" s="3005"/>
      <c r="G13" s="3005"/>
      <c r="H13" s="3005"/>
      <c r="I13" s="3005"/>
      <c r="J13" s="3005"/>
      <c r="K13" s="3005"/>
      <c r="L13" s="3005"/>
      <c r="M13" s="3005"/>
      <c r="N13" s="1580"/>
      <c r="O13" s="1580"/>
    </row>
    <row r="14" spans="1:67" s="495" customFormat="1" ht="11.4" customHeight="1" x14ac:dyDescent="0.3">
      <c r="A14" s="1573"/>
      <c r="B14" s="1573"/>
      <c r="C14" s="1710"/>
      <c r="D14" s="3005"/>
      <c r="E14" s="3005"/>
      <c r="F14" s="3005"/>
      <c r="G14" s="3005"/>
      <c r="H14" s="3005"/>
      <c r="I14" s="3005"/>
      <c r="J14" s="3005"/>
      <c r="K14" s="3005"/>
      <c r="L14" s="3005"/>
      <c r="M14" s="3005"/>
      <c r="N14" s="1580"/>
      <c r="O14" s="1580"/>
      <c r="P14" s="494"/>
      <c r="Q14" s="494"/>
      <c r="R14" s="494"/>
      <c r="S14" s="494"/>
      <c r="T14" s="494"/>
      <c r="U14" s="494"/>
      <c r="V14" s="494"/>
      <c r="W14" s="494"/>
      <c r="X14" s="494"/>
      <c r="Y14" s="494"/>
      <c r="Z14" s="494"/>
      <c r="AA14" s="494"/>
      <c r="AB14" s="494"/>
      <c r="AC14" s="494"/>
      <c r="AD14" s="494"/>
      <c r="AE14" s="494"/>
      <c r="AF14" s="494"/>
      <c r="AG14" s="494"/>
      <c r="AH14" s="494"/>
      <c r="AI14" s="494"/>
      <c r="AJ14" s="494"/>
      <c r="AK14" s="494"/>
      <c r="AL14" s="494"/>
      <c r="AM14" s="494"/>
      <c r="AN14" s="494"/>
      <c r="AO14" s="494"/>
      <c r="AP14" s="494"/>
      <c r="AQ14" s="494"/>
      <c r="AR14" s="494"/>
      <c r="AS14" s="494"/>
      <c r="AT14" s="494"/>
      <c r="AU14" s="494"/>
      <c r="AV14" s="494"/>
      <c r="AW14" s="494"/>
      <c r="AX14" s="494"/>
    </row>
    <row r="15" spans="1:67" s="495" customFormat="1" ht="3.75" customHeight="1" thickBot="1" x14ac:dyDescent="0.35">
      <c r="A15" s="1705"/>
      <c r="B15" s="1705"/>
      <c r="C15" s="1710"/>
      <c r="D15" s="1708"/>
      <c r="E15" s="1708"/>
      <c r="F15" s="1708"/>
      <c r="G15" s="1708"/>
      <c r="H15" s="1708"/>
      <c r="I15" s="1708"/>
      <c r="J15" s="1708"/>
      <c r="K15" s="1708"/>
      <c r="L15" s="1708"/>
      <c r="M15" s="1708"/>
      <c r="N15" s="1710"/>
      <c r="O15" s="1710"/>
      <c r="P15" s="494"/>
      <c r="Q15" s="494"/>
      <c r="R15" s="494"/>
      <c r="S15" s="494"/>
      <c r="T15" s="494"/>
      <c r="U15" s="494"/>
      <c r="V15" s="494"/>
      <c r="W15" s="494"/>
      <c r="X15" s="494"/>
      <c r="Y15" s="494"/>
      <c r="Z15" s="494"/>
      <c r="AA15" s="494"/>
      <c r="AB15" s="494"/>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row>
    <row r="16" spans="1:67" s="494" customFormat="1" ht="15" customHeight="1" thickBot="1" x14ac:dyDescent="0.35">
      <c r="B16" s="1705"/>
      <c r="C16" s="1531"/>
      <c r="D16" s="3005" t="s">
        <v>2825</v>
      </c>
      <c r="E16" s="3005"/>
      <c r="F16" s="3005"/>
      <c r="G16" s="3005"/>
      <c r="H16" s="3005"/>
      <c r="I16" s="3005"/>
      <c r="J16" s="3005"/>
      <c r="K16" s="3005"/>
      <c r="L16" s="3005"/>
      <c r="M16" s="3005"/>
      <c r="N16" s="1710"/>
      <c r="O16" s="1710"/>
    </row>
    <row r="17" spans="1:67" s="495" customFormat="1" ht="12.6" customHeight="1" x14ac:dyDescent="0.3">
      <c r="A17" s="1705"/>
      <c r="B17" s="1705"/>
      <c r="C17" s="1710"/>
      <c r="D17" s="3005"/>
      <c r="E17" s="3005"/>
      <c r="F17" s="3005"/>
      <c r="G17" s="3005"/>
      <c r="H17" s="3005"/>
      <c r="I17" s="3005"/>
      <c r="J17" s="3005"/>
      <c r="K17" s="3005"/>
      <c r="L17" s="3005"/>
      <c r="M17" s="3005"/>
      <c r="N17" s="1710"/>
      <c r="O17" s="1710"/>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row>
    <row r="18" spans="1:67" s="495" customFormat="1" ht="3.75" customHeight="1" thickBot="1" x14ac:dyDescent="0.35">
      <c r="A18" s="1705"/>
      <c r="B18" s="1705"/>
      <c r="C18" s="1710"/>
      <c r="D18" s="1708"/>
      <c r="E18" s="1708"/>
      <c r="F18" s="1708"/>
      <c r="G18" s="1708"/>
      <c r="H18" s="1708"/>
      <c r="I18" s="1708"/>
      <c r="J18" s="1708"/>
      <c r="K18" s="1708"/>
      <c r="L18" s="1708"/>
      <c r="M18" s="1708"/>
      <c r="N18" s="1710"/>
      <c r="O18" s="1710"/>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494"/>
      <c r="AU18" s="494"/>
      <c r="AV18" s="494"/>
      <c r="AW18" s="494"/>
      <c r="AX18" s="494"/>
    </row>
    <row r="19" spans="1:67" s="495" customFormat="1" ht="15" customHeight="1" thickBot="1" x14ac:dyDescent="0.35">
      <c r="A19" s="1705"/>
      <c r="B19" s="1705"/>
      <c r="C19" s="1531"/>
      <c r="D19" s="3005" t="s">
        <v>2091</v>
      </c>
      <c r="E19" s="3005"/>
      <c r="F19" s="3005"/>
      <c r="G19" s="3005"/>
      <c r="H19" s="3005"/>
      <c r="I19" s="3005"/>
      <c r="J19" s="3005"/>
      <c r="K19" s="3005"/>
      <c r="L19" s="3005"/>
      <c r="M19" s="3005"/>
      <c r="N19" s="1710"/>
      <c r="O19" s="1710"/>
      <c r="P19" s="494"/>
      <c r="Q19" s="494"/>
      <c r="R19" s="494"/>
      <c r="S19" s="494"/>
      <c r="T19" s="494"/>
      <c r="U19" s="494"/>
      <c r="V19" s="494"/>
      <c r="W19" s="494"/>
      <c r="X19" s="494"/>
      <c r="Y19" s="494"/>
      <c r="Z19" s="494"/>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row>
    <row r="20" spans="1:67" s="495" customFormat="1" ht="9.75" customHeight="1" x14ac:dyDescent="0.3">
      <c r="A20" s="1705"/>
      <c r="B20" s="1705"/>
      <c r="C20" s="1710"/>
      <c r="D20" s="3005"/>
      <c r="E20" s="3005"/>
      <c r="F20" s="3005"/>
      <c r="G20" s="3005"/>
      <c r="H20" s="3005"/>
      <c r="I20" s="3005"/>
      <c r="J20" s="3005"/>
      <c r="K20" s="3005"/>
      <c r="L20" s="3005"/>
      <c r="M20" s="3005"/>
      <c r="N20" s="1710"/>
      <c r="O20" s="1710"/>
      <c r="P20" s="494"/>
      <c r="Q20" s="494"/>
      <c r="R20" s="494"/>
      <c r="S20" s="494"/>
      <c r="T20" s="494"/>
      <c r="U20" s="494"/>
      <c r="V20" s="494"/>
      <c r="W20" s="494"/>
      <c r="X20" s="494"/>
      <c r="Y20" s="494"/>
      <c r="Z20" s="494"/>
      <c r="AA20" s="494"/>
      <c r="AB20" s="494"/>
      <c r="AC20" s="494"/>
      <c r="AD20" s="494"/>
      <c r="AE20" s="494"/>
      <c r="AF20" s="494"/>
      <c r="AG20" s="494"/>
      <c r="AH20" s="494"/>
      <c r="AI20" s="494"/>
      <c r="AJ20" s="494"/>
      <c r="AK20" s="494"/>
      <c r="AL20" s="494"/>
      <c r="AM20" s="494"/>
      <c r="AN20" s="494"/>
      <c r="AO20" s="494"/>
      <c r="AP20" s="494"/>
      <c r="AQ20" s="494"/>
      <c r="AR20" s="494"/>
      <c r="AS20" s="494"/>
      <c r="AT20" s="494"/>
      <c r="AU20" s="494"/>
      <c r="AV20" s="494"/>
      <c r="AW20" s="494"/>
      <c r="AX20" s="494"/>
    </row>
    <row r="21" spans="1:67" s="495" customFormat="1" ht="4.5" customHeight="1" x14ac:dyDescent="0.3">
      <c r="A21" s="1705"/>
      <c r="B21" s="1705"/>
      <c r="C21" s="1710"/>
      <c r="D21" s="1708"/>
      <c r="E21" s="1708"/>
      <c r="F21" s="1708"/>
      <c r="G21" s="1708"/>
      <c r="H21" s="1708"/>
      <c r="I21" s="1708"/>
      <c r="J21" s="1708"/>
      <c r="K21" s="1708"/>
      <c r="L21" s="1708"/>
      <c r="M21" s="1708"/>
      <c r="N21" s="1710"/>
      <c r="O21" s="1710"/>
      <c r="P21" s="494"/>
      <c r="Q21" s="494"/>
      <c r="R21" s="494"/>
      <c r="S21" s="494"/>
      <c r="T21" s="494"/>
      <c r="U21" s="494"/>
      <c r="V21" s="494"/>
      <c r="W21" s="494"/>
      <c r="X21" s="494"/>
      <c r="Y21" s="494"/>
      <c r="Z21" s="494"/>
      <c r="AA21" s="494"/>
      <c r="AB21" s="494"/>
      <c r="AC21" s="494"/>
      <c r="AD21" s="494"/>
      <c r="AE21" s="494"/>
      <c r="AF21" s="494"/>
      <c r="AG21" s="494"/>
      <c r="AH21" s="494"/>
      <c r="AI21" s="494"/>
      <c r="AJ21" s="494"/>
      <c r="AK21" s="494"/>
      <c r="AL21" s="494"/>
      <c r="AM21" s="494"/>
      <c r="AN21" s="494"/>
      <c r="AO21" s="494"/>
      <c r="AP21" s="494"/>
      <c r="AQ21" s="494"/>
      <c r="AR21" s="494"/>
      <c r="AS21" s="494"/>
      <c r="AT21" s="494"/>
      <c r="AU21" s="494"/>
      <c r="AV21" s="494"/>
      <c r="AW21" s="494"/>
      <c r="AX21" s="494"/>
    </row>
    <row r="22" spans="1:67" s="495" customFormat="1" ht="15" customHeight="1" x14ac:dyDescent="0.3">
      <c r="A22" s="1533" t="s">
        <v>1090</v>
      </c>
      <c r="B22" s="648"/>
      <c r="C22" s="3448" t="s">
        <v>1609</v>
      </c>
      <c r="D22" s="3448"/>
      <c r="E22" s="3448"/>
      <c r="F22" s="3448"/>
      <c r="G22" s="3448"/>
      <c r="H22" s="3448"/>
      <c r="I22" s="3448"/>
      <c r="J22" s="3448"/>
      <c r="K22" s="3448"/>
      <c r="L22" s="3448"/>
      <c r="M22" s="3448"/>
      <c r="N22" s="1505"/>
      <c r="O22" s="1505"/>
      <c r="P22" s="494"/>
      <c r="Q22" s="494"/>
      <c r="R22" s="494"/>
      <c r="S22" s="494"/>
      <c r="T22" s="494"/>
      <c r="U22" s="494"/>
      <c r="V22" s="494"/>
      <c r="W22" s="494"/>
      <c r="X22" s="494"/>
      <c r="Y22" s="494"/>
      <c r="Z22" s="494"/>
      <c r="AA22" s="494"/>
      <c r="AB22" s="494"/>
      <c r="AC22" s="494"/>
      <c r="AD22" s="494"/>
      <c r="AE22" s="494"/>
      <c r="AF22" s="494"/>
      <c r="AG22" s="494"/>
      <c r="AH22" s="494"/>
      <c r="AI22" s="494"/>
      <c r="AJ22" s="494"/>
      <c r="AK22" s="494"/>
      <c r="AL22" s="494"/>
      <c r="AM22" s="494"/>
      <c r="AN22" s="494"/>
      <c r="AO22" s="494"/>
      <c r="AP22" s="494"/>
      <c r="AQ22" s="494"/>
      <c r="AR22" s="494"/>
      <c r="AS22" s="494"/>
      <c r="AT22" s="494"/>
      <c r="AU22" s="494"/>
      <c r="AV22" s="494"/>
      <c r="AW22" s="494"/>
      <c r="AX22" s="494"/>
    </row>
    <row r="23" spans="1:67" s="495" customFormat="1" ht="5.25" customHeight="1" thickBot="1" x14ac:dyDescent="0.35">
      <c r="A23" s="1573"/>
      <c r="B23" s="1573"/>
      <c r="C23" s="1573"/>
      <c r="D23" s="1573"/>
      <c r="E23" s="1573"/>
      <c r="F23" s="1573"/>
      <c r="G23" s="1573"/>
      <c r="H23" s="1573"/>
      <c r="I23" s="1573"/>
      <c r="J23" s="1573"/>
      <c r="K23" s="1573"/>
      <c r="L23" s="1573"/>
      <c r="M23" s="1573"/>
      <c r="N23" s="1505"/>
      <c r="O23" s="1505"/>
      <c r="P23" s="494"/>
      <c r="Q23" s="494"/>
      <c r="R23" s="494"/>
      <c r="S23" s="494"/>
      <c r="T23" s="494"/>
      <c r="U23" s="494"/>
      <c r="V23" s="494"/>
      <c r="W23" s="494"/>
      <c r="X23" s="494"/>
      <c r="Y23" s="494"/>
      <c r="Z23" s="494"/>
      <c r="AA23" s="494"/>
      <c r="AB23" s="494"/>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row>
    <row r="24" spans="1:67" s="495" customFormat="1" ht="15.75" customHeight="1" thickBot="1" x14ac:dyDescent="0.35">
      <c r="B24" s="1531"/>
      <c r="C24" s="3449" t="s">
        <v>2567</v>
      </c>
      <c r="D24" s="3449"/>
      <c r="E24" s="3449"/>
      <c r="F24" s="3449"/>
      <c r="G24" s="3449"/>
      <c r="H24" s="3449"/>
      <c r="I24" s="3449"/>
      <c r="J24" s="3449"/>
      <c r="K24" s="3449"/>
      <c r="L24" s="3449"/>
      <c r="M24" s="3449"/>
      <c r="N24" s="1588"/>
      <c r="O24" s="1588"/>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row>
    <row r="25" spans="1:67" s="495" customFormat="1" ht="41.4" customHeight="1" thickBot="1" x14ac:dyDescent="0.35">
      <c r="B25" s="1532"/>
      <c r="C25" s="3449"/>
      <c r="D25" s="3449"/>
      <c r="E25" s="3449"/>
      <c r="F25" s="3449"/>
      <c r="G25" s="3449"/>
      <c r="H25" s="3449"/>
      <c r="I25" s="3449"/>
      <c r="J25" s="3449"/>
      <c r="K25" s="3449"/>
      <c r="L25" s="3449"/>
      <c r="M25" s="3449"/>
      <c r="N25" s="1588"/>
      <c r="O25" s="1588"/>
      <c r="P25" s="494"/>
      <c r="Q25" s="494"/>
      <c r="R25" s="494"/>
      <c r="S25" s="494"/>
      <c r="T25" s="494"/>
      <c r="U25" s="494"/>
      <c r="V25" s="494"/>
      <c r="W25" s="494"/>
      <c r="X25" s="494"/>
      <c r="Y25" s="494"/>
      <c r="Z25" s="494"/>
      <c r="AA25" s="494"/>
      <c r="AB25" s="494"/>
      <c r="AC25" s="494"/>
      <c r="AD25" s="494"/>
      <c r="AE25" s="494"/>
      <c r="AF25" s="494"/>
      <c r="AG25" s="494"/>
      <c r="AH25" s="494"/>
      <c r="AI25" s="494"/>
      <c r="AJ25" s="494"/>
      <c r="AK25" s="494"/>
      <c r="AL25" s="494"/>
      <c r="AM25" s="494"/>
      <c r="AN25" s="494"/>
      <c r="AO25" s="494"/>
      <c r="AP25" s="494"/>
      <c r="AQ25" s="494"/>
      <c r="AR25" s="494"/>
      <c r="AS25" s="494"/>
      <c r="AT25" s="494"/>
      <c r="AU25" s="494"/>
      <c r="AV25" s="494"/>
      <c r="AW25" s="494"/>
      <c r="AX25" s="494"/>
    </row>
    <row r="26" spans="1:67" s="495" customFormat="1" ht="15" customHeight="1" thickBot="1" x14ac:dyDescent="0.35">
      <c r="A26" s="509"/>
      <c r="B26" s="1534"/>
      <c r="C26" s="3334" t="s">
        <v>1605</v>
      </c>
      <c r="D26" s="3334"/>
      <c r="E26" s="3334"/>
      <c r="F26" s="3334"/>
      <c r="G26" s="3334"/>
      <c r="H26" s="3334"/>
      <c r="I26" s="3334"/>
      <c r="J26" s="3334"/>
      <c r="K26" s="3334"/>
      <c r="L26" s="3334"/>
      <c r="M26" s="3334"/>
      <c r="N26" s="1588"/>
      <c r="O26" s="1588"/>
      <c r="P26" s="494"/>
      <c r="Q26" s="494"/>
      <c r="R26" s="494"/>
      <c r="S26" s="494"/>
      <c r="T26" s="494"/>
      <c r="U26" s="494"/>
      <c r="V26" s="494"/>
      <c r="W26" s="494"/>
      <c r="X26" s="494"/>
      <c r="Y26" s="494"/>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row>
    <row r="27" spans="1:67" s="495" customFormat="1" ht="56.4" customHeight="1" thickBot="1" x14ac:dyDescent="0.35">
      <c r="A27" s="509"/>
      <c r="B27" s="1524"/>
      <c r="C27" s="3334"/>
      <c r="D27" s="3334"/>
      <c r="E27" s="3334"/>
      <c r="F27" s="3334"/>
      <c r="G27" s="3334"/>
      <c r="H27" s="3334"/>
      <c r="I27" s="3334"/>
      <c r="J27" s="3334"/>
      <c r="K27" s="3334"/>
      <c r="L27" s="3334"/>
      <c r="M27" s="3334"/>
      <c r="N27" s="1588"/>
      <c r="O27" s="1588"/>
      <c r="P27" s="494"/>
      <c r="Q27" s="494"/>
      <c r="R27" s="494"/>
      <c r="S27" s="494"/>
      <c r="T27" s="494"/>
      <c r="U27" s="494"/>
      <c r="V27" s="494"/>
      <c r="W27" s="494"/>
      <c r="X27" s="494"/>
      <c r="Y27" s="494"/>
      <c r="Z27" s="494"/>
      <c r="AA27" s="494"/>
      <c r="AB27" s="494"/>
      <c r="AC27" s="494"/>
      <c r="AD27" s="494"/>
      <c r="AE27" s="494"/>
      <c r="AF27" s="494"/>
      <c r="AG27" s="494"/>
      <c r="AH27" s="494"/>
      <c r="AI27" s="494"/>
      <c r="AJ27" s="494"/>
      <c r="AK27" s="494"/>
      <c r="AL27" s="494"/>
      <c r="AM27" s="494"/>
      <c r="AN27" s="494"/>
      <c r="AO27" s="494"/>
      <c r="AP27" s="494"/>
      <c r="AQ27" s="494"/>
      <c r="AR27" s="494"/>
      <c r="AS27" s="494"/>
      <c r="AT27" s="494"/>
      <c r="AU27" s="494"/>
      <c r="AV27" s="494"/>
      <c r="AW27" s="494"/>
      <c r="AX27" s="494"/>
    </row>
    <row r="28" spans="1:67" s="495" customFormat="1" ht="15" customHeight="1" thickBot="1" x14ac:dyDescent="0.35">
      <c r="A28" s="509"/>
      <c r="B28" s="1534"/>
      <c r="C28" s="3334" t="s">
        <v>1606</v>
      </c>
      <c r="D28" s="3334"/>
      <c r="E28" s="3334"/>
      <c r="F28" s="3334"/>
      <c r="G28" s="3334"/>
      <c r="H28" s="3334"/>
      <c r="I28" s="3334"/>
      <c r="J28" s="3334"/>
      <c r="K28" s="3334"/>
      <c r="L28" s="3334"/>
      <c r="M28" s="3334"/>
      <c r="N28" s="1523"/>
      <c r="O28" s="1523"/>
      <c r="P28" s="1523"/>
      <c r="Q28" s="1523"/>
      <c r="R28" s="1523"/>
      <c r="S28" s="1523"/>
      <c r="T28" s="1523"/>
      <c r="U28" s="1523"/>
      <c r="V28" s="1523"/>
      <c r="W28" s="1523"/>
      <c r="X28" s="1523"/>
      <c r="Y28" s="1523"/>
      <c r="Z28" s="1523"/>
      <c r="AA28" s="1523"/>
      <c r="AB28" s="1523"/>
      <c r="AC28" s="494"/>
      <c r="AD28" s="494"/>
      <c r="AE28" s="494"/>
      <c r="AF28" s="494"/>
      <c r="AG28" s="494"/>
      <c r="AH28" s="494"/>
      <c r="AI28" s="494"/>
      <c r="AJ28" s="494"/>
      <c r="AK28" s="494"/>
      <c r="AL28" s="494"/>
      <c r="AM28" s="494"/>
      <c r="AN28" s="494"/>
      <c r="AO28" s="494"/>
      <c r="AP28" s="494"/>
      <c r="AQ28" s="494"/>
      <c r="AR28" s="494"/>
      <c r="AS28" s="494"/>
      <c r="AT28" s="494"/>
      <c r="AU28" s="494"/>
      <c r="AV28" s="494"/>
      <c r="AW28" s="494"/>
      <c r="AX28" s="494"/>
      <c r="AY28" s="494"/>
      <c r="AZ28" s="494"/>
      <c r="BA28" s="494"/>
      <c r="BB28" s="494"/>
      <c r="BC28" s="494"/>
      <c r="BD28" s="494"/>
      <c r="BE28" s="494"/>
      <c r="BF28" s="494"/>
      <c r="BG28" s="494"/>
      <c r="BH28" s="494"/>
      <c r="BI28" s="494"/>
      <c r="BJ28" s="494"/>
      <c r="BK28" s="494"/>
      <c r="BL28" s="494"/>
      <c r="BM28" s="494"/>
      <c r="BN28" s="494"/>
      <c r="BO28" s="494"/>
    </row>
    <row r="29" spans="1:67" s="495" customFormat="1" ht="13.5" customHeight="1" thickBot="1" x14ac:dyDescent="0.35">
      <c r="A29" s="509"/>
      <c r="B29" s="1524"/>
      <c r="C29" s="3334"/>
      <c r="D29" s="3334"/>
      <c r="E29" s="3334"/>
      <c r="F29" s="3334"/>
      <c r="G29" s="3334"/>
      <c r="H29" s="3334"/>
      <c r="I29" s="3334"/>
      <c r="J29" s="3334"/>
      <c r="K29" s="3334"/>
      <c r="L29" s="3334"/>
      <c r="M29" s="3334"/>
      <c r="N29" s="1523"/>
      <c r="O29" s="1523"/>
      <c r="P29" s="1523"/>
      <c r="Q29" s="1523"/>
      <c r="R29" s="1523"/>
      <c r="S29" s="1523"/>
      <c r="T29" s="1523"/>
      <c r="U29" s="1523"/>
      <c r="V29" s="1523"/>
      <c r="W29" s="1523"/>
      <c r="X29" s="1523"/>
      <c r="Y29" s="1523"/>
      <c r="Z29" s="1523"/>
      <c r="AA29" s="1523"/>
      <c r="AB29" s="1523"/>
      <c r="AC29" s="494"/>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494"/>
      <c r="BH29" s="494"/>
      <c r="BI29" s="494"/>
      <c r="BJ29" s="494"/>
      <c r="BK29" s="494"/>
      <c r="BL29" s="494"/>
      <c r="BM29" s="494"/>
      <c r="BN29" s="494"/>
      <c r="BO29" s="494"/>
    </row>
    <row r="30" spans="1:67" s="495" customFormat="1" ht="12.9" customHeight="1" thickBot="1" x14ac:dyDescent="0.35">
      <c r="A30" s="494"/>
      <c r="B30" s="1531"/>
      <c r="C30" s="3445" t="s">
        <v>2092</v>
      </c>
      <c r="D30" s="3445"/>
      <c r="E30" s="3445"/>
      <c r="F30" s="3445"/>
      <c r="G30" s="3445"/>
      <c r="H30" s="3445"/>
      <c r="I30" s="3445"/>
      <c r="J30" s="3445"/>
      <c r="K30" s="3445"/>
      <c r="L30" s="3445"/>
      <c r="M30" s="3445"/>
      <c r="N30" s="1523"/>
      <c r="O30" s="1523"/>
      <c r="P30" s="1523"/>
      <c r="Q30" s="1523"/>
      <c r="R30" s="1523"/>
      <c r="S30" s="1523"/>
      <c r="T30" s="1523"/>
      <c r="U30" s="1523"/>
      <c r="V30" s="1523"/>
      <c r="W30" s="1523"/>
      <c r="X30" s="1523"/>
      <c r="Y30" s="1523"/>
      <c r="Z30" s="1523"/>
      <c r="AA30" s="1523"/>
      <c r="AB30" s="496"/>
      <c r="AC30" s="494"/>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494"/>
      <c r="BH30" s="494"/>
      <c r="BI30" s="494"/>
      <c r="BJ30" s="494"/>
      <c r="BK30" s="494"/>
      <c r="BL30" s="494"/>
      <c r="BM30" s="494"/>
      <c r="BN30" s="494"/>
      <c r="BO30" s="494"/>
    </row>
    <row r="31" spans="1:67" s="495" customFormat="1" ht="41.25" customHeight="1" x14ac:dyDescent="0.3">
      <c r="A31" s="494"/>
      <c r="B31" s="1525"/>
      <c r="C31" s="3445"/>
      <c r="D31" s="3445"/>
      <c r="E31" s="3445"/>
      <c r="F31" s="3445"/>
      <c r="G31" s="3445"/>
      <c r="H31" s="3445"/>
      <c r="I31" s="3445"/>
      <c r="J31" s="3445"/>
      <c r="K31" s="3445"/>
      <c r="L31" s="3445"/>
      <c r="M31" s="3445"/>
      <c r="N31" s="1523"/>
      <c r="O31" s="1523"/>
      <c r="P31" s="1523"/>
      <c r="Q31" s="1523"/>
      <c r="R31" s="1523"/>
      <c r="S31" s="1523"/>
      <c r="T31" s="1523"/>
      <c r="U31" s="1523"/>
      <c r="V31" s="1523"/>
      <c r="W31" s="1523"/>
      <c r="X31" s="1523"/>
      <c r="Y31" s="1523"/>
      <c r="Z31" s="1523"/>
      <c r="AA31" s="1523"/>
      <c r="AB31" s="496"/>
      <c r="AC31" s="494"/>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494"/>
      <c r="BH31" s="494"/>
      <c r="BI31" s="494"/>
      <c r="BJ31" s="494"/>
      <c r="BK31" s="494"/>
      <c r="BL31" s="494"/>
      <c r="BM31" s="494"/>
      <c r="BN31" s="494"/>
      <c r="BO31" s="494"/>
    </row>
    <row r="32" spans="1:67" s="495" customFormat="1" ht="12.9" customHeight="1" x14ac:dyDescent="0.3">
      <c r="A32" s="494"/>
      <c r="B32" s="1523"/>
      <c r="C32" s="1523"/>
      <c r="D32" s="3445" t="s">
        <v>632</v>
      </c>
      <c r="E32" s="3445"/>
      <c r="F32" s="3445"/>
      <c r="G32" s="3445"/>
      <c r="H32" s="3445"/>
      <c r="I32" s="3445"/>
      <c r="J32" s="3445"/>
      <c r="K32" s="3445"/>
      <c r="L32" s="3445"/>
      <c r="M32" s="3445"/>
      <c r="N32" s="1523"/>
      <c r="O32" s="1523"/>
      <c r="P32" s="1523"/>
      <c r="Q32" s="1523"/>
      <c r="R32" s="1523"/>
      <c r="S32" s="1523"/>
      <c r="T32" s="1523"/>
      <c r="U32" s="1523"/>
      <c r="V32" s="1523"/>
      <c r="W32" s="1523"/>
      <c r="X32" s="1523"/>
      <c r="Y32" s="1523"/>
      <c r="Z32" s="1523"/>
      <c r="AA32" s="1523"/>
      <c r="AB32" s="496"/>
      <c r="AC32" s="494"/>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494"/>
      <c r="BH32" s="494"/>
      <c r="BI32" s="494"/>
      <c r="BJ32" s="494"/>
      <c r="BK32" s="494"/>
      <c r="BL32" s="494"/>
      <c r="BM32" s="494"/>
      <c r="BN32" s="494"/>
      <c r="BO32" s="494"/>
    </row>
    <row r="33" spans="1:67" s="495" customFormat="1" ht="12.9" customHeight="1" x14ac:dyDescent="0.3">
      <c r="A33" s="494"/>
      <c r="B33" s="1523"/>
      <c r="C33" s="1523"/>
      <c r="D33" s="3445" t="s">
        <v>631</v>
      </c>
      <c r="E33" s="3445"/>
      <c r="F33" s="3445"/>
      <c r="G33" s="3445"/>
      <c r="H33" s="3445"/>
      <c r="I33" s="3445"/>
      <c r="J33" s="3445"/>
      <c r="K33" s="3445"/>
      <c r="L33" s="3445"/>
      <c r="M33" s="3445"/>
      <c r="N33" s="498"/>
      <c r="O33" s="498"/>
      <c r="P33" s="498"/>
      <c r="Q33" s="498"/>
      <c r="R33" s="498"/>
      <c r="S33" s="498"/>
      <c r="T33" s="498"/>
      <c r="U33" s="498"/>
      <c r="V33" s="498"/>
      <c r="W33" s="498"/>
      <c r="X33" s="498"/>
      <c r="Y33" s="498"/>
      <c r="Z33" s="498"/>
      <c r="AA33" s="1523"/>
      <c r="AB33" s="496"/>
      <c r="AC33" s="494"/>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494"/>
      <c r="BH33" s="494"/>
      <c r="BI33" s="494"/>
      <c r="BJ33" s="494"/>
      <c r="BK33" s="494"/>
      <c r="BL33" s="494"/>
      <c r="BM33" s="494"/>
      <c r="BN33" s="494"/>
      <c r="BO33" s="494"/>
    </row>
    <row r="34" spans="1:67" s="495" customFormat="1" ht="12.9" customHeight="1" x14ac:dyDescent="0.3">
      <c r="A34" s="494"/>
      <c r="B34" s="1523"/>
      <c r="C34" s="1523"/>
      <c r="D34" s="3445" t="s">
        <v>630</v>
      </c>
      <c r="E34" s="3445"/>
      <c r="F34" s="3445"/>
      <c r="G34" s="3445"/>
      <c r="H34" s="3445"/>
      <c r="I34" s="3445"/>
      <c r="J34" s="3445"/>
      <c r="K34" s="1523"/>
      <c r="L34" s="1523"/>
      <c r="M34" s="1523"/>
      <c r="N34" s="1523"/>
      <c r="O34" s="1523"/>
      <c r="P34" s="1523"/>
      <c r="Q34" s="1523"/>
      <c r="R34" s="1523"/>
      <c r="S34" s="1523"/>
      <c r="T34" s="1523"/>
      <c r="U34" s="1523"/>
      <c r="V34" s="1523"/>
      <c r="W34" s="1523"/>
      <c r="X34" s="1523"/>
      <c r="Y34" s="1523"/>
      <c r="Z34" s="1523"/>
      <c r="AA34" s="1523"/>
      <c r="AB34" s="496"/>
      <c r="AC34" s="494"/>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494"/>
      <c r="BH34" s="494"/>
      <c r="BI34" s="494"/>
      <c r="BJ34" s="494"/>
      <c r="BK34" s="494"/>
      <c r="BL34" s="494"/>
      <c r="BM34" s="494"/>
      <c r="BN34" s="494"/>
      <c r="BO34" s="494"/>
    </row>
    <row r="35" spans="1:67" s="495" customFormat="1" ht="12.9" customHeight="1" x14ac:dyDescent="0.3">
      <c r="A35" s="494"/>
      <c r="B35" s="1523"/>
      <c r="C35" s="1523"/>
      <c r="D35" s="3460" t="s">
        <v>629</v>
      </c>
      <c r="E35" s="3460"/>
      <c r="F35" s="3460"/>
      <c r="G35" s="3460"/>
      <c r="H35" s="3460"/>
      <c r="I35" s="3460"/>
      <c r="J35" s="3460"/>
      <c r="K35" s="3460"/>
      <c r="L35" s="3460"/>
      <c r="M35" s="3460"/>
      <c r="N35" s="1523"/>
      <c r="O35" s="1523"/>
      <c r="P35" s="1523"/>
      <c r="Q35" s="1523"/>
      <c r="R35" s="1523"/>
      <c r="S35" s="1523"/>
      <c r="T35" s="1523"/>
      <c r="U35" s="1523"/>
      <c r="V35" s="1523"/>
      <c r="W35" s="1523"/>
      <c r="X35" s="1523"/>
      <c r="Y35" s="1523"/>
      <c r="Z35" s="1523"/>
      <c r="AA35" s="1523"/>
      <c r="AB35" s="496"/>
      <c r="AC35" s="494"/>
      <c r="AD35" s="494"/>
      <c r="AE35" s="494"/>
      <c r="AF35" s="494"/>
      <c r="AG35" s="494"/>
      <c r="AH35" s="494"/>
      <c r="AI35" s="494"/>
      <c r="AJ35" s="494"/>
      <c r="AK35" s="494"/>
      <c r="AL35" s="494"/>
      <c r="AM35" s="494"/>
      <c r="AN35" s="494"/>
      <c r="AO35" s="494"/>
      <c r="AP35" s="494"/>
      <c r="AQ35" s="494"/>
      <c r="AR35" s="494"/>
      <c r="AS35" s="494"/>
      <c r="AT35" s="494"/>
      <c r="AU35" s="494"/>
      <c r="AV35" s="494"/>
      <c r="AW35" s="494"/>
      <c r="AX35" s="494"/>
      <c r="AY35" s="494"/>
      <c r="AZ35" s="494"/>
      <c r="BA35" s="494"/>
      <c r="BB35" s="494"/>
      <c r="BC35" s="494"/>
      <c r="BD35" s="494"/>
      <c r="BE35" s="494"/>
      <c r="BF35" s="494"/>
      <c r="BG35" s="494"/>
      <c r="BH35" s="494"/>
      <c r="BI35" s="494"/>
      <c r="BJ35" s="494"/>
      <c r="BK35" s="494"/>
      <c r="BL35" s="494"/>
      <c r="BM35" s="494"/>
      <c r="BN35" s="494"/>
      <c r="BO35" s="494"/>
    </row>
    <row r="36" spans="1:67" s="495" customFormat="1" ht="12.9" customHeight="1" x14ac:dyDescent="0.3">
      <c r="A36" s="494"/>
      <c r="B36" s="1523"/>
      <c r="C36" s="1523"/>
      <c r="D36" s="3445" t="s">
        <v>628</v>
      </c>
      <c r="E36" s="3445"/>
      <c r="F36" s="3445"/>
      <c r="G36" s="3445"/>
      <c r="H36" s="3445"/>
      <c r="I36" s="3445"/>
      <c r="J36" s="3445"/>
      <c r="K36" s="3445"/>
      <c r="L36" s="3445"/>
      <c r="M36" s="3445"/>
      <c r="N36" s="1523"/>
      <c r="O36" s="1523"/>
      <c r="P36" s="1523"/>
      <c r="Q36" s="1523"/>
      <c r="R36" s="1523"/>
      <c r="S36" s="1523"/>
      <c r="T36" s="1523"/>
      <c r="U36" s="1523"/>
      <c r="V36" s="1523"/>
      <c r="W36" s="1523"/>
      <c r="X36" s="1523"/>
      <c r="Y36" s="1523"/>
      <c r="Z36" s="1523"/>
      <c r="AA36" s="1523"/>
      <c r="AB36" s="496"/>
      <c r="AC36" s="494"/>
      <c r="AD36" s="494"/>
      <c r="AE36" s="494"/>
      <c r="AF36" s="494"/>
      <c r="AG36" s="494"/>
      <c r="AH36" s="494"/>
      <c r="AI36" s="494"/>
      <c r="AJ36" s="494"/>
      <c r="AK36" s="494"/>
      <c r="AL36" s="494"/>
      <c r="AM36" s="494"/>
      <c r="AN36" s="494"/>
      <c r="AO36" s="494"/>
      <c r="AP36" s="494"/>
      <c r="AQ36" s="494"/>
      <c r="AR36" s="494"/>
      <c r="AS36" s="494"/>
      <c r="AT36" s="494"/>
      <c r="AU36" s="494"/>
      <c r="AV36" s="494"/>
      <c r="AW36" s="494"/>
      <c r="AX36" s="494"/>
      <c r="AY36" s="494"/>
      <c r="AZ36" s="494"/>
      <c r="BA36" s="494"/>
      <c r="BB36" s="494"/>
      <c r="BC36" s="494"/>
      <c r="BD36" s="494"/>
      <c r="BE36" s="494"/>
      <c r="BF36" s="494"/>
      <c r="BG36" s="494"/>
      <c r="BH36" s="494"/>
      <c r="BI36" s="494"/>
      <c r="BJ36" s="494"/>
      <c r="BK36" s="494"/>
      <c r="BL36" s="494"/>
      <c r="BM36" s="494"/>
      <c r="BN36" s="494"/>
      <c r="BO36" s="494"/>
    </row>
    <row r="37" spans="1:67" s="495" customFormat="1" ht="12" customHeight="1" x14ac:dyDescent="0.3">
      <c r="A37" s="494"/>
      <c r="B37" s="1523"/>
      <c r="C37" s="1523"/>
      <c r="D37" s="3445" t="s">
        <v>627</v>
      </c>
      <c r="E37" s="3445"/>
      <c r="F37" s="3445"/>
      <c r="G37" s="3445"/>
      <c r="H37" s="3445"/>
      <c r="I37" s="3445"/>
      <c r="J37" s="3445"/>
      <c r="K37" s="3445"/>
      <c r="L37" s="3445"/>
      <c r="M37" s="3445"/>
      <c r="N37" s="1523"/>
      <c r="O37" s="1523"/>
      <c r="P37" s="1523"/>
      <c r="Q37" s="1523"/>
      <c r="R37" s="1523"/>
      <c r="S37" s="1523"/>
      <c r="T37" s="1523"/>
      <c r="U37" s="1523"/>
      <c r="V37" s="1523"/>
      <c r="W37" s="1523"/>
      <c r="X37" s="1523"/>
      <c r="Y37" s="1523"/>
      <c r="Z37" s="1523"/>
      <c r="AA37" s="1523"/>
      <c r="AB37" s="496"/>
      <c r="AC37" s="494"/>
      <c r="AD37" s="494"/>
      <c r="AE37" s="494"/>
      <c r="AF37" s="494"/>
      <c r="AG37" s="494"/>
      <c r="AH37" s="494"/>
      <c r="AI37" s="494"/>
      <c r="AJ37" s="494"/>
      <c r="AK37" s="494"/>
      <c r="AL37" s="494"/>
      <c r="AM37" s="494"/>
      <c r="AN37" s="494"/>
      <c r="AO37" s="494"/>
      <c r="AP37" s="494"/>
      <c r="AQ37" s="494"/>
      <c r="AR37" s="494"/>
      <c r="AS37" s="494"/>
      <c r="AT37" s="494"/>
      <c r="AU37" s="494"/>
      <c r="AV37" s="494"/>
      <c r="AW37" s="494"/>
      <c r="AX37" s="494"/>
      <c r="AY37" s="494"/>
      <c r="AZ37" s="494"/>
      <c r="BA37" s="494"/>
      <c r="BB37" s="494"/>
      <c r="BC37" s="494"/>
      <c r="BD37" s="494"/>
      <c r="BE37" s="494"/>
      <c r="BF37" s="494"/>
      <c r="BG37" s="494"/>
      <c r="BH37" s="494"/>
      <c r="BI37" s="494"/>
      <c r="BJ37" s="494"/>
      <c r="BK37" s="494"/>
      <c r="BL37" s="494"/>
      <c r="BM37" s="494"/>
      <c r="BN37" s="494"/>
      <c r="BO37" s="494"/>
    </row>
    <row r="38" spans="1:67" s="495" customFormat="1" ht="12" customHeight="1" x14ac:dyDescent="0.3">
      <c r="A38" s="494"/>
      <c r="B38" s="1523"/>
      <c r="C38" s="1523"/>
      <c r="D38" s="3445" t="s">
        <v>626</v>
      </c>
      <c r="E38" s="3445"/>
      <c r="F38" s="3445"/>
      <c r="G38" s="3445"/>
      <c r="H38" s="3445"/>
      <c r="I38" s="3445"/>
      <c r="J38" s="3445"/>
      <c r="K38" s="1523"/>
      <c r="L38" s="1523"/>
      <c r="M38" s="1523"/>
      <c r="N38" s="1523"/>
      <c r="O38" s="1523"/>
      <c r="P38" s="1523"/>
      <c r="Q38" s="1523"/>
      <c r="R38" s="1523"/>
      <c r="S38" s="1523"/>
      <c r="T38" s="1523"/>
      <c r="U38" s="1523"/>
      <c r="V38" s="1523"/>
      <c r="W38" s="1523"/>
      <c r="X38" s="1523"/>
      <c r="Y38" s="1523"/>
      <c r="Z38" s="1523"/>
      <c r="AA38" s="1523"/>
      <c r="AB38" s="1523"/>
      <c r="AC38" s="494"/>
      <c r="AD38" s="494"/>
      <c r="AE38" s="494"/>
      <c r="AF38" s="494"/>
      <c r="AG38" s="494"/>
      <c r="AH38" s="494"/>
      <c r="AI38" s="494"/>
      <c r="AJ38" s="494"/>
      <c r="AK38" s="494"/>
      <c r="AL38" s="494"/>
      <c r="AM38" s="494"/>
      <c r="AN38" s="494"/>
      <c r="AO38" s="494"/>
      <c r="AP38" s="494"/>
      <c r="AQ38" s="494"/>
      <c r="AR38" s="494"/>
      <c r="AS38" s="494"/>
      <c r="AT38" s="494"/>
      <c r="AU38" s="494"/>
      <c r="AV38" s="494"/>
      <c r="AW38" s="494"/>
      <c r="AX38" s="494"/>
      <c r="AY38" s="494"/>
      <c r="AZ38" s="494"/>
      <c r="BA38" s="494"/>
      <c r="BB38" s="494"/>
      <c r="BC38" s="494"/>
      <c r="BD38" s="494"/>
      <c r="BE38" s="494"/>
      <c r="BF38" s="494"/>
      <c r="BG38" s="494"/>
      <c r="BH38" s="494"/>
      <c r="BI38" s="494"/>
      <c r="BJ38" s="494"/>
      <c r="BK38" s="494"/>
      <c r="BL38" s="494"/>
      <c r="BM38" s="494"/>
      <c r="BN38" s="494"/>
      <c r="BO38" s="494"/>
    </row>
    <row r="39" spans="1:67" s="495" customFormat="1" ht="15.75" customHeight="1" thickBot="1" x14ac:dyDescent="0.35">
      <c r="A39" s="494"/>
      <c r="B39" s="1523"/>
      <c r="C39" s="1523"/>
      <c r="D39" s="3445" t="s">
        <v>625</v>
      </c>
      <c r="E39" s="3445"/>
      <c r="F39" s="3445"/>
      <c r="G39" s="3445"/>
      <c r="H39" s="3445"/>
      <c r="I39" s="3445"/>
      <c r="J39" s="3445"/>
      <c r="K39" s="1523"/>
      <c r="L39" s="1523"/>
      <c r="M39" s="1523"/>
      <c r="N39" s="1523"/>
      <c r="O39" s="1523"/>
      <c r="P39" s="1523"/>
      <c r="Q39" s="1523"/>
      <c r="R39" s="1523"/>
      <c r="S39" s="1523"/>
      <c r="T39" s="1523"/>
      <c r="U39" s="1523"/>
      <c r="V39" s="1523"/>
      <c r="W39" s="1523"/>
      <c r="X39" s="1523"/>
      <c r="Y39" s="1523"/>
      <c r="Z39" s="1523"/>
      <c r="AA39" s="1523"/>
      <c r="AB39" s="1523"/>
      <c r="AC39" s="494"/>
      <c r="AD39" s="494"/>
      <c r="AE39" s="494"/>
      <c r="AF39" s="494"/>
      <c r="AG39" s="494"/>
      <c r="AH39" s="494"/>
      <c r="AI39" s="494"/>
      <c r="AJ39" s="494"/>
      <c r="AK39" s="494"/>
      <c r="AL39" s="494"/>
      <c r="AM39" s="494"/>
      <c r="AN39" s="494"/>
      <c r="AO39" s="494"/>
      <c r="AP39" s="494"/>
      <c r="AQ39" s="494"/>
      <c r="AR39" s="494"/>
      <c r="AS39" s="494"/>
      <c r="AT39" s="494"/>
      <c r="AU39" s="494"/>
      <c r="AV39" s="494"/>
      <c r="AW39" s="494"/>
      <c r="AX39" s="494"/>
      <c r="AY39" s="494"/>
      <c r="AZ39" s="494"/>
      <c r="BA39" s="494"/>
      <c r="BB39" s="494"/>
      <c r="BC39" s="494"/>
      <c r="BD39" s="494"/>
      <c r="BE39" s="494"/>
      <c r="BF39" s="494"/>
      <c r="BG39" s="494"/>
      <c r="BH39" s="494"/>
      <c r="BI39" s="494"/>
      <c r="BJ39" s="494"/>
      <c r="BK39" s="494"/>
      <c r="BL39" s="494"/>
      <c r="BM39" s="494"/>
      <c r="BN39" s="494"/>
      <c r="BO39" s="494"/>
    </row>
    <row r="40" spans="1:67" s="495" customFormat="1" ht="15" customHeight="1" thickBot="1" x14ac:dyDescent="0.35">
      <c r="A40" s="494"/>
      <c r="B40" s="1531"/>
      <c r="C40" s="3445" t="s">
        <v>624</v>
      </c>
      <c r="D40" s="3445"/>
      <c r="E40" s="3445"/>
      <c r="F40" s="3445"/>
      <c r="G40" s="3445"/>
      <c r="H40" s="3445"/>
      <c r="I40" s="3445"/>
      <c r="J40" s="3445"/>
      <c r="K40" s="3445"/>
      <c r="L40" s="3445"/>
      <c r="M40" s="3445"/>
      <c r="N40"/>
      <c r="O40"/>
      <c r="P40"/>
      <c r="Q40"/>
      <c r="R40"/>
      <c r="S40"/>
      <c r="T40"/>
      <c r="U40"/>
      <c r="V40"/>
      <c r="W40"/>
      <c r="X40"/>
      <c r="Y40"/>
      <c r="Z40"/>
      <c r="AA40"/>
      <c r="AB40"/>
      <c r="AC40" s="494"/>
      <c r="AD40" s="494"/>
      <c r="AE40" s="494"/>
      <c r="AF40" s="494"/>
      <c r="AG40" s="494"/>
      <c r="AH40" s="494"/>
      <c r="AI40" s="494"/>
      <c r="AJ40" s="494"/>
      <c r="AK40" s="494"/>
      <c r="AL40" s="494"/>
      <c r="AM40" s="494"/>
      <c r="AN40" s="494"/>
      <c r="AO40" s="494"/>
      <c r="AP40" s="494"/>
      <c r="AQ40" s="494"/>
      <c r="AR40" s="494"/>
      <c r="AS40" s="494"/>
      <c r="AT40" s="494"/>
      <c r="AU40" s="494"/>
      <c r="AV40" s="494"/>
      <c r="AW40" s="494"/>
      <c r="AX40" s="494"/>
      <c r="AY40" s="494"/>
      <c r="AZ40" s="494"/>
      <c r="BA40" s="494"/>
      <c r="BB40" s="494"/>
      <c r="BC40" s="494"/>
      <c r="BD40" s="494"/>
      <c r="BE40" s="494"/>
      <c r="BF40" s="494"/>
      <c r="BG40" s="494"/>
      <c r="BH40" s="494"/>
      <c r="BI40" s="494"/>
      <c r="BJ40" s="494"/>
      <c r="BK40" s="494"/>
      <c r="BL40" s="494"/>
      <c r="BM40" s="494"/>
      <c r="BN40" s="494"/>
      <c r="BO40" s="494"/>
    </row>
    <row r="41" spans="1:67" s="495" customFormat="1" ht="15" customHeight="1" x14ac:dyDescent="0.3">
      <c r="A41" s="494"/>
      <c r="B41" s="1525"/>
      <c r="C41" s="3445"/>
      <c r="D41" s="3445"/>
      <c r="E41" s="3445"/>
      <c r="F41" s="3445"/>
      <c r="G41" s="3445"/>
      <c r="H41" s="3445"/>
      <c r="I41" s="3445"/>
      <c r="J41" s="3445"/>
      <c r="K41" s="3445"/>
      <c r="L41" s="3445"/>
      <c r="M41" s="3445"/>
      <c r="N41" s="1580"/>
      <c r="O41" s="1580"/>
      <c r="P41" s="1526"/>
      <c r="Q41" s="1526"/>
      <c r="R41" s="1526"/>
      <c r="S41" s="1526"/>
      <c r="T41" s="1526"/>
      <c r="U41" s="1526"/>
      <c r="V41" s="1526"/>
      <c r="W41" s="1526"/>
      <c r="X41" s="1526"/>
      <c r="Y41" s="1526"/>
      <c r="Z41" s="1526"/>
      <c r="AA41" s="1526"/>
      <c r="AB41" s="1526"/>
      <c r="AC41" s="494"/>
      <c r="AD41" s="494"/>
      <c r="AE41" s="494"/>
      <c r="AF41" s="494"/>
      <c r="AG41" s="494"/>
      <c r="AH41" s="494"/>
      <c r="AI41" s="494"/>
      <c r="AJ41" s="494"/>
      <c r="AK41" s="494"/>
      <c r="AL41" s="494"/>
      <c r="AM41" s="494"/>
      <c r="AN41" s="494"/>
      <c r="AO41" s="494"/>
      <c r="AP41" s="494"/>
      <c r="AQ41" s="494"/>
      <c r="AR41" s="494"/>
      <c r="AS41" s="494"/>
      <c r="AT41" s="494"/>
      <c r="AU41" s="494"/>
      <c r="AV41" s="494"/>
      <c r="AW41" s="494"/>
      <c r="AX41" s="494"/>
      <c r="AY41" s="494"/>
      <c r="AZ41" s="494"/>
      <c r="BA41" s="494"/>
      <c r="BB41" s="494"/>
      <c r="BC41" s="494"/>
      <c r="BD41" s="494"/>
      <c r="BE41" s="494"/>
      <c r="BF41" s="494"/>
      <c r="BG41" s="494"/>
      <c r="BH41" s="494"/>
      <c r="BI41" s="494"/>
      <c r="BJ41" s="494"/>
      <c r="BK41" s="494"/>
      <c r="BL41" s="494"/>
      <c r="BM41" s="494"/>
      <c r="BN41" s="494"/>
      <c r="BO41" s="494"/>
    </row>
    <row r="42" spans="1:67" s="495" customFormat="1" ht="15" customHeight="1" x14ac:dyDescent="0.3">
      <c r="A42" s="3461" t="s">
        <v>136</v>
      </c>
      <c r="B42" s="3461"/>
      <c r="C42" s="3462" t="s">
        <v>2093</v>
      </c>
      <c r="D42" s="3462"/>
      <c r="E42" s="3462"/>
      <c r="F42" s="3462"/>
      <c r="G42" s="3462"/>
      <c r="H42" s="3462"/>
      <c r="I42" s="3462"/>
      <c r="J42" s="3462"/>
      <c r="K42" s="3462"/>
      <c r="L42" s="3462"/>
      <c r="M42" s="3462"/>
      <c r="N42" s="1535"/>
      <c r="O42" s="1523"/>
      <c r="P42" s="496"/>
      <c r="Q42" s="496"/>
      <c r="R42" s="496"/>
      <c r="S42" s="496"/>
      <c r="T42" s="496"/>
      <c r="U42" s="496"/>
      <c r="V42" s="496"/>
      <c r="W42" s="496"/>
      <c r="X42" s="496"/>
      <c r="Y42" s="496"/>
      <c r="Z42" s="496"/>
      <c r="AA42" s="496"/>
      <c r="AB42" s="496"/>
      <c r="AC42" s="494"/>
      <c r="AD42" s="494"/>
      <c r="AE42" s="494"/>
      <c r="AF42" s="494"/>
      <c r="AG42" s="494"/>
      <c r="AH42" s="494"/>
      <c r="AI42" s="494"/>
      <c r="AJ42" s="494"/>
      <c r="AK42" s="494"/>
      <c r="AL42" s="494"/>
      <c r="AM42" s="494"/>
      <c r="AN42" s="494"/>
      <c r="AO42" s="494"/>
      <c r="AP42" s="494"/>
      <c r="AQ42" s="494"/>
      <c r="AR42" s="494"/>
      <c r="AS42" s="494"/>
      <c r="AT42" s="494"/>
      <c r="AU42" s="494"/>
      <c r="AV42" s="494"/>
      <c r="AW42" s="494"/>
      <c r="AX42" s="494"/>
      <c r="AY42" s="494"/>
      <c r="AZ42" s="494"/>
      <c r="BA42" s="494"/>
      <c r="BB42" s="494"/>
      <c r="BC42" s="494"/>
      <c r="BD42" s="494"/>
      <c r="BE42" s="494"/>
      <c r="BF42" s="494"/>
      <c r="BG42" s="494"/>
      <c r="BH42" s="494"/>
      <c r="BI42" s="494"/>
      <c r="BJ42" s="494"/>
      <c r="BK42" s="494"/>
      <c r="BL42" s="494"/>
      <c r="BM42" s="494"/>
      <c r="BN42" s="494"/>
      <c r="BO42" s="494"/>
    </row>
    <row r="43" spans="1:67" s="495" customFormat="1" ht="4.5" customHeight="1" thickBot="1" x14ac:dyDescent="0.35">
      <c r="A43" s="1573"/>
      <c r="B43" s="1573"/>
      <c r="C43" s="1573"/>
      <c r="D43" s="1573"/>
      <c r="E43" s="1573"/>
      <c r="F43" s="1573"/>
      <c r="G43" s="1573"/>
      <c r="H43" s="1573"/>
      <c r="I43" s="1573"/>
      <c r="J43" s="1573"/>
      <c r="K43" s="1573"/>
      <c r="L43" s="1573"/>
      <c r="M43" s="1573"/>
      <c r="N43" s="1573"/>
      <c r="O43" s="1573"/>
      <c r="P43" s="496"/>
      <c r="Q43" s="496"/>
      <c r="R43" s="496"/>
      <c r="S43" s="496"/>
      <c r="AC43" s="494"/>
      <c r="AD43" s="494"/>
      <c r="AE43" s="494"/>
      <c r="AF43" s="494"/>
      <c r="AG43" s="494"/>
      <c r="AH43" s="494"/>
      <c r="AI43" s="494"/>
      <c r="AJ43" s="494"/>
      <c r="AK43" s="494"/>
      <c r="AL43" s="494"/>
      <c r="AM43" s="494"/>
      <c r="AN43" s="494"/>
      <c r="AO43" s="494"/>
      <c r="AP43" s="494"/>
      <c r="AQ43" s="494"/>
      <c r="AR43" s="494"/>
      <c r="AS43" s="494"/>
      <c r="AT43" s="494"/>
      <c r="AU43" s="494"/>
      <c r="AV43" s="494"/>
      <c r="AW43" s="494"/>
      <c r="AX43" s="494"/>
      <c r="AY43" s="494"/>
      <c r="AZ43" s="494"/>
      <c r="BA43" s="494"/>
      <c r="BB43" s="494"/>
      <c r="BC43" s="494"/>
      <c r="BD43" s="494"/>
      <c r="BE43" s="494"/>
      <c r="BF43" s="494"/>
      <c r="BG43" s="494"/>
      <c r="BH43" s="494"/>
      <c r="BI43" s="494"/>
      <c r="BJ43" s="494"/>
      <c r="BK43" s="494"/>
      <c r="BL43" s="494"/>
      <c r="BM43" s="494"/>
      <c r="BN43" s="494"/>
      <c r="BO43" s="494"/>
    </row>
    <row r="44" spans="1:67" s="495" customFormat="1" ht="15" customHeight="1" thickBot="1" x14ac:dyDescent="0.35">
      <c r="A44" s="509"/>
      <c r="B44" s="1531"/>
      <c r="C44" s="3005" t="s">
        <v>2095</v>
      </c>
      <c r="D44" s="3005"/>
      <c r="E44" s="3005"/>
      <c r="F44" s="3005"/>
      <c r="G44" s="3005"/>
      <c r="H44" s="3005"/>
      <c r="I44" s="3005"/>
      <c r="J44" s="3005"/>
      <c r="K44" s="3005"/>
      <c r="L44" s="3005"/>
      <c r="M44" s="3005"/>
      <c r="N44" s="1573"/>
      <c r="O44" s="1573"/>
      <c r="P44" s="494"/>
      <c r="Q44" s="494"/>
      <c r="R44" s="494"/>
      <c r="S44" s="494"/>
      <c r="AC44" s="494"/>
      <c r="AD44" s="494"/>
      <c r="AE44" s="494"/>
      <c r="AF44" s="494"/>
      <c r="AG44" s="494"/>
      <c r="AH44" s="494"/>
      <c r="AI44" s="494"/>
      <c r="AJ44" s="494"/>
      <c r="AK44" s="494"/>
      <c r="AL44" s="494"/>
      <c r="AM44" s="494"/>
      <c r="AN44" s="494"/>
      <c r="AO44" s="494"/>
      <c r="AP44" s="494"/>
      <c r="AQ44" s="494"/>
      <c r="AR44" s="494"/>
      <c r="AS44" s="494"/>
      <c r="AT44" s="494"/>
      <c r="AU44" s="494"/>
      <c r="AV44" s="494"/>
      <c r="AW44" s="494"/>
      <c r="AX44" s="494"/>
      <c r="AY44" s="494"/>
      <c r="AZ44" s="494"/>
      <c r="BA44" s="494"/>
      <c r="BB44" s="494"/>
      <c r="BC44" s="494"/>
      <c r="BD44" s="494"/>
      <c r="BE44" s="494"/>
      <c r="BF44" s="494"/>
      <c r="BG44" s="494"/>
      <c r="BH44" s="494"/>
      <c r="BI44" s="494"/>
      <c r="BJ44" s="494"/>
      <c r="BK44" s="494"/>
      <c r="BL44" s="494"/>
      <c r="BM44" s="494"/>
      <c r="BN44" s="494"/>
      <c r="BO44" s="494"/>
    </row>
    <row r="45" spans="1:67" s="495" customFormat="1" ht="43.2" customHeight="1" x14ac:dyDescent="0.3">
      <c r="A45" s="509"/>
      <c r="B45" s="1524"/>
      <c r="C45" s="3005"/>
      <c r="D45" s="3005"/>
      <c r="E45" s="3005"/>
      <c r="F45" s="3005"/>
      <c r="G45" s="3005"/>
      <c r="H45" s="3005"/>
      <c r="I45" s="3005"/>
      <c r="J45" s="3005"/>
      <c r="K45" s="3005"/>
      <c r="L45" s="3005"/>
      <c r="M45" s="3005"/>
      <c r="N45" s="1573"/>
      <c r="O45" s="1573"/>
      <c r="P45" s="494"/>
      <c r="Q45" s="494"/>
      <c r="R45" s="494"/>
      <c r="S45" s="494"/>
      <c r="AC45" s="494"/>
      <c r="AD45" s="494"/>
      <c r="AE45" s="494"/>
      <c r="AF45" s="494"/>
      <c r="AG45" s="494"/>
      <c r="AH45" s="494"/>
      <c r="AI45" s="494"/>
      <c r="AJ45" s="494"/>
      <c r="AK45" s="494"/>
      <c r="AL45" s="494"/>
      <c r="AM45" s="494"/>
      <c r="AN45" s="494"/>
      <c r="AO45" s="494"/>
      <c r="AP45" s="494"/>
      <c r="AQ45" s="494"/>
      <c r="AR45" s="494"/>
      <c r="AS45" s="494"/>
      <c r="AT45" s="494"/>
      <c r="AU45" s="494"/>
      <c r="AV45" s="494"/>
      <c r="AW45" s="494"/>
      <c r="AX45" s="494"/>
      <c r="AY45" s="494"/>
      <c r="AZ45" s="494"/>
      <c r="BA45" s="494"/>
      <c r="BB45" s="494"/>
      <c r="BC45" s="494"/>
      <c r="BD45" s="494"/>
      <c r="BE45" s="494"/>
      <c r="BF45" s="494"/>
      <c r="BG45" s="494"/>
      <c r="BH45" s="494"/>
      <c r="BI45" s="494"/>
      <c r="BJ45" s="494"/>
      <c r="BK45" s="494"/>
      <c r="BL45" s="494"/>
      <c r="BM45" s="494"/>
      <c r="BN45" s="494"/>
      <c r="BO45" s="494"/>
    </row>
    <row r="46" spans="1:67" s="495" customFormat="1" ht="12.75" customHeight="1" x14ac:dyDescent="0.3">
      <c r="A46" s="3480" t="s">
        <v>2094</v>
      </c>
      <c r="B46" s="3480"/>
      <c r="C46" s="3480"/>
      <c r="D46" s="3480"/>
      <c r="E46" s="3480"/>
      <c r="F46" s="3480"/>
      <c r="G46" s="3480"/>
      <c r="H46" s="3480"/>
      <c r="I46" s="3480"/>
      <c r="J46" s="3480"/>
      <c r="K46" s="3480"/>
      <c r="L46" s="3480"/>
      <c r="M46" s="3480"/>
      <c r="N46" s="1705"/>
      <c r="O46" s="1705"/>
      <c r="P46" s="494"/>
      <c r="Q46" s="494"/>
      <c r="R46" s="494"/>
      <c r="S46" s="494"/>
      <c r="AC46" s="494"/>
      <c r="AD46" s="494"/>
      <c r="AE46" s="494"/>
      <c r="AF46" s="494"/>
      <c r="AG46" s="494"/>
      <c r="AH46" s="494"/>
      <c r="AI46" s="494"/>
      <c r="AJ46" s="494"/>
      <c r="AK46" s="494"/>
      <c r="AL46" s="494"/>
      <c r="AM46" s="494"/>
      <c r="AN46" s="494"/>
      <c r="AO46" s="494"/>
      <c r="AP46" s="494"/>
      <c r="AQ46" s="494"/>
      <c r="AR46" s="494"/>
      <c r="AS46" s="494"/>
      <c r="AT46" s="494"/>
      <c r="AU46" s="494"/>
      <c r="AV46" s="494"/>
      <c r="AW46" s="494"/>
      <c r="AX46" s="494"/>
      <c r="AY46" s="494"/>
      <c r="AZ46" s="494"/>
      <c r="BA46" s="494"/>
      <c r="BB46" s="494"/>
      <c r="BC46" s="494"/>
      <c r="BD46" s="494"/>
      <c r="BE46" s="494"/>
      <c r="BF46" s="494"/>
      <c r="BG46" s="494"/>
      <c r="BH46" s="494"/>
      <c r="BI46" s="494"/>
      <c r="BJ46" s="494"/>
      <c r="BK46" s="494"/>
      <c r="BL46" s="494"/>
      <c r="BM46" s="494"/>
      <c r="BN46" s="494"/>
      <c r="BO46" s="494"/>
    </row>
    <row r="47" spans="1:67" s="495" customFormat="1" ht="28.5" customHeight="1" thickBot="1" x14ac:dyDescent="0.35">
      <c r="A47" s="3480"/>
      <c r="B47" s="3480"/>
      <c r="C47" s="3480"/>
      <c r="D47" s="3480"/>
      <c r="E47" s="3480"/>
      <c r="F47" s="3480"/>
      <c r="G47" s="3480"/>
      <c r="H47" s="3480"/>
      <c r="I47" s="3480"/>
      <c r="J47" s="3480"/>
      <c r="K47" s="3480"/>
      <c r="L47" s="3480"/>
      <c r="M47" s="3480"/>
      <c r="N47" s="1705"/>
      <c r="O47" s="1705"/>
      <c r="P47" s="494"/>
      <c r="Q47" s="494"/>
      <c r="R47" s="494"/>
      <c r="S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4"/>
      <c r="BA47" s="494"/>
      <c r="BB47" s="494"/>
      <c r="BC47" s="494"/>
      <c r="BD47" s="494"/>
      <c r="BE47" s="494"/>
      <c r="BF47" s="494"/>
      <c r="BG47" s="494"/>
      <c r="BH47" s="494"/>
      <c r="BI47" s="494"/>
      <c r="BJ47" s="494"/>
      <c r="BK47" s="494"/>
      <c r="BL47" s="494"/>
      <c r="BM47" s="494"/>
      <c r="BN47" s="494"/>
      <c r="BO47" s="494"/>
    </row>
    <row r="48" spans="1:67" s="495" customFormat="1" ht="15" customHeight="1" x14ac:dyDescent="0.3">
      <c r="A48" s="3450" t="s">
        <v>1632</v>
      </c>
      <c r="B48" s="3451"/>
      <c r="C48" s="3451"/>
      <c r="D48" s="3451"/>
      <c r="E48" s="3451"/>
      <c r="F48" s="3451"/>
      <c r="G48" s="3451"/>
      <c r="H48" s="3451"/>
      <c r="I48" s="3451"/>
      <c r="J48" s="3451"/>
      <c r="K48" s="3451"/>
      <c r="L48" s="3451"/>
      <c r="M48" s="3452"/>
      <c r="N48" s="494"/>
      <c r="O48" s="501"/>
      <c r="P48" s="501"/>
      <c r="Q48" s="501"/>
      <c r="R48" s="501"/>
      <c r="S48" s="501"/>
      <c r="T48" s="1575"/>
      <c r="U48" s="1575"/>
      <c r="V48" s="1575"/>
      <c r="W48" s="1575"/>
      <c r="X48" s="1575"/>
      <c r="Y48" s="1575"/>
      <c r="Z48" s="1575"/>
      <c r="AA48" s="1575"/>
      <c r="AB48" s="1575"/>
      <c r="AC48" s="494"/>
      <c r="AD48" s="494"/>
      <c r="AE48" s="494"/>
      <c r="AF48" s="494"/>
      <c r="AG48" s="494"/>
      <c r="AH48" s="494"/>
      <c r="AI48" s="494"/>
      <c r="AJ48" s="494"/>
      <c r="AK48" s="494"/>
      <c r="AL48" s="494"/>
      <c r="AM48" s="494"/>
      <c r="AN48" s="494"/>
      <c r="AO48" s="494"/>
      <c r="AP48" s="494"/>
      <c r="AQ48" s="494"/>
      <c r="AR48" s="494"/>
      <c r="AS48" s="494"/>
      <c r="AT48" s="494"/>
      <c r="AU48" s="494"/>
      <c r="AV48" s="494"/>
      <c r="AW48" s="494"/>
      <c r="AX48" s="494"/>
      <c r="AY48" s="494"/>
      <c r="AZ48" s="494"/>
      <c r="BA48" s="494"/>
      <c r="BB48" s="494"/>
      <c r="BC48" s="494"/>
      <c r="BD48" s="494"/>
      <c r="BE48" s="494"/>
      <c r="BF48" s="494"/>
      <c r="BG48" s="494"/>
      <c r="BH48" s="494"/>
      <c r="BI48" s="494"/>
      <c r="BJ48" s="494"/>
      <c r="BK48" s="494"/>
      <c r="BL48" s="494"/>
      <c r="BM48" s="494"/>
      <c r="BN48" s="494"/>
      <c r="BO48" s="494"/>
    </row>
    <row r="49" spans="1:67" s="495" customFormat="1" ht="15" customHeight="1" thickBot="1" x14ac:dyDescent="0.35">
      <c r="A49" s="3453"/>
      <c r="B49" s="3454"/>
      <c r="C49" s="3454"/>
      <c r="D49" s="3454"/>
      <c r="E49" s="3454"/>
      <c r="F49" s="3454"/>
      <c r="G49" s="3454"/>
      <c r="H49" s="3454"/>
      <c r="I49" s="3454"/>
      <c r="J49" s="3454"/>
      <c r="K49" s="3454"/>
      <c r="L49" s="3454"/>
      <c r="M49" s="3455"/>
      <c r="N49" s="494"/>
      <c r="O49" s="501"/>
      <c r="P49" s="501"/>
      <c r="Q49" s="501"/>
      <c r="R49" s="501"/>
      <c r="S49" s="501"/>
      <c r="T49" s="1575"/>
      <c r="U49" s="1575"/>
      <c r="V49" s="1575"/>
      <c r="W49" s="1575"/>
      <c r="X49" s="1575"/>
      <c r="Y49" s="1575"/>
      <c r="Z49" s="1575"/>
      <c r="AA49" s="1575"/>
      <c r="AB49" s="1575"/>
      <c r="AC49" s="494"/>
      <c r="AD49" s="494"/>
      <c r="AE49" s="494"/>
      <c r="AF49" s="494"/>
      <c r="AG49" s="494"/>
      <c r="AH49" s="494"/>
      <c r="AI49" s="494"/>
      <c r="AJ49" s="494"/>
      <c r="AK49" s="494"/>
      <c r="AL49" s="494"/>
      <c r="AM49" s="494"/>
      <c r="AN49" s="494"/>
      <c r="AO49" s="494"/>
      <c r="AP49" s="494"/>
      <c r="AQ49" s="494"/>
      <c r="AR49" s="494"/>
      <c r="AS49" s="494"/>
      <c r="AT49" s="494"/>
      <c r="AU49" s="494"/>
      <c r="AV49" s="494"/>
      <c r="AW49" s="494"/>
      <c r="AX49" s="494"/>
      <c r="AY49" s="494"/>
      <c r="AZ49" s="494"/>
      <c r="BA49" s="494"/>
      <c r="BB49" s="494"/>
      <c r="BC49" s="494"/>
      <c r="BD49" s="494"/>
      <c r="BE49" s="494"/>
      <c r="BF49" s="494"/>
      <c r="BG49" s="494"/>
      <c r="BH49" s="494"/>
      <c r="BI49" s="494"/>
      <c r="BJ49" s="494"/>
      <c r="BK49" s="494"/>
      <c r="BL49" s="494"/>
      <c r="BM49" s="494"/>
      <c r="BN49" s="494"/>
      <c r="BO49" s="494"/>
    </row>
    <row r="50" spans="1:67" customFormat="1" ht="15" customHeight="1" x14ac:dyDescent="0.3"/>
    <row r="51" spans="1:67" s="495" customFormat="1" ht="15" customHeight="1" x14ac:dyDescent="0.3">
      <c r="A51" s="3461" t="s">
        <v>1630</v>
      </c>
      <c r="B51" s="3461"/>
      <c r="C51" s="3462" t="s">
        <v>1631</v>
      </c>
      <c r="D51" s="3462"/>
      <c r="E51" s="3462"/>
      <c r="F51" s="3462"/>
      <c r="G51" s="3462"/>
      <c r="H51" s="3462"/>
      <c r="I51" s="3462"/>
      <c r="J51" s="3462"/>
      <c r="K51" s="3462"/>
      <c r="L51" s="3462"/>
      <c r="M51" s="3462"/>
      <c r="N51" s="1584"/>
      <c r="O51" s="1584"/>
      <c r="P51" s="502"/>
      <c r="Q51" s="502"/>
      <c r="R51" s="502"/>
      <c r="S51" s="502"/>
      <c r="AC51" s="494"/>
      <c r="AD51" s="494"/>
      <c r="AE51" s="494"/>
      <c r="AF51" s="494"/>
      <c r="AG51" s="494"/>
      <c r="AH51" s="494"/>
      <c r="AI51" s="494"/>
      <c r="AJ51" s="494"/>
      <c r="AK51" s="494"/>
      <c r="AL51" s="494"/>
      <c r="AM51" s="494"/>
      <c r="AN51" s="494"/>
      <c r="AO51" s="494"/>
      <c r="AP51" s="494"/>
      <c r="AQ51" s="494"/>
      <c r="AR51" s="494"/>
      <c r="AS51" s="494"/>
      <c r="AT51" s="494"/>
      <c r="AU51" s="494"/>
      <c r="AV51" s="494"/>
      <c r="AW51" s="494"/>
      <c r="AX51" s="494"/>
      <c r="AY51" s="494"/>
      <c r="AZ51" s="494"/>
      <c r="BA51" s="494"/>
      <c r="BB51" s="494"/>
      <c r="BC51" s="494"/>
      <c r="BD51" s="494"/>
      <c r="BE51" s="494"/>
      <c r="BF51" s="494"/>
      <c r="BG51" s="494"/>
      <c r="BH51" s="494"/>
      <c r="BI51" s="494"/>
      <c r="BJ51" s="494"/>
      <c r="BK51" s="494"/>
      <c r="BL51" s="494"/>
      <c r="BM51" s="494"/>
      <c r="BN51" s="494"/>
      <c r="BO51" s="494"/>
    </row>
    <row r="52" spans="1:67" s="495" customFormat="1" ht="4.5" customHeight="1" x14ac:dyDescent="0.3">
      <c r="A52" s="494"/>
      <c r="B52" s="1535"/>
      <c r="C52" s="1535"/>
      <c r="D52" s="1535"/>
      <c r="E52" s="1535"/>
      <c r="F52" s="1535"/>
      <c r="G52" s="1535"/>
      <c r="H52" s="1535"/>
      <c r="I52" s="1535"/>
      <c r="J52" s="1535"/>
      <c r="K52" s="1535"/>
      <c r="L52" s="1535"/>
      <c r="M52" s="1535"/>
      <c r="N52" s="501"/>
      <c r="O52" s="501"/>
      <c r="P52" s="501"/>
      <c r="Q52" s="501"/>
      <c r="R52" s="501"/>
      <c r="S52" s="501"/>
      <c r="T52" s="501"/>
      <c r="U52" s="501"/>
      <c r="V52" s="501"/>
      <c r="W52" s="501"/>
      <c r="X52" s="501"/>
      <c r="Y52" s="501"/>
      <c r="Z52" s="501"/>
      <c r="AA52" s="501"/>
      <c r="AB52" s="501"/>
      <c r="AC52" s="494"/>
      <c r="AD52" s="494"/>
      <c r="AE52" s="494"/>
      <c r="AF52" s="494"/>
      <c r="AG52" s="494"/>
      <c r="AH52" s="494"/>
      <c r="AI52" s="494"/>
      <c r="AJ52" s="494"/>
      <c r="AK52" s="494"/>
      <c r="AL52" s="494"/>
      <c r="AM52" s="494"/>
      <c r="AN52" s="494"/>
      <c r="AO52" s="494"/>
      <c r="AP52" s="494"/>
      <c r="AQ52" s="494"/>
      <c r="AR52" s="494"/>
      <c r="AS52" s="494"/>
      <c r="AT52" s="494"/>
      <c r="AU52" s="494"/>
      <c r="AV52" s="494"/>
      <c r="AW52" s="494"/>
      <c r="AX52" s="494"/>
      <c r="AY52" s="494"/>
      <c r="AZ52" s="494"/>
      <c r="BA52" s="494"/>
      <c r="BB52" s="494"/>
      <c r="BC52" s="494"/>
      <c r="BD52" s="494"/>
      <c r="BE52" s="494"/>
      <c r="BF52" s="494"/>
      <c r="BG52" s="494"/>
      <c r="BH52" s="494"/>
      <c r="BI52" s="494"/>
      <c r="BJ52" s="494"/>
      <c r="BK52" s="494"/>
      <c r="BL52" s="494"/>
      <c r="BM52" s="494"/>
      <c r="BN52" s="494"/>
      <c r="BO52" s="494"/>
    </row>
    <row r="53" spans="1:67" s="495" customFormat="1" ht="15" customHeight="1" thickBot="1" x14ac:dyDescent="0.35">
      <c r="A53" s="1732" t="s">
        <v>147</v>
      </c>
      <c r="B53" s="1536"/>
      <c r="C53" s="1536"/>
      <c r="D53" s="1536"/>
      <c r="E53" s="1536"/>
      <c r="F53" s="1536"/>
      <c r="G53" s="1730"/>
      <c r="H53" s="1540"/>
      <c r="I53"/>
      <c r="J53" s="1729"/>
      <c r="K53" s="1729"/>
      <c r="L53" s="1729"/>
      <c r="M53" s="1573"/>
      <c r="N53" s="1538"/>
      <c r="O53" s="1538"/>
      <c r="P53" s="1538"/>
      <c r="Q53" s="1538"/>
      <c r="R53" s="1538"/>
      <c r="S53" s="1538"/>
      <c r="T53" s="1538"/>
      <c r="U53" s="1538"/>
      <c r="V53" s="1538"/>
      <c r="W53" s="1538"/>
      <c r="X53" s="1538"/>
      <c r="Y53" s="1538"/>
      <c r="Z53" s="1538"/>
      <c r="AA53" s="1538"/>
      <c r="AB53" s="1538"/>
      <c r="AC53" s="494"/>
      <c r="AD53" s="494"/>
      <c r="AE53" s="494"/>
      <c r="AF53" s="494"/>
      <c r="AG53" s="494"/>
      <c r="AH53" s="494"/>
      <c r="AI53" s="494"/>
      <c r="AJ53" s="494"/>
      <c r="AK53" s="494"/>
      <c r="AL53" s="494"/>
      <c r="AM53" s="494"/>
      <c r="AN53" s="494"/>
      <c r="AO53" s="494"/>
      <c r="AP53" s="494"/>
      <c r="AQ53" s="494"/>
      <c r="AR53" s="494"/>
      <c r="AS53" s="494"/>
      <c r="AT53" s="494"/>
      <c r="AU53" s="494"/>
      <c r="AV53" s="494"/>
      <c r="AW53" s="494"/>
      <c r="AX53" s="494"/>
      <c r="AY53" s="494"/>
      <c r="AZ53" s="494"/>
      <c r="BA53" s="494"/>
      <c r="BB53" s="494"/>
      <c r="BC53" s="494"/>
      <c r="BD53" s="494"/>
      <c r="BE53" s="494"/>
      <c r="BF53" s="494"/>
      <c r="BG53" s="494"/>
      <c r="BH53" s="494"/>
      <c r="BI53" s="494"/>
      <c r="BJ53" s="494"/>
      <c r="BK53" s="494"/>
      <c r="BL53" s="494"/>
      <c r="BM53" s="494"/>
      <c r="BN53" s="494"/>
      <c r="BO53" s="494"/>
    </row>
    <row r="54" spans="1:67" s="495" customFormat="1" ht="12.75" customHeight="1" x14ac:dyDescent="0.3">
      <c r="A54" s="494"/>
      <c r="B54" s="3479" t="s">
        <v>623</v>
      </c>
      <c r="C54" s="3479"/>
      <c r="D54" s="3479"/>
      <c r="E54" s="3479"/>
      <c r="F54" s="3479"/>
      <c r="G54" s="3479"/>
      <c r="H54" s="3479"/>
      <c r="J54" s="1731" t="s">
        <v>150</v>
      </c>
      <c r="K54" s="1573"/>
      <c r="L54" s="1573"/>
      <c r="M54" s="1573"/>
      <c r="N54" s="1538"/>
      <c r="O54" s="1538"/>
      <c r="P54" s="1538"/>
      <c r="Q54" s="1538"/>
      <c r="R54" s="1538"/>
      <c r="S54" s="1538"/>
      <c r="T54" s="1538"/>
      <c r="U54" s="1538"/>
      <c r="V54" s="1538"/>
      <c r="W54" s="1538"/>
      <c r="X54" s="1538"/>
      <c r="Y54" s="1538"/>
      <c r="Z54" s="1538"/>
      <c r="AA54" s="1538"/>
      <c r="AB54" s="1538"/>
      <c r="AC54" s="494"/>
      <c r="AD54" s="494"/>
      <c r="AE54" s="494"/>
      <c r="AF54" s="494"/>
      <c r="AG54" s="494"/>
      <c r="AH54" s="494"/>
      <c r="AI54" s="494"/>
      <c r="AJ54" s="494"/>
      <c r="AK54" s="494"/>
      <c r="AL54" s="494"/>
      <c r="AM54" s="494"/>
      <c r="AN54" s="494"/>
      <c r="AO54" s="494"/>
      <c r="AP54" s="494"/>
      <c r="AQ54" s="494"/>
      <c r="AR54" s="494"/>
      <c r="AS54" s="494"/>
      <c r="AT54" s="494"/>
      <c r="AU54" s="494"/>
      <c r="AV54" s="494"/>
      <c r="AW54" s="494"/>
      <c r="AX54" s="494"/>
      <c r="AY54" s="494"/>
      <c r="AZ54" s="494"/>
      <c r="BA54" s="494"/>
      <c r="BB54" s="494"/>
      <c r="BC54" s="494"/>
      <c r="BD54" s="494"/>
      <c r="BE54" s="494"/>
      <c r="BF54" s="494"/>
      <c r="BG54" s="494"/>
      <c r="BH54" s="494"/>
      <c r="BI54" s="494"/>
      <c r="BJ54" s="494"/>
      <c r="BK54" s="494"/>
      <c r="BL54" s="494"/>
      <c r="BM54" s="494"/>
      <c r="BN54" s="494"/>
      <c r="BO54" s="494"/>
    </row>
    <row r="55" spans="1:67" s="495" customFormat="1" ht="8.25" customHeight="1" x14ac:dyDescent="0.3">
      <c r="A55" s="494"/>
      <c r="G55" s="1573"/>
      <c r="I55" s="504"/>
      <c r="J55" s="504"/>
      <c r="K55" s="1573"/>
      <c r="L55" s="1573"/>
      <c r="M55" s="1573"/>
      <c r="N55" s="1538"/>
      <c r="O55" s="1538"/>
      <c r="P55" s="1538"/>
      <c r="Q55" s="1538"/>
      <c r="R55" s="1538"/>
      <c r="S55" s="1538"/>
      <c r="T55" s="1538"/>
      <c r="U55" s="1538"/>
      <c r="V55" s="1538"/>
      <c r="W55" s="1538"/>
      <c r="X55" s="1538"/>
      <c r="Y55" s="1538"/>
      <c r="Z55" s="1538"/>
      <c r="AA55" s="1538"/>
      <c r="AB55" s="1538"/>
      <c r="AC55" s="494"/>
      <c r="AD55" s="494"/>
      <c r="AE55" s="494"/>
      <c r="AF55" s="494"/>
      <c r="AG55" s="494"/>
      <c r="AH55" s="494"/>
      <c r="AI55" s="494"/>
      <c r="AJ55" s="494"/>
      <c r="AK55" s="494"/>
      <c r="AL55" s="494"/>
      <c r="AM55" s="494"/>
      <c r="AN55" s="494"/>
      <c r="AO55" s="494"/>
      <c r="AP55" s="494"/>
      <c r="AQ55" s="494"/>
      <c r="AR55" s="494"/>
      <c r="AS55" s="494"/>
      <c r="AT55" s="494"/>
      <c r="AU55" s="494"/>
      <c r="AV55" s="494"/>
      <c r="AW55" s="494"/>
      <c r="AX55" s="494"/>
      <c r="AY55" s="494"/>
      <c r="AZ55" s="494"/>
      <c r="BA55" s="494"/>
      <c r="BB55" s="494"/>
      <c r="BC55" s="494"/>
      <c r="BD55" s="494"/>
      <c r="BE55" s="494"/>
      <c r="BF55" s="494"/>
      <c r="BG55" s="494"/>
      <c r="BH55" s="494"/>
      <c r="BI55" s="494"/>
      <c r="BJ55" s="494"/>
      <c r="BK55" s="494"/>
      <c r="BL55" s="494"/>
      <c r="BM55" s="494"/>
      <c r="BN55" s="494"/>
      <c r="BO55" s="494"/>
    </row>
    <row r="56" spans="1:67" s="495" customFormat="1" ht="15" customHeight="1" thickBot="1" x14ac:dyDescent="0.35">
      <c r="A56" s="494"/>
      <c r="B56" s="3475"/>
      <c r="C56" s="3475"/>
      <c r="D56" s="3475"/>
      <c r="E56" s="3475"/>
      <c r="F56" s="3475"/>
      <c r="G56" s="1573"/>
      <c r="I56" s="1537"/>
      <c r="J56" s="1537"/>
      <c r="K56" s="1573"/>
      <c r="L56" s="1573"/>
      <c r="M56" s="1573"/>
      <c r="N56" s="501"/>
      <c r="O56" s="501"/>
      <c r="P56" s="501"/>
      <c r="Z56" s="494"/>
      <c r="AA56" s="494"/>
      <c r="AB56" s="494"/>
      <c r="AC56" s="494"/>
      <c r="AD56" s="494"/>
      <c r="AE56" s="494"/>
      <c r="AF56" s="494"/>
      <c r="AG56" s="494"/>
      <c r="AH56" s="494"/>
      <c r="AI56" s="494"/>
      <c r="AJ56" s="494"/>
      <c r="AK56" s="494"/>
      <c r="AL56" s="494"/>
      <c r="AM56" s="494"/>
      <c r="AN56" s="494"/>
      <c r="AO56" s="494"/>
      <c r="AP56" s="494"/>
      <c r="AQ56" s="494"/>
      <c r="AR56" s="494"/>
      <c r="AS56" s="494"/>
      <c r="AT56" s="494"/>
      <c r="AU56" s="494"/>
      <c r="AV56" s="494"/>
      <c r="AW56" s="494"/>
      <c r="AX56" s="494"/>
      <c r="AY56" s="494"/>
      <c r="AZ56" s="494"/>
      <c r="BA56" s="494"/>
      <c r="BB56" s="494"/>
      <c r="BC56" s="494"/>
      <c r="BD56" s="494"/>
      <c r="BE56" s="494"/>
      <c r="BF56" s="494"/>
      <c r="BG56" s="494"/>
      <c r="BH56" s="494"/>
      <c r="BI56" s="494"/>
      <c r="BJ56" s="494"/>
      <c r="BK56" s="494"/>
      <c r="BL56" s="494"/>
    </row>
    <row r="57" spans="1:67" s="495" customFormat="1" ht="12" customHeight="1" x14ac:dyDescent="0.3">
      <c r="A57" s="494"/>
      <c r="B57" s="3472" t="s">
        <v>149</v>
      </c>
      <c r="C57" s="3472"/>
      <c r="D57" s="3472"/>
      <c r="E57" s="1576"/>
      <c r="F57" s="1576"/>
      <c r="G57" s="1573"/>
      <c r="K57" s="1584"/>
      <c r="L57" s="1584"/>
      <c r="M57" s="1584"/>
      <c r="N57" s="501"/>
      <c r="O57" s="501"/>
      <c r="P57" s="501"/>
      <c r="Q57" s="501"/>
      <c r="R57" s="501"/>
      <c r="S57" s="501"/>
      <c r="T57" s="501"/>
      <c r="U57" s="501"/>
      <c r="V57" s="501"/>
      <c r="W57" s="501"/>
      <c r="X57" s="501"/>
      <c r="Y57" s="501"/>
      <c r="Z57" s="501"/>
      <c r="AA57" s="501"/>
      <c r="AB57" s="501"/>
      <c r="AC57" s="494"/>
      <c r="AD57" s="494"/>
      <c r="AE57" s="494"/>
      <c r="AF57" s="494"/>
      <c r="AG57" s="494"/>
      <c r="AH57" s="494"/>
      <c r="AI57" s="494"/>
      <c r="AJ57" s="494"/>
      <c r="AK57" s="494"/>
      <c r="AL57" s="494"/>
      <c r="AM57" s="494"/>
      <c r="AN57" s="494"/>
      <c r="AO57" s="494"/>
      <c r="AP57" s="494"/>
      <c r="AQ57" s="494"/>
      <c r="AR57" s="494"/>
      <c r="AS57" s="494"/>
      <c r="AT57" s="494"/>
      <c r="AU57" s="494"/>
      <c r="AV57" s="494"/>
      <c r="AW57" s="494"/>
      <c r="AX57" s="494"/>
      <c r="AY57" s="494"/>
      <c r="AZ57" s="494"/>
      <c r="BA57" s="494"/>
      <c r="BB57" s="494"/>
      <c r="BC57" s="494"/>
      <c r="BD57" s="494"/>
      <c r="BE57" s="494"/>
      <c r="BF57" s="494"/>
      <c r="BG57" s="494"/>
      <c r="BH57" s="494"/>
      <c r="BI57" s="494"/>
      <c r="BJ57" s="494"/>
      <c r="BK57" s="494"/>
      <c r="BL57" s="494"/>
      <c r="BM57" s="494"/>
      <c r="BN57" s="494"/>
      <c r="BO57" s="494"/>
    </row>
    <row r="58" spans="1:67" s="495" customFormat="1" ht="15" customHeight="1" x14ac:dyDescent="0.3">
      <c r="A58" s="494"/>
      <c r="B58" s="501"/>
      <c r="C58" s="501"/>
      <c r="D58" s="501"/>
      <c r="E58" s="501"/>
      <c r="F58" s="501"/>
      <c r="G58" s="501"/>
      <c r="H58" s="501"/>
      <c r="I58" s="501"/>
      <c r="J58" s="501"/>
      <c r="K58" s="501"/>
      <c r="L58" s="501"/>
      <c r="M58" s="501"/>
      <c r="N58" s="494"/>
      <c r="O58" s="501"/>
      <c r="P58" s="501"/>
      <c r="Q58" s="501"/>
      <c r="R58" s="501"/>
      <c r="S58" s="501"/>
      <c r="T58" s="1575"/>
      <c r="U58" s="1575"/>
      <c r="V58" s="1575"/>
      <c r="W58" s="1575"/>
      <c r="X58" s="1575"/>
      <c r="Y58" s="1575"/>
      <c r="Z58" s="1575"/>
      <c r="AA58" s="1575"/>
      <c r="AB58" s="1575"/>
      <c r="AC58" s="494"/>
      <c r="AD58" s="494"/>
      <c r="AE58" s="494"/>
      <c r="AF58" s="494"/>
      <c r="AG58" s="494"/>
      <c r="AH58" s="494"/>
      <c r="AI58" s="494"/>
      <c r="AJ58" s="494"/>
      <c r="AK58" s="494"/>
      <c r="AL58" s="494"/>
      <c r="AM58" s="494"/>
      <c r="AN58" s="494"/>
      <c r="AO58" s="494"/>
      <c r="AP58" s="494"/>
      <c r="AQ58" s="494"/>
      <c r="AR58" s="494"/>
      <c r="AS58" s="494"/>
      <c r="AT58" s="494"/>
      <c r="AU58" s="494"/>
      <c r="AV58" s="494"/>
      <c r="AW58" s="494"/>
      <c r="AX58" s="494"/>
      <c r="AY58" s="494"/>
      <c r="AZ58" s="494"/>
      <c r="BA58" s="494"/>
      <c r="BB58" s="494"/>
      <c r="BC58" s="494"/>
      <c r="BD58" s="494"/>
      <c r="BE58" s="494"/>
      <c r="BF58" s="494"/>
      <c r="BG58" s="494"/>
      <c r="BH58" s="494"/>
      <c r="BI58" s="494"/>
      <c r="BJ58" s="494"/>
      <c r="BK58" s="494"/>
      <c r="BL58" s="494"/>
      <c r="BM58" s="494"/>
      <c r="BN58" s="494"/>
      <c r="BO58" s="494"/>
    </row>
    <row r="59" spans="1:67" s="495" customFormat="1" ht="15" customHeight="1" thickBot="1" x14ac:dyDescent="0.35">
      <c r="A59" s="504"/>
      <c r="B59" s="3475"/>
      <c r="C59" s="3475"/>
      <c r="D59" s="3475"/>
      <c r="E59" s="3475"/>
      <c r="H59" s="3476"/>
      <c r="I59" s="3476"/>
      <c r="J59" s="3476"/>
      <c r="K59" s="3476"/>
      <c r="L59" s="501"/>
      <c r="M59" s="501"/>
      <c r="N59" s="501"/>
      <c r="O59" s="501"/>
      <c r="P59" s="501"/>
      <c r="Q59" s="501"/>
      <c r="R59" s="501"/>
      <c r="S59" s="501"/>
      <c r="AC59" s="494"/>
      <c r="AD59" s="494"/>
      <c r="AE59" s="494"/>
      <c r="AF59" s="494"/>
      <c r="AG59" s="494"/>
      <c r="AH59" s="494"/>
      <c r="AI59" s="494"/>
      <c r="AJ59" s="494"/>
      <c r="AK59" s="494"/>
      <c r="AL59" s="494"/>
      <c r="AM59" s="494"/>
      <c r="AN59" s="494"/>
      <c r="AO59" s="494"/>
      <c r="AP59" s="494"/>
      <c r="AQ59" s="494"/>
      <c r="AR59" s="494"/>
      <c r="AS59" s="494"/>
      <c r="AT59" s="494"/>
      <c r="AU59" s="494"/>
      <c r="AV59" s="494"/>
      <c r="AW59" s="494"/>
      <c r="AX59" s="494"/>
      <c r="AY59" s="494"/>
      <c r="AZ59" s="494"/>
      <c r="BA59" s="494"/>
      <c r="BB59" s="494"/>
      <c r="BC59" s="494"/>
      <c r="BD59" s="494"/>
      <c r="BE59" s="494"/>
      <c r="BF59" s="494"/>
      <c r="BG59" s="494"/>
      <c r="BH59" s="494"/>
      <c r="BI59" s="494"/>
      <c r="BJ59" s="494"/>
      <c r="BK59" s="494"/>
      <c r="BL59" s="494"/>
      <c r="BM59" s="494"/>
      <c r="BN59" s="494"/>
      <c r="BO59" s="494"/>
    </row>
    <row r="60" spans="1:67" s="62" customFormat="1" ht="14.4" x14ac:dyDescent="0.3">
      <c r="A60" s="495"/>
      <c r="B60" s="1590" t="s">
        <v>151</v>
      </c>
      <c r="C60" s="1590"/>
      <c r="D60" s="1590"/>
      <c r="E60" s="501"/>
      <c r="F60" s="495"/>
      <c r="G60" s="1537"/>
      <c r="H60" s="3477" t="s">
        <v>974</v>
      </c>
      <c r="I60" s="3477"/>
      <c r="J60" s="3477"/>
      <c r="K60" s="3477"/>
      <c r="L60" s="501"/>
      <c r="M60" s="501"/>
      <c r="N60" s="291"/>
      <c r="O60" s="291"/>
      <c r="P60" s="291"/>
      <c r="Q60" s="291"/>
      <c r="R60" s="291"/>
      <c r="S60" s="291"/>
      <c r="T60" s="291"/>
      <c r="U60" s="291"/>
      <c r="V60" s="291"/>
      <c r="W60" s="291"/>
      <c r="X60" s="291"/>
      <c r="Y60" s="291"/>
      <c r="Z60" s="291"/>
      <c r="AA60" s="291"/>
      <c r="AB60" s="291"/>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c r="BM60" s="289"/>
      <c r="BN60" s="289"/>
      <c r="BO60" s="289"/>
    </row>
    <row r="61" spans="1:67" s="62" customFormat="1" ht="14.4" x14ac:dyDescent="0.3">
      <c r="A61" s="494"/>
      <c r="B61" s="501"/>
      <c r="C61" s="501"/>
      <c r="D61" s="501"/>
      <c r="E61" s="501"/>
      <c r="F61" s="501"/>
      <c r="G61" s="501"/>
      <c r="H61" s="501"/>
      <c r="I61" s="501"/>
      <c r="J61" s="501"/>
      <c r="K61" s="501"/>
      <c r="L61" s="501"/>
      <c r="M61" s="501"/>
      <c r="N61" s="291"/>
      <c r="O61" s="291"/>
      <c r="P61" s="291"/>
      <c r="Q61" s="291"/>
      <c r="R61" s="291"/>
      <c r="S61" s="291"/>
      <c r="T61" s="291"/>
      <c r="U61" s="291"/>
      <c r="V61" s="291"/>
      <c r="W61" s="291"/>
      <c r="X61" s="291"/>
      <c r="Y61" s="291"/>
      <c r="Z61" s="291"/>
      <c r="AA61" s="291"/>
      <c r="AB61" s="291"/>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c r="BM61" s="289"/>
      <c r="BN61" s="289"/>
      <c r="BO61" s="289"/>
    </row>
    <row r="62" spans="1:67" s="62" customFormat="1" ht="15" thickBot="1" x14ac:dyDescent="0.35">
      <c r="A62" s="504"/>
      <c r="B62" s="3478"/>
      <c r="C62" s="3478"/>
      <c r="D62" s="3478"/>
      <c r="E62" s="3478"/>
      <c r="F62" s="501"/>
      <c r="G62" s="501"/>
      <c r="H62" s="501"/>
      <c r="I62" s="501"/>
      <c r="J62" s="501"/>
      <c r="K62" s="501"/>
      <c r="L62" s="501"/>
      <c r="M62" s="501"/>
      <c r="N62" s="291"/>
      <c r="O62" s="291"/>
      <c r="P62" s="291"/>
      <c r="Q62" s="291"/>
      <c r="R62" s="291"/>
      <c r="S62" s="291"/>
      <c r="T62" s="291"/>
      <c r="U62" s="291"/>
      <c r="V62" s="291"/>
      <c r="W62" s="291"/>
      <c r="X62" s="291"/>
      <c r="Y62" s="291"/>
      <c r="Z62" s="291"/>
      <c r="AA62" s="291"/>
      <c r="AB62" s="291"/>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c r="BM62" s="289"/>
      <c r="BN62" s="289"/>
      <c r="BO62" s="289"/>
    </row>
    <row r="63" spans="1:67" s="62" customFormat="1" ht="14.4" x14ac:dyDescent="0.3">
      <c r="A63" s="495"/>
      <c r="B63" s="3472" t="s">
        <v>152</v>
      </c>
      <c r="C63" s="3472"/>
      <c r="D63" s="3472"/>
      <c r="E63" s="501"/>
      <c r="F63" s="501"/>
      <c r="G63" s="501"/>
      <c r="H63" s="501"/>
      <c r="I63" s="501"/>
      <c r="J63" s="501"/>
      <c r="K63" s="501"/>
      <c r="L63" s="501"/>
      <c r="M63" s="501"/>
      <c r="N63" s="291"/>
      <c r="O63" s="291"/>
      <c r="P63" s="291"/>
      <c r="Q63" s="291"/>
      <c r="R63" s="291"/>
      <c r="S63" s="291"/>
      <c r="T63" s="291"/>
      <c r="U63" s="291"/>
      <c r="V63" s="291"/>
      <c r="W63" s="291"/>
      <c r="X63" s="291"/>
      <c r="Y63" s="291"/>
      <c r="Z63" s="291"/>
      <c r="AA63" s="291"/>
      <c r="AB63" s="291"/>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9"/>
      <c r="BM63" s="289"/>
      <c r="BN63" s="289"/>
      <c r="BO63" s="289"/>
    </row>
    <row r="64" spans="1:67" s="62" customFormat="1" ht="14.4" x14ac:dyDescent="0.3">
      <c r="A64" s="494"/>
      <c r="B64" s="501"/>
      <c r="C64" s="501"/>
      <c r="D64" s="501"/>
      <c r="E64" s="501"/>
      <c r="F64" s="501"/>
      <c r="G64" s="501"/>
      <c r="H64" s="501"/>
      <c r="I64" s="501"/>
      <c r="J64" s="501"/>
      <c r="K64" s="501"/>
      <c r="L64" s="501"/>
      <c r="M64" s="501"/>
      <c r="N64" s="290"/>
      <c r="O64" s="290"/>
      <c r="P64" s="290"/>
      <c r="Q64" s="290"/>
      <c r="R64" s="290"/>
      <c r="S64" s="290"/>
      <c r="T64" s="290"/>
      <c r="U64" s="290"/>
      <c r="V64" s="290"/>
      <c r="W64" s="290"/>
      <c r="X64" s="290"/>
      <c r="Y64" s="290"/>
      <c r="Z64" s="290"/>
      <c r="AA64" s="290"/>
      <c r="AB64" s="290"/>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c r="BA64" s="289"/>
      <c r="BB64" s="289"/>
      <c r="BC64" s="289"/>
      <c r="BD64" s="289"/>
      <c r="BE64" s="289"/>
      <c r="BF64" s="289"/>
      <c r="BG64" s="289"/>
      <c r="BH64" s="289"/>
      <c r="BI64" s="289"/>
      <c r="BJ64" s="289"/>
      <c r="BK64" s="289"/>
      <c r="BL64" s="289"/>
      <c r="BM64" s="289"/>
      <c r="BN64" s="289"/>
      <c r="BO64" s="289"/>
    </row>
    <row r="65" spans="1:13" x14ac:dyDescent="0.3">
      <c r="A65" s="3473" t="s">
        <v>82</v>
      </c>
      <c r="B65" s="3473"/>
      <c r="C65" s="3473"/>
      <c r="D65" s="3473"/>
      <c r="E65" s="3473"/>
      <c r="F65" s="3473"/>
      <c r="G65" s="3473"/>
      <c r="H65" s="3473"/>
      <c r="I65" s="3473"/>
      <c r="J65" s="3473"/>
      <c r="K65" s="3473"/>
      <c r="L65" s="3473"/>
      <c r="M65" s="3473"/>
    </row>
    <row r="66" spans="1:13" ht="41.25" customHeight="1" x14ac:dyDescent="0.3">
      <c r="A66" s="3473"/>
      <c r="B66" s="3473"/>
      <c r="C66" s="3473"/>
      <c r="D66" s="3473"/>
      <c r="E66" s="3473"/>
      <c r="F66" s="3473"/>
      <c r="G66" s="3473"/>
      <c r="H66" s="3473"/>
      <c r="I66" s="3473"/>
      <c r="J66" s="3473"/>
      <c r="K66" s="3473"/>
      <c r="L66" s="3473"/>
      <c r="M66" s="3473"/>
    </row>
    <row r="67" spans="1:13" x14ac:dyDescent="0.3">
      <c r="A67" s="1538"/>
      <c r="B67" s="1538"/>
      <c r="C67" s="1538"/>
      <c r="D67" s="1538"/>
      <c r="E67" s="1538"/>
      <c r="F67" s="1538"/>
      <c r="G67" s="1538"/>
      <c r="H67" s="1538"/>
      <c r="I67" s="1538"/>
      <c r="J67" s="1538"/>
      <c r="K67" s="1538"/>
      <c r="L67" s="1538"/>
      <c r="M67" s="1538"/>
    </row>
    <row r="68" spans="1:13" ht="14.4" x14ac:dyDescent="0.3">
      <c r="A68" s="3474" t="s">
        <v>622</v>
      </c>
      <c r="B68" s="3474"/>
      <c r="C68" s="3474"/>
      <c r="D68" s="3474"/>
      <c r="E68" s="3474"/>
      <c r="F68" s="3474"/>
      <c r="G68" s="1591"/>
      <c r="H68" s="501" t="s">
        <v>154</v>
      </c>
      <c r="I68" s="1592"/>
      <c r="J68" s="501" t="s">
        <v>153</v>
      </c>
      <c r="K68" s="1592"/>
      <c r="L68" s="1573"/>
      <c r="M68" s="501"/>
    </row>
    <row r="69" spans="1:13" x14ac:dyDescent="0.3">
      <c r="A69" s="501"/>
      <c r="B69" s="501"/>
      <c r="C69" s="501"/>
      <c r="D69" s="501"/>
      <c r="E69" s="501"/>
      <c r="F69" s="501"/>
      <c r="G69" s="501"/>
      <c r="H69" s="501"/>
      <c r="I69" s="501"/>
      <c r="J69" s="501"/>
      <c r="K69" s="501"/>
      <c r="L69" s="501"/>
      <c r="M69" s="501"/>
    </row>
    <row r="70" spans="1:13" ht="14.4" thickBot="1" x14ac:dyDescent="0.35">
      <c r="A70" s="1540"/>
      <c r="B70" s="1541"/>
      <c r="C70" s="1541"/>
      <c r="D70" s="1541"/>
      <c r="E70" s="1541"/>
      <c r="F70" s="1541"/>
      <c r="G70" s="1539"/>
      <c r="H70" s="1539"/>
      <c r="I70" s="1539"/>
      <c r="J70" s="494"/>
      <c r="K70" s="494"/>
      <c r="L70" s="494"/>
      <c r="M70" s="494"/>
    </row>
    <row r="71" spans="1:13" x14ac:dyDescent="0.3">
      <c r="A71" s="1539" t="s">
        <v>155</v>
      </c>
      <c r="B71" s="494"/>
      <c r="C71" s="494"/>
      <c r="D71" s="494"/>
      <c r="E71" s="494"/>
      <c r="F71" s="494"/>
      <c r="G71" s="494"/>
      <c r="H71" s="3463" t="s">
        <v>1071</v>
      </c>
      <c r="I71" s="3464"/>
      <c r="J71" s="3464"/>
      <c r="K71" s="3465"/>
      <c r="L71" s="494"/>
      <c r="M71" s="494"/>
    </row>
    <row r="72" spans="1:13" x14ac:dyDescent="0.3">
      <c r="A72" s="494"/>
      <c r="B72" s="501"/>
      <c r="C72" s="501"/>
      <c r="D72" s="501"/>
      <c r="E72" s="501"/>
      <c r="F72" s="501"/>
      <c r="G72" s="501"/>
      <c r="H72" s="3466"/>
      <c r="I72" s="3467"/>
      <c r="J72" s="3467"/>
      <c r="K72" s="3468"/>
      <c r="L72" s="501"/>
      <c r="M72" s="501"/>
    </row>
    <row r="73" spans="1:13" x14ac:dyDescent="0.3">
      <c r="B73" s="291"/>
      <c r="D73" s="291"/>
      <c r="H73" s="3466"/>
      <c r="I73" s="3467"/>
      <c r="J73" s="3467"/>
      <c r="K73" s="3468"/>
    </row>
    <row r="74" spans="1:13" x14ac:dyDescent="0.3">
      <c r="B74" s="291"/>
      <c r="D74" s="291"/>
      <c r="H74" s="3466"/>
      <c r="I74" s="3467"/>
      <c r="J74" s="3467"/>
      <c r="K74" s="3468"/>
    </row>
    <row r="75" spans="1:13" x14ac:dyDescent="0.3">
      <c r="B75" s="291"/>
      <c r="D75" s="291"/>
      <c r="H75" s="3466"/>
      <c r="I75" s="3467"/>
      <c r="J75" s="3467"/>
      <c r="K75" s="3468"/>
    </row>
    <row r="76" spans="1:13" x14ac:dyDescent="0.3">
      <c r="B76" s="291"/>
      <c r="D76" s="291"/>
      <c r="H76" s="3466"/>
      <c r="I76" s="3467"/>
      <c r="J76" s="3467"/>
      <c r="K76" s="3468"/>
    </row>
    <row r="77" spans="1:13" x14ac:dyDescent="0.3">
      <c r="B77" s="291"/>
      <c r="D77" s="291"/>
      <c r="H77" s="3466"/>
      <c r="I77" s="3467"/>
      <c r="J77" s="3467"/>
      <c r="K77" s="3468"/>
    </row>
    <row r="78" spans="1:13" x14ac:dyDescent="0.3">
      <c r="B78" s="291"/>
      <c r="D78" s="291"/>
      <c r="H78" s="3466"/>
      <c r="I78" s="3467"/>
      <c r="J78" s="3467"/>
      <c r="K78" s="3468"/>
    </row>
    <row r="79" spans="1:13" x14ac:dyDescent="0.3">
      <c r="B79" s="291"/>
      <c r="D79" s="291"/>
      <c r="H79" s="3466"/>
      <c r="I79" s="3467"/>
      <c r="J79" s="3467"/>
      <c r="K79" s="3468"/>
    </row>
    <row r="80" spans="1:13" x14ac:dyDescent="0.3">
      <c r="B80" s="291"/>
      <c r="D80" s="291"/>
      <c r="H80" s="3466"/>
      <c r="I80" s="3467"/>
      <c r="J80" s="3467"/>
      <c r="K80" s="3468"/>
    </row>
    <row r="81" spans="2:11" ht="14.4" thickBot="1" x14ac:dyDescent="0.35">
      <c r="B81" s="291"/>
      <c r="D81" s="291"/>
      <c r="H81" s="3469"/>
      <c r="I81" s="3470"/>
      <c r="J81" s="3470"/>
      <c r="K81" s="3471"/>
    </row>
    <row r="82" spans="2:11" x14ac:dyDescent="0.3">
      <c r="B82" s="291"/>
      <c r="D82" s="291"/>
    </row>
    <row r="83" spans="2:11" x14ac:dyDescent="0.3">
      <c r="B83" s="291"/>
      <c r="D83" s="291"/>
    </row>
    <row r="84" spans="2:11" x14ac:dyDescent="0.3">
      <c r="B84" s="291"/>
      <c r="D84" s="291"/>
    </row>
    <row r="85" spans="2:11" x14ac:dyDescent="0.3">
      <c r="B85" s="291"/>
      <c r="D85" s="291"/>
    </row>
    <row r="86" spans="2:11" x14ac:dyDescent="0.3">
      <c r="B86" s="291"/>
      <c r="D86" s="291"/>
    </row>
    <row r="87" spans="2:11" x14ac:dyDescent="0.3">
      <c r="B87" s="291"/>
      <c r="D87" s="291"/>
    </row>
    <row r="88" spans="2:11" x14ac:dyDescent="0.3">
      <c r="B88" s="291"/>
      <c r="D88" s="291"/>
    </row>
    <row r="89" spans="2:11" x14ac:dyDescent="0.3">
      <c r="B89" s="291"/>
      <c r="D89" s="291"/>
    </row>
    <row r="90" spans="2:11" x14ac:dyDescent="0.3">
      <c r="B90" s="291"/>
      <c r="D90" s="291"/>
    </row>
    <row r="91" spans="2:11" x14ac:dyDescent="0.3">
      <c r="B91" s="291"/>
      <c r="D91" s="291"/>
    </row>
    <row r="92" spans="2:11" x14ac:dyDescent="0.3">
      <c r="B92" s="291"/>
      <c r="D92" s="291"/>
    </row>
    <row r="93" spans="2:11" x14ac:dyDescent="0.3">
      <c r="B93" s="291"/>
      <c r="D93" s="291"/>
    </row>
    <row r="94" spans="2:11" x14ac:dyDescent="0.3">
      <c r="B94" s="291"/>
      <c r="D94" s="291"/>
    </row>
    <row r="95" spans="2:11" x14ac:dyDescent="0.3">
      <c r="B95" s="291"/>
      <c r="D95" s="291"/>
    </row>
    <row r="96" spans="2:11" x14ac:dyDescent="0.3">
      <c r="B96" s="291"/>
      <c r="D96" s="291"/>
    </row>
    <row r="97" spans="2:4" x14ac:dyDescent="0.3">
      <c r="B97" s="291"/>
      <c r="D97" s="291"/>
    </row>
    <row r="98" spans="2:4" x14ac:dyDescent="0.3">
      <c r="B98" s="291"/>
      <c r="D98" s="291"/>
    </row>
    <row r="99" spans="2:4" x14ac:dyDescent="0.3">
      <c r="B99" s="291"/>
      <c r="D99" s="291"/>
    </row>
    <row r="100" spans="2:4" x14ac:dyDescent="0.3">
      <c r="B100" s="291"/>
      <c r="D100" s="291"/>
    </row>
    <row r="101" spans="2:4" x14ac:dyDescent="0.3">
      <c r="B101" s="291"/>
      <c r="D101" s="291"/>
    </row>
    <row r="102" spans="2:4" x14ac:dyDescent="0.3">
      <c r="B102" s="291"/>
      <c r="D102" s="291"/>
    </row>
    <row r="103" spans="2:4" x14ac:dyDescent="0.3">
      <c r="B103" s="291"/>
      <c r="D103" s="291"/>
    </row>
    <row r="104" spans="2:4" x14ac:dyDescent="0.3">
      <c r="B104" s="291"/>
      <c r="D104" s="291"/>
    </row>
    <row r="105" spans="2:4" x14ac:dyDescent="0.3">
      <c r="B105" s="291"/>
      <c r="D105" s="291"/>
    </row>
    <row r="106" spans="2:4" x14ac:dyDescent="0.3">
      <c r="B106" s="291"/>
      <c r="D106" s="291"/>
    </row>
    <row r="107" spans="2:4" x14ac:dyDescent="0.3">
      <c r="B107" s="291"/>
      <c r="D107" s="291"/>
    </row>
    <row r="108" spans="2:4" x14ac:dyDescent="0.3">
      <c r="B108" s="291"/>
      <c r="D108" s="291"/>
    </row>
    <row r="109" spans="2:4" x14ac:dyDescent="0.3">
      <c r="B109" s="291"/>
      <c r="D109" s="291"/>
    </row>
    <row r="110" spans="2:4" x14ac:dyDescent="0.3">
      <c r="B110" s="291"/>
      <c r="D110" s="291"/>
    </row>
    <row r="111" spans="2:4" x14ac:dyDescent="0.3">
      <c r="B111" s="291"/>
      <c r="D111" s="291"/>
    </row>
    <row r="112" spans="2:4" x14ac:dyDescent="0.3">
      <c r="B112" s="291"/>
      <c r="D112" s="291"/>
    </row>
    <row r="113" spans="2:4" x14ac:dyDescent="0.3">
      <c r="B113" s="291"/>
      <c r="D113" s="291"/>
    </row>
    <row r="114" spans="2:4" x14ac:dyDescent="0.3">
      <c r="B114" s="291"/>
      <c r="D114" s="291"/>
    </row>
    <row r="115" spans="2:4" x14ac:dyDescent="0.3">
      <c r="B115" s="291"/>
      <c r="D115" s="291"/>
    </row>
    <row r="116" spans="2:4" x14ac:dyDescent="0.3">
      <c r="B116" s="291"/>
      <c r="D116" s="291"/>
    </row>
    <row r="117" spans="2:4" x14ac:dyDescent="0.3">
      <c r="B117" s="291"/>
      <c r="D117" s="291"/>
    </row>
    <row r="118" spans="2:4" x14ac:dyDescent="0.3">
      <c r="B118" s="291"/>
      <c r="D118" s="291"/>
    </row>
    <row r="119" spans="2:4" x14ac:dyDescent="0.3">
      <c r="B119" s="291"/>
      <c r="D119" s="291"/>
    </row>
    <row r="120" spans="2:4" x14ac:dyDescent="0.3">
      <c r="B120" s="291"/>
      <c r="D120" s="291"/>
    </row>
    <row r="121" spans="2:4" x14ac:dyDescent="0.3">
      <c r="B121" s="291"/>
      <c r="D121" s="291"/>
    </row>
    <row r="122" spans="2:4" x14ac:dyDescent="0.3">
      <c r="B122" s="291"/>
      <c r="D122" s="291"/>
    </row>
    <row r="123" spans="2:4" x14ac:dyDescent="0.3">
      <c r="B123" s="291"/>
      <c r="D123" s="291"/>
    </row>
    <row r="124" spans="2:4" x14ac:dyDescent="0.3">
      <c r="B124" s="291"/>
      <c r="D124" s="291"/>
    </row>
    <row r="125" spans="2:4" x14ac:dyDescent="0.3">
      <c r="B125" s="291"/>
      <c r="D125" s="291"/>
    </row>
    <row r="126" spans="2:4" x14ac:dyDescent="0.3">
      <c r="B126" s="291"/>
      <c r="D126" s="291"/>
    </row>
    <row r="127" spans="2:4" x14ac:dyDescent="0.3">
      <c r="B127" s="291"/>
      <c r="D127" s="291"/>
    </row>
    <row r="128" spans="2:4" x14ac:dyDescent="0.3">
      <c r="B128" s="291"/>
      <c r="D128" s="291"/>
    </row>
    <row r="129" spans="2:4" x14ac:dyDescent="0.3">
      <c r="B129" s="291"/>
      <c r="D129" s="291"/>
    </row>
    <row r="130" spans="2:4" x14ac:dyDescent="0.3">
      <c r="B130" s="291"/>
      <c r="D130" s="291"/>
    </row>
    <row r="131" spans="2:4" x14ac:dyDescent="0.3">
      <c r="B131" s="291"/>
      <c r="D131" s="291"/>
    </row>
    <row r="132" spans="2:4" x14ac:dyDescent="0.3">
      <c r="B132" s="291"/>
      <c r="D132" s="291"/>
    </row>
    <row r="133" spans="2:4" x14ac:dyDescent="0.3">
      <c r="B133" s="291"/>
      <c r="D133" s="291"/>
    </row>
    <row r="134" spans="2:4" x14ac:dyDescent="0.3">
      <c r="B134" s="291"/>
      <c r="D134" s="291"/>
    </row>
    <row r="135" spans="2:4" x14ac:dyDescent="0.3">
      <c r="B135" s="291"/>
      <c r="D135" s="291"/>
    </row>
    <row r="136" spans="2:4" x14ac:dyDescent="0.3">
      <c r="B136" s="291"/>
      <c r="D136" s="291"/>
    </row>
    <row r="137" spans="2:4" x14ac:dyDescent="0.3">
      <c r="B137" s="291"/>
      <c r="D137" s="291"/>
    </row>
    <row r="138" spans="2:4" x14ac:dyDescent="0.3">
      <c r="B138" s="291"/>
      <c r="D138" s="291"/>
    </row>
    <row r="139" spans="2:4" x14ac:dyDescent="0.3">
      <c r="B139" s="291"/>
      <c r="D139" s="291"/>
    </row>
    <row r="140" spans="2:4" x14ac:dyDescent="0.3">
      <c r="B140" s="291"/>
      <c r="D140" s="291"/>
    </row>
    <row r="141" spans="2:4" x14ac:dyDescent="0.3">
      <c r="B141" s="291"/>
      <c r="D141" s="291"/>
    </row>
    <row r="142" spans="2:4" x14ac:dyDescent="0.3">
      <c r="B142" s="291"/>
      <c r="D142" s="291"/>
    </row>
    <row r="143" spans="2:4" x14ac:dyDescent="0.3">
      <c r="B143" s="291"/>
      <c r="D143" s="291"/>
    </row>
    <row r="144" spans="2:4" x14ac:dyDescent="0.3">
      <c r="B144" s="291"/>
      <c r="D144" s="291"/>
    </row>
    <row r="145" spans="2:4" x14ac:dyDescent="0.3">
      <c r="B145" s="291"/>
      <c r="D145" s="291"/>
    </row>
    <row r="146" spans="2:4" x14ac:dyDescent="0.3">
      <c r="B146" s="291"/>
      <c r="D146" s="291"/>
    </row>
    <row r="147" spans="2:4" x14ac:dyDescent="0.3">
      <c r="B147" s="291"/>
      <c r="D147" s="291"/>
    </row>
    <row r="148" spans="2:4" x14ac:dyDescent="0.3">
      <c r="B148" s="291"/>
      <c r="D148" s="291"/>
    </row>
    <row r="149" spans="2:4" x14ac:dyDescent="0.3">
      <c r="B149" s="291"/>
      <c r="D149" s="291"/>
    </row>
    <row r="150" spans="2:4" x14ac:dyDescent="0.3">
      <c r="B150" s="291"/>
      <c r="D150" s="291"/>
    </row>
    <row r="151" spans="2:4" x14ac:dyDescent="0.3">
      <c r="B151" s="291"/>
      <c r="D151" s="291"/>
    </row>
    <row r="152" spans="2:4" x14ac:dyDescent="0.3">
      <c r="B152" s="291"/>
      <c r="D152" s="291"/>
    </row>
    <row r="153" spans="2:4" x14ac:dyDescent="0.3">
      <c r="B153" s="291"/>
      <c r="D153" s="291"/>
    </row>
    <row r="154" spans="2:4" x14ac:dyDescent="0.3">
      <c r="B154" s="291"/>
      <c r="D154" s="291"/>
    </row>
    <row r="155" spans="2:4" x14ac:dyDescent="0.3">
      <c r="B155" s="291"/>
      <c r="D155" s="291"/>
    </row>
    <row r="156" spans="2:4" x14ac:dyDescent="0.3">
      <c r="B156" s="291"/>
      <c r="D156" s="291"/>
    </row>
    <row r="157" spans="2:4" x14ac:dyDescent="0.3">
      <c r="B157" s="291"/>
      <c r="D157" s="291"/>
    </row>
    <row r="158" spans="2:4" x14ac:dyDescent="0.3">
      <c r="B158" s="291"/>
      <c r="D158" s="291"/>
    </row>
    <row r="159" spans="2:4" x14ac:dyDescent="0.3">
      <c r="B159" s="291"/>
      <c r="D159" s="291"/>
    </row>
    <row r="160" spans="2:4" x14ac:dyDescent="0.3">
      <c r="B160" s="291"/>
      <c r="D160" s="291"/>
    </row>
    <row r="161" spans="2:4" x14ac:dyDescent="0.3">
      <c r="B161" s="291"/>
      <c r="D161" s="291"/>
    </row>
    <row r="162" spans="2:4" x14ac:dyDescent="0.3">
      <c r="B162" s="291"/>
      <c r="D162" s="291"/>
    </row>
    <row r="163" spans="2:4" x14ac:dyDescent="0.3">
      <c r="B163" s="291"/>
      <c r="D163" s="291"/>
    </row>
    <row r="164" spans="2:4" x14ac:dyDescent="0.3">
      <c r="B164" s="291"/>
      <c r="D164" s="291"/>
    </row>
    <row r="165" spans="2:4" x14ac:dyDescent="0.3">
      <c r="B165" s="291"/>
      <c r="D165" s="291"/>
    </row>
    <row r="166" spans="2:4" x14ac:dyDescent="0.3">
      <c r="B166" s="291"/>
      <c r="D166" s="291"/>
    </row>
    <row r="167" spans="2:4" x14ac:dyDescent="0.3">
      <c r="B167" s="291"/>
      <c r="D167" s="291"/>
    </row>
    <row r="168" spans="2:4" x14ac:dyDescent="0.3">
      <c r="B168" s="291"/>
      <c r="D168" s="291"/>
    </row>
    <row r="169" spans="2:4" x14ac:dyDescent="0.3">
      <c r="B169" s="291"/>
      <c r="D169" s="291"/>
    </row>
    <row r="170" spans="2:4" x14ac:dyDescent="0.3">
      <c r="B170" s="291"/>
      <c r="D170" s="291"/>
    </row>
    <row r="171" spans="2:4" x14ac:dyDescent="0.3">
      <c r="B171" s="291"/>
      <c r="D171" s="291"/>
    </row>
    <row r="172" spans="2:4" x14ac:dyDescent="0.3">
      <c r="B172" s="291"/>
      <c r="D172" s="291"/>
    </row>
    <row r="173" spans="2:4" x14ac:dyDescent="0.3">
      <c r="B173" s="291"/>
      <c r="D173" s="291"/>
    </row>
    <row r="174" spans="2:4" x14ac:dyDescent="0.3">
      <c r="B174" s="291"/>
      <c r="D174" s="291"/>
    </row>
    <row r="175" spans="2:4" x14ac:dyDescent="0.3">
      <c r="B175" s="291"/>
      <c r="D175" s="291"/>
    </row>
    <row r="176" spans="2:4" x14ac:dyDescent="0.3">
      <c r="B176" s="291"/>
      <c r="D176" s="291"/>
    </row>
    <row r="177" spans="2:4" x14ac:dyDescent="0.3">
      <c r="B177" s="291"/>
      <c r="D177" s="291"/>
    </row>
    <row r="178" spans="2:4" x14ac:dyDescent="0.3">
      <c r="B178" s="291"/>
      <c r="D178" s="291"/>
    </row>
    <row r="179" spans="2:4" x14ac:dyDescent="0.3">
      <c r="B179" s="291"/>
      <c r="D179" s="291"/>
    </row>
    <row r="180" spans="2:4" x14ac:dyDescent="0.3">
      <c r="B180" s="291"/>
      <c r="D180" s="291"/>
    </row>
    <row r="181" spans="2:4" x14ac:dyDescent="0.3">
      <c r="B181" s="291"/>
      <c r="D181" s="291"/>
    </row>
    <row r="182" spans="2:4" x14ac:dyDescent="0.3">
      <c r="B182" s="291"/>
      <c r="D182" s="291"/>
    </row>
    <row r="183" spans="2:4" x14ac:dyDescent="0.3">
      <c r="B183" s="291"/>
      <c r="D183" s="291"/>
    </row>
    <row r="184" spans="2:4" x14ac:dyDescent="0.3">
      <c r="B184" s="291"/>
      <c r="D184" s="291"/>
    </row>
    <row r="185" spans="2:4" x14ac:dyDescent="0.3">
      <c r="B185" s="291"/>
      <c r="D185" s="291"/>
    </row>
    <row r="186" spans="2:4" x14ac:dyDescent="0.3">
      <c r="B186" s="291"/>
      <c r="D186" s="291"/>
    </row>
    <row r="187" spans="2:4" x14ac:dyDescent="0.3">
      <c r="B187" s="291"/>
      <c r="D187" s="291"/>
    </row>
    <row r="188" spans="2:4" x14ac:dyDescent="0.3">
      <c r="B188" s="291"/>
      <c r="D188" s="291"/>
    </row>
    <row r="189" spans="2:4" x14ac:dyDescent="0.3">
      <c r="B189" s="291"/>
      <c r="D189" s="291"/>
    </row>
    <row r="190" spans="2:4" x14ac:dyDescent="0.3">
      <c r="B190" s="291"/>
      <c r="D190" s="291"/>
    </row>
    <row r="191" spans="2:4" x14ac:dyDescent="0.3">
      <c r="B191" s="291"/>
      <c r="D191" s="291"/>
    </row>
    <row r="192" spans="2:4" x14ac:dyDescent="0.3">
      <c r="B192" s="291"/>
      <c r="D192" s="291"/>
    </row>
    <row r="193" spans="2:4" x14ac:dyDescent="0.3">
      <c r="B193" s="291"/>
      <c r="D193" s="291"/>
    </row>
    <row r="194" spans="2:4" x14ac:dyDescent="0.3">
      <c r="B194" s="291"/>
      <c r="D194" s="291"/>
    </row>
    <row r="195" spans="2:4" x14ac:dyDescent="0.3">
      <c r="B195" s="291"/>
      <c r="D195" s="291"/>
    </row>
    <row r="196" spans="2:4" x14ac:dyDescent="0.3">
      <c r="B196" s="291"/>
      <c r="D196" s="291"/>
    </row>
    <row r="197" spans="2:4" x14ac:dyDescent="0.3">
      <c r="B197" s="291"/>
      <c r="D197" s="291"/>
    </row>
    <row r="198" spans="2:4" x14ac:dyDescent="0.3">
      <c r="B198" s="291"/>
      <c r="D198" s="291"/>
    </row>
    <row r="199" spans="2:4" x14ac:dyDescent="0.3">
      <c r="B199" s="291"/>
      <c r="D199" s="291"/>
    </row>
    <row r="200" spans="2:4" x14ac:dyDescent="0.3">
      <c r="B200" s="291"/>
      <c r="D200" s="291"/>
    </row>
    <row r="201" spans="2:4" x14ac:dyDescent="0.3">
      <c r="B201" s="291"/>
      <c r="D201" s="291"/>
    </row>
    <row r="202" spans="2:4" x14ac:dyDescent="0.3">
      <c r="B202" s="291"/>
      <c r="D202" s="291"/>
    </row>
    <row r="203" spans="2:4" x14ac:dyDescent="0.3">
      <c r="B203" s="291"/>
      <c r="D203" s="291"/>
    </row>
    <row r="204" spans="2:4" x14ac:dyDescent="0.3">
      <c r="B204" s="291"/>
      <c r="D204" s="291"/>
    </row>
    <row r="205" spans="2:4" x14ac:dyDescent="0.3">
      <c r="B205" s="291"/>
      <c r="D205" s="291"/>
    </row>
    <row r="206" spans="2:4" x14ac:dyDescent="0.3">
      <c r="B206" s="291"/>
      <c r="D206" s="291"/>
    </row>
    <row r="207" spans="2:4" x14ac:dyDescent="0.3">
      <c r="B207" s="291"/>
      <c r="D207" s="291"/>
    </row>
    <row r="208" spans="2:4" x14ac:dyDescent="0.3">
      <c r="B208" s="291"/>
      <c r="D208" s="291"/>
    </row>
    <row r="209" spans="2:4" x14ac:dyDescent="0.3">
      <c r="B209" s="291"/>
      <c r="D209" s="291"/>
    </row>
    <row r="210" spans="2:4" x14ac:dyDescent="0.3">
      <c r="B210" s="291"/>
      <c r="D210" s="291"/>
    </row>
    <row r="211" spans="2:4" x14ac:dyDescent="0.3">
      <c r="B211" s="291"/>
      <c r="D211" s="291"/>
    </row>
    <row r="212" spans="2:4" x14ac:dyDescent="0.3">
      <c r="B212" s="291"/>
      <c r="D212" s="291"/>
    </row>
    <row r="213" spans="2:4" x14ac:dyDescent="0.3">
      <c r="B213" s="291"/>
      <c r="D213" s="291"/>
    </row>
    <row r="214" spans="2:4" x14ac:dyDescent="0.3">
      <c r="B214" s="291"/>
      <c r="D214" s="291"/>
    </row>
    <row r="215" spans="2:4" x14ac:dyDescent="0.3">
      <c r="B215" s="291"/>
      <c r="D215" s="291"/>
    </row>
    <row r="216" spans="2:4" x14ac:dyDescent="0.3">
      <c r="B216" s="291"/>
      <c r="D216" s="291"/>
    </row>
    <row r="217" spans="2:4" x14ac:dyDescent="0.3">
      <c r="B217" s="291"/>
      <c r="D217" s="291"/>
    </row>
    <row r="218" spans="2:4" x14ac:dyDescent="0.3">
      <c r="B218" s="291"/>
      <c r="D218" s="291"/>
    </row>
    <row r="219" spans="2:4" x14ac:dyDescent="0.3">
      <c r="B219" s="291"/>
      <c r="D219" s="291"/>
    </row>
    <row r="220" spans="2:4" x14ac:dyDescent="0.3">
      <c r="B220" s="291"/>
      <c r="D220" s="291"/>
    </row>
    <row r="221" spans="2:4" x14ac:dyDescent="0.3">
      <c r="B221" s="291"/>
      <c r="D221" s="291"/>
    </row>
    <row r="222" spans="2:4" x14ac:dyDescent="0.3">
      <c r="B222" s="291"/>
      <c r="D222" s="291"/>
    </row>
    <row r="223" spans="2:4" x14ac:dyDescent="0.3">
      <c r="B223" s="291"/>
      <c r="D223" s="291"/>
    </row>
    <row r="224" spans="2:4" x14ac:dyDescent="0.3">
      <c r="B224" s="291"/>
      <c r="D224" s="291"/>
    </row>
    <row r="225" spans="2:4" x14ac:dyDescent="0.3">
      <c r="B225" s="291"/>
      <c r="D225" s="291"/>
    </row>
    <row r="226" spans="2:4" x14ac:dyDescent="0.3">
      <c r="B226" s="291"/>
      <c r="D226" s="291"/>
    </row>
    <row r="227" spans="2:4" x14ac:dyDescent="0.3">
      <c r="B227" s="291"/>
      <c r="D227" s="291"/>
    </row>
    <row r="228" spans="2:4" x14ac:dyDescent="0.3">
      <c r="B228" s="291"/>
      <c r="D228" s="291"/>
    </row>
    <row r="229" spans="2:4" x14ac:dyDescent="0.3">
      <c r="B229" s="291"/>
      <c r="D229" s="291"/>
    </row>
    <row r="230" spans="2:4" x14ac:dyDescent="0.3">
      <c r="B230" s="291"/>
      <c r="D230" s="291"/>
    </row>
    <row r="231" spans="2:4" x14ac:dyDescent="0.3">
      <c r="B231" s="291"/>
      <c r="D231" s="291"/>
    </row>
    <row r="232" spans="2:4" x14ac:dyDescent="0.3">
      <c r="B232" s="291"/>
      <c r="D232" s="291"/>
    </row>
    <row r="233" spans="2:4" x14ac:dyDescent="0.3">
      <c r="B233" s="291"/>
      <c r="D233" s="291"/>
    </row>
    <row r="234" spans="2:4" x14ac:dyDescent="0.3">
      <c r="B234" s="291"/>
      <c r="D234" s="291"/>
    </row>
    <row r="235" spans="2:4" x14ac:dyDescent="0.3">
      <c r="B235" s="291"/>
      <c r="D235" s="291"/>
    </row>
  </sheetData>
  <sheetProtection password="8E37" sheet="1" objects="1" scenarios="1"/>
  <mergeCells count="42">
    <mergeCell ref="C44:M45"/>
    <mergeCell ref="A51:B51"/>
    <mergeCell ref="C51:M51"/>
    <mergeCell ref="H71:K81"/>
    <mergeCell ref="B63:D63"/>
    <mergeCell ref="A65:M66"/>
    <mergeCell ref="A68:F68"/>
    <mergeCell ref="B59:E59"/>
    <mergeCell ref="H59:K59"/>
    <mergeCell ref="H60:K60"/>
    <mergeCell ref="B62:E62"/>
    <mergeCell ref="B56:F56"/>
    <mergeCell ref="B57:D57"/>
    <mergeCell ref="A48:M49"/>
    <mergeCell ref="B54:H54"/>
    <mergeCell ref="A46:M47"/>
    <mergeCell ref="D38:J38"/>
    <mergeCell ref="D39:J39"/>
    <mergeCell ref="C40:M41"/>
    <mergeCell ref="A42:B42"/>
    <mergeCell ref="C42:M42"/>
    <mergeCell ref="D32:M32"/>
    <mergeCell ref="D34:J34"/>
    <mergeCell ref="D33:M33"/>
    <mergeCell ref="D36:M36"/>
    <mergeCell ref="D37:M37"/>
    <mergeCell ref="D35:M35"/>
    <mergeCell ref="A1:M2"/>
    <mergeCell ref="A3:M4"/>
    <mergeCell ref="C5:M5"/>
    <mergeCell ref="C6:M7"/>
    <mergeCell ref="C8:M8"/>
    <mergeCell ref="C26:M27"/>
    <mergeCell ref="C28:M29"/>
    <mergeCell ref="C30:M31"/>
    <mergeCell ref="C9:M10"/>
    <mergeCell ref="C11:M11"/>
    <mergeCell ref="C22:M22"/>
    <mergeCell ref="C24:M25"/>
    <mergeCell ref="D13:M14"/>
    <mergeCell ref="D16:M17"/>
    <mergeCell ref="D19:M20"/>
  </mergeCells>
  <phoneticPr fontId="71" type="noConversion"/>
  <pageMargins left="0.5" right="0.25" top="0.5" bottom="0.4" header="0.3" footer="0.3"/>
  <pageSetup scale="95" orientation="portrait" r:id="rId1"/>
  <headerFooter alignWithMargins="0">
    <oddFooter>&amp;R&amp;D</oddFooter>
  </headerFooter>
  <rowBreaks count="1" manualBreakCount="1">
    <brk id="47" max="12" man="1"/>
  </row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0000"/>
  </sheetPr>
  <dimension ref="A1:CJ293"/>
  <sheetViews>
    <sheetView showGridLines="0" zoomScaleNormal="100" workbookViewId="0">
      <selection sqref="A1:AR2"/>
    </sheetView>
  </sheetViews>
  <sheetFormatPr defaultColWidth="9.109375" defaultRowHeight="14.4" x14ac:dyDescent="0.3"/>
  <cols>
    <col min="1" max="1" width="2.44140625" style="299" customWidth="1"/>
    <col min="2" max="2" width="3.33203125" style="1220" customWidth="1"/>
    <col min="3" max="3" width="3.109375" style="1220" customWidth="1"/>
    <col min="4" max="4" width="3.33203125" style="1220" customWidth="1"/>
    <col min="5" max="5" width="3.109375" style="1220" customWidth="1"/>
    <col min="6" max="41" width="2.33203125" style="1220" customWidth="1"/>
    <col min="42" max="42" width="4.109375" style="1220" customWidth="1"/>
    <col min="43" max="43" width="2.88671875" style="1220" customWidth="1"/>
    <col min="44" max="44" width="6.44140625" style="1220" customWidth="1"/>
    <col min="45" max="53" width="2.33203125" style="299" customWidth="1"/>
    <col min="54" max="54" width="11.6640625" style="299" hidden="1" customWidth="1"/>
    <col min="55" max="69" width="2.33203125" style="299" customWidth="1"/>
    <col min="70" max="70" width="9.109375" style="299" hidden="1" customWidth="1"/>
    <col min="71" max="88" width="9.109375" style="299" customWidth="1"/>
    <col min="89" max="16384" width="9.109375" style="1220"/>
  </cols>
  <sheetData>
    <row r="1" spans="1:88" ht="15" customHeight="1" x14ac:dyDescent="0.3">
      <c r="A1" s="2801" t="s">
        <v>173</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2"/>
      <c r="AJ1" s="2802"/>
      <c r="AK1" s="2802"/>
      <c r="AL1" s="2802"/>
      <c r="AM1" s="2802"/>
      <c r="AN1" s="2802"/>
      <c r="AO1" s="2802"/>
      <c r="AP1" s="2802"/>
      <c r="AQ1" s="2802"/>
      <c r="AR1" s="2803"/>
    </row>
    <row r="2" spans="1:88" ht="19.95" customHeight="1" thickBot="1" x14ac:dyDescent="0.35">
      <c r="A2" s="2804"/>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2805"/>
      <c r="AQ2" s="2805"/>
      <c r="AR2" s="2806"/>
    </row>
    <row r="3" spans="1:88" s="962" customFormat="1" ht="6" customHeight="1" thickBot="1" x14ac:dyDescent="0.35">
      <c r="A3" s="300"/>
      <c r="B3" s="299"/>
      <c r="C3" s="300"/>
      <c r="D3" s="300"/>
      <c r="E3" s="300"/>
      <c r="F3" s="300"/>
      <c r="G3" s="300"/>
      <c r="H3" s="300"/>
      <c r="I3" s="300"/>
      <c r="J3" s="300"/>
      <c r="K3" s="300"/>
      <c r="L3" s="300"/>
      <c r="M3" s="300"/>
      <c r="N3" s="300"/>
      <c r="O3" s="300"/>
      <c r="P3" s="300"/>
      <c r="Q3" s="622"/>
      <c r="R3" s="622"/>
      <c r="S3" s="622"/>
      <c r="T3" s="622"/>
      <c r="U3" s="622"/>
      <c r="V3" s="622"/>
      <c r="W3" s="622"/>
      <c r="X3" s="622"/>
      <c r="Y3" s="622"/>
      <c r="Z3" s="622"/>
      <c r="AA3" s="622"/>
      <c r="AB3" s="622"/>
      <c r="AC3" s="622"/>
      <c r="AD3" s="622"/>
      <c r="AE3" s="622"/>
      <c r="AF3" s="622"/>
      <c r="AG3" s="622"/>
      <c r="AH3" s="622"/>
      <c r="AI3" s="622"/>
      <c r="AJ3" s="622"/>
      <c r="AK3" s="622"/>
      <c r="AL3" s="622"/>
      <c r="AM3" s="622"/>
      <c r="AN3" s="622"/>
      <c r="AO3" s="622"/>
      <c r="AP3" s="622"/>
      <c r="AQ3" s="622"/>
      <c r="AR3" s="622"/>
      <c r="AS3" s="503"/>
      <c r="AT3" s="503"/>
      <c r="AU3" s="503"/>
      <c r="AV3" s="503"/>
      <c r="AW3" s="503"/>
      <c r="AX3" s="503"/>
      <c r="AY3" s="503"/>
      <c r="AZ3" s="503"/>
      <c r="BA3" s="503"/>
      <c r="BB3" s="503"/>
      <c r="BC3" s="503"/>
      <c r="BD3" s="503"/>
      <c r="BE3" s="503"/>
      <c r="BF3" s="503"/>
      <c r="BG3" s="503"/>
      <c r="BH3" s="503"/>
      <c r="BI3" s="503"/>
      <c r="BJ3" s="503"/>
      <c r="BK3" s="503"/>
      <c r="BL3" s="503"/>
      <c r="BM3" s="503"/>
      <c r="BN3" s="503"/>
      <c r="BO3" s="503"/>
      <c r="BP3" s="503"/>
      <c r="BQ3" s="503"/>
      <c r="BR3" s="503"/>
      <c r="BS3" s="503"/>
      <c r="BT3" s="503"/>
      <c r="BU3" s="503"/>
      <c r="BV3" s="503"/>
      <c r="BW3" s="503"/>
      <c r="BX3" s="503"/>
      <c r="BY3" s="503"/>
      <c r="BZ3" s="503"/>
      <c r="CA3" s="503"/>
      <c r="CB3" s="503"/>
      <c r="CC3" s="503"/>
      <c r="CD3" s="503"/>
      <c r="CE3" s="503"/>
      <c r="CF3" s="503"/>
      <c r="CG3" s="503"/>
      <c r="CH3" s="503"/>
      <c r="CI3" s="503"/>
      <c r="CJ3" s="503"/>
    </row>
    <row r="4" spans="1:88" s="215" customFormat="1" ht="17.399999999999999" customHeight="1" thickBot="1" x14ac:dyDescent="0.35">
      <c r="A4" s="623" t="s">
        <v>158</v>
      </c>
      <c r="B4" s="3516" t="s">
        <v>1102</v>
      </c>
      <c r="C4" s="3517"/>
      <c r="D4" s="3517"/>
      <c r="E4" s="3517"/>
      <c r="F4" s="3517"/>
      <c r="G4" s="3517"/>
      <c r="H4" s="3517"/>
      <c r="I4" s="3517"/>
      <c r="J4" s="3517"/>
      <c r="K4" s="3517"/>
      <c r="L4" s="3517"/>
      <c r="M4" s="3517"/>
      <c r="N4" s="3517"/>
      <c r="O4" s="3517"/>
      <c r="P4" s="3517"/>
      <c r="Q4" s="3517"/>
      <c r="R4" s="3517"/>
      <c r="S4" s="3517"/>
      <c r="T4" s="3517"/>
      <c r="U4" s="3517"/>
      <c r="V4" s="3517"/>
      <c r="W4" s="3517"/>
      <c r="X4" s="3517"/>
      <c r="Y4" s="3517"/>
      <c r="Z4" s="3517"/>
      <c r="AA4" s="3517"/>
      <c r="AB4" s="3517"/>
      <c r="AC4" s="3517"/>
      <c r="AD4" s="3517"/>
      <c r="AE4" s="3517"/>
      <c r="AF4" s="3517"/>
      <c r="AG4" s="3517"/>
      <c r="AH4" s="3517"/>
      <c r="AI4" s="3517"/>
      <c r="AJ4" s="3517"/>
      <c r="AK4" s="3517"/>
      <c r="AL4" s="3517"/>
      <c r="AM4" s="3517"/>
      <c r="AN4" s="3517"/>
      <c r="AO4" s="3517"/>
      <c r="AP4" s="3517"/>
      <c r="AQ4" s="3517"/>
      <c r="AR4" s="3518"/>
      <c r="AS4" s="503"/>
      <c r="AT4" s="503"/>
      <c r="AU4" s="503"/>
      <c r="AV4" s="503"/>
      <c r="AW4" s="503"/>
      <c r="AX4" s="503"/>
      <c r="AY4" s="503"/>
      <c r="AZ4" s="503"/>
      <c r="BA4" s="503"/>
      <c r="BB4" s="503"/>
      <c r="BC4" s="503"/>
      <c r="BD4" s="503"/>
      <c r="BE4" s="503"/>
      <c r="BF4" s="503"/>
      <c r="BG4" s="503"/>
      <c r="BH4" s="503"/>
      <c r="BI4" s="503"/>
      <c r="BJ4" s="503"/>
      <c r="BK4" s="503"/>
      <c r="BL4" s="503"/>
      <c r="BM4" s="503"/>
      <c r="BN4" s="503"/>
      <c r="BO4" s="503"/>
      <c r="BP4" s="503"/>
      <c r="BQ4" s="503"/>
      <c r="BR4" s="503"/>
      <c r="BS4" s="503"/>
      <c r="BT4" s="503"/>
      <c r="BU4" s="503"/>
      <c r="BV4" s="503"/>
      <c r="BW4" s="503"/>
      <c r="BX4" s="503"/>
      <c r="BY4" s="503"/>
      <c r="BZ4" s="503"/>
      <c r="CA4" s="503"/>
      <c r="CB4" s="503"/>
      <c r="CC4" s="503"/>
      <c r="CD4" s="503"/>
      <c r="CE4" s="503"/>
      <c r="CF4" s="503"/>
      <c r="CG4" s="503"/>
      <c r="CH4" s="503"/>
      <c r="CI4" s="503"/>
      <c r="CJ4" s="503"/>
    </row>
    <row r="5" spans="1:88" s="503" customFormat="1" ht="7.95" customHeight="1" thickBot="1" x14ac:dyDescent="0.35">
      <c r="A5" s="300"/>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row>
    <row r="6" spans="1:88" s="215" customFormat="1" ht="18" customHeight="1" thickBot="1" x14ac:dyDescent="0.35">
      <c r="A6" s="300"/>
      <c r="B6" s="2658"/>
      <c r="C6" s="2659"/>
      <c r="D6" s="2659"/>
      <c r="E6" s="2659"/>
      <c r="F6" s="2659"/>
      <c r="G6" s="2659"/>
      <c r="H6" s="2659"/>
      <c r="I6" s="2659"/>
      <c r="J6" s="2659"/>
      <c r="K6" s="2659"/>
      <c r="L6" s="2660"/>
      <c r="R6"/>
      <c r="S6" s="2657" t="s">
        <v>1125</v>
      </c>
      <c r="T6" s="2657"/>
      <c r="U6" s="2657"/>
      <c r="V6" s="2657"/>
      <c r="W6" s="723"/>
      <c r="X6" s="2658"/>
      <c r="Y6" s="2659"/>
      <c r="Z6" s="2659"/>
      <c r="AA6" s="2659"/>
      <c r="AB6" s="2659"/>
      <c r="AC6" s="2659"/>
      <c r="AD6" s="2659"/>
      <c r="AE6" s="2659"/>
      <c r="AF6" s="2659"/>
      <c r="AG6" s="2659"/>
      <c r="AH6" s="2659"/>
      <c r="AI6" s="2659"/>
      <c r="AJ6" s="2659"/>
      <c r="AK6" s="2659"/>
      <c r="AL6" s="2659"/>
      <c r="AM6" s="2659"/>
      <c r="AN6" s="2659"/>
      <c r="AO6" s="2659"/>
      <c r="AP6" s="2660"/>
      <c r="AS6" s="503"/>
      <c r="AT6" s="503"/>
      <c r="AU6" s="503"/>
      <c r="AV6" s="503"/>
      <c r="AW6" s="503"/>
      <c r="AX6" s="503"/>
      <c r="AY6" s="503"/>
      <c r="AZ6" s="503"/>
      <c r="BA6" s="503"/>
      <c r="BB6" s="503"/>
      <c r="BC6" s="503"/>
      <c r="BD6" s="503"/>
      <c r="BE6" s="503"/>
      <c r="BF6" s="503"/>
      <c r="BG6" s="503"/>
      <c r="BH6" s="503"/>
      <c r="BI6" s="503"/>
      <c r="BJ6" s="503"/>
      <c r="BK6" s="503"/>
      <c r="BL6" s="503"/>
      <c r="BM6" s="503"/>
      <c r="BN6" s="503"/>
      <c r="BO6" s="503"/>
      <c r="BP6" s="503"/>
      <c r="BQ6" s="503"/>
      <c r="BR6" s="503"/>
      <c r="BS6" s="503"/>
      <c r="BT6" s="503"/>
      <c r="BU6" s="503"/>
      <c r="BV6" s="503"/>
      <c r="BW6" s="503"/>
      <c r="BX6" s="503"/>
      <c r="BY6" s="503"/>
      <c r="BZ6" s="503"/>
      <c r="CA6" s="503"/>
      <c r="CB6" s="503"/>
      <c r="CC6" s="503"/>
      <c r="CD6" s="503"/>
      <c r="CE6" s="503"/>
      <c r="CF6" s="503"/>
      <c r="CG6" s="503"/>
      <c r="CH6" s="503"/>
      <c r="CI6" s="503"/>
      <c r="CJ6" s="503"/>
    </row>
    <row r="7" spans="1:88" s="503" customFormat="1" ht="15" customHeight="1" x14ac:dyDescent="0.3">
      <c r="A7" s="300"/>
      <c r="B7" s="2661" t="s">
        <v>1648</v>
      </c>
      <c r="C7" s="2661"/>
      <c r="D7" s="2661"/>
      <c r="E7" s="2661"/>
      <c r="F7" s="2661"/>
      <c r="G7" s="2661"/>
      <c r="H7" s="2661"/>
      <c r="I7" s="2661"/>
      <c r="J7" s="2661"/>
      <c r="K7" s="2661"/>
      <c r="L7" s="2661"/>
      <c r="M7" s="1801"/>
      <c r="N7" s="1801"/>
      <c r="O7" s="1801"/>
      <c r="P7" s="1801"/>
      <c r="Q7" s="1801"/>
      <c r="R7" s="1801"/>
      <c r="S7" s="1801"/>
      <c r="T7" s="1801"/>
      <c r="U7" s="1801"/>
      <c r="V7" s="1801"/>
      <c r="W7" s="1801"/>
      <c r="X7" s="2661" t="s">
        <v>2221</v>
      </c>
      <c r="Y7" s="2661"/>
      <c r="Z7" s="2661"/>
      <c r="AA7" s="2661"/>
      <c r="AB7" s="2661"/>
      <c r="AC7" s="2661"/>
      <c r="AD7" s="2661"/>
      <c r="AE7" s="2661"/>
      <c r="AF7" s="2661"/>
      <c r="AG7" s="2661"/>
      <c r="AH7" s="2661"/>
      <c r="AI7" s="2661"/>
      <c r="AJ7" s="2661"/>
      <c r="AK7" s="2661"/>
      <c r="AL7" s="2661"/>
      <c r="AM7" s="2661"/>
      <c r="AN7" s="2661"/>
      <c r="AO7" s="2661"/>
      <c r="AP7" s="2661"/>
      <c r="AQ7" s="332"/>
      <c r="AR7" s="332"/>
    </row>
    <row r="8" spans="1:88" s="503" customFormat="1" ht="10.5" customHeight="1" x14ac:dyDescent="0.3">
      <c r="A8" s="300"/>
      <c r="B8" s="2662"/>
      <c r="C8" s="2662"/>
      <c r="D8" s="2662"/>
      <c r="E8" s="2662"/>
      <c r="F8" s="2662"/>
      <c r="G8" s="2662"/>
      <c r="H8" s="2662"/>
      <c r="I8" s="2662"/>
      <c r="J8" s="2662"/>
      <c r="K8" s="2662"/>
      <c r="L8" s="2662"/>
      <c r="M8" s="1768"/>
      <c r="N8" s="1768"/>
      <c r="O8" s="1768"/>
      <c r="P8" s="1768"/>
      <c r="Q8" s="1768"/>
      <c r="R8" s="1768"/>
      <c r="S8" s="1768"/>
      <c r="T8" s="1768"/>
      <c r="U8" s="1768"/>
      <c r="V8" s="1768"/>
      <c r="W8" s="1768"/>
      <c r="X8" s="2662"/>
      <c r="Y8" s="2662"/>
      <c r="Z8" s="2662"/>
      <c r="AA8" s="2662"/>
      <c r="AB8" s="2662"/>
      <c r="AC8" s="2662"/>
      <c r="AD8" s="2662"/>
      <c r="AE8" s="2662"/>
      <c r="AF8" s="2662"/>
      <c r="AG8" s="2662"/>
      <c r="AH8" s="2662"/>
      <c r="AI8" s="2662"/>
      <c r="AJ8" s="2662"/>
      <c r="AK8" s="2662"/>
      <c r="AL8" s="2662"/>
      <c r="AM8" s="2662"/>
      <c r="AN8" s="2662"/>
      <c r="AO8" s="2662"/>
      <c r="AP8" s="2662"/>
      <c r="AQ8" s="332"/>
      <c r="AR8" s="332"/>
    </row>
    <row r="9" spans="1:88" s="503" customFormat="1" ht="5.0999999999999996" customHeight="1" x14ac:dyDescent="0.3">
      <c r="A9" s="300"/>
      <c r="B9" s="624"/>
      <c r="C9" s="300"/>
      <c r="D9" s="300"/>
      <c r="E9" s="300"/>
      <c r="F9" s="300"/>
      <c r="G9" s="300"/>
      <c r="H9" s="300"/>
      <c r="I9" s="300"/>
      <c r="J9" s="300"/>
      <c r="K9" s="300"/>
      <c r="L9" s="300"/>
      <c r="M9" s="300"/>
      <c r="N9" s="300"/>
      <c r="O9" s="300"/>
      <c r="P9" s="300"/>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row>
    <row r="10" spans="1:88" s="215" customFormat="1" ht="15" thickBot="1" x14ac:dyDescent="0.35">
      <c r="A10" s="300"/>
      <c r="B10" s="723" t="s">
        <v>1128</v>
      </c>
      <c r="C10" s="300"/>
      <c r="D10" s="658"/>
      <c r="E10" s="658"/>
      <c r="F10" s="658"/>
      <c r="G10" s="658"/>
      <c r="H10" s="658"/>
      <c r="I10" s="659"/>
      <c r="J10" s="2663" t="s">
        <v>1129</v>
      </c>
      <c r="K10" s="2663"/>
      <c r="L10" s="2663"/>
      <c r="M10" s="2663"/>
      <c r="N10" s="2663"/>
      <c r="O10" s="2663"/>
      <c r="P10" s="658"/>
      <c r="Q10" s="658" t="s">
        <v>1130</v>
      </c>
      <c r="R10" s="658"/>
      <c r="S10" s="658"/>
      <c r="T10" s="658"/>
      <c r="U10" s="658"/>
      <c r="V10" s="723"/>
      <c r="W10" s="723"/>
      <c r="X10" s="723"/>
      <c r="Y10" s="723"/>
      <c r="Z10" s="656"/>
      <c r="AA10" s="95"/>
      <c r="AB10" s="95"/>
      <c r="AC10" s="95"/>
      <c r="AD10" s="95"/>
      <c r="AE10" s="95"/>
      <c r="AF10" s="723"/>
      <c r="AG10" s="332"/>
      <c r="AH10" s="723"/>
      <c r="AI10" s="723"/>
      <c r="AJ10" s="723"/>
      <c r="AK10" s="723"/>
      <c r="AL10" s="723"/>
      <c r="AM10" s="723"/>
      <c r="AN10" s="2664"/>
      <c r="AO10" s="2664"/>
      <c r="AP10" s="2664"/>
      <c r="AQ10" s="2664"/>
      <c r="AR10"/>
      <c r="AS10" s="503"/>
      <c r="AT10" s="503"/>
      <c r="AU10" s="503"/>
      <c r="AV10" s="503"/>
      <c r="AW10" s="503"/>
      <c r="AX10" s="503"/>
      <c r="AY10" s="503"/>
      <c r="AZ10" s="503"/>
      <c r="BA10" s="503"/>
      <c r="BB10" s="503"/>
      <c r="BC10" s="503"/>
      <c r="BD10" s="503"/>
      <c r="BE10" s="503"/>
      <c r="BF10" s="503"/>
      <c r="BG10" s="503"/>
      <c r="BH10" s="503"/>
      <c r="BI10" s="503"/>
      <c r="BJ10" s="503"/>
      <c r="BK10" s="503"/>
      <c r="BL10" s="503"/>
      <c r="BM10" s="503"/>
      <c r="BN10" s="503"/>
      <c r="BO10" s="503"/>
      <c r="BP10" s="503"/>
      <c r="BQ10" s="503"/>
      <c r="BR10" s="503"/>
      <c r="BS10" s="503"/>
      <c r="BT10" s="503"/>
      <c r="BU10" s="503"/>
      <c r="BV10" s="503"/>
      <c r="BW10" s="503"/>
      <c r="BX10" s="503"/>
      <c r="BY10" s="503"/>
      <c r="BZ10" s="503"/>
      <c r="CA10" s="503"/>
      <c r="CB10" s="503"/>
      <c r="CC10" s="503"/>
      <c r="CD10" s="503"/>
      <c r="CE10" s="503"/>
      <c r="CF10" s="503"/>
      <c r="CG10" s="503"/>
      <c r="CH10" s="503"/>
      <c r="CI10" s="503"/>
      <c r="CJ10" s="503"/>
    </row>
    <row r="11" spans="1:88" s="503" customFormat="1" ht="5.0999999999999996" customHeight="1" x14ac:dyDescent="0.3">
      <c r="A11" s="300"/>
      <c r="B11" s="657"/>
      <c r="C11" s="332"/>
      <c r="D11" s="332"/>
      <c r="E11" s="332"/>
      <c r="F11" s="332"/>
      <c r="G11" s="332"/>
      <c r="H11" s="332"/>
      <c r="I11" s="332"/>
      <c r="J11" s="332"/>
      <c r="K11" s="332"/>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row>
    <row r="12" spans="1:88" s="215" customFormat="1" ht="15" thickBot="1" x14ac:dyDescent="0.35">
      <c r="A12" s="300"/>
      <c r="B12" s="299" t="s">
        <v>1120</v>
      </c>
      <c r="C12" s="1121"/>
      <c r="D12" s="1121"/>
      <c r="E12" s="332"/>
      <c r="F12" s="1222"/>
      <c r="G12" s="332"/>
      <c r="H12" s="332"/>
      <c r="I12" s="95"/>
      <c r="J12" s="658" t="s">
        <v>1121</v>
      </c>
      <c r="K12" s="658"/>
      <c r="L12" s="658"/>
      <c r="M12" s="658"/>
      <c r="N12" s="658"/>
      <c r="O12" s="658"/>
      <c r="P12" s="658"/>
      <c r="Q12" s="658"/>
      <c r="R12" s="2665"/>
      <c r="S12" s="2665"/>
      <c r="T12" s="2665"/>
      <c r="U12" s="2665"/>
      <c r="X12" s="658" t="s">
        <v>1122</v>
      </c>
      <c r="Y12" s="658"/>
      <c r="Z12" s="658"/>
      <c r="AA12" s="658"/>
      <c r="AB12" s="658"/>
      <c r="AC12" s="658"/>
      <c r="AD12" s="658"/>
      <c r="AE12" s="658"/>
      <c r="AF12" s="658"/>
      <c r="AI12" s="2666"/>
      <c r="AJ12" s="2666"/>
      <c r="AK12" s="2666"/>
      <c r="AL12" s="2666"/>
      <c r="AM12" s="659"/>
      <c r="AN12" s="95"/>
      <c r="AO12" s="95"/>
      <c r="AP12" s="95"/>
      <c r="AQ12" s="95"/>
      <c r="AR12" s="95"/>
      <c r="AS12" s="503"/>
      <c r="AT12" s="503"/>
      <c r="AU12" s="503"/>
      <c r="AV12" s="503"/>
      <c r="AW12" s="503"/>
      <c r="AX12" s="503"/>
      <c r="AY12" s="503"/>
      <c r="AZ12" s="503"/>
      <c r="BA12" s="503"/>
      <c r="BB12" s="503"/>
      <c r="BC12" s="503"/>
      <c r="BD12" s="503"/>
      <c r="BE12" s="503"/>
      <c r="BF12" s="503"/>
      <c r="BG12" s="503"/>
      <c r="BH12" s="503"/>
      <c r="BI12" s="503"/>
      <c r="BJ12" s="503"/>
      <c r="BK12" s="503"/>
      <c r="BL12" s="503"/>
      <c r="BM12" s="503"/>
      <c r="BN12" s="503"/>
      <c r="BO12" s="503"/>
      <c r="BP12" s="503"/>
      <c r="BQ12" s="503"/>
      <c r="BR12" s="503"/>
      <c r="BS12" s="503"/>
      <c r="BT12" s="503"/>
      <c r="BU12" s="503"/>
      <c r="BV12" s="503"/>
      <c r="BW12" s="503"/>
      <c r="BX12" s="503"/>
      <c r="BY12" s="503"/>
      <c r="BZ12" s="503"/>
      <c r="CA12" s="503"/>
      <c r="CB12" s="503"/>
      <c r="CC12" s="503"/>
      <c r="CD12" s="503"/>
      <c r="CE12" s="503"/>
      <c r="CF12" s="503"/>
      <c r="CG12" s="503"/>
      <c r="CH12" s="503"/>
      <c r="CI12" s="503"/>
      <c r="CJ12" s="503"/>
    </row>
    <row r="13" spans="1:88" s="503" customFormat="1" ht="7.5" customHeight="1" thickBot="1" x14ac:dyDescent="0.35">
      <c r="A13" s="300"/>
      <c r="B13" s="886"/>
      <c r="C13" s="886"/>
      <c r="D13" s="886"/>
      <c r="E13" s="886"/>
      <c r="F13" s="886"/>
      <c r="G13" s="886"/>
      <c r="H13" s="886"/>
      <c r="I13" s="886"/>
      <c r="J13" s="886"/>
      <c r="K13" s="886"/>
      <c r="L13" s="886"/>
      <c r="M13" s="886"/>
      <c r="N13" s="886"/>
      <c r="O13" s="886"/>
      <c r="P13" s="886"/>
      <c r="Q13" s="886"/>
      <c r="R13" s="886"/>
      <c r="S13" s="886"/>
      <c r="T13" s="886"/>
      <c r="U13" s="886"/>
      <c r="V13" s="886"/>
      <c r="W13" s="886"/>
      <c r="X13" s="886"/>
      <c r="Y13" s="886"/>
      <c r="Z13" s="886"/>
      <c r="AA13" s="886"/>
      <c r="AB13" s="886"/>
      <c r="AC13" s="886"/>
      <c r="AD13" s="886"/>
      <c r="AE13" s="886"/>
      <c r="AF13" s="886"/>
      <c r="AG13" s="886"/>
      <c r="AH13" s="886"/>
      <c r="AI13" s="886"/>
      <c r="AJ13" s="886"/>
      <c r="AK13" s="886"/>
      <c r="AL13" s="886"/>
      <c r="AM13" s="886"/>
      <c r="AN13" s="886"/>
      <c r="AO13" s="886"/>
      <c r="AP13" s="886"/>
      <c r="AQ13" s="886"/>
      <c r="AR13" s="886"/>
    </row>
    <row r="14" spans="1:88" s="215" customFormat="1" ht="17.399999999999999" customHeight="1" thickBot="1" x14ac:dyDescent="0.35">
      <c r="A14" s="623" t="s">
        <v>165</v>
      </c>
      <c r="B14" s="3516" t="s">
        <v>117</v>
      </c>
      <c r="C14" s="3517"/>
      <c r="D14" s="3517"/>
      <c r="E14" s="3517"/>
      <c r="F14" s="3517"/>
      <c r="G14" s="3517"/>
      <c r="H14" s="3517"/>
      <c r="I14" s="3517"/>
      <c r="J14" s="3517"/>
      <c r="K14" s="3517"/>
      <c r="L14" s="3517"/>
      <c r="M14" s="3517"/>
      <c r="N14" s="3517"/>
      <c r="O14" s="3517"/>
      <c r="P14" s="3517"/>
      <c r="Q14" s="3517"/>
      <c r="R14" s="3517"/>
      <c r="S14" s="3517"/>
      <c r="T14" s="3517"/>
      <c r="U14" s="3517"/>
      <c r="V14" s="3517"/>
      <c r="W14" s="3517"/>
      <c r="X14" s="3517"/>
      <c r="Y14" s="3517"/>
      <c r="Z14" s="3517"/>
      <c r="AA14" s="3517"/>
      <c r="AB14" s="3517"/>
      <c r="AC14" s="3517"/>
      <c r="AD14" s="3517"/>
      <c r="AE14" s="3517"/>
      <c r="AF14" s="3517"/>
      <c r="AG14" s="3517"/>
      <c r="AH14" s="3517"/>
      <c r="AI14" s="3517"/>
      <c r="AJ14" s="3517"/>
      <c r="AK14" s="3517"/>
      <c r="AL14" s="3517"/>
      <c r="AM14" s="3517"/>
      <c r="AN14" s="3517"/>
      <c r="AO14" s="3517"/>
      <c r="AP14" s="3517"/>
      <c r="AQ14" s="3517"/>
      <c r="AR14" s="3518"/>
      <c r="AS14" s="503"/>
      <c r="AT14" s="503"/>
      <c r="AU14" s="503"/>
      <c r="AV14" s="503"/>
      <c r="AW14" s="503"/>
      <c r="AX14" s="503"/>
      <c r="AY14" s="503"/>
      <c r="AZ14" s="503"/>
      <c r="BA14" s="503"/>
      <c r="BB14" s="503"/>
      <c r="BC14" s="503"/>
      <c r="BD14" s="503"/>
      <c r="BE14" s="503"/>
      <c r="BF14" s="503"/>
      <c r="BG14" s="503"/>
      <c r="BH14" s="503"/>
      <c r="BI14" s="503"/>
      <c r="BJ14" s="503"/>
      <c r="BK14" s="503"/>
      <c r="BL14" s="503"/>
      <c r="BM14" s="503"/>
      <c r="BN14" s="503"/>
      <c r="BO14" s="503"/>
      <c r="BP14" s="503"/>
      <c r="BQ14" s="503"/>
      <c r="BR14" s="503"/>
      <c r="BS14" s="503"/>
      <c r="BT14" s="503"/>
      <c r="BU14" s="503"/>
      <c r="BV14" s="503"/>
      <c r="BW14" s="503"/>
      <c r="BX14" s="503"/>
      <c r="BY14" s="503"/>
      <c r="BZ14" s="503"/>
      <c r="CA14" s="503"/>
      <c r="CB14" s="503"/>
      <c r="CC14" s="503"/>
      <c r="CD14" s="503"/>
      <c r="CE14" s="503"/>
      <c r="CF14" s="503"/>
      <c r="CG14" s="503"/>
      <c r="CH14" s="503"/>
      <c r="CI14" s="503"/>
      <c r="CJ14" s="503"/>
    </row>
    <row r="15" spans="1:88" s="503" customFormat="1" ht="5.0999999999999996" customHeight="1" x14ac:dyDescent="0.3">
      <c r="A15" s="300"/>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row>
    <row r="16" spans="1:88" s="215" customFormat="1" ht="18" customHeight="1" thickBot="1" x14ac:dyDescent="0.35">
      <c r="A16" s="300"/>
      <c r="B16" s="2667"/>
      <c r="C16" s="2667"/>
      <c r="D16" s="2667"/>
      <c r="E16" s="2667"/>
      <c r="F16" s="2667"/>
      <c r="G16" s="2667"/>
      <c r="H16" s="2667"/>
      <c r="I16" s="2667"/>
      <c r="J16" s="2667"/>
      <c r="K16" s="2667"/>
      <c r="L16" s="2667"/>
      <c r="M16" s="2667"/>
      <c r="N16" s="2667"/>
      <c r="O16" s="2667"/>
      <c r="P16" s="2667"/>
      <c r="Q16" s="2667"/>
      <c r="R16" s="2667"/>
      <c r="T16" s="944"/>
      <c r="U16" s="944"/>
      <c r="V16" s="2668" t="s">
        <v>2568</v>
      </c>
      <c r="W16" s="2668"/>
      <c r="X16" s="2668"/>
      <c r="Y16" s="2668"/>
      <c r="Z16" s="2668"/>
      <c r="AA16" s="2668"/>
      <c r="AB16" s="2668"/>
      <c r="AC16" s="2668"/>
      <c r="AD16" s="2668"/>
      <c r="AE16" s="2668"/>
      <c r="AF16" s="2668"/>
      <c r="AG16" s="2668"/>
      <c r="AH16" s="2668"/>
      <c r="AI16" s="2668"/>
      <c r="AJ16" s="2668"/>
      <c r="AK16" s="2668"/>
      <c r="AL16" s="2668"/>
      <c r="AM16" s="2668"/>
      <c r="AN16" s="2668"/>
      <c r="AO16" s="300"/>
      <c r="AP16" s="300"/>
      <c r="AQ16" s="300"/>
      <c r="AR16" s="300"/>
      <c r="AS16" s="503"/>
      <c r="AT16" s="503"/>
      <c r="AU16" s="503"/>
      <c r="AV16" s="503"/>
      <c r="AW16" s="503"/>
      <c r="AX16" s="503"/>
      <c r="AY16" s="503"/>
      <c r="AZ16" s="503"/>
      <c r="BA16" s="503"/>
      <c r="BB16" s="503"/>
      <c r="BC16" s="503"/>
      <c r="BD16" s="503"/>
      <c r="BE16" s="503"/>
      <c r="BF16" s="503"/>
      <c r="BG16" s="503"/>
      <c r="BH16" s="503"/>
      <c r="BI16" s="503"/>
      <c r="BJ16" s="503"/>
      <c r="BK16" s="503"/>
      <c r="BL16" s="503"/>
      <c r="BM16" s="503"/>
      <c r="BN16" s="503"/>
      <c r="BO16" s="503"/>
      <c r="BP16" s="503"/>
      <c r="BQ16" s="503"/>
      <c r="BR16" s="503"/>
      <c r="BS16" s="503"/>
      <c r="BT16" s="503"/>
      <c r="BU16" s="503"/>
      <c r="BV16" s="503"/>
      <c r="BW16" s="503"/>
      <c r="BX16" s="503"/>
      <c r="BY16" s="503"/>
      <c r="BZ16" s="503"/>
      <c r="CA16" s="503"/>
      <c r="CB16" s="503"/>
      <c r="CC16" s="503"/>
      <c r="CD16" s="503"/>
      <c r="CE16" s="503"/>
      <c r="CF16" s="503"/>
      <c r="CG16" s="503"/>
      <c r="CH16" s="503"/>
      <c r="CI16" s="503"/>
      <c r="CJ16" s="503"/>
    </row>
    <row r="17" spans="1:44" s="503" customFormat="1" ht="4.5" customHeight="1" x14ac:dyDescent="0.3">
      <c r="A17" s="300"/>
      <c r="B17" s="1709"/>
      <c r="C17" s="1735"/>
      <c r="D17" s="1735"/>
      <c r="E17" s="1735"/>
      <c r="F17" s="1735"/>
      <c r="G17" s="1735"/>
      <c r="H17" s="1735"/>
      <c r="I17" s="1735"/>
      <c r="J17" s="1735"/>
      <c r="K17" s="1735"/>
      <c r="L17" s="1735"/>
      <c r="M17" s="1735"/>
      <c r="N17" s="1735"/>
      <c r="O17" s="1735"/>
      <c r="P17" s="1735"/>
      <c r="Q17" s="1735"/>
      <c r="R17" s="1735"/>
      <c r="S17" s="1735"/>
      <c r="T17" s="1735"/>
      <c r="U17" s="1735"/>
      <c r="V17" s="2668"/>
      <c r="W17" s="2668"/>
      <c r="X17" s="2668"/>
      <c r="Y17" s="2668"/>
      <c r="Z17" s="2668"/>
      <c r="AA17" s="2668"/>
      <c r="AB17" s="2668"/>
      <c r="AC17" s="2668"/>
      <c r="AD17" s="2668"/>
      <c r="AE17" s="2668"/>
      <c r="AF17" s="2668"/>
      <c r="AG17" s="2668"/>
      <c r="AH17" s="2668"/>
      <c r="AI17" s="2668"/>
      <c r="AJ17" s="2668"/>
      <c r="AK17" s="2668"/>
      <c r="AL17" s="2668"/>
      <c r="AM17" s="2668"/>
      <c r="AN17" s="2668"/>
      <c r="AO17" s="1735"/>
      <c r="AP17" s="1735"/>
      <c r="AQ17" s="1735"/>
      <c r="AR17" s="1735"/>
    </row>
    <row r="18" spans="1:44" s="503" customFormat="1" ht="15" customHeight="1" x14ac:dyDescent="0.3">
      <c r="A18" s="300"/>
      <c r="B18" s="2669" t="s">
        <v>2100</v>
      </c>
      <c r="C18" s="2669"/>
      <c r="D18" s="2669"/>
      <c r="E18" s="2669"/>
      <c r="F18" s="2669"/>
      <c r="G18" s="2669"/>
      <c r="H18" s="2669"/>
      <c r="I18" s="2669"/>
      <c r="J18" s="2669"/>
      <c r="K18" s="2669"/>
      <c r="L18" s="2669"/>
      <c r="M18" s="2669"/>
      <c r="N18" s="2669"/>
      <c r="O18" s="2669"/>
      <c r="P18" s="2669"/>
      <c r="Q18" s="2669"/>
      <c r="S18" s="1733"/>
      <c r="T18" s="1733"/>
      <c r="U18" s="1733"/>
      <c r="V18" s="2668"/>
      <c r="W18" s="2668"/>
      <c r="X18" s="2668"/>
      <c r="Y18" s="2668"/>
      <c r="Z18" s="2668"/>
      <c r="AA18" s="2668"/>
      <c r="AB18" s="2668"/>
      <c r="AC18" s="2668"/>
      <c r="AD18" s="2668"/>
      <c r="AE18" s="2668"/>
      <c r="AF18" s="2668"/>
      <c r="AG18" s="2668"/>
      <c r="AH18" s="2668"/>
      <c r="AI18" s="2668"/>
      <c r="AJ18" s="2668"/>
      <c r="AK18" s="2668"/>
      <c r="AL18" s="2668"/>
      <c r="AM18" s="2668"/>
      <c r="AN18" s="2668"/>
      <c r="AO18" s="1733"/>
      <c r="AP18" s="1733"/>
      <c r="AQ18" s="1733"/>
      <c r="AR18" s="1733"/>
    </row>
    <row r="19" spans="1:44" s="503" customFormat="1" ht="4.5" customHeight="1" thickBot="1" x14ac:dyDescent="0.35">
      <c r="A19" s="300"/>
      <c r="B19" s="1195"/>
      <c r="C19" s="1197"/>
      <c r="D19" s="1197"/>
      <c r="E19" s="1197"/>
      <c r="F19" s="1197"/>
      <c r="G19" s="1197"/>
      <c r="H19" s="1197"/>
      <c r="I19" s="1197"/>
      <c r="J19" s="1197"/>
      <c r="K19" s="1197"/>
      <c r="L19" s="1197"/>
      <c r="M19" s="1197"/>
      <c r="N19" s="1197"/>
      <c r="O19" s="1197"/>
      <c r="P19" s="1197"/>
      <c r="Q19" s="1197"/>
      <c r="R19" s="1197"/>
      <c r="S19" s="1197"/>
      <c r="T19" s="1197"/>
      <c r="U19" s="1197"/>
      <c r="V19" s="1197"/>
      <c r="W19" s="1197"/>
      <c r="X19" s="1197"/>
      <c r="Y19" s="1197"/>
      <c r="Z19" s="1197"/>
      <c r="AA19" s="1197"/>
      <c r="AB19" s="1195"/>
      <c r="AC19" s="1195"/>
      <c r="AD19" s="1195"/>
      <c r="AE19" s="1195"/>
      <c r="AF19" s="1195"/>
      <c r="AG19" s="1195"/>
      <c r="AH19" s="1195"/>
      <c r="AI19" s="1195"/>
      <c r="AJ19" s="1195"/>
      <c r="AK19" s="1195"/>
      <c r="AL19" s="1195"/>
      <c r="AM19" s="1195"/>
      <c r="AN19" s="1195"/>
      <c r="AO19" s="1195"/>
      <c r="AP19" s="1195"/>
      <c r="AQ19" s="1195"/>
      <c r="AR19" s="1195"/>
    </row>
    <row r="20" spans="1:44" s="503" customFormat="1" ht="15.75" customHeight="1" thickBot="1" x14ac:dyDescent="0.35">
      <c r="A20" s="300"/>
      <c r="B20" s="1709"/>
      <c r="C20" s="1069"/>
      <c r="D20" s="3501" t="s">
        <v>2096</v>
      </c>
      <c r="E20" s="3502"/>
      <c r="F20" s="3502"/>
      <c r="G20" s="3502"/>
      <c r="H20" s="3502"/>
      <c r="I20" s="3502"/>
      <c r="J20" s="3502"/>
      <c r="K20" s="3502"/>
      <c r="L20" s="3502"/>
      <c r="M20" s="3502"/>
      <c r="N20" s="3502"/>
      <c r="O20" s="3502"/>
      <c r="P20" s="3502"/>
      <c r="Q20" s="3502"/>
      <c r="R20" s="3502"/>
      <c r="S20" s="3502"/>
      <c r="T20" s="3502"/>
      <c r="U20" s="3502"/>
      <c r="V20" s="3502"/>
      <c r="W20" s="3502"/>
      <c r="X20" s="3502"/>
      <c r="Y20" s="3502"/>
      <c r="Z20" s="3502"/>
      <c r="AA20" s="3502"/>
      <c r="AB20" s="3502"/>
      <c r="AC20" s="3502"/>
      <c r="AD20" s="3502"/>
      <c r="AE20" s="3502"/>
      <c r="AF20" s="3502"/>
      <c r="AG20" s="3502"/>
      <c r="AH20" s="3502"/>
      <c r="AI20" s="3502"/>
      <c r="AJ20" s="3502"/>
      <c r="AK20" s="3502"/>
      <c r="AL20" s="3502"/>
      <c r="AM20" s="2367"/>
      <c r="AN20" s="2367"/>
      <c r="AP20" s="2367"/>
      <c r="AQ20" s="2367"/>
      <c r="AR20" s="2367"/>
    </row>
    <row r="21" spans="1:44" customFormat="1" ht="5.25" customHeight="1" thickBot="1" x14ac:dyDescent="0.35">
      <c r="D21" s="2358"/>
      <c r="E21" s="2358"/>
      <c r="F21" s="2358"/>
      <c r="G21" s="2358"/>
      <c r="H21" s="2358"/>
      <c r="I21" s="2358"/>
      <c r="J21" s="2358"/>
      <c r="K21" s="2358"/>
      <c r="L21" s="2358"/>
      <c r="M21" s="2358"/>
      <c r="N21" s="2358"/>
      <c r="O21" s="2358"/>
      <c r="P21" s="2358"/>
      <c r="Q21" s="2358"/>
      <c r="R21" s="2358"/>
      <c r="S21" s="2358"/>
      <c r="T21" s="2358"/>
      <c r="U21" s="2358"/>
      <c r="V21" s="2358"/>
      <c r="W21" s="2358"/>
      <c r="X21" s="2358"/>
      <c r="Y21" s="2358"/>
      <c r="Z21" s="2358"/>
      <c r="AA21" s="2358"/>
      <c r="AB21" s="2358"/>
      <c r="AC21" s="2358"/>
      <c r="AD21" s="2358"/>
      <c r="AE21" s="2358"/>
      <c r="AF21" s="2358"/>
      <c r="AG21" s="2358"/>
      <c r="AH21" s="2358"/>
      <c r="AI21" s="2358"/>
      <c r="AJ21" s="2358"/>
      <c r="AK21" s="2358"/>
      <c r="AL21" s="2358"/>
      <c r="AM21" s="2358"/>
      <c r="AN21" s="2358"/>
      <c r="AO21" s="1220"/>
      <c r="AP21" s="2358"/>
      <c r="AQ21" s="2358"/>
      <c r="AR21" s="2358"/>
    </row>
    <row r="22" spans="1:44" s="503" customFormat="1" ht="15.75" customHeight="1" thickBot="1" x14ac:dyDescent="0.35">
      <c r="A22" s="300"/>
      <c r="B22" s="1709"/>
      <c r="C22" s="1069"/>
      <c r="D22" s="2671" t="s">
        <v>2116</v>
      </c>
      <c r="E22" s="2671"/>
      <c r="F22" s="2671"/>
      <c r="G22" s="2671"/>
      <c r="H22" s="2671"/>
      <c r="I22" s="2671"/>
      <c r="J22" s="2671"/>
      <c r="K22" s="2671"/>
      <c r="L22" s="2671"/>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44" s="503" customFormat="1" ht="13.5" customHeight="1" x14ac:dyDescent="0.3">
      <c r="A23" s="300"/>
      <c r="B23" s="1709"/>
      <c r="C23" s="2368"/>
      <c r="D23" s="2671"/>
      <c r="E23" s="2671"/>
      <c r="F23" s="2671"/>
      <c r="G23" s="2671"/>
      <c r="H23" s="2671"/>
      <c r="I23" s="2671"/>
      <c r="J23" s="2671"/>
      <c r="K23" s="2671"/>
      <c r="L23" s="2671"/>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44" s="503" customFormat="1" ht="15" customHeight="1" x14ac:dyDescent="0.3">
      <c r="A24" s="300"/>
      <c r="D24" s="1734" t="s">
        <v>2099</v>
      </c>
      <c r="E24" s="1709"/>
      <c r="F24" s="1709"/>
      <c r="G24" s="1709"/>
      <c r="H24" s="1709"/>
      <c r="I24" s="1709"/>
      <c r="J24" s="1709"/>
      <c r="K24" s="1709"/>
      <c r="L24" s="1709"/>
      <c r="M24" s="1709"/>
      <c r="N24" s="1709"/>
      <c r="P24" s="2358"/>
      <c r="Q24" s="2358"/>
      <c r="AR24" s="1142"/>
    </row>
    <row r="25" spans="1:44" s="503" customFormat="1" ht="18" customHeight="1" thickBot="1" x14ac:dyDescent="0.35">
      <c r="A25" s="300"/>
      <c r="B25" s="1196"/>
      <c r="C25" s="1578"/>
      <c r="D25" s="3482"/>
      <c r="E25" s="3482"/>
      <c r="F25" s="3482"/>
      <c r="G25" s="3482"/>
      <c r="H25" s="3482"/>
      <c r="I25" s="3482"/>
      <c r="J25" s="3482"/>
      <c r="K25" s="3482"/>
      <c r="L25" s="3482"/>
      <c r="M25" s="3482"/>
      <c r="N25" s="3482"/>
      <c r="O25" s="3482"/>
      <c r="P25" s="3482"/>
      <c r="Q25" s="3482"/>
      <c r="R25" s="3482"/>
      <c r="S25" s="3482"/>
      <c r="T25" s="3482"/>
      <c r="U25" s="3482"/>
      <c r="V25" s="3482"/>
      <c r="W25" s="3482"/>
      <c r="X25" s="3482"/>
      <c r="Y25" s="3482"/>
      <c r="Z25" s="3482"/>
      <c r="AA25" s="3482"/>
      <c r="AB25" s="3482"/>
      <c r="AC25" s="3482"/>
      <c r="AD25" s="3482"/>
      <c r="AE25" s="3482"/>
      <c r="AF25" s="3482"/>
      <c r="AG25" s="3482"/>
      <c r="AH25" s="3482"/>
      <c r="AI25" s="3482"/>
      <c r="AJ25" s="3482"/>
      <c r="AK25" s="3482"/>
      <c r="AL25" s="3482"/>
      <c r="AM25" s="3482"/>
      <c r="AN25" s="3482"/>
      <c r="AR25" s="1709"/>
    </row>
    <row r="26" spans="1:44" s="503" customFormat="1" ht="5.25" customHeight="1" thickBot="1" x14ac:dyDescent="0.35">
      <c r="A26" s="300"/>
      <c r="B26" s="1196"/>
      <c r="C26" s="1709"/>
      <c r="D26" s="2008"/>
      <c r="E26" s="2008"/>
      <c r="F26" s="2008"/>
      <c r="G26" s="2008"/>
      <c r="H26" s="2008"/>
      <c r="I26" s="2008"/>
      <c r="J26" s="2008"/>
      <c r="K26" s="2008"/>
      <c r="L26" s="2008"/>
      <c r="M26" s="2008"/>
      <c r="N26" s="2008"/>
      <c r="O26" s="2008"/>
      <c r="P26" s="2008"/>
      <c r="Q26" s="2008"/>
      <c r="R26" s="2008"/>
      <c r="S26" s="2008"/>
      <c r="T26" s="2008"/>
      <c r="U26" s="2008"/>
      <c r="V26" s="2008"/>
      <c r="W26" s="2008"/>
      <c r="X26" s="2008"/>
      <c r="Y26" s="2008"/>
      <c r="Z26" s="2008"/>
      <c r="AA26" s="2008"/>
      <c r="AB26" s="2008"/>
      <c r="AC26" s="2008"/>
      <c r="AD26" s="2008"/>
      <c r="AE26" s="2008"/>
      <c r="AF26" s="2008"/>
      <c r="AG26" s="2008"/>
      <c r="AH26" s="2008"/>
      <c r="AI26" s="2008"/>
      <c r="AJ26" s="2008"/>
      <c r="AK26" s="2008"/>
      <c r="AL26" s="2008"/>
      <c r="AM26" s="2008"/>
      <c r="AN26" s="2008"/>
      <c r="AR26" s="1709"/>
    </row>
    <row r="27" spans="1:44" s="503" customFormat="1" ht="15" customHeight="1" thickBot="1" x14ac:dyDescent="0.35">
      <c r="A27" s="300"/>
      <c r="B27" s="1196"/>
      <c r="C27" s="1069"/>
      <c r="D27" s="3520" t="s">
        <v>2525</v>
      </c>
      <c r="E27" s="3520"/>
      <c r="F27" s="3520"/>
      <c r="G27" s="3520"/>
      <c r="H27" s="3520"/>
      <c r="I27" s="3520"/>
      <c r="J27" s="3520"/>
      <c r="K27" s="3520"/>
      <c r="L27" s="3520"/>
      <c r="M27" s="3520"/>
      <c r="N27" s="3520"/>
      <c r="O27" s="3520"/>
      <c r="P27" s="3520"/>
      <c r="Q27" s="3520"/>
      <c r="R27" s="3520"/>
      <c r="S27" s="3520"/>
      <c r="T27" s="3520"/>
      <c r="U27" s="3520"/>
      <c r="V27" s="3520"/>
      <c r="W27" s="3520"/>
      <c r="X27" s="3520"/>
      <c r="Y27" s="3520"/>
      <c r="Z27" s="3520"/>
      <c r="AA27" s="3520"/>
      <c r="AB27" s="3520"/>
      <c r="AC27" s="3520"/>
      <c r="AD27" s="3520"/>
      <c r="AE27" s="3520"/>
      <c r="AF27" s="3520"/>
      <c r="AG27" s="3520"/>
      <c r="AH27" s="3520"/>
      <c r="AI27" s="3520"/>
      <c r="AJ27" s="3520"/>
      <c r="AK27" s="3520"/>
      <c r="AL27" s="3520"/>
      <c r="AM27" s="3520"/>
      <c r="AN27" s="3520"/>
      <c r="AO27" s="3520"/>
      <c r="AP27" s="3520"/>
      <c r="AQ27" s="3520"/>
      <c r="AR27" s="3520"/>
    </row>
    <row r="28" spans="1:44" s="503" customFormat="1" ht="15" customHeight="1" thickBot="1" x14ac:dyDescent="0.35">
      <c r="A28" s="300"/>
      <c r="B28" s="1196"/>
      <c r="C28" s="2356"/>
      <c r="D28" s="3520"/>
      <c r="E28" s="3520"/>
      <c r="F28" s="3520"/>
      <c r="G28" s="3520"/>
      <c r="H28" s="3520"/>
      <c r="I28" s="3520"/>
      <c r="J28" s="3520"/>
      <c r="K28" s="3520"/>
      <c r="L28" s="3520"/>
      <c r="M28" s="3520"/>
      <c r="N28" s="3520"/>
      <c r="O28" s="3520"/>
      <c r="P28" s="3520"/>
      <c r="Q28" s="3520"/>
      <c r="R28" s="3520"/>
      <c r="S28" s="3520"/>
      <c r="T28" s="3520"/>
      <c r="U28" s="3520"/>
      <c r="V28" s="3520"/>
      <c r="W28" s="3520"/>
      <c r="X28" s="3520"/>
      <c r="Y28" s="3520"/>
      <c r="Z28" s="3520"/>
      <c r="AA28" s="3520"/>
      <c r="AB28" s="3520"/>
      <c r="AC28" s="3520"/>
      <c r="AD28" s="3520"/>
      <c r="AE28" s="3520"/>
      <c r="AF28" s="3520"/>
      <c r="AG28" s="3520"/>
      <c r="AH28" s="3520"/>
      <c r="AI28" s="3520"/>
      <c r="AJ28" s="3520"/>
      <c r="AK28" s="3520"/>
      <c r="AL28" s="3520"/>
      <c r="AM28" s="3520"/>
      <c r="AN28" s="3520"/>
      <c r="AO28" s="3520"/>
      <c r="AP28" s="3520"/>
      <c r="AQ28" s="3520"/>
      <c r="AR28" s="3520"/>
    </row>
    <row r="29" spans="1:44" s="503" customFormat="1" ht="15" customHeight="1" x14ac:dyDescent="0.3">
      <c r="A29" s="300"/>
      <c r="B29" s="1196"/>
      <c r="C29" s="1709"/>
      <c r="D29" s="2689"/>
      <c r="E29" s="3503"/>
      <c r="F29" s="3503"/>
      <c r="G29" s="3503"/>
      <c r="H29" s="3503"/>
      <c r="I29" s="3503"/>
      <c r="J29" s="3503"/>
      <c r="K29" s="3503"/>
      <c r="L29" s="3503"/>
      <c r="M29" s="3503"/>
      <c r="N29" s="3503"/>
      <c r="O29" s="3503"/>
      <c r="P29" s="3503"/>
      <c r="Q29" s="3503"/>
      <c r="R29" s="3503"/>
      <c r="S29" s="3503"/>
      <c r="T29" s="3503"/>
      <c r="U29" s="3503"/>
      <c r="V29" s="3503"/>
      <c r="W29" s="3503"/>
      <c r="X29" s="3503"/>
      <c r="Y29" s="3503"/>
      <c r="Z29" s="3503"/>
      <c r="AA29" s="3503"/>
      <c r="AB29" s="3503"/>
      <c r="AC29" s="3503"/>
      <c r="AD29" s="3503"/>
      <c r="AE29" s="3503"/>
      <c r="AF29" s="3503"/>
      <c r="AG29" s="3503"/>
      <c r="AH29" s="3503"/>
      <c r="AI29" s="3503"/>
      <c r="AJ29" s="3503"/>
      <c r="AK29" s="3503"/>
      <c r="AL29" s="3503"/>
      <c r="AM29" s="3503"/>
      <c r="AN29" s="3503"/>
      <c r="AO29" s="3503"/>
      <c r="AP29" s="3503"/>
      <c r="AQ29" s="3503"/>
      <c r="AR29" s="3504"/>
    </row>
    <row r="30" spans="1:44" s="503" customFormat="1" ht="15" customHeight="1" x14ac:dyDescent="0.3">
      <c r="A30" s="300"/>
      <c r="B30" s="1196"/>
      <c r="C30" s="1709"/>
      <c r="D30" s="3505"/>
      <c r="E30" s="3506"/>
      <c r="F30" s="3506"/>
      <c r="G30" s="3506"/>
      <c r="H30" s="3506"/>
      <c r="I30" s="3506"/>
      <c r="J30" s="3506"/>
      <c r="K30" s="3506"/>
      <c r="L30" s="3506"/>
      <c r="M30" s="3506"/>
      <c r="N30" s="3506"/>
      <c r="O30" s="3506"/>
      <c r="P30" s="3506"/>
      <c r="Q30" s="3506"/>
      <c r="R30" s="3506"/>
      <c r="S30" s="3506"/>
      <c r="T30" s="3506"/>
      <c r="U30" s="3506"/>
      <c r="V30" s="3506"/>
      <c r="W30" s="3506"/>
      <c r="X30" s="3506"/>
      <c r="Y30" s="3506"/>
      <c r="Z30" s="3506"/>
      <c r="AA30" s="3506"/>
      <c r="AB30" s="3506"/>
      <c r="AC30" s="3506"/>
      <c r="AD30" s="3506"/>
      <c r="AE30" s="3506"/>
      <c r="AF30" s="3506"/>
      <c r="AG30" s="3506"/>
      <c r="AH30" s="3506"/>
      <c r="AI30" s="3506"/>
      <c r="AJ30" s="3506"/>
      <c r="AK30" s="3506"/>
      <c r="AL30" s="3506"/>
      <c r="AM30" s="3506"/>
      <c r="AN30" s="3506"/>
      <c r="AO30" s="3506"/>
      <c r="AP30" s="3506"/>
      <c r="AQ30" s="3506"/>
      <c r="AR30" s="3507"/>
    </row>
    <row r="31" spans="1:44" s="503" customFormat="1" ht="45" customHeight="1" thickBot="1" x14ac:dyDescent="0.35">
      <c r="A31" s="300"/>
      <c r="B31" s="1196"/>
      <c r="C31" s="1709"/>
      <c r="D31" s="3508"/>
      <c r="E31" s="3509"/>
      <c r="F31" s="3509"/>
      <c r="G31" s="3509"/>
      <c r="H31" s="3509"/>
      <c r="I31" s="3509"/>
      <c r="J31" s="3509"/>
      <c r="K31" s="3509"/>
      <c r="L31" s="3509"/>
      <c r="M31" s="3509"/>
      <c r="N31" s="3509"/>
      <c r="O31" s="3509"/>
      <c r="P31" s="3509"/>
      <c r="Q31" s="3509"/>
      <c r="R31" s="3509"/>
      <c r="S31" s="3509"/>
      <c r="T31" s="3509"/>
      <c r="U31" s="3509"/>
      <c r="V31" s="3509"/>
      <c r="W31" s="3509"/>
      <c r="X31" s="3509"/>
      <c r="Y31" s="3509"/>
      <c r="Z31" s="3509"/>
      <c r="AA31" s="3509"/>
      <c r="AB31" s="3509"/>
      <c r="AC31" s="3509"/>
      <c r="AD31" s="3509"/>
      <c r="AE31" s="3509"/>
      <c r="AF31" s="3509"/>
      <c r="AG31" s="3509"/>
      <c r="AH31" s="3509"/>
      <c r="AI31" s="3509"/>
      <c r="AJ31" s="3509"/>
      <c r="AK31" s="3509"/>
      <c r="AL31" s="3509"/>
      <c r="AM31" s="3509"/>
      <c r="AN31" s="3509"/>
      <c r="AO31" s="3509"/>
      <c r="AP31" s="3509"/>
      <c r="AQ31" s="3509"/>
      <c r="AR31" s="3510"/>
    </row>
    <row r="32" spans="1:44" s="503" customFormat="1" ht="13.8" customHeight="1" thickBot="1" x14ac:dyDescent="0.35">
      <c r="A32" s="300"/>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row>
    <row r="33" spans="1:44" s="503" customFormat="1" ht="18.600000000000001" customHeight="1" thickBot="1" x14ac:dyDescent="0.35">
      <c r="A33" s="3512" t="s">
        <v>2791</v>
      </c>
      <c r="B33" s="3513"/>
      <c r="C33" s="3513"/>
      <c r="D33" s="3513"/>
      <c r="E33" s="3513"/>
      <c r="F33" s="3513"/>
      <c r="G33" s="3513"/>
      <c r="H33" s="3513"/>
      <c r="I33" s="3513"/>
      <c r="J33" s="3513"/>
      <c r="K33" s="3513"/>
      <c r="L33" s="3513"/>
      <c r="M33" s="3513"/>
      <c r="N33" s="3513"/>
      <c r="O33" s="3513"/>
      <c r="P33" s="3513"/>
      <c r="Q33" s="3513"/>
      <c r="R33" s="3513"/>
      <c r="S33" s="3513"/>
      <c r="T33" s="3513"/>
      <c r="U33" s="3513"/>
      <c r="V33" s="3513"/>
      <c r="W33" s="3513"/>
      <c r="X33" s="3513"/>
      <c r="Y33" s="3513"/>
      <c r="Z33" s="3513"/>
      <c r="AA33" s="3513"/>
      <c r="AB33" s="3513"/>
      <c r="AC33" s="3513"/>
      <c r="AD33" s="3513"/>
      <c r="AE33" s="3513"/>
      <c r="AF33" s="3513"/>
      <c r="AG33" s="3513"/>
      <c r="AH33" s="3513"/>
      <c r="AI33" s="3513"/>
      <c r="AJ33" s="3513"/>
      <c r="AK33" s="3513"/>
      <c r="AL33" s="3513"/>
      <c r="AM33" s="3513"/>
      <c r="AN33" s="3513"/>
      <c r="AO33" s="3513"/>
      <c r="AP33" s="3513"/>
      <c r="AQ33" s="3513"/>
      <c r="AR33" s="3514"/>
    </row>
    <row r="34" spans="1:44" s="962" customFormat="1" ht="7.2" customHeight="1" x14ac:dyDescent="0.3">
      <c r="A34" s="2372"/>
      <c r="B34" s="2372"/>
      <c r="C34" s="2372"/>
      <c r="D34" s="2372"/>
      <c r="E34" s="2372"/>
      <c r="F34" s="2372"/>
      <c r="G34" s="2372"/>
      <c r="H34" s="2372"/>
      <c r="I34" s="2372"/>
      <c r="J34" s="2372"/>
      <c r="K34" s="2372"/>
      <c r="L34" s="2372"/>
      <c r="M34" s="2372"/>
      <c r="N34" s="2372"/>
      <c r="O34" s="2372"/>
      <c r="P34" s="2372"/>
      <c r="Q34" s="2372"/>
      <c r="R34" s="2372"/>
      <c r="S34" s="2372"/>
      <c r="T34" s="2372"/>
      <c r="U34" s="2372"/>
      <c r="V34" s="2372"/>
      <c r="W34" s="2372"/>
      <c r="X34" s="2372"/>
      <c r="Y34" s="2372"/>
      <c r="Z34" s="2372"/>
      <c r="AA34" s="2372"/>
      <c r="AB34" s="2372"/>
      <c r="AC34" s="2372"/>
      <c r="AD34" s="2372"/>
      <c r="AE34" s="2372"/>
      <c r="AF34" s="2372"/>
      <c r="AG34" s="2372"/>
      <c r="AH34" s="2372"/>
      <c r="AI34" s="2372"/>
      <c r="AJ34" s="2372"/>
      <c r="AK34" s="2372"/>
      <c r="AL34" s="2372"/>
      <c r="AM34" s="2372"/>
      <c r="AN34" s="2372"/>
      <c r="AO34" s="2372"/>
      <c r="AP34" s="2372"/>
      <c r="AQ34" s="2372"/>
      <c r="AR34" s="2372"/>
    </row>
    <row r="35" spans="1:44" s="503" customFormat="1" ht="15" customHeight="1" x14ac:dyDescent="0.3">
      <c r="A35" s="300"/>
      <c r="B35" s="2367" t="s">
        <v>2797</v>
      </c>
      <c r="C35" s="2367"/>
      <c r="D35" s="2367"/>
      <c r="E35" s="2367"/>
      <c r="F35" s="2367"/>
      <c r="G35" s="2367"/>
      <c r="H35" s="2367"/>
      <c r="I35" s="2367"/>
      <c r="J35" s="2367"/>
      <c r="K35" s="2367"/>
      <c r="L35" s="2367"/>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row>
    <row r="36" spans="1:44" s="503" customFormat="1" ht="5.0999999999999996" customHeight="1" thickBot="1" x14ac:dyDescent="0.35">
      <c r="A36" s="300"/>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0"/>
      <c r="AN36" s="300"/>
      <c r="AO36" s="300"/>
      <c r="AP36" s="300"/>
      <c r="AQ36" s="300"/>
    </row>
    <row r="37" spans="1:44" s="503" customFormat="1" ht="15" customHeight="1" thickBot="1" x14ac:dyDescent="0.35">
      <c r="A37" s="300"/>
      <c r="C37" s="2378"/>
      <c r="D37" s="3511" t="s">
        <v>2793</v>
      </c>
      <c r="E37" s="3511"/>
      <c r="F37" s="3511"/>
      <c r="G37" s="3511"/>
      <c r="H37" s="3511"/>
      <c r="I37" s="3511"/>
      <c r="J37" s="3511"/>
      <c r="K37" s="3511"/>
      <c r="L37" s="3511"/>
      <c r="M37" s="3511"/>
      <c r="N37" s="3511"/>
      <c r="O37" s="3511"/>
      <c r="P37" s="3511"/>
      <c r="Q37" s="3511"/>
      <c r="R37" s="3511"/>
      <c r="S37" s="3511"/>
      <c r="T37" s="3511"/>
      <c r="U37" s="3511"/>
      <c r="V37" s="3511"/>
      <c r="W37" s="3511"/>
      <c r="X37" s="3511"/>
      <c r="Y37" s="3511"/>
      <c r="Z37" s="3511"/>
      <c r="AA37" s="3511"/>
      <c r="AB37" s="3511"/>
      <c r="AC37" s="3511"/>
      <c r="AD37" s="3511"/>
      <c r="AE37" s="3511"/>
      <c r="AF37" s="3511"/>
      <c r="AG37" s="3511"/>
      <c r="AH37" s="3511"/>
      <c r="AI37" s="3511"/>
      <c r="AJ37" s="3511"/>
      <c r="AK37" s="3511"/>
      <c r="AL37" s="3511"/>
      <c r="AM37" s="3511"/>
      <c r="AN37" s="3511"/>
      <c r="AO37" s="3511"/>
      <c r="AP37" s="3511"/>
      <c r="AQ37" s="3511"/>
      <c r="AR37" s="3511"/>
    </row>
    <row r="38" spans="1:44" s="503" customFormat="1" ht="14.4" customHeight="1" thickBot="1" x14ac:dyDescent="0.35">
      <c r="A38" s="300"/>
      <c r="B38" s="300"/>
      <c r="C38" s="2379"/>
      <c r="D38" s="3511"/>
      <c r="E38" s="3511"/>
      <c r="F38" s="3511"/>
      <c r="G38" s="3511"/>
      <c r="H38" s="3511"/>
      <c r="I38" s="3511"/>
      <c r="J38" s="3511"/>
      <c r="K38" s="3511"/>
      <c r="L38" s="3511"/>
      <c r="M38" s="3511"/>
      <c r="N38" s="3511"/>
      <c r="O38" s="3511"/>
      <c r="P38" s="3511"/>
      <c r="Q38" s="3511"/>
      <c r="R38" s="3511"/>
      <c r="S38" s="3511"/>
      <c r="T38" s="3511"/>
      <c r="U38" s="3511"/>
      <c r="V38" s="3511"/>
      <c r="W38" s="3511"/>
      <c r="X38" s="3511"/>
      <c r="Y38" s="3511"/>
      <c r="Z38" s="3511"/>
      <c r="AA38" s="3511"/>
      <c r="AB38" s="3511"/>
      <c r="AC38" s="3511"/>
      <c r="AD38" s="3511"/>
      <c r="AE38" s="3511"/>
      <c r="AF38" s="3511"/>
      <c r="AG38" s="3511"/>
      <c r="AH38" s="3511"/>
      <c r="AI38" s="3511"/>
      <c r="AJ38" s="3511"/>
      <c r="AK38" s="3511"/>
      <c r="AL38" s="3511"/>
      <c r="AM38" s="3511"/>
      <c r="AN38" s="3511"/>
      <c r="AO38" s="3511"/>
      <c r="AP38" s="3511"/>
      <c r="AQ38" s="3511"/>
      <c r="AR38" s="3511"/>
    </row>
    <row r="39" spans="1:44" s="503" customFormat="1" ht="15" customHeight="1" thickBot="1" x14ac:dyDescent="0.35">
      <c r="A39" s="300"/>
      <c r="C39" s="2378"/>
      <c r="D39" s="3493" t="s">
        <v>2804</v>
      </c>
      <c r="E39" s="3511"/>
      <c r="F39" s="3511"/>
      <c r="G39" s="3511"/>
      <c r="H39" s="3511"/>
      <c r="I39" s="3511"/>
      <c r="J39" s="3511"/>
      <c r="K39" s="3511"/>
      <c r="L39" s="3511"/>
      <c r="M39" s="3511"/>
      <c r="N39" s="3511"/>
      <c r="O39" s="3511"/>
      <c r="P39" s="3511"/>
      <c r="Q39" s="3511"/>
      <c r="R39" s="3511"/>
      <c r="S39" s="3511"/>
      <c r="T39" s="3511"/>
      <c r="U39" s="3511"/>
      <c r="V39" s="3511"/>
      <c r="W39" s="3511"/>
      <c r="X39" s="3511"/>
      <c r="Y39" s="3511"/>
      <c r="Z39" s="3511"/>
      <c r="AA39" s="3511"/>
      <c r="AB39" s="3511"/>
      <c r="AC39" s="3511"/>
      <c r="AD39" s="3511"/>
      <c r="AE39" s="3511"/>
      <c r="AF39" s="3511"/>
      <c r="AG39" s="3511"/>
      <c r="AH39" s="3511"/>
      <c r="AI39" s="3511"/>
      <c r="AJ39" s="3511"/>
      <c r="AK39" s="3511"/>
      <c r="AL39" s="3511"/>
      <c r="AM39" s="3511"/>
      <c r="AN39" s="3511"/>
      <c r="AO39" s="3511"/>
      <c r="AP39" s="3511"/>
      <c r="AQ39" s="2371"/>
    </row>
    <row r="40" spans="1:44" s="503" customFormat="1" ht="6" customHeight="1" thickBot="1" x14ac:dyDescent="0.35">
      <c r="A40" s="300"/>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row>
    <row r="41" spans="1:44" s="503" customFormat="1" ht="15" customHeight="1" thickBot="1" x14ac:dyDescent="0.35">
      <c r="A41" s="300"/>
      <c r="D41" s="2378"/>
      <c r="E41" s="299" t="s">
        <v>2760</v>
      </c>
      <c r="F41" s="299"/>
      <c r="G41" s="2376"/>
      <c r="H41" s="2376"/>
      <c r="I41" s="2376"/>
      <c r="J41" s="2376"/>
      <c r="K41" s="2376"/>
      <c r="L41" s="2376"/>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Q41" s="1709"/>
    </row>
    <row r="42" spans="1:44" s="2385" customFormat="1" ht="6" customHeight="1" thickBot="1" x14ac:dyDescent="0.35">
      <c r="A42" s="332"/>
      <c r="D42" s="2386"/>
      <c r="E42" s="2359"/>
      <c r="F42" s="2359"/>
      <c r="G42" s="2376"/>
      <c r="H42" s="2376"/>
      <c r="I42" s="2376"/>
      <c r="J42" s="2376"/>
      <c r="K42" s="2376"/>
      <c r="L42" s="2376"/>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Q42" s="1142"/>
    </row>
    <row r="43" spans="1:44" s="503" customFormat="1" ht="15" customHeight="1" thickBot="1" x14ac:dyDescent="0.35">
      <c r="A43" s="300"/>
      <c r="D43" s="2378"/>
      <c r="E43" s="299" t="s">
        <v>2759</v>
      </c>
      <c r="F43" s="299"/>
      <c r="G43" s="2375"/>
      <c r="H43" s="2375"/>
      <c r="I43" s="2375"/>
      <c r="J43" s="2375"/>
      <c r="K43" s="2375"/>
      <c r="L43" s="2375"/>
      <c r="M43" s="2375"/>
      <c r="N43" s="2375"/>
      <c r="O43" s="2375"/>
      <c r="P43" s="2375"/>
      <c r="Q43" s="2375"/>
      <c r="R43" s="2375"/>
      <c r="S43" s="2375"/>
      <c r="T43" s="2375"/>
      <c r="U43" s="2375"/>
      <c r="V43" s="2375"/>
      <c r="W43" s="2375"/>
      <c r="X43" s="2375"/>
      <c r="Y43" s="2375"/>
      <c r="Z43" s="2375"/>
      <c r="AA43" s="2375"/>
      <c r="AB43" s="2375"/>
      <c r="AC43" s="2375"/>
      <c r="AD43" s="2375"/>
      <c r="AE43" s="2375"/>
      <c r="AF43" s="2375"/>
      <c r="AG43" s="2375"/>
      <c r="AH43" s="2375"/>
      <c r="AI43" s="2375"/>
      <c r="AJ43" s="2375"/>
      <c r="AK43" s="2375"/>
      <c r="AL43" s="2375"/>
      <c r="AM43" s="2375"/>
      <c r="AN43" s="2375"/>
      <c r="AQ43" s="1709"/>
    </row>
    <row r="44" spans="1:44" s="2385" customFormat="1" ht="6" customHeight="1" thickBot="1" x14ac:dyDescent="0.35">
      <c r="A44" s="332"/>
      <c r="D44" s="2386"/>
      <c r="E44" s="2359"/>
      <c r="F44" s="2359"/>
      <c r="G44" s="2375"/>
      <c r="H44" s="2375"/>
      <c r="I44" s="2375"/>
      <c r="J44" s="2375"/>
      <c r="K44" s="2375"/>
      <c r="L44" s="2375"/>
      <c r="M44" s="2375"/>
      <c r="N44" s="2375"/>
      <c r="O44" s="2375"/>
      <c r="P44" s="2375"/>
      <c r="Q44" s="2375"/>
      <c r="R44" s="2375"/>
      <c r="S44" s="2375"/>
      <c r="T44" s="2375"/>
      <c r="U44" s="2375"/>
      <c r="V44" s="2375"/>
      <c r="W44" s="2375"/>
      <c r="X44" s="2375"/>
      <c r="Y44" s="2375"/>
      <c r="Z44" s="2375"/>
      <c r="AA44" s="2375"/>
      <c r="AB44" s="2375"/>
      <c r="AC44" s="2375"/>
      <c r="AD44" s="2375"/>
      <c r="AE44" s="2375"/>
      <c r="AF44" s="2375"/>
      <c r="AG44" s="2375"/>
      <c r="AH44" s="2375"/>
      <c r="AI44" s="2375"/>
      <c r="AJ44" s="2375"/>
      <c r="AK44" s="2375"/>
      <c r="AL44" s="2375"/>
      <c r="AM44" s="2375"/>
      <c r="AN44" s="2375"/>
      <c r="AQ44" s="1142"/>
    </row>
    <row r="45" spans="1:44" s="503" customFormat="1" ht="15" customHeight="1" thickBot="1" x14ac:dyDescent="0.35">
      <c r="A45" s="300"/>
      <c r="D45" s="2378"/>
      <c r="E45" s="299" t="s">
        <v>2761</v>
      </c>
      <c r="F45" s="299"/>
      <c r="G45" s="2375"/>
      <c r="H45" s="2375"/>
      <c r="I45" s="2375"/>
      <c r="J45" s="2375"/>
      <c r="K45" s="2375"/>
      <c r="L45" s="2375"/>
      <c r="M45" s="2375"/>
      <c r="N45" s="2375"/>
      <c r="O45" s="2375"/>
      <c r="P45" s="2375"/>
      <c r="Q45" s="2375"/>
      <c r="R45" s="2375"/>
      <c r="S45" s="2375"/>
      <c r="T45" s="2375"/>
      <c r="U45" s="2375"/>
      <c r="V45" s="2375"/>
      <c r="W45" s="2375"/>
      <c r="X45" s="2375"/>
      <c r="Y45" s="2375"/>
      <c r="Z45" s="2375"/>
      <c r="AA45" s="2375"/>
      <c r="AB45" s="2375"/>
      <c r="AC45" s="2375"/>
      <c r="AD45" s="2375"/>
      <c r="AE45" s="2375"/>
      <c r="AF45" s="2375"/>
      <c r="AG45" s="2375"/>
      <c r="AH45" s="2375"/>
      <c r="AI45" s="2375"/>
      <c r="AJ45" s="2375"/>
      <c r="AK45" s="2375"/>
      <c r="AL45" s="2375"/>
      <c r="AM45" s="2375"/>
      <c r="AN45" s="2375"/>
      <c r="AQ45" s="1709"/>
    </row>
    <row r="46" spans="1:44" s="2385" customFormat="1" ht="7.2" customHeight="1" thickBot="1" x14ac:dyDescent="0.35">
      <c r="A46" s="332"/>
      <c r="D46" s="2386"/>
      <c r="E46" s="2359"/>
      <c r="F46" s="2359"/>
      <c r="G46" s="2375"/>
      <c r="H46" s="2375"/>
      <c r="I46" s="2375"/>
      <c r="J46" s="2375"/>
      <c r="K46" s="2375"/>
      <c r="L46" s="2375"/>
      <c r="M46" s="2375"/>
      <c r="N46" s="2375"/>
      <c r="O46" s="2375"/>
      <c r="P46" s="2375"/>
      <c r="Q46" s="2375"/>
      <c r="R46" s="2375"/>
      <c r="S46" s="2375"/>
      <c r="T46" s="2375"/>
      <c r="U46" s="2375"/>
      <c r="V46" s="2375"/>
      <c r="W46" s="2375"/>
      <c r="X46" s="2375"/>
      <c r="Y46" s="2375"/>
      <c r="Z46" s="2375"/>
      <c r="AA46" s="2375"/>
      <c r="AB46" s="2375"/>
      <c r="AC46" s="2375"/>
      <c r="AD46" s="2375"/>
      <c r="AE46" s="2375"/>
      <c r="AF46" s="2375"/>
      <c r="AG46" s="2375"/>
      <c r="AH46" s="2375"/>
      <c r="AI46" s="2375"/>
      <c r="AJ46" s="2375"/>
      <c r="AK46" s="2375"/>
      <c r="AL46" s="2375"/>
      <c r="AM46" s="2375"/>
      <c r="AN46" s="2375"/>
      <c r="AQ46" s="1142"/>
    </row>
    <row r="47" spans="1:44" s="503" customFormat="1" ht="15" customHeight="1" thickBot="1" x14ac:dyDescent="0.35">
      <c r="A47" s="300"/>
      <c r="D47" s="2378"/>
      <c r="E47" s="299" t="s">
        <v>2762</v>
      </c>
      <c r="F47" s="299"/>
      <c r="G47" s="2375"/>
      <c r="H47" s="2375"/>
      <c r="I47" s="2375"/>
      <c r="J47" s="2375"/>
      <c r="K47" s="2375"/>
      <c r="L47" s="2375"/>
      <c r="M47" s="2375"/>
      <c r="N47" s="2375"/>
      <c r="O47" s="2375"/>
      <c r="P47" s="2375"/>
      <c r="Q47" s="2375"/>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75"/>
      <c r="AM47" s="2375"/>
      <c r="AN47" s="2375"/>
      <c r="AQ47" s="1709"/>
    </row>
    <row r="48" spans="1:44" s="2385" customFormat="1" ht="6" customHeight="1" thickBot="1" x14ac:dyDescent="0.35">
      <c r="A48" s="332"/>
      <c r="D48" s="2386"/>
      <c r="E48" s="2359"/>
      <c r="F48" s="2359"/>
      <c r="G48" s="2375"/>
      <c r="H48" s="2375"/>
      <c r="I48" s="2375"/>
      <c r="J48" s="2375"/>
      <c r="K48" s="2375"/>
      <c r="L48" s="2375"/>
      <c r="M48" s="2375"/>
      <c r="N48" s="2375"/>
      <c r="O48" s="2375"/>
      <c r="P48" s="2375"/>
      <c r="Q48" s="2375"/>
      <c r="R48" s="2375"/>
      <c r="S48" s="2375"/>
      <c r="T48" s="2375"/>
      <c r="U48" s="2375"/>
      <c r="V48" s="2375"/>
      <c r="W48" s="2375"/>
      <c r="X48" s="2375"/>
      <c r="Y48" s="2375"/>
      <c r="Z48" s="2375"/>
      <c r="AA48" s="2375"/>
      <c r="AB48" s="2375"/>
      <c r="AC48" s="2375"/>
      <c r="AD48" s="2375"/>
      <c r="AE48" s="2375"/>
      <c r="AF48" s="2375"/>
      <c r="AG48" s="2375"/>
      <c r="AH48" s="2375"/>
      <c r="AI48" s="2375"/>
      <c r="AJ48" s="2375"/>
      <c r="AK48" s="2375"/>
      <c r="AL48" s="2375"/>
      <c r="AM48" s="2375"/>
      <c r="AN48" s="2375"/>
      <c r="AQ48" s="1142"/>
    </row>
    <row r="49" spans="1:44" s="503" customFormat="1" ht="15" customHeight="1" thickBot="1" x14ac:dyDescent="0.35">
      <c r="A49" s="300"/>
      <c r="D49" s="2378"/>
      <c r="E49" s="299" t="s">
        <v>2763</v>
      </c>
      <c r="F49" s="299"/>
      <c r="G49" s="2375"/>
      <c r="H49" s="2375"/>
      <c r="I49" s="2375"/>
      <c r="J49" s="2375"/>
      <c r="K49" s="2375"/>
      <c r="L49" s="2375"/>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2375"/>
      <c r="AM49" s="2375"/>
      <c r="AN49" s="2375"/>
      <c r="AQ49" s="1709"/>
    </row>
    <row r="50" spans="1:44" s="2385" customFormat="1" ht="6" customHeight="1" thickBot="1" x14ac:dyDescent="0.35">
      <c r="A50" s="332"/>
      <c r="D50" s="2386"/>
      <c r="E50" s="2359"/>
      <c r="F50" s="2359"/>
      <c r="G50" s="2375"/>
      <c r="H50" s="2375"/>
      <c r="I50" s="2375"/>
      <c r="J50" s="2375"/>
      <c r="K50" s="2375"/>
      <c r="L50" s="2375"/>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2375"/>
      <c r="AM50" s="2375"/>
      <c r="AN50" s="2375"/>
      <c r="AQ50" s="1142"/>
    </row>
    <row r="51" spans="1:44" s="503" customFormat="1" ht="15" customHeight="1" thickBot="1" x14ac:dyDescent="0.35">
      <c r="A51" s="300"/>
      <c r="D51" s="2378"/>
      <c r="E51" s="299" t="s">
        <v>2764</v>
      </c>
      <c r="F51" s="299"/>
      <c r="G51" s="2375"/>
      <c r="H51" s="2375"/>
      <c r="I51" s="2375"/>
      <c r="J51" s="2375"/>
      <c r="K51" s="2375"/>
      <c r="L51" s="2375"/>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2375"/>
      <c r="AM51" s="2375"/>
      <c r="AN51" s="2375"/>
      <c r="AQ51" s="1709"/>
    </row>
    <row r="52" spans="1:44" s="2385" customFormat="1" ht="6" customHeight="1" thickBot="1" x14ac:dyDescent="0.35">
      <c r="A52" s="332"/>
      <c r="D52" s="2386"/>
      <c r="E52" s="2359"/>
      <c r="F52" s="2359"/>
      <c r="G52" s="2375"/>
      <c r="H52" s="2375"/>
      <c r="I52" s="2375"/>
      <c r="J52" s="2375"/>
      <c r="K52" s="2375"/>
      <c r="L52" s="2375"/>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2375"/>
      <c r="AM52" s="2375"/>
      <c r="AN52" s="2375"/>
      <c r="AQ52" s="1142"/>
    </row>
    <row r="53" spans="1:44" s="503" customFormat="1" ht="15" customHeight="1" thickBot="1" x14ac:dyDescent="0.35">
      <c r="A53" s="300"/>
      <c r="D53" s="2378"/>
      <c r="E53" s="3519" t="s">
        <v>2802</v>
      </c>
      <c r="F53" s="3519"/>
      <c r="G53" s="3519"/>
      <c r="H53" s="3519"/>
      <c r="I53" s="3519"/>
      <c r="J53" s="3519"/>
      <c r="K53" s="3519"/>
      <c r="L53" s="3519"/>
      <c r="M53" s="3519"/>
      <c r="N53" s="3519"/>
      <c r="O53" s="3519"/>
      <c r="P53" s="3519"/>
      <c r="Q53" s="3519"/>
      <c r="R53" s="3519"/>
      <c r="S53" s="3519"/>
      <c r="T53" s="3519"/>
      <c r="U53" s="3519"/>
      <c r="V53" s="3519"/>
      <c r="W53" s="3519"/>
      <c r="X53" s="3519"/>
      <c r="Y53" s="3519"/>
      <c r="Z53" s="3519"/>
      <c r="AA53" s="3519"/>
      <c r="AB53" s="3519"/>
      <c r="AC53" s="3519"/>
      <c r="AD53" s="3519"/>
      <c r="AE53" s="3519"/>
      <c r="AF53" s="3519"/>
      <c r="AG53" s="3519"/>
      <c r="AH53" s="3519"/>
      <c r="AI53" s="3519"/>
      <c r="AJ53" s="3519"/>
      <c r="AK53" s="3519"/>
      <c r="AL53" s="3519"/>
      <c r="AM53" s="3519"/>
      <c r="AN53" s="3519"/>
      <c r="AO53" s="3519"/>
      <c r="AP53" s="3519"/>
      <c r="AQ53" s="3519"/>
      <c r="AR53" s="3519"/>
    </row>
    <row r="54" spans="1:44" s="2385" customFormat="1" ht="4.8" customHeight="1" thickBot="1" x14ac:dyDescent="0.35">
      <c r="A54" s="332"/>
      <c r="D54" s="2386"/>
      <c r="E54" s="3519"/>
      <c r="F54" s="3519"/>
      <c r="G54" s="3519"/>
      <c r="H54" s="3519"/>
      <c r="I54" s="3519"/>
      <c r="J54" s="3519"/>
      <c r="K54" s="3519"/>
      <c r="L54" s="3519"/>
      <c r="M54" s="3519"/>
      <c r="N54" s="3519"/>
      <c r="O54" s="3519"/>
      <c r="P54" s="3519"/>
      <c r="Q54" s="3519"/>
      <c r="R54" s="3519"/>
      <c r="S54" s="3519"/>
      <c r="T54" s="3519"/>
      <c r="U54" s="3519"/>
      <c r="V54" s="3519"/>
      <c r="W54" s="3519"/>
      <c r="X54" s="3519"/>
      <c r="Y54" s="3519"/>
      <c r="Z54" s="3519"/>
      <c r="AA54" s="3519"/>
      <c r="AB54" s="3519"/>
      <c r="AC54" s="3519"/>
      <c r="AD54" s="3519"/>
      <c r="AE54" s="3519"/>
      <c r="AF54" s="3519"/>
      <c r="AG54" s="3519"/>
      <c r="AH54" s="3519"/>
      <c r="AI54" s="3519"/>
      <c r="AJ54" s="3519"/>
      <c r="AK54" s="3519"/>
      <c r="AL54" s="3519"/>
      <c r="AM54" s="3519"/>
      <c r="AN54" s="3519"/>
      <c r="AO54" s="3519"/>
      <c r="AP54" s="3519"/>
      <c r="AQ54" s="3519"/>
      <c r="AR54" s="3519"/>
    </row>
    <row r="55" spans="1:44" s="503" customFormat="1" ht="15" customHeight="1" thickBot="1" x14ac:dyDescent="0.35">
      <c r="A55" s="300"/>
      <c r="D55" s="2378"/>
      <c r="E55" s="2784" t="s">
        <v>2803</v>
      </c>
      <c r="F55" s="2784"/>
      <c r="G55" s="2784"/>
      <c r="H55" s="2784"/>
      <c r="I55" s="2784"/>
      <c r="J55" s="2784"/>
      <c r="K55" s="2784"/>
      <c r="L55" s="2784"/>
      <c r="M55" s="2784"/>
      <c r="N55" s="2784"/>
      <c r="O55" s="2784"/>
      <c r="P55" s="2784"/>
      <c r="Q55" s="2784"/>
      <c r="R55" s="2784"/>
      <c r="S55" s="2784"/>
      <c r="T55" s="2784"/>
      <c r="U55" s="2784"/>
      <c r="V55" s="2784"/>
      <c r="W55" s="2784"/>
      <c r="X55" s="2784"/>
      <c r="Y55" s="2784"/>
      <c r="Z55" s="2784"/>
      <c r="AA55" s="2784"/>
      <c r="AB55" s="2784"/>
      <c r="AC55" s="2784"/>
      <c r="AD55" s="2784"/>
      <c r="AE55" s="2784"/>
      <c r="AF55" s="2784"/>
      <c r="AG55" s="2784"/>
      <c r="AH55" s="2784"/>
      <c r="AI55" s="2784"/>
      <c r="AJ55" s="2784"/>
      <c r="AK55" s="2784"/>
      <c r="AL55" s="2784"/>
      <c r="AM55" s="2784"/>
      <c r="AN55" s="2784"/>
      <c r="AO55" s="2784"/>
      <c r="AP55" s="2784"/>
      <c r="AQ55" s="2784"/>
      <c r="AR55" s="2784"/>
    </row>
    <row r="56" spans="1:44" s="2385" customFormat="1" ht="4.2" customHeight="1" thickBot="1" x14ac:dyDescent="0.35">
      <c r="A56" s="332"/>
      <c r="D56" s="2386"/>
      <c r="E56" s="2784"/>
      <c r="F56" s="2784"/>
      <c r="G56" s="2784"/>
      <c r="H56" s="2784"/>
      <c r="I56" s="2784"/>
      <c r="J56" s="2784"/>
      <c r="K56" s="2784"/>
      <c r="L56" s="2784"/>
      <c r="M56" s="2784"/>
      <c r="N56" s="2784"/>
      <c r="O56" s="2784"/>
      <c r="P56" s="2784"/>
      <c r="Q56" s="2784"/>
      <c r="R56" s="2784"/>
      <c r="S56" s="2784"/>
      <c r="T56" s="2784"/>
      <c r="U56" s="2784"/>
      <c r="V56" s="2784"/>
      <c r="W56" s="2784"/>
      <c r="X56" s="2784"/>
      <c r="Y56" s="2784"/>
      <c r="Z56" s="2784"/>
      <c r="AA56" s="2784"/>
      <c r="AB56" s="2784"/>
      <c r="AC56" s="2784"/>
      <c r="AD56" s="2784"/>
      <c r="AE56" s="2784"/>
      <c r="AF56" s="2784"/>
      <c r="AG56" s="2784"/>
      <c r="AH56" s="2784"/>
      <c r="AI56" s="2784"/>
      <c r="AJ56" s="2784"/>
      <c r="AK56" s="2784"/>
      <c r="AL56" s="2784"/>
      <c r="AM56" s="2784"/>
      <c r="AN56" s="2784"/>
      <c r="AO56" s="2784"/>
      <c r="AP56" s="2784"/>
      <c r="AQ56" s="2784"/>
      <c r="AR56" s="2784"/>
    </row>
    <row r="57" spans="1:44" s="503" customFormat="1" ht="15" customHeight="1" x14ac:dyDescent="0.3">
      <c r="A57" s="300"/>
      <c r="C57" s="1709"/>
      <c r="E57" s="2377" t="s">
        <v>2805</v>
      </c>
      <c r="F57" s="2375"/>
      <c r="G57" s="2375"/>
      <c r="H57"/>
      <c r="I57" s="3483"/>
      <c r="J57" s="3484"/>
      <c r="K57" s="3484"/>
      <c r="L57" s="3484"/>
      <c r="M57" s="3484"/>
      <c r="N57" s="3484"/>
      <c r="O57" s="3484"/>
      <c r="P57" s="3484"/>
      <c r="Q57" s="3484"/>
      <c r="R57" s="3484"/>
      <c r="S57" s="3484"/>
      <c r="T57" s="3484"/>
      <c r="U57" s="3484"/>
      <c r="V57" s="3484"/>
      <c r="W57" s="3484"/>
      <c r="X57" s="3484"/>
      <c r="Y57" s="3484"/>
      <c r="Z57" s="3484"/>
      <c r="AA57" s="3484"/>
      <c r="AB57" s="3484"/>
      <c r="AC57" s="3484"/>
      <c r="AD57" s="3484"/>
      <c r="AE57" s="3484"/>
      <c r="AF57" s="3484"/>
      <c r="AG57" s="3484"/>
      <c r="AH57" s="3484"/>
      <c r="AI57" s="3484"/>
      <c r="AJ57" s="3484"/>
      <c r="AK57" s="3484"/>
      <c r="AL57" s="3484"/>
      <c r="AM57" s="3484"/>
      <c r="AN57" s="3484"/>
      <c r="AO57" s="3484"/>
      <c r="AP57" s="3484"/>
      <c r="AQ57" s="3484"/>
      <c r="AR57" s="3485"/>
    </row>
    <row r="58" spans="1:44" s="503" customFormat="1" ht="43.8" customHeight="1" thickBot="1" x14ac:dyDescent="0.35">
      <c r="A58" s="300"/>
      <c r="C58" s="1709"/>
      <c r="E58" s="2375"/>
      <c r="F58" s="2375"/>
      <c r="G58" s="2375"/>
      <c r="H58"/>
      <c r="I58" s="3486"/>
      <c r="J58" s="3487"/>
      <c r="K58" s="3487"/>
      <c r="L58" s="3487"/>
      <c r="M58" s="3487"/>
      <c r="N58" s="3487"/>
      <c r="O58" s="3487"/>
      <c r="P58" s="3487"/>
      <c r="Q58" s="3487"/>
      <c r="R58" s="3487"/>
      <c r="S58" s="3487"/>
      <c r="T58" s="3487"/>
      <c r="U58" s="3487"/>
      <c r="V58" s="3487"/>
      <c r="W58" s="3487"/>
      <c r="X58" s="3487"/>
      <c r="Y58" s="3487"/>
      <c r="Z58" s="3487"/>
      <c r="AA58" s="3487"/>
      <c r="AB58" s="3487"/>
      <c r="AC58" s="3487"/>
      <c r="AD58" s="3487"/>
      <c r="AE58" s="3487"/>
      <c r="AF58" s="3487"/>
      <c r="AG58" s="3487"/>
      <c r="AH58" s="3487"/>
      <c r="AI58" s="3487"/>
      <c r="AJ58" s="3487"/>
      <c r="AK58" s="3487"/>
      <c r="AL58" s="3487"/>
      <c r="AM58" s="3487"/>
      <c r="AN58" s="3487"/>
      <c r="AO58" s="3487"/>
      <c r="AP58" s="3487"/>
      <c r="AQ58" s="3487"/>
      <c r="AR58" s="3488"/>
    </row>
    <row r="59" spans="1:44" s="503" customFormat="1" ht="4.2" customHeight="1" thickBot="1" x14ac:dyDescent="0.35">
      <c r="A59" s="300"/>
      <c r="B59" s="300"/>
      <c r="H59"/>
      <c r="I59"/>
      <c r="J59"/>
      <c r="K59"/>
      <c r="L59"/>
      <c r="M59"/>
      <c r="N59"/>
      <c r="O59"/>
      <c r="P59"/>
      <c r="Q59"/>
      <c r="R59"/>
      <c r="S59"/>
      <c r="T59"/>
      <c r="U59"/>
      <c r="V59"/>
      <c r="W59"/>
      <c r="X59"/>
      <c r="Y59"/>
      <c r="Z59"/>
      <c r="AA59"/>
      <c r="AB59"/>
      <c r="AC59"/>
      <c r="AD59"/>
      <c r="AE59"/>
      <c r="AF59"/>
      <c r="AG59"/>
      <c r="AH59"/>
      <c r="AI59"/>
      <c r="AJ59"/>
      <c r="AK59"/>
      <c r="AL59"/>
      <c r="AM59"/>
      <c r="AN59"/>
      <c r="AO59"/>
      <c r="AP59"/>
      <c r="AQ59"/>
      <c r="AR59"/>
    </row>
    <row r="60" spans="1:44" s="503" customFormat="1" ht="15" customHeight="1" thickBot="1" x14ac:dyDescent="0.35">
      <c r="A60" s="300"/>
      <c r="B60" s="300"/>
      <c r="D60" s="2378"/>
      <c r="E60" s="3489" t="s">
        <v>2806</v>
      </c>
      <c r="F60" s="3490"/>
      <c r="G60" s="3490"/>
      <c r="H60" s="3490"/>
      <c r="I60" s="3490"/>
      <c r="J60" s="3490"/>
      <c r="K60" s="3490"/>
      <c r="L60" s="3490"/>
      <c r="M60" s="3490"/>
      <c r="N60" s="3490"/>
      <c r="O60" s="3490"/>
      <c r="P60" s="3490"/>
      <c r="Q60" s="3490"/>
      <c r="R60" s="3490"/>
      <c r="S60" s="3490"/>
      <c r="T60" s="3490"/>
      <c r="U60" s="3490"/>
      <c r="V60" s="3490"/>
      <c r="W60" s="3490"/>
      <c r="X60" s="3490"/>
      <c r="Y60" s="3490"/>
      <c r="Z60" s="3490"/>
      <c r="AA60" s="3490"/>
      <c r="AB60" s="3490"/>
      <c r="AC60" s="3490"/>
      <c r="AD60" s="3490"/>
      <c r="AE60" s="3490"/>
      <c r="AF60" s="3490"/>
      <c r="AG60" s="3490"/>
      <c r="AH60" s="3490"/>
      <c r="AI60" s="3490"/>
      <c r="AJ60" s="3490"/>
      <c r="AK60" s="3490"/>
      <c r="AL60" s="2358"/>
      <c r="AM60" s="2358"/>
      <c r="AN60" s="2358"/>
      <c r="AO60" s="2358"/>
      <c r="AP60" s="2358"/>
      <c r="AQ60" s="2358"/>
      <c r="AR60" s="2358"/>
    </row>
    <row r="61" spans="1:44" s="503" customFormat="1" ht="4.2" customHeight="1" thickBot="1" x14ac:dyDescent="0.35">
      <c r="A61" s="300"/>
      <c r="B61" s="300"/>
      <c r="H61" s="2358"/>
      <c r="I61" s="2358"/>
      <c r="J61" s="2358"/>
      <c r="K61" s="2358"/>
      <c r="L61" s="2358"/>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row>
    <row r="62" spans="1:44" s="503" customFormat="1" ht="15" customHeight="1" thickBot="1" x14ac:dyDescent="0.35">
      <c r="A62" s="300"/>
      <c r="B62" s="300"/>
      <c r="D62" s="2378"/>
      <c r="E62" s="3511" t="s">
        <v>2794</v>
      </c>
      <c r="F62" s="3511"/>
      <c r="G62" s="3511"/>
      <c r="H62" s="3511"/>
      <c r="I62" s="3511"/>
      <c r="J62" s="3511"/>
      <c r="K62" s="3511"/>
      <c r="L62" s="3511"/>
      <c r="M62" s="3511"/>
      <c r="N62" s="3511"/>
      <c r="O62" s="3511"/>
      <c r="P62" s="3511"/>
      <c r="Q62" s="3511"/>
      <c r="R62" s="3511"/>
      <c r="S62" s="3511"/>
      <c r="T62" s="3511"/>
      <c r="U62" s="3511"/>
      <c r="V62" s="3511"/>
      <c r="W62" s="3511"/>
      <c r="X62" s="3511"/>
      <c r="Y62" s="3511"/>
      <c r="Z62" s="3511"/>
      <c r="AA62" s="3511"/>
      <c r="AB62" s="3511"/>
      <c r="AC62" s="3511"/>
      <c r="AD62" s="3511"/>
      <c r="AE62" s="3511"/>
      <c r="AF62" s="3511"/>
      <c r="AG62" s="3511"/>
      <c r="AH62" s="3511"/>
      <c r="AI62" s="3511"/>
      <c r="AJ62" s="3511"/>
      <c r="AK62" s="3511"/>
      <c r="AL62" s="3511"/>
      <c r="AM62" s="3511"/>
      <c r="AN62" s="3511"/>
      <c r="AO62" s="3511"/>
      <c r="AP62" s="3511"/>
      <c r="AQ62" s="3511"/>
      <c r="AR62" s="3511"/>
    </row>
    <row r="63" spans="1:44" s="503" customFormat="1" ht="28.8" customHeight="1" thickBot="1" x14ac:dyDescent="0.35">
      <c r="A63" s="300"/>
      <c r="B63" s="300"/>
      <c r="E63" s="3511"/>
      <c r="F63" s="3511"/>
      <c r="G63" s="3511"/>
      <c r="H63" s="3511"/>
      <c r="I63" s="3511"/>
      <c r="J63" s="3511"/>
      <c r="K63" s="3511"/>
      <c r="L63" s="3511"/>
      <c r="M63" s="3511"/>
      <c r="N63" s="3511"/>
      <c r="O63" s="3511"/>
      <c r="P63" s="3511"/>
      <c r="Q63" s="3511"/>
      <c r="R63" s="3511"/>
      <c r="S63" s="3511"/>
      <c r="T63" s="3511"/>
      <c r="U63" s="3511"/>
      <c r="V63" s="3511"/>
      <c r="W63" s="3511"/>
      <c r="X63" s="3511"/>
      <c r="Y63" s="3511"/>
      <c r="Z63" s="3511"/>
      <c r="AA63" s="3511"/>
      <c r="AB63" s="3511"/>
      <c r="AC63" s="3511"/>
      <c r="AD63" s="3511"/>
      <c r="AE63" s="3511"/>
      <c r="AF63" s="3511"/>
      <c r="AG63" s="3511"/>
      <c r="AH63" s="3511"/>
      <c r="AI63" s="3511"/>
      <c r="AJ63" s="3511"/>
      <c r="AK63" s="3511"/>
      <c r="AL63" s="3511"/>
      <c r="AM63" s="3511"/>
      <c r="AN63" s="3511"/>
      <c r="AO63" s="3511"/>
      <c r="AP63" s="3511"/>
      <c r="AQ63" s="3511"/>
      <c r="AR63" s="3511"/>
    </row>
    <row r="64" spans="1:44" s="2373" customFormat="1" ht="15" customHeight="1" thickBot="1" x14ac:dyDescent="0.35">
      <c r="A64" s="300"/>
      <c r="B64" s="300"/>
      <c r="C64" s="2378"/>
      <c r="D64" s="3491" t="s">
        <v>2798</v>
      </c>
      <c r="E64" s="3491"/>
      <c r="F64" s="3491"/>
      <c r="G64" s="3491"/>
      <c r="H64" s="3491"/>
      <c r="I64" s="3491"/>
      <c r="J64" s="3491"/>
      <c r="K64" s="3491"/>
      <c r="L64" s="3491"/>
      <c r="M64" s="3491"/>
      <c r="N64" s="3491"/>
      <c r="O64" s="3491"/>
      <c r="P64" s="3491"/>
      <c r="Q64" s="3491"/>
      <c r="R64" s="3491"/>
      <c r="S64" s="3491"/>
      <c r="T64" s="3491"/>
      <c r="U64" s="3491"/>
      <c r="V64" s="3491"/>
      <c r="W64" s="3491"/>
      <c r="X64" s="3491"/>
      <c r="Y64" s="3491"/>
      <c r="Z64" s="3491"/>
      <c r="AA64" s="3491"/>
      <c r="AB64" s="3491"/>
      <c r="AC64" s="3491"/>
      <c r="AD64" s="3491"/>
      <c r="AE64" s="3491"/>
      <c r="AF64" s="3491"/>
      <c r="AG64" s="3491"/>
      <c r="AH64" s="3491"/>
      <c r="AI64" s="3491"/>
      <c r="AJ64" s="3491"/>
      <c r="AK64" s="3491"/>
      <c r="AL64" s="3491"/>
      <c r="AM64" s="3491"/>
      <c r="AN64" s="3491"/>
      <c r="AO64" s="3491"/>
      <c r="AP64" s="3491"/>
      <c r="AQ64" s="3491"/>
      <c r="AR64" s="3491"/>
    </row>
    <row r="65" spans="1:44" s="2373" customFormat="1" ht="16.2" customHeight="1" thickBot="1" x14ac:dyDescent="0.35">
      <c r="A65" s="300"/>
      <c r="B65" s="300"/>
      <c r="C65" s="2383"/>
      <c r="D65" s="3491"/>
      <c r="E65" s="3491"/>
      <c r="F65" s="3491"/>
      <c r="G65" s="3491"/>
      <c r="H65" s="3491"/>
      <c r="I65" s="3491"/>
      <c r="J65" s="3491"/>
      <c r="K65" s="3491"/>
      <c r="L65" s="3491"/>
      <c r="M65" s="3491"/>
      <c r="N65" s="3491"/>
      <c r="O65" s="3491"/>
      <c r="P65" s="3491"/>
      <c r="Q65" s="3491"/>
      <c r="R65" s="3491"/>
      <c r="S65" s="3491"/>
      <c r="T65" s="3491"/>
      <c r="U65" s="3491"/>
      <c r="V65" s="3491"/>
      <c r="W65" s="3491"/>
      <c r="X65" s="3491"/>
      <c r="Y65" s="3491"/>
      <c r="Z65" s="3491"/>
      <c r="AA65" s="3491"/>
      <c r="AB65" s="3491"/>
      <c r="AC65" s="3491"/>
      <c r="AD65" s="3491"/>
      <c r="AE65" s="3491"/>
      <c r="AF65" s="3491"/>
      <c r="AG65" s="3491"/>
      <c r="AH65" s="3491"/>
      <c r="AI65" s="3491"/>
      <c r="AJ65" s="3491"/>
      <c r="AK65" s="3491"/>
      <c r="AL65" s="3491"/>
      <c r="AM65" s="3491"/>
      <c r="AN65" s="3491"/>
      <c r="AO65" s="3491"/>
      <c r="AP65" s="3491"/>
      <c r="AQ65" s="3491"/>
      <c r="AR65" s="3491"/>
    </row>
    <row r="66" spans="1:44" s="2373" customFormat="1" ht="15" customHeight="1" thickBot="1" x14ac:dyDescent="0.35">
      <c r="A66" s="300"/>
      <c r="B66" s="300"/>
      <c r="C66" s="2378"/>
      <c r="D66" s="3491" t="s">
        <v>2795</v>
      </c>
      <c r="E66" s="3491"/>
      <c r="F66" s="3491"/>
      <c r="G66" s="3491"/>
      <c r="H66" s="3491"/>
      <c r="I66" s="3491"/>
      <c r="J66" s="3491"/>
      <c r="K66" s="3491"/>
      <c r="L66" s="3491"/>
      <c r="M66" s="3491"/>
      <c r="N66" s="3491"/>
      <c r="O66" s="3491"/>
      <c r="P66" s="3491"/>
      <c r="Q66" s="3491"/>
      <c r="R66" s="3491"/>
      <c r="S66" s="3491"/>
      <c r="T66" s="3491"/>
      <c r="U66" s="3491"/>
      <c r="V66" s="3491"/>
      <c r="W66" s="3491"/>
      <c r="X66" s="3491"/>
      <c r="Y66" s="3491"/>
      <c r="Z66" s="3491"/>
      <c r="AA66" s="3491"/>
      <c r="AB66" s="3491"/>
      <c r="AC66" s="3491"/>
      <c r="AD66" s="3491"/>
      <c r="AE66" s="3491"/>
      <c r="AF66" s="3491"/>
      <c r="AG66" s="3491"/>
      <c r="AH66" s="3491"/>
      <c r="AI66" s="3491"/>
      <c r="AJ66" s="3491"/>
      <c r="AK66" s="3491"/>
      <c r="AL66" s="3491"/>
      <c r="AM66" s="3491"/>
      <c r="AN66" s="3491"/>
      <c r="AO66" s="3491"/>
      <c r="AP66" s="3491"/>
      <c r="AQ66" s="3491"/>
      <c r="AR66" s="3491"/>
    </row>
    <row r="67" spans="1:44" s="2373" customFormat="1" ht="28.8" customHeight="1" thickBot="1" x14ac:dyDescent="0.35">
      <c r="A67" s="300"/>
      <c r="B67" s="300"/>
      <c r="C67" s="2383"/>
      <c r="D67" s="3491"/>
      <c r="E67" s="3491"/>
      <c r="F67" s="3491"/>
      <c r="G67" s="3491"/>
      <c r="H67" s="3491"/>
      <c r="I67" s="3491"/>
      <c r="J67" s="3491"/>
      <c r="K67" s="3491"/>
      <c r="L67" s="3491"/>
      <c r="M67" s="3491"/>
      <c r="N67" s="3491"/>
      <c r="O67" s="3491"/>
      <c r="P67" s="3491"/>
      <c r="Q67" s="3491"/>
      <c r="R67" s="3491"/>
      <c r="S67" s="3491"/>
      <c r="T67" s="3491"/>
      <c r="U67" s="3491"/>
      <c r="V67" s="3491"/>
      <c r="W67" s="3491"/>
      <c r="X67" s="3491"/>
      <c r="Y67" s="3491"/>
      <c r="Z67" s="3491"/>
      <c r="AA67" s="3491"/>
      <c r="AB67" s="3491"/>
      <c r="AC67" s="3491"/>
      <c r="AD67" s="3491"/>
      <c r="AE67" s="3491"/>
      <c r="AF67" s="3491"/>
      <c r="AG67" s="3491"/>
      <c r="AH67" s="3491"/>
      <c r="AI67" s="3491"/>
      <c r="AJ67" s="3491"/>
      <c r="AK67" s="3491"/>
      <c r="AL67" s="3491"/>
      <c r="AM67" s="3491"/>
      <c r="AN67" s="3491"/>
      <c r="AO67" s="3491"/>
      <c r="AP67" s="3491"/>
      <c r="AQ67" s="3491"/>
      <c r="AR67" s="3491"/>
    </row>
    <row r="68" spans="1:44" s="2373" customFormat="1" ht="15" customHeight="1" thickBot="1" x14ac:dyDescent="0.35">
      <c r="A68" s="300"/>
      <c r="B68" s="300"/>
      <c r="C68" s="2378"/>
      <c r="D68" s="3491" t="s">
        <v>2796</v>
      </c>
      <c r="E68" s="3491"/>
      <c r="F68" s="3491"/>
      <c r="G68" s="3491"/>
      <c r="H68" s="3491"/>
      <c r="I68" s="3491"/>
      <c r="J68" s="3491"/>
      <c r="K68" s="3491"/>
      <c r="L68" s="3491"/>
      <c r="M68" s="3491"/>
      <c r="N68" s="3491"/>
      <c r="O68" s="3491"/>
      <c r="P68" s="3491"/>
      <c r="Q68" s="3491"/>
      <c r="R68" s="3491"/>
      <c r="S68" s="3491"/>
      <c r="T68" s="3491"/>
      <c r="U68" s="3491"/>
      <c r="V68" s="3491"/>
      <c r="W68" s="3491"/>
      <c r="X68" s="3491"/>
      <c r="Y68" s="3491"/>
      <c r="Z68" s="3491"/>
      <c r="AA68" s="3491"/>
      <c r="AB68" s="3491"/>
      <c r="AC68" s="3491"/>
      <c r="AD68" s="3491"/>
      <c r="AE68" s="3491"/>
      <c r="AF68" s="3491"/>
      <c r="AG68" s="3491"/>
      <c r="AH68" s="3491"/>
      <c r="AI68" s="3491"/>
      <c r="AJ68" s="3491"/>
      <c r="AK68" s="3491"/>
      <c r="AL68" s="3491"/>
      <c r="AM68" s="3491"/>
      <c r="AN68" s="3491"/>
      <c r="AO68" s="3491"/>
      <c r="AP68" s="3491"/>
      <c r="AQ68" s="3491"/>
      <c r="AR68" s="3491"/>
    </row>
    <row r="69" spans="1:44" s="2373" customFormat="1" ht="16.2" customHeight="1" thickBot="1" x14ac:dyDescent="0.35">
      <c r="A69" s="300"/>
      <c r="B69" s="300"/>
      <c r="C69" s="2383"/>
      <c r="D69" s="3491"/>
      <c r="E69" s="3491"/>
      <c r="F69" s="3491"/>
      <c r="G69" s="3491"/>
      <c r="H69" s="3491"/>
      <c r="I69" s="3491"/>
      <c r="J69" s="3491"/>
      <c r="K69" s="3491"/>
      <c r="L69" s="3491"/>
      <c r="M69" s="3491"/>
      <c r="N69" s="3491"/>
      <c r="O69" s="3491"/>
      <c r="P69" s="3491"/>
      <c r="Q69" s="3491"/>
      <c r="R69" s="3491"/>
      <c r="S69" s="3491"/>
      <c r="T69" s="3491"/>
      <c r="U69" s="3491"/>
      <c r="V69" s="3491"/>
      <c r="W69" s="3491"/>
      <c r="X69" s="3491"/>
      <c r="Y69" s="3491"/>
      <c r="Z69" s="3491"/>
      <c r="AA69" s="3491"/>
      <c r="AB69" s="3491"/>
      <c r="AC69" s="3491"/>
      <c r="AD69" s="3491"/>
      <c r="AE69" s="3491"/>
      <c r="AF69" s="3491"/>
      <c r="AG69" s="3491"/>
      <c r="AH69" s="3491"/>
      <c r="AI69" s="3491"/>
      <c r="AJ69" s="3491"/>
      <c r="AK69" s="3491"/>
      <c r="AL69" s="3491"/>
      <c r="AM69" s="3491"/>
      <c r="AN69" s="3491"/>
      <c r="AO69" s="3491"/>
      <c r="AP69" s="3491"/>
      <c r="AQ69" s="3491"/>
      <c r="AR69" s="3491"/>
    </row>
    <row r="70" spans="1:44" s="2373" customFormat="1" ht="15" customHeight="1" thickBot="1" x14ac:dyDescent="0.35">
      <c r="A70" s="300"/>
      <c r="B70" s="300"/>
      <c r="C70" s="2378"/>
      <c r="D70" s="3492" t="s">
        <v>2807</v>
      </c>
      <c r="E70" s="3492"/>
      <c r="F70" s="3492"/>
      <c r="G70" s="3492"/>
      <c r="H70" s="3492"/>
      <c r="I70" s="3492"/>
      <c r="J70" s="3492"/>
      <c r="K70" s="3492"/>
      <c r="L70" s="3492"/>
      <c r="M70" s="3492"/>
      <c r="N70" s="3492"/>
      <c r="O70" s="3492"/>
      <c r="P70" s="3492"/>
      <c r="Q70" s="3492"/>
      <c r="R70" s="3492"/>
      <c r="S70" s="3492"/>
      <c r="T70" s="3492"/>
      <c r="U70" s="3492"/>
      <c r="V70" s="3492"/>
      <c r="W70" s="3492"/>
      <c r="X70" s="3492"/>
      <c r="Y70" s="3492"/>
      <c r="Z70" s="3492"/>
      <c r="AA70" s="3492"/>
      <c r="AB70" s="3492"/>
      <c r="AC70" s="3492"/>
      <c r="AD70" s="3492"/>
      <c r="AE70" s="3492"/>
      <c r="AF70" s="3492"/>
      <c r="AG70" s="3492"/>
      <c r="AH70" s="3492"/>
      <c r="AI70" s="3492"/>
      <c r="AJ70" s="3492"/>
      <c r="AK70" s="3492"/>
      <c r="AL70" s="3492"/>
      <c r="AM70" s="3492"/>
      <c r="AN70" s="3492"/>
      <c r="AO70" s="3492"/>
      <c r="AP70" s="3492"/>
      <c r="AQ70" s="3492"/>
      <c r="AR70" s="3492"/>
    </row>
    <row r="71" spans="1:44" s="2373" customFormat="1" ht="30" customHeight="1" thickBot="1" x14ac:dyDescent="0.35">
      <c r="A71" s="300"/>
      <c r="B71" s="300"/>
      <c r="C71" s="2383"/>
      <c r="D71" s="3492"/>
      <c r="E71" s="3492"/>
      <c r="F71" s="3492"/>
      <c r="G71" s="3492"/>
      <c r="H71" s="3492"/>
      <c r="I71" s="3492"/>
      <c r="J71" s="3492"/>
      <c r="K71" s="3492"/>
      <c r="L71" s="3492"/>
      <c r="M71" s="3492"/>
      <c r="N71" s="3492"/>
      <c r="O71" s="3492"/>
      <c r="P71" s="3492"/>
      <c r="Q71" s="3492"/>
      <c r="R71" s="3492"/>
      <c r="S71" s="3492"/>
      <c r="T71" s="3492"/>
      <c r="U71" s="3492"/>
      <c r="V71" s="3492"/>
      <c r="W71" s="3492"/>
      <c r="X71" s="3492"/>
      <c r="Y71" s="3492"/>
      <c r="Z71" s="3492"/>
      <c r="AA71" s="3492"/>
      <c r="AB71" s="3492"/>
      <c r="AC71" s="3492"/>
      <c r="AD71" s="3492"/>
      <c r="AE71" s="3492"/>
      <c r="AF71" s="3492"/>
      <c r="AG71" s="3492"/>
      <c r="AH71" s="3492"/>
      <c r="AI71" s="3492"/>
      <c r="AJ71" s="3492"/>
      <c r="AK71" s="3492"/>
      <c r="AL71" s="3492"/>
      <c r="AM71" s="3492"/>
      <c r="AN71" s="3492"/>
      <c r="AO71" s="3492"/>
      <c r="AP71" s="3492"/>
      <c r="AQ71" s="3492"/>
      <c r="AR71" s="3492"/>
    </row>
    <row r="72" spans="1:44" s="2373" customFormat="1" ht="15" customHeight="1" thickBot="1" x14ac:dyDescent="0.35">
      <c r="A72" s="300"/>
      <c r="C72" s="2378"/>
      <c r="D72" s="2489" t="s">
        <v>2808</v>
      </c>
      <c r="E72" s="2489"/>
      <c r="F72" s="2489"/>
      <c r="G72" s="2489"/>
      <c r="H72" s="2489"/>
      <c r="I72" s="2489"/>
      <c r="J72" s="2489"/>
      <c r="K72" s="2489"/>
      <c r="L72" s="2489"/>
      <c r="M72" s="2489"/>
      <c r="N72" s="2489"/>
      <c r="O72" s="2489"/>
      <c r="P72" s="2489"/>
      <c r="Q72" s="2489"/>
      <c r="R72" s="2489"/>
      <c r="S72" s="2489"/>
      <c r="T72" s="2489"/>
      <c r="U72" s="2489"/>
      <c r="V72" s="2489"/>
      <c r="W72" s="2489"/>
      <c r="X72" s="2489"/>
      <c r="Y72" s="2489"/>
      <c r="Z72" s="2489"/>
      <c r="AA72" s="2489"/>
      <c r="AB72" s="2489"/>
      <c r="AC72" s="2489"/>
      <c r="AD72" s="2489"/>
      <c r="AE72" s="2489"/>
      <c r="AF72" s="2489"/>
      <c r="AG72" s="2489"/>
      <c r="AH72" s="2489"/>
      <c r="AI72" s="2489"/>
      <c r="AJ72" s="2489"/>
      <c r="AK72" s="2489"/>
      <c r="AL72" s="2489"/>
      <c r="AM72" s="2489"/>
      <c r="AN72" s="2489"/>
      <c r="AO72" s="2489"/>
      <c r="AP72" s="2489"/>
      <c r="AQ72" s="2489"/>
      <c r="AR72" s="2489"/>
    </row>
    <row r="73" spans="1:44" s="2373" customFormat="1" ht="15" customHeight="1" thickBot="1" x14ac:dyDescent="0.35">
      <c r="A73" s="300"/>
      <c r="B73" s="300"/>
      <c r="C73" s="2384"/>
      <c r="D73" s="2489"/>
      <c r="E73" s="2489"/>
      <c r="F73" s="2489"/>
      <c r="G73" s="2489"/>
      <c r="H73" s="2489"/>
      <c r="I73" s="2489"/>
      <c r="J73" s="2489"/>
      <c r="K73" s="2489"/>
      <c r="L73" s="2489"/>
      <c r="M73" s="2489"/>
      <c r="N73" s="2489"/>
      <c r="O73" s="2489"/>
      <c r="P73" s="2489"/>
      <c r="Q73" s="2489"/>
      <c r="R73" s="2489"/>
      <c r="S73" s="2489"/>
      <c r="T73" s="2489"/>
      <c r="U73" s="2489"/>
      <c r="V73" s="2489"/>
      <c r="W73" s="2489"/>
      <c r="X73" s="2489"/>
      <c r="Y73" s="2489"/>
      <c r="Z73" s="2489"/>
      <c r="AA73" s="2489"/>
      <c r="AB73" s="2489"/>
      <c r="AC73" s="2489"/>
      <c r="AD73" s="2489"/>
      <c r="AE73" s="2489"/>
      <c r="AF73" s="2489"/>
      <c r="AG73" s="2489"/>
      <c r="AH73" s="2489"/>
      <c r="AI73" s="2489"/>
      <c r="AJ73" s="2489"/>
      <c r="AK73" s="2489"/>
      <c r="AL73" s="2489"/>
      <c r="AM73" s="2489"/>
      <c r="AN73" s="2489"/>
      <c r="AO73" s="2489"/>
      <c r="AP73" s="2489"/>
      <c r="AQ73" s="2489"/>
      <c r="AR73" s="2489"/>
    </row>
    <row r="74" spans="1:44" s="2373" customFormat="1" ht="15" customHeight="1" thickBot="1" x14ac:dyDescent="0.35">
      <c r="A74" s="300"/>
      <c r="C74" s="2378"/>
      <c r="D74" s="2489" t="s">
        <v>2809</v>
      </c>
      <c r="E74" s="2489"/>
      <c r="F74" s="2489"/>
      <c r="G74" s="2489"/>
      <c r="H74" s="2489"/>
      <c r="I74" s="2489"/>
      <c r="J74" s="2489"/>
      <c r="K74" s="2489"/>
      <c r="L74" s="2489"/>
      <c r="M74" s="2489"/>
      <c r="N74" s="2489"/>
      <c r="O74" s="2489"/>
      <c r="P74" s="2489"/>
      <c r="Q74" s="2489"/>
      <c r="R74" s="2489"/>
      <c r="S74" s="2489"/>
      <c r="T74" s="2489"/>
      <c r="U74" s="2489"/>
      <c r="V74" s="2489"/>
      <c r="W74" s="2489"/>
      <c r="X74" s="2489"/>
      <c r="Y74" s="2489"/>
      <c r="Z74" s="2489"/>
      <c r="AA74" s="2489"/>
      <c r="AB74" s="2489"/>
      <c r="AC74" s="2489"/>
      <c r="AD74" s="2489"/>
      <c r="AE74" s="2489"/>
      <c r="AF74" s="2489"/>
      <c r="AG74" s="2489"/>
      <c r="AH74" s="2489"/>
      <c r="AI74" s="2489"/>
      <c r="AJ74" s="2489"/>
      <c r="AK74" s="2489"/>
      <c r="AL74" s="2489"/>
      <c r="AM74" s="2489"/>
      <c r="AN74" s="2489"/>
      <c r="AO74" s="2489"/>
      <c r="AP74" s="2489"/>
      <c r="AQ74" s="2489"/>
      <c r="AR74" s="2489"/>
    </row>
    <row r="75" spans="1:44" s="2373" customFormat="1" ht="4.8" customHeight="1" thickBot="1" x14ac:dyDescent="0.35">
      <c r="A75" s="300"/>
      <c r="B75" s="300"/>
      <c r="C75" s="2384"/>
      <c r="D75" s="2489"/>
      <c r="E75" s="2489"/>
      <c r="F75" s="2489"/>
      <c r="G75" s="2489"/>
      <c r="H75" s="2489"/>
      <c r="I75" s="2489"/>
      <c r="J75" s="2489"/>
      <c r="K75" s="2489"/>
      <c r="L75" s="2489"/>
      <c r="M75" s="2489"/>
      <c r="N75" s="2489"/>
      <c r="O75" s="2489"/>
      <c r="P75" s="2489"/>
      <c r="Q75" s="2489"/>
      <c r="R75" s="2489"/>
      <c r="S75" s="2489"/>
      <c r="T75" s="2489"/>
      <c r="U75" s="2489"/>
      <c r="V75" s="2489"/>
      <c r="W75" s="2489"/>
      <c r="X75" s="2489"/>
      <c r="Y75" s="2489"/>
      <c r="Z75" s="2489"/>
      <c r="AA75" s="2489"/>
      <c r="AB75" s="2489"/>
      <c r="AC75" s="2489"/>
      <c r="AD75" s="2489"/>
      <c r="AE75" s="2489"/>
      <c r="AF75" s="2489"/>
      <c r="AG75" s="2489"/>
      <c r="AH75" s="2489"/>
      <c r="AI75" s="2489"/>
      <c r="AJ75" s="2489"/>
      <c r="AK75" s="2489"/>
      <c r="AL75" s="2489"/>
      <c r="AM75" s="2489"/>
      <c r="AN75" s="2489"/>
      <c r="AO75" s="2489"/>
      <c r="AP75" s="2489"/>
      <c r="AQ75" s="2489"/>
      <c r="AR75" s="2489"/>
    </row>
    <row r="76" spans="1:44" s="2373" customFormat="1" ht="15" customHeight="1" thickBot="1" x14ac:dyDescent="0.35">
      <c r="A76" s="300"/>
      <c r="C76" s="2378"/>
      <c r="D76" s="2489" t="s">
        <v>2810</v>
      </c>
      <c r="E76" s="2489"/>
      <c r="F76" s="2489"/>
      <c r="G76" s="2489"/>
      <c r="H76" s="2489"/>
      <c r="I76" s="2489"/>
      <c r="J76" s="2489"/>
      <c r="K76" s="2489"/>
      <c r="L76" s="2489"/>
      <c r="M76" s="2489"/>
      <c r="N76" s="2489"/>
      <c r="O76" s="2489"/>
      <c r="P76" s="2489"/>
      <c r="Q76" s="2489"/>
      <c r="R76" s="2489"/>
      <c r="S76" s="2489"/>
      <c r="T76" s="2489"/>
      <c r="U76" s="2489"/>
      <c r="V76" s="2489"/>
      <c r="W76" s="2489"/>
      <c r="X76" s="2489"/>
      <c r="Y76" s="2489"/>
      <c r="Z76" s="2489"/>
      <c r="AA76" s="2489"/>
      <c r="AB76" s="2489"/>
      <c r="AC76" s="2489"/>
      <c r="AD76" s="2489"/>
      <c r="AE76" s="2489"/>
      <c r="AF76" s="2489"/>
      <c r="AG76" s="2489"/>
      <c r="AH76" s="2489"/>
      <c r="AI76" s="2489"/>
      <c r="AJ76" s="2489"/>
      <c r="AK76" s="2489"/>
      <c r="AL76" s="2489"/>
      <c r="AM76" s="2489"/>
      <c r="AN76" s="2489"/>
      <c r="AO76" s="2489"/>
      <c r="AP76" s="2489"/>
      <c r="AQ76" s="2489"/>
      <c r="AR76" s="2489"/>
    </row>
    <row r="77" spans="1:44" s="2373" customFormat="1" ht="13.8" customHeight="1" thickBot="1" x14ac:dyDescent="0.35">
      <c r="A77" s="300"/>
      <c r="B77" s="300"/>
      <c r="C77" s="2384"/>
      <c r="D77" s="2489"/>
      <c r="E77" s="2489"/>
      <c r="F77" s="2489"/>
      <c r="G77" s="2489"/>
      <c r="H77" s="2489"/>
      <c r="I77" s="2489"/>
      <c r="J77" s="2489"/>
      <c r="K77" s="2489"/>
      <c r="L77" s="2489"/>
      <c r="M77" s="2489"/>
      <c r="N77" s="2489"/>
      <c r="O77" s="2489"/>
      <c r="P77" s="2489"/>
      <c r="Q77" s="2489"/>
      <c r="R77" s="2489"/>
      <c r="S77" s="2489"/>
      <c r="T77" s="2489"/>
      <c r="U77" s="2489"/>
      <c r="V77" s="2489"/>
      <c r="W77" s="2489"/>
      <c r="X77" s="2489"/>
      <c r="Y77" s="2489"/>
      <c r="Z77" s="2489"/>
      <c r="AA77" s="2489"/>
      <c r="AB77" s="2489"/>
      <c r="AC77" s="2489"/>
      <c r="AD77" s="2489"/>
      <c r="AE77" s="2489"/>
      <c r="AF77" s="2489"/>
      <c r="AG77" s="2489"/>
      <c r="AH77" s="2489"/>
      <c r="AI77" s="2489"/>
      <c r="AJ77" s="2489"/>
      <c r="AK77" s="2489"/>
      <c r="AL77" s="2489"/>
      <c r="AM77" s="2489"/>
      <c r="AN77" s="2489"/>
      <c r="AO77" s="2489"/>
      <c r="AP77" s="2489"/>
      <c r="AQ77" s="2489"/>
      <c r="AR77" s="2489"/>
    </row>
    <row r="78" spans="1:44" s="2373" customFormat="1" ht="15" customHeight="1" thickBot="1" x14ac:dyDescent="0.35">
      <c r="A78" s="300"/>
      <c r="C78" s="2378"/>
      <c r="D78" s="3493" t="s">
        <v>2811</v>
      </c>
      <c r="E78" s="2489"/>
      <c r="F78" s="2489"/>
      <c r="G78" s="2489"/>
      <c r="H78" s="2489"/>
      <c r="I78" s="2489"/>
      <c r="J78" s="2489"/>
      <c r="K78" s="2489"/>
      <c r="L78" s="2489"/>
      <c r="M78" s="2489"/>
      <c r="N78" s="2489"/>
      <c r="O78" s="2489"/>
      <c r="P78" s="2489"/>
      <c r="Q78" s="2489"/>
      <c r="R78" s="2489"/>
      <c r="S78" s="2489"/>
      <c r="T78" s="2489"/>
      <c r="U78" s="2489"/>
      <c r="V78" s="2489"/>
      <c r="W78" s="2489"/>
      <c r="X78" s="2489"/>
      <c r="Y78" s="2489"/>
      <c r="Z78" s="2489"/>
      <c r="AA78" s="2489"/>
      <c r="AB78" s="2489"/>
      <c r="AC78" s="2489"/>
      <c r="AD78" s="2489"/>
      <c r="AE78" s="2489"/>
      <c r="AF78" s="2489"/>
      <c r="AG78" s="2489"/>
      <c r="AH78" s="2489"/>
      <c r="AI78" s="2489"/>
      <c r="AJ78" s="2489"/>
      <c r="AK78" s="2489"/>
      <c r="AL78" s="2489"/>
      <c r="AM78" s="2489"/>
      <c r="AN78" s="2489"/>
      <c r="AO78" s="2489"/>
      <c r="AP78" s="2489"/>
      <c r="AQ78" s="2489"/>
      <c r="AR78" s="2489"/>
    </row>
    <row r="79" spans="1:44" s="2373" customFormat="1" ht="5.4" customHeight="1" thickBot="1" x14ac:dyDescent="0.35">
      <c r="A79" s="300"/>
      <c r="B79" s="300"/>
      <c r="C79" s="2369"/>
      <c r="D79" s="2369"/>
      <c r="E79" s="2369"/>
      <c r="F79" s="2369"/>
      <c r="G79" s="2369"/>
      <c r="H79" s="2369"/>
      <c r="I79" s="2369"/>
      <c r="J79" s="2369"/>
      <c r="K79" s="2369"/>
      <c r="L79" s="2369"/>
      <c r="M79" s="2369"/>
      <c r="N79" s="2369"/>
      <c r="O79" s="2369"/>
      <c r="P79" s="2369"/>
      <c r="Q79" s="2369"/>
      <c r="R79" s="2369"/>
      <c r="S79" s="2369"/>
      <c r="T79" s="2369"/>
      <c r="U79" s="2369"/>
      <c r="V79" s="2369"/>
      <c r="W79" s="2369"/>
      <c r="X79" s="2369"/>
      <c r="Y79" s="2369"/>
      <c r="Z79" s="2369"/>
      <c r="AA79" s="2369"/>
      <c r="AB79" s="2369"/>
      <c r="AC79" s="2369"/>
      <c r="AD79" s="2369"/>
      <c r="AE79" s="2369"/>
      <c r="AF79" s="2369"/>
      <c r="AG79" s="2369"/>
      <c r="AH79" s="2369"/>
      <c r="AI79" s="2369"/>
      <c r="AJ79" s="2369"/>
      <c r="AK79" s="2369"/>
      <c r="AL79" s="2369"/>
      <c r="AM79" s="2369"/>
      <c r="AN79" s="2369"/>
      <c r="AO79" s="2369"/>
      <c r="AP79" s="2369"/>
      <c r="AQ79" s="2369"/>
    </row>
    <row r="80" spans="1:44" s="2373" customFormat="1" ht="15" customHeight="1" thickBot="1" x14ac:dyDescent="0.35">
      <c r="A80" s="300"/>
      <c r="B80" s="300"/>
      <c r="D80" s="2378"/>
      <c r="E80" s="2491" t="s">
        <v>2812</v>
      </c>
      <c r="F80" s="3481"/>
      <c r="G80" s="3481"/>
      <c r="H80" s="3481"/>
      <c r="I80" s="3481"/>
      <c r="J80" s="3481"/>
      <c r="K80" s="3481"/>
      <c r="L80" s="3481"/>
      <c r="M80" s="3481"/>
      <c r="N80" s="3481"/>
      <c r="O80" s="3481"/>
      <c r="P80" s="3481"/>
      <c r="Q80" s="3481"/>
      <c r="R80" s="3481"/>
      <c r="S80" s="3481"/>
      <c r="T80" s="3481"/>
      <c r="U80" s="3481"/>
      <c r="V80" s="3481"/>
      <c r="W80" s="3481"/>
      <c r="X80" s="3481"/>
      <c r="Y80" s="3481"/>
      <c r="Z80" s="3481"/>
      <c r="AA80" s="3481"/>
      <c r="AB80" s="3481"/>
      <c r="AC80" s="3481"/>
      <c r="AD80" s="3481"/>
      <c r="AE80" s="3481"/>
      <c r="AF80" s="3481"/>
      <c r="AG80" s="3481"/>
      <c r="AH80" s="3481"/>
      <c r="AI80" s="3481"/>
      <c r="AJ80" s="3481"/>
      <c r="AK80" s="3481"/>
      <c r="AL80" s="3481"/>
      <c r="AM80" s="3481"/>
      <c r="AN80" s="3481"/>
      <c r="AO80" s="3481"/>
      <c r="AP80" s="3481"/>
      <c r="AQ80" s="3481"/>
      <c r="AR80" s="3481"/>
    </row>
    <row r="81" spans="1:45" s="2373" customFormat="1" ht="4.95" customHeight="1" thickBot="1" x14ac:dyDescent="0.35">
      <c r="A81" s="300"/>
      <c r="B81" s="300"/>
      <c r="D81" s="2380"/>
      <c r="E81" s="2353"/>
      <c r="F81" s="2353"/>
      <c r="G81" s="2353"/>
      <c r="H81" s="2353"/>
      <c r="I81" s="2353"/>
      <c r="J81" s="2353"/>
      <c r="K81" s="2353"/>
      <c r="L81" s="2353"/>
      <c r="M81" s="2353"/>
      <c r="N81" s="2353"/>
      <c r="O81" s="2353"/>
      <c r="P81" s="2353"/>
      <c r="Q81" s="2353"/>
      <c r="R81" s="2353"/>
      <c r="S81" s="2353"/>
      <c r="T81" s="2353"/>
      <c r="U81" s="2353"/>
      <c r="V81" s="2353"/>
      <c r="W81" s="2353"/>
      <c r="X81" s="2353"/>
      <c r="Y81" s="2353"/>
      <c r="Z81" s="2353"/>
      <c r="AA81" s="2353"/>
      <c r="AB81" s="2353"/>
      <c r="AC81" s="2353"/>
      <c r="AD81" s="2353"/>
      <c r="AE81" s="2353"/>
      <c r="AF81" s="2353"/>
      <c r="AG81" s="2353"/>
      <c r="AH81" s="2353"/>
      <c r="AI81" s="2353"/>
      <c r="AJ81" s="2353"/>
      <c r="AK81" s="2353"/>
      <c r="AL81" s="2353"/>
      <c r="AM81" s="2353"/>
      <c r="AN81" s="2353"/>
      <c r="AO81" s="2353"/>
      <c r="AP81" s="2353"/>
      <c r="AQ81" s="2353"/>
    </row>
    <row r="82" spans="1:45" s="2373" customFormat="1" ht="15" customHeight="1" thickBot="1" x14ac:dyDescent="0.35">
      <c r="A82" s="300"/>
      <c r="B82" s="300"/>
      <c r="D82" s="2378"/>
      <c r="E82" s="2491" t="s">
        <v>2792</v>
      </c>
      <c r="F82" s="3481"/>
      <c r="G82" s="3481"/>
      <c r="H82" s="3481"/>
      <c r="I82" s="3481"/>
      <c r="J82" s="3481"/>
      <c r="K82" s="3481"/>
      <c r="L82" s="3481"/>
      <c r="M82" s="3481"/>
      <c r="N82" s="3481"/>
      <c r="O82" s="3481"/>
      <c r="P82" s="3481"/>
      <c r="Q82" s="3481"/>
      <c r="R82" s="3481"/>
      <c r="S82" s="3481"/>
      <c r="T82" s="3481"/>
      <c r="U82" s="3481"/>
      <c r="V82" s="3481"/>
      <c r="W82" s="3481"/>
      <c r="X82" s="3481"/>
      <c r="Y82" s="3481"/>
      <c r="Z82" s="3481"/>
      <c r="AA82" s="3481"/>
      <c r="AB82" s="3481"/>
      <c r="AC82" s="3481"/>
      <c r="AD82" s="3481"/>
      <c r="AE82" s="3481"/>
      <c r="AF82" s="3481"/>
      <c r="AG82" s="3481"/>
      <c r="AH82" s="3481"/>
      <c r="AI82" s="3481"/>
      <c r="AJ82" s="3481"/>
      <c r="AK82" s="3481"/>
      <c r="AL82" s="3481"/>
      <c r="AM82" s="3481"/>
      <c r="AN82" s="3481"/>
      <c r="AO82" s="300"/>
      <c r="AP82" s="300"/>
      <c r="AQ82" s="300"/>
    </row>
    <row r="83" spans="1:45" s="2360" customFormat="1" ht="4.95" customHeight="1" thickBot="1" x14ac:dyDescent="0.35">
      <c r="D83" s="2381"/>
    </row>
    <row r="84" spans="1:45" s="2373" customFormat="1" ht="15" customHeight="1" thickBot="1" x14ac:dyDescent="0.35">
      <c r="A84" s="300"/>
      <c r="B84" s="300"/>
      <c r="D84" s="2378"/>
      <c r="E84" s="2489" t="s">
        <v>2799</v>
      </c>
      <c r="F84" s="2489"/>
      <c r="G84" s="2489"/>
      <c r="H84" s="2489"/>
      <c r="I84" s="2489"/>
      <c r="J84" s="2489"/>
      <c r="K84" s="2489"/>
      <c r="L84" s="2489"/>
      <c r="M84" s="2489"/>
      <c r="N84" s="2489"/>
      <c r="O84" s="2489"/>
      <c r="P84" s="2489"/>
      <c r="Q84" s="2489"/>
      <c r="R84" s="2489"/>
      <c r="S84" s="2489"/>
      <c r="T84" s="2489"/>
      <c r="U84" s="2489"/>
      <c r="V84" s="2489"/>
      <c r="W84" s="2489"/>
      <c r="X84" s="2489"/>
      <c r="Y84" s="2489"/>
      <c r="Z84" s="2489"/>
      <c r="AA84" s="2489"/>
      <c r="AB84" s="2489"/>
      <c r="AC84" s="2489"/>
      <c r="AD84" s="2489"/>
      <c r="AE84" s="2489"/>
      <c r="AF84" s="2489"/>
      <c r="AG84" s="2489"/>
      <c r="AH84" s="2489"/>
      <c r="AI84" s="2489"/>
      <c r="AJ84" s="2489"/>
      <c r="AK84" s="2489"/>
      <c r="AL84" s="2489"/>
      <c r="AM84" s="2489"/>
      <c r="AN84" s="2489"/>
      <c r="AO84" s="2489"/>
      <c r="AP84" s="2489"/>
      <c r="AQ84" s="2489"/>
      <c r="AR84" s="2489"/>
    </row>
    <row r="85" spans="1:45" s="2373" customFormat="1" ht="15" customHeight="1" thickBot="1" x14ac:dyDescent="0.35">
      <c r="A85" s="300"/>
      <c r="B85" s="300"/>
      <c r="D85" s="2382"/>
      <c r="E85" s="2489"/>
      <c r="F85" s="2489"/>
      <c r="G85" s="2489"/>
      <c r="H85" s="2489"/>
      <c r="I85" s="2489"/>
      <c r="J85" s="2489"/>
      <c r="K85" s="2489"/>
      <c r="L85" s="2489"/>
      <c r="M85" s="2489"/>
      <c r="N85" s="2489"/>
      <c r="O85" s="2489"/>
      <c r="P85" s="2489"/>
      <c r="Q85" s="2489"/>
      <c r="R85" s="2489"/>
      <c r="S85" s="2489"/>
      <c r="T85" s="2489"/>
      <c r="U85" s="2489"/>
      <c r="V85" s="2489"/>
      <c r="W85" s="2489"/>
      <c r="X85" s="2489"/>
      <c r="Y85" s="2489"/>
      <c r="Z85" s="2489"/>
      <c r="AA85" s="2489"/>
      <c r="AB85" s="2489"/>
      <c r="AC85" s="2489"/>
      <c r="AD85" s="2489"/>
      <c r="AE85" s="2489"/>
      <c r="AF85" s="2489"/>
      <c r="AG85" s="2489"/>
      <c r="AH85" s="2489"/>
      <c r="AI85" s="2489"/>
      <c r="AJ85" s="2489"/>
      <c r="AK85" s="2489"/>
      <c r="AL85" s="2489"/>
      <c r="AM85" s="2489"/>
      <c r="AN85" s="2489"/>
      <c r="AO85" s="2489"/>
      <c r="AP85" s="2489"/>
      <c r="AQ85" s="2489"/>
      <c r="AR85" s="2489"/>
    </row>
    <row r="86" spans="1:45" s="2373" customFormat="1" ht="15" customHeight="1" thickBot="1" x14ac:dyDescent="0.35">
      <c r="A86" s="300"/>
      <c r="B86" s="300"/>
      <c r="D86" s="2378"/>
      <c r="E86" s="2490" t="s">
        <v>2800</v>
      </c>
      <c r="F86" s="2490"/>
      <c r="G86" s="2490"/>
      <c r="H86" s="2490"/>
      <c r="I86" s="2490"/>
      <c r="J86" s="2490"/>
      <c r="K86" s="2490"/>
      <c r="L86" s="2490"/>
      <c r="M86" s="2490"/>
      <c r="N86" s="2490"/>
      <c r="O86" s="2490"/>
      <c r="P86" s="2490"/>
      <c r="Q86" s="2490"/>
      <c r="R86" s="2490"/>
      <c r="S86" s="2490"/>
      <c r="T86" s="2490"/>
      <c r="U86" s="2490"/>
      <c r="V86" s="2490"/>
      <c r="W86" s="2490"/>
      <c r="X86" s="2490"/>
      <c r="Y86" s="2490"/>
      <c r="Z86" s="2490"/>
      <c r="AA86" s="2490"/>
      <c r="AB86" s="2490"/>
      <c r="AC86" s="2490"/>
      <c r="AD86" s="2490"/>
      <c r="AE86" s="2490"/>
      <c r="AF86" s="2490"/>
      <c r="AG86" s="2490"/>
      <c r="AH86" s="2490"/>
      <c r="AI86" s="2490"/>
      <c r="AJ86" s="2490"/>
      <c r="AK86" s="2490"/>
      <c r="AL86" s="2490"/>
      <c r="AM86" s="2490"/>
      <c r="AN86" s="2490"/>
      <c r="AO86" s="2490"/>
      <c r="AP86" s="2490"/>
      <c r="AQ86" s="2490"/>
      <c r="AR86" s="2490"/>
    </row>
    <row r="87" spans="1:45" s="2373" customFormat="1" ht="28.95" customHeight="1" x14ac:dyDescent="0.3">
      <c r="A87" s="300"/>
      <c r="B87" s="300"/>
      <c r="C87" s="300"/>
      <c r="D87" s="2370"/>
      <c r="E87" s="2490"/>
      <c r="F87" s="2490"/>
      <c r="G87" s="2490"/>
      <c r="H87" s="2490"/>
      <c r="I87" s="2490"/>
      <c r="J87" s="2490"/>
      <c r="K87" s="2490"/>
      <c r="L87" s="2490"/>
      <c r="M87" s="2490"/>
      <c r="N87" s="2490"/>
      <c r="O87" s="2490"/>
      <c r="P87" s="2490"/>
      <c r="Q87" s="2490"/>
      <c r="R87" s="2490"/>
      <c r="S87" s="2490"/>
      <c r="T87" s="2490"/>
      <c r="U87" s="2490"/>
      <c r="V87" s="2490"/>
      <c r="W87" s="2490"/>
      <c r="X87" s="2490"/>
      <c r="Y87" s="2490"/>
      <c r="Z87" s="2490"/>
      <c r="AA87" s="2490"/>
      <c r="AB87" s="2490"/>
      <c r="AC87" s="2490"/>
      <c r="AD87" s="2490"/>
      <c r="AE87" s="2490"/>
      <c r="AF87" s="2490"/>
      <c r="AG87" s="2490"/>
      <c r="AH87" s="2490"/>
      <c r="AI87" s="2490"/>
      <c r="AJ87" s="2490"/>
      <c r="AK87" s="2490"/>
      <c r="AL87" s="2490"/>
      <c r="AM87" s="2490"/>
      <c r="AN87" s="2490"/>
      <c r="AO87" s="2490"/>
      <c r="AP87" s="2490"/>
      <c r="AQ87" s="2490"/>
      <c r="AR87" s="2490"/>
    </row>
    <row r="88" spans="1:45" s="2373" customFormat="1" ht="15" customHeight="1" x14ac:dyDescent="0.3">
      <c r="A88" s="300"/>
      <c r="B88" s="300"/>
      <c r="C88" s="300"/>
      <c r="D88" s="2374" t="s">
        <v>2801</v>
      </c>
      <c r="E88" s="2354"/>
      <c r="F88" s="2354"/>
      <c r="G88" s="2354"/>
      <c r="H88" s="2354"/>
      <c r="I88" s="2354"/>
      <c r="J88" s="2354"/>
      <c r="K88" s="2354"/>
      <c r="L88" s="2354"/>
      <c r="M88" s="2354"/>
      <c r="N88" s="2354"/>
      <c r="O88" s="2354"/>
      <c r="P88" s="2354"/>
      <c r="Q88" s="2354"/>
      <c r="R88" s="2354"/>
      <c r="S88" s="2354"/>
      <c r="T88" s="2354"/>
      <c r="U88" s="2354"/>
      <c r="V88" s="2354"/>
      <c r="W88" s="2354"/>
      <c r="X88" s="2354"/>
      <c r="Y88" s="2354"/>
      <c r="Z88" s="2354"/>
      <c r="AA88" s="2354"/>
      <c r="AB88" s="2354"/>
      <c r="AC88" s="2354"/>
      <c r="AD88" s="2354"/>
      <c r="AE88" s="2354"/>
      <c r="AF88" s="2354"/>
      <c r="AG88" s="2354"/>
      <c r="AH88" s="2354"/>
      <c r="AI88" s="2354"/>
      <c r="AJ88" s="2354"/>
      <c r="AK88" s="2354"/>
      <c r="AL88" s="2354"/>
      <c r="AM88" s="2354"/>
      <c r="AN88" s="2354"/>
      <c r="AO88" s="2354"/>
      <c r="AP88" s="2354"/>
      <c r="AQ88" s="2354"/>
      <c r="AR88" s="2354"/>
    </row>
    <row r="89" spans="1:45" s="2373" customFormat="1" ht="7.2" customHeight="1" thickBot="1" x14ac:dyDescent="0.35">
      <c r="A89" s="300"/>
      <c r="B89" s="300"/>
      <c r="C89" s="300"/>
      <c r="D89" s="2374"/>
      <c r="E89" s="2354"/>
      <c r="F89" s="2354"/>
      <c r="G89" s="2354"/>
      <c r="H89" s="2354"/>
      <c r="I89" s="2354"/>
      <c r="J89" s="2354"/>
      <c r="K89" s="2354"/>
      <c r="L89" s="2354"/>
      <c r="M89" s="2354"/>
      <c r="N89" s="2354"/>
      <c r="O89" s="2354"/>
      <c r="P89" s="2354"/>
      <c r="Q89" s="2354"/>
      <c r="R89" s="2354"/>
      <c r="S89" s="2354"/>
      <c r="T89" s="2354"/>
      <c r="U89" s="2354"/>
      <c r="V89" s="2354"/>
      <c r="W89" s="2354"/>
      <c r="X89" s="2354"/>
      <c r="Y89" s="2354"/>
      <c r="Z89" s="2354"/>
      <c r="AA89" s="2354"/>
      <c r="AB89" s="2354"/>
      <c r="AC89" s="2354"/>
      <c r="AD89" s="2354"/>
      <c r="AE89" s="2354"/>
      <c r="AF89" s="2354"/>
      <c r="AG89" s="2354"/>
      <c r="AH89" s="2354"/>
      <c r="AI89" s="2354"/>
      <c r="AJ89" s="2354"/>
      <c r="AK89" s="2354"/>
      <c r="AL89" s="2354"/>
      <c r="AM89" s="2354"/>
      <c r="AN89" s="2354"/>
      <c r="AO89" s="2354"/>
      <c r="AP89" s="2354"/>
      <c r="AQ89" s="2354"/>
      <c r="AR89" s="2354"/>
    </row>
    <row r="90" spans="1:45" s="2373" customFormat="1" ht="15" customHeight="1" thickBot="1" x14ac:dyDescent="0.35">
      <c r="A90" s="300"/>
      <c r="B90" s="300"/>
      <c r="D90" s="2378"/>
      <c r="E90" s="2491" t="s">
        <v>2768</v>
      </c>
      <c r="F90" s="3481"/>
      <c r="G90" s="3481"/>
      <c r="H90" s="3481"/>
      <c r="I90" s="3481"/>
      <c r="J90" s="3481"/>
      <c r="K90" s="3481"/>
      <c r="L90" s="3481"/>
      <c r="M90" s="3481"/>
      <c r="N90" s="3481"/>
      <c r="O90" s="3481"/>
      <c r="P90" s="3481"/>
      <c r="Q90" s="3481"/>
      <c r="R90" s="3481"/>
      <c r="S90" s="3481"/>
      <c r="T90" s="3481"/>
      <c r="U90" s="3481"/>
      <c r="V90" s="3481"/>
      <c r="W90" s="3481"/>
      <c r="X90" s="3481"/>
      <c r="Y90" s="3481"/>
      <c r="Z90" s="3481"/>
      <c r="AA90" s="3481"/>
      <c r="AB90" s="3481"/>
      <c r="AC90" s="3481"/>
      <c r="AD90" s="3481"/>
      <c r="AE90" s="3481"/>
      <c r="AF90" s="3481"/>
      <c r="AG90" s="3481"/>
      <c r="AH90" s="3481"/>
      <c r="AI90" s="3481"/>
      <c r="AJ90" s="3481"/>
      <c r="AK90" s="3481"/>
      <c r="AL90" s="3481"/>
      <c r="AM90" s="3481"/>
      <c r="AN90" s="3481"/>
      <c r="AO90" s="3481"/>
      <c r="AP90" s="3481"/>
      <c r="AQ90" s="3481"/>
      <c r="AR90" s="3481"/>
      <c r="AS90" s="300"/>
    </row>
    <row r="91" spans="1:45" s="2373" customFormat="1" ht="4.95" customHeight="1" thickBot="1" x14ac:dyDescent="0.35">
      <c r="A91" s="300"/>
      <c r="B91" s="300"/>
      <c r="D91" s="2379"/>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S91" s="300"/>
    </row>
    <row r="92" spans="1:45" s="2373" customFormat="1" ht="15" customHeight="1" thickBot="1" x14ac:dyDescent="0.35">
      <c r="A92" s="300"/>
      <c r="B92" s="300"/>
      <c r="D92" s="2378"/>
      <c r="E92" s="2491" t="s">
        <v>2769</v>
      </c>
      <c r="F92" s="3481"/>
      <c r="G92" s="3481"/>
      <c r="H92" s="3481"/>
      <c r="I92" s="3481"/>
      <c r="J92" s="3481"/>
      <c r="K92" s="3481"/>
      <c r="L92" s="3481"/>
      <c r="M92" s="3481"/>
      <c r="N92" s="3481"/>
      <c r="O92" s="3481"/>
      <c r="P92" s="3481"/>
      <c r="Q92" s="3481"/>
      <c r="R92" s="3481"/>
      <c r="S92" s="3481"/>
      <c r="T92" s="3481"/>
      <c r="U92" s="3481"/>
      <c r="V92" s="3481"/>
      <c r="W92" s="3481"/>
      <c r="X92" s="3481"/>
      <c r="Y92" s="3481"/>
      <c r="Z92" s="3481"/>
      <c r="AA92" s="3481"/>
      <c r="AB92" s="3481"/>
      <c r="AC92" s="3481"/>
      <c r="AD92" s="3481"/>
      <c r="AE92" s="3481"/>
      <c r="AF92" s="3481"/>
      <c r="AG92" s="3481"/>
      <c r="AH92" s="3481"/>
      <c r="AI92" s="3481"/>
      <c r="AJ92" s="3481"/>
      <c r="AK92" s="3481"/>
      <c r="AL92" s="3481"/>
      <c r="AM92" s="3481"/>
      <c r="AN92" s="3481"/>
      <c r="AO92" s="3481"/>
      <c r="AP92" s="3481"/>
      <c r="AQ92" s="3481"/>
      <c r="AR92" s="3481"/>
      <c r="AS92" s="300"/>
    </row>
    <row r="93" spans="1:45" s="2373" customFormat="1" ht="5.0999999999999996" customHeight="1" thickBot="1" x14ac:dyDescent="0.35">
      <c r="A93" s="300"/>
      <c r="B93" s="300"/>
      <c r="D93" s="2379"/>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c r="AE93" s="635"/>
      <c r="AF93" s="635"/>
      <c r="AG93" s="635"/>
      <c r="AH93" s="635"/>
      <c r="AI93" s="635"/>
      <c r="AJ93" s="635"/>
      <c r="AK93" s="635"/>
      <c r="AL93" s="635"/>
      <c r="AM93" s="635"/>
      <c r="AN93" s="635"/>
      <c r="AO93" s="635"/>
      <c r="AP93" s="635"/>
      <c r="AQ93" s="635"/>
      <c r="AR93" s="635"/>
      <c r="AS93" s="300"/>
    </row>
    <row r="94" spans="1:45" s="2373" customFormat="1" ht="15" customHeight="1" thickBot="1" x14ac:dyDescent="0.35">
      <c r="A94" s="300"/>
      <c r="B94" s="300"/>
      <c r="D94" s="2378"/>
      <c r="E94" s="2490" t="s">
        <v>2770</v>
      </c>
      <c r="F94" s="2490"/>
      <c r="G94" s="2490"/>
      <c r="H94" s="2490"/>
      <c r="I94" s="2490"/>
      <c r="J94" s="2490"/>
      <c r="K94" s="2490"/>
      <c r="L94" s="2490"/>
      <c r="M94" s="2490"/>
      <c r="N94" s="2490"/>
      <c r="O94" s="2490"/>
      <c r="P94" s="2490"/>
      <c r="Q94" s="2490"/>
      <c r="R94" s="2490"/>
      <c r="S94" s="2490"/>
      <c r="T94" s="2490"/>
      <c r="U94" s="2490"/>
      <c r="V94" s="2490"/>
      <c r="W94" s="2490"/>
      <c r="X94" s="2490"/>
      <c r="Y94" s="2490"/>
      <c r="Z94" s="2490"/>
      <c r="AA94" s="2490"/>
      <c r="AB94" s="2490"/>
      <c r="AC94" s="2490"/>
      <c r="AD94" s="2490"/>
      <c r="AE94" s="2490"/>
      <c r="AF94" s="2490"/>
      <c r="AG94" s="2490"/>
      <c r="AH94" s="2490"/>
      <c r="AI94" s="2490"/>
      <c r="AJ94" s="2490"/>
      <c r="AK94" s="2490"/>
      <c r="AL94" s="2490"/>
      <c r="AM94" s="2490"/>
      <c r="AN94" s="2490"/>
      <c r="AO94" s="2490"/>
      <c r="AP94" s="2490"/>
      <c r="AQ94" s="2490"/>
      <c r="AR94" s="2490"/>
      <c r="AS94" s="2354"/>
    </row>
    <row r="95" spans="1:45" s="2373" customFormat="1" ht="41.4" customHeight="1" x14ac:dyDescent="0.3">
      <c r="A95" s="300"/>
      <c r="B95" s="300"/>
      <c r="D95" s="2379"/>
      <c r="E95" s="2490"/>
      <c r="F95" s="2490"/>
      <c r="G95" s="2490"/>
      <c r="H95" s="2490"/>
      <c r="I95" s="2490"/>
      <c r="J95" s="2490"/>
      <c r="K95" s="2490"/>
      <c r="L95" s="2490"/>
      <c r="M95" s="2490"/>
      <c r="N95" s="2490"/>
      <c r="O95" s="2490"/>
      <c r="P95" s="2490"/>
      <c r="Q95" s="2490"/>
      <c r="R95" s="2490"/>
      <c r="S95" s="2490"/>
      <c r="T95" s="2490"/>
      <c r="U95" s="2490"/>
      <c r="V95" s="2490"/>
      <c r="W95" s="2490"/>
      <c r="X95" s="2490"/>
      <c r="Y95" s="2490"/>
      <c r="Z95" s="2490"/>
      <c r="AA95" s="2490"/>
      <c r="AB95" s="2490"/>
      <c r="AC95" s="2490"/>
      <c r="AD95" s="2490"/>
      <c r="AE95" s="2490"/>
      <c r="AF95" s="2490"/>
      <c r="AG95" s="2490"/>
      <c r="AH95" s="2490"/>
      <c r="AI95" s="2490"/>
      <c r="AJ95" s="2490"/>
      <c r="AK95" s="2490"/>
      <c r="AL95" s="2490"/>
      <c r="AM95" s="2490"/>
      <c r="AN95" s="2490"/>
      <c r="AO95" s="2490"/>
      <c r="AP95" s="2490"/>
      <c r="AQ95" s="2490"/>
      <c r="AR95" s="2490"/>
      <c r="AS95" s="2354"/>
    </row>
    <row r="96" spans="1:45" s="2373" customFormat="1" ht="5.0999999999999996" customHeight="1" thickBot="1" x14ac:dyDescent="0.35">
      <c r="A96" s="300"/>
      <c r="B96" s="300"/>
      <c r="D96" s="2379"/>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S96" s="300"/>
    </row>
    <row r="97" spans="1:88" s="2373" customFormat="1" ht="15" customHeight="1" thickBot="1" x14ac:dyDescent="0.35">
      <c r="A97" s="300"/>
      <c r="B97" s="300"/>
      <c r="D97" s="2378"/>
      <c r="E97" s="3515" t="s">
        <v>2771</v>
      </c>
      <c r="F97" s="2493"/>
      <c r="G97" s="2493"/>
      <c r="H97" s="2493"/>
      <c r="I97" s="2493"/>
      <c r="J97" s="2493"/>
      <c r="K97" s="2493"/>
      <c r="L97" s="2493"/>
      <c r="M97" s="2493"/>
      <c r="N97" s="2493"/>
      <c r="O97" s="2493"/>
      <c r="P97" s="2493"/>
      <c r="Q97" s="2493"/>
      <c r="R97" s="2493"/>
      <c r="S97" s="2493"/>
      <c r="T97" s="2493"/>
      <c r="U97" s="2493"/>
      <c r="V97" s="2493"/>
      <c r="W97" s="2493"/>
      <c r="X97" s="2493"/>
      <c r="Y97" s="2493"/>
      <c r="Z97" s="2493"/>
      <c r="AA97" s="2493"/>
      <c r="AB97" s="2493"/>
      <c r="AC97" s="2493"/>
      <c r="AD97" s="2493"/>
      <c r="AE97" s="2493"/>
      <c r="AF97" s="2493"/>
      <c r="AG97" s="2493"/>
      <c r="AH97" s="2493"/>
      <c r="AI97" s="2493"/>
      <c r="AJ97" s="2493"/>
      <c r="AK97" s="2493"/>
      <c r="AL97" s="2493"/>
      <c r="AM97" s="2493"/>
      <c r="AN97" s="2493"/>
      <c r="AO97" s="2493"/>
      <c r="AP97" s="2493"/>
      <c r="AQ97" s="2493"/>
      <c r="AR97" s="2493"/>
      <c r="AS97" s="2355"/>
      <c r="AT97" s="2355"/>
    </row>
    <row r="98" spans="1:88" s="2373" customFormat="1" ht="3.6" customHeight="1" thickBot="1" x14ac:dyDescent="0.35">
      <c r="A98" s="300"/>
      <c r="B98" s="300"/>
      <c r="D98" s="2379"/>
      <c r="E98" s="2355"/>
      <c r="F98" s="2355"/>
      <c r="G98" s="2355"/>
      <c r="H98" s="2355"/>
      <c r="I98" s="2355"/>
      <c r="J98" s="2355"/>
      <c r="K98" s="2355"/>
      <c r="L98" s="2355"/>
      <c r="M98" s="2355"/>
      <c r="N98" s="2355"/>
      <c r="O98" s="2355"/>
      <c r="P98" s="2355"/>
      <c r="Q98" s="2355"/>
      <c r="R98" s="2355"/>
      <c r="S98" s="2355"/>
      <c r="T98" s="2355"/>
      <c r="U98" s="2355"/>
      <c r="V98" s="2355"/>
      <c r="W98" s="2355"/>
      <c r="X98" s="2355"/>
      <c r="Y98" s="2355"/>
      <c r="Z98" s="2355"/>
      <c r="AA98" s="2355"/>
      <c r="AB98" s="2355"/>
      <c r="AC98" s="2355"/>
      <c r="AD98" s="2355"/>
      <c r="AE98" s="2355"/>
      <c r="AF98" s="2355"/>
      <c r="AG98" s="2355"/>
      <c r="AH98" s="2355"/>
      <c r="AI98" s="2355"/>
      <c r="AJ98" s="2355"/>
      <c r="AK98" s="2355"/>
      <c r="AL98" s="2355"/>
      <c r="AM98" s="2355"/>
      <c r="AN98" s="2355"/>
      <c r="AO98" s="2355"/>
      <c r="AP98" s="2355"/>
      <c r="AQ98" s="2355"/>
      <c r="AS98" s="2355"/>
      <c r="AT98" s="2355"/>
    </row>
    <row r="99" spans="1:88" s="2373" customFormat="1" ht="15" customHeight="1" thickBot="1" x14ac:dyDescent="0.35">
      <c r="A99" s="300"/>
      <c r="B99" s="300"/>
      <c r="D99" s="2378"/>
      <c r="E99" s="2490" t="s">
        <v>2772</v>
      </c>
      <c r="F99" s="2490"/>
      <c r="G99" s="2490"/>
      <c r="H99" s="2490"/>
      <c r="I99" s="2490"/>
      <c r="J99" s="2490"/>
      <c r="K99" s="2490"/>
      <c r="L99" s="2490"/>
      <c r="M99" s="2490"/>
      <c r="N99" s="2490"/>
      <c r="O99" s="2490"/>
      <c r="P99" s="2490"/>
      <c r="Q99" s="2490"/>
      <c r="R99" s="2490"/>
      <c r="S99" s="2490"/>
      <c r="T99" s="2490"/>
      <c r="U99" s="2490"/>
      <c r="V99" s="2490"/>
      <c r="W99" s="2490"/>
      <c r="X99" s="2490"/>
      <c r="Y99" s="2490"/>
      <c r="Z99" s="2490"/>
      <c r="AA99" s="2490"/>
      <c r="AB99" s="2490"/>
      <c r="AC99" s="2490"/>
      <c r="AD99" s="2490"/>
      <c r="AE99" s="2490"/>
      <c r="AF99" s="2490"/>
      <c r="AG99" s="2490"/>
      <c r="AH99" s="2490"/>
      <c r="AI99" s="2490"/>
      <c r="AJ99" s="2490"/>
      <c r="AK99" s="2490"/>
      <c r="AL99" s="2490"/>
      <c r="AM99" s="2490"/>
      <c r="AN99" s="2490"/>
      <c r="AO99" s="2490"/>
      <c r="AP99" s="2490"/>
      <c r="AQ99" s="2490"/>
      <c r="AR99" s="2490"/>
      <c r="AS99" s="2354"/>
    </row>
    <row r="100" spans="1:88" s="2373" customFormat="1" ht="29.4" customHeight="1" x14ac:dyDescent="0.3">
      <c r="A100" s="300"/>
      <c r="B100" s="300"/>
      <c r="D100" s="300"/>
      <c r="E100" s="2490"/>
      <c r="F100" s="2490"/>
      <c r="G100" s="2490"/>
      <c r="H100" s="2490"/>
      <c r="I100" s="2490"/>
      <c r="J100" s="2490"/>
      <c r="K100" s="2490"/>
      <c r="L100" s="2490"/>
      <c r="M100" s="2490"/>
      <c r="N100" s="2490"/>
      <c r="O100" s="2490"/>
      <c r="P100" s="2490"/>
      <c r="Q100" s="2490"/>
      <c r="R100" s="2490"/>
      <c r="S100" s="2490"/>
      <c r="T100" s="2490"/>
      <c r="U100" s="2490"/>
      <c r="V100" s="2490"/>
      <c r="W100" s="2490"/>
      <c r="X100" s="2490"/>
      <c r="Y100" s="2490"/>
      <c r="Z100" s="2490"/>
      <c r="AA100" s="2490"/>
      <c r="AB100" s="2490"/>
      <c r="AC100" s="2490"/>
      <c r="AD100" s="2490"/>
      <c r="AE100" s="2490"/>
      <c r="AF100" s="2490"/>
      <c r="AG100" s="2490"/>
      <c r="AH100" s="2490"/>
      <c r="AI100" s="2490"/>
      <c r="AJ100" s="2490"/>
      <c r="AK100" s="2490"/>
      <c r="AL100" s="2490"/>
      <c r="AM100" s="2490"/>
      <c r="AN100" s="2490"/>
      <c r="AO100" s="2490"/>
      <c r="AP100" s="2490"/>
      <c r="AQ100" s="2490"/>
      <c r="AR100" s="2490"/>
      <c r="AS100" s="2354"/>
    </row>
    <row r="101" spans="1:88" s="503" customFormat="1" ht="6" customHeight="1" thickBot="1" x14ac:dyDescent="0.3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row>
    <row r="102" spans="1:88" s="215" customFormat="1" ht="18" customHeight="1" thickBot="1" x14ac:dyDescent="0.35">
      <c r="A102" s="627" t="s">
        <v>171</v>
      </c>
      <c r="B102" s="3516" t="s">
        <v>118</v>
      </c>
      <c r="C102" s="3517"/>
      <c r="D102" s="3517"/>
      <c r="E102" s="3517"/>
      <c r="F102" s="3517"/>
      <c r="G102" s="3517"/>
      <c r="H102" s="3517"/>
      <c r="I102" s="3517"/>
      <c r="J102" s="3517"/>
      <c r="K102" s="3517"/>
      <c r="L102" s="3517"/>
      <c r="M102" s="3517"/>
      <c r="N102" s="3517"/>
      <c r="O102" s="3517"/>
      <c r="P102" s="3517"/>
      <c r="Q102" s="3517"/>
      <c r="R102" s="3517"/>
      <c r="S102" s="3517"/>
      <c r="T102" s="3517"/>
      <c r="U102" s="3517"/>
      <c r="V102" s="3517"/>
      <c r="W102" s="3517"/>
      <c r="X102" s="3517"/>
      <c r="Y102" s="3517"/>
      <c r="Z102" s="3517"/>
      <c r="AA102" s="3517"/>
      <c r="AB102" s="3517"/>
      <c r="AC102" s="3517"/>
      <c r="AD102" s="3517"/>
      <c r="AE102" s="3517"/>
      <c r="AF102" s="3517"/>
      <c r="AG102" s="3517"/>
      <c r="AH102" s="3517"/>
      <c r="AI102" s="3517"/>
      <c r="AJ102" s="3517"/>
      <c r="AK102" s="3517"/>
      <c r="AL102" s="3517"/>
      <c r="AM102" s="3517"/>
      <c r="AN102" s="3517"/>
      <c r="AO102" s="3517"/>
      <c r="AP102" s="3517"/>
      <c r="AQ102" s="3517"/>
      <c r="AR102" s="3518"/>
      <c r="AS102" s="503"/>
      <c r="AT102" s="503"/>
      <c r="AU102" s="503"/>
      <c r="AV102" s="503"/>
      <c r="AW102" s="503"/>
      <c r="AX102" s="503"/>
      <c r="AY102" s="503"/>
      <c r="AZ102" s="503"/>
      <c r="BA102" s="503"/>
      <c r="BB102" s="503"/>
      <c r="BC102" s="503"/>
      <c r="BD102" s="503"/>
      <c r="BE102" s="503"/>
      <c r="BF102" s="503"/>
      <c r="BG102" s="503"/>
      <c r="BH102" s="503"/>
      <c r="BI102" s="503"/>
      <c r="BJ102" s="503"/>
      <c r="BK102" s="503"/>
      <c r="BL102" s="503"/>
      <c r="BM102" s="503"/>
      <c r="BN102" s="503"/>
      <c r="BO102" s="503"/>
      <c r="BP102" s="503"/>
      <c r="BQ102" s="503"/>
      <c r="BR102" s="503"/>
      <c r="BS102" s="503"/>
      <c r="BT102" s="503"/>
      <c r="BU102" s="503"/>
      <c r="BV102" s="503"/>
      <c r="BW102" s="503"/>
      <c r="BX102" s="503"/>
      <c r="BY102" s="503"/>
      <c r="BZ102" s="503"/>
      <c r="CA102" s="503"/>
      <c r="CB102" s="503"/>
      <c r="CC102" s="503"/>
      <c r="CD102" s="503"/>
      <c r="CE102" s="503"/>
      <c r="CF102" s="503"/>
      <c r="CG102" s="503"/>
      <c r="CH102" s="503"/>
      <c r="CI102" s="503"/>
      <c r="CJ102" s="503"/>
    </row>
    <row r="103" spans="1:88" s="503" customFormat="1" ht="5.0999999999999996" customHeight="1" thickBot="1" x14ac:dyDescent="0.35">
      <c r="A103" s="300"/>
      <c r="B103" s="626"/>
      <c r="C103" s="626"/>
      <c r="D103" s="626"/>
      <c r="E103" s="626"/>
      <c r="F103" s="626"/>
      <c r="G103" s="626"/>
      <c r="H103" s="626"/>
      <c r="I103" s="626"/>
      <c r="J103" s="626"/>
      <c r="K103" s="626"/>
      <c r="L103" s="626"/>
      <c r="M103" s="626"/>
      <c r="N103" s="626"/>
      <c r="O103" s="626"/>
      <c r="P103" s="626"/>
      <c r="Q103" s="626"/>
      <c r="R103" s="626"/>
      <c r="S103" s="626"/>
      <c r="T103" s="626"/>
      <c r="U103" s="626"/>
      <c r="V103" s="626"/>
      <c r="W103" s="626"/>
      <c r="X103" s="626"/>
      <c r="Y103" s="626"/>
      <c r="Z103" s="626"/>
      <c r="AA103" s="626"/>
      <c r="AB103" s="626"/>
      <c r="AC103" s="626"/>
      <c r="AD103" s="626"/>
      <c r="AE103" s="626"/>
      <c r="AF103" s="626"/>
      <c r="AG103" s="626"/>
      <c r="AH103" s="626"/>
      <c r="AI103" s="626"/>
      <c r="AJ103" s="626"/>
      <c r="AK103" s="626"/>
      <c r="AL103" s="626"/>
      <c r="AM103" s="626"/>
      <c r="AN103" s="626"/>
      <c r="AO103" s="626"/>
      <c r="AP103" s="626"/>
      <c r="AQ103" s="300"/>
      <c r="AR103" s="300"/>
    </row>
    <row r="104" spans="1:88" s="215" customFormat="1" ht="15" thickBot="1" x14ac:dyDescent="0.35">
      <c r="A104" s="300"/>
      <c r="C104" s="1069"/>
      <c r="D104" s="2787" t="s">
        <v>2101</v>
      </c>
      <c r="E104" s="2788"/>
      <c r="F104" s="2788"/>
      <c r="G104" s="2788"/>
      <c r="H104" s="2788"/>
      <c r="I104" s="2788"/>
      <c r="J104" s="2788"/>
      <c r="K104" s="2788"/>
      <c r="L104" s="2788"/>
      <c r="M104" s="2788"/>
      <c r="N104" s="2788"/>
      <c r="O104" s="2788"/>
      <c r="P104" s="2788"/>
      <c r="Q104" s="2788"/>
      <c r="R104" s="2788"/>
      <c r="S104" s="2788"/>
      <c r="T104" s="2788"/>
      <c r="U104" s="2788"/>
      <c r="V104" s="2788"/>
      <c r="W104" s="2788"/>
      <c r="X104" s="2788"/>
      <c r="Y104" s="2788"/>
      <c r="Z104" s="2788"/>
      <c r="AA104" s="2788"/>
      <c r="AB104" s="2788"/>
      <c r="AC104" s="2788"/>
      <c r="AD104" s="2788"/>
      <c r="AE104" s="2788"/>
      <c r="AF104" s="2788"/>
      <c r="AG104" s="2788"/>
      <c r="AH104" s="2788"/>
      <c r="AI104" s="2788"/>
      <c r="AJ104" s="2788"/>
      <c r="AK104" s="2788"/>
      <c r="AL104" s="2788"/>
      <c r="AM104" s="2788"/>
      <c r="AN104" s="2788"/>
      <c r="AO104" s="2788"/>
      <c r="AP104" s="2788"/>
      <c r="AQ104" s="2788"/>
      <c r="AR104" s="2788"/>
      <c r="AS104" s="503"/>
      <c r="AT104" s="503"/>
      <c r="AU104" s="503"/>
      <c r="AV104" s="503"/>
      <c r="AW104" s="503"/>
      <c r="AX104" s="503"/>
      <c r="AY104" s="503"/>
      <c r="AZ104" s="503"/>
      <c r="BA104" s="503"/>
      <c r="BB104" s="503"/>
      <c r="BC104" s="503"/>
      <c r="BD104" s="503"/>
      <c r="BE104" s="503"/>
      <c r="BF104" s="503"/>
      <c r="BG104" s="503"/>
      <c r="BH104" s="503"/>
      <c r="BI104" s="503"/>
      <c r="BJ104" s="503"/>
      <c r="BK104" s="503"/>
      <c r="BL104" s="503"/>
      <c r="BM104" s="503"/>
      <c r="BN104" s="503"/>
      <c r="BO104" s="503"/>
      <c r="BP104" s="503"/>
      <c r="BQ104" s="503"/>
      <c r="BR104" s="503"/>
      <c r="BS104" s="503"/>
      <c r="BT104" s="503"/>
      <c r="BU104" s="503"/>
      <c r="BV104" s="503"/>
      <c r="BW104" s="503"/>
      <c r="BX104" s="503"/>
      <c r="BY104" s="503"/>
      <c r="BZ104" s="503"/>
      <c r="CA104" s="503"/>
      <c r="CB104" s="503"/>
      <c r="CC104" s="503"/>
      <c r="CD104" s="503"/>
      <c r="CE104" s="503"/>
      <c r="CF104" s="503"/>
      <c r="CG104" s="503"/>
      <c r="CH104" s="503"/>
      <c r="CI104" s="503"/>
      <c r="CJ104" s="503"/>
    </row>
    <row r="105" spans="1:88" s="503" customFormat="1" ht="15" thickBot="1" x14ac:dyDescent="0.35">
      <c r="A105" s="300"/>
      <c r="B105" s="300"/>
      <c r="C105" s="300"/>
      <c r="D105" s="2788"/>
      <c r="E105" s="2788"/>
      <c r="F105" s="2788"/>
      <c r="G105" s="2788"/>
      <c r="H105" s="2788"/>
      <c r="I105" s="2788"/>
      <c r="J105" s="2788"/>
      <c r="K105" s="2788"/>
      <c r="L105" s="2788"/>
      <c r="M105" s="2788"/>
      <c r="N105" s="2788"/>
      <c r="O105" s="2788"/>
      <c r="P105" s="2788"/>
      <c r="Q105" s="2788"/>
      <c r="R105" s="2788"/>
      <c r="S105" s="2788"/>
      <c r="T105" s="2788"/>
      <c r="U105" s="2788"/>
      <c r="V105" s="2788"/>
      <c r="W105" s="2788"/>
      <c r="X105" s="2788"/>
      <c r="Y105" s="2788"/>
      <c r="Z105" s="2788"/>
      <c r="AA105" s="2788"/>
      <c r="AB105" s="2788"/>
      <c r="AC105" s="2788"/>
      <c r="AD105" s="2788"/>
      <c r="AE105" s="2788"/>
      <c r="AF105" s="2788"/>
      <c r="AG105" s="2788"/>
      <c r="AH105" s="2788"/>
      <c r="AI105" s="2788"/>
      <c r="AJ105" s="2788"/>
      <c r="AK105" s="2788"/>
      <c r="AL105" s="2788"/>
      <c r="AM105" s="2788"/>
      <c r="AN105" s="2788"/>
      <c r="AO105" s="2788"/>
      <c r="AP105" s="2788"/>
      <c r="AQ105" s="2788"/>
      <c r="AR105" s="2788"/>
    </row>
    <row r="106" spans="1:88" s="215" customFormat="1" ht="18" customHeight="1" thickBot="1" x14ac:dyDescent="0.35">
      <c r="A106" s="623" t="s">
        <v>178</v>
      </c>
      <c r="B106" s="3516" t="s">
        <v>74</v>
      </c>
      <c r="C106" s="3517"/>
      <c r="D106" s="3517"/>
      <c r="E106" s="3517"/>
      <c r="F106" s="3517"/>
      <c r="G106" s="3517"/>
      <c r="H106" s="3517"/>
      <c r="I106" s="3517"/>
      <c r="J106" s="3517"/>
      <c r="K106" s="3517"/>
      <c r="L106" s="3517"/>
      <c r="M106" s="3517"/>
      <c r="N106" s="3517"/>
      <c r="O106" s="3517"/>
      <c r="P106" s="3517"/>
      <c r="Q106" s="3517"/>
      <c r="R106" s="3517"/>
      <c r="S106" s="3517"/>
      <c r="T106" s="3517"/>
      <c r="U106" s="3517"/>
      <c r="V106" s="3517"/>
      <c r="W106" s="3517"/>
      <c r="X106" s="3517"/>
      <c r="Y106" s="3517"/>
      <c r="Z106" s="3517"/>
      <c r="AA106" s="3517"/>
      <c r="AB106" s="3517"/>
      <c r="AC106" s="3517"/>
      <c r="AD106" s="3517"/>
      <c r="AE106" s="3517"/>
      <c r="AF106" s="3517"/>
      <c r="AG106" s="3517"/>
      <c r="AH106" s="3517"/>
      <c r="AI106" s="3517"/>
      <c r="AJ106" s="3517"/>
      <c r="AK106" s="3517"/>
      <c r="AL106" s="3517"/>
      <c r="AM106" s="3517"/>
      <c r="AN106" s="3517"/>
      <c r="AO106" s="3517"/>
      <c r="AP106" s="3517"/>
      <c r="AQ106" s="3517"/>
      <c r="AR106" s="3518"/>
      <c r="AS106" s="503"/>
      <c r="AT106" s="503"/>
      <c r="AU106" s="503"/>
      <c r="AV106" s="503"/>
      <c r="AW106" s="503"/>
      <c r="AX106" s="503"/>
      <c r="AY106" s="503"/>
      <c r="AZ106" s="503"/>
      <c r="BA106" s="503"/>
      <c r="BB106" s="503"/>
      <c r="BC106" s="503"/>
      <c r="BD106" s="503"/>
      <c r="BE106" s="503"/>
      <c r="BF106" s="503"/>
      <c r="BG106" s="503"/>
      <c r="BH106" s="503"/>
      <c r="BI106" s="503"/>
      <c r="BJ106" s="503"/>
      <c r="BK106" s="503"/>
      <c r="BL106" s="503"/>
      <c r="BM106" s="503"/>
      <c r="BN106" s="503"/>
      <c r="BO106" s="503"/>
      <c r="BP106" s="503"/>
      <c r="BQ106" s="503"/>
      <c r="BR106" s="503"/>
      <c r="BS106" s="503"/>
      <c r="BT106" s="503"/>
      <c r="BU106" s="503"/>
      <c r="BV106" s="503"/>
      <c r="BW106" s="503"/>
      <c r="BX106" s="503"/>
      <c r="BY106" s="503"/>
      <c r="BZ106" s="503"/>
      <c r="CA106" s="503"/>
      <c r="CB106" s="503"/>
      <c r="CC106" s="503"/>
      <c r="CD106" s="503"/>
      <c r="CE106" s="503"/>
      <c r="CF106" s="503"/>
      <c r="CG106" s="503"/>
      <c r="CH106" s="503"/>
      <c r="CI106" s="503"/>
      <c r="CJ106" s="503"/>
    </row>
    <row r="107" spans="1:88" s="962" customFormat="1" ht="5.0999999999999996" customHeight="1" thickBot="1" x14ac:dyDescent="0.35">
      <c r="A107" s="623"/>
      <c r="B107" s="628"/>
      <c r="C107" s="628"/>
      <c r="D107" s="628"/>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503"/>
      <c r="AT107" s="503"/>
      <c r="AU107" s="503"/>
      <c r="AV107" s="503"/>
      <c r="AW107" s="503"/>
      <c r="AX107" s="503"/>
      <c r="AY107" s="503"/>
      <c r="AZ107" s="503"/>
      <c r="BA107" s="503"/>
      <c r="BB107" s="503"/>
      <c r="BC107" s="503"/>
      <c r="BD107" s="503"/>
      <c r="BE107" s="503"/>
      <c r="BF107" s="503"/>
      <c r="BG107" s="503"/>
      <c r="BH107" s="503"/>
      <c r="BI107" s="503"/>
      <c r="BJ107" s="503"/>
      <c r="BK107" s="503"/>
      <c r="BL107" s="503"/>
      <c r="BM107" s="503"/>
      <c r="BN107" s="503"/>
      <c r="BO107" s="503"/>
      <c r="BP107" s="503"/>
      <c r="BQ107" s="503"/>
      <c r="BR107" s="503"/>
      <c r="BS107" s="503"/>
      <c r="BT107" s="503"/>
      <c r="BU107" s="503"/>
      <c r="BV107" s="503"/>
      <c r="BW107" s="503"/>
      <c r="BX107" s="503"/>
      <c r="BY107" s="503"/>
      <c r="BZ107" s="503"/>
      <c r="CA107" s="503"/>
      <c r="CB107" s="503"/>
      <c r="CC107" s="503"/>
      <c r="CD107" s="503"/>
      <c r="CE107" s="503"/>
      <c r="CF107" s="503"/>
      <c r="CG107" s="503"/>
      <c r="CH107" s="503"/>
      <c r="CI107" s="503"/>
      <c r="CJ107" s="503"/>
    </row>
    <row r="108" spans="1:88" s="503" customFormat="1" ht="15.75" customHeight="1" thickBot="1" x14ac:dyDescent="0.35">
      <c r="A108" s="300"/>
      <c r="C108" s="1069"/>
      <c r="D108" s="299" t="s">
        <v>2102</v>
      </c>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row>
    <row r="109" spans="1:88" s="503" customFormat="1" ht="5.0999999999999996" customHeight="1" thickBot="1" x14ac:dyDescent="0.35">
      <c r="A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row>
    <row r="110" spans="1:88" s="503" customFormat="1" ht="15" customHeight="1" thickBot="1" x14ac:dyDescent="0.35">
      <c r="A110" s="300"/>
      <c r="C110" s="1069"/>
      <c r="D110" s="2784" t="s">
        <v>2104</v>
      </c>
      <c r="E110" s="2784"/>
      <c r="F110" s="2784"/>
      <c r="G110" s="2784"/>
      <c r="H110" s="2784"/>
      <c r="I110" s="2784"/>
      <c r="J110" s="2784"/>
      <c r="K110" s="2784"/>
      <c r="L110" s="2784"/>
      <c r="M110" s="2784"/>
      <c r="N110" s="2784"/>
      <c r="O110" s="2784"/>
      <c r="P110" s="2784"/>
      <c r="Q110" s="2784"/>
      <c r="R110" s="2784"/>
      <c r="S110" s="2784"/>
      <c r="T110" s="2784"/>
      <c r="U110" s="2784"/>
      <c r="V110" s="2784"/>
      <c r="W110" s="2784"/>
      <c r="X110" s="2784"/>
      <c r="Y110" s="2784"/>
      <c r="Z110" s="2784"/>
      <c r="AA110" s="2784"/>
      <c r="AB110" s="2784"/>
      <c r="AC110" s="2784"/>
      <c r="AD110" s="2784"/>
      <c r="AE110" s="2784"/>
      <c r="AF110" s="2784"/>
      <c r="AG110" s="2784"/>
      <c r="AH110" s="2784"/>
      <c r="AI110" s="2784"/>
      <c r="AJ110" s="2784"/>
      <c r="AK110" s="2784"/>
      <c r="AL110" s="2784"/>
      <c r="AM110" s="2784"/>
      <c r="AN110" s="2784"/>
      <c r="AO110" s="2784"/>
      <c r="AP110" s="2784"/>
      <c r="AQ110" s="2784"/>
      <c r="AR110" s="2784"/>
    </row>
    <row r="111" spans="1:88" customFormat="1" ht="15" customHeight="1" x14ac:dyDescent="0.3">
      <c r="D111" s="2784"/>
      <c r="E111" s="2784"/>
      <c r="F111" s="2784"/>
      <c r="G111" s="2784"/>
      <c r="H111" s="2784"/>
      <c r="I111" s="2784"/>
      <c r="J111" s="2784"/>
      <c r="K111" s="2784"/>
      <c r="L111" s="2784"/>
      <c r="M111" s="2784"/>
      <c r="N111" s="2784"/>
      <c r="O111" s="2784"/>
      <c r="P111" s="2784"/>
      <c r="Q111" s="2784"/>
      <c r="R111" s="2784"/>
      <c r="S111" s="2784"/>
      <c r="T111" s="2784"/>
      <c r="U111" s="2784"/>
      <c r="V111" s="2784"/>
      <c r="W111" s="2784"/>
      <c r="X111" s="2784"/>
      <c r="Y111" s="2784"/>
      <c r="Z111" s="2784"/>
      <c r="AA111" s="2784"/>
      <c r="AB111" s="2784"/>
      <c r="AC111" s="2784"/>
      <c r="AD111" s="2784"/>
      <c r="AE111" s="2784"/>
      <c r="AF111" s="2784"/>
      <c r="AG111" s="2784"/>
      <c r="AH111" s="2784"/>
      <c r="AI111" s="2784"/>
      <c r="AJ111" s="2784"/>
      <c r="AK111" s="2784"/>
      <c r="AL111" s="2784"/>
      <c r="AM111" s="2784"/>
      <c r="AN111" s="2784"/>
      <c r="AO111" s="2784"/>
      <c r="AP111" s="2784"/>
      <c r="AQ111" s="2784"/>
      <c r="AR111" s="2784"/>
    </row>
    <row r="112" spans="1:88" s="1705" customFormat="1" ht="5.25" customHeight="1" thickBot="1" x14ac:dyDescent="0.35"/>
    <row r="113" spans="1:88" s="1705" customFormat="1" ht="15" customHeight="1" thickBot="1" x14ac:dyDescent="0.35">
      <c r="D113" s="1069"/>
      <c r="E113" s="1705" t="s">
        <v>2103</v>
      </c>
    </row>
    <row r="114" spans="1:88" s="962" customFormat="1" ht="5.0999999999999996" customHeight="1" thickBot="1" x14ac:dyDescent="0.35">
      <c r="A114" s="623"/>
      <c r="B114" s="628"/>
      <c r="C114" s="628"/>
      <c r="D114" s="628"/>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628"/>
      <c r="AK114" s="628"/>
      <c r="AL114" s="628"/>
      <c r="AM114" s="628"/>
      <c r="AN114" s="628"/>
      <c r="AO114" s="628"/>
      <c r="AP114" s="628"/>
      <c r="AQ114" s="628"/>
      <c r="AR114" s="628"/>
      <c r="AS114" s="503"/>
      <c r="AT114" s="503"/>
      <c r="AU114" s="503"/>
      <c r="AV114" s="503"/>
      <c r="AW114" s="503"/>
      <c r="AX114" s="503"/>
      <c r="AY114" s="503"/>
      <c r="AZ114" s="503"/>
      <c r="BA114" s="503"/>
      <c r="BB114" s="503"/>
      <c r="BC114" s="503"/>
      <c r="BD114" s="503"/>
      <c r="BE114" s="503"/>
      <c r="BF114" s="503"/>
      <c r="BG114" s="503"/>
      <c r="BH114" s="503"/>
      <c r="BI114" s="503"/>
      <c r="BJ114" s="503"/>
      <c r="BK114" s="503"/>
      <c r="BL114" s="503"/>
      <c r="BM114" s="503"/>
      <c r="BN114" s="503"/>
      <c r="BO114" s="503"/>
      <c r="BP114" s="503"/>
      <c r="BQ114" s="503"/>
      <c r="BR114" s="503"/>
      <c r="BS114" s="503"/>
      <c r="BT114" s="503"/>
      <c r="BU114" s="503"/>
      <c r="BV114" s="503"/>
      <c r="BW114" s="503"/>
      <c r="BX114" s="503"/>
      <c r="BY114" s="503"/>
      <c r="BZ114" s="503"/>
      <c r="CA114" s="503"/>
      <c r="CB114" s="503"/>
      <c r="CC114" s="503"/>
      <c r="CD114" s="503"/>
      <c r="CE114" s="503"/>
      <c r="CF114" s="503"/>
      <c r="CG114" s="503"/>
      <c r="CH114" s="503"/>
      <c r="CI114" s="503"/>
      <c r="CJ114" s="503"/>
    </row>
    <row r="115" spans="1:88" s="1818" customFormat="1" ht="15" customHeight="1" thickBot="1" x14ac:dyDescent="0.35">
      <c r="D115" s="1069"/>
      <c r="E115" s="2797" t="s">
        <v>2239</v>
      </c>
      <c r="F115" s="2797"/>
      <c r="G115" s="2797"/>
      <c r="H115" s="2797"/>
      <c r="I115" s="2797"/>
      <c r="J115" s="2797"/>
      <c r="K115" s="2797"/>
      <c r="L115" s="2797"/>
      <c r="M115" s="2797"/>
      <c r="N115" s="2797"/>
      <c r="O115" s="2797"/>
      <c r="P115" s="2797"/>
      <c r="Q115" s="2797"/>
      <c r="R115" s="2797"/>
      <c r="S115" s="2797"/>
      <c r="T115" s="2797"/>
      <c r="U115" s="2797"/>
      <c r="V115" s="2797"/>
      <c r="W115" s="2797"/>
      <c r="X115" s="2797"/>
      <c r="Y115" s="2797"/>
      <c r="Z115" s="2797"/>
      <c r="AA115" s="2797"/>
      <c r="AB115" s="2797"/>
      <c r="AC115" s="2797"/>
      <c r="AD115" s="2797"/>
      <c r="AE115" s="2797"/>
      <c r="AF115" s="2797"/>
      <c r="AG115" s="2797"/>
      <c r="AH115" s="2797"/>
      <c r="AI115" s="2797"/>
      <c r="AJ115" s="2797"/>
      <c r="AK115" s="2797"/>
      <c r="AL115" s="2797"/>
      <c r="AM115" s="2797"/>
      <c r="AN115" s="2797"/>
      <c r="AO115" s="2797"/>
      <c r="AP115" s="2797"/>
      <c r="AQ115" s="2797"/>
      <c r="AR115" s="2797"/>
    </row>
    <row r="116" spans="1:88" s="1818" customFormat="1" ht="15" customHeight="1" thickBot="1" x14ac:dyDescent="0.35">
      <c r="D116" s="1135"/>
      <c r="E116" s="2797"/>
      <c r="F116" s="2797"/>
      <c r="G116" s="2797"/>
      <c r="H116" s="2797"/>
      <c r="I116" s="2797"/>
      <c r="J116" s="2797"/>
      <c r="K116" s="2797"/>
      <c r="L116" s="2797"/>
      <c r="M116" s="2797"/>
      <c r="N116" s="2797"/>
      <c r="O116" s="2797"/>
      <c r="P116" s="2797"/>
      <c r="Q116" s="2797"/>
      <c r="R116" s="2797"/>
      <c r="S116" s="2797"/>
      <c r="T116" s="2797"/>
      <c r="U116" s="2797"/>
      <c r="V116" s="2797"/>
      <c r="W116" s="2797"/>
      <c r="X116" s="2797"/>
      <c r="Y116" s="2797"/>
      <c r="Z116" s="2797"/>
      <c r="AA116" s="2797"/>
      <c r="AB116" s="2797"/>
      <c r="AC116" s="2797"/>
      <c r="AD116" s="2797"/>
      <c r="AE116" s="2797"/>
      <c r="AF116" s="2797"/>
      <c r="AG116" s="2797"/>
      <c r="AH116" s="2797"/>
      <c r="AI116" s="2797"/>
      <c r="AJ116" s="2797"/>
      <c r="AK116" s="2797"/>
      <c r="AL116" s="2797"/>
      <c r="AM116" s="2797"/>
      <c r="AN116" s="2797"/>
      <c r="AO116" s="2797"/>
      <c r="AP116" s="2797"/>
      <c r="AQ116" s="2797"/>
      <c r="AR116" s="2797"/>
    </row>
    <row r="117" spans="1:88" s="503" customFormat="1" ht="15.75" customHeight="1" thickBot="1" x14ac:dyDescent="0.35">
      <c r="A117" s="300"/>
      <c r="C117" s="1069"/>
      <c r="D117" s="2784" t="s">
        <v>2106</v>
      </c>
      <c r="E117" s="2784"/>
      <c r="F117" s="2784"/>
      <c r="G117" s="2784"/>
      <c r="H117" s="2784"/>
      <c r="I117" s="2784"/>
      <c r="J117" s="2784"/>
      <c r="K117" s="2784"/>
      <c r="L117" s="2784"/>
      <c r="M117" s="2784"/>
      <c r="N117" s="2784"/>
      <c r="O117" s="2784"/>
      <c r="P117" s="2784"/>
      <c r="Q117" s="2784"/>
      <c r="R117" s="2784"/>
      <c r="S117" s="2784"/>
      <c r="T117" s="2784"/>
      <c r="U117" s="2784"/>
      <c r="V117" s="2784"/>
      <c r="W117" s="2784"/>
      <c r="X117" s="2784"/>
      <c r="Y117" s="2784"/>
      <c r="Z117" s="2784"/>
      <c r="AA117" s="2784"/>
      <c r="AB117" s="2784"/>
      <c r="AC117" s="2784"/>
      <c r="AD117" s="2784"/>
      <c r="AE117" s="2784"/>
      <c r="AF117" s="2784"/>
      <c r="AG117" s="2784"/>
      <c r="AH117" s="2784"/>
      <c r="AI117" s="2784"/>
      <c r="AJ117" s="2784"/>
      <c r="AK117" s="2784"/>
      <c r="AL117" s="2784"/>
      <c r="AM117" s="2784"/>
      <c r="AN117" s="2784"/>
      <c r="AO117" s="2784"/>
      <c r="AP117" s="2784"/>
      <c r="AQ117" s="2784"/>
      <c r="AR117" s="2784"/>
    </row>
    <row r="118" spans="1:88" s="962" customFormat="1" ht="16.2" customHeight="1" x14ac:dyDescent="0.3">
      <c r="A118" s="623"/>
      <c r="B118" s="628"/>
      <c r="C118" s="628"/>
      <c r="D118" s="2784"/>
      <c r="E118" s="2784"/>
      <c r="F118" s="2784"/>
      <c r="G118" s="2784"/>
      <c r="H118" s="2784"/>
      <c r="I118" s="2784"/>
      <c r="J118" s="2784"/>
      <c r="K118" s="2784"/>
      <c r="L118" s="2784"/>
      <c r="M118" s="2784"/>
      <c r="N118" s="2784"/>
      <c r="O118" s="2784"/>
      <c r="P118" s="2784"/>
      <c r="Q118" s="2784"/>
      <c r="R118" s="2784"/>
      <c r="S118" s="2784"/>
      <c r="T118" s="2784"/>
      <c r="U118" s="2784"/>
      <c r="V118" s="2784"/>
      <c r="W118" s="2784"/>
      <c r="X118" s="2784"/>
      <c r="Y118" s="2784"/>
      <c r="Z118" s="2784"/>
      <c r="AA118" s="2784"/>
      <c r="AB118" s="2784"/>
      <c r="AC118" s="2784"/>
      <c r="AD118" s="2784"/>
      <c r="AE118" s="2784"/>
      <c r="AF118" s="2784"/>
      <c r="AG118" s="2784"/>
      <c r="AH118" s="2784"/>
      <c r="AI118" s="2784"/>
      <c r="AJ118" s="2784"/>
      <c r="AK118" s="2784"/>
      <c r="AL118" s="2784"/>
      <c r="AM118" s="2784"/>
      <c r="AN118" s="2784"/>
      <c r="AO118" s="2784"/>
      <c r="AP118" s="2784"/>
      <c r="AQ118" s="2784"/>
      <c r="AR118" s="2784"/>
      <c r="AS118" s="503"/>
      <c r="AT118" s="503"/>
      <c r="AU118" s="503"/>
      <c r="AV118" s="503"/>
      <c r="AW118" s="503"/>
      <c r="AX118" s="503"/>
      <c r="AY118" s="503"/>
      <c r="AZ118" s="503"/>
      <c r="BA118" s="503"/>
      <c r="BB118" s="503"/>
      <c r="BC118" s="503"/>
      <c r="BD118" s="503"/>
      <c r="BE118" s="503"/>
      <c r="BF118" s="503"/>
      <c r="BG118" s="503"/>
      <c r="BH118" s="503"/>
      <c r="BI118" s="503"/>
      <c r="BJ118" s="503"/>
      <c r="BK118" s="503"/>
      <c r="BL118" s="503"/>
      <c r="BM118" s="503"/>
      <c r="BN118" s="503"/>
      <c r="BO118" s="503"/>
      <c r="BP118" s="503"/>
      <c r="BQ118" s="503"/>
      <c r="BR118" s="503"/>
      <c r="BS118" s="503"/>
      <c r="BT118" s="503"/>
      <c r="BU118" s="503"/>
      <c r="BV118" s="503"/>
      <c r="BW118" s="503"/>
      <c r="BX118" s="503"/>
      <c r="BY118" s="503"/>
      <c r="BZ118" s="503"/>
      <c r="CA118" s="503"/>
      <c r="CB118" s="503"/>
      <c r="CC118" s="503"/>
      <c r="CD118" s="503"/>
      <c r="CE118" s="503"/>
      <c r="CF118" s="503"/>
      <c r="CG118" s="503"/>
      <c r="CH118" s="503"/>
      <c r="CI118" s="503"/>
      <c r="CJ118" s="503"/>
    </row>
    <row r="119" spans="1:88" s="962" customFormat="1" ht="16.2" customHeight="1" x14ac:dyDescent="0.3">
      <c r="A119" s="623"/>
      <c r="B119" s="628"/>
      <c r="C119" s="628"/>
      <c r="D119" s="2357"/>
      <c r="E119" s="2357"/>
      <c r="F119" s="2357"/>
      <c r="G119" s="2357"/>
      <c r="H119" s="2357"/>
      <c r="I119" s="2357"/>
      <c r="J119" s="2357"/>
      <c r="K119" s="2357"/>
      <c r="L119" s="2357"/>
      <c r="M119" s="2357"/>
      <c r="N119" s="2357"/>
      <c r="O119" s="2357"/>
      <c r="P119" s="2357"/>
      <c r="Q119" s="2357"/>
      <c r="R119" s="2357"/>
      <c r="S119" s="2357"/>
      <c r="T119" s="2357"/>
      <c r="U119" s="2357"/>
      <c r="V119" s="2357"/>
      <c r="W119" s="2357"/>
      <c r="X119" s="2357"/>
      <c r="Y119" s="2357"/>
      <c r="Z119" s="2357"/>
      <c r="AA119" s="2357"/>
      <c r="AB119" s="2357"/>
      <c r="AC119" s="2357"/>
      <c r="AD119" s="2357"/>
      <c r="AE119" s="2357"/>
      <c r="AF119" s="2357"/>
      <c r="AG119" s="2357"/>
      <c r="AH119" s="2357"/>
      <c r="AI119" s="2357"/>
      <c r="AJ119" s="2357"/>
      <c r="AK119" s="2357"/>
      <c r="AL119" s="2357"/>
      <c r="AM119" s="2357"/>
      <c r="AN119" s="2357"/>
      <c r="AO119" s="2357"/>
      <c r="AP119" s="2357"/>
      <c r="AQ119" s="2357"/>
      <c r="AR119" s="2357"/>
      <c r="AS119" s="503"/>
      <c r="AT119" s="503"/>
      <c r="AU119" s="503"/>
      <c r="AV119" s="503"/>
      <c r="AW119" s="503"/>
      <c r="AX119" s="503"/>
      <c r="AY119" s="503"/>
      <c r="AZ119" s="503"/>
      <c r="BA119" s="503"/>
      <c r="BB119" s="503"/>
      <c r="BC119" s="503"/>
      <c r="BD119" s="503"/>
      <c r="BE119" s="503"/>
      <c r="BF119" s="503"/>
      <c r="BG119" s="503"/>
      <c r="BH119" s="503"/>
      <c r="BI119" s="503"/>
      <c r="BJ119" s="503"/>
      <c r="BK119" s="503"/>
      <c r="BL119" s="503"/>
      <c r="BM119" s="503"/>
      <c r="BN119" s="503"/>
      <c r="BO119" s="503"/>
      <c r="BP119" s="503"/>
      <c r="BQ119" s="503"/>
      <c r="BR119" s="503"/>
      <c r="BS119" s="503"/>
      <c r="BT119" s="503"/>
      <c r="BU119" s="503"/>
      <c r="BV119" s="503"/>
      <c r="BW119" s="503"/>
      <c r="BX119" s="503"/>
      <c r="BY119" s="503"/>
      <c r="BZ119" s="503"/>
      <c r="CA119" s="503"/>
      <c r="CB119" s="503"/>
      <c r="CC119" s="503"/>
      <c r="CD119" s="503"/>
      <c r="CE119" s="503"/>
      <c r="CF119" s="503"/>
      <c r="CG119" s="503"/>
      <c r="CH119" s="503"/>
      <c r="CI119" s="503"/>
      <c r="CJ119" s="503"/>
    </row>
    <row r="120" spans="1:88" customFormat="1" ht="15" customHeight="1" x14ac:dyDescent="0.3">
      <c r="K120" s="1459" t="s">
        <v>1563</v>
      </c>
      <c r="L120" s="1220"/>
      <c r="M120" s="1220"/>
      <c r="N120" s="1478"/>
      <c r="O120" s="1478"/>
      <c r="P120" s="1478"/>
      <c r="Q120" s="1478"/>
      <c r="R120" s="503"/>
      <c r="S120" s="1459"/>
      <c r="T120" s="1459"/>
      <c r="U120" s="1459"/>
      <c r="V120" s="1459"/>
      <c r="W120" s="1459"/>
      <c r="X120" s="1459"/>
      <c r="Y120" s="1459"/>
      <c r="Z120" s="1459"/>
      <c r="AA120" s="503"/>
      <c r="AB120" s="503"/>
      <c r="AC120" s="503"/>
      <c r="AD120" s="1478"/>
      <c r="AE120" s="1480"/>
      <c r="AF120" s="2443"/>
      <c r="AG120" s="2443"/>
      <c r="AH120" s="2443"/>
      <c r="AI120" s="2443"/>
      <c r="AJ120" s="2443"/>
      <c r="AK120" s="2443"/>
      <c r="AL120" s="2443"/>
      <c r="AM120" s="2443"/>
    </row>
    <row r="121" spans="1:88" s="962" customFormat="1" ht="16.2" customHeight="1" x14ac:dyDescent="0.3">
      <c r="A121" s="623"/>
      <c r="B121" s="628"/>
      <c r="C121" s="628"/>
      <c r="D121" s="2357"/>
      <c r="E121" s="2357"/>
      <c r="F121" s="2357"/>
      <c r="G121" s="2357"/>
      <c r="H121" s="2357"/>
      <c r="I121" s="2357"/>
      <c r="J121" s="2357"/>
      <c r="K121" s="2357"/>
      <c r="L121" s="2357"/>
      <c r="M121" s="2357"/>
      <c r="N121" s="2357"/>
      <c r="O121" s="2357"/>
      <c r="P121" s="2357"/>
      <c r="Q121" s="2357"/>
      <c r="R121" s="2357"/>
      <c r="S121" s="2357"/>
      <c r="T121" s="2357"/>
      <c r="U121" s="2357"/>
      <c r="V121" s="2357"/>
      <c r="W121" s="2357"/>
      <c r="X121" s="2357"/>
      <c r="Y121" s="2357"/>
      <c r="Z121" s="2357"/>
      <c r="AA121" s="2357"/>
      <c r="AB121" s="2357"/>
      <c r="AC121" s="2357"/>
      <c r="AD121" s="2357"/>
      <c r="AE121" s="2357"/>
      <c r="AF121" s="2357"/>
      <c r="AG121" s="2357"/>
      <c r="AH121" s="2357"/>
      <c r="AI121" s="2357"/>
      <c r="AJ121" s="2357"/>
      <c r="AK121" s="2357"/>
      <c r="AL121" s="2357"/>
      <c r="AM121" s="2357"/>
      <c r="AN121" s="2357"/>
      <c r="AO121" s="2357"/>
      <c r="AP121" s="2357"/>
      <c r="AQ121" s="2357"/>
      <c r="AR121" s="2357"/>
      <c r="AS121" s="503"/>
      <c r="AT121" s="503"/>
      <c r="AU121" s="503"/>
      <c r="AV121" s="503"/>
      <c r="AW121" s="503"/>
      <c r="AX121" s="503"/>
      <c r="AY121" s="503"/>
      <c r="AZ121" s="503"/>
      <c r="BA121" s="503"/>
      <c r="BB121" s="503"/>
      <c r="BC121" s="503"/>
      <c r="BD121" s="503"/>
      <c r="BE121" s="503"/>
      <c r="BF121" s="503"/>
      <c r="BG121" s="503"/>
      <c r="BH121" s="503"/>
      <c r="BI121" s="503"/>
      <c r="BJ121" s="503"/>
      <c r="BK121" s="503"/>
      <c r="BL121" s="503"/>
      <c r="BM121" s="503"/>
      <c r="BN121" s="503"/>
      <c r="BO121" s="503"/>
      <c r="BP121" s="503"/>
      <c r="BQ121" s="503"/>
      <c r="BR121" s="503"/>
      <c r="BS121" s="503"/>
      <c r="BT121" s="503"/>
      <c r="BU121" s="503"/>
      <c r="BV121" s="503"/>
      <c r="BW121" s="503"/>
      <c r="BX121" s="503"/>
      <c r="BY121" s="503"/>
      <c r="BZ121" s="503"/>
      <c r="CA121" s="503"/>
      <c r="CB121" s="503"/>
      <c r="CC121" s="503"/>
      <c r="CD121" s="503"/>
      <c r="CE121" s="503"/>
      <c r="CF121" s="503"/>
      <c r="CG121" s="503"/>
      <c r="CH121" s="503"/>
      <c r="CI121" s="503"/>
      <c r="CJ121" s="503"/>
    </row>
    <row r="122" spans="1:88" s="215" customFormat="1" ht="15" customHeight="1" x14ac:dyDescent="0.3">
      <c r="A122" s="300"/>
      <c r="B122" s="2785" t="s">
        <v>2105</v>
      </c>
      <c r="C122" s="2785"/>
      <c r="D122" s="2785"/>
      <c r="E122" s="2785"/>
      <c r="F122" s="2785"/>
      <c r="G122" s="2785"/>
      <c r="H122" s="2785"/>
      <c r="I122" s="2785"/>
      <c r="J122" s="2785"/>
      <c r="K122" s="2785"/>
      <c r="L122" s="2785"/>
      <c r="M122" s="2785"/>
      <c r="N122" s="2785"/>
      <c r="O122" s="2785"/>
      <c r="P122" s="2785"/>
      <c r="Q122" s="2785"/>
      <c r="R122" s="2785"/>
      <c r="S122" s="2785"/>
      <c r="T122" s="2785"/>
      <c r="U122" s="2785"/>
      <c r="V122" s="2785"/>
      <c r="W122" s="2785"/>
      <c r="X122" s="2785"/>
      <c r="Y122" s="2785"/>
      <c r="Z122" s="2785"/>
      <c r="AA122" s="2785"/>
      <c r="AB122" s="2785"/>
      <c r="AC122" s="2785"/>
      <c r="AD122" s="2785"/>
      <c r="AE122" s="2785"/>
      <c r="AF122" s="2785"/>
      <c r="AG122" s="2785"/>
      <c r="AH122" s="2785"/>
      <c r="AI122" s="2785"/>
      <c r="AJ122" s="2785"/>
      <c r="AK122" s="2785"/>
      <c r="AL122" s="2785"/>
      <c r="AM122" s="2785"/>
      <c r="AN122" s="2785"/>
      <c r="AO122" s="2785"/>
      <c r="AP122" s="2785"/>
      <c r="AQ122" s="2785"/>
      <c r="AR122" s="2785"/>
      <c r="AS122" s="503"/>
      <c r="AT122" s="503"/>
      <c r="AU122" s="503"/>
      <c r="AV122" s="503"/>
      <c r="AW122" s="503"/>
      <c r="AX122" s="503"/>
      <c r="AY122" s="503"/>
      <c r="AZ122" s="503"/>
      <c r="BA122" s="503"/>
      <c r="BB122" s="503"/>
      <c r="BC122" s="503"/>
      <c r="BD122" s="503"/>
      <c r="BE122" s="503"/>
      <c r="BF122" s="503"/>
      <c r="BG122" s="503"/>
      <c r="BH122" s="503"/>
      <c r="BI122" s="503"/>
      <c r="BJ122" s="503"/>
      <c r="BK122" s="503"/>
      <c r="BL122" s="503"/>
      <c r="BM122" s="503"/>
      <c r="BN122" s="503"/>
      <c r="BO122" s="503"/>
      <c r="BP122" s="503"/>
      <c r="BQ122" s="503"/>
      <c r="BR122" s="503"/>
      <c r="BS122" s="503"/>
      <c r="BT122" s="503"/>
      <c r="BU122" s="503"/>
      <c r="BV122" s="503"/>
      <c r="BW122" s="503"/>
      <c r="BX122" s="503"/>
      <c r="BY122" s="503"/>
      <c r="BZ122" s="503"/>
      <c r="CA122" s="503"/>
      <c r="CB122" s="503"/>
      <c r="CC122" s="503"/>
      <c r="CD122" s="503"/>
      <c r="CE122" s="503"/>
      <c r="CF122" s="503"/>
      <c r="CG122" s="503"/>
      <c r="CH122" s="503"/>
      <c r="CI122" s="503"/>
      <c r="CJ122" s="503"/>
    </row>
    <row r="123" spans="1:88" s="215" customFormat="1" ht="16.95" customHeight="1" thickBot="1" x14ac:dyDescent="0.35">
      <c r="A123" s="300"/>
      <c r="B123" s="2786"/>
      <c r="C123" s="2786"/>
      <c r="D123" s="2786"/>
      <c r="E123" s="2786"/>
      <c r="F123" s="2786"/>
      <c r="G123" s="2786"/>
      <c r="H123" s="2786"/>
      <c r="I123" s="2786"/>
      <c r="J123" s="2786"/>
      <c r="K123" s="2786"/>
      <c r="L123" s="2786"/>
      <c r="M123" s="2786"/>
      <c r="N123" s="2786"/>
      <c r="O123" s="2786"/>
      <c r="P123" s="2786"/>
      <c r="Q123" s="2786"/>
      <c r="R123" s="2786"/>
      <c r="S123" s="2786"/>
      <c r="T123" s="2786"/>
      <c r="U123" s="2786"/>
      <c r="V123" s="2786"/>
      <c r="W123" s="2786"/>
      <c r="X123" s="2786"/>
      <c r="Y123" s="2786"/>
      <c r="Z123" s="2786"/>
      <c r="AA123" s="2786"/>
      <c r="AB123" s="2786"/>
      <c r="AC123" s="2786"/>
      <c r="AD123" s="2786"/>
      <c r="AE123" s="2786"/>
      <c r="AF123" s="2786"/>
      <c r="AG123" s="2786"/>
      <c r="AH123" s="2786"/>
      <c r="AI123" s="2786"/>
      <c r="AJ123" s="2786"/>
      <c r="AK123" s="2786"/>
      <c r="AL123" s="2786"/>
      <c r="AM123" s="2786"/>
      <c r="AN123" s="2786"/>
      <c r="AO123" s="2786"/>
      <c r="AP123" s="2786"/>
      <c r="AQ123" s="2786"/>
      <c r="AR123" s="2786"/>
      <c r="AS123" s="503"/>
      <c r="AT123" s="503"/>
      <c r="AU123" s="503"/>
      <c r="AV123" s="503"/>
      <c r="AW123" s="503"/>
      <c r="AX123" s="503"/>
      <c r="AY123" s="503"/>
      <c r="AZ123" s="503"/>
      <c r="BA123" s="503"/>
      <c r="BB123" s="503"/>
      <c r="BC123" s="503"/>
      <c r="BD123" s="503"/>
      <c r="BE123" s="503"/>
      <c r="BF123" s="503"/>
      <c r="BG123" s="503"/>
      <c r="BH123" s="503"/>
      <c r="BI123" s="503"/>
      <c r="BJ123" s="503"/>
      <c r="BK123" s="503"/>
      <c r="BL123" s="503"/>
      <c r="BM123" s="503"/>
      <c r="BN123" s="503"/>
      <c r="BO123" s="503"/>
      <c r="BP123" s="503"/>
      <c r="BQ123" s="503"/>
      <c r="BR123" s="503"/>
      <c r="BS123" s="503"/>
      <c r="BT123" s="503"/>
      <c r="BU123" s="503"/>
      <c r="BV123" s="503"/>
      <c r="BW123" s="503"/>
      <c r="BX123" s="503"/>
      <c r="BY123" s="503"/>
      <c r="BZ123" s="503"/>
      <c r="CA123" s="503"/>
      <c r="CB123" s="503"/>
      <c r="CC123" s="503"/>
      <c r="CD123" s="503"/>
      <c r="CE123" s="503"/>
      <c r="CF123" s="503"/>
      <c r="CG123" s="503"/>
      <c r="CH123" s="503"/>
      <c r="CI123" s="503"/>
      <c r="CJ123" s="503"/>
    </row>
    <row r="124" spans="1:88" s="215" customFormat="1" x14ac:dyDescent="0.3">
      <c r="A124" s="300"/>
      <c r="B124" s="2547"/>
      <c r="C124" s="2548"/>
      <c r="D124" s="2548"/>
      <c r="E124" s="2548"/>
      <c r="F124" s="2548"/>
      <c r="G124" s="2548"/>
      <c r="H124" s="2548"/>
      <c r="I124" s="2548"/>
      <c r="J124" s="2548"/>
      <c r="K124" s="2548"/>
      <c r="L124" s="2548"/>
      <c r="M124" s="2548"/>
      <c r="N124" s="2548"/>
      <c r="O124" s="2548"/>
      <c r="P124" s="2548"/>
      <c r="Q124" s="2548"/>
      <c r="R124" s="2548"/>
      <c r="S124" s="2548"/>
      <c r="T124" s="2548"/>
      <c r="U124" s="2548"/>
      <c r="V124" s="2548"/>
      <c r="W124" s="2548"/>
      <c r="X124" s="2548"/>
      <c r="Y124" s="2548"/>
      <c r="Z124" s="2548"/>
      <c r="AA124" s="2548"/>
      <c r="AB124" s="2548"/>
      <c r="AC124" s="2548"/>
      <c r="AD124" s="2548"/>
      <c r="AE124" s="2548"/>
      <c r="AF124" s="2548"/>
      <c r="AG124" s="2548"/>
      <c r="AH124" s="2548"/>
      <c r="AI124" s="2548"/>
      <c r="AJ124" s="2548"/>
      <c r="AK124" s="2548"/>
      <c r="AL124" s="2548"/>
      <c r="AM124" s="2548"/>
      <c r="AN124" s="2548"/>
      <c r="AO124" s="2548"/>
      <c r="AP124" s="2548"/>
      <c r="AQ124" s="2548"/>
      <c r="AR124" s="2549"/>
      <c r="AS124" s="503"/>
      <c r="AT124" s="503"/>
      <c r="AU124" s="503"/>
      <c r="AV124" s="503"/>
      <c r="AW124" s="503"/>
      <c r="AX124" s="503"/>
      <c r="AY124" s="503"/>
      <c r="AZ124" s="503"/>
      <c r="BA124" s="503"/>
      <c r="BB124" s="503"/>
      <c r="BC124" s="503"/>
      <c r="BD124" s="503"/>
      <c r="BE124" s="503"/>
      <c r="BF124" s="503"/>
      <c r="BG124" s="503"/>
      <c r="BH124" s="503"/>
      <c r="BI124" s="503"/>
      <c r="BJ124" s="503"/>
      <c r="BK124" s="503"/>
      <c r="BL124" s="503"/>
      <c r="BM124" s="503"/>
      <c r="BN124" s="503"/>
      <c r="BO124" s="503"/>
      <c r="BP124" s="503"/>
      <c r="BQ124" s="503"/>
      <c r="BR124" s="503"/>
      <c r="BS124" s="503"/>
      <c r="BT124" s="503"/>
      <c r="BU124" s="503"/>
      <c r="BV124" s="503"/>
      <c r="BW124" s="503"/>
      <c r="BX124" s="503"/>
      <c r="BY124" s="503"/>
      <c r="BZ124" s="503"/>
      <c r="CA124" s="503"/>
      <c r="CB124" s="503"/>
      <c r="CC124" s="503"/>
      <c r="CD124" s="503"/>
      <c r="CE124" s="503"/>
      <c r="CF124" s="503"/>
      <c r="CG124" s="503"/>
      <c r="CH124" s="503"/>
      <c r="CI124" s="503"/>
      <c r="CJ124" s="503"/>
    </row>
    <row r="125" spans="1:88" s="215" customFormat="1" x14ac:dyDescent="0.3">
      <c r="A125" s="300"/>
      <c r="B125" s="2550"/>
      <c r="C125" s="2551"/>
      <c r="D125" s="2551"/>
      <c r="E125" s="2551"/>
      <c r="F125" s="2551"/>
      <c r="G125" s="2551"/>
      <c r="H125" s="2551"/>
      <c r="I125" s="2551"/>
      <c r="J125" s="2551"/>
      <c r="K125" s="2551"/>
      <c r="L125" s="2551"/>
      <c r="M125" s="2551"/>
      <c r="N125" s="2551"/>
      <c r="O125" s="2551"/>
      <c r="P125" s="2551"/>
      <c r="Q125" s="2551"/>
      <c r="R125" s="2551"/>
      <c r="S125" s="2551"/>
      <c r="T125" s="2551"/>
      <c r="U125" s="2551"/>
      <c r="V125" s="2551"/>
      <c r="W125" s="2551"/>
      <c r="X125" s="2551"/>
      <c r="Y125" s="2551"/>
      <c r="Z125" s="2551"/>
      <c r="AA125" s="2551"/>
      <c r="AB125" s="2551"/>
      <c r="AC125" s="2551"/>
      <c r="AD125" s="2551"/>
      <c r="AE125" s="2551"/>
      <c r="AF125" s="2551"/>
      <c r="AG125" s="2551"/>
      <c r="AH125" s="2551"/>
      <c r="AI125" s="2551"/>
      <c r="AJ125" s="2551"/>
      <c r="AK125" s="2551"/>
      <c r="AL125" s="2551"/>
      <c r="AM125" s="2551"/>
      <c r="AN125" s="2551"/>
      <c r="AO125" s="2551"/>
      <c r="AP125" s="2551"/>
      <c r="AQ125" s="2551"/>
      <c r="AR125" s="2552"/>
      <c r="AS125" s="503"/>
      <c r="AT125" s="503"/>
      <c r="AU125" s="503"/>
      <c r="AV125" s="503"/>
      <c r="AW125" s="503"/>
      <c r="AX125" s="503"/>
      <c r="AY125" s="503"/>
      <c r="AZ125" s="503"/>
      <c r="BA125" s="503"/>
      <c r="BB125" s="503"/>
      <c r="BC125" s="503"/>
      <c r="BD125" s="503"/>
      <c r="BE125" s="503"/>
      <c r="BF125" s="503"/>
      <c r="BG125" s="503"/>
      <c r="BH125" s="503"/>
      <c r="BI125" s="503"/>
      <c r="BJ125" s="503"/>
      <c r="BK125" s="503"/>
      <c r="BL125" s="503"/>
      <c r="BM125" s="503"/>
      <c r="BN125" s="503"/>
      <c r="BO125" s="503"/>
      <c r="BP125" s="503"/>
      <c r="BQ125" s="503"/>
      <c r="BR125" s="503"/>
      <c r="BS125" s="503"/>
      <c r="BT125" s="503"/>
      <c r="BU125" s="503"/>
      <c r="BV125" s="503"/>
      <c r="BW125" s="503"/>
      <c r="BX125" s="503"/>
      <c r="BY125" s="503"/>
      <c r="BZ125" s="503"/>
      <c r="CA125" s="503"/>
      <c r="CB125" s="503"/>
      <c r="CC125" s="503"/>
      <c r="CD125" s="503"/>
      <c r="CE125" s="503"/>
      <c r="CF125" s="503"/>
      <c r="CG125" s="503"/>
      <c r="CH125" s="503"/>
      <c r="CI125" s="503"/>
      <c r="CJ125" s="503"/>
    </row>
    <row r="126" spans="1:88" s="215" customFormat="1" x14ac:dyDescent="0.3">
      <c r="A126" s="300"/>
      <c r="B126" s="2550"/>
      <c r="C126" s="2551"/>
      <c r="D126" s="2551"/>
      <c r="E126" s="2551"/>
      <c r="F126" s="2551"/>
      <c r="G126" s="2551"/>
      <c r="H126" s="2551"/>
      <c r="I126" s="2551"/>
      <c r="J126" s="2551"/>
      <c r="K126" s="2551"/>
      <c r="L126" s="2551"/>
      <c r="M126" s="2551"/>
      <c r="N126" s="2551"/>
      <c r="O126" s="2551"/>
      <c r="P126" s="2551"/>
      <c r="Q126" s="2551"/>
      <c r="R126" s="2551"/>
      <c r="S126" s="2551"/>
      <c r="T126" s="2551"/>
      <c r="U126" s="2551"/>
      <c r="V126" s="2551"/>
      <c r="W126" s="2551"/>
      <c r="X126" s="2551"/>
      <c r="Y126" s="2551"/>
      <c r="Z126" s="2551"/>
      <c r="AA126" s="2551"/>
      <c r="AB126" s="2551"/>
      <c r="AC126" s="2551"/>
      <c r="AD126" s="2551"/>
      <c r="AE126" s="2551"/>
      <c r="AF126" s="2551"/>
      <c r="AG126" s="2551"/>
      <c r="AH126" s="2551"/>
      <c r="AI126" s="2551"/>
      <c r="AJ126" s="2551"/>
      <c r="AK126" s="2551"/>
      <c r="AL126" s="2551"/>
      <c r="AM126" s="2551"/>
      <c r="AN126" s="2551"/>
      <c r="AO126" s="2551"/>
      <c r="AP126" s="2551"/>
      <c r="AQ126" s="2551"/>
      <c r="AR126" s="2552"/>
      <c r="AS126" s="503"/>
      <c r="AT126" s="503"/>
      <c r="AU126" s="503"/>
      <c r="AV126" s="503"/>
      <c r="AW126" s="503"/>
      <c r="AX126" s="503"/>
      <c r="AY126" s="503"/>
      <c r="AZ126" s="503"/>
      <c r="BA126" s="503"/>
      <c r="BB126" s="503"/>
      <c r="BC126" s="503"/>
      <c r="BD126" s="503"/>
      <c r="BE126" s="503"/>
      <c r="BF126" s="503"/>
      <c r="BG126" s="503"/>
      <c r="BH126" s="503"/>
      <c r="BI126" s="503"/>
      <c r="BJ126" s="503"/>
      <c r="BK126" s="503"/>
      <c r="BL126" s="503"/>
      <c r="BM126" s="503"/>
      <c r="BN126" s="503"/>
      <c r="BO126" s="503"/>
      <c r="BP126" s="503"/>
      <c r="BQ126" s="503"/>
      <c r="BR126" s="503"/>
      <c r="BS126" s="503"/>
      <c r="BT126" s="503"/>
      <c r="BU126" s="503"/>
      <c r="BV126" s="503"/>
      <c r="BW126" s="503"/>
      <c r="BX126" s="503"/>
      <c r="BY126" s="503"/>
      <c r="BZ126" s="503"/>
      <c r="CA126" s="503"/>
      <c r="CB126" s="503"/>
      <c r="CC126" s="503"/>
      <c r="CD126" s="503"/>
      <c r="CE126" s="503"/>
      <c r="CF126" s="503"/>
      <c r="CG126" s="503"/>
      <c r="CH126" s="503"/>
      <c r="CI126" s="503"/>
      <c r="CJ126" s="503"/>
    </row>
    <row r="127" spans="1:88" s="215" customFormat="1" x14ac:dyDescent="0.3">
      <c r="A127" s="300"/>
      <c r="B127" s="2550"/>
      <c r="C127" s="2551"/>
      <c r="D127" s="2551"/>
      <c r="E127" s="2551"/>
      <c r="F127" s="2551"/>
      <c r="G127" s="2551"/>
      <c r="H127" s="2551"/>
      <c r="I127" s="2551"/>
      <c r="J127" s="2551"/>
      <c r="K127" s="2551"/>
      <c r="L127" s="2551"/>
      <c r="M127" s="2551"/>
      <c r="N127" s="2551"/>
      <c r="O127" s="2551"/>
      <c r="P127" s="2551"/>
      <c r="Q127" s="2551"/>
      <c r="R127" s="2551"/>
      <c r="S127" s="2551"/>
      <c r="T127" s="2551"/>
      <c r="U127" s="2551"/>
      <c r="V127" s="2551"/>
      <c r="W127" s="2551"/>
      <c r="X127" s="2551"/>
      <c r="Y127" s="2551"/>
      <c r="Z127" s="2551"/>
      <c r="AA127" s="2551"/>
      <c r="AB127" s="2551"/>
      <c r="AC127" s="2551"/>
      <c r="AD127" s="2551"/>
      <c r="AE127" s="2551"/>
      <c r="AF127" s="2551"/>
      <c r="AG127" s="2551"/>
      <c r="AH127" s="2551"/>
      <c r="AI127" s="2551"/>
      <c r="AJ127" s="2551"/>
      <c r="AK127" s="2551"/>
      <c r="AL127" s="2551"/>
      <c r="AM127" s="2551"/>
      <c r="AN127" s="2551"/>
      <c r="AO127" s="2551"/>
      <c r="AP127" s="2551"/>
      <c r="AQ127" s="2551"/>
      <c r="AR127" s="2552"/>
      <c r="AS127" s="503"/>
      <c r="AT127" s="503"/>
      <c r="AU127" s="503"/>
      <c r="AV127" s="503"/>
      <c r="AW127" s="503"/>
      <c r="AX127" s="503"/>
      <c r="AY127" s="503"/>
      <c r="AZ127" s="503"/>
      <c r="BA127" s="503"/>
      <c r="BB127" s="503"/>
      <c r="BC127" s="503"/>
      <c r="BD127" s="503"/>
      <c r="BE127" s="503"/>
      <c r="BF127" s="503"/>
      <c r="BG127" s="503"/>
      <c r="BH127" s="503"/>
      <c r="BI127" s="503"/>
      <c r="BJ127" s="503"/>
      <c r="BK127" s="503"/>
      <c r="BL127" s="503"/>
      <c r="BM127" s="503"/>
      <c r="BN127" s="503"/>
      <c r="BO127" s="503"/>
      <c r="BP127" s="503"/>
      <c r="BQ127" s="503"/>
      <c r="BR127" s="503"/>
      <c r="BS127" s="503"/>
      <c r="BT127" s="503"/>
      <c r="BU127" s="503"/>
      <c r="BV127" s="503"/>
      <c r="BW127" s="503"/>
      <c r="BX127" s="503"/>
      <c r="BY127" s="503"/>
      <c r="BZ127" s="503"/>
      <c r="CA127" s="503"/>
      <c r="CB127" s="503"/>
      <c r="CC127" s="503"/>
      <c r="CD127" s="503"/>
      <c r="CE127" s="503"/>
      <c r="CF127" s="503"/>
      <c r="CG127" s="503"/>
      <c r="CH127" s="503"/>
      <c r="CI127" s="503"/>
      <c r="CJ127" s="503"/>
    </row>
    <row r="128" spans="1:88" s="215" customFormat="1" x14ac:dyDescent="0.3">
      <c r="A128" s="300"/>
      <c r="B128" s="2550"/>
      <c r="C128" s="2551"/>
      <c r="D128" s="2551"/>
      <c r="E128" s="2551"/>
      <c r="F128" s="2551"/>
      <c r="G128" s="2551"/>
      <c r="H128" s="2551"/>
      <c r="I128" s="2551"/>
      <c r="J128" s="2551"/>
      <c r="K128" s="2551"/>
      <c r="L128" s="2551"/>
      <c r="M128" s="2551"/>
      <c r="N128" s="2551"/>
      <c r="O128" s="2551"/>
      <c r="P128" s="2551"/>
      <c r="Q128" s="2551"/>
      <c r="R128" s="2551"/>
      <c r="S128" s="2551"/>
      <c r="T128" s="2551"/>
      <c r="U128" s="2551"/>
      <c r="V128" s="2551"/>
      <c r="W128" s="2551"/>
      <c r="X128" s="2551"/>
      <c r="Y128" s="2551"/>
      <c r="Z128" s="2551"/>
      <c r="AA128" s="2551"/>
      <c r="AB128" s="2551"/>
      <c r="AC128" s="2551"/>
      <c r="AD128" s="2551"/>
      <c r="AE128" s="2551"/>
      <c r="AF128" s="2551"/>
      <c r="AG128" s="2551"/>
      <c r="AH128" s="2551"/>
      <c r="AI128" s="2551"/>
      <c r="AJ128" s="2551"/>
      <c r="AK128" s="2551"/>
      <c r="AL128" s="2551"/>
      <c r="AM128" s="2551"/>
      <c r="AN128" s="2551"/>
      <c r="AO128" s="2551"/>
      <c r="AP128" s="2551"/>
      <c r="AQ128" s="2551"/>
      <c r="AR128" s="2552"/>
      <c r="AS128" s="503"/>
      <c r="AT128" s="503"/>
      <c r="AU128" s="503"/>
      <c r="AV128" s="503"/>
      <c r="AW128" s="503"/>
      <c r="AX128" s="503"/>
      <c r="AY128" s="503"/>
      <c r="AZ128" s="503"/>
      <c r="BA128" s="503"/>
      <c r="BB128" s="503"/>
      <c r="BC128" s="503"/>
      <c r="BD128" s="503"/>
      <c r="BE128" s="503"/>
      <c r="BF128" s="503"/>
      <c r="BG128" s="503"/>
      <c r="BH128" s="503"/>
      <c r="BI128" s="503"/>
      <c r="BJ128" s="503"/>
      <c r="BK128" s="503"/>
      <c r="BL128" s="503"/>
      <c r="BM128" s="503"/>
      <c r="BN128" s="503"/>
      <c r="BO128" s="503"/>
      <c r="BP128" s="503"/>
      <c r="BQ128" s="503"/>
      <c r="BR128" s="503"/>
      <c r="BS128" s="503"/>
      <c r="BT128" s="503"/>
      <c r="BU128" s="503"/>
      <c r="BV128" s="503"/>
      <c r="BW128" s="503"/>
      <c r="BX128" s="503"/>
      <c r="BY128" s="503"/>
      <c r="BZ128" s="503"/>
      <c r="CA128" s="503"/>
      <c r="CB128" s="503"/>
      <c r="CC128" s="503"/>
      <c r="CD128" s="503"/>
      <c r="CE128" s="503"/>
      <c r="CF128" s="503"/>
      <c r="CG128" s="503"/>
      <c r="CH128" s="503"/>
      <c r="CI128" s="503"/>
      <c r="CJ128" s="503"/>
    </row>
    <row r="129" spans="1:88" s="215" customFormat="1" x14ac:dyDescent="0.3">
      <c r="A129" s="300"/>
      <c r="B129" s="2550"/>
      <c r="C129" s="2551"/>
      <c r="D129" s="2551"/>
      <c r="E129" s="2551"/>
      <c r="F129" s="2551"/>
      <c r="G129" s="2551"/>
      <c r="H129" s="2551"/>
      <c r="I129" s="2551"/>
      <c r="J129" s="2551"/>
      <c r="K129" s="2551"/>
      <c r="L129" s="2551"/>
      <c r="M129" s="2551"/>
      <c r="N129" s="2551"/>
      <c r="O129" s="2551"/>
      <c r="P129" s="2551"/>
      <c r="Q129" s="2551"/>
      <c r="R129" s="2551"/>
      <c r="S129" s="2551"/>
      <c r="T129" s="2551"/>
      <c r="U129" s="2551"/>
      <c r="V129" s="2551"/>
      <c r="W129" s="2551"/>
      <c r="X129" s="2551"/>
      <c r="Y129" s="2551"/>
      <c r="Z129" s="2551"/>
      <c r="AA129" s="2551"/>
      <c r="AB129" s="2551"/>
      <c r="AC129" s="2551"/>
      <c r="AD129" s="2551"/>
      <c r="AE129" s="2551"/>
      <c r="AF129" s="2551"/>
      <c r="AG129" s="2551"/>
      <c r="AH129" s="2551"/>
      <c r="AI129" s="2551"/>
      <c r="AJ129" s="2551"/>
      <c r="AK129" s="2551"/>
      <c r="AL129" s="2551"/>
      <c r="AM129" s="2551"/>
      <c r="AN129" s="2551"/>
      <c r="AO129" s="2551"/>
      <c r="AP129" s="2551"/>
      <c r="AQ129" s="2551"/>
      <c r="AR129" s="2552"/>
      <c r="AS129" s="503"/>
      <c r="AT129" s="503"/>
      <c r="AU129" s="503"/>
      <c r="AV129" s="503"/>
      <c r="AW129" s="503"/>
      <c r="AX129" s="503"/>
      <c r="AY129" s="503"/>
      <c r="AZ129" s="503"/>
      <c r="BA129" s="503"/>
      <c r="BB129" s="503"/>
      <c r="BC129" s="503"/>
      <c r="BD129" s="503"/>
      <c r="BE129" s="503"/>
      <c r="BF129" s="503"/>
      <c r="BG129" s="503"/>
      <c r="BH129" s="503"/>
      <c r="BI129" s="503"/>
      <c r="BJ129" s="503"/>
      <c r="BK129" s="503"/>
      <c r="BL129" s="503"/>
      <c r="BM129" s="503"/>
      <c r="BN129" s="503"/>
      <c r="BO129" s="503"/>
      <c r="BP129" s="503"/>
      <c r="BQ129" s="503"/>
      <c r="BR129" s="503"/>
      <c r="BS129" s="503"/>
      <c r="BT129" s="503"/>
      <c r="BU129" s="503"/>
      <c r="BV129" s="503"/>
      <c r="BW129" s="503"/>
      <c r="BX129" s="503"/>
      <c r="BY129" s="503"/>
      <c r="BZ129" s="503"/>
      <c r="CA129" s="503"/>
      <c r="CB129" s="503"/>
      <c r="CC129" s="503"/>
      <c r="CD129" s="503"/>
      <c r="CE129" s="503"/>
      <c r="CF129" s="503"/>
      <c r="CG129" s="503"/>
      <c r="CH129" s="503"/>
      <c r="CI129" s="503"/>
      <c r="CJ129" s="503"/>
    </row>
    <row r="130" spans="1:88" s="215" customFormat="1" x14ac:dyDescent="0.3">
      <c r="A130" s="300"/>
      <c r="B130" s="2550"/>
      <c r="C130" s="2551"/>
      <c r="D130" s="2551"/>
      <c r="E130" s="2551"/>
      <c r="F130" s="2551"/>
      <c r="G130" s="2551"/>
      <c r="H130" s="2551"/>
      <c r="I130" s="2551"/>
      <c r="J130" s="2551"/>
      <c r="K130" s="2551"/>
      <c r="L130" s="2551"/>
      <c r="M130" s="2551"/>
      <c r="N130" s="2551"/>
      <c r="O130" s="2551"/>
      <c r="P130" s="2551"/>
      <c r="Q130" s="2551"/>
      <c r="R130" s="2551"/>
      <c r="S130" s="2551"/>
      <c r="T130" s="2551"/>
      <c r="U130" s="2551"/>
      <c r="V130" s="2551"/>
      <c r="W130" s="2551"/>
      <c r="X130" s="2551"/>
      <c r="Y130" s="2551"/>
      <c r="Z130" s="2551"/>
      <c r="AA130" s="2551"/>
      <c r="AB130" s="2551"/>
      <c r="AC130" s="2551"/>
      <c r="AD130" s="2551"/>
      <c r="AE130" s="2551"/>
      <c r="AF130" s="2551"/>
      <c r="AG130" s="2551"/>
      <c r="AH130" s="2551"/>
      <c r="AI130" s="2551"/>
      <c r="AJ130" s="2551"/>
      <c r="AK130" s="2551"/>
      <c r="AL130" s="2551"/>
      <c r="AM130" s="2551"/>
      <c r="AN130" s="2551"/>
      <c r="AO130" s="2551"/>
      <c r="AP130" s="2551"/>
      <c r="AQ130" s="2551"/>
      <c r="AR130" s="2552"/>
      <c r="AS130" s="503"/>
      <c r="AT130" s="503"/>
      <c r="AU130" s="503"/>
      <c r="AV130" s="503"/>
      <c r="AW130" s="503"/>
      <c r="AX130" s="503"/>
      <c r="AY130" s="503"/>
      <c r="AZ130" s="503"/>
      <c r="BA130" s="503"/>
      <c r="BB130" s="503"/>
      <c r="BC130" s="503"/>
      <c r="BD130" s="503"/>
      <c r="BE130" s="503"/>
      <c r="BF130" s="503"/>
      <c r="BG130" s="503"/>
      <c r="BH130" s="503"/>
      <c r="BI130" s="503"/>
      <c r="BJ130" s="503"/>
      <c r="BK130" s="503"/>
      <c r="BL130" s="503"/>
      <c r="BM130" s="503"/>
      <c r="BN130" s="503"/>
      <c r="BO130" s="503"/>
      <c r="BP130" s="503"/>
      <c r="BQ130" s="503"/>
      <c r="BR130" s="503"/>
      <c r="BS130" s="503"/>
      <c r="BT130" s="503"/>
      <c r="BU130" s="503"/>
      <c r="BV130" s="503"/>
      <c r="BW130" s="503"/>
      <c r="BX130" s="503"/>
      <c r="BY130" s="503"/>
      <c r="BZ130" s="503"/>
      <c r="CA130" s="503"/>
      <c r="CB130" s="503"/>
      <c r="CC130" s="503"/>
      <c r="CD130" s="503"/>
      <c r="CE130" s="503"/>
      <c r="CF130" s="503"/>
      <c r="CG130" s="503"/>
      <c r="CH130" s="503"/>
      <c r="CI130" s="503"/>
      <c r="CJ130" s="503"/>
    </row>
    <row r="131" spans="1:88" s="215" customFormat="1" x14ac:dyDescent="0.3">
      <c r="A131" s="300"/>
      <c r="B131" s="2550"/>
      <c r="C131" s="2551"/>
      <c r="D131" s="2551"/>
      <c r="E131" s="2551"/>
      <c r="F131" s="2551"/>
      <c r="G131" s="2551"/>
      <c r="H131" s="2551"/>
      <c r="I131" s="2551"/>
      <c r="J131" s="2551"/>
      <c r="K131" s="2551"/>
      <c r="L131" s="2551"/>
      <c r="M131" s="2551"/>
      <c r="N131" s="2551"/>
      <c r="O131" s="2551"/>
      <c r="P131" s="2551"/>
      <c r="Q131" s="2551"/>
      <c r="R131" s="2551"/>
      <c r="S131" s="2551"/>
      <c r="T131" s="2551"/>
      <c r="U131" s="2551"/>
      <c r="V131" s="2551"/>
      <c r="W131" s="2551"/>
      <c r="X131" s="2551"/>
      <c r="Y131" s="2551"/>
      <c r="Z131" s="2551"/>
      <c r="AA131" s="2551"/>
      <c r="AB131" s="2551"/>
      <c r="AC131" s="2551"/>
      <c r="AD131" s="2551"/>
      <c r="AE131" s="2551"/>
      <c r="AF131" s="2551"/>
      <c r="AG131" s="2551"/>
      <c r="AH131" s="2551"/>
      <c r="AI131" s="2551"/>
      <c r="AJ131" s="2551"/>
      <c r="AK131" s="2551"/>
      <c r="AL131" s="2551"/>
      <c r="AM131" s="2551"/>
      <c r="AN131" s="2551"/>
      <c r="AO131" s="2551"/>
      <c r="AP131" s="2551"/>
      <c r="AQ131" s="2551"/>
      <c r="AR131" s="2552"/>
      <c r="AS131" s="503"/>
      <c r="AT131" s="503"/>
      <c r="AU131" s="503"/>
      <c r="AV131" s="503"/>
      <c r="AW131" s="503"/>
      <c r="AX131" s="503"/>
      <c r="AY131" s="503"/>
      <c r="AZ131" s="503"/>
      <c r="BA131" s="503"/>
      <c r="BB131" s="503"/>
      <c r="BC131" s="503"/>
      <c r="BD131" s="503"/>
      <c r="BE131" s="503"/>
      <c r="BF131" s="503"/>
      <c r="BG131" s="503"/>
      <c r="BH131" s="503"/>
      <c r="BI131" s="503"/>
      <c r="BJ131" s="503"/>
      <c r="BK131" s="503"/>
      <c r="BL131" s="503"/>
      <c r="BM131" s="503"/>
      <c r="BN131" s="503"/>
      <c r="BO131" s="503"/>
      <c r="BP131" s="503"/>
      <c r="BQ131" s="503"/>
      <c r="BR131" s="503"/>
      <c r="BS131" s="503"/>
      <c r="BT131" s="503"/>
      <c r="BU131" s="503"/>
      <c r="BV131" s="503"/>
      <c r="BW131" s="503"/>
      <c r="BX131" s="503"/>
      <c r="BY131" s="503"/>
      <c r="BZ131" s="503"/>
      <c r="CA131" s="503"/>
      <c r="CB131" s="503"/>
      <c r="CC131" s="503"/>
      <c r="CD131" s="503"/>
      <c r="CE131" s="503"/>
      <c r="CF131" s="503"/>
      <c r="CG131" s="503"/>
      <c r="CH131" s="503"/>
      <c r="CI131" s="503"/>
      <c r="CJ131" s="503"/>
    </row>
    <row r="132" spans="1:88" s="215" customFormat="1" x14ac:dyDescent="0.3">
      <c r="A132" s="300"/>
      <c r="B132" s="2550"/>
      <c r="C132" s="2551"/>
      <c r="D132" s="2551"/>
      <c r="E132" s="2551"/>
      <c r="F132" s="2551"/>
      <c r="G132" s="2551"/>
      <c r="H132" s="2551"/>
      <c r="I132" s="2551"/>
      <c r="J132" s="2551"/>
      <c r="K132" s="2551"/>
      <c r="L132" s="2551"/>
      <c r="M132" s="2551"/>
      <c r="N132" s="2551"/>
      <c r="O132" s="2551"/>
      <c r="P132" s="2551"/>
      <c r="Q132" s="2551"/>
      <c r="R132" s="2551"/>
      <c r="S132" s="2551"/>
      <c r="T132" s="2551"/>
      <c r="U132" s="2551"/>
      <c r="V132" s="2551"/>
      <c r="W132" s="2551"/>
      <c r="X132" s="2551"/>
      <c r="Y132" s="2551"/>
      <c r="Z132" s="2551"/>
      <c r="AA132" s="2551"/>
      <c r="AB132" s="2551"/>
      <c r="AC132" s="2551"/>
      <c r="AD132" s="2551"/>
      <c r="AE132" s="2551"/>
      <c r="AF132" s="2551"/>
      <c r="AG132" s="2551"/>
      <c r="AH132" s="2551"/>
      <c r="AI132" s="2551"/>
      <c r="AJ132" s="2551"/>
      <c r="AK132" s="2551"/>
      <c r="AL132" s="2551"/>
      <c r="AM132" s="2551"/>
      <c r="AN132" s="2551"/>
      <c r="AO132" s="2551"/>
      <c r="AP132" s="2551"/>
      <c r="AQ132" s="2551"/>
      <c r="AR132" s="2552"/>
      <c r="AS132" s="503"/>
      <c r="AT132" s="503"/>
      <c r="AU132" s="503"/>
      <c r="AV132" s="503"/>
      <c r="AW132" s="503"/>
      <c r="AX132" s="503"/>
      <c r="AY132" s="503"/>
      <c r="AZ132" s="503"/>
      <c r="BA132" s="503"/>
      <c r="BB132" s="503"/>
      <c r="BC132" s="503"/>
      <c r="BD132" s="503"/>
      <c r="BE132" s="503"/>
      <c r="BF132" s="503"/>
      <c r="BG132" s="503"/>
      <c r="BH132" s="503"/>
      <c r="BI132" s="503"/>
      <c r="BJ132" s="503"/>
      <c r="BK132" s="503"/>
      <c r="BL132" s="503"/>
      <c r="BM132" s="503"/>
      <c r="BN132" s="503"/>
      <c r="BO132" s="503"/>
      <c r="BP132" s="503"/>
      <c r="BQ132" s="503"/>
      <c r="BR132" s="503"/>
      <c r="BS132" s="503"/>
      <c r="BT132" s="503"/>
      <c r="BU132" s="503"/>
      <c r="BV132" s="503"/>
      <c r="BW132" s="503"/>
      <c r="BX132" s="503"/>
      <c r="BY132" s="503"/>
      <c r="BZ132" s="503"/>
      <c r="CA132" s="503"/>
      <c r="CB132" s="503"/>
      <c r="CC132" s="503"/>
      <c r="CD132" s="503"/>
      <c r="CE132" s="503"/>
      <c r="CF132" s="503"/>
      <c r="CG132" s="503"/>
      <c r="CH132" s="503"/>
      <c r="CI132" s="503"/>
      <c r="CJ132" s="503"/>
    </row>
    <row r="133" spans="1:88" s="215" customFormat="1" ht="12" customHeight="1" x14ac:dyDescent="0.3">
      <c r="A133" s="300"/>
      <c r="B133" s="2550"/>
      <c r="C133" s="2551"/>
      <c r="D133" s="2551"/>
      <c r="E133" s="2551"/>
      <c r="F133" s="2551"/>
      <c r="G133" s="2551"/>
      <c r="H133" s="2551"/>
      <c r="I133" s="2551"/>
      <c r="J133" s="2551"/>
      <c r="K133" s="2551"/>
      <c r="L133" s="2551"/>
      <c r="M133" s="2551"/>
      <c r="N133" s="2551"/>
      <c r="O133" s="2551"/>
      <c r="P133" s="2551"/>
      <c r="Q133" s="2551"/>
      <c r="R133" s="2551"/>
      <c r="S133" s="2551"/>
      <c r="T133" s="2551"/>
      <c r="U133" s="2551"/>
      <c r="V133" s="2551"/>
      <c r="W133" s="2551"/>
      <c r="X133" s="2551"/>
      <c r="Y133" s="2551"/>
      <c r="Z133" s="2551"/>
      <c r="AA133" s="2551"/>
      <c r="AB133" s="2551"/>
      <c r="AC133" s="2551"/>
      <c r="AD133" s="2551"/>
      <c r="AE133" s="2551"/>
      <c r="AF133" s="2551"/>
      <c r="AG133" s="2551"/>
      <c r="AH133" s="2551"/>
      <c r="AI133" s="2551"/>
      <c r="AJ133" s="2551"/>
      <c r="AK133" s="2551"/>
      <c r="AL133" s="2551"/>
      <c r="AM133" s="2551"/>
      <c r="AN133" s="2551"/>
      <c r="AO133" s="2551"/>
      <c r="AP133" s="2551"/>
      <c r="AQ133" s="2551"/>
      <c r="AR133" s="2552"/>
      <c r="AS133" s="503"/>
      <c r="AT133" s="503"/>
      <c r="AU133" s="503"/>
      <c r="AV133" s="503"/>
      <c r="AW133" s="503"/>
      <c r="AX133" s="503"/>
      <c r="AY133" s="503"/>
      <c r="AZ133" s="503"/>
      <c r="BA133" s="503"/>
      <c r="BB133" s="503"/>
      <c r="BC133" s="503"/>
      <c r="BD133" s="503"/>
      <c r="BE133" s="503"/>
      <c r="BF133" s="503"/>
      <c r="BG133" s="503"/>
      <c r="BH133" s="503"/>
      <c r="BI133" s="503"/>
      <c r="BJ133" s="503"/>
      <c r="BK133" s="503"/>
      <c r="BL133" s="503"/>
      <c r="BM133" s="503"/>
      <c r="BN133" s="503"/>
      <c r="BO133" s="503"/>
      <c r="BP133" s="503"/>
      <c r="BQ133" s="503"/>
      <c r="BR133" s="503"/>
      <c r="BS133" s="503"/>
      <c r="BT133" s="503"/>
      <c r="BU133" s="503"/>
      <c r="BV133" s="503"/>
      <c r="BW133" s="503"/>
      <c r="BX133" s="503"/>
      <c r="BY133" s="503"/>
      <c r="BZ133" s="503"/>
      <c r="CA133" s="503"/>
      <c r="CB133" s="503"/>
      <c r="CC133" s="503"/>
      <c r="CD133" s="503"/>
      <c r="CE133" s="503"/>
      <c r="CF133" s="503"/>
      <c r="CG133" s="503"/>
      <c r="CH133" s="503"/>
      <c r="CI133" s="503"/>
      <c r="CJ133" s="503"/>
    </row>
    <row r="134" spans="1:88" s="215" customFormat="1" x14ac:dyDescent="0.3">
      <c r="A134" s="300"/>
      <c r="B134" s="2550"/>
      <c r="C134" s="2551"/>
      <c r="D134" s="2551"/>
      <c r="E134" s="2551"/>
      <c r="F134" s="2551"/>
      <c r="G134" s="2551"/>
      <c r="H134" s="2551"/>
      <c r="I134" s="2551"/>
      <c r="J134" s="2551"/>
      <c r="K134" s="2551"/>
      <c r="L134" s="2551"/>
      <c r="M134" s="2551"/>
      <c r="N134" s="2551"/>
      <c r="O134" s="2551"/>
      <c r="P134" s="2551"/>
      <c r="Q134" s="2551"/>
      <c r="R134" s="2551"/>
      <c r="S134" s="2551"/>
      <c r="T134" s="2551"/>
      <c r="U134" s="2551"/>
      <c r="V134" s="2551"/>
      <c r="W134" s="2551"/>
      <c r="X134" s="2551"/>
      <c r="Y134" s="2551"/>
      <c r="Z134" s="2551"/>
      <c r="AA134" s="2551"/>
      <c r="AB134" s="2551"/>
      <c r="AC134" s="2551"/>
      <c r="AD134" s="2551"/>
      <c r="AE134" s="2551"/>
      <c r="AF134" s="2551"/>
      <c r="AG134" s="2551"/>
      <c r="AH134" s="2551"/>
      <c r="AI134" s="2551"/>
      <c r="AJ134" s="2551"/>
      <c r="AK134" s="2551"/>
      <c r="AL134" s="2551"/>
      <c r="AM134" s="2551"/>
      <c r="AN134" s="2551"/>
      <c r="AO134" s="2551"/>
      <c r="AP134" s="2551"/>
      <c r="AQ134" s="2551"/>
      <c r="AR134" s="2552"/>
      <c r="AS134" s="503"/>
      <c r="AT134" s="503"/>
      <c r="AU134" s="503"/>
      <c r="AV134" s="503"/>
      <c r="AW134" s="503"/>
      <c r="AX134" s="503"/>
      <c r="AY134" s="503"/>
      <c r="AZ134" s="503"/>
      <c r="BA134" s="503"/>
      <c r="BB134" s="503"/>
      <c r="BC134" s="503"/>
      <c r="BD134" s="503"/>
      <c r="BE134" s="503"/>
      <c r="BF134" s="503"/>
      <c r="BG134" s="503"/>
      <c r="BH134" s="503"/>
      <c r="BI134" s="503"/>
      <c r="BJ134" s="503"/>
      <c r="BK134" s="503"/>
      <c r="BL134" s="503"/>
      <c r="BM134" s="503"/>
      <c r="BN134" s="503"/>
      <c r="BO134" s="503"/>
      <c r="BP134" s="503"/>
      <c r="BQ134" s="503"/>
      <c r="BR134" s="503"/>
      <c r="BS134" s="503"/>
      <c r="BT134" s="503"/>
      <c r="BU134" s="503"/>
      <c r="BV134" s="503"/>
      <c r="BW134" s="503"/>
      <c r="BX134" s="503"/>
      <c r="BY134" s="503"/>
      <c r="BZ134" s="503"/>
      <c r="CA134" s="503"/>
      <c r="CB134" s="503"/>
      <c r="CC134" s="503"/>
      <c r="CD134" s="503"/>
      <c r="CE134" s="503"/>
      <c r="CF134" s="503"/>
      <c r="CG134" s="503"/>
      <c r="CH134" s="503"/>
      <c r="CI134" s="503"/>
      <c r="CJ134" s="503"/>
    </row>
    <row r="135" spans="1:88" s="215" customFormat="1" ht="44.4" customHeight="1" thickBot="1" x14ac:dyDescent="0.35">
      <c r="A135" s="300"/>
      <c r="B135" s="2553"/>
      <c r="C135" s="2554"/>
      <c r="D135" s="2554"/>
      <c r="E135" s="2554"/>
      <c r="F135" s="2554"/>
      <c r="G135" s="2554"/>
      <c r="H135" s="2554"/>
      <c r="I135" s="2554"/>
      <c r="J135" s="2554"/>
      <c r="K135" s="2554"/>
      <c r="L135" s="2554"/>
      <c r="M135" s="2554"/>
      <c r="N135" s="2554"/>
      <c r="O135" s="2554"/>
      <c r="P135" s="2554"/>
      <c r="Q135" s="2554"/>
      <c r="R135" s="2554"/>
      <c r="S135" s="2554"/>
      <c r="T135" s="2554"/>
      <c r="U135" s="2554"/>
      <c r="V135" s="2554"/>
      <c r="W135" s="2554"/>
      <c r="X135" s="2554"/>
      <c r="Y135" s="2554"/>
      <c r="Z135" s="2554"/>
      <c r="AA135" s="2554"/>
      <c r="AB135" s="2554"/>
      <c r="AC135" s="2554"/>
      <c r="AD135" s="2554"/>
      <c r="AE135" s="2554"/>
      <c r="AF135" s="2554"/>
      <c r="AG135" s="2554"/>
      <c r="AH135" s="2554"/>
      <c r="AI135" s="2554"/>
      <c r="AJ135" s="2554"/>
      <c r="AK135" s="2554"/>
      <c r="AL135" s="2554"/>
      <c r="AM135" s="2554"/>
      <c r="AN135" s="2554"/>
      <c r="AO135" s="2554"/>
      <c r="AP135" s="2554"/>
      <c r="AQ135" s="2554"/>
      <c r="AR135" s="2555"/>
      <c r="AS135" s="503"/>
      <c r="AT135" s="503"/>
      <c r="AU135" s="503"/>
      <c r="AV135" s="503"/>
      <c r="AW135" s="503"/>
      <c r="AX135" s="503"/>
      <c r="AY135" s="503"/>
      <c r="AZ135" s="503"/>
      <c r="BA135" s="503"/>
      <c r="BB135" s="503"/>
      <c r="BC135" s="503"/>
      <c r="BD135" s="503"/>
      <c r="BE135" s="503"/>
      <c r="BF135" s="503"/>
      <c r="BG135" s="503"/>
      <c r="BH135" s="503"/>
      <c r="BI135" s="503"/>
      <c r="BJ135" s="503"/>
      <c r="BK135" s="503"/>
      <c r="BL135" s="503"/>
      <c r="BM135" s="503"/>
      <c r="BN135" s="503"/>
      <c r="BO135" s="503"/>
      <c r="BP135" s="503"/>
      <c r="BQ135" s="503"/>
      <c r="BR135" s="503"/>
      <c r="BS135" s="503"/>
      <c r="BT135" s="503"/>
      <c r="BU135" s="503"/>
      <c r="BV135" s="503"/>
      <c r="BW135" s="503"/>
      <c r="BX135" s="503"/>
      <c r="BY135" s="503"/>
      <c r="BZ135" s="503"/>
      <c r="CA135" s="503"/>
      <c r="CB135" s="503"/>
      <c r="CC135" s="503"/>
      <c r="CD135" s="503"/>
      <c r="CE135" s="503"/>
      <c r="CF135" s="503"/>
      <c r="CG135" s="503"/>
      <c r="CH135" s="503"/>
      <c r="CI135" s="503"/>
      <c r="CJ135" s="503"/>
    </row>
    <row r="136" spans="1:88" s="503" customFormat="1" ht="5.0999999999999996" customHeight="1" x14ac:dyDescent="0.3">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c r="AE136" s="300"/>
      <c r="AF136" s="300"/>
      <c r="AG136" s="300"/>
      <c r="AH136" s="300"/>
      <c r="AI136" s="300"/>
      <c r="AJ136" s="300"/>
      <c r="AK136" s="300"/>
      <c r="AL136" s="300"/>
      <c r="AM136" s="300"/>
      <c r="AN136" s="300"/>
      <c r="AO136" s="300"/>
      <c r="AP136" s="300"/>
      <c r="AQ136" s="300"/>
      <c r="AR136" s="300"/>
    </row>
    <row r="137" spans="1:88" s="503" customFormat="1" ht="5.0999999999999996" customHeight="1" thickBot="1" x14ac:dyDescent="0.3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c r="AE137" s="300"/>
      <c r="AF137" s="300"/>
      <c r="AG137" s="300"/>
      <c r="AH137" s="300"/>
      <c r="AI137" s="300"/>
      <c r="AJ137" s="300"/>
      <c r="AK137" s="300"/>
      <c r="AL137" s="300"/>
      <c r="AM137" s="300"/>
      <c r="AN137" s="300"/>
      <c r="AO137" s="300"/>
      <c r="AP137" s="300"/>
      <c r="AQ137" s="300"/>
      <c r="AR137" s="300"/>
    </row>
    <row r="138" spans="1:88" s="215" customFormat="1" ht="15" thickBot="1" x14ac:dyDescent="0.35">
      <c r="A138" s="623" t="s">
        <v>568</v>
      </c>
      <c r="B138" s="2444" t="s">
        <v>179</v>
      </c>
      <c r="C138" s="2445"/>
      <c r="D138" s="2445"/>
      <c r="E138" s="2445"/>
      <c r="F138" s="2445"/>
      <c r="G138" s="2445"/>
      <c r="H138" s="2445"/>
      <c r="I138" s="2445"/>
      <c r="J138" s="2445"/>
      <c r="K138" s="2445"/>
      <c r="L138" s="2445"/>
      <c r="M138" s="2445"/>
      <c r="N138" s="2445"/>
      <c r="O138" s="2445"/>
      <c r="P138" s="2445"/>
      <c r="Q138" s="2445"/>
      <c r="R138" s="2445"/>
      <c r="S138" s="2445"/>
      <c r="T138" s="2445"/>
      <c r="U138" s="2445"/>
      <c r="V138" s="2445"/>
      <c r="W138" s="2445"/>
      <c r="X138" s="2445"/>
      <c r="Y138" s="2445"/>
      <c r="Z138" s="2445"/>
      <c r="AA138" s="2445"/>
      <c r="AB138" s="2445"/>
      <c r="AC138" s="2445"/>
      <c r="AD138" s="2445"/>
      <c r="AE138" s="2445"/>
      <c r="AF138" s="2445"/>
      <c r="AG138" s="2445"/>
      <c r="AH138" s="2445"/>
      <c r="AI138" s="2445"/>
      <c r="AJ138" s="2445"/>
      <c r="AK138" s="2445"/>
      <c r="AL138" s="2445"/>
      <c r="AM138" s="2445"/>
      <c r="AN138" s="2445"/>
      <c r="AO138" s="2445"/>
      <c r="AP138" s="2445"/>
      <c r="AQ138" s="2445"/>
      <c r="AR138" s="2446"/>
      <c r="AS138" s="503"/>
      <c r="AT138" s="503"/>
      <c r="AU138" s="503"/>
      <c r="AV138" s="503"/>
      <c r="AW138" s="503"/>
      <c r="AX138" s="503"/>
      <c r="AY138" s="503"/>
      <c r="AZ138" s="503"/>
      <c r="BA138" s="503"/>
      <c r="BB138" s="503"/>
      <c r="BC138" s="503"/>
      <c r="BD138" s="503"/>
      <c r="BE138" s="503"/>
      <c r="BF138" s="503"/>
      <c r="BG138" s="503"/>
      <c r="BH138" s="503"/>
      <c r="BI138" s="503"/>
      <c r="BJ138" s="503"/>
      <c r="BK138" s="503"/>
      <c r="BL138" s="503"/>
      <c r="BM138" s="503"/>
      <c r="BN138" s="503"/>
      <c r="BO138" s="503"/>
      <c r="BP138" s="503"/>
      <c r="BQ138" s="503"/>
      <c r="BR138" s="503"/>
      <c r="BS138" s="503"/>
      <c r="BT138" s="503"/>
      <c r="BU138" s="503"/>
      <c r="BV138" s="503"/>
      <c r="BW138" s="503"/>
      <c r="BX138" s="503"/>
      <c r="BY138" s="503"/>
      <c r="BZ138" s="503"/>
      <c r="CA138" s="503"/>
      <c r="CB138" s="503"/>
      <c r="CC138" s="503"/>
      <c r="CD138" s="503"/>
      <c r="CE138" s="503"/>
      <c r="CF138" s="503"/>
      <c r="CG138" s="503"/>
      <c r="CH138" s="503"/>
      <c r="CI138" s="503"/>
      <c r="CJ138" s="503"/>
    </row>
    <row r="139" spans="1:88" s="503" customFormat="1" x14ac:dyDescent="0.3">
      <c r="A139" s="300"/>
      <c r="B139" s="2447" t="s">
        <v>1670</v>
      </c>
      <c r="C139" s="3500"/>
      <c r="D139" s="3500"/>
      <c r="E139" s="3500"/>
      <c r="F139" s="3500"/>
      <c r="G139" s="3500"/>
      <c r="H139" s="3500"/>
      <c r="I139" s="3500"/>
      <c r="J139" s="3500"/>
      <c r="K139" s="3500"/>
      <c r="L139" s="3500"/>
      <c r="M139" s="3500"/>
      <c r="N139" s="3500"/>
      <c r="O139" s="3500"/>
      <c r="P139" s="3500"/>
      <c r="Q139" s="3500"/>
      <c r="R139" s="3500"/>
      <c r="S139" s="3500"/>
      <c r="T139" s="3500"/>
      <c r="U139" s="3500"/>
      <c r="V139" s="3500"/>
      <c r="W139" s="3500"/>
      <c r="X139" s="3500"/>
      <c r="Y139" s="3500"/>
      <c r="Z139" s="3500"/>
      <c r="AA139" s="3500"/>
      <c r="AB139" s="3500"/>
      <c r="AC139" s="3500"/>
      <c r="AD139" s="3500"/>
      <c r="AE139" s="3500"/>
      <c r="AF139" s="3500"/>
      <c r="AG139" s="3500"/>
      <c r="AH139" s="3500"/>
      <c r="AI139" s="3500"/>
      <c r="AJ139" s="3500"/>
      <c r="AK139" s="3500"/>
      <c r="AL139" s="3500"/>
      <c r="AM139" s="3500"/>
      <c r="AN139" s="3500"/>
      <c r="AO139" s="3500"/>
      <c r="AP139" s="3500"/>
      <c r="AQ139" s="3500"/>
      <c r="AR139" s="3500"/>
    </row>
    <row r="140" spans="1:88" s="503" customFormat="1" x14ac:dyDescent="0.3">
      <c r="A140" s="300"/>
      <c r="B140" s="2818"/>
      <c r="C140" s="2818"/>
      <c r="D140" s="2818"/>
      <c r="E140" s="2818"/>
      <c r="F140" s="2818"/>
      <c r="G140" s="2818"/>
      <c r="H140" s="2818"/>
      <c r="I140" s="2818"/>
      <c r="J140" s="2818"/>
      <c r="K140" s="2818"/>
      <c r="L140" s="2818"/>
      <c r="M140" s="2818"/>
      <c r="N140" s="2818"/>
      <c r="O140" s="2818"/>
      <c r="P140" s="2818"/>
      <c r="Q140" s="2818"/>
      <c r="R140" s="2818"/>
      <c r="S140" s="2818"/>
      <c r="T140" s="2818"/>
      <c r="U140" s="2818"/>
      <c r="V140" s="2818"/>
      <c r="W140" s="2818"/>
      <c r="X140" s="2818"/>
      <c r="Y140" s="2818"/>
      <c r="Z140" s="2818"/>
      <c r="AA140" s="2818"/>
      <c r="AB140" s="2818"/>
      <c r="AC140" s="2818"/>
      <c r="AD140" s="2818"/>
      <c r="AE140" s="2818"/>
      <c r="AF140" s="2818"/>
      <c r="AG140" s="2818"/>
      <c r="AH140" s="2818"/>
      <c r="AI140" s="2818"/>
      <c r="AJ140" s="2818"/>
      <c r="AK140" s="2818"/>
      <c r="AL140" s="2818"/>
      <c r="AM140" s="2818"/>
      <c r="AN140" s="2818"/>
      <c r="AO140" s="2818"/>
      <c r="AP140" s="2818"/>
      <c r="AQ140" s="2818"/>
      <c r="AR140" s="2818"/>
    </row>
    <row r="141" spans="1:88" s="503" customFormat="1" ht="5.0999999999999996" customHeight="1" x14ac:dyDescent="0.3">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c r="AE141" s="300"/>
      <c r="AF141" s="300"/>
      <c r="AG141" s="300"/>
      <c r="AH141" s="300"/>
      <c r="AI141" s="300"/>
      <c r="AJ141" s="300"/>
      <c r="AK141" s="300"/>
      <c r="AL141" s="300"/>
      <c r="AM141" s="300"/>
      <c r="AN141" s="300"/>
      <c r="AO141" s="300"/>
      <c r="AP141" s="300"/>
      <c r="AQ141" s="300"/>
      <c r="AR141" s="300"/>
    </row>
    <row r="142" spans="1:88" s="215" customFormat="1" ht="15" customHeight="1" x14ac:dyDescent="0.3">
      <c r="A142" s="300"/>
      <c r="B142" s="300"/>
      <c r="C142" s="2648" t="s">
        <v>180</v>
      </c>
      <c r="D142" s="2649"/>
      <c r="E142" s="2649"/>
      <c r="F142" s="2649"/>
      <c r="G142" s="2649"/>
      <c r="H142" s="2649"/>
      <c r="I142" s="2649"/>
      <c r="J142" s="2650"/>
      <c r="K142" s="2648" t="s">
        <v>181</v>
      </c>
      <c r="L142" s="2649"/>
      <c r="M142" s="2649"/>
      <c r="N142" s="2649"/>
      <c r="O142" s="2649"/>
      <c r="P142" s="2649"/>
      <c r="Q142" s="2650"/>
      <c r="R142" s="2648" t="s">
        <v>119</v>
      </c>
      <c r="S142" s="2649"/>
      <c r="T142" s="2649"/>
      <c r="U142" s="2649"/>
      <c r="V142" s="2649"/>
      <c r="W142" s="2649"/>
      <c r="X142" s="2649"/>
      <c r="Y142" s="2649"/>
      <c r="Z142" s="2649"/>
      <c r="AA142" s="2649"/>
      <c r="AB142" s="2649"/>
      <c r="AC142" s="2649"/>
      <c r="AD142" s="2649"/>
      <c r="AE142" s="2649"/>
      <c r="AF142" s="2649"/>
      <c r="AG142" s="2649"/>
      <c r="AH142" s="2649"/>
      <c r="AI142" s="2649"/>
      <c r="AJ142" s="2649"/>
      <c r="AK142" s="2649"/>
      <c r="AL142" s="2649"/>
      <c r="AM142" s="2649"/>
      <c r="AN142" s="2649"/>
      <c r="AO142" s="2649"/>
      <c r="AP142" s="2649"/>
      <c r="AQ142" s="3498"/>
      <c r="AR142" s="3499"/>
      <c r="AS142" s="503"/>
      <c r="AT142" s="503"/>
      <c r="AU142" s="503"/>
      <c r="AV142" s="503"/>
      <c r="AW142" s="503"/>
      <c r="AX142" s="503"/>
      <c r="AY142" s="503"/>
      <c r="AZ142" s="503"/>
      <c r="BA142" s="503"/>
      <c r="BB142" s="503"/>
      <c r="BC142" s="503"/>
      <c r="BD142" s="503"/>
      <c r="BE142" s="503"/>
      <c r="BF142" s="503"/>
      <c r="BG142" s="503"/>
      <c r="BH142" s="503"/>
      <c r="BI142" s="503"/>
      <c r="BJ142" s="503"/>
      <c r="BK142" s="503"/>
      <c r="BL142" s="503"/>
      <c r="BM142" s="503"/>
      <c r="BN142" s="503"/>
      <c r="BO142" s="503"/>
      <c r="BP142" s="503"/>
      <c r="BQ142" s="503"/>
      <c r="BR142" s="503"/>
      <c r="BS142" s="503"/>
      <c r="BT142" s="503"/>
      <c r="BU142" s="503"/>
      <c r="BV142" s="503"/>
      <c r="BW142" s="503"/>
      <c r="BX142" s="503"/>
      <c r="BY142" s="503"/>
      <c r="BZ142" s="503"/>
      <c r="CA142" s="503"/>
      <c r="CB142" s="503"/>
      <c r="CC142" s="503"/>
      <c r="CD142" s="503"/>
      <c r="CE142" s="503"/>
      <c r="CF142" s="503"/>
      <c r="CG142" s="503"/>
      <c r="CH142" s="503"/>
      <c r="CI142" s="503"/>
      <c r="CJ142" s="503"/>
    </row>
    <row r="143" spans="1:88" s="215" customFormat="1" x14ac:dyDescent="0.3">
      <c r="A143" s="300"/>
      <c r="B143" s="300"/>
      <c r="C143" s="2651"/>
      <c r="D143" s="2652"/>
      <c r="E143" s="2652"/>
      <c r="F143" s="2652"/>
      <c r="G143" s="2652"/>
      <c r="H143" s="2652"/>
      <c r="I143" s="2652"/>
      <c r="J143" s="2653"/>
      <c r="K143" s="2651"/>
      <c r="L143" s="2652"/>
      <c r="M143" s="2652"/>
      <c r="N143" s="2652"/>
      <c r="O143" s="2652"/>
      <c r="P143" s="2652"/>
      <c r="Q143" s="2653"/>
      <c r="R143" s="2654"/>
      <c r="S143" s="2655"/>
      <c r="T143" s="2655"/>
      <c r="U143" s="2655"/>
      <c r="V143" s="2655"/>
      <c r="W143" s="2655"/>
      <c r="X143" s="2655"/>
      <c r="Y143" s="2655"/>
      <c r="Z143" s="2655"/>
      <c r="AA143" s="2655"/>
      <c r="AB143" s="2655"/>
      <c r="AC143" s="2655"/>
      <c r="AD143" s="2655"/>
      <c r="AE143" s="2655"/>
      <c r="AF143" s="2655"/>
      <c r="AG143" s="2655"/>
      <c r="AH143" s="2655"/>
      <c r="AI143" s="2655"/>
      <c r="AJ143" s="2655"/>
      <c r="AK143" s="2655"/>
      <c r="AL143" s="2655"/>
      <c r="AM143" s="2655"/>
      <c r="AN143" s="2655"/>
      <c r="AO143" s="2655"/>
      <c r="AP143" s="2655"/>
      <c r="AQ143" s="3496"/>
      <c r="AR143" s="3497"/>
      <c r="AS143" s="503"/>
      <c r="AT143" s="503"/>
      <c r="AU143" s="503"/>
      <c r="AV143" s="503"/>
      <c r="AW143" s="503"/>
      <c r="AX143" s="503"/>
      <c r="AY143" s="503"/>
      <c r="AZ143" s="503"/>
      <c r="BA143" s="503"/>
      <c r="BB143" s="503"/>
      <c r="BC143" s="503"/>
      <c r="BD143" s="503"/>
      <c r="BE143" s="503"/>
      <c r="BF143" s="503"/>
      <c r="BG143" s="503"/>
      <c r="BH143" s="503"/>
      <c r="BI143" s="503"/>
      <c r="BJ143" s="503"/>
      <c r="BK143" s="503"/>
      <c r="BL143" s="503"/>
      <c r="BM143" s="503"/>
      <c r="BN143" s="503"/>
      <c r="BO143" s="503"/>
      <c r="BP143" s="503"/>
      <c r="BQ143" s="503"/>
      <c r="BR143" s="503"/>
      <c r="BS143" s="503"/>
      <c r="BT143" s="503"/>
      <c r="BU143" s="503"/>
      <c r="BV143" s="503"/>
      <c r="BW143" s="503"/>
      <c r="BX143" s="503"/>
      <c r="BY143" s="503"/>
      <c r="BZ143" s="503"/>
      <c r="CA143" s="503"/>
      <c r="CB143" s="503"/>
      <c r="CC143" s="503"/>
      <c r="CD143" s="503"/>
      <c r="CE143" s="503"/>
      <c r="CF143" s="503"/>
      <c r="CG143" s="503"/>
      <c r="CH143" s="503"/>
      <c r="CI143" s="503"/>
      <c r="CJ143" s="503"/>
    </row>
    <row r="144" spans="1:88" s="215" customFormat="1" x14ac:dyDescent="0.3">
      <c r="A144" s="300"/>
      <c r="B144" s="300"/>
      <c r="C144" s="2654"/>
      <c r="D144" s="2655"/>
      <c r="E144" s="2655"/>
      <c r="F144" s="2655"/>
      <c r="G144" s="2655"/>
      <c r="H144" s="2655"/>
      <c r="I144" s="2655"/>
      <c r="J144" s="2656"/>
      <c r="K144" s="2654"/>
      <c r="L144" s="2655"/>
      <c r="M144" s="2655"/>
      <c r="N144" s="2655"/>
      <c r="O144" s="2655"/>
      <c r="P144" s="2655"/>
      <c r="Q144" s="2656"/>
      <c r="R144" s="2556" t="s">
        <v>183</v>
      </c>
      <c r="S144" s="2556"/>
      <c r="T144" s="2556"/>
      <c r="U144" s="2556"/>
      <c r="V144" s="2556"/>
      <c r="W144" s="2556"/>
      <c r="X144" s="2556"/>
      <c r="Y144" s="2556" t="s">
        <v>182</v>
      </c>
      <c r="Z144" s="2556"/>
      <c r="AA144" s="2556"/>
      <c r="AB144" s="2556"/>
      <c r="AC144" s="2556"/>
      <c r="AD144" s="2556"/>
      <c r="AE144" s="2556"/>
      <c r="AF144" s="2556"/>
      <c r="AG144" s="2556"/>
      <c r="AH144" s="3494" t="s">
        <v>1568</v>
      </c>
      <c r="AI144" s="3495"/>
      <c r="AJ144" s="3495"/>
      <c r="AK144" s="3495"/>
      <c r="AL144" s="3495"/>
      <c r="AM144" s="3495"/>
      <c r="AN144" s="3495"/>
      <c r="AO144" s="3495"/>
      <c r="AP144" s="3495"/>
      <c r="AQ144" s="3496"/>
      <c r="AR144" s="3497"/>
      <c r="AS144" s="503"/>
      <c r="AT144" s="503"/>
      <c r="AU144" s="503"/>
      <c r="AV144" s="503"/>
      <c r="AW144" s="503"/>
      <c r="AX144" s="503"/>
      <c r="AY144" s="503"/>
      <c r="AZ144" s="503"/>
      <c r="BA144" s="503"/>
      <c r="BB144" s="503"/>
      <c r="BC144" s="503"/>
      <c r="BD144" s="503"/>
      <c r="BE144" s="503"/>
      <c r="BF144" s="503"/>
      <c r="BG144" s="503"/>
      <c r="BH144" s="503"/>
      <c r="BI144" s="503"/>
      <c r="BJ144" s="503"/>
      <c r="BK144" s="503"/>
      <c r="BL144" s="503"/>
      <c r="BM144" s="503"/>
      <c r="BN144" s="503"/>
      <c r="BO144" s="503"/>
      <c r="BP144" s="503"/>
      <c r="BQ144" s="503"/>
      <c r="BR144" s="503"/>
      <c r="BS144" s="503"/>
      <c r="BT144" s="503"/>
      <c r="BU144" s="503"/>
      <c r="BV144" s="503"/>
      <c r="BW144" s="503"/>
      <c r="BX144" s="503"/>
      <c r="BY144" s="503"/>
      <c r="BZ144" s="503"/>
      <c r="CA144" s="503"/>
      <c r="CB144" s="503"/>
      <c r="CC144" s="503"/>
      <c r="CD144" s="503"/>
      <c r="CE144" s="503"/>
      <c r="CF144" s="503"/>
      <c r="CG144" s="503"/>
      <c r="CH144" s="503"/>
      <c r="CI144" s="503"/>
      <c r="CJ144" s="503"/>
    </row>
    <row r="145" spans="1:88" s="215" customFormat="1" ht="41.25" customHeight="1" x14ac:dyDescent="0.3">
      <c r="A145" s="300"/>
      <c r="B145" s="300"/>
      <c r="C145" s="2449" t="s">
        <v>1569</v>
      </c>
      <c r="D145" s="2450"/>
      <c r="E145" s="2450"/>
      <c r="F145" s="2450"/>
      <c r="G145" s="2450"/>
      <c r="H145" s="2450"/>
      <c r="I145" s="2450"/>
      <c r="J145" s="2451"/>
      <c r="K145" s="2474"/>
      <c r="L145" s="2475"/>
      <c r="M145" s="2475"/>
      <c r="N145" s="2475"/>
      <c r="O145" s="2475"/>
      <c r="P145" s="2475"/>
      <c r="Q145" s="2476"/>
      <c r="R145" s="2500"/>
      <c r="S145" s="2500"/>
      <c r="T145" s="2500"/>
      <c r="U145" s="2500"/>
      <c r="V145" s="2500"/>
      <c r="W145" s="2500"/>
      <c r="X145" s="2500"/>
      <c r="Y145" s="2501">
        <v>30</v>
      </c>
      <c r="Z145" s="2501"/>
      <c r="AA145" s="2501"/>
      <c r="AB145" s="2501"/>
      <c r="AC145" s="2501"/>
      <c r="AD145" s="2501"/>
      <c r="AE145" s="2501"/>
      <c r="AF145" s="2501"/>
      <c r="AG145" s="2501"/>
      <c r="AH145" s="2471"/>
      <c r="AI145" s="2472"/>
      <c r="AJ145" s="2472"/>
      <c r="AK145" s="2472"/>
      <c r="AL145" s="2472"/>
      <c r="AM145" s="2472"/>
      <c r="AN145" s="2472"/>
      <c r="AO145" s="2472"/>
      <c r="AP145" s="2472"/>
      <c r="AQ145" s="2765"/>
      <c r="AR145" s="2766"/>
      <c r="AS145" s="503"/>
      <c r="AT145" s="503"/>
      <c r="AU145" s="503"/>
      <c r="AV145" s="503"/>
      <c r="AW145" s="503"/>
      <c r="AX145" s="503"/>
      <c r="AY145" s="503"/>
      <c r="AZ145" s="503"/>
      <c r="BA145" s="503"/>
      <c r="BB145" s="503"/>
      <c r="BC145" s="503"/>
      <c r="BD145" s="503"/>
      <c r="BE145" s="503"/>
      <c r="BF145" s="503"/>
      <c r="BG145" s="503"/>
      <c r="BH145" s="503"/>
      <c r="BI145" s="503"/>
      <c r="BJ145" s="503"/>
      <c r="BK145" s="503"/>
      <c r="BL145" s="503"/>
      <c r="BM145" s="503"/>
      <c r="BN145" s="503"/>
      <c r="BO145" s="503"/>
      <c r="BP145" s="503"/>
      <c r="BQ145" s="503"/>
      <c r="BR145" s="1628">
        <f>K145</f>
        <v>0</v>
      </c>
      <c r="BS145" s="503"/>
      <c r="BT145" s="503"/>
      <c r="BU145" s="503"/>
      <c r="BV145" s="503"/>
      <c r="BW145" s="503"/>
      <c r="BX145" s="503"/>
      <c r="BY145" s="503"/>
      <c r="BZ145" s="503"/>
      <c r="CA145" s="503"/>
      <c r="CB145" s="503"/>
      <c r="CC145" s="503"/>
      <c r="CD145" s="503"/>
      <c r="CE145" s="503"/>
      <c r="CF145" s="503"/>
      <c r="CG145" s="503"/>
      <c r="CH145" s="503"/>
      <c r="CI145" s="503"/>
      <c r="CJ145" s="503"/>
    </row>
    <row r="146" spans="1:88" s="215" customFormat="1" ht="42" customHeight="1" x14ac:dyDescent="0.3">
      <c r="A146" s="300"/>
      <c r="B146" s="300"/>
      <c r="C146" s="2449" t="s">
        <v>1570</v>
      </c>
      <c r="D146" s="3007"/>
      <c r="E146" s="3007"/>
      <c r="F146" s="3007"/>
      <c r="G146" s="3007"/>
      <c r="H146" s="3007"/>
      <c r="I146" s="3007"/>
      <c r="J146" s="3008"/>
      <c r="K146" s="2474"/>
      <c r="L146" s="3010"/>
      <c r="M146" s="3010"/>
      <c r="N146" s="3010"/>
      <c r="O146" s="3010"/>
      <c r="P146" s="3010"/>
      <c r="Q146" s="3011"/>
      <c r="R146" s="2589">
        <v>0</v>
      </c>
      <c r="S146" s="2590"/>
      <c r="T146" s="2590"/>
      <c r="U146" s="2590"/>
      <c r="V146" s="2590"/>
      <c r="W146" s="2590"/>
      <c r="X146" s="2591"/>
      <c r="Y146" s="3012"/>
      <c r="Z146" s="3013"/>
      <c r="AA146" s="3013"/>
      <c r="AB146" s="3013"/>
      <c r="AC146" s="3013"/>
      <c r="AD146" s="3013"/>
      <c r="AE146" s="3013"/>
      <c r="AF146" s="3013"/>
      <c r="AG146" s="3014"/>
      <c r="AH146" s="3012"/>
      <c r="AI146" s="3521"/>
      <c r="AJ146" s="3521"/>
      <c r="AK146" s="3521"/>
      <c r="AL146" s="3521"/>
      <c r="AM146" s="3521"/>
      <c r="AN146" s="3521"/>
      <c r="AO146" s="3521"/>
      <c r="AP146" s="3521"/>
      <c r="AQ146" s="3522"/>
      <c r="AR146" s="3523"/>
      <c r="AS146" s="503"/>
      <c r="AT146" s="503"/>
      <c r="AU146" s="503"/>
      <c r="AV146" s="503"/>
      <c r="AW146" s="503"/>
      <c r="AX146" s="503"/>
      <c r="AY146" s="503"/>
      <c r="AZ146" s="503"/>
      <c r="BA146" s="503"/>
      <c r="BB146" s="503"/>
      <c r="BC146" s="503"/>
      <c r="BD146" s="503"/>
      <c r="BE146" s="503"/>
      <c r="BF146" s="503"/>
      <c r="BG146" s="503"/>
      <c r="BH146" s="503"/>
      <c r="BI146" s="503"/>
      <c r="BJ146" s="503"/>
      <c r="BK146" s="503"/>
      <c r="BL146" s="503"/>
      <c r="BM146" s="503"/>
      <c r="BN146" s="503"/>
      <c r="BO146" s="503"/>
      <c r="BP146" s="503"/>
      <c r="BQ146" s="503"/>
      <c r="BR146" s="1628">
        <f>K146</f>
        <v>0</v>
      </c>
      <c r="BS146" s="503"/>
      <c r="BT146" s="503"/>
      <c r="BU146" s="503"/>
      <c r="BV146" s="503"/>
      <c r="BW146" s="503"/>
      <c r="BX146" s="503"/>
      <c r="BY146" s="503"/>
      <c r="BZ146" s="503"/>
      <c r="CA146" s="503"/>
      <c r="CB146" s="503"/>
      <c r="CC146" s="503"/>
      <c r="CD146" s="503"/>
      <c r="CE146" s="503"/>
      <c r="CF146" s="503"/>
      <c r="CG146" s="503"/>
      <c r="CH146" s="503"/>
      <c r="CI146" s="503"/>
      <c r="CJ146" s="503"/>
    </row>
    <row r="147" spans="1:88" s="215" customFormat="1" ht="53.25" customHeight="1" x14ac:dyDescent="0.3">
      <c r="A147" s="300"/>
      <c r="B147" s="300"/>
      <c r="C147" s="2449" t="s">
        <v>1666</v>
      </c>
      <c r="D147" s="2450"/>
      <c r="E147" s="2450"/>
      <c r="F147" s="2450"/>
      <c r="G147" s="2450"/>
      <c r="H147" s="2450"/>
      <c r="I147" s="2450"/>
      <c r="J147" s="2451"/>
      <c r="K147" s="2474"/>
      <c r="L147" s="3010"/>
      <c r="M147" s="3010"/>
      <c r="N147" s="3010"/>
      <c r="O147" s="3010"/>
      <c r="P147" s="3010"/>
      <c r="Q147" s="3011"/>
      <c r="R147" s="2589">
        <v>0</v>
      </c>
      <c r="S147" s="2590"/>
      <c r="T147" s="2590"/>
      <c r="U147" s="2590"/>
      <c r="V147" s="2590"/>
      <c r="W147" s="2590"/>
      <c r="X147" s="2591"/>
      <c r="Y147" s="2470"/>
      <c r="Z147" s="2470"/>
      <c r="AA147" s="2470"/>
      <c r="AB147" s="2470"/>
      <c r="AC147" s="2470"/>
      <c r="AD147" s="2470"/>
      <c r="AE147" s="2470"/>
      <c r="AF147" s="2470"/>
      <c r="AG147" s="2470"/>
      <c r="AH147" s="2471"/>
      <c r="AI147" s="2472"/>
      <c r="AJ147" s="2472"/>
      <c r="AK147" s="2472"/>
      <c r="AL147" s="2472"/>
      <c r="AM147" s="2472"/>
      <c r="AN147" s="2472"/>
      <c r="AO147" s="2472"/>
      <c r="AP147" s="2472"/>
      <c r="AQ147" s="2765"/>
      <c r="AR147" s="2766"/>
      <c r="AS147" s="503"/>
      <c r="AT147" s="503"/>
      <c r="AU147" s="503"/>
      <c r="AV147" s="503"/>
      <c r="AW147" s="503"/>
      <c r="AX147" s="503"/>
      <c r="AY147" s="503"/>
      <c r="AZ147" s="503"/>
      <c r="BA147" s="503"/>
      <c r="BB147" s="503"/>
      <c r="BC147" s="503"/>
      <c r="BD147" s="503"/>
      <c r="BE147" s="503"/>
      <c r="BF147" s="503"/>
      <c r="BG147" s="503"/>
      <c r="BH147" s="503"/>
      <c r="BI147" s="503"/>
      <c r="BJ147" s="503"/>
      <c r="BK147" s="503"/>
      <c r="BL147" s="503"/>
      <c r="BM147" s="503"/>
      <c r="BN147" s="503"/>
      <c r="BO147" s="503"/>
      <c r="BP147" s="503"/>
      <c r="BQ147" s="503"/>
      <c r="BR147" s="1628">
        <f>K147</f>
        <v>0</v>
      </c>
      <c r="BS147" s="503"/>
      <c r="BT147" s="503"/>
      <c r="BU147" s="503"/>
      <c r="BV147" s="503"/>
      <c r="BW147" s="503"/>
      <c r="BX147" s="503"/>
      <c r="BY147" s="503"/>
      <c r="BZ147" s="503"/>
      <c r="CA147" s="503"/>
      <c r="CB147" s="503"/>
      <c r="CC147" s="503"/>
      <c r="CD147" s="503"/>
      <c r="CE147" s="503"/>
      <c r="CF147" s="503"/>
      <c r="CG147" s="503"/>
      <c r="CH147" s="503"/>
      <c r="CI147" s="503"/>
      <c r="CJ147" s="503"/>
    </row>
    <row r="148" spans="1:88" s="215" customFormat="1" ht="29.25" customHeight="1" x14ac:dyDescent="0.3">
      <c r="A148" s="300"/>
      <c r="B148" s="300"/>
      <c r="C148" s="2575" t="s">
        <v>1491</v>
      </c>
      <c r="D148" s="2575"/>
      <c r="E148" s="2575"/>
      <c r="F148" s="2575"/>
      <c r="G148" s="2575"/>
      <c r="H148" s="2575"/>
      <c r="I148" s="2575"/>
      <c r="J148" s="2575"/>
      <c r="K148" s="3527"/>
      <c r="L148" s="3527"/>
      <c r="M148" s="3527"/>
      <c r="N148" s="3527"/>
      <c r="O148" s="3527"/>
      <c r="P148" s="3527"/>
      <c r="Q148" s="3527"/>
      <c r="R148" s="2576"/>
      <c r="S148" s="2576"/>
      <c r="T148" s="2576"/>
      <c r="U148" s="2576"/>
      <c r="V148" s="2576"/>
      <c r="W148" s="2576"/>
      <c r="X148" s="2576"/>
      <c r="Y148" s="2576"/>
      <c r="Z148" s="2576"/>
      <c r="AA148" s="2576"/>
      <c r="AB148" s="2576"/>
      <c r="AC148" s="2576"/>
      <c r="AD148" s="2576"/>
      <c r="AE148" s="2576"/>
      <c r="AF148" s="2576"/>
      <c r="AG148" s="2576"/>
      <c r="AH148" s="2577"/>
      <c r="AI148" s="2578"/>
      <c r="AJ148" s="2578"/>
      <c r="AK148" s="2578"/>
      <c r="AL148" s="2578"/>
      <c r="AM148" s="2578"/>
      <c r="AN148" s="2578"/>
      <c r="AO148" s="2578"/>
      <c r="AP148" s="2578"/>
      <c r="AQ148" s="3525"/>
      <c r="AR148" s="3526"/>
      <c r="AS148" s="503"/>
      <c r="AT148" s="503"/>
      <c r="AU148" s="503"/>
      <c r="AV148" s="503"/>
      <c r="AW148" s="503"/>
      <c r="AX148" s="503"/>
      <c r="AY148" s="503"/>
      <c r="AZ148" s="503"/>
      <c r="BA148" s="503"/>
      <c r="BB148" s="503"/>
      <c r="BC148" s="503"/>
      <c r="BD148" s="503"/>
      <c r="BE148" s="503"/>
      <c r="BF148" s="503"/>
      <c r="BG148" s="503"/>
      <c r="BH148" s="503"/>
      <c r="BI148" s="503"/>
      <c r="BJ148" s="503"/>
      <c r="BK148" s="503"/>
      <c r="BL148" s="503"/>
      <c r="BM148" s="503"/>
      <c r="BN148" s="503"/>
      <c r="BO148" s="503"/>
      <c r="BP148" s="503"/>
      <c r="BQ148" s="503"/>
      <c r="BR148" s="503"/>
      <c r="BS148" s="503"/>
      <c r="BT148" s="503"/>
      <c r="BU148" s="503"/>
      <c r="BV148" s="503"/>
      <c r="BW148" s="503"/>
      <c r="BX148" s="503"/>
      <c r="BY148" s="503"/>
      <c r="BZ148" s="503"/>
      <c r="CA148" s="503"/>
      <c r="CB148" s="503"/>
      <c r="CC148" s="503"/>
      <c r="CD148" s="503"/>
      <c r="CE148" s="503"/>
      <c r="CF148" s="503"/>
      <c r="CG148" s="503"/>
      <c r="CH148" s="503"/>
      <c r="CI148" s="503"/>
      <c r="CJ148" s="503"/>
    </row>
    <row r="149" spans="1:88" s="215" customFormat="1" ht="25.2" customHeight="1" x14ac:dyDescent="0.3">
      <c r="A149" s="300"/>
      <c r="B149" s="300"/>
      <c r="C149" s="2485" t="s">
        <v>185</v>
      </c>
      <c r="D149" s="2485"/>
      <c r="E149" s="2485"/>
      <c r="F149" s="2485"/>
      <c r="G149" s="2485"/>
      <c r="H149" s="2485"/>
      <c r="I149" s="2485"/>
      <c r="J149" s="2485"/>
      <c r="K149" s="3527"/>
      <c r="L149" s="3527"/>
      <c r="M149" s="3527"/>
      <c r="N149" s="3527"/>
      <c r="O149" s="3527"/>
      <c r="P149" s="3527"/>
      <c r="Q149" s="3527"/>
      <c r="R149" s="2576"/>
      <c r="S149" s="2576"/>
      <c r="T149" s="2576"/>
      <c r="U149" s="2576"/>
      <c r="V149" s="2576"/>
      <c r="W149" s="2576"/>
      <c r="X149" s="2576"/>
      <c r="Y149" s="2576"/>
      <c r="Z149" s="2576"/>
      <c r="AA149" s="2576"/>
      <c r="AB149" s="2576"/>
      <c r="AC149" s="2576"/>
      <c r="AD149" s="2576"/>
      <c r="AE149" s="2576"/>
      <c r="AF149" s="2576"/>
      <c r="AG149" s="2576"/>
      <c r="AH149" s="2577"/>
      <c r="AI149" s="2578"/>
      <c r="AJ149" s="2578"/>
      <c r="AK149" s="2578"/>
      <c r="AL149" s="2578"/>
      <c r="AM149" s="2578"/>
      <c r="AN149" s="2578"/>
      <c r="AO149" s="2578"/>
      <c r="AP149" s="2578"/>
      <c r="AQ149" s="3525"/>
      <c r="AR149" s="3526"/>
      <c r="AS149" s="503"/>
      <c r="AT149" s="503"/>
      <c r="AU149" s="503"/>
      <c r="AV149" s="503"/>
      <c r="AW149" s="503"/>
      <c r="AX149" s="503"/>
      <c r="AY149" s="503"/>
      <c r="AZ149" s="503"/>
      <c r="BA149" s="503"/>
      <c r="BB149" s="1628">
        <f>K149</f>
        <v>0</v>
      </c>
      <c r="BC149" s="503"/>
      <c r="BD149" s="503"/>
      <c r="BE149" s="503"/>
      <c r="BF149" s="503"/>
      <c r="BG149" s="503"/>
      <c r="BH149" s="503"/>
      <c r="BI149" s="503"/>
      <c r="BJ149" s="503"/>
      <c r="BK149" s="503"/>
      <c r="BL149" s="503"/>
      <c r="BM149" s="503"/>
      <c r="BN149" s="503"/>
      <c r="BO149" s="503"/>
      <c r="BP149" s="503"/>
      <c r="BQ149" s="503"/>
      <c r="BR149" s="503"/>
      <c r="BS149" s="503"/>
      <c r="BT149" s="503"/>
      <c r="BU149" s="503"/>
      <c r="BV149" s="503"/>
      <c r="BW149" s="503"/>
      <c r="BX149" s="503"/>
      <c r="BY149" s="503"/>
      <c r="BZ149" s="503"/>
      <c r="CA149" s="503"/>
      <c r="CB149" s="503"/>
      <c r="CC149" s="503"/>
      <c r="CD149" s="503"/>
      <c r="CE149" s="503"/>
      <c r="CF149" s="503"/>
      <c r="CG149" s="503"/>
      <c r="CH149" s="503"/>
      <c r="CI149" s="503"/>
      <c r="CJ149" s="503"/>
    </row>
    <row r="150" spans="1:88" s="215" customFormat="1" ht="24.75" customHeight="1" x14ac:dyDescent="0.3">
      <c r="A150" s="300"/>
      <c r="B150" s="300"/>
      <c r="C150" s="2630" t="s">
        <v>184</v>
      </c>
      <c r="D150" s="2630"/>
      <c r="E150" s="2630"/>
      <c r="F150" s="2630"/>
      <c r="G150" s="2630"/>
      <c r="H150" s="2630"/>
      <c r="I150" s="2630"/>
      <c r="J150" s="2630"/>
      <c r="K150" s="3527"/>
      <c r="L150" s="3527"/>
      <c r="M150" s="3527"/>
      <c r="N150" s="3527"/>
      <c r="O150" s="3527"/>
      <c r="P150" s="3527"/>
      <c r="Q150" s="3527"/>
      <c r="R150" s="2469"/>
      <c r="S150" s="2469"/>
      <c r="T150" s="2469"/>
      <c r="U150" s="2469"/>
      <c r="V150" s="2469"/>
      <c r="W150" s="2469"/>
      <c r="X150" s="2469"/>
      <c r="Y150" s="2470"/>
      <c r="Z150" s="2470"/>
      <c r="AA150" s="2470"/>
      <c r="AB150" s="2470"/>
      <c r="AC150" s="2470"/>
      <c r="AD150" s="2470"/>
      <c r="AE150" s="2470"/>
      <c r="AF150" s="2470"/>
      <c r="AG150" s="2470"/>
      <c r="AH150" s="2471"/>
      <c r="AI150" s="2472"/>
      <c r="AJ150" s="2472"/>
      <c r="AK150" s="2472"/>
      <c r="AL150" s="2472"/>
      <c r="AM150" s="2472"/>
      <c r="AN150" s="2472"/>
      <c r="AO150" s="2472"/>
      <c r="AP150" s="2472"/>
      <c r="AQ150" s="3525"/>
      <c r="AR150" s="3526"/>
      <c r="AS150" s="503"/>
      <c r="AT150" s="503"/>
      <c r="AU150" s="503"/>
      <c r="AV150" s="503"/>
      <c r="AW150" s="503"/>
      <c r="AX150" s="503"/>
      <c r="AY150" s="503"/>
      <c r="AZ150" s="503"/>
      <c r="BA150" s="503"/>
      <c r="BB150" s="503"/>
      <c r="BC150" s="503"/>
      <c r="BD150" s="503"/>
      <c r="BE150" s="503"/>
      <c r="BF150" s="503"/>
      <c r="BG150" s="503"/>
      <c r="BH150" s="503"/>
      <c r="BI150" s="503"/>
      <c r="BJ150" s="503"/>
      <c r="BK150" s="503"/>
      <c r="BL150" s="503"/>
      <c r="BM150" s="503"/>
      <c r="BN150" s="503"/>
      <c r="BO150" s="503"/>
      <c r="BP150" s="503"/>
      <c r="BQ150" s="503"/>
      <c r="BR150" s="503"/>
      <c r="BS150" s="503"/>
      <c r="BT150" s="503"/>
      <c r="BU150" s="503"/>
      <c r="BV150" s="503"/>
      <c r="BW150" s="503"/>
      <c r="BX150" s="503"/>
      <c r="BY150" s="503"/>
      <c r="BZ150" s="503"/>
      <c r="CA150" s="503"/>
      <c r="CB150" s="503"/>
      <c r="CC150" s="503"/>
      <c r="CD150" s="503"/>
      <c r="CE150" s="503"/>
      <c r="CF150" s="503"/>
      <c r="CG150" s="503"/>
      <c r="CH150" s="503"/>
      <c r="CI150" s="503"/>
      <c r="CJ150" s="503"/>
    </row>
    <row r="151" spans="1:88" s="503" customFormat="1" ht="6" customHeight="1" thickBot="1" x14ac:dyDescent="0.3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300"/>
      <c r="AM151" s="300"/>
      <c r="AN151" s="300"/>
      <c r="AO151" s="300"/>
      <c r="AP151" s="300"/>
      <c r="AQ151" s="300"/>
      <c r="AR151" s="300"/>
    </row>
    <row r="152" spans="1:88" s="215" customFormat="1" ht="15" thickBot="1" x14ac:dyDescent="0.35">
      <c r="A152" s="627" t="s">
        <v>591</v>
      </c>
      <c r="B152" s="2444" t="s">
        <v>2526</v>
      </c>
      <c r="C152" s="2445"/>
      <c r="D152" s="2445"/>
      <c r="E152" s="2445"/>
      <c r="F152" s="2445"/>
      <c r="G152" s="2445"/>
      <c r="H152" s="2445"/>
      <c r="I152" s="2445"/>
      <c r="J152" s="2445"/>
      <c r="K152" s="2445"/>
      <c r="L152" s="2445"/>
      <c r="M152" s="2445"/>
      <c r="N152" s="2445"/>
      <c r="O152" s="2445"/>
      <c r="P152" s="2445"/>
      <c r="Q152" s="2445"/>
      <c r="R152" s="2445"/>
      <c r="S152" s="2445"/>
      <c r="T152" s="2445"/>
      <c r="U152" s="2445"/>
      <c r="V152" s="2445"/>
      <c r="W152" s="2445"/>
      <c r="X152" s="2445"/>
      <c r="Y152" s="2445"/>
      <c r="Z152" s="2445"/>
      <c r="AA152" s="2445"/>
      <c r="AB152" s="2445"/>
      <c r="AC152" s="2445"/>
      <c r="AD152" s="2445"/>
      <c r="AE152" s="2445"/>
      <c r="AF152" s="2445"/>
      <c r="AG152" s="2445"/>
      <c r="AH152" s="2445"/>
      <c r="AI152" s="2445"/>
      <c r="AJ152" s="2445"/>
      <c r="AK152" s="2445"/>
      <c r="AL152" s="2445"/>
      <c r="AM152" s="2445"/>
      <c r="AN152" s="2445"/>
      <c r="AO152" s="2445"/>
      <c r="AP152" s="2445"/>
      <c r="AQ152" s="2445"/>
      <c r="AR152" s="2446"/>
      <c r="AS152" s="503"/>
      <c r="AT152" s="503"/>
      <c r="AU152" s="503"/>
      <c r="AV152" s="503"/>
      <c r="AW152" s="503"/>
      <c r="AX152" s="503"/>
      <c r="AY152" s="503"/>
      <c r="AZ152" s="503"/>
      <c r="BA152" s="503"/>
      <c r="BB152" s="503"/>
      <c r="BC152" s="503"/>
      <c r="BD152" s="503"/>
      <c r="BE152" s="503"/>
      <c r="BF152" s="503"/>
      <c r="BG152" s="503"/>
      <c r="BH152" s="503"/>
      <c r="BI152" s="503"/>
      <c r="BJ152" s="503"/>
      <c r="BK152" s="503"/>
      <c r="BL152" s="503"/>
      <c r="BM152" s="503"/>
      <c r="BN152" s="503"/>
      <c r="BO152" s="503"/>
      <c r="BP152" s="503"/>
      <c r="BQ152" s="503"/>
      <c r="BR152" s="503"/>
      <c r="BS152" s="503"/>
      <c r="BT152" s="503"/>
      <c r="BU152" s="503"/>
      <c r="BV152" s="503"/>
      <c r="BW152" s="503"/>
      <c r="BX152" s="503"/>
      <c r="BY152" s="503"/>
      <c r="BZ152" s="503"/>
      <c r="CA152" s="503"/>
      <c r="CB152" s="503"/>
      <c r="CC152" s="503"/>
      <c r="CD152" s="503"/>
      <c r="CE152" s="503"/>
      <c r="CF152" s="503"/>
      <c r="CG152" s="503"/>
      <c r="CH152" s="503"/>
      <c r="CI152" s="503"/>
      <c r="CJ152" s="503"/>
    </row>
    <row r="153" spans="1:88" s="503" customFormat="1" x14ac:dyDescent="0.3">
      <c r="A153" s="300"/>
      <c r="B153" s="299" t="s">
        <v>1556</v>
      </c>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300"/>
      <c r="AF153" s="300"/>
      <c r="AG153" s="300"/>
      <c r="AH153" s="300"/>
      <c r="AI153" s="300"/>
      <c r="AJ153" s="300"/>
      <c r="AK153" s="300"/>
      <c r="AL153" s="300"/>
      <c r="AM153" s="300"/>
      <c r="AN153" s="300"/>
      <c r="AO153" s="300"/>
      <c r="AP153" s="300"/>
      <c r="AQ153" s="300"/>
      <c r="AR153" s="300"/>
    </row>
    <row r="154" spans="1:88" s="503" customFormat="1" x14ac:dyDescent="0.3">
      <c r="A154" s="300"/>
      <c r="B154" s="300" t="s">
        <v>122</v>
      </c>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c r="AF154" s="300"/>
      <c r="AG154" s="300"/>
      <c r="AH154" s="300"/>
      <c r="AI154" s="300"/>
      <c r="AJ154" s="300"/>
      <c r="AK154" s="300"/>
      <c r="AL154" s="300"/>
      <c r="AM154" s="300"/>
      <c r="AN154" s="300"/>
      <c r="AO154" s="300"/>
      <c r="AP154" s="300"/>
      <c r="AQ154" s="300"/>
      <c r="AR154" s="300"/>
    </row>
    <row r="155" spans="1:88" s="503" customFormat="1" ht="5.0999999999999996" customHeight="1" x14ac:dyDescent="0.3">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row>
    <row r="156" spans="1:88" s="215" customFormat="1" ht="15" customHeight="1" x14ac:dyDescent="0.3">
      <c r="A156" s="300"/>
      <c r="B156" s="300"/>
      <c r="C156" s="2565" t="s">
        <v>121</v>
      </c>
      <c r="D156" s="2565"/>
      <c r="E156" s="2565"/>
      <c r="F156" s="2565"/>
      <c r="G156" s="2565"/>
      <c r="H156" s="2565"/>
      <c r="I156" s="2565"/>
      <c r="J156" s="2565"/>
      <c r="K156" s="2565"/>
      <c r="L156" s="2565"/>
      <c r="M156" s="2565"/>
      <c r="N156" s="2565"/>
      <c r="O156" s="2565"/>
      <c r="P156" s="2565"/>
      <c r="Q156" s="2565"/>
      <c r="R156" s="2565"/>
      <c r="S156" s="2565"/>
      <c r="T156" s="2565"/>
      <c r="U156" s="2565"/>
      <c r="V156" s="2565"/>
      <c r="W156" s="2565"/>
      <c r="X156" s="3524"/>
      <c r="Y156" s="2481" t="s">
        <v>1346</v>
      </c>
      <c r="Z156" s="2482"/>
      <c r="AA156" s="2482"/>
      <c r="AB156" s="2482"/>
      <c r="AC156" s="2482"/>
      <c r="AD156" s="2482"/>
      <c r="AE156" s="2482"/>
      <c r="AF156" s="2482"/>
      <c r="AG156" s="2482"/>
      <c r="AH156" s="2482"/>
      <c r="AI156" s="2482"/>
      <c r="AJ156" s="2482"/>
      <c r="AK156" s="2482"/>
      <c r="AL156" s="2482"/>
      <c r="AM156" s="2482"/>
      <c r="AN156" s="2482"/>
      <c r="AO156" s="2482"/>
      <c r="AP156" s="2482"/>
      <c r="AQ156" s="2482"/>
      <c r="AR156" s="2484"/>
      <c r="AS156" s="503"/>
      <c r="AT156" s="503"/>
      <c r="AU156" s="503"/>
      <c r="AV156" s="503"/>
      <c r="AW156" s="503"/>
      <c r="AX156" s="503"/>
      <c r="AY156" s="503"/>
      <c r="AZ156" s="503"/>
      <c r="BA156" s="503"/>
      <c r="BB156" s="503"/>
      <c r="BC156" s="503"/>
      <c r="BD156" s="503"/>
      <c r="BE156" s="503"/>
      <c r="BF156" s="503"/>
      <c r="BG156" s="503"/>
      <c r="BH156" s="503"/>
      <c r="BI156" s="503"/>
      <c r="BJ156" s="503"/>
      <c r="BK156" s="503"/>
      <c r="BL156" s="503"/>
      <c r="BM156" s="503"/>
      <c r="BN156" s="503"/>
      <c r="BO156" s="503"/>
      <c r="BP156" s="503"/>
      <c r="BQ156" s="503"/>
      <c r="BR156" s="503"/>
      <c r="BS156" s="503"/>
      <c r="BT156" s="503"/>
      <c r="BU156" s="503"/>
      <c r="BV156" s="503"/>
      <c r="BW156" s="503"/>
      <c r="BX156" s="503"/>
      <c r="BY156" s="503"/>
      <c r="BZ156" s="503"/>
      <c r="CA156" s="503"/>
      <c r="CB156" s="503"/>
      <c r="CC156" s="503"/>
      <c r="CD156" s="503"/>
      <c r="CE156" s="503"/>
      <c r="CF156" s="503"/>
      <c r="CG156" s="503"/>
      <c r="CH156" s="503"/>
      <c r="CI156" s="503"/>
      <c r="CJ156" s="503"/>
    </row>
    <row r="157" spans="1:88" s="215" customFormat="1" ht="15" customHeight="1" x14ac:dyDescent="0.3">
      <c r="A157" s="300"/>
      <c r="B157" s="300"/>
      <c r="C157" s="3524" t="s">
        <v>2580</v>
      </c>
      <c r="D157" s="3532"/>
      <c r="E157" s="3532"/>
      <c r="F157" s="3532"/>
      <c r="G157" s="3532"/>
      <c r="H157" s="3532"/>
      <c r="I157" s="3532"/>
      <c r="J157" s="3532"/>
      <c r="K157" s="3532"/>
      <c r="L157" s="3532"/>
      <c r="M157" s="3532"/>
      <c r="N157" s="3532"/>
      <c r="O157" s="3532"/>
      <c r="P157" s="3532"/>
      <c r="Q157" s="3532"/>
      <c r="R157" s="3532"/>
      <c r="S157" s="3532"/>
      <c r="T157" s="3532"/>
      <c r="U157" s="3532"/>
      <c r="V157" s="3532"/>
      <c r="W157" s="3532"/>
      <c r="X157" s="3532"/>
      <c r="Y157" s="2481" t="s">
        <v>2581</v>
      </c>
      <c r="Z157" s="3532"/>
      <c r="AA157" s="3532"/>
      <c r="AB157" s="3532"/>
      <c r="AC157" s="3532"/>
      <c r="AD157" s="3532"/>
      <c r="AE157" s="3532"/>
      <c r="AF157" s="3532"/>
      <c r="AG157" s="3532"/>
      <c r="AH157" s="3532"/>
      <c r="AI157" s="3532"/>
      <c r="AJ157" s="3532"/>
      <c r="AK157" s="3532"/>
      <c r="AL157" s="3532"/>
      <c r="AM157" s="3532"/>
      <c r="AN157" s="3532"/>
      <c r="AO157" s="3532"/>
      <c r="AP157" s="3532"/>
      <c r="AQ157" s="3532"/>
      <c r="AR157" s="3533"/>
      <c r="AS157" s="503"/>
      <c r="AT157" s="503"/>
      <c r="AU157" s="503"/>
      <c r="AV157" s="503"/>
      <c r="AW157" s="503"/>
      <c r="AX157" s="503"/>
      <c r="AY157" s="503"/>
      <c r="AZ157" s="503"/>
      <c r="BA157" s="503"/>
      <c r="BB157" s="503"/>
      <c r="BC157" s="503"/>
      <c r="BD157" s="503"/>
      <c r="BE157" s="503"/>
      <c r="BF157" s="503"/>
      <c r="BG157" s="503"/>
      <c r="BH157" s="503"/>
      <c r="BI157" s="503"/>
      <c r="BJ157" s="503"/>
      <c r="BK157" s="503"/>
      <c r="BL157" s="503"/>
      <c r="BM157" s="503"/>
      <c r="BN157" s="503"/>
      <c r="BO157" s="503"/>
      <c r="BP157" s="503"/>
      <c r="BQ157" s="503"/>
      <c r="BR157" s="503"/>
      <c r="BS157" s="503"/>
      <c r="BT157" s="503"/>
      <c r="BU157" s="503"/>
      <c r="BV157" s="503"/>
      <c r="BW157" s="503"/>
      <c r="BX157" s="503"/>
      <c r="BY157" s="503"/>
      <c r="BZ157" s="503"/>
      <c r="CA157" s="503"/>
      <c r="CB157" s="503"/>
      <c r="CC157" s="503"/>
      <c r="CD157" s="503"/>
      <c r="CE157" s="503"/>
      <c r="CF157" s="503"/>
      <c r="CG157" s="503"/>
      <c r="CH157" s="503"/>
      <c r="CI157" s="503"/>
      <c r="CJ157" s="503"/>
    </row>
    <row r="158" spans="1:88" s="215" customFormat="1" ht="15" customHeight="1" x14ac:dyDescent="0.3">
      <c r="A158" s="300"/>
      <c r="B158" s="300"/>
      <c r="C158" s="2566" t="s">
        <v>120</v>
      </c>
      <c r="D158" s="2567"/>
      <c r="E158" s="2567"/>
      <c r="F158" s="2567"/>
      <c r="G158" s="2567"/>
      <c r="H158" s="2567"/>
      <c r="I158" s="2568"/>
      <c r="J158" s="2569" t="s">
        <v>1203</v>
      </c>
      <c r="K158" s="2570"/>
      <c r="L158" s="2570"/>
      <c r="M158" s="2570"/>
      <c r="N158" s="2570"/>
      <c r="O158" s="2570"/>
      <c r="P158" s="2571"/>
      <c r="Q158" s="2572" t="s">
        <v>996</v>
      </c>
      <c r="R158" s="2573"/>
      <c r="S158" s="2573"/>
      <c r="T158" s="2573"/>
      <c r="U158" s="2573"/>
      <c r="V158" s="2573"/>
      <c r="W158" s="2573"/>
      <c r="X158" s="2573"/>
      <c r="Y158" s="2794" t="s">
        <v>2578</v>
      </c>
      <c r="Z158" s="2795"/>
      <c r="AA158" s="2795"/>
      <c r="AB158" s="2795"/>
      <c r="AC158" s="2795"/>
      <c r="AD158" s="2795"/>
      <c r="AE158" s="2795"/>
      <c r="AF158" s="2795"/>
      <c r="AG158" s="2795"/>
      <c r="AH158" s="3536" t="s">
        <v>2579</v>
      </c>
      <c r="AI158" s="2795"/>
      <c r="AJ158" s="2795"/>
      <c r="AK158" s="2795"/>
      <c r="AL158" s="2795"/>
      <c r="AM158" s="2795"/>
      <c r="AN158" s="2795"/>
      <c r="AO158" s="2795"/>
      <c r="AP158" s="2795"/>
      <c r="AQ158" s="2795"/>
      <c r="AR158" s="2795"/>
      <c r="AS158" s="503"/>
      <c r="AT158" s="503"/>
      <c r="AU158" s="503"/>
      <c r="AV158" s="503"/>
      <c r="AW158" s="503"/>
      <c r="AX158" s="503"/>
      <c r="AY158" s="503"/>
      <c r="AZ158" s="503"/>
      <c r="BA158" s="503"/>
      <c r="BB158" s="503"/>
      <c r="BC158" s="503"/>
      <c r="BD158" s="503"/>
      <c r="BE158" s="503"/>
      <c r="BF158" s="503"/>
      <c r="BG158" s="503"/>
      <c r="BH158" s="503"/>
      <c r="BI158" s="503"/>
      <c r="BJ158" s="503"/>
      <c r="BK158" s="503"/>
      <c r="BL158" s="503"/>
      <c r="BM158" s="503"/>
      <c r="BN158" s="503"/>
      <c r="BO158" s="503"/>
      <c r="BP158" s="503"/>
      <c r="BQ158" s="503"/>
      <c r="BR158" s="503"/>
      <c r="BS158" s="503"/>
      <c r="BT158" s="503"/>
      <c r="BU158" s="503"/>
      <c r="BV158" s="503"/>
      <c r="BW158" s="503"/>
      <c r="BX158" s="503"/>
      <c r="BY158" s="503"/>
      <c r="BZ158" s="503"/>
      <c r="CA158" s="503"/>
      <c r="CB158" s="503"/>
      <c r="CC158" s="503"/>
      <c r="CD158" s="503"/>
      <c r="CE158" s="503"/>
      <c r="CF158" s="503"/>
      <c r="CG158" s="503"/>
      <c r="CH158" s="503"/>
      <c r="CI158" s="503"/>
      <c r="CJ158" s="503"/>
    </row>
    <row r="159" spans="1:88" s="215" customFormat="1" ht="15" customHeight="1" x14ac:dyDescent="0.3">
      <c r="A159" s="300"/>
      <c r="B159" s="300"/>
      <c r="C159" s="629"/>
      <c r="D159" s="630"/>
      <c r="E159" s="2452"/>
      <c r="F159" s="2453"/>
      <c r="G159" s="2454"/>
      <c r="H159" s="630"/>
      <c r="I159" s="631"/>
      <c r="J159" s="632"/>
      <c r="K159" s="633"/>
      <c r="L159" s="2452"/>
      <c r="M159" s="2453"/>
      <c r="N159" s="2454"/>
      <c r="O159" s="632"/>
      <c r="P159" s="633"/>
      <c r="Q159" s="632"/>
      <c r="R159" s="634"/>
      <c r="S159" s="633"/>
      <c r="T159" s="2452"/>
      <c r="U159" s="2453"/>
      <c r="V159" s="2454"/>
      <c r="W159" s="632"/>
      <c r="X159" s="634"/>
      <c r="Y159" s="3534"/>
      <c r="Z159" s="3535"/>
      <c r="AA159" s="3535"/>
      <c r="AB159" s="3535"/>
      <c r="AC159" s="3535"/>
      <c r="AD159" s="3535"/>
      <c r="AE159" s="3535"/>
      <c r="AF159" s="3535"/>
      <c r="AG159" s="3535"/>
      <c r="AH159" s="3535"/>
      <c r="AI159" s="3535"/>
      <c r="AJ159" s="3535"/>
      <c r="AK159" s="3535"/>
      <c r="AL159" s="3535"/>
      <c r="AM159" s="3535"/>
      <c r="AN159" s="3535"/>
      <c r="AO159" s="3535"/>
      <c r="AP159" s="3535"/>
      <c r="AQ159" s="3535"/>
      <c r="AR159" s="3535"/>
      <c r="AS159" s="503"/>
      <c r="AT159" s="503"/>
      <c r="AU159" s="503"/>
      <c r="AV159" s="503"/>
      <c r="AW159" s="503"/>
      <c r="AX159" s="503"/>
      <c r="AY159" s="503"/>
      <c r="AZ159" s="503"/>
      <c r="BA159" s="503"/>
      <c r="BB159" s="503"/>
      <c r="BC159" s="503"/>
      <c r="BD159" s="503"/>
      <c r="BE159" s="503"/>
      <c r="BF159" s="503"/>
      <c r="BG159" s="503"/>
      <c r="BH159" s="503"/>
      <c r="BI159" s="503"/>
      <c r="BJ159" s="503"/>
      <c r="BK159" s="503"/>
      <c r="BL159" s="503"/>
      <c r="BM159" s="503"/>
      <c r="BN159" s="503"/>
      <c r="BO159" s="503"/>
      <c r="BP159" s="503"/>
      <c r="BQ159" s="503"/>
      <c r="BR159" s="503"/>
      <c r="BS159" s="503"/>
      <c r="BT159" s="503"/>
      <c r="BU159" s="503"/>
      <c r="BV159" s="503"/>
      <c r="BW159" s="503"/>
      <c r="BX159" s="503"/>
      <c r="BY159" s="503"/>
      <c r="BZ159" s="503"/>
      <c r="CA159" s="503"/>
      <c r="CB159" s="503"/>
      <c r="CC159" s="503"/>
      <c r="CD159" s="503"/>
      <c r="CE159" s="503"/>
      <c r="CF159" s="503"/>
      <c r="CG159" s="503"/>
      <c r="CH159" s="503"/>
      <c r="CI159" s="503"/>
      <c r="CJ159" s="503"/>
    </row>
    <row r="160" spans="1:88" s="503" customFormat="1" ht="5.0999999999999996" customHeight="1" x14ac:dyDescent="0.3">
      <c r="A160" s="300"/>
      <c r="B160" s="635"/>
      <c r="C160" s="635"/>
      <c r="D160" s="636"/>
      <c r="E160" s="636"/>
      <c r="F160" s="636"/>
      <c r="G160" s="635"/>
      <c r="H160" s="635"/>
      <c r="I160" s="626"/>
      <c r="J160" s="626"/>
      <c r="K160" s="636"/>
      <c r="L160" s="636"/>
      <c r="M160" s="636"/>
      <c r="N160" s="626"/>
      <c r="O160" s="626"/>
      <c r="P160" s="626"/>
      <c r="Q160" s="626"/>
      <c r="R160" s="626"/>
      <c r="S160" s="636"/>
      <c r="T160" s="636"/>
      <c r="U160" s="636"/>
      <c r="V160" s="626"/>
      <c r="W160" s="626"/>
      <c r="X160" s="626"/>
      <c r="Y160" s="626"/>
      <c r="Z160" s="636"/>
      <c r="AA160" s="636"/>
      <c r="AB160" s="636"/>
      <c r="AC160" s="636"/>
      <c r="AD160" s="626"/>
      <c r="AE160" s="626"/>
      <c r="AF160" s="626"/>
      <c r="AG160" s="626"/>
      <c r="AH160" s="626"/>
      <c r="AI160" s="636"/>
      <c r="AJ160" s="636"/>
      <c r="AK160" s="636"/>
      <c r="AL160" s="626"/>
      <c r="AM160" s="626"/>
      <c r="AN160" s="626"/>
      <c r="AO160" s="626"/>
      <c r="AP160" s="300"/>
      <c r="AQ160" s="300"/>
      <c r="AR160" s="300"/>
    </row>
    <row r="161" spans="1:88" s="503" customFormat="1" ht="31.8" customHeight="1" x14ac:dyDescent="0.3">
      <c r="A161" s="300"/>
      <c r="B161" s="635"/>
      <c r="C161" s="3529" t="s">
        <v>2607</v>
      </c>
      <c r="D161" s="3530"/>
      <c r="E161" s="3530"/>
      <c r="F161" s="3530"/>
      <c r="G161" s="3530"/>
      <c r="H161" s="3530"/>
      <c r="I161" s="3530"/>
      <c r="J161" s="3530"/>
      <c r="K161" s="3530"/>
      <c r="L161" s="3530"/>
      <c r="M161" s="3530"/>
      <c r="N161" s="3530"/>
      <c r="O161" s="3530"/>
      <c r="P161" s="3530"/>
      <c r="Q161" s="3530"/>
      <c r="R161" s="3530"/>
      <c r="S161" s="3530"/>
      <c r="T161" s="3530"/>
      <c r="U161" s="3530"/>
      <c r="V161" s="3530"/>
      <c r="W161" s="3530"/>
      <c r="X161" s="3531"/>
      <c r="Y161" s="626"/>
      <c r="Z161" s="636"/>
      <c r="AA161" s="636"/>
      <c r="AB161" s="636"/>
      <c r="AC161" s="636"/>
      <c r="AD161" s="626"/>
      <c r="AE161" s="626"/>
      <c r="AF161" s="626"/>
      <c r="AG161" s="626"/>
      <c r="AH161" s="626"/>
      <c r="AI161" s="636"/>
      <c r="AJ161" s="636"/>
      <c r="AK161" s="636"/>
      <c r="AL161" s="626"/>
      <c r="AM161" s="626"/>
      <c r="AN161" s="626"/>
      <c r="AO161" s="626"/>
      <c r="AP161" s="300"/>
      <c r="AQ161" s="300"/>
      <c r="AR161" s="300"/>
    </row>
    <row r="162" spans="1:88" s="215" customFormat="1" ht="15" customHeight="1" x14ac:dyDescent="0.3">
      <c r="A162" s="300"/>
      <c r="B162" s="3537" t="s">
        <v>107</v>
      </c>
      <c r="C162" s="3538"/>
      <c r="D162" s="3538"/>
      <c r="E162" s="3538"/>
      <c r="F162" s="3538"/>
      <c r="G162" s="3538"/>
      <c r="H162" s="3538"/>
      <c r="I162" s="3538"/>
      <c r="J162" s="3538"/>
      <c r="K162" s="3538"/>
      <c r="L162" s="3538"/>
      <c r="M162" s="3538"/>
      <c r="N162" s="3538"/>
      <c r="O162" s="3538"/>
      <c r="P162" s="3538"/>
      <c r="Q162" s="3538"/>
      <c r="R162" s="3538"/>
      <c r="S162" s="3538"/>
      <c r="T162" s="3538"/>
      <c r="U162" s="3538"/>
      <c r="V162" s="3538"/>
      <c r="W162" s="3538"/>
      <c r="X162" s="3538"/>
      <c r="Y162" s="3538"/>
      <c r="Z162" s="3538"/>
      <c r="AA162" s="3538"/>
      <c r="AB162" s="3538"/>
      <c r="AC162" s="3538"/>
      <c r="AD162" s="3538"/>
      <c r="AE162" s="3538"/>
      <c r="AF162" s="3538"/>
      <c r="AG162" s="3538"/>
      <c r="AH162" s="3538"/>
      <c r="AI162" s="3538"/>
      <c r="AJ162" s="3538"/>
      <c r="AK162" s="3538"/>
      <c r="AL162" s="3538"/>
      <c r="AM162" s="3538"/>
      <c r="AN162" s="3538"/>
      <c r="AO162" s="3538"/>
      <c r="AP162" s="3538"/>
      <c r="AQ162" s="3538"/>
      <c r="AR162" s="3538"/>
      <c r="AS162" s="503"/>
      <c r="AT162" s="503"/>
      <c r="AU162" s="503"/>
      <c r="AV162" s="503"/>
      <c r="AW162" s="503"/>
      <c r="AX162" s="503"/>
      <c r="AY162" s="503"/>
      <c r="AZ162" s="503"/>
      <c r="BA162" s="503"/>
      <c r="BB162" s="503"/>
      <c r="BC162" s="503"/>
      <c r="BD162" s="503"/>
      <c r="BE162" s="503"/>
      <c r="BF162" s="503"/>
      <c r="BG162" s="503"/>
      <c r="BH162" s="503"/>
      <c r="BI162" s="503"/>
      <c r="BJ162" s="503"/>
      <c r="BK162" s="503"/>
      <c r="BL162" s="503"/>
      <c r="BM162" s="503"/>
      <c r="BN162" s="503"/>
      <c r="BO162" s="503"/>
      <c r="BP162" s="503"/>
      <c r="BQ162" s="503"/>
      <c r="BR162" s="503"/>
      <c r="BS162" s="503"/>
      <c r="BT162" s="503"/>
      <c r="BU162" s="503"/>
      <c r="BV162" s="503"/>
      <c r="BW162" s="503"/>
      <c r="BX162" s="503"/>
      <c r="BY162" s="503"/>
      <c r="BZ162" s="503"/>
      <c r="CA162" s="503"/>
      <c r="CB162" s="503"/>
      <c r="CC162" s="503"/>
      <c r="CD162" s="503"/>
      <c r="CE162" s="503"/>
      <c r="CF162" s="503"/>
      <c r="CG162" s="503"/>
      <c r="CH162" s="503"/>
      <c r="CI162" s="503"/>
      <c r="CJ162" s="503"/>
    </row>
    <row r="163" spans="1:88" s="215" customFormat="1" x14ac:dyDescent="0.3">
      <c r="A163" s="300"/>
      <c r="B163" s="3538"/>
      <c r="C163" s="3538"/>
      <c r="D163" s="3538"/>
      <c r="E163" s="3538"/>
      <c r="F163" s="3538"/>
      <c r="G163" s="3538"/>
      <c r="H163" s="3538"/>
      <c r="I163" s="3538"/>
      <c r="J163" s="3538"/>
      <c r="K163" s="3538"/>
      <c r="L163" s="3538"/>
      <c r="M163" s="3538"/>
      <c r="N163" s="3538"/>
      <c r="O163" s="3538"/>
      <c r="P163" s="3538"/>
      <c r="Q163" s="3538"/>
      <c r="R163" s="3538"/>
      <c r="S163" s="3538"/>
      <c r="T163" s="3538"/>
      <c r="U163" s="3538"/>
      <c r="V163" s="3538"/>
      <c r="W163" s="3538"/>
      <c r="X163" s="3538"/>
      <c r="Y163" s="3538"/>
      <c r="Z163" s="3538"/>
      <c r="AA163" s="3538"/>
      <c r="AB163" s="3538"/>
      <c r="AC163" s="3538"/>
      <c r="AD163" s="3538"/>
      <c r="AE163" s="3538"/>
      <c r="AF163" s="3538"/>
      <c r="AG163" s="3538"/>
      <c r="AH163" s="3538"/>
      <c r="AI163" s="3538"/>
      <c r="AJ163" s="3538"/>
      <c r="AK163" s="3538"/>
      <c r="AL163" s="3538"/>
      <c r="AM163" s="3538"/>
      <c r="AN163" s="3538"/>
      <c r="AO163" s="3538"/>
      <c r="AP163" s="3538"/>
      <c r="AQ163" s="3538"/>
      <c r="AR163" s="3538"/>
      <c r="AS163" s="503"/>
      <c r="AT163" s="503"/>
      <c r="AU163" s="503"/>
      <c r="AV163" s="503"/>
      <c r="AW163" s="503"/>
      <c r="AX163" s="503"/>
      <c r="AY163" s="503"/>
      <c r="AZ163" s="503"/>
      <c r="BA163" s="503"/>
      <c r="BB163" s="503"/>
      <c r="BC163" s="503"/>
      <c r="BD163" s="503"/>
      <c r="BE163" s="503"/>
      <c r="BF163" s="503"/>
      <c r="BG163" s="503"/>
      <c r="BH163" s="503"/>
      <c r="BI163" s="503"/>
      <c r="BJ163" s="503"/>
      <c r="BK163" s="503"/>
      <c r="BL163" s="503"/>
      <c r="BM163" s="503"/>
      <c r="BN163" s="503"/>
      <c r="BO163" s="503"/>
      <c r="BP163" s="503"/>
      <c r="BQ163" s="503"/>
      <c r="BR163" s="503"/>
      <c r="BS163" s="503"/>
      <c r="BT163" s="503"/>
      <c r="BU163" s="503"/>
      <c r="BV163" s="503"/>
      <c r="BW163" s="503"/>
      <c r="BX163" s="503"/>
      <c r="BY163" s="503"/>
      <c r="BZ163" s="503"/>
      <c r="CA163" s="503"/>
      <c r="CB163" s="503"/>
      <c r="CC163" s="503"/>
      <c r="CD163" s="503"/>
      <c r="CE163" s="503"/>
      <c r="CF163" s="503"/>
      <c r="CG163" s="503"/>
      <c r="CH163" s="503"/>
      <c r="CI163" s="503"/>
      <c r="CJ163" s="503"/>
    </row>
    <row r="164" spans="1:88" s="215" customFormat="1" x14ac:dyDescent="0.3">
      <c r="A164" s="300"/>
      <c r="B164" s="3538"/>
      <c r="C164" s="3538"/>
      <c r="D164" s="3538"/>
      <c r="E164" s="3538"/>
      <c r="F164" s="3538"/>
      <c r="G164" s="3538"/>
      <c r="H164" s="3538"/>
      <c r="I164" s="3538"/>
      <c r="J164" s="3538"/>
      <c r="K164" s="3538"/>
      <c r="L164" s="3538"/>
      <c r="M164" s="3538"/>
      <c r="N164" s="3538"/>
      <c r="O164" s="3538"/>
      <c r="P164" s="3538"/>
      <c r="Q164" s="3538"/>
      <c r="R164" s="3538"/>
      <c r="S164" s="3538"/>
      <c r="T164" s="3538"/>
      <c r="U164" s="3538"/>
      <c r="V164" s="3538"/>
      <c r="W164" s="3538"/>
      <c r="X164" s="3538"/>
      <c r="Y164" s="3538"/>
      <c r="Z164" s="3538"/>
      <c r="AA164" s="3538"/>
      <c r="AB164" s="3538"/>
      <c r="AC164" s="3538"/>
      <c r="AD164" s="3538"/>
      <c r="AE164" s="3538"/>
      <c r="AF164" s="3538"/>
      <c r="AG164" s="3538"/>
      <c r="AH164" s="3538"/>
      <c r="AI164" s="3538"/>
      <c r="AJ164" s="3538"/>
      <c r="AK164" s="3538"/>
      <c r="AL164" s="3538"/>
      <c r="AM164" s="3538"/>
      <c r="AN164" s="3538"/>
      <c r="AO164" s="3538"/>
      <c r="AP164" s="3538"/>
      <c r="AQ164" s="3538"/>
      <c r="AR164" s="3538"/>
      <c r="AS164" s="503"/>
      <c r="AT164" s="503"/>
      <c r="AU164" s="503"/>
      <c r="AV164" s="503"/>
      <c r="AW164" s="503"/>
      <c r="AX164" s="503"/>
      <c r="AY164" s="503"/>
      <c r="AZ164" s="503"/>
      <c r="BA164" s="503"/>
      <c r="BB164" s="503"/>
      <c r="BC164" s="503"/>
      <c r="BD164" s="503"/>
      <c r="BE164" s="503"/>
      <c r="BF164" s="503"/>
      <c r="BG164" s="503"/>
      <c r="BH164" s="503"/>
      <c r="BI164" s="503"/>
      <c r="BJ164" s="503"/>
      <c r="BK164" s="503"/>
      <c r="BL164" s="503"/>
      <c r="BM164" s="503"/>
      <c r="BN164" s="503"/>
      <c r="BO164" s="503"/>
      <c r="BP164" s="503"/>
      <c r="BQ164" s="503"/>
      <c r="BR164" s="503"/>
      <c r="BS164" s="503"/>
      <c r="BT164" s="503"/>
      <c r="BU164" s="503"/>
      <c r="BV164" s="503"/>
      <c r="BW164" s="503"/>
      <c r="BX164" s="503"/>
      <c r="BY164" s="503"/>
      <c r="BZ164" s="503"/>
      <c r="CA164" s="503"/>
      <c r="CB164" s="503"/>
      <c r="CC164" s="503"/>
      <c r="CD164" s="503"/>
      <c r="CE164" s="503"/>
      <c r="CF164" s="503"/>
      <c r="CG164" s="503"/>
      <c r="CH164" s="503"/>
      <c r="CI164" s="503"/>
      <c r="CJ164" s="503"/>
    </row>
    <row r="165" spans="1:88" s="215" customFormat="1" x14ac:dyDescent="0.3">
      <c r="A165" s="300"/>
      <c r="B165" s="3538"/>
      <c r="C165" s="3538"/>
      <c r="D165" s="3538"/>
      <c r="E165" s="3538"/>
      <c r="F165" s="3538"/>
      <c r="G165" s="3538"/>
      <c r="H165" s="3538"/>
      <c r="I165" s="3538"/>
      <c r="J165" s="3538"/>
      <c r="K165" s="3538"/>
      <c r="L165" s="3538"/>
      <c r="M165" s="3538"/>
      <c r="N165" s="3538"/>
      <c r="O165" s="3538"/>
      <c r="P165" s="3538"/>
      <c r="Q165" s="3538"/>
      <c r="R165" s="3538"/>
      <c r="S165" s="3538"/>
      <c r="T165" s="3538"/>
      <c r="U165" s="3538"/>
      <c r="V165" s="3538"/>
      <c r="W165" s="3538"/>
      <c r="X165" s="3538"/>
      <c r="Y165" s="3538"/>
      <c r="Z165" s="3538"/>
      <c r="AA165" s="3538"/>
      <c r="AB165" s="3538"/>
      <c r="AC165" s="3538"/>
      <c r="AD165" s="3538"/>
      <c r="AE165" s="3538"/>
      <c r="AF165" s="3538"/>
      <c r="AG165" s="3538"/>
      <c r="AH165" s="3538"/>
      <c r="AI165" s="3538"/>
      <c r="AJ165" s="3538"/>
      <c r="AK165" s="3538"/>
      <c r="AL165" s="3538"/>
      <c r="AM165" s="3538"/>
      <c r="AN165" s="3538"/>
      <c r="AO165" s="3538"/>
      <c r="AP165" s="3538"/>
      <c r="AQ165" s="3538"/>
      <c r="AR165" s="3538"/>
      <c r="AS165" s="503"/>
      <c r="AT165" s="503"/>
      <c r="AU165" s="503"/>
      <c r="AV165" s="503"/>
      <c r="AW165" s="503"/>
      <c r="AX165" s="503"/>
      <c r="AY165" s="503"/>
      <c r="AZ165" s="503"/>
      <c r="BA165" s="503"/>
      <c r="BB165" s="503"/>
      <c r="BC165" s="503"/>
      <c r="BD165" s="503"/>
      <c r="BE165" s="503"/>
      <c r="BF165" s="503"/>
      <c r="BG165" s="503"/>
      <c r="BH165" s="503"/>
      <c r="BI165" s="503"/>
      <c r="BJ165" s="503"/>
      <c r="BK165" s="503"/>
      <c r="BL165" s="503"/>
      <c r="BM165" s="503"/>
      <c r="BN165" s="503"/>
      <c r="BO165" s="503"/>
      <c r="BP165" s="503"/>
      <c r="BQ165" s="503"/>
      <c r="BR165" s="503"/>
      <c r="BS165" s="503"/>
      <c r="BT165" s="503"/>
      <c r="BU165" s="503"/>
      <c r="BV165" s="503"/>
      <c r="BW165" s="503"/>
      <c r="BX165" s="503"/>
      <c r="BY165" s="503"/>
      <c r="BZ165" s="503"/>
      <c r="CA165" s="503"/>
      <c r="CB165" s="503"/>
      <c r="CC165" s="503"/>
      <c r="CD165" s="503"/>
      <c r="CE165" s="503"/>
      <c r="CF165" s="503"/>
      <c r="CG165" s="503"/>
      <c r="CH165" s="503"/>
      <c r="CI165" s="503"/>
      <c r="CJ165" s="503"/>
    </row>
    <row r="166" spans="1:88" s="215" customFormat="1" ht="4.2" customHeight="1" thickBot="1" x14ac:dyDescent="0.35">
      <c r="A166" s="300"/>
      <c r="B166" s="3538"/>
      <c r="C166" s="3538"/>
      <c r="D166" s="3538"/>
      <c r="E166" s="3538"/>
      <c r="F166" s="3538"/>
      <c r="G166" s="3538"/>
      <c r="H166" s="3538"/>
      <c r="I166" s="3538"/>
      <c r="J166" s="3538"/>
      <c r="K166" s="3538"/>
      <c r="L166" s="3538"/>
      <c r="M166" s="3538"/>
      <c r="N166" s="3538"/>
      <c r="O166" s="3538"/>
      <c r="P166" s="3538"/>
      <c r="Q166" s="3538"/>
      <c r="R166" s="3538"/>
      <c r="S166" s="3538"/>
      <c r="T166" s="3538"/>
      <c r="U166" s="3538"/>
      <c r="V166" s="3538"/>
      <c r="W166" s="3538"/>
      <c r="X166" s="3538"/>
      <c r="Y166" s="3538"/>
      <c r="Z166" s="3538"/>
      <c r="AA166" s="3538"/>
      <c r="AB166" s="3538"/>
      <c r="AC166" s="3538"/>
      <c r="AD166" s="3538"/>
      <c r="AE166" s="3538"/>
      <c r="AF166" s="3538"/>
      <c r="AG166" s="3538"/>
      <c r="AH166" s="3538"/>
      <c r="AI166" s="3538"/>
      <c r="AJ166" s="3538"/>
      <c r="AK166" s="3538"/>
      <c r="AL166" s="3538"/>
      <c r="AM166" s="3538"/>
      <c r="AN166" s="3538"/>
      <c r="AO166" s="3538"/>
      <c r="AP166" s="3538"/>
      <c r="AQ166" s="3538"/>
      <c r="AR166" s="3538"/>
      <c r="AS166" s="503"/>
      <c r="AT166" s="503"/>
      <c r="AU166" s="503"/>
      <c r="AV166" s="503"/>
      <c r="AW166" s="503"/>
      <c r="AX166" s="503"/>
      <c r="AY166" s="503"/>
      <c r="AZ166" s="503"/>
      <c r="BA166" s="503"/>
      <c r="BB166" s="503"/>
      <c r="BC166" s="503"/>
      <c r="BD166" s="503"/>
      <c r="BE166" s="503"/>
      <c r="BF166" s="503"/>
      <c r="BG166" s="503"/>
      <c r="BH166" s="503"/>
      <c r="BI166" s="503"/>
      <c r="BJ166" s="503"/>
      <c r="BK166" s="503"/>
      <c r="BL166" s="503"/>
      <c r="BM166" s="503"/>
      <c r="BN166" s="503"/>
      <c r="BO166" s="503"/>
      <c r="BP166" s="503"/>
      <c r="BQ166" s="503"/>
      <c r="BR166" s="503"/>
      <c r="BS166" s="503"/>
      <c r="BT166" s="503"/>
      <c r="BU166" s="503"/>
      <c r="BV166" s="503"/>
      <c r="BW166" s="503"/>
      <c r="BX166" s="503"/>
      <c r="BY166" s="503"/>
      <c r="BZ166" s="503"/>
      <c r="CA166" s="503"/>
      <c r="CB166" s="503"/>
      <c r="CC166" s="503"/>
      <c r="CD166" s="503"/>
      <c r="CE166" s="503"/>
      <c r="CF166" s="503"/>
      <c r="CG166" s="503"/>
      <c r="CH166" s="503"/>
      <c r="CI166" s="503"/>
      <c r="CJ166" s="503"/>
    </row>
    <row r="167" spans="1:88" s="215" customFormat="1" ht="15" thickBot="1" x14ac:dyDescent="0.35">
      <c r="A167" s="627" t="s">
        <v>592</v>
      </c>
      <c r="B167" s="2634" t="s">
        <v>685</v>
      </c>
      <c r="C167" s="2635"/>
      <c r="D167" s="2635"/>
      <c r="E167" s="2635"/>
      <c r="F167" s="2635"/>
      <c r="G167" s="2635"/>
      <c r="H167" s="2635"/>
      <c r="I167" s="2635"/>
      <c r="J167" s="2635"/>
      <c r="K167" s="2635"/>
      <c r="L167" s="2635"/>
      <c r="M167" s="2635"/>
      <c r="N167" s="2635"/>
      <c r="O167" s="2635"/>
      <c r="P167" s="2635"/>
      <c r="Q167" s="2635"/>
      <c r="R167" s="2635"/>
      <c r="S167" s="2635"/>
      <c r="T167" s="2635"/>
      <c r="U167" s="2635"/>
      <c r="V167" s="2635"/>
      <c r="W167" s="2635"/>
      <c r="X167" s="2635"/>
      <c r="Y167" s="2635"/>
      <c r="Z167" s="2635"/>
      <c r="AA167" s="2635"/>
      <c r="AB167" s="2635"/>
      <c r="AC167" s="2635"/>
      <c r="AD167" s="2635"/>
      <c r="AE167" s="2635"/>
      <c r="AF167" s="2635"/>
      <c r="AG167" s="2635"/>
      <c r="AH167" s="2635"/>
      <c r="AI167" s="2635"/>
      <c r="AJ167" s="2635"/>
      <c r="AK167" s="2635"/>
      <c r="AL167" s="2635"/>
      <c r="AM167" s="2635"/>
      <c r="AN167" s="2635"/>
      <c r="AO167" s="2635"/>
      <c r="AP167" s="2635"/>
      <c r="AQ167" s="2635"/>
      <c r="AR167" s="2636"/>
      <c r="AS167" s="503"/>
      <c r="AT167" s="503"/>
      <c r="AU167" s="503"/>
      <c r="AV167" s="503"/>
      <c r="AW167" s="503"/>
      <c r="AX167" s="503"/>
      <c r="AY167" s="503"/>
      <c r="AZ167" s="503"/>
      <c r="BA167" s="503"/>
      <c r="BB167" s="503"/>
      <c r="BC167" s="503"/>
      <c r="BD167" s="503"/>
      <c r="BE167" s="503"/>
      <c r="BF167" s="503"/>
      <c r="BG167" s="503"/>
      <c r="BH167" s="503"/>
      <c r="BI167" s="503"/>
      <c r="BJ167" s="503"/>
      <c r="BK167" s="503"/>
      <c r="BL167" s="503"/>
      <c r="BM167" s="503"/>
      <c r="BN167" s="503"/>
      <c r="BO167" s="503"/>
      <c r="BP167" s="503"/>
      <c r="BQ167" s="503"/>
      <c r="BR167" s="503"/>
      <c r="BS167" s="503"/>
      <c r="BT167" s="503"/>
      <c r="BU167" s="503"/>
      <c r="BV167" s="503"/>
      <c r="BW167" s="503"/>
      <c r="BX167" s="503"/>
      <c r="BY167" s="503"/>
      <c r="BZ167" s="503"/>
      <c r="CA167" s="503"/>
      <c r="CB167" s="503"/>
      <c r="CC167" s="503"/>
      <c r="CD167" s="503"/>
      <c r="CE167" s="503"/>
      <c r="CF167" s="503"/>
      <c r="CG167" s="503"/>
      <c r="CH167" s="503"/>
      <c r="CI167" s="503"/>
      <c r="CJ167" s="503"/>
    </row>
    <row r="168" spans="1:88" s="215" customFormat="1" ht="15" thickBot="1" x14ac:dyDescent="0.35">
      <c r="A168" s="300"/>
      <c r="B168" s="637" t="s">
        <v>1561</v>
      </c>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D168" s="2632"/>
      <c r="AE168" s="2632"/>
      <c r="AF168" s="2632"/>
      <c r="AG168" s="2632"/>
      <c r="AH168" s="300"/>
      <c r="AI168" s="300"/>
      <c r="AJ168" s="300"/>
      <c r="AK168" s="300"/>
      <c r="AL168" s="1224"/>
      <c r="AM168" s="1224"/>
      <c r="AN168" s="1224"/>
      <c r="AO168" s="1224"/>
      <c r="AP168" s="300"/>
      <c r="AT168" s="503"/>
      <c r="AU168" s="503"/>
      <c r="AV168" s="503"/>
      <c r="AW168" s="503"/>
      <c r="AX168" s="503"/>
      <c r="AY168" s="503"/>
      <c r="AZ168" s="503"/>
      <c r="BA168" s="503"/>
      <c r="BB168" s="503"/>
      <c r="BC168" s="503"/>
      <c r="BD168" s="503"/>
      <c r="BE168" s="503"/>
      <c r="BF168" s="503"/>
      <c r="BG168" s="503"/>
      <c r="BH168" s="503"/>
      <c r="BI168" s="503"/>
      <c r="BJ168" s="503"/>
      <c r="BK168" s="503"/>
      <c r="BL168" s="503"/>
      <c r="BM168" s="503"/>
      <c r="BN168" s="503"/>
      <c r="BO168" s="503"/>
      <c r="BP168" s="503"/>
      <c r="BQ168" s="503"/>
      <c r="BR168" s="503"/>
      <c r="BS168" s="503"/>
      <c r="BT168" s="503"/>
      <c r="BU168" s="503"/>
      <c r="BV168" s="503"/>
      <c r="BW168" s="503"/>
      <c r="BX168" s="503"/>
      <c r="BY168" s="503"/>
      <c r="BZ168" s="503"/>
      <c r="CA168" s="503"/>
      <c r="CB168" s="503"/>
      <c r="CC168" s="503"/>
      <c r="CD168" s="503"/>
      <c r="CE168" s="503"/>
      <c r="CF168" s="503"/>
      <c r="CG168" s="503"/>
      <c r="CH168" s="503"/>
      <c r="CI168" s="503"/>
      <c r="CJ168" s="503"/>
    </row>
    <row r="169" spans="1:88" s="503" customFormat="1" ht="5.0999999999999996" customHeight="1" x14ac:dyDescent="0.3">
      <c r="A169" s="300"/>
      <c r="B169" s="637"/>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c r="AE169" s="300"/>
      <c r="AF169" s="300"/>
      <c r="AG169" s="300"/>
      <c r="AH169" s="300"/>
      <c r="AI169" s="300"/>
      <c r="AJ169" s="300"/>
      <c r="AK169" s="300"/>
      <c r="AL169" s="300"/>
      <c r="AM169" s="300"/>
      <c r="AN169" s="300"/>
      <c r="AO169" s="300"/>
      <c r="AP169" s="300"/>
      <c r="AQ169" s="300"/>
      <c r="AR169" s="300"/>
    </row>
    <row r="170" spans="1:88" s="503" customFormat="1" ht="15" customHeight="1" thickBot="1" x14ac:dyDescent="0.35">
      <c r="A170" s="300"/>
      <c r="B170" s="637" t="s">
        <v>1562</v>
      </c>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2632"/>
      <c r="AE170" s="2632"/>
      <c r="AF170" s="2632"/>
      <c r="AG170" s="2632"/>
      <c r="AH170" s="300"/>
      <c r="AI170" s="300"/>
      <c r="AJ170" s="300"/>
      <c r="AK170" s="300"/>
      <c r="AL170" s="300"/>
      <c r="AM170" s="300"/>
      <c r="AN170" s="300"/>
      <c r="AO170" s="300"/>
      <c r="AP170" s="300"/>
      <c r="AQ170" s="300"/>
      <c r="AR170" s="300"/>
    </row>
    <row r="171" spans="1:88" s="503" customFormat="1" ht="5.0999999999999996" customHeight="1" x14ac:dyDescent="0.3">
      <c r="A171" s="300"/>
      <c r="B171" s="637"/>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c r="AE171" s="300"/>
      <c r="AF171" s="300"/>
      <c r="AG171" s="300"/>
      <c r="AH171" s="300"/>
      <c r="AI171" s="300"/>
      <c r="AJ171" s="300"/>
      <c r="AK171" s="300"/>
      <c r="AL171" s="300"/>
      <c r="AM171" s="300"/>
      <c r="AN171" s="300"/>
      <c r="AO171" s="300"/>
      <c r="AP171" s="300"/>
      <c r="AQ171" s="300"/>
      <c r="AR171" s="300"/>
    </row>
    <row r="172" spans="1:88" s="215" customFormat="1" ht="15" thickBot="1" x14ac:dyDescent="0.35">
      <c r="A172" s="300"/>
      <c r="C172" s="638" t="s">
        <v>686</v>
      </c>
      <c r="D172" s="1224"/>
      <c r="E172" s="1224"/>
      <c r="F172" s="1224"/>
      <c r="G172" s="1224"/>
      <c r="H172" s="1224"/>
      <c r="I172" s="1224"/>
      <c r="J172" s="1224"/>
      <c r="K172" s="1224"/>
      <c r="L172" s="1224"/>
      <c r="M172" s="248"/>
      <c r="N172" s="1940"/>
      <c r="O172" s="1940"/>
      <c r="P172" s="2632"/>
      <c r="Q172" s="2632"/>
      <c r="R172" s="2632"/>
      <c r="S172" s="2632"/>
      <c r="T172" s="2632"/>
      <c r="U172" s="2632"/>
      <c r="V172" s="1224" t="s">
        <v>687</v>
      </c>
      <c r="W172" s="1224"/>
      <c r="X172" s="1224"/>
      <c r="Y172" s="1224"/>
      <c r="Z172" s="1224"/>
      <c r="AA172" s="1224"/>
      <c r="AB172" s="1224"/>
      <c r="AC172" s="1224"/>
      <c r="AD172" s="1224"/>
      <c r="AE172" s="1224"/>
      <c r="AF172" s="1224"/>
      <c r="AG172" s="2633"/>
      <c r="AH172" s="2633"/>
      <c r="AI172" s="2633"/>
      <c r="AJ172" s="2633"/>
      <c r="AK172" s="2633"/>
      <c r="AL172" s="2633"/>
      <c r="AM172" s="2633"/>
      <c r="AN172" s="2633"/>
      <c r="AO172" s="2633"/>
      <c r="AP172" s="2633"/>
      <c r="AQ172" s="2633"/>
      <c r="AR172" s="2633"/>
      <c r="AS172" s="503"/>
      <c r="AT172" s="503"/>
      <c r="AU172" s="503"/>
      <c r="AV172" s="503"/>
      <c r="AW172" s="503"/>
      <c r="AX172" s="503"/>
      <c r="AY172" s="503"/>
      <c r="AZ172" s="503"/>
      <c r="BA172" s="503"/>
      <c r="BB172" s="503"/>
      <c r="BC172" s="503"/>
      <c r="BD172" s="503"/>
      <c r="BE172" s="503"/>
      <c r="BF172" s="503"/>
      <c r="BG172" s="503"/>
      <c r="BH172" s="503"/>
      <c r="BI172" s="503"/>
      <c r="BJ172" s="503"/>
      <c r="BK172" s="503"/>
      <c r="BL172" s="503"/>
      <c r="BM172" s="503"/>
      <c r="BN172" s="503"/>
      <c r="BO172" s="503"/>
      <c r="BP172" s="503"/>
      <c r="BQ172" s="503"/>
      <c r="BR172" s="503"/>
      <c r="BS172" s="503"/>
      <c r="BT172" s="503"/>
      <c r="BU172" s="503"/>
      <c r="BV172" s="503"/>
      <c r="BW172" s="503"/>
      <c r="BX172" s="503"/>
      <c r="BY172" s="503"/>
      <c r="BZ172" s="503"/>
      <c r="CA172" s="503"/>
      <c r="CB172" s="503"/>
      <c r="CC172" s="503"/>
      <c r="CD172" s="503"/>
      <c r="CE172" s="503"/>
      <c r="CF172" s="503"/>
      <c r="CG172" s="503"/>
      <c r="CH172" s="503"/>
      <c r="CI172" s="503"/>
      <c r="CJ172" s="503"/>
    </row>
    <row r="173" spans="1:88" s="503" customFormat="1" ht="5.0999999999999996" customHeight="1" x14ac:dyDescent="0.3">
      <c r="A173" s="300"/>
      <c r="B173" s="637"/>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c r="AE173" s="300"/>
      <c r="AF173" s="300"/>
      <c r="AG173" s="300"/>
      <c r="AH173" s="300"/>
      <c r="AI173" s="300"/>
      <c r="AJ173" s="300"/>
      <c r="AK173" s="300"/>
      <c r="AL173" s="300"/>
      <c r="AM173" s="300"/>
      <c r="AN173" s="300"/>
      <c r="AO173" s="300"/>
      <c r="AP173" s="300"/>
      <c r="AQ173" s="300"/>
      <c r="AR173" s="300"/>
    </row>
    <row r="174" spans="1:88" s="215" customFormat="1" ht="15" thickBot="1" x14ac:dyDescent="0.35">
      <c r="A174" s="300"/>
      <c r="B174" s="639" t="s">
        <v>688</v>
      </c>
      <c r="C174" s="1224"/>
      <c r="D174" s="1224"/>
      <c r="E174" s="1224"/>
      <c r="F174" s="1224"/>
      <c r="G174" s="1224"/>
      <c r="H174" s="1224"/>
      <c r="I174" s="1224"/>
      <c r="J174" s="1224"/>
      <c r="K174" s="1224"/>
      <c r="L174" s="1224"/>
      <c r="M174" s="1224"/>
      <c r="N174" s="1224"/>
      <c r="O174" s="1224"/>
      <c r="P174" s="1224"/>
      <c r="Q174" s="1224"/>
      <c r="R174" s="1224"/>
      <c r="S174" s="1224"/>
      <c r="T174" s="1224"/>
      <c r="U174" s="1224"/>
      <c r="V174" s="1224"/>
      <c r="W174" s="1224"/>
      <c r="X174" s="1224"/>
      <c r="Y174" s="1224"/>
      <c r="Z174" s="1224"/>
      <c r="AD174" s="2632"/>
      <c r="AE174" s="2632"/>
      <c r="AF174" s="2632"/>
      <c r="AG174" s="2632"/>
      <c r="AH174" s="1211"/>
      <c r="AI174" s="300"/>
      <c r="AJ174" s="300"/>
      <c r="AK174" s="300"/>
      <c r="AL174" s="300"/>
      <c r="AR174" s="300"/>
      <c r="AS174" s="503"/>
      <c r="AT174" s="503"/>
      <c r="AU174" s="503"/>
      <c r="AV174" s="503"/>
      <c r="AW174" s="503"/>
      <c r="AX174" s="503"/>
      <c r="AY174" s="503"/>
      <c r="AZ174" s="503"/>
      <c r="BA174" s="503"/>
      <c r="BB174" s="503"/>
      <c r="BC174" s="503"/>
      <c r="BD174" s="503"/>
      <c r="BE174" s="503"/>
      <c r="BF174" s="503"/>
      <c r="BG174" s="503"/>
      <c r="BH174" s="503"/>
      <c r="BI174" s="503"/>
      <c r="BJ174" s="503"/>
      <c r="BK174" s="503"/>
      <c r="BL174" s="503"/>
      <c r="BM174" s="503"/>
      <c r="BN174" s="503"/>
      <c r="BO174" s="503"/>
      <c r="BP174" s="503"/>
      <c r="BQ174" s="503"/>
      <c r="BR174" s="503"/>
      <c r="BS174" s="503"/>
      <c r="BT174" s="503"/>
      <c r="BU174" s="503"/>
      <c r="BV174" s="503"/>
      <c r="BW174" s="503"/>
      <c r="BX174" s="503"/>
      <c r="BY174" s="503"/>
      <c r="BZ174" s="503"/>
      <c r="CA174" s="503"/>
      <c r="CB174" s="503"/>
      <c r="CC174" s="503"/>
      <c r="CD174" s="503"/>
      <c r="CE174" s="503"/>
      <c r="CF174" s="503"/>
      <c r="CG174" s="503"/>
      <c r="CH174" s="503"/>
      <c r="CI174" s="503"/>
      <c r="CJ174" s="503"/>
    </row>
    <row r="175" spans="1:88" s="503" customFormat="1" ht="5.0999999999999996" customHeight="1" x14ac:dyDescent="0.3">
      <c r="A175" s="300"/>
      <c r="B175" s="637"/>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300"/>
      <c r="AF175" s="300"/>
      <c r="AG175" s="300"/>
      <c r="AH175" s="300"/>
      <c r="AI175" s="300"/>
      <c r="AJ175" s="300"/>
      <c r="AK175" s="300"/>
      <c r="AL175" s="300"/>
      <c r="AM175" s="300"/>
      <c r="AN175" s="300"/>
      <c r="AO175" s="300"/>
      <c r="AP175" s="300"/>
      <c r="AQ175" s="300"/>
      <c r="AR175" s="300"/>
    </row>
    <row r="176" spans="1:88" s="503" customFormat="1" ht="15" customHeight="1" thickBot="1" x14ac:dyDescent="0.35">
      <c r="A176" s="300"/>
      <c r="B176" s="1573" t="s">
        <v>1633</v>
      </c>
      <c r="C176" s="300"/>
      <c r="D176" s="300"/>
      <c r="E176" s="300"/>
      <c r="F176" s="300"/>
      <c r="G176" s="300"/>
      <c r="H176" s="2602"/>
      <c r="I176" s="2602"/>
      <c r="J176" s="2602"/>
      <c r="K176" s="2602"/>
      <c r="L176" s="2602"/>
      <c r="M176" s="2602"/>
      <c r="N176" s="2602"/>
      <c r="O176" s="2602"/>
      <c r="P176" s="2602"/>
      <c r="Q176" s="2602"/>
      <c r="R176" s="2602"/>
      <c r="S176" s="2602"/>
      <c r="T176" s="2602"/>
      <c r="U176" s="2602"/>
      <c r="V176" s="2602"/>
      <c r="W176" s="2602"/>
      <c r="X176" s="2602"/>
      <c r="Y176" s="2602"/>
      <c r="Z176" s="2602"/>
      <c r="AA176" s="2602"/>
      <c r="AB176" s="2602"/>
      <c r="AC176" s="2602"/>
      <c r="AD176" s="2602"/>
      <c r="AE176" s="2602"/>
      <c r="AF176" s="2602"/>
      <c r="AG176" s="2602"/>
      <c r="AH176" s="2602"/>
      <c r="AI176" s="2602"/>
      <c r="AJ176" s="2602"/>
      <c r="AK176" s="2602"/>
      <c r="AL176" s="2602"/>
      <c r="AM176" s="2602"/>
      <c r="AN176" s="2602"/>
      <c r="AO176" s="2602"/>
      <c r="AP176" s="2602"/>
      <c r="AQ176" s="2602"/>
      <c r="AR176" s="2602"/>
    </row>
    <row r="177" spans="1:88" customFormat="1" ht="4.5" customHeight="1" x14ac:dyDescent="0.3"/>
    <row r="178" spans="1:88" s="215" customFormat="1" ht="15" thickBot="1" x14ac:dyDescent="0.35">
      <c r="A178" s="300"/>
      <c r="B178" s="639" t="s">
        <v>689</v>
      </c>
      <c r="C178" s="1224"/>
      <c r="D178" s="1224"/>
      <c r="E178" s="1224"/>
      <c r="F178" s="1224"/>
      <c r="G178" s="1224"/>
      <c r="H178" s="1224"/>
      <c r="I178" s="1224"/>
      <c r="J178" s="1224"/>
      <c r="K178" s="1224"/>
      <c r="L178" s="1224"/>
      <c r="M178" s="1224"/>
      <c r="N178" s="1224"/>
      <c r="O178" s="1224"/>
      <c r="P178" s="1224"/>
      <c r="Q178" s="1224"/>
      <c r="R178" s="1224"/>
      <c r="S178" s="1224"/>
      <c r="T178" s="1224"/>
      <c r="U178" s="1224"/>
      <c r="V178" s="1224"/>
      <c r="W178" s="1224"/>
      <c r="X178" s="1224"/>
      <c r="Y178" s="1224"/>
      <c r="Z178" s="1224"/>
      <c r="AA178" s="1224"/>
      <c r="AB178" s="1224"/>
      <c r="AC178" s="1224"/>
      <c r="AD178" s="1224"/>
      <c r="AE178" s="1224"/>
      <c r="AF178" s="1224"/>
      <c r="AG178" s="1224"/>
      <c r="AH178" s="1224"/>
      <c r="AI178" s="1224"/>
      <c r="AN178" s="2632"/>
      <c r="AO178" s="2632"/>
      <c r="AP178" s="2632"/>
      <c r="AQ178" s="2632"/>
      <c r="AR178" s="300"/>
      <c r="AS178" s="503"/>
      <c r="AT178" s="503"/>
      <c r="AU178" s="503"/>
      <c r="AV178" s="503"/>
      <c r="AW178" s="503"/>
      <c r="AX178" s="503"/>
      <c r="AY178" s="503"/>
      <c r="AZ178" s="503"/>
      <c r="BA178" s="503"/>
      <c r="BB178" s="503"/>
      <c r="BC178" s="503"/>
      <c r="BD178" s="503"/>
      <c r="BE178" s="503"/>
      <c r="BF178" s="503"/>
      <c r="BG178" s="503"/>
      <c r="BH178" s="503"/>
      <c r="BI178" s="503"/>
      <c r="BJ178" s="503"/>
      <c r="BK178" s="503"/>
      <c r="BL178" s="503"/>
      <c r="BM178" s="503"/>
      <c r="BN178" s="503"/>
      <c r="BO178" s="503"/>
      <c r="BP178" s="503"/>
      <c r="BQ178" s="503"/>
      <c r="BR178" s="503"/>
      <c r="BS178" s="503"/>
      <c r="BT178" s="503"/>
      <c r="BU178" s="503"/>
      <c r="BV178" s="503"/>
      <c r="BW178" s="503"/>
      <c r="BX178" s="503"/>
      <c r="BY178" s="503"/>
      <c r="BZ178" s="503"/>
      <c r="CA178" s="503"/>
      <c r="CB178" s="503"/>
      <c r="CC178" s="503"/>
      <c r="CD178" s="503"/>
      <c r="CE178" s="503"/>
      <c r="CF178" s="503"/>
      <c r="CG178" s="503"/>
      <c r="CH178" s="503"/>
      <c r="CI178" s="503"/>
      <c r="CJ178" s="503"/>
    </row>
    <row r="179" spans="1:88" s="503" customFormat="1" ht="5.25" customHeight="1" thickBot="1" x14ac:dyDescent="0.3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c r="AE179" s="300"/>
      <c r="AF179" s="300"/>
      <c r="AG179" s="300"/>
      <c r="AH179" s="300"/>
      <c r="AI179" s="300"/>
      <c r="AJ179" s="300"/>
      <c r="AK179" s="300"/>
      <c r="AL179" s="300"/>
      <c r="AM179" s="300"/>
      <c r="AN179" s="300"/>
      <c r="AO179" s="300"/>
      <c r="AP179" s="300"/>
      <c r="AQ179" s="300"/>
      <c r="AR179" s="300"/>
    </row>
    <row r="180" spans="1:88" s="215" customFormat="1" ht="15" thickBot="1" x14ac:dyDescent="0.35">
      <c r="A180" s="1210" t="s">
        <v>593</v>
      </c>
      <c r="B180" s="2640" t="s">
        <v>1124</v>
      </c>
      <c r="C180" s="2641"/>
      <c r="D180" s="2641"/>
      <c r="E180" s="2641"/>
      <c r="F180" s="2641"/>
      <c r="G180" s="2641"/>
      <c r="H180" s="2641"/>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41"/>
      <c r="AD180" s="2641"/>
      <c r="AE180" s="2641"/>
      <c r="AF180" s="2641"/>
      <c r="AG180" s="2641"/>
      <c r="AH180" s="2641"/>
      <c r="AI180" s="2641"/>
      <c r="AJ180" s="2641"/>
      <c r="AK180" s="2641"/>
      <c r="AL180" s="2641"/>
      <c r="AM180" s="2641"/>
      <c r="AN180" s="2641"/>
      <c r="AO180" s="2641"/>
      <c r="AP180" s="2641"/>
      <c r="AQ180" s="2641"/>
      <c r="AR180" s="2642"/>
      <c r="AS180" s="503"/>
      <c r="AT180" s="503"/>
      <c r="AU180" s="503"/>
      <c r="AV180" s="503"/>
      <c r="AW180" s="503"/>
      <c r="AX180" s="503"/>
      <c r="AY180" s="503"/>
      <c r="AZ180" s="503"/>
      <c r="BA180" s="503"/>
      <c r="BB180" s="503"/>
      <c r="BC180" s="503"/>
      <c r="BD180" s="503"/>
      <c r="BE180" s="503"/>
      <c r="BF180" s="503"/>
      <c r="BG180" s="503"/>
      <c r="BH180" s="503"/>
      <c r="BI180" s="503"/>
      <c r="BJ180" s="503"/>
      <c r="BK180" s="503"/>
      <c r="BL180" s="503"/>
      <c r="BM180" s="503"/>
      <c r="BN180" s="503"/>
      <c r="BO180" s="503"/>
      <c r="BP180" s="503"/>
      <c r="BQ180" s="503"/>
      <c r="BR180" s="503"/>
      <c r="BS180" s="503"/>
      <c r="BT180" s="503"/>
      <c r="BU180" s="503"/>
      <c r="BV180" s="503"/>
      <c r="BW180" s="503"/>
      <c r="BX180" s="503"/>
      <c r="BY180" s="503"/>
      <c r="BZ180" s="503"/>
      <c r="CA180" s="503"/>
      <c r="CB180" s="503"/>
      <c r="CC180" s="503"/>
      <c r="CD180" s="503"/>
      <c r="CE180" s="503"/>
      <c r="CF180" s="503"/>
      <c r="CG180" s="503"/>
      <c r="CH180" s="503"/>
      <c r="CI180" s="503"/>
      <c r="CJ180" s="503"/>
    </row>
    <row r="181" spans="1:88" s="503" customFormat="1" ht="15" customHeight="1" x14ac:dyDescent="0.3">
      <c r="A181" s="300"/>
      <c r="B181" s="2644" t="s">
        <v>2268</v>
      </c>
      <c r="C181" s="3528"/>
      <c r="D181" s="3528"/>
      <c r="E181" s="3528"/>
      <c r="F181" s="3528"/>
      <c r="G181" s="3528"/>
      <c r="H181" s="3528"/>
      <c r="I181" s="3528"/>
      <c r="J181" s="3528"/>
      <c r="K181" s="3528"/>
      <c r="L181" s="3528"/>
      <c r="M181" s="3528"/>
      <c r="N181" s="3528"/>
      <c r="O181" s="3528"/>
      <c r="P181" s="3528"/>
      <c r="Q181" s="3528"/>
      <c r="R181" s="3528"/>
      <c r="S181" s="3528"/>
      <c r="T181" s="3528"/>
      <c r="U181" s="3528"/>
      <c r="V181" s="3528"/>
      <c r="W181" s="3528"/>
      <c r="X181" s="3528"/>
      <c r="Y181" s="3528"/>
      <c r="Z181" s="3528"/>
      <c r="AA181" s="3528"/>
      <c r="AB181" s="3528"/>
      <c r="AC181" s="3528"/>
      <c r="AD181" s="3528"/>
      <c r="AE181" s="3528"/>
      <c r="AF181" s="3528"/>
      <c r="AG181" s="3528"/>
      <c r="AH181" s="3528"/>
      <c r="AI181" s="3528"/>
      <c r="AJ181" s="3528"/>
      <c r="AK181" s="3528"/>
      <c r="AL181" s="3528"/>
      <c r="AM181" s="3528"/>
      <c r="AN181" s="3528"/>
      <c r="AO181" s="3528"/>
      <c r="AP181" s="3528"/>
      <c r="AQ181" s="3528"/>
      <c r="AR181" s="3528"/>
    </row>
    <row r="182" spans="1:88" s="503" customFormat="1" ht="30" customHeight="1" x14ac:dyDescent="0.3">
      <c r="A182" s="300"/>
      <c r="B182" s="3528"/>
      <c r="C182" s="3528"/>
      <c r="D182" s="3528"/>
      <c r="E182" s="3528"/>
      <c r="F182" s="3528"/>
      <c r="G182" s="3528"/>
      <c r="H182" s="3528"/>
      <c r="I182" s="3528"/>
      <c r="J182" s="3528"/>
      <c r="K182" s="3528"/>
      <c r="L182" s="3528"/>
      <c r="M182" s="3528"/>
      <c r="N182" s="3528"/>
      <c r="O182" s="3528"/>
      <c r="P182" s="3528"/>
      <c r="Q182" s="3528"/>
      <c r="R182" s="3528"/>
      <c r="S182" s="3528"/>
      <c r="T182" s="3528"/>
      <c r="U182" s="3528"/>
      <c r="V182" s="3528"/>
      <c r="W182" s="3528"/>
      <c r="X182" s="3528"/>
      <c r="Y182" s="3528"/>
      <c r="Z182" s="3528"/>
      <c r="AA182" s="3528"/>
      <c r="AB182" s="3528"/>
      <c r="AC182" s="3528"/>
      <c r="AD182" s="3528"/>
      <c r="AE182" s="3528"/>
      <c r="AF182" s="3528"/>
      <c r="AG182" s="3528"/>
      <c r="AH182" s="3528"/>
      <c r="AI182" s="3528"/>
      <c r="AJ182" s="3528"/>
      <c r="AK182" s="3528"/>
      <c r="AL182" s="3528"/>
      <c r="AM182" s="3528"/>
      <c r="AN182" s="3528"/>
      <c r="AO182" s="3528"/>
      <c r="AP182" s="3528"/>
      <c r="AQ182" s="3528"/>
      <c r="AR182" s="3528"/>
    </row>
    <row r="183" spans="1:88" s="503" customFormat="1" ht="5.0999999999999996" customHeight="1" thickBot="1" x14ac:dyDescent="0.3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c r="AE183" s="300"/>
      <c r="AF183" s="300"/>
      <c r="AG183" s="300"/>
      <c r="AH183" s="300"/>
      <c r="AI183" s="300"/>
      <c r="AJ183" s="300"/>
      <c r="AK183" s="300"/>
      <c r="AL183" s="300"/>
      <c r="AM183" s="300"/>
      <c r="AN183" s="300"/>
      <c r="AO183" s="300"/>
      <c r="AP183" s="300"/>
      <c r="AQ183" s="300"/>
      <c r="AR183" s="300"/>
    </row>
    <row r="184" spans="1:88" s="215" customFormat="1" ht="15.75" customHeight="1" thickBot="1" x14ac:dyDescent="0.35">
      <c r="A184" s="300"/>
      <c r="B184" s="1069"/>
      <c r="C184" s="2631" t="s">
        <v>691</v>
      </c>
      <c r="D184" s="2631"/>
      <c r="E184" s="2631"/>
      <c r="F184" s="2631"/>
      <c r="G184" s="2631"/>
      <c r="H184" s="2631"/>
      <c r="I184" s="2631"/>
      <c r="J184" s="2631"/>
      <c r="K184" s="2631"/>
      <c r="L184" s="2631"/>
      <c r="M184" s="2631"/>
      <c r="N184" s="2631"/>
      <c r="O184" s="2631"/>
      <c r="P184" s="2631"/>
      <c r="Q184" s="2631"/>
      <c r="R184" s="2631"/>
      <c r="S184" s="2631"/>
      <c r="T184" s="2631"/>
      <c r="U184" s="2631"/>
      <c r="V184" s="2631"/>
      <c r="W184" s="2631"/>
      <c r="X184" s="2631"/>
      <c r="Y184" s="2631"/>
      <c r="Z184" s="2631"/>
      <c r="AA184" s="2631"/>
      <c r="AB184" s="2631"/>
      <c r="AC184" s="2631"/>
      <c r="AD184" s="2631"/>
      <c r="AE184" s="2631"/>
      <c r="AF184" s="2631"/>
      <c r="AG184" s="2631"/>
      <c r="AH184" s="2631"/>
      <c r="AI184" s="2631"/>
      <c r="AJ184" s="2631"/>
      <c r="AK184" s="2631"/>
      <c r="AL184" s="2631"/>
      <c r="AM184" s="2631"/>
      <c r="AN184" s="2631"/>
      <c r="AO184" s="2631"/>
      <c r="AP184" s="2631"/>
      <c r="AQ184" s="2631"/>
      <c r="AR184" s="2631"/>
      <c r="AS184" s="503"/>
      <c r="AT184" s="503"/>
      <c r="AU184" s="503"/>
      <c r="AV184" s="503"/>
      <c r="AW184" s="503"/>
      <c r="AX184" s="503"/>
      <c r="AY184" s="503"/>
      <c r="AZ184" s="503"/>
      <c r="BA184" s="503"/>
      <c r="BB184" s="503"/>
      <c r="BC184" s="503"/>
      <c r="BD184" s="503"/>
      <c r="BE184" s="503"/>
      <c r="BF184" s="503"/>
      <c r="BG184" s="503"/>
      <c r="BH184" s="503"/>
      <c r="BI184" s="503"/>
      <c r="BJ184" s="503"/>
      <c r="BK184" s="503"/>
      <c r="BL184" s="503"/>
      <c r="BM184" s="503"/>
      <c r="BN184" s="503"/>
      <c r="BO184" s="503"/>
      <c r="BP184" s="503"/>
      <c r="BQ184" s="503"/>
      <c r="BR184" s="503"/>
      <c r="BS184" s="503"/>
      <c r="BT184" s="503"/>
      <c r="BU184" s="503"/>
      <c r="BV184" s="503"/>
      <c r="BW184" s="503"/>
      <c r="BX184" s="503"/>
      <c r="BY184" s="503"/>
      <c r="BZ184" s="503"/>
      <c r="CA184" s="503"/>
      <c r="CB184" s="503"/>
      <c r="CC184" s="503"/>
      <c r="CD184" s="503"/>
      <c r="CE184" s="503"/>
      <c r="CF184" s="503"/>
      <c r="CG184" s="503"/>
      <c r="CH184" s="503"/>
      <c r="CI184" s="503"/>
      <c r="CJ184" s="503"/>
    </row>
    <row r="185" spans="1:88" s="215" customFormat="1" ht="15" thickBot="1" x14ac:dyDescent="0.35">
      <c r="A185" s="300"/>
      <c r="B185" s="1224"/>
      <c r="C185" s="2631"/>
      <c r="D185" s="2631"/>
      <c r="E185" s="2631"/>
      <c r="F185" s="2631"/>
      <c r="G185" s="2631"/>
      <c r="H185" s="2631"/>
      <c r="I185" s="2631"/>
      <c r="J185" s="2631"/>
      <c r="K185" s="2631"/>
      <c r="L185" s="2631"/>
      <c r="M185" s="2631"/>
      <c r="N185" s="2631"/>
      <c r="O185" s="2631"/>
      <c r="P185" s="2631"/>
      <c r="Q185" s="2631"/>
      <c r="R185" s="2631"/>
      <c r="S185" s="2631"/>
      <c r="T185" s="2631"/>
      <c r="U185" s="2631"/>
      <c r="V185" s="2631"/>
      <c r="W185" s="2631"/>
      <c r="X185" s="2631"/>
      <c r="Y185" s="2631"/>
      <c r="Z185" s="2631"/>
      <c r="AA185" s="2631"/>
      <c r="AB185" s="2631"/>
      <c r="AC185" s="2631"/>
      <c r="AD185" s="2631"/>
      <c r="AE185" s="2631"/>
      <c r="AF185" s="2631"/>
      <c r="AG185" s="2631"/>
      <c r="AH185" s="2631"/>
      <c r="AI185" s="2631"/>
      <c r="AJ185" s="2631"/>
      <c r="AK185" s="2631"/>
      <c r="AL185" s="2631"/>
      <c r="AM185" s="2631"/>
      <c r="AN185" s="2631"/>
      <c r="AO185" s="2631"/>
      <c r="AP185" s="2631"/>
      <c r="AQ185" s="2631"/>
      <c r="AR185" s="2631"/>
      <c r="AS185" s="503"/>
      <c r="AT185" s="503"/>
      <c r="AU185" s="503"/>
      <c r="AV185" s="503"/>
      <c r="AW185" s="503"/>
      <c r="AX185" s="503"/>
      <c r="AY185" s="503"/>
      <c r="AZ185" s="503"/>
      <c r="BA185" s="503"/>
      <c r="BB185" s="503"/>
      <c r="BC185" s="503"/>
      <c r="BD185" s="503"/>
      <c r="BE185" s="503"/>
      <c r="BF185" s="503"/>
      <c r="BG185" s="503"/>
      <c r="BH185" s="503"/>
      <c r="BI185" s="503"/>
      <c r="BJ185" s="503"/>
      <c r="BK185" s="503"/>
      <c r="BL185" s="503"/>
      <c r="BM185" s="503"/>
      <c r="BN185" s="503"/>
      <c r="BO185" s="503"/>
      <c r="BP185" s="503"/>
      <c r="BQ185" s="503"/>
      <c r="BR185" s="503"/>
      <c r="BS185" s="503"/>
      <c r="BT185" s="503"/>
      <c r="BU185" s="503"/>
      <c r="BV185" s="503"/>
      <c r="BW185" s="503"/>
      <c r="BX185" s="503"/>
      <c r="BY185" s="503"/>
      <c r="BZ185" s="503"/>
      <c r="CA185" s="503"/>
      <c r="CB185" s="503"/>
      <c r="CC185" s="503"/>
      <c r="CD185" s="503"/>
      <c r="CE185" s="503"/>
      <c r="CF185" s="503"/>
      <c r="CG185" s="503"/>
      <c r="CH185" s="503"/>
      <c r="CI185" s="503"/>
      <c r="CJ185" s="503"/>
    </row>
    <row r="186" spans="1:88" s="215" customFormat="1" ht="15.75" customHeight="1" thickBot="1" x14ac:dyDescent="0.35">
      <c r="A186" s="300"/>
      <c r="B186" s="1069"/>
      <c r="C186" s="2631" t="s">
        <v>690</v>
      </c>
      <c r="D186" s="2631"/>
      <c r="E186" s="2631"/>
      <c r="F186" s="2631"/>
      <c r="G186" s="2631"/>
      <c r="H186" s="2631"/>
      <c r="I186" s="2631"/>
      <c r="J186" s="2631"/>
      <c r="K186" s="2631"/>
      <c r="L186" s="2631"/>
      <c r="M186" s="2631"/>
      <c r="N186" s="2631"/>
      <c r="O186" s="2631"/>
      <c r="P186" s="2631"/>
      <c r="Q186" s="2631"/>
      <c r="R186" s="2631"/>
      <c r="S186" s="2631"/>
      <c r="T186" s="2631"/>
      <c r="U186" s="2631"/>
      <c r="V186" s="2631"/>
      <c r="W186" s="2631"/>
      <c r="X186" s="2631"/>
      <c r="Y186" s="2631"/>
      <c r="Z186" s="2631"/>
      <c r="AA186" s="2631"/>
      <c r="AB186" s="2631"/>
      <c r="AC186" s="2631"/>
      <c r="AD186" s="2631"/>
      <c r="AE186" s="2631"/>
      <c r="AF186" s="2631"/>
      <c r="AG186" s="2631"/>
      <c r="AH186" s="2631"/>
      <c r="AI186" s="2631"/>
      <c r="AJ186" s="2631"/>
      <c r="AK186" s="2631"/>
      <c r="AL186" s="2631"/>
      <c r="AM186" s="2631"/>
      <c r="AN186" s="2631"/>
      <c r="AO186" s="2631"/>
      <c r="AP186" s="2631"/>
      <c r="AQ186" s="2631"/>
      <c r="AR186" s="2631"/>
      <c r="AS186" s="503"/>
      <c r="AT186" s="503"/>
      <c r="AU186" s="503"/>
      <c r="AV186" s="503"/>
      <c r="AW186" s="503"/>
      <c r="AX186" s="503"/>
      <c r="AY186" s="503"/>
      <c r="AZ186" s="503"/>
      <c r="BA186" s="503"/>
      <c r="BB186" s="503"/>
      <c r="BC186" s="503"/>
      <c r="BD186" s="503"/>
      <c r="BE186" s="503"/>
      <c r="BF186" s="503"/>
      <c r="BG186" s="503"/>
      <c r="BH186" s="503"/>
      <c r="BI186" s="503"/>
      <c r="BJ186" s="503"/>
      <c r="BK186" s="503"/>
      <c r="BL186" s="503"/>
      <c r="BM186" s="503"/>
      <c r="BN186" s="503"/>
      <c r="BO186" s="503"/>
      <c r="BP186" s="503"/>
      <c r="BQ186" s="503"/>
      <c r="BR186" s="503"/>
      <c r="BS186" s="503"/>
      <c r="BT186" s="503"/>
      <c r="BU186" s="503"/>
      <c r="BV186" s="503"/>
      <c r="BW186" s="503"/>
      <c r="BX186" s="503"/>
      <c r="BY186" s="503"/>
      <c r="BZ186" s="503"/>
      <c r="CA186" s="503"/>
      <c r="CB186" s="503"/>
      <c r="CC186" s="503"/>
      <c r="CD186" s="503"/>
      <c r="CE186" s="503"/>
      <c r="CF186" s="503"/>
      <c r="CG186" s="503"/>
      <c r="CH186" s="503"/>
      <c r="CI186" s="503"/>
      <c r="CJ186" s="503"/>
    </row>
    <row r="187" spans="1:88" s="215" customFormat="1" ht="15" thickBot="1" x14ac:dyDescent="0.35">
      <c r="A187" s="300"/>
      <c r="B187" s="1224"/>
      <c r="C187" s="2631"/>
      <c r="D187" s="2631"/>
      <c r="E187" s="2631"/>
      <c r="F187" s="2631"/>
      <c r="G187" s="2631"/>
      <c r="H187" s="2631"/>
      <c r="I187" s="2631"/>
      <c r="J187" s="2631"/>
      <c r="K187" s="2631"/>
      <c r="L187" s="2631"/>
      <c r="M187" s="2631"/>
      <c r="N187" s="2631"/>
      <c r="O187" s="2631"/>
      <c r="P187" s="2631"/>
      <c r="Q187" s="2631"/>
      <c r="R187" s="2631"/>
      <c r="S187" s="2631"/>
      <c r="T187" s="2631"/>
      <c r="U187" s="2631"/>
      <c r="V187" s="2631"/>
      <c r="W187" s="2631"/>
      <c r="X187" s="2631"/>
      <c r="Y187" s="2631"/>
      <c r="Z187" s="2631"/>
      <c r="AA187" s="2631"/>
      <c r="AB187" s="2631"/>
      <c r="AC187" s="2631"/>
      <c r="AD187" s="2631"/>
      <c r="AE187" s="2631"/>
      <c r="AF187" s="2631"/>
      <c r="AG187" s="2631"/>
      <c r="AH187" s="2631"/>
      <c r="AI187" s="2631"/>
      <c r="AJ187" s="2631"/>
      <c r="AK187" s="2631"/>
      <c r="AL187" s="2631"/>
      <c r="AM187" s="2631"/>
      <c r="AN187" s="2631"/>
      <c r="AO187" s="2631"/>
      <c r="AP187" s="2631"/>
      <c r="AQ187" s="2631"/>
      <c r="AR187" s="2631"/>
      <c r="AS187" s="503"/>
      <c r="AT187" s="503"/>
      <c r="AU187" s="503"/>
      <c r="AV187" s="503"/>
      <c r="AW187" s="503"/>
      <c r="AX187" s="503"/>
      <c r="AY187" s="503"/>
      <c r="AZ187" s="503"/>
      <c r="BA187" s="503"/>
      <c r="BB187" s="503"/>
      <c r="BC187" s="503"/>
      <c r="BD187" s="503"/>
      <c r="BE187" s="503"/>
      <c r="BF187" s="503"/>
      <c r="BG187" s="503"/>
      <c r="BH187" s="503"/>
      <c r="BI187" s="503"/>
      <c r="BJ187" s="503"/>
      <c r="BK187" s="503"/>
      <c r="BL187" s="503"/>
      <c r="BM187" s="503"/>
      <c r="BN187" s="503"/>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row>
    <row r="188" spans="1:88" s="215" customFormat="1" ht="15.75" customHeight="1" thickBot="1" x14ac:dyDescent="0.35">
      <c r="A188" s="300"/>
      <c r="B188" s="1069"/>
      <c r="C188" s="2782" t="s">
        <v>2217</v>
      </c>
      <c r="D188" s="2783"/>
      <c r="E188" s="2783"/>
      <c r="F188" s="2783"/>
      <c r="G188" s="2783"/>
      <c r="H188" s="2783"/>
      <c r="I188" s="2783"/>
      <c r="J188" s="2783"/>
      <c r="K188" s="2783"/>
      <c r="L188" s="2783"/>
      <c r="M188" s="2783"/>
      <c r="N188" s="2783"/>
      <c r="O188" s="2783"/>
      <c r="P188" s="2783"/>
      <c r="Q188" s="2783"/>
      <c r="R188" s="2783"/>
      <c r="S188" s="2783"/>
      <c r="T188" s="2783"/>
      <c r="U188" s="2783"/>
      <c r="V188" s="2783"/>
      <c r="W188" s="2783"/>
      <c r="X188" s="2783"/>
      <c r="Y188" s="2783"/>
      <c r="Z188" s="2783"/>
      <c r="AA188" s="2783"/>
      <c r="AB188" s="2783"/>
      <c r="AC188" s="2783"/>
      <c r="AD188" s="2783"/>
      <c r="AE188" s="2783"/>
      <c r="AF188" s="2783"/>
      <c r="AG188" s="2783"/>
      <c r="AH188" s="2783"/>
      <c r="AI188" s="2783"/>
      <c r="AJ188" s="2783"/>
      <c r="AK188" s="2783"/>
      <c r="AL188" s="2783"/>
      <c r="AM188" s="2783"/>
      <c r="AN188" s="2783"/>
      <c r="AO188" s="2783"/>
      <c r="AP188" s="2783"/>
      <c r="AQ188" s="2783"/>
      <c r="AR188" s="2783"/>
      <c r="AS188" s="503"/>
      <c r="AT188" s="503"/>
      <c r="AU188" s="503"/>
      <c r="AV188" s="503"/>
      <c r="AW188" s="503"/>
      <c r="AX188" s="503"/>
      <c r="AY188" s="503"/>
      <c r="AZ188" s="503"/>
      <c r="BA188" s="503"/>
      <c r="BB188" s="503"/>
      <c r="BC188" s="503"/>
      <c r="BD188" s="503"/>
      <c r="BE188" s="503"/>
      <c r="BF188" s="503"/>
      <c r="BG188" s="503"/>
      <c r="BH188" s="503"/>
      <c r="BI188" s="503"/>
      <c r="BJ188" s="503"/>
      <c r="BK188" s="503"/>
      <c r="BL188" s="503"/>
      <c r="BM188" s="503"/>
      <c r="BN188" s="503"/>
      <c r="BO188" s="503"/>
      <c r="BP188" s="503"/>
      <c r="BQ188" s="503"/>
      <c r="BR188" s="503"/>
      <c r="BS188" s="503"/>
      <c r="BT188" s="503"/>
      <c r="BU188" s="503"/>
      <c r="BV188" s="503"/>
      <c r="BW188" s="503"/>
      <c r="BX188" s="503"/>
      <c r="BY188" s="503"/>
      <c r="BZ188" s="503"/>
      <c r="CA188" s="503"/>
      <c r="CB188" s="503"/>
      <c r="CC188" s="503"/>
      <c r="CD188" s="503"/>
      <c r="CE188" s="503"/>
      <c r="CF188" s="503"/>
      <c r="CG188" s="503"/>
      <c r="CH188" s="503"/>
      <c r="CI188" s="503"/>
      <c r="CJ188" s="503"/>
    </row>
    <row r="189" spans="1:88" s="215" customFormat="1" ht="19.2" customHeight="1" x14ac:dyDescent="0.3">
      <c r="A189" s="300"/>
      <c r="B189" s="1769"/>
      <c r="C189" s="2074"/>
      <c r="D189" s="2074"/>
      <c r="E189" s="2074"/>
      <c r="F189" s="2074"/>
      <c r="G189" s="2074"/>
      <c r="H189" s="1459" t="s">
        <v>1563</v>
      </c>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2443"/>
      <c r="AD189" s="2443"/>
      <c r="AE189" s="2443"/>
      <c r="AF189" s="2443"/>
      <c r="AG189" s="2443"/>
      <c r="AH189" s="2443"/>
      <c r="AI189" s="2074"/>
      <c r="AJ189" s="2074"/>
      <c r="AK189" s="2074"/>
      <c r="AL189" s="2074"/>
      <c r="AM189" s="2074"/>
      <c r="AN189" s="2074"/>
      <c r="AO189" s="2074"/>
      <c r="AP189" s="2074"/>
      <c r="AQ189" s="2074"/>
      <c r="AR189" s="2074"/>
      <c r="AS189" s="503"/>
      <c r="AT189" s="503"/>
      <c r="AU189" s="503"/>
      <c r="AV189" s="503"/>
      <c r="AW189" s="503"/>
      <c r="AX189" s="503"/>
      <c r="AY189" s="503"/>
      <c r="AZ189" s="503"/>
      <c r="BA189" s="503"/>
      <c r="BB189" s="503"/>
      <c r="BC189" s="503"/>
      <c r="BD189" s="503"/>
      <c r="BE189" s="503"/>
      <c r="BF189" s="503"/>
      <c r="BG189" s="503"/>
      <c r="BH189" s="503"/>
      <c r="BI189" s="503"/>
      <c r="BJ189" s="503"/>
      <c r="BK189" s="503"/>
      <c r="BL189" s="503"/>
      <c r="BM189" s="503"/>
      <c r="BN189" s="503"/>
      <c r="BO189" s="503"/>
      <c r="BP189" s="503"/>
      <c r="BQ189" s="503"/>
      <c r="BR189" s="503"/>
      <c r="BS189" s="503"/>
      <c r="BT189" s="503"/>
      <c r="BU189" s="503"/>
      <c r="BV189" s="503"/>
      <c r="BW189" s="503"/>
      <c r="BX189" s="503"/>
      <c r="BY189" s="503"/>
      <c r="BZ189" s="503"/>
      <c r="CA189" s="503"/>
      <c r="CB189" s="503"/>
      <c r="CC189" s="503"/>
      <c r="CD189" s="503"/>
      <c r="CE189" s="503"/>
      <c r="CF189" s="503"/>
      <c r="CG189" s="503"/>
      <c r="CH189" s="503"/>
      <c r="CI189" s="503"/>
      <c r="CJ189" s="503"/>
    </row>
    <row r="190" spans="1:88" s="299" customFormat="1" ht="8.4" customHeight="1" x14ac:dyDescent="0.3"/>
    <row r="191" spans="1:88" s="503" customFormat="1" x14ac:dyDescent="0.3">
      <c r="A191" s="1210"/>
      <c r="I191" s="1478"/>
      <c r="J191" s="1478"/>
      <c r="K191" s="1478"/>
      <c r="L191" s="1478"/>
      <c r="N191" s="1459"/>
      <c r="O191" s="1459"/>
      <c r="P191" s="1459"/>
      <c r="Q191" s="1459"/>
      <c r="R191" s="1459"/>
      <c r="S191" s="1459"/>
      <c r="T191" s="1459"/>
      <c r="U191" s="1459"/>
      <c r="Y191" s="1478"/>
      <c r="Z191" s="1480"/>
    </row>
    <row r="192" spans="1:88" s="503" customFormat="1" ht="13.8" x14ac:dyDescent="0.3"/>
    <row r="193" s="503" customFormat="1" ht="13.8" x14ac:dyDescent="0.3"/>
    <row r="194" s="503" customFormat="1" ht="13.8" x14ac:dyDescent="0.3"/>
    <row r="195" s="503" customFormat="1" ht="13.8" x14ac:dyDescent="0.3"/>
    <row r="196" s="503" customFormat="1" ht="13.8" x14ac:dyDescent="0.3"/>
    <row r="197" s="503" customFormat="1" ht="13.8" x14ac:dyDescent="0.3"/>
    <row r="198" s="503" customFormat="1" ht="13.8" x14ac:dyDescent="0.3"/>
    <row r="199" s="503" customFormat="1" ht="13.8" x14ac:dyDescent="0.3"/>
    <row r="200" s="503" customFormat="1" ht="13.8" x14ac:dyDescent="0.3"/>
    <row r="201" s="503" customFormat="1" ht="13.8" x14ac:dyDescent="0.3"/>
    <row r="202" s="503" customFormat="1" ht="13.8" x14ac:dyDescent="0.3"/>
    <row r="203" s="503" customFormat="1" ht="13.8" x14ac:dyDescent="0.3"/>
    <row r="204" s="503" customFormat="1" ht="13.8" x14ac:dyDescent="0.3"/>
    <row r="205" s="503" customFormat="1" ht="13.8" x14ac:dyDescent="0.3"/>
    <row r="206" s="503" customFormat="1" ht="13.8" x14ac:dyDescent="0.3"/>
    <row r="207" s="503" customFormat="1" ht="13.8" x14ac:dyDescent="0.3"/>
    <row r="208" s="503" customFormat="1" ht="13.8" x14ac:dyDescent="0.3"/>
    <row r="209" s="503" customFormat="1" ht="13.8" x14ac:dyDescent="0.3"/>
    <row r="210" s="503" customFormat="1" ht="13.8" x14ac:dyDescent="0.3"/>
    <row r="211" s="503" customFormat="1" ht="13.8" x14ac:dyDescent="0.3"/>
    <row r="212" s="503" customFormat="1" ht="13.8" x14ac:dyDescent="0.3"/>
    <row r="213" s="503" customFormat="1" ht="13.8" x14ac:dyDescent="0.3"/>
    <row r="214" s="503" customFormat="1" ht="13.8" x14ac:dyDescent="0.3"/>
    <row r="215" s="503" customFormat="1" ht="13.8" x14ac:dyDescent="0.3"/>
    <row r="216" s="299" customFormat="1" x14ac:dyDescent="0.3"/>
    <row r="217" s="299" customFormat="1" x14ac:dyDescent="0.3"/>
    <row r="218" s="299" customFormat="1" x14ac:dyDescent="0.3"/>
    <row r="219" s="299" customFormat="1" x14ac:dyDescent="0.3"/>
    <row r="220" s="299" customFormat="1" x14ac:dyDescent="0.3"/>
    <row r="221" s="299" customFormat="1" x14ac:dyDescent="0.3"/>
    <row r="222" s="299" customFormat="1" x14ac:dyDescent="0.3"/>
    <row r="223" s="299" customFormat="1" x14ac:dyDescent="0.3"/>
    <row r="224" s="299" customFormat="1" x14ac:dyDescent="0.3"/>
    <row r="226" s="299" customFormat="1" x14ac:dyDescent="0.3"/>
    <row r="227" s="299" customFormat="1" x14ac:dyDescent="0.3"/>
    <row r="228" s="299" customFormat="1" x14ac:dyDescent="0.3"/>
    <row r="229" s="299" customFormat="1" x14ac:dyDescent="0.3"/>
    <row r="230" s="299" customFormat="1" x14ac:dyDescent="0.3"/>
    <row r="231" s="299" customFormat="1" x14ac:dyDescent="0.3"/>
    <row r="232" s="299" customFormat="1" x14ac:dyDescent="0.3"/>
    <row r="233" s="299" customFormat="1" x14ac:dyDescent="0.3"/>
    <row r="234" s="299" customFormat="1" x14ac:dyDescent="0.3"/>
    <row r="235" s="299" customFormat="1" x14ac:dyDescent="0.3"/>
    <row r="236" s="299" customFormat="1" x14ac:dyDescent="0.3"/>
    <row r="237" s="299" customFormat="1" x14ac:dyDescent="0.3"/>
    <row r="238" s="299" customFormat="1" x14ac:dyDescent="0.3"/>
    <row r="239" s="299" customFormat="1" x14ac:dyDescent="0.3"/>
    <row r="240" s="299" customFormat="1" x14ac:dyDescent="0.3"/>
    <row r="241" s="299" customFormat="1" x14ac:dyDescent="0.3"/>
    <row r="242" s="299" customFormat="1" x14ac:dyDescent="0.3"/>
    <row r="243" s="299" customFormat="1" x14ac:dyDescent="0.3"/>
    <row r="244" s="299" customFormat="1" x14ac:dyDescent="0.3"/>
    <row r="245" s="299" customFormat="1" x14ac:dyDescent="0.3"/>
    <row r="246" s="299" customFormat="1" x14ac:dyDescent="0.3"/>
    <row r="247" s="299" customFormat="1" x14ac:dyDescent="0.3"/>
    <row r="248" s="299" customFormat="1" x14ac:dyDescent="0.3"/>
    <row r="249" s="299" customFormat="1" x14ac:dyDescent="0.3"/>
    <row r="250" s="299" customFormat="1" x14ac:dyDescent="0.3"/>
    <row r="251" s="299" customFormat="1" x14ac:dyDescent="0.3"/>
    <row r="252" s="299" customFormat="1" x14ac:dyDescent="0.3"/>
    <row r="253" s="299" customFormat="1" x14ac:dyDescent="0.3"/>
    <row r="254" s="299" customFormat="1" x14ac:dyDescent="0.3"/>
    <row r="255" s="299" customFormat="1" x14ac:dyDescent="0.3"/>
    <row r="256" s="299" customFormat="1" x14ac:dyDescent="0.3"/>
    <row r="257" s="299" customFormat="1" x14ac:dyDescent="0.3"/>
    <row r="258" s="299" customFormat="1" x14ac:dyDescent="0.3"/>
    <row r="259" s="299" customFormat="1" x14ac:dyDescent="0.3"/>
    <row r="260" s="299" customFormat="1" x14ac:dyDescent="0.3"/>
    <row r="261" s="299" customFormat="1" x14ac:dyDescent="0.3"/>
    <row r="262" s="299" customFormat="1" x14ac:dyDescent="0.3"/>
    <row r="263" s="299" customFormat="1" x14ac:dyDescent="0.3"/>
    <row r="264" s="299" customFormat="1" x14ac:dyDescent="0.3"/>
    <row r="265" s="299" customFormat="1" x14ac:dyDescent="0.3"/>
    <row r="266" s="299" customFormat="1" x14ac:dyDescent="0.3"/>
    <row r="267" s="299" customFormat="1" x14ac:dyDescent="0.3"/>
    <row r="268" s="299" customFormat="1" x14ac:dyDescent="0.3"/>
    <row r="269" s="299" customFormat="1" x14ac:dyDescent="0.3"/>
    <row r="280" spans="2:61" x14ac:dyDescent="0.3">
      <c r="AJ280" s="1220" t="s">
        <v>1327</v>
      </c>
      <c r="BF280" s="299" t="s">
        <v>2760</v>
      </c>
      <c r="BI280" s="1220"/>
    </row>
    <row r="281" spans="2:61" x14ac:dyDescent="0.3">
      <c r="B281" s="1220" t="s">
        <v>174</v>
      </c>
      <c r="R281" s="1220" t="s">
        <v>1126</v>
      </c>
      <c r="AJ281" s="1220" t="s">
        <v>1328</v>
      </c>
      <c r="BF281" s="299" t="s">
        <v>2759</v>
      </c>
      <c r="BI281" s="1220"/>
    </row>
    <row r="282" spans="2:61" x14ac:dyDescent="0.3">
      <c r="B282" s="1220" t="s">
        <v>1118</v>
      </c>
      <c r="L282" s="503" t="s">
        <v>192</v>
      </c>
      <c r="R282" s="1220" t="s">
        <v>1127</v>
      </c>
      <c r="AJ282" s="1220" t="s">
        <v>1329</v>
      </c>
      <c r="BF282" s="299" t="s">
        <v>2761</v>
      </c>
      <c r="BI282" s="1220"/>
    </row>
    <row r="283" spans="2:61" x14ac:dyDescent="0.3">
      <c r="B283" s="1220" t="s">
        <v>1119</v>
      </c>
      <c r="L283" s="503" t="s">
        <v>193</v>
      </c>
      <c r="R283" s="1220" t="s">
        <v>176</v>
      </c>
      <c r="AJ283" s="1220" t="s">
        <v>1330</v>
      </c>
      <c r="BF283" s="299" t="s">
        <v>2762</v>
      </c>
      <c r="BI283" s="1220"/>
    </row>
    <row r="284" spans="2:61" x14ac:dyDescent="0.3">
      <c r="B284" s="1220" t="s">
        <v>175</v>
      </c>
      <c r="AJ284" s="1705" t="s">
        <v>2098</v>
      </c>
      <c r="BF284" s="299" t="s">
        <v>2763</v>
      </c>
      <c r="BI284" s="1220"/>
    </row>
    <row r="285" spans="2:61" x14ac:dyDescent="0.3">
      <c r="AJ285" s="1220" t="s">
        <v>1331</v>
      </c>
      <c r="BF285" s="299" t="s">
        <v>2764</v>
      </c>
    </row>
    <row r="286" spans="2:61" x14ac:dyDescent="0.3">
      <c r="R286" s="503" t="s">
        <v>20</v>
      </c>
      <c r="S286" s="503"/>
      <c r="T286" s="503"/>
      <c r="V286" s="503"/>
      <c r="W286" s="503"/>
      <c r="X286" s="503"/>
      <c r="Y286" s="503"/>
      <c r="Z286" s="503"/>
      <c r="AA286" s="503"/>
      <c r="AJ286" s="1220" t="s">
        <v>1332</v>
      </c>
      <c r="BF286" s="299" t="s">
        <v>2802</v>
      </c>
    </row>
    <row r="287" spans="2:61" x14ac:dyDescent="0.3">
      <c r="R287" s="503" t="s">
        <v>2097</v>
      </c>
      <c r="S287" s="503"/>
      <c r="T287" s="503"/>
      <c r="V287" s="503"/>
      <c r="W287" s="503"/>
      <c r="X287" s="503"/>
      <c r="Y287" s="503"/>
      <c r="Z287" s="503"/>
      <c r="AA287" s="503"/>
      <c r="AJ287" s="1220" t="s">
        <v>1333</v>
      </c>
      <c r="BF287" s="299" t="s">
        <v>2803</v>
      </c>
    </row>
    <row r="288" spans="2:61" x14ac:dyDescent="0.3">
      <c r="R288" s="503" t="s">
        <v>177</v>
      </c>
      <c r="S288" s="503"/>
      <c r="T288" s="503"/>
      <c r="V288" s="503"/>
      <c r="W288" s="503"/>
      <c r="X288" s="503"/>
      <c r="Y288" s="503"/>
      <c r="Z288" s="503"/>
      <c r="AA288" s="503"/>
      <c r="AJ288" s="1220" t="s">
        <v>1334</v>
      </c>
    </row>
    <row r="289" spans="19:36" x14ac:dyDescent="0.3">
      <c r="S289" s="503"/>
      <c r="T289" s="503"/>
      <c r="V289" s="503"/>
      <c r="W289" s="503"/>
      <c r="X289" s="503"/>
      <c r="Y289" s="503"/>
      <c r="Z289" s="503"/>
      <c r="AA289" s="503"/>
      <c r="AJ289" s="1220" t="s">
        <v>1335</v>
      </c>
    </row>
    <row r="290" spans="19:36" x14ac:dyDescent="0.3">
      <c r="AJ290" s="1220" t="s">
        <v>1336</v>
      </c>
    </row>
    <row r="291" spans="19:36" x14ac:dyDescent="0.3">
      <c r="AJ291" s="1220" t="s">
        <v>1337</v>
      </c>
    </row>
    <row r="292" spans="19:36" x14ac:dyDescent="0.3">
      <c r="AJ292" s="1196" t="s">
        <v>1338</v>
      </c>
    </row>
    <row r="293" spans="19:36" x14ac:dyDescent="0.3">
      <c r="AJ293" s="1196" t="s">
        <v>1339</v>
      </c>
    </row>
  </sheetData>
  <sheetProtection password="8E37" sheet="1" formatCells="0"/>
  <protectedRanges>
    <protectedRange sqref="P24:Q24 E25:AC31 D25:D26 D28:D31 G41:AC56 E57:AC58" name="Range1_1"/>
  </protectedRanges>
  <dataConsolidate link="1"/>
  <mergeCells count="123">
    <mergeCell ref="C161:X161"/>
    <mergeCell ref="C188:AR188"/>
    <mergeCell ref="C157:X157"/>
    <mergeCell ref="Y157:AR157"/>
    <mergeCell ref="Y158:AG158"/>
    <mergeCell ref="Y159:AG159"/>
    <mergeCell ref="AH158:AR158"/>
    <mergeCell ref="AH159:AR159"/>
    <mergeCell ref="C158:I158"/>
    <mergeCell ref="J158:P158"/>
    <mergeCell ref="Q158:X158"/>
    <mergeCell ref="E159:G159"/>
    <mergeCell ref="L159:N159"/>
    <mergeCell ref="T159:V159"/>
    <mergeCell ref="B162:AR166"/>
    <mergeCell ref="AC189:AH189"/>
    <mergeCell ref="C184:AR185"/>
    <mergeCell ref="C186:AR187"/>
    <mergeCell ref="B167:AR167"/>
    <mergeCell ref="AD168:AG168"/>
    <mergeCell ref="AG172:AR172"/>
    <mergeCell ref="AD174:AG174"/>
    <mergeCell ref="B181:AR182"/>
    <mergeCell ref="AN178:AQ178"/>
    <mergeCell ref="B180:AR180"/>
    <mergeCell ref="AD170:AG170"/>
    <mergeCell ref="H176:AR176"/>
    <mergeCell ref="P172:U172"/>
    <mergeCell ref="B14:AR14"/>
    <mergeCell ref="B102:AR102"/>
    <mergeCell ref="AH145:AR145"/>
    <mergeCell ref="AH146:AR146"/>
    <mergeCell ref="AH147:AR147"/>
    <mergeCell ref="C156:X156"/>
    <mergeCell ref="AH150:AR150"/>
    <mergeCell ref="AH148:AR148"/>
    <mergeCell ref="AH149:AR149"/>
    <mergeCell ref="C150:J150"/>
    <mergeCell ref="K150:Q150"/>
    <mergeCell ref="R150:X150"/>
    <mergeCell ref="Y150:AG150"/>
    <mergeCell ref="C148:J148"/>
    <mergeCell ref="K148:Q148"/>
    <mergeCell ref="R148:X148"/>
    <mergeCell ref="Y148:AG148"/>
    <mergeCell ref="C149:J149"/>
    <mergeCell ref="K149:Q149"/>
    <mergeCell ref="R149:X149"/>
    <mergeCell ref="Y156:AR156"/>
    <mergeCell ref="B152:AR152"/>
    <mergeCell ref="Y149:AG149"/>
    <mergeCell ref="C145:J145"/>
    <mergeCell ref="A1:AR2"/>
    <mergeCell ref="B4:AR4"/>
    <mergeCell ref="B6:L6"/>
    <mergeCell ref="J10:O10"/>
    <mergeCell ref="R12:U12"/>
    <mergeCell ref="AI12:AL12"/>
    <mergeCell ref="S6:V6"/>
    <mergeCell ref="X6:AP6"/>
    <mergeCell ref="AN10:AQ10"/>
    <mergeCell ref="B7:L8"/>
    <mergeCell ref="X7:AP8"/>
    <mergeCell ref="D104:AR105"/>
    <mergeCell ref="B106:AR106"/>
    <mergeCell ref="B124:AR135"/>
    <mergeCell ref="B138:AR138"/>
    <mergeCell ref="E53:AR54"/>
    <mergeCell ref="E55:AR56"/>
    <mergeCell ref="D22:AR23"/>
    <mergeCell ref="D27:AR28"/>
    <mergeCell ref="Y147:AG147"/>
    <mergeCell ref="K145:Q145"/>
    <mergeCell ref="R145:X145"/>
    <mergeCell ref="Y145:AG145"/>
    <mergeCell ref="C146:J146"/>
    <mergeCell ref="K146:Q146"/>
    <mergeCell ref="Y146:AG146"/>
    <mergeCell ref="R146:X146"/>
    <mergeCell ref="C147:J147"/>
    <mergeCell ref="K147:Q147"/>
    <mergeCell ref="R147:X147"/>
    <mergeCell ref="C142:J144"/>
    <mergeCell ref="E115:AR116"/>
    <mergeCell ref="B122:AR123"/>
    <mergeCell ref="D110:AR111"/>
    <mergeCell ref="D117:AR118"/>
    <mergeCell ref="AH144:AR144"/>
    <mergeCell ref="R142:AR143"/>
    <mergeCell ref="K142:Q144"/>
    <mergeCell ref="R144:X144"/>
    <mergeCell ref="Y144:AG144"/>
    <mergeCell ref="AF120:AM120"/>
    <mergeCell ref="B139:AR140"/>
    <mergeCell ref="B16:R16"/>
    <mergeCell ref="B18:Q18"/>
    <mergeCell ref="D20:AL20"/>
    <mergeCell ref="D29:AR31"/>
    <mergeCell ref="D37:AR38"/>
    <mergeCell ref="D39:AP39"/>
    <mergeCell ref="E62:AR63"/>
    <mergeCell ref="D64:AR65"/>
    <mergeCell ref="D66:AR67"/>
    <mergeCell ref="A33:AR33"/>
    <mergeCell ref="V16:AN18"/>
    <mergeCell ref="E86:AR87"/>
    <mergeCell ref="E90:AR90"/>
    <mergeCell ref="E92:AR92"/>
    <mergeCell ref="E94:AR95"/>
    <mergeCell ref="E97:AR97"/>
    <mergeCell ref="E99:AR100"/>
    <mergeCell ref="E84:AR85"/>
    <mergeCell ref="E82:AN82"/>
    <mergeCell ref="D25:AN25"/>
    <mergeCell ref="I57:AR58"/>
    <mergeCell ref="D74:AR75"/>
    <mergeCell ref="D76:AR77"/>
    <mergeCell ref="E80:AR80"/>
    <mergeCell ref="E60:AK60"/>
    <mergeCell ref="D68:AR69"/>
    <mergeCell ref="D70:AR71"/>
    <mergeCell ref="D72:AR73"/>
    <mergeCell ref="D78:AR78"/>
  </mergeCells>
  <conditionalFormatting sqref="K145:Q145">
    <cfRule type="expression" dxfId="15" priority="9">
      <formula>$BR$146&gt;0</formula>
    </cfRule>
  </conditionalFormatting>
  <conditionalFormatting sqref="K145:Q145 AH145:AR145">
    <cfRule type="expression" dxfId="14" priority="14">
      <formula>$BR$147&gt;0</formula>
    </cfRule>
    <cfRule type="expression" dxfId="13" priority="15">
      <formula>$BR$146&gt;0</formula>
    </cfRule>
    <cfRule type="cellIs" dxfId="12" priority="16" operator="equal">
      <formula>"$BR$76&gt;0"</formula>
    </cfRule>
  </conditionalFormatting>
  <conditionalFormatting sqref="K146:Q146">
    <cfRule type="expression" dxfId="11" priority="12">
      <formula>$BR$147&gt;0</formula>
    </cfRule>
    <cfRule type="expression" dxfId="10" priority="13">
      <formula>$BR$145&gt;0</formula>
    </cfRule>
  </conditionalFormatting>
  <conditionalFormatting sqref="K147:Q147 AH147:AR147">
    <cfRule type="expression" dxfId="9" priority="10">
      <formula>$BR$146&gt;0</formula>
    </cfRule>
    <cfRule type="expression" dxfId="8" priority="11">
      <formula>$BR$145&gt;0</formula>
    </cfRule>
  </conditionalFormatting>
  <conditionalFormatting sqref="R145:X145">
    <cfRule type="expression" dxfId="7" priority="1">
      <formula>"$BR$76&gt;0"</formula>
    </cfRule>
  </conditionalFormatting>
  <dataValidations xWindow="355" yWindow="498" count="14">
    <dataValidation type="list" allowBlank="1" showInputMessage="1" showErrorMessage="1" sqref="AN178:AQ178 AD168:AG168 AD174:AG174 AD170:AG170">
      <formula1>$L$282:$L$283</formula1>
    </dataValidation>
    <dataValidation type="decimal" errorStyle="warning" operator="greaterThanOrEqual" allowBlank="1" showInputMessage="1" promptTitle="Minimum Interest Rate" prompt="Please refer to the minimum required interest rates in the applicable NOFA and applicable set-aside under which the Direct Loan request is being made." sqref="R145:X145">
      <formula1>0</formula1>
    </dataValidation>
    <dataValidation type="whole" allowBlank="1" showInputMessage="1" showErrorMessage="1" errorTitle="Maximum Request" error="The request must be $3,000,000 or less." promptTitle="Soft Repayable Loan" prompt="Please review the applicable NOFA and applicable set-aside under which the Direct Loan request is being made for the maximum request for a soft repayable loan." sqref="K147:Q147">
      <formula1>0</formula1>
      <formula2>3000000</formula2>
    </dataValidation>
    <dataValidation type="whole" allowBlank="1" showInputMessage="1" showErrorMessage="1" errorTitle="Maximum Request" error="The request must be equal to or less than the applicable NOFA and applicable set-aside." promptTitle="Repayable Construction Loan" prompt="Please review the applicable NOFA and applicable set-aside under which the Direct Loan request is being made for the maximum request for a repayable construction loan." sqref="K146:Q146">
      <formula1>0</formula1>
      <formula2>4000000</formula2>
    </dataValidation>
    <dataValidation type="whole" allowBlank="1" showInputMessage="1" showErrorMessage="1" errorTitle="Maximum Request" error="The request must be equal to or less than the maximum request under the applicable NOFA and applicable set-aside." promptTitle="Repayable Loan" prompt="Please review the applicable NOFA and applicable set-aside under which the Direct Loan request is being made for the maximum request for a repayable construction-to-permanent loan." sqref="K145:Q145">
      <formula1>0</formula1>
      <formula2>4000000</formula2>
    </dataValidation>
    <dataValidation type="list" allowBlank="1" showInputMessage="1" showErrorMessage="1" prompt="Choose from the list" sqref="D25:AN25">
      <formula1>$AJ$279:$AJ$293</formula1>
    </dataValidation>
    <dataValidation type="list" allowBlank="1" showInputMessage="1" showErrorMessage="1" sqref="B16">
      <formula1>$R$285:$R$288</formula1>
    </dataValidation>
    <dataValidation operator="lessThanOrEqual" allowBlank="1" showInputMessage="1" showErrorMessage="1" sqref="AI12:AL12"/>
    <dataValidation type="list" allowBlank="1" showInputMessage="1" showErrorMessage="1" sqref="B6:L6">
      <formula1>$B$280:$B$284</formula1>
    </dataValidation>
    <dataValidation type="list" allowBlank="1" showInputMessage="1" showErrorMessage="1" sqref="X6:AP6">
      <formula1>$R$280:$R$283</formula1>
    </dataValidation>
    <dataValidation type="decimal" allowBlank="1" showInputMessage="1" showErrorMessage="1" errorTitle="Minimum and Maximum Loan Term" error="The minimum permanent loan term is 10 years and the maximum permanent loan term is 40 years." promptTitle="Permanent Loan Term" prompt="The minimum loan term is 10 years and the maximum loan term is 40 years in accordance with 10 TAC §13.8(c)(1)." sqref="AH147:AR147 AH145:AR145">
      <formula1>10</formula1>
      <formula2>40</formula2>
    </dataValidation>
    <dataValidation allowBlank="1" showInputMessage="1" showErrorMessage="1" promptTitle="Soft Repayable Loan Amortization" prompt="The amortization for soft repayable loans, if requested as Surplus Cash flow loans, may be up to 40 years." sqref="Y147:AG147"/>
    <dataValidation type="list" showInputMessage="1" showErrorMessage="1" sqref="Y159:AG159">
      <formula1>"N/A, 2020-1 (Annual), 2020-2 (Bond Lottery), 2020-3 (Disaster)"</formula1>
    </dataValidation>
    <dataValidation type="list" showInputMessage="1" showErrorMessage="1" sqref="AH159:AR159">
      <formula1>"N/A, 4%/ Bond Layered (2020-2 only), General, CHDO, Soft Repayment"</formula1>
    </dataValidation>
  </dataValidations>
  <hyperlinks>
    <hyperlink ref="C145:J145" location="'31. Sources &amp; Uses'!A1" display="TDHCA HOME"/>
    <hyperlink ref="C149:J149" location="'31. Sources &amp; Uses'!A1" display="Housing Tax Credits"/>
    <hyperlink ref="C150:J150" location="'31. Sources &amp; Uses'!A1" display="Private Activity Mortgage Revenue"/>
    <hyperlink ref="C147:J147" location="'31. Sources &amp; Uses'!A1" display="TDHCA HOME"/>
    <hyperlink ref="C146:J146" location="'31. Sources &amp; Uses'!A1" display="Multifamily Direct Loan: Construction Only (Repayable)"/>
  </hyperlinks>
  <pageMargins left="0.45" right="0.45" top="0.5" bottom="0.5" header="0.3" footer="0.3"/>
  <pageSetup scale="85" orientation="portrait" r:id="rId1"/>
  <headerFooter>
    <oddFooter>&amp;R&amp;D</oddFooter>
  </headerFooter>
  <rowBreaks count="2" manualBreakCount="2">
    <brk id="63" max="43" man="1"/>
    <brk id="121" max="4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L85"/>
  <sheetViews>
    <sheetView showGridLines="0" zoomScaleNormal="100" workbookViewId="0">
      <selection sqref="A1:AC2"/>
    </sheetView>
  </sheetViews>
  <sheetFormatPr defaultRowHeight="14.4" x14ac:dyDescent="0.3"/>
  <cols>
    <col min="1" max="1" width="3" customWidth="1"/>
    <col min="2" max="2" width="2.33203125" customWidth="1"/>
    <col min="3" max="3" width="2.5546875" customWidth="1"/>
    <col min="4" max="4" width="2.88671875" customWidth="1"/>
    <col min="5" max="5" width="2.33203125" customWidth="1"/>
    <col min="6" max="6" width="4.109375" customWidth="1"/>
    <col min="7" max="20" width="2.33203125" customWidth="1"/>
    <col min="21" max="21" width="28" customWidth="1"/>
    <col min="22" max="22" width="4.5546875" customWidth="1"/>
    <col min="23" max="27" width="2.33203125" customWidth="1"/>
    <col min="28" max="28" width="6" customWidth="1"/>
    <col min="29" max="29" width="2.33203125" customWidth="1"/>
  </cols>
  <sheetData>
    <row r="1" spans="1:29" ht="15" customHeight="1" x14ac:dyDescent="0.3">
      <c r="A1" s="2698" t="s">
        <v>2117</v>
      </c>
      <c r="B1" s="2699"/>
      <c r="C1" s="2699"/>
      <c r="D1" s="2699"/>
      <c r="E1" s="2699"/>
      <c r="F1" s="2699"/>
      <c r="G1" s="2699"/>
      <c r="H1" s="2699"/>
      <c r="I1" s="2699"/>
      <c r="J1" s="2699"/>
      <c r="K1" s="2699"/>
      <c r="L1" s="2699"/>
      <c r="M1" s="2699"/>
      <c r="N1" s="2699"/>
      <c r="O1" s="2699"/>
      <c r="P1" s="2699"/>
      <c r="Q1" s="2699"/>
      <c r="R1" s="2699"/>
      <c r="S1" s="2699"/>
      <c r="T1" s="2699"/>
      <c r="U1" s="2699"/>
      <c r="V1" s="2699"/>
      <c r="W1" s="2699"/>
      <c r="X1" s="2699"/>
      <c r="Y1" s="2699"/>
      <c r="Z1" s="2699"/>
      <c r="AA1" s="2699"/>
      <c r="AB1" s="2699"/>
      <c r="AC1" s="2700"/>
    </row>
    <row r="2" spans="1:29" ht="15.75" customHeight="1" thickBot="1" x14ac:dyDescent="0.35">
      <c r="A2" s="2701"/>
      <c r="B2" s="2702"/>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3"/>
    </row>
    <row r="3" spans="1:29" ht="9.75" customHeight="1" thickBot="1" x14ac:dyDescent="0.35">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232"/>
      <c r="AA3" s="232"/>
      <c r="AB3" s="232"/>
      <c r="AC3" s="232"/>
    </row>
    <row r="4" spans="1:29" ht="15.75" customHeight="1" thickBot="1" x14ac:dyDescent="0.35">
      <c r="A4" s="454" t="s">
        <v>158</v>
      </c>
      <c r="B4" s="3540" t="s">
        <v>2129</v>
      </c>
      <c r="C4" s="3541"/>
      <c r="D4" s="3541"/>
      <c r="E4" s="3541"/>
      <c r="F4" s="3541"/>
      <c r="G4" s="3541"/>
      <c r="H4" s="3541"/>
      <c r="I4" s="3541"/>
      <c r="J4" s="3541"/>
      <c r="K4" s="3541"/>
      <c r="L4" s="3541"/>
      <c r="M4" s="3541"/>
      <c r="N4" s="3541"/>
      <c r="O4" s="3541"/>
      <c r="P4" s="3541"/>
      <c r="Q4" s="3541"/>
      <c r="R4" s="3541"/>
      <c r="S4" s="3541"/>
      <c r="T4" s="3541"/>
      <c r="U4" s="3541"/>
      <c r="V4" s="3541"/>
      <c r="W4" s="3541"/>
      <c r="X4" s="3541"/>
      <c r="Y4" s="3541"/>
      <c r="Z4" s="3541"/>
      <c r="AA4" s="3541"/>
      <c r="AB4" s="3541"/>
      <c r="AC4" s="3542"/>
    </row>
    <row r="5" spans="1:29" ht="5.0999999999999996" customHeight="1" thickBot="1" x14ac:dyDescent="0.35">
      <c r="A5" s="419"/>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c r="AB5" s="419"/>
      <c r="AC5" s="419"/>
    </row>
    <row r="6" spans="1:29" ht="13.5" customHeight="1" thickBot="1" x14ac:dyDescent="0.35">
      <c r="A6" s="419"/>
      <c r="B6" s="3543">
        <f>'24. Rent Schedule'!F55</f>
        <v>0</v>
      </c>
      <c r="C6" s="3544"/>
      <c r="D6" s="3545"/>
      <c r="E6" s="419" t="s">
        <v>468</v>
      </c>
      <c r="F6" s="419"/>
      <c r="G6" s="419"/>
      <c r="H6" s="419"/>
      <c r="I6" s="419" t="s">
        <v>611</v>
      </c>
      <c r="J6" s="419"/>
      <c r="K6" s="419"/>
      <c r="L6" s="419"/>
      <c r="M6" s="419"/>
      <c r="N6" s="419"/>
      <c r="O6" s="419"/>
      <c r="P6" s="3546"/>
      <c r="Q6" s="3547"/>
      <c r="R6" s="3548"/>
      <c r="S6" s="419" t="s">
        <v>612</v>
      </c>
      <c r="T6" s="419"/>
      <c r="U6" s="419"/>
      <c r="V6" s="419"/>
      <c r="W6" s="419"/>
      <c r="X6" s="419"/>
      <c r="Y6" s="419"/>
      <c r="Z6" s="419"/>
      <c r="AA6" s="419"/>
      <c r="AB6" s="419"/>
      <c r="AC6" s="419"/>
    </row>
    <row r="7" spans="1:29" ht="5.0999999999999996" customHeight="1" thickBot="1" x14ac:dyDescent="0.35">
      <c r="A7" s="419"/>
      <c r="B7" s="455"/>
      <c r="C7" s="452"/>
      <c r="D7" s="452"/>
      <c r="E7" s="419"/>
      <c r="F7" s="419"/>
      <c r="G7" s="419"/>
      <c r="H7" s="419"/>
      <c r="I7" s="419"/>
      <c r="J7" s="419"/>
      <c r="K7" s="419"/>
      <c r="L7" s="419"/>
      <c r="M7" s="419"/>
      <c r="N7" s="419"/>
      <c r="O7" s="419"/>
      <c r="P7" s="452"/>
      <c r="Q7" s="452"/>
      <c r="R7" s="452"/>
      <c r="S7" s="419"/>
      <c r="T7" s="419"/>
      <c r="U7" s="419"/>
      <c r="V7" s="419"/>
      <c r="W7" s="419"/>
      <c r="X7" s="419"/>
      <c r="Y7" s="419"/>
      <c r="Z7" s="419"/>
      <c r="AA7" s="419"/>
      <c r="AB7" s="419"/>
      <c r="AC7" s="419"/>
    </row>
    <row r="8" spans="1:29" ht="13.5" customHeight="1" thickBot="1" x14ac:dyDescent="0.35">
      <c r="A8" s="419"/>
      <c r="B8" s="927"/>
      <c r="C8" s="2418" t="s">
        <v>2107</v>
      </c>
      <c r="D8" s="3549"/>
      <c r="E8" s="3549"/>
      <c r="F8" s="3549"/>
      <c r="G8" s="3549"/>
      <c r="H8" s="3549"/>
      <c r="I8" s="3549"/>
      <c r="J8" s="3549"/>
      <c r="K8" s="3549"/>
      <c r="L8" s="3549"/>
      <c r="M8" s="3549"/>
      <c r="N8" s="3549"/>
      <c r="O8" s="3549"/>
      <c r="P8" s="3549"/>
      <c r="Q8" s="3549"/>
      <c r="R8" s="3549"/>
      <c r="S8" s="3549"/>
      <c r="T8" s="3549"/>
      <c r="U8" s="3549"/>
      <c r="V8" s="3549"/>
      <c r="W8" s="3549"/>
      <c r="X8" s="3549"/>
      <c r="Y8" s="3549"/>
      <c r="Z8" s="3549"/>
      <c r="AA8" s="3549"/>
      <c r="AB8" s="3549"/>
      <c r="AC8" s="3549"/>
    </row>
    <row r="9" spans="1:29" ht="13.5" customHeight="1" x14ac:dyDescent="0.3">
      <c r="A9" s="419"/>
      <c r="B9" s="456"/>
      <c r="C9" s="3549"/>
      <c r="D9" s="3549"/>
      <c r="E9" s="3549"/>
      <c r="F9" s="3549"/>
      <c r="G9" s="3549"/>
      <c r="H9" s="3549"/>
      <c r="I9" s="3549"/>
      <c r="J9" s="3549"/>
      <c r="K9" s="3549"/>
      <c r="L9" s="3549"/>
      <c r="M9" s="3549"/>
      <c r="N9" s="3549"/>
      <c r="O9" s="3549"/>
      <c r="P9" s="3549"/>
      <c r="Q9" s="3549"/>
      <c r="R9" s="3549"/>
      <c r="S9" s="3549"/>
      <c r="T9" s="3549"/>
      <c r="U9" s="3549"/>
      <c r="V9" s="3549"/>
      <c r="W9" s="3549"/>
      <c r="X9" s="3549"/>
      <c r="Y9" s="3549"/>
      <c r="Z9" s="3549"/>
      <c r="AA9" s="3549"/>
      <c r="AB9" s="3549"/>
      <c r="AC9" s="3549"/>
    </row>
    <row r="10" spans="1:29" ht="5.0999999999999996" customHeight="1" thickBot="1" x14ac:dyDescent="0.35">
      <c r="A10" s="419"/>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c r="AB10" s="419"/>
      <c r="AC10" s="419"/>
    </row>
    <row r="11" spans="1:29" ht="15.75" customHeight="1" thickBot="1" x14ac:dyDescent="0.35">
      <c r="A11" s="454" t="s">
        <v>165</v>
      </c>
      <c r="B11" s="3550" t="s">
        <v>2130</v>
      </c>
      <c r="C11" s="3551"/>
      <c r="D11" s="3551"/>
      <c r="E11" s="3551"/>
      <c r="F11" s="3551"/>
      <c r="G11" s="3551"/>
      <c r="H11" s="3551"/>
      <c r="I11" s="3551"/>
      <c r="J11" s="3551"/>
      <c r="K11" s="3551"/>
      <c r="L11" s="3551"/>
      <c r="M11" s="3551"/>
      <c r="N11" s="3551"/>
      <c r="O11" s="3551"/>
      <c r="P11" s="3551"/>
      <c r="Q11" s="3551"/>
      <c r="R11" s="3551"/>
      <c r="S11" s="3551"/>
      <c r="T11" s="3551"/>
      <c r="U11" s="3551"/>
      <c r="V11" s="3551"/>
      <c r="W11" s="3551"/>
      <c r="X11" s="3551"/>
      <c r="Y11" s="3551"/>
      <c r="Z11" s="3551"/>
      <c r="AA11" s="3551"/>
      <c r="AB11" s="3551"/>
      <c r="AC11" s="3552"/>
    </row>
    <row r="12" spans="1:29" ht="5.0999999999999996" customHeight="1" x14ac:dyDescent="0.3">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row>
    <row r="13" spans="1:29" ht="13.5" customHeight="1" x14ac:dyDescent="0.3">
      <c r="A13" s="419"/>
      <c r="B13" s="457" t="s">
        <v>371</v>
      </c>
      <c r="C13" s="457" t="s">
        <v>614</v>
      </c>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row>
    <row r="14" spans="1:29" ht="5.0999999999999996" customHeight="1" thickBot="1" x14ac:dyDescent="0.35">
      <c r="A14" s="419"/>
      <c r="B14" s="419"/>
      <c r="C14" s="419"/>
      <c r="D14" s="419"/>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row>
    <row r="15" spans="1:29" ht="13.5" customHeight="1" thickBot="1" x14ac:dyDescent="0.35">
      <c r="A15" s="419"/>
      <c r="B15" s="419"/>
      <c r="C15" s="1053"/>
      <c r="D15" s="649" t="s">
        <v>35</v>
      </c>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row>
    <row r="16" spans="1:29" ht="5.0999999999999996" customHeight="1" x14ac:dyDescent="0.3">
      <c r="A16" s="419"/>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c r="AB16" s="419"/>
      <c r="AC16" s="419"/>
    </row>
    <row r="17" spans="1:29" ht="12.75" customHeight="1" x14ac:dyDescent="0.3">
      <c r="A17" s="419"/>
      <c r="B17" s="419"/>
      <c r="C17" s="419"/>
      <c r="D17" s="3553" t="s">
        <v>1150</v>
      </c>
      <c r="E17" s="3553"/>
      <c r="F17" s="3553"/>
      <c r="G17" s="3553"/>
      <c r="H17" s="3553"/>
      <c r="I17" s="3539">
        <v>0</v>
      </c>
      <c r="J17" s="3539"/>
      <c r="K17" s="3539">
        <v>1</v>
      </c>
      <c r="L17" s="3539"/>
      <c r="M17" s="3539">
        <v>2</v>
      </c>
      <c r="N17" s="3539"/>
      <c r="O17" s="3539">
        <v>3</v>
      </c>
      <c r="P17" s="3539"/>
      <c r="Q17" s="3539"/>
      <c r="R17" s="3539">
        <v>4</v>
      </c>
      <c r="S17" s="3539"/>
      <c r="T17" s="3539"/>
      <c r="U17" s="419"/>
      <c r="V17" s="419"/>
      <c r="W17" s="419"/>
      <c r="X17" s="419"/>
      <c r="Y17" s="419"/>
      <c r="Z17" s="419"/>
      <c r="AA17" s="419"/>
      <c r="AB17" s="419"/>
      <c r="AC17" s="419"/>
    </row>
    <row r="18" spans="1:29" ht="12.75" customHeight="1" x14ac:dyDescent="0.3">
      <c r="A18" s="419"/>
      <c r="B18" s="419"/>
      <c r="C18" s="419"/>
      <c r="D18" s="3553" t="s">
        <v>1151</v>
      </c>
      <c r="E18" s="3553"/>
      <c r="F18" s="3553"/>
      <c r="G18" s="3553"/>
      <c r="H18" s="3553"/>
      <c r="I18" s="3539">
        <v>500</v>
      </c>
      <c r="J18" s="3539"/>
      <c r="K18" s="3539">
        <v>600</v>
      </c>
      <c r="L18" s="3539"/>
      <c r="M18" s="3539">
        <v>800</v>
      </c>
      <c r="N18" s="3539"/>
      <c r="O18" s="3554">
        <v>1000</v>
      </c>
      <c r="P18" s="3539"/>
      <c r="Q18" s="3539"/>
      <c r="R18" s="3554">
        <v>1200</v>
      </c>
      <c r="S18" s="3539"/>
      <c r="T18" s="3539"/>
      <c r="U18" s="419"/>
      <c r="V18" s="419"/>
      <c r="W18" s="419"/>
      <c r="X18" s="419"/>
      <c r="Y18" s="419"/>
      <c r="Z18" s="419"/>
      <c r="AA18" s="419"/>
      <c r="AB18" s="419"/>
      <c r="AC18" s="419"/>
    </row>
    <row r="19" spans="1:29" ht="5.0999999999999996" customHeight="1" x14ac:dyDescent="0.3">
      <c r="A19" s="419"/>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c r="AB19" s="419"/>
      <c r="AC19" s="419"/>
    </row>
    <row r="20" spans="1:29" x14ac:dyDescent="0.3">
      <c r="A20" s="419"/>
      <c r="B20" s="419"/>
      <c r="C20" s="458" t="s">
        <v>961</v>
      </c>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row>
    <row r="21" spans="1:29" ht="5.0999999999999996" customHeight="1" thickBot="1" x14ac:dyDescent="0.35">
      <c r="A21" s="419"/>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row>
    <row r="22" spans="1:29" ht="13.5" customHeight="1" thickBot="1" x14ac:dyDescent="0.35">
      <c r="A22" s="419"/>
      <c r="B22" s="419"/>
      <c r="C22" s="1053"/>
      <c r="D22" s="2790" t="s">
        <v>2108</v>
      </c>
      <c r="E22" s="2755"/>
      <c r="F22" s="2755"/>
      <c r="G22" s="2755"/>
      <c r="H22" s="2755"/>
      <c r="I22" s="2755"/>
      <c r="J22" s="2755"/>
      <c r="K22" s="2755"/>
      <c r="L22" s="2755"/>
      <c r="M22" s="2755"/>
      <c r="N22" s="2755"/>
      <c r="O22" s="2755"/>
      <c r="P22" s="2755"/>
      <c r="Q22" s="2755"/>
      <c r="R22" s="2755"/>
      <c r="S22" s="2755"/>
      <c r="T22" s="2755"/>
      <c r="U22" s="2755"/>
      <c r="V22" s="2755"/>
      <c r="W22" s="2755"/>
      <c r="X22" s="2755"/>
      <c r="Y22" s="2755"/>
      <c r="Z22" s="2755"/>
      <c r="AA22" s="2755"/>
      <c r="AB22" s="2755"/>
      <c r="AC22" s="2755"/>
    </row>
    <row r="23" spans="1:29" x14ac:dyDescent="0.3">
      <c r="A23" s="419"/>
      <c r="B23" s="419"/>
      <c r="C23" s="445"/>
      <c r="D23" s="2755"/>
      <c r="E23" s="2755"/>
      <c r="F23" s="2755"/>
      <c r="G23" s="2755"/>
      <c r="H23" s="2755"/>
      <c r="I23" s="2755"/>
      <c r="J23" s="2755"/>
      <c r="K23" s="2755"/>
      <c r="L23" s="2755"/>
      <c r="M23" s="2755"/>
      <c r="N23" s="2755"/>
      <c r="O23" s="2755"/>
      <c r="P23" s="2755"/>
      <c r="Q23" s="2755"/>
      <c r="R23" s="2755"/>
      <c r="S23" s="2755"/>
      <c r="T23" s="2755"/>
      <c r="U23" s="2755"/>
      <c r="V23" s="2755"/>
      <c r="W23" s="2755"/>
      <c r="X23" s="2755"/>
      <c r="Y23" s="2755"/>
      <c r="Z23" s="2755"/>
      <c r="AA23" s="2755"/>
      <c r="AB23" s="2755"/>
      <c r="AC23" s="2755"/>
    </row>
    <row r="24" spans="1:29" ht="12.75" customHeight="1" x14ac:dyDescent="0.3">
      <c r="A24" s="419"/>
      <c r="B24" s="454" t="s">
        <v>372</v>
      </c>
      <c r="C24" s="3569" t="s">
        <v>2569</v>
      </c>
      <c r="D24" s="3569"/>
      <c r="E24" s="3569"/>
      <c r="F24" s="3569"/>
      <c r="G24" s="3569"/>
      <c r="H24" s="3569"/>
      <c r="I24" s="3569"/>
      <c r="J24" s="3569"/>
      <c r="K24" s="3569"/>
      <c r="L24" s="3569"/>
      <c r="M24" s="3569"/>
      <c r="N24" s="3569"/>
      <c r="O24" s="3569"/>
      <c r="P24" s="3569"/>
      <c r="Q24" s="3569"/>
      <c r="R24" s="3569"/>
      <c r="S24" s="3569"/>
      <c r="T24" s="3569"/>
      <c r="U24" s="3569"/>
      <c r="V24" s="3569"/>
      <c r="W24" s="3569"/>
      <c r="X24" s="3569"/>
      <c r="Y24" s="3569"/>
      <c r="Z24" s="3569"/>
      <c r="AA24" s="3569"/>
      <c r="AB24" s="3569"/>
      <c r="AC24" s="419"/>
    </row>
    <row r="25" spans="1:29" ht="5.0999999999999996" customHeight="1" thickBot="1" x14ac:dyDescent="0.35">
      <c r="A25" s="419"/>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19"/>
    </row>
    <row r="26" spans="1:29" ht="13.5" customHeight="1" thickBot="1" x14ac:dyDescent="0.35">
      <c r="A26" s="419"/>
      <c r="B26" s="419"/>
      <c r="C26" s="1053"/>
      <c r="D26" s="2790" t="s">
        <v>2114</v>
      </c>
      <c r="E26" s="2791"/>
      <c r="F26" s="2791"/>
      <c r="G26" s="2791"/>
      <c r="H26" s="2791"/>
      <c r="I26" s="2791"/>
      <c r="J26" s="2791"/>
      <c r="K26" s="2791"/>
      <c r="L26" s="2791"/>
      <c r="M26" s="2791"/>
      <c r="N26" s="2791"/>
      <c r="O26" s="2791"/>
      <c r="P26" s="2791"/>
      <c r="Q26" s="2791"/>
      <c r="R26" s="2791"/>
      <c r="S26" s="2791"/>
      <c r="T26" s="2791"/>
      <c r="U26" s="2791"/>
      <c r="V26" s="2791"/>
      <c r="W26" s="2791"/>
      <c r="X26" s="2791"/>
      <c r="Y26" s="2791"/>
      <c r="Z26" s="2791"/>
      <c r="AA26" s="2791"/>
      <c r="AB26" s="2791"/>
      <c r="AC26" s="2791"/>
    </row>
    <row r="27" spans="1:29" x14ac:dyDescent="0.3">
      <c r="A27" s="419"/>
      <c r="B27" s="419"/>
      <c r="C27" s="805"/>
      <c r="D27" s="2791"/>
      <c r="E27" s="2791"/>
      <c r="F27" s="2791"/>
      <c r="G27" s="2791"/>
      <c r="H27" s="2791"/>
      <c r="I27" s="2791"/>
      <c r="J27" s="2791"/>
      <c r="K27" s="2791"/>
      <c r="L27" s="2791"/>
      <c r="M27" s="2791"/>
      <c r="N27" s="2791"/>
      <c r="O27" s="2791"/>
      <c r="P27" s="2791"/>
      <c r="Q27" s="2791"/>
      <c r="R27" s="2791"/>
      <c r="S27" s="2791"/>
      <c r="T27" s="2791"/>
      <c r="U27" s="2791"/>
      <c r="V27" s="2791"/>
      <c r="W27" s="2791"/>
      <c r="X27" s="2791"/>
      <c r="Y27" s="2791"/>
      <c r="Z27" s="2791"/>
      <c r="AA27" s="2791"/>
      <c r="AB27" s="2791"/>
      <c r="AC27" s="2791"/>
    </row>
    <row r="28" spans="1:29" ht="5.0999999999999996" customHeight="1" thickBot="1" x14ac:dyDescent="0.35">
      <c r="A28" s="419"/>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19"/>
    </row>
    <row r="29" spans="1:29" ht="13.5" customHeight="1" thickBot="1" x14ac:dyDescent="0.35">
      <c r="A29" s="419"/>
      <c r="B29" s="419"/>
      <c r="C29" s="1053"/>
      <c r="D29" s="3567" t="s">
        <v>2527</v>
      </c>
      <c r="E29" s="2818"/>
      <c r="F29" s="2818"/>
      <c r="G29" s="2818"/>
      <c r="H29" s="2818"/>
      <c r="I29" s="2818"/>
      <c r="J29" s="2818"/>
      <c r="K29" s="2818"/>
      <c r="L29" s="2818"/>
      <c r="M29" s="2818"/>
      <c r="N29" s="2818"/>
      <c r="O29" s="2818"/>
      <c r="P29" s="2818"/>
      <c r="Q29" s="2818"/>
      <c r="R29" s="2818"/>
      <c r="S29" s="2818"/>
      <c r="T29" s="2818"/>
      <c r="U29" s="2818"/>
      <c r="V29" s="2818"/>
      <c r="W29" s="2818"/>
      <c r="X29" s="2818"/>
      <c r="Y29" s="2818"/>
      <c r="Z29" s="2818"/>
      <c r="AA29" s="2818"/>
      <c r="AB29" s="2818"/>
      <c r="AC29" s="2818"/>
    </row>
    <row r="30" spans="1:29" x14ac:dyDescent="0.3">
      <c r="A30" s="419"/>
      <c r="B30" s="419"/>
      <c r="C30" s="805"/>
      <c r="D30" s="2818"/>
      <c r="E30" s="2818"/>
      <c r="F30" s="2818"/>
      <c r="G30" s="2818"/>
      <c r="H30" s="2818"/>
      <c r="I30" s="2818"/>
      <c r="J30" s="2818"/>
      <c r="K30" s="2818"/>
      <c r="L30" s="2818"/>
      <c r="M30" s="2818"/>
      <c r="N30" s="2818"/>
      <c r="O30" s="2818"/>
      <c r="P30" s="2818"/>
      <c r="Q30" s="2818"/>
      <c r="R30" s="2818"/>
      <c r="S30" s="2818"/>
      <c r="T30" s="2818"/>
      <c r="U30" s="2818"/>
      <c r="V30" s="2818"/>
      <c r="W30" s="2818"/>
      <c r="X30" s="2818"/>
      <c r="Y30" s="2818"/>
      <c r="Z30" s="2818"/>
      <c r="AA30" s="2818"/>
      <c r="AB30" s="2818"/>
      <c r="AC30" s="2818"/>
    </row>
    <row r="31" spans="1:29" ht="5.0999999999999996" customHeight="1" x14ac:dyDescent="0.3">
      <c r="A31" s="419"/>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row>
    <row r="32" spans="1:29" ht="15" customHeight="1" x14ac:dyDescent="0.3">
      <c r="A32" s="419"/>
      <c r="B32" s="419"/>
      <c r="C32" s="3570" t="s">
        <v>2109</v>
      </c>
      <c r="D32" s="3570"/>
      <c r="E32" s="3570"/>
      <c r="F32" s="3570"/>
      <c r="G32" s="3570"/>
      <c r="H32" s="3570"/>
      <c r="I32" s="3570"/>
      <c r="J32" s="3570"/>
      <c r="K32" s="3570"/>
      <c r="L32" s="3570"/>
      <c r="M32" s="3570"/>
      <c r="N32" s="3570"/>
      <c r="O32" s="3570"/>
      <c r="P32" s="3570"/>
      <c r="Q32" s="3570"/>
      <c r="R32" s="3570"/>
      <c r="S32" s="3570"/>
      <c r="T32" s="3570"/>
      <c r="U32" s="3570"/>
      <c r="V32" s="3570"/>
      <c r="W32" s="3570"/>
      <c r="X32" s="3570"/>
      <c r="Y32" s="3570"/>
      <c r="Z32" s="3570"/>
      <c r="AA32" s="3570"/>
      <c r="AB32" s="3570"/>
      <c r="AC32" s="419"/>
    </row>
    <row r="33" spans="1:38" s="1705" customFormat="1" ht="5.0999999999999996" customHeight="1" thickBot="1" x14ac:dyDescent="0.35">
      <c r="A33" s="1424"/>
      <c r="B33" s="14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row>
    <row r="34" spans="1:38" x14ac:dyDescent="0.3">
      <c r="A34" s="454" t="s">
        <v>171</v>
      </c>
      <c r="B34" s="3555" t="s">
        <v>2582</v>
      </c>
      <c r="C34" s="3556"/>
      <c r="D34" s="3556"/>
      <c r="E34" s="3556"/>
      <c r="F34" s="3556"/>
      <c r="G34" s="3556"/>
      <c r="H34" s="3556"/>
      <c r="I34" s="3556"/>
      <c r="J34" s="3556"/>
      <c r="K34" s="3556"/>
      <c r="L34" s="3556"/>
      <c r="M34" s="3556"/>
      <c r="N34" s="3556"/>
      <c r="O34" s="3556"/>
      <c r="P34" s="3556"/>
      <c r="Q34" s="3556"/>
      <c r="R34" s="3556"/>
      <c r="S34" s="3556"/>
      <c r="T34" s="3556"/>
      <c r="U34" s="3556"/>
      <c r="V34" s="3556"/>
      <c r="W34" s="3556"/>
      <c r="X34" s="3556"/>
      <c r="Y34" s="3556"/>
      <c r="Z34" s="3556"/>
      <c r="AA34" s="3556"/>
      <c r="AB34" s="3556"/>
      <c r="AC34" s="3557"/>
    </row>
    <row r="35" spans="1:38" s="1387" customFormat="1" ht="15" thickBot="1" x14ac:dyDescent="0.35">
      <c r="A35" s="454"/>
      <c r="B35" s="3558"/>
      <c r="C35" s="3559"/>
      <c r="D35" s="3559"/>
      <c r="E35" s="3559"/>
      <c r="F35" s="3559"/>
      <c r="G35" s="3559"/>
      <c r="H35" s="3559"/>
      <c r="I35" s="3559"/>
      <c r="J35" s="3559"/>
      <c r="K35" s="3559"/>
      <c r="L35" s="3559"/>
      <c r="M35" s="3559"/>
      <c r="N35" s="3559"/>
      <c r="O35" s="3559"/>
      <c r="P35" s="3559"/>
      <c r="Q35" s="3559"/>
      <c r="R35" s="3559"/>
      <c r="S35" s="3559"/>
      <c r="T35" s="3559"/>
      <c r="U35" s="3559"/>
      <c r="V35" s="3559"/>
      <c r="W35" s="3559"/>
      <c r="X35" s="3559"/>
      <c r="Y35" s="3559"/>
      <c r="Z35" s="3559"/>
      <c r="AA35" s="3559"/>
      <c r="AB35" s="3559"/>
      <c r="AC35" s="3560"/>
    </row>
    <row r="36" spans="1:38" ht="9.75" customHeight="1" thickBot="1" x14ac:dyDescent="0.35">
      <c r="A36" s="419"/>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49"/>
      <c r="AA36" s="449"/>
      <c r="AB36" s="449"/>
      <c r="AC36" s="449"/>
    </row>
    <row r="37" spans="1:38" ht="15.75" customHeight="1" thickBot="1" x14ac:dyDescent="0.35">
      <c r="A37" s="419"/>
      <c r="B37" s="1053"/>
      <c r="C37" s="2790" t="s">
        <v>2110</v>
      </c>
      <c r="D37" s="2791"/>
      <c r="E37" s="2791"/>
      <c r="F37" s="2791"/>
      <c r="G37" s="2791"/>
      <c r="H37" s="2791"/>
      <c r="I37" s="2791"/>
      <c r="J37" s="2791"/>
      <c r="K37" s="2791"/>
      <c r="L37" s="2791"/>
      <c r="M37" s="2791"/>
      <c r="N37" s="2791"/>
      <c r="O37" s="2791"/>
      <c r="P37" s="2791"/>
      <c r="Q37" s="2791"/>
      <c r="R37" s="2791"/>
      <c r="S37" s="2791"/>
      <c r="T37" s="2791"/>
      <c r="U37" s="2791"/>
      <c r="V37" s="2791"/>
      <c r="W37" s="2791"/>
      <c r="X37" s="2791"/>
      <c r="Y37" s="2791"/>
      <c r="Z37" s="2791"/>
      <c r="AA37" s="2791"/>
      <c r="AB37" s="2791"/>
      <c r="AC37" s="2791"/>
    </row>
    <row r="38" spans="1:38" ht="15" thickBot="1" x14ac:dyDescent="0.35">
      <c r="A38" s="419"/>
      <c r="B38" s="805"/>
      <c r="C38" s="2791"/>
      <c r="D38" s="2791"/>
      <c r="E38" s="2791"/>
      <c r="F38" s="2791"/>
      <c r="G38" s="2791"/>
      <c r="H38" s="2791"/>
      <c r="I38" s="2791"/>
      <c r="J38" s="2791"/>
      <c r="K38" s="2791"/>
      <c r="L38" s="2791"/>
      <c r="M38" s="2791"/>
      <c r="N38" s="2791"/>
      <c r="O38" s="2791"/>
      <c r="P38" s="2791"/>
      <c r="Q38" s="2791"/>
      <c r="R38" s="2791"/>
      <c r="S38" s="2791"/>
      <c r="T38" s="2791"/>
      <c r="U38" s="2791"/>
      <c r="V38" s="2791"/>
      <c r="W38" s="2791"/>
      <c r="X38" s="2791"/>
      <c r="Y38" s="2791"/>
      <c r="Z38" s="2791"/>
      <c r="AA38" s="2791"/>
      <c r="AB38" s="2791"/>
      <c r="AC38" s="2791"/>
    </row>
    <row r="39" spans="1:38" ht="15.75" customHeight="1" thickBot="1" x14ac:dyDescent="0.35">
      <c r="A39" s="419"/>
      <c r="B39" s="1053"/>
      <c r="C39" s="2790" t="s">
        <v>2115</v>
      </c>
      <c r="D39" s="2791"/>
      <c r="E39" s="2791"/>
      <c r="F39" s="2791"/>
      <c r="G39" s="2791"/>
      <c r="H39" s="2791"/>
      <c r="I39" s="2791"/>
      <c r="J39" s="2791"/>
      <c r="K39" s="2791"/>
      <c r="L39" s="2791"/>
      <c r="M39" s="2791"/>
      <c r="N39" s="2791"/>
      <c r="O39" s="2791"/>
      <c r="P39" s="2791"/>
      <c r="Q39" s="2791"/>
      <c r="R39" s="2791"/>
      <c r="S39" s="2791"/>
      <c r="T39" s="2791"/>
      <c r="U39" s="2791"/>
      <c r="V39" s="2791"/>
      <c r="W39" s="2791"/>
      <c r="X39" s="2791"/>
      <c r="Y39" s="2791"/>
      <c r="Z39" s="2791"/>
      <c r="AA39" s="2791"/>
      <c r="AB39" s="2791"/>
      <c r="AC39" s="2791"/>
    </row>
    <row r="40" spans="1:38" ht="12.75" customHeight="1" x14ac:dyDescent="0.3">
      <c r="A40" s="419"/>
      <c r="B40" s="805"/>
      <c r="C40" s="2791"/>
      <c r="D40" s="2791"/>
      <c r="E40" s="2791"/>
      <c r="F40" s="2791"/>
      <c r="G40" s="2791"/>
      <c r="H40" s="2791"/>
      <c r="I40" s="2791"/>
      <c r="J40" s="2791"/>
      <c r="K40" s="2791"/>
      <c r="L40" s="2791"/>
      <c r="M40" s="2791"/>
      <c r="N40" s="2791"/>
      <c r="O40" s="2791"/>
      <c r="P40" s="2791"/>
      <c r="Q40" s="2791"/>
      <c r="R40" s="2791"/>
      <c r="S40" s="2791"/>
      <c r="T40" s="2791"/>
      <c r="U40" s="2791"/>
      <c r="V40" s="2791"/>
      <c r="W40" s="2791"/>
      <c r="X40" s="2791"/>
      <c r="Y40" s="2791"/>
      <c r="Z40" s="2791"/>
      <c r="AA40" s="2791"/>
      <c r="AB40" s="2791"/>
      <c r="AC40" s="2791"/>
    </row>
    <row r="41" spans="1:38" ht="7.5" customHeight="1" thickBot="1" x14ac:dyDescent="0.35">
      <c r="A41" s="419"/>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49"/>
      <c r="AA41" s="449"/>
      <c r="AB41" s="449"/>
      <c r="AC41" s="449"/>
    </row>
    <row r="42" spans="1:38" ht="15" thickBot="1" x14ac:dyDescent="0.35">
      <c r="A42" s="454" t="s">
        <v>178</v>
      </c>
      <c r="B42" s="3540" t="s">
        <v>2131</v>
      </c>
      <c r="C42" s="3541"/>
      <c r="D42" s="3541"/>
      <c r="E42" s="3541"/>
      <c r="F42" s="3541"/>
      <c r="G42" s="3541"/>
      <c r="H42" s="3541"/>
      <c r="I42" s="3541"/>
      <c r="J42" s="3541"/>
      <c r="K42" s="3541"/>
      <c r="L42" s="3541"/>
      <c r="M42" s="3541"/>
      <c r="N42" s="3541"/>
      <c r="O42" s="3541"/>
      <c r="P42" s="3541"/>
      <c r="Q42" s="3541"/>
      <c r="R42" s="3541"/>
      <c r="S42" s="3541"/>
      <c r="T42" s="3541"/>
      <c r="U42" s="3541"/>
      <c r="V42" s="3541"/>
      <c r="W42" s="3541"/>
      <c r="X42" s="3541"/>
      <c r="Y42" s="3541"/>
      <c r="Z42" s="3541"/>
      <c r="AA42" s="3541"/>
      <c r="AB42" s="3541"/>
      <c r="AC42" s="3542"/>
    </row>
    <row r="43" spans="1:38" ht="9" customHeight="1" thickBot="1" x14ac:dyDescent="0.35">
      <c r="A43" s="419"/>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49"/>
      <c r="AA43" s="449"/>
      <c r="AB43" s="449"/>
      <c r="AC43" s="449"/>
    </row>
    <row r="44" spans="1:38" ht="15.75" customHeight="1" thickBot="1" x14ac:dyDescent="0.35">
      <c r="A44" s="419"/>
      <c r="B44" s="1053"/>
      <c r="C44" s="2743" t="s">
        <v>2111</v>
      </c>
      <c r="D44" s="3572"/>
      <c r="E44" s="3572"/>
      <c r="F44" s="3572"/>
      <c r="G44" s="3572"/>
      <c r="H44" s="3572"/>
      <c r="I44" s="3572"/>
      <c r="J44" s="3572"/>
      <c r="K44" s="3572"/>
      <c r="L44" s="3572"/>
      <c r="M44" s="3572"/>
      <c r="N44" s="3572"/>
      <c r="O44" s="3572"/>
      <c r="P44" s="3572"/>
      <c r="Q44" s="3572"/>
      <c r="R44" s="3572"/>
      <c r="S44" s="3572"/>
      <c r="T44" s="3572"/>
      <c r="U44" s="3572"/>
      <c r="V44" s="3572"/>
      <c r="W44" s="3572"/>
      <c r="X44" s="3572"/>
      <c r="Y44" s="3572"/>
      <c r="Z44" s="3572"/>
      <c r="AA44" s="3572"/>
      <c r="AB44" s="3572"/>
      <c r="AC44" s="3572"/>
      <c r="AL44" s="1292"/>
    </row>
    <row r="45" spans="1:38" ht="10.5" customHeight="1" x14ac:dyDescent="0.3">
      <c r="A45" s="419"/>
      <c r="B45" s="419"/>
      <c r="C45" s="3572"/>
      <c r="D45" s="3572"/>
      <c r="E45" s="3572"/>
      <c r="F45" s="3572"/>
      <c r="G45" s="3572"/>
      <c r="H45" s="3572"/>
      <c r="I45" s="3572"/>
      <c r="J45" s="3572"/>
      <c r="K45" s="3572"/>
      <c r="L45" s="3572"/>
      <c r="M45" s="3572"/>
      <c r="N45" s="3572"/>
      <c r="O45" s="3572"/>
      <c r="P45" s="3572"/>
      <c r="Q45" s="3572"/>
      <c r="R45" s="3572"/>
      <c r="S45" s="3572"/>
      <c r="T45" s="3572"/>
      <c r="U45" s="3572"/>
      <c r="V45" s="3572"/>
      <c r="W45" s="3572"/>
      <c r="X45" s="3572"/>
      <c r="Y45" s="3572"/>
      <c r="Z45" s="3572"/>
      <c r="AA45" s="3572"/>
      <c r="AB45" s="3572"/>
      <c r="AC45" s="3572"/>
    </row>
    <row r="46" spans="1:38" ht="7.5" customHeight="1" thickBot="1" x14ac:dyDescent="0.35"/>
    <row r="47" spans="1:38" s="1292" customFormat="1" ht="15.75" customHeight="1" x14ac:dyDescent="0.3">
      <c r="A47" s="419"/>
      <c r="B47" s="1294"/>
      <c r="C47" s="1294"/>
      <c r="D47" s="3561"/>
      <c r="E47" s="3562"/>
      <c r="F47" s="3562"/>
      <c r="G47" s="3563"/>
      <c r="H47" s="484"/>
      <c r="I47" s="3573" t="s">
        <v>2112</v>
      </c>
      <c r="J47" s="3573"/>
      <c r="K47" s="3573"/>
      <c r="L47" s="3573"/>
      <c r="M47" s="3573"/>
      <c r="N47" s="3573"/>
      <c r="O47" s="3573"/>
      <c r="P47" s="3573"/>
      <c r="Q47" s="3573"/>
      <c r="R47" s="3573"/>
      <c r="S47" s="3573"/>
      <c r="T47" s="3573"/>
      <c r="U47" s="3573"/>
      <c r="V47" s="3573"/>
      <c r="W47" s="3573"/>
      <c r="X47" s="3573"/>
      <c r="Y47" s="3573"/>
      <c r="Z47" s="3573"/>
      <c r="AA47" s="3573"/>
      <c r="AB47" s="3573"/>
      <c r="AC47" s="3573"/>
    </row>
    <row r="48" spans="1:38" s="1292" customFormat="1" ht="13.5" customHeight="1" thickBot="1" x14ac:dyDescent="0.35">
      <c r="A48" s="419"/>
      <c r="B48" s="484"/>
      <c r="C48" s="484"/>
      <c r="D48" s="3564"/>
      <c r="E48" s="3565"/>
      <c r="F48" s="3565"/>
      <c r="G48" s="3566"/>
      <c r="H48" s="484"/>
      <c r="I48" s="3573"/>
      <c r="J48" s="3573"/>
      <c r="K48" s="3573"/>
      <c r="L48" s="3573"/>
      <c r="M48" s="3573"/>
      <c r="N48" s="3573"/>
      <c r="O48" s="3573"/>
      <c r="P48" s="3573"/>
      <c r="Q48" s="3573"/>
      <c r="R48" s="3573"/>
      <c r="S48" s="3573"/>
      <c r="T48" s="3573"/>
      <c r="U48" s="3573"/>
      <c r="V48" s="3573"/>
      <c r="W48" s="3573"/>
      <c r="X48" s="3573"/>
      <c r="Y48" s="3573"/>
      <c r="Z48" s="3573"/>
      <c r="AA48" s="3573"/>
      <c r="AB48" s="3573"/>
      <c r="AC48" s="3573"/>
    </row>
    <row r="49" spans="1:29" ht="6" customHeight="1" x14ac:dyDescent="0.3"/>
    <row r="50" spans="1:29" ht="11.25" customHeight="1" x14ac:dyDescent="0.3">
      <c r="B50" s="3568" t="s">
        <v>1627</v>
      </c>
      <c r="C50" s="3568"/>
    </row>
    <row r="51" spans="1:29" s="1557" customFormat="1" ht="6" customHeight="1" thickBot="1" x14ac:dyDescent="0.35">
      <c r="B51" s="15"/>
      <c r="C51" s="15"/>
    </row>
    <row r="52" spans="1:29" ht="15" thickBot="1" x14ac:dyDescent="0.35">
      <c r="B52" s="1053"/>
      <c r="C52" s="3270" t="s">
        <v>1443</v>
      </c>
      <c r="D52" s="3270"/>
      <c r="E52" s="3270"/>
      <c r="F52" s="3270"/>
      <c r="G52" s="3270"/>
      <c r="H52" s="3270"/>
      <c r="I52" s="3270"/>
      <c r="J52" s="3270"/>
      <c r="K52" s="3270"/>
      <c r="L52" s="3270"/>
      <c r="M52" s="3270"/>
      <c r="N52" s="3270"/>
      <c r="O52" s="3270"/>
      <c r="P52" s="3270"/>
      <c r="Q52" s="3270"/>
      <c r="R52" s="3270"/>
      <c r="S52" s="3270"/>
      <c r="T52" s="3270"/>
      <c r="U52" s="3270"/>
      <c r="V52" s="3270"/>
      <c r="W52" s="3270"/>
      <c r="X52" s="3270"/>
      <c r="Y52" s="3270"/>
      <c r="Z52" s="3270"/>
      <c r="AA52" s="3270"/>
      <c r="AB52" s="3270"/>
    </row>
    <row r="53" spans="1:29" ht="15" thickBot="1" x14ac:dyDescent="0.35">
      <c r="C53" s="3270"/>
      <c r="D53" s="3270"/>
      <c r="E53" s="3270"/>
      <c r="F53" s="3270"/>
      <c r="G53" s="3270"/>
      <c r="H53" s="3270"/>
      <c r="I53" s="3270"/>
      <c r="J53" s="3270"/>
      <c r="K53" s="3270"/>
      <c r="L53" s="3270"/>
      <c r="M53" s="3270"/>
      <c r="N53" s="3270"/>
      <c r="O53" s="3270"/>
      <c r="P53" s="3270"/>
      <c r="Q53" s="3270"/>
      <c r="R53" s="3270"/>
      <c r="S53" s="3270"/>
      <c r="T53" s="3270"/>
      <c r="U53" s="3270"/>
      <c r="V53" s="3270"/>
      <c r="W53" s="3270"/>
      <c r="X53" s="3270"/>
      <c r="Y53" s="3270"/>
      <c r="Z53" s="3270"/>
      <c r="AA53" s="3270"/>
      <c r="AB53" s="3270"/>
    </row>
    <row r="54" spans="1:29" ht="15" customHeight="1" x14ac:dyDescent="0.3">
      <c r="D54" s="3561"/>
      <c r="E54" s="3562"/>
      <c r="F54" s="3562"/>
      <c r="G54" s="3563"/>
      <c r="I54" s="3574" t="s">
        <v>1634</v>
      </c>
      <c r="J54" s="3574"/>
      <c r="K54" s="3574"/>
      <c r="L54" s="3574"/>
      <c r="M54" s="3574"/>
      <c r="N54" s="3574"/>
      <c r="O54" s="3574"/>
      <c r="P54" s="3574"/>
      <c r="Q54" s="3574"/>
      <c r="R54" s="3574"/>
      <c r="S54" s="3574"/>
      <c r="T54" s="3574"/>
      <c r="U54" s="3574"/>
      <c r="V54" s="3574"/>
      <c r="W54" s="3574"/>
      <c r="X54" s="3574"/>
      <c r="Y54" s="3574"/>
      <c r="Z54" s="3574"/>
      <c r="AA54" s="3574"/>
      <c r="AB54" s="3574"/>
    </row>
    <row r="55" spans="1:29" ht="15" thickBot="1" x14ac:dyDescent="0.35">
      <c r="D55" s="3564"/>
      <c r="E55" s="3565"/>
      <c r="F55" s="3565"/>
      <c r="G55" s="3566"/>
      <c r="I55" s="3574"/>
      <c r="J55" s="3574"/>
      <c r="K55" s="3574"/>
      <c r="L55" s="3574"/>
      <c r="M55" s="3574"/>
      <c r="N55" s="3574"/>
      <c r="O55" s="3574"/>
      <c r="P55" s="3574"/>
      <c r="Q55" s="3574"/>
      <c r="R55" s="3574"/>
      <c r="S55" s="3574"/>
      <c r="T55" s="3574"/>
      <c r="U55" s="3574"/>
      <c r="V55" s="3574"/>
      <c r="W55" s="3574"/>
      <c r="X55" s="3574"/>
      <c r="Y55" s="3574"/>
      <c r="Z55" s="3574"/>
      <c r="AA55" s="3574"/>
      <c r="AB55" s="3574"/>
    </row>
    <row r="56" spans="1:29" x14ac:dyDescent="0.3">
      <c r="I56" s="1593"/>
      <c r="J56" s="1593"/>
      <c r="K56" s="1593"/>
      <c r="L56" s="1593"/>
      <c r="M56" s="1593"/>
      <c r="N56" s="1593"/>
      <c r="O56" s="1593"/>
      <c r="P56" s="1593"/>
      <c r="Q56" s="1593"/>
      <c r="R56" s="1593"/>
      <c r="S56" s="1593"/>
      <c r="T56" s="1593"/>
      <c r="U56" s="1593"/>
      <c r="V56" s="1593"/>
      <c r="W56" s="1593"/>
      <c r="X56" s="1593"/>
      <c r="Y56" s="1593"/>
      <c r="Z56" s="1593"/>
      <c r="AA56" s="1593"/>
      <c r="AB56" s="1593"/>
    </row>
    <row r="57" spans="1:29" ht="15.75" customHeight="1" x14ac:dyDescent="0.3">
      <c r="A57" s="3571" t="s">
        <v>2113</v>
      </c>
      <c r="B57" s="3571"/>
      <c r="C57" s="3571"/>
      <c r="D57" s="3571"/>
      <c r="E57" s="3571"/>
      <c r="F57" s="3571"/>
      <c r="G57" s="3571"/>
      <c r="H57" s="3571"/>
      <c r="I57" s="3571"/>
      <c r="J57" s="3571"/>
      <c r="K57" s="3571"/>
      <c r="L57" s="3571"/>
      <c r="M57" s="3571"/>
      <c r="N57" s="3571"/>
      <c r="O57" s="3571"/>
      <c r="P57" s="3571"/>
      <c r="Q57" s="3571"/>
      <c r="R57" s="3571"/>
      <c r="S57" s="3571"/>
      <c r="T57" s="3571"/>
      <c r="U57" s="3571"/>
      <c r="V57" s="3571"/>
      <c r="W57" s="3571"/>
      <c r="X57" s="3571"/>
      <c r="Y57" s="3571"/>
      <c r="Z57" s="3571"/>
      <c r="AA57" s="3571"/>
      <c r="AB57" s="3571"/>
      <c r="AC57" s="3571"/>
    </row>
    <row r="58" spans="1:29" ht="15" customHeight="1" x14ac:dyDescent="0.3">
      <c r="A58" s="3571"/>
      <c r="B58" s="3571"/>
      <c r="C58" s="3571"/>
      <c r="D58" s="3571"/>
      <c r="E58" s="3571"/>
      <c r="F58" s="3571"/>
      <c r="G58" s="3571"/>
      <c r="H58" s="3571"/>
      <c r="I58" s="3571"/>
      <c r="J58" s="3571"/>
      <c r="K58" s="3571"/>
      <c r="L58" s="3571"/>
      <c r="M58" s="3571"/>
      <c r="N58" s="3571"/>
      <c r="O58" s="3571"/>
      <c r="P58" s="3571"/>
      <c r="Q58" s="3571"/>
      <c r="R58" s="3571"/>
      <c r="S58" s="3571"/>
      <c r="T58" s="3571"/>
      <c r="U58" s="3571"/>
      <c r="V58" s="3571"/>
      <c r="W58" s="3571"/>
      <c r="X58" s="3571"/>
      <c r="Y58" s="3571"/>
      <c r="Z58" s="3571"/>
      <c r="AA58" s="3571"/>
      <c r="AB58" s="3571"/>
      <c r="AC58" s="3571"/>
    </row>
    <row r="59" spans="1:29" ht="15" customHeight="1" x14ac:dyDescent="0.3">
      <c r="A59" s="3571"/>
      <c r="B59" s="3571"/>
      <c r="C59" s="3571"/>
      <c r="D59" s="3571"/>
      <c r="E59" s="3571"/>
      <c r="F59" s="3571"/>
      <c r="G59" s="3571"/>
      <c r="H59" s="3571"/>
      <c r="I59" s="3571"/>
      <c r="J59" s="3571"/>
      <c r="K59" s="3571"/>
      <c r="L59" s="3571"/>
      <c r="M59" s="3571"/>
      <c r="N59" s="3571"/>
      <c r="O59" s="3571"/>
      <c r="P59" s="3571"/>
      <c r="Q59" s="3571"/>
      <c r="R59" s="3571"/>
      <c r="S59" s="3571"/>
      <c r="T59" s="3571"/>
      <c r="U59" s="3571"/>
      <c r="V59" s="3571"/>
      <c r="W59" s="3571"/>
      <c r="X59" s="3571"/>
      <c r="Y59" s="3571"/>
      <c r="Z59" s="3571"/>
      <c r="AA59" s="3571"/>
      <c r="AB59" s="3571"/>
      <c r="AC59" s="3571"/>
    </row>
    <row r="83" spans="3:6" x14ac:dyDescent="0.3">
      <c r="C83" s="1557" t="s">
        <v>192</v>
      </c>
      <c r="F83" s="1292" t="s">
        <v>192</v>
      </c>
    </row>
    <row r="84" spans="3:6" x14ac:dyDescent="0.3">
      <c r="F84" s="1606" t="s">
        <v>193</v>
      </c>
    </row>
    <row r="85" spans="3:6" x14ac:dyDescent="0.3">
      <c r="F85" s="1659" t="s">
        <v>1987</v>
      </c>
    </row>
  </sheetData>
  <sheetProtection password="8E37" sheet="1" objects="1" scenarios="1"/>
  <mergeCells count="35">
    <mergeCell ref="A57:AC59"/>
    <mergeCell ref="D54:G55"/>
    <mergeCell ref="C39:AC40"/>
    <mergeCell ref="B42:AC42"/>
    <mergeCell ref="C44:AC45"/>
    <mergeCell ref="I47:AC48"/>
    <mergeCell ref="I54:AB55"/>
    <mergeCell ref="R18:T18"/>
    <mergeCell ref="B34:AC35"/>
    <mergeCell ref="D47:G48"/>
    <mergeCell ref="C52:AB53"/>
    <mergeCell ref="D18:H18"/>
    <mergeCell ref="I18:J18"/>
    <mergeCell ref="K18:L18"/>
    <mergeCell ref="M18:N18"/>
    <mergeCell ref="O18:Q18"/>
    <mergeCell ref="D22:AC23"/>
    <mergeCell ref="D26:AC27"/>
    <mergeCell ref="D29:AC30"/>
    <mergeCell ref="C37:AC38"/>
    <mergeCell ref="B50:C50"/>
    <mergeCell ref="C24:AB24"/>
    <mergeCell ref="C32:AB32"/>
    <mergeCell ref="O17:Q17"/>
    <mergeCell ref="R17:T17"/>
    <mergeCell ref="A1:AC2"/>
    <mergeCell ref="B4:AC4"/>
    <mergeCell ref="B6:D6"/>
    <mergeCell ref="P6:R6"/>
    <mergeCell ref="C8:AC9"/>
    <mergeCell ref="B11:AC11"/>
    <mergeCell ref="D17:H17"/>
    <mergeCell ref="I17:J17"/>
    <mergeCell ref="K17:L17"/>
    <mergeCell ref="M17:N17"/>
  </mergeCells>
  <dataValidations count="2">
    <dataValidation type="list" showInputMessage="1" showErrorMessage="1" sqref="D47:G48">
      <formula1>$F$83:$F$85</formula1>
    </dataValidation>
    <dataValidation type="list" allowBlank="1" showInputMessage="1" showErrorMessage="1" sqref="D54:G55">
      <formula1>($F$83:$F$84)</formula1>
    </dataValidation>
  </dataValidations>
  <pageMargins left="0.75" right="0.5" top="1" bottom="1" header="0.5" footer="0.5"/>
  <pageSetup scale="90" orientation="portrait" r:id="rId1"/>
  <headerFooter>
    <oddFooter>&amp;R&amp;D</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CG181"/>
  <sheetViews>
    <sheetView showGridLines="0" zoomScaleNormal="100" workbookViewId="0">
      <selection sqref="A1:AC2"/>
    </sheetView>
  </sheetViews>
  <sheetFormatPr defaultColWidth="9.109375" defaultRowHeight="14.4" x14ac:dyDescent="0.3"/>
  <cols>
    <col min="1" max="1" width="3" style="2175" customWidth="1"/>
    <col min="2" max="2" width="2.33203125" style="2175" customWidth="1"/>
    <col min="3" max="3" width="2.5546875" style="2175" customWidth="1"/>
    <col min="4" max="4" width="2.88671875" style="2175" customWidth="1"/>
    <col min="5" max="5" width="2.33203125" style="2175" customWidth="1"/>
    <col min="6" max="6" width="4.109375" style="2175" customWidth="1"/>
    <col min="7" max="19" width="2.33203125" style="2175" customWidth="1"/>
    <col min="20" max="20" width="17.44140625" style="2175" customWidth="1"/>
    <col min="21" max="21" width="13.33203125" style="2175" customWidth="1"/>
    <col min="22" max="22" width="5.33203125" style="2175" customWidth="1"/>
    <col min="23" max="23" width="4.88671875" style="2175" customWidth="1"/>
    <col min="24" max="27" width="2.33203125" style="2175" customWidth="1"/>
    <col min="28" max="28" width="7.44140625" style="2175" customWidth="1"/>
    <col min="29" max="38" width="2.33203125" style="2175" customWidth="1"/>
    <col min="39" max="39" width="2.6640625" style="2175" customWidth="1"/>
    <col min="40" max="55" width="2.33203125" style="2175" customWidth="1"/>
    <col min="56" max="56" width="13.109375" style="2175" customWidth="1"/>
    <col min="57" max="57" width="14.109375" style="2175" customWidth="1"/>
    <col min="58" max="58" width="5.6640625" style="2175" customWidth="1"/>
    <col min="59" max="63" width="2.33203125" style="2175" customWidth="1"/>
    <col min="64" max="64" width="3.33203125" style="2175" customWidth="1"/>
    <col min="65" max="68" width="2.33203125" style="2175" customWidth="1"/>
    <col min="69" max="69" width="3.5546875" style="2175" customWidth="1"/>
    <col min="70" max="70" width="2.33203125" style="2175" customWidth="1"/>
    <col min="71" max="71" width="3" style="2175" customWidth="1"/>
    <col min="72" max="77" width="2.33203125" style="2175" customWidth="1"/>
    <col min="78" max="79" width="1.6640625" style="2175" customWidth="1"/>
    <col min="80" max="85" width="2.33203125" style="2175" customWidth="1"/>
    <col min="86" max="16384" width="9.109375" style="2175"/>
  </cols>
  <sheetData>
    <row r="1" spans="1:38" s="2075" customFormat="1" ht="15" customHeight="1" x14ac:dyDescent="0.3">
      <c r="A1" s="3640" t="s">
        <v>2118</v>
      </c>
      <c r="B1" s="3641"/>
      <c r="C1" s="3641"/>
      <c r="D1" s="3641"/>
      <c r="E1" s="3641"/>
      <c r="F1" s="3641"/>
      <c r="G1" s="3641"/>
      <c r="H1" s="3641"/>
      <c r="I1" s="3641"/>
      <c r="J1" s="3641"/>
      <c r="K1" s="3641"/>
      <c r="L1" s="3641"/>
      <c r="M1" s="3641"/>
      <c r="N1" s="3641"/>
      <c r="O1" s="3641"/>
      <c r="P1" s="3641"/>
      <c r="Q1" s="3641"/>
      <c r="R1" s="3641"/>
      <c r="S1" s="3641"/>
      <c r="T1" s="3641"/>
      <c r="U1" s="3641"/>
      <c r="V1" s="3641"/>
      <c r="W1" s="3641"/>
      <c r="X1" s="3641"/>
      <c r="Y1" s="3641"/>
      <c r="Z1" s="3641"/>
      <c r="AA1" s="3641"/>
      <c r="AB1" s="3641"/>
      <c r="AC1" s="3642"/>
    </row>
    <row r="2" spans="1:38" s="2075" customFormat="1" ht="16.95" customHeight="1" thickBot="1" x14ac:dyDescent="0.35">
      <c r="A2" s="3643"/>
      <c r="B2" s="3644"/>
      <c r="C2" s="3644"/>
      <c r="D2" s="3644"/>
      <c r="E2" s="3644"/>
      <c r="F2" s="3644"/>
      <c r="G2" s="3644"/>
      <c r="H2" s="3644"/>
      <c r="I2" s="3644"/>
      <c r="J2" s="3644"/>
      <c r="K2" s="3644"/>
      <c r="L2" s="3644"/>
      <c r="M2" s="3644"/>
      <c r="N2" s="3644"/>
      <c r="O2" s="3644"/>
      <c r="P2" s="3644"/>
      <c r="Q2" s="3644"/>
      <c r="R2" s="3644"/>
      <c r="S2" s="3644"/>
      <c r="T2" s="3644"/>
      <c r="U2" s="3644"/>
      <c r="V2" s="3644"/>
      <c r="W2" s="3644"/>
      <c r="X2" s="3644"/>
      <c r="Y2" s="3644"/>
      <c r="Z2" s="3644"/>
      <c r="AA2" s="3644"/>
      <c r="AB2" s="3644"/>
      <c r="AC2" s="3645"/>
    </row>
    <row r="3" spans="1:38" s="2075" customFormat="1" ht="14.25" customHeight="1" thickBot="1" x14ac:dyDescent="0.35">
      <c r="C3" s="2076"/>
      <c r="D3" s="2076"/>
      <c r="E3" s="2076"/>
      <c r="F3" s="2076"/>
      <c r="G3" s="2076"/>
      <c r="H3" s="2076"/>
      <c r="I3" s="2076"/>
      <c r="J3" s="2076"/>
      <c r="K3" s="2076"/>
      <c r="L3" s="2076"/>
      <c r="M3" s="2076"/>
      <c r="N3" s="2076"/>
      <c r="O3" s="2076"/>
      <c r="P3" s="2076"/>
      <c r="Q3" s="2076"/>
      <c r="R3" s="2076"/>
      <c r="S3" s="2076"/>
      <c r="T3" s="2076"/>
      <c r="U3" s="2076"/>
      <c r="V3" s="3649" t="s">
        <v>106</v>
      </c>
      <c r="W3" s="3649"/>
      <c r="X3" s="3649"/>
      <c r="Y3" s="3649"/>
      <c r="Z3" s="2295"/>
      <c r="AA3" s="3646">
        <f>'6a. Competitive HTC Self Score'!AI47</f>
        <v>0</v>
      </c>
      <c r="AB3" s="3647"/>
      <c r="AC3" s="3648"/>
    </row>
    <row r="4" spans="1:38" s="2075" customFormat="1" ht="3" customHeight="1" thickBot="1" x14ac:dyDescent="0.35">
      <c r="C4" s="2076"/>
      <c r="D4" s="2076"/>
      <c r="E4" s="2076"/>
      <c r="F4" s="2076"/>
      <c r="G4" s="2076"/>
      <c r="H4" s="2076"/>
      <c r="I4" s="2076"/>
      <c r="J4" s="2076"/>
      <c r="K4" s="2076"/>
      <c r="L4" s="2076"/>
      <c r="M4" s="2076"/>
      <c r="N4" s="2076"/>
      <c r="O4" s="2076"/>
      <c r="P4" s="2076"/>
      <c r="Q4" s="2076"/>
      <c r="R4" s="2076"/>
      <c r="S4" s="2076"/>
      <c r="T4" s="2076"/>
      <c r="U4" s="2076"/>
      <c r="V4" s="2076"/>
      <c r="W4" s="2076"/>
      <c r="X4" s="2076"/>
      <c r="Y4" s="2076"/>
      <c r="Z4" s="2076"/>
      <c r="AA4" s="2076"/>
      <c r="AB4" s="2076"/>
      <c r="AC4" s="2076"/>
    </row>
    <row r="5" spans="1:38" s="2075" customFormat="1" thickBot="1" x14ac:dyDescent="0.35">
      <c r="A5" s="2077" t="s">
        <v>158</v>
      </c>
      <c r="B5" s="3615" t="s">
        <v>2119</v>
      </c>
      <c r="C5" s="3616"/>
      <c r="D5" s="3616"/>
      <c r="E5" s="3616"/>
      <c r="F5" s="3616"/>
      <c r="G5" s="3616"/>
      <c r="H5" s="3616"/>
      <c r="I5" s="3616"/>
      <c r="J5" s="3616"/>
      <c r="K5" s="3616"/>
      <c r="L5" s="3616"/>
      <c r="M5" s="3616"/>
      <c r="N5" s="3616"/>
      <c r="O5" s="3616"/>
      <c r="P5" s="3616"/>
      <c r="Q5" s="3616"/>
      <c r="R5" s="3616"/>
      <c r="S5" s="3616"/>
      <c r="T5" s="3616"/>
      <c r="U5" s="3616"/>
      <c r="V5" s="3616"/>
      <c r="W5" s="3616"/>
      <c r="X5" s="3616"/>
      <c r="Y5" s="3616"/>
      <c r="Z5" s="3616"/>
      <c r="AA5" s="3616"/>
      <c r="AB5" s="3616"/>
      <c r="AC5" s="3617"/>
    </row>
    <row r="6" spans="1:38" s="2075" customFormat="1" ht="6" customHeight="1" thickBot="1" x14ac:dyDescent="0.35">
      <c r="AL6" s="2083"/>
    </row>
    <row r="7" spans="1:38" s="2075" customFormat="1" ht="13.5" customHeight="1" thickBot="1" x14ac:dyDescent="0.35">
      <c r="B7" s="2078"/>
      <c r="C7" s="3589" t="s">
        <v>2677</v>
      </c>
      <c r="D7" s="3589"/>
      <c r="E7" s="3589"/>
      <c r="F7" s="3589"/>
      <c r="G7" s="3589"/>
      <c r="H7" s="3589"/>
      <c r="I7" s="3589"/>
      <c r="J7" s="3589"/>
      <c r="K7" s="3589"/>
      <c r="L7" s="3589"/>
      <c r="M7" s="3589"/>
      <c r="N7" s="3589"/>
      <c r="O7" s="3589"/>
      <c r="P7" s="3589"/>
      <c r="Q7" s="3589"/>
      <c r="R7" s="3589"/>
      <c r="S7" s="3589"/>
      <c r="T7" s="3589"/>
      <c r="U7" s="3589"/>
      <c r="V7" s="3589"/>
      <c r="W7" s="2079"/>
      <c r="X7" s="2079"/>
      <c r="Y7" s="2079"/>
      <c r="Z7" s="2079"/>
      <c r="AA7" s="2080" t="s">
        <v>1271</v>
      </c>
      <c r="AB7" s="1742">
        <f>IF(B7="x", (6), (0))</f>
        <v>0</v>
      </c>
    </row>
    <row r="8" spans="1:38" s="2075" customFormat="1" ht="13.5" customHeight="1" x14ac:dyDescent="0.3">
      <c r="C8" s="3589"/>
      <c r="D8" s="3589"/>
      <c r="E8" s="3589"/>
      <c r="F8" s="3589"/>
      <c r="G8" s="3589"/>
      <c r="H8" s="3589"/>
      <c r="I8" s="3589"/>
      <c r="J8" s="3589"/>
      <c r="K8" s="3589"/>
      <c r="L8" s="3589"/>
      <c r="M8" s="3589"/>
      <c r="N8" s="3589"/>
      <c r="O8" s="3589"/>
      <c r="P8" s="3589"/>
      <c r="Q8" s="3589"/>
      <c r="R8" s="3589"/>
      <c r="S8" s="3589"/>
      <c r="T8" s="3589"/>
      <c r="U8" s="3589"/>
      <c r="V8" s="3589"/>
    </row>
    <row r="9" spans="1:38" s="2075" customFormat="1" ht="15" customHeight="1" x14ac:dyDescent="0.3">
      <c r="C9" s="3621" t="s">
        <v>1150</v>
      </c>
      <c r="D9" s="3621"/>
      <c r="E9" s="3621"/>
      <c r="F9" s="3621"/>
      <c r="G9" s="3621"/>
      <c r="H9" s="3622">
        <v>0</v>
      </c>
      <c r="I9" s="3622"/>
      <c r="J9" s="3622">
        <v>1</v>
      </c>
      <c r="K9" s="3622"/>
      <c r="L9" s="3622">
        <v>2</v>
      </c>
      <c r="M9" s="3622"/>
      <c r="N9" s="3622">
        <v>3</v>
      </c>
      <c r="O9" s="3622"/>
      <c r="P9" s="3622"/>
      <c r="Q9" s="3622">
        <v>4</v>
      </c>
      <c r="R9" s="3622"/>
      <c r="S9" s="3622"/>
      <c r="T9" s="2081"/>
      <c r="U9" s="2082"/>
    </row>
    <row r="10" spans="1:38" s="2075" customFormat="1" ht="15" customHeight="1" x14ac:dyDescent="0.3">
      <c r="C10" s="3621" t="s">
        <v>1151</v>
      </c>
      <c r="D10" s="3621"/>
      <c r="E10" s="3621"/>
      <c r="F10" s="3621"/>
      <c r="G10" s="3621"/>
      <c r="H10" s="3622">
        <v>550</v>
      </c>
      <c r="I10" s="3622"/>
      <c r="J10" s="3622">
        <v>650</v>
      </c>
      <c r="K10" s="3622"/>
      <c r="L10" s="3622">
        <v>850</v>
      </c>
      <c r="M10" s="3622"/>
      <c r="N10" s="3623">
        <v>1050</v>
      </c>
      <c r="O10" s="3622"/>
      <c r="P10" s="3622"/>
      <c r="Q10" s="3623">
        <v>1250</v>
      </c>
      <c r="R10" s="3622"/>
      <c r="S10" s="3622"/>
      <c r="T10" s="2081"/>
    </row>
    <row r="11" spans="1:38" s="2075" customFormat="1" ht="6" customHeight="1" thickBot="1" x14ac:dyDescent="0.35">
      <c r="AL11" s="2083"/>
    </row>
    <row r="12" spans="1:38" s="2075" customFormat="1" ht="14.25" customHeight="1" thickBot="1" x14ac:dyDescent="0.35">
      <c r="B12" s="2084"/>
      <c r="C12" s="3589" t="s">
        <v>2678</v>
      </c>
      <c r="D12" s="3589"/>
      <c r="E12" s="3589"/>
      <c r="F12" s="3589"/>
      <c r="G12" s="3589"/>
      <c r="H12" s="3589"/>
      <c r="I12" s="3589"/>
      <c r="J12" s="3589"/>
      <c r="K12" s="3589"/>
      <c r="L12" s="3589"/>
      <c r="M12" s="3589"/>
      <c r="N12" s="3589"/>
      <c r="O12" s="3589"/>
      <c r="P12" s="3589"/>
      <c r="Q12" s="3589"/>
      <c r="R12" s="3589"/>
      <c r="S12" s="3589"/>
      <c r="T12" s="3589"/>
      <c r="U12" s="3589"/>
      <c r="V12" s="3589"/>
      <c r="W12" s="2085"/>
      <c r="X12" s="2085"/>
      <c r="Y12" s="2085"/>
      <c r="AA12" s="2086" t="s">
        <v>1104</v>
      </c>
      <c r="AB12" s="1742">
        <f>IF(B12="x", (9), (0))</f>
        <v>0</v>
      </c>
    </row>
    <row r="13" spans="1:38" s="2075" customFormat="1" ht="12.75" customHeight="1" x14ac:dyDescent="0.3">
      <c r="B13" s="2087"/>
      <c r="C13" s="3589"/>
      <c r="D13" s="3589"/>
      <c r="E13" s="3589"/>
      <c r="F13" s="3589"/>
      <c r="G13" s="3589"/>
      <c r="H13" s="3589"/>
      <c r="I13" s="3589"/>
      <c r="J13" s="3589"/>
      <c r="K13" s="3589"/>
      <c r="L13" s="3589"/>
      <c r="M13" s="3589"/>
      <c r="N13" s="3589"/>
      <c r="O13" s="3589"/>
      <c r="P13" s="3589"/>
      <c r="Q13" s="3589"/>
      <c r="R13" s="3589"/>
      <c r="S13" s="3589"/>
      <c r="T13" s="3589"/>
      <c r="U13" s="3589"/>
      <c r="V13" s="3589"/>
      <c r="W13" s="2088"/>
      <c r="X13" s="2088"/>
      <c r="Y13" s="2088"/>
      <c r="Z13" s="2088"/>
      <c r="AB13" s="2082"/>
    </row>
    <row r="14" spans="1:38" s="2075" customFormat="1" ht="15" customHeight="1" x14ac:dyDescent="0.3">
      <c r="C14" s="3589"/>
      <c r="D14" s="3589"/>
      <c r="E14" s="3589"/>
      <c r="F14" s="3589"/>
      <c r="G14" s="3589"/>
      <c r="H14" s="3589"/>
      <c r="I14" s="3589"/>
      <c r="J14" s="3589"/>
      <c r="K14" s="3589"/>
      <c r="L14" s="3589"/>
      <c r="M14" s="3589"/>
      <c r="N14" s="3589"/>
      <c r="O14" s="3589"/>
      <c r="P14" s="3589"/>
      <c r="Q14" s="3589"/>
      <c r="R14" s="3589"/>
      <c r="S14" s="3589"/>
      <c r="T14" s="3589"/>
      <c r="U14" s="3589"/>
      <c r="V14" s="3589"/>
      <c r="W14" s="2088"/>
      <c r="X14" s="2088"/>
      <c r="Y14" s="2088"/>
      <c r="Z14" s="2088"/>
    </row>
    <row r="15" spans="1:38" s="2075" customFormat="1" ht="12.75" customHeight="1" x14ac:dyDescent="0.3">
      <c r="C15" s="3598" t="s">
        <v>2269</v>
      </c>
      <c r="D15" s="3598"/>
      <c r="E15" s="3598"/>
      <c r="F15" s="3598"/>
      <c r="G15" s="3598"/>
      <c r="H15" s="3598"/>
      <c r="I15" s="3598"/>
      <c r="J15" s="3598"/>
      <c r="K15" s="3598"/>
      <c r="L15" s="3598"/>
      <c r="M15" s="3598"/>
      <c r="N15" s="3598"/>
      <c r="O15" s="3598"/>
      <c r="P15" s="3598"/>
      <c r="Q15" s="3598"/>
      <c r="R15" s="3598"/>
      <c r="S15" s="3598"/>
      <c r="T15" s="3598"/>
      <c r="U15" s="3598"/>
      <c r="V15" s="3598"/>
      <c r="W15" s="3598"/>
      <c r="X15" s="3598"/>
      <c r="Y15" s="3598"/>
      <c r="Z15" s="3598"/>
      <c r="AA15" s="3598"/>
      <c r="AB15" s="3598"/>
    </row>
    <row r="16" spans="1:38" s="2075" customFormat="1" ht="12.75" customHeight="1" x14ac:dyDescent="0.3">
      <c r="C16" s="3598"/>
      <c r="D16" s="3598"/>
      <c r="E16" s="3598"/>
      <c r="F16" s="3598"/>
      <c r="G16" s="3598"/>
      <c r="H16" s="3598"/>
      <c r="I16" s="3598"/>
      <c r="J16" s="3598"/>
      <c r="K16" s="3598"/>
      <c r="L16" s="3598"/>
      <c r="M16" s="3598"/>
      <c r="N16" s="3598"/>
      <c r="O16" s="3598"/>
      <c r="P16" s="3598"/>
      <c r="Q16" s="3598"/>
      <c r="R16" s="3598"/>
      <c r="S16" s="3598"/>
      <c r="T16" s="3598"/>
      <c r="U16" s="3598"/>
      <c r="V16" s="3598"/>
      <c r="W16" s="3598"/>
      <c r="X16" s="3598"/>
      <c r="Y16" s="3598"/>
      <c r="Z16" s="3598"/>
      <c r="AA16" s="3598"/>
      <c r="AB16" s="3598"/>
    </row>
    <row r="17" spans="1:38" s="2075" customFormat="1" ht="12" customHeight="1" thickBot="1" x14ac:dyDescent="0.35">
      <c r="C17" s="3598"/>
      <c r="D17" s="3598"/>
      <c r="E17" s="3598"/>
      <c r="F17" s="3598"/>
      <c r="G17" s="3598"/>
      <c r="H17" s="3598"/>
      <c r="I17" s="3598"/>
      <c r="J17" s="3598"/>
      <c r="K17" s="3598"/>
      <c r="L17" s="3598"/>
      <c r="M17" s="3598"/>
      <c r="N17" s="3598"/>
      <c r="O17" s="3598"/>
      <c r="P17" s="3598"/>
      <c r="Q17" s="3598"/>
      <c r="R17" s="3598"/>
      <c r="S17" s="3598"/>
      <c r="T17" s="3598"/>
      <c r="U17" s="3598"/>
      <c r="V17" s="3598"/>
      <c r="W17" s="3598"/>
      <c r="X17" s="3598"/>
      <c r="Y17" s="3598"/>
      <c r="Z17" s="3598"/>
      <c r="AA17" s="3598"/>
      <c r="AB17" s="3598"/>
    </row>
    <row r="18" spans="1:38" s="2075" customFormat="1" thickBot="1" x14ac:dyDescent="0.35">
      <c r="A18" s="2077" t="s">
        <v>165</v>
      </c>
      <c r="B18" s="3615" t="s">
        <v>2624</v>
      </c>
      <c r="C18" s="3616"/>
      <c r="D18" s="3616"/>
      <c r="E18" s="3616"/>
      <c r="F18" s="3616"/>
      <c r="G18" s="3616"/>
      <c r="H18" s="3616"/>
      <c r="I18" s="3616"/>
      <c r="J18" s="3616"/>
      <c r="K18" s="3616"/>
      <c r="L18" s="3616"/>
      <c r="M18" s="3616"/>
      <c r="N18" s="3616"/>
      <c r="O18" s="3616"/>
      <c r="P18" s="3616"/>
      <c r="Q18" s="3616"/>
      <c r="R18" s="3616"/>
      <c r="S18" s="3616"/>
      <c r="T18" s="3616"/>
      <c r="U18" s="3616"/>
      <c r="V18" s="3616"/>
      <c r="W18" s="3616"/>
      <c r="X18" s="3616"/>
      <c r="Y18" s="3616"/>
      <c r="Z18" s="3616"/>
      <c r="AA18" s="3616"/>
      <c r="AB18" s="3616"/>
      <c r="AC18" s="3617"/>
    </row>
    <row r="19" spans="1:38" s="2075" customFormat="1" ht="6" customHeight="1" thickBot="1" x14ac:dyDescent="0.35">
      <c r="AL19" s="2083"/>
    </row>
    <row r="20" spans="1:38" s="2075" customFormat="1" ht="14.25" customHeight="1" thickBot="1" x14ac:dyDescent="0.35">
      <c r="B20" s="2078"/>
      <c r="C20" s="3577" t="s">
        <v>1492</v>
      </c>
      <c r="D20" s="3578"/>
      <c r="E20" s="3578"/>
      <c r="F20" s="3578"/>
      <c r="G20" s="3578"/>
      <c r="H20" s="3578"/>
      <c r="I20" s="3578"/>
      <c r="J20" s="3578"/>
      <c r="K20" s="3578"/>
      <c r="L20" s="3578"/>
      <c r="M20" s="3578"/>
      <c r="N20" s="3578"/>
      <c r="O20" s="3578"/>
      <c r="P20" s="3578"/>
      <c r="Q20" s="3578"/>
      <c r="R20" s="3578"/>
      <c r="S20" s="3578"/>
      <c r="T20" s="3578"/>
      <c r="U20" s="3578"/>
      <c r="V20" s="3575" t="s">
        <v>1495</v>
      </c>
      <c r="W20" s="3575"/>
      <c r="X20" s="3575"/>
      <c r="Y20" s="3575"/>
      <c r="Z20" s="3575"/>
      <c r="AA20" s="3576"/>
      <c r="AB20" s="2089" t="str">
        <f>IF(AND(B20="x",B22="",B24=""),"13","0")</f>
        <v>0</v>
      </c>
    </row>
    <row r="21" spans="1:38" s="2075" customFormat="1" ht="4.5" customHeight="1" thickBot="1" x14ac:dyDescent="0.35">
      <c r="C21" s="2090"/>
      <c r="D21" s="2090"/>
      <c r="E21" s="2090"/>
      <c r="F21" s="2090"/>
      <c r="G21" s="2090"/>
      <c r="H21" s="2090"/>
      <c r="I21" s="2090"/>
      <c r="J21" s="2090"/>
      <c r="K21" s="2090"/>
      <c r="L21" s="2090"/>
      <c r="M21" s="2090"/>
      <c r="N21" s="2090"/>
      <c r="O21" s="2090"/>
      <c r="P21" s="2090"/>
      <c r="Q21" s="2090"/>
      <c r="R21" s="2090"/>
      <c r="S21" s="2090"/>
      <c r="T21" s="2090"/>
      <c r="U21" s="2090"/>
    </row>
    <row r="22" spans="1:38" s="2075" customFormat="1" ht="14.25" customHeight="1" thickBot="1" x14ac:dyDescent="0.35">
      <c r="B22" s="2078"/>
      <c r="C22" s="3629" t="s">
        <v>1493</v>
      </c>
      <c r="D22" s="3630"/>
      <c r="E22" s="3630"/>
      <c r="F22" s="3630"/>
      <c r="G22" s="3630"/>
      <c r="H22" s="3630"/>
      <c r="I22" s="3630"/>
      <c r="J22" s="3630"/>
      <c r="K22" s="3630"/>
      <c r="L22" s="3630"/>
      <c r="M22" s="3630"/>
      <c r="N22" s="3630"/>
      <c r="O22" s="3630"/>
      <c r="P22" s="3630"/>
      <c r="Q22" s="3630"/>
      <c r="R22" s="3630"/>
      <c r="S22" s="3630"/>
      <c r="T22" s="3630"/>
      <c r="U22" s="3630"/>
      <c r="V22" s="3575" t="s">
        <v>1495</v>
      </c>
      <c r="W22" s="3575"/>
      <c r="X22" s="3575"/>
      <c r="Y22" s="3575"/>
      <c r="Z22" s="3575"/>
      <c r="AA22" s="3576"/>
      <c r="AB22" s="2089" t="str">
        <f>IF(AND(B22="x",B20="",B24=""),"12","0")</f>
        <v>0</v>
      </c>
    </row>
    <row r="23" spans="1:38" s="2075" customFormat="1" ht="13.95" customHeight="1" thickBot="1" x14ac:dyDescent="0.35">
      <c r="C23" s="3630"/>
      <c r="D23" s="3630"/>
      <c r="E23" s="3630"/>
      <c r="F23" s="3630"/>
      <c r="G23" s="3630"/>
      <c r="H23" s="3630"/>
      <c r="I23" s="3630"/>
      <c r="J23" s="3630"/>
      <c r="K23" s="3630"/>
      <c r="L23" s="3630"/>
      <c r="M23" s="3630"/>
      <c r="N23" s="3630"/>
      <c r="O23" s="3630"/>
      <c r="P23" s="3630"/>
      <c r="Q23" s="3630"/>
      <c r="R23" s="3630"/>
      <c r="S23" s="3630"/>
      <c r="T23" s="3630"/>
      <c r="U23" s="3630"/>
    </row>
    <row r="24" spans="1:38" s="2075" customFormat="1" ht="13.5" customHeight="1" thickBot="1" x14ac:dyDescent="0.35">
      <c r="B24" s="2078"/>
      <c r="C24" s="3577" t="s">
        <v>1494</v>
      </c>
      <c r="D24" s="3578"/>
      <c r="E24" s="3578"/>
      <c r="F24" s="3578"/>
      <c r="G24" s="3578"/>
      <c r="H24" s="3578"/>
      <c r="I24" s="3578"/>
      <c r="J24" s="3578"/>
      <c r="K24" s="3578"/>
      <c r="L24" s="3578"/>
      <c r="M24" s="3578"/>
      <c r="N24" s="3578"/>
      <c r="O24" s="3578"/>
      <c r="P24" s="3578"/>
      <c r="Q24" s="3578"/>
      <c r="R24" s="3578"/>
      <c r="S24" s="3578"/>
      <c r="T24" s="3578"/>
      <c r="U24" s="3578"/>
      <c r="V24" s="3575" t="s">
        <v>1495</v>
      </c>
      <c r="W24" s="3575"/>
      <c r="X24" s="3575"/>
      <c r="Y24" s="3575"/>
      <c r="Z24" s="3575"/>
      <c r="AA24" s="3576"/>
      <c r="AB24" s="2089">
        <f>IF(B24="x", (7), (0))</f>
        <v>0</v>
      </c>
    </row>
    <row r="25" spans="1:38" s="2075" customFormat="1" ht="4.5" customHeight="1" thickBot="1" x14ac:dyDescent="0.35">
      <c r="C25" s="2090"/>
      <c r="D25" s="2090"/>
      <c r="E25" s="2090"/>
      <c r="F25" s="2090"/>
      <c r="G25" s="2090"/>
      <c r="H25" s="2090"/>
      <c r="I25" s="2090"/>
      <c r="J25" s="2090"/>
      <c r="K25" s="2090"/>
      <c r="L25" s="2090"/>
      <c r="M25" s="2090"/>
      <c r="N25" s="2090"/>
      <c r="O25" s="2090"/>
      <c r="P25" s="2090"/>
      <c r="Q25" s="2090"/>
      <c r="R25" s="2090"/>
      <c r="S25" s="2090"/>
      <c r="T25" s="2090"/>
      <c r="U25" s="2090"/>
    </row>
    <row r="26" spans="1:38" s="2075" customFormat="1" ht="15" customHeight="1" thickBot="1" x14ac:dyDescent="0.35">
      <c r="B26" s="3631"/>
      <c r="C26" s="3632"/>
      <c r="D26" s="3633"/>
      <c r="E26" s="2090"/>
      <c r="F26" s="3634" t="s">
        <v>1511</v>
      </c>
      <c r="G26" s="3635"/>
      <c r="H26" s="3635"/>
      <c r="I26" s="3635"/>
      <c r="J26" s="3635"/>
      <c r="K26" s="3635"/>
      <c r="L26" s="3635"/>
      <c r="M26" s="3635"/>
      <c r="N26" s="3635"/>
      <c r="O26" s="3635"/>
      <c r="P26" s="3635"/>
      <c r="Q26" s="3635"/>
      <c r="R26" s="3635"/>
      <c r="S26" s="3635"/>
      <c r="T26" s="3635"/>
      <c r="U26" s="3635"/>
      <c r="V26" s="3635"/>
      <c r="W26" s="3635"/>
      <c r="X26" s="3635"/>
      <c r="Y26" s="3635"/>
      <c r="Z26" s="3635"/>
      <c r="AA26" s="3635"/>
      <c r="AB26" s="3635"/>
    </row>
    <row r="27" spans="1:38" s="2075" customFormat="1" ht="10.199999999999999" customHeight="1" x14ac:dyDescent="0.3">
      <c r="B27" s="2091"/>
      <c r="C27" s="2092"/>
      <c r="D27" s="2092"/>
      <c r="E27" s="2090"/>
      <c r="F27" s="3636"/>
      <c r="G27" s="3636"/>
      <c r="H27" s="3636"/>
      <c r="I27" s="3636"/>
      <c r="J27" s="3636"/>
      <c r="K27" s="3636"/>
      <c r="L27" s="3636"/>
      <c r="M27" s="3636"/>
      <c r="N27" s="3636"/>
      <c r="O27" s="3636"/>
      <c r="P27" s="3636"/>
      <c r="Q27" s="3636"/>
      <c r="R27" s="3636"/>
      <c r="S27" s="3636"/>
      <c r="T27" s="3636"/>
      <c r="U27" s="3636"/>
      <c r="V27" s="3636"/>
      <c r="W27" s="3636"/>
      <c r="X27" s="3636"/>
      <c r="Y27" s="3636"/>
      <c r="Z27" s="3636"/>
      <c r="AA27" s="3636"/>
      <c r="AB27" s="3636"/>
    </row>
    <row r="28" spans="1:38" s="2075" customFormat="1" ht="13.5" customHeight="1" x14ac:dyDescent="0.3">
      <c r="B28" s="3579" t="s">
        <v>2707</v>
      </c>
      <c r="C28" s="3579"/>
      <c r="D28" s="3579"/>
      <c r="E28" s="3579"/>
      <c r="F28" s="3579"/>
      <c r="G28" s="3579"/>
      <c r="H28" s="3579"/>
      <c r="I28" s="3579"/>
      <c r="J28" s="3579"/>
      <c r="K28" s="3579"/>
      <c r="L28" s="3579"/>
      <c r="M28" s="3579"/>
      <c r="N28" s="3579"/>
      <c r="O28" s="3579"/>
      <c r="P28" s="3579"/>
      <c r="Q28" s="3579"/>
      <c r="R28" s="3579"/>
      <c r="S28" s="3579"/>
      <c r="T28" s="3579"/>
      <c r="U28" s="3579"/>
      <c r="V28" s="3579"/>
      <c r="W28" s="3579"/>
      <c r="X28" s="3579"/>
      <c r="Y28" s="3579"/>
      <c r="Z28" s="3579"/>
      <c r="AA28" s="3579"/>
      <c r="AB28" s="3579"/>
    </row>
    <row r="29" spans="1:38" s="2075" customFormat="1" ht="22.5" customHeight="1" x14ac:dyDescent="0.3">
      <c r="B29" s="3579"/>
      <c r="C29" s="3579"/>
      <c r="D29" s="3579"/>
      <c r="E29" s="3579"/>
      <c r="F29" s="3579"/>
      <c r="G29" s="3579"/>
      <c r="H29" s="3579"/>
      <c r="I29" s="3579"/>
      <c r="J29" s="3579"/>
      <c r="K29" s="3579"/>
      <c r="L29" s="3579"/>
      <c r="M29" s="3579"/>
      <c r="N29" s="3579"/>
      <c r="O29" s="3579"/>
      <c r="P29" s="3579"/>
      <c r="Q29" s="3579"/>
      <c r="R29" s="3579"/>
      <c r="S29" s="3579"/>
      <c r="T29" s="3579"/>
      <c r="U29" s="3579"/>
      <c r="V29" s="3579"/>
      <c r="W29" s="3579"/>
      <c r="X29" s="3579"/>
      <c r="Y29" s="3579"/>
      <c r="Z29" s="3579"/>
      <c r="AA29" s="3579"/>
      <c r="AB29" s="3579"/>
    </row>
    <row r="30" spans="1:38" s="2075" customFormat="1" ht="4.5" customHeight="1" thickBot="1" x14ac:dyDescent="0.35">
      <c r="B30" s="2091"/>
      <c r="C30" s="2278"/>
      <c r="D30" s="2278"/>
      <c r="E30" s="2276"/>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row>
    <row r="31" spans="1:38" s="2075" customFormat="1" ht="15" customHeight="1" thickBot="1" x14ac:dyDescent="0.35">
      <c r="A31" s="2105" t="s">
        <v>2139</v>
      </c>
      <c r="B31" s="2156"/>
      <c r="C31" s="2105"/>
      <c r="D31" s="2105"/>
      <c r="E31" s="2105"/>
      <c r="F31" s="2105"/>
      <c r="G31" s="2105"/>
      <c r="H31" s="2105"/>
      <c r="I31" s="2105"/>
      <c r="J31" s="2157"/>
      <c r="K31" s="2157"/>
      <c r="L31" s="2157"/>
      <c r="M31" s="2157"/>
      <c r="N31" s="2157"/>
      <c r="O31" s="2157"/>
      <c r="P31" s="2157"/>
      <c r="Q31" s="2158"/>
      <c r="R31" s="2159"/>
      <c r="S31" s="2159"/>
      <c r="T31" s="2159"/>
      <c r="U31" s="2172"/>
      <c r="V31" s="2172"/>
      <c r="W31" s="2172"/>
      <c r="X31" s="2172"/>
      <c r="Y31" s="2172"/>
      <c r="Z31" s="2172"/>
      <c r="AA31" s="2280" t="s">
        <v>2706</v>
      </c>
      <c r="AB31" s="2289">
        <f>AB20+AB22+AB24</f>
        <v>0</v>
      </c>
    </row>
    <row r="32" spans="1:38" s="2075" customFormat="1" ht="6" customHeight="1" thickBot="1" x14ac:dyDescent="0.35">
      <c r="AL32" s="2083"/>
    </row>
    <row r="33" spans="1:79" s="2075" customFormat="1" ht="15" customHeight="1" thickBot="1" x14ac:dyDescent="0.35">
      <c r="A33" s="2094" t="s">
        <v>171</v>
      </c>
      <c r="B33" s="3594" t="s">
        <v>2700</v>
      </c>
      <c r="C33" s="3595"/>
      <c r="D33" s="3595"/>
      <c r="E33" s="3595"/>
      <c r="F33" s="3595"/>
      <c r="G33" s="3595"/>
      <c r="H33" s="3595"/>
      <c r="I33" s="3595"/>
      <c r="J33" s="3595"/>
      <c r="K33" s="3595"/>
      <c r="L33" s="3595"/>
      <c r="M33" s="3595"/>
      <c r="N33" s="3595"/>
      <c r="O33" s="3595"/>
      <c r="P33" s="3595"/>
      <c r="Q33" s="3595"/>
      <c r="R33" s="3595"/>
      <c r="S33" s="3595"/>
      <c r="T33" s="3595"/>
      <c r="U33" s="3595"/>
      <c r="V33" s="3595"/>
      <c r="W33" s="3595"/>
      <c r="X33" s="3595"/>
      <c r="Y33" s="3595"/>
      <c r="Z33" s="3595"/>
      <c r="AA33" s="3595"/>
      <c r="AB33" s="3595"/>
      <c r="AC33" s="3596"/>
    </row>
    <row r="34" spans="1:79" s="2075" customFormat="1" ht="6" customHeight="1" thickBot="1" x14ac:dyDescent="0.35">
      <c r="AL34" s="2083"/>
    </row>
    <row r="35" spans="1:79" s="2075" customFormat="1" ht="15" customHeight="1" thickBot="1" x14ac:dyDescent="0.35">
      <c r="B35" s="2078"/>
      <c r="C35" s="3577" t="s">
        <v>2703</v>
      </c>
      <c r="D35" s="3578"/>
      <c r="E35" s="3578"/>
      <c r="F35" s="3578"/>
      <c r="G35" s="3578"/>
      <c r="H35" s="3578"/>
      <c r="I35" s="3578"/>
      <c r="J35" s="3578"/>
      <c r="K35" s="3578"/>
      <c r="L35" s="3578"/>
      <c r="M35" s="3578"/>
      <c r="N35" s="3578"/>
      <c r="O35" s="3578"/>
      <c r="P35" s="3578"/>
      <c r="Q35" s="3578"/>
      <c r="R35" s="3578"/>
      <c r="S35" s="3578"/>
      <c r="T35" s="3578"/>
      <c r="U35" s="3578"/>
      <c r="V35" s="3575" t="s">
        <v>1495</v>
      </c>
      <c r="W35" s="3575"/>
      <c r="X35" s="3575"/>
      <c r="Y35" s="3575"/>
      <c r="Z35" s="3575"/>
      <c r="AA35" s="3576"/>
      <c r="AB35" s="2089">
        <f>IF(B35="x", (10), (0))</f>
        <v>0</v>
      </c>
    </row>
    <row r="36" spans="1:79" s="2075" customFormat="1" ht="4.5" customHeight="1" thickBot="1" x14ac:dyDescent="0.35">
      <c r="B36" s="2091"/>
      <c r="C36" s="2151"/>
      <c r="D36" s="2276"/>
      <c r="E36" s="2276"/>
      <c r="F36" s="2276"/>
      <c r="G36" s="2276"/>
      <c r="H36" s="2276"/>
      <c r="I36" s="2276"/>
      <c r="J36" s="2276"/>
      <c r="K36" s="2276"/>
      <c r="L36" s="2276"/>
      <c r="M36" s="2276"/>
      <c r="N36" s="2276"/>
      <c r="O36" s="2276"/>
      <c r="P36" s="2276"/>
      <c r="Q36" s="2276"/>
      <c r="R36" s="2276"/>
      <c r="S36" s="2276"/>
      <c r="T36" s="2276"/>
      <c r="U36" s="2276"/>
      <c r="V36" s="2277"/>
      <c r="W36" s="2277"/>
      <c r="X36" s="2277"/>
      <c r="Y36" s="2277"/>
      <c r="Z36" s="2277"/>
      <c r="AA36" s="2278"/>
      <c r="AB36" s="2082"/>
    </row>
    <row r="37" spans="1:79" s="2075" customFormat="1" ht="15" customHeight="1" thickBot="1" x14ac:dyDescent="0.35">
      <c r="B37" s="2078"/>
      <c r="C37" s="3577" t="s">
        <v>2701</v>
      </c>
      <c r="D37" s="3578"/>
      <c r="E37" s="3578"/>
      <c r="F37" s="3578"/>
      <c r="G37" s="3578"/>
      <c r="H37" s="3578"/>
      <c r="I37" s="3578"/>
      <c r="J37" s="3578"/>
      <c r="K37" s="3578"/>
      <c r="L37" s="3578"/>
      <c r="M37" s="3578"/>
      <c r="N37" s="3578"/>
      <c r="O37" s="3578"/>
      <c r="P37" s="3578"/>
      <c r="Q37" s="3578"/>
      <c r="R37" s="3578"/>
      <c r="S37" s="3578"/>
      <c r="T37" s="3578"/>
      <c r="U37" s="3578"/>
      <c r="V37" s="3575" t="s">
        <v>1495</v>
      </c>
      <c r="W37" s="3575"/>
      <c r="X37" s="3575"/>
      <c r="Y37" s="3575"/>
      <c r="Z37" s="3575"/>
      <c r="AA37" s="3576"/>
      <c r="AB37" s="2089" t="str">
        <f>IF(AND(B37="x",B39="",B35=""),"8","0")</f>
        <v>0</v>
      </c>
    </row>
    <row r="38" spans="1:79" s="2075" customFormat="1" ht="4.5" customHeight="1" thickBot="1" x14ac:dyDescent="0.35">
      <c r="A38" s="2085"/>
      <c r="B38" s="2281"/>
      <c r="C38" s="2085"/>
      <c r="D38" s="2085"/>
      <c r="E38" s="2085"/>
      <c r="F38" s="2085"/>
      <c r="G38" s="2085"/>
      <c r="H38" s="2085"/>
      <c r="I38" s="2085"/>
      <c r="J38" s="2088"/>
      <c r="K38" s="2088"/>
      <c r="L38" s="2088"/>
      <c r="M38" s="2088"/>
      <c r="N38" s="2088"/>
      <c r="O38" s="2088"/>
      <c r="P38" s="2088"/>
      <c r="Q38" s="2086"/>
      <c r="R38" s="2162"/>
      <c r="S38" s="2162"/>
      <c r="T38" s="2162"/>
      <c r="AA38" s="2277"/>
      <c r="AB38" s="2164"/>
    </row>
    <row r="39" spans="1:79" s="2075" customFormat="1" ht="15" customHeight="1" thickBot="1" x14ac:dyDescent="0.35">
      <c r="B39" s="2078"/>
      <c r="C39" s="3577" t="s">
        <v>2702</v>
      </c>
      <c r="D39" s="3578"/>
      <c r="E39" s="3578"/>
      <c r="F39" s="3578"/>
      <c r="G39" s="3578"/>
      <c r="H39" s="3578"/>
      <c r="I39" s="3578"/>
      <c r="J39" s="3578"/>
      <c r="K39" s="3578"/>
      <c r="L39" s="3578"/>
      <c r="M39" s="3578"/>
      <c r="N39" s="3578"/>
      <c r="O39" s="3578"/>
      <c r="P39" s="3578"/>
      <c r="Q39" s="3578"/>
      <c r="R39" s="3578"/>
      <c r="S39" s="3578"/>
      <c r="T39" s="3578"/>
      <c r="U39" s="3578"/>
      <c r="V39" s="3575" t="s">
        <v>1495</v>
      </c>
      <c r="W39" s="3575"/>
      <c r="X39" s="3575"/>
      <c r="Y39" s="3575"/>
      <c r="Z39" s="3575"/>
      <c r="AA39" s="3576"/>
      <c r="AB39" s="2089" t="str">
        <f>IF(AND(B39="x",B37="",B35=""),"4","0")</f>
        <v>0</v>
      </c>
      <c r="AI39" s="2075" t="str">
        <f>'19. Development Activities II'!AB125</f>
        <v>0</v>
      </c>
    </row>
    <row r="40" spans="1:79" s="2075" customFormat="1" ht="4.5" customHeight="1" x14ac:dyDescent="0.3">
      <c r="C40" s="2276"/>
      <c r="D40" s="2276"/>
      <c r="E40" s="2276"/>
      <c r="F40" s="2276"/>
      <c r="G40" s="2276"/>
      <c r="H40" s="2276"/>
      <c r="I40" s="2276"/>
      <c r="J40" s="2276"/>
      <c r="K40" s="2276"/>
      <c r="L40" s="2276"/>
      <c r="M40" s="2276"/>
      <c r="N40" s="2276"/>
      <c r="O40" s="2276"/>
      <c r="P40" s="2276"/>
      <c r="Q40" s="2276"/>
      <c r="R40" s="2276"/>
      <c r="S40" s="2276"/>
      <c r="T40" s="2276"/>
      <c r="U40" s="2276"/>
    </row>
    <row r="41" spans="1:79" s="2075" customFormat="1" ht="22.5" customHeight="1" thickBot="1" x14ac:dyDescent="0.35">
      <c r="B41" s="3581" t="s">
        <v>2708</v>
      </c>
      <c r="C41" s="3582"/>
      <c r="D41" s="3582"/>
      <c r="E41" s="3582"/>
      <c r="F41" s="3582"/>
      <c r="G41" s="3582"/>
      <c r="H41" s="3582"/>
      <c r="I41" s="3582"/>
      <c r="J41" s="3582"/>
      <c r="K41" s="3582"/>
      <c r="L41" s="3582"/>
      <c r="M41" s="3582"/>
      <c r="N41" s="3582"/>
      <c r="O41" s="3582"/>
      <c r="P41" s="3582"/>
      <c r="Q41" s="3582"/>
      <c r="R41" s="3582"/>
      <c r="S41" s="3582"/>
      <c r="T41" s="3582"/>
      <c r="U41" s="3582"/>
      <c r="V41" s="3582"/>
      <c r="W41" s="3582"/>
      <c r="X41" s="3582"/>
      <c r="Y41" s="3582"/>
      <c r="Z41" s="3582"/>
      <c r="AA41" s="3582"/>
      <c r="AB41" s="3582"/>
    </row>
    <row r="42" spans="1:79" s="2075" customFormat="1" ht="15" customHeight="1" thickBot="1" x14ac:dyDescent="0.35">
      <c r="A42" s="2105" t="s">
        <v>2705</v>
      </c>
      <c r="B42" s="2156"/>
      <c r="C42" s="2105"/>
      <c r="D42" s="2105"/>
      <c r="E42" s="2105"/>
      <c r="F42" s="2105"/>
      <c r="G42" s="2105"/>
      <c r="H42" s="2105"/>
      <c r="I42" s="2105"/>
      <c r="J42" s="2157"/>
      <c r="K42" s="2157"/>
      <c r="L42" s="2157"/>
      <c r="M42" s="2157"/>
      <c r="N42" s="2157"/>
      <c r="O42" s="2157"/>
      <c r="P42" s="2157"/>
      <c r="Q42" s="2158"/>
      <c r="R42" s="2159"/>
      <c r="S42" s="2159"/>
      <c r="T42" s="2159"/>
      <c r="U42" s="2172"/>
      <c r="V42" s="2172"/>
      <c r="W42" s="2172"/>
      <c r="X42" s="2172"/>
      <c r="Y42" s="2172"/>
      <c r="Z42" s="2172"/>
      <c r="AA42" s="2280" t="s">
        <v>2706</v>
      </c>
      <c r="AB42" s="2289">
        <f>AB39+AB37+AB35</f>
        <v>0</v>
      </c>
    </row>
    <row r="43" spans="1:79" s="2075" customFormat="1" ht="4.5" customHeight="1" thickBot="1" x14ac:dyDescent="0.35">
      <c r="B43" s="2279"/>
      <c r="C43" s="3580"/>
      <c r="D43" s="2620"/>
      <c r="E43" s="2620"/>
      <c r="F43" s="2620"/>
      <c r="G43" s="2620"/>
      <c r="H43" s="2620"/>
      <c r="I43" s="2620"/>
      <c r="J43" s="2620"/>
      <c r="K43" s="2620"/>
      <c r="L43" s="2620"/>
      <c r="M43" s="2620"/>
      <c r="N43" s="2620"/>
      <c r="O43" s="2620"/>
      <c r="P43" s="2620"/>
      <c r="Q43" s="2620"/>
      <c r="R43" s="2620"/>
      <c r="S43" s="2620"/>
      <c r="T43" s="2620"/>
      <c r="U43" s="2620"/>
      <c r="V43" s="2620"/>
      <c r="W43" s="2620"/>
      <c r="X43" s="2620"/>
      <c r="Y43" s="2620"/>
      <c r="Z43" s="2620"/>
      <c r="AA43" s="2620"/>
      <c r="AB43" s="2620"/>
    </row>
    <row r="44" spans="1:79" s="2075" customFormat="1" thickBot="1" x14ac:dyDescent="0.35">
      <c r="A44" s="2094" t="s">
        <v>178</v>
      </c>
      <c r="B44" s="3594" t="s">
        <v>2132</v>
      </c>
      <c r="C44" s="3595"/>
      <c r="D44" s="3595"/>
      <c r="E44" s="3595"/>
      <c r="F44" s="3595"/>
      <c r="G44" s="3595"/>
      <c r="H44" s="3595"/>
      <c r="I44" s="3595"/>
      <c r="J44" s="3595"/>
      <c r="K44" s="3595"/>
      <c r="L44" s="3595"/>
      <c r="M44" s="3595"/>
      <c r="N44" s="3595"/>
      <c r="O44" s="3595"/>
      <c r="P44" s="3595"/>
      <c r="Q44" s="3595"/>
      <c r="R44" s="3595"/>
      <c r="S44" s="3595"/>
      <c r="T44" s="3595"/>
      <c r="U44" s="3595"/>
      <c r="V44" s="3595"/>
      <c r="W44" s="3595"/>
      <c r="X44" s="3595"/>
      <c r="Y44" s="3595"/>
      <c r="Z44" s="3595"/>
      <c r="AA44" s="3595"/>
      <c r="AB44" s="3595"/>
      <c r="AC44" s="3596"/>
      <c r="AE44" s="2095" t="s">
        <v>997</v>
      </c>
      <c r="AF44" s="2096"/>
      <c r="AG44" s="2096"/>
      <c r="AH44" s="2096"/>
      <c r="AI44" s="2096"/>
      <c r="AJ44" s="2096"/>
      <c r="AK44" s="2096"/>
      <c r="AL44" s="2096"/>
      <c r="AM44" s="2096"/>
      <c r="AN44" s="2096"/>
      <c r="AO44" s="2096"/>
      <c r="AP44" s="2096"/>
      <c r="AQ44" s="2096"/>
      <c r="AR44" s="2096"/>
      <c r="AS44" s="2096"/>
      <c r="AT44" s="2096"/>
      <c r="AU44" s="2096"/>
      <c r="AV44" s="2096"/>
      <c r="AW44" s="2096"/>
      <c r="AX44" s="2096"/>
      <c r="AY44" s="2096"/>
    </row>
    <row r="45" spans="1:79" s="2075" customFormat="1" ht="5.25" customHeight="1" x14ac:dyDescent="0.3">
      <c r="A45" s="2097"/>
      <c r="B45" s="3597" t="s">
        <v>2438</v>
      </c>
      <c r="C45" s="3597"/>
      <c r="D45" s="3597"/>
      <c r="E45" s="3597"/>
      <c r="F45" s="3597"/>
      <c r="G45" s="3597"/>
      <c r="H45" s="3597"/>
      <c r="I45" s="3597"/>
      <c r="J45" s="3597"/>
      <c r="K45" s="3597"/>
      <c r="L45" s="3597"/>
      <c r="M45" s="3597"/>
      <c r="N45" s="3597"/>
      <c r="O45" s="3597"/>
      <c r="P45" s="3597"/>
      <c r="Q45" s="3597"/>
      <c r="R45" s="3597"/>
      <c r="S45" s="3597"/>
      <c r="T45" s="3597"/>
      <c r="U45" s="3597"/>
      <c r="V45" s="3597"/>
      <c r="W45" s="3597"/>
      <c r="X45" s="3597"/>
      <c r="Y45" s="3597"/>
      <c r="Z45" s="3597"/>
      <c r="AA45" s="3597"/>
      <c r="AB45" s="3597"/>
      <c r="AC45" s="3597"/>
    </row>
    <row r="46" spans="1:79" s="2075" customFormat="1" ht="9.6" customHeight="1" thickBot="1" x14ac:dyDescent="0.35">
      <c r="A46" s="2097"/>
      <c r="B46" s="3598"/>
      <c r="C46" s="3598"/>
      <c r="D46" s="3598"/>
      <c r="E46" s="3598"/>
      <c r="F46" s="3598"/>
      <c r="G46" s="3598"/>
      <c r="H46" s="3598"/>
      <c r="I46" s="3598"/>
      <c r="J46" s="3598"/>
      <c r="K46" s="3598"/>
      <c r="L46" s="3598"/>
      <c r="M46" s="3598"/>
      <c r="N46" s="3598"/>
      <c r="O46" s="3598"/>
      <c r="P46" s="3598"/>
      <c r="Q46" s="3598"/>
      <c r="R46" s="3598"/>
      <c r="S46" s="3598"/>
      <c r="T46" s="3598"/>
      <c r="U46" s="3598"/>
      <c r="V46" s="3598"/>
      <c r="W46" s="3598"/>
      <c r="X46" s="3598"/>
      <c r="Y46" s="3598"/>
      <c r="Z46" s="3598"/>
      <c r="AA46" s="3598"/>
      <c r="AB46" s="3598"/>
      <c r="AC46" s="3598"/>
    </row>
    <row r="47" spans="1:79" s="2075" customFormat="1" ht="12.75" customHeight="1" thickBot="1" x14ac:dyDescent="0.35">
      <c r="A47" s="2097"/>
      <c r="B47" s="2078"/>
      <c r="C47" s="3627" t="s">
        <v>2134</v>
      </c>
      <c r="D47" s="3628"/>
      <c r="E47" s="3628"/>
      <c r="F47" s="3628"/>
      <c r="G47" s="3628"/>
      <c r="H47" s="3628"/>
      <c r="I47" s="3628"/>
      <c r="J47" s="3628"/>
      <c r="K47" s="3628"/>
      <c r="L47" s="3628"/>
      <c r="M47" s="3628"/>
      <c r="N47" s="3628"/>
      <c r="O47" s="3628"/>
      <c r="P47" s="3628"/>
      <c r="Q47" s="3628"/>
      <c r="R47" s="3628"/>
      <c r="S47" s="3628"/>
      <c r="T47" s="3628"/>
      <c r="U47" s="3628"/>
      <c r="V47" s="3628"/>
      <c r="W47" s="3628"/>
      <c r="X47" s="3628"/>
      <c r="Y47" s="3628"/>
      <c r="Z47" s="3628"/>
      <c r="AA47" s="3628"/>
      <c r="AB47" s="3628"/>
      <c r="AE47" s="3679" t="s">
        <v>32</v>
      </c>
      <c r="AF47" s="3680"/>
      <c r="AG47" s="3680"/>
      <c r="AH47" s="3680"/>
      <c r="AI47" s="3680"/>
      <c r="AJ47" s="3680"/>
      <c r="AK47" s="3680"/>
      <c r="AL47" s="3680"/>
      <c r="AM47" s="3680"/>
      <c r="AN47" s="3680"/>
      <c r="AO47" s="3680"/>
      <c r="AP47" s="3680"/>
      <c r="AQ47" s="3680"/>
      <c r="AR47" s="3680"/>
      <c r="AS47" s="3680"/>
      <c r="AT47" s="3680"/>
      <c r="AU47" s="3680"/>
      <c r="AV47" s="3680"/>
      <c r="AW47" s="3680"/>
      <c r="AX47" s="3680"/>
      <c r="AY47" s="3680"/>
      <c r="AZ47" s="3680"/>
      <c r="BA47" s="3680"/>
      <c r="BB47" s="3681"/>
      <c r="BC47" s="2099"/>
      <c r="BD47" s="2099"/>
      <c r="BE47" s="2099"/>
      <c r="BF47" s="2099"/>
      <c r="BG47" s="2100" t="s">
        <v>30</v>
      </c>
      <c r="BH47" s="2101"/>
      <c r="BI47" s="2101"/>
      <c r="BJ47" s="2101"/>
      <c r="BK47" s="2101"/>
      <c r="BL47" s="2101"/>
      <c r="BM47" s="2101"/>
      <c r="BN47" s="2102" t="s">
        <v>466</v>
      </c>
      <c r="BO47" s="2102"/>
      <c r="BP47" s="2102"/>
      <c r="BQ47" s="2102"/>
      <c r="BR47" s="2102"/>
      <c r="BS47" s="2102"/>
      <c r="BT47" s="2102"/>
      <c r="BU47" s="2102"/>
      <c r="BV47" s="2103"/>
      <c r="BW47" s="3650">
        <f>'24. Rent Schedule'!F79</f>
        <v>0</v>
      </c>
      <c r="BX47" s="3651"/>
      <c r="BY47" s="3652"/>
      <c r="BZ47" s="2081"/>
      <c r="CA47" s="2081"/>
    </row>
    <row r="48" spans="1:79" s="2075" customFormat="1" ht="5.25" customHeight="1" thickBot="1" x14ac:dyDescent="0.35">
      <c r="A48" s="2097"/>
      <c r="X48" s="2098"/>
      <c r="Y48" s="2098"/>
      <c r="AE48" s="3682"/>
      <c r="AF48" s="3683"/>
      <c r="AG48" s="3683"/>
      <c r="AH48" s="3683"/>
      <c r="AI48" s="3683"/>
      <c r="AJ48" s="3683"/>
      <c r="AK48" s="3683"/>
      <c r="AL48" s="3683"/>
      <c r="AM48" s="3683"/>
      <c r="AN48" s="3683"/>
      <c r="AO48" s="3683"/>
      <c r="AP48" s="3683"/>
      <c r="AQ48" s="3683"/>
      <c r="AR48" s="3683"/>
      <c r="AS48" s="3683"/>
      <c r="AT48" s="3683"/>
      <c r="AU48" s="3683"/>
      <c r="AV48" s="3683"/>
      <c r="AW48" s="3683"/>
      <c r="AX48" s="3683"/>
      <c r="AY48" s="3683"/>
      <c r="AZ48" s="3683"/>
      <c r="BA48" s="3683"/>
      <c r="BB48" s="3684"/>
      <c r="BG48" s="2104"/>
      <c r="BH48" s="2105"/>
      <c r="BI48" s="2105"/>
      <c r="BJ48" s="2105"/>
      <c r="BK48" s="2105"/>
      <c r="BL48" s="2105"/>
      <c r="BM48" s="2105"/>
      <c r="BN48" s="2106"/>
      <c r="BO48" s="2106"/>
      <c r="BP48" s="2106"/>
      <c r="BQ48" s="2106"/>
      <c r="BR48" s="2106"/>
      <c r="BS48" s="2106"/>
      <c r="BT48" s="2106"/>
      <c r="BU48" s="2106"/>
      <c r="BV48" s="2107"/>
      <c r="BW48" s="3653"/>
      <c r="BX48" s="3654"/>
      <c r="BY48" s="3655"/>
      <c r="BZ48" s="2081"/>
      <c r="CA48" s="2081"/>
    </row>
    <row r="49" spans="1:85" s="2075" customFormat="1" ht="13.2" customHeight="1" thickBot="1" x14ac:dyDescent="0.35">
      <c r="A49" s="2097"/>
      <c r="B49" s="3637">
        <f>'24. Rent Schedule'!F75+'24. Rent Schedule'!F74+'24. Rent Schedule'!F72+'24. Rent Schedule'!F73</f>
        <v>0</v>
      </c>
      <c r="C49" s="3638"/>
      <c r="D49" s="3639"/>
      <c r="F49" s="3591" t="s">
        <v>957</v>
      </c>
      <c r="G49" s="3591"/>
      <c r="H49" s="3591"/>
      <c r="I49" s="3591"/>
      <c r="J49" s="3591"/>
      <c r="K49" s="3591"/>
      <c r="L49" s="3591"/>
      <c r="M49" s="3591"/>
      <c r="N49" s="3591"/>
      <c r="O49" s="3591"/>
      <c r="P49" s="3591"/>
      <c r="Q49" s="3591"/>
      <c r="R49" s="3591"/>
      <c r="S49" s="3591"/>
      <c r="T49" s="3591"/>
      <c r="U49" s="3659" t="s">
        <v>2133</v>
      </c>
      <c r="V49" s="3659"/>
      <c r="W49" s="3659"/>
      <c r="X49" s="3659"/>
      <c r="Y49" s="3659"/>
      <c r="Z49" s="3659"/>
      <c r="AA49" s="3659"/>
      <c r="AB49" s="3659"/>
      <c r="AC49" s="3659"/>
      <c r="AE49" s="3693" t="s">
        <v>963</v>
      </c>
      <c r="AF49" s="3694"/>
      <c r="AG49" s="3694"/>
      <c r="AH49" s="3694"/>
      <c r="AI49" s="3694"/>
      <c r="AJ49" s="3694"/>
      <c r="AK49" s="3694"/>
      <c r="AL49" s="3694"/>
      <c r="AM49" s="3694"/>
      <c r="AN49" s="3694"/>
      <c r="AO49" s="3694"/>
      <c r="AP49" s="3694"/>
      <c r="AQ49" s="3694"/>
      <c r="AR49" s="3694"/>
      <c r="AS49" s="3694"/>
      <c r="AT49" s="3694"/>
      <c r="AU49" s="3694"/>
      <c r="AV49" s="3694"/>
      <c r="AW49" s="3694"/>
      <c r="AX49" s="3694"/>
      <c r="AY49" s="3694"/>
      <c r="AZ49" s="3694"/>
      <c r="BA49" s="3694"/>
      <c r="BB49" s="3694"/>
      <c r="BG49" s="2108" t="s">
        <v>25</v>
      </c>
      <c r="BH49" s="2109"/>
      <c r="BI49" s="2109"/>
      <c r="BJ49" s="2109"/>
      <c r="BK49" s="2109"/>
      <c r="BL49" s="2109"/>
      <c r="BM49" s="2109"/>
      <c r="BN49" s="2109"/>
      <c r="BO49" s="2109"/>
      <c r="BP49" s="2109"/>
      <c r="BQ49" s="2109"/>
      <c r="BR49" s="2109"/>
      <c r="BS49" s="2109"/>
      <c r="BT49" s="2109"/>
      <c r="BU49" s="2109"/>
      <c r="BV49" s="2110"/>
      <c r="BW49" s="3656">
        <f>'24. Rent Schedule'!F73</f>
        <v>0</v>
      </c>
      <c r="BX49" s="3657"/>
      <c r="BY49" s="3658"/>
      <c r="BZ49" s="2081"/>
      <c r="CA49" s="2081"/>
    </row>
    <row r="50" spans="1:85" s="2075" customFormat="1" ht="13.5" customHeight="1" thickBot="1" x14ac:dyDescent="0.35">
      <c r="A50" s="2097"/>
      <c r="B50" s="3624"/>
      <c r="C50" s="3625"/>
      <c r="D50" s="3626"/>
      <c r="F50" s="3591" t="s">
        <v>2608</v>
      </c>
      <c r="G50" s="3591"/>
      <c r="H50" s="3591"/>
      <c r="I50" s="3591"/>
      <c r="J50" s="3591"/>
      <c r="K50" s="3591"/>
      <c r="L50" s="3591"/>
      <c r="M50" s="3591"/>
      <c r="N50" s="3591"/>
      <c r="O50" s="3591"/>
      <c r="P50" s="3591"/>
      <c r="Q50" s="3591"/>
      <c r="R50" s="3591"/>
      <c r="S50" s="3591"/>
      <c r="T50" s="3591"/>
      <c r="U50" s="3659" t="s">
        <v>1420</v>
      </c>
      <c r="V50" s="3659"/>
      <c r="W50" s="3659"/>
      <c r="X50" s="3659"/>
      <c r="Y50" s="3659"/>
      <c r="Z50" s="3659"/>
      <c r="AA50" s="3659"/>
      <c r="AB50" s="3659"/>
      <c r="AC50" s="3659"/>
      <c r="AE50" s="3668"/>
      <c r="AF50" s="3669"/>
      <c r="AG50" s="3669"/>
      <c r="AH50" s="3670"/>
      <c r="AI50" s="2111" t="s">
        <v>1224</v>
      </c>
      <c r="AJ50" s="2112"/>
      <c r="AK50" s="2112"/>
      <c r="AL50" s="2112"/>
      <c r="AM50" s="2112"/>
      <c r="AN50" s="2112"/>
      <c r="AO50" s="2112"/>
      <c r="AP50" s="2112"/>
      <c r="AQ50" s="2112"/>
      <c r="AR50" s="2112"/>
      <c r="AS50" s="2112"/>
      <c r="AT50" s="2112"/>
      <c r="AU50" s="2112"/>
      <c r="AV50" s="2112"/>
      <c r="BG50" s="3671" t="s">
        <v>1223</v>
      </c>
      <c r="BH50" s="3671"/>
      <c r="BI50" s="3671"/>
      <c r="BJ50" s="3671"/>
      <c r="BK50" s="3671"/>
      <c r="BL50" s="3671"/>
      <c r="BM50" s="3671"/>
      <c r="BN50" s="3671"/>
      <c r="BO50" s="3671"/>
      <c r="BP50" s="3671"/>
      <c r="BQ50" s="3671"/>
      <c r="BR50" s="3671"/>
      <c r="BS50" s="3671"/>
      <c r="BT50" s="3671"/>
      <c r="BU50" s="3671"/>
      <c r="BV50" s="3671"/>
      <c r="BW50" s="3671"/>
      <c r="BX50" s="3671"/>
      <c r="BY50" s="3671"/>
      <c r="BZ50" s="2081"/>
      <c r="CA50" s="2081"/>
    </row>
    <row r="51" spans="1:85" s="2075" customFormat="1" ht="6" customHeight="1" thickBot="1" x14ac:dyDescent="0.35">
      <c r="A51" s="2097"/>
      <c r="W51" s="2098"/>
      <c r="X51" s="2098"/>
      <c r="Y51" s="2098"/>
      <c r="AE51" s="2113"/>
      <c r="AF51" s="2112"/>
      <c r="AG51" s="2112"/>
      <c r="AH51" s="2112"/>
      <c r="AI51" s="2112"/>
      <c r="AJ51" s="2112"/>
      <c r="AK51" s="2112"/>
      <c r="AL51" s="2112"/>
      <c r="AM51" s="2112"/>
      <c r="AN51" s="2112"/>
      <c r="AO51" s="2112"/>
      <c r="AP51" s="2112"/>
      <c r="AQ51" s="2112"/>
      <c r="AR51" s="2112"/>
      <c r="AS51" s="2112"/>
      <c r="AT51" s="2112"/>
      <c r="AU51" s="2112"/>
      <c r="AV51" s="2112"/>
      <c r="AW51" s="2112"/>
      <c r="AX51" s="2112"/>
      <c r="AY51" s="2112"/>
      <c r="AZ51" s="2112"/>
      <c r="BA51" s="2112"/>
      <c r="BB51" s="2112"/>
      <c r="BG51" s="3672"/>
      <c r="BH51" s="3672"/>
      <c r="BI51" s="3672"/>
      <c r="BJ51" s="3672"/>
      <c r="BK51" s="3672"/>
      <c r="BL51" s="3672"/>
      <c r="BM51" s="3672"/>
      <c r="BN51" s="3672"/>
      <c r="BO51" s="3672"/>
      <c r="BP51" s="3672"/>
      <c r="BQ51" s="3672"/>
      <c r="BR51" s="3672"/>
      <c r="BS51" s="3672"/>
      <c r="BT51" s="3672"/>
      <c r="BU51" s="3672"/>
      <c r="BV51" s="3672"/>
      <c r="BW51" s="3672"/>
      <c r="BX51" s="3672"/>
      <c r="BY51" s="3672"/>
      <c r="BZ51" s="2081"/>
      <c r="CA51" s="2081"/>
    </row>
    <row r="52" spans="1:85" s="2075" customFormat="1" ht="13.5" customHeight="1" thickBot="1" x14ac:dyDescent="0.35">
      <c r="A52" s="2097"/>
      <c r="B52" s="3624"/>
      <c r="C52" s="3625"/>
      <c r="D52" s="3626"/>
      <c r="F52" s="3591" t="s">
        <v>2609</v>
      </c>
      <c r="G52" s="3591"/>
      <c r="H52" s="3591"/>
      <c r="I52" s="3591"/>
      <c r="J52" s="3591"/>
      <c r="K52" s="3591"/>
      <c r="L52" s="3591"/>
      <c r="M52" s="3591"/>
      <c r="N52" s="3591"/>
      <c r="O52" s="3591"/>
      <c r="P52" s="3591"/>
      <c r="Q52" s="3591"/>
      <c r="R52" s="3591"/>
      <c r="S52" s="3591"/>
      <c r="T52" s="3591"/>
      <c r="U52" s="3591"/>
      <c r="V52" s="3591"/>
      <c r="W52" s="3591"/>
      <c r="X52" s="3591"/>
      <c r="Y52" s="3591"/>
      <c r="Z52" s="3591"/>
      <c r="AA52" s="3591"/>
      <c r="AE52" s="2114" t="s">
        <v>29</v>
      </c>
      <c r="AF52" s="2115"/>
      <c r="AG52" s="2115"/>
      <c r="AH52" s="2116"/>
      <c r="AI52" s="2117"/>
      <c r="AJ52" s="2117"/>
      <c r="AK52" s="2117"/>
      <c r="AL52" s="2117"/>
      <c r="AM52" s="2117"/>
      <c r="AN52" s="2118" t="s">
        <v>28</v>
      </c>
      <c r="AO52" s="2119"/>
      <c r="AP52" s="2119"/>
      <c r="AQ52" s="2119"/>
      <c r="AR52" s="2120"/>
      <c r="AS52" s="2121" t="s">
        <v>27</v>
      </c>
      <c r="AT52" s="2122"/>
      <c r="AU52" s="2122"/>
      <c r="AV52" s="2122"/>
      <c r="AW52" s="2122"/>
      <c r="AX52" s="2122"/>
      <c r="AY52" s="2122"/>
      <c r="AZ52" s="2122"/>
      <c r="BA52" s="2122"/>
      <c r="BB52" s="2122"/>
      <c r="BC52" s="2123"/>
      <c r="BD52" s="2124" t="s">
        <v>1419</v>
      </c>
      <c r="BE52" s="2124" t="s">
        <v>198</v>
      </c>
      <c r="BG52" s="3672"/>
      <c r="BH52" s="3672"/>
      <c r="BI52" s="3672"/>
      <c r="BJ52" s="3672"/>
      <c r="BK52" s="3672"/>
      <c r="BL52" s="3672"/>
      <c r="BM52" s="3672"/>
      <c r="BN52" s="3672"/>
      <c r="BO52" s="3672"/>
      <c r="BP52" s="3672"/>
      <c r="BQ52" s="3672"/>
      <c r="BR52" s="3672"/>
      <c r="BS52" s="3672"/>
      <c r="BT52" s="3672"/>
      <c r="BU52" s="3672"/>
      <c r="BV52" s="3672"/>
      <c r="BW52" s="3672"/>
      <c r="BX52" s="3672"/>
      <c r="BY52" s="3672"/>
      <c r="BZ52" s="2081"/>
      <c r="CA52" s="2081"/>
      <c r="CB52" s="2083"/>
    </row>
    <row r="53" spans="1:85" s="2075" customFormat="1" ht="6" customHeight="1" thickBot="1" x14ac:dyDescent="0.35">
      <c r="A53" s="2097"/>
      <c r="W53" s="2098"/>
      <c r="X53" s="2098"/>
      <c r="Y53" s="2098"/>
      <c r="AE53" s="2125"/>
      <c r="AF53" s="2126"/>
      <c r="AG53" s="2126"/>
      <c r="AH53" s="2127"/>
      <c r="AI53" s="2128"/>
      <c r="AJ53" s="2129"/>
      <c r="AK53" s="2130"/>
      <c r="AL53" s="2130"/>
      <c r="AM53" s="2131"/>
      <c r="AN53" s="2129"/>
      <c r="AO53" s="2130"/>
      <c r="AP53" s="2130"/>
      <c r="AQ53" s="2130"/>
      <c r="AR53" s="2131"/>
      <c r="AS53" s="2129"/>
      <c r="AT53" s="2130"/>
      <c r="AU53" s="2130"/>
      <c r="AV53" s="2130"/>
      <c r="AW53" s="2130"/>
      <c r="AX53" s="2131"/>
      <c r="AY53" s="2129"/>
      <c r="AZ53" s="2130"/>
      <c r="BA53" s="2130"/>
      <c r="BB53" s="2130"/>
      <c r="BC53" s="2131"/>
      <c r="BF53" s="2081"/>
      <c r="BZ53" s="2081"/>
      <c r="CA53" s="2081"/>
    </row>
    <row r="54" spans="1:85" s="2075" customFormat="1" ht="13.5" customHeight="1" thickBot="1" x14ac:dyDescent="0.35">
      <c r="A54" s="2097"/>
      <c r="B54" s="3637">
        <f>B49-B50-B52</f>
        <v>0</v>
      </c>
      <c r="C54" s="3638"/>
      <c r="D54" s="3639"/>
      <c r="F54" s="3591" t="s">
        <v>2610</v>
      </c>
      <c r="G54" s="3591"/>
      <c r="H54" s="3591"/>
      <c r="I54" s="3591"/>
      <c r="J54" s="3591"/>
      <c r="K54" s="3591"/>
      <c r="L54" s="3591"/>
      <c r="M54" s="3591"/>
      <c r="N54" s="3591"/>
      <c r="O54" s="3591"/>
      <c r="P54" s="3591"/>
      <c r="Q54" s="3591"/>
      <c r="R54" s="3591"/>
      <c r="S54" s="3591"/>
      <c r="T54" s="3591"/>
      <c r="U54" s="3591"/>
      <c r="V54" s="3591"/>
      <c r="W54" s="3591"/>
      <c r="X54" s="3591"/>
      <c r="AE54" s="3685"/>
      <c r="AF54" s="3686"/>
      <c r="AG54" s="3686"/>
      <c r="AH54" s="3687"/>
      <c r="AI54" s="2132" t="s">
        <v>418</v>
      </c>
      <c r="AJ54" s="3676">
        <v>0.6</v>
      </c>
      <c r="AK54" s="3677"/>
      <c r="AL54" s="3677"/>
      <c r="AM54" s="3678"/>
      <c r="AN54" s="3606">
        <f>ROUNDUP(AE54*0.6,0)</f>
        <v>0</v>
      </c>
      <c r="AO54" s="3607"/>
      <c r="AP54" s="3607"/>
      <c r="AQ54" s="3607"/>
      <c r="AR54" s="3608"/>
      <c r="AS54" s="3673" t="s">
        <v>1205</v>
      </c>
      <c r="AT54" s="3674"/>
      <c r="AU54" s="3674"/>
      <c r="AV54" s="3674"/>
      <c r="AW54" s="3674"/>
      <c r="AX54" s="3675"/>
      <c r="AY54" s="3673" t="s">
        <v>733</v>
      </c>
      <c r="AZ54" s="3674"/>
      <c r="BA54" s="3674"/>
      <c r="BB54" s="3674"/>
      <c r="BC54" s="3675"/>
      <c r="BD54" s="2133" t="str">
        <f>IF(B54&lt;AN54,"Not Enough Units!","16 Points")</f>
        <v>16 Points</v>
      </c>
      <c r="BE54" s="2309" t="s">
        <v>733</v>
      </c>
      <c r="BG54" s="3660" t="s">
        <v>1206</v>
      </c>
      <c r="BH54" s="3661"/>
      <c r="BI54" s="3661"/>
      <c r="BJ54" s="3661"/>
      <c r="BK54" s="3662"/>
      <c r="BL54" s="3660" t="s">
        <v>24</v>
      </c>
      <c r="BM54" s="3661"/>
      <c r="BN54" s="3661"/>
      <c r="BO54" s="3661"/>
      <c r="BP54" s="3662"/>
      <c r="BQ54" s="3660" t="s">
        <v>24</v>
      </c>
      <c r="BR54" s="3661"/>
      <c r="BS54" s="3661"/>
      <c r="BT54" s="3662"/>
      <c r="BU54" s="3660" t="s">
        <v>958</v>
      </c>
      <c r="BV54" s="3661"/>
      <c r="BW54" s="3661"/>
      <c r="BX54" s="3661"/>
      <c r="BY54" s="3662"/>
      <c r="BZ54" s="2081"/>
      <c r="CA54" s="2081"/>
    </row>
    <row r="55" spans="1:85" s="2075" customFormat="1" ht="6" customHeight="1" thickBot="1" x14ac:dyDescent="0.35">
      <c r="A55" s="2097"/>
      <c r="BF55" s="2135"/>
      <c r="BG55" s="3663"/>
      <c r="BH55" s="3664"/>
      <c r="BI55" s="3664"/>
      <c r="BJ55" s="3664"/>
      <c r="BK55" s="3665"/>
      <c r="BL55" s="3663"/>
      <c r="BM55" s="3664"/>
      <c r="BN55" s="3664"/>
      <c r="BO55" s="3664"/>
      <c r="BP55" s="3665"/>
      <c r="BQ55" s="3663"/>
      <c r="BR55" s="3664"/>
      <c r="BS55" s="3664"/>
      <c r="BT55" s="3665"/>
      <c r="BU55" s="3663"/>
      <c r="BV55" s="3664"/>
      <c r="BW55" s="3664"/>
      <c r="BX55" s="3664"/>
      <c r="BY55" s="3665"/>
    </row>
    <row r="56" spans="1:85" s="2075" customFormat="1" ht="13.5" customHeight="1" thickBot="1" x14ac:dyDescent="0.35">
      <c r="A56" s="2097"/>
      <c r="B56" s="3695">
        <f>IF(B54=0,0,B54/BW47)</f>
        <v>0</v>
      </c>
      <c r="C56" s="3696"/>
      <c r="D56" s="3697"/>
      <c r="F56" s="3591" t="s">
        <v>2611</v>
      </c>
      <c r="G56" s="3591"/>
      <c r="H56" s="3591"/>
      <c r="I56" s="3591"/>
      <c r="J56" s="3591"/>
      <c r="K56" s="3591"/>
      <c r="L56" s="3591"/>
      <c r="M56" s="3591"/>
      <c r="N56" s="3591"/>
      <c r="O56" s="3591"/>
      <c r="P56" s="3591"/>
      <c r="Q56" s="3591"/>
      <c r="R56" s="3591"/>
      <c r="S56" s="3591"/>
      <c r="T56" s="3591"/>
      <c r="U56" s="3591"/>
      <c r="Y56" s="2098"/>
      <c r="AE56" s="3609">
        <f>AE54</f>
        <v>0</v>
      </c>
      <c r="AF56" s="3610"/>
      <c r="AG56" s="3610"/>
      <c r="AH56" s="3611"/>
      <c r="AI56" s="2132" t="s">
        <v>418</v>
      </c>
      <c r="AJ56" s="3676">
        <v>0.4</v>
      </c>
      <c r="AK56" s="3677"/>
      <c r="AL56" s="3677"/>
      <c r="AM56" s="3678"/>
      <c r="AN56" s="3606">
        <f>ROUNDUP(AE56*0.4,0)</f>
        <v>0</v>
      </c>
      <c r="AO56" s="3607"/>
      <c r="AP56" s="3607"/>
      <c r="AQ56" s="3607"/>
      <c r="AR56" s="3608"/>
      <c r="AS56" s="3673" t="s">
        <v>2777</v>
      </c>
      <c r="AT56" s="3674"/>
      <c r="AU56" s="3674"/>
      <c r="AV56" s="3674"/>
      <c r="AW56" s="3674"/>
      <c r="AX56" s="3675"/>
      <c r="AY56" s="3673" t="s">
        <v>733</v>
      </c>
      <c r="AZ56" s="3674"/>
      <c r="BA56" s="3674"/>
      <c r="BB56" s="3674"/>
      <c r="BC56" s="3675"/>
      <c r="BD56" s="2133" t="str">
        <f>IF(B54&lt;AN56,"Not Enough Units!","15 Points")</f>
        <v>15 Points</v>
      </c>
      <c r="BE56" s="2134" t="s">
        <v>733</v>
      </c>
      <c r="BF56" s="2135"/>
      <c r="BG56" s="3666">
        <v>0.2</v>
      </c>
      <c r="BH56" s="3666"/>
      <c r="BI56" s="3666"/>
      <c r="BJ56" s="3666"/>
      <c r="BK56" s="3666"/>
      <c r="BL56" s="3666" t="s">
        <v>1208</v>
      </c>
      <c r="BM56" s="3666"/>
      <c r="BN56" s="3666"/>
      <c r="BO56" s="3666"/>
      <c r="BP56" s="3666"/>
      <c r="BQ56" s="3667" t="s">
        <v>1209</v>
      </c>
      <c r="BR56" s="3667"/>
      <c r="BS56" s="3667"/>
      <c r="BT56" s="3667"/>
      <c r="BU56" s="3666">
        <v>0.05</v>
      </c>
      <c r="BV56" s="3666"/>
      <c r="BW56" s="3666"/>
      <c r="BX56" s="3666"/>
      <c r="BY56" s="3666"/>
    </row>
    <row r="57" spans="1:85" s="2075" customFormat="1" ht="6" customHeight="1" thickBot="1" x14ac:dyDescent="0.35">
      <c r="A57" s="2097"/>
      <c r="B57" s="2136"/>
      <c r="C57" s="2082"/>
      <c r="D57" s="2082"/>
      <c r="W57" s="2098"/>
      <c r="X57" s="2098"/>
      <c r="Y57" s="2098"/>
      <c r="BF57" s="2135"/>
      <c r="BG57" s="3666"/>
      <c r="BH57" s="3666"/>
      <c r="BI57" s="3666"/>
      <c r="BJ57" s="3666"/>
      <c r="BK57" s="3666"/>
      <c r="BL57" s="3666"/>
      <c r="BM57" s="3666"/>
      <c r="BN57" s="3666"/>
      <c r="BO57" s="3666"/>
      <c r="BP57" s="3666"/>
      <c r="BQ57" s="3667"/>
      <c r="BR57" s="3667"/>
      <c r="BS57" s="3667"/>
      <c r="BT57" s="3667"/>
      <c r="BU57" s="3666"/>
      <c r="BV57" s="3666"/>
      <c r="BW57" s="3666"/>
      <c r="BX57" s="3666"/>
      <c r="BY57" s="3666"/>
    </row>
    <row r="58" spans="1:85" s="2075" customFormat="1" ht="13.5" customHeight="1" thickBot="1" x14ac:dyDescent="0.35">
      <c r="A58" s="2097" t="s">
        <v>371</v>
      </c>
      <c r="B58" s="2078"/>
      <c r="C58" s="3691" t="s">
        <v>2612</v>
      </c>
      <c r="D58" s="3691"/>
      <c r="E58" s="3691"/>
      <c r="F58" s="3691"/>
      <c r="G58" s="3691"/>
      <c r="H58" s="3691"/>
      <c r="I58" s="3691"/>
      <c r="J58" s="3691"/>
      <c r="K58" s="3691"/>
      <c r="L58" s="3691"/>
      <c r="M58" s="3691"/>
      <c r="N58" s="3691"/>
      <c r="O58" s="3691"/>
      <c r="P58" s="3691"/>
      <c r="Q58" s="3691"/>
      <c r="R58" s="3691"/>
      <c r="S58" s="3691"/>
      <c r="T58" s="3691"/>
      <c r="U58" s="3691"/>
      <c r="V58" s="3691"/>
      <c r="W58" s="3691"/>
      <c r="X58" s="3691"/>
      <c r="Y58" s="3691"/>
      <c r="Z58" s="3691"/>
      <c r="AE58" s="3609">
        <f>AE54</f>
        <v>0</v>
      </c>
      <c r="AF58" s="3610"/>
      <c r="AG58" s="3610"/>
      <c r="AH58" s="3611"/>
      <c r="AI58" s="2132" t="s">
        <v>418</v>
      </c>
      <c r="AJ58" s="3676">
        <v>0.3</v>
      </c>
      <c r="AK58" s="3677"/>
      <c r="AL58" s="3677"/>
      <c r="AM58" s="3678"/>
      <c r="AN58" s="3606">
        <f>ROUNDUP(AE58*0.3,0)</f>
        <v>0</v>
      </c>
      <c r="AO58" s="3607"/>
      <c r="AP58" s="3607"/>
      <c r="AQ58" s="3607"/>
      <c r="AR58" s="3608"/>
      <c r="AS58" s="3673" t="s">
        <v>2778</v>
      </c>
      <c r="AT58" s="3674"/>
      <c r="AU58" s="3674"/>
      <c r="AV58" s="3674"/>
      <c r="AW58" s="3674"/>
      <c r="AX58" s="3675"/>
      <c r="AY58" s="3673" t="s">
        <v>733</v>
      </c>
      <c r="AZ58" s="3674"/>
      <c r="BA58" s="3674"/>
      <c r="BB58" s="3674"/>
      <c r="BC58" s="3675"/>
      <c r="BD58" s="2133" t="str">
        <f>IF(B54&lt;AN58,"Not Enough Units!","13 Points")</f>
        <v>13 Points</v>
      </c>
      <c r="BE58" s="2309" t="s">
        <v>733</v>
      </c>
      <c r="BF58" s="2135"/>
      <c r="BG58" s="3688">
        <f>ROUNDUP(AE56*0.2,0)</f>
        <v>0</v>
      </c>
      <c r="BH58" s="3689"/>
      <c r="BI58" s="3689"/>
      <c r="BJ58" s="3689"/>
      <c r="BK58" s="3690"/>
      <c r="BL58" s="3688">
        <f>ROUNDUP(AE56*0.1,0)</f>
        <v>0</v>
      </c>
      <c r="BM58" s="3689"/>
      <c r="BN58" s="3689"/>
      <c r="BO58" s="3689"/>
      <c r="BP58" s="3690"/>
      <c r="BQ58" s="3688">
        <f>ROUNDUP(AE56*0.075,0)</f>
        <v>0</v>
      </c>
      <c r="BR58" s="3689"/>
      <c r="BS58" s="3689"/>
      <c r="BT58" s="3690"/>
      <c r="BU58" s="3688">
        <f>ROUNDUP(AE56*0.05,0)</f>
        <v>0</v>
      </c>
      <c r="BV58" s="3689"/>
      <c r="BW58" s="3689"/>
      <c r="BX58" s="3689"/>
      <c r="BY58" s="3690"/>
    </row>
    <row r="59" spans="1:85" s="2075" customFormat="1" ht="6" customHeight="1" thickBot="1" x14ac:dyDescent="0.35">
      <c r="A59" s="2097"/>
      <c r="C59" s="3691"/>
      <c r="D59" s="3691"/>
      <c r="E59" s="3691"/>
      <c r="F59" s="3691"/>
      <c r="G59" s="3691"/>
      <c r="H59" s="3691"/>
      <c r="I59" s="3691"/>
      <c r="J59" s="3691"/>
      <c r="K59" s="3691"/>
      <c r="L59" s="3691"/>
      <c r="M59" s="3691"/>
      <c r="N59" s="3691"/>
      <c r="O59" s="3691"/>
      <c r="P59" s="3691"/>
      <c r="Q59" s="3691"/>
      <c r="R59" s="3691"/>
      <c r="S59" s="3691"/>
      <c r="T59" s="3691"/>
      <c r="U59" s="3691"/>
      <c r="V59" s="3691"/>
      <c r="W59" s="3691"/>
      <c r="X59" s="3691"/>
      <c r="Y59" s="3691"/>
      <c r="Z59" s="3691"/>
      <c r="BF59" s="2082"/>
    </row>
    <row r="60" spans="1:85" s="2075" customFormat="1" ht="13.2" customHeight="1" thickBot="1" x14ac:dyDescent="0.35">
      <c r="A60" s="2097"/>
      <c r="C60" s="2078"/>
      <c r="D60" s="2137" t="s">
        <v>2679</v>
      </c>
      <c r="E60" s="2138"/>
      <c r="F60" s="2138"/>
      <c r="G60" s="2138"/>
      <c r="H60" s="2138"/>
      <c r="I60" s="2138"/>
      <c r="J60" s="2138"/>
      <c r="K60" s="2138"/>
      <c r="L60" s="2138"/>
      <c r="M60" s="2138"/>
      <c r="N60" s="2138"/>
      <c r="O60" s="2138"/>
      <c r="P60" s="2138"/>
      <c r="Q60" s="2138"/>
      <c r="R60" s="2138"/>
      <c r="S60" s="2138"/>
      <c r="T60" s="2138"/>
      <c r="U60" s="2138"/>
      <c r="V60" s="2139" t="str">
        <f>IF(AND(B58="x",C60="x",C62="",B64="",B56&gt;=60%),"16","0")</f>
        <v>0</v>
      </c>
      <c r="W60" s="3692" t="s">
        <v>2670</v>
      </c>
      <c r="X60" s="3692"/>
      <c r="Y60" s="3692"/>
      <c r="Z60" s="3692"/>
      <c r="AA60" s="3692"/>
      <c r="AB60" s="3692"/>
      <c r="AE60" s="3609">
        <f>AE54</f>
        <v>0</v>
      </c>
      <c r="AF60" s="3610"/>
      <c r="AG60" s="3610"/>
      <c r="AH60" s="3611"/>
      <c r="AI60" s="2132" t="s">
        <v>418</v>
      </c>
      <c r="AJ60" s="3676">
        <v>0.2</v>
      </c>
      <c r="AK60" s="3677"/>
      <c r="AL60" s="3677"/>
      <c r="AM60" s="3678"/>
      <c r="AN60" s="3606">
        <f>ROUNDUP(AE60*0.2,0)</f>
        <v>0</v>
      </c>
      <c r="AO60" s="3607"/>
      <c r="AP60" s="3607"/>
      <c r="AQ60" s="3607"/>
      <c r="AR60" s="3608"/>
      <c r="AS60" s="3673" t="s">
        <v>24</v>
      </c>
      <c r="AT60" s="3674"/>
      <c r="AU60" s="3674"/>
      <c r="AV60" s="3674"/>
      <c r="AW60" s="3674"/>
      <c r="AX60" s="3675"/>
      <c r="AY60" s="3673" t="s">
        <v>2777</v>
      </c>
      <c r="AZ60" s="3674"/>
      <c r="BA60" s="3674"/>
      <c r="BB60" s="3674"/>
      <c r="BC60" s="3675"/>
      <c r="BD60" s="2133" t="str">
        <f>IF(B54&lt;AN60,"Not Enough Units!","11 Points")</f>
        <v>11 Points</v>
      </c>
      <c r="BE60" s="2133" t="str">
        <f>IF(B54&lt;AN60,"Not Enough Units!", "15 Points")</f>
        <v>15 Points</v>
      </c>
      <c r="BF60" s="2082"/>
    </row>
    <row r="61" spans="1:85" s="2075" customFormat="1" ht="6" customHeight="1" thickBot="1" x14ac:dyDescent="0.35">
      <c r="A61" s="2097"/>
      <c r="C61" s="2138"/>
      <c r="D61" s="2137"/>
      <c r="E61" s="2138"/>
      <c r="F61" s="2138"/>
      <c r="G61" s="2138"/>
      <c r="H61" s="2138"/>
      <c r="I61" s="2138"/>
      <c r="J61" s="2138"/>
      <c r="K61" s="2138"/>
      <c r="L61" s="2138"/>
      <c r="M61" s="2138"/>
      <c r="N61" s="2138"/>
      <c r="O61" s="2138"/>
      <c r="P61" s="2138"/>
      <c r="Q61" s="2138"/>
      <c r="R61" s="2138"/>
      <c r="S61" s="2138"/>
      <c r="T61" s="2138"/>
      <c r="U61" s="2138"/>
      <c r="W61" s="3692"/>
      <c r="X61" s="3692"/>
      <c r="Y61" s="3692"/>
      <c r="Z61" s="3692"/>
      <c r="AA61" s="3692"/>
      <c r="AB61" s="3692"/>
      <c r="BF61" s="2082"/>
    </row>
    <row r="62" spans="1:85" s="2075" customFormat="1" ht="13.2" customHeight="1" thickBot="1" x14ac:dyDescent="0.35">
      <c r="A62" s="2097"/>
      <c r="C62" s="2078"/>
      <c r="D62" s="2137" t="s">
        <v>2680</v>
      </c>
      <c r="E62" s="2138"/>
      <c r="F62" s="2138"/>
      <c r="G62" s="2138"/>
      <c r="H62" s="2138"/>
      <c r="I62" s="2138"/>
      <c r="J62" s="2138"/>
      <c r="K62" s="2138"/>
      <c r="L62" s="2138"/>
      <c r="M62" s="2138"/>
      <c r="N62" s="2138"/>
      <c r="O62" s="2138"/>
      <c r="P62" s="2138"/>
      <c r="Q62" s="2138"/>
      <c r="R62" s="2138"/>
      <c r="S62" s="2138"/>
      <c r="T62" s="2138"/>
      <c r="U62" s="2138"/>
      <c r="V62" s="2139" t="str">
        <f>IF(AND(B58="x",C60="",C62="x",B64="",B56&gt;=40%),"15",IF(AND(C60="",C62="x",B64="",B56&gt;=30%),"13",IF(AND(C60="",C62="x",B64="",B56&gt;=20%),"11","0")))</f>
        <v>0</v>
      </c>
      <c r="W62" s="3692"/>
      <c r="X62" s="3692"/>
      <c r="Y62" s="3692"/>
      <c r="Z62" s="3692"/>
      <c r="AA62" s="3692"/>
      <c r="AB62" s="3692"/>
      <c r="AE62" s="3609">
        <f>AE54</f>
        <v>0</v>
      </c>
      <c r="AF62" s="3610"/>
      <c r="AG62" s="3610"/>
      <c r="AH62" s="3611"/>
      <c r="AI62" s="2132" t="s">
        <v>418</v>
      </c>
      <c r="AJ62" s="3676">
        <v>0.15</v>
      </c>
      <c r="AK62" s="3677"/>
      <c r="AL62" s="3677"/>
      <c r="AM62" s="3678"/>
      <c r="AN62" s="3606">
        <f>ROUNDUP(AE62*0.15,0)</f>
        <v>0</v>
      </c>
      <c r="AO62" s="3607"/>
      <c r="AP62" s="3607"/>
      <c r="AQ62" s="3607"/>
      <c r="AR62" s="3608"/>
      <c r="AS62" s="3673" t="s">
        <v>733</v>
      </c>
      <c r="AT62" s="3674"/>
      <c r="AU62" s="3674"/>
      <c r="AV62" s="3674"/>
      <c r="AW62" s="3674"/>
      <c r="AX62" s="3675"/>
      <c r="AY62" s="3673" t="s">
        <v>2778</v>
      </c>
      <c r="AZ62" s="3674"/>
      <c r="BA62" s="3674"/>
      <c r="BB62" s="3674"/>
      <c r="BC62" s="3675"/>
      <c r="BD62" s="2309" t="s">
        <v>733</v>
      </c>
      <c r="BE62" s="2133" t="str">
        <f>IF(B54&lt;AN62, "Not Enough Units!", "13 Points")</f>
        <v>13 Points</v>
      </c>
      <c r="BF62" s="2082"/>
    </row>
    <row r="63" spans="1:85" s="2075" customFormat="1" ht="6" customHeight="1" thickBot="1" x14ac:dyDescent="0.35">
      <c r="A63" s="2097"/>
      <c r="C63" s="2138"/>
      <c r="D63" s="2138"/>
      <c r="E63" s="2138"/>
      <c r="F63" s="2138"/>
      <c r="G63" s="2138"/>
      <c r="H63" s="2138"/>
      <c r="I63" s="2138"/>
      <c r="J63" s="2138"/>
      <c r="K63" s="2138"/>
      <c r="L63" s="2138"/>
      <c r="M63" s="2138"/>
      <c r="N63" s="2138"/>
      <c r="O63" s="2138"/>
      <c r="P63" s="2138"/>
      <c r="Q63" s="2138"/>
      <c r="R63" s="2138"/>
      <c r="S63" s="2138"/>
      <c r="T63" s="2138"/>
      <c r="U63" s="2138"/>
      <c r="W63" s="3692"/>
      <c r="X63" s="3692"/>
      <c r="Y63" s="3692"/>
      <c r="Z63" s="3692"/>
      <c r="AA63" s="3692"/>
      <c r="AB63" s="3692"/>
      <c r="BF63" s="2082"/>
    </row>
    <row r="64" spans="1:85" s="2075" customFormat="1" ht="13.2" customHeight="1" thickBot="1" x14ac:dyDescent="0.35">
      <c r="A64" s="2097" t="s">
        <v>372</v>
      </c>
      <c r="B64" s="2078"/>
      <c r="C64" s="2117" t="s">
        <v>2136</v>
      </c>
      <c r="V64" s="2083"/>
      <c r="W64" s="3692"/>
      <c r="X64" s="3692"/>
      <c r="Y64" s="3692"/>
      <c r="Z64" s="3692"/>
      <c r="AA64" s="3692"/>
      <c r="AB64" s="3692"/>
      <c r="AE64" s="3609">
        <f>AE54</f>
        <v>0</v>
      </c>
      <c r="AF64" s="3610"/>
      <c r="AG64" s="3610"/>
      <c r="AH64" s="3611"/>
      <c r="AI64" s="2132" t="s">
        <v>418</v>
      </c>
      <c r="AJ64" s="3676">
        <v>0.1</v>
      </c>
      <c r="AK64" s="3677"/>
      <c r="AL64" s="3677"/>
      <c r="AM64" s="3678"/>
      <c r="AN64" s="3606">
        <f>ROUNDUP(AE64*0.1,0)</f>
        <v>0</v>
      </c>
      <c r="AO64" s="3607"/>
      <c r="AP64" s="3607"/>
      <c r="AQ64" s="3607"/>
      <c r="AR64" s="3608"/>
      <c r="AS64" s="3673" t="s">
        <v>733</v>
      </c>
      <c r="AT64" s="3674"/>
      <c r="AU64" s="3674"/>
      <c r="AV64" s="3674"/>
      <c r="AW64" s="3674"/>
      <c r="AX64" s="3675"/>
      <c r="AY64" s="3673" t="s">
        <v>24</v>
      </c>
      <c r="AZ64" s="3674"/>
      <c r="BA64" s="3674"/>
      <c r="BB64" s="3674"/>
      <c r="BC64" s="3675"/>
      <c r="BD64" s="2309" t="s">
        <v>733</v>
      </c>
      <c r="BE64" s="2133" t="str">
        <f>IF(B54&lt;AN64, "Not Enough Units!", "11 Points")</f>
        <v>11 Points</v>
      </c>
      <c r="BF64" s="2082"/>
      <c r="BG64" s="3707" t="str">
        <f>IF(BG58&gt;(BW49-AE50),"Not Enough 30% Units!","")</f>
        <v/>
      </c>
      <c r="BH64" s="3708"/>
      <c r="BI64" s="3708"/>
      <c r="BJ64" s="3708"/>
      <c r="BK64" s="3709"/>
      <c r="BL64" s="3698" t="str">
        <f>IF(BL58&gt;(BW49-AE50),"Not Enough 30% Units!","")</f>
        <v/>
      </c>
      <c r="BM64" s="3699"/>
      <c r="BN64" s="3699"/>
      <c r="BO64" s="3699"/>
      <c r="BP64" s="3700"/>
      <c r="BQ64" s="3698" t="str">
        <f>IF(BQ58&gt;(BW49-AE50),"Not Enough 30% Units!","")</f>
        <v/>
      </c>
      <c r="BR64" s="3699"/>
      <c r="BS64" s="3699"/>
      <c r="BT64" s="3700"/>
      <c r="BU64" s="3698" t="str">
        <f>IF(BU58&gt;(BW49-AE50),"Not Enough 30% Units!","")</f>
        <v/>
      </c>
      <c r="BV64" s="3699"/>
      <c r="BW64" s="3699"/>
      <c r="BX64" s="3699"/>
      <c r="BY64" s="3700"/>
      <c r="CG64" s="2140">
        <f>ROUNDUP(BW47*0.1,0)</f>
        <v>0</v>
      </c>
    </row>
    <row r="65" spans="1:77" s="2075" customFormat="1" ht="6" customHeight="1" thickBot="1" x14ac:dyDescent="0.35">
      <c r="A65" s="2097"/>
      <c r="W65" s="3692"/>
      <c r="X65" s="3692"/>
      <c r="Y65" s="3692"/>
      <c r="Z65" s="3692"/>
      <c r="AA65" s="3692"/>
      <c r="AB65" s="3692"/>
      <c r="BF65" s="2082"/>
      <c r="BG65" s="3710"/>
      <c r="BH65" s="3711"/>
      <c r="BI65" s="3711"/>
      <c r="BJ65" s="3711"/>
      <c r="BK65" s="3712"/>
      <c r="BL65" s="3701"/>
      <c r="BM65" s="3702"/>
      <c r="BN65" s="3702"/>
      <c r="BO65" s="3702"/>
      <c r="BP65" s="3703"/>
      <c r="BQ65" s="3701"/>
      <c r="BR65" s="3702"/>
      <c r="BS65" s="3702"/>
      <c r="BT65" s="3703"/>
      <c r="BU65" s="3701"/>
      <c r="BV65" s="3702"/>
      <c r="BW65" s="3702"/>
      <c r="BX65" s="3702"/>
      <c r="BY65" s="3703"/>
    </row>
    <row r="66" spans="1:77" s="2075" customFormat="1" ht="13.2" customHeight="1" thickBot="1" x14ac:dyDescent="0.35">
      <c r="A66" s="2097"/>
      <c r="C66" s="2078"/>
      <c r="D66" s="2137" t="s">
        <v>2679</v>
      </c>
      <c r="E66" s="2138"/>
      <c r="F66" s="2138"/>
      <c r="G66" s="2138"/>
      <c r="H66" s="2138"/>
      <c r="I66" s="2138"/>
      <c r="J66" s="2138"/>
      <c r="K66" s="2138"/>
      <c r="L66" s="2138"/>
      <c r="M66" s="2138"/>
      <c r="N66" s="2138"/>
      <c r="O66" s="2138"/>
      <c r="P66" s="2138"/>
      <c r="Q66" s="2138"/>
      <c r="R66" s="2138"/>
      <c r="S66" s="2138"/>
      <c r="T66" s="2138"/>
      <c r="U66" s="2138"/>
      <c r="V66" s="2139" t="str">
        <f>IF(AND(B64="x",C66="x",C68="",B56&gt;=60%),"16","0")</f>
        <v>0</v>
      </c>
      <c r="W66" s="3692"/>
      <c r="X66" s="3692"/>
      <c r="Y66" s="3692"/>
      <c r="Z66" s="3692"/>
      <c r="AA66" s="3692"/>
      <c r="AB66" s="3692"/>
      <c r="BF66" s="2082"/>
      <c r="BG66" s="3710"/>
      <c r="BH66" s="3711"/>
      <c r="BI66" s="3711"/>
      <c r="BJ66" s="3711"/>
      <c r="BK66" s="3712"/>
      <c r="BL66" s="3701"/>
      <c r="BM66" s="3702"/>
      <c r="BN66" s="3702"/>
      <c r="BO66" s="3702"/>
      <c r="BP66" s="3703"/>
      <c r="BQ66" s="3701"/>
      <c r="BR66" s="3702"/>
      <c r="BS66" s="3702"/>
      <c r="BT66" s="3703"/>
      <c r="BU66" s="3701"/>
      <c r="BV66" s="3702"/>
      <c r="BW66" s="3702"/>
      <c r="BX66" s="3702"/>
      <c r="BY66" s="3703"/>
    </row>
    <row r="67" spans="1:77" s="2075" customFormat="1" ht="6" customHeight="1" thickBot="1" x14ac:dyDescent="0.35">
      <c r="A67" s="2097"/>
      <c r="C67" s="2138"/>
      <c r="D67" s="2137"/>
      <c r="E67" s="2138"/>
      <c r="F67" s="2138"/>
      <c r="G67" s="2138"/>
      <c r="H67" s="2138"/>
      <c r="I67" s="2138"/>
      <c r="J67" s="2138"/>
      <c r="K67" s="2138"/>
      <c r="L67" s="2138"/>
      <c r="M67" s="2138"/>
      <c r="N67" s="2138"/>
      <c r="O67" s="2138"/>
      <c r="P67" s="2138"/>
      <c r="Q67" s="2138"/>
      <c r="R67" s="2138"/>
      <c r="S67" s="2138"/>
      <c r="T67" s="2138"/>
      <c r="U67" s="2138"/>
      <c r="W67" s="3692"/>
      <c r="X67" s="3692"/>
      <c r="Y67" s="3692"/>
      <c r="Z67" s="3692"/>
      <c r="AA67" s="3692"/>
      <c r="AB67" s="3692"/>
      <c r="BF67" s="2082"/>
      <c r="BG67" s="3710"/>
      <c r="BH67" s="3711"/>
      <c r="BI67" s="3711"/>
      <c r="BJ67" s="3711"/>
      <c r="BK67" s="3712"/>
      <c r="BL67" s="3701"/>
      <c r="BM67" s="3702"/>
      <c r="BN67" s="3702"/>
      <c r="BO67" s="3702"/>
      <c r="BP67" s="3703"/>
      <c r="BQ67" s="3701"/>
      <c r="BR67" s="3702"/>
      <c r="BS67" s="3702"/>
      <c r="BT67" s="3703"/>
      <c r="BU67" s="3701"/>
      <c r="BV67" s="3702"/>
      <c r="BW67" s="3702"/>
      <c r="BX67" s="3702"/>
      <c r="BY67" s="3703"/>
    </row>
    <row r="68" spans="1:77" s="2075" customFormat="1" ht="13.2" customHeight="1" thickBot="1" x14ac:dyDescent="0.35">
      <c r="A68" s="2097"/>
      <c r="C68" s="2078"/>
      <c r="D68" s="2137" t="s">
        <v>2680</v>
      </c>
      <c r="E68" s="2138"/>
      <c r="F68" s="2138"/>
      <c r="G68" s="2138"/>
      <c r="H68" s="2138"/>
      <c r="I68" s="2138"/>
      <c r="J68" s="2138"/>
      <c r="K68" s="2138"/>
      <c r="L68" s="2138"/>
      <c r="M68" s="2138"/>
      <c r="N68" s="2138"/>
      <c r="O68" s="2138"/>
      <c r="P68" s="2138"/>
      <c r="Q68" s="2138"/>
      <c r="R68" s="2138"/>
      <c r="S68" s="2138"/>
      <c r="T68" s="2138"/>
      <c r="U68" s="2138"/>
      <c r="V68" s="2139" t="str">
        <f>IF(AND(B64="x",C66="",C68="x",B58="",B56&gt;=20%),"15",IF(AND(B64="x",C66="",C68="x",B58="",B56&gt;=15%),"13",IF(AND(C66="",C68="x",B58="",B56&gt;=10%),"11","0")))</f>
        <v>0</v>
      </c>
      <c r="W68" s="3692"/>
      <c r="X68" s="3692"/>
      <c r="Y68" s="3692"/>
      <c r="Z68" s="3692"/>
      <c r="AA68" s="3692"/>
      <c r="AB68" s="3692"/>
      <c r="BF68" s="2082"/>
      <c r="BG68" s="3710"/>
      <c r="BH68" s="3711"/>
      <c r="BI68" s="3711"/>
      <c r="BJ68" s="3711"/>
      <c r="BK68" s="3712"/>
      <c r="BL68" s="3701"/>
      <c r="BM68" s="3702"/>
      <c r="BN68" s="3702"/>
      <c r="BO68" s="3702"/>
      <c r="BP68" s="3703"/>
      <c r="BQ68" s="3701"/>
      <c r="BR68" s="3702"/>
      <c r="BS68" s="3702"/>
      <c r="BT68" s="3703"/>
      <c r="BU68" s="3701"/>
      <c r="BV68" s="3702"/>
      <c r="BW68" s="3702"/>
      <c r="BX68" s="3702"/>
      <c r="BY68" s="3703"/>
    </row>
    <row r="69" spans="1:77" s="2075" customFormat="1" ht="6" customHeight="1" x14ac:dyDescent="0.3">
      <c r="A69" s="2097"/>
      <c r="BF69" s="2082"/>
      <c r="BG69" s="3710"/>
      <c r="BH69" s="3711"/>
      <c r="BI69" s="3711"/>
      <c r="BJ69" s="3711"/>
      <c r="BK69" s="3712"/>
      <c r="BL69" s="3701"/>
      <c r="BM69" s="3702"/>
      <c r="BN69" s="3702"/>
      <c r="BO69" s="3702"/>
      <c r="BP69" s="3703"/>
      <c r="BQ69" s="3701"/>
      <c r="BR69" s="3702"/>
      <c r="BS69" s="3702"/>
      <c r="BT69" s="3703"/>
      <c r="BU69" s="3701"/>
      <c r="BV69" s="3702"/>
      <c r="BW69" s="3702"/>
      <c r="BX69" s="3702"/>
      <c r="BY69" s="3703"/>
    </row>
    <row r="70" spans="1:77" s="2075" customFormat="1" ht="13.2" customHeight="1" x14ac:dyDescent="0.3">
      <c r="A70" s="2097"/>
      <c r="B70" s="2141" t="s">
        <v>197</v>
      </c>
      <c r="C70" s="2141"/>
      <c r="D70" s="2142" t="s">
        <v>2437</v>
      </c>
      <c r="E70" s="2083"/>
      <c r="F70" s="2083"/>
      <c r="G70" s="2083"/>
      <c r="H70" s="2083"/>
      <c r="I70" s="2083"/>
      <c r="J70" s="2083"/>
      <c r="K70" s="2083"/>
      <c r="L70" s="2083"/>
      <c r="BF70" s="2082"/>
      <c r="BG70" s="3710"/>
      <c r="BH70" s="3711"/>
      <c r="BI70" s="3711"/>
      <c r="BJ70" s="3711"/>
      <c r="BK70" s="3712"/>
      <c r="BL70" s="3701"/>
      <c r="BM70" s="3702"/>
      <c r="BN70" s="3702"/>
      <c r="BO70" s="3702"/>
      <c r="BP70" s="3703"/>
      <c r="BQ70" s="3701"/>
      <c r="BR70" s="3702"/>
      <c r="BS70" s="3702"/>
      <c r="BT70" s="3703"/>
      <c r="BU70" s="3701"/>
      <c r="BV70" s="3702"/>
      <c r="BW70" s="3702"/>
      <c r="BX70" s="3702"/>
      <c r="BY70" s="3703"/>
    </row>
    <row r="71" spans="1:77" s="2075" customFormat="1" ht="4.5" customHeight="1" thickBot="1" x14ac:dyDescent="0.35">
      <c r="A71" s="2097"/>
      <c r="BF71" s="2082"/>
      <c r="BG71" s="3713"/>
      <c r="BH71" s="3714"/>
      <c r="BI71" s="3714"/>
      <c r="BJ71" s="3714"/>
      <c r="BK71" s="3715"/>
      <c r="BL71" s="3704"/>
      <c r="BM71" s="3705"/>
      <c r="BN71" s="3705"/>
      <c r="BO71" s="3705"/>
      <c r="BP71" s="3706"/>
      <c r="BQ71" s="3704"/>
      <c r="BR71" s="3705"/>
      <c r="BS71" s="3705"/>
      <c r="BT71" s="3706"/>
      <c r="BU71" s="3704"/>
      <c r="BV71" s="3705"/>
      <c r="BW71" s="3705"/>
      <c r="BX71" s="3705"/>
      <c r="BY71" s="3706"/>
    </row>
    <row r="72" spans="1:77" s="2075" customFormat="1" ht="13.95" customHeight="1" thickBot="1" x14ac:dyDescent="0.35">
      <c r="A72" s="2097"/>
      <c r="B72" s="2078"/>
      <c r="C72" s="3718" t="s">
        <v>2434</v>
      </c>
      <c r="D72" s="3718"/>
      <c r="E72" s="3718"/>
      <c r="F72" s="3718"/>
      <c r="G72" s="3718"/>
      <c r="H72" s="3718"/>
      <c r="I72" s="3718"/>
      <c r="J72" s="3718"/>
      <c r="K72" s="3718"/>
      <c r="L72" s="3718"/>
      <c r="M72" s="3718"/>
      <c r="N72" s="3718"/>
      <c r="O72" s="3718"/>
      <c r="P72" s="3718"/>
      <c r="Q72" s="3718"/>
      <c r="R72" s="3718"/>
      <c r="S72" s="3718"/>
      <c r="T72" s="3718"/>
      <c r="U72" s="3718"/>
      <c r="V72" s="3718"/>
      <c r="W72" s="3718"/>
      <c r="BG72" s="3719" t="s">
        <v>1207</v>
      </c>
      <c r="BH72" s="3719"/>
      <c r="BI72" s="3719"/>
      <c r="BJ72" s="3719"/>
      <c r="BK72" s="3719"/>
      <c r="BL72" s="3719"/>
      <c r="BM72" s="3719"/>
      <c r="BN72" s="3719"/>
      <c r="BO72" s="3719"/>
      <c r="BP72" s="3719"/>
      <c r="BQ72" s="3719"/>
    </row>
    <row r="73" spans="1:77" s="2075" customFormat="1" ht="13.95" customHeight="1" thickBot="1" x14ac:dyDescent="0.35">
      <c r="A73" s="2097"/>
      <c r="B73" s="2083"/>
      <c r="C73" s="3718"/>
      <c r="D73" s="3718"/>
      <c r="E73" s="3718"/>
      <c r="F73" s="3718"/>
      <c r="G73" s="3718"/>
      <c r="H73" s="3718"/>
      <c r="I73" s="3718"/>
      <c r="J73" s="3718"/>
      <c r="K73" s="3718"/>
      <c r="L73" s="3718"/>
      <c r="M73" s="3718"/>
      <c r="N73" s="3718"/>
      <c r="O73" s="3718"/>
      <c r="P73" s="3718"/>
      <c r="Q73" s="3718"/>
      <c r="R73" s="3718"/>
      <c r="S73" s="3718"/>
      <c r="T73" s="3718"/>
      <c r="U73" s="3718"/>
      <c r="V73" s="3718"/>
      <c r="W73" s="3718"/>
      <c r="X73" s="3720" t="s">
        <v>2435</v>
      </c>
      <c r="Y73" s="3720"/>
      <c r="Z73" s="3720"/>
      <c r="AA73" s="3720"/>
      <c r="AB73" s="3720"/>
      <c r="AC73" s="3720"/>
      <c r="AK73" s="2143"/>
      <c r="AL73" s="2143"/>
      <c r="AM73" s="2143"/>
      <c r="AN73" s="2144"/>
      <c r="AO73" s="2144"/>
      <c r="AP73" s="2144"/>
      <c r="AQ73" s="2144"/>
      <c r="AR73" s="2144"/>
      <c r="AS73" s="2082"/>
      <c r="AT73" s="2082"/>
      <c r="AU73" s="2082"/>
      <c r="AV73" s="2082"/>
      <c r="AW73" s="2082"/>
      <c r="AX73" s="2082"/>
      <c r="AY73" s="2082"/>
      <c r="AZ73" s="2082"/>
      <c r="BA73" s="2082"/>
      <c r="BB73" s="2082"/>
      <c r="BC73" s="2082"/>
      <c r="BD73" s="2082"/>
      <c r="BE73" s="2145"/>
      <c r="BR73" s="2146"/>
      <c r="BS73" s="2146"/>
      <c r="BT73" s="2146"/>
      <c r="BU73" s="2146"/>
      <c r="BV73" s="2146"/>
      <c r="BW73" s="2146"/>
      <c r="BX73" s="2146"/>
      <c r="BY73" s="2146"/>
    </row>
    <row r="74" spans="1:77" s="2075" customFormat="1" ht="12.6" customHeight="1" thickBot="1" x14ac:dyDescent="0.35">
      <c r="A74" s="2097" t="s">
        <v>373</v>
      </c>
      <c r="B74" s="2078"/>
      <c r="C74" s="3721" t="s">
        <v>2137</v>
      </c>
      <c r="D74" s="3722"/>
      <c r="E74" s="3722"/>
      <c r="F74" s="3722"/>
      <c r="G74" s="3722"/>
      <c r="H74" s="3722"/>
      <c r="I74" s="3722"/>
      <c r="J74" s="3722"/>
      <c r="K74" s="3722"/>
      <c r="L74" s="3722"/>
      <c r="M74" s="3722"/>
      <c r="N74" s="3722"/>
      <c r="O74" s="3722"/>
      <c r="P74" s="3722"/>
      <c r="Q74" s="3722"/>
      <c r="R74" s="3722"/>
      <c r="S74" s="3722"/>
      <c r="T74" s="3722"/>
      <c r="U74" s="3722"/>
      <c r="V74" s="3722"/>
      <c r="W74" s="3722"/>
      <c r="X74" s="3720"/>
      <c r="Y74" s="3720"/>
      <c r="Z74" s="3720"/>
      <c r="AA74" s="3720"/>
      <c r="AB74" s="3720"/>
      <c r="AC74" s="3720"/>
      <c r="AE74" s="2083"/>
      <c r="AF74" s="2083"/>
      <c r="AG74" s="2083"/>
      <c r="AH74" s="2083"/>
      <c r="AI74" s="2083"/>
      <c r="AJ74" s="2083"/>
      <c r="AK74" s="2083"/>
      <c r="AL74" s="2083"/>
      <c r="AM74" s="2083"/>
      <c r="AN74" s="2083"/>
      <c r="AO74" s="2148"/>
      <c r="AP74" s="2148"/>
      <c r="AQ74" s="2148"/>
      <c r="AR74" s="2148"/>
      <c r="AS74" s="2148"/>
      <c r="AT74" s="2148"/>
      <c r="AU74" s="2148"/>
      <c r="AV74" s="2148"/>
      <c r="AW74" s="2082"/>
      <c r="AX74" s="2082"/>
      <c r="AY74" s="2082"/>
      <c r="AZ74" s="2082"/>
      <c r="BA74" s="2082"/>
      <c r="BB74" s="2082"/>
      <c r="BC74" s="2082"/>
      <c r="BD74" s="2082"/>
      <c r="BE74" s="2145"/>
      <c r="BH74" s="2147"/>
      <c r="BI74" s="2147"/>
      <c r="BJ74" s="2147"/>
      <c r="BK74" s="2147"/>
      <c r="BL74" s="2147"/>
      <c r="BM74" s="2147"/>
      <c r="BN74" s="2147"/>
      <c r="BO74" s="2147"/>
      <c r="BP74" s="2147"/>
      <c r="BQ74" s="2147"/>
      <c r="BR74" s="2147"/>
      <c r="BS74" s="2147"/>
      <c r="BT74" s="2147"/>
      <c r="BU74" s="2147"/>
      <c r="BV74" s="2147"/>
      <c r="BW74" s="2147"/>
      <c r="BX74" s="2147"/>
      <c r="BY74" s="2147"/>
    </row>
    <row r="75" spans="1:77" s="2075" customFormat="1" ht="4.5" customHeight="1" thickBot="1" x14ac:dyDescent="0.35">
      <c r="A75" s="2097"/>
      <c r="B75" s="2083"/>
      <c r="C75" s="2093"/>
      <c r="D75" s="2093"/>
      <c r="E75" s="2093"/>
      <c r="F75" s="2093"/>
      <c r="G75" s="2093"/>
      <c r="H75" s="2093"/>
      <c r="I75" s="2093"/>
      <c r="J75" s="2093"/>
      <c r="K75" s="2093"/>
      <c r="L75" s="2093"/>
      <c r="M75" s="2093"/>
      <c r="N75" s="2093"/>
      <c r="O75" s="2093"/>
      <c r="P75" s="2093"/>
      <c r="Q75" s="2093"/>
      <c r="R75" s="2093"/>
      <c r="S75" s="2093"/>
      <c r="T75" s="2093"/>
      <c r="U75" s="2093"/>
      <c r="V75" s="2093"/>
      <c r="W75" s="2093"/>
      <c r="X75" s="3604" t="s">
        <v>2436</v>
      </c>
      <c r="Y75" s="3604"/>
      <c r="Z75" s="3604"/>
      <c r="AA75" s="3604"/>
      <c r="AB75" s="3604"/>
      <c r="AC75" s="3604"/>
      <c r="AE75" s="2149"/>
      <c r="AF75" s="2149"/>
      <c r="AG75" s="2149"/>
      <c r="AH75" s="2149"/>
      <c r="AI75" s="2150"/>
      <c r="AJ75" s="2143"/>
      <c r="AK75" s="2143"/>
      <c r="AL75" s="2148"/>
      <c r="AM75" s="2148"/>
      <c r="AN75" s="2148"/>
      <c r="AO75" s="2148"/>
      <c r="AP75" s="2148"/>
      <c r="AQ75" s="2148"/>
      <c r="AR75" s="2148"/>
      <c r="AS75" s="2148"/>
      <c r="AT75" s="2148"/>
      <c r="AU75" s="2148"/>
      <c r="AV75" s="2148"/>
      <c r="AW75" s="2082"/>
      <c r="AX75" s="2082"/>
      <c r="AY75" s="2082"/>
      <c r="AZ75" s="2082"/>
      <c r="BA75" s="2082"/>
      <c r="BB75" s="2082"/>
      <c r="BC75" s="2082"/>
      <c r="BD75" s="2082"/>
      <c r="BE75" s="2145"/>
      <c r="BH75" s="2147"/>
      <c r="BI75" s="2147"/>
      <c r="BJ75" s="2147"/>
      <c r="BK75" s="2147"/>
      <c r="BL75" s="2147"/>
      <c r="BM75" s="2147"/>
      <c r="BN75" s="2147"/>
      <c r="BO75" s="2147"/>
      <c r="BP75" s="2147"/>
      <c r="BQ75" s="2147"/>
      <c r="BR75" s="2147"/>
      <c r="BS75" s="2147"/>
      <c r="BT75" s="2147"/>
      <c r="BU75" s="2147"/>
      <c r="BV75" s="2147"/>
      <c r="BW75" s="2147"/>
      <c r="BX75" s="2147"/>
      <c r="BY75" s="2147"/>
    </row>
    <row r="76" spans="1:77" s="2075" customFormat="1" ht="12.6" customHeight="1" thickBot="1" x14ac:dyDescent="0.35">
      <c r="A76" s="2097"/>
      <c r="B76" s="2083"/>
      <c r="C76" s="2078"/>
      <c r="D76" s="3590" t="s">
        <v>2613</v>
      </c>
      <c r="E76" s="3591"/>
      <c r="F76" s="3591"/>
      <c r="G76" s="3591"/>
      <c r="H76" s="3591"/>
      <c r="I76" s="3591"/>
      <c r="J76" s="3591"/>
      <c r="K76" s="3591"/>
      <c r="L76" s="3591"/>
      <c r="M76" s="3591"/>
      <c r="N76" s="3591"/>
      <c r="O76" s="3591"/>
      <c r="P76" s="3591"/>
      <c r="Q76" s="3591"/>
      <c r="R76" s="3591"/>
      <c r="S76" s="3591"/>
      <c r="T76" s="3591"/>
      <c r="U76" s="3591"/>
      <c r="V76" s="3591"/>
      <c r="W76" s="2151"/>
      <c r="X76" s="3604"/>
      <c r="Y76" s="3604"/>
      <c r="Z76" s="3604"/>
      <c r="AA76" s="3604"/>
      <c r="AB76" s="3604"/>
      <c r="AC76" s="3604"/>
      <c r="AE76" s="2149"/>
      <c r="AF76" s="2149"/>
      <c r="AH76" s="2148"/>
      <c r="AI76" s="2148"/>
      <c r="AJ76" s="2148"/>
      <c r="AK76" s="2148"/>
      <c r="AL76" s="2148"/>
      <c r="AM76" s="2148"/>
      <c r="AN76" s="2148"/>
      <c r="AO76" s="2148"/>
      <c r="AP76" s="2148"/>
      <c r="AQ76" s="2148"/>
      <c r="AR76" s="2148"/>
      <c r="AS76" s="2148"/>
      <c r="AT76" s="2148"/>
      <c r="AU76" s="2148"/>
      <c r="AV76" s="2148"/>
      <c r="AW76" s="2082"/>
      <c r="AX76" s="2082"/>
      <c r="AY76" s="2082"/>
      <c r="AZ76" s="2082"/>
      <c r="BA76" s="2082"/>
      <c r="BB76" s="2082"/>
      <c r="BC76" s="2082"/>
      <c r="BD76" s="2082"/>
      <c r="BE76" s="2145"/>
      <c r="BS76" s="2147"/>
      <c r="BT76" s="2147"/>
      <c r="BU76" s="2147"/>
      <c r="BV76" s="2147"/>
      <c r="BW76" s="2147"/>
      <c r="BX76" s="2147"/>
      <c r="BY76" s="2147"/>
    </row>
    <row r="77" spans="1:77" s="2075" customFormat="1" ht="4.5" customHeight="1" thickBot="1" x14ac:dyDescent="0.35">
      <c r="A77" s="2097"/>
      <c r="B77" s="2083"/>
      <c r="C77" s="2083"/>
      <c r="D77" s="2083"/>
      <c r="E77" s="2083"/>
      <c r="F77" s="2083"/>
      <c r="G77" s="2083"/>
      <c r="H77" s="2083"/>
      <c r="I77" s="2083"/>
      <c r="J77" s="2083"/>
      <c r="K77" s="2083"/>
      <c r="L77" s="2083"/>
      <c r="M77" s="2083"/>
      <c r="N77" s="2083"/>
      <c r="O77" s="2083"/>
      <c r="P77" s="2083"/>
      <c r="Q77" s="2083"/>
      <c r="R77" s="2083"/>
      <c r="S77" s="2083"/>
      <c r="T77" s="2083"/>
      <c r="U77" s="2083"/>
      <c r="X77" s="3604"/>
      <c r="Y77" s="3604"/>
      <c r="Z77" s="3604"/>
      <c r="AA77" s="3604"/>
      <c r="AB77" s="3604"/>
      <c r="AC77" s="3604"/>
      <c r="AE77" s="2149"/>
      <c r="AF77" s="2149"/>
      <c r="AG77" s="2148"/>
      <c r="AH77" s="2148"/>
      <c r="AI77" s="2148"/>
      <c r="AJ77" s="2148"/>
      <c r="AK77" s="2148"/>
      <c r="AL77" s="2148"/>
      <c r="AM77" s="2148"/>
      <c r="AN77" s="2148"/>
      <c r="AO77" s="2148"/>
      <c r="AP77" s="2148"/>
      <c r="AQ77" s="2148"/>
      <c r="AR77" s="2148"/>
      <c r="AS77" s="2148"/>
      <c r="AT77" s="2148"/>
      <c r="AU77" s="2148"/>
      <c r="AV77" s="2148"/>
      <c r="AW77" s="2082"/>
      <c r="AX77" s="2082"/>
      <c r="AY77" s="2082"/>
      <c r="AZ77" s="2082"/>
      <c r="BA77" s="2082"/>
      <c r="BB77" s="2082"/>
      <c r="BC77" s="2082"/>
      <c r="BD77" s="2082"/>
      <c r="BE77" s="2145"/>
      <c r="BH77" s="2147"/>
      <c r="BI77" s="2147"/>
      <c r="BJ77" s="2147"/>
      <c r="BK77" s="2147"/>
      <c r="BL77" s="2147"/>
      <c r="BM77" s="2147"/>
      <c r="BN77" s="2147"/>
      <c r="BO77" s="2147"/>
      <c r="BP77" s="2147"/>
      <c r="BQ77" s="2147"/>
      <c r="BR77" s="2147"/>
      <c r="BS77" s="2147"/>
      <c r="BT77" s="2147"/>
      <c r="BU77" s="2147"/>
      <c r="BV77" s="2147"/>
      <c r="BW77" s="2147"/>
      <c r="BX77" s="2147"/>
      <c r="BY77" s="2147"/>
    </row>
    <row r="78" spans="1:77" s="2075" customFormat="1" ht="12.6" customHeight="1" thickBot="1" x14ac:dyDescent="0.35">
      <c r="A78" s="2097"/>
      <c r="B78" s="2083"/>
      <c r="C78" s="2078"/>
      <c r="D78" s="3592" t="s">
        <v>2614</v>
      </c>
      <c r="E78" s="3593"/>
      <c r="F78" s="3593"/>
      <c r="G78" s="3593"/>
      <c r="H78" s="3593"/>
      <c r="I78" s="3593"/>
      <c r="J78" s="3593"/>
      <c r="K78" s="3593"/>
      <c r="L78" s="3593"/>
      <c r="M78" s="3593"/>
      <c r="N78" s="3593"/>
      <c r="O78" s="3593"/>
      <c r="P78" s="3593"/>
      <c r="Q78" s="3593"/>
      <c r="R78" s="3593"/>
      <c r="S78" s="3593"/>
      <c r="T78" s="3593"/>
      <c r="U78" s="3593"/>
      <c r="V78" s="3593"/>
      <c r="Y78" s="3717">
        <f>'24. Rent Schedule'!V11</f>
        <v>0</v>
      </c>
      <c r="Z78" s="3717"/>
      <c r="AA78" s="3717"/>
      <c r="AB78" s="3717"/>
      <c r="AE78" s="2149"/>
      <c r="AF78" s="2149"/>
      <c r="AG78" s="2148"/>
      <c r="AH78" s="2148"/>
      <c r="AI78" s="2148"/>
      <c r="AJ78" s="2148"/>
      <c r="AK78" s="2148"/>
      <c r="AL78" s="2148"/>
      <c r="AM78" s="2148"/>
      <c r="AN78" s="2148"/>
      <c r="AO78" s="2148"/>
      <c r="AP78" s="2148"/>
      <c r="AQ78" s="2148"/>
      <c r="AR78" s="2148"/>
      <c r="AS78" s="2148"/>
      <c r="AT78" s="2148"/>
      <c r="AU78" s="2148"/>
      <c r="AV78" s="2148"/>
      <c r="AW78" s="2082"/>
      <c r="AX78" s="2082"/>
      <c r="AY78" s="2082"/>
      <c r="AZ78" s="2082"/>
      <c r="BA78" s="2082"/>
      <c r="BB78" s="2082"/>
      <c r="BC78" s="2082"/>
      <c r="BD78" s="2082"/>
      <c r="BE78" s="2145"/>
      <c r="BH78" s="2147"/>
      <c r="BI78" s="2147"/>
      <c r="BJ78" s="2147"/>
      <c r="BK78" s="2147"/>
      <c r="BL78" s="2147"/>
      <c r="BM78" s="2147"/>
      <c r="BN78" s="2147"/>
      <c r="BO78" s="2147"/>
      <c r="BP78" s="2147"/>
      <c r="BQ78" s="2147"/>
      <c r="BR78" s="2147"/>
      <c r="BS78" s="2147"/>
      <c r="BT78" s="2147"/>
      <c r="BU78" s="2147"/>
      <c r="BV78" s="2147"/>
      <c r="BW78" s="2147"/>
      <c r="BX78" s="2147"/>
      <c r="BY78" s="2147"/>
    </row>
    <row r="79" spans="1:77" s="2075" customFormat="1" ht="4.5" customHeight="1" thickBot="1" x14ac:dyDescent="0.35">
      <c r="A79" s="2097"/>
      <c r="B79" s="2083"/>
      <c r="C79" s="2083"/>
      <c r="D79" s="2083"/>
      <c r="E79" s="2083"/>
      <c r="F79" s="2083"/>
      <c r="G79" s="2083"/>
      <c r="H79" s="2083"/>
      <c r="I79" s="2083"/>
      <c r="J79" s="2083"/>
      <c r="K79" s="2083"/>
      <c r="L79" s="2083"/>
      <c r="M79" s="2083"/>
      <c r="N79" s="2083"/>
      <c r="O79" s="2083"/>
      <c r="P79" s="2083"/>
      <c r="Q79" s="2083"/>
      <c r="R79" s="2083"/>
      <c r="S79" s="2083"/>
      <c r="T79" s="2083"/>
      <c r="U79" s="2083"/>
      <c r="AE79" s="2149"/>
      <c r="AF79" s="2149"/>
      <c r="AG79" s="2149"/>
      <c r="AH79" s="2149"/>
      <c r="AI79" s="2150"/>
      <c r="AJ79" s="2143"/>
      <c r="AK79" s="2143"/>
      <c r="AL79" s="2143"/>
      <c r="AM79" s="2143"/>
      <c r="AN79" s="2144"/>
      <c r="AO79" s="2144"/>
      <c r="AP79" s="2144"/>
      <c r="AQ79" s="2144"/>
      <c r="AR79" s="2144"/>
      <c r="AS79" s="2082"/>
      <c r="AT79" s="2082"/>
      <c r="AU79" s="2082"/>
      <c r="AV79" s="2082"/>
      <c r="AW79" s="2082"/>
      <c r="AX79" s="2082"/>
      <c r="AY79" s="2082"/>
      <c r="AZ79" s="2082"/>
      <c r="BA79" s="2082"/>
      <c r="BB79" s="2082"/>
      <c r="BC79" s="2082"/>
      <c r="BD79" s="2082"/>
      <c r="BE79" s="2145"/>
      <c r="BH79" s="2147"/>
      <c r="BI79" s="2147"/>
      <c r="BJ79" s="2147"/>
      <c r="BK79" s="2147"/>
      <c r="BL79" s="2147"/>
      <c r="BM79" s="2147"/>
      <c r="BN79" s="2147"/>
      <c r="BO79" s="2147"/>
      <c r="BP79" s="2147"/>
      <c r="BQ79" s="2147"/>
      <c r="BR79" s="2147"/>
      <c r="BS79" s="2147"/>
      <c r="BT79" s="2147"/>
      <c r="BU79" s="2147"/>
      <c r="BV79" s="2147"/>
      <c r="BW79" s="2147"/>
      <c r="BX79" s="2147"/>
      <c r="BY79" s="2147"/>
    </row>
    <row r="80" spans="1:77" s="2075" customFormat="1" ht="12.6" customHeight="1" thickBot="1" x14ac:dyDescent="0.35">
      <c r="A80" s="2097"/>
      <c r="B80" s="2083"/>
      <c r="C80" s="2078"/>
      <c r="D80" s="3592" t="s">
        <v>2615</v>
      </c>
      <c r="E80" s="3593"/>
      <c r="F80" s="3593"/>
      <c r="G80" s="3593"/>
      <c r="H80" s="3593"/>
      <c r="I80" s="3593"/>
      <c r="J80" s="3593"/>
      <c r="K80" s="3593"/>
      <c r="L80" s="3593"/>
      <c r="M80" s="3593"/>
      <c r="N80" s="3593"/>
      <c r="O80" s="3593"/>
      <c r="P80" s="3593"/>
      <c r="Q80" s="3593"/>
      <c r="R80" s="3593"/>
      <c r="S80" s="3593"/>
      <c r="T80" s="3593"/>
      <c r="U80" s="3593"/>
      <c r="V80" s="3602" t="str">
        <f>IF(AND(C76="x",C78="",C80="",Y78&lt;=54),"15",IF(AND(C76="",C78="x",C80="",Y78&lt;=55),"13",IF(AND(C76="",C78="",C80="X",Y78&lt;=56),"11","0")))</f>
        <v>0</v>
      </c>
      <c r="W80" s="3603"/>
      <c r="AE80" s="2149"/>
      <c r="AF80" s="2149"/>
      <c r="AG80" s="2149"/>
      <c r="AH80" s="2149"/>
      <c r="AI80" s="2150"/>
      <c r="AJ80" s="2143"/>
      <c r="AK80" s="2143"/>
      <c r="AL80" s="2143"/>
      <c r="AM80" s="2143"/>
      <c r="AN80" s="2144"/>
      <c r="AO80" s="2144"/>
      <c r="AP80" s="2144"/>
      <c r="AQ80" s="2144"/>
      <c r="AR80" s="2144"/>
      <c r="AS80" s="2082"/>
      <c r="AT80" s="2082"/>
      <c r="AU80" s="2082"/>
      <c r="AV80" s="2082"/>
      <c r="AW80" s="2082"/>
      <c r="AX80" s="2082"/>
      <c r="AY80" s="2082"/>
      <c r="AZ80" s="2082"/>
      <c r="BA80" s="2082"/>
      <c r="BB80" s="2082"/>
      <c r="BC80" s="2082"/>
      <c r="BD80" s="2082"/>
      <c r="BE80" s="2145"/>
      <c r="BH80" s="2147"/>
    </row>
    <row r="81" spans="1:77" s="2075" customFormat="1" ht="10.95" customHeight="1" thickBot="1" x14ac:dyDescent="0.35">
      <c r="A81" s="2097"/>
      <c r="C81" s="2141"/>
      <c r="E81" s="2152" t="s">
        <v>197</v>
      </c>
      <c r="AA81" s="2080"/>
      <c r="AE81" s="2149"/>
      <c r="AF81" s="2149"/>
      <c r="AG81" s="2149"/>
      <c r="AH81" s="2149"/>
      <c r="AI81" s="2150"/>
      <c r="AJ81" s="2143"/>
      <c r="AK81" s="2143"/>
      <c r="AL81" s="2143"/>
      <c r="AM81" s="2143"/>
      <c r="AN81" s="2144"/>
      <c r="AO81" s="2144"/>
      <c r="AP81" s="2144"/>
      <c r="AQ81" s="2144"/>
      <c r="AR81" s="2144"/>
      <c r="AS81" s="2082"/>
      <c r="AT81" s="2082"/>
      <c r="AU81" s="2082"/>
      <c r="AV81" s="2082"/>
      <c r="AW81" s="2082"/>
      <c r="AX81" s="2082"/>
      <c r="AY81" s="2082"/>
      <c r="AZ81" s="2082"/>
      <c r="BA81" s="2082"/>
      <c r="BB81" s="2082"/>
      <c r="BC81" s="2082"/>
      <c r="BD81" s="2082"/>
      <c r="BE81" s="2145"/>
      <c r="BH81" s="2147"/>
    </row>
    <row r="82" spans="1:77" s="2075" customFormat="1" ht="12.6" customHeight="1" thickBot="1" x14ac:dyDescent="0.35">
      <c r="A82" s="2097" t="s">
        <v>374</v>
      </c>
      <c r="B82" s="2078"/>
      <c r="C82" s="3716" t="s">
        <v>2136</v>
      </c>
      <c r="D82" s="3691"/>
      <c r="E82" s="3691"/>
      <c r="F82" s="3691"/>
      <c r="G82" s="3691"/>
      <c r="H82" s="3691"/>
      <c r="I82" s="3691"/>
      <c r="J82" s="3691"/>
      <c r="K82" s="3691"/>
      <c r="L82" s="3691"/>
      <c r="M82" s="3691"/>
      <c r="N82" s="3691"/>
      <c r="O82" s="3691"/>
      <c r="P82" s="3691"/>
      <c r="Q82" s="3691"/>
      <c r="R82" s="3691"/>
      <c r="S82" s="3691"/>
      <c r="T82" s="3691"/>
      <c r="U82" s="3691"/>
      <c r="V82" s="2093"/>
      <c r="W82" s="2093"/>
      <c r="X82" s="2093"/>
      <c r="Y82" s="2093"/>
      <c r="Z82" s="2093"/>
      <c r="AE82" s="2149"/>
      <c r="AF82" s="2149"/>
      <c r="AG82" s="2149"/>
      <c r="AH82" s="2149"/>
      <c r="AI82" s="2150"/>
      <c r="AJ82" s="2143"/>
      <c r="AK82" s="2143"/>
      <c r="AL82" s="2143"/>
      <c r="AM82" s="2143"/>
      <c r="AN82" s="2144"/>
      <c r="AO82" s="2144"/>
      <c r="AP82" s="2144"/>
      <c r="AQ82" s="2144"/>
      <c r="AR82" s="2144"/>
      <c r="AS82" s="2082"/>
      <c r="AT82" s="2082"/>
      <c r="AU82" s="2082"/>
      <c r="AV82" s="2082"/>
      <c r="AW82" s="2082"/>
      <c r="AX82" s="2082"/>
      <c r="AY82" s="2082"/>
      <c r="AZ82" s="2082"/>
      <c r="BA82" s="2082"/>
      <c r="BB82" s="2082"/>
      <c r="BC82" s="2082"/>
      <c r="BD82" s="2082"/>
      <c r="BE82" s="2145"/>
      <c r="BH82" s="2147"/>
      <c r="BI82" s="2147"/>
      <c r="BJ82" s="2147"/>
      <c r="BK82" s="2147"/>
      <c r="BL82" s="2147"/>
      <c r="BM82" s="2147"/>
      <c r="BN82" s="2147"/>
      <c r="BO82" s="2147"/>
      <c r="BP82" s="2147"/>
      <c r="BQ82" s="2147"/>
      <c r="BR82" s="2147"/>
      <c r="BS82" s="2147"/>
      <c r="BT82" s="2147"/>
      <c r="BU82" s="2147"/>
      <c r="BV82" s="2147"/>
      <c r="BW82" s="2147"/>
      <c r="BX82" s="2147"/>
      <c r="BY82" s="2147"/>
    </row>
    <row r="83" spans="1:77" s="2075" customFormat="1" ht="4.5" customHeight="1" thickBot="1" x14ac:dyDescent="0.35">
      <c r="A83" s="2097"/>
      <c r="B83" s="2083"/>
      <c r="C83" s="2083"/>
      <c r="D83" s="2083"/>
      <c r="E83" s="2083"/>
      <c r="F83" s="2083"/>
      <c r="G83" s="2083"/>
      <c r="H83" s="2083"/>
      <c r="I83" s="2083"/>
      <c r="J83" s="2083"/>
      <c r="K83" s="2083"/>
      <c r="L83" s="2083"/>
      <c r="M83" s="2083"/>
      <c r="N83" s="2083"/>
      <c r="O83" s="2083"/>
      <c r="P83" s="2083"/>
      <c r="Q83" s="2083"/>
      <c r="R83" s="2083"/>
      <c r="S83" s="2083"/>
      <c r="T83" s="2083"/>
      <c r="U83" s="2083"/>
      <c r="AE83" s="2149"/>
      <c r="AF83" s="2149"/>
      <c r="AG83" s="2149"/>
      <c r="AH83" s="2149"/>
      <c r="AI83" s="2150"/>
      <c r="AJ83" s="2143"/>
      <c r="AK83" s="2143"/>
      <c r="AL83" s="2143"/>
      <c r="AM83" s="2143"/>
      <c r="AN83" s="2144"/>
      <c r="AO83" s="2144"/>
      <c r="AP83" s="2144"/>
      <c r="AQ83" s="2144"/>
      <c r="AR83" s="2144"/>
      <c r="AS83" s="2082"/>
      <c r="AT83" s="2082"/>
      <c r="AU83" s="2082"/>
      <c r="AV83" s="2082"/>
      <c r="AW83" s="2082"/>
      <c r="AX83" s="2082"/>
      <c r="AY83" s="2082"/>
      <c r="AZ83" s="2082"/>
      <c r="BA83" s="2082"/>
      <c r="BB83" s="2082"/>
      <c r="BC83" s="2082"/>
      <c r="BD83" s="2082"/>
      <c r="BE83" s="2145"/>
      <c r="BH83" s="2147"/>
      <c r="BI83" s="2147"/>
      <c r="BJ83" s="2147"/>
      <c r="BK83" s="2147"/>
      <c r="BL83" s="2147"/>
      <c r="BM83" s="2147"/>
      <c r="BN83" s="2147"/>
      <c r="BO83" s="2147"/>
      <c r="BP83" s="2147"/>
      <c r="BQ83" s="2147"/>
      <c r="BR83" s="2147"/>
      <c r="BS83" s="2147"/>
      <c r="BT83" s="2147"/>
      <c r="BU83" s="2147"/>
      <c r="BV83" s="2147"/>
      <c r="BW83" s="2147"/>
      <c r="BX83" s="2147"/>
      <c r="BY83" s="2147"/>
    </row>
    <row r="84" spans="1:77" s="2075" customFormat="1" ht="12.6" customHeight="1" thickBot="1" x14ac:dyDescent="0.35">
      <c r="A84" s="2097"/>
      <c r="B84" s="2083"/>
      <c r="C84" s="2078"/>
      <c r="D84" s="3590" t="s">
        <v>2616</v>
      </c>
      <c r="E84" s="3591"/>
      <c r="F84" s="3591"/>
      <c r="G84" s="3591"/>
      <c r="H84" s="3591"/>
      <c r="I84" s="3591"/>
      <c r="J84" s="3591"/>
      <c r="K84" s="3591"/>
      <c r="L84" s="3591"/>
      <c r="M84" s="3591"/>
      <c r="N84" s="3591"/>
      <c r="O84" s="3591"/>
      <c r="P84" s="3591"/>
      <c r="Q84" s="3591"/>
      <c r="R84" s="3591"/>
      <c r="S84" s="3591"/>
      <c r="T84" s="3591"/>
      <c r="U84" s="3591"/>
      <c r="V84" s="3591"/>
      <c r="W84" s="2151"/>
      <c r="X84" s="2151"/>
      <c r="Y84" s="2151"/>
      <c r="Z84" s="2151"/>
      <c r="AA84" s="2151"/>
      <c r="AE84" s="2149"/>
      <c r="AF84" s="2149"/>
      <c r="AG84" s="2149"/>
      <c r="AH84" s="2149"/>
      <c r="AI84" s="2150"/>
      <c r="AJ84" s="2143"/>
      <c r="AK84" s="2143"/>
      <c r="AL84" s="2143"/>
      <c r="AM84" s="2143"/>
      <c r="AN84" s="2144"/>
      <c r="AO84" s="2144"/>
      <c r="AP84" s="2144"/>
      <c r="AQ84" s="2144"/>
      <c r="AR84" s="2144"/>
      <c r="AS84" s="2082"/>
      <c r="AT84" s="2082"/>
      <c r="AU84" s="2082"/>
      <c r="AV84" s="2082"/>
      <c r="AW84" s="2082"/>
      <c r="AX84" s="2082"/>
      <c r="AY84" s="2082"/>
      <c r="AZ84" s="2082"/>
      <c r="BA84" s="2082"/>
      <c r="BB84" s="2082"/>
      <c r="BC84" s="2082"/>
      <c r="BD84" s="2082"/>
      <c r="BE84" s="2145"/>
      <c r="BH84" s="2147"/>
      <c r="BI84" s="2147"/>
      <c r="BJ84" s="2147"/>
      <c r="BK84" s="2147"/>
      <c r="BL84" s="2147"/>
      <c r="BM84" s="2147"/>
      <c r="BN84" s="2147"/>
      <c r="BO84" s="2147"/>
      <c r="BP84" s="2147"/>
      <c r="BQ84" s="2147"/>
      <c r="BR84" s="2147"/>
      <c r="BS84" s="2147"/>
      <c r="BT84" s="2147"/>
      <c r="BU84" s="2147"/>
      <c r="BV84" s="2147"/>
      <c r="BW84" s="2147"/>
      <c r="BX84" s="2147"/>
      <c r="BY84" s="2147"/>
    </row>
    <row r="85" spans="1:77" s="2075" customFormat="1" ht="4.5" customHeight="1" thickBot="1" x14ac:dyDescent="0.35">
      <c r="A85" s="2097"/>
      <c r="B85" s="2083"/>
      <c r="C85" s="2083"/>
      <c r="D85" s="2083"/>
      <c r="E85" s="2083"/>
      <c r="F85" s="2083"/>
      <c r="G85" s="2083"/>
      <c r="H85" s="2083"/>
      <c r="I85" s="2083"/>
      <c r="J85" s="2083"/>
      <c r="K85" s="2083"/>
      <c r="L85" s="2083"/>
      <c r="M85" s="2083"/>
      <c r="N85" s="2083"/>
      <c r="O85" s="2083"/>
      <c r="P85" s="2083"/>
      <c r="Q85" s="2083"/>
      <c r="R85" s="2083"/>
      <c r="S85" s="2083"/>
      <c r="T85" s="2083"/>
      <c r="U85" s="2083"/>
      <c r="AE85" s="2149"/>
      <c r="AF85" s="2149"/>
      <c r="AG85" s="2149"/>
      <c r="AH85" s="2149"/>
      <c r="AI85" s="2150"/>
      <c r="AJ85" s="2143"/>
      <c r="AK85" s="2143"/>
      <c r="AL85" s="2143"/>
      <c r="AM85" s="2143"/>
      <c r="AN85" s="2144"/>
      <c r="AO85" s="2144"/>
      <c r="AP85" s="2144"/>
      <c r="AQ85" s="2144"/>
      <c r="AR85" s="2144"/>
      <c r="AS85" s="2082"/>
      <c r="AT85" s="2082"/>
      <c r="AU85" s="2082"/>
      <c r="AV85" s="2082"/>
      <c r="AW85" s="2082"/>
      <c r="AX85" s="2082"/>
      <c r="AY85" s="2082"/>
      <c r="AZ85" s="2082"/>
      <c r="BA85" s="2082"/>
      <c r="BB85" s="2082"/>
      <c r="BC85" s="2082"/>
      <c r="BD85" s="2082"/>
      <c r="BE85" s="2145"/>
      <c r="BH85" s="2147"/>
      <c r="BI85" s="2147"/>
      <c r="BJ85" s="2147"/>
      <c r="BK85" s="2147"/>
      <c r="BL85" s="2147"/>
      <c r="BM85" s="2147"/>
      <c r="BN85" s="2147"/>
      <c r="BO85" s="2147"/>
      <c r="BP85" s="2147"/>
      <c r="BQ85" s="2147"/>
      <c r="BR85" s="2147"/>
      <c r="BS85" s="2147"/>
      <c r="BT85" s="2147"/>
      <c r="BU85" s="2147"/>
      <c r="BV85" s="2147"/>
      <c r="BW85" s="2147"/>
      <c r="BX85" s="2147"/>
      <c r="BY85" s="2147"/>
    </row>
    <row r="86" spans="1:77" s="2075" customFormat="1" ht="12.6" customHeight="1" thickBot="1" x14ac:dyDescent="0.35">
      <c r="A86" s="2097"/>
      <c r="B86" s="2083"/>
      <c r="C86" s="2078"/>
      <c r="D86" s="3592" t="s">
        <v>2617</v>
      </c>
      <c r="E86" s="3593"/>
      <c r="F86" s="3593"/>
      <c r="G86" s="3593"/>
      <c r="H86" s="3593"/>
      <c r="I86" s="3593"/>
      <c r="J86" s="3593"/>
      <c r="K86" s="3593"/>
      <c r="L86" s="3593"/>
      <c r="M86" s="3593"/>
      <c r="N86" s="3593"/>
      <c r="O86" s="3593"/>
      <c r="P86" s="3593"/>
      <c r="Q86" s="3593"/>
      <c r="R86" s="3593"/>
      <c r="S86" s="3593"/>
      <c r="T86" s="3593"/>
      <c r="U86" s="3593"/>
      <c r="V86" s="3593"/>
      <c r="AE86" s="2149"/>
      <c r="AF86" s="2149"/>
      <c r="AG86" s="2149"/>
      <c r="AH86" s="2149"/>
      <c r="AI86" s="2150"/>
      <c r="AJ86" s="2143"/>
      <c r="AK86" s="2143"/>
      <c r="AL86" s="2143"/>
      <c r="AM86" s="2143"/>
      <c r="AN86" s="2144"/>
      <c r="AO86" s="2144"/>
      <c r="AP86" s="2144"/>
      <c r="AQ86" s="2144"/>
      <c r="AR86" s="2144"/>
      <c r="AS86" s="2082"/>
      <c r="AT86" s="2082"/>
      <c r="AU86" s="2082"/>
      <c r="AV86" s="2082"/>
      <c r="AW86" s="2082"/>
      <c r="AX86" s="2082"/>
      <c r="AY86" s="2082"/>
      <c r="AZ86" s="2082"/>
      <c r="BA86" s="2082"/>
      <c r="BB86" s="2082"/>
      <c r="BC86" s="2082"/>
      <c r="BD86" s="2082"/>
      <c r="BE86" s="2145"/>
      <c r="BH86" s="2147"/>
      <c r="BI86" s="2147"/>
      <c r="BJ86" s="2147"/>
      <c r="BK86" s="2147"/>
      <c r="BL86" s="2147"/>
      <c r="BM86" s="2147"/>
      <c r="BN86" s="2147"/>
      <c r="BO86" s="2147"/>
      <c r="BP86" s="2147"/>
      <c r="BQ86" s="2147"/>
      <c r="BR86" s="2147"/>
      <c r="BS86" s="2147"/>
      <c r="BT86" s="2147"/>
      <c r="BU86" s="2147"/>
      <c r="BV86" s="2147"/>
      <c r="BW86" s="2147"/>
      <c r="BX86" s="2147"/>
      <c r="BY86" s="2147"/>
    </row>
    <row r="87" spans="1:77" s="2075" customFormat="1" ht="4.5" customHeight="1" thickBot="1" x14ac:dyDescent="0.35">
      <c r="A87" s="2097"/>
      <c r="B87" s="2083"/>
      <c r="C87" s="2083"/>
      <c r="D87" s="2083"/>
      <c r="E87" s="2083"/>
      <c r="F87" s="2083"/>
      <c r="G87" s="2083"/>
      <c r="H87" s="2083"/>
      <c r="I87" s="2083"/>
      <c r="J87" s="2083"/>
      <c r="K87" s="2083"/>
      <c r="L87" s="2083"/>
      <c r="M87" s="2083"/>
      <c r="N87" s="2083"/>
      <c r="O87" s="2083"/>
      <c r="P87" s="2083"/>
      <c r="Q87" s="2083"/>
      <c r="R87" s="2083"/>
      <c r="S87" s="2083"/>
      <c r="T87" s="2083"/>
      <c r="U87" s="2083"/>
      <c r="AE87" s="2149"/>
      <c r="AF87" s="2149"/>
      <c r="AG87" s="2149"/>
      <c r="AH87" s="2149"/>
      <c r="AI87" s="2150"/>
      <c r="AJ87" s="2143"/>
      <c r="AK87" s="2143"/>
      <c r="AL87" s="2143"/>
      <c r="AM87" s="2143"/>
      <c r="AN87" s="2144"/>
      <c r="AO87" s="2144"/>
      <c r="AP87" s="2144"/>
      <c r="AQ87" s="2144"/>
      <c r="AR87" s="2144"/>
      <c r="AS87" s="2082"/>
      <c r="AT87" s="2082"/>
      <c r="AU87" s="2082"/>
      <c r="AV87" s="2082"/>
      <c r="AW87" s="2082"/>
      <c r="AX87" s="2082"/>
      <c r="AY87" s="2082"/>
      <c r="AZ87" s="2082"/>
      <c r="BA87" s="2082"/>
      <c r="BB87" s="2082"/>
      <c r="BC87" s="2082"/>
      <c r="BD87" s="2082"/>
      <c r="BE87" s="2145"/>
      <c r="BH87" s="2147"/>
      <c r="BI87" s="2147"/>
      <c r="BJ87" s="2147"/>
      <c r="BK87" s="2147"/>
      <c r="BL87" s="2147"/>
      <c r="BM87" s="2147"/>
      <c r="BN87" s="2147"/>
      <c r="BO87" s="2147"/>
      <c r="BP87" s="2147"/>
      <c r="BQ87" s="2147"/>
      <c r="BR87" s="2147"/>
      <c r="BS87" s="2147"/>
      <c r="BT87" s="2147"/>
      <c r="BU87" s="2147"/>
      <c r="BV87" s="2147"/>
      <c r="BW87" s="2147"/>
      <c r="BX87" s="2147"/>
      <c r="BY87" s="2147"/>
    </row>
    <row r="88" spans="1:77" s="2075" customFormat="1" ht="12.6" customHeight="1" thickBot="1" x14ac:dyDescent="0.35">
      <c r="A88" s="2097"/>
      <c r="B88" s="2083"/>
      <c r="C88" s="2078"/>
      <c r="D88" s="3592" t="s">
        <v>2618</v>
      </c>
      <c r="E88" s="3593"/>
      <c r="F88" s="3593"/>
      <c r="G88" s="3593"/>
      <c r="H88" s="3593"/>
      <c r="I88" s="3593"/>
      <c r="J88" s="3593"/>
      <c r="K88" s="3593"/>
      <c r="L88" s="3593"/>
      <c r="M88" s="3593"/>
      <c r="N88" s="3593"/>
      <c r="O88" s="3593"/>
      <c r="P88" s="3593"/>
      <c r="Q88" s="3593"/>
      <c r="R88" s="3593"/>
      <c r="S88" s="3593"/>
      <c r="T88" s="3593"/>
      <c r="U88" s="3593"/>
      <c r="V88" s="3602" t="str">
        <f>IF(AND(C84="x",C86="",C88="",Y78&lt;=55),"15",IF(AND(C84="",C86="x",C88="",Y78&lt;=56),"13",IF(AND(C84="",C86="",C88="X",Y78&lt;=57),"11","0")))</f>
        <v>0</v>
      </c>
      <c r="W88" s="3603"/>
      <c r="AE88" s="2149"/>
      <c r="AF88" s="2149"/>
      <c r="AG88" s="2149"/>
      <c r="AH88" s="2149"/>
      <c r="AI88" s="2150"/>
      <c r="AJ88" s="2143"/>
      <c r="AK88" s="2143"/>
      <c r="AL88" s="2143"/>
      <c r="AM88" s="2143"/>
      <c r="AN88" s="2144"/>
      <c r="AO88" s="2144"/>
      <c r="AP88" s="2144"/>
      <c r="AQ88" s="2144"/>
      <c r="AR88" s="2144"/>
      <c r="AS88" s="2082"/>
      <c r="AT88" s="2082"/>
      <c r="AU88" s="2082"/>
      <c r="AV88" s="2082"/>
      <c r="AW88" s="2082"/>
      <c r="AX88" s="2082"/>
      <c r="AY88" s="2082"/>
      <c r="AZ88" s="2082"/>
      <c r="BA88" s="2082"/>
      <c r="BB88" s="2082"/>
      <c r="BC88" s="2082"/>
      <c r="BD88" s="2082"/>
      <c r="BE88" s="2145"/>
      <c r="BH88" s="2147"/>
      <c r="BI88" s="2147"/>
      <c r="BJ88" s="2147"/>
      <c r="BK88" s="2147"/>
      <c r="BL88" s="2147"/>
      <c r="BM88" s="2147"/>
      <c r="BN88" s="2147"/>
      <c r="BO88" s="2147"/>
      <c r="BP88" s="2147"/>
      <c r="BQ88" s="2147"/>
      <c r="BR88" s="2147"/>
      <c r="BS88" s="2147"/>
      <c r="BT88" s="2147"/>
      <c r="BU88" s="2147"/>
      <c r="BV88" s="2147"/>
      <c r="BW88" s="2147"/>
      <c r="BX88" s="2147"/>
      <c r="BY88" s="2147"/>
    </row>
    <row r="89" spans="1:77" s="2075" customFormat="1" ht="4.5" customHeight="1" thickBot="1" x14ac:dyDescent="0.35">
      <c r="A89" s="2153"/>
      <c r="B89" s="2154"/>
      <c r="C89" s="2154"/>
      <c r="D89" s="2154"/>
      <c r="E89" s="2155"/>
      <c r="F89" s="2155"/>
      <c r="G89" s="2155"/>
      <c r="H89" s="2155"/>
      <c r="I89" s="2155"/>
      <c r="J89" s="2155"/>
      <c r="K89" s="2155"/>
      <c r="L89" s="2155"/>
      <c r="M89" s="2155"/>
      <c r="N89" s="2155"/>
      <c r="O89" s="2153"/>
      <c r="P89" s="2153"/>
      <c r="Q89" s="2153"/>
      <c r="R89" s="2153"/>
      <c r="S89" s="2153"/>
      <c r="T89" s="2153"/>
      <c r="BH89" s="2147"/>
      <c r="BI89" s="2147"/>
      <c r="BJ89" s="2147"/>
      <c r="BK89" s="2147"/>
      <c r="BL89" s="2147"/>
      <c r="BM89" s="2147"/>
      <c r="BN89" s="2147"/>
      <c r="BO89" s="2147"/>
      <c r="BP89" s="2147"/>
      <c r="BQ89" s="2147"/>
      <c r="BR89" s="2147"/>
      <c r="BS89" s="2147"/>
      <c r="BT89" s="2147"/>
      <c r="BU89" s="2147"/>
      <c r="BV89" s="2147"/>
      <c r="BW89" s="2147"/>
      <c r="BX89" s="2147"/>
      <c r="BY89" s="2147"/>
    </row>
    <row r="90" spans="1:77" s="2075" customFormat="1" ht="15" customHeight="1" thickBot="1" x14ac:dyDescent="0.35">
      <c r="A90" s="2105" t="s">
        <v>2138</v>
      </c>
      <c r="B90" s="2156"/>
      <c r="C90" s="2105"/>
      <c r="D90" s="2105"/>
      <c r="E90" s="2105"/>
      <c r="F90" s="2105"/>
      <c r="G90" s="2105"/>
      <c r="H90" s="2105"/>
      <c r="I90" s="2105"/>
      <c r="J90" s="2157"/>
      <c r="K90" s="2157"/>
      <c r="L90" s="2157"/>
      <c r="M90" s="2157"/>
      <c r="N90" s="2157"/>
      <c r="O90" s="2157"/>
      <c r="P90" s="2157"/>
      <c r="Q90" s="2158"/>
      <c r="R90" s="2159"/>
      <c r="S90" s="2159"/>
      <c r="T90" s="2159"/>
      <c r="U90" s="2160"/>
      <c r="V90" s="2160"/>
      <c r="W90" s="2160"/>
      <c r="X90" s="2160"/>
      <c r="Y90" s="2160"/>
      <c r="Z90" s="2161" t="s">
        <v>1272</v>
      </c>
      <c r="AB90" s="2163">
        <v>0</v>
      </c>
      <c r="BH90" s="2147"/>
      <c r="BI90" s="2147"/>
      <c r="BJ90" s="2147"/>
      <c r="BK90" s="2147"/>
      <c r="BL90" s="2147"/>
      <c r="BM90" s="2147"/>
      <c r="BN90" s="2147"/>
      <c r="BO90" s="2147"/>
      <c r="BP90" s="2147"/>
      <c r="BQ90" s="2147"/>
      <c r="BR90" s="2147"/>
      <c r="BS90" s="2147"/>
      <c r="BT90" s="2147"/>
      <c r="BU90" s="2147"/>
      <c r="BV90" s="2147"/>
      <c r="BW90" s="2147"/>
      <c r="BX90" s="2147"/>
      <c r="BY90" s="2147"/>
    </row>
    <row r="91" spans="1:77" s="2075" customFormat="1" ht="4.5" customHeight="1" thickBot="1" x14ac:dyDescent="0.35">
      <c r="BH91" s="2147"/>
      <c r="BI91" s="2147"/>
      <c r="BJ91" s="2147"/>
      <c r="BK91" s="2147"/>
      <c r="BL91" s="2147"/>
      <c r="BM91" s="2147"/>
      <c r="BN91" s="2147"/>
      <c r="BO91" s="2147"/>
      <c r="BP91" s="2147"/>
      <c r="BQ91" s="2147"/>
      <c r="BR91" s="2147"/>
      <c r="BS91" s="2147"/>
      <c r="BT91" s="2147"/>
      <c r="BU91" s="2147"/>
      <c r="BV91" s="2147"/>
      <c r="BW91" s="2147"/>
      <c r="BX91" s="2147"/>
      <c r="BY91" s="2147"/>
    </row>
    <row r="92" spans="1:77" s="2075" customFormat="1" ht="15" customHeight="1" thickBot="1" x14ac:dyDescent="0.35">
      <c r="A92" s="2094" t="s">
        <v>568</v>
      </c>
      <c r="B92" s="3594" t="s">
        <v>2135</v>
      </c>
      <c r="C92" s="3595"/>
      <c r="D92" s="3595"/>
      <c r="E92" s="3595"/>
      <c r="F92" s="3595"/>
      <c r="G92" s="3595"/>
      <c r="H92" s="3595"/>
      <c r="I92" s="3595"/>
      <c r="J92" s="3595"/>
      <c r="K92" s="3595"/>
      <c r="L92" s="3595"/>
      <c r="M92" s="3595"/>
      <c r="N92" s="3595"/>
      <c r="O92" s="3595"/>
      <c r="P92" s="3595"/>
      <c r="Q92" s="3595"/>
      <c r="R92" s="3595"/>
      <c r="S92" s="3595"/>
      <c r="T92" s="3595"/>
      <c r="U92" s="3595"/>
      <c r="V92" s="3595"/>
      <c r="W92" s="3595"/>
      <c r="X92" s="3595"/>
      <c r="Y92" s="3595"/>
      <c r="Z92" s="3595"/>
      <c r="AA92" s="3595"/>
      <c r="AB92" s="3595"/>
      <c r="AC92" s="3596"/>
      <c r="BH92" s="2147"/>
      <c r="BI92" s="2147"/>
      <c r="BJ92" s="2147"/>
      <c r="BK92" s="2147"/>
      <c r="BL92" s="2147"/>
      <c r="BM92" s="2147"/>
      <c r="BN92" s="2147"/>
      <c r="BO92" s="2147"/>
      <c r="BP92" s="2147"/>
      <c r="BQ92" s="2147"/>
      <c r="BR92" s="2147"/>
      <c r="BS92" s="2147"/>
      <c r="BT92" s="2147"/>
      <c r="BU92" s="2147"/>
      <c r="BV92" s="2147"/>
      <c r="BW92" s="2147"/>
      <c r="BX92" s="2147"/>
      <c r="BY92" s="2147"/>
    </row>
    <row r="93" spans="1:77" s="2075" customFormat="1" ht="15" customHeight="1" x14ac:dyDescent="0.3">
      <c r="A93" s="2094"/>
      <c r="B93" s="3597" t="s">
        <v>2685</v>
      </c>
      <c r="C93" s="3597"/>
      <c r="D93" s="3597"/>
      <c r="E93" s="3597"/>
      <c r="F93" s="3597"/>
      <c r="G93" s="3597"/>
      <c r="H93" s="3597"/>
      <c r="I93" s="3597"/>
      <c r="J93" s="3597"/>
      <c r="K93" s="3597"/>
      <c r="L93" s="3597"/>
      <c r="M93" s="3597"/>
      <c r="N93" s="3597"/>
      <c r="O93" s="3597"/>
      <c r="P93" s="3597"/>
      <c r="Q93" s="3597"/>
      <c r="R93" s="3597"/>
      <c r="S93" s="3597"/>
      <c r="T93" s="3597"/>
      <c r="U93" s="3597"/>
      <c r="V93" s="3597"/>
      <c r="W93" s="3597"/>
      <c r="X93" s="3597"/>
      <c r="Y93" s="3597"/>
      <c r="Z93" s="3597"/>
      <c r="AA93" s="3597"/>
      <c r="AB93" s="3597"/>
      <c r="AC93" s="3597"/>
      <c r="BH93" s="2147"/>
      <c r="BI93" s="2147"/>
      <c r="BJ93" s="2147"/>
      <c r="BK93" s="2147"/>
      <c r="BL93" s="2147"/>
      <c r="BM93" s="2147"/>
      <c r="BN93" s="2147"/>
      <c r="BO93" s="2147"/>
      <c r="BP93" s="2147"/>
      <c r="BQ93" s="2147"/>
      <c r="BR93" s="2147"/>
      <c r="BS93" s="2147"/>
      <c r="BT93" s="2147"/>
      <c r="BU93" s="2147"/>
      <c r="BV93" s="2147"/>
      <c r="BW93" s="2147"/>
      <c r="BX93" s="2147"/>
      <c r="BY93" s="2147"/>
    </row>
    <row r="94" spans="1:77" s="2075" customFormat="1" ht="21" customHeight="1" thickBot="1" x14ac:dyDescent="0.35">
      <c r="A94" s="2094"/>
      <c r="B94" s="3598"/>
      <c r="C94" s="3598"/>
      <c r="D94" s="3598"/>
      <c r="E94" s="3598"/>
      <c r="F94" s="3598"/>
      <c r="G94" s="3598"/>
      <c r="H94" s="3598"/>
      <c r="I94" s="3598"/>
      <c r="J94" s="3598"/>
      <c r="K94" s="3598"/>
      <c r="L94" s="3598"/>
      <c r="M94" s="3598"/>
      <c r="N94" s="3598"/>
      <c r="O94" s="3598"/>
      <c r="P94" s="3598"/>
      <c r="Q94" s="3598"/>
      <c r="R94" s="3598"/>
      <c r="S94" s="3598"/>
      <c r="T94" s="3598"/>
      <c r="U94" s="3598"/>
      <c r="V94" s="3598"/>
      <c r="W94" s="3598"/>
      <c r="X94" s="3598"/>
      <c r="Y94" s="3598"/>
      <c r="Z94" s="3598"/>
      <c r="AA94" s="3598"/>
      <c r="AB94" s="3598"/>
      <c r="AC94" s="3598"/>
      <c r="BH94" s="2147"/>
      <c r="BI94" s="2147"/>
      <c r="BJ94" s="2147"/>
      <c r="BK94" s="2147"/>
      <c r="BL94" s="2147"/>
      <c r="BM94" s="2147"/>
      <c r="BN94" s="2147"/>
      <c r="BO94" s="2147"/>
      <c r="BP94" s="2147"/>
      <c r="BQ94" s="2147"/>
      <c r="BR94" s="2147"/>
      <c r="BS94" s="2147"/>
      <c r="BT94" s="2147"/>
      <c r="BU94" s="2147"/>
      <c r="BV94" s="2147"/>
      <c r="BW94" s="2147"/>
      <c r="BX94" s="2147"/>
      <c r="BY94" s="2147"/>
    </row>
    <row r="95" spans="1:77" s="2075" customFormat="1" ht="12.6" customHeight="1" thickBot="1" x14ac:dyDescent="0.35">
      <c r="A95" s="2097"/>
      <c r="B95" s="2078"/>
      <c r="C95" s="3599" t="s">
        <v>2681</v>
      </c>
      <c r="D95" s="3599"/>
      <c r="E95" s="3599"/>
      <c r="F95" s="3599"/>
      <c r="G95" s="3599"/>
      <c r="H95" s="3599"/>
      <c r="I95" s="3599"/>
      <c r="J95" s="3599"/>
      <c r="K95" s="3599"/>
      <c r="L95" s="3599"/>
      <c r="M95" s="3599"/>
      <c r="N95" s="3599"/>
      <c r="O95" s="3599"/>
      <c r="P95" s="3599"/>
      <c r="Q95" s="3599"/>
      <c r="R95" s="3599"/>
      <c r="S95" s="3599"/>
      <c r="T95" s="3599"/>
      <c r="U95" s="3599"/>
      <c r="V95" s="3599"/>
      <c r="W95" s="3599"/>
      <c r="X95" s="3599"/>
      <c r="Y95" s="3599"/>
      <c r="Z95" s="3599"/>
      <c r="AB95" s="2089" t="str">
        <f>IF(AND(B95="x",B97="",B99="",B102="",BW49&gt;=BG58),"13","0")</f>
        <v>0</v>
      </c>
    </row>
    <row r="96" spans="1:77" s="2075" customFormat="1" ht="15" customHeight="1" thickBot="1" x14ac:dyDescent="0.35">
      <c r="A96" s="2097"/>
      <c r="C96" s="3599"/>
      <c r="D96" s="3599"/>
      <c r="E96" s="3599"/>
      <c r="F96" s="3599"/>
      <c r="G96" s="3599"/>
      <c r="H96" s="3599"/>
      <c r="I96" s="3599"/>
      <c r="J96" s="3599"/>
      <c r="K96" s="3599"/>
      <c r="L96" s="3599"/>
      <c r="M96" s="3599"/>
      <c r="N96" s="3599"/>
      <c r="O96" s="3599"/>
      <c r="P96" s="3599"/>
      <c r="Q96" s="3599"/>
      <c r="R96" s="3599"/>
      <c r="S96" s="3599"/>
      <c r="T96" s="3599"/>
      <c r="U96" s="3599"/>
      <c r="V96" s="3599"/>
      <c r="W96" s="3599"/>
      <c r="X96" s="3599"/>
      <c r="Y96" s="3599"/>
      <c r="Z96" s="3599"/>
    </row>
    <row r="97" spans="1:79" s="2075" customFormat="1" ht="12.75" customHeight="1" thickBot="1" x14ac:dyDescent="0.35">
      <c r="A97" s="2097"/>
      <c r="B97" s="2163"/>
      <c r="C97" s="3589" t="s">
        <v>2682</v>
      </c>
      <c r="D97" s="3600"/>
      <c r="E97" s="3600"/>
      <c r="F97" s="3600"/>
      <c r="G97" s="3600"/>
      <c r="H97" s="3600"/>
      <c r="I97" s="3600"/>
      <c r="J97" s="3600"/>
      <c r="K97" s="3600"/>
      <c r="L97" s="3600"/>
      <c r="M97" s="3600"/>
      <c r="N97" s="3600"/>
      <c r="O97" s="3600"/>
      <c r="P97" s="3600"/>
      <c r="Q97" s="3600"/>
      <c r="R97" s="3600"/>
      <c r="S97" s="3600"/>
      <c r="T97" s="3600"/>
      <c r="U97" s="3600"/>
      <c r="V97" s="3600"/>
      <c r="W97" s="3600"/>
      <c r="X97" s="3600"/>
      <c r="Y97" s="3600"/>
      <c r="Z97" s="3600"/>
      <c r="AB97" s="2089" t="str">
        <f>IF(AND(B97="x",B95="",B99="",B102="",BW49&gt;=BL58),"11","0")</f>
        <v>0</v>
      </c>
    </row>
    <row r="98" spans="1:79" s="2075" customFormat="1" ht="15" customHeight="1" thickBot="1" x14ac:dyDescent="0.35">
      <c r="A98" s="2097"/>
      <c r="B98" s="2164"/>
      <c r="C98" s="3600"/>
      <c r="D98" s="3600"/>
      <c r="E98" s="3600"/>
      <c r="F98" s="3600"/>
      <c r="G98" s="3600"/>
      <c r="H98" s="3600"/>
      <c r="I98" s="3600"/>
      <c r="J98" s="3600"/>
      <c r="K98" s="3600"/>
      <c r="L98" s="3600"/>
      <c r="M98" s="3600"/>
      <c r="N98" s="3600"/>
      <c r="O98" s="3600"/>
      <c r="P98" s="3600"/>
      <c r="Q98" s="3600"/>
      <c r="R98" s="3600"/>
      <c r="S98" s="3600"/>
      <c r="T98" s="3600"/>
      <c r="U98" s="3600"/>
      <c r="V98" s="3600"/>
      <c r="W98" s="3600"/>
      <c r="X98" s="3600"/>
      <c r="Y98" s="3600"/>
      <c r="Z98" s="3600"/>
      <c r="AB98" s="2082"/>
      <c r="BF98" s="2082"/>
      <c r="BG98" s="2083"/>
      <c r="BH98" s="2083"/>
      <c r="BI98" s="2083"/>
      <c r="BJ98" s="2083"/>
      <c r="BK98" s="2083"/>
      <c r="BL98" s="2083"/>
      <c r="BM98" s="2083"/>
      <c r="BN98" s="2083"/>
      <c r="BO98" s="2083"/>
      <c r="BP98" s="2083"/>
      <c r="BQ98" s="2083"/>
      <c r="BR98" s="2083"/>
      <c r="BS98" s="2083"/>
      <c r="BT98" s="2083"/>
      <c r="BU98" s="2083"/>
      <c r="BV98" s="2083"/>
      <c r="BW98" s="2083"/>
      <c r="BX98" s="2083"/>
      <c r="BY98" s="2083"/>
      <c r="BZ98" s="2083"/>
      <c r="CA98" s="2083"/>
    </row>
    <row r="99" spans="1:79" s="2075" customFormat="1" ht="12.6" customHeight="1" thickBot="1" x14ac:dyDescent="0.35">
      <c r="A99" s="2097"/>
      <c r="B99" s="2078"/>
      <c r="C99" s="3599" t="s">
        <v>2683</v>
      </c>
      <c r="D99" s="3599"/>
      <c r="E99" s="3599"/>
      <c r="F99" s="3599"/>
      <c r="G99" s="3599"/>
      <c r="H99" s="3599"/>
      <c r="I99" s="3599"/>
      <c r="J99" s="3599"/>
      <c r="K99" s="3599"/>
      <c r="L99" s="3599"/>
      <c r="M99" s="3599"/>
      <c r="N99" s="3599"/>
      <c r="O99" s="3599"/>
      <c r="P99" s="3599"/>
      <c r="Q99" s="3599"/>
      <c r="R99" s="3599"/>
      <c r="S99" s="3599"/>
      <c r="T99" s="3599"/>
      <c r="U99" s="3599"/>
      <c r="V99" s="3599"/>
      <c r="W99" s="3599"/>
      <c r="X99" s="3599"/>
      <c r="Y99" s="3599"/>
      <c r="Z99" s="3599"/>
      <c r="AB99" s="2089" t="str">
        <f>IF(AND(B99="x",B95="",B97="",B102="",BW49&gt;=BQ58),"11","0")</f>
        <v>0</v>
      </c>
      <c r="BF99" s="2082"/>
      <c r="BG99" s="2165"/>
      <c r="BH99" s="2165"/>
      <c r="BI99" s="2165"/>
      <c r="BJ99" s="2165"/>
      <c r="BK99" s="2165"/>
      <c r="BL99" s="2146"/>
      <c r="BM99" s="2146"/>
      <c r="BN99" s="2146"/>
      <c r="BO99" s="2146"/>
      <c r="BP99" s="2146"/>
      <c r="BQ99" s="2146"/>
      <c r="BR99" s="2146"/>
      <c r="BS99" s="2146"/>
      <c r="BT99" s="2146"/>
      <c r="BU99" s="2146"/>
      <c r="BV99" s="2146"/>
      <c r="BW99" s="2146"/>
      <c r="BX99" s="2146"/>
      <c r="BY99" s="2146"/>
    </row>
    <row r="100" spans="1:79" s="2075" customFormat="1" ht="13.2" customHeight="1" x14ac:dyDescent="0.3">
      <c r="A100" s="2097"/>
      <c r="B100" s="2166"/>
      <c r="C100" s="3601"/>
      <c r="D100" s="3601"/>
      <c r="E100" s="3601"/>
      <c r="F100" s="3601"/>
      <c r="G100" s="3601"/>
      <c r="H100" s="3601"/>
      <c r="I100" s="3601"/>
      <c r="J100" s="3601"/>
      <c r="K100" s="3601"/>
      <c r="L100" s="3601"/>
      <c r="M100" s="3601"/>
      <c r="N100" s="3601"/>
      <c r="O100" s="3601"/>
      <c r="P100" s="3601"/>
      <c r="Q100" s="3601"/>
      <c r="R100" s="3601"/>
      <c r="S100" s="3601"/>
      <c r="T100" s="3601"/>
      <c r="U100" s="3601"/>
      <c r="V100" s="3601"/>
      <c r="W100" s="3601"/>
      <c r="X100" s="3601"/>
      <c r="Y100" s="3601"/>
      <c r="Z100" s="3601"/>
      <c r="AB100" s="2082"/>
      <c r="BF100" s="2082"/>
    </row>
    <row r="101" spans="1:79" s="2075" customFormat="1" ht="4.5" customHeight="1" thickBot="1" x14ac:dyDescent="0.35">
      <c r="A101" s="2097"/>
      <c r="BF101" s="2082"/>
      <c r="BG101" s="2167"/>
      <c r="BH101" s="2168"/>
      <c r="BI101" s="2168"/>
      <c r="BJ101" s="2168"/>
      <c r="BK101" s="2168"/>
      <c r="BL101" s="2168"/>
      <c r="BM101" s="2168"/>
      <c r="BN101" s="2168"/>
      <c r="BO101" s="2168"/>
      <c r="BP101" s="2168"/>
      <c r="BQ101" s="2168"/>
      <c r="BR101" s="2168"/>
      <c r="BS101" s="2168"/>
      <c r="BT101" s="2168"/>
      <c r="BU101" s="2168"/>
      <c r="BV101" s="2168"/>
      <c r="BW101" s="2168"/>
      <c r="BX101" s="2168"/>
      <c r="BY101" s="2168"/>
    </row>
    <row r="102" spans="1:79" s="2075" customFormat="1" ht="12.6" customHeight="1" thickBot="1" x14ac:dyDescent="0.35">
      <c r="A102" s="2097"/>
      <c r="B102" s="2078"/>
      <c r="C102" s="3593" t="s">
        <v>2684</v>
      </c>
      <c r="D102" s="3593"/>
      <c r="E102" s="3593"/>
      <c r="F102" s="3593"/>
      <c r="G102" s="3593"/>
      <c r="H102" s="3593"/>
      <c r="I102" s="3593"/>
      <c r="J102" s="3593"/>
      <c r="K102" s="3593"/>
      <c r="L102" s="3593"/>
      <c r="M102" s="3593"/>
      <c r="N102" s="3593"/>
      <c r="O102" s="3593"/>
      <c r="P102" s="3593"/>
      <c r="Q102" s="3593"/>
      <c r="R102" s="3593"/>
      <c r="S102" s="3593"/>
      <c r="T102" s="3593"/>
      <c r="U102" s="3593"/>
      <c r="V102" s="3593"/>
      <c r="W102" s="3593"/>
      <c r="X102" s="3593"/>
      <c r="Y102" s="3593"/>
      <c r="Z102" s="3593"/>
      <c r="AB102" s="2089" t="str">
        <f>IF(AND(B102="x",B95="",B97="",B99="",BW49&gt;=BU58),"7","0")</f>
        <v>0</v>
      </c>
      <c r="BG102" s="2169"/>
      <c r="BH102" s="2169"/>
      <c r="BI102" s="2169"/>
      <c r="BJ102" s="2169"/>
      <c r="BK102" s="2169"/>
      <c r="BL102" s="2169"/>
      <c r="BM102" s="2169"/>
      <c r="BN102" s="2169"/>
      <c r="BO102" s="2169"/>
      <c r="BP102" s="2169"/>
      <c r="BQ102" s="2169"/>
      <c r="BR102" s="2169"/>
      <c r="BS102" s="2169"/>
      <c r="BT102" s="2169"/>
      <c r="BU102" s="2169"/>
      <c r="BV102" s="2169"/>
      <c r="BW102" s="2169"/>
      <c r="BX102" s="2169"/>
      <c r="BY102" s="2169"/>
    </row>
    <row r="103" spans="1:79" s="2075" customFormat="1" ht="13.95" customHeight="1" thickBot="1" x14ac:dyDescent="0.35">
      <c r="A103" s="2170"/>
      <c r="B103" s="2171"/>
      <c r="C103" s="3605"/>
      <c r="D103" s="3605"/>
      <c r="E103" s="3605"/>
      <c r="F103" s="3605"/>
      <c r="G103" s="3605"/>
      <c r="H103" s="3605"/>
      <c r="I103" s="3605"/>
      <c r="J103" s="3605"/>
      <c r="K103" s="3605"/>
      <c r="L103" s="3605"/>
      <c r="M103" s="3605"/>
      <c r="N103" s="3605"/>
      <c r="O103" s="3605"/>
      <c r="P103" s="3605"/>
      <c r="Q103" s="3605"/>
      <c r="R103" s="3605"/>
      <c r="S103" s="3605"/>
      <c r="T103" s="3605"/>
      <c r="U103" s="3605"/>
      <c r="V103" s="3605"/>
      <c r="W103" s="3605"/>
      <c r="X103" s="3605"/>
      <c r="Y103" s="3605"/>
      <c r="Z103" s="3605"/>
      <c r="BG103" s="2169"/>
      <c r="BH103" s="2169"/>
      <c r="BI103" s="2169"/>
      <c r="BJ103" s="2169"/>
      <c r="BK103" s="2169"/>
      <c r="BL103" s="2169"/>
      <c r="BM103" s="2169"/>
      <c r="BN103" s="2169"/>
      <c r="BO103" s="2169"/>
      <c r="BP103" s="2169"/>
      <c r="BQ103" s="2169"/>
      <c r="BR103" s="2169"/>
      <c r="BS103" s="2169"/>
      <c r="BT103" s="2169"/>
      <c r="BU103" s="2169"/>
      <c r="BV103" s="2169"/>
      <c r="BW103" s="2169"/>
      <c r="BX103" s="2169"/>
      <c r="BY103" s="2169"/>
    </row>
    <row r="104" spans="1:79" s="2075" customFormat="1" ht="15" customHeight="1" thickBot="1" x14ac:dyDescent="0.35">
      <c r="A104" s="2105" t="s">
        <v>2139</v>
      </c>
      <c r="B104" s="2156"/>
      <c r="C104" s="2105"/>
      <c r="D104" s="2105"/>
      <c r="E104" s="2105"/>
      <c r="F104" s="2105"/>
      <c r="G104" s="2105"/>
      <c r="H104" s="2105"/>
      <c r="I104" s="2105"/>
      <c r="J104" s="2157"/>
      <c r="K104" s="2157"/>
      <c r="L104" s="2157"/>
      <c r="M104" s="2157"/>
      <c r="N104" s="2157"/>
      <c r="O104" s="2157"/>
      <c r="P104" s="2157"/>
      <c r="Q104" s="2158"/>
      <c r="R104" s="2159"/>
      <c r="S104" s="2159"/>
      <c r="T104" s="2159"/>
      <c r="U104" s="2172"/>
      <c r="V104" s="2172"/>
      <c r="W104" s="2172"/>
      <c r="X104" s="2160"/>
      <c r="Y104" s="2160"/>
      <c r="Z104" s="2160"/>
      <c r="AA104" s="2161" t="s">
        <v>1272</v>
      </c>
      <c r="AB104" s="1742">
        <f>AB95+AB99+AB102+AB97</f>
        <v>0</v>
      </c>
    </row>
    <row r="105" spans="1:79" s="2075" customFormat="1" ht="15" customHeight="1" thickBot="1" x14ac:dyDescent="0.35">
      <c r="A105" s="2173" t="s">
        <v>591</v>
      </c>
      <c r="B105" s="3586" t="s">
        <v>2623</v>
      </c>
      <c r="C105" s="3587"/>
      <c r="D105" s="3587"/>
      <c r="E105" s="3587"/>
      <c r="F105" s="3587"/>
      <c r="G105" s="3587"/>
      <c r="H105" s="3587"/>
      <c r="I105" s="3587"/>
      <c r="J105" s="3587"/>
      <c r="K105" s="3587"/>
      <c r="L105" s="3587"/>
      <c r="M105" s="3587"/>
      <c r="N105" s="3587"/>
      <c r="O105" s="3587"/>
      <c r="P105" s="3587"/>
      <c r="Q105" s="3587"/>
      <c r="R105" s="3587"/>
      <c r="S105" s="3587"/>
      <c r="T105" s="3587"/>
      <c r="U105" s="3587"/>
      <c r="V105" s="3587"/>
      <c r="W105" s="3587"/>
      <c r="X105" s="3587"/>
      <c r="Y105" s="3587"/>
      <c r="Z105" s="3587"/>
      <c r="AA105" s="3587"/>
      <c r="AB105" s="3587"/>
      <c r="AC105" s="3588"/>
    </row>
    <row r="106" spans="1:79" s="2075" customFormat="1" ht="4.5" customHeight="1" thickBot="1" x14ac:dyDescent="0.35"/>
    <row r="107" spans="1:79" s="2075" customFormat="1" ht="12.6" customHeight="1" thickBot="1" x14ac:dyDescent="0.35">
      <c r="B107" s="2078"/>
      <c r="C107" s="3589" t="s">
        <v>2484</v>
      </c>
      <c r="D107" s="3589"/>
      <c r="E107" s="3589"/>
      <c r="F107" s="3589"/>
      <c r="G107" s="3589"/>
      <c r="H107" s="3589"/>
      <c r="I107" s="3589"/>
      <c r="J107" s="3589"/>
      <c r="K107" s="3589"/>
      <c r="L107" s="3589"/>
      <c r="M107" s="3589"/>
      <c r="N107" s="3589"/>
      <c r="O107" s="3589"/>
      <c r="P107" s="3589"/>
      <c r="Q107" s="3589"/>
      <c r="R107" s="3589"/>
      <c r="S107" s="3589"/>
      <c r="T107" s="3589"/>
      <c r="U107" s="3589"/>
      <c r="V107" s="3589"/>
      <c r="W107" s="3589"/>
      <c r="X107" s="3589"/>
      <c r="Y107" s="3589"/>
      <c r="Z107" s="3589"/>
      <c r="AB107" s="2089" t="str">
        <f>IF(B107="x","10","0")</f>
        <v>0</v>
      </c>
    </row>
    <row r="108" spans="1:79" s="2075" customFormat="1" ht="14.4" customHeight="1" x14ac:dyDescent="0.3">
      <c r="C108" s="3589"/>
      <c r="D108" s="3589"/>
      <c r="E108" s="3589"/>
      <c r="F108" s="3589"/>
      <c r="G108" s="3589"/>
      <c r="H108" s="3589"/>
      <c r="I108" s="3589"/>
      <c r="J108" s="3589"/>
      <c r="K108" s="3589"/>
      <c r="L108" s="3589"/>
      <c r="M108" s="3589"/>
      <c r="N108" s="3589"/>
      <c r="O108" s="3589"/>
      <c r="P108" s="3589"/>
      <c r="Q108" s="3589"/>
      <c r="R108" s="3589"/>
      <c r="S108" s="3589"/>
      <c r="T108" s="3589"/>
      <c r="U108" s="3589"/>
      <c r="V108" s="3589"/>
      <c r="W108" s="3589"/>
      <c r="X108" s="3589"/>
      <c r="Y108" s="3589"/>
      <c r="Z108" s="3589"/>
      <c r="AB108" s="2082"/>
    </row>
    <row r="109" spans="1:79" s="2075" customFormat="1" ht="4.5" customHeight="1" thickBot="1" x14ac:dyDescent="0.35">
      <c r="C109" s="2138"/>
      <c r="D109" s="2138"/>
      <c r="E109" s="2138"/>
      <c r="F109" s="2138"/>
      <c r="G109" s="2138"/>
      <c r="H109" s="2138"/>
      <c r="I109" s="2138"/>
      <c r="J109" s="2138"/>
      <c r="K109" s="2138"/>
      <c r="L109" s="2138"/>
      <c r="M109" s="2138"/>
      <c r="N109" s="2138"/>
      <c r="O109" s="2138"/>
      <c r="P109" s="2138"/>
      <c r="Q109" s="2138"/>
      <c r="R109" s="2138"/>
      <c r="S109" s="2138"/>
      <c r="T109" s="2138"/>
      <c r="U109" s="2138"/>
      <c r="V109" s="2138"/>
      <c r="W109" s="2138"/>
      <c r="X109" s="2138"/>
      <c r="Y109" s="2138"/>
      <c r="Z109" s="2138"/>
      <c r="AB109" s="2082"/>
    </row>
    <row r="110" spans="1:79" s="2075" customFormat="1" ht="12.6" customHeight="1" thickBot="1" x14ac:dyDescent="0.35">
      <c r="B110" s="2078"/>
      <c r="C110" s="3618" t="s">
        <v>2676</v>
      </c>
      <c r="D110" s="3618"/>
      <c r="E110" s="3618"/>
      <c r="F110" s="3618"/>
      <c r="G110" s="3618"/>
      <c r="H110" s="3618"/>
      <c r="I110" s="3618"/>
      <c r="J110" s="3618"/>
      <c r="K110" s="3618"/>
      <c r="L110" s="3618"/>
      <c r="M110" s="3618"/>
      <c r="N110" s="3618"/>
      <c r="O110" s="3618"/>
      <c r="P110" s="3618"/>
      <c r="Q110" s="3618"/>
      <c r="R110" s="3618"/>
      <c r="S110" s="3618"/>
      <c r="T110" s="3618"/>
      <c r="U110" s="3618"/>
      <c r="V110" s="3618"/>
      <c r="W110" s="3618"/>
      <c r="X110" s="3618"/>
      <c r="Y110" s="3618"/>
      <c r="Z110" s="3618"/>
      <c r="AA110" s="3618"/>
    </row>
    <row r="111" spans="1:79" s="2075" customFormat="1" ht="15" customHeight="1" thickBot="1" x14ac:dyDescent="0.35">
      <c r="C111" s="3618"/>
      <c r="D111" s="3618"/>
      <c r="E111" s="3618"/>
      <c r="F111" s="3618"/>
      <c r="G111" s="3618"/>
      <c r="H111" s="3618"/>
      <c r="I111" s="3618"/>
      <c r="J111" s="3618"/>
      <c r="K111" s="3618"/>
      <c r="L111" s="3618"/>
      <c r="M111" s="3618"/>
      <c r="N111" s="3618"/>
      <c r="O111" s="3618"/>
      <c r="P111" s="3618"/>
      <c r="Q111" s="3618"/>
      <c r="R111" s="3618"/>
      <c r="S111" s="3618"/>
      <c r="T111" s="3618"/>
      <c r="U111" s="3618"/>
      <c r="V111" s="3618"/>
      <c r="W111" s="3618"/>
      <c r="X111" s="3618"/>
      <c r="Y111" s="3618"/>
      <c r="Z111" s="3618"/>
      <c r="AA111" s="3618"/>
      <c r="AB111" s="2089" t="str">
        <f>IF(B110="x","1","0")</f>
        <v>0</v>
      </c>
    </row>
    <row r="112" spans="1:79" s="2075" customFormat="1" ht="4.2" customHeight="1" thickBot="1" x14ac:dyDescent="0.35">
      <c r="A112" s="2171"/>
      <c r="B112" s="2171"/>
      <c r="C112" s="3619"/>
      <c r="D112" s="3619"/>
      <c r="E112" s="3619"/>
      <c r="F112" s="3619"/>
      <c r="G112" s="3619"/>
      <c r="H112" s="3619"/>
      <c r="I112" s="3619"/>
      <c r="J112" s="3619"/>
      <c r="K112" s="3619"/>
      <c r="L112" s="3619"/>
      <c r="M112" s="3619"/>
      <c r="N112" s="3619"/>
      <c r="O112" s="3619"/>
      <c r="P112" s="3619"/>
      <c r="Q112" s="3619"/>
      <c r="R112" s="3619"/>
      <c r="S112" s="3619"/>
      <c r="T112" s="3619"/>
      <c r="U112" s="3619"/>
      <c r="V112" s="3619"/>
      <c r="W112" s="3619"/>
      <c r="X112" s="3619"/>
      <c r="Y112" s="3619"/>
      <c r="Z112" s="3619"/>
      <c r="AA112" s="3619"/>
    </row>
    <row r="113" spans="1:57" s="2075" customFormat="1" ht="15" customHeight="1" thickBot="1" x14ac:dyDescent="0.35">
      <c r="A113" s="2105" t="s">
        <v>2619</v>
      </c>
      <c r="B113" s="2156"/>
      <c r="C113" s="2105"/>
      <c r="D113" s="2105"/>
      <c r="E113" s="2105"/>
      <c r="F113" s="2105"/>
      <c r="G113" s="2105"/>
      <c r="H113" s="2105"/>
      <c r="I113" s="2105"/>
      <c r="J113" s="2157"/>
      <c r="K113" s="2157"/>
      <c r="L113" s="2157"/>
      <c r="M113" s="2157"/>
      <c r="N113" s="2157"/>
      <c r="O113" s="2157"/>
      <c r="P113" s="2157"/>
      <c r="Q113" s="2158"/>
      <c r="R113" s="2159"/>
      <c r="S113" s="2159"/>
      <c r="T113" s="2159"/>
      <c r="U113" s="2172"/>
      <c r="V113" s="2172"/>
      <c r="W113" s="2160"/>
      <c r="X113" s="2160"/>
      <c r="Y113" s="2160"/>
      <c r="Z113" s="2160"/>
      <c r="AA113" s="2161" t="s">
        <v>1272</v>
      </c>
      <c r="AB113" s="1742">
        <f>AB107+AB111</f>
        <v>0</v>
      </c>
      <c r="AE113" s="2083"/>
      <c r="AF113" s="2083"/>
      <c r="AG113" s="2083"/>
      <c r="AH113" s="2083"/>
      <c r="AI113" s="2083"/>
      <c r="AJ113" s="2083"/>
      <c r="AK113" s="2083"/>
      <c r="AL113" s="2083"/>
      <c r="AM113" s="2083"/>
      <c r="AN113" s="2083"/>
      <c r="AO113" s="2083"/>
      <c r="AP113" s="2083"/>
      <c r="AQ113" s="2083"/>
      <c r="AR113" s="2083"/>
      <c r="AS113" s="2083"/>
      <c r="AT113" s="2083"/>
      <c r="AU113" s="2083"/>
      <c r="AV113" s="2083"/>
      <c r="AW113" s="2083"/>
      <c r="AX113" s="2083"/>
      <c r="AY113" s="2083"/>
      <c r="AZ113" s="2083"/>
      <c r="BA113" s="2083"/>
      <c r="BB113" s="2083"/>
      <c r="BC113" s="2083"/>
      <c r="BD113" s="2083"/>
      <c r="BE113" s="2083"/>
    </row>
    <row r="114" spans="1:57" s="2075" customFormat="1" ht="4.5" customHeight="1" thickBot="1" x14ac:dyDescent="0.35">
      <c r="AA114" s="2080"/>
      <c r="AB114" s="2174"/>
    </row>
    <row r="115" spans="1:57" s="2075" customFormat="1" ht="15" customHeight="1" thickBot="1" x14ac:dyDescent="0.35">
      <c r="A115" s="2094" t="s">
        <v>592</v>
      </c>
      <c r="B115" s="3583" t="s">
        <v>2622</v>
      </c>
      <c r="C115" s="3584"/>
      <c r="D115" s="3584"/>
      <c r="E115" s="3584"/>
      <c r="F115" s="3584"/>
      <c r="G115" s="3584"/>
      <c r="H115" s="3584"/>
      <c r="I115" s="3584"/>
      <c r="J115" s="3584"/>
      <c r="K115" s="3584"/>
      <c r="L115" s="3584"/>
      <c r="M115" s="3584"/>
      <c r="N115" s="3584"/>
      <c r="O115" s="3584"/>
      <c r="P115" s="3584"/>
      <c r="Q115" s="3584"/>
      <c r="R115" s="3584"/>
      <c r="S115" s="3584"/>
      <c r="T115" s="3584"/>
      <c r="U115" s="3584"/>
      <c r="V115" s="3584"/>
      <c r="W115" s="3584"/>
      <c r="X115" s="3584"/>
      <c r="Y115" s="3584"/>
      <c r="Z115" s="3584"/>
      <c r="AA115" s="3584"/>
      <c r="AB115" s="3584"/>
      <c r="AC115" s="3585"/>
    </row>
    <row r="116" spans="1:57" s="2075" customFormat="1" ht="4.5" customHeight="1" thickBot="1" x14ac:dyDescent="0.35">
      <c r="A116" s="2083"/>
      <c r="B116" s="2083"/>
      <c r="C116" s="2083"/>
      <c r="D116" s="2083"/>
      <c r="E116" s="2083"/>
      <c r="F116" s="2083"/>
      <c r="G116" s="2083"/>
      <c r="H116" s="2083"/>
      <c r="I116" s="2083"/>
      <c r="J116" s="2083"/>
      <c r="K116" s="2083"/>
      <c r="L116" s="2083"/>
      <c r="M116" s="2083"/>
      <c r="N116" s="2083"/>
      <c r="O116" s="2083"/>
      <c r="P116" s="2083"/>
      <c r="Q116" s="2083"/>
      <c r="R116" s="2083"/>
      <c r="S116" s="2083"/>
      <c r="T116" s="2083"/>
      <c r="U116" s="2083"/>
      <c r="V116" s="2083"/>
      <c r="W116" s="2083"/>
      <c r="X116" s="2083"/>
      <c r="Y116" s="2083"/>
      <c r="Z116" s="2083"/>
      <c r="AA116" s="2083"/>
      <c r="AB116" s="2083"/>
      <c r="AC116" s="2083"/>
    </row>
    <row r="117" spans="1:57" s="2083" customFormat="1" ht="12.6" customHeight="1" thickBot="1" x14ac:dyDescent="0.35">
      <c r="A117" s="2094" t="s">
        <v>371</v>
      </c>
      <c r="B117" s="2078"/>
      <c r="C117" s="3589" t="s">
        <v>2709</v>
      </c>
      <c r="D117" s="3589"/>
      <c r="E117" s="3589"/>
      <c r="F117" s="3589"/>
      <c r="G117" s="3589"/>
      <c r="H117" s="3589"/>
      <c r="I117" s="3589"/>
      <c r="J117" s="3589"/>
      <c r="K117" s="3589"/>
      <c r="L117" s="3589"/>
      <c r="M117" s="3589"/>
      <c r="N117" s="3589"/>
      <c r="O117" s="3589"/>
      <c r="P117" s="3589"/>
      <c r="Q117" s="3589"/>
      <c r="R117" s="3589"/>
      <c r="S117" s="3589"/>
      <c r="T117" s="3589"/>
      <c r="U117" s="3589"/>
      <c r="V117" s="3589"/>
      <c r="W117" s="3589"/>
      <c r="X117" s="3589"/>
      <c r="Y117" s="3589"/>
      <c r="Z117" s="3589"/>
      <c r="AA117" s="3589"/>
      <c r="AB117" s="2089" t="str">
        <f>IF(B117="x","2","0")</f>
        <v>0</v>
      </c>
      <c r="AC117" s="2290"/>
      <c r="AE117" s="2075"/>
      <c r="AF117" s="2075"/>
      <c r="AG117" s="2075"/>
      <c r="AH117" s="2075"/>
      <c r="AI117" s="2075"/>
      <c r="AJ117" s="2075"/>
      <c r="AK117" s="2075"/>
      <c r="AL117" s="2075"/>
      <c r="AM117" s="2075"/>
      <c r="AN117" s="2075"/>
      <c r="AO117" s="2075"/>
      <c r="AP117" s="2075"/>
      <c r="AQ117" s="2075"/>
      <c r="AR117" s="2075"/>
      <c r="AS117" s="2075"/>
      <c r="AT117" s="2075"/>
      <c r="AU117" s="2075"/>
      <c r="AV117" s="2075"/>
      <c r="AW117" s="2075"/>
      <c r="AX117" s="2075"/>
      <c r="AY117" s="2075"/>
      <c r="AZ117" s="2075"/>
      <c r="BA117" s="2075"/>
      <c r="BB117" s="2075"/>
      <c r="BC117" s="2075"/>
      <c r="BD117" s="2075"/>
      <c r="BE117" s="2075"/>
    </row>
    <row r="118" spans="1:57" s="2075" customFormat="1" ht="55.2" customHeight="1" thickBot="1" x14ac:dyDescent="0.35">
      <c r="A118" s="2094"/>
      <c r="B118" s="2091"/>
      <c r="C118" s="3589"/>
      <c r="D118" s="3589"/>
      <c r="E118" s="3589"/>
      <c r="F118" s="3589"/>
      <c r="G118" s="3589"/>
      <c r="H118" s="3589"/>
      <c r="I118" s="3589"/>
      <c r="J118" s="3589"/>
      <c r="K118" s="3589"/>
      <c r="L118" s="3589"/>
      <c r="M118" s="3589"/>
      <c r="N118" s="3589"/>
      <c r="O118" s="3589"/>
      <c r="P118" s="3589"/>
      <c r="Q118" s="3589"/>
      <c r="R118" s="3589"/>
      <c r="S118" s="3589"/>
      <c r="T118" s="3589"/>
      <c r="U118" s="3589"/>
      <c r="V118" s="3589"/>
      <c r="W118" s="3589"/>
      <c r="X118" s="3589"/>
      <c r="Y118" s="3589"/>
      <c r="Z118" s="3589"/>
      <c r="AA118" s="3589"/>
      <c r="AB118" s="2290"/>
      <c r="AC118" s="2290"/>
    </row>
    <row r="119" spans="1:57" s="2083" customFormat="1" ht="12.6" customHeight="1" thickBot="1" x14ac:dyDescent="0.35">
      <c r="A119" s="2094" t="s">
        <v>372</v>
      </c>
      <c r="B119" s="2078"/>
      <c r="C119" s="3589" t="s">
        <v>2710</v>
      </c>
      <c r="D119" s="3589"/>
      <c r="E119" s="3589"/>
      <c r="F119" s="3589"/>
      <c r="G119" s="3589"/>
      <c r="H119" s="3589"/>
      <c r="I119" s="3589"/>
      <c r="J119" s="3589"/>
      <c r="K119" s="3589"/>
      <c r="L119" s="3589"/>
      <c r="M119" s="3589"/>
      <c r="N119" s="3589"/>
      <c r="O119" s="3589"/>
      <c r="P119" s="3589"/>
      <c r="Q119" s="3589"/>
      <c r="R119" s="3589"/>
      <c r="S119" s="3589"/>
      <c r="T119" s="3589"/>
      <c r="U119" s="3589"/>
      <c r="V119" s="3589"/>
      <c r="W119" s="3589"/>
      <c r="X119" s="3589"/>
      <c r="Y119" s="3589"/>
      <c r="Z119" s="3589"/>
      <c r="AA119" s="3589"/>
      <c r="AB119" s="2089" t="str">
        <f>IF(AND(B117="x",B119="x"),"1","0")</f>
        <v>0</v>
      </c>
      <c r="AC119" s="2290"/>
      <c r="AE119" s="2075"/>
      <c r="AF119" s="2075"/>
      <c r="AG119" s="2075"/>
      <c r="AH119" s="2075"/>
      <c r="AI119" s="2075"/>
      <c r="AJ119" s="2075"/>
      <c r="AK119" s="2075"/>
      <c r="AL119" s="2075"/>
      <c r="AM119" s="2075"/>
      <c r="AN119" s="2075"/>
      <c r="AO119" s="2075"/>
      <c r="AP119" s="2075"/>
      <c r="AQ119" s="2075"/>
      <c r="AR119" s="2075"/>
      <c r="AS119" s="2075"/>
      <c r="AT119" s="2075"/>
      <c r="AU119" s="2075"/>
      <c r="AV119" s="2075"/>
      <c r="AW119" s="2075"/>
      <c r="AX119" s="2075"/>
      <c r="AY119" s="2075"/>
      <c r="AZ119" s="2075"/>
      <c r="BA119" s="2075"/>
      <c r="BB119" s="2075"/>
      <c r="BC119" s="2075"/>
      <c r="BD119" s="2075"/>
      <c r="BE119" s="2075"/>
    </row>
    <row r="120" spans="1:57" s="2075" customFormat="1" ht="96.6" customHeight="1" thickBot="1" x14ac:dyDescent="0.35">
      <c r="A120" s="2094"/>
      <c r="B120" s="2091"/>
      <c r="C120" s="3620"/>
      <c r="D120" s="3620"/>
      <c r="E120" s="3620"/>
      <c r="F120" s="3620"/>
      <c r="G120" s="3620"/>
      <c r="H120" s="3620"/>
      <c r="I120" s="3620"/>
      <c r="J120" s="3620"/>
      <c r="K120" s="3620"/>
      <c r="L120" s="3620"/>
      <c r="M120" s="3620"/>
      <c r="N120" s="3620"/>
      <c r="O120" s="3620"/>
      <c r="P120" s="3620"/>
      <c r="Q120" s="3620"/>
      <c r="R120" s="3620"/>
      <c r="S120" s="3620"/>
      <c r="T120" s="3620"/>
      <c r="U120" s="3620"/>
      <c r="V120" s="3620"/>
      <c r="W120" s="3620"/>
      <c r="X120" s="3620"/>
      <c r="Y120" s="3620"/>
      <c r="Z120" s="3620"/>
      <c r="AA120" s="3620"/>
      <c r="AB120" s="2290"/>
      <c r="AC120" s="2290"/>
    </row>
    <row r="121" spans="1:57" s="2075" customFormat="1" ht="15" customHeight="1" thickBot="1" x14ac:dyDescent="0.35">
      <c r="A121" s="3612" t="s">
        <v>2486</v>
      </c>
      <c r="B121" s="3612"/>
      <c r="C121" s="3612"/>
      <c r="D121" s="3612"/>
      <c r="E121" s="3612"/>
      <c r="F121" s="3612"/>
      <c r="G121" s="3612"/>
      <c r="H121" s="3612"/>
      <c r="I121" s="3612"/>
      <c r="J121" s="3612"/>
      <c r="K121" s="3612"/>
      <c r="L121" s="3612"/>
      <c r="M121" s="3612"/>
      <c r="N121" s="3612"/>
      <c r="O121" s="3612"/>
      <c r="P121" s="3612"/>
      <c r="Q121" s="3612"/>
      <c r="R121" s="3612"/>
      <c r="S121" s="3612"/>
      <c r="T121" s="3612"/>
      <c r="U121" s="2177"/>
      <c r="V121" s="2178"/>
      <c r="W121" s="2178"/>
      <c r="X121" s="2178"/>
      <c r="Y121" s="2178"/>
      <c r="Z121" s="2178"/>
      <c r="AA121" s="2161" t="s">
        <v>1272</v>
      </c>
      <c r="AB121" s="1742">
        <f>AB117+AB119</f>
        <v>0</v>
      </c>
      <c r="AC121" s="2083"/>
    </row>
    <row r="122" spans="1:57" ht="4.5" customHeight="1" thickBot="1" x14ac:dyDescent="0.35">
      <c r="A122" s="2075"/>
      <c r="B122" s="2075"/>
      <c r="C122" s="2075"/>
      <c r="D122" s="2075"/>
      <c r="E122" s="2075"/>
      <c r="F122" s="2075"/>
      <c r="G122" s="2075"/>
      <c r="H122" s="2075"/>
      <c r="I122" s="2075"/>
      <c r="J122" s="2075"/>
      <c r="K122" s="2075"/>
      <c r="L122" s="2075"/>
      <c r="M122" s="2075"/>
      <c r="N122" s="2075"/>
      <c r="O122" s="2075"/>
      <c r="P122" s="2075"/>
      <c r="Q122" s="2075"/>
      <c r="R122" s="2075"/>
      <c r="S122" s="2075"/>
      <c r="T122" s="2075"/>
      <c r="U122" s="2075"/>
      <c r="V122" s="2075"/>
      <c r="W122" s="2075"/>
      <c r="X122" s="2075"/>
      <c r="Y122" s="2075"/>
      <c r="Z122" s="2075"/>
      <c r="AA122" s="2075"/>
      <c r="AB122" s="2075"/>
      <c r="AC122" s="2075"/>
      <c r="AD122" s="2083"/>
      <c r="AE122" s="2075"/>
      <c r="AF122" s="2075"/>
      <c r="AG122" s="2075"/>
      <c r="AH122" s="2075"/>
      <c r="AI122" s="2075"/>
      <c r="AJ122" s="2075"/>
      <c r="AK122" s="2075"/>
      <c r="AL122" s="2075"/>
      <c r="AM122" s="2075"/>
      <c r="AN122" s="2075"/>
      <c r="AO122" s="2075"/>
      <c r="AP122" s="2075"/>
      <c r="AQ122" s="2075"/>
      <c r="AR122" s="2075"/>
      <c r="AS122" s="2075"/>
      <c r="AT122" s="2075"/>
      <c r="AU122" s="2075"/>
      <c r="AV122" s="2075"/>
      <c r="AW122" s="2075"/>
      <c r="AX122" s="2075"/>
      <c r="AY122" s="2075"/>
      <c r="AZ122" s="2075"/>
      <c r="BA122" s="2075"/>
      <c r="BB122" s="2075"/>
      <c r="BC122" s="2075"/>
      <c r="BD122" s="2075"/>
      <c r="BE122" s="2075"/>
    </row>
    <row r="123" spans="1:57" s="2075" customFormat="1" ht="15" customHeight="1" thickBot="1" x14ac:dyDescent="0.35">
      <c r="A123" s="2180" t="s">
        <v>593</v>
      </c>
      <c r="B123" s="3594" t="s">
        <v>1347</v>
      </c>
      <c r="C123" s="3595"/>
      <c r="D123" s="3595"/>
      <c r="E123" s="3595"/>
      <c r="F123" s="3595"/>
      <c r="G123" s="3595"/>
      <c r="H123" s="3595"/>
      <c r="I123" s="3595"/>
      <c r="J123" s="3595"/>
      <c r="K123" s="3595"/>
      <c r="L123" s="3595"/>
      <c r="M123" s="3595"/>
      <c r="N123" s="3595"/>
      <c r="O123" s="3595"/>
      <c r="P123" s="3595"/>
      <c r="Q123" s="3595"/>
      <c r="R123" s="3595"/>
      <c r="S123" s="3595"/>
      <c r="T123" s="3595"/>
      <c r="U123" s="3595"/>
      <c r="V123" s="3595"/>
      <c r="W123" s="3595"/>
      <c r="X123" s="3595"/>
      <c r="Y123" s="3595"/>
      <c r="Z123" s="3595"/>
      <c r="AA123" s="3595"/>
      <c r="AB123" s="3595"/>
      <c r="AC123" s="3596"/>
      <c r="AQ123" s="2075" t="s">
        <v>1395</v>
      </c>
    </row>
    <row r="124" spans="1:57" s="2075" customFormat="1" ht="4.5" customHeight="1" thickBot="1" x14ac:dyDescent="0.35"/>
    <row r="125" spans="1:57" s="2075" customFormat="1" ht="13.2" customHeight="1" thickBot="1" x14ac:dyDescent="0.35">
      <c r="B125" s="2078"/>
      <c r="C125" s="2075" t="s">
        <v>1344</v>
      </c>
      <c r="AB125" s="1742" t="str">
        <f>IF(B125="x","6","0")</f>
        <v>0</v>
      </c>
    </row>
    <row r="126" spans="1:57" s="2075" customFormat="1" ht="4.5" customHeight="1" thickBot="1" x14ac:dyDescent="0.35"/>
    <row r="127" spans="1:57" s="2075" customFormat="1" ht="15" customHeight="1" thickBot="1" x14ac:dyDescent="0.35">
      <c r="A127" s="2180" t="s">
        <v>594</v>
      </c>
      <c r="B127" s="3594" t="s">
        <v>1348</v>
      </c>
      <c r="C127" s="3595"/>
      <c r="D127" s="3595"/>
      <c r="E127" s="3595"/>
      <c r="F127" s="3595"/>
      <c r="G127" s="3595"/>
      <c r="H127" s="3595"/>
      <c r="I127" s="3595"/>
      <c r="J127" s="3595"/>
      <c r="K127" s="3595"/>
      <c r="L127" s="3595"/>
      <c r="M127" s="3595"/>
      <c r="N127" s="3595"/>
      <c r="O127" s="3595"/>
      <c r="P127" s="3595"/>
      <c r="Q127" s="3595"/>
      <c r="R127" s="3595"/>
      <c r="S127" s="3595"/>
      <c r="T127" s="3595"/>
      <c r="U127" s="3595"/>
      <c r="V127" s="3595"/>
      <c r="W127" s="3595"/>
      <c r="X127" s="3595"/>
      <c r="Y127" s="3595"/>
      <c r="Z127" s="3595"/>
      <c r="AA127" s="3595"/>
      <c r="AB127" s="3595"/>
      <c r="AC127" s="3596"/>
    </row>
    <row r="128" spans="1:57" s="2075" customFormat="1" ht="4.5" customHeight="1" thickBot="1" x14ac:dyDescent="0.35">
      <c r="A128" s="2180"/>
      <c r="B128" s="2181"/>
      <c r="C128" s="2181"/>
      <c r="D128" s="2181"/>
      <c r="E128" s="2181"/>
      <c r="F128" s="2181"/>
      <c r="G128" s="2181"/>
      <c r="H128" s="2181"/>
      <c r="I128" s="2181"/>
      <c r="J128" s="2181"/>
      <c r="K128" s="2181"/>
      <c r="L128" s="2181"/>
      <c r="M128" s="2181"/>
      <c r="N128" s="2181"/>
      <c r="O128" s="2181"/>
      <c r="P128" s="2181"/>
      <c r="Q128" s="2181"/>
      <c r="R128" s="2181"/>
      <c r="S128" s="2181"/>
      <c r="T128" s="2181"/>
      <c r="U128" s="2181"/>
      <c r="V128" s="2181"/>
      <c r="W128" s="2181"/>
      <c r="X128" s="2181"/>
      <c r="Y128" s="2181"/>
      <c r="Z128" s="2181"/>
      <c r="AA128" s="2181"/>
      <c r="AB128" s="2181"/>
      <c r="AC128" s="2181"/>
    </row>
    <row r="129" spans="1:29" s="2075" customFormat="1" ht="13.2" customHeight="1" thickBot="1" x14ac:dyDescent="0.35">
      <c r="B129" s="2078"/>
      <c r="C129" s="2075" t="s">
        <v>1343</v>
      </c>
      <c r="AB129" s="2139" t="str">
        <f>IF(B129="x","2","0")</f>
        <v>0</v>
      </c>
    </row>
    <row r="130" spans="1:29" s="2075" customFormat="1" ht="4.5" customHeight="1" thickBot="1" x14ac:dyDescent="0.35">
      <c r="AB130" s="439"/>
    </row>
    <row r="131" spans="1:29" s="2075" customFormat="1" ht="13.2" customHeight="1" thickBot="1" x14ac:dyDescent="0.35">
      <c r="B131" s="2078"/>
      <c r="C131" s="2075" t="s">
        <v>2661</v>
      </c>
      <c r="AB131" s="2139" t="str">
        <f>IF(B131="x","3","0")</f>
        <v>0</v>
      </c>
    </row>
    <row r="132" spans="1:29" s="2075" customFormat="1" ht="4.5" customHeight="1" thickBot="1" x14ac:dyDescent="0.35">
      <c r="AB132" s="439"/>
    </row>
    <row r="133" spans="1:29" s="2075" customFormat="1" ht="13.2" customHeight="1" thickBot="1" x14ac:dyDescent="0.35">
      <c r="B133" s="2078"/>
      <c r="C133" s="2075" t="s">
        <v>2662</v>
      </c>
      <c r="AB133" s="2139" t="str">
        <f>IF(B133="x","4","0")</f>
        <v>0</v>
      </c>
    </row>
    <row r="134" spans="1:29" s="2075" customFormat="1" ht="15" customHeight="1" thickBot="1" x14ac:dyDescent="0.35">
      <c r="A134" s="3612" t="s">
        <v>2711</v>
      </c>
      <c r="B134" s="3612"/>
      <c r="C134" s="3612"/>
      <c r="D134" s="3612"/>
      <c r="E134" s="3612"/>
      <c r="F134" s="3612"/>
      <c r="G134" s="3612"/>
      <c r="H134" s="3612"/>
      <c r="I134" s="3612"/>
      <c r="J134" s="3612"/>
      <c r="K134" s="3612"/>
      <c r="L134" s="3612"/>
      <c r="M134" s="3612"/>
      <c r="N134" s="3612"/>
      <c r="O134" s="3612"/>
      <c r="P134" s="3612"/>
      <c r="Q134" s="3612"/>
      <c r="R134" s="3612"/>
      <c r="S134" s="3612"/>
      <c r="T134" s="3612"/>
      <c r="U134" s="2177"/>
      <c r="V134" s="2178"/>
      <c r="W134" s="2178"/>
      <c r="X134" s="2178"/>
      <c r="Y134" s="2178"/>
      <c r="Z134" s="2178"/>
      <c r="AA134" s="2161" t="s">
        <v>1272</v>
      </c>
      <c r="AB134" s="1742">
        <f>AB129+AB131+AB133</f>
        <v>0</v>
      </c>
      <c r="AC134" s="2083"/>
    </row>
    <row r="135" spans="1:29" s="2075" customFormat="1" ht="4.5" customHeight="1" thickBot="1" x14ac:dyDescent="0.35"/>
    <row r="136" spans="1:29" s="2075" customFormat="1" ht="15" customHeight="1" thickBot="1" x14ac:dyDescent="0.35">
      <c r="A136" s="2180" t="s">
        <v>610</v>
      </c>
      <c r="B136" s="3594" t="s">
        <v>1349</v>
      </c>
      <c r="C136" s="3595"/>
      <c r="D136" s="3595"/>
      <c r="E136" s="3595"/>
      <c r="F136" s="3595"/>
      <c r="G136" s="3595"/>
      <c r="H136" s="3595"/>
      <c r="I136" s="3595"/>
      <c r="J136" s="3595"/>
      <c r="K136" s="3595"/>
      <c r="L136" s="3595"/>
      <c r="M136" s="3595"/>
      <c r="N136" s="3595"/>
      <c r="O136" s="3595"/>
      <c r="P136" s="3595"/>
      <c r="Q136" s="3595"/>
      <c r="R136" s="3595"/>
      <c r="S136" s="3595"/>
      <c r="T136" s="3595"/>
      <c r="U136" s="3595"/>
      <c r="V136" s="3595"/>
      <c r="W136" s="3595"/>
      <c r="X136" s="3595"/>
      <c r="Y136" s="3595"/>
      <c r="Z136" s="3595"/>
      <c r="AA136" s="3595"/>
      <c r="AB136" s="3595"/>
      <c r="AC136" s="3596"/>
    </row>
    <row r="137" spans="1:29" s="2075" customFormat="1" ht="4.5" customHeight="1" thickBot="1" x14ac:dyDescent="0.35">
      <c r="A137" s="2180"/>
      <c r="B137" s="2181"/>
      <c r="C137" s="2181"/>
      <c r="D137" s="2181"/>
      <c r="E137" s="2181"/>
      <c r="F137" s="2181"/>
      <c r="G137" s="2181"/>
      <c r="H137" s="2181"/>
      <c r="I137" s="2181"/>
      <c r="J137" s="2181"/>
      <c r="K137" s="2181"/>
      <c r="L137" s="2181"/>
      <c r="M137" s="2181"/>
      <c r="N137" s="2181"/>
      <c r="O137" s="2181"/>
      <c r="P137" s="2181"/>
      <c r="Q137" s="2181"/>
      <c r="R137" s="2181"/>
      <c r="S137" s="2181"/>
      <c r="T137" s="2181"/>
      <c r="U137" s="2181"/>
      <c r="V137" s="2181"/>
      <c r="W137" s="2181"/>
      <c r="X137" s="2181"/>
      <c r="Y137" s="2181"/>
      <c r="Z137" s="2181"/>
      <c r="AA137" s="2181"/>
      <c r="AB137" s="2181"/>
      <c r="AC137" s="2181"/>
    </row>
    <row r="138" spans="1:29" s="2075" customFormat="1" ht="13.2" customHeight="1" thickBot="1" x14ac:dyDescent="0.35">
      <c r="B138" s="2078"/>
      <c r="C138" s="3589" t="s">
        <v>1375</v>
      </c>
      <c r="D138" s="3589"/>
      <c r="E138" s="3589"/>
      <c r="F138" s="3589"/>
      <c r="G138" s="3589"/>
      <c r="H138" s="3589"/>
      <c r="I138" s="3589"/>
      <c r="J138" s="3589"/>
      <c r="K138" s="3589"/>
      <c r="L138" s="3589"/>
      <c r="M138" s="3589"/>
      <c r="N138" s="3589"/>
      <c r="O138" s="3589"/>
      <c r="P138" s="3589"/>
      <c r="Q138" s="3589"/>
      <c r="R138" s="3589"/>
      <c r="S138" s="3589"/>
      <c r="T138" s="3589"/>
      <c r="U138" s="3589"/>
      <c r="V138" s="3589"/>
      <c r="W138" s="3589"/>
      <c r="X138" s="3589"/>
      <c r="Y138" s="3589"/>
      <c r="Z138" s="3589"/>
      <c r="AA138" s="2080"/>
    </row>
    <row r="139" spans="1:29" s="2075" customFormat="1" ht="4.5" customHeight="1" thickBot="1" x14ac:dyDescent="0.35">
      <c r="A139" s="2180"/>
      <c r="B139" s="2181"/>
      <c r="C139" s="2181"/>
      <c r="D139" s="2181"/>
      <c r="E139" s="2181"/>
      <c r="F139" s="2181"/>
      <c r="G139" s="2181"/>
      <c r="H139" s="2181"/>
      <c r="I139" s="2181"/>
      <c r="J139" s="2181"/>
      <c r="K139" s="2181"/>
      <c r="L139" s="2181"/>
      <c r="M139" s="2181"/>
      <c r="N139" s="2181"/>
      <c r="O139" s="2181"/>
      <c r="P139" s="2181"/>
      <c r="Q139" s="2181"/>
      <c r="R139" s="2181"/>
      <c r="S139" s="2181"/>
      <c r="T139" s="2181"/>
      <c r="U139" s="2181"/>
      <c r="V139" s="2181"/>
      <c r="W139" s="2181"/>
      <c r="X139" s="2181"/>
      <c r="Y139" s="2181"/>
      <c r="Z139" s="2181"/>
      <c r="AA139" s="2181"/>
      <c r="AB139" s="2181"/>
      <c r="AC139" s="2181"/>
    </row>
    <row r="140" spans="1:29" s="2075" customFormat="1" ht="13.2" customHeight="1" thickBot="1" x14ac:dyDescent="0.35">
      <c r="B140" s="2078"/>
      <c r="C140" s="3589" t="s">
        <v>1340</v>
      </c>
      <c r="D140" s="3589"/>
      <c r="E140" s="3589"/>
      <c r="F140" s="3589"/>
      <c r="G140" s="3589"/>
      <c r="H140" s="3589"/>
      <c r="I140" s="3589"/>
      <c r="J140" s="3589"/>
      <c r="K140" s="3589"/>
      <c r="L140" s="3589"/>
      <c r="M140" s="3589"/>
      <c r="N140" s="3589"/>
      <c r="O140" s="3589"/>
      <c r="P140" s="3589"/>
      <c r="Q140" s="3589"/>
      <c r="R140" s="3589"/>
      <c r="S140" s="3589"/>
      <c r="T140" s="3589"/>
      <c r="U140" s="3589"/>
      <c r="V140" s="3589"/>
      <c r="W140" s="3589"/>
      <c r="X140" s="3589"/>
      <c r="Y140" s="3589"/>
      <c r="Z140" s="3589"/>
      <c r="AA140" s="3589"/>
      <c r="AB140" s="3589"/>
      <c r="AC140" s="3589"/>
    </row>
    <row r="141" spans="1:29" s="2075" customFormat="1" ht="14.4" customHeight="1" thickBot="1" x14ac:dyDescent="0.35">
      <c r="C141" s="3589"/>
      <c r="D141" s="3589"/>
      <c r="E141" s="3589"/>
      <c r="F141" s="3589"/>
      <c r="G141" s="3589"/>
      <c r="H141" s="3589"/>
      <c r="I141" s="3589"/>
      <c r="J141" s="3589"/>
      <c r="K141" s="3589"/>
      <c r="L141" s="3589"/>
      <c r="M141" s="3589"/>
      <c r="N141" s="3589"/>
      <c r="O141" s="3589"/>
      <c r="P141" s="3589"/>
      <c r="Q141" s="3589"/>
      <c r="R141" s="3589"/>
      <c r="S141" s="3589"/>
      <c r="T141" s="3589"/>
      <c r="U141" s="3589"/>
      <c r="V141" s="3589"/>
      <c r="W141" s="3589"/>
      <c r="X141" s="3589"/>
      <c r="Y141" s="3589"/>
      <c r="Z141" s="3589"/>
      <c r="AA141" s="3589"/>
      <c r="AB141" s="3589"/>
      <c r="AC141" s="3589"/>
    </row>
    <row r="142" spans="1:29" s="2075" customFormat="1" ht="13.2" customHeight="1" thickBot="1" x14ac:dyDescent="0.35">
      <c r="B142" s="2078"/>
      <c r="C142" s="3589" t="s">
        <v>2620</v>
      </c>
      <c r="D142" s="3589"/>
      <c r="E142" s="3589"/>
      <c r="F142" s="3589"/>
      <c r="G142" s="3589"/>
      <c r="H142" s="3589"/>
      <c r="I142" s="3589"/>
      <c r="J142" s="3589"/>
      <c r="K142" s="3589"/>
      <c r="L142" s="3589"/>
      <c r="M142" s="3589"/>
      <c r="N142" s="3589"/>
      <c r="O142" s="3589"/>
      <c r="P142" s="3589"/>
      <c r="Q142" s="3589"/>
      <c r="R142" s="3589"/>
      <c r="S142" s="3589"/>
      <c r="T142" s="3589"/>
      <c r="U142" s="3589"/>
      <c r="V142" s="3589"/>
      <c r="W142" s="3589"/>
      <c r="X142" s="3589"/>
      <c r="Y142" s="3589"/>
      <c r="Z142" s="3589"/>
      <c r="AA142" s="3589"/>
      <c r="AB142" s="3589"/>
      <c r="AC142" s="3589"/>
    </row>
    <row r="143" spans="1:29" s="2075" customFormat="1" ht="16.2" customHeight="1" thickBot="1" x14ac:dyDescent="0.35">
      <c r="C143" s="3589"/>
      <c r="D143" s="3589"/>
      <c r="E143" s="3589"/>
      <c r="F143" s="3589"/>
      <c r="G143" s="3589"/>
      <c r="H143" s="3589"/>
      <c r="I143" s="3589"/>
      <c r="J143" s="3589"/>
      <c r="K143" s="3589"/>
      <c r="L143" s="3589"/>
      <c r="M143" s="3589"/>
      <c r="N143" s="3589"/>
      <c r="O143" s="3589"/>
      <c r="P143" s="3589"/>
      <c r="Q143" s="3589"/>
      <c r="R143" s="3589"/>
      <c r="S143" s="3589"/>
      <c r="T143" s="3589"/>
      <c r="U143" s="3589"/>
      <c r="V143" s="3589"/>
      <c r="W143" s="3589"/>
      <c r="X143" s="3589"/>
      <c r="Y143" s="3589"/>
      <c r="Z143" s="3589"/>
      <c r="AA143" s="3589"/>
      <c r="AB143" s="3589"/>
      <c r="AC143" s="3589"/>
    </row>
    <row r="144" spans="1:29" s="2075" customFormat="1" ht="13.2" customHeight="1" thickBot="1" x14ac:dyDescent="0.35">
      <c r="B144" s="2078"/>
      <c r="C144" s="3593" t="s">
        <v>2621</v>
      </c>
      <c r="D144" s="3593"/>
      <c r="E144" s="3593"/>
      <c r="F144" s="3593"/>
      <c r="G144" s="3593"/>
      <c r="H144" s="3593"/>
      <c r="I144" s="3593"/>
      <c r="J144" s="3593"/>
      <c r="K144" s="3593"/>
      <c r="L144" s="3593"/>
      <c r="M144" s="3593"/>
      <c r="N144" s="3593"/>
      <c r="O144" s="3593"/>
      <c r="P144" s="3593"/>
      <c r="Q144" s="3593"/>
      <c r="R144" s="3593"/>
      <c r="S144" s="3593"/>
      <c r="T144" s="3593"/>
      <c r="U144" s="3593"/>
      <c r="V144" s="3593"/>
      <c r="W144" s="3593"/>
      <c r="X144" s="3593"/>
      <c r="Y144" s="3593"/>
      <c r="Z144" s="3593"/>
      <c r="AA144" s="3593"/>
      <c r="AB144" s="3593"/>
      <c r="AC144" s="3593"/>
    </row>
    <row r="145" spans="1:57" s="2075" customFormat="1" ht="14.4" customHeight="1" thickBot="1" x14ac:dyDescent="0.35">
      <c r="C145" s="3593"/>
      <c r="D145" s="3593"/>
      <c r="E145" s="3593"/>
      <c r="F145" s="3593"/>
      <c r="G145" s="3593"/>
      <c r="H145" s="3593"/>
      <c r="I145" s="3593"/>
      <c r="J145" s="3593"/>
      <c r="K145" s="3593"/>
      <c r="L145" s="3593"/>
      <c r="M145" s="3593"/>
      <c r="N145" s="3593"/>
      <c r="O145" s="3593"/>
      <c r="P145" s="3593"/>
      <c r="Q145" s="3593"/>
      <c r="R145" s="3593"/>
      <c r="S145" s="3593"/>
      <c r="T145" s="3593"/>
      <c r="U145" s="3593"/>
      <c r="V145" s="3593"/>
      <c r="W145" s="3593"/>
      <c r="X145" s="3593"/>
      <c r="Y145" s="3593"/>
      <c r="Z145" s="3593"/>
      <c r="AA145" s="3593"/>
      <c r="AB145" s="3593"/>
      <c r="AC145" s="3593"/>
    </row>
    <row r="146" spans="1:57" s="2075" customFormat="1" ht="13.2" customHeight="1" thickBot="1" x14ac:dyDescent="0.35">
      <c r="B146" s="2078"/>
      <c r="C146" s="3589" t="s">
        <v>1341</v>
      </c>
      <c r="D146" s="3589"/>
      <c r="E146" s="3589"/>
      <c r="F146" s="3589"/>
      <c r="G146" s="3589"/>
      <c r="H146" s="3589"/>
      <c r="I146" s="3589"/>
      <c r="J146" s="3589"/>
      <c r="K146" s="3589"/>
      <c r="L146" s="3589"/>
      <c r="M146" s="3589"/>
      <c r="N146" s="3589"/>
      <c r="O146" s="3589"/>
      <c r="P146" s="3589"/>
      <c r="Q146" s="3589"/>
      <c r="R146" s="3589"/>
      <c r="S146" s="3589"/>
      <c r="T146" s="3589"/>
      <c r="U146" s="3589"/>
      <c r="V146" s="3589"/>
      <c r="W146" s="3589"/>
      <c r="X146" s="3589"/>
      <c r="Y146" s="3589"/>
      <c r="Z146" s="3589"/>
      <c r="AA146" s="2080"/>
    </row>
    <row r="147" spans="1:57" s="2075" customFormat="1" ht="4.5" customHeight="1" thickBot="1" x14ac:dyDescent="0.35"/>
    <row r="148" spans="1:57" s="2075" customFormat="1" ht="13.2" customHeight="1" thickBot="1" x14ac:dyDescent="0.35">
      <c r="B148" s="2078"/>
      <c r="C148" s="3589" t="s">
        <v>1342</v>
      </c>
      <c r="D148" s="3589"/>
      <c r="E148" s="3589"/>
      <c r="F148" s="3589"/>
      <c r="G148" s="3589"/>
      <c r="H148" s="3589"/>
      <c r="I148" s="3589"/>
      <c r="J148" s="3589"/>
      <c r="K148" s="3589"/>
      <c r="L148" s="3589"/>
      <c r="M148" s="3589"/>
      <c r="N148" s="3589"/>
      <c r="O148" s="3589"/>
      <c r="P148" s="3589"/>
      <c r="Q148" s="3589"/>
      <c r="R148" s="3589"/>
      <c r="S148" s="3589"/>
      <c r="T148" s="3589"/>
      <c r="U148" s="3589"/>
      <c r="V148" s="3589"/>
      <c r="W148" s="3589"/>
      <c r="X148" s="3589"/>
      <c r="Y148" s="3589"/>
      <c r="Z148" s="3589"/>
      <c r="AA148" s="2080"/>
    </row>
    <row r="149" spans="1:57" s="2075" customFormat="1" ht="4.5" customHeight="1" thickBot="1" x14ac:dyDescent="0.35"/>
    <row r="150" spans="1:57" s="2075" customFormat="1" ht="13.2" customHeight="1" thickBot="1" x14ac:dyDescent="0.35">
      <c r="A150" s="2094"/>
      <c r="B150" s="2181"/>
      <c r="C150" s="2166"/>
      <c r="D150" s="2176"/>
      <c r="E150" s="2078"/>
      <c r="F150" s="3613" t="s">
        <v>1352</v>
      </c>
      <c r="G150" s="3614"/>
      <c r="H150" s="3614"/>
      <c r="I150" s="3614"/>
      <c r="J150" s="3614"/>
      <c r="K150" s="3614"/>
      <c r="L150" s="3614"/>
      <c r="M150" s="3614"/>
      <c r="N150" s="3614"/>
      <c r="O150" s="3614"/>
      <c r="P150" s="3614"/>
      <c r="Q150" s="3614"/>
      <c r="R150" s="3614"/>
      <c r="S150" s="3614"/>
      <c r="T150" s="3614"/>
      <c r="U150" s="3614"/>
      <c r="V150" s="3614"/>
      <c r="W150" s="3614"/>
      <c r="X150" s="3614"/>
      <c r="Y150" s="3614"/>
      <c r="Z150" s="3614"/>
      <c r="AA150" s="2176"/>
      <c r="AB150" s="2181"/>
      <c r="AC150" s="2181"/>
    </row>
    <row r="151" spans="1:57" s="2075" customFormat="1" ht="4.5" customHeight="1" thickBot="1" x14ac:dyDescent="0.35"/>
    <row r="152" spans="1:57" s="2075" customFormat="1" ht="13.2" customHeight="1" thickBot="1" x14ac:dyDescent="0.35">
      <c r="B152" s="2179" t="str">
        <f>IF(AND(B138="x",B140="x",B142="x",B144="x",B146="x",B148="x",E150="x"),"x","")</f>
        <v/>
      </c>
      <c r="C152" s="3589" t="s">
        <v>1412</v>
      </c>
      <c r="D152" s="3589"/>
      <c r="E152" s="3589"/>
      <c r="F152" s="3589"/>
      <c r="G152" s="3589"/>
      <c r="H152" s="3589"/>
      <c r="I152" s="3589"/>
      <c r="J152" s="3589"/>
      <c r="K152" s="3589"/>
      <c r="L152" s="3589"/>
      <c r="M152" s="3589"/>
      <c r="N152" s="3589"/>
      <c r="O152" s="3589"/>
      <c r="P152" s="3589"/>
      <c r="Q152" s="3589"/>
      <c r="R152" s="3589"/>
      <c r="S152" s="3589"/>
      <c r="T152" s="3589"/>
      <c r="U152" s="3589"/>
      <c r="V152" s="3589"/>
      <c r="W152" s="3589"/>
      <c r="X152" s="3589"/>
      <c r="Y152" s="3589"/>
      <c r="Z152" s="3589"/>
      <c r="AB152" s="1742">
        <f>IF(B152="x",5,0)</f>
        <v>0</v>
      </c>
    </row>
    <row r="153" spans="1:57" s="2075" customFormat="1" ht="4.5" customHeight="1" thickBot="1" x14ac:dyDescent="0.35">
      <c r="C153" s="3589"/>
      <c r="D153" s="3589"/>
      <c r="E153" s="3589"/>
      <c r="F153" s="3589"/>
      <c r="G153" s="3589"/>
      <c r="H153" s="3589"/>
      <c r="I153" s="3589"/>
      <c r="J153" s="3589"/>
      <c r="K153" s="3589"/>
      <c r="L153" s="3589"/>
      <c r="M153" s="3589"/>
      <c r="N153" s="3589"/>
      <c r="O153" s="3589"/>
      <c r="P153" s="3589"/>
      <c r="Q153" s="3589"/>
      <c r="R153" s="3589"/>
      <c r="S153" s="3589"/>
      <c r="T153" s="3589"/>
      <c r="U153" s="3589"/>
      <c r="V153" s="3589"/>
      <c r="W153" s="3589"/>
      <c r="X153" s="3589"/>
      <c r="Y153" s="3589"/>
      <c r="Z153" s="3589"/>
    </row>
    <row r="154" spans="1:57" s="2075" customFormat="1" ht="15" customHeight="1" thickBot="1" x14ac:dyDescent="0.35">
      <c r="A154" s="2077" t="s">
        <v>613</v>
      </c>
      <c r="B154" s="3594" t="s">
        <v>1350</v>
      </c>
      <c r="C154" s="3595"/>
      <c r="D154" s="3595"/>
      <c r="E154" s="3595"/>
      <c r="F154" s="3595"/>
      <c r="G154" s="3595"/>
      <c r="H154" s="3595"/>
      <c r="I154" s="3595"/>
      <c r="J154" s="3595"/>
      <c r="K154" s="3595"/>
      <c r="L154" s="3595"/>
      <c r="M154" s="3595"/>
      <c r="N154" s="3595"/>
      <c r="O154" s="3595"/>
      <c r="P154" s="3595"/>
      <c r="Q154" s="3595"/>
      <c r="R154" s="3595"/>
      <c r="S154" s="3595"/>
      <c r="T154" s="3595"/>
      <c r="U154" s="3595"/>
      <c r="V154" s="3595"/>
      <c r="W154" s="3595"/>
      <c r="X154" s="3595"/>
      <c r="Y154" s="3595"/>
      <c r="Z154" s="3595"/>
      <c r="AA154" s="3595"/>
      <c r="AB154" s="3595"/>
      <c r="AC154" s="3596"/>
    </row>
    <row r="155" spans="1:57" s="2075" customFormat="1" ht="4.2" customHeight="1" thickBot="1" x14ac:dyDescent="0.35"/>
    <row r="156" spans="1:57" s="2075" customFormat="1" ht="13.2" customHeight="1" thickBot="1" x14ac:dyDescent="0.35">
      <c r="B156" s="2078"/>
      <c r="C156" s="3599" t="s">
        <v>34</v>
      </c>
      <c r="D156" s="3599"/>
      <c r="E156" s="3599"/>
      <c r="F156" s="3599"/>
      <c r="G156" s="3599"/>
      <c r="H156" s="3599"/>
      <c r="I156" s="3599"/>
      <c r="J156" s="3599"/>
      <c r="K156" s="3599"/>
      <c r="L156" s="3599"/>
      <c r="M156" s="3599"/>
      <c r="N156" s="3599"/>
      <c r="O156" s="3599"/>
      <c r="P156" s="3599"/>
      <c r="Q156" s="3599"/>
      <c r="R156" s="3599"/>
      <c r="S156" s="3599"/>
      <c r="T156" s="3599"/>
      <c r="U156" s="3599"/>
      <c r="V156" s="3599"/>
      <c r="W156" s="3599"/>
      <c r="X156" s="3599"/>
      <c r="Y156" s="3599"/>
      <c r="Z156" s="3599"/>
      <c r="AB156" s="1742" t="str">
        <f>IF(B156="x","1","0")</f>
        <v>0</v>
      </c>
    </row>
    <row r="157" spans="1:57" s="2075" customFormat="1" ht="15" customHeight="1" thickBot="1" x14ac:dyDescent="0.35">
      <c r="C157" s="3599"/>
      <c r="D157" s="3599"/>
      <c r="E157" s="3599"/>
      <c r="F157" s="3599"/>
      <c r="G157" s="3599"/>
      <c r="H157" s="3599"/>
      <c r="I157" s="3599"/>
      <c r="J157" s="3599"/>
      <c r="K157" s="3599"/>
      <c r="L157" s="3599"/>
      <c r="M157" s="3599"/>
      <c r="N157" s="3599"/>
      <c r="O157" s="3599"/>
      <c r="P157" s="3599"/>
      <c r="Q157" s="3599"/>
      <c r="R157" s="3599"/>
      <c r="S157" s="3599"/>
      <c r="T157" s="3599"/>
      <c r="U157" s="3599"/>
      <c r="V157" s="3599"/>
      <c r="W157" s="3599"/>
      <c r="X157" s="3599"/>
      <c r="Y157" s="3599"/>
      <c r="Z157" s="3599"/>
    </row>
    <row r="158" spans="1:57" s="2075" customFormat="1" ht="15" customHeight="1" thickBot="1" x14ac:dyDescent="0.35">
      <c r="A158" s="2077" t="s">
        <v>615</v>
      </c>
      <c r="B158" s="3615" t="s">
        <v>1351</v>
      </c>
      <c r="C158" s="3616"/>
      <c r="D158" s="3616"/>
      <c r="E158" s="3616"/>
      <c r="F158" s="3616"/>
      <c r="G158" s="3616"/>
      <c r="H158" s="3616"/>
      <c r="I158" s="3616"/>
      <c r="J158" s="3616"/>
      <c r="K158" s="3616"/>
      <c r="L158" s="3616"/>
      <c r="M158" s="3616"/>
      <c r="N158" s="3616"/>
      <c r="O158" s="3616"/>
      <c r="P158" s="3616"/>
      <c r="Q158" s="3616"/>
      <c r="R158" s="3616"/>
      <c r="S158" s="3616"/>
      <c r="T158" s="3616"/>
      <c r="U158" s="3616"/>
      <c r="V158" s="3616"/>
      <c r="W158" s="3616"/>
      <c r="X158" s="3616"/>
      <c r="Y158" s="3616"/>
      <c r="Z158" s="3616"/>
      <c r="AA158" s="3616"/>
      <c r="AB158" s="3616"/>
      <c r="AC158" s="3617"/>
    </row>
    <row r="159" spans="1:57" s="2075" customFormat="1" ht="5.4" customHeight="1" thickBot="1" x14ac:dyDescent="0.35"/>
    <row r="160" spans="1:57" s="2075" customFormat="1" ht="13.2" customHeight="1" thickBot="1" x14ac:dyDescent="0.35">
      <c r="B160" s="2078"/>
      <c r="C160" s="3599" t="s">
        <v>2686</v>
      </c>
      <c r="D160" s="3599"/>
      <c r="E160" s="3599"/>
      <c r="F160" s="3599"/>
      <c r="G160" s="3599"/>
      <c r="H160" s="3599"/>
      <c r="I160" s="3599"/>
      <c r="J160" s="3599"/>
      <c r="K160" s="3599"/>
      <c r="L160" s="3599"/>
      <c r="M160" s="3599"/>
      <c r="N160" s="3599"/>
      <c r="O160" s="3599"/>
      <c r="P160" s="3599"/>
      <c r="Q160" s="3599"/>
      <c r="R160" s="3599"/>
      <c r="S160" s="3599"/>
      <c r="T160" s="3599"/>
      <c r="U160" s="3599"/>
      <c r="V160" s="3599"/>
      <c r="W160" s="3599"/>
      <c r="X160" s="3599"/>
      <c r="Y160" s="3599"/>
      <c r="Z160" s="3599"/>
      <c r="AB160" s="1742" t="str">
        <f>IF(B160="x","1","0")</f>
        <v>0</v>
      </c>
      <c r="AE160" s="2175"/>
      <c r="AF160" s="2175"/>
      <c r="AG160" s="2175"/>
      <c r="AH160" s="2175"/>
      <c r="AI160" s="2175"/>
      <c r="AJ160" s="2175"/>
      <c r="AK160" s="2175"/>
      <c r="AL160" s="2175"/>
      <c r="AM160" s="2175"/>
      <c r="AN160" s="2175"/>
      <c r="AO160" s="2175"/>
      <c r="AP160" s="2175"/>
      <c r="AQ160" s="2175"/>
      <c r="AR160" s="2175"/>
      <c r="AS160" s="2175"/>
      <c r="AT160" s="2175"/>
      <c r="AU160" s="2175"/>
      <c r="AV160" s="2175"/>
      <c r="AW160" s="2175"/>
      <c r="AX160" s="2175"/>
      <c r="AY160" s="2175"/>
      <c r="AZ160" s="2175"/>
      <c r="BA160" s="2175"/>
      <c r="BB160" s="2175"/>
      <c r="BC160" s="2175"/>
      <c r="BD160" s="2175"/>
      <c r="BE160" s="2175"/>
    </row>
    <row r="161" spans="1:57" s="2075" customFormat="1" ht="15" customHeight="1" x14ac:dyDescent="0.3">
      <c r="C161" s="3599"/>
      <c r="D161" s="3599"/>
      <c r="E161" s="3599"/>
      <c r="F161" s="3599"/>
      <c r="G161" s="3599"/>
      <c r="H161" s="3599"/>
      <c r="I161" s="3599"/>
      <c r="J161" s="3599"/>
      <c r="K161" s="3599"/>
      <c r="L161" s="3599"/>
      <c r="M161" s="3599"/>
      <c r="N161" s="3599"/>
      <c r="O161" s="3599"/>
      <c r="P161" s="3599"/>
      <c r="Q161" s="3599"/>
      <c r="R161" s="3599"/>
      <c r="S161" s="3599"/>
      <c r="T161" s="3599"/>
      <c r="U161" s="3599"/>
      <c r="V161" s="3599"/>
      <c r="W161" s="3599"/>
      <c r="X161" s="3599"/>
      <c r="Y161" s="3599"/>
      <c r="Z161" s="3599"/>
      <c r="AE161" s="2175"/>
      <c r="AF161" s="2175"/>
      <c r="AG161" s="2175"/>
      <c r="AH161" s="2175"/>
      <c r="AI161" s="2175"/>
      <c r="AJ161" s="2175"/>
      <c r="AK161" s="2175"/>
      <c r="AL161" s="2175"/>
      <c r="AM161" s="2175"/>
      <c r="AN161" s="2175"/>
      <c r="AO161" s="2175"/>
      <c r="AP161" s="2175"/>
      <c r="AQ161" s="2175"/>
      <c r="AR161" s="2175"/>
      <c r="AS161" s="2175"/>
      <c r="AT161" s="2175"/>
      <c r="AU161" s="2175"/>
      <c r="AV161" s="2175"/>
      <c r="AW161" s="2175"/>
      <c r="AX161" s="2175"/>
      <c r="AY161" s="2175"/>
      <c r="AZ161" s="2175"/>
      <c r="BA161" s="2175"/>
      <c r="BB161" s="2175"/>
      <c r="BC161" s="2175"/>
      <c r="BD161" s="2175"/>
      <c r="BE161" s="2175"/>
    </row>
    <row r="162" spans="1:57" s="2075" customFormat="1" ht="15" customHeight="1" x14ac:dyDescent="0.3">
      <c r="A162" s="2175"/>
      <c r="B162" s="2175"/>
      <c r="C162" s="2175"/>
      <c r="D162" s="2175"/>
      <c r="E162" s="2175"/>
      <c r="F162" s="2175"/>
      <c r="G162" s="2175"/>
      <c r="H162" s="2175"/>
      <c r="I162" s="2175"/>
      <c r="J162" s="2175"/>
      <c r="K162" s="2175"/>
      <c r="L162" s="2175"/>
      <c r="M162" s="2175"/>
      <c r="N162" s="2175"/>
      <c r="O162" s="2175"/>
      <c r="P162" s="2175"/>
      <c r="Q162" s="2175"/>
      <c r="R162" s="2175"/>
      <c r="S162" s="2175"/>
      <c r="T162" s="2175"/>
      <c r="U162" s="2175"/>
      <c r="V162" s="2175"/>
      <c r="W162" s="2175"/>
      <c r="X162" s="2175"/>
      <c r="Y162" s="2175"/>
      <c r="Z162" s="2175"/>
      <c r="AA162" s="2175"/>
      <c r="AB162" s="2175"/>
      <c r="AC162" s="2175"/>
      <c r="AE162" s="2175"/>
      <c r="AF162" s="2175"/>
      <c r="AG162" s="2175"/>
      <c r="AH162" s="2175"/>
      <c r="AI162" s="2175"/>
      <c r="AJ162" s="2175"/>
      <c r="AK162" s="2175"/>
      <c r="AL162" s="2175"/>
      <c r="AM162" s="2175"/>
      <c r="AN162" s="2175"/>
      <c r="AO162" s="2175"/>
      <c r="AP162" s="2175"/>
      <c r="AQ162" s="2175"/>
      <c r="AR162" s="2175"/>
      <c r="AS162" s="2175"/>
      <c r="AT162" s="2175"/>
      <c r="AU162" s="2175"/>
      <c r="AV162" s="2175"/>
      <c r="AW162" s="2175"/>
      <c r="AX162" s="2175"/>
      <c r="AY162" s="2175"/>
      <c r="AZ162" s="2175"/>
      <c r="BA162" s="2175"/>
      <c r="BB162" s="2175"/>
      <c r="BC162" s="2175"/>
      <c r="BD162" s="2175"/>
      <c r="BE162" s="2175"/>
    </row>
    <row r="163" spans="1:57" x14ac:dyDescent="0.3">
      <c r="Z163" s="2075"/>
      <c r="AA163" s="2075"/>
      <c r="AB163" s="2075"/>
      <c r="AC163" s="2075"/>
    </row>
    <row r="164" spans="1:57" s="2075" customFormat="1" x14ac:dyDescent="0.3">
      <c r="AE164" s="2175"/>
      <c r="AF164" s="2175"/>
      <c r="AG164" s="2175"/>
      <c r="AH164" s="2175"/>
      <c r="AI164" s="2175"/>
      <c r="AJ164" s="2175"/>
      <c r="AK164" s="2175"/>
      <c r="AL164" s="2175"/>
      <c r="AM164" s="2175"/>
      <c r="AN164" s="2175"/>
      <c r="AO164" s="2175"/>
      <c r="AP164" s="2175"/>
      <c r="AQ164" s="2175"/>
      <c r="AR164" s="2175"/>
      <c r="AS164" s="2175"/>
      <c r="AT164" s="2175"/>
      <c r="AU164" s="2175"/>
      <c r="AV164" s="2175"/>
      <c r="AW164" s="2175"/>
      <c r="AX164" s="2175"/>
      <c r="AY164" s="2175"/>
      <c r="AZ164" s="2175"/>
      <c r="BA164" s="2175"/>
      <c r="BB164" s="2175"/>
      <c r="BC164" s="2175"/>
      <c r="BD164" s="2175"/>
      <c r="BE164" s="2175"/>
    </row>
    <row r="165" spans="1:57" s="2075" customFormat="1" x14ac:dyDescent="0.3">
      <c r="AE165" s="2175"/>
      <c r="AF165" s="2175"/>
      <c r="AG165" s="2175"/>
      <c r="AH165" s="2175"/>
      <c r="AI165" s="2175"/>
      <c r="AJ165" s="2175"/>
      <c r="AK165" s="2175"/>
      <c r="AL165" s="2175"/>
      <c r="AM165" s="2175"/>
      <c r="AN165" s="2175"/>
      <c r="AO165" s="2175"/>
      <c r="AP165" s="2175"/>
      <c r="AQ165" s="2175"/>
      <c r="AR165" s="2175"/>
      <c r="AS165" s="2175"/>
      <c r="AT165" s="2175"/>
      <c r="AU165" s="2175"/>
      <c r="AV165" s="2175"/>
      <c r="AW165" s="2175"/>
      <c r="AX165" s="2175"/>
      <c r="AY165" s="2175"/>
      <c r="AZ165" s="2175"/>
      <c r="BA165" s="2175"/>
      <c r="BB165" s="2175"/>
      <c r="BC165" s="2175"/>
      <c r="BD165" s="2175"/>
      <c r="BE165" s="2175"/>
    </row>
    <row r="166" spans="1:57" s="2075" customFormat="1" x14ac:dyDescent="0.3">
      <c r="A166" s="2175"/>
      <c r="B166" s="2175"/>
      <c r="C166" s="2175"/>
      <c r="D166" s="2175"/>
      <c r="E166" s="2175"/>
      <c r="F166" s="2175"/>
      <c r="G166" s="2175"/>
      <c r="H166" s="2175"/>
      <c r="I166" s="2175"/>
      <c r="J166" s="2175"/>
      <c r="K166" s="2175"/>
      <c r="L166" s="2175"/>
      <c r="M166" s="2175"/>
      <c r="N166" s="2175"/>
      <c r="O166" s="2175"/>
      <c r="P166" s="2175"/>
      <c r="Q166" s="2175"/>
      <c r="R166" s="2175"/>
      <c r="S166" s="2175"/>
      <c r="T166" s="2175"/>
      <c r="U166" s="2175"/>
      <c r="V166" s="2175"/>
      <c r="W166" s="2175"/>
      <c r="X166" s="2175"/>
      <c r="Y166" s="2175"/>
      <c r="Z166" s="2175"/>
      <c r="AA166" s="2175"/>
      <c r="AB166" s="2175"/>
      <c r="AC166" s="2175"/>
      <c r="AE166" s="2175"/>
      <c r="AF166" s="2175"/>
      <c r="AG166" s="2175"/>
      <c r="AH166" s="2175"/>
      <c r="AI166" s="2175"/>
      <c r="AJ166" s="2175"/>
      <c r="AK166" s="2175"/>
      <c r="AL166" s="2175"/>
      <c r="AM166" s="2175"/>
      <c r="AN166" s="2175"/>
      <c r="AO166" s="2175"/>
      <c r="AP166" s="2175"/>
      <c r="AQ166" s="2175"/>
      <c r="AR166" s="2175"/>
      <c r="AS166" s="2175"/>
      <c r="AT166" s="2175"/>
      <c r="AU166" s="2175"/>
      <c r="AV166" s="2175"/>
      <c r="AW166" s="2175"/>
      <c r="AX166" s="2175"/>
      <c r="AY166" s="2175"/>
      <c r="AZ166" s="2175"/>
      <c r="BA166" s="2175"/>
      <c r="BB166" s="2175"/>
      <c r="BC166" s="2175"/>
      <c r="BD166" s="2175"/>
      <c r="BE166" s="2175"/>
    </row>
    <row r="168" spans="1:57" hidden="1" x14ac:dyDescent="0.3"/>
    <row r="169" spans="1:57" hidden="1" x14ac:dyDescent="0.3">
      <c r="U169" s="2082">
        <v>0</v>
      </c>
      <c r="Y169" s="2075">
        <v>1</v>
      </c>
    </row>
    <row r="170" spans="1:57" hidden="1" x14ac:dyDescent="0.3">
      <c r="U170" s="2082">
        <v>2</v>
      </c>
      <c r="Y170" s="2075">
        <v>4</v>
      </c>
    </row>
    <row r="171" spans="1:57" hidden="1" x14ac:dyDescent="0.3">
      <c r="Y171" s="2075">
        <v>7</v>
      </c>
    </row>
    <row r="172" spans="1:57" hidden="1" x14ac:dyDescent="0.3">
      <c r="Y172" s="2075">
        <v>10</v>
      </c>
    </row>
    <row r="173" spans="1:57" hidden="1" x14ac:dyDescent="0.3">
      <c r="Y173" s="2075">
        <v>14</v>
      </c>
    </row>
    <row r="174" spans="1:57" hidden="1" x14ac:dyDescent="0.3">
      <c r="Y174" s="2075">
        <v>18</v>
      </c>
    </row>
    <row r="175" spans="1:57" hidden="1" x14ac:dyDescent="0.3">
      <c r="Y175" s="2075">
        <v>22</v>
      </c>
    </row>
    <row r="176" spans="1:57" hidden="1" x14ac:dyDescent="0.3"/>
    <row r="177" spans="1:1" x14ac:dyDescent="0.3">
      <c r="A177" s="2175">
        <v>16</v>
      </c>
    </row>
    <row r="178" spans="1:1" x14ac:dyDescent="0.3">
      <c r="A178" s="2175">
        <v>15</v>
      </c>
    </row>
    <row r="179" spans="1:1" x14ac:dyDescent="0.3">
      <c r="A179" s="2175">
        <v>13</v>
      </c>
    </row>
    <row r="180" spans="1:1" x14ac:dyDescent="0.3">
      <c r="A180" s="2175">
        <v>11</v>
      </c>
    </row>
    <row r="181" spans="1:1" x14ac:dyDescent="0.3">
      <c r="A181" s="2175">
        <v>0</v>
      </c>
    </row>
  </sheetData>
  <sheetProtection password="8E37" sheet="1" formatCells="0"/>
  <mergeCells count="151">
    <mergeCell ref="BG58:BK58"/>
    <mergeCell ref="BL58:BP58"/>
    <mergeCell ref="BQ58:BT58"/>
    <mergeCell ref="C82:U82"/>
    <mergeCell ref="AJ58:AM58"/>
    <mergeCell ref="AJ60:AM60"/>
    <mergeCell ref="AN60:AR60"/>
    <mergeCell ref="AY60:BC60"/>
    <mergeCell ref="AN62:AR62"/>
    <mergeCell ref="AS58:AX58"/>
    <mergeCell ref="AE62:AH62"/>
    <mergeCell ref="AJ62:AM62"/>
    <mergeCell ref="AE60:AH60"/>
    <mergeCell ref="D78:V78"/>
    <mergeCell ref="Y78:AB78"/>
    <mergeCell ref="D80:U80"/>
    <mergeCell ref="BQ64:BT71"/>
    <mergeCell ref="C72:W73"/>
    <mergeCell ref="BG72:BQ72"/>
    <mergeCell ref="X73:AC74"/>
    <mergeCell ref="C74:W74"/>
    <mergeCell ref="D76:V76"/>
    <mergeCell ref="AY64:BC64"/>
    <mergeCell ref="AS64:AX64"/>
    <mergeCell ref="BU58:BY58"/>
    <mergeCell ref="AY62:BC62"/>
    <mergeCell ref="AS62:AX62"/>
    <mergeCell ref="AS60:AX60"/>
    <mergeCell ref="F49:T49"/>
    <mergeCell ref="U49:AC49"/>
    <mergeCell ref="F52:AA52"/>
    <mergeCell ref="F54:X54"/>
    <mergeCell ref="F56:U56"/>
    <mergeCell ref="C58:Z59"/>
    <mergeCell ref="AE58:AH58"/>
    <mergeCell ref="F50:T50"/>
    <mergeCell ref="W60:AB68"/>
    <mergeCell ref="AE49:BB49"/>
    <mergeCell ref="AS56:AX56"/>
    <mergeCell ref="AN56:AR56"/>
    <mergeCell ref="B54:D54"/>
    <mergeCell ref="B56:D56"/>
    <mergeCell ref="AY58:BC58"/>
    <mergeCell ref="AN58:AR58"/>
    <mergeCell ref="BU64:BY71"/>
    <mergeCell ref="BG64:BK71"/>
    <mergeCell ref="BL64:BP71"/>
    <mergeCell ref="AJ64:AM64"/>
    <mergeCell ref="BW47:BY48"/>
    <mergeCell ref="BW49:BY49"/>
    <mergeCell ref="U50:AC50"/>
    <mergeCell ref="BG54:BK55"/>
    <mergeCell ref="BL54:BP55"/>
    <mergeCell ref="BQ54:BT55"/>
    <mergeCell ref="BU54:BY55"/>
    <mergeCell ref="BG56:BK57"/>
    <mergeCell ref="BL56:BP57"/>
    <mergeCell ref="BQ56:BT57"/>
    <mergeCell ref="BU56:BY57"/>
    <mergeCell ref="AE50:AH50"/>
    <mergeCell ref="AE56:AH56"/>
    <mergeCell ref="BG50:BY52"/>
    <mergeCell ref="AY56:BC56"/>
    <mergeCell ref="AJ56:AM56"/>
    <mergeCell ref="AE47:BB48"/>
    <mergeCell ref="AE54:AH54"/>
    <mergeCell ref="AJ54:AM54"/>
    <mergeCell ref="AN54:AR54"/>
    <mergeCell ref="AS54:AX54"/>
    <mergeCell ref="AY54:BC54"/>
    <mergeCell ref="A1:AC2"/>
    <mergeCell ref="AA3:AC3"/>
    <mergeCell ref="B5:AC5"/>
    <mergeCell ref="H9:I9"/>
    <mergeCell ref="C9:G9"/>
    <mergeCell ref="N9:P9"/>
    <mergeCell ref="Q9:S9"/>
    <mergeCell ref="J9:K9"/>
    <mergeCell ref="L9:M9"/>
    <mergeCell ref="C7:V8"/>
    <mergeCell ref="V3:Y3"/>
    <mergeCell ref="C10:G10"/>
    <mergeCell ref="H10:I10"/>
    <mergeCell ref="Q10:S10"/>
    <mergeCell ref="N10:P10"/>
    <mergeCell ref="L10:M10"/>
    <mergeCell ref="J10:K10"/>
    <mergeCell ref="B50:D50"/>
    <mergeCell ref="C12:V14"/>
    <mergeCell ref="B52:D52"/>
    <mergeCell ref="C47:AB47"/>
    <mergeCell ref="C15:AB17"/>
    <mergeCell ref="B18:AC18"/>
    <mergeCell ref="C20:U20"/>
    <mergeCell ref="V20:AA20"/>
    <mergeCell ref="C22:U23"/>
    <mergeCell ref="V22:AA22"/>
    <mergeCell ref="C24:U24"/>
    <mergeCell ref="V24:AA24"/>
    <mergeCell ref="B26:D26"/>
    <mergeCell ref="F26:AB27"/>
    <mergeCell ref="B44:AC44"/>
    <mergeCell ref="B49:D49"/>
    <mergeCell ref="B33:AC33"/>
    <mergeCell ref="C39:U39"/>
    <mergeCell ref="AN64:AR64"/>
    <mergeCell ref="AE64:AH64"/>
    <mergeCell ref="C160:Z161"/>
    <mergeCell ref="A121:T121"/>
    <mergeCell ref="B123:AC123"/>
    <mergeCell ref="B127:AC127"/>
    <mergeCell ref="B136:AC136"/>
    <mergeCell ref="C138:Z138"/>
    <mergeCell ref="C140:AC141"/>
    <mergeCell ref="C142:AC143"/>
    <mergeCell ref="C146:Z146"/>
    <mergeCell ref="C148:Z148"/>
    <mergeCell ref="C144:AC145"/>
    <mergeCell ref="F150:Z150"/>
    <mergeCell ref="C152:Z153"/>
    <mergeCell ref="B154:AC154"/>
    <mergeCell ref="C156:Z157"/>
    <mergeCell ref="B158:AC158"/>
    <mergeCell ref="C117:AA118"/>
    <mergeCell ref="C110:AA112"/>
    <mergeCell ref="C119:AA120"/>
    <mergeCell ref="A134:T134"/>
    <mergeCell ref="V39:AA39"/>
    <mergeCell ref="V37:AA37"/>
    <mergeCell ref="C35:U35"/>
    <mergeCell ref="V35:AA35"/>
    <mergeCell ref="B28:AB29"/>
    <mergeCell ref="C37:U37"/>
    <mergeCell ref="C43:AB43"/>
    <mergeCell ref="B41:AB41"/>
    <mergeCell ref="B115:AC115"/>
    <mergeCell ref="B105:AC105"/>
    <mergeCell ref="C107:Z108"/>
    <mergeCell ref="D84:V84"/>
    <mergeCell ref="D86:V86"/>
    <mergeCell ref="B92:AC92"/>
    <mergeCell ref="B93:AC94"/>
    <mergeCell ref="C95:Z96"/>
    <mergeCell ref="C97:Z98"/>
    <mergeCell ref="C99:Z100"/>
    <mergeCell ref="D88:U88"/>
    <mergeCell ref="V80:W80"/>
    <mergeCell ref="V88:W88"/>
    <mergeCell ref="X75:AC77"/>
    <mergeCell ref="B45:AC46"/>
    <mergeCell ref="C102:Z103"/>
  </mergeCells>
  <phoneticPr fontId="71" type="noConversion"/>
  <dataValidations count="4">
    <dataValidation type="decimal" allowBlank="1" showInputMessage="1" showErrorMessage="1" sqref="B26:D26">
      <formula1>0</formula1>
      <formula2>1</formula2>
    </dataValidation>
    <dataValidation type="list" showInputMessage="1" showErrorMessage="1" sqref="AB90">
      <formula1>$A$177:$A$181</formula1>
    </dataValidation>
    <dataValidation type="whole" operator="lessThanOrEqual" allowBlank="1" showInputMessage="1" showErrorMessage="1" error="This number plus the number of 30% units used for the boost should not be more than the total number of 30% units indicated on the Rent Schedule._x000a_" sqref="B50:D50">
      <formula1>$BW$49-$B$52</formula1>
    </dataValidation>
    <dataValidation type="whole" operator="lessThanOrEqual" allowBlank="1" showInputMessage="1" showErrorMessage="1" error="This number plus the number of 30% units used for the boost should not be more than the total number of 30% units indicated on the Rent Schedule." sqref="B52:D52">
      <formula1>$BW$49-$B$50</formula1>
    </dataValidation>
  </dataValidations>
  <pageMargins left="0.5" right="0" top="0.5" bottom="0.4" header="0.3" footer="0.3"/>
  <pageSetup scale="90" orientation="portrait" r:id="rId1"/>
  <headerFooter>
    <oddFooter>&amp;R&amp;D</oddFooter>
  </headerFooter>
  <rowBreaks count="1" manualBreakCount="1">
    <brk id="71" max="28"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autoPageBreaks="0"/>
  </sheetPr>
  <dimension ref="A1:Y781"/>
  <sheetViews>
    <sheetView showGridLines="0" zoomScaleNormal="100" workbookViewId="0">
      <selection sqref="A1:X2"/>
    </sheetView>
  </sheetViews>
  <sheetFormatPr defaultColWidth="9.109375" defaultRowHeight="13.8" x14ac:dyDescent="0.3"/>
  <cols>
    <col min="1" max="1" width="3.33203125" style="61" customWidth="1"/>
    <col min="2" max="6" width="3.44140625" style="61" customWidth="1"/>
    <col min="7" max="7" width="3.6640625" style="61" customWidth="1"/>
    <col min="8" max="8" width="2.88671875" style="61" customWidth="1"/>
    <col min="9" max="12" width="3.6640625" style="61" customWidth="1"/>
    <col min="13" max="13" width="3.5546875" style="61" customWidth="1"/>
    <col min="14" max="14" width="7.44140625" style="61" customWidth="1"/>
    <col min="15" max="16" width="3.6640625" style="61" customWidth="1"/>
    <col min="17" max="17" width="1.88671875" style="61" customWidth="1"/>
    <col min="18" max="18" width="0.109375" style="61" hidden="1" customWidth="1"/>
    <col min="19" max="19" width="8.5546875" style="61" customWidth="1"/>
    <col min="20" max="20" width="3.6640625" style="61" customWidth="1"/>
    <col min="21" max="21" width="2.5546875" style="61" customWidth="1"/>
    <col min="22" max="22" width="8.44140625" style="61" customWidth="1"/>
    <col min="23" max="23" width="3.6640625" style="61" customWidth="1"/>
    <col min="24" max="24" width="14" style="61" customWidth="1"/>
    <col min="25" max="25" width="9.33203125" style="52" customWidth="1"/>
    <col min="26" max="16384" width="9.109375" style="52"/>
  </cols>
  <sheetData>
    <row r="1" spans="1:24" ht="15.75" customHeight="1" x14ac:dyDescent="0.3">
      <c r="A1" s="3450" t="s">
        <v>1421</v>
      </c>
      <c r="B1" s="3751"/>
      <c r="C1" s="3751"/>
      <c r="D1" s="3751"/>
      <c r="E1" s="3751"/>
      <c r="F1" s="3751"/>
      <c r="G1" s="3751"/>
      <c r="H1" s="3751"/>
      <c r="I1" s="3751"/>
      <c r="J1" s="3751"/>
      <c r="K1" s="3751"/>
      <c r="L1" s="3751"/>
      <c r="M1" s="3751"/>
      <c r="N1" s="3751"/>
      <c r="O1" s="3751"/>
      <c r="P1" s="3751"/>
      <c r="Q1" s="3751"/>
      <c r="R1" s="3751"/>
      <c r="S1" s="3751"/>
      <c r="T1" s="3751"/>
      <c r="U1" s="3751"/>
      <c r="V1" s="3751"/>
      <c r="W1" s="3751"/>
      <c r="X1" s="3752"/>
    </row>
    <row r="2" spans="1:24" ht="15" customHeight="1" thickBot="1" x14ac:dyDescent="0.35">
      <c r="A2" s="3753"/>
      <c r="B2" s="3754"/>
      <c r="C2" s="3754"/>
      <c r="D2" s="3754"/>
      <c r="E2" s="3754"/>
      <c r="F2" s="3754"/>
      <c r="G2" s="3754"/>
      <c r="H2" s="3754"/>
      <c r="I2" s="3754"/>
      <c r="J2" s="3754"/>
      <c r="K2" s="3754"/>
      <c r="L2" s="3754"/>
      <c r="M2" s="3754"/>
      <c r="N2" s="3754"/>
      <c r="O2" s="3754"/>
      <c r="P2" s="3754"/>
      <c r="Q2" s="3754"/>
      <c r="R2" s="3754"/>
      <c r="S2" s="3754"/>
      <c r="T2" s="3754"/>
      <c r="U2" s="3754"/>
      <c r="V2" s="3754"/>
      <c r="W2" s="3754"/>
      <c r="X2" s="3755"/>
    </row>
    <row r="3" spans="1:24" s="68" customFormat="1" ht="3.6" customHeight="1" thickBot="1" x14ac:dyDescent="0.35">
      <c r="A3" s="504"/>
      <c r="B3" s="504"/>
      <c r="C3" s="504"/>
      <c r="D3" s="504"/>
      <c r="E3" s="504"/>
      <c r="F3" s="504"/>
      <c r="G3" s="504"/>
      <c r="H3" s="504"/>
      <c r="I3" s="504"/>
      <c r="J3" s="504"/>
      <c r="K3" s="504"/>
      <c r="L3" s="504"/>
      <c r="M3" s="504"/>
      <c r="N3" s="504"/>
      <c r="O3" s="504"/>
      <c r="P3" s="504"/>
      <c r="Q3" s="504"/>
      <c r="R3" s="504"/>
      <c r="S3" s="504"/>
      <c r="T3" s="504"/>
      <c r="U3" s="69"/>
      <c r="V3" s="69"/>
      <c r="W3" s="69"/>
      <c r="X3" s="69"/>
    </row>
    <row r="4" spans="1:24" s="495" customFormat="1" ht="15" customHeight="1" thickBot="1" x14ac:dyDescent="0.35">
      <c r="A4" s="505" t="s">
        <v>158</v>
      </c>
      <c r="B4" s="3760" t="s">
        <v>1353</v>
      </c>
      <c r="C4" s="3761"/>
      <c r="D4" s="3761"/>
      <c r="E4" s="3761"/>
      <c r="F4" s="3761"/>
      <c r="G4" s="3761"/>
      <c r="H4" s="3761"/>
      <c r="I4" s="3761"/>
      <c r="J4" s="3761"/>
      <c r="K4" s="3761"/>
      <c r="L4" s="3761"/>
      <c r="M4" s="3761"/>
      <c r="N4" s="3761"/>
      <c r="O4" s="3761"/>
      <c r="P4" s="3761"/>
      <c r="Q4" s="3761"/>
      <c r="R4" s="3761"/>
      <c r="S4" s="3761"/>
      <c r="T4" s="3761"/>
      <c r="U4" s="3761"/>
      <c r="V4" s="3761"/>
      <c r="W4" s="3761"/>
      <c r="X4" s="3762"/>
    </row>
    <row r="5" spans="1:24" s="495" customFormat="1" ht="5.0999999999999996" customHeight="1" thickBot="1" x14ac:dyDescent="0.35">
      <c r="A5" s="504"/>
      <c r="B5" s="504"/>
      <c r="C5" s="504"/>
      <c r="D5" s="504"/>
      <c r="E5" s="504"/>
      <c r="F5" s="504"/>
      <c r="G5" s="504"/>
      <c r="H5" s="504"/>
      <c r="I5" s="504"/>
      <c r="J5" s="504"/>
      <c r="K5" s="504"/>
      <c r="L5" s="504"/>
      <c r="M5" s="504"/>
      <c r="N5" s="504"/>
      <c r="O5" s="504"/>
      <c r="P5" s="504"/>
      <c r="Q5" s="504"/>
      <c r="R5" s="504"/>
      <c r="S5" s="504"/>
      <c r="T5" s="504"/>
      <c r="U5" s="504"/>
      <c r="V5" s="504"/>
      <c r="W5" s="504"/>
      <c r="X5" s="504"/>
    </row>
    <row r="6" spans="1:24" s="495" customFormat="1" ht="15" customHeight="1" thickBot="1" x14ac:dyDescent="0.35">
      <c r="A6" s="504"/>
      <c r="B6" s="2232">
        <f>'17. Dev. Narr.'!E159</f>
        <v>0</v>
      </c>
      <c r="C6" s="514" t="s">
        <v>36</v>
      </c>
      <c r="D6" s="514"/>
      <c r="E6" s="514"/>
      <c r="F6" s="514"/>
      <c r="G6" s="514"/>
      <c r="H6" s="514"/>
      <c r="I6" s="514"/>
      <c r="J6" s="514"/>
      <c r="K6" s="514"/>
      <c r="L6" s="504"/>
      <c r="M6" s="504"/>
      <c r="N6" s="504"/>
      <c r="O6" s="504"/>
      <c r="P6" s="504"/>
      <c r="Q6" s="504"/>
      <c r="R6" s="504"/>
      <c r="S6" s="504"/>
      <c r="T6" s="504"/>
      <c r="U6" s="504"/>
      <c r="V6" s="504"/>
      <c r="W6" s="504"/>
      <c r="X6" s="504"/>
    </row>
    <row r="7" spans="1:24" s="495" customFormat="1" ht="15" customHeight="1" x14ac:dyDescent="0.3">
      <c r="A7" s="504"/>
      <c r="B7" s="504"/>
      <c r="C7" s="3756" t="s">
        <v>2652</v>
      </c>
      <c r="D7" s="3756"/>
      <c r="E7" s="3756"/>
      <c r="F7" s="3756"/>
      <c r="G7" s="3756"/>
      <c r="H7" s="3756"/>
      <c r="I7" s="3756"/>
      <c r="J7" s="3756"/>
      <c r="K7" s="3756"/>
      <c r="L7" s="3756"/>
      <c r="M7" s="3756"/>
      <c r="N7" s="3756"/>
      <c r="O7" s="3756"/>
      <c r="P7" s="3756"/>
      <c r="Q7" s="3756"/>
      <c r="R7" s="3756"/>
      <c r="S7" s="3756"/>
      <c r="T7" s="3756"/>
      <c r="U7" s="3756"/>
      <c r="V7" s="3756"/>
      <c r="W7" s="3756"/>
      <c r="X7" s="3756"/>
    </row>
    <row r="8" spans="1:24" s="495" customFormat="1" ht="12" customHeight="1" x14ac:dyDescent="0.3">
      <c r="A8" s="504"/>
      <c r="B8" s="504"/>
      <c r="C8" s="3756"/>
      <c r="D8" s="3756"/>
      <c r="E8" s="3756"/>
      <c r="F8" s="3756"/>
      <c r="G8" s="3756"/>
      <c r="H8" s="3756"/>
      <c r="I8" s="3756"/>
      <c r="J8" s="3756"/>
      <c r="K8" s="3756"/>
      <c r="L8" s="3756"/>
      <c r="M8" s="3756"/>
      <c r="N8" s="3756"/>
      <c r="O8" s="3756"/>
      <c r="P8" s="3756"/>
      <c r="Q8" s="3756"/>
      <c r="R8" s="3756"/>
      <c r="S8" s="3756"/>
      <c r="T8" s="3756"/>
      <c r="U8" s="3756"/>
      <c r="V8" s="3756"/>
      <c r="W8" s="3756"/>
      <c r="X8" s="3756"/>
    </row>
    <row r="9" spans="1:24" s="495" customFormat="1" ht="3" customHeight="1" x14ac:dyDescent="0.3">
      <c r="A9" s="504"/>
      <c r="B9" s="504"/>
      <c r="C9" s="504"/>
      <c r="D9" s="504"/>
      <c r="E9" s="504"/>
      <c r="F9" s="504"/>
      <c r="G9" s="504"/>
      <c r="H9" s="504"/>
      <c r="I9" s="504"/>
      <c r="J9" s="504"/>
      <c r="K9" s="504"/>
      <c r="L9" s="504"/>
      <c r="M9" s="504"/>
      <c r="N9" s="504"/>
      <c r="O9" s="504"/>
      <c r="P9" s="504"/>
      <c r="Q9" s="504"/>
      <c r="R9" s="504"/>
      <c r="S9" s="504"/>
      <c r="T9" s="504"/>
      <c r="U9" s="504"/>
      <c r="V9" s="504"/>
      <c r="W9" s="504"/>
      <c r="X9" s="504"/>
    </row>
    <row r="10" spans="1:24" s="495" customFormat="1" ht="15" customHeight="1" x14ac:dyDescent="0.3">
      <c r="A10" s="504"/>
      <c r="B10" s="504"/>
      <c r="C10" s="70" t="s">
        <v>1316</v>
      </c>
      <c r="D10" s="504"/>
      <c r="E10" s="3477" t="s">
        <v>1319</v>
      </c>
      <c r="F10" s="3477"/>
      <c r="G10" s="3477"/>
      <c r="H10" s="3477"/>
      <c r="I10" s="3477"/>
      <c r="J10" s="3477"/>
      <c r="K10" s="3477"/>
      <c r="L10" s="3477"/>
      <c r="M10" s="3477"/>
      <c r="N10" s="3477"/>
      <c r="O10" s="3477"/>
      <c r="P10" s="3477"/>
      <c r="Q10" s="3477"/>
      <c r="R10" s="3477"/>
      <c r="S10" s="3477"/>
      <c r="T10" s="3477"/>
      <c r="U10" s="3477"/>
      <c r="V10" s="3477"/>
      <c r="W10" s="3477"/>
      <c r="X10" s="3477"/>
    </row>
    <row r="11" spans="1:24" s="495" customFormat="1" ht="12.6" customHeight="1" x14ac:dyDescent="0.3">
      <c r="A11" s="504"/>
      <c r="B11" s="504"/>
      <c r="C11" s="70"/>
      <c r="D11" s="504"/>
      <c r="E11" s="3477"/>
      <c r="F11" s="3477"/>
      <c r="G11" s="3477"/>
      <c r="H11" s="3477"/>
      <c r="I11" s="3477"/>
      <c r="J11" s="3477"/>
      <c r="K11" s="3477"/>
      <c r="L11" s="3477"/>
      <c r="M11" s="3477"/>
      <c r="N11" s="3477"/>
      <c r="O11" s="3477"/>
      <c r="P11" s="3477"/>
      <c r="Q11" s="3477"/>
      <c r="R11" s="3477"/>
      <c r="S11" s="3477"/>
      <c r="T11" s="3477"/>
      <c r="U11" s="3477"/>
      <c r="V11" s="3477"/>
      <c r="W11" s="3477"/>
      <c r="X11" s="3477"/>
    </row>
    <row r="12" spans="1:24" s="495" customFormat="1" ht="5.0999999999999996" customHeight="1" thickBot="1" x14ac:dyDescent="0.35">
      <c r="A12" s="504"/>
      <c r="B12" s="504"/>
      <c r="C12" s="504"/>
      <c r="D12" s="504"/>
      <c r="E12" s="504"/>
      <c r="F12" s="504"/>
      <c r="G12" s="504"/>
      <c r="H12" s="504"/>
      <c r="I12" s="504"/>
      <c r="J12" s="504"/>
      <c r="K12" s="504"/>
      <c r="L12" s="504"/>
      <c r="M12" s="504"/>
      <c r="N12" s="504"/>
      <c r="O12" s="504"/>
      <c r="P12" s="504"/>
      <c r="Q12" s="504"/>
      <c r="R12" s="504"/>
      <c r="S12" s="504"/>
      <c r="T12" s="504"/>
      <c r="U12" s="504"/>
      <c r="V12" s="504"/>
      <c r="W12" s="504"/>
      <c r="X12" s="504"/>
    </row>
    <row r="13" spans="1:24" s="495" customFormat="1" ht="15" customHeight="1" thickBot="1" x14ac:dyDescent="0.35">
      <c r="A13" s="504"/>
      <c r="B13" s="504"/>
      <c r="C13" s="504"/>
      <c r="D13" s="507"/>
      <c r="E13" s="3743" t="s">
        <v>1149</v>
      </c>
      <c r="F13" s="3759"/>
      <c r="G13" s="3759"/>
      <c r="H13" s="3759"/>
      <c r="I13" s="3759"/>
      <c r="J13" s="3759"/>
      <c r="K13" s="3759"/>
      <c r="L13" s="3759"/>
      <c r="M13" s="3759"/>
      <c r="N13" s="3759"/>
      <c r="O13" s="3759"/>
      <c r="P13" s="3759"/>
      <c r="Q13" s="3759"/>
      <c r="R13" s="3759"/>
      <c r="S13" s="3759"/>
      <c r="T13" s="3759"/>
      <c r="U13" s="3759"/>
      <c r="V13" s="3759"/>
      <c r="W13" s="3759"/>
      <c r="X13" s="3759"/>
    </row>
    <row r="14" spans="1:24" s="495" customFormat="1" ht="5.0999999999999996" customHeight="1" thickBot="1" x14ac:dyDescent="0.35">
      <c r="A14" s="504"/>
      <c r="B14" s="504"/>
      <c r="C14" s="504"/>
      <c r="D14" s="504"/>
      <c r="E14" s="504"/>
      <c r="F14" s="504"/>
      <c r="G14" s="504"/>
      <c r="H14" s="504"/>
      <c r="I14" s="504"/>
      <c r="J14" s="504"/>
      <c r="K14" s="504"/>
      <c r="L14" s="504"/>
      <c r="M14" s="504"/>
      <c r="N14" s="504"/>
      <c r="O14" s="504"/>
      <c r="P14" s="504"/>
      <c r="Q14" s="504"/>
      <c r="R14" s="504"/>
      <c r="S14" s="504"/>
      <c r="T14" s="504"/>
      <c r="U14" s="504"/>
      <c r="V14" s="504"/>
      <c r="W14" s="504"/>
      <c r="X14" s="504"/>
    </row>
    <row r="15" spans="1:24" s="495" customFormat="1" ht="15" customHeight="1" thickBot="1" x14ac:dyDescent="0.35">
      <c r="A15" s="504"/>
      <c r="B15" s="504"/>
      <c r="C15" s="504"/>
      <c r="D15" s="507"/>
      <c r="E15" s="3743" t="s">
        <v>109</v>
      </c>
      <c r="F15" s="3759"/>
      <c r="G15" s="3759"/>
      <c r="H15" s="3759"/>
      <c r="I15" s="3759"/>
      <c r="J15" s="3759"/>
      <c r="K15" s="3759"/>
      <c r="L15" s="3759"/>
      <c r="M15" s="3759"/>
      <c r="N15" s="3759"/>
      <c r="O15" s="3759"/>
      <c r="P15" s="3759"/>
      <c r="Q15" s="3759"/>
      <c r="R15" s="3759"/>
      <c r="S15" s="3759"/>
      <c r="T15" s="3759"/>
      <c r="U15" s="3759"/>
      <c r="V15" s="3759"/>
      <c r="W15" s="3759"/>
      <c r="X15" s="3759"/>
    </row>
    <row r="16" spans="1:24" s="495" customFormat="1" ht="5.0999999999999996" customHeight="1" thickBot="1" x14ac:dyDescent="0.35">
      <c r="A16" s="504"/>
      <c r="B16" s="504"/>
      <c r="C16" s="504"/>
      <c r="D16" s="504"/>
      <c r="E16" s="504"/>
      <c r="F16" s="504"/>
      <c r="G16" s="504"/>
      <c r="H16" s="504"/>
      <c r="I16" s="504"/>
      <c r="J16" s="504"/>
      <c r="K16" s="504"/>
      <c r="L16" s="504"/>
      <c r="M16" s="504"/>
      <c r="N16" s="504"/>
      <c r="O16" s="504"/>
      <c r="P16" s="504"/>
      <c r="Q16" s="504"/>
      <c r="R16" s="504"/>
      <c r="S16" s="504"/>
      <c r="T16" s="504"/>
      <c r="U16" s="504"/>
      <c r="V16" s="504"/>
      <c r="W16" s="504"/>
      <c r="X16" s="504"/>
    </row>
    <row r="17" spans="1:24" s="495" customFormat="1" ht="15" customHeight="1" thickBot="1" x14ac:dyDescent="0.35">
      <c r="A17" s="504"/>
      <c r="B17" s="504"/>
      <c r="C17" s="504"/>
      <c r="D17" s="507"/>
      <c r="E17" s="3743" t="s">
        <v>110</v>
      </c>
      <c r="F17" s="3759"/>
      <c r="G17" s="3759"/>
      <c r="H17" s="3759"/>
      <c r="I17" s="3759"/>
      <c r="J17" s="3759"/>
      <c r="K17" s="3759"/>
      <c r="L17" s="3759"/>
      <c r="M17" s="3759"/>
      <c r="N17" s="3759"/>
      <c r="O17" s="3759"/>
      <c r="P17" s="3759"/>
      <c r="Q17" s="3759"/>
      <c r="R17" s="3759"/>
      <c r="S17" s="3759"/>
      <c r="T17" s="3759"/>
      <c r="U17" s="3759"/>
      <c r="V17" s="3759"/>
      <c r="W17" s="3759"/>
      <c r="X17" s="3759"/>
    </row>
    <row r="18" spans="1:24" s="495" customFormat="1" ht="5.0999999999999996" customHeight="1" thickBot="1" x14ac:dyDescent="0.35">
      <c r="A18" s="504"/>
      <c r="B18" s="504"/>
      <c r="C18" s="504"/>
      <c r="D18" s="504"/>
      <c r="E18" s="504"/>
      <c r="F18" s="504"/>
      <c r="G18" s="504"/>
      <c r="H18" s="504"/>
      <c r="I18" s="504"/>
      <c r="J18" s="504"/>
      <c r="K18" s="504"/>
      <c r="L18" s="504"/>
      <c r="M18" s="504"/>
      <c r="N18" s="504"/>
      <c r="O18" s="504"/>
      <c r="P18" s="504"/>
      <c r="Q18" s="504"/>
      <c r="R18" s="504"/>
      <c r="S18" s="504"/>
      <c r="T18" s="504"/>
      <c r="U18" s="504"/>
      <c r="V18" s="504"/>
      <c r="W18" s="504"/>
      <c r="X18" s="504"/>
    </row>
    <row r="19" spans="1:24" s="495" customFormat="1" ht="15" customHeight="1" thickBot="1" x14ac:dyDescent="0.35">
      <c r="A19" s="504"/>
      <c r="B19" s="504"/>
      <c r="C19" s="504"/>
      <c r="D19" s="507"/>
      <c r="E19" s="3743" t="s">
        <v>111</v>
      </c>
      <c r="F19" s="3759"/>
      <c r="G19" s="3759"/>
      <c r="H19" s="3759"/>
      <c r="I19" s="3759"/>
      <c r="J19" s="3759"/>
      <c r="K19" s="3759"/>
      <c r="L19" s="3759"/>
      <c r="M19" s="3759"/>
      <c r="N19" s="3759"/>
      <c r="O19" s="3759"/>
      <c r="P19" s="3759"/>
      <c r="Q19" s="3759"/>
      <c r="R19" s="3759"/>
      <c r="S19" s="3759"/>
      <c r="T19" s="3759"/>
      <c r="U19" s="3759"/>
      <c r="V19" s="3759"/>
      <c r="W19" s="3759"/>
      <c r="X19" s="3759"/>
    </row>
    <row r="20" spans="1:24" s="495" customFormat="1" ht="5.0999999999999996" customHeight="1" thickBot="1" x14ac:dyDescent="0.35">
      <c r="A20" s="504"/>
      <c r="B20" s="504"/>
      <c r="C20" s="504"/>
      <c r="D20" s="504"/>
      <c r="E20" s="504"/>
      <c r="F20" s="504"/>
      <c r="G20" s="504"/>
      <c r="H20" s="504"/>
      <c r="I20" s="504"/>
      <c r="J20" s="504"/>
      <c r="K20" s="504"/>
      <c r="L20" s="504"/>
      <c r="M20" s="504"/>
      <c r="N20" s="504"/>
      <c r="O20" s="504"/>
      <c r="P20" s="504"/>
      <c r="Q20" s="504"/>
      <c r="R20" s="504"/>
      <c r="S20" s="504"/>
      <c r="T20" s="504"/>
      <c r="U20" s="504"/>
      <c r="V20" s="504"/>
      <c r="W20" s="504"/>
      <c r="X20" s="504"/>
    </row>
    <row r="21" spans="1:24" s="495" customFormat="1" ht="15" customHeight="1" thickBot="1" x14ac:dyDescent="0.35">
      <c r="A21" s="504"/>
      <c r="B21" s="504"/>
      <c r="C21" s="504"/>
      <c r="D21" s="507"/>
      <c r="E21" s="3742" t="s">
        <v>1541</v>
      </c>
      <c r="F21" s="3742"/>
      <c r="G21" s="3742"/>
      <c r="H21" s="3742"/>
      <c r="I21" s="3742"/>
      <c r="J21" s="3742"/>
      <c r="K21" s="3742"/>
      <c r="L21" s="3742"/>
      <c r="M21" s="3742"/>
      <c r="N21" s="3742"/>
      <c r="O21" s="3742"/>
      <c r="P21" s="3742"/>
      <c r="Q21" s="3742"/>
      <c r="R21" s="3742"/>
      <c r="S21" s="3742"/>
      <c r="T21" s="3742"/>
      <c r="U21" s="3742"/>
      <c r="V21" s="3742"/>
      <c r="W21" s="3742"/>
      <c r="X21" s="3742"/>
    </row>
    <row r="22" spans="1:24" s="495" customFormat="1" ht="25.95" customHeight="1" thickBot="1" x14ac:dyDescent="0.35">
      <c r="A22" s="504"/>
      <c r="B22" s="504"/>
      <c r="C22" s="504"/>
      <c r="D22" s="504"/>
      <c r="E22" s="3742"/>
      <c r="F22" s="3742"/>
      <c r="G22" s="3742"/>
      <c r="H22" s="3742"/>
      <c r="I22" s="3742"/>
      <c r="J22" s="3742"/>
      <c r="K22" s="3742"/>
      <c r="L22" s="3742"/>
      <c r="M22" s="3742"/>
      <c r="N22" s="3742"/>
      <c r="O22" s="3742"/>
      <c r="P22" s="3742"/>
      <c r="Q22" s="3742"/>
      <c r="R22" s="3742"/>
      <c r="S22" s="3742"/>
      <c r="T22" s="3742"/>
      <c r="U22" s="3742"/>
      <c r="V22" s="3742"/>
      <c r="W22" s="3742"/>
      <c r="X22" s="3742"/>
    </row>
    <row r="23" spans="1:24" s="495" customFormat="1" ht="15" customHeight="1" thickBot="1" x14ac:dyDescent="0.35">
      <c r="A23" s="504"/>
      <c r="B23" s="504"/>
      <c r="C23" s="504"/>
      <c r="D23" s="507"/>
      <c r="E23" s="3742" t="s">
        <v>1542</v>
      </c>
      <c r="F23" s="3742"/>
      <c r="G23" s="3742"/>
      <c r="H23" s="3742"/>
      <c r="I23" s="3742"/>
      <c r="J23" s="3742"/>
      <c r="K23" s="3742"/>
      <c r="L23" s="3742"/>
      <c r="M23" s="3742"/>
      <c r="N23" s="3742"/>
      <c r="O23" s="3742"/>
      <c r="P23" s="3742"/>
      <c r="Q23" s="3742"/>
      <c r="R23" s="3742"/>
      <c r="S23" s="3742"/>
      <c r="T23" s="3742"/>
      <c r="U23" s="3742"/>
      <c r="V23" s="3742"/>
      <c r="W23" s="3742"/>
      <c r="X23" s="3742"/>
    </row>
    <row r="24" spans="1:24" s="495" customFormat="1" ht="13.2" customHeight="1" thickBot="1" x14ac:dyDescent="0.35">
      <c r="A24" s="504"/>
      <c r="B24" s="504"/>
      <c r="C24" s="504"/>
      <c r="D24" s="504"/>
      <c r="E24" s="3742"/>
      <c r="F24" s="3742"/>
      <c r="G24" s="3742"/>
      <c r="H24" s="3742"/>
      <c r="I24" s="3742"/>
      <c r="J24" s="3742"/>
      <c r="K24" s="3742"/>
      <c r="L24" s="3742"/>
      <c r="M24" s="3742"/>
      <c r="N24" s="3742"/>
      <c r="O24" s="3742"/>
      <c r="P24" s="3742"/>
      <c r="Q24" s="3742"/>
      <c r="R24" s="3742"/>
      <c r="S24" s="3742"/>
      <c r="T24" s="3742"/>
      <c r="U24" s="3742"/>
      <c r="V24" s="3742"/>
      <c r="W24" s="3742"/>
      <c r="X24" s="3742"/>
    </row>
    <row r="25" spans="1:24" s="495" customFormat="1" ht="15" customHeight="1" thickBot="1" x14ac:dyDescent="0.35">
      <c r="A25" s="504"/>
      <c r="B25" s="504"/>
      <c r="C25" s="504"/>
      <c r="D25" s="507"/>
      <c r="E25" s="3757" t="s">
        <v>112</v>
      </c>
      <c r="F25" s="3758"/>
      <c r="G25" s="3758"/>
      <c r="H25" s="3758"/>
      <c r="I25" s="3758"/>
      <c r="J25" s="3758"/>
      <c r="K25" s="3758"/>
      <c r="L25" s="3758"/>
      <c r="M25" s="3758"/>
      <c r="N25" s="3758"/>
      <c r="O25" s="3758"/>
      <c r="P25" s="3758"/>
      <c r="Q25" s="3758"/>
      <c r="R25" s="3758"/>
      <c r="S25" s="3758"/>
      <c r="T25" s="3758"/>
      <c r="U25" s="3758"/>
      <c r="V25" s="3758"/>
      <c r="W25" s="3758"/>
      <c r="X25" s="3758"/>
    </row>
    <row r="26" spans="1:24" s="495" customFormat="1" ht="5.0999999999999996" customHeight="1" thickBot="1" x14ac:dyDescent="0.35">
      <c r="A26" s="504"/>
      <c r="B26" s="504"/>
      <c r="C26" s="504"/>
      <c r="D26" s="504"/>
      <c r="E26" s="504"/>
      <c r="F26" s="504"/>
      <c r="G26" s="504"/>
      <c r="H26" s="504"/>
      <c r="I26" s="504"/>
      <c r="J26" s="504"/>
      <c r="K26" s="504"/>
      <c r="L26" s="504"/>
      <c r="M26" s="504"/>
      <c r="N26" s="504"/>
      <c r="O26" s="504"/>
      <c r="P26" s="504"/>
      <c r="Q26" s="504"/>
      <c r="R26" s="504"/>
      <c r="S26" s="504"/>
      <c r="T26" s="504"/>
      <c r="U26" s="504"/>
      <c r="V26" s="504"/>
      <c r="W26" s="504"/>
      <c r="X26" s="504"/>
    </row>
    <row r="27" spans="1:24" s="495" customFormat="1" ht="15" customHeight="1" thickBot="1" x14ac:dyDescent="0.35">
      <c r="A27" s="504"/>
      <c r="B27" s="504"/>
      <c r="C27" s="504"/>
      <c r="D27" s="507"/>
      <c r="E27" s="3757" t="s">
        <v>1148</v>
      </c>
      <c r="F27" s="3758"/>
      <c r="G27" s="3758"/>
      <c r="H27" s="3758"/>
      <c r="I27" s="3758"/>
      <c r="J27" s="3758"/>
      <c r="K27" s="3758"/>
      <c r="L27" s="3758"/>
      <c r="M27" s="3758"/>
      <c r="N27" s="3758"/>
      <c r="O27" s="3758"/>
      <c r="P27" s="3758"/>
      <c r="Q27" s="3758"/>
      <c r="R27" s="3758"/>
      <c r="S27" s="3758"/>
      <c r="T27" s="3758"/>
      <c r="U27" s="3758"/>
      <c r="V27" s="3758"/>
      <c r="W27" s="3758"/>
      <c r="X27" s="3758"/>
    </row>
    <row r="28" spans="1:24" s="495" customFormat="1" ht="3.6" customHeight="1" x14ac:dyDescent="0.3">
      <c r="A28" s="504"/>
      <c r="B28" s="504"/>
      <c r="C28" s="504"/>
      <c r="D28" s="504"/>
      <c r="E28" s="504"/>
      <c r="F28" s="504"/>
      <c r="G28" s="504"/>
      <c r="H28" s="504"/>
      <c r="I28" s="504"/>
      <c r="J28" s="504"/>
      <c r="K28" s="504"/>
      <c r="L28" s="504"/>
      <c r="M28" s="504"/>
      <c r="N28" s="504"/>
      <c r="O28" s="504"/>
      <c r="P28" s="504"/>
      <c r="Q28" s="504"/>
      <c r="R28" s="504"/>
      <c r="S28" s="504"/>
      <c r="T28" s="504"/>
      <c r="U28" s="504"/>
      <c r="V28" s="504"/>
      <c r="W28" s="504"/>
      <c r="X28" s="504"/>
    </row>
    <row r="29" spans="1:24" s="495" customFormat="1" ht="12" customHeight="1" x14ac:dyDescent="0.3">
      <c r="A29" s="504"/>
      <c r="B29" s="504"/>
      <c r="C29" s="504"/>
      <c r="D29" s="695" t="s">
        <v>2443</v>
      </c>
      <c r="E29" s="696"/>
      <c r="F29" s="504"/>
      <c r="G29" s="504"/>
      <c r="H29" s="504"/>
      <c r="I29" s="504"/>
      <c r="J29" s="504"/>
      <c r="K29" s="504"/>
      <c r="L29" s="504"/>
      <c r="M29" s="504"/>
      <c r="N29" s="504"/>
      <c r="O29" s="504"/>
      <c r="P29" s="504"/>
      <c r="Q29" s="504"/>
      <c r="R29" s="504"/>
      <c r="S29" s="504"/>
      <c r="T29" s="504"/>
      <c r="U29" s="504"/>
      <c r="V29" s="504"/>
      <c r="W29" s="504"/>
      <c r="X29" s="504"/>
    </row>
    <row r="30" spans="1:24" s="495" customFormat="1" ht="5.0999999999999996" customHeight="1" thickBot="1" x14ac:dyDescent="0.35">
      <c r="A30" s="504"/>
      <c r="B30" s="504"/>
      <c r="C30" s="504"/>
      <c r="D30" s="504"/>
      <c r="E30" s="504"/>
      <c r="F30" s="504"/>
      <c r="G30" s="504"/>
      <c r="H30" s="504"/>
      <c r="I30" s="504"/>
      <c r="J30" s="504"/>
      <c r="K30" s="504"/>
      <c r="L30" s="504"/>
      <c r="M30" s="504"/>
      <c r="N30" s="504"/>
      <c r="O30" s="504"/>
      <c r="P30" s="504"/>
      <c r="Q30" s="504"/>
      <c r="R30" s="504"/>
      <c r="S30" s="504"/>
      <c r="T30" s="504"/>
      <c r="U30" s="504"/>
      <c r="V30" s="504"/>
      <c r="W30" s="504"/>
      <c r="X30" s="504"/>
    </row>
    <row r="31" spans="1:24" s="495" customFormat="1" ht="14.25" customHeight="1" thickBot="1" x14ac:dyDescent="0.35">
      <c r="A31" s="504"/>
      <c r="B31" s="504"/>
      <c r="C31" s="504"/>
      <c r="D31" s="1175"/>
      <c r="E31" s="3005" t="s">
        <v>2444</v>
      </c>
      <c r="F31" s="3005"/>
      <c r="G31" s="3005"/>
      <c r="H31" s="3005"/>
      <c r="I31" s="3005"/>
      <c r="J31" s="3005"/>
      <c r="K31" s="3005"/>
      <c r="L31" s="3005"/>
      <c r="M31" s="3005"/>
      <c r="N31" s="3005"/>
      <c r="O31" s="3005"/>
      <c r="P31" s="3005"/>
      <c r="Q31" s="3005"/>
      <c r="R31" s="3005"/>
      <c r="S31" s="3005"/>
      <c r="T31" s="3005"/>
      <c r="U31" s="3005"/>
      <c r="V31" s="3005"/>
      <c r="W31" s="3005"/>
      <c r="X31" s="3005"/>
    </row>
    <row r="32" spans="1:24" s="495" customFormat="1" ht="14.25" customHeight="1" x14ac:dyDescent="0.3">
      <c r="A32" s="504"/>
      <c r="B32" s="504"/>
      <c r="C32" s="504"/>
      <c r="D32" s="504"/>
      <c r="E32" s="3005"/>
      <c r="F32" s="3005"/>
      <c r="G32" s="3005"/>
      <c r="H32" s="3005"/>
      <c r="I32" s="3005"/>
      <c r="J32" s="3005"/>
      <c r="K32" s="3005"/>
      <c r="L32" s="3005"/>
      <c r="M32" s="3005"/>
      <c r="N32" s="3005"/>
      <c r="O32" s="3005"/>
      <c r="P32" s="3005"/>
      <c r="Q32" s="3005"/>
      <c r="R32" s="3005"/>
      <c r="S32" s="3005"/>
      <c r="T32" s="3005"/>
      <c r="U32" s="3005"/>
      <c r="V32" s="3005"/>
      <c r="W32" s="3005"/>
      <c r="X32" s="3005"/>
    </row>
    <row r="33" spans="1:24" s="495" customFormat="1" ht="13.95" customHeight="1" thickBot="1" x14ac:dyDescent="0.35">
      <c r="A33" s="504"/>
      <c r="B33" s="504"/>
      <c r="C33" s="504"/>
      <c r="E33" s="695" t="s">
        <v>197</v>
      </c>
      <c r="F33" s="504"/>
      <c r="G33" s="504"/>
      <c r="H33" s="504"/>
      <c r="I33" s="504"/>
      <c r="J33" s="504"/>
      <c r="K33" s="504"/>
      <c r="L33" s="504"/>
      <c r="M33" s="504"/>
      <c r="N33" s="504"/>
      <c r="O33" s="504"/>
      <c r="P33" s="504"/>
      <c r="Q33" s="504"/>
      <c r="R33" s="504"/>
      <c r="S33" s="504"/>
      <c r="T33" s="504"/>
      <c r="U33" s="504"/>
      <c r="V33" s="504"/>
      <c r="W33" s="504"/>
      <c r="X33" s="504"/>
    </row>
    <row r="34" spans="1:24" s="495" customFormat="1" ht="15" customHeight="1" thickBot="1" x14ac:dyDescent="0.35">
      <c r="A34" s="504"/>
      <c r="B34" s="504"/>
      <c r="C34" s="504"/>
      <c r="D34" s="1175"/>
      <c r="E34" s="3005" t="s">
        <v>2445</v>
      </c>
      <c r="F34" s="3005"/>
      <c r="G34" s="3005"/>
      <c r="H34" s="3005"/>
      <c r="I34" s="3005"/>
      <c r="J34" s="3005"/>
      <c r="K34" s="3005"/>
      <c r="L34" s="3005"/>
      <c r="M34" s="3005"/>
      <c r="N34" s="3005"/>
      <c r="O34" s="3005"/>
      <c r="P34" s="3005"/>
      <c r="Q34" s="3005"/>
      <c r="R34" s="3005"/>
      <c r="S34" s="3005"/>
      <c r="T34" s="3005"/>
      <c r="U34" s="3005"/>
      <c r="V34" s="3005"/>
      <c r="W34" s="3005"/>
      <c r="X34" s="3005"/>
    </row>
    <row r="35" spans="1:24" s="495" customFormat="1" ht="12.6" customHeight="1" x14ac:dyDescent="0.3">
      <c r="A35" s="504"/>
      <c r="B35" s="504"/>
      <c r="C35" s="504"/>
      <c r="D35" s="504"/>
      <c r="E35" s="3005"/>
      <c r="F35" s="3005"/>
      <c r="G35" s="3005"/>
      <c r="H35" s="3005"/>
      <c r="I35" s="3005"/>
      <c r="J35" s="3005"/>
      <c r="K35" s="3005"/>
      <c r="L35" s="3005"/>
      <c r="M35" s="3005"/>
      <c r="N35" s="3005"/>
      <c r="O35" s="3005"/>
      <c r="P35" s="3005"/>
      <c r="Q35" s="3005"/>
      <c r="R35" s="3005"/>
      <c r="S35" s="3005"/>
      <c r="T35" s="3005"/>
      <c r="U35" s="3005"/>
      <c r="V35" s="3005"/>
      <c r="W35" s="3005"/>
      <c r="X35" s="3005"/>
    </row>
    <row r="36" spans="1:24" s="495" customFormat="1" ht="5.25" customHeight="1" x14ac:dyDescent="0.3">
      <c r="A36" s="504"/>
      <c r="B36" s="504"/>
      <c r="C36" s="504"/>
      <c r="D36" s="504"/>
      <c r="E36" s="504"/>
      <c r="F36" s="504"/>
      <c r="G36" s="504"/>
      <c r="H36" s="504"/>
      <c r="I36" s="504"/>
      <c r="J36" s="504"/>
      <c r="K36" s="504"/>
      <c r="L36" s="504"/>
      <c r="M36" s="504"/>
      <c r="N36" s="504"/>
      <c r="O36" s="504"/>
      <c r="P36" s="504"/>
      <c r="Q36" s="504"/>
      <c r="R36" s="504"/>
      <c r="S36" s="504"/>
      <c r="T36" s="504"/>
      <c r="U36" s="504"/>
      <c r="V36" s="504"/>
      <c r="W36" s="504"/>
      <c r="X36" s="504"/>
    </row>
    <row r="37" spans="1:24" s="495" customFormat="1" ht="15" customHeight="1" x14ac:dyDescent="0.3">
      <c r="A37" s="504"/>
      <c r="B37" s="504"/>
      <c r="C37" s="70" t="s">
        <v>1317</v>
      </c>
      <c r="D37" s="504"/>
      <c r="E37" s="3477" t="s">
        <v>1318</v>
      </c>
      <c r="F37" s="3477"/>
      <c r="G37" s="3477"/>
      <c r="H37" s="3477"/>
      <c r="I37" s="3477"/>
      <c r="J37" s="3477"/>
      <c r="K37" s="3477"/>
      <c r="L37" s="3477"/>
      <c r="M37" s="3477"/>
      <c r="N37" s="3477"/>
      <c r="O37" s="3477"/>
      <c r="P37" s="3477"/>
      <c r="Q37" s="3477"/>
      <c r="R37" s="3477"/>
      <c r="S37" s="3477"/>
      <c r="T37" s="3477"/>
      <c r="U37" s="3477"/>
      <c r="V37" s="3477"/>
      <c r="W37" s="3477"/>
      <c r="X37" s="3477"/>
    </row>
    <row r="38" spans="1:24" s="495" customFormat="1" ht="10.5" customHeight="1" x14ac:dyDescent="0.3">
      <c r="A38" s="504"/>
      <c r="B38" s="504"/>
      <c r="C38" s="504"/>
      <c r="D38" s="504"/>
      <c r="E38" s="3477"/>
      <c r="F38" s="3477"/>
      <c r="G38" s="3477"/>
      <c r="H38" s="3477"/>
      <c r="I38" s="3477"/>
      <c r="J38" s="3477"/>
      <c r="K38" s="3477"/>
      <c r="L38" s="3477"/>
      <c r="M38" s="3477"/>
      <c r="N38" s="3477"/>
      <c r="O38" s="3477"/>
      <c r="P38" s="3477"/>
      <c r="Q38" s="3477"/>
      <c r="R38" s="3477"/>
      <c r="S38" s="3477"/>
      <c r="T38" s="3477"/>
      <c r="U38" s="3477"/>
      <c r="V38" s="3477"/>
      <c r="W38" s="3477"/>
      <c r="X38" s="3477"/>
    </row>
    <row r="39" spans="1:24" s="495" customFormat="1" ht="5.0999999999999996" customHeight="1" thickBot="1" x14ac:dyDescent="0.35">
      <c r="A39" s="504"/>
      <c r="B39" s="504"/>
      <c r="C39" s="504"/>
      <c r="D39" s="504"/>
      <c r="F39" s="1431"/>
      <c r="G39" s="1431"/>
      <c r="H39" s="1431"/>
      <c r="I39" s="1431"/>
      <c r="J39" s="1431"/>
      <c r="K39" s="1431"/>
      <c r="L39" s="1431"/>
      <c r="M39" s="1431"/>
      <c r="N39" s="1431"/>
      <c r="O39" s="1431"/>
      <c r="P39" s="1431"/>
      <c r="Q39" s="1431"/>
      <c r="R39" s="1431"/>
      <c r="S39" s="1431"/>
      <c r="T39" s="1431"/>
      <c r="U39" s="1431"/>
      <c r="V39" s="1431"/>
      <c r="W39" s="1431"/>
      <c r="X39" s="1431"/>
    </row>
    <row r="40" spans="1:24" s="495" customFormat="1" ht="15.75" customHeight="1" thickBot="1" x14ac:dyDescent="0.35">
      <c r="A40" s="504"/>
      <c r="B40" s="504"/>
      <c r="C40" s="504"/>
      <c r="D40" s="1175"/>
      <c r="E40" s="3005" t="s">
        <v>2446</v>
      </c>
      <c r="F40" s="3005"/>
      <c r="G40" s="3005"/>
      <c r="H40" s="3005"/>
      <c r="I40" s="3005"/>
      <c r="J40" s="3005"/>
      <c r="K40" s="3005"/>
      <c r="L40" s="3005"/>
      <c r="M40" s="3005"/>
      <c r="N40" s="3005"/>
      <c r="O40" s="3005"/>
      <c r="P40" s="3005"/>
      <c r="Q40" s="3005"/>
      <c r="R40" s="3005"/>
      <c r="S40" s="3005"/>
      <c r="T40" s="3005"/>
      <c r="U40" s="3005"/>
      <c r="V40" s="3005"/>
      <c r="W40" s="3005"/>
      <c r="X40" s="3005"/>
    </row>
    <row r="41" spans="1:24" customFormat="1" ht="25.95" customHeight="1" x14ac:dyDescent="0.3">
      <c r="E41" s="3005"/>
      <c r="F41" s="3005"/>
      <c r="G41" s="3005"/>
      <c r="H41" s="3005"/>
      <c r="I41" s="3005"/>
      <c r="J41" s="3005"/>
      <c r="K41" s="3005"/>
      <c r="L41" s="3005"/>
      <c r="M41" s="3005"/>
      <c r="N41" s="3005"/>
      <c r="O41" s="3005"/>
      <c r="P41" s="3005"/>
      <c r="Q41" s="3005"/>
      <c r="R41" s="3005"/>
      <c r="S41" s="3005"/>
      <c r="T41" s="3005"/>
      <c r="U41" s="3005"/>
      <c r="V41" s="3005"/>
      <c r="W41" s="3005"/>
      <c r="X41" s="3005"/>
    </row>
    <row r="42" spans="1:24" s="495" customFormat="1" ht="4.2" customHeight="1" thickBot="1" x14ac:dyDescent="0.35">
      <c r="A42" s="504"/>
      <c r="B42" s="504"/>
      <c r="C42" s="504"/>
      <c r="D42" s="504"/>
      <c r="E42" s="504"/>
      <c r="F42" s="504"/>
      <c r="G42" s="504"/>
      <c r="H42" s="504"/>
      <c r="I42" s="504"/>
      <c r="J42" s="504"/>
      <c r="K42" s="504"/>
      <c r="L42" s="504"/>
      <c r="M42" s="504"/>
      <c r="N42" s="504"/>
      <c r="O42" s="504"/>
      <c r="P42" s="504"/>
      <c r="Q42" s="504"/>
      <c r="R42" s="504"/>
      <c r="S42" s="504"/>
      <c r="T42" s="504"/>
      <c r="U42" s="504"/>
      <c r="V42" s="504"/>
      <c r="W42" s="504"/>
      <c r="X42" s="504"/>
    </row>
    <row r="43" spans="1:24" s="495" customFormat="1" ht="15" customHeight="1" thickBot="1" x14ac:dyDescent="0.35">
      <c r="A43" s="504"/>
      <c r="B43" s="504"/>
      <c r="C43" s="504"/>
      <c r="D43" s="1176"/>
      <c r="E43" s="3750" t="s">
        <v>1543</v>
      </c>
      <c r="F43" s="3742"/>
      <c r="G43" s="3742"/>
      <c r="H43" s="3742"/>
      <c r="I43" s="3742"/>
      <c r="J43" s="3742"/>
      <c r="K43" s="3742"/>
      <c r="L43" s="3742"/>
      <c r="M43" s="3742"/>
      <c r="N43" s="3742"/>
      <c r="O43" s="3742"/>
      <c r="P43" s="3742"/>
      <c r="Q43" s="3742"/>
      <c r="R43" s="3742"/>
      <c r="S43" s="3742"/>
      <c r="T43" s="3742"/>
      <c r="U43" s="3742"/>
      <c r="V43" s="3742"/>
      <c r="W43" s="3742"/>
      <c r="X43" s="3742"/>
    </row>
    <row r="44" spans="1:24" s="495" customFormat="1" ht="6" customHeight="1" thickBot="1" x14ac:dyDescent="0.35">
      <c r="A44" s="504"/>
      <c r="B44" s="504"/>
      <c r="C44" s="504"/>
      <c r="D44" s="1177"/>
      <c r="E44" s="514"/>
      <c r="F44" s="504"/>
      <c r="G44" s="504"/>
      <c r="H44" s="504"/>
      <c r="I44" s="504"/>
      <c r="J44" s="504"/>
      <c r="K44" s="504"/>
      <c r="L44" s="504"/>
      <c r="M44" s="504"/>
      <c r="N44" s="504"/>
      <c r="O44" s="504"/>
      <c r="P44" s="504"/>
      <c r="Q44" s="504"/>
      <c r="R44" s="504"/>
      <c r="S44" s="504"/>
      <c r="T44" s="504"/>
      <c r="U44" s="504"/>
      <c r="V44" s="504"/>
      <c r="W44" s="504"/>
      <c r="X44" s="504"/>
    </row>
    <row r="45" spans="1:24" s="495" customFormat="1" ht="15" customHeight="1" thickBot="1" x14ac:dyDescent="0.35">
      <c r="A45" s="504"/>
      <c r="B45" s="504"/>
      <c r="C45" s="504"/>
      <c r="E45" s="1176"/>
      <c r="F45" s="3742" t="s">
        <v>2447</v>
      </c>
      <c r="G45" s="3742"/>
      <c r="H45" s="3742"/>
      <c r="I45" s="3742"/>
      <c r="J45" s="3742"/>
      <c r="K45" s="3742"/>
      <c r="L45" s="3742"/>
      <c r="M45" s="3742"/>
      <c r="N45" s="3742"/>
      <c r="O45" s="3742"/>
      <c r="P45" s="3742"/>
      <c r="Q45" s="3742"/>
      <c r="R45" s="3742"/>
      <c r="S45" s="3742"/>
      <c r="T45" s="3742"/>
      <c r="U45" s="3742"/>
      <c r="V45" s="3742"/>
      <c r="W45" s="3742"/>
      <c r="X45" s="3742"/>
    </row>
    <row r="46" spans="1:24" s="495" customFormat="1" ht="13.95" customHeight="1" x14ac:dyDescent="0.3">
      <c r="A46" s="504"/>
      <c r="B46" s="504"/>
      <c r="C46" s="504"/>
      <c r="D46" s="504"/>
      <c r="E46" s="514"/>
      <c r="F46" s="3742"/>
      <c r="G46" s="3742"/>
      <c r="H46" s="3742"/>
      <c r="I46" s="3742"/>
      <c r="J46" s="3742"/>
      <c r="K46" s="3742"/>
      <c r="L46" s="3742"/>
      <c r="M46" s="3742"/>
      <c r="N46" s="3742"/>
      <c r="O46" s="3742"/>
      <c r="P46" s="3742"/>
      <c r="Q46" s="3742"/>
      <c r="R46" s="3742"/>
      <c r="S46" s="3742"/>
      <c r="T46" s="3742"/>
      <c r="U46" s="3742"/>
      <c r="V46" s="3742"/>
      <c r="W46" s="3742"/>
      <c r="X46" s="3742"/>
    </row>
    <row r="47" spans="1:24" s="495" customFormat="1" ht="2.25" customHeight="1" thickBot="1" x14ac:dyDescent="0.35">
      <c r="A47" s="504"/>
      <c r="B47" s="504"/>
      <c r="C47" s="504"/>
      <c r="D47" s="504"/>
      <c r="E47" s="514"/>
      <c r="F47" s="1507"/>
      <c r="H47" s="1507"/>
      <c r="I47" s="1507"/>
      <c r="J47" s="1507"/>
      <c r="K47" s="1507"/>
      <c r="L47" s="1507"/>
      <c r="M47" s="1507"/>
      <c r="N47" s="1507"/>
      <c r="O47" s="1507"/>
      <c r="P47" s="1507"/>
      <c r="Q47" s="1507"/>
      <c r="R47" s="1507"/>
      <c r="S47" s="1507"/>
      <c r="T47" s="1507"/>
      <c r="U47" s="1507"/>
      <c r="V47" s="1507"/>
      <c r="W47" s="1507"/>
      <c r="X47" s="1507"/>
    </row>
    <row r="48" spans="1:24" s="495" customFormat="1" ht="15" customHeight="1" thickBot="1" x14ac:dyDescent="0.35">
      <c r="A48" s="504"/>
      <c r="B48" s="504"/>
      <c r="C48" s="504"/>
      <c r="E48" s="1176"/>
      <c r="F48" s="3742" t="s">
        <v>2448</v>
      </c>
      <c r="G48" s="3742"/>
      <c r="H48" s="3742"/>
      <c r="I48" s="3742"/>
      <c r="J48" s="3742"/>
      <c r="K48" s="3742"/>
      <c r="L48" s="3742"/>
      <c r="M48" s="3742"/>
      <c r="N48" s="3742"/>
      <c r="O48" s="3742"/>
      <c r="P48" s="3742"/>
      <c r="Q48" s="3742"/>
      <c r="R48" s="3742"/>
      <c r="S48" s="3742"/>
      <c r="T48" s="3742"/>
      <c r="U48" s="3742"/>
      <c r="V48" s="3742"/>
      <c r="W48" s="3742"/>
      <c r="X48" s="3742"/>
    </row>
    <row r="49" spans="1:24" s="495" customFormat="1" ht="13.95" customHeight="1" thickBot="1" x14ac:dyDescent="0.35">
      <c r="A49" s="504"/>
      <c r="B49" s="504"/>
      <c r="C49" s="504"/>
      <c r="F49" s="3742"/>
      <c r="G49" s="3742"/>
      <c r="H49" s="3742"/>
      <c r="I49" s="3742"/>
      <c r="J49" s="3742"/>
      <c r="K49" s="3742"/>
      <c r="L49" s="3742"/>
      <c r="M49" s="3742"/>
      <c r="N49" s="3742"/>
      <c r="O49" s="3742"/>
      <c r="P49" s="3742"/>
      <c r="Q49" s="3742"/>
      <c r="R49" s="3742"/>
      <c r="S49" s="3742"/>
      <c r="T49" s="3742"/>
      <c r="U49" s="3742"/>
      <c r="V49" s="3742"/>
      <c r="W49" s="3742"/>
      <c r="X49" s="3742"/>
    </row>
    <row r="50" spans="1:24" s="495" customFormat="1" ht="15" customHeight="1" thickBot="1" x14ac:dyDescent="0.35">
      <c r="A50" s="504"/>
      <c r="B50" s="504"/>
      <c r="C50" s="504"/>
      <c r="D50" s="1176"/>
      <c r="E50" s="3449" t="s">
        <v>2449</v>
      </c>
      <c r="F50" s="3449"/>
      <c r="G50" s="3449"/>
      <c r="H50" s="3449"/>
      <c r="I50" s="3449"/>
      <c r="J50" s="3449"/>
      <c r="K50" s="3449"/>
      <c r="L50" s="3449"/>
      <c r="M50" s="3449"/>
      <c r="N50" s="3449"/>
      <c r="O50" s="3449"/>
      <c r="P50" s="3449"/>
      <c r="Q50" s="3449"/>
      <c r="R50" s="3449"/>
      <c r="S50" s="3449"/>
      <c r="T50" s="3449"/>
      <c r="U50" s="3449"/>
      <c r="V50" s="3449"/>
      <c r="W50" s="3449"/>
      <c r="X50" s="3449"/>
    </row>
    <row r="51" spans="1:24" s="495" customFormat="1" ht="39" customHeight="1" x14ac:dyDescent="0.3">
      <c r="A51" s="504"/>
      <c r="B51" s="504"/>
      <c r="C51" s="504"/>
      <c r="D51" s="504"/>
      <c r="E51" s="3449"/>
      <c r="F51" s="3449"/>
      <c r="G51" s="3449"/>
      <c r="H51" s="3449"/>
      <c r="I51" s="3449"/>
      <c r="J51" s="3449"/>
      <c r="K51" s="3449"/>
      <c r="L51" s="3449"/>
      <c r="M51" s="3449"/>
      <c r="N51" s="3449"/>
      <c r="O51" s="3449"/>
      <c r="P51" s="3449"/>
      <c r="Q51" s="3449"/>
      <c r="R51" s="3449"/>
      <c r="S51" s="3449"/>
      <c r="T51" s="3449"/>
      <c r="U51" s="3449"/>
      <c r="V51" s="3449"/>
      <c r="W51" s="3449"/>
      <c r="X51" s="3449"/>
    </row>
    <row r="52" spans="1:24" s="495" customFormat="1" ht="15" customHeight="1" x14ac:dyDescent="0.3">
      <c r="A52" s="504"/>
      <c r="B52" s="504"/>
      <c r="C52" s="70" t="s">
        <v>1320</v>
      </c>
      <c r="D52" s="504"/>
      <c r="E52" s="3745" t="s">
        <v>1574</v>
      </c>
      <c r="F52" s="3745"/>
      <c r="G52" s="3745"/>
      <c r="H52" s="3745"/>
      <c r="I52" s="3745"/>
      <c r="J52" s="3745"/>
      <c r="K52" s="3745"/>
      <c r="L52" s="3745"/>
      <c r="M52" s="3745"/>
      <c r="N52" s="3745"/>
      <c r="O52" s="3745"/>
      <c r="P52" s="3745"/>
      <c r="Q52" s="3745"/>
      <c r="R52" s="3745"/>
      <c r="S52" s="3745"/>
      <c r="T52" s="3745"/>
      <c r="U52" s="3745"/>
      <c r="V52" s="3745"/>
      <c r="W52" s="3745"/>
      <c r="X52" s="3745"/>
    </row>
    <row r="53" spans="1:24" s="495" customFormat="1" ht="12" customHeight="1" x14ac:dyDescent="0.3">
      <c r="A53" s="504"/>
      <c r="B53" s="504"/>
      <c r="C53" s="504"/>
      <c r="D53" s="504"/>
      <c r="E53" s="3745"/>
      <c r="F53" s="3745"/>
      <c r="G53" s="3745"/>
      <c r="H53" s="3745"/>
      <c r="I53" s="3745"/>
      <c r="J53" s="3745"/>
      <c r="K53" s="3745"/>
      <c r="L53" s="3745"/>
      <c r="M53" s="3745"/>
      <c r="N53" s="3745"/>
      <c r="O53" s="3745"/>
      <c r="P53" s="3745"/>
      <c r="Q53" s="3745"/>
      <c r="R53" s="3745"/>
      <c r="S53" s="3745"/>
      <c r="T53" s="3745"/>
      <c r="U53" s="3745"/>
      <c r="V53" s="3745"/>
      <c r="W53" s="3745"/>
      <c r="X53" s="3745"/>
    </row>
    <row r="54" spans="1:24" s="495" customFormat="1" ht="1.2" customHeight="1" thickBot="1" x14ac:dyDescent="0.35">
      <c r="A54" s="504"/>
      <c r="B54" s="504"/>
      <c r="C54" s="504"/>
      <c r="D54" s="504"/>
      <c r="E54" s="1506"/>
      <c r="F54" s="1506"/>
      <c r="G54" s="1506"/>
      <c r="H54" s="1506"/>
      <c r="I54" s="1506"/>
      <c r="J54" s="1506"/>
      <c r="K54" s="1506"/>
      <c r="L54" s="1506"/>
      <c r="M54" s="1506"/>
      <c r="N54" s="1506"/>
      <c r="O54" s="1506"/>
      <c r="P54" s="1506"/>
      <c r="Q54" s="1506"/>
      <c r="R54" s="1506"/>
      <c r="S54" s="1506"/>
      <c r="T54" s="1506"/>
      <c r="U54" s="1506"/>
      <c r="V54" s="1506"/>
      <c r="W54" s="1506"/>
      <c r="X54" s="1506"/>
    </row>
    <row r="55" spans="1:24" s="495" customFormat="1" ht="16.5" customHeight="1" thickBot="1" x14ac:dyDescent="0.35">
      <c r="A55" s="504"/>
      <c r="B55" s="504"/>
      <c r="D55" s="1176"/>
      <c r="E55" s="3449" t="s">
        <v>1573</v>
      </c>
      <c r="F55" s="3449"/>
      <c r="G55" s="3449"/>
      <c r="H55" s="3449"/>
      <c r="I55" s="3449"/>
      <c r="J55" s="3449"/>
      <c r="K55" s="3449"/>
      <c r="L55" s="3449"/>
      <c r="M55" s="3449"/>
      <c r="N55" s="3449"/>
      <c r="O55" s="3449"/>
      <c r="P55" s="3449"/>
      <c r="Q55" s="3449"/>
      <c r="R55" s="3449"/>
      <c r="S55" s="3449"/>
      <c r="T55" s="3449"/>
      <c r="U55" s="3449"/>
      <c r="V55" s="3449"/>
      <c r="W55" s="3449"/>
      <c r="X55" s="3449"/>
    </row>
    <row r="56" spans="1:24" customFormat="1" ht="10.95" customHeight="1" x14ac:dyDescent="0.3">
      <c r="E56" s="3449"/>
      <c r="F56" s="3449"/>
      <c r="G56" s="3449"/>
      <c r="H56" s="3449"/>
      <c r="I56" s="3449"/>
      <c r="J56" s="3449"/>
      <c r="K56" s="3449"/>
      <c r="L56" s="3449"/>
      <c r="M56" s="3449"/>
      <c r="N56" s="3449"/>
      <c r="O56" s="3449"/>
      <c r="P56" s="3449"/>
      <c r="Q56" s="3449"/>
      <c r="R56" s="3449"/>
      <c r="S56" s="3449"/>
      <c r="T56" s="3449"/>
      <c r="U56" s="3449"/>
      <c r="V56" s="3449"/>
      <c r="W56" s="3449"/>
      <c r="X56" s="3449"/>
    </row>
    <row r="57" spans="1:24" s="1503" customFormat="1" ht="3.75" customHeight="1" thickBot="1" x14ac:dyDescent="0.35"/>
    <row r="58" spans="1:24" s="495" customFormat="1" ht="15" customHeight="1" thickBot="1" x14ac:dyDescent="0.35">
      <c r="A58" s="504"/>
      <c r="B58" s="504"/>
      <c r="C58" s="504"/>
      <c r="D58" s="1176"/>
      <c r="E58" s="3757" t="s">
        <v>1575</v>
      </c>
      <c r="F58" s="3758"/>
      <c r="G58" s="3758"/>
      <c r="H58" s="3758"/>
      <c r="I58" s="3758"/>
      <c r="J58" s="3758"/>
      <c r="K58" s="3758"/>
      <c r="L58" s="3758"/>
      <c r="M58" s="3758"/>
      <c r="N58" s="3758"/>
      <c r="O58" s="3758"/>
      <c r="P58" s="3758"/>
      <c r="Q58" s="3758"/>
      <c r="R58" s="3758"/>
      <c r="S58" s="3758"/>
      <c r="T58" s="1517"/>
      <c r="U58" s="1517"/>
      <c r="V58" s="1517"/>
      <c r="W58" s="1517"/>
      <c r="X58" s="1517"/>
    </row>
    <row r="59" spans="1:24" s="495" customFormat="1" ht="16.5" customHeight="1" thickBot="1" x14ac:dyDescent="0.35">
      <c r="A59" s="504"/>
      <c r="B59" s="504"/>
      <c r="C59" s="504"/>
      <c r="D59" s="504"/>
      <c r="E59" s="3749" t="s">
        <v>1576</v>
      </c>
      <c r="F59" s="3749"/>
      <c r="G59" s="3749"/>
      <c r="H59" s="3749"/>
      <c r="I59" s="1516"/>
      <c r="J59" s="1516"/>
      <c r="K59" s="1516"/>
      <c r="L59" s="1516"/>
      <c r="M59" s="1516"/>
      <c r="N59" s="1516"/>
      <c r="O59" s="1516"/>
      <c r="P59" s="1516"/>
      <c r="Q59" s="1516"/>
      <c r="R59" s="1516"/>
      <c r="S59" s="1516"/>
      <c r="T59" s="1516"/>
      <c r="U59" s="1516"/>
      <c r="V59" s="1516"/>
      <c r="W59" s="1516"/>
      <c r="X59" s="1516"/>
    </row>
    <row r="60" spans="1:24" s="495" customFormat="1" ht="15" customHeight="1" thickBot="1" x14ac:dyDescent="0.35">
      <c r="A60" s="504"/>
      <c r="B60" s="504"/>
      <c r="C60" s="504"/>
      <c r="D60" s="1176"/>
      <c r="E60" s="3774" t="s">
        <v>1578</v>
      </c>
      <c r="F60" s="3774"/>
      <c r="G60" s="3774"/>
      <c r="H60" s="3774"/>
      <c r="I60" s="3774"/>
      <c r="J60" s="3774"/>
      <c r="K60" s="3774"/>
      <c r="L60" s="3774"/>
      <c r="M60" s="3774"/>
      <c r="N60" s="3774"/>
      <c r="O60" s="3774"/>
      <c r="P60" s="3774"/>
      <c r="Q60" s="3774"/>
      <c r="R60" s="3774"/>
      <c r="S60" s="3774"/>
      <c r="T60" s="3774"/>
      <c r="U60" s="3774"/>
      <c r="V60" s="3774"/>
      <c r="W60" s="3774"/>
      <c r="X60" s="3774"/>
    </row>
    <row r="61" spans="1:24" customFormat="1" ht="3.6" customHeight="1" thickBot="1" x14ac:dyDescent="0.35"/>
    <row r="62" spans="1:24" s="495" customFormat="1" ht="18" customHeight="1" thickBot="1" x14ac:dyDescent="0.35">
      <c r="A62" s="3771" t="s">
        <v>1589</v>
      </c>
      <c r="B62" s="3772"/>
      <c r="C62" s="3772"/>
      <c r="D62" s="3772"/>
      <c r="E62" s="3772"/>
      <c r="F62" s="3772"/>
      <c r="G62" s="3772"/>
      <c r="H62" s="3772"/>
      <c r="I62" s="3772"/>
      <c r="J62" s="3772"/>
      <c r="K62" s="3772"/>
      <c r="L62" s="3772"/>
      <c r="M62" s="3772"/>
      <c r="N62" s="3772"/>
      <c r="O62" s="3772"/>
      <c r="P62" s="3772"/>
      <c r="Q62" s="3772"/>
      <c r="R62" s="3772"/>
      <c r="S62" s="3772"/>
      <c r="T62" s="3772"/>
      <c r="U62" s="3772"/>
      <c r="V62" s="3772"/>
      <c r="W62" s="3772"/>
      <c r="X62" s="3773"/>
    </row>
    <row r="63" spans="1:24" customFormat="1" ht="5.25" customHeight="1" thickBot="1" x14ac:dyDescent="0.35"/>
    <row r="64" spans="1:24" s="495" customFormat="1" ht="15" customHeight="1" thickBot="1" x14ac:dyDescent="0.35">
      <c r="A64" s="504"/>
      <c r="B64" s="504"/>
      <c r="C64" s="504"/>
      <c r="D64" s="1176"/>
      <c r="E64" s="3774" t="s">
        <v>1577</v>
      </c>
      <c r="F64" s="3774"/>
      <c r="G64" s="3774"/>
      <c r="H64" s="3774"/>
      <c r="I64" s="3774"/>
      <c r="J64" s="3774"/>
      <c r="K64" s="3774"/>
      <c r="L64" s="3774"/>
      <c r="M64" s="3774"/>
      <c r="N64" s="3774"/>
      <c r="O64" s="3774"/>
      <c r="P64" s="3774"/>
      <c r="Q64" s="3774"/>
      <c r="R64" s="3774"/>
      <c r="S64" s="3774"/>
      <c r="T64" s="3774"/>
      <c r="U64" s="3774"/>
      <c r="V64" s="3774"/>
      <c r="W64" s="3774"/>
      <c r="X64" s="3774"/>
    </row>
    <row r="65" spans="1:24" s="495" customFormat="1" ht="39" customHeight="1" x14ac:dyDescent="0.3">
      <c r="A65" s="504"/>
      <c r="B65" s="504"/>
      <c r="C65" s="504"/>
      <c r="D65" s="504"/>
      <c r="E65" s="3774"/>
      <c r="F65" s="3774"/>
      <c r="G65" s="3774"/>
      <c r="H65" s="3774"/>
      <c r="I65" s="3774"/>
      <c r="J65" s="3774"/>
      <c r="K65" s="3774"/>
      <c r="L65" s="3774"/>
      <c r="M65" s="3774"/>
      <c r="N65" s="3774"/>
      <c r="O65" s="3774"/>
      <c r="P65" s="3774"/>
      <c r="Q65" s="3774"/>
      <c r="R65" s="3774"/>
      <c r="S65" s="3774"/>
      <c r="T65" s="3774"/>
      <c r="U65" s="3774"/>
      <c r="V65" s="3774"/>
      <c r="W65" s="3774"/>
      <c r="X65" s="3774"/>
    </row>
    <row r="66" spans="1:24" s="495" customFormat="1" ht="3.75" customHeight="1" x14ac:dyDescent="0.3">
      <c r="A66" s="504"/>
      <c r="B66" s="504"/>
      <c r="C66" s="504"/>
      <c r="D66" s="504"/>
      <c r="E66" s="1505"/>
      <c r="F66" s="1516"/>
      <c r="G66" s="1516"/>
      <c r="H66" s="1516"/>
      <c r="I66" s="1516"/>
      <c r="J66" s="1516"/>
      <c r="K66" s="1516"/>
      <c r="L66" s="1516"/>
      <c r="M66" s="1516"/>
      <c r="N66" s="1516"/>
      <c r="O66" s="1516"/>
      <c r="P66" s="1516"/>
      <c r="Q66" s="1516"/>
      <c r="R66" s="1516"/>
      <c r="S66" s="1516"/>
      <c r="T66" s="1516"/>
      <c r="U66" s="1516"/>
      <c r="V66" s="1516"/>
      <c r="W66" s="1516"/>
      <c r="X66" s="1516"/>
    </row>
    <row r="67" spans="1:24" s="495" customFormat="1" ht="15" customHeight="1" x14ac:dyDescent="0.3">
      <c r="A67" s="504"/>
      <c r="B67" s="504"/>
      <c r="C67" s="70" t="s">
        <v>1579</v>
      </c>
      <c r="D67" s="504"/>
      <c r="E67" s="3745" t="s">
        <v>1580</v>
      </c>
      <c r="F67" s="3745"/>
      <c r="G67" s="3745"/>
      <c r="H67" s="3745"/>
      <c r="I67" s="3745"/>
      <c r="J67" s="3745"/>
      <c r="K67" s="3745"/>
      <c r="L67" s="3745"/>
      <c r="M67" s="3745"/>
      <c r="N67" s="3745"/>
      <c r="O67" s="3745"/>
      <c r="P67" s="3745"/>
      <c r="Q67" s="3745"/>
      <c r="R67" s="3745"/>
      <c r="S67" s="3745"/>
      <c r="T67" s="3745"/>
      <c r="U67" s="3745"/>
      <c r="V67" s="3745"/>
      <c r="W67" s="3745"/>
      <c r="X67" s="3745"/>
    </row>
    <row r="68" spans="1:24" s="495" customFormat="1" ht="15" customHeight="1" thickBot="1" x14ac:dyDescent="0.35">
      <c r="A68" s="504"/>
      <c r="B68" s="504"/>
      <c r="C68" s="504"/>
      <c r="D68" s="504"/>
      <c r="E68" s="3745"/>
      <c r="F68" s="3745"/>
      <c r="G68" s="3745"/>
      <c r="H68" s="3745"/>
      <c r="I68" s="3745"/>
      <c r="J68" s="3745"/>
      <c r="K68" s="3745"/>
      <c r="L68" s="3745"/>
      <c r="M68" s="3745"/>
      <c r="N68" s="3745"/>
      <c r="O68" s="3745"/>
      <c r="P68" s="3745"/>
      <c r="Q68" s="3745"/>
      <c r="R68" s="3745"/>
      <c r="S68" s="3745"/>
      <c r="T68" s="3745"/>
      <c r="U68" s="3745"/>
      <c r="V68" s="3745"/>
      <c r="W68" s="3745"/>
      <c r="X68" s="3745"/>
    </row>
    <row r="69" spans="1:24" s="495" customFormat="1" ht="15" customHeight="1" thickBot="1" x14ac:dyDescent="0.35">
      <c r="A69" s="504"/>
      <c r="B69" s="504"/>
      <c r="C69" s="504"/>
      <c r="D69" s="1176"/>
      <c r="E69" s="3449" t="s">
        <v>1581</v>
      </c>
      <c r="F69" s="3449"/>
      <c r="G69" s="3449"/>
      <c r="H69" s="3449"/>
      <c r="I69" s="3449"/>
      <c r="J69" s="3449"/>
      <c r="K69" s="3449"/>
      <c r="L69" s="3449"/>
      <c r="M69" s="3449"/>
      <c r="N69" s="3449"/>
      <c r="O69" s="3449"/>
      <c r="P69" s="3449"/>
      <c r="Q69" s="3449"/>
      <c r="R69" s="3449"/>
      <c r="S69" s="3449"/>
      <c r="T69" s="3449"/>
      <c r="U69" s="3449"/>
      <c r="V69" s="3449"/>
      <c r="W69" s="3449"/>
      <c r="X69" s="3449"/>
    </row>
    <row r="70" spans="1:24" s="495" customFormat="1" ht="6" customHeight="1" thickBot="1" x14ac:dyDescent="0.35">
      <c r="A70" s="504"/>
      <c r="B70" s="504"/>
      <c r="C70" s="504"/>
      <c r="D70" s="504"/>
      <c r="E70" s="3449"/>
      <c r="F70" s="3449"/>
      <c r="G70" s="3449"/>
      <c r="H70" s="3449"/>
      <c r="I70" s="3449"/>
      <c r="J70" s="3449"/>
      <c r="K70" s="3449"/>
      <c r="L70" s="3449"/>
      <c r="M70" s="3449"/>
      <c r="N70" s="3449"/>
      <c r="O70" s="3449"/>
      <c r="P70" s="3449"/>
      <c r="Q70" s="3449"/>
      <c r="R70" s="3449"/>
      <c r="S70" s="3449"/>
      <c r="T70" s="3449"/>
      <c r="U70" s="3449"/>
      <c r="V70" s="3449"/>
      <c r="W70" s="3449"/>
      <c r="X70" s="3449"/>
    </row>
    <row r="71" spans="1:24" s="495" customFormat="1" ht="15" customHeight="1" thickBot="1" x14ac:dyDescent="0.35">
      <c r="A71" s="504"/>
      <c r="B71" s="504"/>
      <c r="C71" s="504"/>
      <c r="D71" s="1176"/>
      <c r="E71" s="3743" t="s">
        <v>1583</v>
      </c>
      <c r="F71" s="3744"/>
      <c r="G71" s="3744"/>
      <c r="H71" s="3744"/>
      <c r="I71" s="3744"/>
      <c r="J71" s="3744"/>
      <c r="K71" s="3744"/>
      <c r="L71" s="3744"/>
      <c r="M71" s="3744"/>
      <c r="N71" s="3744"/>
      <c r="O71" s="3744"/>
      <c r="P71" s="3744"/>
      <c r="Q71" s="506"/>
      <c r="R71" s="506"/>
      <c r="S71" s="506"/>
      <c r="T71" s="506"/>
      <c r="U71" s="506"/>
      <c r="V71" s="506"/>
      <c r="W71" s="506"/>
      <c r="X71" s="506"/>
    </row>
    <row r="72" spans="1:24" customFormat="1" ht="8.25" customHeight="1" thickBot="1" x14ac:dyDescent="0.35"/>
    <row r="73" spans="1:24" s="495" customFormat="1" ht="15" customHeight="1" thickBot="1" x14ac:dyDescent="0.35">
      <c r="A73" s="504"/>
      <c r="B73" s="504"/>
      <c r="C73" s="504"/>
      <c r="D73" s="504"/>
      <c r="E73" s="1176"/>
      <c r="F73" s="3742" t="s">
        <v>1582</v>
      </c>
      <c r="G73" s="3742"/>
      <c r="H73" s="3742"/>
      <c r="I73" s="3742"/>
      <c r="J73" s="3742"/>
      <c r="K73" s="3742"/>
      <c r="L73" s="3742"/>
      <c r="M73" s="3742"/>
      <c r="N73" s="3742"/>
      <c r="O73" s="3742"/>
      <c r="P73" s="3742"/>
      <c r="Q73" s="3742"/>
      <c r="R73" s="3742"/>
      <c r="S73" s="3742"/>
      <c r="T73" s="3742"/>
      <c r="U73" s="3742"/>
      <c r="V73" s="3742"/>
      <c r="W73" s="3742"/>
      <c r="X73" s="3742"/>
    </row>
    <row r="74" spans="1:24" s="495" customFormat="1" ht="13.5" customHeight="1" thickBot="1" x14ac:dyDescent="0.35">
      <c r="A74" s="504"/>
      <c r="B74" s="504"/>
      <c r="C74" s="504"/>
      <c r="E74" s="506"/>
      <c r="F74" s="3742"/>
      <c r="G74" s="3742"/>
      <c r="H74" s="3742"/>
      <c r="I74" s="3742"/>
      <c r="J74" s="3742"/>
      <c r="K74" s="3742"/>
      <c r="L74" s="3742"/>
      <c r="M74" s="3742"/>
      <c r="N74" s="3742"/>
      <c r="O74" s="3742"/>
      <c r="P74" s="3742"/>
      <c r="Q74" s="3742"/>
      <c r="R74" s="3742"/>
      <c r="S74" s="3742"/>
      <c r="T74" s="3742"/>
      <c r="U74" s="3742"/>
      <c r="V74" s="3742"/>
      <c r="W74" s="3742"/>
      <c r="X74" s="3742"/>
    </row>
    <row r="75" spans="1:24" s="495" customFormat="1" ht="15" customHeight="1" thickBot="1" x14ac:dyDescent="0.35">
      <c r="A75" s="504"/>
      <c r="B75" s="504"/>
      <c r="C75" s="504"/>
      <c r="E75" s="1176"/>
      <c r="F75" s="3742" t="s">
        <v>1584</v>
      </c>
      <c r="G75" s="3742"/>
      <c r="H75" s="3742"/>
      <c r="I75" s="3742"/>
      <c r="J75" s="3742"/>
      <c r="K75" s="3742"/>
      <c r="L75" s="3742"/>
      <c r="M75" s="3742"/>
      <c r="N75" s="3742"/>
      <c r="O75" s="3742"/>
      <c r="P75" s="3742"/>
      <c r="Q75" s="3742"/>
      <c r="R75" s="3742"/>
      <c r="S75" s="3742"/>
      <c r="T75" s="3742"/>
      <c r="U75" s="3742"/>
      <c r="V75" s="3742"/>
      <c r="W75" s="3742"/>
      <c r="X75" s="3742"/>
    </row>
    <row r="76" spans="1:24" ht="27" customHeight="1" x14ac:dyDescent="0.3">
      <c r="F76" s="3742"/>
      <c r="G76" s="3742"/>
      <c r="H76" s="3742"/>
      <c r="I76" s="3742"/>
      <c r="J76" s="3742"/>
      <c r="K76" s="3742"/>
      <c r="L76" s="3742"/>
      <c r="M76" s="3742"/>
      <c r="N76" s="3742"/>
      <c r="O76" s="3742"/>
      <c r="P76" s="3742"/>
      <c r="Q76" s="3742"/>
      <c r="R76" s="3742"/>
      <c r="S76" s="3742"/>
      <c r="T76" s="3742"/>
      <c r="U76" s="3742"/>
      <c r="V76" s="3742"/>
      <c r="W76" s="3742"/>
      <c r="X76" s="3742"/>
    </row>
    <row r="77" spans="1:24" s="495" customFormat="1" ht="15" customHeight="1" x14ac:dyDescent="0.3">
      <c r="A77" s="504"/>
      <c r="B77" s="504"/>
      <c r="C77" s="70" t="s">
        <v>1585</v>
      </c>
      <c r="E77" s="3745" t="s">
        <v>1586</v>
      </c>
      <c r="F77" s="3745"/>
      <c r="G77" s="3745"/>
      <c r="H77" s="3745"/>
      <c r="I77" s="3745"/>
      <c r="J77" s="3745"/>
      <c r="K77" s="3745"/>
      <c r="L77" s="3745"/>
      <c r="M77" s="3745"/>
      <c r="N77" s="3745"/>
      <c r="O77" s="3745"/>
      <c r="P77" s="3745"/>
      <c r="Q77" s="3745"/>
      <c r="R77" s="3745"/>
      <c r="S77" s="3745"/>
      <c r="T77" s="3745"/>
      <c r="U77" s="3745"/>
      <c r="V77" s="3745"/>
      <c r="W77" s="3745"/>
      <c r="X77" s="3745"/>
    </row>
    <row r="78" spans="1:24" s="495" customFormat="1" ht="12.75" customHeight="1" thickBot="1" x14ac:dyDescent="0.35">
      <c r="A78" s="504"/>
      <c r="B78" s="504"/>
      <c r="E78" s="3745"/>
      <c r="F78" s="3745"/>
      <c r="G78" s="3745"/>
      <c r="H78" s="3745"/>
      <c r="I78" s="3745"/>
      <c r="J78" s="3745"/>
      <c r="K78" s="3745"/>
      <c r="L78" s="3745"/>
      <c r="M78" s="3745"/>
      <c r="N78" s="3745"/>
      <c r="O78" s="3745"/>
      <c r="P78" s="3745"/>
      <c r="Q78" s="3745"/>
      <c r="R78" s="3745"/>
      <c r="S78" s="3745"/>
      <c r="T78" s="3745"/>
      <c r="U78" s="3745"/>
      <c r="V78" s="3745"/>
      <c r="W78" s="3745"/>
      <c r="X78" s="3745"/>
    </row>
    <row r="79" spans="1:24" ht="15" customHeight="1" thickBot="1" x14ac:dyDescent="0.35">
      <c r="D79" s="1176"/>
      <c r="E79" s="3770" t="s">
        <v>1588</v>
      </c>
      <c r="F79" s="3770"/>
      <c r="G79" s="3770"/>
      <c r="H79" s="3770"/>
      <c r="I79" s="3770"/>
      <c r="J79" s="3770"/>
      <c r="K79" s="3770"/>
      <c r="L79" s="3770"/>
      <c r="M79" s="3770"/>
      <c r="N79" s="3770"/>
      <c r="O79" s="3770"/>
      <c r="P79" s="3770"/>
      <c r="Q79" s="3770"/>
      <c r="R79" s="3770"/>
      <c r="S79" s="3770"/>
      <c r="T79" s="3770"/>
      <c r="U79" s="3770"/>
      <c r="V79" s="3770"/>
      <c r="W79" s="3770"/>
      <c r="X79" s="3770"/>
    </row>
    <row r="80" spans="1:24" customFormat="1" ht="15" customHeight="1" thickBot="1" x14ac:dyDescent="0.35">
      <c r="E80" s="3770"/>
      <c r="F80" s="3770"/>
      <c r="G80" s="3770"/>
      <c r="H80" s="3770"/>
      <c r="I80" s="3770"/>
      <c r="J80" s="3770"/>
      <c r="K80" s="3770"/>
      <c r="L80" s="3770"/>
      <c r="M80" s="3770"/>
      <c r="N80" s="3770"/>
      <c r="O80" s="3770"/>
      <c r="P80" s="3770"/>
      <c r="Q80" s="3770"/>
      <c r="R80" s="3770"/>
      <c r="S80" s="3770"/>
      <c r="T80" s="3770"/>
      <c r="U80" s="3770"/>
      <c r="V80" s="3770"/>
      <c r="W80" s="3770"/>
      <c r="X80" s="3770"/>
    </row>
    <row r="81" spans="1:24" ht="15" customHeight="1" thickBot="1" x14ac:dyDescent="0.35">
      <c r="D81" s="1176"/>
      <c r="E81" s="3775" t="s">
        <v>1587</v>
      </c>
      <c r="F81" s="3776"/>
      <c r="G81" s="3776"/>
      <c r="H81" s="3776"/>
      <c r="I81" s="3776"/>
      <c r="J81" s="3776"/>
      <c r="K81" s="3776"/>
      <c r="L81" s="3776"/>
      <c r="M81" s="3776"/>
      <c r="N81" s="3776"/>
      <c r="O81" s="3776"/>
      <c r="P81" s="3776"/>
      <c r="Q81" s="3776"/>
      <c r="R81" s="3776"/>
      <c r="S81" s="3776"/>
      <c r="T81" s="3776"/>
      <c r="U81" s="3776"/>
      <c r="V81" s="3776"/>
      <c r="W81" s="3776"/>
      <c r="X81" s="1508"/>
    </row>
    <row r="82" spans="1:24" customFormat="1" ht="4.2" customHeight="1" x14ac:dyDescent="0.3"/>
    <row r="83" spans="1:24" x14ac:dyDescent="0.3">
      <c r="C83" s="1515" t="s">
        <v>1572</v>
      </c>
      <c r="D83" s="1515"/>
      <c r="E83" s="1515"/>
      <c r="F83" s="1515"/>
      <c r="G83" s="1515"/>
      <c r="H83" s="1515"/>
      <c r="I83" s="1515"/>
      <c r="J83" s="1515"/>
      <c r="K83" s="1515"/>
      <c r="L83" s="1515"/>
      <c r="M83" s="1515"/>
      <c r="N83" s="1515"/>
      <c r="O83" s="1515"/>
      <c r="P83" s="1515"/>
      <c r="Q83" s="1515"/>
      <c r="R83" s="1515"/>
      <c r="S83" s="1515"/>
      <c r="T83" s="1515"/>
      <c r="U83" s="1515"/>
      <c r="V83" s="1515"/>
      <c r="W83" s="1515"/>
      <c r="X83" s="1515"/>
    </row>
    <row r="84" spans="1:24" ht="3.6" customHeight="1" thickBot="1" x14ac:dyDescent="0.35"/>
    <row r="85" spans="1:24" s="495" customFormat="1" ht="15" customHeight="1" thickBot="1" x14ac:dyDescent="0.35">
      <c r="A85" s="508" t="s">
        <v>165</v>
      </c>
      <c r="B85" s="3760" t="s">
        <v>2779</v>
      </c>
      <c r="C85" s="3761"/>
      <c r="D85" s="3761"/>
      <c r="E85" s="3761"/>
      <c r="F85" s="3761"/>
      <c r="G85" s="3761"/>
      <c r="H85" s="3761"/>
      <c r="I85" s="3761"/>
      <c r="J85" s="3761"/>
      <c r="K85" s="3761"/>
      <c r="L85" s="3761"/>
      <c r="M85" s="3761"/>
      <c r="N85" s="3761"/>
      <c r="O85" s="3761"/>
      <c r="P85" s="3761"/>
      <c r="Q85" s="3761"/>
      <c r="R85" s="3761"/>
      <c r="S85" s="3761"/>
      <c r="T85" s="3761"/>
      <c r="U85" s="3761"/>
      <c r="V85" s="3761"/>
      <c r="W85" s="3761"/>
      <c r="X85" s="3762"/>
    </row>
    <row r="86" spans="1:24" s="495" customFormat="1" ht="12.75" customHeight="1" x14ac:dyDescent="0.3">
      <c r="A86" s="504"/>
      <c r="B86" s="70" t="s">
        <v>37</v>
      </c>
      <c r="C86" s="510"/>
      <c r="D86" s="510"/>
      <c r="E86" s="510"/>
      <c r="F86" s="510"/>
      <c r="G86" s="510"/>
      <c r="H86" s="510"/>
      <c r="I86" s="510"/>
      <c r="J86" s="510"/>
      <c r="K86" s="510"/>
      <c r="L86" s="510"/>
      <c r="M86" s="510"/>
      <c r="N86" s="510"/>
      <c r="O86" s="510"/>
      <c r="P86" s="510"/>
      <c r="W86" s="510"/>
      <c r="X86" s="510"/>
    </row>
    <row r="87" spans="1:24" s="495" customFormat="1" ht="15" customHeight="1" thickBot="1" x14ac:dyDescent="0.35">
      <c r="A87" s="504"/>
      <c r="B87" s="495" t="s">
        <v>959</v>
      </c>
      <c r="R87" s="3763"/>
      <c r="S87" s="3763"/>
      <c r="T87" s="3763"/>
      <c r="U87" s="3763"/>
      <c r="V87" s="3763"/>
      <c r="W87" s="3763"/>
    </row>
    <row r="88" spans="1:24" s="495" customFormat="1" ht="4.5" customHeight="1" x14ac:dyDescent="0.3"/>
    <row r="89" spans="1:24" s="495" customFormat="1" ht="13.2" customHeight="1" x14ac:dyDescent="0.3">
      <c r="A89" s="504"/>
      <c r="B89" s="511" t="s">
        <v>10</v>
      </c>
      <c r="C89" s="511"/>
      <c r="D89" s="511"/>
      <c r="E89" s="511"/>
      <c r="F89" s="511"/>
      <c r="G89" s="511"/>
      <c r="H89" s="511"/>
      <c r="I89" s="511"/>
      <c r="J89" s="511"/>
      <c r="K89" s="511"/>
      <c r="L89" s="511"/>
      <c r="M89" s="511"/>
      <c r="N89" s="511"/>
      <c r="O89" s="511"/>
      <c r="P89" s="511"/>
      <c r="Q89" s="511"/>
      <c r="R89" s="511"/>
      <c r="S89" s="511"/>
      <c r="T89" s="511"/>
      <c r="U89" s="511"/>
      <c r="V89" s="511"/>
      <c r="W89" s="511"/>
      <c r="X89" s="511"/>
    </row>
    <row r="90" spans="1:24" s="495" customFormat="1" ht="5.0999999999999996" customHeight="1" thickBot="1" x14ac:dyDescent="0.35">
      <c r="A90" s="512"/>
      <c r="B90" s="512"/>
      <c r="C90" s="512"/>
      <c r="D90" s="512"/>
      <c r="E90" s="512"/>
      <c r="F90" s="512"/>
      <c r="G90" s="512"/>
      <c r="H90" s="512"/>
      <c r="I90" s="512"/>
      <c r="J90" s="512"/>
      <c r="K90" s="512"/>
      <c r="L90" s="512"/>
      <c r="M90" s="512"/>
      <c r="N90" s="513"/>
      <c r="O90" s="512"/>
      <c r="P90" s="512"/>
      <c r="Q90" s="512"/>
      <c r="R90" s="512"/>
      <c r="S90" s="512"/>
      <c r="T90" s="512"/>
      <c r="U90" s="512"/>
      <c r="V90" s="512"/>
      <c r="W90" s="512"/>
      <c r="X90" s="512"/>
    </row>
    <row r="91" spans="1:24" s="495" customFormat="1" ht="15" customHeight="1" x14ac:dyDescent="0.3">
      <c r="A91" s="513"/>
      <c r="B91" s="3764"/>
      <c r="C91" s="3765"/>
      <c r="D91" s="3765"/>
      <c r="E91" s="3765"/>
      <c r="F91" s="3765"/>
      <c r="G91" s="3765"/>
      <c r="H91" s="3765"/>
      <c r="I91" s="3765"/>
      <c r="J91" s="3765"/>
      <c r="K91" s="3765"/>
      <c r="L91" s="3765"/>
      <c r="M91" s="3765"/>
      <c r="N91" s="3765"/>
      <c r="O91" s="3765"/>
      <c r="P91" s="3765"/>
      <c r="Q91" s="3765"/>
      <c r="R91" s="3765"/>
      <c r="S91" s="3765"/>
      <c r="T91" s="3765"/>
      <c r="U91" s="3765"/>
      <c r="V91" s="3765"/>
      <c r="W91" s="3765"/>
      <c r="X91" s="3766"/>
    </row>
    <row r="92" spans="1:24" s="495" customFormat="1" ht="15" customHeight="1" thickBot="1" x14ac:dyDescent="0.35">
      <c r="A92" s="469"/>
      <c r="B92" s="3767"/>
      <c r="C92" s="3768"/>
      <c r="D92" s="3768"/>
      <c r="E92" s="3768"/>
      <c r="F92" s="3768"/>
      <c r="G92" s="3768"/>
      <c r="H92" s="3768"/>
      <c r="I92" s="3768"/>
      <c r="J92" s="3768"/>
      <c r="K92" s="3768"/>
      <c r="L92" s="3768"/>
      <c r="M92" s="3768"/>
      <c r="N92" s="3768"/>
      <c r="O92" s="3768"/>
      <c r="P92" s="3768"/>
      <c r="Q92" s="3768"/>
      <c r="R92" s="3768"/>
      <c r="S92" s="3768"/>
      <c r="T92" s="3768"/>
      <c r="U92" s="3768"/>
      <c r="V92" s="3768"/>
      <c r="W92" s="3768"/>
      <c r="X92" s="3769"/>
    </row>
    <row r="93" spans="1:24" s="2216" customFormat="1" ht="3.6" customHeight="1" thickBot="1" x14ac:dyDescent="0.35">
      <c r="A93" s="2215"/>
      <c r="B93" s="2227"/>
      <c r="C93" s="2227"/>
      <c r="D93" s="2227"/>
      <c r="E93" s="2227"/>
      <c r="F93" s="2227"/>
      <c r="G93" s="2227"/>
      <c r="H93" s="2227"/>
      <c r="I93" s="2227"/>
      <c r="J93" s="2227"/>
      <c r="K93" s="2227"/>
      <c r="L93" s="2227"/>
      <c r="M93" s="2227"/>
      <c r="N93" s="2227"/>
      <c r="O93" s="2227"/>
      <c r="P93" s="2227"/>
      <c r="Q93" s="2227"/>
      <c r="R93" s="2227"/>
      <c r="S93" s="2227"/>
      <c r="T93" s="2227"/>
      <c r="U93" s="2227"/>
      <c r="V93" s="2227"/>
      <c r="W93" s="2227"/>
      <c r="X93" s="2227"/>
    </row>
    <row r="94" spans="1:24" s="2216" customFormat="1" ht="15" customHeight="1" thickBot="1" x14ac:dyDescent="0.35">
      <c r="B94" s="2233"/>
      <c r="C94" s="2216" t="s">
        <v>2651</v>
      </c>
      <c r="M94" s="2233"/>
      <c r="N94" s="2216" t="s">
        <v>2635</v>
      </c>
    </row>
    <row r="95" spans="1:24" s="495" customFormat="1" ht="4.2" customHeight="1" thickBot="1" x14ac:dyDescent="0.35"/>
    <row r="96" spans="1:24" s="495" customFormat="1" ht="15" customHeight="1" thickBot="1" x14ac:dyDescent="0.35">
      <c r="A96" s="504"/>
      <c r="B96" s="507"/>
      <c r="C96" s="495" t="s">
        <v>763</v>
      </c>
      <c r="D96" s="504"/>
    </row>
    <row r="97" spans="1:25" s="495" customFormat="1" ht="15" customHeight="1" thickBot="1" x14ac:dyDescent="0.35">
      <c r="C97" s="495" t="s">
        <v>762</v>
      </c>
      <c r="D97" s="514"/>
      <c r="O97" s="3478"/>
      <c r="P97" s="3746"/>
      <c r="Q97" s="3746"/>
      <c r="R97" s="3746"/>
      <c r="S97" s="3746"/>
      <c r="T97" s="3746"/>
      <c r="U97" s="3746"/>
      <c r="V97" s="3746"/>
      <c r="W97" s="515"/>
    </row>
    <row r="98" spans="1:25" s="495" customFormat="1" ht="5.0999999999999996" customHeight="1" x14ac:dyDescent="0.3">
      <c r="D98" s="514"/>
    </row>
    <row r="99" spans="1:25" s="495" customFormat="1" ht="15" customHeight="1" thickBot="1" x14ac:dyDescent="0.35">
      <c r="C99" s="495" t="s">
        <v>761</v>
      </c>
      <c r="D99" s="514"/>
      <c r="P99" s="516"/>
      <c r="Q99" s="516"/>
      <c r="R99" s="516"/>
      <c r="S99" s="3747"/>
      <c r="T99" s="3748"/>
      <c r="U99" s="3748"/>
      <c r="V99" s="3748"/>
    </row>
    <row r="100" spans="1:25" s="495" customFormat="1" ht="5.0999999999999996" customHeight="1" x14ac:dyDescent="0.3">
      <c r="D100" s="514"/>
    </row>
    <row r="101" spans="1:25" s="495" customFormat="1" ht="15" customHeight="1" thickBot="1" x14ac:dyDescent="0.35">
      <c r="C101" s="495" t="s">
        <v>760</v>
      </c>
      <c r="D101" s="514"/>
      <c r="S101" s="3478"/>
      <c r="T101" s="3746"/>
      <c r="U101" s="3746"/>
      <c r="V101" s="3746"/>
    </row>
    <row r="102" spans="1:25" s="495" customFormat="1" ht="5.0999999999999996" customHeight="1" x14ac:dyDescent="0.3"/>
    <row r="103" spans="1:25" s="495" customFormat="1" ht="15" customHeight="1" thickBot="1" x14ac:dyDescent="0.35">
      <c r="C103" s="495" t="s">
        <v>759</v>
      </c>
      <c r="S103" s="3738"/>
      <c r="T103" s="3739"/>
      <c r="U103" s="3739"/>
      <c r="V103" s="3739"/>
    </row>
    <row r="104" spans="1:25" s="495" customFormat="1" ht="5.0999999999999996" customHeight="1" x14ac:dyDescent="0.3"/>
    <row r="105" spans="1:25" s="495" customFormat="1" ht="15" customHeight="1" thickBot="1" x14ac:dyDescent="0.35">
      <c r="C105" s="495" t="s">
        <v>758</v>
      </c>
      <c r="S105" s="3738"/>
      <c r="T105" s="3739"/>
      <c r="U105" s="3739"/>
      <c r="V105" s="3739"/>
    </row>
    <row r="106" spans="1:25" s="495" customFormat="1" ht="5.25" customHeight="1" x14ac:dyDescent="0.3">
      <c r="A106" s="517"/>
      <c r="B106" s="517"/>
      <c r="C106" s="517"/>
      <c r="D106" s="517"/>
      <c r="E106" s="517"/>
      <c r="F106" s="517"/>
      <c r="G106" s="517"/>
      <c r="H106" s="517"/>
      <c r="I106" s="517"/>
      <c r="J106" s="517"/>
      <c r="K106" s="517"/>
      <c r="L106" s="517"/>
      <c r="M106" s="517"/>
      <c r="N106" s="517"/>
      <c r="O106" s="517"/>
      <c r="P106" s="517"/>
      <c r="Q106" s="517"/>
      <c r="R106" s="517"/>
      <c r="S106" s="517"/>
      <c r="T106" s="517"/>
      <c r="U106" s="517"/>
      <c r="V106" s="517"/>
      <c r="W106" s="517"/>
      <c r="X106" s="517"/>
    </row>
    <row r="107" spans="1:25" s="495" customFormat="1" ht="15" customHeight="1" x14ac:dyDescent="0.3">
      <c r="A107" s="504"/>
      <c r="B107" s="71" t="s">
        <v>1091</v>
      </c>
      <c r="C107" s="71"/>
      <c r="D107" s="71"/>
      <c r="E107" s="71"/>
      <c r="F107" s="71"/>
      <c r="G107" s="71"/>
      <c r="H107" s="71"/>
      <c r="I107" s="71"/>
      <c r="J107" s="71"/>
      <c r="K107" s="71"/>
      <c r="L107" s="71"/>
      <c r="M107" s="71"/>
      <c r="N107" s="71"/>
      <c r="O107" s="71"/>
      <c r="P107" s="71"/>
      <c r="Q107" s="71"/>
      <c r="R107" s="71"/>
      <c r="S107" s="71"/>
      <c r="T107" s="71"/>
      <c r="U107" s="71"/>
      <c r="V107" s="71"/>
      <c r="W107" s="71"/>
      <c r="X107" s="71"/>
    </row>
    <row r="108" spans="1:25" s="495" customFormat="1" ht="15" customHeight="1" thickBot="1" x14ac:dyDescent="0.35">
      <c r="A108" s="504"/>
      <c r="B108" s="519"/>
      <c r="C108" s="519" t="s">
        <v>757</v>
      </c>
      <c r="D108" s="519"/>
      <c r="E108" s="519"/>
      <c r="F108" s="519"/>
      <c r="G108" s="519"/>
      <c r="H108" s="519"/>
      <c r="I108" s="519"/>
      <c r="J108" s="519"/>
      <c r="K108" s="519"/>
      <c r="L108" s="519"/>
      <c r="M108" s="509"/>
      <c r="N108" s="509"/>
      <c r="O108" s="518"/>
      <c r="P108" s="518"/>
      <c r="Q108" s="518"/>
      <c r="R108" s="518"/>
      <c r="S108" s="3741"/>
      <c r="T108" s="3741"/>
      <c r="U108" s="3741"/>
      <c r="V108" s="3741"/>
      <c r="W108" s="518"/>
      <c r="X108" s="518"/>
      <c r="Y108" s="509"/>
    </row>
    <row r="109" spans="1:25" s="495" customFormat="1" ht="6" customHeight="1" thickBot="1" x14ac:dyDescent="0.35">
      <c r="A109" s="520"/>
      <c r="B109" s="520"/>
      <c r="C109" s="520"/>
      <c r="D109" s="520"/>
      <c r="E109" s="520"/>
      <c r="F109" s="520"/>
      <c r="G109" s="520"/>
      <c r="H109" s="520"/>
      <c r="I109" s="520"/>
      <c r="J109" s="520"/>
      <c r="K109" s="520"/>
      <c r="L109" s="520"/>
      <c r="M109" s="521"/>
      <c r="N109" s="521"/>
      <c r="O109" s="518"/>
      <c r="P109" s="518"/>
      <c r="Q109" s="518"/>
      <c r="R109" s="518"/>
      <c r="S109" s="518"/>
      <c r="T109" s="518"/>
      <c r="U109" s="518"/>
      <c r="V109" s="518"/>
      <c r="W109" s="518"/>
      <c r="X109" s="518"/>
      <c r="Y109" s="509"/>
    </row>
    <row r="110" spans="1:25" s="495" customFormat="1" ht="15" customHeight="1" thickBot="1" x14ac:dyDescent="0.35">
      <c r="A110" s="504"/>
      <c r="B110" s="518"/>
      <c r="C110" s="3731" t="s">
        <v>756</v>
      </c>
      <c r="D110" s="3731"/>
      <c r="E110" s="3731"/>
      <c r="F110" s="3731"/>
      <c r="G110" s="3731"/>
      <c r="H110" s="3731"/>
      <c r="I110" s="3731"/>
      <c r="J110" s="3731"/>
      <c r="K110" s="3731"/>
      <c r="L110" s="3731"/>
      <c r="M110" s="3731"/>
      <c r="N110" s="3731"/>
      <c r="O110" s="3731"/>
      <c r="P110" s="3731"/>
      <c r="Q110" s="3731"/>
      <c r="R110" s="3731"/>
      <c r="S110" s="3731"/>
      <c r="T110" s="3731"/>
      <c r="U110" s="3731"/>
      <c r="V110" s="3731"/>
      <c r="W110" s="3727"/>
      <c r="X110" s="3728"/>
      <c r="Y110" s="509"/>
    </row>
    <row r="111" spans="1:25" s="495" customFormat="1" ht="13.95" customHeight="1" x14ac:dyDescent="0.3">
      <c r="A111" s="518"/>
      <c r="B111" s="518"/>
      <c r="C111" s="3731"/>
      <c r="D111" s="3731"/>
      <c r="E111" s="3731"/>
      <c r="F111" s="3731"/>
      <c r="G111" s="3731"/>
      <c r="H111" s="3731"/>
      <c r="I111" s="3731"/>
      <c r="J111" s="3731"/>
      <c r="K111" s="3731"/>
      <c r="L111" s="3731"/>
      <c r="M111" s="3731"/>
      <c r="N111" s="3731"/>
      <c r="O111" s="3731"/>
      <c r="P111" s="3731"/>
      <c r="Q111" s="3731"/>
      <c r="R111" s="3731"/>
      <c r="S111" s="3731"/>
      <c r="T111" s="3731"/>
      <c r="U111" s="3731"/>
      <c r="V111" s="3731"/>
      <c r="W111" s="519"/>
      <c r="X111" s="519"/>
    </row>
    <row r="112" spans="1:25" s="495" customFormat="1" ht="5.0999999999999996" customHeight="1" thickBot="1" x14ac:dyDescent="0.35">
      <c r="A112" s="520"/>
      <c r="B112" s="520"/>
      <c r="C112" s="520"/>
      <c r="D112" s="520"/>
      <c r="E112" s="520"/>
      <c r="F112" s="520"/>
      <c r="G112" s="520"/>
      <c r="H112" s="520"/>
      <c r="I112" s="520"/>
      <c r="J112" s="520"/>
      <c r="K112" s="520"/>
      <c r="L112" s="520"/>
      <c r="M112" s="520"/>
      <c r="N112" s="520"/>
      <c r="O112" s="520"/>
      <c r="P112" s="520"/>
      <c r="Q112" s="520"/>
      <c r="R112" s="520"/>
      <c r="S112" s="520"/>
      <c r="T112" s="520"/>
      <c r="U112" s="520"/>
      <c r="V112" s="518"/>
      <c r="W112" s="522"/>
      <c r="X112" s="522"/>
    </row>
    <row r="113" spans="1:24" s="495" customFormat="1" ht="15" customHeight="1" thickBot="1" x14ac:dyDescent="0.35">
      <c r="A113" s="504"/>
      <c r="B113" s="518"/>
      <c r="C113" s="519" t="s">
        <v>755</v>
      </c>
      <c r="D113" s="518"/>
      <c r="E113" s="518"/>
      <c r="F113" s="518"/>
      <c r="G113" s="518"/>
      <c r="H113" s="518"/>
      <c r="I113" s="518"/>
      <c r="J113" s="518"/>
      <c r="K113" s="518"/>
      <c r="L113" s="518"/>
      <c r="M113" s="518"/>
      <c r="N113" s="518"/>
      <c r="O113" s="518"/>
      <c r="P113" s="514"/>
      <c r="Q113" s="514"/>
      <c r="R113" s="518"/>
      <c r="S113" s="518"/>
      <c r="T113" s="518"/>
      <c r="U113" s="504"/>
      <c r="V113" s="504"/>
      <c r="W113" s="3727"/>
      <c r="X113" s="3728"/>
    </row>
    <row r="114" spans="1:24" s="495" customFormat="1" ht="5.0999999999999996" customHeight="1" thickBot="1" x14ac:dyDescent="0.35">
      <c r="A114" s="499"/>
      <c r="B114" s="499"/>
      <c r="C114" s="499"/>
      <c r="D114" s="499"/>
      <c r="E114" s="499"/>
      <c r="F114" s="499"/>
      <c r="G114" s="499"/>
      <c r="H114" s="499"/>
      <c r="I114" s="499"/>
      <c r="J114" s="499"/>
      <c r="K114" s="499"/>
      <c r="L114" s="499"/>
      <c r="M114" s="499"/>
      <c r="N114" s="499"/>
      <c r="O114" s="499"/>
      <c r="P114" s="499"/>
      <c r="Q114" s="499"/>
      <c r="R114" s="499"/>
      <c r="S114" s="499"/>
      <c r="T114" s="499"/>
      <c r="U114" s="499"/>
      <c r="V114" s="499"/>
      <c r="W114" s="499"/>
      <c r="X114" s="499"/>
    </row>
    <row r="115" spans="1:24" s="495" customFormat="1" ht="15" customHeight="1" thickBot="1" x14ac:dyDescent="0.35">
      <c r="A115" s="504"/>
      <c r="B115" s="519"/>
      <c r="C115" s="519" t="s">
        <v>754</v>
      </c>
      <c r="D115" s="519"/>
      <c r="E115" s="519"/>
      <c r="F115" s="519"/>
      <c r="G115" s="519"/>
      <c r="H115" s="519"/>
      <c r="I115" s="519"/>
      <c r="J115" s="519"/>
      <c r="K115" s="519"/>
      <c r="L115" s="519"/>
      <c r="M115" s="519"/>
      <c r="N115" s="519"/>
      <c r="O115" s="519"/>
      <c r="P115" s="519"/>
      <c r="Q115" s="519"/>
      <c r="R115" s="514"/>
      <c r="S115" s="514"/>
      <c r="T115" s="518"/>
      <c r="U115" s="504"/>
      <c r="V115" s="504"/>
      <c r="W115" s="3727"/>
      <c r="X115" s="3728"/>
    </row>
    <row r="116" spans="1:24" s="495" customFormat="1" ht="5.0999999999999996" customHeight="1" thickBot="1" x14ac:dyDescent="0.35">
      <c r="A116" s="499"/>
      <c r="B116" s="499"/>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row>
    <row r="117" spans="1:24" s="495" customFormat="1" ht="15" customHeight="1" thickBot="1" x14ac:dyDescent="0.35">
      <c r="A117" s="504"/>
      <c r="B117" s="518"/>
      <c r="C117" s="3005" t="s">
        <v>753</v>
      </c>
      <c r="D117" s="3005"/>
      <c r="E117" s="3005"/>
      <c r="F117" s="3005"/>
      <c r="G117" s="3005"/>
      <c r="H117" s="3005"/>
      <c r="I117" s="3005"/>
      <c r="J117" s="3005"/>
      <c r="K117" s="3005"/>
      <c r="L117" s="3005"/>
      <c r="M117" s="3005"/>
      <c r="N117" s="3005"/>
      <c r="O117" s="3005"/>
      <c r="P117" s="3005"/>
      <c r="Q117" s="3005"/>
      <c r="R117" s="3005"/>
      <c r="S117" s="3005"/>
      <c r="T117" s="3005"/>
      <c r="U117" s="3005"/>
      <c r="V117" s="3005"/>
      <c r="W117" s="3727"/>
      <c r="X117" s="3728"/>
    </row>
    <row r="118" spans="1:24" s="495" customFormat="1" ht="12" customHeight="1" x14ac:dyDescent="0.3">
      <c r="A118" s="504"/>
      <c r="B118" s="1551"/>
      <c r="C118" s="3005"/>
      <c r="D118" s="3005"/>
      <c r="E118" s="3005"/>
      <c r="F118" s="3005"/>
      <c r="G118" s="3005"/>
      <c r="H118" s="3005"/>
      <c r="I118" s="3005"/>
      <c r="J118" s="3005"/>
      <c r="K118" s="3005"/>
      <c r="L118" s="3005"/>
      <c r="M118" s="3005"/>
      <c r="N118" s="3005"/>
      <c r="O118" s="3005"/>
      <c r="P118" s="3005"/>
      <c r="Q118" s="3005"/>
      <c r="R118" s="3005"/>
      <c r="S118" s="3005"/>
      <c r="T118" s="3005"/>
      <c r="U118" s="3005"/>
      <c r="V118" s="3005"/>
      <c r="W118"/>
      <c r="X118"/>
    </row>
    <row r="119" spans="1:24" s="509" customFormat="1" ht="15" customHeight="1" x14ac:dyDescent="0.3">
      <c r="A119" s="1435"/>
      <c r="B119" s="1435"/>
      <c r="C119" s="3731" t="s">
        <v>1092</v>
      </c>
      <c r="D119" s="3731"/>
      <c r="E119" s="3731"/>
      <c r="F119" s="3731"/>
      <c r="G119" s="3731"/>
      <c r="H119" s="3731"/>
      <c r="I119" s="3731"/>
      <c r="J119" s="3731"/>
      <c r="K119" s="3731"/>
      <c r="L119" s="3731"/>
      <c r="M119" s="3731"/>
      <c r="N119" s="3731"/>
      <c r="O119" s="3731"/>
      <c r="P119" s="3731"/>
      <c r="Q119" s="3731"/>
      <c r="R119" s="3731"/>
      <c r="S119" s="3731"/>
      <c r="T119" s="3731"/>
      <c r="U119" s="3731"/>
      <c r="V119" s="3731"/>
      <c r="W119" s="3731"/>
      <c r="X119" s="3731"/>
    </row>
    <row r="120" spans="1:24" s="509" customFormat="1" ht="13.2" customHeight="1" thickBot="1" x14ac:dyDescent="0.35">
      <c r="A120" s="1435"/>
      <c r="B120" s="1435"/>
      <c r="C120" s="3731"/>
      <c r="D120" s="3731"/>
      <c r="E120" s="3731"/>
      <c r="F120" s="3731"/>
      <c r="G120" s="3731"/>
      <c r="H120" s="3731"/>
      <c r="I120" s="3731"/>
      <c r="J120" s="3731"/>
      <c r="K120" s="3731"/>
      <c r="L120" s="3731"/>
      <c r="M120" s="3731"/>
      <c r="N120" s="3731"/>
      <c r="O120" s="3731"/>
      <c r="P120" s="3731"/>
      <c r="Q120" s="3731"/>
      <c r="R120" s="3731"/>
      <c r="S120" s="3731"/>
      <c r="T120" s="3731"/>
      <c r="U120" s="3731"/>
      <c r="V120" s="3731"/>
      <c r="W120" s="3731"/>
      <c r="X120" s="3731"/>
    </row>
    <row r="121" spans="1:24" s="509" customFormat="1" ht="15" customHeight="1" thickBot="1" x14ac:dyDescent="0.35">
      <c r="A121" s="1435"/>
      <c r="B121" s="1435"/>
      <c r="C121" s="519" t="s">
        <v>1093</v>
      </c>
      <c r="D121" s="519"/>
      <c r="E121" s="519"/>
      <c r="F121" s="519"/>
      <c r="G121" s="519"/>
      <c r="H121" s="519"/>
      <c r="I121" s="519"/>
      <c r="J121" s="519"/>
      <c r="K121" s="519"/>
      <c r="L121" s="519"/>
      <c r="M121" s="519"/>
      <c r="N121" s="519"/>
      <c r="O121" s="519"/>
      <c r="P121" s="519"/>
      <c r="Q121" s="1435"/>
      <c r="T121" s="1435"/>
      <c r="W121" s="3727"/>
      <c r="X121" s="3728"/>
    </row>
    <row r="122" spans="1:24" s="509" customFormat="1" ht="15" customHeight="1" x14ac:dyDescent="0.3">
      <c r="A122" s="1435"/>
      <c r="B122" s="1435"/>
      <c r="C122" s="1435"/>
      <c r="D122" s="3005" t="s">
        <v>752</v>
      </c>
      <c r="E122" s="3005"/>
      <c r="F122" s="3005"/>
      <c r="G122" s="3005"/>
      <c r="H122" s="3005"/>
      <c r="I122" s="3005"/>
      <c r="J122" s="3005"/>
      <c r="K122" s="3005"/>
      <c r="L122" s="3005"/>
      <c r="M122" s="3005"/>
      <c r="N122" s="3005"/>
      <c r="O122" s="3005"/>
      <c r="P122" s="3005"/>
      <c r="Q122" s="3005"/>
      <c r="R122" s="3005"/>
      <c r="S122" s="3005"/>
      <c r="T122" s="3005"/>
      <c r="U122" s="1435"/>
      <c r="V122" s="1435"/>
      <c r="W122" s="1435"/>
      <c r="X122" s="1435"/>
    </row>
    <row r="123" spans="1:24" s="509" customFormat="1" ht="15" customHeight="1" thickBot="1" x14ac:dyDescent="0.35">
      <c r="B123" s="519"/>
      <c r="C123" s="519" t="s">
        <v>751</v>
      </c>
      <c r="D123" s="519"/>
      <c r="E123" s="519"/>
      <c r="F123" s="519"/>
      <c r="G123" s="519"/>
      <c r="H123" s="519"/>
      <c r="I123" s="519"/>
      <c r="J123" s="519"/>
      <c r="K123" s="519"/>
      <c r="L123" s="519"/>
      <c r="M123" s="519"/>
      <c r="N123" s="514"/>
      <c r="Q123" s="1435"/>
      <c r="R123" s="1435"/>
      <c r="S123" s="1435"/>
      <c r="T123" s="1435"/>
      <c r="U123" s="3740"/>
      <c r="V123" s="3740"/>
      <c r="W123" s="1435"/>
      <c r="X123" s="1435"/>
    </row>
    <row r="124" spans="1:24" s="495" customFormat="1" ht="3.75" customHeight="1" thickBot="1" x14ac:dyDescent="0.35">
      <c r="A124" s="1504"/>
      <c r="B124" s="1504"/>
      <c r="C124" s="1504"/>
      <c r="D124" s="1504"/>
      <c r="E124" s="1504"/>
      <c r="F124" s="1504"/>
      <c r="G124" s="1504"/>
      <c r="H124" s="1504"/>
      <c r="I124" s="1504"/>
      <c r="J124" s="1504"/>
      <c r="K124" s="1504"/>
      <c r="L124" s="1504"/>
      <c r="M124" s="1504"/>
      <c r="N124" s="1504"/>
      <c r="O124" s="1504"/>
      <c r="P124" s="1504"/>
      <c r="Q124" s="1504"/>
      <c r="R124" s="1504"/>
      <c r="S124" s="1504"/>
      <c r="T124" s="1504"/>
      <c r="U124" s="1504"/>
      <c r="V124" s="1504"/>
      <c r="W124" s="1504"/>
      <c r="X124" s="1504"/>
    </row>
    <row r="125" spans="1:24" ht="18" customHeight="1" thickBot="1" x14ac:dyDescent="0.35">
      <c r="A125" s="3735" t="s">
        <v>1590</v>
      </c>
      <c r="B125" s="3736"/>
      <c r="C125" s="3736"/>
      <c r="D125" s="3736"/>
      <c r="E125" s="3736"/>
      <c r="F125" s="3736"/>
      <c r="G125" s="3736"/>
      <c r="H125" s="3736"/>
      <c r="I125" s="3736"/>
      <c r="J125" s="3736"/>
      <c r="K125" s="3736"/>
      <c r="L125" s="3736"/>
      <c r="M125" s="3736"/>
      <c r="N125" s="3736"/>
      <c r="O125" s="3736"/>
      <c r="P125" s="3736"/>
      <c r="Q125" s="3736"/>
      <c r="R125" s="3736"/>
      <c r="S125" s="3736"/>
      <c r="T125" s="3736"/>
      <c r="U125" s="3736"/>
      <c r="V125" s="3736"/>
      <c r="W125" s="3736"/>
      <c r="X125" s="3737"/>
    </row>
    <row r="126" spans="1:24" s="495" customFormat="1" ht="5.0999999999999996" customHeight="1" thickBot="1" x14ac:dyDescent="0.35">
      <c r="A126" s="1430"/>
      <c r="B126" s="1430"/>
      <c r="C126" s="1430"/>
      <c r="D126" s="1430"/>
      <c r="E126" s="1430"/>
      <c r="F126" s="1430"/>
      <c r="G126" s="1430"/>
      <c r="H126" s="1430"/>
      <c r="I126" s="1430"/>
      <c r="J126" s="1430"/>
      <c r="K126" s="1430"/>
      <c r="L126" s="1430"/>
      <c r="M126" s="1430"/>
      <c r="N126" s="1430"/>
      <c r="O126" s="1430"/>
      <c r="P126" s="1430"/>
      <c r="Q126" s="1430"/>
      <c r="R126" s="1430"/>
      <c r="S126" s="1430"/>
      <c r="T126" s="1430"/>
      <c r="U126" s="1430"/>
      <c r="V126" s="1430"/>
      <c r="W126" s="1430"/>
      <c r="X126" s="1430"/>
    </row>
    <row r="127" spans="1:24" s="509" customFormat="1" ht="15" customHeight="1" thickBot="1" x14ac:dyDescent="0.35">
      <c r="B127" s="519"/>
      <c r="C127" s="519" t="s">
        <v>1004</v>
      </c>
      <c r="D127" s="519"/>
      <c r="E127" s="519"/>
      <c r="F127" s="519"/>
      <c r="G127" s="519"/>
      <c r="H127" s="519"/>
      <c r="I127" s="519"/>
      <c r="J127" s="519"/>
      <c r="K127" s="519"/>
      <c r="L127" s="519"/>
      <c r="M127" s="519"/>
      <c r="N127" s="519"/>
      <c r="O127" s="1435"/>
      <c r="R127" s="1435"/>
      <c r="S127" s="1435"/>
      <c r="T127" s="1435"/>
      <c r="U127" s="3727"/>
      <c r="V127" s="3728"/>
      <c r="W127" s="1435"/>
      <c r="X127" s="1435"/>
    </row>
    <row r="128" spans="1:24" s="495" customFormat="1" ht="5.0999999999999996" customHeight="1" x14ac:dyDescent="0.3">
      <c r="A128" s="499"/>
      <c r="B128" s="499"/>
      <c r="C128" s="499"/>
      <c r="D128" s="499"/>
      <c r="E128" s="499"/>
      <c r="F128" s="499"/>
      <c r="G128" s="499"/>
      <c r="H128" s="499"/>
      <c r="I128" s="499"/>
      <c r="J128" s="499"/>
      <c r="K128" s="499"/>
      <c r="L128" s="499"/>
      <c r="M128" s="499"/>
      <c r="N128" s="499"/>
      <c r="O128" s="499"/>
      <c r="P128" s="499"/>
      <c r="Q128" s="499"/>
      <c r="R128" s="499"/>
      <c r="S128" s="499"/>
      <c r="T128" s="499"/>
      <c r="U128" s="499"/>
      <c r="V128" s="499"/>
      <c r="W128" s="499"/>
      <c r="X128" s="499"/>
    </row>
    <row r="129" spans="1:24" s="495" customFormat="1" ht="15" customHeight="1" thickBot="1" x14ac:dyDescent="0.35">
      <c r="A129" s="518"/>
      <c r="B129" s="518"/>
      <c r="D129" s="519" t="s">
        <v>1005</v>
      </c>
      <c r="E129" s="519"/>
      <c r="F129" s="519"/>
      <c r="G129" s="519"/>
      <c r="H129" s="519"/>
      <c r="I129" s="519"/>
      <c r="J129" s="519"/>
      <c r="K129" s="519"/>
      <c r="L129" s="519"/>
      <c r="M129" s="519"/>
      <c r="N129" s="519"/>
      <c r="O129" s="519"/>
      <c r="P129" s="519"/>
      <c r="Q129" s="519"/>
      <c r="R129" s="509"/>
      <c r="S129" s="518"/>
      <c r="T129" s="518"/>
      <c r="U129" s="518"/>
      <c r="V129" s="925"/>
      <c r="W129" s="518"/>
      <c r="X129" s="518"/>
    </row>
    <row r="130" spans="1:24" s="495" customFormat="1" ht="5.0999999999999996" customHeight="1" x14ac:dyDescent="0.3">
      <c r="A130" s="499"/>
      <c r="B130" s="499"/>
      <c r="C130" s="499"/>
      <c r="D130" s="499"/>
      <c r="E130" s="499"/>
      <c r="F130" s="499"/>
      <c r="G130" s="499"/>
      <c r="H130" s="499"/>
      <c r="I130" s="499"/>
      <c r="J130" s="499"/>
      <c r="K130" s="499"/>
      <c r="L130" s="499"/>
      <c r="M130" s="499"/>
      <c r="N130" s="499"/>
      <c r="O130" s="499"/>
      <c r="P130" s="499"/>
      <c r="Q130" s="499"/>
      <c r="R130" s="499"/>
      <c r="S130" s="499"/>
      <c r="T130" s="499"/>
      <c r="U130" s="499"/>
      <c r="V130" s="499"/>
      <c r="W130" s="499"/>
      <c r="X130" s="499"/>
    </row>
    <row r="131" spans="1:24" s="495" customFormat="1" ht="15" customHeight="1" thickBot="1" x14ac:dyDescent="0.35">
      <c r="A131" s="518"/>
      <c r="B131" s="518"/>
      <c r="C131" s="519" t="s">
        <v>1006</v>
      </c>
      <c r="D131" s="519"/>
      <c r="E131" s="519"/>
      <c r="F131" s="519"/>
      <c r="G131" s="519"/>
      <c r="H131" s="519"/>
      <c r="I131" s="519"/>
      <c r="J131" s="519"/>
      <c r="K131" s="519"/>
      <c r="L131" s="519"/>
      <c r="M131" s="519"/>
      <c r="N131" s="519"/>
      <c r="O131" s="519"/>
      <c r="P131" s="519"/>
      <c r="Q131" s="519"/>
      <c r="R131" s="519"/>
      <c r="S131" s="509"/>
      <c r="T131" s="3734"/>
      <c r="U131" s="3734"/>
      <c r="V131" s="3734"/>
      <c r="W131" s="509"/>
      <c r="X131" s="518"/>
    </row>
    <row r="132" spans="1:24" ht="6" customHeight="1" x14ac:dyDescent="0.3">
      <c r="A132" s="184"/>
      <c r="B132" s="184"/>
      <c r="C132" s="185"/>
      <c r="D132" s="185"/>
      <c r="E132" s="185"/>
      <c r="F132" s="185"/>
      <c r="G132" s="185"/>
      <c r="H132" s="185"/>
      <c r="I132" s="185"/>
      <c r="J132" s="185"/>
      <c r="K132" s="185"/>
      <c r="L132" s="185"/>
      <c r="M132" s="185"/>
      <c r="N132" s="185"/>
      <c r="O132" s="185"/>
      <c r="P132" s="185"/>
      <c r="Q132" s="185"/>
      <c r="R132" s="185"/>
      <c r="S132" s="186"/>
      <c r="T132" s="187"/>
      <c r="U132" s="187"/>
      <c r="V132" s="187"/>
      <c r="W132" s="186"/>
      <c r="X132" s="184"/>
    </row>
    <row r="133" spans="1:24" ht="15" customHeight="1" x14ac:dyDescent="0.3">
      <c r="A133" s="504"/>
      <c r="B133" s="3729" t="s">
        <v>750</v>
      </c>
      <c r="C133" s="3729"/>
      <c r="D133" s="3729"/>
      <c r="E133" s="3729"/>
      <c r="F133" s="3729"/>
      <c r="G133" s="3729"/>
      <c r="H133" s="3729"/>
      <c r="I133" s="3729"/>
      <c r="J133" s="3729"/>
      <c r="K133" s="3729"/>
      <c r="L133" s="3729" t="s">
        <v>749</v>
      </c>
      <c r="M133" s="3729"/>
      <c r="N133" s="3729"/>
      <c r="O133" s="3729"/>
      <c r="P133" s="3729"/>
      <c r="Q133" s="3729"/>
      <c r="R133" s="3729" t="s">
        <v>748</v>
      </c>
      <c r="S133" s="3729"/>
      <c r="T133" s="3729" t="s">
        <v>468</v>
      </c>
      <c r="U133" s="3729"/>
      <c r="V133" s="3729" t="s">
        <v>747</v>
      </c>
      <c r="W133" s="3729"/>
      <c r="X133" s="3729"/>
    </row>
    <row r="134" spans="1:24" ht="15" customHeight="1" x14ac:dyDescent="0.3">
      <c r="A134" s="1230"/>
      <c r="B134" s="3729"/>
      <c r="C134" s="3729"/>
      <c r="D134" s="3729"/>
      <c r="E134" s="3729"/>
      <c r="F134" s="3729"/>
      <c r="G134" s="3729"/>
      <c r="H134" s="3729"/>
      <c r="I134" s="3729"/>
      <c r="J134" s="3729"/>
      <c r="K134" s="3729"/>
      <c r="L134" s="3729"/>
      <c r="M134" s="3729"/>
      <c r="N134" s="3729"/>
      <c r="O134" s="3729"/>
      <c r="P134" s="3729"/>
      <c r="Q134" s="3729"/>
      <c r="R134" s="3729"/>
      <c r="S134" s="3729"/>
      <c r="T134" s="3729"/>
      <c r="U134" s="3729"/>
      <c r="V134" s="3729"/>
      <c r="W134" s="3729"/>
      <c r="X134" s="3729"/>
    </row>
    <row r="135" spans="1:24" s="495" customFormat="1" ht="15" customHeight="1" x14ac:dyDescent="0.3">
      <c r="A135" s="523"/>
      <c r="B135" s="3726"/>
      <c r="C135" s="3726"/>
      <c r="D135" s="3726"/>
      <c r="E135" s="3726"/>
      <c r="F135" s="3726"/>
      <c r="G135" s="3726"/>
      <c r="H135" s="3726"/>
      <c r="I135" s="3726"/>
      <c r="J135" s="3726"/>
      <c r="K135" s="3726"/>
      <c r="L135" s="3726"/>
      <c r="M135" s="3726"/>
      <c r="N135" s="3726"/>
      <c r="O135" s="3726"/>
      <c r="P135" s="3726"/>
      <c r="Q135" s="3726"/>
      <c r="R135" s="3730"/>
      <c r="S135" s="3730"/>
      <c r="T135" s="3732"/>
      <c r="U135" s="3733"/>
      <c r="V135" s="3725"/>
      <c r="W135" s="3725"/>
      <c r="X135" s="3725"/>
    </row>
    <row r="136" spans="1:24" s="495" customFormat="1" ht="10.5" customHeight="1" x14ac:dyDescent="0.3">
      <c r="A136" s="523" t="s">
        <v>734</v>
      </c>
      <c r="B136" s="3726"/>
      <c r="C136" s="3726"/>
      <c r="D136" s="3726"/>
      <c r="E136" s="3726"/>
      <c r="F136" s="3726"/>
      <c r="G136" s="3726"/>
      <c r="H136" s="3726"/>
      <c r="I136" s="3726"/>
      <c r="J136" s="3726"/>
      <c r="K136" s="3726"/>
      <c r="L136" s="3726"/>
      <c r="M136" s="3726"/>
      <c r="N136" s="3726"/>
      <c r="O136" s="3726"/>
      <c r="P136" s="3726"/>
      <c r="Q136" s="3726"/>
      <c r="R136" s="3730"/>
      <c r="S136" s="3730"/>
      <c r="T136" s="3732"/>
      <c r="U136" s="3733"/>
      <c r="V136" s="3725"/>
      <c r="W136" s="3725"/>
      <c r="X136" s="3725"/>
    </row>
    <row r="137" spans="1:24" s="495" customFormat="1" ht="15" customHeight="1" x14ac:dyDescent="0.3">
      <c r="A137" s="523" t="s">
        <v>734</v>
      </c>
      <c r="B137" s="3726"/>
      <c r="C137" s="3726"/>
      <c r="D137" s="3726"/>
      <c r="E137" s="3726"/>
      <c r="F137" s="3726"/>
      <c r="G137" s="3726"/>
      <c r="H137" s="3726"/>
      <c r="I137" s="3726"/>
      <c r="J137" s="3726"/>
      <c r="K137" s="3726"/>
      <c r="L137" s="3726"/>
      <c r="M137" s="3726"/>
      <c r="N137" s="3726"/>
      <c r="O137" s="3726"/>
      <c r="P137" s="3726"/>
      <c r="Q137" s="3726"/>
      <c r="R137" s="3730"/>
      <c r="S137" s="3730"/>
      <c r="T137" s="3732"/>
      <c r="U137" s="3733"/>
      <c r="V137" s="3725"/>
      <c r="W137" s="3725"/>
      <c r="X137" s="3725"/>
    </row>
    <row r="138" spans="1:24" s="495" customFormat="1" ht="15" customHeight="1" x14ac:dyDescent="0.3">
      <c r="A138" s="523" t="s">
        <v>734</v>
      </c>
      <c r="B138" s="3726"/>
      <c r="C138" s="3726"/>
      <c r="D138" s="3726"/>
      <c r="E138" s="3726"/>
      <c r="F138" s="3726"/>
      <c r="G138" s="3726"/>
      <c r="H138" s="3726"/>
      <c r="I138" s="3726"/>
      <c r="J138" s="3726"/>
      <c r="K138" s="3726"/>
      <c r="L138" s="3726"/>
      <c r="M138" s="3726"/>
      <c r="N138" s="3726"/>
      <c r="O138" s="3726"/>
      <c r="P138" s="3726"/>
      <c r="Q138" s="3726"/>
      <c r="R138" s="3730"/>
      <c r="S138" s="3730"/>
      <c r="T138" s="3732"/>
      <c r="U138" s="3733"/>
      <c r="V138" s="3725"/>
      <c r="W138" s="3725"/>
      <c r="X138" s="3725"/>
    </row>
    <row r="139" spans="1:24" s="495" customFormat="1" ht="15" customHeight="1" x14ac:dyDescent="0.3">
      <c r="A139" s="523" t="s">
        <v>734</v>
      </c>
      <c r="B139" s="3726"/>
      <c r="C139" s="3726"/>
      <c r="D139" s="3726"/>
      <c r="E139" s="3726"/>
      <c r="F139" s="3726"/>
      <c r="G139" s="3726"/>
      <c r="H139" s="3726"/>
      <c r="I139" s="3726"/>
      <c r="J139" s="3726"/>
      <c r="K139" s="3726"/>
      <c r="L139" s="3726"/>
      <c r="M139" s="3726"/>
      <c r="N139" s="3726"/>
      <c r="O139" s="3726"/>
      <c r="P139" s="3726"/>
      <c r="Q139" s="3726"/>
      <c r="R139" s="3730"/>
      <c r="S139" s="3730"/>
      <c r="T139" s="3732"/>
      <c r="U139" s="3733"/>
      <c r="V139" s="3725"/>
      <c r="W139" s="3725"/>
      <c r="X139" s="3725"/>
    </row>
    <row r="140" spans="1:24" s="495" customFormat="1" ht="15" customHeight="1" x14ac:dyDescent="0.3">
      <c r="A140" s="523" t="s">
        <v>734</v>
      </c>
      <c r="B140" s="3726"/>
      <c r="C140" s="3726"/>
      <c r="D140" s="3726"/>
      <c r="E140" s="3726"/>
      <c r="F140" s="3726"/>
      <c r="G140" s="3726"/>
      <c r="H140" s="3726"/>
      <c r="I140" s="3726"/>
      <c r="J140" s="3726"/>
      <c r="K140" s="3726"/>
      <c r="L140" s="3726"/>
      <c r="M140" s="3726"/>
      <c r="N140" s="3726"/>
      <c r="O140" s="3726"/>
      <c r="P140" s="3726"/>
      <c r="Q140" s="3726"/>
      <c r="R140" s="3730"/>
      <c r="S140" s="3730"/>
      <c r="T140" s="3732"/>
      <c r="U140" s="3733"/>
      <c r="V140" s="3725"/>
      <c r="W140" s="3725"/>
      <c r="X140" s="3725"/>
    </row>
    <row r="141" spans="1:24" s="495" customFormat="1" ht="3.6" customHeight="1" x14ac:dyDescent="0.3"/>
    <row r="142" spans="1:24" s="495" customFormat="1" ht="15" customHeight="1" x14ac:dyDescent="0.3">
      <c r="A142" s="504"/>
      <c r="B142" s="519" t="s">
        <v>746</v>
      </c>
      <c r="C142" s="519"/>
      <c r="D142" s="519"/>
      <c r="E142" s="519"/>
      <c r="F142" s="519"/>
      <c r="G142" s="519"/>
      <c r="H142" s="519"/>
      <c r="I142" s="519"/>
      <c r="J142" s="519"/>
      <c r="K142" s="519"/>
      <c r="L142" s="519"/>
      <c r="M142" s="519"/>
      <c r="N142" s="519"/>
      <c r="O142" s="519"/>
      <c r="P142" s="519"/>
      <c r="Q142" s="519"/>
      <c r="R142" s="519"/>
      <c r="S142" s="519"/>
      <c r="T142" s="519"/>
      <c r="U142" s="519"/>
      <c r="V142" s="518"/>
      <c r="W142" s="518"/>
      <c r="X142" s="518"/>
    </row>
    <row r="143" spans="1:24" s="495" customFormat="1" ht="3.6" customHeight="1" thickBot="1" x14ac:dyDescent="0.35">
      <c r="A143" s="499"/>
      <c r="B143" s="499"/>
      <c r="C143" s="499"/>
      <c r="D143" s="499"/>
      <c r="E143" s="499"/>
      <c r="F143" s="499"/>
      <c r="G143" s="499"/>
      <c r="H143" s="499"/>
      <c r="I143" s="499"/>
      <c r="J143" s="499"/>
      <c r="K143" s="499"/>
      <c r="L143" s="499"/>
      <c r="M143" s="499"/>
      <c r="N143" s="499"/>
      <c r="O143" s="499"/>
      <c r="P143" s="499"/>
      <c r="Q143" s="499"/>
      <c r="R143" s="499"/>
      <c r="S143" s="499"/>
      <c r="T143" s="499"/>
      <c r="U143" s="499"/>
      <c r="V143" s="499"/>
      <c r="W143" s="499"/>
      <c r="X143" s="499"/>
    </row>
    <row r="144" spans="1:24" s="495" customFormat="1" ht="15" customHeight="1" thickBot="1" x14ac:dyDescent="0.35">
      <c r="A144" s="504"/>
      <c r="B144" s="519"/>
      <c r="C144" s="519" t="s">
        <v>745</v>
      </c>
      <c r="D144" s="519"/>
      <c r="E144" s="519"/>
      <c r="F144" s="519"/>
      <c r="G144" s="519"/>
      <c r="H144" s="519"/>
      <c r="I144" s="519"/>
      <c r="J144" s="519"/>
      <c r="K144" s="519"/>
      <c r="L144" s="519"/>
      <c r="M144" s="519"/>
      <c r="N144" s="519"/>
      <c r="O144" s="497"/>
      <c r="P144" s="519" t="s">
        <v>744</v>
      </c>
      <c r="Q144" s="518"/>
      <c r="R144" s="518"/>
      <c r="S144" s="518"/>
      <c r="T144" s="497"/>
      <c r="U144" s="519" t="s">
        <v>743</v>
      </c>
      <c r="V144" s="518"/>
      <c r="W144" s="518"/>
      <c r="X144" s="518"/>
    </row>
    <row r="145" spans="1:24" s="495" customFormat="1" ht="5.0999999999999996" customHeight="1" x14ac:dyDescent="0.3">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row>
    <row r="146" spans="1:24" s="495" customFormat="1" ht="15" customHeight="1" x14ac:dyDescent="0.3">
      <c r="B146" s="519"/>
      <c r="C146" s="519" t="s">
        <v>742</v>
      </c>
      <c r="D146" s="519"/>
      <c r="E146" s="519"/>
      <c r="F146" s="519"/>
      <c r="G146" s="519"/>
      <c r="H146" s="519"/>
      <c r="I146" s="519"/>
      <c r="J146" s="519"/>
      <c r="K146" s="519"/>
      <c r="L146" s="519"/>
      <c r="M146" s="519"/>
      <c r="N146" s="519"/>
      <c r="O146" s="518"/>
      <c r="P146" s="518"/>
      <c r="Q146" s="518"/>
      <c r="R146" s="504"/>
      <c r="S146" s="504"/>
      <c r="T146" s="518"/>
      <c r="U146" s="518"/>
      <c r="V146" s="518"/>
      <c r="W146" s="518"/>
      <c r="X146" s="518"/>
    </row>
    <row r="147" spans="1:24" s="495" customFormat="1" ht="5.0999999999999996" customHeight="1" thickBot="1" x14ac:dyDescent="0.35">
      <c r="A147" s="499"/>
      <c r="B147" s="499"/>
      <c r="C147" s="499"/>
      <c r="D147" s="499"/>
      <c r="E147" s="499"/>
      <c r="F147" s="499"/>
      <c r="G147" s="499"/>
      <c r="H147" s="499"/>
      <c r="I147" s="499"/>
      <c r="J147" s="499"/>
      <c r="K147" s="499"/>
      <c r="L147" s="499"/>
      <c r="M147" s="499"/>
      <c r="N147" s="499"/>
      <c r="O147" s="499"/>
      <c r="P147" s="499"/>
      <c r="Q147" s="499"/>
      <c r="R147" s="499"/>
      <c r="S147" s="499"/>
      <c r="T147" s="499"/>
      <c r="U147" s="499"/>
      <c r="V147" s="499"/>
      <c r="W147" s="499"/>
      <c r="X147" s="499"/>
    </row>
    <row r="148" spans="1:24" s="495" customFormat="1" ht="15" customHeight="1" thickBot="1" x14ac:dyDescent="0.35">
      <c r="A148" s="518"/>
      <c r="D148" s="497"/>
      <c r="E148" s="519" t="s">
        <v>741</v>
      </c>
      <c r="F148" s="519"/>
      <c r="G148" s="519"/>
      <c r="H148" s="519"/>
      <c r="I148" s="519"/>
      <c r="J148" s="519"/>
      <c r="K148" s="519"/>
      <c r="L148" s="524"/>
      <c r="O148" s="497"/>
      <c r="P148" s="519" t="s">
        <v>740</v>
      </c>
      <c r="R148" s="504"/>
      <c r="S148" s="504"/>
      <c r="T148" s="519"/>
      <c r="U148" s="519"/>
      <c r="V148" s="519"/>
      <c r="W148" s="519"/>
      <c r="X148" s="519"/>
    </row>
    <row r="149" spans="1:24" s="495" customFormat="1" ht="5.0999999999999996" customHeight="1" x14ac:dyDescent="0.3">
      <c r="A149" s="518"/>
      <c r="B149" s="518"/>
      <c r="C149" s="518"/>
      <c r="D149" s="518"/>
      <c r="E149" s="518"/>
      <c r="F149" s="518"/>
      <c r="G149" s="518"/>
      <c r="H149" s="518"/>
      <c r="I149" s="518"/>
      <c r="J149" s="518"/>
      <c r="K149" s="518"/>
      <c r="L149" s="518"/>
      <c r="M149" s="518"/>
      <c r="N149" s="518"/>
      <c r="O149" s="518"/>
      <c r="P149" s="518"/>
      <c r="Q149" s="518"/>
      <c r="R149" s="518"/>
      <c r="S149" s="518"/>
      <c r="T149" s="518"/>
      <c r="U149" s="518"/>
      <c r="V149" s="518"/>
      <c r="W149" s="518"/>
      <c r="X149" s="518"/>
    </row>
    <row r="150" spans="1:24" s="495" customFormat="1" ht="15" customHeight="1" x14ac:dyDescent="0.3">
      <c r="B150" s="3005" t="s">
        <v>739</v>
      </c>
      <c r="C150" s="3005"/>
      <c r="D150" s="3005"/>
      <c r="E150" s="3005"/>
      <c r="F150" s="3005"/>
      <c r="G150" s="3005"/>
      <c r="H150" s="3005"/>
      <c r="I150" s="3005"/>
      <c r="J150" s="3005"/>
      <c r="K150" s="3005"/>
      <c r="L150" s="3005"/>
      <c r="M150" s="3005"/>
      <c r="N150" s="3005"/>
      <c r="O150" s="3005"/>
      <c r="P150" s="3005"/>
      <c r="Q150" s="3005"/>
      <c r="R150" s="3005"/>
      <c r="S150" s="3005"/>
      <c r="T150" s="3005"/>
      <c r="U150" s="3005"/>
      <c r="V150" s="3005"/>
      <c r="W150" s="3005"/>
      <c r="X150" s="3005"/>
    </row>
    <row r="151" spans="1:24" s="495" customFormat="1" ht="5.25" customHeight="1" x14ac:dyDescent="0.3">
      <c r="A151" s="2272"/>
      <c r="B151" s="3005"/>
      <c r="C151" s="3005"/>
      <c r="D151" s="3005"/>
      <c r="E151" s="3005"/>
      <c r="F151" s="3005"/>
      <c r="G151" s="3005"/>
      <c r="H151" s="3005"/>
      <c r="I151" s="3005"/>
      <c r="J151" s="3005"/>
      <c r="K151" s="3005"/>
      <c r="L151" s="3005"/>
      <c r="M151" s="3005"/>
      <c r="N151" s="3005"/>
      <c r="O151" s="3005"/>
      <c r="P151" s="3005"/>
      <c r="Q151" s="3005"/>
      <c r="R151" s="3005"/>
      <c r="S151" s="3005"/>
      <c r="T151" s="3005"/>
      <c r="U151" s="3005"/>
      <c r="V151" s="3005"/>
      <c r="W151" s="3005"/>
      <c r="X151" s="3005"/>
    </row>
    <row r="152" spans="1:24" s="495" customFormat="1" ht="20.25" customHeight="1" x14ac:dyDescent="0.3">
      <c r="A152" s="2272"/>
      <c r="B152" s="3005"/>
      <c r="C152" s="3005"/>
      <c r="D152" s="3005"/>
      <c r="E152" s="3005"/>
      <c r="F152" s="3005"/>
      <c r="G152" s="3005"/>
      <c r="H152" s="3005"/>
      <c r="I152" s="3005"/>
      <c r="J152" s="3005"/>
      <c r="K152" s="3005"/>
      <c r="L152" s="3005"/>
      <c r="M152" s="3005"/>
      <c r="N152" s="3005"/>
      <c r="O152" s="3005"/>
      <c r="P152" s="3005"/>
      <c r="Q152" s="3005"/>
      <c r="R152" s="3005"/>
      <c r="S152" s="3005"/>
      <c r="T152" s="3005"/>
      <c r="U152" s="3005"/>
      <c r="V152" s="3005"/>
      <c r="W152" s="3005"/>
      <c r="X152" s="3005"/>
    </row>
    <row r="153" spans="1:24" s="495" customFormat="1" ht="5.25" customHeight="1" x14ac:dyDescent="0.3">
      <c r="A153" s="499"/>
      <c r="B153" s="499"/>
      <c r="C153" s="499"/>
      <c r="D153" s="499"/>
      <c r="E153" s="499"/>
      <c r="F153" s="499"/>
      <c r="G153" s="499"/>
      <c r="H153" s="499"/>
      <c r="I153" s="499"/>
      <c r="J153" s="499"/>
      <c r="K153" s="499"/>
      <c r="L153" s="499"/>
      <c r="M153" s="499"/>
      <c r="N153" s="499"/>
      <c r="O153" s="499"/>
      <c r="P153" s="499"/>
      <c r="Q153" s="499"/>
      <c r="R153" s="499"/>
      <c r="S153" s="499"/>
      <c r="T153" s="499"/>
      <c r="U153" s="499"/>
      <c r="V153" s="499"/>
      <c r="W153" s="499"/>
      <c r="X153" s="499"/>
    </row>
    <row r="154" spans="1:24" s="495" customFormat="1" ht="9.75" customHeight="1" x14ac:dyDescent="0.3">
      <c r="A154" s="504"/>
      <c r="B154" s="3724" t="s">
        <v>738</v>
      </c>
      <c r="C154" s="3724"/>
      <c r="D154" s="3724"/>
      <c r="E154" s="3724"/>
      <c r="F154" s="3724"/>
      <c r="G154" s="3724"/>
      <c r="H154" s="3724"/>
      <c r="I154" s="3724"/>
      <c r="J154" s="3724"/>
      <c r="K154" s="3724"/>
      <c r="L154" s="3724"/>
      <c r="M154" s="3724"/>
      <c r="N154" s="3783" t="s">
        <v>737</v>
      </c>
      <c r="O154" s="3784"/>
      <c r="P154" s="3784"/>
      <c r="Q154" s="3784"/>
      <c r="R154" s="3785"/>
      <c r="S154" s="3783" t="s">
        <v>736</v>
      </c>
      <c r="T154" s="3784"/>
      <c r="U154" s="3785"/>
      <c r="V154" s="3789" t="s">
        <v>735</v>
      </c>
      <c r="W154" s="3789"/>
      <c r="X154" s="3789"/>
    </row>
    <row r="155" spans="1:24" s="495" customFormat="1" ht="24.6" customHeight="1" x14ac:dyDescent="0.3">
      <c r="A155" s="1230"/>
      <c r="B155" s="3724"/>
      <c r="C155" s="3724"/>
      <c r="D155" s="3724"/>
      <c r="E155" s="3724"/>
      <c r="F155" s="3724"/>
      <c r="G155" s="3724"/>
      <c r="H155" s="3724"/>
      <c r="I155" s="3724"/>
      <c r="J155" s="3724"/>
      <c r="K155" s="3724"/>
      <c r="L155" s="3724"/>
      <c r="M155" s="3724"/>
      <c r="N155" s="3786"/>
      <c r="O155" s="3787"/>
      <c r="P155" s="3787"/>
      <c r="Q155" s="3787"/>
      <c r="R155" s="3788"/>
      <c r="S155" s="3786"/>
      <c r="T155" s="3787"/>
      <c r="U155" s="3788"/>
      <c r="V155" s="3789"/>
      <c r="W155" s="3789"/>
      <c r="X155" s="3789"/>
    </row>
    <row r="156" spans="1:24" s="495" customFormat="1" ht="15" customHeight="1" x14ac:dyDescent="0.3">
      <c r="A156" s="523" t="s">
        <v>734</v>
      </c>
      <c r="B156" s="3726"/>
      <c r="C156" s="3726"/>
      <c r="D156" s="3726"/>
      <c r="E156" s="3726"/>
      <c r="F156" s="3726"/>
      <c r="G156" s="3726"/>
      <c r="H156" s="3726"/>
      <c r="I156" s="3726"/>
      <c r="J156" s="3726"/>
      <c r="K156" s="3726"/>
      <c r="L156" s="3726"/>
      <c r="M156" s="3726"/>
      <c r="N156" s="3730"/>
      <c r="O156" s="3730"/>
      <c r="P156" s="3730"/>
      <c r="Q156" s="3730"/>
      <c r="R156" s="3730"/>
      <c r="S156" s="3780"/>
      <c r="T156" s="3781"/>
      <c r="U156" s="3782"/>
      <c r="V156" s="3726"/>
      <c r="W156" s="3726"/>
      <c r="X156" s="3726"/>
    </row>
    <row r="157" spans="1:24" s="495" customFormat="1" ht="15" customHeight="1" x14ac:dyDescent="0.3">
      <c r="A157" s="523" t="s">
        <v>734</v>
      </c>
      <c r="B157" s="3726"/>
      <c r="C157" s="3726"/>
      <c r="D157" s="3726"/>
      <c r="E157" s="3726"/>
      <c r="F157" s="3726"/>
      <c r="G157" s="3726"/>
      <c r="H157" s="3726"/>
      <c r="I157" s="3726"/>
      <c r="J157" s="3726"/>
      <c r="K157" s="3726"/>
      <c r="L157" s="3726"/>
      <c r="M157" s="3726"/>
      <c r="N157" s="3730"/>
      <c r="O157" s="3730"/>
      <c r="P157" s="3730"/>
      <c r="Q157" s="3730"/>
      <c r="R157" s="3730"/>
      <c r="S157" s="3777"/>
      <c r="T157" s="3778"/>
      <c r="U157" s="3779"/>
      <c r="V157" s="3726"/>
      <c r="W157" s="3726"/>
      <c r="X157" s="3726"/>
    </row>
    <row r="158" spans="1:24" s="495" customFormat="1" ht="15" customHeight="1" x14ac:dyDescent="0.3">
      <c r="A158" s="523" t="s">
        <v>734</v>
      </c>
      <c r="B158" s="3726"/>
      <c r="C158" s="3726"/>
      <c r="D158" s="3726"/>
      <c r="E158" s="3726"/>
      <c r="F158" s="3726"/>
      <c r="G158" s="3726"/>
      <c r="H158" s="3726"/>
      <c r="I158" s="3726"/>
      <c r="J158" s="3726"/>
      <c r="K158" s="3726"/>
      <c r="L158" s="3726"/>
      <c r="M158" s="3726"/>
      <c r="N158" s="3730"/>
      <c r="O158" s="3730"/>
      <c r="P158" s="3730"/>
      <c r="Q158" s="3730"/>
      <c r="R158" s="3730"/>
      <c r="S158" s="3777"/>
      <c r="T158" s="3778"/>
      <c r="U158" s="3779"/>
      <c r="V158" s="3726"/>
      <c r="W158" s="3726"/>
      <c r="X158" s="3726"/>
    </row>
    <row r="159" spans="1:24" s="495" customFormat="1" ht="15" customHeight="1" x14ac:dyDescent="0.3">
      <c r="A159" s="523" t="s">
        <v>734</v>
      </c>
      <c r="B159" s="3726"/>
      <c r="C159" s="3726"/>
      <c r="D159" s="3726"/>
      <c r="E159" s="3726"/>
      <c r="F159" s="3726"/>
      <c r="G159" s="3726"/>
      <c r="H159" s="3726"/>
      <c r="I159" s="3726"/>
      <c r="J159" s="3726"/>
      <c r="K159" s="3726"/>
      <c r="L159" s="3726"/>
      <c r="M159" s="3726"/>
      <c r="N159" s="3730"/>
      <c r="O159" s="3730"/>
      <c r="P159" s="3730"/>
      <c r="Q159" s="3730"/>
      <c r="R159" s="3730"/>
      <c r="S159" s="3777"/>
      <c r="T159" s="3778"/>
      <c r="U159" s="3779"/>
      <c r="V159" s="3726"/>
      <c r="W159" s="3726"/>
      <c r="X159" s="3726"/>
    </row>
    <row r="160" spans="1:24" s="495" customFormat="1" ht="15" customHeight="1" x14ac:dyDescent="0.3">
      <c r="A160" s="523" t="s">
        <v>734</v>
      </c>
      <c r="B160" s="3726"/>
      <c r="C160" s="3726"/>
      <c r="D160" s="3726"/>
      <c r="E160" s="3726"/>
      <c r="F160" s="3726"/>
      <c r="G160" s="3726"/>
      <c r="H160" s="3726"/>
      <c r="I160" s="3726"/>
      <c r="J160" s="3726"/>
      <c r="K160" s="3726"/>
      <c r="L160" s="3726"/>
      <c r="M160" s="3726"/>
      <c r="N160" s="3730"/>
      <c r="O160" s="3730"/>
      <c r="P160" s="3730"/>
      <c r="Q160" s="3730"/>
      <c r="R160" s="3730"/>
      <c r="S160" s="3777"/>
      <c r="T160" s="3778"/>
      <c r="U160" s="3779"/>
      <c r="V160" s="3726"/>
      <c r="W160" s="3726"/>
      <c r="X160" s="3726"/>
    </row>
    <row r="161" spans="1:24" s="495" customFormat="1" ht="15" customHeight="1" x14ac:dyDescent="0.3">
      <c r="A161" s="523" t="s">
        <v>734</v>
      </c>
      <c r="B161" s="3726"/>
      <c r="C161" s="3726"/>
      <c r="D161" s="3726"/>
      <c r="E161" s="3726"/>
      <c r="F161" s="3726"/>
      <c r="G161" s="3726"/>
      <c r="H161" s="3726"/>
      <c r="I161" s="3726"/>
      <c r="J161" s="3726"/>
      <c r="K161" s="3726"/>
      <c r="L161" s="3726"/>
      <c r="M161" s="3726"/>
      <c r="N161" s="3730"/>
      <c r="O161" s="3730"/>
      <c r="P161" s="3730"/>
      <c r="Q161" s="3730"/>
      <c r="R161" s="3730"/>
      <c r="S161" s="3777"/>
      <c r="T161" s="3778"/>
      <c r="U161" s="3779"/>
      <c r="V161" s="3726"/>
      <c r="W161" s="3726"/>
      <c r="X161" s="3726"/>
    </row>
    <row r="162" spans="1:24" s="495" customFormat="1" ht="15" customHeight="1" x14ac:dyDescent="0.3">
      <c r="A162" s="523" t="s">
        <v>734</v>
      </c>
      <c r="B162" s="3726"/>
      <c r="C162" s="3726"/>
      <c r="D162" s="3726"/>
      <c r="E162" s="3726"/>
      <c r="F162" s="3726"/>
      <c r="G162" s="3726"/>
      <c r="H162" s="3726"/>
      <c r="I162" s="3726"/>
      <c r="J162" s="3726"/>
      <c r="K162" s="3726"/>
      <c r="L162" s="3726"/>
      <c r="M162" s="3726"/>
      <c r="N162" s="3730"/>
      <c r="O162" s="3730"/>
      <c r="P162" s="3730"/>
      <c r="Q162" s="3730"/>
      <c r="R162" s="3730"/>
      <c r="S162" s="3777"/>
      <c r="T162" s="3778"/>
      <c r="U162" s="3779"/>
      <c r="V162" s="3726"/>
      <c r="W162" s="3726"/>
      <c r="X162" s="3726"/>
    </row>
    <row r="163" spans="1:24" s="495" customFormat="1" ht="5.4" customHeight="1" thickBot="1" x14ac:dyDescent="0.35">
      <c r="A163" s="500" t="s">
        <v>734</v>
      </c>
      <c r="B163" s="500"/>
      <c r="C163" s="500"/>
      <c r="D163" s="500"/>
      <c r="E163" s="500"/>
      <c r="F163" s="500"/>
      <c r="G163" s="500"/>
      <c r="H163" s="500"/>
      <c r="I163" s="500"/>
      <c r="J163" s="500"/>
      <c r="K163" s="500"/>
      <c r="L163" s="525"/>
      <c r="M163" s="525"/>
      <c r="N163" s="525"/>
      <c r="O163" s="504"/>
      <c r="P163" s="504"/>
      <c r="Q163" s="504"/>
      <c r="R163" s="504"/>
      <c r="S163" s="504"/>
      <c r="T163" s="504"/>
      <c r="U163" s="504"/>
      <c r="V163" s="504"/>
      <c r="W163" s="504"/>
      <c r="X163" s="504"/>
    </row>
    <row r="164" spans="1:24" s="495" customFormat="1" ht="15" customHeight="1" thickBot="1" x14ac:dyDescent="0.35">
      <c r="A164" s="505" t="s">
        <v>171</v>
      </c>
      <c r="B164" s="3791" t="s">
        <v>2440</v>
      </c>
      <c r="C164" s="3792"/>
      <c r="D164" s="3792"/>
      <c r="E164" s="3792"/>
      <c r="F164" s="3792"/>
      <c r="G164" s="3792"/>
      <c r="H164" s="3792"/>
      <c r="I164" s="3792"/>
      <c r="J164" s="3792"/>
      <c r="K164" s="3792"/>
      <c r="L164" s="3792"/>
      <c r="M164" s="3792"/>
      <c r="N164" s="3792"/>
      <c r="O164" s="3792"/>
      <c r="P164" s="3792"/>
      <c r="Q164" s="3792"/>
      <c r="R164" s="3792"/>
      <c r="S164" s="3792"/>
      <c r="T164" s="3792"/>
      <c r="U164" s="3792"/>
      <c r="V164" s="3792"/>
      <c r="W164" s="3792"/>
      <c r="X164" s="3793"/>
    </row>
    <row r="165" spans="1:24" s="495" customFormat="1" ht="4.95" customHeight="1" thickBot="1" x14ac:dyDescent="0.35">
      <c r="A165" s="504"/>
      <c r="B165" s="504"/>
      <c r="C165" s="504"/>
      <c r="D165" s="504"/>
      <c r="E165" s="504"/>
      <c r="F165" s="504"/>
      <c r="G165" s="504"/>
      <c r="H165" s="504"/>
      <c r="I165" s="504"/>
      <c r="J165" s="504"/>
      <c r="K165" s="504"/>
      <c r="L165" s="504"/>
      <c r="M165" s="504"/>
      <c r="N165" s="504"/>
      <c r="O165" s="504"/>
      <c r="P165" s="504"/>
      <c r="Q165" s="504"/>
      <c r="R165" s="504"/>
      <c r="S165" s="504"/>
      <c r="T165" s="504"/>
      <c r="U165" s="504"/>
      <c r="V165" s="504"/>
      <c r="W165" s="504"/>
      <c r="X165" s="504"/>
    </row>
    <row r="166" spans="1:24" s="495" customFormat="1" ht="15" customHeight="1" thickBot="1" x14ac:dyDescent="0.35">
      <c r="A166" s="526"/>
      <c r="B166" s="3723" t="s">
        <v>2286</v>
      </c>
      <c r="C166" s="3723"/>
      <c r="D166" s="3723"/>
      <c r="E166" s="3723"/>
      <c r="F166" s="3723"/>
      <c r="G166" s="3723"/>
      <c r="H166" s="3723"/>
      <c r="I166" s="3723"/>
      <c r="J166" s="3723"/>
      <c r="K166" s="3723"/>
      <c r="L166" s="3723"/>
      <c r="M166" s="3723"/>
      <c r="N166" s="527" t="s">
        <v>1395</v>
      </c>
      <c r="O166" s="3727"/>
      <c r="P166" s="3229"/>
      <c r="Q166" s="504"/>
      <c r="R166" s="504" t="s">
        <v>108</v>
      </c>
      <c r="S166" s="504"/>
      <c r="T166" s="504"/>
      <c r="U166" s="504"/>
      <c r="V166" s="504"/>
      <c r="W166" s="504"/>
      <c r="X166" s="504"/>
    </row>
    <row r="167" spans="1:24" s="495" customFormat="1" ht="10.5" customHeight="1" x14ac:dyDescent="0.3">
      <c r="A167" s="504"/>
      <c r="B167" s="504" t="s">
        <v>2287</v>
      </c>
      <c r="C167" s="504"/>
      <c r="D167" s="504"/>
      <c r="E167" s="504"/>
      <c r="F167" s="504"/>
      <c r="G167" s="504"/>
      <c r="H167" s="504"/>
      <c r="I167" s="504"/>
      <c r="J167" s="504"/>
      <c r="K167" s="504"/>
      <c r="L167" s="504"/>
      <c r="M167" s="504"/>
      <c r="N167" s="504"/>
      <c r="O167" s="504"/>
      <c r="P167" s="504"/>
      <c r="Q167" s="504"/>
      <c r="R167" s="504"/>
      <c r="S167" s="504"/>
      <c r="T167" s="504"/>
      <c r="U167" s="504"/>
      <c r="V167" s="504"/>
      <c r="W167" s="504"/>
      <c r="X167" s="504"/>
    </row>
    <row r="168" spans="1:24" s="495" customFormat="1" ht="4.2" customHeight="1" thickBot="1" x14ac:dyDescent="0.35">
      <c r="A168" s="504"/>
      <c r="B168" s="504"/>
      <c r="C168" s="504"/>
      <c r="D168" s="504"/>
      <c r="E168" s="504"/>
      <c r="F168" s="504"/>
      <c r="G168" s="504"/>
      <c r="H168" s="504"/>
      <c r="I168" s="504"/>
      <c r="J168" s="504"/>
      <c r="K168" s="504"/>
      <c r="L168" s="504"/>
      <c r="M168" s="504"/>
      <c r="N168" s="504"/>
      <c r="O168" s="504"/>
      <c r="P168" s="504"/>
      <c r="Q168" s="504"/>
      <c r="R168" s="504"/>
      <c r="S168" s="504"/>
      <c r="T168" s="504"/>
      <c r="U168" s="504"/>
      <c r="V168" s="504"/>
      <c r="W168" s="504"/>
      <c r="X168" s="504"/>
    </row>
    <row r="169" spans="1:24" s="495" customFormat="1" ht="15" customHeight="1" thickBot="1" x14ac:dyDescent="0.35">
      <c r="A169" s="504"/>
      <c r="B169" s="507"/>
      <c r="C169" s="3794" t="s">
        <v>95</v>
      </c>
      <c r="D169" s="3794"/>
      <c r="E169" s="3794"/>
      <c r="F169" s="3794"/>
      <c r="G169" s="3794"/>
      <c r="H169" s="3794"/>
      <c r="I169" s="3794"/>
      <c r="J169" s="3794"/>
      <c r="K169" s="3794"/>
      <c r="L169" s="3794"/>
      <c r="M169" s="3794"/>
      <c r="N169" s="3794"/>
      <c r="O169" s="3794"/>
      <c r="P169" s="3794"/>
      <c r="Q169" s="3794"/>
      <c r="R169" s="3794"/>
      <c r="S169" s="3794"/>
      <c r="T169" s="3794"/>
      <c r="U169" s="3794"/>
      <c r="V169" s="3794"/>
      <c r="W169" s="3794"/>
      <c r="X169" s="3794"/>
    </row>
    <row r="170" spans="1:24" s="495" customFormat="1" ht="5.0999999999999996" customHeight="1" x14ac:dyDescent="0.3">
      <c r="A170" s="504"/>
      <c r="B170" s="504"/>
      <c r="C170" s="3794"/>
      <c r="D170" s="3794"/>
      <c r="E170" s="3794"/>
      <c r="F170" s="3794"/>
      <c r="G170" s="3794"/>
      <c r="H170" s="3794"/>
      <c r="I170" s="3794"/>
      <c r="J170" s="3794"/>
      <c r="K170" s="3794"/>
      <c r="L170" s="3794"/>
      <c r="M170" s="3794"/>
      <c r="N170" s="3794"/>
      <c r="O170" s="3794"/>
      <c r="P170" s="3794"/>
      <c r="Q170" s="3794"/>
      <c r="R170" s="3794"/>
      <c r="S170" s="3794"/>
      <c r="T170" s="3794"/>
      <c r="U170" s="3794"/>
      <c r="V170" s="3794"/>
      <c r="W170" s="3794"/>
      <c r="X170" s="3794"/>
    </row>
    <row r="171" spans="1:24" s="495" customFormat="1" ht="21.6" customHeight="1" x14ac:dyDescent="0.3">
      <c r="A171" s="504"/>
      <c r="B171" s="504"/>
      <c r="C171" s="3794"/>
      <c r="D171" s="3794"/>
      <c r="E171" s="3794"/>
      <c r="F171" s="3794"/>
      <c r="G171" s="3794"/>
      <c r="H171" s="3794"/>
      <c r="I171" s="3794"/>
      <c r="J171" s="3794"/>
      <c r="K171" s="3794"/>
      <c r="L171" s="3794"/>
      <c r="M171" s="3794"/>
      <c r="N171" s="3794"/>
      <c r="O171" s="3794"/>
      <c r="P171" s="3794"/>
      <c r="Q171" s="3794"/>
      <c r="R171" s="3794"/>
      <c r="S171" s="3794"/>
      <c r="T171" s="3794"/>
      <c r="U171" s="3794"/>
      <c r="V171" s="3794"/>
      <c r="W171" s="3794"/>
      <c r="X171" s="3794"/>
    </row>
    <row r="172" spans="1:24" s="495" customFormat="1" ht="4.2" customHeight="1" thickBot="1" x14ac:dyDescent="0.35">
      <c r="A172" s="504"/>
      <c r="B172" s="504"/>
      <c r="C172" s="504"/>
      <c r="D172" s="504"/>
      <c r="E172" s="504"/>
      <c r="F172" s="504"/>
      <c r="G172" s="504"/>
      <c r="H172" s="504"/>
      <c r="I172" s="504"/>
      <c r="J172" s="504"/>
      <c r="K172" s="504"/>
      <c r="L172" s="504"/>
      <c r="M172" s="504"/>
      <c r="N172" s="504"/>
      <c r="O172" s="504"/>
      <c r="P172" s="504"/>
      <c r="Q172" s="504"/>
      <c r="R172" s="504"/>
      <c r="S172" s="504"/>
      <c r="T172" s="504"/>
      <c r="U172" s="504"/>
      <c r="V172" s="504"/>
      <c r="W172" s="504"/>
      <c r="X172" s="504"/>
    </row>
    <row r="173" spans="1:24" s="495" customFormat="1" ht="15" customHeight="1" thickBot="1" x14ac:dyDescent="0.35">
      <c r="A173" s="504"/>
      <c r="B173" s="507"/>
      <c r="C173" s="3790" t="s">
        <v>96</v>
      </c>
      <c r="D173" s="3790"/>
      <c r="E173" s="3790"/>
      <c r="F173" s="3790"/>
      <c r="G173" s="3790"/>
      <c r="H173" s="3790"/>
      <c r="I173" s="3790"/>
      <c r="J173" s="3790"/>
      <c r="K173" s="3790"/>
      <c r="L173" s="3790"/>
      <c r="M173" s="3790"/>
      <c r="N173" s="3790"/>
      <c r="O173" s="3790"/>
      <c r="P173" s="3790"/>
      <c r="Q173" s="3790"/>
      <c r="R173" s="3790"/>
      <c r="S173" s="3790"/>
      <c r="T173" s="3790"/>
      <c r="U173" s="3790"/>
      <c r="V173" s="3790"/>
      <c r="W173" s="3790"/>
      <c r="X173" s="3790"/>
    </row>
    <row r="174" spans="1:24" s="495" customFormat="1" ht="14.25" customHeight="1" thickBot="1" x14ac:dyDescent="0.35">
      <c r="A174" s="504"/>
      <c r="B174" s="504"/>
      <c r="C174" s="3790"/>
      <c r="D174" s="3790"/>
      <c r="E174" s="3790"/>
      <c r="F174" s="3790"/>
      <c r="G174" s="3790"/>
      <c r="H174" s="3790"/>
      <c r="I174" s="3790"/>
      <c r="J174" s="3790"/>
      <c r="K174" s="3790"/>
      <c r="L174" s="3790"/>
      <c r="M174" s="3790"/>
      <c r="N174" s="3790"/>
      <c r="O174" s="3790"/>
      <c r="P174" s="3790"/>
      <c r="Q174" s="3790"/>
      <c r="R174" s="3790"/>
      <c r="S174" s="3790"/>
      <c r="T174" s="3790"/>
      <c r="U174" s="3790"/>
      <c r="V174" s="3790"/>
      <c r="W174" s="3790"/>
      <c r="X174" s="3790"/>
    </row>
    <row r="175" spans="1:24" s="495" customFormat="1" ht="15" customHeight="1" thickBot="1" x14ac:dyDescent="0.35">
      <c r="A175" s="504"/>
      <c r="B175" s="1175"/>
      <c r="C175" s="3790" t="s">
        <v>97</v>
      </c>
      <c r="D175" s="3790"/>
      <c r="E175" s="3790"/>
      <c r="F175" s="3790"/>
      <c r="G175" s="3790"/>
      <c r="H175" s="3790"/>
      <c r="I175" s="3790"/>
      <c r="J175" s="3790"/>
      <c r="K175" s="3790"/>
      <c r="L175" s="3790"/>
      <c r="M175" s="3790"/>
      <c r="N175" s="3790"/>
      <c r="O175" s="3790"/>
      <c r="P175" s="3790"/>
      <c r="Q175" s="3790"/>
      <c r="R175" s="3790"/>
      <c r="S175" s="3790"/>
      <c r="T175" s="3790"/>
      <c r="U175" s="3790"/>
      <c r="V175" s="3790"/>
      <c r="W175" s="3790"/>
      <c r="X175" s="3790"/>
    </row>
    <row r="176" spans="1:24" s="495" customFormat="1" ht="12.75" customHeight="1" x14ac:dyDescent="0.3">
      <c r="A176" s="504"/>
      <c r="B176" s="504"/>
      <c r="C176" s="3790"/>
      <c r="D176" s="3790"/>
      <c r="E176" s="3790"/>
      <c r="F176" s="3790"/>
      <c r="G176" s="3790"/>
      <c r="H176" s="3790"/>
      <c r="I176" s="3790"/>
      <c r="J176" s="3790"/>
      <c r="K176" s="3790"/>
      <c r="L176" s="3790"/>
      <c r="M176" s="3790"/>
      <c r="N176" s="3790"/>
      <c r="O176" s="3790"/>
      <c r="P176" s="3790"/>
      <c r="Q176" s="3790"/>
      <c r="R176" s="3790"/>
      <c r="S176" s="3790"/>
      <c r="T176" s="3790"/>
      <c r="U176" s="3790"/>
      <c r="V176" s="3790"/>
      <c r="W176" s="3790"/>
      <c r="X176" s="3790"/>
    </row>
    <row r="177" spans="1:24" s="495" customFormat="1" ht="4.2" customHeight="1" thickBot="1" x14ac:dyDescent="0.35">
      <c r="A177" s="504"/>
      <c r="B177" s="504"/>
      <c r="C177" s="504"/>
      <c r="D177" s="504"/>
      <c r="E177" s="504"/>
      <c r="F177" s="504"/>
      <c r="G177" s="504"/>
      <c r="H177" s="504"/>
      <c r="I177" s="504"/>
      <c r="J177" s="504"/>
      <c r="K177" s="504"/>
      <c r="L177" s="504"/>
      <c r="M177" s="504"/>
      <c r="N177" s="504"/>
      <c r="O177" s="504"/>
      <c r="P177" s="504"/>
      <c r="Q177" s="504"/>
      <c r="R177" s="504"/>
      <c r="S177" s="504"/>
      <c r="T177" s="504"/>
      <c r="U177" s="504"/>
      <c r="V177" s="504"/>
      <c r="W177" s="504"/>
      <c r="X177" s="504"/>
    </row>
    <row r="178" spans="1:24" s="495" customFormat="1" ht="15" customHeight="1" thickBot="1" x14ac:dyDescent="0.35">
      <c r="A178" s="504"/>
      <c r="B178" s="1175"/>
      <c r="C178" s="528" t="s">
        <v>98</v>
      </c>
      <c r="D178" s="506"/>
      <c r="E178" s="506"/>
      <c r="F178" s="506"/>
      <c r="G178" s="506"/>
      <c r="H178" s="506"/>
      <c r="I178" s="506"/>
      <c r="J178" s="506"/>
      <c r="K178" s="506"/>
      <c r="L178" s="506"/>
      <c r="M178" s="506"/>
      <c r="N178" s="506"/>
      <c r="O178" s="506"/>
      <c r="P178" s="506"/>
      <c r="Q178" s="506"/>
      <c r="R178" s="506"/>
      <c r="S178" s="506"/>
      <c r="T178" s="506"/>
      <c r="U178" s="506"/>
      <c r="V178" s="506"/>
      <c r="W178" s="506"/>
      <c r="X178" s="506"/>
    </row>
    <row r="179" spans="1:24" s="495" customFormat="1" ht="5.0999999999999996" customHeight="1" thickBot="1" x14ac:dyDescent="0.35">
      <c r="A179" s="504"/>
      <c r="B179" s="504"/>
      <c r="C179" s="504"/>
      <c r="D179" s="504"/>
      <c r="E179" s="504"/>
      <c r="F179" s="504"/>
      <c r="G179" s="504"/>
      <c r="H179" s="504"/>
      <c r="I179" s="504"/>
      <c r="J179" s="504"/>
      <c r="K179" s="504"/>
      <c r="L179" s="504"/>
      <c r="M179" s="504"/>
      <c r="N179" s="504"/>
      <c r="O179" s="504"/>
      <c r="P179" s="504"/>
      <c r="Q179" s="504"/>
      <c r="R179" s="504"/>
      <c r="S179" s="504"/>
      <c r="T179" s="504"/>
      <c r="U179" s="504"/>
      <c r="V179" s="504"/>
      <c r="W179" s="504"/>
      <c r="X179" s="504"/>
    </row>
    <row r="180" spans="1:24" s="495" customFormat="1" ht="15" customHeight="1" thickBot="1" x14ac:dyDescent="0.35">
      <c r="A180" s="504"/>
      <c r="B180" s="1175"/>
      <c r="C180" s="3790" t="s">
        <v>99</v>
      </c>
      <c r="D180" s="3790"/>
      <c r="E180" s="3790"/>
      <c r="F180" s="3790"/>
      <c r="G180" s="3790"/>
      <c r="H180" s="3790"/>
      <c r="I180" s="3790"/>
      <c r="J180" s="3790"/>
      <c r="K180" s="3790"/>
      <c r="L180" s="3790"/>
      <c r="M180" s="3790"/>
      <c r="N180" s="3790"/>
      <c r="O180" s="3790"/>
      <c r="P180" s="3790"/>
      <c r="Q180" s="3790"/>
      <c r="R180" s="3790"/>
      <c r="S180" s="3790"/>
      <c r="T180" s="3790"/>
      <c r="U180" s="3790"/>
      <c r="V180" s="3790"/>
      <c r="W180" s="3790"/>
      <c r="X180" s="3790"/>
    </row>
    <row r="181" spans="1:24" s="495" customFormat="1" ht="15" customHeight="1" thickBot="1" x14ac:dyDescent="0.35">
      <c r="A181" s="504"/>
      <c r="B181" s="504"/>
      <c r="C181" s="3790"/>
      <c r="D181" s="3790"/>
      <c r="E181" s="3790"/>
      <c r="F181" s="3790"/>
      <c r="G181" s="3790"/>
      <c r="H181" s="3790"/>
      <c r="I181" s="3790"/>
      <c r="J181" s="3790"/>
      <c r="K181" s="3790"/>
      <c r="L181" s="3790"/>
      <c r="M181" s="3790"/>
      <c r="N181" s="3790"/>
      <c r="O181" s="3790"/>
      <c r="P181" s="3790"/>
      <c r="Q181" s="3790"/>
      <c r="R181" s="3790"/>
      <c r="S181" s="3790"/>
      <c r="T181" s="3790"/>
      <c r="U181" s="3790"/>
      <c r="V181" s="3790"/>
      <c r="W181" s="3790"/>
      <c r="X181" s="3790"/>
    </row>
    <row r="182" spans="1:24" s="495" customFormat="1" ht="15" customHeight="1" thickBot="1" x14ac:dyDescent="0.35">
      <c r="A182" s="504"/>
      <c r="B182" s="507"/>
      <c r="C182" s="506" t="s">
        <v>100</v>
      </c>
      <c r="D182" s="504"/>
      <c r="E182" s="504"/>
      <c r="F182" s="504"/>
      <c r="G182" s="504"/>
      <c r="H182" s="504"/>
      <c r="I182" s="504"/>
      <c r="J182" s="504"/>
      <c r="K182" s="504"/>
      <c r="L182" s="504"/>
      <c r="M182" s="504"/>
      <c r="N182" s="504"/>
      <c r="O182" s="504"/>
      <c r="P182" s="504"/>
      <c r="Q182" s="504"/>
      <c r="R182" s="504"/>
      <c r="S182" s="504"/>
      <c r="T182" s="504"/>
      <c r="U182" s="504"/>
      <c r="V182" s="504"/>
      <c r="W182" s="504"/>
      <c r="X182" s="504"/>
    </row>
    <row r="183" spans="1:24" s="495" customFormat="1" ht="3.6" customHeight="1" thickBot="1" x14ac:dyDescent="0.35">
      <c r="A183" s="504"/>
      <c r="B183" s="504"/>
      <c r="C183" s="504"/>
      <c r="D183" s="504"/>
      <c r="E183" s="504"/>
      <c r="F183" s="504"/>
      <c r="G183" s="504"/>
      <c r="H183" s="504"/>
      <c r="I183" s="504"/>
      <c r="J183" s="504"/>
      <c r="K183" s="504"/>
      <c r="L183" s="504"/>
      <c r="M183" s="504"/>
      <c r="N183" s="504"/>
      <c r="O183" s="504"/>
      <c r="P183" s="504"/>
      <c r="Q183" s="504"/>
      <c r="R183" s="504"/>
      <c r="S183" s="504"/>
      <c r="T183" s="504"/>
      <c r="U183" s="504"/>
      <c r="V183" s="504"/>
      <c r="W183" s="504"/>
      <c r="X183" s="504"/>
    </row>
    <row r="184" spans="1:24" s="495" customFormat="1" ht="15" customHeight="1" thickBot="1" x14ac:dyDescent="0.35">
      <c r="A184" s="504"/>
      <c r="B184" s="507"/>
      <c r="C184" s="506" t="s">
        <v>101</v>
      </c>
      <c r="D184" s="504"/>
      <c r="E184" s="504"/>
      <c r="F184" s="504"/>
      <c r="G184" s="504"/>
      <c r="H184" s="504"/>
      <c r="I184" s="504"/>
      <c r="J184" s="504"/>
      <c r="K184" s="504"/>
      <c r="L184" s="504"/>
      <c r="M184" s="504"/>
      <c r="N184" s="504"/>
      <c r="O184" s="504"/>
      <c r="P184" s="504"/>
      <c r="Q184" s="504"/>
      <c r="R184" s="504"/>
      <c r="S184" s="504"/>
      <c r="T184" s="504"/>
      <c r="U184" s="504"/>
      <c r="V184" s="504"/>
      <c r="W184" s="504"/>
      <c r="X184" s="504"/>
    </row>
    <row r="185" spans="1:24" s="495" customFormat="1" ht="5.0999999999999996" customHeight="1" thickBot="1" x14ac:dyDescent="0.35">
      <c r="A185" s="504"/>
      <c r="B185" s="504"/>
      <c r="C185" s="504"/>
      <c r="D185" s="504"/>
      <c r="E185" s="504"/>
      <c r="F185" s="504"/>
      <c r="G185" s="504"/>
      <c r="H185" s="504"/>
      <c r="I185" s="504"/>
      <c r="J185" s="504"/>
      <c r="K185" s="504"/>
      <c r="L185" s="504"/>
      <c r="M185" s="504"/>
      <c r="N185" s="504"/>
      <c r="O185" s="504"/>
      <c r="P185" s="504"/>
      <c r="Q185" s="504"/>
      <c r="R185" s="504"/>
      <c r="S185" s="504"/>
      <c r="T185" s="504"/>
      <c r="U185" s="504"/>
      <c r="V185" s="504"/>
      <c r="W185" s="504"/>
      <c r="X185" s="504"/>
    </row>
    <row r="186" spans="1:24" s="495" customFormat="1" ht="15" customHeight="1" thickBot="1" x14ac:dyDescent="0.35">
      <c r="A186" s="504"/>
      <c r="B186" s="507"/>
      <c r="C186" s="506" t="s">
        <v>102</v>
      </c>
      <c r="D186" s="504"/>
      <c r="E186" s="504"/>
      <c r="F186" s="504"/>
      <c r="G186" s="504"/>
      <c r="H186" s="504"/>
      <c r="I186" s="504"/>
      <c r="J186" s="504"/>
      <c r="K186" s="504"/>
      <c r="L186" s="504"/>
      <c r="M186" s="504"/>
      <c r="N186" s="504"/>
      <c r="O186" s="504"/>
      <c r="P186" s="504"/>
      <c r="Q186" s="504"/>
      <c r="R186" s="504"/>
      <c r="S186" s="504"/>
      <c r="T186" s="504"/>
      <c r="U186" s="504"/>
      <c r="V186" s="504"/>
      <c r="W186" s="504"/>
      <c r="X186" s="504"/>
    </row>
    <row r="187" spans="1:24" s="495" customFormat="1" ht="5.0999999999999996" customHeight="1" x14ac:dyDescent="0.3">
      <c r="A187" s="504"/>
      <c r="B187" s="504"/>
      <c r="C187" s="504"/>
      <c r="D187" s="504"/>
      <c r="E187" s="504"/>
      <c r="F187" s="504"/>
      <c r="G187" s="504"/>
      <c r="H187" s="504"/>
      <c r="I187" s="504"/>
      <c r="J187" s="504"/>
      <c r="K187" s="504"/>
      <c r="L187" s="504"/>
      <c r="M187" s="504"/>
      <c r="N187" s="504"/>
      <c r="O187" s="504"/>
      <c r="P187" s="504"/>
      <c r="Q187" s="504"/>
      <c r="R187" s="504"/>
      <c r="S187" s="504"/>
      <c r="T187" s="504"/>
      <c r="U187" s="504"/>
      <c r="V187" s="504"/>
      <c r="W187" s="504"/>
      <c r="X187" s="504"/>
    </row>
    <row r="188" spans="1:24" s="495" customFormat="1" ht="15" customHeight="1" x14ac:dyDescent="0.3">
      <c r="A188"/>
      <c r="B188"/>
      <c r="C188"/>
      <c r="D188"/>
      <c r="E188"/>
      <c r="F188"/>
      <c r="G188"/>
      <c r="H188"/>
      <c r="I188"/>
      <c r="J188"/>
      <c r="K188"/>
      <c r="L188"/>
      <c r="M188"/>
      <c r="N188"/>
      <c r="O188"/>
      <c r="P188"/>
      <c r="Q188"/>
      <c r="R188"/>
      <c r="S188"/>
      <c r="T188"/>
      <c r="U188"/>
      <c r="V188"/>
      <c r="W188"/>
      <c r="X188"/>
    </row>
    <row r="189" spans="1:24" s="495" customFormat="1" ht="15" customHeight="1" x14ac:dyDescent="0.3">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row>
    <row r="190" spans="1:24" customFormat="1" ht="15" customHeight="1" x14ac:dyDescent="0.3">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row>
    <row r="191" spans="1:24" ht="15" customHeight="1" x14ac:dyDescent="0.3"/>
    <row r="205" spans="1:24" x14ac:dyDescent="0.3">
      <c r="L205" s="504" t="s">
        <v>192</v>
      </c>
    </row>
    <row r="206" spans="1:24" x14ac:dyDescent="0.3">
      <c r="L206" s="504" t="s">
        <v>193</v>
      </c>
    </row>
    <row r="207" spans="1:24" hidden="1" x14ac:dyDescent="0.3"/>
    <row r="208" spans="1:24" hidden="1" x14ac:dyDescent="0.3">
      <c r="A208" s="504"/>
      <c r="B208" s="504"/>
      <c r="C208" s="504"/>
      <c r="D208" s="504"/>
      <c r="E208" s="504"/>
      <c r="F208" s="504"/>
      <c r="G208" s="504"/>
      <c r="H208" s="504"/>
      <c r="I208" s="504"/>
      <c r="J208" s="504"/>
      <c r="K208" s="504"/>
      <c r="L208" s="495"/>
      <c r="M208" s="504"/>
      <c r="N208" s="504"/>
      <c r="O208" s="504"/>
      <c r="P208" s="504"/>
      <c r="Q208" s="504"/>
      <c r="R208" s="504"/>
      <c r="S208" s="504"/>
      <c r="T208" s="504"/>
      <c r="U208" s="504"/>
      <c r="V208" s="504"/>
      <c r="W208" s="504"/>
      <c r="X208" s="504"/>
    </row>
    <row r="209" spans="1:24" hidden="1" x14ac:dyDescent="0.3">
      <c r="L209" s="504" t="s">
        <v>1719</v>
      </c>
    </row>
    <row r="210" spans="1:24" s="495" customFormat="1" ht="5.0999999999999996" hidden="1" customHeight="1" x14ac:dyDescent="0.3">
      <c r="A210" s="61"/>
      <c r="B210" s="61"/>
      <c r="C210" s="61"/>
      <c r="D210" s="61"/>
      <c r="E210" s="61"/>
      <c r="F210" s="61"/>
      <c r="G210" s="61"/>
      <c r="H210" s="61"/>
      <c r="I210" s="61"/>
      <c r="J210" s="61"/>
      <c r="K210" s="61"/>
      <c r="L210" s="514" t="s">
        <v>1720</v>
      </c>
      <c r="M210" s="61"/>
      <c r="N210" s="61"/>
      <c r="O210" s="61"/>
      <c r="P210" s="61"/>
      <c r="Q210" s="61"/>
      <c r="R210" s="61"/>
      <c r="S210" s="61"/>
      <c r="T210" s="61"/>
      <c r="U210" s="61"/>
      <c r="V210" s="61"/>
      <c r="W210" s="61"/>
      <c r="X210" s="61"/>
    </row>
    <row r="211" spans="1:24" hidden="1" x14ac:dyDescent="0.3">
      <c r="L211" s="514" t="s">
        <v>1721</v>
      </c>
    </row>
    <row r="212" spans="1:24" hidden="1" x14ac:dyDescent="0.3">
      <c r="L212" s="514" t="s">
        <v>1722</v>
      </c>
    </row>
    <row r="213" spans="1:24" ht="15" hidden="1" customHeight="1" x14ac:dyDescent="0.3">
      <c r="L213" s="504" t="s">
        <v>198</v>
      </c>
    </row>
    <row r="214" spans="1:24" ht="15" hidden="1" customHeight="1" x14ac:dyDescent="0.3">
      <c r="L214" s="504" t="s">
        <v>733</v>
      </c>
    </row>
    <row r="215" spans="1:24" ht="15" hidden="1" customHeight="1" x14ac:dyDescent="0.3"/>
    <row r="216" spans="1:24" ht="15" hidden="1" customHeight="1" x14ac:dyDescent="0.3"/>
    <row r="217" spans="1:24" ht="15" customHeight="1" x14ac:dyDescent="0.3"/>
    <row r="218" spans="1:24" ht="15" customHeight="1" x14ac:dyDescent="0.3"/>
    <row r="219" spans="1:24" ht="15" customHeight="1" x14ac:dyDescent="0.3"/>
    <row r="220" spans="1:24" ht="15" customHeight="1" x14ac:dyDescent="0.3"/>
    <row r="221" spans="1:24" ht="15" customHeight="1" x14ac:dyDescent="0.3"/>
    <row r="222" spans="1:24" ht="15" customHeight="1" x14ac:dyDescent="0.3"/>
    <row r="223" spans="1:24" ht="15" customHeight="1" x14ac:dyDescent="0.3"/>
    <row r="224" spans="1: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5" customHeight="1" x14ac:dyDescent="0.3"/>
    <row r="450" ht="15" customHeight="1" x14ac:dyDescent="0.3"/>
    <row r="451" ht="15" customHeight="1" x14ac:dyDescent="0.3"/>
    <row r="452" ht="15" customHeight="1" x14ac:dyDescent="0.3"/>
    <row r="453" ht="15" customHeight="1" x14ac:dyDescent="0.3"/>
    <row r="454" ht="15" customHeight="1" x14ac:dyDescent="0.3"/>
    <row r="455" ht="15" customHeight="1" x14ac:dyDescent="0.3"/>
    <row r="456" ht="15" customHeight="1" x14ac:dyDescent="0.3"/>
    <row r="457" ht="15" customHeight="1" x14ac:dyDescent="0.3"/>
    <row r="458" ht="15" customHeight="1" x14ac:dyDescent="0.3"/>
    <row r="459" ht="15" customHeight="1" x14ac:dyDescent="0.3"/>
    <row r="460" ht="15" customHeight="1" x14ac:dyDescent="0.3"/>
    <row r="461" ht="15" customHeight="1" x14ac:dyDescent="0.3"/>
    <row r="462" ht="15" customHeight="1" x14ac:dyDescent="0.3"/>
    <row r="463" ht="15" customHeight="1" x14ac:dyDescent="0.3"/>
    <row r="464" ht="15" customHeight="1" x14ac:dyDescent="0.3"/>
    <row r="465" ht="15" customHeight="1" x14ac:dyDescent="0.3"/>
    <row r="466" ht="15" customHeight="1" x14ac:dyDescent="0.3"/>
    <row r="467" ht="15" customHeight="1" x14ac:dyDescent="0.3"/>
    <row r="468" ht="15" customHeight="1" x14ac:dyDescent="0.3"/>
    <row r="469" ht="15" customHeight="1" x14ac:dyDescent="0.3"/>
    <row r="470" ht="15" customHeight="1" x14ac:dyDescent="0.3"/>
    <row r="471" ht="15" customHeight="1" x14ac:dyDescent="0.3"/>
    <row r="472" ht="15" customHeight="1" x14ac:dyDescent="0.3"/>
    <row r="473" ht="15" customHeight="1" x14ac:dyDescent="0.3"/>
    <row r="474" ht="15" customHeight="1" x14ac:dyDescent="0.3"/>
    <row r="475" ht="15" customHeight="1" x14ac:dyDescent="0.3"/>
    <row r="476" ht="15" customHeight="1" x14ac:dyDescent="0.3"/>
    <row r="477" ht="15" customHeight="1" x14ac:dyDescent="0.3"/>
    <row r="478" ht="15" customHeight="1" x14ac:dyDescent="0.3"/>
    <row r="479" ht="15" customHeight="1" x14ac:dyDescent="0.3"/>
    <row r="480" ht="15" customHeight="1" x14ac:dyDescent="0.3"/>
    <row r="481" ht="15" customHeight="1" x14ac:dyDescent="0.3"/>
    <row r="482" ht="15" customHeight="1" x14ac:dyDescent="0.3"/>
    <row r="483" ht="15" customHeight="1" x14ac:dyDescent="0.3"/>
    <row r="484" ht="15" customHeight="1" x14ac:dyDescent="0.3"/>
    <row r="485" ht="15" customHeight="1" x14ac:dyDescent="0.3"/>
    <row r="486" ht="15" customHeight="1" x14ac:dyDescent="0.3"/>
    <row r="487" ht="15" customHeight="1" x14ac:dyDescent="0.3"/>
    <row r="488" ht="15" customHeight="1" x14ac:dyDescent="0.3"/>
    <row r="489" ht="15" customHeight="1" x14ac:dyDescent="0.3"/>
    <row r="490" ht="15" customHeight="1" x14ac:dyDescent="0.3"/>
    <row r="491" ht="15" customHeight="1" x14ac:dyDescent="0.3"/>
    <row r="492" ht="15" customHeight="1" x14ac:dyDescent="0.3"/>
    <row r="493" ht="15" customHeight="1" x14ac:dyDescent="0.3"/>
    <row r="494" ht="15" customHeight="1" x14ac:dyDescent="0.3"/>
    <row r="495" ht="15" customHeight="1" x14ac:dyDescent="0.3"/>
    <row r="496" ht="15" customHeight="1" x14ac:dyDescent="0.3"/>
    <row r="497" ht="15" customHeight="1" x14ac:dyDescent="0.3"/>
    <row r="498" ht="15" customHeight="1" x14ac:dyDescent="0.3"/>
    <row r="499" ht="15" customHeight="1" x14ac:dyDescent="0.3"/>
    <row r="500" ht="15" customHeight="1" x14ac:dyDescent="0.3"/>
    <row r="501" ht="15" customHeight="1" x14ac:dyDescent="0.3"/>
    <row r="502" ht="15" customHeight="1" x14ac:dyDescent="0.3"/>
    <row r="503" ht="15" customHeight="1" x14ac:dyDescent="0.3"/>
    <row r="504" ht="15" customHeight="1" x14ac:dyDescent="0.3"/>
    <row r="505" ht="15" customHeight="1" x14ac:dyDescent="0.3"/>
    <row r="506" ht="15" customHeight="1" x14ac:dyDescent="0.3"/>
    <row r="507" ht="15" customHeight="1" x14ac:dyDescent="0.3"/>
    <row r="508" ht="15" customHeight="1" x14ac:dyDescent="0.3"/>
    <row r="509" ht="15" customHeight="1" x14ac:dyDescent="0.3"/>
    <row r="510" ht="15" customHeight="1" x14ac:dyDescent="0.3"/>
    <row r="511" ht="15" customHeight="1" x14ac:dyDescent="0.3"/>
    <row r="512" ht="15" customHeight="1" x14ac:dyDescent="0.3"/>
    <row r="513" ht="15" customHeight="1" x14ac:dyDescent="0.3"/>
    <row r="514" ht="15" customHeight="1" x14ac:dyDescent="0.3"/>
    <row r="515" ht="15" customHeight="1" x14ac:dyDescent="0.3"/>
    <row r="516" ht="15" customHeight="1" x14ac:dyDescent="0.3"/>
    <row r="517" ht="15" customHeight="1" x14ac:dyDescent="0.3"/>
    <row r="518" ht="15" customHeight="1" x14ac:dyDescent="0.3"/>
    <row r="519" ht="15" customHeight="1" x14ac:dyDescent="0.3"/>
    <row r="520" ht="15" customHeight="1" x14ac:dyDescent="0.3"/>
    <row r="521" ht="15" customHeight="1" x14ac:dyDescent="0.3"/>
    <row r="522" ht="15" customHeight="1" x14ac:dyDescent="0.3"/>
    <row r="523" ht="15" customHeight="1" x14ac:dyDescent="0.3"/>
    <row r="524" ht="15" customHeight="1" x14ac:dyDescent="0.3"/>
    <row r="525" ht="15" customHeight="1" x14ac:dyDescent="0.3"/>
    <row r="526" ht="15" customHeight="1" x14ac:dyDescent="0.3"/>
    <row r="527" ht="15" customHeight="1" x14ac:dyDescent="0.3"/>
    <row r="528" ht="15" customHeight="1" x14ac:dyDescent="0.3"/>
    <row r="529" ht="15" customHeight="1" x14ac:dyDescent="0.3"/>
    <row r="530" ht="15" customHeight="1" x14ac:dyDescent="0.3"/>
    <row r="531" ht="15" customHeight="1" x14ac:dyDescent="0.3"/>
    <row r="532" ht="15" customHeight="1" x14ac:dyDescent="0.3"/>
    <row r="533" ht="15" customHeight="1" x14ac:dyDescent="0.3"/>
    <row r="534" ht="15" customHeight="1" x14ac:dyDescent="0.3"/>
    <row r="535" ht="15" customHeight="1" x14ac:dyDescent="0.3"/>
    <row r="536" ht="15" customHeight="1" x14ac:dyDescent="0.3"/>
    <row r="537" ht="15" customHeight="1" x14ac:dyDescent="0.3"/>
    <row r="538" ht="15" customHeight="1" x14ac:dyDescent="0.3"/>
    <row r="539" ht="15" customHeight="1" x14ac:dyDescent="0.3"/>
    <row r="540" ht="15" customHeight="1" x14ac:dyDescent="0.3"/>
    <row r="541" ht="15" customHeight="1" x14ac:dyDescent="0.3"/>
    <row r="542" ht="15" customHeight="1" x14ac:dyDescent="0.3"/>
    <row r="543" ht="15" customHeight="1" x14ac:dyDescent="0.3"/>
    <row r="544" ht="15" customHeight="1" x14ac:dyDescent="0.3"/>
    <row r="545" ht="15" customHeight="1" x14ac:dyDescent="0.3"/>
    <row r="546" ht="15" customHeight="1" x14ac:dyDescent="0.3"/>
    <row r="547" ht="15" customHeight="1" x14ac:dyDescent="0.3"/>
    <row r="548" ht="15" customHeight="1" x14ac:dyDescent="0.3"/>
    <row r="549" ht="15" customHeight="1" x14ac:dyDescent="0.3"/>
    <row r="550" ht="15" customHeight="1" x14ac:dyDescent="0.3"/>
    <row r="551" ht="15" customHeight="1" x14ac:dyDescent="0.3"/>
    <row r="552" ht="15" customHeight="1" x14ac:dyDescent="0.3"/>
    <row r="553" ht="15" customHeight="1" x14ac:dyDescent="0.3"/>
    <row r="554" ht="15" customHeight="1" x14ac:dyDescent="0.3"/>
    <row r="555" ht="15" customHeight="1" x14ac:dyDescent="0.3"/>
    <row r="556" ht="15" customHeight="1" x14ac:dyDescent="0.3"/>
    <row r="557" ht="15" customHeight="1" x14ac:dyDescent="0.3"/>
    <row r="558" ht="15" customHeight="1" x14ac:dyDescent="0.3"/>
    <row r="559" ht="15" customHeight="1" x14ac:dyDescent="0.3"/>
    <row r="560" ht="15" customHeight="1" x14ac:dyDescent="0.3"/>
    <row r="561" ht="15" customHeight="1" x14ac:dyDescent="0.3"/>
    <row r="562" ht="15" customHeight="1" x14ac:dyDescent="0.3"/>
    <row r="563" ht="15" customHeight="1" x14ac:dyDescent="0.3"/>
    <row r="564" ht="15" customHeight="1" x14ac:dyDescent="0.3"/>
    <row r="565" ht="15" customHeight="1" x14ac:dyDescent="0.3"/>
    <row r="566" ht="15" customHeight="1" x14ac:dyDescent="0.3"/>
    <row r="567" ht="15" customHeight="1" x14ac:dyDescent="0.3"/>
    <row r="568" ht="15" customHeight="1" x14ac:dyDescent="0.3"/>
    <row r="569" ht="15" customHeight="1" x14ac:dyDescent="0.3"/>
    <row r="570" ht="15" customHeight="1" x14ac:dyDescent="0.3"/>
    <row r="571" ht="15" customHeight="1" x14ac:dyDescent="0.3"/>
    <row r="572" ht="15" customHeight="1" x14ac:dyDescent="0.3"/>
    <row r="573" ht="15" customHeight="1" x14ac:dyDescent="0.3"/>
    <row r="574" ht="15" customHeight="1" x14ac:dyDescent="0.3"/>
    <row r="575" ht="15" customHeight="1" x14ac:dyDescent="0.3"/>
    <row r="576" ht="15" customHeight="1" x14ac:dyDescent="0.3"/>
    <row r="577" ht="15" customHeight="1" x14ac:dyDescent="0.3"/>
    <row r="578" ht="15" customHeight="1" x14ac:dyDescent="0.3"/>
    <row r="579" ht="15" customHeight="1" x14ac:dyDescent="0.3"/>
    <row r="580" ht="15" customHeight="1" x14ac:dyDescent="0.3"/>
    <row r="581" ht="15" customHeight="1" x14ac:dyDescent="0.3"/>
    <row r="582" ht="15" customHeight="1" x14ac:dyDescent="0.3"/>
    <row r="583" ht="15" customHeight="1" x14ac:dyDescent="0.3"/>
    <row r="584" ht="15" customHeight="1" x14ac:dyDescent="0.3"/>
    <row r="585" ht="15" customHeight="1" x14ac:dyDescent="0.3"/>
    <row r="586" ht="15" customHeight="1" x14ac:dyDescent="0.3"/>
    <row r="587" ht="15" customHeight="1" x14ac:dyDescent="0.3"/>
    <row r="588" ht="15" customHeight="1" x14ac:dyDescent="0.3"/>
    <row r="589" ht="15" customHeight="1" x14ac:dyDescent="0.3"/>
    <row r="590" ht="15" customHeight="1" x14ac:dyDescent="0.3"/>
    <row r="591" ht="15" customHeight="1" x14ac:dyDescent="0.3"/>
    <row r="592" ht="15" customHeight="1" x14ac:dyDescent="0.3"/>
    <row r="593" ht="15" customHeight="1" x14ac:dyDescent="0.3"/>
    <row r="594" ht="15" customHeight="1" x14ac:dyDescent="0.3"/>
    <row r="595" ht="15" customHeight="1" x14ac:dyDescent="0.3"/>
    <row r="596" ht="15" customHeight="1" x14ac:dyDescent="0.3"/>
    <row r="597" ht="15" customHeight="1" x14ac:dyDescent="0.3"/>
    <row r="598" ht="15" customHeight="1" x14ac:dyDescent="0.3"/>
    <row r="599" ht="15" customHeight="1" x14ac:dyDescent="0.3"/>
    <row r="600" ht="15" customHeight="1" x14ac:dyDescent="0.3"/>
    <row r="601" ht="15" customHeight="1" x14ac:dyDescent="0.3"/>
    <row r="602" ht="15" customHeight="1" x14ac:dyDescent="0.3"/>
    <row r="603" ht="15" customHeight="1" x14ac:dyDescent="0.3"/>
    <row r="604" ht="15" customHeight="1" x14ac:dyDescent="0.3"/>
    <row r="605" ht="15" customHeight="1" x14ac:dyDescent="0.3"/>
    <row r="606" ht="15" customHeight="1" x14ac:dyDescent="0.3"/>
    <row r="607" ht="15" customHeight="1" x14ac:dyDescent="0.3"/>
    <row r="608" ht="15" customHeight="1" x14ac:dyDescent="0.3"/>
    <row r="609" ht="15" customHeight="1" x14ac:dyDescent="0.3"/>
    <row r="610" ht="15" customHeight="1" x14ac:dyDescent="0.3"/>
    <row r="611" ht="15" customHeight="1" x14ac:dyDescent="0.3"/>
    <row r="612" ht="15" customHeight="1" x14ac:dyDescent="0.3"/>
    <row r="613" ht="15" customHeight="1" x14ac:dyDescent="0.3"/>
    <row r="614" ht="15" customHeight="1" x14ac:dyDescent="0.3"/>
    <row r="615" ht="15" customHeight="1" x14ac:dyDescent="0.3"/>
    <row r="616" ht="15" customHeight="1" x14ac:dyDescent="0.3"/>
    <row r="617" ht="15" customHeight="1" x14ac:dyDescent="0.3"/>
    <row r="618" ht="15" customHeight="1" x14ac:dyDescent="0.3"/>
    <row r="619" ht="15" customHeight="1" x14ac:dyDescent="0.3"/>
    <row r="620" ht="15" customHeight="1" x14ac:dyDescent="0.3"/>
    <row r="621" ht="15" customHeight="1" x14ac:dyDescent="0.3"/>
    <row r="622" ht="15" customHeight="1" x14ac:dyDescent="0.3"/>
    <row r="623" ht="15" customHeight="1" x14ac:dyDescent="0.3"/>
    <row r="624" ht="15" customHeight="1" x14ac:dyDescent="0.3"/>
    <row r="625" ht="15" customHeight="1" x14ac:dyDescent="0.3"/>
    <row r="626" ht="15" customHeight="1" x14ac:dyDescent="0.3"/>
    <row r="627" ht="15" customHeight="1" x14ac:dyDescent="0.3"/>
    <row r="628" ht="15" customHeight="1" x14ac:dyDescent="0.3"/>
    <row r="629" ht="15" customHeight="1" x14ac:dyDescent="0.3"/>
    <row r="630" ht="15" customHeight="1" x14ac:dyDescent="0.3"/>
    <row r="631" ht="15" customHeight="1" x14ac:dyDescent="0.3"/>
    <row r="632" ht="15" customHeight="1" x14ac:dyDescent="0.3"/>
    <row r="633" ht="15" customHeight="1" x14ac:dyDescent="0.3"/>
    <row r="634" ht="15" customHeight="1" x14ac:dyDescent="0.3"/>
    <row r="635" ht="15" customHeight="1" x14ac:dyDescent="0.3"/>
    <row r="636" ht="15" customHeight="1" x14ac:dyDescent="0.3"/>
    <row r="637" ht="15" customHeight="1" x14ac:dyDescent="0.3"/>
    <row r="638" ht="15" customHeight="1" x14ac:dyDescent="0.3"/>
    <row r="639" ht="15" customHeight="1" x14ac:dyDescent="0.3"/>
    <row r="640" ht="15" customHeight="1" x14ac:dyDescent="0.3"/>
    <row r="641" ht="15" customHeight="1" x14ac:dyDescent="0.3"/>
    <row r="642" ht="15" customHeight="1" x14ac:dyDescent="0.3"/>
    <row r="643" ht="15" customHeight="1" x14ac:dyDescent="0.3"/>
    <row r="644" ht="15" customHeight="1" x14ac:dyDescent="0.3"/>
    <row r="645" ht="15" customHeight="1" x14ac:dyDescent="0.3"/>
    <row r="646" ht="15" customHeight="1" x14ac:dyDescent="0.3"/>
    <row r="647" ht="15" customHeight="1" x14ac:dyDescent="0.3"/>
    <row r="648" ht="15" customHeight="1" x14ac:dyDescent="0.3"/>
    <row r="649" ht="15" customHeight="1" x14ac:dyDescent="0.3"/>
    <row r="650" ht="15" customHeight="1" x14ac:dyDescent="0.3"/>
    <row r="651" ht="15" customHeight="1" x14ac:dyDescent="0.3"/>
    <row r="652" ht="15" customHeight="1" x14ac:dyDescent="0.3"/>
    <row r="653" ht="15" customHeight="1" x14ac:dyDescent="0.3"/>
    <row r="654" ht="15" customHeight="1" x14ac:dyDescent="0.3"/>
    <row r="655" ht="15" customHeight="1" x14ac:dyDescent="0.3"/>
    <row r="656" ht="15" customHeight="1" x14ac:dyDescent="0.3"/>
    <row r="657" ht="15" customHeight="1" x14ac:dyDescent="0.3"/>
    <row r="658" ht="15" customHeight="1" x14ac:dyDescent="0.3"/>
    <row r="659" ht="15" customHeight="1" x14ac:dyDescent="0.3"/>
    <row r="660" ht="15" customHeight="1" x14ac:dyDescent="0.3"/>
    <row r="661" ht="15" customHeight="1" x14ac:dyDescent="0.3"/>
    <row r="662" ht="15" customHeight="1" x14ac:dyDescent="0.3"/>
    <row r="663" ht="15" customHeight="1" x14ac:dyDescent="0.3"/>
    <row r="664" ht="15" customHeight="1" x14ac:dyDescent="0.3"/>
    <row r="665" ht="15" customHeight="1" x14ac:dyDescent="0.3"/>
    <row r="666" ht="15" customHeight="1" x14ac:dyDescent="0.3"/>
    <row r="667" ht="15" customHeight="1" x14ac:dyDescent="0.3"/>
    <row r="668" ht="15" customHeight="1" x14ac:dyDescent="0.3"/>
    <row r="669" ht="15" customHeight="1" x14ac:dyDescent="0.3"/>
    <row r="670" ht="15" customHeight="1" x14ac:dyDescent="0.3"/>
    <row r="671" ht="15" customHeight="1" x14ac:dyDescent="0.3"/>
    <row r="672" ht="15" customHeight="1" x14ac:dyDescent="0.3"/>
    <row r="673" ht="15" customHeight="1" x14ac:dyDescent="0.3"/>
    <row r="674" ht="15" customHeight="1" x14ac:dyDescent="0.3"/>
    <row r="675" ht="15" customHeight="1" x14ac:dyDescent="0.3"/>
    <row r="676" ht="15" customHeight="1" x14ac:dyDescent="0.3"/>
    <row r="677" ht="15" customHeight="1" x14ac:dyDescent="0.3"/>
    <row r="678" ht="15" customHeight="1" x14ac:dyDescent="0.3"/>
    <row r="679" ht="15" customHeight="1" x14ac:dyDescent="0.3"/>
    <row r="680" ht="15" customHeight="1" x14ac:dyDescent="0.3"/>
    <row r="681" ht="15" customHeight="1" x14ac:dyDescent="0.3"/>
    <row r="682" ht="15" customHeight="1" x14ac:dyDescent="0.3"/>
    <row r="683" ht="15" customHeight="1" x14ac:dyDescent="0.3"/>
    <row r="684" ht="15" customHeight="1" x14ac:dyDescent="0.3"/>
    <row r="685" ht="15" customHeight="1" x14ac:dyDescent="0.3"/>
    <row r="686" ht="15" customHeight="1" x14ac:dyDescent="0.3"/>
    <row r="687" ht="15" customHeight="1" x14ac:dyDescent="0.3"/>
    <row r="688" ht="15" customHeight="1" x14ac:dyDescent="0.3"/>
    <row r="689" ht="15" customHeight="1" x14ac:dyDescent="0.3"/>
    <row r="690" ht="15" customHeight="1" x14ac:dyDescent="0.3"/>
    <row r="691" ht="15" customHeight="1" x14ac:dyDescent="0.3"/>
    <row r="692" ht="15" customHeight="1" x14ac:dyDescent="0.3"/>
    <row r="693" ht="15" customHeight="1" x14ac:dyDescent="0.3"/>
    <row r="694" ht="15" customHeight="1" x14ac:dyDescent="0.3"/>
    <row r="695" ht="15" customHeight="1" x14ac:dyDescent="0.3"/>
    <row r="696" ht="15" customHeight="1" x14ac:dyDescent="0.3"/>
    <row r="697" ht="15" customHeight="1" x14ac:dyDescent="0.3"/>
    <row r="698" ht="15" customHeight="1" x14ac:dyDescent="0.3"/>
    <row r="699" ht="15" customHeight="1" x14ac:dyDescent="0.3"/>
    <row r="700" ht="15" customHeight="1" x14ac:dyDescent="0.3"/>
    <row r="701" ht="15" customHeight="1" x14ac:dyDescent="0.3"/>
    <row r="702" ht="15" customHeight="1" x14ac:dyDescent="0.3"/>
    <row r="703" ht="15" customHeight="1" x14ac:dyDescent="0.3"/>
    <row r="704" ht="15" customHeight="1" x14ac:dyDescent="0.3"/>
    <row r="705" ht="15" customHeight="1" x14ac:dyDescent="0.3"/>
    <row r="706" ht="15" customHeight="1" x14ac:dyDescent="0.3"/>
    <row r="707" ht="15" customHeight="1" x14ac:dyDescent="0.3"/>
    <row r="708" ht="15" customHeight="1" x14ac:dyDescent="0.3"/>
    <row r="709" ht="15" customHeight="1" x14ac:dyDescent="0.3"/>
    <row r="710" ht="15" customHeight="1" x14ac:dyDescent="0.3"/>
    <row r="711" ht="15" customHeight="1" x14ac:dyDescent="0.3"/>
    <row r="712" ht="15" customHeight="1" x14ac:dyDescent="0.3"/>
    <row r="713" ht="15" customHeight="1" x14ac:dyDescent="0.3"/>
    <row r="714" ht="15" customHeight="1" x14ac:dyDescent="0.3"/>
    <row r="715" ht="15" customHeight="1" x14ac:dyDescent="0.3"/>
    <row r="716" ht="15" customHeight="1" x14ac:dyDescent="0.3"/>
    <row r="717" ht="15" customHeight="1" x14ac:dyDescent="0.3"/>
    <row r="718" ht="15" customHeight="1" x14ac:dyDescent="0.3"/>
    <row r="719" ht="15" customHeight="1" x14ac:dyDescent="0.3"/>
    <row r="720" ht="15" customHeight="1" x14ac:dyDescent="0.3"/>
    <row r="721" ht="15" customHeight="1" x14ac:dyDescent="0.3"/>
    <row r="722" ht="15" customHeight="1" x14ac:dyDescent="0.3"/>
    <row r="723" ht="15" customHeight="1" x14ac:dyDescent="0.3"/>
    <row r="724" ht="15" customHeight="1" x14ac:dyDescent="0.3"/>
    <row r="725" ht="15" customHeight="1" x14ac:dyDescent="0.3"/>
    <row r="726" ht="15" customHeight="1" x14ac:dyDescent="0.3"/>
    <row r="727" ht="15" customHeight="1" x14ac:dyDescent="0.3"/>
    <row r="728" ht="15" customHeight="1" x14ac:dyDescent="0.3"/>
    <row r="729" ht="15" customHeight="1" x14ac:dyDescent="0.3"/>
    <row r="730" ht="15" customHeight="1" x14ac:dyDescent="0.3"/>
    <row r="731" ht="15" customHeight="1" x14ac:dyDescent="0.3"/>
    <row r="732" ht="15" customHeight="1" x14ac:dyDescent="0.3"/>
    <row r="733" ht="15" customHeight="1" x14ac:dyDescent="0.3"/>
    <row r="734" ht="15" customHeight="1" x14ac:dyDescent="0.3"/>
    <row r="735" ht="15" customHeight="1" x14ac:dyDescent="0.3"/>
    <row r="736" ht="15" customHeight="1" x14ac:dyDescent="0.3"/>
    <row r="737" ht="15" customHeight="1" x14ac:dyDescent="0.3"/>
    <row r="738" ht="15" customHeight="1" x14ac:dyDescent="0.3"/>
    <row r="739" ht="15" customHeight="1" x14ac:dyDescent="0.3"/>
    <row r="740" ht="15" customHeight="1" x14ac:dyDescent="0.3"/>
    <row r="741" ht="15" customHeight="1" x14ac:dyDescent="0.3"/>
    <row r="742" ht="15" customHeight="1" x14ac:dyDescent="0.3"/>
    <row r="743" ht="15" customHeight="1" x14ac:dyDescent="0.3"/>
    <row r="744" ht="15" customHeight="1" x14ac:dyDescent="0.3"/>
    <row r="745" ht="15" customHeight="1" x14ac:dyDescent="0.3"/>
    <row r="746" ht="15" customHeight="1" x14ac:dyDescent="0.3"/>
    <row r="747" ht="15" customHeight="1" x14ac:dyDescent="0.3"/>
    <row r="748" ht="15" customHeight="1" x14ac:dyDescent="0.3"/>
    <row r="749" ht="15" customHeight="1" x14ac:dyDescent="0.3"/>
    <row r="750" ht="15" customHeight="1" x14ac:dyDescent="0.3"/>
    <row r="751" ht="15" customHeight="1" x14ac:dyDescent="0.3"/>
    <row r="752" ht="15" customHeight="1" x14ac:dyDescent="0.3"/>
    <row r="753" ht="15" customHeight="1" x14ac:dyDescent="0.3"/>
    <row r="754" ht="15" customHeight="1" x14ac:dyDescent="0.3"/>
    <row r="755" ht="15" customHeight="1" x14ac:dyDescent="0.3"/>
    <row r="756" ht="15" customHeight="1" x14ac:dyDescent="0.3"/>
    <row r="757" ht="15" customHeight="1" x14ac:dyDescent="0.3"/>
    <row r="758" ht="15" customHeight="1" x14ac:dyDescent="0.3"/>
    <row r="759" ht="15" customHeight="1" x14ac:dyDescent="0.3"/>
    <row r="760" ht="15" customHeight="1" x14ac:dyDescent="0.3"/>
    <row r="761" ht="15" customHeight="1" x14ac:dyDescent="0.3"/>
    <row r="762" ht="15" customHeight="1" x14ac:dyDescent="0.3"/>
    <row r="763" ht="15" customHeight="1" x14ac:dyDescent="0.3"/>
    <row r="764" ht="15" customHeight="1" x14ac:dyDescent="0.3"/>
    <row r="765" ht="15" customHeight="1" x14ac:dyDescent="0.3"/>
    <row r="766" ht="15" customHeight="1" x14ac:dyDescent="0.3"/>
    <row r="767" ht="15" customHeight="1" x14ac:dyDescent="0.3"/>
    <row r="768" ht="15" customHeight="1" x14ac:dyDescent="0.3"/>
    <row r="769" ht="15" customHeight="1" x14ac:dyDescent="0.3"/>
    <row r="770" ht="15" customHeight="1" x14ac:dyDescent="0.3"/>
    <row r="771" ht="15" customHeight="1" x14ac:dyDescent="0.3"/>
    <row r="772" ht="15" customHeight="1" x14ac:dyDescent="0.3"/>
    <row r="773" ht="15" customHeight="1" x14ac:dyDescent="0.3"/>
    <row r="774" ht="15" customHeight="1" x14ac:dyDescent="0.3"/>
    <row r="775" ht="15" customHeight="1" x14ac:dyDescent="0.3"/>
    <row r="776" ht="15" customHeight="1" x14ac:dyDescent="0.3"/>
    <row r="777" ht="15" customHeight="1" x14ac:dyDescent="0.3"/>
    <row r="778" ht="15" customHeight="1" x14ac:dyDescent="0.3"/>
    <row r="779" ht="15" customHeight="1" x14ac:dyDescent="0.3"/>
    <row r="780" ht="15" customHeight="1" x14ac:dyDescent="0.3"/>
    <row r="781" ht="15" customHeight="1" x14ac:dyDescent="0.3"/>
  </sheetData>
  <sheetProtection password="8E37" sheet="1" formatCells="0"/>
  <mergeCells count="132">
    <mergeCell ref="B150:X152"/>
    <mergeCell ref="S161:U161"/>
    <mergeCell ref="V160:X160"/>
    <mergeCell ref="V156:X156"/>
    <mergeCell ref="R139:S139"/>
    <mergeCell ref="C180:X181"/>
    <mergeCell ref="N161:R161"/>
    <mergeCell ref="B158:M158"/>
    <mergeCell ref="B159:M159"/>
    <mergeCell ref="V161:X161"/>
    <mergeCell ref="B160:M160"/>
    <mergeCell ref="V158:X158"/>
    <mergeCell ref="S158:U158"/>
    <mergeCell ref="O166:P166"/>
    <mergeCell ref="B161:M161"/>
    <mergeCell ref="C175:X176"/>
    <mergeCell ref="B162:M162"/>
    <mergeCell ref="C173:X174"/>
    <mergeCell ref="B164:X164"/>
    <mergeCell ref="N160:R160"/>
    <mergeCell ref="S162:U162"/>
    <mergeCell ref="V159:X159"/>
    <mergeCell ref="C169:X171"/>
    <mergeCell ref="V162:X162"/>
    <mergeCell ref="N162:R162"/>
    <mergeCell ref="S160:U160"/>
    <mergeCell ref="S159:U159"/>
    <mergeCell ref="E31:X32"/>
    <mergeCell ref="E34:X35"/>
    <mergeCell ref="N159:R159"/>
    <mergeCell ref="S157:U157"/>
    <mergeCell ref="N157:R157"/>
    <mergeCell ref="N156:R156"/>
    <mergeCell ref="L136:Q136"/>
    <mergeCell ref="T137:U137"/>
    <mergeCell ref="S156:U156"/>
    <mergeCell ref="L138:Q138"/>
    <mergeCell ref="N158:R158"/>
    <mergeCell ref="L140:Q140"/>
    <mergeCell ref="N154:R155"/>
    <mergeCell ref="V140:X140"/>
    <mergeCell ref="V157:X157"/>
    <mergeCell ref="V154:X155"/>
    <mergeCell ref="T140:U140"/>
    <mergeCell ref="S154:U155"/>
    <mergeCell ref="B157:M157"/>
    <mergeCell ref="B156:M156"/>
    <mergeCell ref="R137:S137"/>
    <mergeCell ref="A1:X2"/>
    <mergeCell ref="C7:X8"/>
    <mergeCell ref="E25:X25"/>
    <mergeCell ref="E19:X19"/>
    <mergeCell ref="E17:X17"/>
    <mergeCell ref="B4:X4"/>
    <mergeCell ref="R87:W87"/>
    <mergeCell ref="B91:X92"/>
    <mergeCell ref="E27:X27"/>
    <mergeCell ref="E37:X38"/>
    <mergeCell ref="E13:X13"/>
    <mergeCell ref="E10:X11"/>
    <mergeCell ref="E15:X15"/>
    <mergeCell ref="E79:X80"/>
    <mergeCell ref="A62:X62"/>
    <mergeCell ref="E60:X60"/>
    <mergeCell ref="E64:X65"/>
    <mergeCell ref="B85:X85"/>
    <mergeCell ref="E58:S58"/>
    <mergeCell ref="E81:W81"/>
    <mergeCell ref="V139:X139"/>
    <mergeCell ref="E21:X22"/>
    <mergeCell ref="E23:X24"/>
    <mergeCell ref="F73:X74"/>
    <mergeCell ref="E71:P71"/>
    <mergeCell ref="F75:X76"/>
    <mergeCell ref="E77:X78"/>
    <mergeCell ref="W115:X115"/>
    <mergeCell ref="L135:Q135"/>
    <mergeCell ref="O97:V97"/>
    <mergeCell ref="S99:V99"/>
    <mergeCell ref="E59:H59"/>
    <mergeCell ref="E67:X68"/>
    <mergeCell ref="E69:X70"/>
    <mergeCell ref="E40:X41"/>
    <mergeCell ref="E43:X43"/>
    <mergeCell ref="F45:X46"/>
    <mergeCell ref="F48:X49"/>
    <mergeCell ref="E50:X51"/>
    <mergeCell ref="E55:X56"/>
    <mergeCell ref="E52:X53"/>
    <mergeCell ref="T138:U138"/>
    <mergeCell ref="S101:V101"/>
    <mergeCell ref="V138:X138"/>
    <mergeCell ref="B136:K136"/>
    <mergeCell ref="S103:V103"/>
    <mergeCell ref="S105:V105"/>
    <mergeCell ref="W121:X121"/>
    <mergeCell ref="D122:T122"/>
    <mergeCell ref="U123:V123"/>
    <mergeCell ref="B135:K135"/>
    <mergeCell ref="R133:S134"/>
    <mergeCell ref="T135:U135"/>
    <mergeCell ref="W113:X113"/>
    <mergeCell ref="W110:X110"/>
    <mergeCell ref="C117:V118"/>
    <mergeCell ref="U127:V127"/>
    <mergeCell ref="V133:X134"/>
    <mergeCell ref="S108:V108"/>
    <mergeCell ref="C110:V111"/>
    <mergeCell ref="B166:M166"/>
    <mergeCell ref="B154:M155"/>
    <mergeCell ref="V137:X137"/>
    <mergeCell ref="B138:K138"/>
    <mergeCell ref="B139:K139"/>
    <mergeCell ref="B137:K137"/>
    <mergeCell ref="W117:X117"/>
    <mergeCell ref="B133:K134"/>
    <mergeCell ref="V135:X135"/>
    <mergeCell ref="L137:Q137"/>
    <mergeCell ref="R140:S140"/>
    <mergeCell ref="R138:S138"/>
    <mergeCell ref="R135:S135"/>
    <mergeCell ref="C119:X120"/>
    <mergeCell ref="B140:K140"/>
    <mergeCell ref="L133:Q134"/>
    <mergeCell ref="T133:U134"/>
    <mergeCell ref="T136:U136"/>
    <mergeCell ref="T131:V131"/>
    <mergeCell ref="L139:Q139"/>
    <mergeCell ref="A125:X125"/>
    <mergeCell ref="R136:S136"/>
    <mergeCell ref="V136:X136"/>
    <mergeCell ref="T139:U139"/>
  </mergeCells>
  <phoneticPr fontId="71" type="noConversion"/>
  <dataValidations count="2">
    <dataValidation type="list" showInputMessage="1" showErrorMessage="1" sqref="U127:V127 O166 W110:X110 W113:X113 W115:X115 W121:X121 W117:X117">
      <formula1>$L$204:$L$206</formula1>
    </dataValidation>
    <dataValidation type="list" showInputMessage="1" showErrorMessage="1" sqref="R87:W87">
      <formula1>$L$208:$L$214</formula1>
    </dataValidation>
  </dataValidations>
  <printOptions horizontalCentered="1"/>
  <pageMargins left="0.25" right="0.25" top="0.5" bottom="0.4" header="0.3" footer="0.3"/>
  <pageSetup scale="93" orientation="portrait" r:id="rId1"/>
  <headerFooter alignWithMargins="0">
    <oddFooter>&amp;R&amp;D</oddFooter>
  </headerFooter>
  <rowBreaks count="4" manualBreakCount="4">
    <brk id="61" max="23" man="1"/>
    <brk id="124" max="23" man="1"/>
    <brk id="186" max="23" man="1"/>
    <brk id="187" max="2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X133"/>
  <sheetViews>
    <sheetView showGridLines="0" zoomScaleNormal="100" workbookViewId="0">
      <selection sqref="A1:L2"/>
    </sheetView>
  </sheetViews>
  <sheetFormatPr defaultColWidth="9.109375" defaultRowHeight="13.8" x14ac:dyDescent="0.3"/>
  <cols>
    <col min="1" max="1" width="3.6640625" style="3" customWidth="1"/>
    <col min="2" max="2" width="2.6640625" style="3" customWidth="1"/>
    <col min="3" max="3" width="1.33203125" style="3" customWidth="1"/>
    <col min="4" max="5" width="2.88671875" style="3" customWidth="1"/>
    <col min="6" max="6" width="15.88671875" style="3" customWidth="1"/>
    <col min="7" max="7" width="9.109375" style="3"/>
    <col min="8" max="8" width="12.109375" style="3" customWidth="1"/>
    <col min="9" max="11" width="9.109375" style="3"/>
    <col min="12" max="12" width="16.6640625" style="3" customWidth="1"/>
    <col min="13" max="16384" width="9.109375" style="3"/>
  </cols>
  <sheetData>
    <row r="1" spans="1:12" ht="15" customHeight="1" x14ac:dyDescent="0.3">
      <c r="A1" s="2801" t="s">
        <v>1593</v>
      </c>
      <c r="B1" s="2802"/>
      <c r="C1" s="2802"/>
      <c r="D1" s="2802"/>
      <c r="E1" s="2802"/>
      <c r="F1" s="2802"/>
      <c r="G1" s="2802"/>
      <c r="H1" s="2802"/>
      <c r="I1" s="2802"/>
      <c r="J1" s="2802"/>
      <c r="K1" s="2802"/>
      <c r="L1" s="2803"/>
    </row>
    <row r="2" spans="1:12" ht="16.2" customHeight="1" thickBot="1" x14ac:dyDescent="0.35">
      <c r="A2" s="2804"/>
      <c r="B2" s="2805"/>
      <c r="C2" s="2805"/>
      <c r="D2" s="2805"/>
      <c r="E2" s="2805"/>
      <c r="F2" s="2805"/>
      <c r="G2" s="2805"/>
      <c r="H2" s="2805"/>
      <c r="I2" s="2805"/>
      <c r="J2" s="2805"/>
      <c r="K2" s="2805"/>
      <c r="L2" s="2806"/>
    </row>
    <row r="3" spans="1:12" ht="12.75" customHeight="1" x14ac:dyDescent="0.3">
      <c r="A3" s="3795" t="s">
        <v>2722</v>
      </c>
      <c r="B3" s="3795"/>
      <c r="C3" s="3795"/>
      <c r="D3" s="3795"/>
      <c r="E3" s="3795"/>
      <c r="F3" s="3795"/>
      <c r="G3" s="3795"/>
      <c r="H3" s="3795"/>
      <c r="I3" s="3795"/>
      <c r="J3" s="3795"/>
      <c r="K3" s="3795"/>
      <c r="L3" s="3795"/>
    </row>
    <row r="4" spans="1:12" s="215" customFormat="1" ht="42" customHeight="1" x14ac:dyDescent="0.3">
      <c r="A4" s="3795"/>
      <c r="B4" s="3795"/>
      <c r="C4" s="3795"/>
      <c r="D4" s="3795"/>
      <c r="E4" s="3795"/>
      <c r="F4" s="3795"/>
      <c r="G4" s="3795"/>
      <c r="H4" s="3795"/>
      <c r="I4" s="3795"/>
      <c r="J4" s="3795"/>
      <c r="K4" s="3795"/>
      <c r="L4" s="3795"/>
    </row>
    <row r="5" spans="1:12" s="215" customFormat="1" ht="4.2" customHeight="1" thickBot="1" x14ac:dyDescent="0.35"/>
    <row r="6" spans="1:12" s="215" customFormat="1" ht="13.5" customHeight="1" thickBot="1" x14ac:dyDescent="0.35">
      <c r="B6" s="1053"/>
      <c r="C6" s="1238"/>
      <c r="D6" s="3795" t="s">
        <v>1715</v>
      </c>
      <c r="E6" s="3795"/>
      <c r="F6" s="3795"/>
      <c r="G6" s="3795"/>
      <c r="H6" s="3795"/>
      <c r="I6" s="3795"/>
      <c r="J6" s="3795"/>
      <c r="K6" s="3795"/>
      <c r="L6" s="3795"/>
    </row>
    <row r="7" spans="1:12" s="215" customFormat="1" ht="12.75" customHeight="1" x14ac:dyDescent="0.3">
      <c r="C7" s="962"/>
      <c r="D7" s="3795"/>
      <c r="E7" s="3795"/>
      <c r="F7" s="3795"/>
      <c r="G7" s="3795"/>
      <c r="H7" s="3795"/>
      <c r="I7" s="3795"/>
      <c r="J7" s="3795"/>
      <c r="K7" s="3795"/>
      <c r="L7" s="3795"/>
    </row>
    <row r="8" spans="1:12" s="215" customFormat="1" ht="4.2" customHeight="1" thickBot="1" x14ac:dyDescent="0.35">
      <c r="C8" s="962"/>
      <c r="D8" s="1965"/>
      <c r="E8" s="1965"/>
      <c r="F8" s="1965"/>
      <c r="G8" s="1965"/>
      <c r="H8" s="1965"/>
      <c r="I8" s="1965"/>
      <c r="J8" s="1965"/>
      <c r="K8" s="1965"/>
      <c r="L8" s="1965"/>
    </row>
    <row r="9" spans="1:12" s="215" customFormat="1" ht="13.5" customHeight="1" thickBot="1" x14ac:dyDescent="0.35">
      <c r="B9" s="1053"/>
      <c r="C9" s="1968"/>
      <c r="D9" s="1969" t="s">
        <v>1716</v>
      </c>
      <c r="E9" s="1969"/>
      <c r="F9" s="1969"/>
      <c r="G9" s="1969"/>
      <c r="H9" s="1969"/>
      <c r="I9" s="1969"/>
      <c r="J9" s="1969"/>
    </row>
    <row r="10" spans="1:12" s="215" customFormat="1" ht="3.75" customHeight="1" thickBot="1" x14ac:dyDescent="0.35">
      <c r="C10" s="962"/>
    </row>
    <row r="11" spans="1:12" s="215" customFormat="1" ht="13.5" customHeight="1" thickBot="1" x14ac:dyDescent="0.35">
      <c r="B11" s="1053"/>
      <c r="C11" s="1238"/>
      <c r="D11" s="3795" t="s">
        <v>1615</v>
      </c>
      <c r="E11" s="3795"/>
      <c r="F11" s="3795"/>
      <c r="G11" s="3795"/>
      <c r="H11" s="3795"/>
      <c r="I11" s="3795"/>
      <c r="J11" s="3795"/>
      <c r="K11" s="3795"/>
      <c r="L11" s="3795"/>
    </row>
    <row r="12" spans="1:12" s="215" customFormat="1" ht="14.4" customHeight="1" thickBot="1" x14ac:dyDescent="0.35">
      <c r="C12" s="962"/>
      <c r="D12" s="3795"/>
      <c r="E12" s="3795"/>
      <c r="F12" s="3795"/>
      <c r="G12" s="3795"/>
      <c r="H12" s="3795"/>
      <c r="I12" s="3795"/>
      <c r="J12" s="3795"/>
      <c r="K12" s="3795"/>
      <c r="L12" s="3795"/>
    </row>
    <row r="13" spans="1:12" s="215" customFormat="1" ht="13.5" customHeight="1" thickBot="1" x14ac:dyDescent="0.35">
      <c r="B13" s="1053"/>
      <c r="C13" s="1968"/>
      <c r="D13" s="3797" t="s">
        <v>1717</v>
      </c>
      <c r="E13" s="3797"/>
      <c r="F13" s="3797"/>
      <c r="G13" s="3797"/>
      <c r="H13" s="3797"/>
      <c r="I13" s="3797"/>
    </row>
    <row r="14" spans="1:12" s="215" customFormat="1" ht="12" customHeight="1" thickBot="1" x14ac:dyDescent="0.35">
      <c r="C14" s="962"/>
      <c r="D14" s="1641" t="s">
        <v>1214</v>
      </c>
      <c r="E14" s="1518"/>
      <c r="F14" s="1518"/>
      <c r="G14" s="1518"/>
      <c r="H14" s="1518"/>
      <c r="I14" s="1518"/>
      <c r="J14" s="1518"/>
      <c r="K14" s="1518"/>
      <c r="L14" s="1518"/>
    </row>
    <row r="15" spans="1:12" s="215" customFormat="1" ht="13.5" customHeight="1" thickBot="1" x14ac:dyDescent="0.35">
      <c r="B15" s="1053"/>
      <c r="C15" s="1238"/>
      <c r="D15" s="3795" t="s">
        <v>2570</v>
      </c>
      <c r="E15" s="3795"/>
      <c r="F15" s="3795"/>
      <c r="G15" s="3795"/>
      <c r="H15" s="3795"/>
      <c r="I15" s="3795"/>
      <c r="J15" s="3795"/>
      <c r="K15" s="3795"/>
      <c r="L15" s="3795"/>
    </row>
    <row r="16" spans="1:12" s="215" customFormat="1" ht="27.6" customHeight="1" thickBot="1" x14ac:dyDescent="0.35">
      <c r="C16" s="962"/>
      <c r="D16" s="3795"/>
      <c r="E16" s="3795"/>
      <c r="F16" s="3795"/>
      <c r="G16" s="3795"/>
      <c r="H16" s="3795"/>
      <c r="I16" s="3795"/>
      <c r="J16" s="3795"/>
      <c r="K16" s="3795"/>
      <c r="L16" s="3795"/>
    </row>
    <row r="17" spans="1:12" s="215" customFormat="1" ht="15" customHeight="1" thickBot="1" x14ac:dyDescent="0.35">
      <c r="B17" s="1053"/>
      <c r="C17" s="1238"/>
      <c r="D17" s="3795" t="s">
        <v>1718</v>
      </c>
      <c r="E17" s="3795"/>
      <c r="F17" s="3795"/>
      <c r="G17" s="3795"/>
      <c r="H17" s="3795"/>
      <c r="I17" s="3795"/>
      <c r="J17" s="3795"/>
      <c r="K17" s="3795"/>
      <c r="L17" s="3795"/>
    </row>
    <row r="18" spans="1:12" s="215" customFormat="1" ht="12" customHeight="1" thickBot="1" x14ac:dyDescent="0.35">
      <c r="C18" s="962"/>
      <c r="D18" s="3795"/>
      <c r="E18" s="3795"/>
      <c r="F18" s="3795"/>
      <c r="G18" s="3795"/>
      <c r="H18" s="3795"/>
      <c r="I18" s="3795"/>
      <c r="J18" s="3795"/>
      <c r="K18" s="3795"/>
      <c r="L18" s="3795"/>
    </row>
    <row r="19" spans="1:12" s="1522" customFormat="1" ht="15" customHeight="1" thickBot="1" x14ac:dyDescent="0.35">
      <c r="A19" s="215"/>
      <c r="B19" s="1053"/>
      <c r="C19" s="1238"/>
      <c r="D19" s="3805" t="s">
        <v>1626</v>
      </c>
      <c r="E19" s="3805"/>
      <c r="F19" s="3805"/>
      <c r="G19" s="3805"/>
      <c r="H19" s="3805"/>
      <c r="I19" s="3805"/>
      <c r="J19" s="3805"/>
      <c r="K19" s="3805"/>
      <c r="L19" s="3805"/>
    </row>
    <row r="20" spans="1:12" customFormat="1" ht="12.75" customHeight="1" thickBot="1" x14ac:dyDescent="0.35">
      <c r="A20" s="215"/>
      <c r="B20" s="215"/>
      <c r="C20" s="962"/>
      <c r="D20" s="3805"/>
      <c r="E20" s="3805"/>
      <c r="F20" s="3805"/>
      <c r="G20" s="3805"/>
      <c r="H20" s="3805"/>
      <c r="I20" s="3805"/>
      <c r="J20" s="3805"/>
      <c r="K20" s="3805"/>
      <c r="L20" s="3805"/>
    </row>
    <row r="21" spans="1:12" customFormat="1" ht="15" customHeight="1" thickBot="1" x14ac:dyDescent="0.35">
      <c r="A21" s="215"/>
      <c r="B21" s="1053"/>
      <c r="C21" s="1238"/>
      <c r="D21" s="3796" t="s">
        <v>1616</v>
      </c>
      <c r="E21" s="3796"/>
      <c r="F21" s="3796"/>
      <c r="G21" s="3796"/>
      <c r="H21" s="3796"/>
      <c r="I21" s="3796"/>
      <c r="J21" s="3796"/>
      <c r="K21" s="3796"/>
      <c r="L21" s="3796"/>
    </row>
    <row r="22" spans="1:12" s="1503" customFormat="1" ht="13.5" customHeight="1" thickBot="1" x14ac:dyDescent="0.35">
      <c r="A22" s="215"/>
      <c r="B22" s="215"/>
      <c r="C22" s="962"/>
      <c r="D22" s="3796"/>
      <c r="E22" s="3796"/>
      <c r="F22" s="3796"/>
      <c r="G22" s="3796"/>
      <c r="H22" s="3796"/>
      <c r="I22" s="3796"/>
      <c r="J22" s="3796"/>
      <c r="K22" s="3796"/>
      <c r="L22" s="3796"/>
    </row>
    <row r="23" spans="1:12" s="215" customFormat="1" ht="17.25" customHeight="1" thickBot="1" x14ac:dyDescent="0.35">
      <c r="A23" s="3802" t="s">
        <v>2263</v>
      </c>
      <c r="B23" s="3803"/>
      <c r="C23" s="3803"/>
      <c r="D23" s="3803"/>
      <c r="E23" s="3803"/>
      <c r="F23" s="3803"/>
      <c r="G23" s="3803"/>
      <c r="H23" s="3803"/>
      <c r="I23" s="3803"/>
      <c r="J23" s="3803"/>
      <c r="K23" s="3803"/>
      <c r="L23" s="3804"/>
    </row>
    <row r="24" spans="1:12" s="215" customFormat="1" ht="5.0999999999999996" customHeight="1" thickBot="1" x14ac:dyDescent="0.35"/>
    <row r="25" spans="1:12" s="215" customFormat="1" ht="15" customHeight="1" thickBot="1" x14ac:dyDescent="0.35">
      <c r="B25" s="1053"/>
      <c r="C25" s="1238"/>
      <c r="D25" s="3798" t="s">
        <v>2441</v>
      </c>
      <c r="E25" s="3283"/>
      <c r="F25" s="3283"/>
      <c r="G25" s="3283"/>
      <c r="H25" s="3283"/>
      <c r="I25" s="3283"/>
      <c r="J25" s="3283"/>
      <c r="K25" s="3283"/>
      <c r="L25" s="3283"/>
    </row>
    <row r="26" spans="1:12" s="215" customFormat="1" ht="12.6" customHeight="1" x14ac:dyDescent="0.3">
      <c r="B26" s="1238"/>
      <c r="C26" s="1238"/>
      <c r="D26" s="3283"/>
      <c r="E26" s="3283"/>
      <c r="F26" s="3283"/>
      <c r="G26" s="3283"/>
      <c r="H26" s="3283"/>
      <c r="I26" s="3283"/>
      <c r="J26" s="3283"/>
      <c r="K26" s="3283"/>
      <c r="L26" s="3283"/>
    </row>
    <row r="27" spans="1:12" s="215" customFormat="1" ht="12.75" customHeight="1" x14ac:dyDescent="0.3">
      <c r="B27" s="1238"/>
      <c r="C27" s="1238"/>
      <c r="D27" s="3799" t="s">
        <v>2288</v>
      </c>
      <c r="E27" s="3333"/>
      <c r="F27" s="3333"/>
      <c r="G27" s="3333"/>
      <c r="H27" s="3333"/>
      <c r="I27" s="3333"/>
      <c r="J27" s="3333"/>
      <c r="K27" s="3333"/>
      <c r="L27" s="3333"/>
    </row>
    <row r="28" spans="1:12" s="215" customFormat="1" ht="3" customHeight="1" thickBot="1" x14ac:dyDescent="0.35">
      <c r="B28" s="1238"/>
      <c r="C28" s="1238"/>
      <c r="D28" s="2062"/>
      <c r="E28" s="2059"/>
      <c r="F28" s="2059"/>
      <c r="G28" s="2059"/>
      <c r="H28" s="2059"/>
      <c r="I28" s="2059"/>
      <c r="J28" s="2059"/>
      <c r="K28" s="2059"/>
      <c r="L28" s="2059"/>
    </row>
    <row r="29" spans="1:12" s="215" customFormat="1" ht="15" customHeight="1" thickBot="1" x14ac:dyDescent="0.35">
      <c r="C29" s="1238"/>
      <c r="D29" s="1053"/>
      <c r="E29" s="3807" t="s">
        <v>2585</v>
      </c>
      <c r="F29" s="3795"/>
      <c r="G29" s="3795"/>
      <c r="H29" s="3795"/>
      <c r="I29" s="3795"/>
      <c r="J29" s="3795"/>
      <c r="K29" s="3795"/>
      <c r="L29" s="3795"/>
    </row>
    <row r="30" spans="1:12" s="215" customFormat="1" ht="3" customHeight="1" thickBot="1" x14ac:dyDescent="0.35">
      <c r="B30" s="2067"/>
      <c r="C30" s="1238"/>
      <c r="D30" s="2061"/>
      <c r="E30" s="2060"/>
      <c r="F30" s="2060"/>
      <c r="G30" s="2060"/>
      <c r="H30" s="2060"/>
      <c r="I30" s="2060"/>
      <c r="J30" s="2060"/>
      <c r="K30" s="2060"/>
      <c r="L30" s="2060"/>
    </row>
    <row r="31" spans="1:12" s="215" customFormat="1" ht="15" customHeight="1" thickBot="1" x14ac:dyDescent="0.35">
      <c r="B31" s="2067"/>
      <c r="C31" s="1238"/>
      <c r="E31" s="1053"/>
      <c r="F31" s="2063" t="s">
        <v>2583</v>
      </c>
      <c r="G31" s="2061"/>
      <c r="H31" s="2061"/>
      <c r="I31" s="2060"/>
      <c r="J31" s="2060"/>
      <c r="K31" s="2060"/>
      <c r="L31" s="2060"/>
    </row>
    <row r="32" spans="1:12" s="215" customFormat="1" ht="3" customHeight="1" thickBot="1" x14ac:dyDescent="0.35">
      <c r="B32" s="2067"/>
      <c r="C32" s="1238"/>
      <c r="E32" s="2067"/>
      <c r="F32" s="2063"/>
      <c r="G32" s="2061"/>
      <c r="H32" s="2061"/>
      <c r="I32" s="2060"/>
      <c r="J32" s="2060"/>
      <c r="K32" s="2060"/>
      <c r="L32" s="2060"/>
    </row>
    <row r="33" spans="2:12" s="215" customFormat="1" ht="15" customHeight="1" thickBot="1" x14ac:dyDescent="0.35">
      <c r="B33" s="2067"/>
      <c r="C33" s="1238"/>
      <c r="E33" s="1053"/>
      <c r="F33" s="2063" t="s">
        <v>2584</v>
      </c>
      <c r="G33" s="2060"/>
      <c r="H33" s="2060"/>
      <c r="I33" s="2060"/>
      <c r="J33" s="2060"/>
      <c r="K33" s="2060"/>
      <c r="L33" s="2060"/>
    </row>
    <row r="34" spans="2:12" s="215" customFormat="1" ht="3" customHeight="1" thickBot="1" x14ac:dyDescent="0.35">
      <c r="B34" s="2067"/>
      <c r="C34" s="1238"/>
      <c r="D34" s="2067"/>
      <c r="E34" s="2063"/>
      <c r="F34" s="2061"/>
      <c r="G34" s="2060"/>
      <c r="H34" s="2060"/>
      <c r="I34" s="2060"/>
      <c r="J34" s="2060"/>
      <c r="K34" s="2060"/>
      <c r="L34" s="2060"/>
    </row>
    <row r="35" spans="2:12" s="215" customFormat="1" ht="15" customHeight="1" thickBot="1" x14ac:dyDescent="0.35">
      <c r="D35" s="1053"/>
      <c r="E35" s="3807" t="s">
        <v>2586</v>
      </c>
      <c r="F35" s="3795"/>
      <c r="G35" s="3795"/>
      <c r="H35" s="3795"/>
      <c r="I35" s="3795"/>
      <c r="J35" s="3795"/>
      <c r="K35" s="3795"/>
      <c r="L35" s="3795"/>
    </row>
    <row r="36" spans="2:12" s="215" customFormat="1" ht="3" customHeight="1" thickBot="1" x14ac:dyDescent="0.35">
      <c r="B36" s="2067"/>
      <c r="C36" s="1238"/>
      <c r="D36" s="2061"/>
      <c r="E36" s="2060"/>
      <c r="F36" s="2060"/>
      <c r="G36" s="2060"/>
      <c r="H36" s="2060"/>
      <c r="I36" s="2060"/>
      <c r="J36" s="2060"/>
      <c r="K36" s="2060"/>
      <c r="L36" s="2060"/>
    </row>
    <row r="37" spans="2:12" s="215" customFormat="1" ht="15" customHeight="1" thickBot="1" x14ac:dyDescent="0.35">
      <c r="B37" s="2067"/>
      <c r="C37" s="1238"/>
      <c r="E37" s="1053"/>
      <c r="F37" s="2063" t="s">
        <v>2583</v>
      </c>
      <c r="G37" s="2061"/>
      <c r="H37" s="2061"/>
      <c r="I37" s="2060"/>
      <c r="J37" s="2060"/>
      <c r="K37" s="2060"/>
      <c r="L37" s="2060"/>
    </row>
    <row r="38" spans="2:12" s="215" customFormat="1" ht="3" customHeight="1" thickBot="1" x14ac:dyDescent="0.35">
      <c r="B38" s="2067"/>
      <c r="C38" s="1238"/>
      <c r="E38" s="2058"/>
      <c r="F38" s="2058"/>
      <c r="G38" s="2058"/>
      <c r="H38" s="2058"/>
      <c r="I38" s="2060"/>
      <c r="J38" s="2060"/>
      <c r="K38" s="2060"/>
      <c r="L38" s="2060"/>
    </row>
    <row r="39" spans="2:12" s="215" customFormat="1" ht="15" customHeight="1" thickBot="1" x14ac:dyDescent="0.35">
      <c r="B39" s="2067"/>
      <c r="C39" s="1238"/>
      <c r="E39" s="1053"/>
      <c r="F39" s="2063" t="s">
        <v>2584</v>
      </c>
      <c r="G39" s="2061"/>
      <c r="H39" s="2061"/>
      <c r="I39" s="2060"/>
      <c r="J39" s="2060"/>
      <c r="K39" s="2060"/>
      <c r="L39" s="2060"/>
    </row>
    <row r="40" spans="2:12" s="215" customFormat="1" ht="3" customHeight="1" thickBot="1" x14ac:dyDescent="0.35">
      <c r="B40" s="2067"/>
      <c r="C40" s="1238"/>
      <c r="D40" s="2061"/>
      <c r="E40" s="2060"/>
      <c r="F40" s="2060"/>
      <c r="G40" s="2060"/>
      <c r="H40" s="2060"/>
      <c r="I40" s="2060"/>
      <c r="J40" s="2060"/>
      <c r="K40" s="2060"/>
      <c r="L40" s="2060"/>
    </row>
    <row r="41" spans="2:12" s="215" customFormat="1" ht="15" customHeight="1" thickBot="1" x14ac:dyDescent="0.35">
      <c r="C41" s="1238"/>
      <c r="D41" s="1053"/>
      <c r="E41" s="3807" t="s">
        <v>2587</v>
      </c>
      <c r="F41" s="3795"/>
      <c r="G41" s="3795"/>
      <c r="H41" s="3795"/>
      <c r="I41" s="3795"/>
      <c r="J41" s="3795"/>
      <c r="K41" s="3795"/>
      <c r="L41" s="2312"/>
    </row>
    <row r="42" spans="2:12" s="215" customFormat="1" ht="3.6" customHeight="1" thickBot="1" x14ac:dyDescent="0.35">
      <c r="D42" s="2061"/>
      <c r="E42" s="2061"/>
      <c r="F42" s="2061"/>
      <c r="G42" s="2061"/>
      <c r="H42" s="2061"/>
      <c r="I42" s="2061"/>
      <c r="J42" s="2061"/>
      <c r="K42" s="2061"/>
      <c r="L42" s="2061"/>
    </row>
    <row r="43" spans="2:12" s="215" customFormat="1" ht="15" customHeight="1" thickBot="1" x14ac:dyDescent="0.35">
      <c r="E43" s="1053"/>
      <c r="F43" s="2063" t="s">
        <v>2583</v>
      </c>
      <c r="G43" s="1965"/>
      <c r="H43" s="1965"/>
      <c r="I43" s="1965"/>
      <c r="J43" s="1965"/>
      <c r="K43" s="1965"/>
      <c r="L43" s="1965"/>
    </row>
    <row r="44" spans="2:12" customFormat="1" ht="3.6" customHeight="1" thickBot="1" x14ac:dyDescent="0.35">
      <c r="D44" s="3"/>
    </row>
    <row r="45" spans="2:12" s="215" customFormat="1" ht="15" customHeight="1" thickBot="1" x14ac:dyDescent="0.35">
      <c r="E45" s="1053"/>
      <c r="F45" s="2063" t="s">
        <v>2584</v>
      </c>
      <c r="G45" s="1965"/>
      <c r="H45" s="1965"/>
      <c r="I45" s="1965"/>
      <c r="J45" s="1965"/>
      <c r="K45" s="1965"/>
      <c r="L45" s="1965"/>
    </row>
    <row r="46" spans="2:12" s="215" customFormat="1" ht="3" customHeight="1" thickBot="1" x14ac:dyDescent="0.35">
      <c r="D46" s="2067"/>
      <c r="E46" s="2063"/>
      <c r="F46" s="2061"/>
      <c r="G46" s="2061"/>
      <c r="H46" s="2061"/>
      <c r="I46" s="2061"/>
      <c r="J46" s="2061"/>
      <c r="K46" s="2061"/>
      <c r="L46" s="2061"/>
    </row>
    <row r="47" spans="2:12" s="215" customFormat="1" ht="15" customHeight="1" thickBot="1" x14ac:dyDescent="0.35">
      <c r="C47" s="1238"/>
      <c r="D47" s="1053"/>
      <c r="E47" s="3807" t="s">
        <v>2588</v>
      </c>
      <c r="F47" s="3795"/>
      <c r="G47" s="3795"/>
      <c r="H47" s="3795"/>
      <c r="I47" s="3795"/>
      <c r="J47" s="3795"/>
      <c r="K47" s="3795"/>
      <c r="L47" s="3795"/>
    </row>
    <row r="48" spans="2:12" s="215" customFormat="1" ht="3" customHeight="1" thickBot="1" x14ac:dyDescent="0.35">
      <c r="D48" s="2061"/>
      <c r="E48" s="2061"/>
      <c r="F48" s="2061"/>
      <c r="G48" s="2061"/>
      <c r="H48" s="2061"/>
      <c r="I48" s="2061"/>
      <c r="J48" s="2061"/>
      <c r="K48" s="2061"/>
      <c r="L48" s="2061"/>
    </row>
    <row r="49" spans="1:12" s="215" customFormat="1" ht="15" customHeight="1" thickBot="1" x14ac:dyDescent="0.35">
      <c r="E49" s="1053"/>
      <c r="F49" s="2063" t="s">
        <v>2583</v>
      </c>
      <c r="G49" s="2061"/>
      <c r="H49" s="2061"/>
      <c r="I49" s="2061"/>
      <c r="J49" s="2061"/>
      <c r="K49" s="2061"/>
      <c r="L49" s="2061"/>
    </row>
    <row r="50" spans="1:12" s="215" customFormat="1" ht="3" customHeight="1" thickBot="1" x14ac:dyDescent="0.35">
      <c r="B50" s="2058"/>
      <c r="C50" s="2058"/>
      <c r="E50" s="2058"/>
      <c r="F50" s="2058"/>
      <c r="G50" s="2058"/>
      <c r="H50" s="2058"/>
      <c r="I50" s="2058"/>
      <c r="J50" s="2058"/>
      <c r="K50" s="2058"/>
      <c r="L50" s="2058"/>
    </row>
    <row r="51" spans="1:12" s="215" customFormat="1" ht="15" customHeight="1" thickBot="1" x14ac:dyDescent="0.35">
      <c r="E51" s="1053"/>
      <c r="F51" s="2063" t="s">
        <v>2584</v>
      </c>
      <c r="G51" s="2061"/>
      <c r="H51" s="2061"/>
      <c r="I51" s="2061"/>
      <c r="J51" s="2061"/>
      <c r="K51" s="2061"/>
      <c r="L51" s="2061"/>
    </row>
    <row r="52" spans="1:12" s="215" customFormat="1" ht="15" customHeight="1" x14ac:dyDescent="0.3">
      <c r="B52" s="1970" t="s">
        <v>81</v>
      </c>
      <c r="C52" s="1970"/>
      <c r="D52" s="1970"/>
      <c r="E52" s="1970"/>
      <c r="F52" s="1970"/>
      <c r="G52" s="1970"/>
      <c r="H52" s="1970"/>
      <c r="I52" s="1970"/>
    </row>
    <row r="53" spans="1:12" s="215" customFormat="1" ht="3.75" customHeight="1" thickBot="1" x14ac:dyDescent="0.35"/>
    <row r="54" spans="1:12" s="215" customFormat="1" ht="13.5" customHeight="1" thickBot="1" x14ac:dyDescent="0.35">
      <c r="B54" s="1053"/>
      <c r="C54" s="1238"/>
      <c r="D54" s="3795" t="s">
        <v>2224</v>
      </c>
      <c r="E54" s="3795"/>
      <c r="F54" s="3795"/>
      <c r="G54" s="3795"/>
      <c r="H54" s="3795"/>
      <c r="I54" s="3795"/>
      <c r="J54" s="3795"/>
      <c r="K54" s="3795"/>
      <c r="L54" s="3795"/>
    </row>
    <row r="55" spans="1:12" s="215" customFormat="1" ht="14.4" customHeight="1" thickBot="1" x14ac:dyDescent="0.35">
      <c r="C55" s="962"/>
      <c r="D55" s="3795"/>
      <c r="E55" s="3795"/>
      <c r="F55" s="3795"/>
      <c r="G55" s="3795"/>
      <c r="H55" s="3795"/>
      <c r="I55" s="3795"/>
      <c r="J55" s="3795"/>
      <c r="K55" s="3795"/>
      <c r="L55" s="3795"/>
    </row>
    <row r="56" spans="1:12" s="215" customFormat="1" ht="15" customHeight="1" thickBot="1" x14ac:dyDescent="0.35">
      <c r="B56" s="1053"/>
      <c r="C56" s="1238"/>
      <c r="D56" s="3795" t="s">
        <v>1617</v>
      </c>
      <c r="E56" s="3795"/>
      <c r="F56" s="3795"/>
      <c r="G56" s="3795"/>
      <c r="H56" s="3795"/>
      <c r="I56" s="3795"/>
      <c r="J56" s="3795"/>
      <c r="K56" s="3795"/>
      <c r="L56" s="3795"/>
    </row>
    <row r="57" spans="1:12" s="1804" customFormat="1" ht="3.75" customHeight="1" thickBot="1" x14ac:dyDescent="0.35">
      <c r="C57" s="1964"/>
    </row>
    <row r="58" spans="1:12" s="215" customFormat="1" ht="15" customHeight="1" thickBot="1" x14ac:dyDescent="0.35">
      <c r="B58" s="1053"/>
      <c r="C58" s="1968"/>
      <c r="D58" s="3806" t="s">
        <v>1619</v>
      </c>
      <c r="E58" s="3806"/>
      <c r="F58" s="3806"/>
      <c r="G58" s="3806"/>
      <c r="H58" s="3806"/>
      <c r="I58" s="3806"/>
      <c r="J58" s="3806"/>
      <c r="K58" s="3806"/>
      <c r="L58" s="1542"/>
    </row>
    <row r="59" spans="1:12" s="962" customFormat="1" ht="4.95" customHeight="1" thickBot="1" x14ac:dyDescent="0.35">
      <c r="B59"/>
      <c r="C59" s="1238"/>
      <c r="D59" s="2273"/>
      <c r="E59" s="2273"/>
      <c r="F59" s="2273"/>
      <c r="G59" s="2273"/>
      <c r="H59" s="2273"/>
      <c r="I59" s="2273"/>
      <c r="J59" s="2273"/>
      <c r="K59" s="2273"/>
      <c r="L59" s="1542"/>
    </row>
    <row r="60" spans="1:12" s="215" customFormat="1" ht="18" customHeight="1" thickBot="1" x14ac:dyDescent="0.35">
      <c r="A60" s="3802" t="s">
        <v>1618</v>
      </c>
      <c r="B60" s="3803"/>
      <c r="C60" s="3803"/>
      <c r="D60" s="3803"/>
      <c r="E60" s="3803"/>
      <c r="F60" s="3803"/>
      <c r="G60" s="3803"/>
      <c r="H60" s="3803"/>
      <c r="I60" s="3803"/>
      <c r="J60" s="3803"/>
      <c r="K60" s="3803"/>
      <c r="L60" s="3804"/>
    </row>
    <row r="61" spans="1:12" customFormat="1" ht="3.6" customHeight="1" x14ac:dyDescent="0.3"/>
    <row r="62" spans="1:12" s="215" customFormat="1" ht="15" customHeight="1" x14ac:dyDescent="0.3">
      <c r="A62" s="3800" t="s">
        <v>2264</v>
      </c>
      <c r="B62" s="3800"/>
      <c r="C62" s="3800"/>
      <c r="D62" s="3800"/>
      <c r="E62" s="3800"/>
      <c r="F62" s="3800"/>
      <c r="G62" s="3800"/>
      <c r="H62" s="3800"/>
      <c r="I62" s="3800"/>
      <c r="J62" s="3800"/>
      <c r="K62" s="3800"/>
      <c r="L62" s="3800"/>
    </row>
    <row r="63" spans="1:12" s="215" customFormat="1" ht="15" customHeight="1" x14ac:dyDescent="0.3">
      <c r="A63" s="3800"/>
      <c r="B63" s="3800"/>
      <c r="C63" s="3800"/>
      <c r="D63" s="3800"/>
      <c r="E63" s="3800"/>
      <c r="F63" s="3800"/>
      <c r="G63" s="3800"/>
      <c r="H63" s="3800"/>
      <c r="I63" s="3800"/>
      <c r="J63" s="3800"/>
      <c r="K63" s="3800"/>
      <c r="L63" s="3800"/>
    </row>
    <row r="64" spans="1:12" s="215" customFormat="1" ht="38.4" customHeight="1" x14ac:dyDescent="0.3">
      <c r="A64" s="3800"/>
      <c r="B64" s="3800"/>
      <c r="C64" s="3800"/>
      <c r="D64" s="3800"/>
      <c r="E64" s="3800"/>
      <c r="F64" s="3800"/>
      <c r="G64" s="3800"/>
      <c r="H64" s="3800"/>
      <c r="I64" s="3800"/>
      <c r="J64" s="3800"/>
      <c r="K64" s="3800"/>
      <c r="L64" s="3800"/>
    </row>
    <row r="65" spans="1:12" s="215" customFormat="1" ht="5.25" customHeight="1" x14ac:dyDescent="0.3">
      <c r="A65" s="1518"/>
      <c r="B65" s="1518"/>
      <c r="C65" s="1518"/>
      <c r="D65" s="1518"/>
      <c r="E65" s="1518"/>
      <c r="F65" s="1518"/>
      <c r="G65" s="1518"/>
      <c r="H65" s="1518"/>
      <c r="I65" s="1518"/>
      <c r="J65" s="1518"/>
      <c r="K65" s="1518"/>
      <c r="L65" s="1518"/>
    </row>
    <row r="66" spans="1:12" s="215" customFormat="1" ht="15" customHeight="1" x14ac:dyDescent="0.3">
      <c r="A66" s="2745" t="s">
        <v>1594</v>
      </c>
      <c r="B66" s="2745"/>
      <c r="C66" s="2745"/>
      <c r="D66" s="2745"/>
      <c r="E66" s="2745"/>
      <c r="F66" s="2745"/>
      <c r="G66" s="2745"/>
      <c r="H66" s="2745"/>
      <c r="I66" s="2745"/>
      <c r="J66" s="2745"/>
      <c r="K66" s="2745"/>
      <c r="L66" s="2745"/>
    </row>
    <row r="67" spans="1:12" s="215" customFormat="1" ht="15" customHeight="1" x14ac:dyDescent="0.3">
      <c r="A67" s="2745"/>
      <c r="B67" s="2745"/>
      <c r="C67" s="2745"/>
      <c r="D67" s="2745"/>
      <c r="E67" s="2745"/>
      <c r="F67" s="2745"/>
      <c r="G67" s="2745"/>
      <c r="H67" s="2745"/>
      <c r="I67" s="2745"/>
      <c r="J67" s="2745"/>
      <c r="K67" s="2745"/>
      <c r="L67" s="2745"/>
    </row>
    <row r="68" spans="1:12" s="215" customFormat="1" ht="16.5" customHeight="1" thickBot="1" x14ac:dyDescent="0.35">
      <c r="B68" s="3801"/>
      <c r="C68" s="3801"/>
      <c r="D68" s="3801"/>
      <c r="E68" s="3801"/>
      <c r="F68" s="3801"/>
      <c r="G68" s="3801"/>
      <c r="I68" s="1594"/>
      <c r="J68" s="1594"/>
      <c r="K68" s="1594"/>
      <c r="L68" s="1594"/>
    </row>
    <row r="69" spans="1:12" s="215" customFormat="1" ht="15" customHeight="1" x14ac:dyDescent="0.3">
      <c r="B69" s="1595" t="s">
        <v>148</v>
      </c>
      <c r="C69" s="1595"/>
      <c r="D69" s="1595"/>
      <c r="E69" s="1595"/>
      <c r="F69" s="1595"/>
      <c r="G69" s="1595"/>
      <c r="I69" s="1596" t="s">
        <v>149</v>
      </c>
      <c r="J69" s="1596"/>
      <c r="K69" s="1596"/>
      <c r="L69" s="1596"/>
    </row>
    <row r="70" spans="1:12" ht="9.75" customHeight="1" x14ac:dyDescent="0.3">
      <c r="A70" s="215"/>
      <c r="B70" s="215"/>
      <c r="C70" s="215"/>
      <c r="D70" s="215"/>
      <c r="E70" s="215"/>
      <c r="F70" s="215"/>
      <c r="G70" s="215"/>
      <c r="H70" s="215"/>
      <c r="I70" s="215"/>
      <c r="J70" s="215"/>
      <c r="K70" s="215"/>
      <c r="L70" s="215"/>
    </row>
    <row r="71" spans="1:12" ht="16.5" customHeight="1" thickBot="1" x14ac:dyDescent="0.35">
      <c r="A71" s="215"/>
      <c r="B71" s="1570"/>
      <c r="C71" s="1962"/>
      <c r="D71" s="1570"/>
      <c r="E71" s="1570"/>
      <c r="F71" s="1570"/>
      <c r="G71" s="1570"/>
      <c r="H71" s="215"/>
      <c r="I71" s="215"/>
      <c r="J71" s="215"/>
      <c r="K71" s="215"/>
      <c r="L71" s="215"/>
    </row>
    <row r="72" spans="1:12" customFormat="1" ht="16.5" customHeight="1" x14ac:dyDescent="0.3">
      <c r="B72" s="1595" t="s">
        <v>150</v>
      </c>
      <c r="C72" s="1596"/>
    </row>
    <row r="74" spans="1:12" s="215" customFormat="1" ht="15.75" customHeight="1" x14ac:dyDescent="0.3">
      <c r="A74" s="2745" t="s">
        <v>2225</v>
      </c>
      <c r="B74" s="2745"/>
      <c r="C74" s="2745"/>
      <c r="D74" s="2745"/>
      <c r="E74" s="2745"/>
      <c r="F74" s="2745"/>
      <c r="G74" s="2745"/>
      <c r="H74" s="2745"/>
      <c r="I74" s="2745"/>
      <c r="J74" s="2745"/>
      <c r="K74" s="2745"/>
      <c r="L74" s="2745"/>
    </row>
    <row r="75" spans="1:12" s="215" customFormat="1" ht="24" customHeight="1" x14ac:dyDescent="0.3">
      <c r="A75" s="2745"/>
      <c r="B75" s="2745"/>
      <c r="C75" s="2745"/>
      <c r="D75" s="2745"/>
      <c r="E75" s="2745"/>
      <c r="F75" s="2745"/>
      <c r="G75" s="2745"/>
      <c r="H75" s="2745"/>
      <c r="I75" s="2745"/>
      <c r="J75" s="2745"/>
      <c r="K75" s="2745"/>
      <c r="L75" s="2745"/>
    </row>
    <row r="76" spans="1:12" s="215" customFormat="1" ht="4.5" customHeight="1" x14ac:dyDescent="0.3">
      <c r="A76" s="1803"/>
      <c r="B76" s="1803"/>
      <c r="C76" s="1963"/>
      <c r="D76" s="1803"/>
      <c r="E76" s="1803"/>
      <c r="F76" s="1803"/>
      <c r="G76" s="1803"/>
      <c r="H76" s="1803"/>
      <c r="I76" s="1803"/>
      <c r="J76" s="1803"/>
      <c r="K76" s="1803"/>
      <c r="L76" s="1803"/>
    </row>
    <row r="77" spans="1:12" s="215" customFormat="1" ht="15" customHeight="1" x14ac:dyDescent="0.3">
      <c r="B77" s="1047" t="s">
        <v>1591</v>
      </c>
      <c r="C77" s="1047"/>
    </row>
    <row r="78" spans="1:12" s="215" customFormat="1" ht="4.5" customHeight="1" thickBot="1" x14ac:dyDescent="0.35">
      <c r="D78" s="258"/>
    </row>
    <row r="79" spans="1:12" s="215" customFormat="1" ht="15" customHeight="1" thickBot="1" x14ac:dyDescent="0.35">
      <c r="B79" s="1053"/>
      <c r="C79" s="1238"/>
      <c r="D79" s="1519" t="s">
        <v>2174</v>
      </c>
    </row>
    <row r="80" spans="1:12" s="215" customFormat="1" ht="4.5" customHeight="1" thickBot="1" x14ac:dyDescent="0.35">
      <c r="C80" s="962"/>
      <c r="D80" s="258"/>
    </row>
    <row r="81" spans="1:24" s="215" customFormat="1" ht="15" customHeight="1" thickBot="1" x14ac:dyDescent="0.35">
      <c r="B81" s="1053"/>
      <c r="C81" s="1238"/>
      <c r="D81" s="1519" t="s">
        <v>103</v>
      </c>
    </row>
    <row r="82" spans="1:24" s="215" customFormat="1" ht="5.0999999999999996" customHeight="1" x14ac:dyDescent="0.3"/>
    <row r="83" spans="1:24" s="215" customFormat="1" ht="12.75" customHeight="1" x14ac:dyDescent="0.3">
      <c r="A83" s="2745" t="s">
        <v>1595</v>
      </c>
      <c r="B83" s="2745"/>
      <c r="C83" s="2745"/>
      <c r="D83" s="2745"/>
      <c r="E83" s="2745"/>
      <c r="F83" s="2745"/>
      <c r="G83" s="2745"/>
      <c r="H83" s="2745"/>
      <c r="I83" s="2745"/>
      <c r="J83" s="2745"/>
      <c r="K83" s="2745"/>
      <c r="L83" s="2745"/>
    </row>
    <row r="84" spans="1:24" s="215" customFormat="1" ht="5.0999999999999996" customHeight="1" x14ac:dyDescent="0.3">
      <c r="A84" s="2745"/>
      <c r="B84" s="2745"/>
      <c r="C84" s="2745"/>
      <c r="D84" s="2745"/>
      <c r="E84" s="2745"/>
      <c r="F84" s="2745"/>
      <c r="G84" s="2745"/>
      <c r="H84" s="2745"/>
      <c r="I84" s="2745"/>
      <c r="J84" s="2745"/>
      <c r="K84" s="2745"/>
      <c r="L84" s="2745"/>
    </row>
    <row r="85" spans="1:24" s="215" customFormat="1" ht="24.6" customHeight="1" x14ac:dyDescent="0.3">
      <c r="A85" s="2745"/>
      <c r="B85" s="2745"/>
      <c r="C85" s="2745"/>
      <c r="D85" s="2745"/>
      <c r="E85" s="2745"/>
      <c r="F85" s="2745"/>
      <c r="G85" s="2745"/>
      <c r="H85" s="2745"/>
      <c r="I85" s="2745"/>
      <c r="J85" s="2745"/>
      <c r="K85" s="2745"/>
      <c r="L85" s="2745"/>
      <c r="X85" s="1885"/>
    </row>
    <row r="86" spans="1:24" s="215" customFormat="1" ht="14.25" customHeight="1" x14ac:dyDescent="0.3">
      <c r="A86" s="3813" t="s">
        <v>2270</v>
      </c>
      <c r="B86" s="3813"/>
      <c r="C86" s="3813"/>
      <c r="D86" s="3813"/>
      <c r="E86" s="3813"/>
      <c r="F86" s="3813"/>
      <c r="G86" s="3813"/>
      <c r="H86" s="3813"/>
      <c r="I86" s="3813"/>
      <c r="J86" s="3813"/>
      <c r="K86" s="3813"/>
      <c r="L86" s="1803"/>
    </row>
    <row r="87" spans="1:24" s="215" customFormat="1" ht="4.5" customHeight="1" x14ac:dyDescent="0.3">
      <c r="A87" s="1917"/>
      <c r="B87" s="1917"/>
      <c r="C87" s="1963"/>
      <c r="D87" s="1917"/>
      <c r="E87" s="1917"/>
      <c r="F87" s="1917"/>
      <c r="G87" s="1917"/>
      <c r="H87" s="1917"/>
      <c r="I87" s="1917"/>
      <c r="J87" s="1917"/>
      <c r="K87" s="1917"/>
      <c r="L87" s="1917"/>
    </row>
    <row r="88" spans="1:24" s="215" customFormat="1" ht="15" customHeight="1" x14ac:dyDescent="0.3">
      <c r="A88" s="2745" t="s">
        <v>1596</v>
      </c>
      <c r="B88" s="2745"/>
      <c r="C88" s="2745"/>
      <c r="D88" s="2745"/>
      <c r="E88" s="2745"/>
      <c r="F88" s="2745"/>
      <c r="G88" s="2745"/>
      <c r="H88" s="2745"/>
      <c r="I88" s="2745"/>
      <c r="J88" s="2745"/>
      <c r="K88" s="2745"/>
      <c r="L88" s="2745"/>
    </row>
    <row r="89" spans="1:24" s="215" customFormat="1" ht="12.75" customHeight="1" x14ac:dyDescent="0.3">
      <c r="A89" s="2745"/>
      <c r="B89" s="2745"/>
      <c r="C89" s="2745"/>
      <c r="D89" s="2745"/>
      <c r="E89" s="2745"/>
      <c r="F89" s="2745"/>
      <c r="G89" s="2745"/>
      <c r="H89" s="2745"/>
      <c r="I89" s="2745"/>
      <c r="J89" s="2745"/>
      <c r="K89" s="2745"/>
      <c r="L89" s="2745"/>
    </row>
    <row r="90" spans="1:24" s="215" customFormat="1" ht="5.25" customHeight="1" x14ac:dyDescent="0.3">
      <c r="A90" s="2745"/>
      <c r="B90" s="2745"/>
      <c r="C90" s="2745"/>
      <c r="D90" s="2745"/>
      <c r="E90" s="2745"/>
      <c r="F90" s="2745"/>
      <c r="G90" s="2745"/>
      <c r="H90" s="2745"/>
      <c r="I90" s="2745"/>
      <c r="J90" s="2745"/>
      <c r="K90" s="2745"/>
      <c r="L90" s="2745"/>
    </row>
    <row r="91" spans="1:24" s="215" customFormat="1" ht="15" customHeight="1" x14ac:dyDescent="0.3">
      <c r="A91" s="2745"/>
      <c r="B91" s="2745"/>
      <c r="C91" s="2745"/>
      <c r="D91" s="2745"/>
      <c r="E91" s="2745"/>
      <c r="F91" s="2745"/>
      <c r="G91" s="2745"/>
      <c r="H91" s="2745"/>
      <c r="I91" s="2745"/>
      <c r="J91" s="2745"/>
      <c r="K91" s="2745"/>
      <c r="L91" s="2745"/>
    </row>
    <row r="92" spans="1:24" s="215" customFormat="1" ht="21" customHeight="1" x14ac:dyDescent="0.3">
      <c r="A92" s="2745"/>
      <c r="B92" s="2745"/>
      <c r="C92" s="2745"/>
      <c r="D92" s="2745"/>
      <c r="E92" s="2745"/>
      <c r="F92" s="2745"/>
      <c r="G92" s="2745"/>
      <c r="H92" s="2745"/>
      <c r="I92" s="2745"/>
      <c r="J92" s="2745"/>
      <c r="K92" s="2745"/>
      <c r="L92" s="2745"/>
    </row>
    <row r="93" spans="1:24" s="215" customFormat="1" ht="6" customHeight="1" x14ac:dyDescent="0.3">
      <c r="A93" s="1803"/>
      <c r="B93" s="1803"/>
      <c r="C93" s="1963"/>
      <c r="D93" s="1803"/>
      <c r="E93" s="1803"/>
      <c r="F93" s="1803"/>
      <c r="G93" s="1803"/>
      <c r="H93" s="1803"/>
      <c r="I93" s="1803"/>
      <c r="J93" s="1803"/>
      <c r="K93" s="1803"/>
      <c r="L93" s="1803"/>
    </row>
    <row r="94" spans="1:24" s="215" customFormat="1" ht="16.5" customHeight="1" x14ac:dyDescent="0.3">
      <c r="A94" s="215" t="s">
        <v>966</v>
      </c>
    </row>
    <row r="95" spans="1:24" s="215" customFormat="1" ht="3.75" customHeight="1" x14ac:dyDescent="0.3"/>
    <row r="96" spans="1:24" s="215" customFormat="1" x14ac:dyDescent="0.3">
      <c r="B96" s="1520" t="s">
        <v>969</v>
      </c>
      <c r="C96" s="1520"/>
      <c r="D96" s="215" t="s">
        <v>968</v>
      </c>
    </row>
    <row r="97" spans="1:12" s="215" customFormat="1" ht="3.75" customHeight="1" x14ac:dyDescent="0.3">
      <c r="B97" s="1520"/>
      <c r="C97" s="1520"/>
    </row>
    <row r="98" spans="1:12" s="215" customFormat="1" x14ac:dyDescent="0.3">
      <c r="B98" s="1520" t="s">
        <v>970</v>
      </c>
      <c r="C98" s="1520"/>
      <c r="D98" s="215" t="s">
        <v>967</v>
      </c>
    </row>
    <row r="99" spans="1:12" s="215" customFormat="1" ht="5.25" customHeight="1" x14ac:dyDescent="0.3">
      <c r="B99" s="1520"/>
      <c r="C99" s="1520"/>
    </row>
    <row r="100" spans="1:12" s="215" customFormat="1" ht="12.75" customHeight="1" x14ac:dyDescent="0.3">
      <c r="B100" s="1520" t="s">
        <v>971</v>
      </c>
      <c r="C100" s="1520"/>
      <c r="D100" s="215" t="s">
        <v>1597</v>
      </c>
    </row>
    <row r="101" spans="1:12" s="215" customFormat="1" x14ac:dyDescent="0.3">
      <c r="B101" s="1520"/>
      <c r="C101" s="1520"/>
    </row>
    <row r="102" spans="1:12" s="215" customFormat="1" ht="12.75" customHeight="1" x14ac:dyDescent="0.3">
      <c r="A102" s="3809" t="s">
        <v>972</v>
      </c>
      <c r="B102" s="3809"/>
      <c r="C102" s="3809"/>
      <c r="D102" s="3809"/>
      <c r="E102" s="3809"/>
      <c r="F102" s="3809"/>
      <c r="G102" s="3809"/>
      <c r="H102" s="3809"/>
      <c r="I102" s="3809"/>
      <c r="J102" s="3809"/>
      <c r="K102" s="3809"/>
      <c r="L102" s="3809"/>
    </row>
    <row r="103" spans="1:12" s="215" customFormat="1" ht="28.2" customHeight="1" x14ac:dyDescent="0.3">
      <c r="A103" s="3809"/>
      <c r="B103" s="3809"/>
      <c r="C103" s="3809"/>
      <c r="D103" s="3809"/>
      <c r="E103" s="3809"/>
      <c r="F103" s="3809"/>
      <c r="G103" s="3809"/>
      <c r="H103" s="3809"/>
      <c r="I103" s="3809"/>
      <c r="J103" s="3809"/>
      <c r="K103" s="3809"/>
      <c r="L103" s="3809"/>
    </row>
    <row r="104" spans="1:12" s="215" customFormat="1" ht="3.75" customHeight="1" x14ac:dyDescent="0.3"/>
    <row r="105" spans="1:12" s="215" customFormat="1" ht="15" customHeight="1" thickBot="1" x14ac:dyDescent="0.35">
      <c r="B105" s="3801"/>
      <c r="C105" s="3801"/>
      <c r="D105" s="3801"/>
      <c r="E105" s="3801"/>
      <c r="F105" s="3801"/>
      <c r="G105" s="3801"/>
    </row>
    <row r="106" spans="1:12" s="215" customFormat="1" ht="13.5" customHeight="1" x14ac:dyDescent="0.3">
      <c r="B106" s="3808" t="s">
        <v>148</v>
      </c>
      <c r="C106" s="3808"/>
      <c r="D106" s="3808"/>
      <c r="E106" s="3808"/>
      <c r="F106" s="3808"/>
      <c r="G106" s="3808"/>
    </row>
    <row r="107" spans="1:12" s="215" customFormat="1" ht="14.4" customHeight="1" x14ac:dyDescent="0.3">
      <c r="B107" s="3810"/>
      <c r="C107" s="3810"/>
      <c r="D107" s="3810"/>
      <c r="E107" s="3810"/>
      <c r="F107" s="3810"/>
      <c r="G107" s="3810"/>
    </row>
    <row r="108" spans="1:12" s="215" customFormat="1" ht="5.0999999999999996" customHeight="1" thickBot="1" x14ac:dyDescent="0.35">
      <c r="B108" s="2756"/>
      <c r="C108" s="2756"/>
      <c r="D108" s="2756"/>
      <c r="E108" s="2756"/>
      <c r="F108" s="2756"/>
      <c r="G108" s="2756"/>
    </row>
    <row r="109" spans="1:12" s="215" customFormat="1" x14ac:dyDescent="0.3">
      <c r="B109" s="3811" t="s">
        <v>149</v>
      </c>
      <c r="C109" s="3811"/>
      <c r="D109" s="3811"/>
      <c r="E109" s="3811"/>
      <c r="F109" s="3811"/>
      <c r="G109" s="3811"/>
    </row>
    <row r="110" spans="1:12" s="215" customFormat="1" ht="10.95" customHeight="1" x14ac:dyDescent="0.3">
      <c r="B110" s="3812"/>
      <c r="C110" s="3812"/>
      <c r="D110" s="3810"/>
      <c r="E110" s="3810"/>
      <c r="F110" s="3810"/>
      <c r="G110" s="3810"/>
    </row>
    <row r="111" spans="1:12" s="215" customFormat="1" ht="6.6" customHeight="1" thickBot="1" x14ac:dyDescent="0.35">
      <c r="B111" s="2756"/>
      <c r="C111" s="2756"/>
      <c r="D111" s="2756"/>
      <c r="E111" s="2756"/>
      <c r="F111" s="2756"/>
      <c r="G111" s="2756"/>
    </row>
    <row r="112" spans="1:12" s="215" customFormat="1" ht="15" customHeight="1" x14ac:dyDescent="0.3">
      <c r="B112" s="3808" t="s">
        <v>150</v>
      </c>
      <c r="C112" s="3808"/>
      <c r="D112" s="3808"/>
      <c r="E112" s="3808"/>
      <c r="F112" s="3808"/>
      <c r="G112" s="3808"/>
    </row>
    <row r="113" spans="3:3" customFormat="1" ht="14.4" x14ac:dyDescent="0.3">
      <c r="C113" s="1964"/>
    </row>
    <row r="114" spans="3:3" customFormat="1" ht="14.4" x14ac:dyDescent="0.3">
      <c r="C114" s="1964"/>
    </row>
    <row r="115" spans="3:3" customFormat="1" ht="14.4" x14ac:dyDescent="0.3">
      <c r="C115" s="1964"/>
    </row>
    <row r="116" spans="3:3" customFormat="1" ht="14.4" x14ac:dyDescent="0.3">
      <c r="C116" s="1964"/>
    </row>
    <row r="117" spans="3:3" customFormat="1" ht="14.4" x14ac:dyDescent="0.3">
      <c r="C117" s="1964"/>
    </row>
    <row r="118" spans="3:3" customFormat="1" ht="14.4" x14ac:dyDescent="0.3">
      <c r="C118" s="1964"/>
    </row>
    <row r="119" spans="3:3" customFormat="1" ht="14.4" x14ac:dyDescent="0.3">
      <c r="C119" s="1964"/>
    </row>
    <row r="120" spans="3:3" customFormat="1" ht="14.4" x14ac:dyDescent="0.3">
      <c r="C120" s="1964"/>
    </row>
    <row r="121" spans="3:3" customFormat="1" ht="14.4" x14ac:dyDescent="0.3">
      <c r="C121" s="1964"/>
    </row>
    <row r="122" spans="3:3" customFormat="1" ht="14.4" x14ac:dyDescent="0.3">
      <c r="C122" s="1964"/>
    </row>
    <row r="123" spans="3:3" customFormat="1" ht="14.4" x14ac:dyDescent="0.3">
      <c r="C123" s="1964"/>
    </row>
    <row r="124" spans="3:3" customFormat="1" ht="14.4" x14ac:dyDescent="0.3">
      <c r="C124" s="1964"/>
    </row>
    <row r="125" spans="3:3" customFormat="1" ht="14.4" x14ac:dyDescent="0.3">
      <c r="C125" s="1964"/>
    </row>
    <row r="126" spans="3:3" customFormat="1" ht="14.4" x14ac:dyDescent="0.3">
      <c r="C126" s="1964"/>
    </row>
    <row r="127" spans="3:3" customFormat="1" ht="14.4" x14ac:dyDescent="0.3">
      <c r="C127" s="1964"/>
    </row>
    <row r="128" spans="3:3" s="215" customFormat="1" x14ac:dyDescent="0.3"/>
    <row r="129" s="215" customFormat="1" x14ac:dyDescent="0.3"/>
    <row r="130" s="215" customFormat="1" x14ac:dyDescent="0.3"/>
    <row r="131" s="215" customFormat="1" x14ac:dyDescent="0.3"/>
    <row r="132" s="215" customFormat="1" x14ac:dyDescent="0.3"/>
    <row r="133" s="215" customFormat="1" x14ac:dyDescent="0.3"/>
  </sheetData>
  <sheetProtection password="8E37" sheet="1" objects="1" scenarios="1"/>
  <mergeCells count="34">
    <mergeCell ref="B112:G112"/>
    <mergeCell ref="A74:L75"/>
    <mergeCell ref="A83:L85"/>
    <mergeCell ref="A88:L92"/>
    <mergeCell ref="A102:L103"/>
    <mergeCell ref="B105:G105"/>
    <mergeCell ref="B106:G106"/>
    <mergeCell ref="B107:G108"/>
    <mergeCell ref="B109:G109"/>
    <mergeCell ref="B110:G111"/>
    <mergeCell ref="A86:K86"/>
    <mergeCell ref="A62:L64"/>
    <mergeCell ref="A66:L67"/>
    <mergeCell ref="B68:G68"/>
    <mergeCell ref="A60:L60"/>
    <mergeCell ref="D19:L20"/>
    <mergeCell ref="A23:L23"/>
    <mergeCell ref="D56:L56"/>
    <mergeCell ref="D58:K58"/>
    <mergeCell ref="E29:L29"/>
    <mergeCell ref="E35:L35"/>
    <mergeCell ref="E47:L47"/>
    <mergeCell ref="E41:K41"/>
    <mergeCell ref="A1:L2"/>
    <mergeCell ref="A3:L4"/>
    <mergeCell ref="D54:L55"/>
    <mergeCell ref="D17:L18"/>
    <mergeCell ref="D21:L22"/>
    <mergeCell ref="D6:L7"/>
    <mergeCell ref="D11:L12"/>
    <mergeCell ref="D13:I13"/>
    <mergeCell ref="D15:L16"/>
    <mergeCell ref="D25:L26"/>
    <mergeCell ref="D27:L27"/>
  </mergeCells>
  <phoneticPr fontId="71" type="noConversion"/>
  <hyperlinks>
    <hyperlink ref="A86:K86" r:id="rId1" display="https://www.tdhca.state.tx.us/program-services/ura/docs/RARAP.pdf"/>
    <hyperlink ref="D27" r:id="rId2"/>
  </hyperlinks>
  <pageMargins left="0.5" right="0.5" top="0.5" bottom="0.5" header="0.3" footer="0.3"/>
  <pageSetup orientation="portrait" r:id="rId3"/>
  <headerFooter>
    <oddFooter>&amp;R&amp;D</oddFooter>
  </headerFooter>
  <rowBreaks count="1" manualBreakCount="1">
    <brk id="59" max="11"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P2"/>
  <sheetViews>
    <sheetView workbookViewId="0">
      <selection activeCell="A3" sqref="A3"/>
    </sheetView>
  </sheetViews>
  <sheetFormatPr defaultRowHeight="14.4" x14ac:dyDescent="0.3"/>
  <cols>
    <col min="1" max="1" width="9.109375" style="1948"/>
    <col min="9" max="9" width="7.44140625" customWidth="1"/>
    <col min="23" max="23" width="9.109375" style="1219" customWidth="1"/>
    <col min="24" max="25" width="9.109375" style="1949" customWidth="1"/>
    <col min="26" max="27" width="9.109375" style="1219" customWidth="1"/>
    <col min="29" max="29" width="9.109375" style="951" customWidth="1"/>
    <col min="31" max="31" width="9.109375" style="951" customWidth="1"/>
    <col min="34" max="34" width="11.33203125" style="1219" customWidth="1"/>
    <col min="37" max="37" width="9.109375" style="1629"/>
    <col min="42" max="42" width="7.44140625" customWidth="1"/>
    <col min="43" max="43" width="7.44140625" style="1219" customWidth="1"/>
    <col min="44" max="44" width="7.44140625" style="1632" customWidth="1"/>
    <col min="45" max="45" width="6.109375" style="1219" customWidth="1"/>
    <col min="46" max="46" width="7.5546875" style="1158" customWidth="1"/>
    <col min="47" max="47" width="7.6640625" customWidth="1"/>
    <col min="49" max="49" width="6.44140625" customWidth="1"/>
    <col min="50" max="50" width="7" customWidth="1"/>
    <col min="51" max="51" width="7" style="1949" customWidth="1"/>
    <col min="52" max="52" width="6.44140625" customWidth="1"/>
    <col min="53" max="53" width="6.6640625" customWidth="1"/>
    <col min="54" max="54" width="6.6640625" style="1949" customWidth="1"/>
    <col min="55" max="55" width="6.5546875" customWidth="1"/>
    <col min="56" max="56" width="5.5546875" customWidth="1"/>
    <col min="57" max="57" width="7.33203125" style="1158" customWidth="1"/>
    <col min="58" max="59" width="6.5546875" customWidth="1"/>
    <col min="60" max="60" width="6.6640625" customWidth="1"/>
    <col min="61" max="61" width="6.33203125" customWidth="1"/>
    <col min="62" max="62" width="6.44140625" customWidth="1"/>
    <col min="63" max="63" width="6.6640625" customWidth="1"/>
    <col min="64" max="64" width="6.33203125" customWidth="1"/>
    <col min="65" max="65" width="6.5546875" customWidth="1"/>
    <col min="66" max="66" width="6.6640625" style="1219" customWidth="1"/>
    <col min="67" max="67" width="6" customWidth="1"/>
    <col min="68" max="68" width="6.109375" customWidth="1"/>
    <col min="69" max="71" width="6.33203125" customWidth="1"/>
    <col min="72" max="72" width="6.33203125" style="951" customWidth="1"/>
    <col min="73" max="73" width="6.5546875" customWidth="1"/>
    <col min="74" max="74" width="6.44140625" customWidth="1"/>
    <col min="75" max="75" width="6.109375" customWidth="1"/>
    <col min="76" max="76" width="6.44140625" style="1219" customWidth="1"/>
    <col min="77" max="77" width="6.44140625" style="1949" customWidth="1"/>
    <col min="78" max="78" width="7.33203125" customWidth="1"/>
    <col min="87" max="87" width="14.33203125" customWidth="1"/>
    <col min="88" max="88" width="9.88671875" style="1054" customWidth="1"/>
    <col min="89" max="89" width="8.5546875" customWidth="1"/>
    <col min="90" max="90" width="9.5546875" style="951" customWidth="1"/>
    <col min="91" max="91" width="7.5546875" style="951" customWidth="1"/>
    <col min="92" max="92" width="11.33203125" style="948" customWidth="1"/>
    <col min="93" max="93" width="8" style="951" customWidth="1"/>
    <col min="94" max="94" width="10.5546875" style="951" customWidth="1"/>
    <col min="95" max="95" width="9.33203125" style="951" customWidth="1"/>
    <col min="100" max="100" width="8" customWidth="1"/>
    <col min="101" max="101" width="7.5546875" customWidth="1"/>
    <col min="102" max="102" width="8" customWidth="1"/>
    <col min="103" max="104" width="9.109375" style="951" customWidth="1"/>
    <col min="105" max="105" width="9.109375" style="1336" customWidth="1"/>
    <col min="106" max="106" width="9.109375" style="1949" customWidth="1"/>
    <col min="107" max="108" width="7.109375" customWidth="1"/>
    <col min="109" max="109" width="6.88671875" customWidth="1"/>
    <col min="110" max="110" width="6.44140625" customWidth="1"/>
    <col min="111" max="112" width="6.44140625" style="1949" customWidth="1"/>
    <col min="113" max="114" width="6.6640625" customWidth="1"/>
    <col min="115" max="115" width="7.109375" customWidth="1"/>
    <col min="116" max="116" width="6.88671875" customWidth="1"/>
    <col min="117" max="117" width="7" customWidth="1"/>
    <col min="118" max="119" width="7" style="1949" customWidth="1"/>
    <col min="121" max="121" width="9.109375" style="1158" customWidth="1"/>
    <col min="124" max="125" width="9.109375" style="1949"/>
    <col min="133" max="133" width="7.88671875" customWidth="1"/>
    <col min="135" max="135" width="7.109375" customWidth="1"/>
    <col min="136" max="139" width="7.109375" style="1949" customWidth="1"/>
    <col min="140" max="140" width="8" customWidth="1"/>
    <col min="161" max="161" width="9.109375" style="1158" customWidth="1"/>
    <col min="227" max="227" width="9.109375" style="1949"/>
  </cols>
  <sheetData>
    <row r="1" spans="1:276" ht="69" x14ac:dyDescent="0.3">
      <c r="A1" s="1948" t="s">
        <v>2353</v>
      </c>
      <c r="B1" s="1338" t="s">
        <v>765</v>
      </c>
      <c r="C1" s="1338" t="s">
        <v>766</v>
      </c>
      <c r="D1" s="1338" t="s">
        <v>767</v>
      </c>
      <c r="E1" s="1338" t="s">
        <v>768</v>
      </c>
      <c r="F1" s="1338" t="s">
        <v>769</v>
      </c>
      <c r="G1" s="1338" t="s">
        <v>770</v>
      </c>
      <c r="H1" s="1338" t="s">
        <v>771</v>
      </c>
      <c r="I1" s="1338" t="s">
        <v>772</v>
      </c>
      <c r="J1" s="1338" t="s">
        <v>773</v>
      </c>
      <c r="K1" s="1338" t="s">
        <v>774</v>
      </c>
      <c r="L1" s="1338" t="s">
        <v>775</v>
      </c>
      <c r="M1" s="1338" t="s">
        <v>776</v>
      </c>
      <c r="N1" s="1338" t="s">
        <v>777</v>
      </c>
      <c r="O1" s="1338" t="s">
        <v>778</v>
      </c>
      <c r="P1" s="1338" t="s">
        <v>779</v>
      </c>
      <c r="Q1" s="1338" t="s">
        <v>780</v>
      </c>
      <c r="R1" s="1338" t="s">
        <v>781</v>
      </c>
      <c r="S1" s="1338" t="s">
        <v>782</v>
      </c>
      <c r="T1" s="1338" t="s">
        <v>783</v>
      </c>
      <c r="U1" s="1338" t="s">
        <v>784</v>
      </c>
      <c r="V1" s="1338" t="s">
        <v>785</v>
      </c>
      <c r="W1" s="1338" t="s">
        <v>1384</v>
      </c>
      <c r="X1" s="1950" t="s">
        <v>2367</v>
      </c>
      <c r="Y1" s="1950" t="s">
        <v>2368</v>
      </c>
      <c r="Z1" s="1950" t="s">
        <v>2369</v>
      </c>
      <c r="AA1" s="1950" t="s">
        <v>2370</v>
      </c>
      <c r="AB1" s="1338" t="s">
        <v>1225</v>
      </c>
      <c r="AC1" s="1338" t="s">
        <v>1233</v>
      </c>
      <c r="AD1" s="1338" t="s">
        <v>1128</v>
      </c>
      <c r="AE1" s="1338" t="s">
        <v>786</v>
      </c>
      <c r="AF1" s="1338" t="s">
        <v>787</v>
      </c>
      <c r="AG1" s="1341" t="s">
        <v>938</v>
      </c>
      <c r="AH1" s="1341" t="s">
        <v>2371</v>
      </c>
      <c r="AI1" s="1950" t="s">
        <v>2372</v>
      </c>
      <c r="AJ1" s="1630" t="s">
        <v>1698</v>
      </c>
      <c r="AK1" s="1630" t="s">
        <v>1702</v>
      </c>
      <c r="AL1" s="1630" t="s">
        <v>1699</v>
      </c>
      <c r="AM1" s="1338" t="s">
        <v>1385</v>
      </c>
      <c r="AN1" s="1630" t="s">
        <v>1700</v>
      </c>
      <c r="AO1" s="1630" t="s">
        <v>1701</v>
      </c>
      <c r="AP1" s="1341" t="s">
        <v>1674</v>
      </c>
      <c r="AQ1" s="1341" t="s">
        <v>1675</v>
      </c>
      <c r="AR1" s="1341" t="s">
        <v>1714</v>
      </c>
      <c r="AS1" s="1338" t="s">
        <v>1376</v>
      </c>
      <c r="AT1" s="1338" t="s">
        <v>790</v>
      </c>
      <c r="AU1" s="1338" t="s">
        <v>791</v>
      </c>
      <c r="AV1" s="1338" t="s">
        <v>792</v>
      </c>
      <c r="AW1" s="1338" t="s">
        <v>793</v>
      </c>
      <c r="AX1" s="1950" t="s">
        <v>2373</v>
      </c>
      <c r="AY1" s="1950" t="s">
        <v>2375</v>
      </c>
      <c r="AZ1" s="1338" t="s">
        <v>794</v>
      </c>
      <c r="BA1" s="1338" t="s">
        <v>795</v>
      </c>
      <c r="BB1" s="1950" t="s">
        <v>2374</v>
      </c>
      <c r="BC1" s="1338" t="s">
        <v>1306</v>
      </c>
      <c r="BD1" s="1338" t="s">
        <v>796</v>
      </c>
      <c r="BE1" s="1338" t="s">
        <v>797</v>
      </c>
      <c r="BF1" s="1338" t="s">
        <v>798</v>
      </c>
      <c r="BG1" s="1338" t="s">
        <v>799</v>
      </c>
      <c r="BH1" s="1338" t="s">
        <v>800</v>
      </c>
      <c r="BI1" s="1338" t="s">
        <v>801</v>
      </c>
      <c r="BJ1" s="1338" t="s">
        <v>802</v>
      </c>
      <c r="BK1" s="1338" t="s">
        <v>803</v>
      </c>
      <c r="BL1" s="1338" t="s">
        <v>804</v>
      </c>
      <c r="BM1" s="1338" t="s">
        <v>805</v>
      </c>
      <c r="BN1" s="1338" t="s">
        <v>1377</v>
      </c>
      <c r="BO1" s="1338" t="s">
        <v>1308</v>
      </c>
      <c r="BP1" s="1338" t="s">
        <v>806</v>
      </c>
      <c r="BQ1" s="1338" t="s">
        <v>807</v>
      </c>
      <c r="BR1" s="1338" t="s">
        <v>1237</v>
      </c>
      <c r="BS1" s="1338" t="s">
        <v>808</v>
      </c>
      <c r="BT1" s="1338" t="s">
        <v>809</v>
      </c>
      <c r="BU1" s="1338" t="s">
        <v>810</v>
      </c>
      <c r="BV1" s="1338" t="s">
        <v>811</v>
      </c>
      <c r="BW1" s="1338" t="s">
        <v>812</v>
      </c>
      <c r="BX1" s="1338" t="s">
        <v>1378</v>
      </c>
      <c r="BY1" s="1950" t="s">
        <v>2366</v>
      </c>
      <c r="BZ1" s="1338" t="s">
        <v>813</v>
      </c>
      <c r="CA1" s="1338" t="s">
        <v>814</v>
      </c>
      <c r="CB1" s="1338" t="s">
        <v>815</v>
      </c>
      <c r="CC1" s="1338" t="s">
        <v>816</v>
      </c>
      <c r="CD1" s="1338" t="s">
        <v>817</v>
      </c>
      <c r="CE1" s="1338" t="s">
        <v>818</v>
      </c>
      <c r="CF1" s="1338" t="s">
        <v>819</v>
      </c>
      <c r="CG1" s="1338" t="s">
        <v>820</v>
      </c>
      <c r="CH1" s="1341" t="s">
        <v>1275</v>
      </c>
      <c r="CI1" s="1338" t="s">
        <v>821</v>
      </c>
      <c r="CJ1" s="1338" t="s">
        <v>1234</v>
      </c>
      <c r="CK1" s="1338" t="s">
        <v>1235</v>
      </c>
      <c r="CL1" s="1338" t="s">
        <v>1236</v>
      </c>
      <c r="CM1" s="1338" t="s">
        <v>1228</v>
      </c>
      <c r="CN1" s="1338" t="s">
        <v>1229</v>
      </c>
      <c r="CO1" s="1338" t="s">
        <v>1230</v>
      </c>
      <c r="CP1" s="1338" t="s">
        <v>789</v>
      </c>
      <c r="CQ1" s="1338" t="s">
        <v>822</v>
      </c>
      <c r="CR1" s="1338" t="s">
        <v>824</v>
      </c>
      <c r="CS1" s="1338" t="s">
        <v>823</v>
      </c>
      <c r="CT1" s="1341" t="s">
        <v>825</v>
      </c>
      <c r="CU1" s="1338" t="s">
        <v>826</v>
      </c>
      <c r="CV1" s="1338" t="s">
        <v>1238</v>
      </c>
      <c r="CW1" s="1338" t="s">
        <v>1231</v>
      </c>
      <c r="CX1" s="1338" t="s">
        <v>1232</v>
      </c>
      <c r="CY1" s="1338" t="s">
        <v>964</v>
      </c>
      <c r="CZ1" s="1338" t="s">
        <v>965</v>
      </c>
      <c r="DA1" s="1338" t="s">
        <v>1478</v>
      </c>
      <c r="DB1" s="1950" t="s">
        <v>2354</v>
      </c>
      <c r="DC1" s="1338" t="s">
        <v>827</v>
      </c>
      <c r="DD1" s="1338" t="s">
        <v>828</v>
      </c>
      <c r="DE1" s="1338" t="s">
        <v>829</v>
      </c>
      <c r="DF1" s="1338" t="s">
        <v>830</v>
      </c>
      <c r="DG1" s="1950" t="s">
        <v>2355</v>
      </c>
      <c r="DH1" s="1950" t="s">
        <v>2356</v>
      </c>
      <c r="DI1" s="1338" t="s">
        <v>831</v>
      </c>
      <c r="DJ1" s="1338" t="s">
        <v>832</v>
      </c>
      <c r="DK1" s="1338" t="s">
        <v>939</v>
      </c>
      <c r="DL1" s="1338" t="s">
        <v>510</v>
      </c>
      <c r="DM1" s="1338" t="s">
        <v>1309</v>
      </c>
      <c r="DN1" s="1950" t="s">
        <v>2377</v>
      </c>
      <c r="DO1" s="1950" t="s">
        <v>2357</v>
      </c>
      <c r="DP1" s="1338" t="s">
        <v>833</v>
      </c>
      <c r="DQ1" s="1338" t="s">
        <v>834</v>
      </c>
      <c r="DR1" s="1338" t="s">
        <v>835</v>
      </c>
      <c r="DS1" s="1338" t="s">
        <v>836</v>
      </c>
      <c r="DT1" s="1950" t="s">
        <v>2358</v>
      </c>
      <c r="DU1" s="1950" t="s">
        <v>2359</v>
      </c>
      <c r="DV1" s="1338" t="s">
        <v>523</v>
      </c>
      <c r="DW1" s="1338" t="s">
        <v>526</v>
      </c>
      <c r="DX1" s="1338" t="s">
        <v>837</v>
      </c>
      <c r="DY1" s="1338" t="s">
        <v>838</v>
      </c>
      <c r="DZ1" s="1338" t="s">
        <v>839</v>
      </c>
      <c r="EA1" s="1338" t="s">
        <v>840</v>
      </c>
      <c r="EB1" s="1338" t="s">
        <v>841</v>
      </c>
      <c r="EC1" s="1338" t="s">
        <v>842</v>
      </c>
      <c r="ED1" s="1338" t="s">
        <v>843</v>
      </c>
      <c r="EE1" s="1338" t="s">
        <v>527</v>
      </c>
      <c r="EF1" s="1950" t="s">
        <v>2360</v>
      </c>
      <c r="EG1" s="1950" t="s">
        <v>2361</v>
      </c>
      <c r="EH1" s="1950" t="s">
        <v>2363</v>
      </c>
      <c r="EI1" s="1950" t="s">
        <v>2362</v>
      </c>
      <c r="EJ1" s="1338" t="s">
        <v>844</v>
      </c>
      <c r="EK1" s="1338" t="s">
        <v>845</v>
      </c>
      <c r="EL1" s="1338" t="s">
        <v>846</v>
      </c>
      <c r="EM1" s="1338" t="s">
        <v>847</v>
      </c>
      <c r="EN1" s="1338" t="s">
        <v>848</v>
      </c>
      <c r="EO1" s="1338" t="s">
        <v>849</v>
      </c>
      <c r="EP1" s="1338" t="s">
        <v>850</v>
      </c>
      <c r="EQ1" s="1338" t="s">
        <v>851</v>
      </c>
      <c r="ER1" s="1338" t="s">
        <v>852</v>
      </c>
      <c r="ES1" s="1338" t="s">
        <v>853</v>
      </c>
      <c r="ET1" s="1341" t="s">
        <v>1379</v>
      </c>
      <c r="EU1" s="1338" t="s">
        <v>854</v>
      </c>
      <c r="EV1" s="1338" t="s">
        <v>76</v>
      </c>
      <c r="EW1" s="1338" t="s">
        <v>855</v>
      </c>
      <c r="EX1" s="1338" t="s">
        <v>856</v>
      </c>
      <c r="EY1" s="1338" t="s">
        <v>788</v>
      </c>
      <c r="EZ1" s="1338" t="s">
        <v>857</v>
      </c>
      <c r="FA1" s="1338" t="s">
        <v>858</v>
      </c>
      <c r="FB1" s="1338" t="s">
        <v>859</v>
      </c>
      <c r="FC1" s="1338" t="s">
        <v>1307</v>
      </c>
      <c r="FD1" s="1338" t="s">
        <v>860</v>
      </c>
      <c r="FE1" s="1338" t="s">
        <v>861</v>
      </c>
      <c r="FF1" s="1338" t="s">
        <v>862</v>
      </c>
      <c r="FG1" s="1338" t="s">
        <v>863</v>
      </c>
      <c r="FH1" s="1338" t="s">
        <v>864</v>
      </c>
      <c r="FI1" s="1338" t="s">
        <v>865</v>
      </c>
      <c r="FJ1" s="1338" t="s">
        <v>866</v>
      </c>
      <c r="FK1" s="1338" t="s">
        <v>867</v>
      </c>
      <c r="FL1" s="1338" t="s">
        <v>868</v>
      </c>
      <c r="FM1" s="1338" t="s">
        <v>869</v>
      </c>
      <c r="FN1" s="1338" t="s">
        <v>870</v>
      </c>
      <c r="FO1" s="1338" t="s">
        <v>871</v>
      </c>
      <c r="FP1" s="1338" t="s">
        <v>872</v>
      </c>
      <c r="FQ1" s="1338" t="s">
        <v>873</v>
      </c>
      <c r="FR1" s="1338" t="s">
        <v>874</v>
      </c>
      <c r="FS1" s="1338" t="s">
        <v>875</v>
      </c>
      <c r="FT1" s="1338" t="s">
        <v>876</v>
      </c>
      <c r="FU1" s="1338" t="s">
        <v>877</v>
      </c>
      <c r="FV1" s="1338" t="s">
        <v>878</v>
      </c>
      <c r="FW1" s="1338" t="s">
        <v>879</v>
      </c>
      <c r="FX1" s="1338" t="s">
        <v>1380</v>
      </c>
      <c r="FY1" s="1338" t="s">
        <v>1381</v>
      </c>
      <c r="FZ1" s="1338" t="s">
        <v>1382</v>
      </c>
      <c r="GA1" s="1338" t="s">
        <v>1383</v>
      </c>
      <c r="GB1" s="1338" t="s">
        <v>880</v>
      </c>
      <c r="GC1" s="1338" t="s">
        <v>881</v>
      </c>
      <c r="GD1" s="1338" t="s">
        <v>882</v>
      </c>
      <c r="GE1" s="1338" t="s">
        <v>883</v>
      </c>
      <c r="GF1" s="1338" t="s">
        <v>884</v>
      </c>
      <c r="GG1" s="1338" t="s">
        <v>885</v>
      </c>
      <c r="GH1" s="1338" t="s">
        <v>886</v>
      </c>
      <c r="GI1" s="1338" t="s">
        <v>887</v>
      </c>
      <c r="GJ1" s="1338" t="s">
        <v>888</v>
      </c>
      <c r="GK1" s="1338" t="s">
        <v>889</v>
      </c>
      <c r="GL1" s="1338" t="s">
        <v>890</v>
      </c>
      <c r="GM1" s="1338" t="s">
        <v>891</v>
      </c>
      <c r="GN1" s="1338" t="s">
        <v>892</v>
      </c>
      <c r="GO1" s="1338" t="s">
        <v>893</v>
      </c>
      <c r="GP1" s="1338" t="s">
        <v>894</v>
      </c>
      <c r="GQ1" s="1338" t="s">
        <v>895</v>
      </c>
      <c r="GR1" s="1338" t="s">
        <v>896</v>
      </c>
      <c r="GS1" s="1338" t="s">
        <v>897</v>
      </c>
      <c r="GT1" s="1338" t="s">
        <v>898</v>
      </c>
      <c r="GU1" s="1338" t="s">
        <v>899</v>
      </c>
      <c r="GV1" s="1338" t="s">
        <v>888</v>
      </c>
      <c r="GW1" s="1338" t="s">
        <v>889</v>
      </c>
      <c r="GX1" s="1338" t="s">
        <v>890</v>
      </c>
      <c r="GY1" s="1338" t="s">
        <v>891</v>
      </c>
      <c r="GZ1" s="1338" t="s">
        <v>900</v>
      </c>
      <c r="HA1" s="1338" t="s">
        <v>901</v>
      </c>
      <c r="HB1" s="1338" t="s">
        <v>902</v>
      </c>
      <c r="HC1" s="1338" t="s">
        <v>903</v>
      </c>
      <c r="HD1" s="1338" t="s">
        <v>904</v>
      </c>
      <c r="HE1" s="1338" t="s">
        <v>905</v>
      </c>
      <c r="HF1" s="1338" t="s">
        <v>906</v>
      </c>
      <c r="HG1" s="1338" t="s">
        <v>907</v>
      </c>
      <c r="HH1" s="1338" t="s">
        <v>908</v>
      </c>
      <c r="HI1" s="1338" t="s">
        <v>909</v>
      </c>
      <c r="HJ1" s="1338" t="s">
        <v>910</v>
      </c>
      <c r="HK1" s="1338" t="s">
        <v>911</v>
      </c>
      <c r="HL1" s="1338" t="s">
        <v>912</v>
      </c>
      <c r="HM1" s="1338" t="s">
        <v>913</v>
      </c>
      <c r="HN1" s="1338" t="s">
        <v>914</v>
      </c>
      <c r="HO1" s="1338" t="s">
        <v>915</v>
      </c>
      <c r="HP1" s="1338" t="s">
        <v>916</v>
      </c>
      <c r="HQ1" s="1338" t="s">
        <v>917</v>
      </c>
      <c r="HR1" s="1338" t="s">
        <v>918</v>
      </c>
      <c r="HS1" s="1950" t="s">
        <v>2376</v>
      </c>
      <c r="HT1" s="1338" t="s">
        <v>919</v>
      </c>
      <c r="HU1" s="1338" t="s">
        <v>920</v>
      </c>
      <c r="HV1" s="1338" t="s">
        <v>921</v>
      </c>
      <c r="HW1" s="1338" t="s">
        <v>922</v>
      </c>
      <c r="HX1" s="1338" t="s">
        <v>923</v>
      </c>
      <c r="HY1" s="1338" t="s">
        <v>924</v>
      </c>
      <c r="HZ1" s="1338" t="s">
        <v>925</v>
      </c>
      <c r="IA1" s="1338" t="s">
        <v>926</v>
      </c>
      <c r="IB1" s="1338" t="s">
        <v>927</v>
      </c>
      <c r="IC1" s="1338" t="s">
        <v>928</v>
      </c>
      <c r="ID1" s="1338" t="s">
        <v>929</v>
      </c>
      <c r="IE1" s="1338" t="s">
        <v>930</v>
      </c>
      <c r="IF1" s="1338" t="s">
        <v>931</v>
      </c>
      <c r="IG1" s="1338" t="s">
        <v>932</v>
      </c>
      <c r="IH1" s="1338" t="s">
        <v>933</v>
      </c>
      <c r="II1" s="1338" t="s">
        <v>934</v>
      </c>
      <c r="IJ1" s="1338" t="s">
        <v>935</v>
      </c>
      <c r="IK1" s="1338" t="s">
        <v>778</v>
      </c>
      <c r="IL1" s="1338" t="s">
        <v>936</v>
      </c>
      <c r="IM1" s="1338" t="s">
        <v>781</v>
      </c>
      <c r="IN1" s="1338" t="s">
        <v>937</v>
      </c>
      <c r="IO1" s="1338" t="s">
        <v>1474</v>
      </c>
      <c r="IP1" s="1338" t="s">
        <v>1475</v>
      </c>
      <c r="IQ1" s="1338" t="s">
        <v>1476</v>
      </c>
      <c r="IR1" s="1338" t="s">
        <v>1477</v>
      </c>
      <c r="IS1" s="1630" t="s">
        <v>1677</v>
      </c>
      <c r="IT1" s="1630" t="s">
        <v>1678</v>
      </c>
      <c r="IU1" s="1630" t="s">
        <v>1676</v>
      </c>
      <c r="IV1" s="1630" t="s">
        <v>1679</v>
      </c>
      <c r="IW1" s="1630" t="s">
        <v>1680</v>
      </c>
      <c r="IX1" s="1630" t="s">
        <v>1681</v>
      </c>
      <c r="IY1" s="1630" t="s">
        <v>1682</v>
      </c>
      <c r="IZ1" s="1630" t="s">
        <v>1683</v>
      </c>
      <c r="JA1" s="1630" t="s">
        <v>1684</v>
      </c>
      <c r="JB1" s="1630" t="s">
        <v>1685</v>
      </c>
      <c r="JC1" s="1630" t="s">
        <v>1686</v>
      </c>
      <c r="JD1" s="1630" t="s">
        <v>1687</v>
      </c>
      <c r="JE1" s="1630" t="s">
        <v>1688</v>
      </c>
      <c r="JF1" s="1630" t="s">
        <v>1689</v>
      </c>
      <c r="JG1" s="1630" t="s">
        <v>1690</v>
      </c>
      <c r="JH1" s="1630" t="s">
        <v>1691</v>
      </c>
      <c r="JI1" s="1630" t="s">
        <v>1692</v>
      </c>
      <c r="JJ1" s="1630" t="s">
        <v>1693</v>
      </c>
      <c r="JK1" s="1630" t="s">
        <v>1694</v>
      </c>
      <c r="JL1" s="1630" t="s">
        <v>1695</v>
      </c>
      <c r="JM1" s="1630" t="s">
        <v>1696</v>
      </c>
      <c r="JN1" s="1630" t="s">
        <v>1697</v>
      </c>
      <c r="JO1" s="1950" t="s">
        <v>2364</v>
      </c>
      <c r="JP1" s="1950" t="s">
        <v>2365</v>
      </c>
    </row>
    <row r="2" spans="1:276" s="949" customFormat="1" ht="171" customHeight="1" x14ac:dyDescent="0.3">
      <c r="A2" s="1951">
        <f>'46. Community Input'!$G3</f>
        <v>0</v>
      </c>
      <c r="B2" s="1338">
        <f>'1a. App. Certification'!K13</f>
        <v>0</v>
      </c>
      <c r="C2" s="1338">
        <f>'5. Contact Info'!E8</f>
        <v>0</v>
      </c>
      <c r="D2" s="1338">
        <f>'5. Contact Info'!X8</f>
        <v>0</v>
      </c>
      <c r="E2" s="1338">
        <f>'5. Contact Info'!X10</f>
        <v>0</v>
      </c>
      <c r="F2" s="1338">
        <f>'5. Contact Info'!E10</f>
        <v>0</v>
      </c>
      <c r="G2" s="1338">
        <f>'5. Contact Info'!I12</f>
        <v>0</v>
      </c>
      <c r="H2" s="1338">
        <f>'5. Contact Info'!I14</f>
        <v>0</v>
      </c>
      <c r="I2" s="1342">
        <f>'5. Contact Info'!W14</f>
        <v>0</v>
      </c>
      <c r="J2" s="1338">
        <f>'5. Contact Info'!AA14</f>
        <v>0</v>
      </c>
      <c r="K2" s="1338">
        <f>'5. Contact Info'!E18</f>
        <v>0</v>
      </c>
      <c r="L2" s="1338">
        <f>'5. Contact Info'!X18</f>
        <v>0</v>
      </c>
      <c r="M2" s="1338">
        <f>'5. Contact Info'!X20</f>
        <v>0</v>
      </c>
      <c r="N2" s="1338">
        <f>'5. Contact Info'!E20</f>
        <v>0</v>
      </c>
      <c r="O2" s="1338">
        <f>'5. Contact Info'!E24</f>
        <v>0</v>
      </c>
      <c r="P2" s="1338">
        <f>'5. Contact Info'!X24</f>
        <v>0</v>
      </c>
      <c r="Q2" s="1338">
        <f>'5. Contact Info'!X26</f>
        <v>0</v>
      </c>
      <c r="R2" s="1338">
        <f>'5. Contact Info'!E26</f>
        <v>0</v>
      </c>
      <c r="S2" s="1338">
        <f>'5. Contact Info'!I28</f>
        <v>0</v>
      </c>
      <c r="T2" s="1338">
        <f>'5. Contact Info'!I30</f>
        <v>0</v>
      </c>
      <c r="U2" s="1342">
        <f>'5. Contact Info'!W30</f>
        <v>0</v>
      </c>
      <c r="V2" s="1338">
        <f>'5. Contact Info'!AA30</f>
        <v>0</v>
      </c>
      <c r="W2" s="1338">
        <f>'2. Cert. of Dev. Owner'!B44</f>
        <v>0</v>
      </c>
      <c r="X2" s="1950">
        <f>'2. Cert. of Dev. Owner'!B12</f>
        <v>0</v>
      </c>
      <c r="Y2" s="1950">
        <f>'2. Cert. of Dev. Owner'!B27</f>
        <v>0</v>
      </c>
      <c r="Z2" s="1338">
        <f>'2. Cert. of Dev. Owner'!B38</f>
        <v>0</v>
      </c>
      <c r="AA2" s="1338">
        <f>'2. Cert. of Dev. Owner'!B40</f>
        <v>0</v>
      </c>
      <c r="AB2" s="1338">
        <f>'17. Dev. Narr.'!B6</f>
        <v>0</v>
      </c>
      <c r="AC2" s="1338">
        <f>'17. Dev. Narr.'!X6</f>
        <v>0</v>
      </c>
      <c r="AD2" s="1338" t="str">
        <f>'17. Dev. Narr.'!J10</f>
        <v>If applicable</v>
      </c>
      <c r="AE2" s="1338">
        <f>'17. Dev. Narr.'!R12</f>
        <v>0</v>
      </c>
      <c r="AF2" s="1338">
        <f>'17. Dev. Narr.'!AI12</f>
        <v>0</v>
      </c>
      <c r="AG2" s="1338">
        <f>'17. Dev. Narr.'!B16</f>
        <v>0</v>
      </c>
      <c r="AH2" s="1338">
        <f>'17. Dev. Narr.'!D25</f>
        <v>0</v>
      </c>
      <c r="AI2" s="1338">
        <f>'17. Dev. Narr.'!C104</f>
        <v>0</v>
      </c>
      <c r="AJ2" s="1338">
        <f>'17. Dev. Narr.'!K145</f>
        <v>0</v>
      </c>
      <c r="AK2" s="1630">
        <f>'17. Dev. Narr.'!K146</f>
        <v>0</v>
      </c>
      <c r="AL2" s="1338">
        <f>'17. Dev. Narr.'!K147</f>
        <v>0</v>
      </c>
      <c r="AM2" s="1338">
        <f>'17. Dev. Narr.'!K148</f>
        <v>0</v>
      </c>
      <c r="AN2" s="1338">
        <f>'17. Dev. Narr.'!K149</f>
        <v>0</v>
      </c>
      <c r="AO2" s="1338">
        <f>'17. Dev. Narr.'!K150</f>
        <v>0</v>
      </c>
      <c r="AP2" s="1338" t="e">
        <f>'19. Development Activities II'!#REF!</f>
        <v>#REF!</v>
      </c>
      <c r="AQ2" s="1633" t="e">
        <f>'19. Development Activities II'!#REF!</f>
        <v>#REF!</v>
      </c>
      <c r="AR2" s="1633" t="e">
        <f>'19. Development Activities II'!#REF!</f>
        <v>#REF!</v>
      </c>
      <c r="AS2" s="1633">
        <f>'7. Site Info Part I'!X69</f>
        <v>0</v>
      </c>
      <c r="AT2" s="1338" t="e">
        <f>'17. Dev. Narr.'!#REF!</f>
        <v>#REF!</v>
      </c>
      <c r="AU2" s="1338" t="e">
        <f>'17. Dev. Narr.'!#REF!</f>
        <v>#REF!</v>
      </c>
      <c r="AV2" s="1338" t="e">
        <f>'17. Dev. Narr.'!#REF!</f>
        <v>#REF!</v>
      </c>
      <c r="AW2" s="1338" t="e">
        <f>'17. Dev. Narr.'!#REF!</f>
        <v>#REF!</v>
      </c>
      <c r="AX2" s="1338" t="e">
        <f>'17. Dev. Narr.'!#REF!</f>
        <v>#REF!</v>
      </c>
      <c r="AY2" s="1950" t="e">
        <f>'17. Dev. Narr.'!#REF!</f>
        <v>#REF!</v>
      </c>
      <c r="AZ2" s="1338">
        <f>'17. Dev. Narr.'!B184</f>
        <v>0</v>
      </c>
      <c r="BA2" s="1338">
        <f>'17. Dev. Narr.'!B186</f>
        <v>0</v>
      </c>
      <c r="BB2" s="1950">
        <f>'17. Dev. Narr.'!B188</f>
        <v>0</v>
      </c>
      <c r="BC2" s="1343">
        <f>'30. Development Cost Schedule'!E194</f>
        <v>0</v>
      </c>
      <c r="BD2" s="1338">
        <f>'6a. Competitive HTC Self Score'!AI6</f>
        <v>0</v>
      </c>
      <c r="BE2" s="1338">
        <f>'6a. Competitive HTC Self Score'!AI7</f>
        <v>0</v>
      </c>
      <c r="BF2" s="1338">
        <f>'6a. Competitive HTC Self Score'!AI8</f>
        <v>0</v>
      </c>
      <c r="BG2" s="1338">
        <f>'6a. Competitive HTC Self Score'!AI13</f>
        <v>0</v>
      </c>
      <c r="BH2" s="1338">
        <f>'6a. Competitive HTC Self Score'!AI14</f>
        <v>0</v>
      </c>
      <c r="BI2" s="1338">
        <f>'6a. Competitive HTC Self Score'!AI15</f>
        <v>0</v>
      </c>
      <c r="BJ2" s="1338">
        <f>'6a. Competitive HTC Self Score'!AI16</f>
        <v>0</v>
      </c>
      <c r="BK2" s="1338">
        <f>'6a. Competitive HTC Self Score'!AI17</f>
        <v>0</v>
      </c>
      <c r="BL2" s="1338">
        <f>'6a. Competitive HTC Self Score'!AI18</f>
        <v>0</v>
      </c>
      <c r="BM2" s="1338">
        <f>'6a. Competitive HTC Self Score'!AI19</f>
        <v>0</v>
      </c>
      <c r="BN2" s="1338">
        <f>'9. Site Info Part II'!U160</f>
        <v>0</v>
      </c>
      <c r="BO2" s="1338">
        <f>'6a. Competitive HTC Self Score'!AI26</f>
        <v>0</v>
      </c>
      <c r="BP2" s="1338">
        <f>'6a. Competitive HTC Self Score'!AI27</f>
        <v>0</v>
      </c>
      <c r="BQ2" s="1338">
        <f>'6a. Competitive HTC Self Score'!AI36</f>
        <v>0</v>
      </c>
      <c r="BR2" s="1338">
        <f>'6a. Competitive HTC Self Score'!AI37</f>
        <v>0</v>
      </c>
      <c r="BS2" s="1338" t="str">
        <f>'6a. Competitive HTC Self Score'!AI38</f>
        <v>0</v>
      </c>
      <c r="BT2" s="1338">
        <f>'6a. Competitive HTC Self Score'!AI39</f>
        <v>0</v>
      </c>
      <c r="BU2" s="1338">
        <f>'6a. Competitive HTC Self Score'!AI40</f>
        <v>0</v>
      </c>
      <c r="BV2" s="1338">
        <f>'6a. Competitive HTC Self Score'!AI41</f>
        <v>0</v>
      </c>
      <c r="BW2" s="1338" t="str">
        <f>'6a. Competitive HTC Self Score'!AI42</f>
        <v>0</v>
      </c>
      <c r="BX2" s="1338" t="str">
        <f>'6a. Competitive HTC Self Score'!AI43</f>
        <v>0</v>
      </c>
      <c r="BY2" s="1950">
        <f>'6a. Competitive HTC Self Score'!AI44</f>
        <v>0</v>
      </c>
      <c r="BZ2" s="1338">
        <f>'6a. Competitive HTC Self Score'!AI47</f>
        <v>0</v>
      </c>
      <c r="CA2" s="1338">
        <f>'7. Site Info Part I'!B7</f>
        <v>0</v>
      </c>
      <c r="CB2" s="1338">
        <f>'7. Site Info Part I'!R7</f>
        <v>0</v>
      </c>
      <c r="CC2" s="1338">
        <f>'7. Site Info Part I'!H9</f>
        <v>0</v>
      </c>
      <c r="CD2" s="1338">
        <f>'7. Site Info Part I'!E9</f>
        <v>0</v>
      </c>
      <c r="CE2" s="1338">
        <f>'7. Site Info Part I'!P9</f>
        <v>0</v>
      </c>
      <c r="CF2" s="1338">
        <f>'7. Site Info Part I'!Y9</f>
        <v>0</v>
      </c>
      <c r="CG2" s="1338">
        <f>'7. Site Info Part I'!B9</f>
        <v>0</v>
      </c>
      <c r="CH2" s="1338">
        <f>'9. Site Info Part II'!B136</f>
        <v>0</v>
      </c>
      <c r="CI2" s="1338">
        <f>'7. Site Info Part I'!B14</f>
        <v>0</v>
      </c>
      <c r="CJ2" s="1338" t="str">
        <f>'7. Site Info Part I'!O14</f>
        <v/>
      </c>
      <c r="CK2" s="1338" t="str">
        <f>'7. Site Info Part I'!R14</f>
        <v/>
      </c>
      <c r="CL2" s="1338" t="str">
        <f>'7. Site Info Part I'!X14</f>
        <v/>
      </c>
      <c r="CM2" s="1338">
        <f>'7. Site Info Part I'!B20</f>
        <v>0</v>
      </c>
      <c r="CN2" s="1338">
        <f>'7. Site Info Part I'!B23</f>
        <v>0</v>
      </c>
      <c r="CO2" s="1338">
        <f>'7. Site Info Part I'!B27</f>
        <v>0</v>
      </c>
      <c r="CP2" s="1338">
        <f>'9. Site Info Part II'!B61</f>
        <v>0</v>
      </c>
      <c r="CQ2" s="1338">
        <f>'9. Site Info Part II'!B64</f>
        <v>0</v>
      </c>
      <c r="CR2" s="1338">
        <f>'9. Site Info Part II'!B67</f>
        <v>0</v>
      </c>
      <c r="CS2" s="1338">
        <f>'9. Site Info Part II'!B73</f>
        <v>0</v>
      </c>
      <c r="CT2" s="1344">
        <f>'14. Elected Officials'!B4</f>
        <v>0</v>
      </c>
      <c r="CU2" s="1338">
        <f>'15. Neighborhood Orgs.'!A4</f>
        <v>0</v>
      </c>
      <c r="CV2" s="1338">
        <f>'14. Elected Officials'!S14</f>
        <v>0</v>
      </c>
      <c r="CW2" s="1338">
        <f>'14. Elected Officials'!S20</f>
        <v>0</v>
      </c>
      <c r="CX2" s="1338">
        <f>'14. Elected Officials'!AM20</f>
        <v>0</v>
      </c>
      <c r="CY2" s="1338">
        <f>'14. Elected Officials'!C22</f>
        <v>0</v>
      </c>
      <c r="CZ2" s="1338">
        <f>'14. Elected Officials'!X22</f>
        <v>0</v>
      </c>
      <c r="DA2" s="1338">
        <f>'14. Elected Officials'!P28</f>
        <v>0</v>
      </c>
      <c r="DB2" s="1345">
        <f>'24. Rent Schedule'!F72</f>
        <v>0</v>
      </c>
      <c r="DC2" s="1345">
        <f>'24. Rent Schedule'!F73</f>
        <v>0</v>
      </c>
      <c r="DD2" s="1345">
        <f>'24. Rent Schedule'!F74</f>
        <v>0</v>
      </c>
      <c r="DE2" s="1345">
        <f>'24. Rent Schedule'!F75</f>
        <v>0</v>
      </c>
      <c r="DF2" s="1345">
        <f>'24. Rent Schedule'!F76</f>
        <v>0</v>
      </c>
      <c r="DG2" s="1345">
        <f>'24. Rent Schedule'!F77</f>
        <v>0</v>
      </c>
      <c r="DH2" s="1345">
        <f>'24. Rent Schedule'!F78</f>
        <v>0</v>
      </c>
      <c r="DI2" s="1345">
        <f>'24. Rent Schedule'!F80</f>
        <v>0</v>
      </c>
      <c r="DJ2" s="1345">
        <f>'24. Rent Schedule'!F81</f>
        <v>0</v>
      </c>
      <c r="DK2" s="1345">
        <f>'24. Rent Schedule'!F82</f>
        <v>0</v>
      </c>
      <c r="DL2" s="1345">
        <f>'24. Rent Schedule'!F79</f>
        <v>0</v>
      </c>
      <c r="DM2" s="1345">
        <f>'24. Rent Schedule'!F83</f>
        <v>0</v>
      </c>
      <c r="DN2" s="1345">
        <f>'24. Rent Schedule'!V8</f>
        <v>0</v>
      </c>
      <c r="DO2" s="1345">
        <f>'24. Rent Schedule'!N72</f>
        <v>0</v>
      </c>
      <c r="DP2" s="1345">
        <f ca="1">'24. Rent Schedule'!N73</f>
        <v>0</v>
      </c>
      <c r="DQ2" s="1345">
        <f ca="1">'24. Rent Schedule'!N74</f>
        <v>0</v>
      </c>
      <c r="DR2" s="1345">
        <f ca="1">'24. Rent Schedule'!N75</f>
        <v>0</v>
      </c>
      <c r="DS2" s="1345">
        <f ca="1">'24. Rent Schedule'!N76</f>
        <v>0</v>
      </c>
      <c r="DT2" s="1345">
        <f ca="1">'24. Rent Schedule'!N77</f>
        <v>0</v>
      </c>
      <c r="DU2" s="1345">
        <f ca="1">'24. Rent Schedule'!N78</f>
        <v>0</v>
      </c>
      <c r="DV2" s="1345">
        <f ca="1">'24. Rent Schedule'!N80</f>
        <v>0</v>
      </c>
      <c r="DW2" s="1345">
        <f ca="1">'24. Rent Schedule'!N82</f>
        <v>0</v>
      </c>
      <c r="DX2" s="1345">
        <f>'24. Rent Schedule'!N83</f>
        <v>0</v>
      </c>
      <c r="DY2" s="1345">
        <f>'24. Rent Schedule'!N85</f>
        <v>0</v>
      </c>
      <c r="DZ2" s="1345">
        <f>'24. Rent Schedule'!N86</f>
        <v>0</v>
      </c>
      <c r="EA2" s="1345">
        <f>'24. Rent Schedule'!N87</f>
        <v>0</v>
      </c>
      <c r="EB2" s="1345">
        <f>'24. Rent Schedule'!N89</f>
        <v>0</v>
      </c>
      <c r="EC2" s="1345">
        <f>'24. Rent Schedule'!N90</f>
        <v>0</v>
      </c>
      <c r="ED2" s="1345">
        <f>'24. Rent Schedule'!N91</f>
        <v>0</v>
      </c>
      <c r="EE2" s="1345">
        <f>'24. Rent Schedule'!N92</f>
        <v>0</v>
      </c>
      <c r="EF2" s="1345">
        <f>'24. Rent Schedule'!F84</f>
        <v>0</v>
      </c>
      <c r="EG2" s="1345">
        <f>'24. Rent Schedule'!F86</f>
        <v>0</v>
      </c>
      <c r="EH2" s="1345">
        <f>'24. Rent Schedule'!F85</f>
        <v>0</v>
      </c>
      <c r="EI2" s="1345">
        <f>'24. Rent Schedule'!F88</f>
        <v>0</v>
      </c>
      <c r="EJ2" s="1338">
        <f>'24. Rent Schedule'!F96</f>
        <v>0</v>
      </c>
      <c r="EK2" s="1338">
        <f>'24. Rent Schedule'!F97</f>
        <v>0</v>
      </c>
      <c r="EL2" s="1338">
        <f>'24. Rent Schedule'!F98</f>
        <v>0</v>
      </c>
      <c r="EM2" s="1338">
        <f>'24. Rent Schedule'!F99</f>
        <v>0</v>
      </c>
      <c r="EN2" s="1338">
        <f>'24. Rent Schedule'!F100</f>
        <v>0</v>
      </c>
      <c r="EO2" s="1338">
        <f>'24. Rent Schedule'!F101</f>
        <v>0</v>
      </c>
      <c r="EP2" s="1346" t="e">
        <f>'24. Rent Schedule'!K97</f>
        <v>#DIV/0!</v>
      </c>
      <c r="EQ2" s="1346" t="e">
        <f>'24. Rent Schedule'!K99</f>
        <v>#DIV/0!</v>
      </c>
      <c r="ER2" s="1346" t="e">
        <f>'24. Rent Schedule'!K101</f>
        <v>#DIV/0!</v>
      </c>
      <c r="ES2" s="1345">
        <f>'24. Rent Schedule'!J55</f>
        <v>0</v>
      </c>
      <c r="ET2" s="1338">
        <f>'34. Financing Scoring'!B8</f>
        <v>0</v>
      </c>
      <c r="EU2" s="1338">
        <f>'23. BldgUnit Config'!E7</f>
        <v>0</v>
      </c>
      <c r="EV2" s="1338">
        <f>'23. BldgUnit Config'!J7</f>
        <v>0</v>
      </c>
      <c r="EW2" s="1338">
        <f>'23. BldgUnit Config'!M7</f>
        <v>0</v>
      </c>
      <c r="EX2" s="1338">
        <f>'23. BldgUnit Config'!S7</f>
        <v>0</v>
      </c>
      <c r="EY2" s="1338">
        <f>'23. BldgUnit Config'!E9</f>
        <v>0</v>
      </c>
      <c r="EZ2" s="1338">
        <f>'23. BldgUnit Config'!J9</f>
        <v>0</v>
      </c>
      <c r="FA2" s="1338">
        <f>'23. BldgUnit Config'!M9</f>
        <v>0</v>
      </c>
      <c r="FB2" s="1338">
        <f>'23. BldgUnit Config'!S9</f>
        <v>0</v>
      </c>
      <c r="FC2" s="1338">
        <f>'23. BldgUnit Config'!BC4</f>
        <v>0</v>
      </c>
      <c r="FD2" s="1338">
        <f>'38. List of Orgs and Principals'!J14</f>
        <v>0</v>
      </c>
      <c r="FE2" s="1338">
        <f>'38. List of Orgs and Principals'!G16</f>
        <v>0</v>
      </c>
      <c r="FF2" s="1338">
        <f>'38. List of Orgs and Principals'!T16</f>
        <v>0</v>
      </c>
      <c r="FG2" s="1338">
        <f>'38. List of Orgs and Principals'!AA16</f>
        <v>0</v>
      </c>
      <c r="FH2" s="1338">
        <f>'38. List of Orgs and Principals'!AD16</f>
        <v>0</v>
      </c>
      <c r="FI2" s="1338">
        <f>'38. List of Orgs and Principals'!K24</f>
        <v>0</v>
      </c>
      <c r="FJ2" s="1338">
        <f>'38. List of Orgs and Principals'!AC24</f>
        <v>0</v>
      </c>
      <c r="FK2" s="1338">
        <f>'38. List of Orgs and Principals'!Q28</f>
        <v>0</v>
      </c>
      <c r="FL2" s="1338">
        <f>'38. List of Orgs and Principals'!K68</f>
        <v>0</v>
      </c>
      <c r="FM2" s="1338">
        <f>'38. List of Orgs and Principals'!AC68</f>
        <v>0</v>
      </c>
      <c r="FN2" s="1338">
        <f>'38. List of Orgs and Principals'!Q72</f>
        <v>0</v>
      </c>
      <c r="FO2" s="1338">
        <f>'38. List of Orgs and Principals'!K112</f>
        <v>0</v>
      </c>
      <c r="FP2" s="1338">
        <f>'38. List of Orgs and Principals'!AC112</f>
        <v>0</v>
      </c>
      <c r="FQ2" s="1338">
        <f>'38. List of Orgs and Principals'!Q116</f>
        <v>0</v>
      </c>
      <c r="FR2" s="1338">
        <f>'38. List of Orgs and Principals'!K155</f>
        <v>0</v>
      </c>
      <c r="FS2" s="1338">
        <f>'38. List of Orgs and Principals'!AC155</f>
        <v>0</v>
      </c>
      <c r="FT2" s="1338">
        <f>'38. List of Orgs and Principals'!Q159</f>
        <v>0</v>
      </c>
      <c r="FU2" s="1338">
        <f>'38. List of Orgs and Principals'!K199</f>
        <v>0</v>
      </c>
      <c r="FV2" s="1338">
        <f>'38. List of Orgs and Principals'!AC199</f>
        <v>0</v>
      </c>
      <c r="FW2" s="1338">
        <f>'38. List of Orgs and Principals'!Q203</f>
        <v>0</v>
      </c>
      <c r="FX2" s="1338">
        <f>'42. Dev Team'!B11</f>
        <v>0</v>
      </c>
      <c r="FY2" s="1338">
        <f>'42. Dev Team'!N11</f>
        <v>0</v>
      </c>
      <c r="FZ2" s="1338">
        <f>'42. Dev Team'!B13</f>
        <v>0</v>
      </c>
      <c r="GA2" s="1338">
        <f>'42. Dev Team'!AH18</f>
        <v>0</v>
      </c>
      <c r="GB2" s="1338">
        <f>'42. Dev Team'!B21</f>
        <v>0</v>
      </c>
      <c r="GC2" s="1338">
        <f>'42. Dev Team'!N21</f>
        <v>0</v>
      </c>
      <c r="GD2" s="1338">
        <f>'42. Dev Team'!B23</f>
        <v>0</v>
      </c>
      <c r="GE2" s="1338">
        <f>'42. Dev Team'!AH28</f>
        <v>0</v>
      </c>
      <c r="GF2" s="1338">
        <f>'42. Dev Team'!B31</f>
        <v>0</v>
      </c>
      <c r="GG2" s="1338">
        <f>'42. Dev Team'!N31</f>
        <v>0</v>
      </c>
      <c r="GH2" s="1338">
        <f>'42. Dev Team'!B33</f>
        <v>0</v>
      </c>
      <c r="GI2" s="1338">
        <f>'42. Dev Team'!AH38</f>
        <v>0</v>
      </c>
      <c r="GJ2" s="1338">
        <f>'42. Dev Team'!B41</f>
        <v>0</v>
      </c>
      <c r="GK2" s="1338">
        <f>'42. Dev Team'!N41</f>
        <v>0</v>
      </c>
      <c r="GL2" s="1338">
        <f>'42. Dev Team'!B43</f>
        <v>0</v>
      </c>
      <c r="GM2" s="1338">
        <f>'42. Dev Team'!AH48</f>
        <v>0</v>
      </c>
      <c r="GN2" s="1338">
        <f>'42. Dev Team'!B51</f>
        <v>0</v>
      </c>
      <c r="GO2" s="1338">
        <f>'42. Dev Team'!N51</f>
        <v>0</v>
      </c>
      <c r="GP2" s="1338">
        <f>'42. Dev Team'!B53</f>
        <v>0</v>
      </c>
      <c r="GQ2" s="1338">
        <f>'42. Dev Team'!AH58</f>
        <v>0</v>
      </c>
      <c r="GR2" s="1338">
        <f>'42. Dev Team'!B61</f>
        <v>0</v>
      </c>
      <c r="GS2" s="1338">
        <f>'42. Dev Team'!N61</f>
        <v>0</v>
      </c>
      <c r="GT2" s="1338">
        <f>'42. Dev Team'!B63</f>
        <v>0</v>
      </c>
      <c r="GU2" s="1338">
        <f>'42. Dev Team'!AH68</f>
        <v>0</v>
      </c>
      <c r="GV2" s="1338">
        <f>'42. Dev Team'!B71</f>
        <v>0</v>
      </c>
      <c r="GW2" s="1338">
        <f>'42. Dev Team'!N71</f>
        <v>0</v>
      </c>
      <c r="GX2" s="1338">
        <f>'42. Dev Team'!B73</f>
        <v>0</v>
      </c>
      <c r="GY2" s="1338">
        <f>'42. Dev Team'!AH78</f>
        <v>0</v>
      </c>
      <c r="GZ2" s="1338">
        <f>'42. Dev Team'!B81</f>
        <v>0</v>
      </c>
      <c r="HA2" s="1338">
        <f>'42. Dev Team'!N81</f>
        <v>0</v>
      </c>
      <c r="HB2" s="1338">
        <f>'42. Dev Team'!B83</f>
        <v>0</v>
      </c>
      <c r="HC2" s="1338">
        <f>'42. Dev Team'!AH88</f>
        <v>0</v>
      </c>
      <c r="HD2" s="1338">
        <f>'42. Dev Team'!B91</f>
        <v>0</v>
      </c>
      <c r="HE2" s="1338">
        <f>'42. Dev Team'!N91</f>
        <v>0</v>
      </c>
      <c r="HF2" s="1338">
        <f>'42. Dev Team'!B93</f>
        <v>0</v>
      </c>
      <c r="HG2" s="1338">
        <f>'42. Dev Team'!AH98</f>
        <v>0</v>
      </c>
      <c r="HH2" s="1338">
        <f>'42. Dev Team'!B101</f>
        <v>0</v>
      </c>
      <c r="HI2" s="1338">
        <f>'42. Dev Team'!N101</f>
        <v>0</v>
      </c>
      <c r="HJ2" s="1338">
        <f>'42. Dev Team'!B103</f>
        <v>0</v>
      </c>
      <c r="HK2" s="1338">
        <f>'42. Dev Team'!AH108</f>
        <v>0</v>
      </c>
      <c r="HL2" s="1338">
        <f>'42. Dev Team'!B111</f>
        <v>0</v>
      </c>
      <c r="HM2" s="1338">
        <f>'42. Dev Team'!N111</f>
        <v>0</v>
      </c>
      <c r="HN2" s="1338">
        <f>'42. Dev Team'!B113</f>
        <v>0</v>
      </c>
      <c r="HO2" s="1338">
        <f>'42. Dev Team'!AH118</f>
        <v>0</v>
      </c>
      <c r="HP2" s="1338">
        <f>'42. Dev Team'!B121</f>
        <v>0</v>
      </c>
      <c r="HQ2" s="1338">
        <f>'42. Dev Team'!N121</f>
        <v>0</v>
      </c>
      <c r="HR2" s="1338">
        <f>'42. Dev Team'!B123</f>
        <v>0</v>
      </c>
      <c r="HS2" s="1950">
        <f>'42. Dev Team'!AF121</f>
        <v>0</v>
      </c>
      <c r="HT2" s="1338">
        <f>'42. Dev Team'!AH128</f>
        <v>0</v>
      </c>
      <c r="HU2" s="1338">
        <f>'42. Dev Team'!B131</f>
        <v>0</v>
      </c>
      <c r="HV2" s="1338">
        <f>'42. Dev Team'!N131</f>
        <v>0</v>
      </c>
      <c r="HW2" s="1338">
        <f>'42. Dev Team'!B133</f>
        <v>0</v>
      </c>
      <c r="HX2" s="1338">
        <f>'42. Dev Team'!AH138</f>
        <v>0</v>
      </c>
      <c r="HY2" s="1338">
        <f>'42. Dev Team'!B151</f>
        <v>0</v>
      </c>
      <c r="HZ2" s="1338">
        <f>'42. Dev Team'!N151</f>
        <v>0</v>
      </c>
      <c r="IA2" s="1338">
        <f>'42. Dev Team'!B153</f>
        <v>0</v>
      </c>
      <c r="IB2" s="1338">
        <f>'42. Dev Team'!AH158</f>
        <v>0</v>
      </c>
      <c r="IC2" s="1338">
        <f>'42. Dev Team'!B161</f>
        <v>0</v>
      </c>
      <c r="ID2" s="1338">
        <f>'42. Dev Team'!N161</f>
        <v>0</v>
      </c>
      <c r="IE2" s="1338">
        <f>'42. Dev Team'!B163</f>
        <v>0</v>
      </c>
      <c r="IF2" s="1338">
        <f>'42. Dev Team'!AH168</f>
        <v>0</v>
      </c>
      <c r="IG2" s="1338">
        <f>'42. Dev Team'!B171</f>
        <v>0</v>
      </c>
      <c r="IH2" s="1338">
        <f>'42. Dev Team'!N171</f>
        <v>0</v>
      </c>
      <c r="II2" s="1338">
        <f>'42. Dev Team'!B173</f>
        <v>0</v>
      </c>
      <c r="IJ2" s="1338">
        <f>'42. Dev Team'!AH178</f>
        <v>0</v>
      </c>
      <c r="IK2" s="1338">
        <f>'42. Dev Team'!B191</f>
        <v>0</v>
      </c>
      <c r="IL2" s="1338">
        <f>'42. Dev Team'!N191</f>
        <v>0</v>
      </c>
      <c r="IM2" s="1338">
        <f>'42. Dev Team'!B193</f>
        <v>0</v>
      </c>
      <c r="IN2" s="1338">
        <f>'42. Dev Team'!AH198</f>
        <v>0</v>
      </c>
      <c r="IO2" s="1338">
        <f>'42. Dev Team'!B141</f>
        <v>0</v>
      </c>
      <c r="IP2" s="1338">
        <f>'42. Dev Team'!N141</f>
        <v>0</v>
      </c>
      <c r="IQ2" s="1338">
        <f>'42. Dev Team'!AF141</f>
        <v>0</v>
      </c>
      <c r="IR2" s="1338">
        <f>'42. Dev Team'!B143</f>
        <v>0</v>
      </c>
      <c r="IS2" s="949">
        <f>'46. Community Input'!B6</f>
        <v>0</v>
      </c>
      <c r="IT2" s="949">
        <f>'46. Community Input'!B23</f>
        <v>0</v>
      </c>
      <c r="IU2" s="949">
        <f>'46. Community Input'!B32</f>
        <v>0</v>
      </c>
      <c r="IV2" s="949">
        <f>'46. Community Input'!C35</f>
        <v>0</v>
      </c>
      <c r="IW2" s="949">
        <f>'46. Community Input'!AI36</f>
        <v>0</v>
      </c>
      <c r="IX2" s="949">
        <f>'46. Community Input'!AI38</f>
        <v>0</v>
      </c>
      <c r="IY2" s="949">
        <f>'46. Community Input'!C41</f>
        <v>0</v>
      </c>
      <c r="IZ2" s="949">
        <f>'46. Community Input'!AI42</f>
        <v>0</v>
      </c>
      <c r="JA2" s="949">
        <f>'46. Community Input'!AI44</f>
        <v>0</v>
      </c>
      <c r="JB2" s="949">
        <f>'46. Community Input'!C47</f>
        <v>0</v>
      </c>
      <c r="JC2" s="949">
        <f>'46. Community Input'!AI48</f>
        <v>0</v>
      </c>
      <c r="JD2" s="949">
        <f>'46. Community Input'!AI50</f>
        <v>0</v>
      </c>
      <c r="JE2" s="949">
        <f>'46. Community Input'!C53</f>
        <v>0</v>
      </c>
      <c r="JF2" s="949">
        <f>'46. Community Input'!C53</f>
        <v>0</v>
      </c>
      <c r="JG2" s="949">
        <f>'46. Community Input'!AI54</f>
        <v>0</v>
      </c>
      <c r="JH2" s="949">
        <f>'46. Community Input'!C59</f>
        <v>0</v>
      </c>
      <c r="JI2" s="949">
        <f>'46. Community Input'!AI60</f>
        <v>0</v>
      </c>
      <c r="JJ2" s="949">
        <f>'46. Community Input'!AI62</f>
        <v>0</v>
      </c>
      <c r="JK2" s="949">
        <f>'46. Community Input'!C65</f>
        <v>0</v>
      </c>
      <c r="JL2" s="949">
        <f>'46. Community Input'!AI66</f>
        <v>0</v>
      </c>
      <c r="JM2" s="949">
        <f>'46. Community Input'!AI68</f>
        <v>0</v>
      </c>
      <c r="JN2" s="949">
        <f>'9. Site Info Part II'!B142</f>
        <v>0</v>
      </c>
      <c r="JO2" s="949">
        <f>'47. Third Party'!G44</f>
        <v>0</v>
      </c>
      <c r="JP2" s="949">
        <f>'47. Third Party'!P44</f>
        <v>0</v>
      </c>
    </row>
  </sheetData>
  <pageMargins left="0.7" right="0.7" top="0.75" bottom="0.75" header="0.3" footer="0.3"/>
  <pageSetup orientation="portrait" horizontalDpi="1200" verticalDpi="1200" r:id="rId1"/>
  <ignoredErrors>
    <ignoredError sqref="Z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rgb="FFFF0000"/>
  </sheetPr>
  <dimension ref="A1:Y755"/>
  <sheetViews>
    <sheetView showGridLines="0" zoomScaleNormal="100" workbookViewId="0">
      <selection sqref="A1:L3"/>
    </sheetView>
  </sheetViews>
  <sheetFormatPr defaultColWidth="9.109375" defaultRowHeight="14.4" x14ac:dyDescent="0.3"/>
  <cols>
    <col min="1" max="2" width="3.33203125" style="1357" customWidth="1"/>
    <col min="3" max="9" width="9.109375" style="1357"/>
    <col min="10" max="10" width="13" style="1357" customWidth="1"/>
    <col min="11" max="11" width="6.6640625" style="1357" customWidth="1"/>
    <col min="12" max="12" width="12.109375" style="1357" customWidth="1"/>
    <col min="13" max="13" width="0.5546875" style="1357" customWidth="1"/>
    <col min="14" max="16384" width="9.109375" style="1357"/>
  </cols>
  <sheetData>
    <row r="1" spans="1:25" ht="15" customHeight="1" x14ac:dyDescent="0.3">
      <c r="A1" s="3820" t="s">
        <v>2140</v>
      </c>
      <c r="B1" s="3821"/>
      <c r="C1" s="3821"/>
      <c r="D1" s="3821"/>
      <c r="E1" s="3821"/>
      <c r="F1" s="3821"/>
      <c r="G1" s="3821"/>
      <c r="H1" s="3821"/>
      <c r="I1" s="3821"/>
      <c r="J1" s="3821"/>
      <c r="K1" s="3821"/>
      <c r="L1" s="3822"/>
    </row>
    <row r="2" spans="1:25" ht="4.5" customHeight="1" x14ac:dyDescent="0.3">
      <c r="A2" s="3823"/>
      <c r="B2" s="3824"/>
      <c r="C2" s="3824"/>
      <c r="D2" s="3824"/>
      <c r="E2" s="3824"/>
      <c r="F2" s="3824"/>
      <c r="G2" s="3824"/>
      <c r="H2" s="3824"/>
      <c r="I2" s="3824"/>
      <c r="J2" s="3824"/>
      <c r="K2" s="3824"/>
      <c r="L2" s="3825"/>
    </row>
    <row r="3" spans="1:25" ht="21" customHeight="1" thickBot="1" x14ac:dyDescent="0.35">
      <c r="A3" s="3826"/>
      <c r="B3" s="3827"/>
      <c r="C3" s="3827"/>
      <c r="D3" s="3827"/>
      <c r="E3" s="3827"/>
      <c r="F3" s="3827"/>
      <c r="G3" s="3827"/>
      <c r="H3" s="3827"/>
      <c r="I3" s="3827"/>
      <c r="J3" s="3827"/>
      <c r="K3" s="3827"/>
      <c r="L3" s="3828"/>
    </row>
    <row r="4" spans="1:25" s="1918" customFormat="1" ht="4.5" customHeight="1" x14ac:dyDescent="0.3">
      <c r="A4" s="3795" t="s">
        <v>2653</v>
      </c>
      <c r="B4" s="3831"/>
      <c r="C4" s="3831"/>
      <c r="D4" s="3831"/>
      <c r="E4" s="3831"/>
      <c r="F4" s="3831"/>
      <c r="G4" s="3831"/>
      <c r="H4" s="3831"/>
      <c r="I4" s="3831"/>
      <c r="J4" s="3831"/>
      <c r="K4" s="3831"/>
      <c r="L4" s="3831"/>
    </row>
    <row r="5" spans="1:25" s="1918" customFormat="1" ht="37.950000000000003" customHeight="1" thickBot="1" x14ac:dyDescent="0.35">
      <c r="A5" s="3831"/>
      <c r="B5" s="3831"/>
      <c r="C5" s="3831"/>
      <c r="D5" s="3831"/>
      <c r="E5" s="3831"/>
      <c r="F5" s="3831"/>
      <c r="G5" s="3831"/>
      <c r="H5" s="3831"/>
      <c r="I5" s="3831"/>
      <c r="J5" s="3831"/>
      <c r="K5" s="3831"/>
      <c r="L5" s="3831"/>
    </row>
    <row r="6" spans="1:25" ht="15" customHeight="1" thickBot="1" x14ac:dyDescent="0.35">
      <c r="A6" s="1069"/>
      <c r="B6" s="3814" t="s">
        <v>1164</v>
      </c>
      <c r="C6" s="2991"/>
      <c r="D6" s="2991"/>
      <c r="E6" s="1360"/>
      <c r="F6" s="1360"/>
      <c r="G6" s="1360"/>
      <c r="H6" s="1360"/>
      <c r="I6" s="1360"/>
      <c r="J6" s="1360"/>
      <c r="K6" s="1360"/>
      <c r="N6" s="3852" t="s">
        <v>2000</v>
      </c>
      <c r="O6" s="3853"/>
      <c r="P6" s="3853"/>
      <c r="Q6" s="3853"/>
      <c r="R6" s="3853"/>
      <c r="S6" s="3853"/>
      <c r="T6" s="3854"/>
    </row>
    <row r="7" spans="1:25" ht="4.5" customHeight="1" thickBot="1" x14ac:dyDescent="0.35">
      <c r="A7" s="1360"/>
      <c r="B7" s="1360"/>
      <c r="C7" s="1360"/>
      <c r="D7" s="1360"/>
      <c r="E7" s="1360"/>
      <c r="F7" s="1360"/>
      <c r="G7" s="1360"/>
      <c r="H7" s="1360"/>
      <c r="I7" s="1360"/>
      <c r="J7" s="1360"/>
      <c r="K7" s="1360"/>
      <c r="N7" s="3855"/>
      <c r="O7" s="3856"/>
      <c r="P7" s="3856"/>
      <c r="Q7" s="3856"/>
      <c r="R7" s="3856"/>
      <c r="S7" s="3856"/>
      <c r="T7" s="3857"/>
      <c r="U7" s="1247"/>
      <c r="V7" s="1247"/>
      <c r="W7" s="1247"/>
      <c r="X7" s="1247"/>
      <c r="Y7" s="1247"/>
    </row>
    <row r="8" spans="1:25" ht="15" customHeight="1" thickBot="1" x14ac:dyDescent="0.35">
      <c r="A8" s="1135"/>
      <c r="B8" s="1069"/>
      <c r="C8" s="3849" t="s">
        <v>1994</v>
      </c>
      <c r="D8" s="3850"/>
      <c r="E8" s="3850"/>
      <c r="F8" s="3850"/>
      <c r="G8" s="1360"/>
      <c r="H8" s="1360"/>
      <c r="I8" s="1360"/>
      <c r="J8" s="1360"/>
      <c r="K8" s="1360"/>
      <c r="N8" s="3855"/>
      <c r="O8" s="3856"/>
      <c r="P8" s="3856"/>
      <c r="Q8" s="3856"/>
      <c r="R8" s="3856"/>
      <c r="S8" s="3856"/>
      <c r="T8" s="3857"/>
      <c r="V8" s="1676"/>
      <c r="W8" s="1676"/>
      <c r="X8" s="1676"/>
      <c r="Y8" s="1247"/>
    </row>
    <row r="9" spans="1:25" ht="4.5" customHeight="1" thickBot="1" x14ac:dyDescent="0.35">
      <c r="A9" s="1360"/>
      <c r="B9" s="1360"/>
      <c r="C9" s="1360"/>
      <c r="D9" s="1360"/>
      <c r="E9" s="1360"/>
      <c r="F9" s="1360"/>
      <c r="G9" s="1360"/>
      <c r="H9" s="1360"/>
      <c r="I9" s="1360"/>
      <c r="J9" s="1360"/>
      <c r="K9" s="1360"/>
      <c r="N9" s="3855"/>
      <c r="O9" s="3856"/>
      <c r="P9" s="3856"/>
      <c r="Q9" s="3856"/>
      <c r="R9" s="3856"/>
      <c r="S9" s="3856"/>
      <c r="T9" s="3857"/>
      <c r="V9" s="1676"/>
      <c r="W9" s="1676"/>
      <c r="X9" s="1676"/>
      <c r="Y9" s="1247"/>
    </row>
    <row r="10" spans="1:25" ht="15" customHeight="1" thickBot="1" x14ac:dyDescent="0.35">
      <c r="A10" s="1360"/>
      <c r="B10" s="1069"/>
      <c r="C10" s="2783" t="s">
        <v>2510</v>
      </c>
      <c r="D10" s="2783"/>
      <c r="E10" s="2783"/>
      <c r="F10" s="2783"/>
      <c r="G10" s="2783"/>
      <c r="H10" s="2783"/>
      <c r="I10" s="2783"/>
      <c r="J10" s="2783"/>
      <c r="K10" s="2783"/>
      <c r="L10" s="2783"/>
      <c r="N10" s="3855"/>
      <c r="O10" s="3856"/>
      <c r="P10" s="3856"/>
      <c r="Q10" s="3856"/>
      <c r="R10" s="3856"/>
      <c r="S10" s="3856"/>
      <c r="T10" s="3857"/>
      <c r="U10"/>
    </row>
    <row r="11" spans="1:25" ht="15" customHeight="1" thickBot="1" x14ac:dyDescent="0.35">
      <c r="A11" s="1360"/>
      <c r="B11" s="1360"/>
      <c r="C11" s="2783"/>
      <c r="D11" s="2783"/>
      <c r="E11" s="2783"/>
      <c r="F11" s="2783"/>
      <c r="G11" s="2783"/>
      <c r="H11" s="2783"/>
      <c r="I11" s="2783"/>
      <c r="J11" s="2783"/>
      <c r="K11" s="2783"/>
      <c r="L11" s="2783"/>
      <c r="N11" s="3858"/>
      <c r="O11" s="3859"/>
      <c r="P11" s="3859"/>
      <c r="Q11" s="3859"/>
      <c r="R11" s="3859"/>
      <c r="S11" s="3859"/>
      <c r="T11" s="3860"/>
    </row>
    <row r="12" spans="1:25" ht="15" customHeight="1" thickBot="1" x14ac:dyDescent="0.35">
      <c r="A12" s="1360"/>
      <c r="B12" s="1069"/>
      <c r="C12" s="3422" t="s">
        <v>2145</v>
      </c>
      <c r="D12" s="3829"/>
      <c r="E12" s="3829"/>
      <c r="F12" s="3829"/>
      <c r="G12" s="3829"/>
      <c r="H12" s="3829"/>
      <c r="I12" s="3829"/>
      <c r="J12" s="3829"/>
      <c r="K12" s="3829"/>
      <c r="L12" s="3829"/>
      <c r="N12" s="1676"/>
      <c r="O12" s="1676"/>
      <c r="P12" s="1676"/>
      <c r="Q12" s="1676"/>
      <c r="R12" s="1676"/>
      <c r="S12" s="1676"/>
      <c r="T12" s="1676"/>
      <c r="U12" s="1676"/>
    </row>
    <row r="13" spans="1:25" s="1737" customFormat="1" ht="4.5" customHeight="1" thickBot="1" x14ac:dyDescent="0.35">
      <c r="A13" s="1739"/>
      <c r="B13" s="1739"/>
      <c r="C13" s="1739"/>
      <c r="D13" s="1739"/>
      <c r="E13" s="1739"/>
      <c r="F13" s="1739"/>
      <c r="G13" s="1739"/>
      <c r="H13" s="1739"/>
      <c r="I13" s="1739"/>
      <c r="J13" s="1739"/>
      <c r="K13" s="1739"/>
      <c r="V13" s="1676"/>
      <c r="W13" s="1676"/>
      <c r="X13" s="1676"/>
      <c r="Y13" s="1247"/>
    </row>
    <row r="14" spans="1:25" s="1746" customFormat="1" ht="15.75" customHeight="1" thickBot="1" x14ac:dyDescent="0.35">
      <c r="B14" s="1747"/>
      <c r="C14" s="3851" t="s">
        <v>2277</v>
      </c>
      <c r="D14" s="3851"/>
      <c r="E14" s="3851"/>
      <c r="F14" s="3851"/>
      <c r="G14" s="3851"/>
      <c r="H14" s="3851"/>
      <c r="I14" s="3851"/>
      <c r="J14" s="3851"/>
      <c r="K14" s="3851"/>
      <c r="L14" s="3851"/>
      <c r="N14" s="3838" t="s">
        <v>2511</v>
      </c>
      <c r="O14" s="3839"/>
      <c r="P14" s="3839"/>
      <c r="Q14" s="3839"/>
      <c r="R14" s="3839"/>
      <c r="S14" s="3839"/>
      <c r="T14" s="3840"/>
    </row>
    <row r="15" spans="1:25" s="1746" customFormat="1" ht="15" thickBot="1" x14ac:dyDescent="0.35">
      <c r="C15" s="3851"/>
      <c r="D15" s="3851"/>
      <c r="E15" s="3851"/>
      <c r="F15" s="3851"/>
      <c r="G15" s="3851"/>
      <c r="H15" s="3851"/>
      <c r="I15" s="3851"/>
      <c r="J15" s="3851"/>
      <c r="K15" s="3851"/>
      <c r="L15" s="3851"/>
      <c r="N15" s="3841"/>
      <c r="O15" s="3842"/>
      <c r="P15" s="3842"/>
      <c r="Q15" s="3842"/>
      <c r="R15" s="3842"/>
      <c r="S15" s="3842"/>
      <c r="T15" s="3843"/>
    </row>
    <row r="16" spans="1:25" s="1746" customFormat="1" ht="15" customHeight="1" thickBot="1" x14ac:dyDescent="0.35">
      <c r="B16" s="1747"/>
      <c r="C16" s="3815" t="s">
        <v>2141</v>
      </c>
      <c r="D16" s="3815"/>
      <c r="E16" s="3815"/>
      <c r="F16" s="3815"/>
      <c r="G16" s="3815"/>
      <c r="H16" s="3815"/>
      <c r="I16" s="3815"/>
      <c r="J16" s="3815"/>
      <c r="K16" s="3815"/>
      <c r="L16" s="3815"/>
      <c r="N16" s="3841"/>
      <c r="O16" s="3842"/>
      <c r="P16" s="3842"/>
      <c r="Q16" s="3842"/>
      <c r="R16" s="3842"/>
      <c r="S16" s="3842"/>
      <c r="T16" s="3843"/>
    </row>
    <row r="17" spans="1:25" s="1746" customFormat="1" ht="18.600000000000001" customHeight="1" thickBot="1" x14ac:dyDescent="0.35">
      <c r="C17" s="3815"/>
      <c r="D17" s="3815"/>
      <c r="E17" s="3815"/>
      <c r="F17" s="3815"/>
      <c r="G17" s="3815"/>
      <c r="H17" s="3815"/>
      <c r="I17" s="3815"/>
      <c r="J17" s="3815"/>
      <c r="K17" s="3815"/>
      <c r="L17" s="3815"/>
      <c r="N17" s="3844"/>
      <c r="O17" s="3845"/>
      <c r="P17" s="3845"/>
      <c r="Q17" s="3845"/>
      <c r="R17" s="3845"/>
      <c r="S17" s="3845"/>
      <c r="T17" s="3846"/>
    </row>
    <row r="18" spans="1:25" s="1737" customFormat="1" ht="15" customHeight="1" thickBot="1" x14ac:dyDescent="0.35">
      <c r="A18" s="1739"/>
      <c r="B18" s="1069"/>
      <c r="C18" s="3816" t="s">
        <v>2143</v>
      </c>
      <c r="D18" s="3816"/>
      <c r="E18" s="3816"/>
      <c r="F18" s="3816"/>
      <c r="G18" s="3816"/>
      <c r="H18" s="3816"/>
      <c r="I18" s="3816"/>
      <c r="J18" s="3816"/>
      <c r="K18" s="3816"/>
      <c r="L18" s="3816"/>
      <c r="N18" s="1676"/>
      <c r="O18" s="1676"/>
      <c r="P18" s="1676"/>
      <c r="Q18" s="1676"/>
      <c r="R18" s="1676"/>
      <c r="S18" s="1676"/>
      <c r="T18" s="1676"/>
    </row>
    <row r="19" spans="1:25" s="1737" customFormat="1" ht="4.5" customHeight="1" thickBot="1" x14ac:dyDescent="0.35">
      <c r="A19" s="1739"/>
      <c r="B19" s="1739"/>
      <c r="C19" s="3816"/>
      <c r="D19" s="3816"/>
      <c r="E19" s="3816"/>
      <c r="F19" s="3816"/>
      <c r="G19" s="3816"/>
      <c r="H19" s="3816"/>
      <c r="I19" s="3816"/>
      <c r="J19" s="3816"/>
      <c r="K19" s="3816"/>
      <c r="L19" s="3816"/>
      <c r="N19" s="1676"/>
      <c r="O19" s="1676"/>
      <c r="P19" s="1676"/>
      <c r="Q19" s="1676"/>
      <c r="R19" s="1676"/>
      <c r="S19" s="1676"/>
      <c r="T19" s="1676"/>
    </row>
    <row r="20" spans="1:25" s="1737" customFormat="1" ht="15" customHeight="1" thickBot="1" x14ac:dyDescent="0.35">
      <c r="A20" s="1739"/>
      <c r="B20" s="1069"/>
      <c r="C20" s="3847" t="s">
        <v>2146</v>
      </c>
      <c r="D20" s="3848"/>
      <c r="E20" s="3848"/>
      <c r="F20" s="3848"/>
      <c r="G20" s="3848"/>
      <c r="H20" s="3848"/>
      <c r="I20" s="3848"/>
      <c r="J20" s="3848"/>
      <c r="K20" s="3848"/>
      <c r="L20" s="3848"/>
      <c r="N20" s="1916"/>
      <c r="O20" s="1916"/>
      <c r="P20" s="1916"/>
      <c r="Q20" s="1916"/>
      <c r="R20" s="1916"/>
      <c r="S20" s="1916"/>
      <c r="T20" s="1916"/>
    </row>
    <row r="21" spans="1:25" s="1737" customFormat="1" ht="4.5" customHeight="1" thickBot="1" x14ac:dyDescent="0.35">
      <c r="A21" s="1739"/>
      <c r="B21" s="1739"/>
      <c r="C21" s="1738"/>
      <c r="D21" s="1739"/>
      <c r="E21" s="1739"/>
      <c r="F21" s="1739"/>
      <c r="G21" s="1739"/>
      <c r="H21" s="1739"/>
      <c r="I21" s="1739"/>
      <c r="J21" s="1739"/>
      <c r="K21" s="1739"/>
      <c r="N21" s="1916"/>
      <c r="O21" s="1916"/>
      <c r="P21" s="1916"/>
      <c r="Q21" s="1916"/>
      <c r="R21" s="1916"/>
      <c r="S21" s="1916"/>
      <c r="T21" s="1916"/>
      <c r="U21" s="1676"/>
    </row>
    <row r="22" spans="1:25" s="1737" customFormat="1" ht="15" customHeight="1" thickBot="1" x14ac:dyDescent="0.35">
      <c r="A22" s="1739"/>
      <c r="B22" s="1069"/>
      <c r="C22" s="3814" t="s">
        <v>2142</v>
      </c>
      <c r="D22" s="3830"/>
      <c r="E22" s="3830"/>
      <c r="F22" s="3830"/>
      <c r="G22" s="3830"/>
      <c r="H22" s="3830"/>
      <c r="I22" s="3830"/>
      <c r="J22" s="3830"/>
      <c r="K22" s="1739"/>
      <c r="N22" s="1916"/>
      <c r="O22" s="1916"/>
      <c r="P22" s="1916"/>
      <c r="Q22" s="1928"/>
      <c r="R22" s="1916"/>
      <c r="S22" s="1916"/>
      <c r="T22" s="1916"/>
      <c r="U22" s="1676"/>
    </row>
    <row r="23" spans="1:25" s="1737" customFormat="1" ht="4.5" customHeight="1" thickBot="1" x14ac:dyDescent="0.35">
      <c r="A23" s="1739"/>
      <c r="B23" s="1358"/>
      <c r="D23" s="1739"/>
      <c r="E23" s="1739"/>
      <c r="F23" s="1739"/>
      <c r="G23" s="1739"/>
      <c r="H23" s="1739"/>
      <c r="I23" s="1739"/>
      <c r="J23" s="1739"/>
      <c r="K23" s="1739"/>
      <c r="N23" s="1916"/>
      <c r="O23" s="1916"/>
      <c r="P23" s="1916"/>
      <c r="Q23" s="1916"/>
      <c r="R23" s="1916"/>
      <c r="S23" s="1916"/>
      <c r="T23" s="1916"/>
      <c r="U23" s="1676"/>
    </row>
    <row r="24" spans="1:25" ht="15" customHeight="1" thickBot="1" x14ac:dyDescent="0.35">
      <c r="A24" s="1360"/>
      <c r="B24" s="1069"/>
      <c r="C24" s="3816" t="s">
        <v>2147</v>
      </c>
      <c r="D24" s="3816"/>
      <c r="E24" s="3816"/>
      <c r="F24" s="3816"/>
      <c r="G24" s="3816"/>
      <c r="H24" s="3816"/>
      <c r="I24" s="3816"/>
      <c r="J24" s="3816"/>
      <c r="K24" s="3816"/>
      <c r="L24" s="3816"/>
      <c r="N24" s="1916"/>
      <c r="O24" s="1916"/>
      <c r="P24" s="1916"/>
      <c r="Q24" s="1916"/>
      <c r="R24" s="1916"/>
      <c r="S24" s="1916"/>
      <c r="T24" s="1916"/>
      <c r="U24" s="1676"/>
    </row>
    <row r="25" spans="1:25" ht="15.75" customHeight="1" thickBot="1" x14ac:dyDescent="0.35">
      <c r="A25" s="1360"/>
      <c r="B25" s="1360"/>
      <c r="C25" s="3816"/>
      <c r="D25" s="3816"/>
      <c r="E25" s="3816"/>
      <c r="F25" s="3816"/>
      <c r="G25" s="3816"/>
      <c r="H25" s="3816"/>
      <c r="I25" s="3816"/>
      <c r="J25" s="3816"/>
      <c r="K25" s="3816"/>
      <c r="L25" s="3816"/>
      <c r="N25" s="1676"/>
      <c r="O25" s="1676"/>
      <c r="P25" s="1676"/>
      <c r="Q25" s="1676"/>
      <c r="R25" s="1676"/>
      <c r="S25" s="1676"/>
      <c r="T25" s="1676"/>
      <c r="U25" s="1676"/>
    </row>
    <row r="26" spans="1:25" ht="15" customHeight="1" thickBot="1" x14ac:dyDescent="0.35">
      <c r="A26" s="1360"/>
      <c r="B26" s="1069"/>
      <c r="C26" s="3817" t="s">
        <v>1996</v>
      </c>
      <c r="D26" s="2791"/>
      <c r="E26" s="2791"/>
      <c r="F26" s="2791"/>
      <c r="G26" s="2791"/>
      <c r="H26" s="2791"/>
      <c r="I26" s="2791"/>
      <c r="J26" s="2791"/>
      <c r="K26" s="2791"/>
      <c r="V26" s="1676"/>
      <c r="W26" s="1676"/>
      <c r="X26" s="1676"/>
    </row>
    <row r="27" spans="1:25" s="1668" customFormat="1" ht="4.5" customHeight="1" thickBot="1" x14ac:dyDescent="0.35">
      <c r="A27" s="1669"/>
      <c r="B27" s="1358"/>
      <c r="C27" s="1669"/>
      <c r="D27" s="1669"/>
      <c r="E27" s="1669"/>
      <c r="F27" s="1669"/>
      <c r="G27" s="1669"/>
      <c r="H27" s="1669"/>
      <c r="I27" s="1669"/>
      <c r="J27" s="1669"/>
      <c r="K27" s="1669"/>
      <c r="V27" s="1745"/>
      <c r="W27" s="1745"/>
      <c r="X27" s="1745"/>
      <c r="Y27" s="1745"/>
    </row>
    <row r="28" spans="1:25" ht="15" customHeight="1" thickBot="1" x14ac:dyDescent="0.35">
      <c r="A28" s="1360"/>
      <c r="B28" s="1069"/>
      <c r="C28" s="3814" t="s">
        <v>1995</v>
      </c>
      <c r="D28" s="2991"/>
      <c r="E28" s="2991"/>
      <c r="F28" s="2991"/>
      <c r="G28" s="2991"/>
      <c r="H28" s="2991"/>
      <c r="I28" s="2991"/>
      <c r="J28" s="2991"/>
      <c r="K28" s="1360"/>
      <c r="V28" s="1676"/>
      <c r="W28" s="1676"/>
      <c r="X28" s="1676"/>
    </row>
    <row r="29" spans="1:25" customFormat="1" ht="4.5" customHeight="1" thickBot="1" x14ac:dyDescent="0.35"/>
    <row r="30" spans="1:25" ht="15" customHeight="1" thickBot="1" x14ac:dyDescent="0.35">
      <c r="A30" s="1360"/>
      <c r="B30" s="1069"/>
      <c r="C30" s="3814" t="s">
        <v>2639</v>
      </c>
      <c r="D30" s="2991"/>
      <c r="E30" s="2991"/>
      <c r="F30" s="2991"/>
      <c r="G30" s="2991"/>
      <c r="H30" s="2991"/>
      <c r="I30" s="2991"/>
      <c r="J30" s="2991"/>
      <c r="K30" s="2991"/>
      <c r="L30" s="2991"/>
      <c r="V30" s="1745"/>
      <c r="W30" s="1745"/>
      <c r="X30" s="1745"/>
      <c r="Y30" s="1745"/>
    </row>
    <row r="31" spans="1:25" ht="4.5" customHeight="1" thickBot="1" x14ac:dyDescent="0.35"/>
    <row r="32" spans="1:25" s="1737" customFormat="1" ht="15" customHeight="1" thickBot="1" x14ac:dyDescent="0.35">
      <c r="A32" s="1739"/>
      <c r="B32" s="1069"/>
      <c r="C32" s="3814" t="s">
        <v>2638</v>
      </c>
      <c r="D32" s="2991"/>
      <c r="E32" s="2991"/>
      <c r="F32" s="2991"/>
      <c r="G32" s="2991"/>
      <c r="H32" s="2991"/>
      <c r="I32" s="2991"/>
      <c r="J32" s="2991"/>
      <c r="K32" s="2991"/>
      <c r="L32" s="2991"/>
      <c r="V32" s="1745"/>
      <c r="W32" s="1745"/>
      <c r="X32" s="1745"/>
      <c r="Y32" s="1745"/>
    </row>
    <row r="33" spans="1:25" s="2209" customFormat="1" ht="4.5" customHeight="1" thickBot="1" x14ac:dyDescent="0.35">
      <c r="A33" s="2210"/>
      <c r="B33" s="2219"/>
      <c r="C33" s="2225"/>
      <c r="D33" s="2226"/>
      <c r="E33" s="2226"/>
      <c r="F33" s="2226"/>
      <c r="G33" s="2226"/>
      <c r="H33" s="2226"/>
      <c r="I33" s="2226"/>
      <c r="J33" s="2226"/>
      <c r="K33" s="2226"/>
      <c r="L33" s="2226"/>
      <c r="V33" s="2222"/>
      <c r="W33" s="2222"/>
      <c r="X33" s="2222"/>
      <c r="Y33" s="2222"/>
    </row>
    <row r="34" spans="1:25" s="2193" customFormat="1" ht="15" customHeight="1" thickBot="1" x14ac:dyDescent="0.35">
      <c r="A34" s="2194"/>
      <c r="B34" s="2234"/>
      <c r="C34" s="3422" t="s">
        <v>2637</v>
      </c>
      <c r="D34" s="3829"/>
      <c r="E34" s="3829"/>
      <c r="F34" s="3829"/>
      <c r="G34" s="3829"/>
      <c r="H34" s="3829"/>
      <c r="I34" s="3829"/>
      <c r="J34" s="3829"/>
      <c r="K34" s="3829"/>
      <c r="L34" s="3829"/>
      <c r="V34" s="1745"/>
      <c r="W34" s="1745"/>
      <c r="X34" s="1745"/>
      <c r="Y34" s="1745"/>
    </row>
    <row r="35" spans="1:25" ht="4.5" customHeight="1" thickBot="1" x14ac:dyDescent="0.35">
      <c r="A35" s="1360"/>
      <c r="B35" s="1358"/>
      <c r="C35" s="1360"/>
      <c r="D35" s="1360"/>
      <c r="E35" s="1360"/>
      <c r="F35" s="1360"/>
      <c r="G35" s="1360"/>
      <c r="H35" s="1360"/>
      <c r="I35" s="1360"/>
      <c r="J35" s="1360"/>
      <c r="K35" s="1360"/>
      <c r="V35" s="1676"/>
      <c r="W35" s="1676"/>
      <c r="X35" s="1676"/>
    </row>
    <row r="36" spans="1:25" ht="15" customHeight="1" thickBot="1" x14ac:dyDescent="0.35">
      <c r="A36" s="1069"/>
      <c r="B36" s="2783" t="s">
        <v>1486</v>
      </c>
      <c r="C36" s="2783"/>
      <c r="D36" s="2783"/>
      <c r="E36" s="2783"/>
      <c r="F36" s="2783"/>
      <c r="G36" s="2783"/>
      <c r="H36" s="2783"/>
      <c r="I36" s="2783"/>
      <c r="J36" s="2783"/>
      <c r="K36" s="2783"/>
    </row>
    <row r="37" spans="1:25" ht="4.5" customHeight="1" thickBot="1" x14ac:dyDescent="0.35">
      <c r="A37" s="1135"/>
      <c r="B37" s="1359"/>
      <c r="C37" s="1359"/>
      <c r="D37" s="1359"/>
      <c r="E37" s="1359"/>
      <c r="F37" s="1359"/>
      <c r="G37" s="1359"/>
      <c r="H37" s="1359"/>
      <c r="I37" s="1359"/>
      <c r="J37" s="1359"/>
      <c r="K37" s="1359"/>
    </row>
    <row r="38" spans="1:25" ht="15" customHeight="1" thickBot="1" x14ac:dyDescent="0.35">
      <c r="A38" s="1360"/>
      <c r="B38" s="1069"/>
      <c r="C38" s="2615" t="s">
        <v>2148</v>
      </c>
      <c r="D38" s="2615"/>
      <c r="E38" s="2615"/>
      <c r="F38" s="2615"/>
      <c r="G38" s="2615"/>
      <c r="H38" s="2615"/>
      <c r="I38" s="2615"/>
      <c r="J38" s="2615"/>
      <c r="K38" s="2615"/>
      <c r="L38" s="2615"/>
    </row>
    <row r="39" spans="1:25" ht="15" customHeight="1" thickBot="1" x14ac:dyDescent="0.35">
      <c r="A39" s="1360"/>
      <c r="B39" s="1135"/>
      <c r="C39" s="2615"/>
      <c r="D39" s="2615"/>
      <c r="E39" s="2615"/>
      <c r="F39" s="2615"/>
      <c r="G39" s="2615"/>
      <c r="H39" s="2615"/>
      <c r="I39" s="2615"/>
      <c r="J39" s="2615"/>
      <c r="K39" s="2615"/>
      <c r="L39" s="2615"/>
    </row>
    <row r="40" spans="1:25" s="1746" customFormat="1" ht="15" customHeight="1" thickBot="1" x14ac:dyDescent="0.35">
      <c r="B40" s="1747"/>
      <c r="C40" s="3818" t="s">
        <v>2144</v>
      </c>
      <c r="D40" s="3819"/>
      <c r="E40" s="3819"/>
      <c r="F40" s="3819"/>
      <c r="G40" s="3819"/>
      <c r="H40" s="3819"/>
      <c r="I40" s="3819"/>
      <c r="J40" s="3819"/>
      <c r="K40" s="3819"/>
    </row>
    <row r="41" spans="1:25" ht="4.5" customHeight="1" thickBot="1" x14ac:dyDescent="0.35">
      <c r="A41" s="1360"/>
      <c r="B41" s="1360"/>
      <c r="C41" s="1360"/>
      <c r="D41" s="1360"/>
      <c r="E41" s="1360"/>
      <c r="F41" s="1360"/>
      <c r="G41" s="1360"/>
      <c r="H41" s="1360"/>
      <c r="I41" s="1360"/>
      <c r="J41" s="1360"/>
      <c r="K41" s="1360"/>
    </row>
    <row r="42" spans="1:25" ht="15" customHeight="1" thickBot="1" x14ac:dyDescent="0.35">
      <c r="A42" s="1069"/>
      <c r="B42" s="3354" t="s">
        <v>2149</v>
      </c>
      <c r="C42" s="3354"/>
      <c r="D42" s="3354"/>
      <c r="E42" s="3354"/>
      <c r="F42" s="3354"/>
      <c r="G42" s="3354"/>
      <c r="H42" s="3354"/>
      <c r="I42" s="3354"/>
      <c r="J42" s="3354"/>
      <c r="K42" s="3354"/>
      <c r="L42" s="3354"/>
    </row>
    <row r="43" spans="1:25" ht="15" customHeight="1" thickBot="1" x14ac:dyDescent="0.35">
      <c r="A43" s="1360"/>
      <c r="B43" s="3354"/>
      <c r="C43" s="3354"/>
      <c r="D43" s="3354"/>
      <c r="E43" s="3354"/>
      <c r="F43" s="3354"/>
      <c r="G43" s="3354"/>
      <c r="H43" s="3354"/>
      <c r="I43" s="3354"/>
      <c r="J43" s="3354"/>
      <c r="K43" s="3354"/>
      <c r="L43" s="3354"/>
      <c r="N43" s="3832" t="s">
        <v>2176</v>
      </c>
      <c r="O43" s="3833"/>
      <c r="P43" s="3833"/>
      <c r="Q43" s="3833"/>
      <c r="R43" s="3833"/>
      <c r="S43" s="3833"/>
      <c r="T43" s="3834"/>
      <c r="U43" s="1676"/>
    </row>
    <row r="44" spans="1:25" ht="15" customHeight="1" thickBot="1" x14ac:dyDescent="0.35">
      <c r="A44" s="1360"/>
      <c r="B44" s="1069"/>
      <c r="C44" s="2783" t="s">
        <v>2150</v>
      </c>
      <c r="D44" s="2783"/>
      <c r="E44" s="2783"/>
      <c r="F44" s="2783"/>
      <c r="G44" s="2783"/>
      <c r="H44" s="2783"/>
      <c r="I44" s="2783"/>
      <c r="J44" s="2783"/>
      <c r="K44" s="2783"/>
      <c r="L44" s="2783"/>
      <c r="N44" s="3835"/>
      <c r="O44" s="3836"/>
      <c r="P44" s="3836"/>
      <c r="Q44" s="3836"/>
      <c r="R44" s="3836"/>
      <c r="S44" s="3836"/>
      <c r="T44" s="3837"/>
      <c r="U44" s="1676"/>
    </row>
    <row r="45" spans="1:25" ht="27.6" customHeight="1" thickBot="1" x14ac:dyDescent="0.35">
      <c r="A45" s="1360"/>
      <c r="B45" s="1135"/>
      <c r="C45" s="2783"/>
      <c r="D45" s="2783"/>
      <c r="E45" s="2783"/>
      <c r="F45" s="2783"/>
      <c r="G45" s="2783"/>
      <c r="H45" s="2783"/>
      <c r="I45" s="2783"/>
      <c r="J45" s="2783"/>
      <c r="K45" s="2783"/>
      <c r="L45" s="2783"/>
      <c r="N45" s="1676"/>
      <c r="O45" s="1676"/>
      <c r="P45" s="1676"/>
      <c r="Q45" s="1676"/>
      <c r="R45" s="1676"/>
      <c r="S45" s="1676"/>
      <c r="T45" s="1676"/>
      <c r="U45" s="1676"/>
    </row>
    <row r="46" spans="1:25" ht="15" customHeight="1" thickBot="1" x14ac:dyDescent="0.35">
      <c r="A46" s="1360"/>
      <c r="B46" s="1069"/>
      <c r="C46" s="2615" t="s">
        <v>2152</v>
      </c>
      <c r="D46" s="2615"/>
      <c r="E46" s="2615"/>
      <c r="F46" s="2615"/>
      <c r="G46" s="2615"/>
      <c r="H46" s="2615"/>
      <c r="I46" s="2615"/>
      <c r="J46" s="2615"/>
      <c r="K46" s="2615"/>
      <c r="L46" s="2615"/>
      <c r="N46" s="1676"/>
      <c r="O46" s="1676"/>
      <c r="P46" s="1676"/>
      <c r="Q46" s="1676"/>
      <c r="R46" s="1676"/>
      <c r="S46" s="1676"/>
      <c r="T46" s="1676"/>
      <c r="U46" s="1676"/>
    </row>
    <row r="47" spans="1:25" ht="15" customHeight="1" thickBot="1" x14ac:dyDescent="0.35">
      <c r="A47" s="1360"/>
      <c r="B47" s="1135"/>
      <c r="C47" s="2615"/>
      <c r="D47" s="2615"/>
      <c r="E47" s="2615"/>
      <c r="F47" s="2615"/>
      <c r="G47" s="2615"/>
      <c r="H47" s="2615"/>
      <c r="I47" s="2615"/>
      <c r="J47" s="2615"/>
      <c r="K47" s="2615"/>
      <c r="L47" s="2615"/>
      <c r="N47" s="1676"/>
      <c r="O47" s="1676"/>
      <c r="P47" s="1676"/>
      <c r="Q47" s="1676"/>
      <c r="R47" s="1676"/>
      <c r="S47" s="1676"/>
      <c r="T47" s="1676"/>
      <c r="U47" s="1676"/>
    </row>
    <row r="48" spans="1:25" ht="15" customHeight="1" thickBot="1" x14ac:dyDescent="0.35">
      <c r="A48" s="1360"/>
      <c r="B48" s="1069"/>
      <c r="C48" s="3816" t="s">
        <v>2780</v>
      </c>
      <c r="D48" s="3816"/>
      <c r="E48" s="3816"/>
      <c r="F48" s="3816"/>
      <c r="G48" s="3816"/>
      <c r="H48" s="3816"/>
      <c r="I48" s="3816"/>
      <c r="J48" s="3816"/>
      <c r="K48" s="3816"/>
      <c r="L48" s="3816"/>
      <c r="N48" s="1676"/>
      <c r="O48" s="1676"/>
      <c r="P48" s="1676"/>
      <c r="Q48" s="1676"/>
      <c r="R48" s="1676"/>
      <c r="S48" s="1676"/>
      <c r="T48" s="1676"/>
      <c r="U48" s="1676"/>
    </row>
    <row r="49" spans="1:21" ht="15" customHeight="1" thickBot="1" x14ac:dyDescent="0.35">
      <c r="A49" s="1360"/>
      <c r="B49" s="1360"/>
      <c r="C49" s="3816"/>
      <c r="D49" s="3816"/>
      <c r="E49" s="3816"/>
      <c r="F49" s="3816"/>
      <c r="G49" s="3816"/>
      <c r="H49" s="3816"/>
      <c r="I49" s="3816"/>
      <c r="J49" s="3816"/>
      <c r="K49" s="3816"/>
      <c r="L49" s="3816"/>
      <c r="N49" s="1676"/>
      <c r="O49" s="1676"/>
      <c r="P49" s="1676"/>
      <c r="Q49" s="1676"/>
      <c r="R49" s="1676"/>
      <c r="S49" s="1676"/>
      <c r="T49" s="1676"/>
      <c r="U49" s="1676"/>
    </row>
    <row r="50" spans="1:21" ht="15" customHeight="1" thickBot="1" x14ac:dyDescent="0.35">
      <c r="A50" s="1069"/>
      <c r="B50" s="3814" t="s">
        <v>2153</v>
      </c>
      <c r="C50" s="2991"/>
      <c r="D50" s="2991"/>
      <c r="E50" s="2991"/>
      <c r="F50" s="2991"/>
      <c r="G50" s="1360"/>
      <c r="H50" s="1360"/>
      <c r="I50" s="1360"/>
      <c r="J50" s="1360"/>
      <c r="K50" s="1360"/>
      <c r="N50" s="1676"/>
      <c r="O50" s="1676"/>
      <c r="P50" s="1676"/>
      <c r="Q50" s="1676"/>
      <c r="R50" s="1676"/>
      <c r="S50" s="1676"/>
      <c r="T50" s="1676"/>
      <c r="U50" s="1676"/>
    </row>
    <row r="51" spans="1:21" ht="4.5" customHeight="1" thickBot="1" x14ac:dyDescent="0.35">
      <c r="A51" s="92"/>
      <c r="B51" s="1360"/>
      <c r="C51" s="1360"/>
      <c r="D51" s="1360"/>
      <c r="E51" s="1360"/>
      <c r="F51" s="1360"/>
      <c r="G51" s="1360"/>
      <c r="H51" s="1360"/>
      <c r="I51" s="1360"/>
      <c r="J51" s="1360"/>
      <c r="K51" s="1360"/>
      <c r="N51" s="1676"/>
      <c r="O51" s="1676"/>
      <c r="P51" s="1676"/>
      <c r="Q51" s="1676"/>
      <c r="R51" s="1676"/>
      <c r="S51" s="1676"/>
      <c r="T51" s="1676"/>
      <c r="U51" s="1676"/>
    </row>
    <row r="52" spans="1:21" s="1740" customFormat="1" ht="15" customHeight="1" thickBot="1" x14ac:dyDescent="0.35">
      <c r="A52" s="92"/>
      <c r="B52" s="1069"/>
      <c r="C52" s="1740" t="s">
        <v>2154</v>
      </c>
      <c r="D52" s="1741"/>
      <c r="E52" s="1741"/>
      <c r="F52" s="1741"/>
      <c r="G52" s="1741"/>
      <c r="H52" s="1741"/>
      <c r="I52" s="1741"/>
      <c r="J52" s="1741"/>
      <c r="K52" s="1741"/>
      <c r="N52" s="1676"/>
      <c r="O52" s="1676"/>
      <c r="P52" s="1676"/>
      <c r="Q52" s="1676"/>
      <c r="R52" s="1676"/>
      <c r="S52" s="1676"/>
      <c r="T52" s="1676"/>
      <c r="U52" s="1676"/>
    </row>
    <row r="53" spans="1:21" s="1740" customFormat="1" ht="4.5" customHeight="1" thickBot="1" x14ac:dyDescent="0.35">
      <c r="A53" s="92"/>
      <c r="B53" s="1741"/>
      <c r="C53" s="1741"/>
      <c r="D53" s="1741"/>
      <c r="E53" s="1741"/>
      <c r="F53" s="1741"/>
      <c r="G53" s="1741"/>
      <c r="H53" s="1741"/>
      <c r="I53" s="1741"/>
      <c r="J53" s="1741"/>
      <c r="K53" s="1741"/>
      <c r="N53" s="1676"/>
      <c r="O53" s="1676"/>
      <c r="P53" s="1676"/>
      <c r="Q53" s="1676"/>
      <c r="R53" s="1676"/>
      <c r="S53" s="1676"/>
      <c r="T53" s="1676"/>
      <c r="U53" s="1676"/>
    </row>
    <row r="54" spans="1:21" s="1740" customFormat="1" ht="15" customHeight="1" thickBot="1" x14ac:dyDescent="0.35">
      <c r="A54" s="92"/>
      <c r="B54" s="1069"/>
      <c r="C54" s="1740" t="s">
        <v>2155</v>
      </c>
      <c r="D54" s="1741"/>
      <c r="E54" s="1741"/>
      <c r="F54" s="1741"/>
      <c r="G54" s="1741"/>
      <c r="H54" s="1741"/>
      <c r="I54" s="1741"/>
      <c r="J54" s="1741"/>
      <c r="K54" s="1741"/>
      <c r="N54" s="1676"/>
      <c r="O54" s="1676"/>
      <c r="P54" s="1676"/>
      <c r="Q54" s="1676"/>
      <c r="R54" s="1676"/>
      <c r="S54" s="1676"/>
      <c r="T54" s="1676"/>
      <c r="U54" s="1676"/>
    </row>
    <row r="55" spans="1:21" s="1740" customFormat="1" ht="4.5" customHeight="1" thickBot="1" x14ac:dyDescent="0.35">
      <c r="A55" s="92"/>
      <c r="B55" s="1741"/>
      <c r="C55" s="1741"/>
      <c r="D55" s="1741"/>
      <c r="E55" s="1741"/>
      <c r="F55" s="1741"/>
      <c r="G55" s="1741"/>
      <c r="H55" s="1741"/>
      <c r="I55" s="1741"/>
      <c r="J55" s="1741"/>
      <c r="K55" s="1741"/>
      <c r="N55" s="1676"/>
      <c r="O55" s="1676"/>
      <c r="P55" s="1676"/>
      <c r="Q55" s="1676"/>
      <c r="R55" s="1676"/>
      <c r="S55" s="1676"/>
      <c r="T55" s="1676"/>
      <c r="U55" s="1676"/>
    </row>
    <row r="56" spans="1:21" ht="15" customHeight="1" thickBot="1" x14ac:dyDescent="0.35">
      <c r="A56" s="1069"/>
      <c r="B56" s="3814" t="s">
        <v>1999</v>
      </c>
      <c r="C56" s="2991"/>
      <c r="D56" s="2991"/>
      <c r="E56" s="2991"/>
      <c r="F56" s="2991"/>
      <c r="G56" s="2991"/>
      <c r="H56" s="2991"/>
      <c r="I56" s="1360"/>
      <c r="J56" s="1360"/>
      <c r="K56" s="1360"/>
      <c r="N56" s="1676"/>
      <c r="O56" s="1676"/>
      <c r="P56" s="1676"/>
      <c r="Q56" s="1676"/>
      <c r="R56" s="1676"/>
      <c r="S56" s="1676"/>
      <c r="T56" s="1676"/>
      <c r="U56" s="1676"/>
    </row>
    <row r="57" spans="1:21" ht="4.5" customHeight="1" thickBot="1" x14ac:dyDescent="0.35">
      <c r="A57" s="1360"/>
      <c r="B57" s="1360"/>
      <c r="C57" s="1360"/>
      <c r="D57" s="1360"/>
      <c r="E57" s="1360"/>
      <c r="F57" s="1360"/>
      <c r="G57" s="1360"/>
      <c r="H57" s="1360"/>
      <c r="I57" s="1360"/>
      <c r="J57" s="1360"/>
      <c r="K57" s="1360"/>
    </row>
    <row r="58" spans="1:21" ht="15" customHeight="1" thickBot="1" x14ac:dyDescent="0.35">
      <c r="A58" s="1360"/>
      <c r="B58" s="1069"/>
      <c r="C58" s="3814" t="s">
        <v>1997</v>
      </c>
      <c r="D58" s="2991"/>
      <c r="E58" s="2991"/>
      <c r="F58" s="2991"/>
      <c r="G58" s="2991"/>
      <c r="H58" s="2991"/>
      <c r="I58" s="2991"/>
      <c r="J58" s="2991"/>
      <c r="K58" s="1360"/>
    </row>
    <row r="59" spans="1:21" ht="4.5" customHeight="1" thickBot="1" x14ac:dyDescent="0.35">
      <c r="A59" s="1360"/>
      <c r="B59" s="1360"/>
      <c r="C59" s="1360"/>
      <c r="D59" s="1360"/>
      <c r="E59" s="1360"/>
      <c r="F59" s="1360"/>
      <c r="G59" s="1360"/>
      <c r="H59" s="1360"/>
      <c r="I59" s="1360"/>
      <c r="J59" s="1360"/>
      <c r="K59" s="1360"/>
    </row>
    <row r="60" spans="1:21" ht="15" customHeight="1" thickBot="1" x14ac:dyDescent="0.35">
      <c r="A60" s="1360"/>
      <c r="B60" s="1069"/>
      <c r="C60" s="1668" t="s">
        <v>1998</v>
      </c>
      <c r="D60" s="1360"/>
      <c r="E60" s="1360"/>
      <c r="F60" s="1360"/>
      <c r="G60" s="1360"/>
      <c r="H60" s="1360"/>
      <c r="I60" s="1360"/>
      <c r="J60" s="1360"/>
      <c r="K60" s="1360"/>
    </row>
    <row r="61" spans="1:21" ht="4.5" customHeight="1" thickBot="1" x14ac:dyDescent="0.35">
      <c r="A61" s="1360"/>
      <c r="B61" s="1360"/>
      <c r="C61" s="1360"/>
      <c r="D61" s="1360"/>
      <c r="E61" s="1360"/>
      <c r="F61" s="1360"/>
      <c r="G61" s="1360"/>
      <c r="H61" s="1360"/>
      <c r="I61" s="1360"/>
      <c r="J61" s="1360"/>
      <c r="K61" s="1360"/>
    </row>
    <row r="62" spans="1:21" ht="15" customHeight="1" thickBot="1" x14ac:dyDescent="0.35">
      <c r="A62" s="1069"/>
      <c r="B62" s="3816" t="s">
        <v>2151</v>
      </c>
      <c r="C62" s="3816"/>
      <c r="D62" s="3816"/>
      <c r="E62" s="3816"/>
      <c r="F62" s="3816"/>
      <c r="G62" s="3816"/>
      <c r="H62" s="3816"/>
      <c r="I62" s="3816"/>
      <c r="J62" s="3816"/>
      <c r="K62" s="3816"/>
      <c r="L62" s="3816"/>
    </row>
    <row r="63" spans="1:21" s="1614" customFormat="1" ht="15" customHeight="1" x14ac:dyDescent="0.3"/>
    <row r="64" spans="1:21" s="1614" customFormat="1" ht="15" customHeight="1" x14ac:dyDescent="0.3"/>
    <row r="65" spans="1:10" s="1614" customFormat="1" ht="7.5" customHeight="1" x14ac:dyDescent="0.3"/>
    <row r="66" spans="1:10" s="1614" customFormat="1" ht="4.5" customHeight="1" x14ac:dyDescent="0.3"/>
    <row r="67" spans="1:10" s="1614" customFormat="1" ht="15" customHeight="1" x14ac:dyDescent="0.3"/>
    <row r="68" spans="1:10" s="1339" customFormat="1" ht="39" customHeight="1" x14ac:dyDescent="0.3"/>
    <row r="70" spans="1:10" x14ac:dyDescent="0.3">
      <c r="A70" s="215"/>
      <c r="B70" s="215"/>
      <c r="C70" s="215"/>
      <c r="D70" s="215"/>
      <c r="E70" s="215"/>
      <c r="F70" s="215"/>
      <c r="G70" s="215"/>
      <c r="H70" s="215"/>
      <c r="I70" s="215"/>
      <c r="J70" s="215"/>
    </row>
    <row r="71" spans="1:10" x14ac:dyDescent="0.3">
      <c r="A71" s="215"/>
      <c r="B71" s="215"/>
      <c r="C71" s="215"/>
      <c r="D71" s="215"/>
      <c r="E71" s="215"/>
      <c r="F71" s="215"/>
      <c r="G71" s="215"/>
      <c r="H71" s="215"/>
      <c r="I71" s="215"/>
      <c r="J71" s="215"/>
    </row>
    <row r="72" spans="1:10" x14ac:dyDescent="0.3">
      <c r="A72" s="215"/>
      <c r="B72" s="215"/>
      <c r="C72" s="215"/>
      <c r="D72" s="215"/>
      <c r="E72" s="215"/>
      <c r="F72" s="215"/>
      <c r="G72" s="215"/>
      <c r="H72" s="215"/>
      <c r="I72" s="215"/>
      <c r="J72" s="215"/>
    </row>
    <row r="73" spans="1:10" x14ac:dyDescent="0.3">
      <c r="A73" s="215"/>
      <c r="B73" s="215"/>
      <c r="C73" s="215"/>
      <c r="D73" s="215"/>
      <c r="E73" s="215"/>
      <c r="F73" s="215"/>
      <c r="G73" s="215"/>
      <c r="H73" s="215"/>
      <c r="I73" s="215"/>
      <c r="J73" s="215"/>
    </row>
    <row r="74" spans="1:10" x14ac:dyDescent="0.3">
      <c r="A74" s="215"/>
      <c r="B74" s="215"/>
      <c r="C74" s="215"/>
      <c r="D74" s="215"/>
      <c r="E74" s="215"/>
      <c r="F74" s="215"/>
      <c r="G74" s="215"/>
      <c r="H74" s="215"/>
      <c r="I74" s="215"/>
      <c r="J74" s="215"/>
    </row>
    <row r="75" spans="1:10" x14ac:dyDescent="0.3">
      <c r="A75" s="215"/>
      <c r="B75" s="215"/>
      <c r="C75" s="215"/>
      <c r="D75" s="215"/>
      <c r="E75" s="215"/>
      <c r="F75" s="215"/>
      <c r="G75" s="215"/>
      <c r="H75" s="215"/>
      <c r="I75" s="215"/>
      <c r="J75" s="215"/>
    </row>
    <row r="76" spans="1:10" x14ac:dyDescent="0.3">
      <c r="A76" s="215"/>
      <c r="B76" s="215"/>
      <c r="C76" s="215"/>
      <c r="D76" s="215"/>
      <c r="E76" s="215"/>
      <c r="F76" s="215"/>
      <c r="G76" s="215"/>
      <c r="H76" s="215"/>
      <c r="I76" s="215"/>
      <c r="J76" s="215"/>
    </row>
    <row r="77" spans="1:10" x14ac:dyDescent="0.3">
      <c r="A77" s="215"/>
      <c r="B77" s="215"/>
      <c r="C77" s="215"/>
      <c r="D77" s="215"/>
      <c r="E77" s="215"/>
      <c r="F77" s="215"/>
      <c r="G77" s="215"/>
      <c r="H77" s="215"/>
      <c r="I77" s="215"/>
      <c r="J77" s="215"/>
    </row>
    <row r="78" spans="1:10" x14ac:dyDescent="0.3">
      <c r="A78" s="215"/>
      <c r="B78" s="215"/>
      <c r="C78" s="215"/>
      <c r="D78" s="215"/>
      <c r="E78" s="215"/>
      <c r="F78" s="215"/>
      <c r="G78" s="215"/>
      <c r="H78" s="215"/>
      <c r="I78" s="215"/>
      <c r="J78" s="215"/>
    </row>
    <row r="79" spans="1:10" x14ac:dyDescent="0.3">
      <c r="A79" s="215"/>
      <c r="B79" s="215"/>
      <c r="C79" s="215"/>
      <c r="D79" s="215"/>
      <c r="E79" s="215"/>
      <c r="F79" s="215"/>
      <c r="G79" s="215"/>
      <c r="H79" s="215"/>
      <c r="I79" s="215"/>
      <c r="J79" s="215"/>
    </row>
    <row r="80" spans="1:10" x14ac:dyDescent="0.3">
      <c r="A80" s="215"/>
      <c r="B80" s="215"/>
      <c r="C80" s="215"/>
      <c r="D80" s="215"/>
      <c r="E80" s="215"/>
      <c r="F80" s="215"/>
      <c r="G80" s="215"/>
      <c r="H80" s="215"/>
      <c r="I80" s="215"/>
      <c r="J80" s="215"/>
    </row>
    <row r="81" spans="1:10" x14ac:dyDescent="0.3">
      <c r="A81" s="215"/>
      <c r="B81" s="215"/>
      <c r="C81" s="215"/>
      <c r="D81" s="215"/>
      <c r="E81" s="215"/>
      <c r="F81" s="215"/>
      <c r="G81" s="215"/>
      <c r="H81" s="215"/>
      <c r="I81" s="215"/>
      <c r="J81" s="215"/>
    </row>
    <row r="82" spans="1:10" x14ac:dyDescent="0.3">
      <c r="A82" s="215"/>
      <c r="B82" s="215"/>
      <c r="C82" s="215"/>
      <c r="D82" s="215"/>
      <c r="E82" s="215"/>
      <c r="F82" s="215"/>
      <c r="G82" s="215"/>
      <c r="H82" s="215"/>
      <c r="I82" s="215"/>
      <c r="J82" s="215"/>
    </row>
    <row r="83" spans="1:10" x14ac:dyDescent="0.3">
      <c r="A83" s="215"/>
      <c r="B83" s="215"/>
      <c r="C83" s="215"/>
      <c r="D83" s="215"/>
      <c r="E83" s="215"/>
      <c r="F83" s="215"/>
      <c r="G83" s="215"/>
      <c r="H83" s="215"/>
      <c r="I83" s="215"/>
      <c r="J83" s="215"/>
    </row>
    <row r="84" spans="1:10" x14ac:dyDescent="0.3">
      <c r="A84" s="215"/>
      <c r="B84" s="215"/>
      <c r="C84" s="215"/>
      <c r="D84" s="215"/>
      <c r="E84" s="215"/>
      <c r="F84" s="215"/>
      <c r="G84" s="215"/>
      <c r="H84" s="215"/>
      <c r="I84" s="215"/>
      <c r="J84" s="215"/>
    </row>
    <row r="85" spans="1:10" x14ac:dyDescent="0.3">
      <c r="A85" s="215"/>
      <c r="B85" s="215"/>
      <c r="C85" s="215"/>
      <c r="D85" s="215"/>
      <c r="E85" s="215"/>
      <c r="F85" s="215"/>
      <c r="G85" s="215"/>
      <c r="H85" s="215"/>
      <c r="I85" s="215"/>
      <c r="J85" s="215"/>
    </row>
    <row r="86" spans="1:10" x14ac:dyDescent="0.3">
      <c r="A86" s="215"/>
      <c r="B86" s="215"/>
      <c r="C86" s="215"/>
      <c r="D86" s="215"/>
      <c r="E86" s="215"/>
      <c r="F86" s="215"/>
      <c r="G86" s="215"/>
      <c r="H86" s="215"/>
      <c r="I86" s="215"/>
      <c r="J86" s="215"/>
    </row>
    <row r="87" spans="1:10" x14ac:dyDescent="0.3">
      <c r="A87" s="215"/>
      <c r="B87" s="215"/>
      <c r="C87" s="215"/>
      <c r="D87" s="215"/>
      <c r="E87" s="215"/>
      <c r="F87" s="215"/>
      <c r="G87" s="215"/>
      <c r="H87" s="215"/>
      <c r="I87" s="215"/>
      <c r="J87" s="215"/>
    </row>
    <row r="88" spans="1:10" x14ac:dyDescent="0.3">
      <c r="A88" s="215"/>
      <c r="B88" s="215"/>
      <c r="C88" s="215"/>
      <c r="D88" s="215"/>
      <c r="E88" s="215"/>
      <c r="F88" s="215"/>
      <c r="G88" s="215"/>
      <c r="H88" s="215"/>
      <c r="I88" s="215"/>
      <c r="J88" s="215"/>
    </row>
    <row r="89" spans="1:10" x14ac:dyDescent="0.3">
      <c r="A89" s="215"/>
      <c r="B89" s="215"/>
      <c r="C89" s="215"/>
      <c r="D89" s="215"/>
      <c r="E89" s="215"/>
      <c r="F89" s="215"/>
      <c r="G89" s="215"/>
      <c r="H89" s="215"/>
      <c r="I89" s="215"/>
      <c r="J89" s="215"/>
    </row>
    <row r="90" spans="1:10" x14ac:dyDescent="0.3">
      <c r="A90" s="215"/>
      <c r="B90" s="215"/>
      <c r="C90" s="215"/>
      <c r="D90" s="215"/>
      <c r="E90" s="215"/>
      <c r="F90" s="215"/>
      <c r="G90" s="215"/>
      <c r="H90" s="215"/>
      <c r="I90" s="215"/>
      <c r="J90" s="215"/>
    </row>
    <row r="91" spans="1:10" x14ac:dyDescent="0.3">
      <c r="A91" s="215"/>
      <c r="B91" s="215"/>
      <c r="C91" s="215"/>
      <c r="D91" s="215"/>
      <c r="E91" s="215"/>
      <c r="F91" s="215"/>
      <c r="G91" s="215"/>
      <c r="H91" s="215"/>
      <c r="I91" s="215"/>
      <c r="J91" s="215"/>
    </row>
    <row r="92" spans="1:10" x14ac:dyDescent="0.3">
      <c r="A92" s="215"/>
      <c r="B92" s="215"/>
      <c r="C92" s="215"/>
      <c r="D92" s="215"/>
      <c r="E92" s="215"/>
      <c r="F92" s="215"/>
      <c r="G92" s="215"/>
      <c r="H92" s="215"/>
      <c r="I92" s="215"/>
      <c r="J92" s="215"/>
    </row>
    <row r="93" spans="1:10" x14ac:dyDescent="0.3">
      <c r="A93" s="215"/>
      <c r="B93" s="215"/>
      <c r="C93" s="215"/>
      <c r="D93" s="215"/>
      <c r="E93" s="215"/>
      <c r="F93" s="215"/>
      <c r="G93" s="215"/>
      <c r="H93" s="215"/>
      <c r="I93" s="215"/>
      <c r="J93" s="215"/>
    </row>
    <row r="94" spans="1:10" x14ac:dyDescent="0.3">
      <c r="A94" s="215"/>
      <c r="B94" s="215"/>
      <c r="C94" s="215"/>
      <c r="D94" s="215"/>
      <c r="E94" s="215"/>
      <c r="F94" s="215"/>
      <c r="G94" s="215"/>
      <c r="H94" s="215"/>
      <c r="I94" s="215"/>
      <c r="J94" s="215"/>
    </row>
    <row r="95" spans="1:10" x14ac:dyDescent="0.3">
      <c r="A95" s="215"/>
      <c r="B95" s="215"/>
      <c r="C95" s="215"/>
      <c r="D95" s="215"/>
      <c r="E95" s="215"/>
      <c r="F95" s="215"/>
      <c r="G95" s="215"/>
      <c r="H95" s="215"/>
      <c r="I95" s="215"/>
      <c r="J95" s="215"/>
    </row>
    <row r="96" spans="1:10" x14ac:dyDescent="0.3">
      <c r="A96" s="215"/>
      <c r="B96" s="215"/>
      <c r="C96" s="215"/>
      <c r="D96" s="215"/>
      <c r="E96" s="215"/>
      <c r="F96" s="215"/>
      <c r="G96" s="215"/>
      <c r="H96" s="215"/>
      <c r="I96" s="215"/>
      <c r="J96" s="215"/>
    </row>
    <row r="97" spans="1:10" x14ac:dyDescent="0.3">
      <c r="A97" s="215"/>
      <c r="B97" s="215"/>
      <c r="C97" s="215"/>
      <c r="D97" s="215"/>
      <c r="E97" s="215"/>
      <c r="F97" s="215"/>
      <c r="G97" s="215"/>
      <c r="H97" s="215"/>
      <c r="I97" s="215"/>
      <c r="J97" s="215"/>
    </row>
    <row r="98" spans="1:10" x14ac:dyDescent="0.3">
      <c r="A98" s="215"/>
      <c r="B98" s="215"/>
      <c r="C98" s="215"/>
      <c r="D98" s="215"/>
      <c r="E98" s="215"/>
      <c r="F98" s="215"/>
      <c r="G98" s="215"/>
      <c r="H98" s="215"/>
      <c r="I98" s="215"/>
      <c r="J98" s="215"/>
    </row>
    <row r="99" spans="1:10" x14ac:dyDescent="0.3">
      <c r="A99" s="215"/>
      <c r="B99" s="215"/>
      <c r="C99" s="215"/>
      <c r="D99" s="215"/>
      <c r="E99" s="215"/>
      <c r="F99" s="215"/>
      <c r="G99" s="215"/>
      <c r="H99" s="215"/>
      <c r="I99" s="215"/>
      <c r="J99" s="215"/>
    </row>
    <row r="100" spans="1:10" x14ac:dyDescent="0.3">
      <c r="A100" s="215"/>
      <c r="B100" s="215"/>
      <c r="C100" s="215"/>
      <c r="D100" s="215"/>
      <c r="E100" s="215"/>
      <c r="F100" s="215"/>
      <c r="G100" s="215"/>
      <c r="H100" s="215"/>
      <c r="I100" s="215"/>
      <c r="J100" s="215"/>
    </row>
    <row r="101" spans="1:10" x14ac:dyDescent="0.3">
      <c r="A101" s="215"/>
      <c r="B101" s="215"/>
      <c r="C101" s="215"/>
      <c r="D101" s="215"/>
      <c r="E101" s="215"/>
      <c r="F101" s="215"/>
      <c r="G101" s="215"/>
      <c r="H101" s="215"/>
      <c r="I101" s="215"/>
      <c r="J101" s="215"/>
    </row>
    <row r="102" spans="1:10" x14ac:dyDescent="0.3">
      <c r="A102" s="215"/>
      <c r="B102" s="215"/>
      <c r="C102" s="215"/>
      <c r="D102" s="215"/>
      <c r="E102" s="215"/>
      <c r="F102" s="215"/>
      <c r="G102" s="215"/>
      <c r="H102" s="215"/>
      <c r="I102" s="215"/>
      <c r="J102" s="215"/>
    </row>
    <row r="103" spans="1:10" x14ac:dyDescent="0.3">
      <c r="A103" s="215"/>
      <c r="B103" s="215"/>
      <c r="C103" s="215"/>
      <c r="D103" s="215"/>
      <c r="E103" s="215"/>
      <c r="F103" s="215"/>
      <c r="G103" s="215"/>
      <c r="H103" s="215"/>
      <c r="I103" s="215"/>
      <c r="J103" s="215"/>
    </row>
    <row r="104" spans="1:10" x14ac:dyDescent="0.3">
      <c r="A104" s="215"/>
      <c r="B104" s="215"/>
      <c r="C104" s="215"/>
      <c r="D104" s="215"/>
      <c r="E104" s="215"/>
      <c r="F104" s="215"/>
      <c r="G104" s="215"/>
      <c r="H104" s="215"/>
      <c r="I104" s="215"/>
      <c r="J104" s="215"/>
    </row>
    <row r="105" spans="1:10" x14ac:dyDescent="0.3">
      <c r="A105" s="215"/>
      <c r="B105" s="215"/>
      <c r="C105" s="215"/>
      <c r="D105" s="215"/>
      <c r="E105" s="215"/>
      <c r="F105" s="215"/>
      <c r="G105" s="215"/>
      <c r="H105" s="215"/>
      <c r="I105" s="215"/>
      <c r="J105" s="215"/>
    </row>
    <row r="106" spans="1:10" x14ac:dyDescent="0.3">
      <c r="A106" s="215"/>
      <c r="B106" s="215"/>
      <c r="C106" s="215"/>
      <c r="D106" s="215"/>
      <c r="E106" s="215"/>
      <c r="F106" s="215"/>
      <c r="G106" s="215"/>
      <c r="H106" s="215"/>
      <c r="I106" s="215"/>
      <c r="J106" s="215"/>
    </row>
    <row r="107" spans="1:10" x14ac:dyDescent="0.3">
      <c r="A107" s="215"/>
      <c r="B107" s="215"/>
      <c r="C107" s="215"/>
      <c r="D107" s="215"/>
      <c r="E107" s="215"/>
      <c r="F107" s="215"/>
      <c r="G107" s="215"/>
      <c r="H107" s="215"/>
      <c r="I107" s="215"/>
      <c r="J107" s="215"/>
    </row>
    <row r="108" spans="1:10" x14ac:dyDescent="0.3">
      <c r="A108" s="215"/>
      <c r="B108" s="215"/>
      <c r="C108" s="215"/>
      <c r="D108" s="215"/>
      <c r="E108" s="215"/>
      <c r="F108" s="215"/>
      <c r="G108" s="215"/>
      <c r="H108" s="215"/>
      <c r="I108" s="215"/>
      <c r="J108" s="215"/>
    </row>
    <row r="109" spans="1:10" x14ac:dyDescent="0.3">
      <c r="A109" s="215"/>
      <c r="B109" s="215"/>
      <c r="C109" s="215"/>
      <c r="D109" s="215"/>
      <c r="E109" s="215"/>
      <c r="F109" s="215"/>
      <c r="G109" s="215"/>
      <c r="H109" s="215"/>
      <c r="I109" s="215"/>
      <c r="J109" s="215"/>
    </row>
    <row r="110" spans="1:10" x14ac:dyDescent="0.3">
      <c r="A110" s="215"/>
      <c r="B110" s="215"/>
      <c r="C110" s="215"/>
      <c r="D110" s="215"/>
      <c r="E110" s="215"/>
      <c r="F110" s="215"/>
      <c r="G110" s="215"/>
      <c r="H110" s="215"/>
      <c r="I110" s="215"/>
      <c r="J110" s="215"/>
    </row>
    <row r="111" spans="1:10" x14ac:dyDescent="0.3">
      <c r="A111" s="215"/>
      <c r="B111" s="215"/>
      <c r="C111" s="215"/>
      <c r="D111" s="215"/>
      <c r="E111" s="215"/>
      <c r="F111" s="215"/>
      <c r="G111" s="215"/>
      <c r="H111" s="215"/>
      <c r="I111" s="215"/>
      <c r="J111" s="215"/>
    </row>
    <row r="112" spans="1:10" x14ac:dyDescent="0.3">
      <c r="A112" s="215"/>
      <c r="B112" s="215"/>
      <c r="C112" s="215"/>
      <c r="D112" s="215"/>
      <c r="E112" s="215"/>
      <c r="F112" s="215"/>
      <c r="G112" s="215"/>
      <c r="H112" s="215"/>
      <c r="I112" s="215"/>
      <c r="J112" s="215"/>
    </row>
    <row r="113" spans="1:10" x14ac:dyDescent="0.3">
      <c r="A113" s="215"/>
      <c r="B113" s="215"/>
      <c r="C113" s="215"/>
      <c r="D113" s="215"/>
      <c r="E113" s="215"/>
      <c r="F113" s="215"/>
      <c r="G113" s="215"/>
      <c r="H113" s="215"/>
      <c r="I113" s="215"/>
      <c r="J113" s="215"/>
    </row>
    <row r="114" spans="1:10" x14ac:dyDescent="0.3">
      <c r="A114" s="215"/>
      <c r="B114" s="215"/>
      <c r="C114" s="215"/>
      <c r="D114" s="215"/>
      <c r="E114" s="215"/>
      <c r="F114" s="215"/>
      <c r="G114" s="215"/>
      <c r="H114" s="215"/>
      <c r="I114" s="215"/>
      <c r="J114" s="215"/>
    </row>
    <row r="115" spans="1:10" x14ac:dyDescent="0.3">
      <c r="A115" s="215"/>
      <c r="B115" s="215"/>
      <c r="C115" s="215"/>
      <c r="D115" s="215"/>
      <c r="E115" s="215"/>
      <c r="F115" s="215"/>
      <c r="G115" s="215"/>
      <c r="H115" s="215"/>
      <c r="I115" s="215"/>
      <c r="J115" s="215"/>
    </row>
    <row r="116" spans="1:10" x14ac:dyDescent="0.3">
      <c r="A116" s="215"/>
      <c r="B116" s="215"/>
      <c r="C116" s="215"/>
      <c r="D116" s="215"/>
      <c r="E116" s="215"/>
      <c r="F116" s="215"/>
      <c r="G116" s="215"/>
      <c r="H116" s="215"/>
      <c r="I116" s="215"/>
      <c r="J116" s="215"/>
    </row>
    <row r="117" spans="1:10" x14ac:dyDescent="0.3">
      <c r="A117" s="215"/>
      <c r="B117" s="215"/>
      <c r="C117" s="215"/>
      <c r="D117" s="215"/>
      <c r="E117" s="215"/>
      <c r="F117" s="215"/>
      <c r="G117" s="215"/>
      <c r="H117" s="215"/>
      <c r="I117" s="215"/>
      <c r="J117" s="215"/>
    </row>
    <row r="118" spans="1:10" x14ac:dyDescent="0.3">
      <c r="A118" s="215"/>
      <c r="B118" s="215"/>
      <c r="C118" s="215"/>
      <c r="D118" s="215"/>
      <c r="E118" s="215"/>
      <c r="F118" s="215"/>
      <c r="G118" s="215"/>
      <c r="H118" s="215"/>
      <c r="I118" s="215"/>
      <c r="J118" s="215"/>
    </row>
    <row r="119" spans="1:10" x14ac:dyDescent="0.3">
      <c r="A119" s="215"/>
      <c r="B119" s="215"/>
      <c r="C119" s="215"/>
      <c r="D119" s="215"/>
      <c r="E119" s="215"/>
      <c r="F119" s="215"/>
      <c r="G119" s="215"/>
      <c r="H119" s="215"/>
      <c r="I119" s="215"/>
      <c r="J119" s="215"/>
    </row>
    <row r="120" spans="1:10" x14ac:dyDescent="0.3">
      <c r="A120" s="215"/>
      <c r="B120" s="215"/>
      <c r="C120" s="215"/>
      <c r="D120" s="215"/>
      <c r="E120" s="215"/>
      <c r="F120" s="215"/>
      <c r="G120" s="215"/>
      <c r="H120" s="215"/>
      <c r="I120" s="215"/>
      <c r="J120" s="215"/>
    </row>
    <row r="121" spans="1:10" x14ac:dyDescent="0.3">
      <c r="A121" s="215"/>
      <c r="B121" s="215"/>
      <c r="C121" s="215"/>
      <c r="D121" s="215"/>
      <c r="E121" s="215"/>
      <c r="F121" s="215"/>
      <c r="G121" s="215"/>
      <c r="H121" s="215"/>
      <c r="I121" s="215"/>
      <c r="J121" s="215"/>
    </row>
    <row r="122" spans="1:10" x14ac:dyDescent="0.3">
      <c r="A122" s="215"/>
      <c r="B122" s="215"/>
      <c r="C122" s="215"/>
      <c r="D122" s="215"/>
      <c r="E122" s="215"/>
      <c r="F122" s="215"/>
      <c r="G122" s="215"/>
      <c r="H122" s="215"/>
      <c r="I122" s="215"/>
      <c r="J122" s="215"/>
    </row>
    <row r="123" spans="1:10" x14ac:dyDescent="0.3">
      <c r="A123" s="215"/>
      <c r="B123" s="215"/>
      <c r="C123" s="215"/>
      <c r="D123" s="215"/>
      <c r="E123" s="215"/>
      <c r="F123" s="215"/>
      <c r="G123" s="215"/>
      <c r="H123" s="215"/>
      <c r="I123" s="215"/>
      <c r="J123" s="215"/>
    </row>
    <row r="124" spans="1:10" x14ac:dyDescent="0.3">
      <c r="A124" s="215"/>
      <c r="B124" s="215"/>
      <c r="C124" s="215"/>
      <c r="D124" s="215"/>
      <c r="E124" s="215"/>
      <c r="F124" s="215"/>
      <c r="G124" s="215"/>
      <c r="H124" s="215"/>
      <c r="I124" s="215"/>
      <c r="J124" s="215"/>
    </row>
    <row r="125" spans="1:10" x14ac:dyDescent="0.3">
      <c r="A125" s="215"/>
      <c r="B125" s="215"/>
      <c r="C125" s="215"/>
      <c r="D125" s="215"/>
      <c r="E125" s="215"/>
      <c r="F125" s="215"/>
      <c r="G125" s="215"/>
      <c r="H125" s="215"/>
      <c r="I125" s="215"/>
      <c r="J125" s="215"/>
    </row>
    <row r="126" spans="1:10" x14ac:dyDescent="0.3">
      <c r="A126" s="215"/>
      <c r="B126" s="215"/>
      <c r="C126" s="215"/>
      <c r="D126" s="215"/>
      <c r="E126" s="215"/>
      <c r="F126" s="215"/>
      <c r="G126" s="215"/>
      <c r="H126" s="215"/>
      <c r="I126" s="215"/>
      <c r="J126" s="215"/>
    </row>
    <row r="127" spans="1:10" x14ac:dyDescent="0.3">
      <c r="A127" s="215"/>
      <c r="B127" s="215"/>
      <c r="C127" s="215"/>
      <c r="D127" s="215"/>
      <c r="E127" s="215"/>
      <c r="F127" s="215"/>
      <c r="G127" s="215"/>
      <c r="H127" s="215"/>
      <c r="I127" s="215"/>
      <c r="J127" s="215"/>
    </row>
    <row r="128" spans="1:10" x14ac:dyDescent="0.3">
      <c r="A128" s="215"/>
      <c r="B128" s="215"/>
      <c r="C128" s="215"/>
      <c r="D128" s="215"/>
      <c r="E128" s="215"/>
      <c r="F128" s="215"/>
      <c r="G128" s="215"/>
      <c r="H128" s="215"/>
      <c r="I128" s="215"/>
      <c r="J128" s="215"/>
    </row>
    <row r="129" spans="1:10" x14ac:dyDescent="0.3">
      <c r="A129" s="215"/>
      <c r="B129" s="215"/>
      <c r="C129" s="215"/>
      <c r="D129" s="215"/>
      <c r="E129" s="215"/>
      <c r="F129" s="215"/>
      <c r="G129" s="215"/>
      <c r="H129" s="215"/>
      <c r="I129" s="215"/>
      <c r="J129" s="215"/>
    </row>
    <row r="130" spans="1:10" x14ac:dyDescent="0.3">
      <c r="A130" s="215"/>
      <c r="B130" s="215"/>
      <c r="C130" s="215"/>
      <c r="D130" s="215"/>
      <c r="E130" s="215"/>
      <c r="F130" s="215"/>
      <c r="G130" s="215"/>
      <c r="H130" s="215"/>
      <c r="I130" s="215"/>
      <c r="J130" s="215"/>
    </row>
    <row r="131" spans="1:10" x14ac:dyDescent="0.3">
      <c r="A131" s="215"/>
      <c r="B131" s="215"/>
      <c r="C131" s="215"/>
      <c r="D131" s="215"/>
      <c r="E131" s="215"/>
      <c r="F131" s="215"/>
      <c r="G131" s="215"/>
      <c r="H131" s="215"/>
      <c r="I131" s="215"/>
      <c r="J131" s="215"/>
    </row>
    <row r="132" spans="1:10" x14ac:dyDescent="0.3">
      <c r="A132" s="215"/>
      <c r="B132" s="215"/>
      <c r="C132" s="215"/>
      <c r="D132" s="215"/>
      <c r="E132" s="215"/>
      <c r="F132" s="215"/>
      <c r="G132" s="215"/>
      <c r="H132" s="215"/>
      <c r="I132" s="215"/>
      <c r="J132" s="215"/>
    </row>
    <row r="133" spans="1:10" x14ac:dyDescent="0.3">
      <c r="A133" s="215"/>
      <c r="B133" s="215"/>
      <c r="C133" s="215"/>
      <c r="D133" s="215"/>
      <c r="E133" s="215"/>
      <c r="F133" s="215"/>
      <c r="G133" s="215"/>
      <c r="H133" s="215"/>
      <c r="I133" s="215"/>
      <c r="J133" s="215"/>
    </row>
    <row r="134" spans="1:10" x14ac:dyDescent="0.3">
      <c r="A134" s="215"/>
      <c r="B134" s="215"/>
      <c r="C134" s="215"/>
      <c r="D134" s="215"/>
      <c r="E134" s="215"/>
      <c r="F134" s="215"/>
      <c r="G134" s="215"/>
      <c r="H134" s="215"/>
      <c r="I134" s="215"/>
      <c r="J134" s="215"/>
    </row>
    <row r="135" spans="1:10" x14ac:dyDescent="0.3">
      <c r="A135" s="215"/>
      <c r="B135" s="215"/>
      <c r="C135" s="215"/>
      <c r="D135" s="215"/>
      <c r="E135" s="215"/>
      <c r="F135" s="215"/>
      <c r="G135" s="215"/>
      <c r="H135" s="215"/>
      <c r="I135" s="215"/>
      <c r="J135" s="215"/>
    </row>
    <row r="136" spans="1:10" x14ac:dyDescent="0.3">
      <c r="A136" s="215"/>
      <c r="B136" s="215"/>
      <c r="C136" s="215"/>
      <c r="D136" s="215"/>
      <c r="E136" s="215"/>
      <c r="F136" s="215"/>
      <c r="G136" s="215"/>
      <c r="H136" s="215"/>
      <c r="I136" s="215"/>
      <c r="J136" s="215"/>
    </row>
    <row r="137" spans="1:10" x14ac:dyDescent="0.3">
      <c r="A137" s="215"/>
      <c r="B137" s="215"/>
      <c r="C137" s="215"/>
      <c r="D137" s="215"/>
      <c r="E137" s="215"/>
      <c r="F137" s="215"/>
      <c r="G137" s="215"/>
      <c r="H137" s="215"/>
      <c r="I137" s="215"/>
      <c r="J137" s="215"/>
    </row>
    <row r="138" spans="1:10" x14ac:dyDescent="0.3">
      <c r="A138" s="215"/>
      <c r="B138" s="215"/>
      <c r="C138" s="215"/>
      <c r="D138" s="215"/>
      <c r="E138" s="215"/>
      <c r="F138" s="215"/>
      <c r="G138" s="215"/>
      <c r="H138" s="215"/>
      <c r="I138" s="215"/>
      <c r="J138" s="215"/>
    </row>
    <row r="139" spans="1:10" x14ac:dyDescent="0.3">
      <c r="A139" s="215"/>
      <c r="B139" s="215"/>
      <c r="C139" s="215"/>
      <c r="D139" s="215"/>
      <c r="E139" s="215"/>
      <c r="F139" s="215"/>
      <c r="G139" s="215"/>
      <c r="H139" s="215"/>
      <c r="I139" s="215"/>
      <c r="J139" s="215"/>
    </row>
    <row r="140" spans="1:10" x14ac:dyDescent="0.3">
      <c r="A140" s="215"/>
      <c r="B140" s="215"/>
      <c r="C140" s="215"/>
      <c r="D140" s="215"/>
      <c r="E140" s="215"/>
      <c r="F140" s="215"/>
      <c r="G140" s="215"/>
      <c r="H140" s="215"/>
      <c r="I140" s="215"/>
      <c r="J140" s="215"/>
    </row>
    <row r="141" spans="1:10" x14ac:dyDescent="0.3">
      <c r="A141" s="215"/>
      <c r="B141" s="215"/>
      <c r="C141" s="215"/>
      <c r="D141" s="215"/>
      <c r="E141" s="215"/>
      <c r="F141" s="215"/>
      <c r="G141" s="215"/>
      <c r="H141" s="215"/>
      <c r="I141" s="215"/>
      <c r="J141" s="215"/>
    </row>
    <row r="142" spans="1:10" x14ac:dyDescent="0.3">
      <c r="A142" s="215"/>
      <c r="B142" s="215"/>
      <c r="C142" s="215"/>
      <c r="D142" s="215"/>
      <c r="E142" s="215"/>
      <c r="F142" s="215"/>
      <c r="G142" s="215"/>
      <c r="H142" s="215"/>
      <c r="I142" s="215"/>
      <c r="J142" s="215"/>
    </row>
    <row r="143" spans="1:10" x14ac:dyDescent="0.3">
      <c r="A143" s="215"/>
      <c r="B143" s="215"/>
      <c r="C143" s="215"/>
      <c r="D143" s="215"/>
      <c r="E143" s="215"/>
      <c r="F143" s="215"/>
      <c r="G143" s="215"/>
      <c r="H143" s="215"/>
      <c r="I143" s="215"/>
      <c r="J143" s="215"/>
    </row>
    <row r="144" spans="1:10" x14ac:dyDescent="0.3">
      <c r="A144" s="215"/>
      <c r="B144" s="215"/>
      <c r="C144" s="215"/>
      <c r="D144" s="215"/>
      <c r="E144" s="215"/>
      <c r="F144" s="215"/>
      <c r="G144" s="215"/>
      <c r="H144" s="215"/>
      <c r="I144" s="215"/>
      <c r="J144" s="215"/>
    </row>
    <row r="145" spans="1:10" x14ac:dyDescent="0.3">
      <c r="A145" s="215"/>
      <c r="B145" s="215"/>
      <c r="C145" s="215"/>
      <c r="D145" s="215"/>
      <c r="E145" s="215"/>
      <c r="F145" s="215"/>
      <c r="G145" s="215"/>
      <c r="H145" s="215"/>
      <c r="I145" s="215"/>
      <c r="J145" s="215"/>
    </row>
    <row r="146" spans="1:10" x14ac:dyDescent="0.3">
      <c r="A146" s="215"/>
      <c r="B146" s="215"/>
      <c r="C146" s="215"/>
      <c r="D146" s="215"/>
      <c r="E146" s="215"/>
      <c r="F146" s="215"/>
      <c r="G146" s="215"/>
      <c r="H146" s="215"/>
      <c r="I146" s="215"/>
      <c r="J146" s="215"/>
    </row>
    <row r="147" spans="1:10" x14ac:dyDescent="0.3">
      <c r="A147" s="215"/>
      <c r="B147" s="215"/>
      <c r="C147" s="215"/>
      <c r="D147" s="215"/>
      <c r="E147" s="215"/>
      <c r="F147" s="215"/>
      <c r="G147" s="215"/>
      <c r="H147" s="215"/>
      <c r="I147" s="215"/>
      <c r="J147" s="215"/>
    </row>
    <row r="148" spans="1:10" x14ac:dyDescent="0.3">
      <c r="A148" s="215"/>
      <c r="B148" s="215"/>
      <c r="C148" s="215"/>
      <c r="D148" s="215"/>
      <c r="E148" s="215"/>
      <c r="F148" s="215"/>
      <c r="G148" s="215"/>
      <c r="H148" s="215"/>
      <c r="I148" s="215"/>
      <c r="J148" s="215"/>
    </row>
    <row r="149" spans="1:10" x14ac:dyDescent="0.3">
      <c r="A149" s="215"/>
      <c r="B149" s="215"/>
      <c r="C149" s="215"/>
      <c r="D149" s="215"/>
      <c r="E149" s="215"/>
      <c r="F149" s="215"/>
      <c r="G149" s="215"/>
      <c r="H149" s="215"/>
      <c r="I149" s="215"/>
      <c r="J149" s="215"/>
    </row>
    <row r="150" spans="1:10" x14ac:dyDescent="0.3">
      <c r="A150" s="215"/>
      <c r="B150" s="215"/>
      <c r="C150" s="215"/>
      <c r="D150" s="215"/>
      <c r="E150" s="215"/>
      <c r="F150" s="215"/>
      <c r="G150" s="215"/>
      <c r="H150" s="215"/>
      <c r="I150" s="215"/>
      <c r="J150" s="215"/>
    </row>
    <row r="151" spans="1:10" x14ac:dyDescent="0.3">
      <c r="A151" s="215"/>
      <c r="B151" s="215"/>
      <c r="C151" s="215"/>
      <c r="D151" s="215"/>
      <c r="E151" s="215"/>
      <c r="F151" s="215"/>
      <c r="G151" s="215"/>
      <c r="H151" s="215"/>
      <c r="I151" s="215"/>
      <c r="J151" s="215"/>
    </row>
    <row r="152" spans="1:10" x14ac:dyDescent="0.3">
      <c r="A152" s="215"/>
      <c r="B152" s="215"/>
      <c r="C152" s="215"/>
      <c r="D152" s="215"/>
      <c r="E152" s="215"/>
      <c r="F152" s="215"/>
      <c r="G152" s="215"/>
      <c r="H152" s="215"/>
      <c r="I152" s="215"/>
      <c r="J152" s="215"/>
    </row>
    <row r="153" spans="1:10" x14ac:dyDescent="0.3">
      <c r="A153" s="215"/>
      <c r="B153" s="215"/>
      <c r="C153" s="215"/>
      <c r="D153" s="215"/>
      <c r="E153" s="215"/>
      <c r="F153" s="215"/>
      <c r="G153" s="215"/>
      <c r="H153" s="215"/>
      <c r="I153" s="215"/>
      <c r="J153" s="215"/>
    </row>
    <row r="154" spans="1:10" x14ac:dyDescent="0.3">
      <c r="A154" s="215"/>
      <c r="B154" s="215"/>
      <c r="C154" s="215"/>
      <c r="D154" s="215"/>
      <c r="E154" s="215"/>
      <c r="F154" s="215"/>
      <c r="G154" s="215"/>
      <c r="H154" s="215"/>
      <c r="I154" s="215"/>
      <c r="J154" s="215"/>
    </row>
    <row r="155" spans="1:10" x14ac:dyDescent="0.3">
      <c r="A155" s="215"/>
      <c r="B155" s="215"/>
      <c r="C155" s="215"/>
      <c r="D155" s="215"/>
      <c r="E155" s="215"/>
      <c r="F155" s="215"/>
      <c r="G155" s="215"/>
      <c r="H155" s="215"/>
      <c r="I155" s="215"/>
      <c r="J155" s="215"/>
    </row>
    <row r="156" spans="1:10" x14ac:dyDescent="0.3">
      <c r="A156" s="215"/>
      <c r="B156" s="215"/>
      <c r="C156" s="215"/>
      <c r="D156" s="215"/>
      <c r="E156" s="215"/>
      <c r="F156" s="215"/>
      <c r="G156" s="215"/>
      <c r="H156" s="215"/>
      <c r="I156" s="215"/>
      <c r="J156" s="215"/>
    </row>
    <row r="157" spans="1:10" x14ac:dyDescent="0.3">
      <c r="A157" s="215"/>
      <c r="B157" s="215"/>
      <c r="C157" s="215"/>
      <c r="D157" s="215"/>
      <c r="E157" s="215"/>
      <c r="F157" s="215"/>
      <c r="G157" s="215"/>
      <c r="H157" s="215"/>
      <c r="I157" s="215"/>
      <c r="J157" s="215"/>
    </row>
    <row r="158" spans="1:10" x14ac:dyDescent="0.3">
      <c r="A158" s="215"/>
      <c r="B158" s="215"/>
      <c r="C158" s="215"/>
      <c r="D158" s="215"/>
      <c r="E158" s="215"/>
      <c r="F158" s="215"/>
      <c r="G158" s="215"/>
      <c r="H158" s="215"/>
      <c r="I158" s="215"/>
      <c r="J158" s="215"/>
    </row>
    <row r="159" spans="1:10" x14ac:dyDescent="0.3">
      <c r="A159" s="215"/>
      <c r="B159" s="215"/>
      <c r="C159" s="215"/>
      <c r="D159" s="215"/>
      <c r="E159" s="215"/>
      <c r="F159" s="215"/>
      <c r="G159" s="215"/>
      <c r="H159" s="215"/>
      <c r="I159" s="215"/>
      <c r="J159" s="215"/>
    </row>
    <row r="160" spans="1:10" x14ac:dyDescent="0.3">
      <c r="A160" s="215"/>
      <c r="B160" s="215"/>
      <c r="C160" s="215"/>
      <c r="D160" s="215"/>
      <c r="E160" s="215"/>
      <c r="F160" s="215"/>
      <c r="G160" s="215"/>
      <c r="H160" s="215"/>
      <c r="I160" s="215"/>
      <c r="J160" s="215"/>
    </row>
    <row r="161" spans="1:10" x14ac:dyDescent="0.3">
      <c r="A161" s="215"/>
      <c r="B161" s="215"/>
      <c r="C161" s="215"/>
      <c r="D161" s="215"/>
      <c r="E161" s="215"/>
      <c r="F161" s="215"/>
      <c r="G161" s="215"/>
      <c r="H161" s="215"/>
      <c r="I161" s="215"/>
      <c r="J161" s="215"/>
    </row>
    <row r="162" spans="1:10" x14ac:dyDescent="0.3">
      <c r="A162" s="215"/>
      <c r="B162" s="215"/>
      <c r="C162" s="215"/>
      <c r="D162" s="215"/>
      <c r="E162" s="215"/>
      <c r="F162" s="215"/>
      <c r="G162" s="215"/>
      <c r="H162" s="215"/>
      <c r="I162" s="215"/>
      <c r="J162" s="215"/>
    </row>
    <row r="163" spans="1:10" x14ac:dyDescent="0.3">
      <c r="A163" s="215"/>
      <c r="B163" s="215"/>
      <c r="C163" s="215"/>
      <c r="D163" s="215"/>
      <c r="E163" s="215"/>
      <c r="F163" s="215"/>
      <c r="G163" s="215"/>
      <c r="H163" s="215"/>
      <c r="I163" s="215"/>
      <c r="J163" s="215"/>
    </row>
    <row r="164" spans="1:10" x14ac:dyDescent="0.3">
      <c r="A164" s="215"/>
      <c r="B164" s="215"/>
      <c r="C164" s="215"/>
      <c r="D164" s="215"/>
      <c r="E164" s="215"/>
      <c r="F164" s="215"/>
      <c r="G164" s="215"/>
      <c r="H164" s="215"/>
      <c r="I164" s="215"/>
      <c r="J164" s="215"/>
    </row>
    <row r="165" spans="1:10" x14ac:dyDescent="0.3">
      <c r="A165" s="215"/>
      <c r="B165" s="215"/>
      <c r="C165" s="215"/>
      <c r="D165" s="215"/>
      <c r="E165" s="215"/>
      <c r="F165" s="215"/>
      <c r="G165" s="215"/>
      <c r="H165" s="215"/>
      <c r="I165" s="215"/>
      <c r="J165" s="215"/>
    </row>
    <row r="166" spans="1:10" x14ac:dyDescent="0.3">
      <c r="A166" s="215"/>
      <c r="B166" s="215"/>
      <c r="C166" s="215"/>
      <c r="D166" s="215"/>
      <c r="E166" s="215"/>
      <c r="F166" s="215"/>
      <c r="G166" s="215"/>
      <c r="H166" s="215"/>
      <c r="I166" s="215"/>
      <c r="J166" s="215"/>
    </row>
    <row r="167" spans="1:10" x14ac:dyDescent="0.3">
      <c r="A167" s="215"/>
      <c r="B167" s="215"/>
      <c r="C167" s="215"/>
      <c r="D167" s="215"/>
      <c r="E167" s="215"/>
      <c r="F167" s="215"/>
      <c r="G167" s="215"/>
      <c r="H167" s="215"/>
      <c r="I167" s="215"/>
      <c r="J167" s="215"/>
    </row>
    <row r="168" spans="1:10" x14ac:dyDescent="0.3">
      <c r="A168" s="215"/>
      <c r="B168" s="215"/>
      <c r="C168" s="215"/>
      <c r="D168" s="215"/>
      <c r="E168" s="215"/>
      <c r="F168" s="215"/>
      <c r="G168" s="215"/>
      <c r="H168" s="215"/>
      <c r="I168" s="215"/>
      <c r="J168" s="215"/>
    </row>
    <row r="169" spans="1:10" x14ac:dyDescent="0.3">
      <c r="A169" s="215"/>
      <c r="B169" s="215"/>
      <c r="C169" s="215"/>
      <c r="D169" s="215"/>
      <c r="E169" s="215"/>
      <c r="F169" s="215"/>
      <c r="G169" s="215"/>
      <c r="H169" s="215"/>
      <c r="I169" s="215"/>
      <c r="J169" s="215"/>
    </row>
    <row r="170" spans="1:10" x14ac:dyDescent="0.3">
      <c r="A170" s="215"/>
      <c r="B170" s="215"/>
      <c r="C170" s="215"/>
      <c r="D170" s="215"/>
      <c r="E170" s="215"/>
      <c r="F170" s="215"/>
      <c r="G170" s="215"/>
      <c r="H170" s="215"/>
      <c r="I170" s="215"/>
      <c r="J170" s="215"/>
    </row>
    <row r="171" spans="1:10" x14ac:dyDescent="0.3">
      <c r="A171" s="215"/>
      <c r="B171" s="215"/>
      <c r="C171" s="215"/>
      <c r="D171" s="215"/>
      <c r="E171" s="215"/>
      <c r="F171" s="215"/>
      <c r="G171" s="215"/>
      <c r="H171" s="215"/>
      <c r="I171" s="215"/>
      <c r="J171" s="215"/>
    </row>
    <row r="172" spans="1:10" x14ac:dyDescent="0.3">
      <c r="A172" s="215"/>
      <c r="B172" s="215"/>
      <c r="C172" s="215"/>
      <c r="D172" s="215"/>
      <c r="E172" s="215"/>
      <c r="F172" s="215"/>
      <c r="G172" s="215"/>
      <c r="H172" s="215"/>
      <c r="I172" s="215"/>
      <c r="J172" s="215"/>
    </row>
    <row r="173" spans="1:10" x14ac:dyDescent="0.3">
      <c r="A173" s="215"/>
      <c r="B173" s="215"/>
      <c r="C173" s="215"/>
      <c r="D173" s="215"/>
      <c r="E173" s="215"/>
      <c r="F173" s="215"/>
      <c r="G173" s="215"/>
      <c r="H173" s="215"/>
      <c r="I173" s="215"/>
      <c r="J173" s="215"/>
    </row>
    <row r="174" spans="1:10" x14ac:dyDescent="0.3">
      <c r="A174" s="215"/>
      <c r="B174" s="215"/>
      <c r="C174" s="215"/>
      <c r="D174" s="215"/>
      <c r="E174" s="215"/>
      <c r="F174" s="215"/>
      <c r="G174" s="215"/>
      <c r="H174" s="215"/>
      <c r="I174" s="215"/>
      <c r="J174" s="215"/>
    </row>
    <row r="175" spans="1:10" x14ac:dyDescent="0.3">
      <c r="A175" s="215"/>
      <c r="B175" s="215"/>
      <c r="C175" s="215"/>
      <c r="D175" s="215"/>
      <c r="E175" s="215"/>
      <c r="F175" s="215"/>
      <c r="G175" s="215"/>
      <c r="H175" s="215"/>
      <c r="I175" s="215"/>
      <c r="J175" s="215"/>
    </row>
    <row r="176" spans="1:10" x14ac:dyDescent="0.3">
      <c r="A176" s="215"/>
      <c r="B176" s="215"/>
      <c r="C176" s="215"/>
      <c r="D176" s="215"/>
      <c r="E176" s="215"/>
      <c r="F176" s="215"/>
      <c r="G176" s="215"/>
      <c r="H176" s="215"/>
      <c r="I176" s="215"/>
      <c r="J176" s="215"/>
    </row>
    <row r="177" spans="1:10" x14ac:dyDescent="0.3">
      <c r="A177" s="215"/>
      <c r="B177" s="215"/>
      <c r="C177" s="215"/>
      <c r="D177" s="215"/>
      <c r="E177" s="215"/>
      <c r="F177" s="215"/>
      <c r="G177" s="215"/>
      <c r="H177" s="215"/>
      <c r="I177" s="215"/>
      <c r="J177" s="215"/>
    </row>
    <row r="178" spans="1:10" x14ac:dyDescent="0.3">
      <c r="A178" s="215"/>
      <c r="B178" s="215"/>
      <c r="C178" s="215"/>
      <c r="D178" s="215"/>
      <c r="E178" s="215"/>
      <c r="F178" s="215"/>
      <c r="G178" s="215"/>
      <c r="H178" s="215"/>
      <c r="I178" s="215"/>
      <c r="J178" s="215"/>
    </row>
    <row r="179" spans="1:10" x14ac:dyDescent="0.3">
      <c r="A179" s="215"/>
      <c r="B179" s="215"/>
      <c r="C179" s="215"/>
      <c r="D179" s="215"/>
      <c r="E179" s="215"/>
      <c r="F179" s="215"/>
      <c r="G179" s="215"/>
      <c r="H179" s="215"/>
      <c r="I179" s="215"/>
      <c r="J179" s="215"/>
    </row>
    <row r="180" spans="1:10" x14ac:dyDescent="0.3">
      <c r="A180" s="215"/>
      <c r="B180" s="215"/>
      <c r="C180" s="215"/>
      <c r="D180" s="215"/>
      <c r="E180" s="215"/>
      <c r="F180" s="215"/>
      <c r="G180" s="215"/>
      <c r="H180" s="215"/>
      <c r="I180" s="215"/>
      <c r="J180" s="215"/>
    </row>
    <row r="181" spans="1:10" x14ac:dyDescent="0.3">
      <c r="A181" s="215"/>
      <c r="B181" s="215"/>
      <c r="C181" s="215"/>
      <c r="D181" s="215"/>
      <c r="E181" s="215"/>
      <c r="F181" s="215"/>
      <c r="G181" s="215"/>
      <c r="H181" s="215"/>
      <c r="I181" s="215"/>
      <c r="J181" s="215"/>
    </row>
    <row r="182" spans="1:10" x14ac:dyDescent="0.3">
      <c r="A182" s="215"/>
      <c r="B182" s="215"/>
      <c r="C182" s="215"/>
      <c r="D182" s="215"/>
      <c r="E182" s="215"/>
      <c r="F182" s="215"/>
      <c r="G182" s="215"/>
      <c r="H182" s="215"/>
      <c r="I182" s="215"/>
      <c r="J182" s="215"/>
    </row>
    <row r="183" spans="1:10" x14ac:dyDescent="0.3">
      <c r="A183" s="215"/>
      <c r="B183" s="215"/>
      <c r="C183" s="215"/>
      <c r="D183" s="215"/>
      <c r="E183" s="215"/>
      <c r="F183" s="215"/>
      <c r="G183" s="215"/>
      <c r="H183" s="215"/>
      <c r="I183" s="215"/>
      <c r="J183" s="215"/>
    </row>
    <row r="184" spans="1:10" x14ac:dyDescent="0.3">
      <c r="A184" s="215"/>
      <c r="B184" s="215"/>
      <c r="C184" s="215"/>
      <c r="D184" s="215"/>
      <c r="E184" s="215"/>
      <c r="F184" s="215"/>
      <c r="G184" s="215"/>
      <c r="H184" s="215"/>
      <c r="I184" s="215"/>
      <c r="J184" s="215"/>
    </row>
    <row r="185" spans="1:10" x14ac:dyDescent="0.3">
      <c r="A185" s="215"/>
      <c r="B185" s="215"/>
      <c r="C185" s="215"/>
      <c r="D185" s="215"/>
      <c r="E185" s="215"/>
      <c r="F185" s="215"/>
      <c r="G185" s="215"/>
      <c r="H185" s="215"/>
      <c r="I185" s="215"/>
      <c r="J185" s="215"/>
    </row>
    <row r="186" spans="1:10" x14ac:dyDescent="0.3">
      <c r="A186" s="215"/>
      <c r="B186" s="215"/>
      <c r="C186" s="215"/>
      <c r="D186" s="215"/>
      <c r="E186" s="215"/>
      <c r="F186" s="215"/>
      <c r="G186" s="215"/>
      <c r="H186" s="215"/>
      <c r="I186" s="215"/>
      <c r="J186" s="215"/>
    </row>
    <row r="187" spans="1:10" x14ac:dyDescent="0.3">
      <c r="A187" s="215"/>
      <c r="B187" s="215"/>
      <c r="C187" s="215"/>
      <c r="D187" s="215"/>
      <c r="E187" s="215"/>
      <c r="F187" s="215"/>
      <c r="G187" s="215"/>
      <c r="H187" s="215"/>
      <c r="I187" s="215"/>
      <c r="J187" s="215"/>
    </row>
    <row r="188" spans="1:10" x14ac:dyDescent="0.3">
      <c r="A188" s="215"/>
      <c r="B188" s="215"/>
      <c r="C188" s="215"/>
      <c r="D188" s="215"/>
      <c r="E188" s="215"/>
      <c r="F188" s="215"/>
      <c r="G188" s="215"/>
      <c r="H188" s="215"/>
      <c r="I188" s="215"/>
      <c r="J188" s="215"/>
    </row>
    <row r="189" spans="1:10" x14ac:dyDescent="0.3">
      <c r="A189" s="215"/>
      <c r="B189" s="215"/>
      <c r="C189" s="215"/>
      <c r="D189" s="215"/>
      <c r="E189" s="215"/>
      <c r="F189" s="215"/>
      <c r="G189" s="215"/>
      <c r="H189" s="215"/>
      <c r="I189" s="215"/>
      <c r="J189" s="215"/>
    </row>
    <row r="190" spans="1:10" x14ac:dyDescent="0.3">
      <c r="A190" s="215"/>
      <c r="B190" s="215"/>
      <c r="C190" s="215"/>
      <c r="D190" s="215"/>
      <c r="E190" s="215"/>
      <c r="F190" s="215"/>
      <c r="G190" s="215"/>
      <c r="H190" s="215"/>
      <c r="I190" s="215"/>
      <c r="J190" s="215"/>
    </row>
    <row r="191" spans="1:10" x14ac:dyDescent="0.3">
      <c r="A191" s="215"/>
      <c r="B191" s="215"/>
      <c r="C191" s="215"/>
      <c r="D191" s="215"/>
      <c r="E191" s="215"/>
      <c r="F191" s="215"/>
      <c r="G191" s="215"/>
      <c r="H191" s="215"/>
      <c r="I191" s="215"/>
      <c r="J191" s="215"/>
    </row>
    <row r="192" spans="1:10" x14ac:dyDescent="0.3">
      <c r="A192" s="215"/>
      <c r="B192" s="215"/>
      <c r="C192" s="215"/>
      <c r="D192" s="215"/>
      <c r="E192" s="215"/>
      <c r="F192" s="215"/>
      <c r="G192" s="215"/>
      <c r="H192" s="215"/>
      <c r="I192" s="215"/>
      <c r="J192" s="215"/>
    </row>
    <row r="193" spans="1:10" x14ac:dyDescent="0.3">
      <c r="A193" s="215"/>
      <c r="B193" s="215"/>
      <c r="C193" s="215"/>
      <c r="D193" s="215"/>
      <c r="E193" s="215"/>
      <c r="F193" s="215"/>
      <c r="G193" s="215"/>
      <c r="H193" s="215"/>
      <c r="I193" s="215"/>
      <c r="J193" s="215"/>
    </row>
    <row r="194" spans="1:10" x14ac:dyDescent="0.3">
      <c r="A194" s="215"/>
      <c r="B194" s="215"/>
      <c r="C194" s="215"/>
      <c r="D194" s="215"/>
      <c r="E194" s="215"/>
      <c r="F194" s="215"/>
      <c r="G194" s="215"/>
      <c r="H194" s="215"/>
      <c r="I194" s="215"/>
      <c r="J194" s="215"/>
    </row>
    <row r="195" spans="1:10" x14ac:dyDescent="0.3">
      <c r="A195" s="215"/>
      <c r="B195" s="215"/>
      <c r="C195" s="215"/>
      <c r="D195" s="215"/>
      <c r="E195" s="215"/>
      <c r="F195" s="215"/>
      <c r="G195" s="215"/>
      <c r="H195" s="215"/>
      <c r="I195" s="215"/>
      <c r="J195" s="215"/>
    </row>
    <row r="196" spans="1:10" x14ac:dyDescent="0.3">
      <c r="A196" s="215"/>
      <c r="B196" s="215"/>
      <c r="C196" s="215"/>
      <c r="D196" s="215"/>
      <c r="E196" s="215"/>
      <c r="F196" s="215"/>
      <c r="G196" s="215"/>
      <c r="H196" s="215"/>
      <c r="I196" s="215"/>
      <c r="J196" s="215"/>
    </row>
    <row r="197" spans="1:10" x14ac:dyDescent="0.3">
      <c r="A197" s="215"/>
      <c r="B197" s="215"/>
      <c r="C197" s="215"/>
      <c r="D197" s="215"/>
      <c r="E197" s="215"/>
      <c r="F197" s="215"/>
      <c r="G197" s="215"/>
      <c r="H197" s="215"/>
      <c r="I197" s="215"/>
      <c r="J197" s="215"/>
    </row>
    <row r="198" spans="1:10" x14ac:dyDescent="0.3">
      <c r="A198" s="215"/>
      <c r="B198" s="215"/>
      <c r="C198" s="215"/>
      <c r="D198" s="215"/>
      <c r="E198" s="215"/>
      <c r="F198" s="215"/>
      <c r="G198" s="215"/>
      <c r="H198" s="215"/>
      <c r="I198" s="215"/>
      <c r="J198" s="215"/>
    </row>
    <row r="199" spans="1:10" x14ac:dyDescent="0.3">
      <c r="A199" s="215"/>
      <c r="B199" s="215"/>
      <c r="C199" s="215"/>
      <c r="D199" s="215"/>
      <c r="E199" s="215"/>
      <c r="F199" s="215"/>
      <c r="G199" s="215"/>
      <c r="H199" s="215"/>
      <c r="I199" s="215"/>
      <c r="J199" s="215"/>
    </row>
    <row r="200" spans="1:10" x14ac:dyDescent="0.3">
      <c r="A200" s="215"/>
      <c r="B200" s="215"/>
      <c r="C200" s="215"/>
      <c r="D200" s="215"/>
      <c r="E200" s="215"/>
      <c r="F200" s="215"/>
      <c r="G200" s="215"/>
      <c r="H200" s="215"/>
      <c r="I200" s="215"/>
      <c r="J200" s="215"/>
    </row>
    <row r="201" spans="1:10" x14ac:dyDescent="0.3">
      <c r="A201" s="215"/>
      <c r="B201" s="215"/>
      <c r="C201" s="215"/>
      <c r="D201" s="215"/>
      <c r="E201" s="215"/>
      <c r="F201" s="215"/>
      <c r="G201" s="215"/>
      <c r="H201" s="215"/>
      <c r="I201" s="215"/>
      <c r="J201" s="215"/>
    </row>
    <row r="202" spans="1:10" x14ac:dyDescent="0.3">
      <c r="A202" s="215"/>
      <c r="B202" s="215"/>
      <c r="C202" s="215"/>
      <c r="D202" s="215"/>
      <c r="E202" s="215"/>
      <c r="F202" s="215"/>
      <c r="G202" s="215"/>
      <c r="H202" s="215"/>
      <c r="I202" s="215"/>
      <c r="J202" s="215"/>
    </row>
    <row r="203" spans="1:10" x14ac:dyDescent="0.3">
      <c r="A203" s="215"/>
      <c r="B203" s="215"/>
      <c r="C203" s="215"/>
      <c r="D203" s="215"/>
      <c r="E203" s="215"/>
      <c r="F203" s="215"/>
      <c r="G203" s="215"/>
      <c r="H203" s="215"/>
      <c r="I203" s="215"/>
      <c r="J203" s="215"/>
    </row>
    <row r="204" spans="1:10" x14ac:dyDescent="0.3">
      <c r="A204" s="215"/>
      <c r="B204" s="215"/>
      <c r="C204" s="215"/>
      <c r="D204" s="215"/>
      <c r="E204" s="215"/>
      <c r="F204" s="215"/>
      <c r="G204" s="215"/>
      <c r="H204" s="215"/>
      <c r="I204" s="215"/>
      <c r="J204" s="215"/>
    </row>
    <row r="205" spans="1:10" x14ac:dyDescent="0.3">
      <c r="A205" s="215"/>
      <c r="B205" s="215"/>
      <c r="C205" s="215"/>
      <c r="D205" s="215"/>
      <c r="E205" s="215"/>
      <c r="F205" s="215"/>
      <c r="G205" s="215"/>
      <c r="H205" s="215"/>
      <c r="I205" s="215"/>
      <c r="J205" s="215"/>
    </row>
    <row r="206" spans="1:10" x14ac:dyDescent="0.3">
      <c r="A206" s="215"/>
      <c r="B206" s="215"/>
      <c r="C206" s="215"/>
      <c r="D206" s="215"/>
      <c r="E206" s="215"/>
      <c r="F206" s="215"/>
      <c r="G206" s="215"/>
      <c r="H206" s="215"/>
      <c r="I206" s="215"/>
      <c r="J206" s="215"/>
    </row>
    <row r="207" spans="1:10" x14ac:dyDescent="0.3">
      <c r="A207" s="215"/>
      <c r="B207" s="215"/>
      <c r="C207" s="215"/>
      <c r="D207" s="215"/>
      <c r="E207" s="215"/>
      <c r="F207" s="215"/>
      <c r="G207" s="215"/>
      <c r="H207" s="215"/>
      <c r="I207" s="215"/>
      <c r="J207" s="215"/>
    </row>
    <row r="208" spans="1:10" x14ac:dyDescent="0.3">
      <c r="A208" s="215"/>
      <c r="B208" s="215"/>
      <c r="C208" s="215"/>
      <c r="D208" s="215"/>
      <c r="E208" s="215"/>
      <c r="F208" s="215"/>
      <c r="G208" s="215"/>
      <c r="H208" s="215"/>
      <c r="I208" s="215"/>
      <c r="J208" s="215"/>
    </row>
    <row r="209" spans="1:10" x14ac:dyDescent="0.3">
      <c r="A209" s="215"/>
      <c r="B209" s="215"/>
      <c r="C209" s="215"/>
      <c r="D209" s="215"/>
      <c r="E209" s="215"/>
      <c r="F209" s="215"/>
      <c r="G209" s="215"/>
      <c r="H209" s="215"/>
      <c r="I209" s="215"/>
      <c r="J209" s="215"/>
    </row>
    <row r="210" spans="1:10" x14ac:dyDescent="0.3">
      <c r="A210" s="215"/>
      <c r="B210" s="215"/>
      <c r="C210" s="215"/>
      <c r="D210" s="215"/>
      <c r="E210" s="215"/>
      <c r="F210" s="215"/>
      <c r="G210" s="215"/>
      <c r="H210" s="215"/>
      <c r="I210" s="215"/>
      <c r="J210" s="215"/>
    </row>
    <row r="211" spans="1:10" x14ac:dyDescent="0.3">
      <c r="A211" s="215"/>
      <c r="B211" s="215"/>
      <c r="C211" s="215"/>
      <c r="D211" s="215"/>
      <c r="E211" s="215"/>
      <c r="F211" s="215"/>
      <c r="G211" s="215"/>
      <c r="H211" s="215"/>
      <c r="I211" s="215"/>
      <c r="J211" s="215"/>
    </row>
    <row r="212" spans="1:10" x14ac:dyDescent="0.3">
      <c r="A212" s="215"/>
      <c r="B212" s="215"/>
      <c r="C212" s="215"/>
      <c r="D212" s="215"/>
      <c r="E212" s="215"/>
      <c r="F212" s="215"/>
      <c r="G212" s="215"/>
      <c r="H212" s="215"/>
      <c r="I212" s="215"/>
      <c r="J212" s="215"/>
    </row>
    <row r="213" spans="1:10" x14ac:dyDescent="0.3">
      <c r="A213" s="215"/>
      <c r="B213" s="215"/>
      <c r="C213" s="215"/>
      <c r="D213" s="215"/>
      <c r="E213" s="215"/>
      <c r="F213" s="215"/>
      <c r="G213" s="215"/>
      <c r="H213" s="215"/>
      <c r="I213" s="215"/>
      <c r="J213" s="215"/>
    </row>
    <row r="214" spans="1:10" x14ac:dyDescent="0.3">
      <c r="A214" s="215"/>
      <c r="B214" s="215"/>
      <c r="C214" s="215"/>
      <c r="D214" s="215"/>
      <c r="E214" s="215"/>
      <c r="F214" s="215"/>
      <c r="G214" s="215"/>
      <c r="H214" s="215"/>
      <c r="I214" s="215"/>
      <c r="J214" s="215"/>
    </row>
    <row r="215" spans="1:10" x14ac:dyDescent="0.3">
      <c r="A215" s="215"/>
      <c r="B215" s="215"/>
      <c r="C215" s="215"/>
      <c r="D215" s="215"/>
      <c r="E215" s="215"/>
      <c r="F215" s="215"/>
      <c r="G215" s="215"/>
      <c r="H215" s="215"/>
      <c r="I215" s="215"/>
      <c r="J215" s="215"/>
    </row>
    <row r="216" spans="1:10" x14ac:dyDescent="0.3">
      <c r="A216" s="215"/>
      <c r="B216" s="215"/>
      <c r="C216" s="215"/>
      <c r="D216" s="215"/>
      <c r="E216" s="215"/>
      <c r="F216" s="215"/>
      <c r="G216" s="215"/>
      <c r="H216" s="215"/>
      <c r="I216" s="215"/>
      <c r="J216" s="215"/>
    </row>
    <row r="217" spans="1:10" x14ac:dyDescent="0.3">
      <c r="A217" s="215"/>
      <c r="B217" s="215"/>
      <c r="C217" s="215"/>
      <c r="D217" s="215"/>
      <c r="E217" s="215"/>
      <c r="F217" s="215"/>
      <c r="G217" s="215"/>
      <c r="H217" s="215"/>
      <c r="I217" s="215"/>
      <c r="J217" s="215"/>
    </row>
    <row r="218" spans="1:10" x14ac:dyDescent="0.3">
      <c r="A218" s="215"/>
      <c r="B218" s="215"/>
      <c r="C218" s="215"/>
      <c r="D218" s="215"/>
      <c r="E218" s="215"/>
      <c r="F218" s="215"/>
      <c r="G218" s="215"/>
      <c r="H218" s="215"/>
      <c r="I218" s="215"/>
      <c r="J218" s="215"/>
    </row>
    <row r="219" spans="1:10" x14ac:dyDescent="0.3">
      <c r="A219" s="215"/>
      <c r="B219" s="215"/>
      <c r="C219" s="215"/>
      <c r="D219" s="215"/>
      <c r="E219" s="215"/>
      <c r="F219" s="215"/>
      <c r="G219" s="215"/>
      <c r="H219" s="215"/>
      <c r="I219" s="215"/>
      <c r="J219" s="215"/>
    </row>
    <row r="220" spans="1:10" x14ac:dyDescent="0.3">
      <c r="A220" s="215"/>
      <c r="B220" s="215"/>
      <c r="C220" s="215"/>
      <c r="D220" s="215"/>
      <c r="E220" s="215"/>
      <c r="F220" s="215"/>
      <c r="G220" s="215"/>
      <c r="H220" s="215"/>
      <c r="I220" s="215"/>
      <c r="J220" s="215"/>
    </row>
    <row r="221" spans="1:10" x14ac:dyDescent="0.3">
      <c r="A221" s="215"/>
      <c r="B221" s="215"/>
      <c r="C221" s="215"/>
      <c r="D221" s="215"/>
      <c r="E221" s="215"/>
      <c r="F221" s="215"/>
      <c r="G221" s="215"/>
      <c r="H221" s="215"/>
      <c r="I221" s="215"/>
      <c r="J221" s="215"/>
    </row>
    <row r="222" spans="1:10" x14ac:dyDescent="0.3">
      <c r="A222" s="215"/>
      <c r="B222" s="215"/>
      <c r="C222" s="215"/>
      <c r="D222" s="215"/>
      <c r="E222" s="215"/>
      <c r="F222" s="215"/>
      <c r="G222" s="215"/>
      <c r="H222" s="215"/>
      <c r="I222" s="215"/>
      <c r="J222" s="215"/>
    </row>
    <row r="223" spans="1:10" x14ac:dyDescent="0.3">
      <c r="A223" s="215"/>
      <c r="B223" s="215"/>
      <c r="C223" s="215"/>
      <c r="D223" s="215"/>
      <c r="E223" s="215"/>
      <c r="F223" s="215"/>
      <c r="G223" s="215"/>
      <c r="H223" s="215"/>
      <c r="I223" s="215"/>
      <c r="J223" s="215"/>
    </row>
    <row r="224" spans="1:10" x14ac:dyDescent="0.3">
      <c r="A224" s="215"/>
      <c r="B224" s="215"/>
      <c r="C224" s="215"/>
      <c r="D224" s="215"/>
      <c r="E224" s="215"/>
      <c r="F224" s="215"/>
      <c r="G224" s="215"/>
      <c r="H224" s="215"/>
      <c r="I224" s="215"/>
      <c r="J224" s="215"/>
    </row>
    <row r="225" spans="1:10" x14ac:dyDescent="0.3">
      <c r="A225" s="215"/>
      <c r="B225" s="215"/>
      <c r="C225" s="215"/>
      <c r="D225" s="215"/>
      <c r="E225" s="215"/>
      <c r="F225" s="215"/>
      <c r="G225" s="215"/>
      <c r="H225" s="215"/>
      <c r="I225" s="215"/>
      <c r="J225" s="215"/>
    </row>
    <row r="226" spans="1:10" x14ac:dyDescent="0.3">
      <c r="A226" s="215"/>
      <c r="B226" s="215"/>
      <c r="C226" s="215"/>
      <c r="D226" s="215"/>
      <c r="E226" s="215"/>
      <c r="F226" s="215"/>
      <c r="G226" s="215"/>
      <c r="H226" s="215"/>
      <c r="I226" s="215"/>
      <c r="J226" s="215"/>
    </row>
    <row r="227" spans="1:10" x14ac:dyDescent="0.3">
      <c r="A227" s="215"/>
      <c r="B227" s="215"/>
      <c r="C227" s="215"/>
      <c r="D227" s="215"/>
      <c r="E227" s="215"/>
      <c r="F227" s="215"/>
      <c r="G227" s="215"/>
      <c r="H227" s="215"/>
      <c r="I227" s="215"/>
      <c r="J227" s="215"/>
    </row>
    <row r="228" spans="1:10" x14ac:dyDescent="0.3">
      <c r="A228" s="215"/>
      <c r="B228" s="215"/>
      <c r="C228" s="215"/>
      <c r="D228" s="215"/>
      <c r="E228" s="215"/>
      <c r="F228" s="215"/>
      <c r="G228" s="215"/>
      <c r="H228" s="215"/>
      <c r="I228" s="215"/>
      <c r="J228" s="215"/>
    </row>
    <row r="229" spans="1:10" x14ac:dyDescent="0.3">
      <c r="A229" s="215"/>
      <c r="B229" s="215"/>
      <c r="C229" s="215"/>
      <c r="D229" s="215"/>
      <c r="E229" s="215"/>
      <c r="F229" s="215"/>
      <c r="G229" s="215"/>
      <c r="H229" s="215"/>
      <c r="I229" s="215"/>
      <c r="J229" s="215"/>
    </row>
    <row r="230" spans="1:10" x14ac:dyDescent="0.3">
      <c r="A230" s="215"/>
      <c r="B230" s="215"/>
      <c r="C230" s="215"/>
      <c r="D230" s="215"/>
      <c r="E230" s="215"/>
      <c r="F230" s="215"/>
      <c r="G230" s="215"/>
      <c r="H230" s="215"/>
      <c r="I230" s="215"/>
      <c r="J230" s="215"/>
    </row>
    <row r="231" spans="1:10" x14ac:dyDescent="0.3">
      <c r="A231" s="215"/>
      <c r="B231" s="215"/>
      <c r="C231" s="215"/>
      <c r="D231" s="215"/>
      <c r="E231" s="215"/>
      <c r="F231" s="215"/>
      <c r="G231" s="215"/>
      <c r="H231" s="215"/>
      <c r="I231" s="215"/>
      <c r="J231" s="215"/>
    </row>
    <row r="232" spans="1:10" x14ac:dyDescent="0.3">
      <c r="A232" s="215"/>
      <c r="B232" s="215"/>
      <c r="C232" s="215"/>
      <c r="D232" s="215"/>
      <c r="E232" s="215"/>
      <c r="F232" s="215"/>
      <c r="G232" s="215"/>
      <c r="H232" s="215"/>
      <c r="I232" s="215"/>
      <c r="J232" s="215"/>
    </row>
    <row r="233" spans="1:10" x14ac:dyDescent="0.3">
      <c r="A233" s="215"/>
      <c r="B233" s="215"/>
      <c r="C233" s="215"/>
      <c r="D233" s="215"/>
      <c r="E233" s="215"/>
      <c r="F233" s="215"/>
      <c r="G233" s="215"/>
      <c r="H233" s="215"/>
      <c r="I233" s="215"/>
      <c r="J233" s="215"/>
    </row>
    <row r="234" spans="1:10" x14ac:dyDescent="0.3">
      <c r="A234" s="215"/>
      <c r="B234" s="215"/>
      <c r="C234" s="215"/>
      <c r="D234" s="215"/>
      <c r="E234" s="215"/>
      <c r="F234" s="215"/>
      <c r="G234" s="215"/>
      <c r="H234" s="215"/>
      <c r="I234" s="215"/>
      <c r="J234" s="215"/>
    </row>
    <row r="235" spans="1:10" x14ac:dyDescent="0.3">
      <c r="A235" s="215"/>
      <c r="B235" s="215"/>
      <c r="C235" s="215"/>
      <c r="D235" s="215"/>
      <c r="E235" s="215"/>
      <c r="F235" s="215"/>
      <c r="G235" s="215"/>
      <c r="H235" s="215"/>
      <c r="I235" s="215"/>
      <c r="J235" s="215"/>
    </row>
    <row r="236" spans="1:10" x14ac:dyDescent="0.3">
      <c r="A236" s="215"/>
      <c r="B236" s="215"/>
      <c r="C236" s="215"/>
      <c r="D236" s="215"/>
      <c r="E236" s="215"/>
      <c r="F236" s="215"/>
      <c r="G236" s="215"/>
      <c r="H236" s="215"/>
      <c r="I236" s="215"/>
      <c r="J236" s="215"/>
    </row>
    <row r="237" spans="1:10" x14ac:dyDescent="0.3">
      <c r="A237" s="215"/>
      <c r="B237" s="215"/>
      <c r="C237" s="215"/>
      <c r="D237" s="215"/>
      <c r="E237" s="215"/>
      <c r="F237" s="215"/>
      <c r="G237" s="215"/>
      <c r="H237" s="215"/>
      <c r="I237" s="215"/>
      <c r="J237" s="215"/>
    </row>
    <row r="238" spans="1:10" x14ac:dyDescent="0.3">
      <c r="A238" s="215"/>
      <c r="B238" s="215"/>
      <c r="C238" s="215"/>
      <c r="D238" s="215"/>
      <c r="E238" s="215"/>
      <c r="F238" s="215"/>
      <c r="G238" s="215"/>
      <c r="H238" s="215"/>
      <c r="I238" s="215"/>
      <c r="J238" s="215"/>
    </row>
    <row r="239" spans="1:10" x14ac:dyDescent="0.3">
      <c r="A239" s="215"/>
      <c r="B239" s="215"/>
      <c r="C239" s="215"/>
      <c r="D239" s="215"/>
      <c r="E239" s="215"/>
      <c r="F239" s="215"/>
      <c r="G239" s="215"/>
      <c r="H239" s="215"/>
      <c r="I239" s="215"/>
      <c r="J239" s="215"/>
    </row>
    <row r="240" spans="1:10" x14ac:dyDescent="0.3">
      <c r="A240" s="215"/>
      <c r="B240" s="215"/>
      <c r="C240" s="215"/>
      <c r="D240" s="215"/>
      <c r="E240" s="215"/>
      <c r="F240" s="215"/>
      <c r="G240" s="215"/>
      <c r="H240" s="215"/>
      <c r="I240" s="215"/>
      <c r="J240" s="215"/>
    </row>
    <row r="241" spans="1:10" x14ac:dyDescent="0.3">
      <c r="A241" s="215"/>
      <c r="B241" s="215"/>
      <c r="C241" s="215"/>
      <c r="D241" s="215"/>
      <c r="E241" s="215"/>
      <c r="F241" s="215"/>
      <c r="G241" s="215"/>
      <c r="H241" s="215"/>
      <c r="I241" s="215"/>
      <c r="J241" s="215"/>
    </row>
    <row r="242" spans="1:10" x14ac:dyDescent="0.3">
      <c r="A242" s="215"/>
      <c r="B242" s="215"/>
      <c r="C242" s="215"/>
      <c r="D242" s="215"/>
      <c r="E242" s="215"/>
      <c r="F242" s="215"/>
      <c r="G242" s="215"/>
      <c r="H242" s="215"/>
      <c r="I242" s="215"/>
      <c r="J242" s="215"/>
    </row>
    <row r="243" spans="1:10" x14ac:dyDescent="0.3">
      <c r="A243" s="215"/>
      <c r="B243" s="215"/>
      <c r="C243" s="215"/>
      <c r="D243" s="215"/>
      <c r="E243" s="215"/>
      <c r="F243" s="215"/>
      <c r="G243" s="215"/>
      <c r="H243" s="215"/>
      <c r="I243" s="215"/>
      <c r="J243" s="215"/>
    </row>
    <row r="244" spans="1:10" x14ac:dyDescent="0.3">
      <c r="A244" s="215"/>
      <c r="B244" s="215"/>
      <c r="C244" s="215"/>
      <c r="D244" s="215"/>
      <c r="E244" s="215"/>
      <c r="F244" s="215"/>
      <c r="G244" s="215"/>
      <c r="H244" s="215"/>
      <c r="I244" s="215"/>
      <c r="J244" s="215"/>
    </row>
    <row r="245" spans="1:10" x14ac:dyDescent="0.3">
      <c r="A245" s="215"/>
      <c r="B245" s="215"/>
      <c r="C245" s="215"/>
      <c r="D245" s="215"/>
      <c r="E245" s="215"/>
      <c r="F245" s="215"/>
      <c r="G245" s="215"/>
      <c r="H245" s="215"/>
      <c r="I245" s="215"/>
      <c r="J245" s="215"/>
    </row>
    <row r="246" spans="1:10" x14ac:dyDescent="0.3">
      <c r="A246" s="215"/>
      <c r="B246" s="215"/>
      <c r="C246" s="215"/>
      <c r="D246" s="215"/>
      <c r="E246" s="215"/>
      <c r="F246" s="215"/>
      <c r="G246" s="215"/>
      <c r="H246" s="215"/>
      <c r="I246" s="215"/>
      <c r="J246" s="215"/>
    </row>
    <row r="247" spans="1:10" x14ac:dyDescent="0.3">
      <c r="A247" s="215"/>
      <c r="B247" s="215"/>
      <c r="C247" s="215"/>
      <c r="D247" s="215"/>
      <c r="E247" s="215"/>
      <c r="F247" s="215"/>
      <c r="G247" s="215"/>
      <c r="H247" s="215"/>
      <c r="I247" s="215"/>
      <c r="J247" s="215"/>
    </row>
    <row r="248" spans="1:10" x14ac:dyDescent="0.3">
      <c r="A248" s="215"/>
      <c r="B248" s="215"/>
      <c r="C248" s="215"/>
      <c r="D248" s="215"/>
      <c r="E248" s="215"/>
      <c r="F248" s="215"/>
      <c r="G248" s="215"/>
      <c r="H248" s="215"/>
      <c r="I248" s="215"/>
      <c r="J248" s="215"/>
    </row>
    <row r="249" spans="1:10" x14ac:dyDescent="0.3">
      <c r="A249" s="215"/>
      <c r="B249" s="215"/>
      <c r="C249" s="215"/>
      <c r="D249" s="215"/>
      <c r="E249" s="215"/>
      <c r="F249" s="215"/>
      <c r="G249" s="215"/>
      <c r="H249" s="215"/>
      <c r="I249" s="215"/>
      <c r="J249" s="215"/>
    </row>
    <row r="250" spans="1:10" x14ac:dyDescent="0.3">
      <c r="A250" s="215"/>
      <c r="B250" s="215"/>
      <c r="C250" s="215"/>
      <c r="D250" s="215"/>
      <c r="E250" s="215"/>
      <c r="F250" s="215"/>
      <c r="G250" s="215"/>
      <c r="H250" s="215"/>
      <c r="I250" s="215"/>
      <c r="J250" s="215"/>
    </row>
    <row r="251" spans="1:10" x14ac:dyDescent="0.3">
      <c r="A251" s="215"/>
      <c r="B251" s="215"/>
      <c r="C251" s="215"/>
      <c r="D251" s="215"/>
      <c r="E251" s="215"/>
      <c r="F251" s="215"/>
      <c r="G251" s="215"/>
      <c r="H251" s="215"/>
      <c r="I251" s="215"/>
      <c r="J251" s="215"/>
    </row>
    <row r="252" spans="1:10" x14ac:dyDescent="0.3">
      <c r="A252" s="215"/>
      <c r="B252" s="215"/>
      <c r="C252" s="215"/>
      <c r="D252" s="215"/>
      <c r="E252" s="215"/>
      <c r="F252" s="215"/>
      <c r="G252" s="215"/>
      <c r="H252" s="215"/>
      <c r="I252" s="215"/>
      <c r="J252" s="215"/>
    </row>
    <row r="253" spans="1:10" x14ac:dyDescent="0.3">
      <c r="A253" s="215"/>
      <c r="B253" s="215"/>
      <c r="C253" s="215"/>
      <c r="D253" s="215"/>
      <c r="E253" s="215"/>
      <c r="F253" s="215"/>
      <c r="G253" s="215"/>
      <c r="H253" s="215"/>
      <c r="I253" s="215"/>
      <c r="J253" s="215"/>
    </row>
    <row r="254" spans="1:10" x14ac:dyDescent="0.3">
      <c r="A254" s="215"/>
      <c r="B254" s="215"/>
      <c r="C254" s="215"/>
      <c r="D254" s="215"/>
      <c r="E254" s="215"/>
      <c r="F254" s="215"/>
      <c r="G254" s="215"/>
      <c r="H254" s="215"/>
      <c r="I254" s="215"/>
      <c r="J254" s="215"/>
    </row>
    <row r="255" spans="1:10" x14ac:dyDescent="0.3">
      <c r="A255" s="215"/>
      <c r="B255" s="215"/>
      <c r="C255" s="215"/>
      <c r="D255" s="215"/>
      <c r="E255" s="215"/>
      <c r="F255" s="215"/>
      <c r="G255" s="215"/>
      <c r="H255" s="215"/>
      <c r="I255" s="215"/>
      <c r="J255" s="215"/>
    </row>
    <row r="256" spans="1:10" x14ac:dyDescent="0.3">
      <c r="A256" s="215"/>
      <c r="B256" s="215"/>
      <c r="C256" s="215"/>
      <c r="D256" s="215"/>
      <c r="E256" s="215"/>
      <c r="F256" s="215"/>
      <c r="G256" s="215"/>
      <c r="H256" s="215"/>
      <c r="I256" s="215"/>
      <c r="J256" s="215"/>
    </row>
    <row r="257" spans="1:10" x14ac:dyDescent="0.3">
      <c r="A257" s="215"/>
      <c r="B257" s="215"/>
      <c r="C257" s="215"/>
      <c r="D257" s="215"/>
      <c r="E257" s="215"/>
      <c r="F257" s="215"/>
      <c r="G257" s="215"/>
      <c r="H257" s="215"/>
      <c r="I257" s="215"/>
      <c r="J257" s="215"/>
    </row>
    <row r="258" spans="1:10" x14ac:dyDescent="0.3">
      <c r="A258" s="215"/>
      <c r="B258" s="215"/>
      <c r="C258" s="215"/>
      <c r="D258" s="215"/>
      <c r="E258" s="215"/>
      <c r="F258" s="215"/>
      <c r="G258" s="215"/>
      <c r="H258" s="215"/>
      <c r="I258" s="215"/>
      <c r="J258" s="215"/>
    </row>
    <row r="259" spans="1:10" x14ac:dyDescent="0.3">
      <c r="A259" s="215"/>
      <c r="B259" s="215"/>
      <c r="C259" s="215"/>
      <c r="D259" s="215"/>
      <c r="E259" s="215"/>
      <c r="F259" s="215"/>
      <c r="G259" s="215"/>
      <c r="H259" s="215"/>
      <c r="I259" s="215"/>
      <c r="J259" s="215"/>
    </row>
    <row r="260" spans="1:10" x14ac:dyDescent="0.3">
      <c r="A260" s="215"/>
      <c r="B260" s="215"/>
      <c r="C260" s="215"/>
      <c r="D260" s="215"/>
      <c r="E260" s="215"/>
      <c r="F260" s="215"/>
      <c r="G260" s="215"/>
      <c r="H260" s="215"/>
      <c r="I260" s="215"/>
      <c r="J260" s="215"/>
    </row>
    <row r="261" spans="1:10" x14ac:dyDescent="0.3">
      <c r="A261" s="215"/>
      <c r="B261" s="215"/>
      <c r="C261" s="215"/>
      <c r="D261" s="215"/>
      <c r="E261" s="215"/>
      <c r="F261" s="215"/>
      <c r="G261" s="215"/>
      <c r="H261" s="215"/>
      <c r="I261" s="215"/>
      <c r="J261" s="215"/>
    </row>
    <row r="262" spans="1:10" x14ac:dyDescent="0.3">
      <c r="A262" s="215"/>
      <c r="B262" s="215"/>
      <c r="C262" s="215"/>
      <c r="D262" s="215"/>
      <c r="E262" s="215"/>
      <c r="F262" s="215"/>
      <c r="G262" s="215"/>
      <c r="H262" s="215"/>
      <c r="I262" s="215"/>
      <c r="J262" s="215"/>
    </row>
    <row r="263" spans="1:10" x14ac:dyDescent="0.3">
      <c r="A263" s="215"/>
      <c r="B263" s="215"/>
      <c r="C263" s="215"/>
      <c r="D263" s="215"/>
      <c r="E263" s="215"/>
      <c r="F263" s="215"/>
      <c r="G263" s="215"/>
      <c r="H263" s="215"/>
      <c r="I263" s="215"/>
      <c r="J263" s="215"/>
    </row>
    <row r="264" spans="1:10" x14ac:dyDescent="0.3">
      <c r="A264" s="215"/>
      <c r="B264" s="215"/>
      <c r="C264" s="215"/>
      <c r="D264" s="215"/>
      <c r="E264" s="215"/>
      <c r="F264" s="215"/>
      <c r="G264" s="215"/>
      <c r="H264" s="215"/>
      <c r="I264" s="215"/>
      <c r="J264" s="215"/>
    </row>
    <row r="265" spans="1:10" x14ac:dyDescent="0.3">
      <c r="A265" s="215"/>
      <c r="B265" s="215"/>
      <c r="C265" s="215"/>
      <c r="D265" s="215"/>
      <c r="E265" s="215"/>
      <c r="F265" s="215"/>
      <c r="G265" s="215"/>
      <c r="H265" s="215"/>
      <c r="I265" s="215"/>
      <c r="J265" s="215"/>
    </row>
    <row r="266" spans="1:10" x14ac:dyDescent="0.3">
      <c r="A266" s="215"/>
      <c r="B266" s="215"/>
      <c r="C266" s="215"/>
      <c r="D266" s="215"/>
      <c r="E266" s="215"/>
      <c r="F266" s="215"/>
      <c r="G266" s="215"/>
      <c r="H266" s="215"/>
      <c r="I266" s="215"/>
      <c r="J266" s="215"/>
    </row>
    <row r="267" spans="1:10" x14ac:dyDescent="0.3">
      <c r="A267" s="215"/>
      <c r="B267" s="215"/>
      <c r="C267" s="215"/>
      <c r="D267" s="215"/>
      <c r="E267" s="215"/>
      <c r="F267" s="215"/>
      <c r="G267" s="215"/>
      <c r="H267" s="215"/>
      <c r="I267" s="215"/>
      <c r="J267" s="215"/>
    </row>
    <row r="268" spans="1:10" x14ac:dyDescent="0.3">
      <c r="A268" s="215"/>
      <c r="B268" s="215"/>
      <c r="C268" s="215"/>
      <c r="D268" s="215"/>
      <c r="E268" s="215"/>
      <c r="F268" s="215"/>
      <c r="G268" s="215"/>
      <c r="H268" s="215"/>
      <c r="I268" s="215"/>
      <c r="J268" s="215"/>
    </row>
    <row r="269" spans="1:10" x14ac:dyDescent="0.3">
      <c r="A269" s="215"/>
      <c r="B269" s="215"/>
      <c r="C269" s="215"/>
      <c r="D269" s="215"/>
      <c r="E269" s="215"/>
      <c r="F269" s="215"/>
      <c r="G269" s="215"/>
      <c r="H269" s="215"/>
      <c r="I269" s="215"/>
      <c r="J269" s="215"/>
    </row>
    <row r="270" spans="1:10" x14ac:dyDescent="0.3">
      <c r="A270" s="215"/>
      <c r="B270" s="215"/>
      <c r="C270" s="215"/>
      <c r="D270" s="215"/>
      <c r="E270" s="215"/>
      <c r="F270" s="215"/>
      <c r="G270" s="215"/>
      <c r="H270" s="215"/>
      <c r="I270" s="215"/>
      <c r="J270" s="215"/>
    </row>
    <row r="271" spans="1:10" x14ac:dyDescent="0.3">
      <c r="A271" s="215"/>
      <c r="B271" s="215"/>
      <c r="C271" s="215"/>
      <c r="D271" s="215"/>
      <c r="E271" s="215"/>
      <c r="F271" s="215"/>
      <c r="G271" s="215"/>
      <c r="H271" s="215"/>
      <c r="I271" s="215"/>
      <c r="J271" s="215"/>
    </row>
    <row r="272" spans="1:10" x14ac:dyDescent="0.3">
      <c r="A272" s="215"/>
      <c r="B272" s="215"/>
      <c r="C272" s="215"/>
      <c r="D272" s="215"/>
      <c r="E272" s="215"/>
      <c r="F272" s="215"/>
      <c r="G272" s="215"/>
      <c r="H272" s="215"/>
      <c r="I272" s="215"/>
      <c r="J272" s="215"/>
    </row>
    <row r="273" spans="1:10" x14ac:dyDescent="0.3">
      <c r="A273" s="215"/>
      <c r="B273" s="215"/>
      <c r="C273" s="215"/>
      <c r="D273" s="215"/>
      <c r="E273" s="215"/>
      <c r="F273" s="215"/>
      <c r="G273" s="215"/>
      <c r="H273" s="215"/>
      <c r="I273" s="215"/>
      <c r="J273" s="215"/>
    </row>
    <row r="274" spans="1:10" x14ac:dyDescent="0.3">
      <c r="A274" s="215"/>
      <c r="B274" s="215"/>
      <c r="C274" s="215"/>
      <c r="D274" s="215"/>
      <c r="E274" s="215"/>
      <c r="F274" s="215"/>
      <c r="G274" s="215"/>
      <c r="H274" s="215"/>
      <c r="I274" s="215"/>
      <c r="J274" s="215"/>
    </row>
    <row r="275" spans="1:10" x14ac:dyDescent="0.3">
      <c r="A275" s="215"/>
      <c r="B275" s="215"/>
      <c r="C275" s="215"/>
      <c r="D275" s="215"/>
      <c r="E275" s="215"/>
      <c r="F275" s="215"/>
      <c r="G275" s="215"/>
      <c r="H275" s="215"/>
      <c r="I275" s="215"/>
      <c r="J275" s="215"/>
    </row>
    <row r="276" spans="1:10" x14ac:dyDescent="0.3">
      <c r="A276" s="215"/>
      <c r="B276" s="215"/>
      <c r="C276" s="215"/>
      <c r="D276" s="215"/>
      <c r="E276" s="215"/>
      <c r="F276" s="215"/>
      <c r="G276" s="215"/>
      <c r="H276" s="215"/>
      <c r="I276" s="215"/>
      <c r="J276" s="215"/>
    </row>
    <row r="277" spans="1:10" x14ac:dyDescent="0.3">
      <c r="A277" s="215"/>
      <c r="B277" s="215"/>
      <c r="C277" s="215"/>
      <c r="D277" s="215"/>
      <c r="E277" s="215"/>
      <c r="F277" s="215"/>
      <c r="G277" s="215"/>
      <c r="H277" s="215"/>
      <c r="I277" s="215"/>
      <c r="J277" s="215"/>
    </row>
    <row r="278" spans="1:10" x14ac:dyDescent="0.3">
      <c r="A278" s="215"/>
      <c r="B278" s="215"/>
      <c r="C278" s="215"/>
      <c r="D278" s="215"/>
      <c r="E278" s="215"/>
      <c r="F278" s="215"/>
      <c r="G278" s="215"/>
      <c r="H278" s="215"/>
      <c r="I278" s="215"/>
      <c r="J278" s="215"/>
    </row>
    <row r="279" spans="1:10" x14ac:dyDescent="0.3">
      <c r="A279" s="215"/>
      <c r="B279" s="215"/>
      <c r="C279" s="215"/>
      <c r="D279" s="215"/>
      <c r="E279" s="215"/>
      <c r="F279" s="215"/>
      <c r="G279" s="215"/>
      <c r="H279" s="215"/>
      <c r="I279" s="215"/>
      <c r="J279" s="215"/>
    </row>
    <row r="280" spans="1:10" x14ac:dyDescent="0.3">
      <c r="A280" s="215"/>
      <c r="B280" s="215"/>
      <c r="C280" s="215"/>
      <c r="D280" s="215"/>
      <c r="E280" s="215"/>
      <c r="F280" s="215"/>
      <c r="G280" s="215"/>
      <c r="H280" s="215"/>
      <c r="I280" s="215"/>
      <c r="J280" s="215"/>
    </row>
    <row r="281" spans="1:10" x14ac:dyDescent="0.3">
      <c r="A281" s="215"/>
      <c r="B281" s="215"/>
      <c r="C281" s="215"/>
      <c r="D281" s="215"/>
      <c r="E281" s="215"/>
      <c r="F281" s="215"/>
      <c r="G281" s="215"/>
      <c r="H281" s="215"/>
      <c r="I281" s="215"/>
      <c r="J281" s="215"/>
    </row>
    <row r="282" spans="1:10" x14ac:dyDescent="0.3">
      <c r="A282" s="215"/>
      <c r="B282" s="215"/>
      <c r="C282" s="215"/>
      <c r="D282" s="215"/>
      <c r="E282" s="215"/>
      <c r="F282" s="215"/>
      <c r="G282" s="215"/>
      <c r="H282" s="215"/>
      <c r="I282" s="215"/>
      <c r="J282" s="215"/>
    </row>
    <row r="283" spans="1:10" x14ac:dyDescent="0.3">
      <c r="A283" s="215"/>
      <c r="B283" s="215"/>
      <c r="C283" s="215"/>
      <c r="D283" s="215"/>
      <c r="E283" s="215"/>
      <c r="F283" s="215"/>
      <c r="G283" s="215"/>
      <c r="H283" s="215"/>
      <c r="I283" s="215"/>
      <c r="J283" s="215"/>
    </row>
    <row r="284" spans="1:10" x14ac:dyDescent="0.3">
      <c r="A284" s="215"/>
      <c r="B284" s="215"/>
      <c r="C284" s="215"/>
      <c r="D284" s="215"/>
      <c r="E284" s="215"/>
      <c r="F284" s="215"/>
      <c r="G284" s="215"/>
      <c r="H284" s="215"/>
      <c r="I284" s="215"/>
      <c r="J284" s="215"/>
    </row>
    <row r="285" spans="1:10" x14ac:dyDescent="0.3">
      <c r="A285" s="215"/>
      <c r="B285" s="215"/>
      <c r="C285" s="215"/>
      <c r="D285" s="215"/>
      <c r="E285" s="215"/>
      <c r="F285" s="215"/>
      <c r="G285" s="215"/>
      <c r="H285" s="215"/>
      <c r="I285" s="215"/>
      <c r="J285" s="215"/>
    </row>
    <row r="286" spans="1:10" x14ac:dyDescent="0.3">
      <c r="A286" s="215"/>
      <c r="B286" s="215"/>
      <c r="C286" s="215"/>
      <c r="D286" s="215"/>
      <c r="E286" s="215"/>
      <c r="F286" s="215"/>
      <c r="G286" s="215"/>
      <c r="H286" s="215"/>
      <c r="I286" s="215"/>
      <c r="J286" s="215"/>
    </row>
    <row r="287" spans="1:10" x14ac:dyDescent="0.3">
      <c r="A287" s="215"/>
      <c r="B287" s="215"/>
      <c r="C287" s="215"/>
      <c r="D287" s="215"/>
      <c r="E287" s="215"/>
      <c r="F287" s="215"/>
      <c r="G287" s="215"/>
      <c r="H287" s="215"/>
      <c r="I287" s="215"/>
      <c r="J287" s="215"/>
    </row>
    <row r="288" spans="1:10" x14ac:dyDescent="0.3">
      <c r="A288" s="215"/>
      <c r="B288" s="215"/>
      <c r="C288" s="215"/>
      <c r="D288" s="215"/>
      <c r="E288" s="215"/>
      <c r="F288" s="215"/>
      <c r="G288" s="215"/>
      <c r="H288" s="215"/>
      <c r="I288" s="215"/>
      <c r="J288" s="215"/>
    </row>
    <row r="289" spans="1:10" x14ac:dyDescent="0.3">
      <c r="A289" s="215"/>
      <c r="B289" s="215"/>
      <c r="C289" s="215"/>
      <c r="D289" s="215"/>
      <c r="E289" s="215"/>
      <c r="F289" s="215"/>
      <c r="G289" s="215"/>
      <c r="H289" s="215"/>
      <c r="I289" s="215"/>
      <c r="J289" s="215"/>
    </row>
    <row r="290" spans="1:10" x14ac:dyDescent="0.3">
      <c r="A290" s="215"/>
      <c r="B290" s="215"/>
      <c r="C290" s="215"/>
      <c r="D290" s="215"/>
      <c r="E290" s="215"/>
      <c r="F290" s="215"/>
      <c r="G290" s="215"/>
      <c r="H290" s="215"/>
      <c r="I290" s="215"/>
      <c r="J290" s="215"/>
    </row>
    <row r="291" spans="1:10" x14ac:dyDescent="0.3">
      <c r="A291" s="215"/>
      <c r="B291" s="215"/>
      <c r="C291" s="215"/>
      <c r="D291" s="215"/>
      <c r="E291" s="215"/>
      <c r="F291" s="215"/>
      <c r="G291" s="215"/>
      <c r="H291" s="215"/>
      <c r="I291" s="215"/>
      <c r="J291" s="215"/>
    </row>
    <row r="292" spans="1:10" x14ac:dyDescent="0.3">
      <c r="A292" s="215"/>
      <c r="B292" s="215"/>
      <c r="C292" s="215"/>
      <c r="D292" s="215"/>
      <c r="E292" s="215"/>
      <c r="F292" s="215"/>
      <c r="G292" s="215"/>
      <c r="H292" s="215"/>
      <c r="I292" s="215"/>
      <c r="J292" s="215"/>
    </row>
    <row r="293" spans="1:10" x14ac:dyDescent="0.3">
      <c r="A293" s="215"/>
      <c r="B293" s="215"/>
      <c r="C293" s="215"/>
      <c r="D293" s="215"/>
      <c r="E293" s="215"/>
      <c r="F293" s="215"/>
      <c r="G293" s="215"/>
      <c r="H293" s="215"/>
      <c r="I293" s="215"/>
      <c r="J293" s="215"/>
    </row>
    <row r="294" spans="1:10" x14ac:dyDescent="0.3">
      <c r="A294" s="215"/>
      <c r="B294" s="215"/>
      <c r="C294" s="215"/>
      <c r="D294" s="215"/>
      <c r="E294" s="215"/>
      <c r="F294" s="215"/>
      <c r="G294" s="215"/>
      <c r="H294" s="215"/>
      <c r="I294" s="215"/>
      <c r="J294" s="215"/>
    </row>
    <row r="295" spans="1:10" x14ac:dyDescent="0.3">
      <c r="A295" s="215"/>
      <c r="B295" s="215"/>
      <c r="C295" s="215"/>
      <c r="D295" s="215"/>
      <c r="E295" s="215"/>
      <c r="F295" s="215"/>
      <c r="G295" s="215"/>
      <c r="H295" s="215"/>
      <c r="I295" s="215"/>
      <c r="J295" s="215"/>
    </row>
    <row r="296" spans="1:10" x14ac:dyDescent="0.3">
      <c r="A296" s="215"/>
      <c r="B296" s="215"/>
      <c r="C296" s="215"/>
      <c r="D296" s="215"/>
      <c r="E296" s="215"/>
      <c r="F296" s="215"/>
      <c r="G296" s="215"/>
      <c r="H296" s="215"/>
      <c r="I296" s="215"/>
      <c r="J296" s="215"/>
    </row>
    <row r="297" spans="1:10" x14ac:dyDescent="0.3">
      <c r="A297" s="215"/>
      <c r="B297" s="215"/>
      <c r="C297" s="215"/>
      <c r="D297" s="215"/>
      <c r="E297" s="215"/>
      <c r="F297" s="215"/>
      <c r="G297" s="215"/>
      <c r="H297" s="215"/>
      <c r="I297" s="215"/>
      <c r="J297" s="215"/>
    </row>
    <row r="298" spans="1:10" x14ac:dyDescent="0.3">
      <c r="A298" s="215"/>
      <c r="B298" s="215"/>
      <c r="C298" s="215"/>
      <c r="D298" s="215"/>
      <c r="E298" s="215"/>
      <c r="F298" s="215"/>
      <c r="G298" s="215"/>
      <c r="H298" s="215"/>
      <c r="I298" s="215"/>
      <c r="J298" s="215"/>
    </row>
    <row r="299" spans="1:10" x14ac:dyDescent="0.3">
      <c r="A299" s="215"/>
      <c r="B299" s="215"/>
      <c r="C299" s="215"/>
      <c r="D299" s="215"/>
      <c r="E299" s="215"/>
      <c r="F299" s="215"/>
      <c r="G299" s="215"/>
      <c r="H299" s="215"/>
      <c r="I299" s="215"/>
      <c r="J299" s="215"/>
    </row>
    <row r="300" spans="1:10" x14ac:dyDescent="0.3">
      <c r="A300" s="215"/>
      <c r="B300" s="215"/>
      <c r="C300" s="215"/>
      <c r="D300" s="215"/>
      <c r="E300" s="215"/>
      <c r="F300" s="215"/>
      <c r="G300" s="215"/>
      <c r="H300" s="215"/>
      <c r="I300" s="215"/>
      <c r="J300" s="215"/>
    </row>
    <row r="301" spans="1:10" x14ac:dyDescent="0.3">
      <c r="A301" s="215"/>
      <c r="B301" s="215"/>
      <c r="C301" s="215"/>
      <c r="D301" s="215"/>
      <c r="E301" s="215"/>
      <c r="F301" s="215"/>
      <c r="G301" s="215"/>
      <c r="H301" s="215"/>
      <c r="I301" s="215"/>
      <c r="J301" s="215"/>
    </row>
    <row r="302" spans="1:10" x14ac:dyDescent="0.3">
      <c r="A302" s="215"/>
      <c r="B302" s="215"/>
      <c r="C302" s="215"/>
      <c r="D302" s="215"/>
      <c r="E302" s="215"/>
      <c r="F302" s="215"/>
      <c r="G302" s="215"/>
      <c r="H302" s="215"/>
      <c r="I302" s="215"/>
      <c r="J302" s="215"/>
    </row>
    <row r="303" spans="1:10" x14ac:dyDescent="0.3">
      <c r="A303" s="215"/>
      <c r="B303" s="215"/>
      <c r="C303" s="215"/>
      <c r="D303" s="215"/>
      <c r="E303" s="215"/>
      <c r="F303" s="215"/>
      <c r="G303" s="215"/>
      <c r="H303" s="215"/>
      <c r="I303" s="215"/>
      <c r="J303" s="215"/>
    </row>
    <row r="304" spans="1:10" x14ac:dyDescent="0.3">
      <c r="A304" s="215"/>
      <c r="B304" s="215"/>
      <c r="C304" s="215"/>
      <c r="D304" s="215"/>
      <c r="E304" s="215"/>
      <c r="F304" s="215"/>
      <c r="G304" s="215"/>
      <c r="H304" s="215"/>
      <c r="I304" s="215"/>
      <c r="J304" s="215"/>
    </row>
    <row r="305" spans="1:10" x14ac:dyDescent="0.3">
      <c r="A305" s="215"/>
      <c r="B305" s="215"/>
      <c r="C305" s="215"/>
      <c r="D305" s="215"/>
      <c r="E305" s="215"/>
      <c r="F305" s="215"/>
      <c r="G305" s="215"/>
      <c r="H305" s="215"/>
      <c r="I305" s="215"/>
      <c r="J305" s="215"/>
    </row>
    <row r="306" spans="1:10" x14ac:dyDescent="0.3">
      <c r="A306" s="215"/>
      <c r="B306" s="215"/>
      <c r="C306" s="215"/>
      <c r="D306" s="215"/>
      <c r="E306" s="215"/>
      <c r="F306" s="215"/>
      <c r="G306" s="215"/>
      <c r="H306" s="215"/>
      <c r="I306" s="215"/>
      <c r="J306" s="215"/>
    </row>
    <row r="307" spans="1:10" x14ac:dyDescent="0.3">
      <c r="A307" s="215"/>
      <c r="B307" s="215"/>
      <c r="C307" s="215"/>
      <c r="D307" s="215"/>
      <c r="E307" s="215"/>
      <c r="F307" s="215"/>
      <c r="G307" s="215"/>
      <c r="H307" s="215"/>
      <c r="I307" s="215"/>
      <c r="J307" s="215"/>
    </row>
    <row r="308" spans="1:10" x14ac:dyDescent="0.3">
      <c r="A308" s="215"/>
      <c r="B308" s="215"/>
      <c r="C308" s="215"/>
      <c r="D308" s="215"/>
      <c r="E308" s="215"/>
      <c r="F308" s="215"/>
      <c r="G308" s="215"/>
      <c r="H308" s="215"/>
      <c r="I308" s="215"/>
      <c r="J308" s="215"/>
    </row>
    <row r="309" spans="1:10" x14ac:dyDescent="0.3">
      <c r="A309" s="215"/>
      <c r="B309" s="215"/>
      <c r="C309" s="215"/>
      <c r="D309" s="215"/>
      <c r="E309" s="215"/>
      <c r="F309" s="215"/>
      <c r="G309" s="215"/>
      <c r="H309" s="215"/>
      <c r="I309" s="215"/>
      <c r="J309" s="215"/>
    </row>
    <row r="310" spans="1:10" x14ac:dyDescent="0.3">
      <c r="A310" s="215"/>
      <c r="B310" s="215"/>
      <c r="C310" s="215"/>
      <c r="D310" s="215"/>
      <c r="E310" s="215"/>
      <c r="F310" s="215"/>
      <c r="G310" s="215"/>
      <c r="H310" s="215"/>
      <c r="I310" s="215"/>
      <c r="J310" s="215"/>
    </row>
    <row r="311" spans="1:10" x14ac:dyDescent="0.3">
      <c r="A311" s="215"/>
      <c r="B311" s="215"/>
      <c r="C311" s="215"/>
      <c r="D311" s="215"/>
      <c r="E311" s="215"/>
      <c r="F311" s="215"/>
      <c r="G311" s="215"/>
      <c r="H311" s="215"/>
      <c r="I311" s="215"/>
      <c r="J311" s="215"/>
    </row>
    <row r="312" spans="1:10" x14ac:dyDescent="0.3">
      <c r="A312" s="215"/>
      <c r="B312" s="215"/>
      <c r="C312" s="215"/>
      <c r="D312" s="215"/>
      <c r="E312" s="215"/>
      <c r="F312" s="215"/>
      <c r="G312" s="215"/>
      <c r="H312" s="215"/>
      <c r="I312" s="215"/>
      <c r="J312" s="215"/>
    </row>
    <row r="313" spans="1:10" x14ac:dyDescent="0.3">
      <c r="A313" s="215"/>
      <c r="B313" s="215"/>
      <c r="C313" s="215"/>
      <c r="D313" s="215"/>
      <c r="E313" s="215"/>
      <c r="F313" s="215"/>
      <c r="G313" s="215"/>
      <c r="H313" s="215"/>
      <c r="I313" s="215"/>
      <c r="J313" s="215"/>
    </row>
    <row r="314" spans="1:10" x14ac:dyDescent="0.3">
      <c r="A314" s="215"/>
      <c r="B314" s="215"/>
      <c r="C314" s="215"/>
      <c r="D314" s="215"/>
      <c r="E314" s="215"/>
      <c r="F314" s="215"/>
      <c r="G314" s="215"/>
      <c r="H314" s="215"/>
      <c r="I314" s="215"/>
      <c r="J314" s="215"/>
    </row>
    <row r="315" spans="1:10" x14ac:dyDescent="0.3">
      <c r="A315" s="215"/>
      <c r="B315" s="215"/>
      <c r="C315" s="215"/>
      <c r="D315" s="215"/>
      <c r="E315" s="215"/>
      <c r="F315" s="215"/>
      <c r="G315" s="215"/>
      <c r="H315" s="215"/>
      <c r="I315" s="215"/>
      <c r="J315" s="215"/>
    </row>
    <row r="316" spans="1:10" x14ac:dyDescent="0.3">
      <c r="A316" s="215"/>
      <c r="B316" s="215"/>
      <c r="C316" s="215"/>
      <c r="D316" s="215"/>
      <c r="E316" s="215"/>
      <c r="F316" s="215"/>
      <c r="G316" s="215"/>
      <c r="H316" s="215"/>
      <c r="I316" s="215"/>
      <c r="J316" s="215"/>
    </row>
    <row r="317" spans="1:10" x14ac:dyDescent="0.3">
      <c r="A317" s="215"/>
      <c r="B317" s="215"/>
      <c r="C317" s="215"/>
      <c r="D317" s="215"/>
      <c r="E317" s="215"/>
      <c r="F317" s="215"/>
      <c r="G317" s="215"/>
      <c r="H317" s="215"/>
      <c r="I317" s="215"/>
      <c r="J317" s="215"/>
    </row>
    <row r="318" spans="1:10" x14ac:dyDescent="0.3">
      <c r="A318" s="215"/>
      <c r="B318" s="215"/>
      <c r="C318" s="215"/>
      <c r="D318" s="215"/>
      <c r="E318" s="215"/>
      <c r="F318" s="215"/>
      <c r="G318" s="215"/>
      <c r="H318" s="215"/>
      <c r="I318" s="215"/>
      <c r="J318" s="215"/>
    </row>
    <row r="319" spans="1:10" x14ac:dyDescent="0.3">
      <c r="A319" s="215"/>
      <c r="B319" s="215"/>
      <c r="C319" s="215"/>
      <c r="D319" s="215"/>
      <c r="E319" s="215"/>
      <c r="F319" s="215"/>
      <c r="G319" s="215"/>
      <c r="H319" s="215"/>
      <c r="I319" s="215"/>
      <c r="J319" s="215"/>
    </row>
    <row r="320" spans="1:10" x14ac:dyDescent="0.3">
      <c r="A320" s="215"/>
      <c r="B320" s="215"/>
      <c r="C320" s="215"/>
      <c r="D320" s="215"/>
      <c r="E320" s="215"/>
      <c r="F320" s="215"/>
      <c r="G320" s="215"/>
      <c r="H320" s="215"/>
      <c r="I320" s="215"/>
      <c r="J320" s="215"/>
    </row>
    <row r="321" spans="1:10" x14ac:dyDescent="0.3">
      <c r="A321" s="215"/>
      <c r="B321" s="215"/>
      <c r="C321" s="215"/>
      <c r="D321" s="215"/>
      <c r="E321" s="215"/>
      <c r="F321" s="215"/>
      <c r="G321" s="215"/>
      <c r="H321" s="215"/>
      <c r="I321" s="215"/>
      <c r="J321" s="215"/>
    </row>
    <row r="322" spans="1:10" x14ac:dyDescent="0.3">
      <c r="A322" s="215"/>
      <c r="B322" s="215"/>
      <c r="C322" s="215"/>
      <c r="D322" s="215"/>
      <c r="E322" s="215"/>
      <c r="F322" s="215"/>
      <c r="G322" s="215"/>
      <c r="H322" s="215"/>
      <c r="I322" s="215"/>
      <c r="J322" s="215"/>
    </row>
    <row r="323" spans="1:10" x14ac:dyDescent="0.3">
      <c r="A323" s="215"/>
      <c r="B323" s="215"/>
      <c r="C323" s="215"/>
      <c r="D323" s="215"/>
      <c r="E323" s="215"/>
      <c r="F323" s="215"/>
      <c r="G323" s="215"/>
      <c r="H323" s="215"/>
      <c r="I323" s="215"/>
      <c r="J323" s="215"/>
    </row>
    <row r="324" spans="1:10" x14ac:dyDescent="0.3">
      <c r="A324" s="215"/>
      <c r="B324" s="215"/>
      <c r="C324" s="215"/>
      <c r="D324" s="215"/>
      <c r="E324" s="215"/>
      <c r="F324" s="215"/>
      <c r="G324" s="215"/>
      <c r="H324" s="215"/>
      <c r="I324" s="215"/>
      <c r="J324" s="215"/>
    </row>
    <row r="325" spans="1:10" x14ac:dyDescent="0.3">
      <c r="A325" s="215"/>
      <c r="B325" s="215"/>
      <c r="C325" s="215"/>
      <c r="D325" s="215"/>
      <c r="E325" s="215"/>
      <c r="F325" s="215"/>
      <c r="G325" s="215"/>
      <c r="H325" s="215"/>
      <c r="I325" s="215"/>
      <c r="J325" s="215"/>
    </row>
    <row r="326" spans="1:10" x14ac:dyDescent="0.3">
      <c r="A326" s="215"/>
      <c r="B326" s="215"/>
      <c r="C326" s="215"/>
      <c r="D326" s="215"/>
      <c r="E326" s="215"/>
      <c r="F326" s="215"/>
      <c r="G326" s="215"/>
      <c r="H326" s="215"/>
      <c r="I326" s="215"/>
      <c r="J326" s="215"/>
    </row>
    <row r="327" spans="1:10" x14ac:dyDescent="0.3">
      <c r="A327" s="215"/>
      <c r="B327" s="215"/>
      <c r="C327" s="215"/>
      <c r="D327" s="215"/>
      <c r="E327" s="215"/>
      <c r="F327" s="215"/>
      <c r="G327" s="215"/>
      <c r="H327" s="215"/>
      <c r="I327" s="215"/>
      <c r="J327" s="215"/>
    </row>
    <row r="328" spans="1:10" x14ac:dyDescent="0.3">
      <c r="A328" s="215"/>
      <c r="B328" s="215"/>
      <c r="C328" s="215"/>
      <c r="D328" s="215"/>
      <c r="E328" s="215"/>
      <c r="F328" s="215"/>
      <c r="G328" s="215"/>
      <c r="H328" s="215"/>
      <c r="I328" s="215"/>
      <c r="J328" s="215"/>
    </row>
    <row r="329" spans="1:10" x14ac:dyDescent="0.3">
      <c r="A329" s="215"/>
      <c r="B329" s="215"/>
      <c r="C329" s="215"/>
      <c r="D329" s="215"/>
      <c r="E329" s="215"/>
      <c r="F329" s="215"/>
      <c r="G329" s="215"/>
      <c r="H329" s="215"/>
      <c r="I329" s="215"/>
      <c r="J329" s="215"/>
    </row>
    <row r="330" spans="1:10" x14ac:dyDescent="0.3">
      <c r="A330" s="215"/>
      <c r="B330" s="215"/>
      <c r="C330" s="215"/>
      <c r="D330" s="215"/>
      <c r="E330" s="215"/>
      <c r="F330" s="215"/>
      <c r="G330" s="215"/>
      <c r="H330" s="215"/>
      <c r="I330" s="215"/>
      <c r="J330" s="215"/>
    </row>
    <row r="331" spans="1:10" x14ac:dyDescent="0.3">
      <c r="A331" s="215"/>
      <c r="B331" s="215"/>
      <c r="C331" s="215"/>
      <c r="D331" s="215"/>
      <c r="E331" s="215"/>
      <c r="F331" s="215"/>
      <c r="G331" s="215"/>
      <c r="H331" s="215"/>
      <c r="I331" s="215"/>
      <c r="J331" s="215"/>
    </row>
    <row r="332" spans="1:10" x14ac:dyDescent="0.3">
      <c r="A332" s="215"/>
      <c r="B332" s="215"/>
      <c r="C332" s="215"/>
      <c r="D332" s="215"/>
      <c r="E332" s="215"/>
      <c r="F332" s="215"/>
      <c r="G332" s="215"/>
      <c r="H332" s="215"/>
      <c r="I332" s="215"/>
      <c r="J332" s="215"/>
    </row>
    <row r="333" spans="1:10" x14ac:dyDescent="0.3">
      <c r="A333" s="215"/>
      <c r="B333" s="215"/>
      <c r="C333" s="215"/>
      <c r="D333" s="215"/>
      <c r="E333" s="215"/>
      <c r="F333" s="215"/>
      <c r="G333" s="215"/>
      <c r="H333" s="215"/>
      <c r="I333" s="215"/>
      <c r="J333" s="215"/>
    </row>
    <row r="334" spans="1:10" x14ac:dyDescent="0.3">
      <c r="A334" s="215"/>
      <c r="B334" s="215"/>
      <c r="C334" s="215"/>
      <c r="D334" s="215"/>
      <c r="E334" s="215"/>
      <c r="F334" s="215"/>
      <c r="G334" s="215"/>
      <c r="H334" s="215"/>
      <c r="I334" s="215"/>
      <c r="J334" s="215"/>
    </row>
    <row r="335" spans="1:10" x14ac:dyDescent="0.3">
      <c r="A335" s="215"/>
      <c r="B335" s="215"/>
      <c r="C335" s="215"/>
      <c r="D335" s="215"/>
      <c r="E335" s="215"/>
      <c r="F335" s="215"/>
      <c r="G335" s="215"/>
      <c r="H335" s="215"/>
      <c r="I335" s="215"/>
      <c r="J335" s="215"/>
    </row>
    <row r="336" spans="1:10" x14ac:dyDescent="0.3">
      <c r="A336" s="215"/>
      <c r="B336" s="215"/>
      <c r="C336" s="215"/>
      <c r="D336" s="215"/>
      <c r="E336" s="215"/>
      <c r="F336" s="215"/>
      <c r="G336" s="215"/>
      <c r="H336" s="215"/>
      <c r="I336" s="215"/>
      <c r="J336" s="215"/>
    </row>
    <row r="337" spans="1:10" x14ac:dyDescent="0.3">
      <c r="A337" s="215"/>
      <c r="B337" s="215"/>
      <c r="C337" s="215"/>
      <c r="D337" s="215"/>
      <c r="E337" s="215"/>
      <c r="F337" s="215"/>
      <c r="G337" s="215"/>
      <c r="H337" s="215"/>
      <c r="I337" s="215"/>
      <c r="J337" s="215"/>
    </row>
    <row r="338" spans="1:10" x14ac:dyDescent="0.3">
      <c r="A338" s="215"/>
      <c r="B338" s="215"/>
      <c r="C338" s="215"/>
      <c r="D338" s="215"/>
      <c r="E338" s="215"/>
      <c r="F338" s="215"/>
      <c r="G338" s="215"/>
      <c r="H338" s="215"/>
      <c r="I338" s="215"/>
      <c r="J338" s="215"/>
    </row>
    <row r="339" spans="1:10" x14ac:dyDescent="0.3">
      <c r="A339" s="215"/>
      <c r="B339" s="215"/>
      <c r="C339" s="215"/>
      <c r="D339" s="215"/>
      <c r="E339" s="215"/>
      <c r="F339" s="215"/>
      <c r="G339" s="215"/>
      <c r="H339" s="215"/>
      <c r="I339" s="215"/>
      <c r="J339" s="215"/>
    </row>
    <row r="340" spans="1:10" x14ac:dyDescent="0.3">
      <c r="A340" s="215"/>
      <c r="B340" s="215"/>
      <c r="C340" s="215"/>
      <c r="D340" s="215"/>
      <c r="E340" s="215"/>
      <c r="F340" s="215"/>
      <c r="G340" s="215"/>
      <c r="H340" s="215"/>
      <c r="I340" s="215"/>
      <c r="J340" s="215"/>
    </row>
    <row r="341" spans="1:10" x14ac:dyDescent="0.3">
      <c r="A341" s="215"/>
      <c r="B341" s="215"/>
      <c r="C341" s="215"/>
      <c r="D341" s="215"/>
      <c r="E341" s="215"/>
      <c r="F341" s="215"/>
      <c r="G341" s="215"/>
      <c r="H341" s="215"/>
      <c r="I341" s="215"/>
      <c r="J341" s="215"/>
    </row>
    <row r="342" spans="1:10" x14ac:dyDescent="0.3">
      <c r="A342" s="215"/>
      <c r="B342" s="215"/>
      <c r="C342" s="215"/>
      <c r="D342" s="215"/>
      <c r="E342" s="215"/>
      <c r="F342" s="215"/>
      <c r="G342" s="215"/>
      <c r="H342" s="215"/>
      <c r="I342" s="215"/>
      <c r="J342" s="215"/>
    </row>
    <row r="343" spans="1:10" x14ac:dyDescent="0.3">
      <c r="A343" s="215"/>
      <c r="B343" s="215"/>
      <c r="C343" s="215"/>
      <c r="D343" s="215"/>
      <c r="E343" s="215"/>
      <c r="F343" s="215"/>
      <c r="G343" s="215"/>
      <c r="H343" s="215"/>
      <c r="I343" s="215"/>
      <c r="J343" s="215"/>
    </row>
    <row r="344" spans="1:10" x14ac:dyDescent="0.3">
      <c r="A344" s="215"/>
      <c r="B344" s="215"/>
      <c r="C344" s="215"/>
      <c r="D344" s="215"/>
      <c r="E344" s="215"/>
      <c r="F344" s="215"/>
      <c r="G344" s="215"/>
      <c r="H344" s="215"/>
      <c r="I344" s="215"/>
      <c r="J344" s="215"/>
    </row>
    <row r="345" spans="1:10" x14ac:dyDescent="0.3">
      <c r="A345" s="215"/>
      <c r="B345" s="215"/>
      <c r="C345" s="215"/>
      <c r="D345" s="215"/>
      <c r="E345" s="215"/>
      <c r="F345" s="215"/>
      <c r="G345" s="215"/>
      <c r="H345" s="215"/>
      <c r="I345" s="215"/>
      <c r="J345" s="215"/>
    </row>
    <row r="346" spans="1:10" x14ac:dyDescent="0.3">
      <c r="A346" s="215"/>
      <c r="B346" s="215"/>
      <c r="C346" s="215"/>
      <c r="D346" s="215"/>
      <c r="E346" s="215"/>
      <c r="F346" s="215"/>
      <c r="G346" s="215"/>
      <c r="H346" s="215"/>
      <c r="I346" s="215"/>
      <c r="J346" s="215"/>
    </row>
    <row r="347" spans="1:10" x14ac:dyDescent="0.3">
      <c r="A347" s="215"/>
      <c r="B347" s="215"/>
      <c r="C347" s="215"/>
      <c r="D347" s="215"/>
      <c r="E347" s="215"/>
      <c r="F347" s="215"/>
      <c r="G347" s="215"/>
      <c r="H347" s="215"/>
      <c r="I347" s="215"/>
      <c r="J347" s="215"/>
    </row>
    <row r="348" spans="1:10" x14ac:dyDescent="0.3">
      <c r="A348" s="215"/>
      <c r="B348" s="215"/>
      <c r="C348" s="215"/>
      <c r="D348" s="215"/>
      <c r="E348" s="215"/>
      <c r="F348" s="215"/>
      <c r="G348" s="215"/>
      <c r="H348" s="215"/>
      <c r="I348" s="215"/>
      <c r="J348" s="215"/>
    </row>
    <row r="349" spans="1:10" x14ac:dyDescent="0.3">
      <c r="A349" s="215"/>
      <c r="B349" s="215"/>
      <c r="C349" s="215"/>
      <c r="D349" s="215"/>
      <c r="E349" s="215"/>
      <c r="F349" s="215"/>
      <c r="G349" s="215"/>
      <c r="H349" s="215"/>
      <c r="I349" s="215"/>
      <c r="J349" s="215"/>
    </row>
    <row r="350" spans="1:10" x14ac:dyDescent="0.3">
      <c r="A350" s="215"/>
      <c r="B350" s="215"/>
      <c r="C350" s="215"/>
      <c r="D350" s="215"/>
      <c r="E350" s="215"/>
      <c r="F350" s="215"/>
      <c r="G350" s="215"/>
      <c r="H350" s="215"/>
      <c r="I350" s="215"/>
      <c r="J350" s="215"/>
    </row>
    <row r="351" spans="1:10" x14ac:dyDescent="0.3">
      <c r="A351" s="215"/>
      <c r="B351" s="215"/>
      <c r="C351" s="215"/>
      <c r="D351" s="215"/>
      <c r="E351" s="215"/>
      <c r="F351" s="215"/>
      <c r="G351" s="215"/>
      <c r="H351" s="215"/>
      <c r="I351" s="215"/>
      <c r="J351" s="215"/>
    </row>
    <row r="352" spans="1:10" x14ac:dyDescent="0.3">
      <c r="A352" s="215"/>
      <c r="B352" s="215"/>
      <c r="C352" s="215"/>
      <c r="D352" s="215"/>
      <c r="E352" s="215"/>
      <c r="F352" s="215"/>
      <c r="G352" s="215"/>
      <c r="H352" s="215"/>
      <c r="I352" s="215"/>
      <c r="J352" s="215"/>
    </row>
    <row r="353" spans="1:10" x14ac:dyDescent="0.3">
      <c r="A353" s="215"/>
      <c r="B353" s="215"/>
      <c r="C353" s="215"/>
      <c r="D353" s="215"/>
      <c r="E353" s="215"/>
      <c r="F353" s="215"/>
      <c r="G353" s="215"/>
      <c r="H353" s="215"/>
      <c r="I353" s="215"/>
      <c r="J353" s="215"/>
    </row>
    <row r="354" spans="1:10" x14ac:dyDescent="0.3">
      <c r="A354" s="215"/>
      <c r="B354" s="215"/>
      <c r="C354" s="215"/>
      <c r="D354" s="215"/>
      <c r="E354" s="215"/>
      <c r="F354" s="215"/>
      <c r="G354" s="215"/>
      <c r="H354" s="215"/>
      <c r="I354" s="215"/>
      <c r="J354" s="215"/>
    </row>
    <row r="355" spans="1:10" x14ac:dyDescent="0.3">
      <c r="A355" s="215"/>
      <c r="B355" s="215"/>
      <c r="C355" s="215"/>
      <c r="D355" s="215"/>
      <c r="E355" s="215"/>
      <c r="F355" s="215"/>
      <c r="G355" s="215"/>
      <c r="H355" s="215"/>
      <c r="I355" s="215"/>
      <c r="J355" s="215"/>
    </row>
    <row r="356" spans="1:10" x14ac:dyDescent="0.3">
      <c r="A356" s="215"/>
      <c r="B356" s="215"/>
      <c r="C356" s="215"/>
      <c r="D356" s="215"/>
      <c r="E356" s="215"/>
      <c r="F356" s="215"/>
      <c r="G356" s="215"/>
      <c r="H356" s="215"/>
      <c r="I356" s="215"/>
      <c r="J356" s="215"/>
    </row>
    <row r="357" spans="1:10" x14ac:dyDescent="0.3">
      <c r="A357" s="215"/>
      <c r="B357" s="215"/>
      <c r="C357" s="215"/>
      <c r="D357" s="215"/>
      <c r="E357" s="215"/>
      <c r="F357" s="215"/>
      <c r="G357" s="215"/>
      <c r="H357" s="215"/>
      <c r="I357" s="215"/>
      <c r="J357" s="215"/>
    </row>
    <row r="358" spans="1:10" x14ac:dyDescent="0.3">
      <c r="A358" s="215"/>
      <c r="B358" s="215"/>
      <c r="C358" s="215"/>
      <c r="D358" s="215"/>
      <c r="E358" s="215"/>
      <c r="F358" s="215"/>
      <c r="G358" s="215"/>
      <c r="H358" s="215"/>
      <c r="I358" s="215"/>
      <c r="J358" s="215"/>
    </row>
    <row r="359" spans="1:10" x14ac:dyDescent="0.3">
      <c r="A359" s="215"/>
      <c r="B359" s="215"/>
      <c r="C359" s="215"/>
      <c r="D359" s="215"/>
      <c r="E359" s="215"/>
      <c r="F359" s="215"/>
      <c r="G359" s="215"/>
      <c r="H359" s="215"/>
      <c r="I359" s="215"/>
      <c r="J359" s="215"/>
    </row>
    <row r="360" spans="1:10" x14ac:dyDescent="0.3">
      <c r="A360" s="215"/>
      <c r="B360" s="215"/>
      <c r="C360" s="215"/>
      <c r="D360" s="215"/>
      <c r="E360" s="215"/>
      <c r="F360" s="215"/>
      <c r="G360" s="215"/>
      <c r="H360" s="215"/>
      <c r="I360" s="215"/>
      <c r="J360" s="215"/>
    </row>
    <row r="361" spans="1:10" x14ac:dyDescent="0.3">
      <c r="A361" s="215"/>
      <c r="B361" s="215"/>
      <c r="C361" s="215"/>
      <c r="D361" s="215"/>
      <c r="E361" s="215"/>
      <c r="F361" s="215"/>
      <c r="G361" s="215"/>
      <c r="H361" s="215"/>
      <c r="I361" s="215"/>
      <c r="J361" s="215"/>
    </row>
    <row r="362" spans="1:10" x14ac:dyDescent="0.3">
      <c r="A362" s="215"/>
      <c r="B362" s="215"/>
      <c r="C362" s="215"/>
      <c r="D362" s="215"/>
      <c r="E362" s="215"/>
      <c r="F362" s="215"/>
      <c r="G362" s="215"/>
      <c r="H362" s="215"/>
      <c r="I362" s="215"/>
      <c r="J362" s="215"/>
    </row>
    <row r="363" spans="1:10" x14ac:dyDescent="0.3">
      <c r="A363" s="215"/>
      <c r="B363" s="215"/>
      <c r="C363" s="215"/>
      <c r="D363" s="215"/>
      <c r="E363" s="215"/>
      <c r="F363" s="215"/>
      <c r="G363" s="215"/>
      <c r="H363" s="215"/>
      <c r="I363" s="215"/>
      <c r="J363" s="215"/>
    </row>
    <row r="364" spans="1:10" x14ac:dyDescent="0.3">
      <c r="A364" s="215"/>
      <c r="B364" s="215"/>
      <c r="C364" s="215"/>
      <c r="D364" s="215"/>
      <c r="E364" s="215"/>
      <c r="F364" s="215"/>
      <c r="G364" s="215"/>
      <c r="H364" s="215"/>
      <c r="I364" s="215"/>
      <c r="J364" s="215"/>
    </row>
    <row r="365" spans="1:10" x14ac:dyDescent="0.3">
      <c r="A365" s="215"/>
      <c r="B365" s="215"/>
      <c r="C365" s="215"/>
      <c r="D365" s="215"/>
      <c r="E365" s="215"/>
      <c r="F365" s="215"/>
      <c r="G365" s="215"/>
      <c r="H365" s="215"/>
      <c r="I365" s="215"/>
      <c r="J365" s="215"/>
    </row>
    <row r="366" spans="1:10" x14ac:dyDescent="0.3">
      <c r="A366" s="215"/>
      <c r="B366" s="215"/>
      <c r="C366" s="215"/>
      <c r="D366" s="215"/>
      <c r="E366" s="215"/>
      <c r="F366" s="215"/>
      <c r="G366" s="215"/>
      <c r="H366" s="215"/>
      <c r="I366" s="215"/>
      <c r="J366" s="215"/>
    </row>
    <row r="367" spans="1:10" x14ac:dyDescent="0.3">
      <c r="A367" s="215"/>
      <c r="B367" s="215"/>
      <c r="C367" s="215"/>
      <c r="D367" s="215"/>
      <c r="E367" s="215"/>
      <c r="F367" s="215"/>
      <c r="G367" s="215"/>
      <c r="H367" s="215"/>
      <c r="I367" s="215"/>
      <c r="J367" s="215"/>
    </row>
    <row r="368" spans="1:10" x14ac:dyDescent="0.3">
      <c r="A368" s="215"/>
      <c r="B368" s="215"/>
      <c r="C368" s="215"/>
      <c r="D368" s="215"/>
      <c r="E368" s="215"/>
      <c r="F368" s="215"/>
      <c r="G368" s="215"/>
      <c r="H368" s="215"/>
      <c r="I368" s="215"/>
      <c r="J368" s="215"/>
    </row>
    <row r="369" spans="1:10" x14ac:dyDescent="0.3">
      <c r="A369" s="215"/>
      <c r="B369" s="215"/>
      <c r="C369" s="215"/>
      <c r="D369" s="215"/>
      <c r="E369" s="215"/>
      <c r="F369" s="215"/>
      <c r="G369" s="215"/>
      <c r="H369" s="215"/>
      <c r="I369" s="215"/>
      <c r="J369" s="215"/>
    </row>
    <row r="370" spans="1:10" x14ac:dyDescent="0.3">
      <c r="A370" s="215"/>
      <c r="B370" s="215"/>
      <c r="C370" s="215"/>
      <c r="D370" s="215"/>
      <c r="E370" s="215"/>
      <c r="F370" s="215"/>
      <c r="G370" s="215"/>
      <c r="H370" s="215"/>
      <c r="I370" s="215"/>
      <c r="J370" s="215"/>
    </row>
    <row r="371" spans="1:10" x14ac:dyDescent="0.3">
      <c r="A371" s="215"/>
      <c r="B371" s="215"/>
      <c r="C371" s="215"/>
      <c r="D371" s="215"/>
      <c r="E371" s="215"/>
      <c r="F371" s="215"/>
      <c r="G371" s="215"/>
      <c r="H371" s="215"/>
      <c r="I371" s="215"/>
      <c r="J371" s="215"/>
    </row>
    <row r="372" spans="1:10" x14ac:dyDescent="0.3">
      <c r="A372" s="215"/>
      <c r="B372" s="215"/>
      <c r="C372" s="215"/>
      <c r="D372" s="215"/>
      <c r="E372" s="215"/>
      <c r="F372" s="215"/>
      <c r="G372" s="215"/>
      <c r="H372" s="215"/>
      <c r="I372" s="215"/>
      <c r="J372" s="215"/>
    </row>
    <row r="373" spans="1:10" x14ac:dyDescent="0.3">
      <c r="A373" s="215"/>
      <c r="B373" s="215"/>
      <c r="C373" s="215"/>
      <c r="D373" s="215"/>
      <c r="E373" s="215"/>
      <c r="F373" s="215"/>
      <c r="G373" s="215"/>
      <c r="H373" s="215"/>
      <c r="I373" s="215"/>
      <c r="J373" s="215"/>
    </row>
    <row r="374" spans="1:10" x14ac:dyDescent="0.3">
      <c r="A374" s="215"/>
      <c r="B374" s="215"/>
      <c r="C374" s="215"/>
      <c r="D374" s="215"/>
      <c r="E374" s="215"/>
      <c r="F374" s="215"/>
      <c r="G374" s="215"/>
      <c r="H374" s="215"/>
      <c r="I374" s="215"/>
      <c r="J374" s="215"/>
    </row>
    <row r="375" spans="1:10" x14ac:dyDescent="0.3">
      <c r="A375" s="215"/>
      <c r="B375" s="215"/>
      <c r="C375" s="215"/>
      <c r="D375" s="215"/>
      <c r="E375" s="215"/>
      <c r="F375" s="215"/>
      <c r="G375" s="215"/>
      <c r="H375" s="215"/>
      <c r="I375" s="215"/>
      <c r="J375" s="215"/>
    </row>
    <row r="376" spans="1:10" x14ac:dyDescent="0.3">
      <c r="A376" s="215"/>
      <c r="B376" s="215"/>
      <c r="C376" s="215"/>
      <c r="D376" s="215"/>
      <c r="E376" s="215"/>
      <c r="F376" s="215"/>
      <c r="G376" s="215"/>
      <c r="H376" s="215"/>
      <c r="I376" s="215"/>
      <c r="J376" s="215"/>
    </row>
    <row r="377" spans="1:10" x14ac:dyDescent="0.3">
      <c r="A377" s="215"/>
      <c r="B377" s="215"/>
      <c r="C377" s="215"/>
      <c r="D377" s="215"/>
      <c r="E377" s="215"/>
      <c r="F377" s="215"/>
      <c r="G377" s="215"/>
      <c r="H377" s="215"/>
      <c r="I377" s="215"/>
      <c r="J377" s="215"/>
    </row>
    <row r="378" spans="1:10" x14ac:dyDescent="0.3">
      <c r="A378" s="215"/>
      <c r="B378" s="215"/>
      <c r="C378" s="215"/>
      <c r="D378" s="215"/>
      <c r="E378" s="215"/>
      <c r="F378" s="215"/>
      <c r="G378" s="215"/>
      <c r="H378" s="215"/>
      <c r="I378" s="215"/>
      <c r="J378" s="215"/>
    </row>
    <row r="379" spans="1:10" x14ac:dyDescent="0.3">
      <c r="A379" s="215"/>
      <c r="B379" s="215"/>
      <c r="C379" s="215"/>
      <c r="D379" s="215"/>
      <c r="E379" s="215"/>
      <c r="F379" s="215"/>
      <c r="G379" s="215"/>
      <c r="H379" s="215"/>
      <c r="I379" s="215"/>
      <c r="J379" s="215"/>
    </row>
    <row r="380" spans="1:10" x14ac:dyDescent="0.3">
      <c r="A380" s="215"/>
      <c r="B380" s="215"/>
      <c r="C380" s="215"/>
      <c r="D380" s="215"/>
      <c r="E380" s="215"/>
      <c r="F380" s="215"/>
      <c r="G380" s="215"/>
      <c r="H380" s="215"/>
      <c r="I380" s="215"/>
      <c r="J380" s="215"/>
    </row>
    <row r="381" spans="1:10" x14ac:dyDescent="0.3">
      <c r="A381" s="215"/>
      <c r="B381" s="215"/>
      <c r="C381" s="215"/>
      <c r="D381" s="215"/>
      <c r="E381" s="215"/>
      <c r="F381" s="215"/>
      <c r="G381" s="215"/>
      <c r="H381" s="215"/>
      <c r="I381" s="215"/>
      <c r="J381" s="215"/>
    </row>
    <row r="382" spans="1:10" x14ac:dyDescent="0.3">
      <c r="A382" s="215"/>
      <c r="B382" s="215"/>
      <c r="C382" s="215"/>
      <c r="D382" s="215"/>
      <c r="E382" s="215"/>
      <c r="F382" s="215"/>
      <c r="G382" s="215"/>
      <c r="H382" s="215"/>
      <c r="I382" s="215"/>
      <c r="J382" s="215"/>
    </row>
    <row r="383" spans="1:10" x14ac:dyDescent="0.3">
      <c r="A383" s="215"/>
      <c r="B383" s="215"/>
      <c r="C383" s="215"/>
      <c r="D383" s="215"/>
      <c r="E383" s="215"/>
      <c r="F383" s="215"/>
      <c r="G383" s="215"/>
      <c r="H383" s="215"/>
      <c r="I383" s="215"/>
      <c r="J383" s="215"/>
    </row>
    <row r="384" spans="1:10" x14ac:dyDescent="0.3">
      <c r="A384" s="215"/>
      <c r="B384" s="215"/>
      <c r="C384" s="215"/>
      <c r="D384" s="215"/>
      <c r="E384" s="215"/>
      <c r="F384" s="215"/>
      <c r="G384" s="215"/>
      <c r="H384" s="215"/>
      <c r="I384" s="215"/>
      <c r="J384" s="215"/>
    </row>
    <row r="385" spans="1:10" x14ac:dyDescent="0.3">
      <c r="A385" s="215"/>
      <c r="B385" s="215"/>
      <c r="C385" s="215"/>
      <c r="D385" s="215"/>
      <c r="E385" s="215"/>
      <c r="F385" s="215"/>
      <c r="G385" s="215"/>
      <c r="H385" s="215"/>
      <c r="I385" s="215"/>
      <c r="J385" s="215"/>
    </row>
    <row r="386" spans="1:10" x14ac:dyDescent="0.3">
      <c r="A386" s="215"/>
      <c r="B386" s="215"/>
      <c r="C386" s="215"/>
      <c r="D386" s="215"/>
      <c r="E386" s="215"/>
      <c r="F386" s="215"/>
      <c r="G386" s="215"/>
      <c r="H386" s="215"/>
      <c r="I386" s="215"/>
      <c r="J386" s="215"/>
    </row>
    <row r="387" spans="1:10" x14ac:dyDescent="0.3">
      <c r="A387" s="215"/>
      <c r="B387" s="215"/>
      <c r="C387" s="215"/>
      <c r="D387" s="215"/>
      <c r="E387" s="215"/>
      <c r="F387" s="215"/>
      <c r="G387" s="215"/>
      <c r="H387" s="215"/>
      <c r="I387" s="215"/>
      <c r="J387" s="215"/>
    </row>
    <row r="388" spans="1:10" x14ac:dyDescent="0.3">
      <c r="A388" s="215"/>
      <c r="B388" s="215"/>
      <c r="C388" s="215"/>
      <c r="D388" s="215"/>
      <c r="E388" s="215"/>
      <c r="F388" s="215"/>
      <c r="G388" s="215"/>
      <c r="H388" s="215"/>
      <c r="I388" s="215"/>
      <c r="J388" s="215"/>
    </row>
    <row r="389" spans="1:10" x14ac:dyDescent="0.3">
      <c r="A389" s="215"/>
      <c r="B389" s="215"/>
      <c r="C389" s="215"/>
      <c r="D389" s="215"/>
      <c r="E389" s="215"/>
      <c r="F389" s="215"/>
      <c r="G389" s="215"/>
      <c r="H389" s="215"/>
      <c r="I389" s="215"/>
      <c r="J389" s="215"/>
    </row>
    <row r="390" spans="1:10" x14ac:dyDescent="0.3">
      <c r="A390" s="215"/>
      <c r="B390" s="215"/>
      <c r="C390" s="215"/>
      <c r="D390" s="215"/>
      <c r="E390" s="215"/>
      <c r="F390" s="215"/>
      <c r="G390" s="215"/>
      <c r="H390" s="215"/>
      <c r="I390" s="215"/>
      <c r="J390" s="215"/>
    </row>
    <row r="391" spans="1:10" x14ac:dyDescent="0.3">
      <c r="A391" s="215"/>
      <c r="B391" s="215"/>
      <c r="C391" s="215"/>
      <c r="D391" s="215"/>
      <c r="E391" s="215"/>
      <c r="F391" s="215"/>
      <c r="G391" s="215"/>
      <c r="H391" s="215"/>
      <c r="I391" s="215"/>
      <c r="J391" s="215"/>
    </row>
    <row r="392" spans="1:10" x14ac:dyDescent="0.3">
      <c r="A392" s="215"/>
      <c r="B392" s="215"/>
      <c r="C392" s="215"/>
      <c r="D392" s="215"/>
      <c r="E392" s="215"/>
      <c r="F392" s="215"/>
      <c r="G392" s="215"/>
      <c r="H392" s="215"/>
      <c r="I392" s="215"/>
      <c r="J392" s="215"/>
    </row>
    <row r="393" spans="1:10" x14ac:dyDescent="0.3">
      <c r="A393" s="215"/>
      <c r="B393" s="215"/>
      <c r="C393" s="215"/>
      <c r="D393" s="215"/>
      <c r="E393" s="215"/>
      <c r="F393" s="215"/>
      <c r="G393" s="215"/>
      <c r="H393" s="215"/>
      <c r="I393" s="215"/>
      <c r="J393" s="215"/>
    </row>
    <row r="394" spans="1:10" x14ac:dyDescent="0.3">
      <c r="A394" s="215"/>
      <c r="B394" s="215"/>
      <c r="C394" s="215"/>
      <c r="D394" s="215"/>
      <c r="E394" s="215"/>
      <c r="F394" s="215"/>
      <c r="G394" s="215"/>
      <c r="H394" s="215"/>
      <c r="I394" s="215"/>
      <c r="J394" s="215"/>
    </row>
    <row r="395" spans="1:10" x14ac:dyDescent="0.3">
      <c r="A395" s="215"/>
      <c r="B395" s="215"/>
      <c r="C395" s="215"/>
      <c r="D395" s="215"/>
      <c r="E395" s="215"/>
      <c r="F395" s="215"/>
      <c r="G395" s="215"/>
      <c r="H395" s="215"/>
      <c r="I395" s="215"/>
      <c r="J395" s="215"/>
    </row>
    <row r="396" spans="1:10" x14ac:dyDescent="0.3">
      <c r="A396" s="215"/>
      <c r="B396" s="215"/>
      <c r="C396" s="215"/>
      <c r="D396" s="215"/>
      <c r="E396" s="215"/>
      <c r="F396" s="215"/>
      <c r="G396" s="215"/>
      <c r="H396" s="215"/>
      <c r="I396" s="215"/>
      <c r="J396" s="215"/>
    </row>
    <row r="397" spans="1:10" x14ac:dyDescent="0.3">
      <c r="A397" s="215"/>
      <c r="B397" s="215"/>
      <c r="C397" s="215"/>
      <c r="D397" s="215"/>
      <c r="E397" s="215"/>
      <c r="F397" s="215"/>
      <c r="G397" s="215"/>
      <c r="H397" s="215"/>
      <c r="I397" s="215"/>
      <c r="J397" s="215"/>
    </row>
    <row r="398" spans="1:10" x14ac:dyDescent="0.3">
      <c r="A398" s="215"/>
      <c r="B398" s="215"/>
      <c r="C398" s="215"/>
      <c r="D398" s="215"/>
      <c r="E398" s="215"/>
      <c r="F398" s="215"/>
      <c r="G398" s="215"/>
      <c r="H398" s="215"/>
      <c r="I398" s="215"/>
      <c r="J398" s="215"/>
    </row>
    <row r="399" spans="1:10" x14ac:dyDescent="0.3">
      <c r="A399" s="215"/>
      <c r="B399" s="215"/>
      <c r="C399" s="215"/>
      <c r="D399" s="215"/>
      <c r="E399" s="215"/>
      <c r="F399" s="215"/>
      <c r="G399" s="215"/>
      <c r="H399" s="215"/>
      <c r="I399" s="215"/>
      <c r="J399" s="215"/>
    </row>
    <row r="400" spans="1:10" x14ac:dyDescent="0.3">
      <c r="A400" s="215"/>
      <c r="B400" s="215"/>
      <c r="C400" s="215"/>
      <c r="D400" s="215"/>
      <c r="E400" s="215"/>
      <c r="F400" s="215"/>
      <c r="G400" s="215"/>
      <c r="H400" s="215"/>
      <c r="I400" s="215"/>
      <c r="J400" s="215"/>
    </row>
    <row r="401" spans="1:10" x14ac:dyDescent="0.3">
      <c r="A401" s="215"/>
      <c r="B401" s="215"/>
      <c r="C401" s="215"/>
      <c r="D401" s="215"/>
      <c r="E401" s="215"/>
      <c r="F401" s="215"/>
      <c r="G401" s="215"/>
      <c r="H401" s="215"/>
      <c r="I401" s="215"/>
      <c r="J401" s="215"/>
    </row>
    <row r="402" spans="1:10" x14ac:dyDescent="0.3">
      <c r="A402" s="215"/>
      <c r="B402" s="215"/>
      <c r="C402" s="215"/>
      <c r="D402" s="215"/>
      <c r="E402" s="215"/>
      <c r="F402" s="215"/>
      <c r="G402" s="215"/>
      <c r="H402" s="215"/>
      <c r="I402" s="215"/>
      <c r="J402" s="215"/>
    </row>
    <row r="403" spans="1:10" x14ac:dyDescent="0.3">
      <c r="A403" s="215"/>
      <c r="B403" s="215"/>
      <c r="C403" s="215"/>
      <c r="D403" s="215"/>
      <c r="E403" s="215"/>
      <c r="F403" s="215"/>
      <c r="G403" s="215"/>
      <c r="H403" s="215"/>
      <c r="I403" s="215"/>
      <c r="J403" s="215"/>
    </row>
    <row r="404" spans="1:10" x14ac:dyDescent="0.3">
      <c r="A404" s="215"/>
      <c r="B404" s="215"/>
      <c r="C404" s="215"/>
      <c r="D404" s="215"/>
      <c r="E404" s="215"/>
      <c r="F404" s="215"/>
      <c r="G404" s="215"/>
      <c r="H404" s="215"/>
      <c r="I404" s="215"/>
      <c r="J404" s="215"/>
    </row>
    <row r="405" spans="1:10" x14ac:dyDescent="0.3">
      <c r="A405" s="215"/>
      <c r="B405" s="215"/>
      <c r="C405" s="215"/>
      <c r="D405" s="215"/>
      <c r="E405" s="215"/>
      <c r="F405" s="215"/>
      <c r="G405" s="215"/>
      <c r="H405" s="215"/>
      <c r="I405" s="215"/>
      <c r="J405" s="215"/>
    </row>
    <row r="406" spans="1:10" x14ac:dyDescent="0.3">
      <c r="A406" s="215"/>
      <c r="B406" s="215"/>
      <c r="C406" s="215"/>
      <c r="D406" s="215"/>
      <c r="E406" s="215"/>
      <c r="F406" s="215"/>
      <c r="G406" s="215"/>
      <c r="H406" s="215"/>
      <c r="I406" s="215"/>
      <c r="J406" s="215"/>
    </row>
    <row r="407" spans="1:10" x14ac:dyDescent="0.3">
      <c r="A407" s="215"/>
      <c r="B407" s="215"/>
      <c r="C407" s="215"/>
      <c r="D407" s="215"/>
      <c r="E407" s="215"/>
      <c r="F407" s="215"/>
      <c r="G407" s="215"/>
      <c r="H407" s="215"/>
      <c r="I407" s="215"/>
      <c r="J407" s="215"/>
    </row>
    <row r="408" spans="1:10" x14ac:dyDescent="0.3">
      <c r="A408" s="215"/>
      <c r="B408" s="215"/>
      <c r="C408" s="215"/>
      <c r="D408" s="215"/>
      <c r="E408" s="215"/>
      <c r="F408" s="215"/>
      <c r="G408" s="215"/>
      <c r="H408" s="215"/>
      <c r="I408" s="215"/>
      <c r="J408" s="215"/>
    </row>
    <row r="409" spans="1:10" x14ac:dyDescent="0.3">
      <c r="A409" s="215"/>
      <c r="B409" s="215"/>
      <c r="C409" s="215"/>
      <c r="D409" s="215"/>
      <c r="E409" s="215"/>
      <c r="F409" s="215"/>
      <c r="G409" s="215"/>
      <c r="H409" s="215"/>
      <c r="I409" s="215"/>
      <c r="J409" s="215"/>
    </row>
    <row r="410" spans="1:10" x14ac:dyDescent="0.3">
      <c r="A410" s="215"/>
      <c r="B410" s="215"/>
      <c r="C410" s="215"/>
      <c r="D410" s="215"/>
      <c r="E410" s="215"/>
      <c r="F410" s="215"/>
      <c r="G410" s="215"/>
      <c r="H410" s="215"/>
      <c r="I410" s="215"/>
      <c r="J410" s="215"/>
    </row>
    <row r="411" spans="1:10" x14ac:dyDescent="0.3">
      <c r="A411" s="215"/>
      <c r="B411" s="215"/>
      <c r="C411" s="215"/>
      <c r="D411" s="215"/>
      <c r="E411" s="215"/>
      <c r="F411" s="215"/>
      <c r="G411" s="215"/>
      <c r="H411" s="215"/>
      <c r="I411" s="215"/>
      <c r="J411" s="215"/>
    </row>
    <row r="412" spans="1:10" x14ac:dyDescent="0.3">
      <c r="A412" s="215"/>
      <c r="B412" s="215"/>
      <c r="C412" s="215"/>
      <c r="D412" s="215"/>
      <c r="E412" s="215"/>
      <c r="F412" s="215"/>
      <c r="G412" s="215"/>
      <c r="H412" s="215"/>
      <c r="I412" s="215"/>
      <c r="J412" s="215"/>
    </row>
    <row r="413" spans="1:10" x14ac:dyDescent="0.3">
      <c r="A413" s="215"/>
      <c r="B413" s="215"/>
      <c r="C413" s="215"/>
      <c r="D413" s="215"/>
      <c r="E413" s="215"/>
      <c r="F413" s="215"/>
      <c r="G413" s="215"/>
      <c r="H413" s="215"/>
      <c r="I413" s="215"/>
      <c r="J413" s="215"/>
    </row>
    <row r="414" spans="1:10" x14ac:dyDescent="0.3">
      <c r="A414" s="215"/>
      <c r="B414" s="215"/>
      <c r="C414" s="215"/>
      <c r="D414" s="215"/>
      <c r="E414" s="215"/>
      <c r="F414" s="215"/>
      <c r="G414" s="215"/>
      <c r="H414" s="215"/>
      <c r="I414" s="215"/>
      <c r="J414" s="215"/>
    </row>
    <row r="415" spans="1:10" x14ac:dyDescent="0.3">
      <c r="A415" s="215"/>
      <c r="B415" s="215"/>
      <c r="C415" s="215"/>
      <c r="D415" s="215"/>
      <c r="E415" s="215"/>
      <c r="F415" s="215"/>
      <c r="G415" s="215"/>
      <c r="H415" s="215"/>
      <c r="I415" s="215"/>
      <c r="J415" s="215"/>
    </row>
    <row r="416" spans="1:10" x14ac:dyDescent="0.3">
      <c r="A416" s="215"/>
      <c r="B416" s="215"/>
      <c r="C416" s="215"/>
      <c r="D416" s="215"/>
      <c r="E416" s="215"/>
      <c r="F416" s="215"/>
      <c r="G416" s="215"/>
      <c r="H416" s="215"/>
      <c r="I416" s="215"/>
      <c r="J416" s="215"/>
    </row>
    <row r="417" spans="1:10" x14ac:dyDescent="0.3">
      <c r="A417" s="215"/>
      <c r="B417" s="215"/>
      <c r="C417" s="215"/>
      <c r="D417" s="215"/>
      <c r="E417" s="215"/>
      <c r="F417" s="215"/>
      <c r="G417" s="215"/>
      <c r="H417" s="215"/>
      <c r="I417" s="215"/>
      <c r="J417" s="215"/>
    </row>
    <row r="418" spans="1:10" x14ac:dyDescent="0.3">
      <c r="A418" s="215"/>
      <c r="B418" s="215"/>
      <c r="C418" s="215"/>
      <c r="D418" s="215"/>
      <c r="E418" s="215"/>
      <c r="F418" s="215"/>
      <c r="G418" s="215"/>
      <c r="H418" s="215"/>
      <c r="I418" s="215"/>
      <c r="J418" s="215"/>
    </row>
    <row r="419" spans="1:10" x14ac:dyDescent="0.3">
      <c r="A419" s="215"/>
      <c r="B419" s="215"/>
      <c r="C419" s="215"/>
      <c r="D419" s="215"/>
      <c r="E419" s="215"/>
      <c r="F419" s="215"/>
      <c r="G419" s="215"/>
      <c r="H419" s="215"/>
      <c r="I419" s="215"/>
      <c r="J419" s="215"/>
    </row>
    <row r="420" spans="1:10" x14ac:dyDescent="0.3">
      <c r="A420" s="215"/>
      <c r="B420" s="215"/>
      <c r="C420" s="215"/>
      <c r="D420" s="215"/>
      <c r="E420" s="215"/>
      <c r="F420" s="215"/>
      <c r="G420" s="215"/>
      <c r="H420" s="215"/>
      <c r="I420" s="215"/>
      <c r="J420" s="215"/>
    </row>
    <row r="421" spans="1:10" x14ac:dyDescent="0.3">
      <c r="A421" s="215"/>
      <c r="B421" s="215"/>
      <c r="C421" s="215"/>
      <c r="D421" s="215"/>
      <c r="E421" s="215"/>
      <c r="F421" s="215"/>
      <c r="G421" s="215"/>
      <c r="H421" s="215"/>
      <c r="I421" s="215"/>
      <c r="J421" s="215"/>
    </row>
    <row r="422" spans="1:10" x14ac:dyDescent="0.3">
      <c r="A422" s="215"/>
      <c r="B422" s="215"/>
      <c r="C422" s="215"/>
      <c r="D422" s="215"/>
      <c r="E422" s="215"/>
      <c r="F422" s="215"/>
      <c r="G422" s="215"/>
      <c r="H422" s="215"/>
      <c r="I422" s="215"/>
      <c r="J422" s="215"/>
    </row>
    <row r="423" spans="1:10" x14ac:dyDescent="0.3">
      <c r="A423" s="215"/>
      <c r="B423" s="215"/>
      <c r="C423" s="215"/>
      <c r="D423" s="215"/>
      <c r="E423" s="215"/>
      <c r="F423" s="215"/>
      <c r="G423" s="215"/>
      <c r="H423" s="215"/>
      <c r="I423" s="215"/>
      <c r="J423" s="215"/>
    </row>
    <row r="424" spans="1:10" x14ac:dyDescent="0.3">
      <c r="A424" s="215"/>
      <c r="B424" s="215"/>
      <c r="C424" s="215"/>
      <c r="D424" s="215"/>
      <c r="E424" s="215"/>
      <c r="F424" s="215"/>
      <c r="G424" s="215"/>
      <c r="H424" s="215"/>
      <c r="I424" s="215"/>
      <c r="J424" s="215"/>
    </row>
    <row r="425" spans="1:10" x14ac:dyDescent="0.3">
      <c r="A425" s="215"/>
      <c r="B425" s="215"/>
      <c r="C425" s="215"/>
      <c r="D425" s="215"/>
      <c r="E425" s="215"/>
      <c r="F425" s="215"/>
      <c r="G425" s="215"/>
      <c r="H425" s="215"/>
      <c r="I425" s="215"/>
      <c r="J425" s="215"/>
    </row>
    <row r="426" spans="1:10" x14ac:dyDescent="0.3">
      <c r="A426" s="215"/>
      <c r="B426" s="215"/>
      <c r="C426" s="215"/>
      <c r="D426" s="215"/>
      <c r="E426" s="215"/>
      <c r="F426" s="215"/>
      <c r="G426" s="215"/>
      <c r="H426" s="215"/>
      <c r="I426" s="215"/>
      <c r="J426" s="215"/>
    </row>
    <row r="427" spans="1:10" x14ac:dyDescent="0.3">
      <c r="A427" s="215"/>
      <c r="B427" s="215"/>
      <c r="C427" s="215"/>
      <c r="D427" s="215"/>
      <c r="E427" s="215"/>
      <c r="F427" s="215"/>
      <c r="G427" s="215"/>
      <c r="H427" s="215"/>
      <c r="I427" s="215"/>
      <c r="J427" s="215"/>
    </row>
    <row r="428" spans="1:10" x14ac:dyDescent="0.3">
      <c r="A428" s="215"/>
      <c r="B428" s="215"/>
      <c r="C428" s="215"/>
      <c r="D428" s="215"/>
      <c r="E428" s="215"/>
      <c r="F428" s="215"/>
      <c r="G428" s="215"/>
      <c r="H428" s="215"/>
      <c r="I428" s="215"/>
      <c r="J428" s="215"/>
    </row>
    <row r="429" spans="1:10" x14ac:dyDescent="0.3">
      <c r="A429" s="215"/>
      <c r="B429" s="215"/>
      <c r="C429" s="215"/>
      <c r="D429" s="215"/>
      <c r="E429" s="215"/>
      <c r="F429" s="215"/>
      <c r="G429" s="215"/>
      <c r="H429" s="215"/>
      <c r="I429" s="215"/>
      <c r="J429" s="215"/>
    </row>
    <row r="430" spans="1:10" x14ac:dyDescent="0.3">
      <c r="A430" s="215"/>
      <c r="B430" s="215"/>
      <c r="C430" s="215"/>
      <c r="D430" s="215"/>
      <c r="E430" s="215"/>
      <c r="F430" s="215"/>
      <c r="G430" s="215"/>
      <c r="H430" s="215"/>
      <c r="I430" s="215"/>
      <c r="J430" s="215"/>
    </row>
    <row r="431" spans="1:10" x14ac:dyDescent="0.3">
      <c r="A431" s="215"/>
      <c r="B431" s="215"/>
      <c r="C431" s="215"/>
      <c r="D431" s="215"/>
      <c r="E431" s="215"/>
      <c r="F431" s="215"/>
      <c r="G431" s="215"/>
      <c r="H431" s="215"/>
      <c r="I431" s="215"/>
      <c r="J431" s="215"/>
    </row>
    <row r="432" spans="1:10" x14ac:dyDescent="0.3">
      <c r="A432" s="215"/>
      <c r="B432" s="215"/>
      <c r="C432" s="215"/>
      <c r="D432" s="215"/>
      <c r="E432" s="215"/>
      <c r="F432" s="215"/>
      <c r="G432" s="215"/>
      <c r="H432" s="215"/>
      <c r="I432" s="215"/>
      <c r="J432" s="215"/>
    </row>
    <row r="433" spans="1:10" x14ac:dyDescent="0.3">
      <c r="A433" s="215"/>
      <c r="B433" s="215"/>
      <c r="C433" s="215"/>
      <c r="D433" s="215"/>
      <c r="E433" s="215"/>
      <c r="F433" s="215"/>
      <c r="G433" s="215"/>
      <c r="H433" s="215"/>
      <c r="I433" s="215"/>
      <c r="J433" s="215"/>
    </row>
    <row r="434" spans="1:10" x14ac:dyDescent="0.3">
      <c r="A434" s="215"/>
      <c r="B434" s="215"/>
      <c r="C434" s="215"/>
      <c r="D434" s="215"/>
      <c r="E434" s="215"/>
      <c r="F434" s="215"/>
      <c r="G434" s="215"/>
      <c r="H434" s="215"/>
      <c r="I434" s="215"/>
      <c r="J434" s="215"/>
    </row>
    <row r="435" spans="1:10" x14ac:dyDescent="0.3">
      <c r="A435" s="215"/>
      <c r="B435" s="215"/>
      <c r="C435" s="215"/>
      <c r="D435" s="215"/>
      <c r="E435" s="215"/>
      <c r="F435" s="215"/>
      <c r="G435" s="215"/>
      <c r="H435" s="215"/>
      <c r="I435" s="215"/>
      <c r="J435" s="215"/>
    </row>
    <row r="436" spans="1:10" x14ac:dyDescent="0.3">
      <c r="A436" s="215"/>
      <c r="B436" s="215"/>
      <c r="C436" s="215"/>
      <c r="D436" s="215"/>
      <c r="E436" s="215"/>
      <c r="F436" s="215"/>
      <c r="G436" s="215"/>
      <c r="H436" s="215"/>
      <c r="I436" s="215"/>
      <c r="J436" s="215"/>
    </row>
    <row r="437" spans="1:10" x14ac:dyDescent="0.3">
      <c r="A437" s="215"/>
      <c r="B437" s="215"/>
      <c r="C437" s="215"/>
      <c r="D437" s="215"/>
      <c r="E437" s="215"/>
      <c r="F437" s="215"/>
      <c r="G437" s="215"/>
      <c r="H437" s="215"/>
      <c r="I437" s="215"/>
      <c r="J437" s="215"/>
    </row>
    <row r="438" spans="1:10" x14ac:dyDescent="0.3">
      <c r="A438" s="215"/>
      <c r="B438" s="215"/>
      <c r="C438" s="215"/>
      <c r="D438" s="215"/>
      <c r="E438" s="215"/>
      <c r="F438" s="215"/>
      <c r="G438" s="215"/>
      <c r="H438" s="215"/>
      <c r="I438" s="215"/>
      <c r="J438" s="215"/>
    </row>
    <row r="439" spans="1:10" x14ac:dyDescent="0.3">
      <c r="A439" s="215"/>
      <c r="B439" s="215"/>
      <c r="C439" s="215"/>
      <c r="D439" s="215"/>
      <c r="E439" s="215"/>
      <c r="F439" s="215"/>
      <c r="G439" s="215"/>
      <c r="H439" s="215"/>
      <c r="I439" s="215"/>
      <c r="J439" s="215"/>
    </row>
    <row r="440" spans="1:10" x14ac:dyDescent="0.3">
      <c r="A440" s="215"/>
      <c r="B440" s="215"/>
      <c r="C440" s="215"/>
      <c r="D440" s="215"/>
      <c r="E440" s="215"/>
      <c r="F440" s="215"/>
      <c r="G440" s="215"/>
      <c r="H440" s="215"/>
      <c r="I440" s="215"/>
      <c r="J440" s="215"/>
    </row>
    <row r="441" spans="1:10" x14ac:dyDescent="0.3">
      <c r="A441" s="215"/>
      <c r="B441" s="215"/>
      <c r="C441" s="215"/>
      <c r="D441" s="215"/>
      <c r="E441" s="215"/>
      <c r="F441" s="215"/>
      <c r="G441" s="215"/>
      <c r="H441" s="215"/>
      <c r="I441" s="215"/>
      <c r="J441" s="215"/>
    </row>
    <row r="442" spans="1:10" x14ac:dyDescent="0.3">
      <c r="A442" s="215"/>
      <c r="B442" s="215"/>
      <c r="C442" s="215"/>
      <c r="D442" s="215"/>
      <c r="E442" s="215"/>
      <c r="F442" s="215"/>
      <c r="G442" s="215"/>
      <c r="H442" s="215"/>
      <c r="I442" s="215"/>
      <c r="J442" s="215"/>
    </row>
    <row r="443" spans="1:10" x14ac:dyDescent="0.3">
      <c r="A443" s="215"/>
      <c r="B443" s="215"/>
      <c r="C443" s="215"/>
      <c r="D443" s="215"/>
      <c r="E443" s="215"/>
      <c r="F443" s="215"/>
      <c r="G443" s="215"/>
      <c r="H443" s="215"/>
      <c r="I443" s="215"/>
      <c r="J443" s="215"/>
    </row>
    <row r="444" spans="1:10" x14ac:dyDescent="0.3">
      <c r="A444" s="215"/>
      <c r="B444" s="215"/>
      <c r="C444" s="215"/>
      <c r="D444" s="215"/>
      <c r="E444" s="215"/>
      <c r="F444" s="215"/>
      <c r="G444" s="215"/>
      <c r="H444" s="215"/>
      <c r="I444" s="215"/>
      <c r="J444" s="215"/>
    </row>
    <row r="445" spans="1:10" x14ac:dyDescent="0.3">
      <c r="A445" s="215"/>
      <c r="B445" s="215"/>
      <c r="C445" s="215"/>
      <c r="D445" s="215"/>
      <c r="E445" s="215"/>
      <c r="F445" s="215"/>
      <c r="G445" s="215"/>
      <c r="H445" s="215"/>
      <c r="I445" s="215"/>
      <c r="J445" s="215"/>
    </row>
    <row r="446" spans="1:10" x14ac:dyDescent="0.3">
      <c r="A446" s="215"/>
      <c r="B446" s="215"/>
      <c r="C446" s="215"/>
      <c r="D446" s="215"/>
      <c r="E446" s="215"/>
      <c r="F446" s="215"/>
      <c r="G446" s="215"/>
      <c r="H446" s="215"/>
      <c r="I446" s="215"/>
      <c r="J446" s="215"/>
    </row>
    <row r="447" spans="1:10" x14ac:dyDescent="0.3">
      <c r="A447" s="215"/>
      <c r="B447" s="215"/>
      <c r="C447" s="215"/>
      <c r="D447" s="215"/>
      <c r="E447" s="215"/>
      <c r="F447" s="215"/>
      <c r="G447" s="215"/>
      <c r="H447" s="215"/>
      <c r="I447" s="215"/>
      <c r="J447" s="215"/>
    </row>
    <row r="448" spans="1:10" x14ac:dyDescent="0.3">
      <c r="A448" s="215"/>
      <c r="B448" s="215"/>
      <c r="C448" s="215"/>
      <c r="D448" s="215"/>
      <c r="E448" s="215"/>
      <c r="F448" s="215"/>
      <c r="G448" s="215"/>
      <c r="H448" s="215"/>
      <c r="I448" s="215"/>
      <c r="J448" s="215"/>
    </row>
    <row r="449" spans="1:10" x14ac:dyDescent="0.3">
      <c r="A449" s="215"/>
      <c r="B449" s="215"/>
      <c r="C449" s="215"/>
      <c r="D449" s="215"/>
      <c r="E449" s="215"/>
      <c r="F449" s="215"/>
      <c r="G449" s="215"/>
      <c r="H449" s="215"/>
      <c r="I449" s="215"/>
      <c r="J449" s="215"/>
    </row>
    <row r="450" spans="1:10" x14ac:dyDescent="0.3">
      <c r="A450" s="215"/>
      <c r="B450" s="215"/>
      <c r="C450" s="215"/>
      <c r="D450" s="215"/>
      <c r="E450" s="215"/>
      <c r="F450" s="215"/>
      <c r="G450" s="215"/>
      <c r="H450" s="215"/>
      <c r="I450" s="215"/>
      <c r="J450" s="215"/>
    </row>
    <row r="451" spans="1:10" x14ac:dyDescent="0.3">
      <c r="A451" s="215"/>
      <c r="B451" s="215"/>
      <c r="C451" s="215"/>
      <c r="D451" s="215"/>
      <c r="E451" s="215"/>
      <c r="F451" s="215"/>
      <c r="G451" s="215"/>
      <c r="H451" s="215"/>
      <c r="I451" s="215"/>
      <c r="J451" s="215"/>
    </row>
    <row r="452" spans="1:10" x14ac:dyDescent="0.3">
      <c r="A452" s="215"/>
      <c r="B452" s="215"/>
      <c r="C452" s="215"/>
      <c r="D452" s="215"/>
      <c r="E452" s="215"/>
      <c r="F452" s="215"/>
      <c r="G452" s="215"/>
      <c r="H452" s="215"/>
      <c r="I452" s="215"/>
      <c r="J452" s="215"/>
    </row>
    <row r="453" spans="1:10" x14ac:dyDescent="0.3">
      <c r="A453" s="215"/>
      <c r="B453" s="215"/>
      <c r="C453" s="215"/>
      <c r="D453" s="215"/>
      <c r="E453" s="215"/>
      <c r="F453" s="215"/>
      <c r="G453" s="215"/>
      <c r="H453" s="215"/>
      <c r="I453" s="215"/>
      <c r="J453" s="215"/>
    </row>
    <row r="454" spans="1:10" x14ac:dyDescent="0.3">
      <c r="A454" s="215"/>
      <c r="B454" s="215"/>
      <c r="C454" s="215"/>
      <c r="D454" s="215"/>
      <c r="E454" s="215"/>
      <c r="F454" s="215"/>
      <c r="G454" s="215"/>
      <c r="H454" s="215"/>
      <c r="I454" s="215"/>
      <c r="J454" s="215"/>
    </row>
    <row r="455" spans="1:10" x14ac:dyDescent="0.3">
      <c r="A455" s="215"/>
      <c r="B455" s="215"/>
      <c r="C455" s="215"/>
      <c r="D455" s="215"/>
      <c r="E455" s="215"/>
      <c r="F455" s="215"/>
      <c r="G455" s="215"/>
      <c r="H455" s="215"/>
      <c r="I455" s="215"/>
      <c r="J455" s="215"/>
    </row>
    <row r="456" spans="1:10" x14ac:dyDescent="0.3">
      <c r="A456" s="215"/>
      <c r="B456" s="215"/>
      <c r="C456" s="215"/>
      <c r="D456" s="215"/>
      <c r="E456" s="215"/>
      <c r="F456" s="215"/>
      <c r="G456" s="215"/>
      <c r="H456" s="215"/>
      <c r="I456" s="215"/>
      <c r="J456" s="215"/>
    </row>
    <row r="457" spans="1:10" x14ac:dyDescent="0.3">
      <c r="A457" s="215"/>
      <c r="B457" s="215"/>
      <c r="C457" s="215"/>
      <c r="D457" s="215"/>
      <c r="E457" s="215"/>
      <c r="F457" s="215"/>
      <c r="G457" s="215"/>
      <c r="H457" s="215"/>
      <c r="I457" s="215"/>
      <c r="J457" s="215"/>
    </row>
    <row r="458" spans="1:10" x14ac:dyDescent="0.3">
      <c r="A458" s="215"/>
      <c r="B458" s="215"/>
      <c r="C458" s="215"/>
      <c r="D458" s="215"/>
      <c r="E458" s="215"/>
      <c r="F458" s="215"/>
      <c r="G458" s="215"/>
      <c r="H458" s="215"/>
      <c r="I458" s="215"/>
      <c r="J458" s="215"/>
    </row>
    <row r="459" spans="1:10" x14ac:dyDescent="0.3">
      <c r="A459" s="215"/>
      <c r="B459" s="215"/>
      <c r="C459" s="215"/>
      <c r="D459" s="215"/>
      <c r="E459" s="215"/>
      <c r="F459" s="215"/>
      <c r="G459" s="215"/>
      <c r="H459" s="215"/>
      <c r="I459" s="215"/>
      <c r="J459" s="215"/>
    </row>
    <row r="460" spans="1:10" x14ac:dyDescent="0.3">
      <c r="A460" s="215"/>
      <c r="B460" s="215"/>
      <c r="C460" s="215"/>
      <c r="D460" s="215"/>
      <c r="E460" s="215"/>
      <c r="F460" s="215"/>
      <c r="G460" s="215"/>
      <c r="H460" s="215"/>
      <c r="I460" s="215"/>
      <c r="J460" s="215"/>
    </row>
    <row r="461" spans="1:10" x14ac:dyDescent="0.3">
      <c r="A461" s="215"/>
      <c r="B461" s="215"/>
      <c r="C461" s="215"/>
      <c r="D461" s="215"/>
      <c r="E461" s="215"/>
      <c r="F461" s="215"/>
      <c r="G461" s="215"/>
      <c r="H461" s="215"/>
      <c r="I461" s="215"/>
      <c r="J461" s="215"/>
    </row>
    <row r="462" spans="1:10" x14ac:dyDescent="0.3">
      <c r="A462" s="215"/>
      <c r="B462" s="215"/>
      <c r="C462" s="215"/>
      <c r="D462" s="215"/>
      <c r="E462" s="215"/>
      <c r="F462" s="215"/>
      <c r="G462" s="215"/>
      <c r="H462" s="215"/>
      <c r="I462" s="215"/>
      <c r="J462" s="215"/>
    </row>
    <row r="463" spans="1:10" x14ac:dyDescent="0.3">
      <c r="A463" s="215"/>
      <c r="B463" s="215"/>
      <c r="C463" s="215"/>
      <c r="D463" s="215"/>
      <c r="E463" s="215"/>
      <c r="F463" s="215"/>
      <c r="G463" s="215"/>
      <c r="H463" s="215"/>
      <c r="I463" s="215"/>
      <c r="J463" s="215"/>
    </row>
    <row r="464" spans="1:10" x14ac:dyDescent="0.3">
      <c r="A464" s="215"/>
      <c r="B464" s="215"/>
      <c r="C464" s="215"/>
      <c r="D464" s="215"/>
      <c r="E464" s="215"/>
      <c r="F464" s="215"/>
      <c r="G464" s="215"/>
      <c r="H464" s="215"/>
      <c r="I464" s="215"/>
      <c r="J464" s="215"/>
    </row>
    <row r="465" spans="1:10" x14ac:dyDescent="0.3">
      <c r="A465" s="215"/>
      <c r="B465" s="215"/>
      <c r="C465" s="215"/>
      <c r="D465" s="215"/>
      <c r="E465" s="215"/>
      <c r="F465" s="215"/>
      <c r="G465" s="215"/>
      <c r="H465" s="215"/>
      <c r="I465" s="215"/>
      <c r="J465" s="215"/>
    </row>
    <row r="466" spans="1:10" x14ac:dyDescent="0.3">
      <c r="A466" s="215"/>
      <c r="B466" s="215"/>
      <c r="C466" s="215"/>
      <c r="D466" s="215"/>
      <c r="E466" s="215"/>
      <c r="F466" s="215"/>
      <c r="G466" s="215"/>
      <c r="H466" s="215"/>
      <c r="I466" s="215"/>
      <c r="J466" s="215"/>
    </row>
    <row r="467" spans="1:10" x14ac:dyDescent="0.3">
      <c r="A467" s="215"/>
      <c r="B467" s="215"/>
      <c r="C467" s="215"/>
      <c r="D467" s="215"/>
      <c r="E467" s="215"/>
      <c r="F467" s="215"/>
      <c r="G467" s="215"/>
      <c r="H467" s="215"/>
      <c r="I467" s="215"/>
      <c r="J467" s="215"/>
    </row>
    <row r="468" spans="1:10" x14ac:dyDescent="0.3">
      <c r="A468" s="215"/>
      <c r="B468" s="215"/>
      <c r="C468" s="215"/>
      <c r="D468" s="215"/>
      <c r="E468" s="215"/>
      <c r="F468" s="215"/>
      <c r="G468" s="215"/>
      <c r="H468" s="215"/>
      <c r="I468" s="215"/>
      <c r="J468" s="215"/>
    </row>
    <row r="469" spans="1:10" x14ac:dyDescent="0.3">
      <c r="A469" s="215"/>
      <c r="B469" s="215"/>
      <c r="C469" s="215"/>
      <c r="D469" s="215"/>
      <c r="E469" s="215"/>
      <c r="F469" s="215"/>
      <c r="G469" s="215"/>
      <c r="H469" s="215"/>
      <c r="I469" s="215"/>
      <c r="J469" s="215"/>
    </row>
    <row r="470" spans="1:10" x14ac:dyDescent="0.3">
      <c r="A470" s="215"/>
      <c r="B470" s="215"/>
      <c r="C470" s="215"/>
      <c r="D470" s="215"/>
      <c r="E470" s="215"/>
      <c r="F470" s="215"/>
      <c r="G470" s="215"/>
      <c r="H470" s="215"/>
      <c r="I470" s="215"/>
      <c r="J470" s="215"/>
    </row>
    <row r="471" spans="1:10" x14ac:dyDescent="0.3">
      <c r="A471" s="215"/>
      <c r="B471" s="215"/>
      <c r="C471" s="215"/>
      <c r="D471" s="215"/>
      <c r="E471" s="215"/>
      <c r="F471" s="215"/>
      <c r="G471" s="215"/>
      <c r="H471" s="215"/>
      <c r="I471" s="215"/>
      <c r="J471" s="215"/>
    </row>
    <row r="472" spans="1:10" x14ac:dyDescent="0.3">
      <c r="A472" s="215"/>
      <c r="B472" s="215"/>
      <c r="C472" s="215"/>
      <c r="D472" s="215"/>
      <c r="E472" s="215"/>
      <c r="F472" s="215"/>
      <c r="G472" s="215"/>
      <c r="H472" s="215"/>
      <c r="I472" s="215"/>
      <c r="J472" s="215"/>
    </row>
    <row r="473" spans="1:10" x14ac:dyDescent="0.3">
      <c r="A473" s="215"/>
      <c r="B473" s="215"/>
      <c r="C473" s="215"/>
      <c r="D473" s="215"/>
      <c r="E473" s="215"/>
      <c r="F473" s="215"/>
      <c r="G473" s="215"/>
      <c r="H473" s="215"/>
      <c r="I473" s="215"/>
      <c r="J473" s="215"/>
    </row>
    <row r="474" spans="1:10" x14ac:dyDescent="0.3">
      <c r="A474" s="215"/>
      <c r="B474" s="215"/>
      <c r="C474" s="215"/>
      <c r="D474" s="215"/>
      <c r="E474" s="215"/>
      <c r="F474" s="215"/>
      <c r="G474" s="215"/>
      <c r="H474" s="215"/>
      <c r="I474" s="215"/>
      <c r="J474" s="215"/>
    </row>
    <row r="475" spans="1:10" x14ac:dyDescent="0.3">
      <c r="A475" s="215"/>
      <c r="B475" s="215"/>
      <c r="C475" s="215"/>
      <c r="D475" s="215"/>
      <c r="E475" s="215"/>
      <c r="F475" s="215"/>
      <c r="G475" s="215"/>
      <c r="H475" s="215"/>
      <c r="I475" s="215"/>
      <c r="J475" s="215"/>
    </row>
    <row r="476" spans="1:10" x14ac:dyDescent="0.3">
      <c r="A476" s="215"/>
      <c r="B476" s="215"/>
      <c r="C476" s="215"/>
      <c r="D476" s="215"/>
      <c r="E476" s="215"/>
      <c r="F476" s="215"/>
      <c r="G476" s="215"/>
      <c r="H476" s="215"/>
      <c r="I476" s="215"/>
      <c r="J476" s="215"/>
    </row>
    <row r="477" spans="1:10" x14ac:dyDescent="0.3">
      <c r="A477" s="215"/>
      <c r="B477" s="215"/>
      <c r="C477" s="215"/>
      <c r="D477" s="215"/>
      <c r="E477" s="215"/>
      <c r="F477" s="215"/>
      <c r="G477" s="215"/>
      <c r="H477" s="215"/>
      <c r="I477" s="215"/>
      <c r="J477" s="215"/>
    </row>
    <row r="478" spans="1:10" x14ac:dyDescent="0.3">
      <c r="A478" s="215"/>
      <c r="B478" s="215"/>
      <c r="C478" s="215"/>
      <c r="D478" s="215"/>
      <c r="E478" s="215"/>
      <c r="F478" s="215"/>
      <c r="G478" s="215"/>
      <c r="H478" s="215"/>
      <c r="I478" s="215"/>
      <c r="J478" s="215"/>
    </row>
    <row r="479" spans="1:10" x14ac:dyDescent="0.3">
      <c r="A479" s="215"/>
      <c r="B479" s="215"/>
      <c r="C479" s="215"/>
      <c r="D479" s="215"/>
      <c r="E479" s="215"/>
      <c r="F479" s="215"/>
      <c r="G479" s="215"/>
      <c r="H479" s="215"/>
      <c r="I479" s="215"/>
      <c r="J479" s="215"/>
    </row>
    <row r="480" spans="1:10" x14ac:dyDescent="0.3">
      <c r="A480" s="215"/>
      <c r="B480" s="215"/>
      <c r="C480" s="215"/>
      <c r="D480" s="215"/>
      <c r="E480" s="215"/>
      <c r="F480" s="215"/>
      <c r="G480" s="215"/>
      <c r="H480" s="215"/>
      <c r="I480" s="215"/>
      <c r="J480" s="215"/>
    </row>
    <row r="481" spans="1:10" x14ac:dyDescent="0.3">
      <c r="A481" s="215"/>
      <c r="B481" s="215"/>
      <c r="C481" s="215"/>
      <c r="D481" s="215"/>
      <c r="E481" s="215"/>
      <c r="F481" s="215"/>
      <c r="G481" s="215"/>
      <c r="H481" s="215"/>
      <c r="I481" s="215"/>
      <c r="J481" s="215"/>
    </row>
    <row r="482" spans="1:10" x14ac:dyDescent="0.3">
      <c r="A482" s="215"/>
      <c r="B482" s="215"/>
      <c r="C482" s="215"/>
      <c r="D482" s="215"/>
      <c r="E482" s="215"/>
      <c r="F482" s="215"/>
      <c r="G482" s="215"/>
      <c r="H482" s="215"/>
      <c r="I482" s="215"/>
      <c r="J482" s="215"/>
    </row>
    <row r="483" spans="1:10" x14ac:dyDescent="0.3">
      <c r="A483" s="215"/>
      <c r="B483" s="215"/>
      <c r="C483" s="215"/>
      <c r="D483" s="215"/>
      <c r="E483" s="215"/>
      <c r="F483" s="215"/>
      <c r="G483" s="215"/>
      <c r="H483" s="215"/>
      <c r="I483" s="215"/>
      <c r="J483" s="215"/>
    </row>
    <row r="484" spans="1:10" x14ac:dyDescent="0.3">
      <c r="A484" s="215"/>
      <c r="B484" s="215"/>
      <c r="C484" s="215"/>
      <c r="D484" s="215"/>
      <c r="E484" s="215"/>
      <c r="F484" s="215"/>
      <c r="G484" s="215"/>
      <c r="H484" s="215"/>
      <c r="I484" s="215"/>
      <c r="J484" s="215"/>
    </row>
    <row r="485" spans="1:10" x14ac:dyDescent="0.3">
      <c r="A485" s="215"/>
      <c r="B485" s="215"/>
      <c r="C485" s="215"/>
      <c r="D485" s="215"/>
      <c r="E485" s="215"/>
      <c r="F485" s="215"/>
      <c r="G485" s="215"/>
      <c r="H485" s="215"/>
      <c r="I485" s="215"/>
      <c r="J485" s="215"/>
    </row>
    <row r="486" spans="1:10" x14ac:dyDescent="0.3">
      <c r="A486" s="215"/>
      <c r="B486" s="215"/>
      <c r="C486" s="215"/>
      <c r="D486" s="215"/>
      <c r="E486" s="215"/>
      <c r="F486" s="215"/>
      <c r="G486" s="215"/>
      <c r="H486" s="215"/>
      <c r="I486" s="215"/>
      <c r="J486" s="215"/>
    </row>
    <row r="487" spans="1:10" x14ac:dyDescent="0.3">
      <c r="A487" s="215"/>
      <c r="B487" s="215"/>
      <c r="C487" s="215"/>
      <c r="D487" s="215"/>
      <c r="E487" s="215"/>
      <c r="F487" s="215"/>
      <c r="G487" s="215"/>
      <c r="H487" s="215"/>
      <c r="I487" s="215"/>
      <c r="J487" s="215"/>
    </row>
    <row r="488" spans="1:10" x14ac:dyDescent="0.3">
      <c r="A488" s="215"/>
      <c r="B488" s="215"/>
      <c r="C488" s="215"/>
      <c r="D488" s="215"/>
      <c r="E488" s="215"/>
      <c r="F488" s="215"/>
      <c r="G488" s="215"/>
      <c r="H488" s="215"/>
      <c r="I488" s="215"/>
      <c r="J488" s="215"/>
    </row>
    <row r="489" spans="1:10" x14ac:dyDescent="0.3">
      <c r="A489" s="215"/>
      <c r="B489" s="215"/>
      <c r="C489" s="215"/>
      <c r="D489" s="215"/>
      <c r="E489" s="215"/>
      <c r="F489" s="215"/>
      <c r="G489" s="215"/>
      <c r="H489" s="215"/>
      <c r="I489" s="215"/>
      <c r="J489" s="215"/>
    </row>
    <row r="490" spans="1:10" x14ac:dyDescent="0.3">
      <c r="A490" s="215"/>
      <c r="B490" s="215"/>
      <c r="C490" s="215"/>
      <c r="D490" s="215"/>
      <c r="E490" s="215"/>
      <c r="F490" s="215"/>
      <c r="G490" s="215"/>
      <c r="H490" s="215"/>
      <c r="I490" s="215"/>
      <c r="J490" s="215"/>
    </row>
    <row r="491" spans="1:10" x14ac:dyDescent="0.3">
      <c r="A491" s="215"/>
      <c r="B491" s="215"/>
      <c r="C491" s="215"/>
      <c r="D491" s="215"/>
      <c r="E491" s="215"/>
      <c r="F491" s="215"/>
      <c r="G491" s="215"/>
      <c r="H491" s="215"/>
      <c r="I491" s="215"/>
      <c r="J491" s="215"/>
    </row>
    <row r="492" spans="1:10" x14ac:dyDescent="0.3">
      <c r="A492" s="215"/>
      <c r="B492" s="215"/>
      <c r="C492" s="215"/>
      <c r="D492" s="215"/>
      <c r="E492" s="215"/>
      <c r="F492" s="215"/>
      <c r="G492" s="215"/>
      <c r="H492" s="215"/>
      <c r="I492" s="215"/>
      <c r="J492" s="215"/>
    </row>
    <row r="493" spans="1:10" x14ac:dyDescent="0.3">
      <c r="A493" s="215"/>
      <c r="B493" s="215"/>
      <c r="C493" s="215"/>
      <c r="D493" s="215"/>
      <c r="E493" s="215"/>
      <c r="F493" s="215"/>
      <c r="G493" s="215"/>
      <c r="H493" s="215"/>
      <c r="I493" s="215"/>
      <c r="J493" s="215"/>
    </row>
    <row r="494" spans="1:10" x14ac:dyDescent="0.3">
      <c r="A494" s="215"/>
      <c r="B494" s="215"/>
      <c r="C494" s="215"/>
      <c r="D494" s="215"/>
      <c r="E494" s="215"/>
      <c r="F494" s="215"/>
      <c r="G494" s="215"/>
      <c r="H494" s="215"/>
      <c r="I494" s="215"/>
      <c r="J494" s="215"/>
    </row>
    <row r="495" spans="1:10" x14ac:dyDescent="0.3">
      <c r="A495" s="215"/>
      <c r="B495" s="215"/>
      <c r="C495" s="215"/>
      <c r="D495" s="215"/>
      <c r="E495" s="215"/>
      <c r="F495" s="215"/>
      <c r="G495" s="215"/>
      <c r="H495" s="215"/>
      <c r="I495" s="215"/>
      <c r="J495" s="215"/>
    </row>
    <row r="496" spans="1:10" x14ac:dyDescent="0.3">
      <c r="A496" s="215"/>
      <c r="B496" s="215"/>
      <c r="C496" s="215"/>
      <c r="D496" s="215"/>
      <c r="E496" s="215"/>
      <c r="F496" s="215"/>
      <c r="G496" s="215"/>
      <c r="H496" s="215"/>
      <c r="I496" s="215"/>
      <c r="J496" s="215"/>
    </row>
    <row r="497" spans="1:10" x14ac:dyDescent="0.3">
      <c r="A497" s="215"/>
      <c r="B497" s="215"/>
      <c r="C497" s="215"/>
      <c r="D497" s="215"/>
      <c r="E497" s="215"/>
      <c r="F497" s="215"/>
      <c r="G497" s="215"/>
      <c r="H497" s="215"/>
      <c r="I497" s="215"/>
      <c r="J497" s="215"/>
    </row>
    <row r="498" spans="1:10" x14ac:dyDescent="0.3">
      <c r="A498" s="215"/>
      <c r="B498" s="215"/>
      <c r="C498" s="215"/>
      <c r="D498" s="215"/>
      <c r="E498" s="215"/>
      <c r="F498" s="215"/>
      <c r="G498" s="215"/>
      <c r="H498" s="215"/>
      <c r="I498" s="215"/>
      <c r="J498" s="215"/>
    </row>
    <row r="499" spans="1:10" x14ac:dyDescent="0.3">
      <c r="A499" s="215"/>
      <c r="B499" s="215"/>
      <c r="C499" s="215"/>
      <c r="D499" s="215"/>
      <c r="E499" s="215"/>
      <c r="F499" s="215"/>
      <c r="G499" s="215"/>
      <c r="H499" s="215"/>
      <c r="I499" s="215"/>
      <c r="J499" s="215"/>
    </row>
    <row r="500" spans="1:10" x14ac:dyDescent="0.3">
      <c r="A500" s="215"/>
      <c r="B500" s="215"/>
      <c r="C500" s="215"/>
      <c r="D500" s="215"/>
      <c r="E500" s="215"/>
      <c r="F500" s="215"/>
      <c r="G500" s="215"/>
      <c r="H500" s="215"/>
      <c r="I500" s="215"/>
      <c r="J500" s="215"/>
    </row>
    <row r="501" spans="1:10" x14ac:dyDescent="0.3">
      <c r="A501" s="215"/>
      <c r="B501" s="215"/>
      <c r="C501" s="215"/>
      <c r="D501" s="215"/>
      <c r="E501" s="215"/>
      <c r="F501" s="215"/>
      <c r="G501" s="215"/>
      <c r="H501" s="215"/>
      <c r="I501" s="215"/>
      <c r="J501" s="215"/>
    </row>
    <row r="502" spans="1:10" x14ac:dyDescent="0.3">
      <c r="A502" s="215"/>
      <c r="B502" s="215"/>
      <c r="C502" s="215"/>
      <c r="D502" s="215"/>
      <c r="E502" s="215"/>
      <c r="F502" s="215"/>
      <c r="G502" s="215"/>
      <c r="H502" s="215"/>
      <c r="I502" s="215"/>
      <c r="J502" s="215"/>
    </row>
    <row r="503" spans="1:10" x14ac:dyDescent="0.3">
      <c r="A503" s="215"/>
      <c r="B503" s="215"/>
      <c r="C503" s="215"/>
      <c r="D503" s="215"/>
      <c r="E503" s="215"/>
      <c r="F503" s="215"/>
      <c r="G503" s="215"/>
      <c r="H503" s="215"/>
      <c r="I503" s="215"/>
      <c r="J503" s="215"/>
    </row>
    <row r="504" spans="1:10" x14ac:dyDescent="0.3">
      <c r="A504" s="215"/>
      <c r="B504" s="215"/>
      <c r="C504" s="215"/>
      <c r="D504" s="215"/>
      <c r="E504" s="215"/>
      <c r="F504" s="215"/>
      <c r="G504" s="215"/>
      <c r="H504" s="215"/>
      <c r="I504" s="215"/>
      <c r="J504" s="215"/>
    </row>
    <row r="505" spans="1:10" x14ac:dyDescent="0.3">
      <c r="A505" s="215"/>
      <c r="B505" s="215"/>
      <c r="C505" s="215"/>
      <c r="D505" s="215"/>
      <c r="E505" s="215"/>
      <c r="F505" s="215"/>
      <c r="G505" s="215"/>
      <c r="H505" s="215"/>
      <c r="I505" s="215"/>
      <c r="J505" s="215"/>
    </row>
    <row r="506" spans="1:10" x14ac:dyDescent="0.3">
      <c r="A506" s="215"/>
      <c r="B506" s="215"/>
      <c r="C506" s="215"/>
      <c r="D506" s="215"/>
      <c r="E506" s="215"/>
      <c r="F506" s="215"/>
      <c r="G506" s="215"/>
      <c r="H506" s="215"/>
      <c r="I506" s="215"/>
      <c r="J506" s="215"/>
    </row>
    <row r="507" spans="1:10" x14ac:dyDescent="0.3">
      <c r="A507" s="215"/>
      <c r="B507" s="215"/>
      <c r="C507" s="215"/>
      <c r="D507" s="215"/>
      <c r="E507" s="215"/>
      <c r="F507" s="215"/>
      <c r="G507" s="215"/>
      <c r="H507" s="215"/>
      <c r="I507" s="215"/>
      <c r="J507" s="215"/>
    </row>
    <row r="508" spans="1:10" x14ac:dyDescent="0.3">
      <c r="A508" s="215"/>
      <c r="B508" s="215"/>
      <c r="C508" s="215"/>
      <c r="D508" s="215"/>
      <c r="E508" s="215"/>
      <c r="F508" s="215"/>
      <c r="G508" s="215"/>
      <c r="H508" s="215"/>
      <c r="I508" s="215"/>
      <c r="J508" s="215"/>
    </row>
    <row r="509" spans="1:10" x14ac:dyDescent="0.3">
      <c r="A509" s="215"/>
      <c r="B509" s="215"/>
      <c r="C509" s="215"/>
      <c r="D509" s="215"/>
      <c r="E509" s="215"/>
      <c r="F509" s="215"/>
      <c r="G509" s="215"/>
      <c r="H509" s="215"/>
      <c r="I509" s="215"/>
      <c r="J509" s="215"/>
    </row>
    <row r="510" spans="1:10" x14ac:dyDescent="0.3">
      <c r="A510" s="215"/>
      <c r="B510" s="215"/>
      <c r="C510" s="215"/>
      <c r="D510" s="215"/>
      <c r="E510" s="215"/>
      <c r="F510" s="215"/>
      <c r="G510" s="215"/>
      <c r="H510" s="215"/>
      <c r="I510" s="215"/>
      <c r="J510" s="215"/>
    </row>
    <row r="511" spans="1:10" x14ac:dyDescent="0.3">
      <c r="A511" s="215"/>
      <c r="B511" s="215"/>
      <c r="C511" s="215"/>
      <c r="D511" s="215"/>
      <c r="E511" s="215"/>
      <c r="F511" s="215"/>
      <c r="G511" s="215"/>
      <c r="H511" s="215"/>
      <c r="I511" s="215"/>
      <c r="J511" s="215"/>
    </row>
    <row r="512" spans="1:10" x14ac:dyDescent="0.3">
      <c r="A512" s="215"/>
      <c r="B512" s="215"/>
      <c r="C512" s="215"/>
      <c r="D512" s="215"/>
      <c r="E512" s="215"/>
      <c r="F512" s="215"/>
      <c r="G512" s="215"/>
      <c r="H512" s="215"/>
      <c r="I512" s="215"/>
      <c r="J512" s="215"/>
    </row>
    <row r="513" spans="1:10" x14ac:dyDescent="0.3">
      <c r="A513" s="215"/>
      <c r="B513" s="215"/>
      <c r="C513" s="215"/>
      <c r="D513" s="215"/>
      <c r="E513" s="215"/>
      <c r="F513" s="215"/>
      <c r="G513" s="215"/>
      <c r="H513" s="215"/>
      <c r="I513" s="215"/>
      <c r="J513" s="215"/>
    </row>
    <row r="514" spans="1:10" x14ac:dyDescent="0.3">
      <c r="A514" s="215"/>
      <c r="B514" s="215"/>
      <c r="C514" s="215"/>
      <c r="D514" s="215"/>
      <c r="E514" s="215"/>
      <c r="F514" s="215"/>
      <c r="G514" s="215"/>
      <c r="H514" s="215"/>
      <c r="I514" s="215"/>
      <c r="J514" s="215"/>
    </row>
    <row r="515" spans="1:10" x14ac:dyDescent="0.3">
      <c r="A515" s="215"/>
      <c r="B515" s="215"/>
      <c r="C515" s="215"/>
      <c r="D515" s="215"/>
      <c r="E515" s="215"/>
      <c r="F515" s="215"/>
      <c r="G515" s="215"/>
      <c r="H515" s="215"/>
      <c r="I515" s="215"/>
      <c r="J515" s="215"/>
    </row>
    <row r="516" spans="1:10" x14ac:dyDescent="0.3">
      <c r="A516" s="215"/>
      <c r="B516" s="215"/>
      <c r="C516" s="215"/>
      <c r="D516" s="215"/>
      <c r="E516" s="215"/>
      <c r="F516" s="215"/>
      <c r="G516" s="215"/>
      <c r="H516" s="215"/>
      <c r="I516" s="215"/>
      <c r="J516" s="215"/>
    </row>
    <row r="517" spans="1:10" x14ac:dyDescent="0.3">
      <c r="A517" s="215"/>
      <c r="B517" s="215"/>
      <c r="C517" s="215"/>
      <c r="D517" s="215"/>
      <c r="E517" s="215"/>
      <c r="F517" s="215"/>
      <c r="G517" s="215"/>
      <c r="H517" s="215"/>
      <c r="I517" s="215"/>
      <c r="J517" s="215"/>
    </row>
    <row r="518" spans="1:10" x14ac:dyDescent="0.3">
      <c r="A518" s="215"/>
      <c r="B518" s="215"/>
      <c r="C518" s="215"/>
      <c r="D518" s="215"/>
      <c r="E518" s="215"/>
      <c r="F518" s="215"/>
      <c r="G518" s="215"/>
      <c r="H518" s="215"/>
      <c r="I518" s="215"/>
      <c r="J518" s="215"/>
    </row>
    <row r="519" spans="1:10" x14ac:dyDescent="0.3">
      <c r="A519" s="215"/>
      <c r="B519" s="215"/>
      <c r="C519" s="215"/>
      <c r="D519" s="215"/>
      <c r="E519" s="215"/>
      <c r="F519" s="215"/>
      <c r="G519" s="215"/>
      <c r="H519" s="215"/>
      <c r="I519" s="215"/>
      <c r="J519" s="215"/>
    </row>
    <row r="520" spans="1:10" x14ac:dyDescent="0.3">
      <c r="A520" s="215"/>
      <c r="B520" s="215"/>
      <c r="C520" s="215"/>
      <c r="D520" s="215"/>
      <c r="E520" s="215"/>
      <c r="F520" s="215"/>
      <c r="G520" s="215"/>
      <c r="H520" s="215"/>
      <c r="I520" s="215"/>
      <c r="J520" s="215"/>
    </row>
    <row r="521" spans="1:10" x14ac:dyDescent="0.3">
      <c r="A521" s="215"/>
      <c r="B521" s="215"/>
      <c r="C521" s="215"/>
      <c r="D521" s="215"/>
      <c r="E521" s="215"/>
      <c r="F521" s="215"/>
      <c r="G521" s="215"/>
      <c r="H521" s="215"/>
      <c r="I521" s="215"/>
      <c r="J521" s="215"/>
    </row>
    <row r="522" spans="1:10" x14ac:dyDescent="0.3">
      <c r="A522" s="215"/>
      <c r="B522" s="215"/>
      <c r="C522" s="215"/>
      <c r="D522" s="215"/>
      <c r="E522" s="215"/>
      <c r="F522" s="215"/>
      <c r="G522" s="215"/>
      <c r="H522" s="215"/>
      <c r="I522" s="215"/>
      <c r="J522" s="215"/>
    </row>
    <row r="523" spans="1:10" x14ac:dyDescent="0.3">
      <c r="A523" s="215"/>
      <c r="B523" s="215"/>
      <c r="C523" s="215"/>
      <c r="D523" s="215"/>
      <c r="E523" s="215"/>
      <c r="F523" s="215"/>
      <c r="G523" s="215"/>
      <c r="H523" s="215"/>
      <c r="I523" s="215"/>
      <c r="J523" s="215"/>
    </row>
    <row r="524" spans="1:10" x14ac:dyDescent="0.3">
      <c r="A524" s="215"/>
      <c r="B524" s="215"/>
      <c r="C524" s="215"/>
      <c r="D524" s="215"/>
      <c r="E524" s="215"/>
      <c r="F524" s="215"/>
      <c r="G524" s="215"/>
      <c r="H524" s="215"/>
      <c r="I524" s="215"/>
      <c r="J524" s="215"/>
    </row>
    <row r="525" spans="1:10" x14ac:dyDescent="0.3">
      <c r="A525" s="215"/>
      <c r="B525" s="215"/>
      <c r="C525" s="215"/>
      <c r="D525" s="215"/>
      <c r="E525" s="215"/>
      <c r="F525" s="215"/>
      <c r="G525" s="215"/>
      <c r="H525" s="215"/>
      <c r="I525" s="215"/>
      <c r="J525" s="215"/>
    </row>
    <row r="526" spans="1:10" x14ac:dyDescent="0.3">
      <c r="A526" s="215"/>
      <c r="B526" s="215"/>
      <c r="C526" s="215"/>
      <c r="D526" s="215"/>
      <c r="E526" s="215"/>
      <c r="F526" s="215"/>
      <c r="G526" s="215"/>
      <c r="H526" s="215"/>
      <c r="I526" s="215"/>
      <c r="J526" s="215"/>
    </row>
    <row r="527" spans="1:10" x14ac:dyDescent="0.3">
      <c r="A527" s="215"/>
      <c r="B527" s="215"/>
      <c r="C527" s="215"/>
      <c r="D527" s="215"/>
      <c r="E527" s="215"/>
      <c r="F527" s="215"/>
      <c r="G527" s="215"/>
      <c r="H527" s="215"/>
      <c r="I527" s="215"/>
      <c r="J527" s="215"/>
    </row>
    <row r="528" spans="1:10" x14ac:dyDescent="0.3">
      <c r="A528" s="215"/>
      <c r="B528" s="215"/>
      <c r="C528" s="215"/>
      <c r="D528" s="215"/>
      <c r="E528" s="215"/>
      <c r="F528" s="215"/>
      <c r="G528" s="215"/>
      <c r="H528" s="215"/>
      <c r="I528" s="215"/>
      <c r="J528" s="215"/>
    </row>
    <row r="529" spans="1:10" x14ac:dyDescent="0.3">
      <c r="A529" s="215"/>
      <c r="B529" s="215"/>
      <c r="C529" s="215"/>
      <c r="D529" s="215"/>
      <c r="E529" s="215"/>
      <c r="F529" s="215"/>
      <c r="G529" s="215"/>
      <c r="H529" s="215"/>
      <c r="I529" s="215"/>
      <c r="J529" s="215"/>
    </row>
    <row r="530" spans="1:10" x14ac:dyDescent="0.3">
      <c r="A530" s="215"/>
      <c r="B530" s="215"/>
      <c r="C530" s="215"/>
      <c r="D530" s="215"/>
      <c r="E530" s="215"/>
      <c r="F530" s="215"/>
      <c r="G530" s="215"/>
      <c r="H530" s="215"/>
      <c r="I530" s="215"/>
      <c r="J530" s="215"/>
    </row>
    <row r="531" spans="1:10" x14ac:dyDescent="0.3">
      <c r="A531" s="215"/>
      <c r="B531" s="215"/>
      <c r="C531" s="215"/>
      <c r="D531" s="215"/>
      <c r="E531" s="215"/>
      <c r="F531" s="215"/>
      <c r="G531" s="215"/>
      <c r="H531" s="215"/>
      <c r="I531" s="215"/>
      <c r="J531" s="215"/>
    </row>
    <row r="532" spans="1:10" x14ac:dyDescent="0.3">
      <c r="A532" s="215"/>
      <c r="B532" s="215"/>
      <c r="C532" s="215"/>
      <c r="D532" s="215"/>
      <c r="E532" s="215"/>
      <c r="F532" s="215"/>
      <c r="G532" s="215"/>
      <c r="H532" s="215"/>
      <c r="I532" s="215"/>
      <c r="J532" s="215"/>
    </row>
    <row r="533" spans="1:10" x14ac:dyDescent="0.3">
      <c r="A533" s="215"/>
      <c r="B533" s="215"/>
      <c r="C533" s="215"/>
      <c r="D533" s="215"/>
      <c r="E533" s="215"/>
      <c r="F533" s="215"/>
      <c r="G533" s="215"/>
      <c r="H533" s="215"/>
      <c r="I533" s="215"/>
      <c r="J533" s="215"/>
    </row>
    <row r="534" spans="1:10" x14ac:dyDescent="0.3">
      <c r="A534" s="215"/>
      <c r="B534" s="215"/>
      <c r="C534" s="215"/>
      <c r="D534" s="215"/>
      <c r="E534" s="215"/>
      <c r="F534" s="215"/>
      <c r="G534" s="215"/>
      <c r="H534" s="215"/>
      <c r="I534" s="215"/>
      <c r="J534" s="215"/>
    </row>
    <row r="535" spans="1:10" x14ac:dyDescent="0.3">
      <c r="A535" s="215"/>
      <c r="B535" s="215"/>
      <c r="C535" s="215"/>
      <c r="D535" s="215"/>
      <c r="E535" s="215"/>
      <c r="F535" s="215"/>
      <c r="G535" s="215"/>
      <c r="H535" s="215"/>
      <c r="I535" s="215"/>
      <c r="J535" s="215"/>
    </row>
    <row r="536" spans="1:10" x14ac:dyDescent="0.3">
      <c r="A536" s="215"/>
      <c r="B536" s="215"/>
      <c r="C536" s="215"/>
      <c r="D536" s="215"/>
      <c r="E536" s="215"/>
      <c r="F536" s="215"/>
      <c r="G536" s="215"/>
      <c r="H536" s="215"/>
      <c r="I536" s="215"/>
      <c r="J536" s="215"/>
    </row>
    <row r="537" spans="1:10" x14ac:dyDescent="0.3">
      <c r="A537" s="215"/>
      <c r="B537" s="215"/>
      <c r="C537" s="215"/>
      <c r="D537" s="215"/>
      <c r="E537" s="215"/>
      <c r="F537" s="215"/>
      <c r="G537" s="215"/>
      <c r="H537" s="215"/>
      <c r="I537" s="215"/>
      <c r="J537" s="215"/>
    </row>
    <row r="538" spans="1:10" x14ac:dyDescent="0.3">
      <c r="A538" s="215"/>
      <c r="B538" s="215"/>
      <c r="C538" s="215"/>
      <c r="D538" s="215"/>
      <c r="E538" s="215"/>
      <c r="F538" s="215"/>
      <c r="G538" s="215"/>
      <c r="H538" s="215"/>
      <c r="I538" s="215"/>
      <c r="J538" s="215"/>
    </row>
    <row r="539" spans="1:10" x14ac:dyDescent="0.3">
      <c r="A539" s="215"/>
      <c r="B539" s="215"/>
      <c r="C539" s="215"/>
      <c r="D539" s="215"/>
      <c r="E539" s="215"/>
      <c r="F539" s="215"/>
      <c r="G539" s="215"/>
      <c r="H539" s="215"/>
      <c r="I539" s="215"/>
      <c r="J539" s="215"/>
    </row>
    <row r="540" spans="1:10" x14ac:dyDescent="0.3">
      <c r="A540" s="215"/>
      <c r="B540" s="215"/>
      <c r="C540" s="215"/>
      <c r="D540" s="215"/>
      <c r="E540" s="215"/>
      <c r="F540" s="215"/>
      <c r="G540" s="215"/>
      <c r="H540" s="215"/>
      <c r="I540" s="215"/>
      <c r="J540" s="215"/>
    </row>
    <row r="541" spans="1:10" x14ac:dyDescent="0.3">
      <c r="A541" s="215"/>
      <c r="B541" s="215"/>
      <c r="C541" s="215"/>
      <c r="D541" s="215"/>
      <c r="E541" s="215"/>
      <c r="F541" s="215"/>
      <c r="G541" s="215"/>
      <c r="H541" s="215"/>
      <c r="I541" s="215"/>
      <c r="J541" s="215"/>
    </row>
    <row r="542" spans="1:10" x14ac:dyDescent="0.3">
      <c r="A542" s="215"/>
      <c r="B542" s="215"/>
      <c r="C542" s="215"/>
      <c r="D542" s="215"/>
      <c r="E542" s="215"/>
      <c r="F542" s="215"/>
      <c r="G542" s="215"/>
      <c r="H542" s="215"/>
      <c r="I542" s="215"/>
      <c r="J542" s="215"/>
    </row>
    <row r="543" spans="1:10" x14ac:dyDescent="0.3">
      <c r="A543" s="215"/>
      <c r="B543" s="215"/>
      <c r="C543" s="215"/>
      <c r="D543" s="215"/>
      <c r="E543" s="215"/>
      <c r="F543" s="215"/>
      <c r="G543" s="215"/>
      <c r="H543" s="215"/>
      <c r="I543" s="215"/>
      <c r="J543" s="215"/>
    </row>
    <row r="544" spans="1:10" x14ac:dyDescent="0.3">
      <c r="A544" s="215"/>
      <c r="B544" s="215"/>
      <c r="C544" s="215"/>
      <c r="D544" s="215"/>
      <c r="E544" s="215"/>
      <c r="F544" s="215"/>
      <c r="G544" s="215"/>
      <c r="H544" s="215"/>
      <c r="I544" s="215"/>
      <c r="J544" s="215"/>
    </row>
    <row r="545" spans="1:10" x14ac:dyDescent="0.3">
      <c r="A545" s="215"/>
      <c r="B545" s="215"/>
      <c r="C545" s="215"/>
      <c r="D545" s="215"/>
      <c r="E545" s="215"/>
      <c r="F545" s="215"/>
      <c r="G545" s="215"/>
      <c r="H545" s="215"/>
      <c r="I545" s="215"/>
      <c r="J545" s="215"/>
    </row>
    <row r="546" spans="1:10" x14ac:dyDescent="0.3">
      <c r="A546" s="215"/>
      <c r="B546" s="215"/>
      <c r="C546" s="215"/>
      <c r="D546" s="215"/>
      <c r="E546" s="215"/>
      <c r="F546" s="215"/>
      <c r="G546" s="215"/>
      <c r="H546" s="215"/>
      <c r="I546" s="215"/>
      <c r="J546" s="215"/>
    </row>
    <row r="547" spans="1:10" x14ac:dyDescent="0.3">
      <c r="A547" s="215"/>
      <c r="B547" s="215"/>
      <c r="C547" s="215"/>
      <c r="D547" s="215"/>
      <c r="E547" s="215"/>
      <c r="F547" s="215"/>
      <c r="G547" s="215"/>
      <c r="H547" s="215"/>
      <c r="I547" s="215"/>
      <c r="J547" s="215"/>
    </row>
    <row r="548" spans="1:10" x14ac:dyDescent="0.3">
      <c r="A548" s="215"/>
      <c r="B548" s="215"/>
      <c r="C548" s="215"/>
      <c r="D548" s="215"/>
      <c r="E548" s="215"/>
      <c r="F548" s="215"/>
      <c r="G548" s="215"/>
      <c r="H548" s="215"/>
      <c r="I548" s="215"/>
      <c r="J548" s="215"/>
    </row>
    <row r="549" spans="1:10" x14ac:dyDescent="0.3">
      <c r="A549" s="215"/>
      <c r="B549" s="215"/>
      <c r="C549" s="215"/>
      <c r="D549" s="215"/>
      <c r="E549" s="215"/>
      <c r="F549" s="215"/>
      <c r="G549" s="215"/>
      <c r="H549" s="215"/>
      <c r="I549" s="215"/>
      <c r="J549" s="215"/>
    </row>
    <row r="550" spans="1:10" x14ac:dyDescent="0.3">
      <c r="A550" s="215"/>
      <c r="B550" s="215"/>
      <c r="C550" s="215"/>
      <c r="D550" s="215"/>
      <c r="E550" s="215"/>
      <c r="F550" s="215"/>
      <c r="G550" s="215"/>
      <c r="H550" s="215"/>
      <c r="I550" s="215"/>
      <c r="J550" s="215"/>
    </row>
    <row r="551" spans="1:10" x14ac:dyDescent="0.3">
      <c r="A551" s="215"/>
      <c r="B551" s="215"/>
      <c r="C551" s="215"/>
      <c r="D551" s="215"/>
      <c r="E551" s="215"/>
      <c r="F551" s="215"/>
      <c r="G551" s="215"/>
      <c r="H551" s="215"/>
      <c r="I551" s="215"/>
      <c r="J551" s="215"/>
    </row>
    <row r="552" spans="1:10" x14ac:dyDescent="0.3">
      <c r="A552" s="215"/>
      <c r="B552" s="215"/>
      <c r="C552" s="215"/>
      <c r="D552" s="215"/>
      <c r="E552" s="215"/>
      <c r="F552" s="215"/>
      <c r="G552" s="215"/>
      <c r="H552" s="215"/>
      <c r="I552" s="215"/>
      <c r="J552" s="215"/>
    </row>
    <row r="553" spans="1:10" x14ac:dyDescent="0.3">
      <c r="A553" s="215"/>
      <c r="B553" s="215"/>
      <c r="C553" s="215"/>
      <c r="D553" s="215"/>
      <c r="E553" s="215"/>
      <c r="F553" s="215"/>
      <c r="G553" s="215"/>
      <c r="H553" s="215"/>
      <c r="I553" s="215"/>
      <c r="J553" s="215"/>
    </row>
    <row r="554" spans="1:10" x14ac:dyDescent="0.3">
      <c r="A554" s="215"/>
      <c r="B554" s="215"/>
      <c r="C554" s="215"/>
      <c r="D554" s="215"/>
      <c r="E554" s="215"/>
      <c r="F554" s="215"/>
      <c r="G554" s="215"/>
      <c r="H554" s="215"/>
      <c r="I554" s="215"/>
      <c r="J554" s="215"/>
    </row>
    <row r="555" spans="1:10" x14ac:dyDescent="0.3">
      <c r="A555" s="215"/>
      <c r="B555" s="215"/>
      <c r="C555" s="215"/>
      <c r="D555" s="215"/>
      <c r="E555" s="215"/>
      <c r="F555" s="215"/>
      <c r="G555" s="215"/>
      <c r="H555" s="215"/>
      <c r="I555" s="215"/>
      <c r="J555" s="215"/>
    </row>
    <row r="556" spans="1:10" x14ac:dyDescent="0.3">
      <c r="A556" s="215"/>
      <c r="B556" s="215"/>
      <c r="C556" s="215"/>
      <c r="D556" s="215"/>
      <c r="E556" s="215"/>
      <c r="F556" s="215"/>
      <c r="G556" s="215"/>
      <c r="H556" s="215"/>
      <c r="I556" s="215"/>
      <c r="J556" s="215"/>
    </row>
    <row r="557" spans="1:10" x14ac:dyDescent="0.3">
      <c r="A557" s="215"/>
      <c r="B557" s="215"/>
      <c r="C557" s="215"/>
      <c r="D557" s="215"/>
      <c r="E557" s="215"/>
      <c r="F557" s="215"/>
      <c r="G557" s="215"/>
      <c r="H557" s="215"/>
      <c r="I557" s="215"/>
      <c r="J557" s="215"/>
    </row>
    <row r="558" spans="1:10" x14ac:dyDescent="0.3">
      <c r="A558" s="215"/>
      <c r="B558" s="215"/>
      <c r="C558" s="215"/>
      <c r="D558" s="215"/>
      <c r="E558" s="215"/>
      <c r="F558" s="215"/>
      <c r="G558" s="215"/>
      <c r="H558" s="215"/>
      <c r="I558" s="215"/>
      <c r="J558" s="215"/>
    </row>
    <row r="559" spans="1:10" x14ac:dyDescent="0.3">
      <c r="A559" s="215"/>
      <c r="B559" s="215"/>
      <c r="C559" s="215"/>
      <c r="D559" s="215"/>
      <c r="E559" s="215"/>
      <c r="F559" s="215"/>
      <c r="G559" s="215"/>
      <c r="H559" s="215"/>
      <c r="I559" s="215"/>
      <c r="J559" s="215"/>
    </row>
    <row r="560" spans="1:10" x14ac:dyDescent="0.3">
      <c r="A560" s="215"/>
      <c r="B560" s="215"/>
      <c r="C560" s="215"/>
      <c r="D560" s="215"/>
      <c r="E560" s="215"/>
      <c r="F560" s="215"/>
      <c r="G560" s="215"/>
      <c r="H560" s="215"/>
      <c r="I560" s="215"/>
      <c r="J560" s="215"/>
    </row>
    <row r="561" spans="1:10" x14ac:dyDescent="0.3">
      <c r="A561" s="215"/>
      <c r="B561" s="215"/>
      <c r="C561" s="215"/>
      <c r="D561" s="215"/>
      <c r="E561" s="215"/>
      <c r="F561" s="215"/>
      <c r="G561" s="215"/>
      <c r="H561" s="215"/>
      <c r="I561" s="215"/>
      <c r="J561" s="215"/>
    </row>
    <row r="562" spans="1:10" x14ac:dyDescent="0.3">
      <c r="A562" s="215"/>
      <c r="B562" s="215"/>
      <c r="C562" s="215"/>
      <c r="D562" s="215"/>
      <c r="E562" s="215"/>
      <c r="F562" s="215"/>
      <c r="G562" s="215"/>
      <c r="H562" s="215"/>
      <c r="I562" s="215"/>
      <c r="J562" s="215"/>
    </row>
    <row r="563" spans="1:10" x14ac:dyDescent="0.3">
      <c r="A563" s="215"/>
      <c r="B563" s="215"/>
      <c r="C563" s="215"/>
      <c r="D563" s="215"/>
      <c r="E563" s="215"/>
      <c r="F563" s="215"/>
      <c r="G563" s="215"/>
      <c r="H563" s="215"/>
      <c r="I563" s="215"/>
      <c r="J563" s="215"/>
    </row>
    <row r="564" spans="1:10" x14ac:dyDescent="0.3">
      <c r="A564" s="215"/>
      <c r="B564" s="215"/>
      <c r="C564" s="215"/>
      <c r="D564" s="215"/>
      <c r="E564" s="215"/>
      <c r="F564" s="215"/>
      <c r="G564" s="215"/>
      <c r="H564" s="215"/>
      <c r="I564" s="215"/>
      <c r="J564" s="215"/>
    </row>
    <row r="565" spans="1:10" x14ac:dyDescent="0.3">
      <c r="A565" s="215"/>
      <c r="B565" s="215"/>
      <c r="C565" s="215"/>
      <c r="D565" s="215"/>
      <c r="E565" s="215"/>
      <c r="F565" s="215"/>
      <c r="G565" s="215"/>
      <c r="H565" s="215"/>
      <c r="I565" s="215"/>
      <c r="J565" s="215"/>
    </row>
    <row r="566" spans="1:10" x14ac:dyDescent="0.3">
      <c r="A566" s="215"/>
      <c r="B566" s="215"/>
      <c r="C566" s="215"/>
      <c r="D566" s="215"/>
      <c r="E566" s="215"/>
      <c r="F566" s="215"/>
      <c r="G566" s="215"/>
      <c r="H566" s="215"/>
      <c r="I566" s="215"/>
      <c r="J566" s="215"/>
    </row>
    <row r="567" spans="1:10" x14ac:dyDescent="0.3">
      <c r="A567" s="215"/>
      <c r="B567" s="215"/>
      <c r="C567" s="215"/>
      <c r="D567" s="215"/>
      <c r="E567" s="215"/>
      <c r="F567" s="215"/>
      <c r="G567" s="215"/>
      <c r="H567" s="215"/>
      <c r="I567" s="215"/>
      <c r="J567" s="215"/>
    </row>
    <row r="568" spans="1:10" x14ac:dyDescent="0.3">
      <c r="A568" s="215"/>
      <c r="B568" s="215"/>
      <c r="C568" s="215"/>
      <c r="D568" s="215"/>
      <c r="E568" s="215"/>
      <c r="F568" s="215"/>
      <c r="G568" s="215"/>
      <c r="H568" s="215"/>
      <c r="I568" s="215"/>
      <c r="J568" s="215"/>
    </row>
    <row r="569" spans="1:10" x14ac:dyDescent="0.3">
      <c r="A569" s="215"/>
      <c r="B569" s="215"/>
      <c r="C569" s="215"/>
      <c r="D569" s="215"/>
      <c r="E569" s="215"/>
      <c r="F569" s="215"/>
      <c r="G569" s="215"/>
      <c r="H569" s="215"/>
      <c r="I569" s="215"/>
      <c r="J569" s="215"/>
    </row>
    <row r="570" spans="1:10" x14ac:dyDescent="0.3">
      <c r="A570" s="215"/>
      <c r="B570" s="215"/>
      <c r="C570" s="215"/>
      <c r="D570" s="215"/>
      <c r="E570" s="215"/>
      <c r="F570" s="215"/>
      <c r="G570" s="215"/>
      <c r="H570" s="215"/>
      <c r="I570" s="215"/>
      <c r="J570" s="215"/>
    </row>
    <row r="571" spans="1:10" x14ac:dyDescent="0.3">
      <c r="A571" s="215"/>
      <c r="B571" s="215"/>
      <c r="C571" s="215"/>
      <c r="D571" s="215"/>
      <c r="E571" s="215"/>
      <c r="F571" s="215"/>
      <c r="G571" s="215"/>
      <c r="H571" s="215"/>
      <c r="I571" s="215"/>
      <c r="J571" s="215"/>
    </row>
    <row r="572" spans="1:10" x14ac:dyDescent="0.3">
      <c r="A572" s="215"/>
      <c r="B572" s="215"/>
      <c r="C572" s="215"/>
      <c r="D572" s="215"/>
      <c r="E572" s="215"/>
      <c r="F572" s="215"/>
      <c r="G572" s="215"/>
      <c r="H572" s="215"/>
      <c r="I572" s="215"/>
      <c r="J572" s="215"/>
    </row>
    <row r="573" spans="1:10" x14ac:dyDescent="0.3">
      <c r="A573" s="215"/>
      <c r="B573" s="215"/>
      <c r="C573" s="215"/>
      <c r="D573" s="215"/>
      <c r="E573" s="215"/>
      <c r="F573" s="215"/>
      <c r="G573" s="215"/>
      <c r="H573" s="215"/>
      <c r="I573" s="215"/>
      <c r="J573" s="215"/>
    </row>
    <row r="574" spans="1:10" x14ac:dyDescent="0.3">
      <c r="A574" s="215"/>
      <c r="B574" s="215"/>
      <c r="C574" s="215"/>
      <c r="D574" s="215"/>
      <c r="E574" s="215"/>
      <c r="F574" s="215"/>
      <c r="G574" s="215"/>
      <c r="H574" s="215"/>
      <c r="I574" s="215"/>
      <c r="J574" s="215"/>
    </row>
    <row r="575" spans="1:10" x14ac:dyDescent="0.3">
      <c r="A575" s="215"/>
      <c r="B575" s="215"/>
      <c r="C575" s="215"/>
      <c r="D575" s="215"/>
      <c r="E575" s="215"/>
      <c r="F575" s="215"/>
      <c r="G575" s="215"/>
      <c r="H575" s="215"/>
      <c r="I575" s="215"/>
      <c r="J575" s="215"/>
    </row>
    <row r="576" spans="1:10" x14ac:dyDescent="0.3">
      <c r="A576" s="215"/>
      <c r="B576" s="215"/>
      <c r="C576" s="215"/>
      <c r="D576" s="215"/>
      <c r="E576" s="215"/>
      <c r="F576" s="215"/>
      <c r="G576" s="215"/>
      <c r="H576" s="215"/>
      <c r="I576" s="215"/>
      <c r="J576" s="215"/>
    </row>
    <row r="577" spans="1:10" x14ac:dyDescent="0.3">
      <c r="A577" s="215"/>
      <c r="B577" s="215"/>
      <c r="C577" s="215"/>
      <c r="D577" s="215"/>
      <c r="E577" s="215"/>
      <c r="F577" s="215"/>
      <c r="G577" s="215"/>
      <c r="H577" s="215"/>
      <c r="I577" s="215"/>
      <c r="J577" s="215"/>
    </row>
    <row r="578" spans="1:10" x14ac:dyDescent="0.3">
      <c r="A578" s="215"/>
      <c r="B578" s="215"/>
      <c r="C578" s="215"/>
      <c r="D578" s="215"/>
      <c r="E578" s="215"/>
      <c r="F578" s="215"/>
      <c r="G578" s="215"/>
      <c r="H578" s="215"/>
      <c r="I578" s="215"/>
      <c r="J578" s="215"/>
    </row>
    <row r="579" spans="1:10" x14ac:dyDescent="0.3">
      <c r="A579" s="215"/>
      <c r="B579" s="215"/>
      <c r="C579" s="215"/>
      <c r="D579" s="215"/>
      <c r="E579" s="215"/>
      <c r="F579" s="215"/>
      <c r="G579" s="215"/>
      <c r="H579" s="215"/>
      <c r="I579" s="215"/>
      <c r="J579" s="215"/>
    </row>
    <row r="580" spans="1:10" x14ac:dyDescent="0.3">
      <c r="A580" s="215"/>
      <c r="B580" s="215"/>
      <c r="C580" s="215"/>
      <c r="D580" s="215"/>
      <c r="E580" s="215"/>
      <c r="F580" s="215"/>
      <c r="G580" s="215"/>
      <c r="H580" s="215"/>
      <c r="I580" s="215"/>
      <c r="J580" s="215"/>
    </row>
    <row r="581" spans="1:10" x14ac:dyDescent="0.3">
      <c r="A581" s="215"/>
      <c r="B581" s="215"/>
      <c r="C581" s="215"/>
      <c r="D581" s="215"/>
      <c r="E581" s="215"/>
      <c r="F581" s="215"/>
      <c r="G581" s="215"/>
      <c r="H581" s="215"/>
      <c r="I581" s="215"/>
      <c r="J581" s="215"/>
    </row>
    <row r="582" spans="1:10" x14ac:dyDescent="0.3">
      <c r="A582" s="215"/>
      <c r="B582" s="215"/>
      <c r="C582" s="215"/>
      <c r="D582" s="215"/>
      <c r="E582" s="215"/>
      <c r="F582" s="215"/>
      <c r="G582" s="215"/>
      <c r="H582" s="215"/>
      <c r="I582" s="215"/>
      <c r="J582" s="215"/>
    </row>
    <row r="583" spans="1:10" x14ac:dyDescent="0.3">
      <c r="A583" s="215"/>
      <c r="B583" s="215"/>
      <c r="C583" s="215"/>
      <c r="D583" s="215"/>
      <c r="E583" s="215"/>
      <c r="F583" s="215"/>
      <c r="G583" s="215"/>
      <c r="H583" s="215"/>
      <c r="I583" s="215"/>
      <c r="J583" s="215"/>
    </row>
    <row r="584" spans="1:10" x14ac:dyDescent="0.3">
      <c r="A584" s="215"/>
      <c r="B584" s="215"/>
      <c r="C584" s="215"/>
      <c r="D584" s="215"/>
      <c r="E584" s="215"/>
      <c r="F584" s="215"/>
      <c r="G584" s="215"/>
      <c r="H584" s="215"/>
      <c r="I584" s="215"/>
      <c r="J584" s="215"/>
    </row>
    <row r="585" spans="1:10" x14ac:dyDescent="0.3">
      <c r="A585" s="215"/>
      <c r="B585" s="215"/>
      <c r="C585" s="215"/>
      <c r="D585" s="215"/>
      <c r="E585" s="215"/>
      <c r="F585" s="215"/>
      <c r="G585" s="215"/>
      <c r="H585" s="215"/>
      <c r="I585" s="215"/>
      <c r="J585" s="215"/>
    </row>
    <row r="586" spans="1:10" x14ac:dyDescent="0.3">
      <c r="A586" s="215"/>
      <c r="B586" s="215"/>
      <c r="C586" s="215"/>
      <c r="D586" s="215"/>
      <c r="E586" s="215"/>
      <c r="F586" s="215"/>
      <c r="G586" s="215"/>
      <c r="H586" s="215"/>
      <c r="I586" s="215"/>
      <c r="J586" s="215"/>
    </row>
    <row r="587" spans="1:10" x14ac:dyDescent="0.3">
      <c r="A587" s="215"/>
      <c r="B587" s="215"/>
      <c r="C587" s="215"/>
      <c r="D587" s="215"/>
      <c r="E587" s="215"/>
      <c r="F587" s="215"/>
      <c r="G587" s="215"/>
      <c r="H587" s="215"/>
      <c r="I587" s="215"/>
      <c r="J587" s="215"/>
    </row>
    <row r="588" spans="1:10" x14ac:dyDescent="0.3">
      <c r="A588" s="215"/>
      <c r="B588" s="215"/>
      <c r="C588" s="215"/>
      <c r="D588" s="215"/>
      <c r="E588" s="215"/>
      <c r="F588" s="215"/>
      <c r="G588" s="215"/>
      <c r="H588" s="215"/>
      <c r="I588" s="215"/>
      <c r="J588" s="215"/>
    </row>
    <row r="589" spans="1:10" x14ac:dyDescent="0.3">
      <c r="A589" s="215"/>
      <c r="B589" s="215"/>
      <c r="C589" s="215"/>
      <c r="D589" s="215"/>
      <c r="E589" s="215"/>
      <c r="F589" s="215"/>
      <c r="G589" s="215"/>
      <c r="H589" s="215"/>
      <c r="I589" s="215"/>
      <c r="J589" s="215"/>
    </row>
    <row r="590" spans="1:10" x14ac:dyDescent="0.3">
      <c r="A590" s="215"/>
      <c r="B590" s="215"/>
      <c r="C590" s="215"/>
      <c r="D590" s="215"/>
      <c r="E590" s="215"/>
      <c r="F590" s="215"/>
      <c r="G590" s="215"/>
      <c r="H590" s="215"/>
      <c r="I590" s="215"/>
      <c r="J590" s="215"/>
    </row>
    <row r="591" spans="1:10" x14ac:dyDescent="0.3">
      <c r="A591" s="215"/>
      <c r="B591" s="215"/>
      <c r="C591" s="215"/>
      <c r="D591" s="215"/>
      <c r="E591" s="215"/>
      <c r="F591" s="215"/>
      <c r="G591" s="215"/>
      <c r="H591" s="215"/>
      <c r="I591" s="215"/>
      <c r="J591" s="215"/>
    </row>
    <row r="592" spans="1:10" x14ac:dyDescent="0.3">
      <c r="A592" s="215"/>
      <c r="B592" s="215"/>
      <c r="C592" s="215"/>
      <c r="D592" s="215"/>
      <c r="E592" s="215"/>
      <c r="F592" s="215"/>
      <c r="G592" s="215"/>
      <c r="H592" s="215"/>
      <c r="I592" s="215"/>
      <c r="J592" s="215"/>
    </row>
    <row r="593" spans="1:10" x14ac:dyDescent="0.3">
      <c r="A593" s="215"/>
      <c r="B593" s="215"/>
      <c r="C593" s="215"/>
      <c r="D593" s="215"/>
      <c r="E593" s="215"/>
      <c r="F593" s="215"/>
      <c r="G593" s="215"/>
      <c r="H593" s="215"/>
      <c r="I593" s="215"/>
      <c r="J593" s="215"/>
    </row>
    <row r="594" spans="1:10" x14ac:dyDescent="0.3">
      <c r="A594" s="215"/>
      <c r="B594" s="215"/>
      <c r="C594" s="215"/>
      <c r="D594" s="215"/>
      <c r="E594" s="215"/>
      <c r="F594" s="215"/>
      <c r="G594" s="215"/>
      <c r="H594" s="215"/>
      <c r="I594" s="215"/>
      <c r="J594" s="215"/>
    </row>
    <row r="595" spans="1:10" x14ac:dyDescent="0.3">
      <c r="A595" s="215"/>
      <c r="B595" s="215"/>
      <c r="C595" s="215"/>
      <c r="D595" s="215"/>
      <c r="E595" s="215"/>
      <c r="F595" s="215"/>
      <c r="G595" s="215"/>
      <c r="H595" s="215"/>
      <c r="I595" s="215"/>
      <c r="J595" s="215"/>
    </row>
    <row r="596" spans="1:10" x14ac:dyDescent="0.3">
      <c r="A596" s="215"/>
      <c r="B596" s="215"/>
      <c r="C596" s="215"/>
      <c r="D596" s="215"/>
      <c r="E596" s="215"/>
      <c r="F596" s="215"/>
      <c r="G596" s="215"/>
      <c r="H596" s="215"/>
      <c r="I596" s="215"/>
      <c r="J596" s="215"/>
    </row>
    <row r="597" spans="1:10" x14ac:dyDescent="0.3">
      <c r="A597" s="215"/>
      <c r="B597" s="215"/>
      <c r="C597" s="215"/>
      <c r="D597" s="215"/>
      <c r="E597" s="215"/>
      <c r="F597" s="215"/>
      <c r="G597" s="215"/>
      <c r="H597" s="215"/>
      <c r="I597" s="215"/>
      <c r="J597" s="215"/>
    </row>
    <row r="598" spans="1:10" x14ac:dyDescent="0.3">
      <c r="A598" s="215"/>
      <c r="B598" s="215"/>
      <c r="C598" s="215"/>
      <c r="D598" s="215"/>
      <c r="E598" s="215"/>
      <c r="F598" s="215"/>
      <c r="G598" s="215"/>
      <c r="H598" s="215"/>
      <c r="I598" s="215"/>
      <c r="J598" s="215"/>
    </row>
    <row r="599" spans="1:10" x14ac:dyDescent="0.3">
      <c r="A599" s="215"/>
      <c r="B599" s="215"/>
      <c r="C599" s="215"/>
      <c r="D599" s="215"/>
      <c r="E599" s="215"/>
      <c r="F599" s="215"/>
      <c r="G599" s="215"/>
      <c r="H599" s="215"/>
      <c r="I599" s="215"/>
      <c r="J599" s="215"/>
    </row>
    <row r="600" spans="1:10" x14ac:dyDescent="0.3">
      <c r="A600" s="215"/>
      <c r="B600" s="215"/>
      <c r="C600" s="215"/>
      <c r="D600" s="215"/>
      <c r="E600" s="215"/>
      <c r="F600" s="215"/>
      <c r="G600" s="215"/>
      <c r="H600" s="215"/>
      <c r="I600" s="215"/>
      <c r="J600" s="215"/>
    </row>
    <row r="601" spans="1:10" x14ac:dyDescent="0.3">
      <c r="A601" s="215"/>
      <c r="B601" s="215"/>
      <c r="C601" s="215"/>
      <c r="D601" s="215"/>
      <c r="E601" s="215"/>
      <c r="F601" s="215"/>
      <c r="G601" s="215"/>
      <c r="H601" s="215"/>
      <c r="I601" s="215"/>
      <c r="J601" s="215"/>
    </row>
    <row r="602" spans="1:10" x14ac:dyDescent="0.3">
      <c r="A602" s="215"/>
      <c r="B602" s="215"/>
      <c r="C602" s="215"/>
      <c r="D602" s="215"/>
      <c r="E602" s="215"/>
      <c r="F602" s="215"/>
      <c r="G602" s="215"/>
      <c r="H602" s="215"/>
      <c r="I602" s="215"/>
      <c r="J602" s="215"/>
    </row>
    <row r="603" spans="1:10" x14ac:dyDescent="0.3">
      <c r="A603" s="215"/>
      <c r="B603" s="215"/>
      <c r="C603" s="215"/>
      <c r="D603" s="215"/>
      <c r="E603" s="215"/>
      <c r="F603" s="215"/>
      <c r="G603" s="215"/>
      <c r="H603" s="215"/>
      <c r="I603" s="215"/>
      <c r="J603" s="215"/>
    </row>
    <row r="604" spans="1:10" x14ac:dyDescent="0.3">
      <c r="A604" s="215"/>
      <c r="B604" s="215"/>
      <c r="C604" s="215"/>
      <c r="D604" s="215"/>
      <c r="E604" s="215"/>
      <c r="F604" s="215"/>
      <c r="G604" s="215"/>
      <c r="H604" s="215"/>
      <c r="I604" s="215"/>
      <c r="J604" s="215"/>
    </row>
    <row r="605" spans="1:10" x14ac:dyDescent="0.3">
      <c r="A605" s="215"/>
      <c r="B605" s="215"/>
      <c r="C605" s="215"/>
      <c r="D605" s="215"/>
      <c r="E605" s="215"/>
      <c r="F605" s="215"/>
      <c r="G605" s="215"/>
      <c r="H605" s="215"/>
      <c r="I605" s="215"/>
      <c r="J605" s="215"/>
    </row>
    <row r="606" spans="1:10" x14ac:dyDescent="0.3">
      <c r="A606" s="215"/>
      <c r="B606" s="215"/>
      <c r="C606" s="215"/>
      <c r="D606" s="215"/>
      <c r="E606" s="215"/>
      <c r="F606" s="215"/>
      <c r="G606" s="215"/>
      <c r="H606" s="215"/>
      <c r="I606" s="215"/>
      <c r="J606" s="215"/>
    </row>
    <row r="607" spans="1:10" x14ac:dyDescent="0.3">
      <c r="A607" s="215"/>
      <c r="B607" s="215"/>
      <c r="C607" s="215"/>
      <c r="D607" s="215"/>
      <c r="E607" s="215"/>
      <c r="F607" s="215"/>
      <c r="G607" s="215"/>
      <c r="H607" s="215"/>
      <c r="I607" s="215"/>
      <c r="J607" s="215"/>
    </row>
    <row r="608" spans="1:10" x14ac:dyDescent="0.3">
      <c r="A608" s="215"/>
      <c r="B608" s="215"/>
      <c r="C608" s="215"/>
      <c r="D608" s="215"/>
      <c r="E608" s="215"/>
      <c r="F608" s="215"/>
      <c r="G608" s="215"/>
      <c r="H608" s="215"/>
      <c r="I608" s="215"/>
      <c r="J608" s="215"/>
    </row>
    <row r="609" spans="1:10" x14ac:dyDescent="0.3">
      <c r="A609" s="215"/>
      <c r="B609" s="215"/>
      <c r="C609" s="215"/>
      <c r="D609" s="215"/>
      <c r="E609" s="215"/>
      <c r="F609" s="215"/>
      <c r="G609" s="215"/>
      <c r="H609" s="215"/>
      <c r="I609" s="215"/>
      <c r="J609" s="215"/>
    </row>
    <row r="610" spans="1:10" x14ac:dyDescent="0.3">
      <c r="A610" s="215"/>
      <c r="B610" s="215"/>
      <c r="C610" s="215"/>
      <c r="D610" s="215"/>
      <c r="E610" s="215"/>
      <c r="F610" s="215"/>
      <c r="G610" s="215"/>
      <c r="H610" s="215"/>
      <c r="I610" s="215"/>
      <c r="J610" s="215"/>
    </row>
    <row r="611" spans="1:10" x14ac:dyDescent="0.3">
      <c r="A611" s="215"/>
      <c r="B611" s="215"/>
      <c r="C611" s="215"/>
      <c r="D611" s="215"/>
      <c r="E611" s="215"/>
      <c r="F611" s="215"/>
      <c r="G611" s="215"/>
      <c r="H611" s="215"/>
      <c r="I611" s="215"/>
      <c r="J611" s="215"/>
    </row>
    <row r="612" spans="1:10" x14ac:dyDescent="0.3">
      <c r="A612" s="215"/>
      <c r="B612" s="215"/>
      <c r="C612" s="215"/>
      <c r="D612" s="215"/>
      <c r="E612" s="215"/>
      <c r="F612" s="215"/>
      <c r="G612" s="215"/>
      <c r="H612" s="215"/>
      <c r="I612" s="215"/>
      <c r="J612" s="215"/>
    </row>
    <row r="613" spans="1:10" x14ac:dyDescent="0.3">
      <c r="A613" s="215"/>
      <c r="B613" s="215"/>
      <c r="C613" s="215"/>
      <c r="D613" s="215"/>
      <c r="E613" s="215"/>
      <c r="F613" s="215"/>
      <c r="G613" s="215"/>
      <c r="H613" s="215"/>
      <c r="I613" s="215"/>
      <c r="J613" s="215"/>
    </row>
    <row r="614" spans="1:10" x14ac:dyDescent="0.3">
      <c r="A614" s="215"/>
      <c r="B614" s="215"/>
      <c r="C614" s="215"/>
      <c r="D614" s="215"/>
      <c r="E614" s="215"/>
      <c r="F614" s="215"/>
      <c r="G614" s="215"/>
      <c r="H614" s="215"/>
      <c r="I614" s="215"/>
      <c r="J614" s="215"/>
    </row>
    <row r="615" spans="1:10" x14ac:dyDescent="0.3">
      <c r="A615" s="215"/>
      <c r="B615" s="215"/>
      <c r="C615" s="215"/>
      <c r="D615" s="215"/>
      <c r="E615" s="215"/>
      <c r="F615" s="215"/>
      <c r="G615" s="215"/>
      <c r="H615" s="215"/>
      <c r="I615" s="215"/>
      <c r="J615" s="215"/>
    </row>
    <row r="616" spans="1:10" x14ac:dyDescent="0.3">
      <c r="A616" s="215"/>
      <c r="B616" s="215"/>
      <c r="C616" s="215"/>
      <c r="D616" s="215"/>
      <c r="E616" s="215"/>
      <c r="F616" s="215"/>
      <c r="G616" s="215"/>
      <c r="H616" s="215"/>
      <c r="I616" s="215"/>
      <c r="J616" s="215"/>
    </row>
    <row r="617" spans="1:10" x14ac:dyDescent="0.3">
      <c r="A617" s="215"/>
      <c r="B617" s="215"/>
      <c r="C617" s="215"/>
      <c r="D617" s="215"/>
      <c r="E617" s="215"/>
      <c r="F617" s="215"/>
      <c r="G617" s="215"/>
      <c r="H617" s="215"/>
      <c r="I617" s="215"/>
      <c r="J617" s="215"/>
    </row>
    <row r="618" spans="1:10" x14ac:dyDescent="0.3">
      <c r="A618" s="215"/>
      <c r="B618" s="215"/>
      <c r="C618" s="215"/>
      <c r="D618" s="215"/>
      <c r="E618" s="215"/>
      <c r="F618" s="215"/>
      <c r="G618" s="215"/>
      <c r="H618" s="215"/>
      <c r="I618" s="215"/>
      <c r="J618" s="215"/>
    </row>
    <row r="619" spans="1:10" x14ac:dyDescent="0.3">
      <c r="A619" s="215"/>
      <c r="B619" s="215"/>
      <c r="C619" s="215"/>
      <c r="D619" s="215"/>
      <c r="E619" s="215"/>
      <c r="F619" s="215"/>
      <c r="G619" s="215"/>
      <c r="H619" s="215"/>
      <c r="I619" s="215"/>
      <c r="J619" s="215"/>
    </row>
    <row r="620" spans="1:10" x14ac:dyDescent="0.3">
      <c r="A620" s="215"/>
      <c r="B620" s="215"/>
      <c r="C620" s="215"/>
      <c r="D620" s="215"/>
      <c r="E620" s="215"/>
      <c r="F620" s="215"/>
      <c r="G620" s="215"/>
      <c r="H620" s="215"/>
      <c r="I620" s="215"/>
      <c r="J620" s="215"/>
    </row>
    <row r="621" spans="1:10" x14ac:dyDescent="0.3">
      <c r="A621" s="215"/>
      <c r="B621" s="215"/>
      <c r="C621" s="215"/>
      <c r="D621" s="215"/>
      <c r="E621" s="215"/>
      <c r="F621" s="215"/>
      <c r="G621" s="215"/>
      <c r="H621" s="215"/>
      <c r="I621" s="215"/>
      <c r="J621" s="215"/>
    </row>
    <row r="622" spans="1:10" x14ac:dyDescent="0.3">
      <c r="A622" s="215"/>
      <c r="B622" s="215"/>
      <c r="C622" s="215"/>
      <c r="D622" s="215"/>
      <c r="E622" s="215"/>
      <c r="F622" s="215"/>
      <c r="G622" s="215"/>
      <c r="H622" s="215"/>
      <c r="I622" s="215"/>
      <c r="J622" s="215"/>
    </row>
    <row r="623" spans="1:10" x14ac:dyDescent="0.3">
      <c r="A623" s="215"/>
      <c r="B623" s="215"/>
      <c r="C623" s="215"/>
      <c r="D623" s="215"/>
      <c r="E623" s="215"/>
      <c r="F623" s="215"/>
      <c r="G623" s="215"/>
      <c r="H623" s="215"/>
      <c r="I623" s="215"/>
      <c r="J623" s="215"/>
    </row>
    <row r="624" spans="1:10" x14ac:dyDescent="0.3">
      <c r="A624" s="215"/>
      <c r="B624" s="215"/>
      <c r="C624" s="215"/>
      <c r="D624" s="215"/>
      <c r="E624" s="215"/>
      <c r="F624" s="215"/>
      <c r="G624" s="215"/>
      <c r="H624" s="215"/>
      <c r="I624" s="215"/>
      <c r="J624" s="215"/>
    </row>
    <row r="625" spans="1:10" x14ac:dyDescent="0.3">
      <c r="A625" s="215"/>
      <c r="B625" s="215"/>
      <c r="C625" s="215"/>
      <c r="D625" s="215"/>
      <c r="E625" s="215"/>
      <c r="F625" s="215"/>
      <c r="G625" s="215"/>
      <c r="H625" s="215"/>
      <c r="I625" s="215"/>
      <c r="J625" s="215"/>
    </row>
    <row r="626" spans="1:10" x14ac:dyDescent="0.3">
      <c r="A626" s="215"/>
      <c r="B626" s="215"/>
      <c r="C626" s="215"/>
      <c r="D626" s="215"/>
      <c r="E626" s="215"/>
      <c r="F626" s="215"/>
      <c r="G626" s="215"/>
      <c r="H626" s="215"/>
      <c r="I626" s="215"/>
      <c r="J626" s="215"/>
    </row>
    <row r="627" spans="1:10" x14ac:dyDescent="0.3">
      <c r="A627" s="215"/>
      <c r="B627" s="215"/>
      <c r="C627" s="215"/>
      <c r="D627" s="215"/>
      <c r="E627" s="215"/>
      <c r="F627" s="215"/>
      <c r="G627" s="215"/>
      <c r="H627" s="215"/>
      <c r="I627" s="215"/>
      <c r="J627" s="215"/>
    </row>
    <row r="628" spans="1:10" x14ac:dyDescent="0.3">
      <c r="A628" s="215"/>
      <c r="B628" s="215"/>
      <c r="C628" s="215"/>
      <c r="D628" s="215"/>
      <c r="E628" s="215"/>
      <c r="F628" s="215"/>
      <c r="G628" s="215"/>
      <c r="H628" s="215"/>
      <c r="I628" s="215"/>
      <c r="J628" s="215"/>
    </row>
    <row r="629" spans="1:10" x14ac:dyDescent="0.3">
      <c r="A629" s="215"/>
      <c r="B629" s="215"/>
      <c r="C629" s="215"/>
      <c r="D629" s="215"/>
      <c r="E629" s="215"/>
      <c r="F629" s="215"/>
      <c r="G629" s="215"/>
      <c r="H629" s="215"/>
      <c r="I629" s="215"/>
      <c r="J629" s="215"/>
    </row>
    <row r="630" spans="1:10" x14ac:dyDescent="0.3">
      <c r="A630" s="215"/>
      <c r="B630" s="215"/>
      <c r="C630" s="215"/>
      <c r="D630" s="215"/>
      <c r="E630" s="215"/>
      <c r="F630" s="215"/>
      <c r="G630" s="215"/>
      <c r="H630" s="215"/>
      <c r="I630" s="215"/>
      <c r="J630" s="215"/>
    </row>
    <row r="631" spans="1:10" x14ac:dyDescent="0.3">
      <c r="A631" s="215"/>
      <c r="B631" s="215"/>
      <c r="C631" s="215"/>
      <c r="D631" s="215"/>
      <c r="E631" s="215"/>
      <c r="F631" s="215"/>
      <c r="G631" s="215"/>
      <c r="H631" s="215"/>
      <c r="I631" s="215"/>
      <c r="J631" s="215"/>
    </row>
    <row r="632" spans="1:10" x14ac:dyDescent="0.3">
      <c r="A632" s="215"/>
      <c r="B632" s="215"/>
      <c r="C632" s="215"/>
      <c r="D632" s="215"/>
      <c r="E632" s="215"/>
      <c r="F632" s="215"/>
      <c r="G632" s="215"/>
      <c r="H632" s="215"/>
      <c r="I632" s="215"/>
      <c r="J632" s="215"/>
    </row>
    <row r="633" spans="1:10" x14ac:dyDescent="0.3">
      <c r="A633" s="215"/>
      <c r="B633" s="215"/>
      <c r="C633" s="215"/>
      <c r="D633" s="215"/>
      <c r="E633" s="215"/>
      <c r="F633" s="215"/>
      <c r="G633" s="215"/>
      <c r="H633" s="215"/>
      <c r="I633" s="215"/>
      <c r="J633" s="215"/>
    </row>
    <row r="634" spans="1:10" x14ac:dyDescent="0.3">
      <c r="A634" s="215"/>
      <c r="B634" s="215"/>
      <c r="C634" s="215"/>
      <c r="D634" s="215"/>
      <c r="E634" s="215"/>
      <c r="F634" s="215"/>
      <c r="G634" s="215"/>
      <c r="H634" s="215"/>
      <c r="I634" s="215"/>
      <c r="J634" s="215"/>
    </row>
    <row r="635" spans="1:10" x14ac:dyDescent="0.3">
      <c r="A635" s="215"/>
      <c r="B635" s="215"/>
      <c r="C635" s="215"/>
      <c r="D635" s="215"/>
      <c r="E635" s="215"/>
      <c r="F635" s="215"/>
      <c r="G635" s="215"/>
      <c r="H635" s="215"/>
      <c r="I635" s="215"/>
      <c r="J635" s="215"/>
    </row>
    <row r="636" spans="1:10" x14ac:dyDescent="0.3">
      <c r="A636" s="215"/>
      <c r="B636" s="215"/>
      <c r="C636" s="215"/>
      <c r="D636" s="215"/>
      <c r="E636" s="215"/>
      <c r="F636" s="215"/>
      <c r="G636" s="215"/>
      <c r="H636" s="215"/>
      <c r="I636" s="215"/>
      <c r="J636" s="215"/>
    </row>
    <row r="637" spans="1:10" x14ac:dyDescent="0.3">
      <c r="A637" s="215"/>
      <c r="B637" s="215"/>
      <c r="C637" s="215"/>
      <c r="D637" s="215"/>
      <c r="E637" s="215"/>
      <c r="F637" s="215"/>
      <c r="G637" s="215"/>
      <c r="H637" s="215"/>
      <c r="I637" s="215"/>
      <c r="J637" s="215"/>
    </row>
    <row r="638" spans="1:10" x14ac:dyDescent="0.3">
      <c r="A638" s="215"/>
      <c r="B638" s="215"/>
      <c r="C638" s="215"/>
      <c r="D638" s="215"/>
      <c r="E638" s="215"/>
      <c r="F638" s="215"/>
      <c r="G638" s="215"/>
      <c r="H638" s="215"/>
      <c r="I638" s="215"/>
      <c r="J638" s="215"/>
    </row>
    <row r="639" spans="1:10" x14ac:dyDescent="0.3">
      <c r="A639" s="215"/>
      <c r="B639" s="215"/>
      <c r="C639" s="215"/>
      <c r="D639" s="215"/>
      <c r="E639" s="215"/>
      <c r="F639" s="215"/>
      <c r="G639" s="215"/>
      <c r="H639" s="215"/>
      <c r="I639" s="215"/>
      <c r="J639" s="215"/>
    </row>
    <row r="640" spans="1:10" x14ac:dyDescent="0.3">
      <c r="A640" s="215"/>
      <c r="B640" s="215"/>
      <c r="C640" s="215"/>
      <c r="D640" s="215"/>
      <c r="E640" s="215"/>
      <c r="F640" s="215"/>
      <c r="G640" s="215"/>
      <c r="H640" s="215"/>
      <c r="I640" s="215"/>
      <c r="J640" s="215"/>
    </row>
    <row r="641" spans="1:10" x14ac:dyDescent="0.3">
      <c r="A641" s="215"/>
      <c r="B641" s="215"/>
      <c r="C641" s="215"/>
      <c r="D641" s="215"/>
      <c r="E641" s="215"/>
      <c r="F641" s="215"/>
      <c r="G641" s="215"/>
      <c r="H641" s="215"/>
      <c r="I641" s="215"/>
      <c r="J641" s="215"/>
    </row>
    <row r="642" spans="1:10" x14ac:dyDescent="0.3">
      <c r="A642" s="215"/>
      <c r="B642" s="215"/>
      <c r="C642" s="215"/>
      <c r="D642" s="215"/>
      <c r="E642" s="215"/>
      <c r="F642" s="215"/>
      <c r="G642" s="215"/>
      <c r="H642" s="215"/>
      <c r="I642" s="215"/>
      <c r="J642" s="215"/>
    </row>
    <row r="643" spans="1:10" x14ac:dyDescent="0.3">
      <c r="A643" s="215"/>
      <c r="B643" s="215"/>
      <c r="C643" s="215"/>
      <c r="D643" s="215"/>
      <c r="E643" s="215"/>
      <c r="F643" s="215"/>
      <c r="G643" s="215"/>
      <c r="H643" s="215"/>
      <c r="I643" s="215"/>
      <c r="J643" s="215"/>
    </row>
    <row r="644" spans="1:10" x14ac:dyDescent="0.3">
      <c r="A644" s="215"/>
      <c r="B644" s="215"/>
      <c r="C644" s="215"/>
      <c r="D644" s="215"/>
      <c r="E644" s="215"/>
      <c r="F644" s="215"/>
      <c r="G644" s="215"/>
      <c r="H644" s="215"/>
      <c r="I644" s="215"/>
      <c r="J644" s="215"/>
    </row>
    <row r="645" spans="1:10" x14ac:dyDescent="0.3">
      <c r="A645" s="215"/>
      <c r="B645" s="215"/>
      <c r="C645" s="215"/>
      <c r="D645" s="215"/>
      <c r="E645" s="215"/>
      <c r="F645" s="215"/>
      <c r="G645" s="215"/>
      <c r="H645" s="215"/>
      <c r="I645" s="215"/>
      <c r="J645" s="215"/>
    </row>
    <row r="646" spans="1:10" x14ac:dyDescent="0.3">
      <c r="A646" s="215"/>
      <c r="B646" s="215"/>
      <c r="C646" s="215"/>
      <c r="D646" s="215"/>
      <c r="E646" s="215"/>
      <c r="F646" s="215"/>
      <c r="G646" s="215"/>
      <c r="H646" s="215"/>
      <c r="I646" s="215"/>
      <c r="J646" s="215"/>
    </row>
    <row r="647" spans="1:10" x14ac:dyDescent="0.3">
      <c r="A647" s="215"/>
      <c r="B647" s="215"/>
      <c r="C647" s="215"/>
      <c r="D647" s="215"/>
      <c r="E647" s="215"/>
      <c r="F647" s="215"/>
      <c r="G647" s="215"/>
      <c r="H647" s="215"/>
      <c r="I647" s="215"/>
      <c r="J647" s="215"/>
    </row>
    <row r="648" spans="1:10" x14ac:dyDescent="0.3">
      <c r="A648" s="215"/>
      <c r="B648" s="215"/>
      <c r="C648" s="215"/>
      <c r="D648" s="215"/>
      <c r="E648" s="215"/>
      <c r="F648" s="215"/>
      <c r="G648" s="215"/>
      <c r="H648" s="215"/>
      <c r="I648" s="215"/>
      <c r="J648" s="215"/>
    </row>
    <row r="649" spans="1:10" x14ac:dyDescent="0.3">
      <c r="A649" s="215"/>
      <c r="B649" s="215"/>
      <c r="C649" s="215"/>
      <c r="D649" s="215"/>
      <c r="E649" s="215"/>
      <c r="F649" s="215"/>
      <c r="G649" s="215"/>
      <c r="H649" s="215"/>
      <c r="I649" s="215"/>
      <c r="J649" s="215"/>
    </row>
    <row r="650" spans="1:10" x14ac:dyDescent="0.3">
      <c r="A650" s="215"/>
      <c r="B650" s="215"/>
      <c r="C650" s="215"/>
      <c r="D650" s="215"/>
      <c r="E650" s="215"/>
      <c r="F650" s="215"/>
      <c r="G650" s="215"/>
      <c r="H650" s="215"/>
      <c r="I650" s="215"/>
      <c r="J650" s="215"/>
    </row>
    <row r="651" spans="1:10" x14ac:dyDescent="0.3">
      <c r="A651" s="215"/>
      <c r="B651" s="215"/>
      <c r="C651" s="215"/>
      <c r="D651" s="215"/>
      <c r="E651" s="215"/>
      <c r="F651" s="215"/>
      <c r="G651" s="215"/>
      <c r="H651" s="215"/>
      <c r="I651" s="215"/>
      <c r="J651" s="215"/>
    </row>
    <row r="652" spans="1:10" x14ac:dyDescent="0.3">
      <c r="A652" s="215"/>
      <c r="B652" s="215"/>
      <c r="C652" s="215"/>
      <c r="D652" s="215"/>
      <c r="E652" s="215"/>
      <c r="F652" s="215"/>
      <c r="G652" s="215"/>
      <c r="H652" s="215"/>
      <c r="I652" s="215"/>
      <c r="J652" s="215"/>
    </row>
    <row r="653" spans="1:10" x14ac:dyDescent="0.3">
      <c r="A653" s="215"/>
      <c r="B653" s="215"/>
      <c r="C653" s="215"/>
      <c r="D653" s="215"/>
      <c r="E653" s="215"/>
      <c r="F653" s="215"/>
      <c r="G653" s="215"/>
      <c r="H653" s="215"/>
      <c r="I653" s="215"/>
      <c r="J653" s="215"/>
    </row>
    <row r="654" spans="1:10" x14ac:dyDescent="0.3">
      <c r="A654" s="215"/>
      <c r="B654" s="215"/>
      <c r="C654" s="215"/>
      <c r="D654" s="215"/>
      <c r="E654" s="215"/>
      <c r="F654" s="215"/>
      <c r="G654" s="215"/>
      <c r="H654" s="215"/>
      <c r="I654" s="215"/>
      <c r="J654" s="215"/>
    </row>
    <row r="655" spans="1:10" x14ac:dyDescent="0.3">
      <c r="A655" s="215"/>
      <c r="B655" s="215"/>
      <c r="C655" s="215"/>
      <c r="D655" s="215"/>
      <c r="E655" s="215"/>
      <c r="F655" s="215"/>
      <c r="G655" s="215"/>
      <c r="H655" s="215"/>
      <c r="I655" s="215"/>
      <c r="J655" s="215"/>
    </row>
    <row r="656" spans="1:10" x14ac:dyDescent="0.3">
      <c r="A656" s="215"/>
      <c r="B656" s="215"/>
      <c r="C656" s="215"/>
      <c r="D656" s="215"/>
      <c r="E656" s="215"/>
      <c r="F656" s="215"/>
      <c r="G656" s="215"/>
      <c r="H656" s="215"/>
      <c r="I656" s="215"/>
      <c r="J656" s="215"/>
    </row>
    <row r="657" spans="1:10" x14ac:dyDescent="0.3">
      <c r="A657" s="215"/>
      <c r="B657" s="215"/>
      <c r="C657" s="215"/>
      <c r="D657" s="215"/>
      <c r="E657" s="215"/>
      <c r="F657" s="215"/>
      <c r="G657" s="215"/>
      <c r="H657" s="215"/>
      <c r="I657" s="215"/>
      <c r="J657" s="215"/>
    </row>
    <row r="658" spans="1:10" x14ac:dyDescent="0.3">
      <c r="A658" s="215"/>
      <c r="B658" s="215"/>
      <c r="C658" s="215"/>
      <c r="D658" s="215"/>
      <c r="E658" s="215"/>
      <c r="F658" s="215"/>
      <c r="G658" s="215"/>
      <c r="H658" s="215"/>
      <c r="I658" s="215"/>
      <c r="J658" s="215"/>
    </row>
    <row r="659" spans="1:10" x14ac:dyDescent="0.3">
      <c r="A659" s="215"/>
      <c r="B659" s="215"/>
      <c r="C659" s="215"/>
      <c r="D659" s="215"/>
      <c r="E659" s="215"/>
      <c r="F659" s="215"/>
      <c r="G659" s="215"/>
      <c r="H659" s="215"/>
      <c r="I659" s="215"/>
      <c r="J659" s="215"/>
    </row>
    <row r="660" spans="1:10" x14ac:dyDescent="0.3">
      <c r="A660" s="215"/>
      <c r="B660" s="215"/>
      <c r="C660" s="215"/>
      <c r="D660" s="215"/>
      <c r="E660" s="215"/>
      <c r="F660" s="215"/>
      <c r="G660" s="215"/>
      <c r="H660" s="215"/>
      <c r="I660" s="215"/>
      <c r="J660" s="215"/>
    </row>
    <row r="661" spans="1:10" x14ac:dyDescent="0.3">
      <c r="A661" s="215"/>
      <c r="B661" s="215"/>
      <c r="C661" s="215"/>
      <c r="D661" s="215"/>
      <c r="E661" s="215"/>
      <c r="F661" s="215"/>
      <c r="G661" s="215"/>
      <c r="H661" s="215"/>
      <c r="I661" s="215"/>
      <c r="J661" s="215"/>
    </row>
    <row r="662" spans="1:10" x14ac:dyDescent="0.3">
      <c r="A662" s="215"/>
      <c r="B662" s="215"/>
      <c r="C662" s="215"/>
      <c r="D662" s="215"/>
      <c r="E662" s="215"/>
      <c r="F662" s="215"/>
      <c r="G662" s="215"/>
      <c r="H662" s="215"/>
      <c r="I662" s="215"/>
      <c r="J662" s="215"/>
    </row>
    <row r="663" spans="1:10" x14ac:dyDescent="0.3">
      <c r="A663" s="215"/>
      <c r="B663" s="215"/>
      <c r="C663" s="215"/>
      <c r="D663" s="215"/>
      <c r="E663" s="215"/>
      <c r="F663" s="215"/>
      <c r="G663" s="215"/>
      <c r="H663" s="215"/>
      <c r="I663" s="215"/>
      <c r="J663" s="215"/>
    </row>
    <row r="664" spans="1:10" x14ac:dyDescent="0.3">
      <c r="A664" s="215"/>
      <c r="B664" s="215"/>
      <c r="C664" s="215"/>
      <c r="D664" s="215"/>
      <c r="E664" s="215"/>
      <c r="F664" s="215"/>
      <c r="G664" s="215"/>
      <c r="H664" s="215"/>
      <c r="I664" s="215"/>
      <c r="J664" s="215"/>
    </row>
    <row r="665" spans="1:10" x14ac:dyDescent="0.3">
      <c r="A665" s="215"/>
      <c r="B665" s="215"/>
      <c r="C665" s="215"/>
      <c r="D665" s="215"/>
      <c r="E665" s="215"/>
      <c r="F665" s="215"/>
      <c r="G665" s="215"/>
      <c r="H665" s="215"/>
      <c r="I665" s="215"/>
      <c r="J665" s="215"/>
    </row>
    <row r="666" spans="1:10" x14ac:dyDescent="0.3">
      <c r="A666" s="215"/>
      <c r="B666" s="215"/>
      <c r="C666" s="215"/>
      <c r="D666" s="215"/>
      <c r="E666" s="215"/>
      <c r="F666" s="215"/>
      <c r="G666" s="215"/>
      <c r="H666" s="215"/>
      <c r="I666" s="215"/>
      <c r="J666" s="215"/>
    </row>
    <row r="667" spans="1:10" x14ac:dyDescent="0.3">
      <c r="A667" s="215"/>
      <c r="B667" s="215"/>
      <c r="C667" s="215"/>
      <c r="D667" s="215"/>
      <c r="E667" s="215"/>
      <c r="F667" s="215"/>
      <c r="G667" s="215"/>
      <c r="H667" s="215"/>
      <c r="I667" s="215"/>
      <c r="J667" s="215"/>
    </row>
    <row r="668" spans="1:10" x14ac:dyDescent="0.3">
      <c r="A668" s="215"/>
      <c r="B668" s="215"/>
      <c r="C668" s="215"/>
      <c r="D668" s="215"/>
      <c r="E668" s="215"/>
      <c r="F668" s="215"/>
      <c r="G668" s="215"/>
      <c r="H668" s="215"/>
      <c r="I668" s="215"/>
      <c r="J668" s="215"/>
    </row>
    <row r="669" spans="1:10" x14ac:dyDescent="0.3">
      <c r="A669" s="215"/>
      <c r="B669" s="215"/>
      <c r="C669" s="215"/>
      <c r="D669" s="215"/>
      <c r="E669" s="215"/>
      <c r="F669" s="215"/>
      <c r="G669" s="215"/>
      <c r="H669" s="215"/>
      <c r="I669" s="215"/>
      <c r="J669" s="215"/>
    </row>
    <row r="670" spans="1:10" x14ac:dyDescent="0.3">
      <c r="A670" s="215"/>
      <c r="B670" s="215"/>
      <c r="C670" s="215"/>
      <c r="D670" s="215"/>
      <c r="E670" s="215"/>
      <c r="F670" s="215"/>
      <c r="G670" s="215"/>
      <c r="H670" s="215"/>
      <c r="I670" s="215"/>
      <c r="J670" s="215"/>
    </row>
    <row r="671" spans="1:10" x14ac:dyDescent="0.3">
      <c r="A671" s="215"/>
      <c r="B671" s="215"/>
      <c r="C671" s="215"/>
      <c r="D671" s="215"/>
      <c r="E671" s="215"/>
      <c r="F671" s="215"/>
      <c r="G671" s="215"/>
      <c r="H671" s="215"/>
      <c r="I671" s="215"/>
      <c r="J671" s="215"/>
    </row>
    <row r="672" spans="1:10" x14ac:dyDescent="0.3">
      <c r="A672" s="215"/>
      <c r="B672" s="215"/>
      <c r="C672" s="215"/>
      <c r="D672" s="215"/>
      <c r="E672" s="215"/>
      <c r="F672" s="215"/>
      <c r="G672" s="215"/>
      <c r="H672" s="215"/>
      <c r="I672" s="215"/>
      <c r="J672" s="215"/>
    </row>
    <row r="673" spans="1:10" x14ac:dyDescent="0.3">
      <c r="A673" s="215"/>
      <c r="B673" s="215"/>
      <c r="C673" s="215"/>
      <c r="D673" s="215"/>
      <c r="E673" s="215"/>
      <c r="F673" s="215"/>
      <c r="G673" s="215"/>
      <c r="H673" s="215"/>
      <c r="I673" s="215"/>
      <c r="J673" s="215"/>
    </row>
    <row r="674" spans="1:10" x14ac:dyDescent="0.3">
      <c r="A674" s="215"/>
      <c r="B674" s="215"/>
      <c r="C674" s="215"/>
      <c r="D674" s="215"/>
      <c r="E674" s="215"/>
      <c r="F674" s="215"/>
      <c r="G674" s="215"/>
      <c r="H674" s="215"/>
      <c r="I674" s="215"/>
      <c r="J674" s="215"/>
    </row>
    <row r="675" spans="1:10" x14ac:dyDescent="0.3">
      <c r="A675" s="215"/>
      <c r="B675" s="215"/>
      <c r="C675" s="215"/>
      <c r="D675" s="215"/>
      <c r="E675" s="215"/>
      <c r="F675" s="215"/>
      <c r="G675" s="215"/>
      <c r="H675" s="215"/>
      <c r="I675" s="215"/>
      <c r="J675" s="215"/>
    </row>
    <row r="676" spans="1:10" x14ac:dyDescent="0.3">
      <c r="A676" s="215"/>
      <c r="B676" s="215"/>
      <c r="C676" s="215"/>
      <c r="D676" s="215"/>
      <c r="E676" s="215"/>
      <c r="F676" s="215"/>
      <c r="G676" s="215"/>
      <c r="H676" s="215"/>
      <c r="I676" s="215"/>
      <c r="J676" s="215"/>
    </row>
    <row r="677" spans="1:10" x14ac:dyDescent="0.3">
      <c r="A677" s="215"/>
      <c r="B677" s="215"/>
      <c r="C677" s="215"/>
      <c r="D677" s="215"/>
      <c r="E677" s="215"/>
      <c r="F677" s="215"/>
      <c r="G677" s="215"/>
      <c r="H677" s="215"/>
      <c r="I677" s="215"/>
      <c r="J677" s="215"/>
    </row>
    <row r="678" spans="1:10" x14ac:dyDescent="0.3">
      <c r="A678" s="215"/>
      <c r="B678" s="215"/>
      <c r="C678" s="215"/>
      <c r="D678" s="215"/>
      <c r="E678" s="215"/>
      <c r="F678" s="215"/>
      <c r="G678" s="215"/>
      <c r="H678" s="215"/>
      <c r="I678" s="215"/>
      <c r="J678" s="215"/>
    </row>
    <row r="679" spans="1:10" x14ac:dyDescent="0.3">
      <c r="A679" s="215"/>
      <c r="B679" s="215"/>
      <c r="C679" s="215"/>
      <c r="D679" s="215"/>
      <c r="E679" s="215"/>
      <c r="F679" s="215"/>
      <c r="G679" s="215"/>
      <c r="H679" s="215"/>
      <c r="I679" s="215"/>
      <c r="J679" s="215"/>
    </row>
    <row r="680" spans="1:10" x14ac:dyDescent="0.3">
      <c r="A680" s="215"/>
      <c r="B680" s="215"/>
      <c r="C680" s="215"/>
      <c r="D680" s="215"/>
      <c r="E680" s="215"/>
      <c r="F680" s="215"/>
      <c r="G680" s="215"/>
      <c r="H680" s="215"/>
      <c r="I680" s="215"/>
      <c r="J680" s="215"/>
    </row>
    <row r="681" spans="1:10" x14ac:dyDescent="0.3">
      <c r="A681" s="215"/>
      <c r="B681" s="215"/>
      <c r="C681" s="215"/>
      <c r="D681" s="215"/>
      <c r="E681" s="215"/>
      <c r="F681" s="215"/>
      <c r="G681" s="215"/>
      <c r="H681" s="215"/>
      <c r="I681" s="215"/>
      <c r="J681" s="215"/>
    </row>
    <row r="682" spans="1:10" x14ac:dyDescent="0.3">
      <c r="A682" s="215"/>
      <c r="B682" s="215"/>
      <c r="C682" s="215"/>
      <c r="D682" s="215"/>
      <c r="E682" s="215"/>
      <c r="F682" s="215"/>
      <c r="G682" s="215"/>
      <c r="H682" s="215"/>
      <c r="I682" s="215"/>
      <c r="J682" s="215"/>
    </row>
    <row r="683" spans="1:10" x14ac:dyDescent="0.3">
      <c r="A683" s="215"/>
      <c r="B683" s="215"/>
      <c r="C683" s="215"/>
      <c r="D683" s="215"/>
      <c r="E683" s="215"/>
      <c r="F683" s="215"/>
      <c r="G683" s="215"/>
      <c r="H683" s="215"/>
      <c r="I683" s="215"/>
      <c r="J683" s="215"/>
    </row>
    <row r="684" spans="1:10" x14ac:dyDescent="0.3">
      <c r="A684" s="215"/>
      <c r="B684" s="215"/>
      <c r="C684" s="215"/>
      <c r="D684" s="215"/>
      <c r="E684" s="215"/>
      <c r="F684" s="215"/>
      <c r="G684" s="215"/>
      <c r="H684" s="215"/>
      <c r="I684" s="215"/>
      <c r="J684" s="215"/>
    </row>
    <row r="685" spans="1:10" x14ac:dyDescent="0.3">
      <c r="A685" s="215"/>
      <c r="B685" s="215"/>
      <c r="C685" s="215"/>
      <c r="D685" s="215"/>
      <c r="E685" s="215"/>
      <c r="F685" s="215"/>
      <c r="G685" s="215"/>
      <c r="H685" s="215"/>
      <c r="I685" s="215"/>
      <c r="J685" s="215"/>
    </row>
    <row r="686" spans="1:10" x14ac:dyDescent="0.3">
      <c r="A686" s="215"/>
      <c r="B686" s="215"/>
      <c r="C686" s="215"/>
      <c r="D686" s="215"/>
      <c r="E686" s="215"/>
      <c r="F686" s="215"/>
      <c r="G686" s="215"/>
      <c r="H686" s="215"/>
      <c r="I686" s="215"/>
      <c r="J686" s="215"/>
    </row>
    <row r="687" spans="1:10" x14ac:dyDescent="0.3">
      <c r="A687" s="215"/>
      <c r="B687" s="215"/>
      <c r="C687" s="215"/>
      <c r="D687" s="215"/>
      <c r="E687" s="215"/>
      <c r="F687" s="215"/>
      <c r="G687" s="215"/>
      <c r="H687" s="215"/>
      <c r="I687" s="215"/>
      <c r="J687" s="215"/>
    </row>
    <row r="688" spans="1:10" x14ac:dyDescent="0.3">
      <c r="A688" s="215"/>
      <c r="B688" s="215"/>
      <c r="C688" s="215"/>
      <c r="D688" s="215"/>
      <c r="E688" s="215"/>
      <c r="F688" s="215"/>
      <c r="G688" s="215"/>
      <c r="H688" s="215"/>
      <c r="I688" s="215"/>
      <c r="J688" s="215"/>
    </row>
    <row r="689" spans="1:10" x14ac:dyDescent="0.3">
      <c r="A689" s="215"/>
      <c r="B689" s="215"/>
      <c r="C689" s="215"/>
      <c r="D689" s="215"/>
      <c r="E689" s="215"/>
      <c r="F689" s="215"/>
      <c r="G689" s="215"/>
      <c r="H689" s="215"/>
      <c r="I689" s="215"/>
      <c r="J689" s="215"/>
    </row>
    <row r="690" spans="1:10" x14ac:dyDescent="0.3">
      <c r="A690" s="215"/>
      <c r="B690" s="215"/>
      <c r="C690" s="215"/>
      <c r="D690" s="215"/>
      <c r="E690" s="215"/>
      <c r="F690" s="215"/>
      <c r="G690" s="215"/>
      <c r="H690" s="215"/>
      <c r="I690" s="215"/>
      <c r="J690" s="215"/>
    </row>
    <row r="691" spans="1:10" x14ac:dyDescent="0.3">
      <c r="A691" s="215"/>
      <c r="B691" s="215"/>
      <c r="C691" s="215"/>
      <c r="D691" s="215"/>
      <c r="E691" s="215"/>
      <c r="F691" s="215"/>
      <c r="G691" s="215"/>
      <c r="H691" s="215"/>
      <c r="I691" s="215"/>
      <c r="J691" s="215"/>
    </row>
    <row r="692" spans="1:10" x14ac:dyDescent="0.3">
      <c r="A692" s="215"/>
      <c r="B692" s="215"/>
      <c r="C692" s="215"/>
      <c r="D692" s="215"/>
      <c r="E692" s="215"/>
      <c r="F692" s="215"/>
      <c r="G692" s="215"/>
      <c r="H692" s="215"/>
      <c r="I692" s="215"/>
      <c r="J692" s="215"/>
    </row>
    <row r="693" spans="1:10" x14ac:dyDescent="0.3">
      <c r="A693" s="215"/>
      <c r="B693" s="215"/>
      <c r="C693" s="215"/>
      <c r="D693" s="215"/>
      <c r="E693" s="215"/>
      <c r="F693" s="215"/>
      <c r="G693" s="215"/>
      <c r="H693" s="215"/>
      <c r="I693" s="215"/>
      <c r="J693" s="215"/>
    </row>
    <row r="694" spans="1:10" x14ac:dyDescent="0.3">
      <c r="A694" s="215"/>
      <c r="B694" s="215"/>
      <c r="C694" s="215"/>
      <c r="D694" s="215"/>
      <c r="E694" s="215"/>
      <c r="F694" s="215"/>
      <c r="G694" s="215"/>
      <c r="H694" s="215"/>
      <c r="I694" s="215"/>
      <c r="J694" s="215"/>
    </row>
    <row r="695" spans="1:10" x14ac:dyDescent="0.3">
      <c r="A695" s="215"/>
      <c r="B695" s="215"/>
      <c r="C695" s="215"/>
      <c r="D695" s="215"/>
      <c r="E695" s="215"/>
      <c r="F695" s="215"/>
      <c r="G695" s="215"/>
      <c r="H695" s="215"/>
      <c r="I695" s="215"/>
      <c r="J695" s="215"/>
    </row>
    <row r="696" spans="1:10" x14ac:dyDescent="0.3">
      <c r="A696" s="215"/>
      <c r="B696" s="215"/>
      <c r="C696" s="215"/>
      <c r="D696" s="215"/>
      <c r="E696" s="215"/>
      <c r="F696" s="215"/>
      <c r="G696" s="215"/>
      <c r="H696" s="215"/>
      <c r="I696" s="215"/>
      <c r="J696" s="215"/>
    </row>
    <row r="697" spans="1:10" x14ac:dyDescent="0.3">
      <c r="A697" s="215"/>
      <c r="B697" s="215"/>
      <c r="C697" s="215"/>
      <c r="D697" s="215"/>
      <c r="E697" s="215"/>
      <c r="F697" s="215"/>
      <c r="G697" s="215"/>
      <c r="H697" s="215"/>
      <c r="I697" s="215"/>
      <c r="J697" s="215"/>
    </row>
    <row r="698" spans="1:10" x14ac:dyDescent="0.3">
      <c r="A698" s="215"/>
      <c r="B698" s="215"/>
      <c r="C698" s="215"/>
      <c r="D698" s="215"/>
      <c r="E698" s="215"/>
      <c r="F698" s="215"/>
      <c r="G698" s="215"/>
      <c r="H698" s="215"/>
      <c r="I698" s="215"/>
      <c r="J698" s="215"/>
    </row>
    <row r="699" spans="1:10" x14ac:dyDescent="0.3">
      <c r="A699" s="215"/>
      <c r="B699" s="215"/>
      <c r="C699" s="215"/>
      <c r="D699" s="215"/>
      <c r="E699" s="215"/>
      <c r="F699" s="215"/>
      <c r="G699" s="215"/>
      <c r="H699" s="215"/>
      <c r="I699" s="215"/>
      <c r="J699" s="215"/>
    </row>
    <row r="700" spans="1:10" x14ac:dyDescent="0.3">
      <c r="A700" s="215"/>
      <c r="B700" s="215"/>
      <c r="C700" s="215"/>
      <c r="D700" s="215"/>
      <c r="E700" s="215"/>
      <c r="F700" s="215"/>
      <c r="G700" s="215"/>
      <c r="H700" s="215"/>
      <c r="I700" s="215"/>
      <c r="J700" s="215"/>
    </row>
    <row r="701" spans="1:10" x14ac:dyDescent="0.3">
      <c r="A701" s="215"/>
      <c r="B701" s="215"/>
      <c r="C701" s="215"/>
      <c r="D701" s="215"/>
      <c r="E701" s="215"/>
      <c r="F701" s="215"/>
      <c r="G701" s="215"/>
      <c r="H701" s="215"/>
      <c r="I701" s="215"/>
      <c r="J701" s="215"/>
    </row>
    <row r="702" spans="1:10" x14ac:dyDescent="0.3">
      <c r="A702" s="215"/>
      <c r="B702" s="215"/>
      <c r="C702" s="215"/>
      <c r="D702" s="215"/>
      <c r="E702" s="215"/>
      <c r="F702" s="215"/>
      <c r="G702" s="215"/>
      <c r="H702" s="215"/>
      <c r="I702" s="215"/>
      <c r="J702" s="215"/>
    </row>
    <row r="703" spans="1:10" x14ac:dyDescent="0.3">
      <c r="A703" s="215"/>
      <c r="B703" s="215"/>
      <c r="C703" s="215"/>
      <c r="D703" s="215"/>
      <c r="E703" s="215"/>
      <c r="F703" s="215"/>
      <c r="G703" s="215"/>
      <c r="H703" s="215"/>
      <c r="I703" s="215"/>
      <c r="J703" s="215"/>
    </row>
    <row r="704" spans="1:10" x14ac:dyDescent="0.3">
      <c r="A704" s="215"/>
      <c r="B704" s="215"/>
      <c r="C704" s="215"/>
      <c r="D704" s="215"/>
      <c r="E704" s="215"/>
      <c r="F704" s="215"/>
      <c r="G704" s="215"/>
      <c r="H704" s="215"/>
      <c r="I704" s="215"/>
      <c r="J704" s="215"/>
    </row>
    <row r="705" spans="1:10" x14ac:dyDescent="0.3">
      <c r="A705" s="215"/>
      <c r="B705" s="215"/>
      <c r="C705" s="215"/>
      <c r="D705" s="215"/>
      <c r="E705" s="215"/>
      <c r="F705" s="215"/>
      <c r="G705" s="215"/>
      <c r="H705" s="215"/>
      <c r="I705" s="215"/>
      <c r="J705" s="215"/>
    </row>
    <row r="706" spans="1:10" x14ac:dyDescent="0.3">
      <c r="A706" s="215"/>
      <c r="B706" s="215"/>
      <c r="C706" s="215"/>
      <c r="D706" s="215"/>
      <c r="E706" s="215"/>
      <c r="F706" s="215"/>
      <c r="G706" s="215"/>
      <c r="H706" s="215"/>
      <c r="I706" s="215"/>
      <c r="J706" s="215"/>
    </row>
    <row r="707" spans="1:10" x14ac:dyDescent="0.3">
      <c r="A707" s="215"/>
      <c r="B707" s="215"/>
      <c r="C707" s="215"/>
      <c r="D707" s="215"/>
      <c r="E707" s="215"/>
      <c r="F707" s="215"/>
      <c r="G707" s="215"/>
      <c r="H707" s="215"/>
      <c r="I707" s="215"/>
      <c r="J707" s="215"/>
    </row>
    <row r="708" spans="1:10" x14ac:dyDescent="0.3">
      <c r="A708" s="215"/>
      <c r="B708" s="215"/>
      <c r="C708" s="215"/>
      <c r="D708" s="215"/>
      <c r="E708" s="215"/>
      <c r="F708" s="215"/>
      <c r="G708" s="215"/>
      <c r="H708" s="215"/>
      <c r="I708" s="215"/>
      <c r="J708" s="215"/>
    </row>
    <row r="709" spans="1:10" x14ac:dyDescent="0.3">
      <c r="A709" s="215"/>
      <c r="B709" s="215"/>
      <c r="C709" s="215"/>
      <c r="D709" s="215"/>
      <c r="E709" s="215"/>
      <c r="F709" s="215"/>
      <c r="G709" s="215"/>
      <c r="H709" s="215"/>
      <c r="I709" s="215"/>
      <c r="J709" s="215"/>
    </row>
    <row r="710" spans="1:10" x14ac:dyDescent="0.3">
      <c r="A710" s="215"/>
      <c r="B710" s="215"/>
      <c r="C710" s="215"/>
      <c r="D710" s="215"/>
      <c r="E710" s="215"/>
      <c r="F710" s="215"/>
      <c r="G710" s="215"/>
      <c r="H710" s="215"/>
      <c r="I710" s="215"/>
      <c r="J710" s="215"/>
    </row>
    <row r="711" spans="1:10" x14ac:dyDescent="0.3">
      <c r="A711" s="215"/>
      <c r="B711" s="215"/>
      <c r="C711" s="215"/>
      <c r="D711" s="215"/>
      <c r="E711" s="215"/>
      <c r="F711" s="215"/>
      <c r="G711" s="215"/>
      <c r="H711" s="215"/>
      <c r="I711" s="215"/>
      <c r="J711" s="215"/>
    </row>
    <row r="712" spans="1:10" x14ac:dyDescent="0.3">
      <c r="A712" s="215"/>
      <c r="B712" s="215"/>
      <c r="C712" s="215"/>
      <c r="D712" s="215"/>
      <c r="E712" s="215"/>
      <c r="F712" s="215"/>
      <c r="G712" s="215"/>
      <c r="H712" s="215"/>
      <c r="I712" s="215"/>
      <c r="J712" s="215"/>
    </row>
    <row r="713" spans="1:10" x14ac:dyDescent="0.3">
      <c r="A713" s="215"/>
      <c r="B713" s="215"/>
      <c r="C713" s="215"/>
      <c r="D713" s="215"/>
      <c r="E713" s="215"/>
      <c r="F713" s="215"/>
      <c r="G713" s="215"/>
      <c r="H713" s="215"/>
      <c r="I713" s="215"/>
      <c r="J713" s="215"/>
    </row>
    <row r="714" spans="1:10" x14ac:dyDescent="0.3">
      <c r="A714" s="215"/>
      <c r="B714" s="215"/>
      <c r="C714" s="215"/>
      <c r="D714" s="215"/>
      <c r="E714" s="215"/>
      <c r="F714" s="215"/>
      <c r="G714" s="215"/>
      <c r="H714" s="215"/>
      <c r="I714" s="215"/>
      <c r="J714" s="215"/>
    </row>
    <row r="715" spans="1:10" x14ac:dyDescent="0.3">
      <c r="A715" s="215"/>
      <c r="B715" s="215"/>
      <c r="C715" s="215"/>
      <c r="D715" s="215"/>
      <c r="E715" s="215"/>
      <c r="F715" s="215"/>
      <c r="G715" s="215"/>
      <c r="H715" s="215"/>
      <c r="I715" s="215"/>
      <c r="J715" s="215"/>
    </row>
    <row r="716" spans="1:10" x14ac:dyDescent="0.3">
      <c r="A716" s="215"/>
      <c r="B716" s="215"/>
      <c r="C716" s="215"/>
      <c r="D716" s="215"/>
      <c r="E716" s="215"/>
      <c r="F716" s="215"/>
      <c r="G716" s="215"/>
      <c r="H716" s="215"/>
      <c r="I716" s="215"/>
      <c r="J716" s="215"/>
    </row>
    <row r="717" spans="1:10" x14ac:dyDescent="0.3">
      <c r="A717" s="215"/>
      <c r="B717" s="215"/>
      <c r="C717" s="215"/>
      <c r="D717" s="215"/>
      <c r="E717" s="215"/>
      <c r="F717" s="215"/>
      <c r="G717" s="215"/>
      <c r="H717" s="215"/>
      <c r="I717" s="215"/>
      <c r="J717" s="215"/>
    </row>
    <row r="718" spans="1:10" x14ac:dyDescent="0.3">
      <c r="A718" s="215"/>
      <c r="B718" s="215"/>
      <c r="C718" s="215"/>
      <c r="D718" s="215"/>
      <c r="E718" s="215"/>
      <c r="F718" s="215"/>
      <c r="G718" s="215"/>
      <c r="H718" s="215"/>
      <c r="I718" s="215"/>
      <c r="J718" s="215"/>
    </row>
    <row r="719" spans="1:10" x14ac:dyDescent="0.3">
      <c r="A719" s="215"/>
      <c r="B719" s="215"/>
      <c r="C719" s="215"/>
      <c r="D719" s="215"/>
      <c r="E719" s="215"/>
      <c r="F719" s="215"/>
      <c r="G719" s="215"/>
      <c r="H719" s="215"/>
      <c r="I719" s="215"/>
      <c r="J719" s="215"/>
    </row>
    <row r="720" spans="1:10" x14ac:dyDescent="0.3">
      <c r="A720" s="215"/>
      <c r="B720" s="215"/>
      <c r="C720" s="215"/>
      <c r="D720" s="215"/>
      <c r="E720" s="215"/>
      <c r="F720" s="215"/>
      <c r="G720" s="215"/>
      <c r="H720" s="215"/>
      <c r="I720" s="215"/>
      <c r="J720" s="215"/>
    </row>
    <row r="721" spans="1:10" x14ac:dyDescent="0.3">
      <c r="A721" s="215"/>
      <c r="B721" s="215"/>
      <c r="C721" s="215"/>
      <c r="D721" s="215"/>
      <c r="E721" s="215"/>
      <c r="F721" s="215"/>
      <c r="G721" s="215"/>
      <c r="H721" s="215"/>
      <c r="I721" s="215"/>
      <c r="J721" s="215"/>
    </row>
    <row r="722" spans="1:10" x14ac:dyDescent="0.3">
      <c r="A722" s="215"/>
      <c r="B722" s="215"/>
      <c r="C722" s="215"/>
      <c r="D722" s="215"/>
      <c r="E722" s="215"/>
      <c r="F722" s="215"/>
      <c r="G722" s="215"/>
      <c r="H722" s="215"/>
      <c r="I722" s="215"/>
      <c r="J722" s="215"/>
    </row>
    <row r="723" spans="1:10" x14ac:dyDescent="0.3">
      <c r="A723" s="215"/>
      <c r="B723" s="215"/>
      <c r="C723" s="215"/>
      <c r="D723" s="215"/>
      <c r="E723" s="215"/>
      <c r="F723" s="215"/>
      <c r="G723" s="215"/>
      <c r="H723" s="215"/>
      <c r="I723" s="215"/>
      <c r="J723" s="215"/>
    </row>
    <row r="724" spans="1:10" x14ac:dyDescent="0.3">
      <c r="A724" s="215"/>
      <c r="B724" s="215"/>
      <c r="C724" s="215"/>
      <c r="D724" s="215"/>
      <c r="E724" s="215"/>
      <c r="F724" s="215"/>
      <c r="G724" s="215"/>
      <c r="H724" s="215"/>
      <c r="I724" s="215"/>
      <c r="J724" s="215"/>
    </row>
    <row r="725" spans="1:10" x14ac:dyDescent="0.3">
      <c r="A725" s="215"/>
      <c r="B725" s="215"/>
      <c r="C725" s="215"/>
      <c r="D725" s="215"/>
      <c r="E725" s="215"/>
      <c r="F725" s="215"/>
      <c r="G725" s="215"/>
      <c r="H725" s="215"/>
      <c r="I725" s="215"/>
      <c r="J725" s="215"/>
    </row>
    <row r="726" spans="1:10" x14ac:dyDescent="0.3">
      <c r="A726" s="215"/>
      <c r="B726" s="215"/>
      <c r="C726" s="215"/>
      <c r="D726" s="215"/>
      <c r="E726" s="215"/>
      <c r="F726" s="215"/>
      <c r="G726" s="215"/>
      <c r="H726" s="215"/>
      <c r="I726" s="215"/>
      <c r="J726" s="215"/>
    </row>
    <row r="727" spans="1:10" x14ac:dyDescent="0.3">
      <c r="A727" s="215"/>
      <c r="B727" s="215"/>
      <c r="C727" s="215"/>
      <c r="D727" s="215"/>
      <c r="E727" s="215"/>
      <c r="F727" s="215"/>
      <c r="G727" s="215"/>
      <c r="H727" s="215"/>
      <c r="I727" s="215"/>
      <c r="J727" s="215"/>
    </row>
    <row r="728" spans="1:10" x14ac:dyDescent="0.3">
      <c r="A728" s="215"/>
      <c r="B728" s="215"/>
      <c r="C728" s="215"/>
      <c r="D728" s="215"/>
      <c r="E728" s="215"/>
      <c r="F728" s="215"/>
      <c r="G728" s="215"/>
      <c r="H728" s="215"/>
      <c r="I728" s="215"/>
      <c r="J728" s="215"/>
    </row>
    <row r="729" spans="1:10" x14ac:dyDescent="0.3">
      <c r="A729" s="215"/>
      <c r="B729" s="215"/>
      <c r="C729" s="215"/>
      <c r="D729" s="215"/>
      <c r="E729" s="215"/>
      <c r="F729" s="215"/>
      <c r="G729" s="215"/>
      <c r="H729" s="215"/>
      <c r="I729" s="215"/>
      <c r="J729" s="215"/>
    </row>
    <row r="730" spans="1:10" x14ac:dyDescent="0.3">
      <c r="A730" s="215"/>
      <c r="B730" s="215"/>
      <c r="C730" s="215"/>
      <c r="D730" s="215"/>
      <c r="E730" s="215"/>
      <c r="F730" s="215"/>
      <c r="G730" s="215"/>
      <c r="H730" s="215"/>
      <c r="I730" s="215"/>
      <c r="J730" s="215"/>
    </row>
    <row r="731" spans="1:10" x14ac:dyDescent="0.3">
      <c r="A731" s="215"/>
      <c r="B731" s="215"/>
      <c r="C731" s="215"/>
      <c r="D731" s="215"/>
      <c r="E731" s="215"/>
      <c r="F731" s="215"/>
      <c r="G731" s="215"/>
      <c r="H731" s="215"/>
      <c r="I731" s="215"/>
      <c r="J731" s="215"/>
    </row>
    <row r="732" spans="1:10" x14ac:dyDescent="0.3">
      <c r="A732" s="215"/>
      <c r="B732" s="215"/>
      <c r="C732" s="215"/>
      <c r="D732" s="215"/>
      <c r="E732" s="215"/>
      <c r="F732" s="215"/>
      <c r="G732" s="215"/>
      <c r="H732" s="215"/>
      <c r="I732" s="215"/>
      <c r="J732" s="215"/>
    </row>
    <row r="733" spans="1:10" x14ac:dyDescent="0.3">
      <c r="A733" s="215"/>
      <c r="B733" s="215"/>
      <c r="C733" s="215"/>
      <c r="D733" s="215"/>
      <c r="E733" s="215"/>
      <c r="F733" s="215"/>
      <c r="G733" s="215"/>
      <c r="H733" s="215"/>
      <c r="I733" s="215"/>
      <c r="J733" s="215"/>
    </row>
    <row r="734" spans="1:10" x14ac:dyDescent="0.3">
      <c r="A734" s="215"/>
      <c r="B734" s="215"/>
      <c r="C734" s="215"/>
      <c r="D734" s="215"/>
      <c r="E734" s="215"/>
      <c r="F734" s="215"/>
      <c r="G734" s="215"/>
      <c r="H734" s="215"/>
      <c r="I734" s="215"/>
      <c r="J734" s="215"/>
    </row>
    <row r="735" spans="1:10" x14ac:dyDescent="0.3">
      <c r="A735" s="215"/>
      <c r="B735" s="215"/>
      <c r="C735" s="215"/>
      <c r="D735" s="215"/>
      <c r="E735" s="215"/>
      <c r="F735" s="215"/>
      <c r="G735" s="215"/>
      <c r="H735" s="215"/>
      <c r="I735" s="215"/>
      <c r="J735" s="215"/>
    </row>
    <row r="736" spans="1:10" x14ac:dyDescent="0.3">
      <c r="A736" s="215"/>
      <c r="B736" s="215"/>
      <c r="C736" s="215"/>
      <c r="D736" s="215"/>
      <c r="E736" s="215"/>
      <c r="F736" s="215"/>
      <c r="G736" s="215"/>
      <c r="H736" s="215"/>
      <c r="I736" s="215"/>
      <c r="J736" s="215"/>
    </row>
    <row r="737" spans="1:10" x14ac:dyDescent="0.3">
      <c r="A737" s="215"/>
      <c r="B737" s="215"/>
      <c r="C737" s="215"/>
      <c r="D737" s="215"/>
      <c r="E737" s="215"/>
      <c r="F737" s="215"/>
      <c r="G737" s="215"/>
      <c r="H737" s="215"/>
      <c r="I737" s="215"/>
      <c r="J737" s="215"/>
    </row>
    <row r="738" spans="1:10" x14ac:dyDescent="0.3">
      <c r="A738" s="215"/>
      <c r="B738" s="215"/>
      <c r="C738" s="215"/>
      <c r="D738" s="215"/>
      <c r="E738" s="215"/>
      <c r="F738" s="215"/>
      <c r="G738" s="215"/>
      <c r="H738" s="215"/>
      <c r="I738" s="215"/>
      <c r="J738" s="215"/>
    </row>
    <row r="739" spans="1:10" x14ac:dyDescent="0.3">
      <c r="A739" s="215"/>
      <c r="B739" s="215"/>
      <c r="C739" s="215"/>
      <c r="D739" s="215"/>
      <c r="E739" s="215"/>
      <c r="F739" s="215"/>
      <c r="G739" s="215"/>
      <c r="H739" s="215"/>
      <c r="I739" s="215"/>
      <c r="J739" s="215"/>
    </row>
    <row r="740" spans="1:10" x14ac:dyDescent="0.3">
      <c r="A740" s="215"/>
      <c r="B740" s="215"/>
      <c r="C740" s="215"/>
      <c r="D740" s="215"/>
      <c r="E740" s="215"/>
      <c r="F740" s="215"/>
      <c r="G740" s="215"/>
      <c r="H740" s="215"/>
      <c r="I740" s="215"/>
      <c r="J740" s="215"/>
    </row>
    <row r="741" spans="1:10" x14ac:dyDescent="0.3">
      <c r="A741" s="215"/>
      <c r="B741" s="215"/>
      <c r="C741" s="215"/>
      <c r="D741" s="215"/>
      <c r="E741" s="215"/>
      <c r="F741" s="215"/>
      <c r="G741" s="215"/>
      <c r="H741" s="215"/>
      <c r="I741" s="215"/>
      <c r="J741" s="215"/>
    </row>
    <row r="742" spans="1:10" x14ac:dyDescent="0.3">
      <c r="A742" s="215"/>
      <c r="B742" s="215"/>
      <c r="C742" s="215"/>
      <c r="D742" s="215"/>
      <c r="E742" s="215"/>
      <c r="F742" s="215"/>
      <c r="G742" s="215"/>
      <c r="H742" s="215"/>
      <c r="I742" s="215"/>
      <c r="J742" s="215"/>
    </row>
    <row r="743" spans="1:10" x14ac:dyDescent="0.3">
      <c r="A743" s="215"/>
      <c r="B743" s="215"/>
      <c r="C743" s="215"/>
      <c r="D743" s="215"/>
      <c r="E743" s="215"/>
      <c r="F743" s="215"/>
      <c r="G743" s="215"/>
      <c r="H743" s="215"/>
      <c r="I743" s="215"/>
      <c r="J743" s="215"/>
    </row>
    <row r="744" spans="1:10" x14ac:dyDescent="0.3">
      <c r="A744" s="215"/>
      <c r="B744" s="215"/>
      <c r="C744" s="215"/>
      <c r="D744" s="215"/>
      <c r="E744" s="215"/>
      <c r="F744" s="215"/>
      <c r="G744" s="215"/>
      <c r="H744" s="215"/>
      <c r="I744" s="215"/>
      <c r="J744" s="215"/>
    </row>
    <row r="745" spans="1:10" x14ac:dyDescent="0.3">
      <c r="A745" s="215"/>
      <c r="B745" s="215"/>
      <c r="C745" s="215"/>
      <c r="D745" s="215"/>
      <c r="E745" s="215"/>
      <c r="F745" s="215"/>
      <c r="G745" s="215"/>
      <c r="H745" s="215"/>
      <c r="I745" s="215"/>
      <c r="J745" s="215"/>
    </row>
    <row r="746" spans="1:10" x14ac:dyDescent="0.3">
      <c r="A746" s="215"/>
      <c r="B746" s="215"/>
      <c r="C746" s="215"/>
      <c r="D746" s="215"/>
      <c r="E746" s="215"/>
      <c r="F746" s="215"/>
      <c r="G746" s="215"/>
      <c r="H746" s="215"/>
      <c r="I746" s="215"/>
      <c r="J746" s="215"/>
    </row>
    <row r="747" spans="1:10" x14ac:dyDescent="0.3">
      <c r="A747" s="215"/>
      <c r="B747" s="215"/>
      <c r="C747" s="215"/>
      <c r="D747" s="215"/>
      <c r="E747" s="215"/>
      <c r="F747" s="215"/>
      <c r="G747" s="215"/>
      <c r="H747" s="215"/>
      <c r="I747" s="215"/>
      <c r="J747" s="215"/>
    </row>
    <row r="748" spans="1:10" x14ac:dyDescent="0.3">
      <c r="A748" s="215"/>
      <c r="B748" s="215"/>
      <c r="C748" s="215"/>
      <c r="D748" s="215"/>
      <c r="E748" s="215"/>
      <c r="F748" s="215"/>
      <c r="G748" s="215"/>
      <c r="H748" s="215"/>
      <c r="I748" s="215"/>
      <c r="J748" s="215"/>
    </row>
    <row r="749" spans="1:10" x14ac:dyDescent="0.3">
      <c r="A749" s="215"/>
      <c r="B749" s="215"/>
      <c r="C749" s="215"/>
      <c r="D749" s="215"/>
      <c r="E749" s="215"/>
      <c r="F749" s="215"/>
      <c r="G749" s="215"/>
      <c r="H749" s="215"/>
      <c r="I749" s="215"/>
      <c r="J749" s="215"/>
    </row>
    <row r="750" spans="1:10" x14ac:dyDescent="0.3">
      <c r="A750" s="215"/>
      <c r="B750" s="215"/>
      <c r="C750" s="215"/>
      <c r="D750" s="215"/>
      <c r="E750" s="215"/>
      <c r="F750" s="215"/>
      <c r="G750" s="215"/>
      <c r="H750" s="215"/>
      <c r="I750" s="215"/>
      <c r="J750" s="215"/>
    </row>
    <row r="751" spans="1:10" x14ac:dyDescent="0.3">
      <c r="A751" s="215"/>
      <c r="B751" s="215"/>
      <c r="C751" s="215"/>
      <c r="D751" s="215"/>
      <c r="E751" s="215"/>
      <c r="F751" s="215"/>
      <c r="G751" s="215"/>
      <c r="H751" s="215"/>
      <c r="I751" s="215"/>
      <c r="J751" s="215"/>
    </row>
    <row r="752" spans="1:10" x14ac:dyDescent="0.3">
      <c r="A752" s="215"/>
      <c r="B752" s="215"/>
      <c r="C752" s="215"/>
      <c r="D752" s="215"/>
      <c r="E752" s="215"/>
      <c r="F752" s="215"/>
      <c r="G752" s="215"/>
      <c r="H752" s="215"/>
      <c r="I752" s="215"/>
      <c r="J752" s="215"/>
    </row>
    <row r="753" spans="1:10" x14ac:dyDescent="0.3">
      <c r="A753" s="215"/>
      <c r="B753" s="215"/>
      <c r="C753" s="215"/>
      <c r="D753" s="215"/>
      <c r="E753" s="215"/>
      <c r="F753" s="215"/>
      <c r="G753" s="215"/>
      <c r="H753" s="215"/>
      <c r="I753" s="215"/>
      <c r="J753" s="215"/>
    </row>
    <row r="754" spans="1:10" x14ac:dyDescent="0.3">
      <c r="A754" s="215"/>
      <c r="B754" s="215"/>
      <c r="C754" s="215"/>
      <c r="D754" s="215"/>
      <c r="E754" s="215"/>
      <c r="F754" s="215"/>
      <c r="G754" s="215"/>
      <c r="H754" s="215"/>
      <c r="I754" s="215"/>
      <c r="J754" s="215"/>
    </row>
    <row r="755" spans="1:10" x14ac:dyDescent="0.3">
      <c r="A755" s="215"/>
      <c r="B755" s="215"/>
      <c r="C755" s="215"/>
      <c r="D755" s="215"/>
      <c r="E755" s="215"/>
      <c r="F755" s="215"/>
      <c r="G755" s="215"/>
      <c r="H755" s="215"/>
      <c r="I755" s="215"/>
      <c r="J755" s="215"/>
    </row>
  </sheetData>
  <sheetProtection password="8E37" sheet="1" objects="1" scenarios="1"/>
  <mergeCells count="31">
    <mergeCell ref="N43:T44"/>
    <mergeCell ref="N14:T17"/>
    <mergeCell ref="C24:L25"/>
    <mergeCell ref="C20:L20"/>
    <mergeCell ref="C8:F8"/>
    <mergeCell ref="C14:L15"/>
    <mergeCell ref="N6:T11"/>
    <mergeCell ref="C34:L34"/>
    <mergeCell ref="A1:L3"/>
    <mergeCell ref="C10:L11"/>
    <mergeCell ref="B6:D6"/>
    <mergeCell ref="C28:J28"/>
    <mergeCell ref="C12:L12"/>
    <mergeCell ref="C18:L19"/>
    <mergeCell ref="C22:J22"/>
    <mergeCell ref="A4:L5"/>
    <mergeCell ref="B56:H56"/>
    <mergeCell ref="C58:J58"/>
    <mergeCell ref="C16:L17"/>
    <mergeCell ref="B62:L62"/>
    <mergeCell ref="B42:L43"/>
    <mergeCell ref="B50:F50"/>
    <mergeCell ref="C44:L45"/>
    <mergeCell ref="C46:L47"/>
    <mergeCell ref="C26:K26"/>
    <mergeCell ref="B36:K36"/>
    <mergeCell ref="C40:K40"/>
    <mergeCell ref="C38:L39"/>
    <mergeCell ref="C30:L30"/>
    <mergeCell ref="C32:L32"/>
    <mergeCell ref="C48:L49"/>
  </mergeCells>
  <phoneticPr fontId="71" type="noConversion"/>
  <pageMargins left="0.5" right="0.25" top="0.5" bottom="0.4" header="0.3" footer="0.3"/>
  <pageSetup scale="95" orientation="portrait" r:id="rId1"/>
  <headerFooter>
    <oddFooter>&amp;R&amp;D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1">
    <tabColor rgb="FFFF0000"/>
    <pageSetUpPr autoPageBreaks="0"/>
  </sheetPr>
  <dimension ref="A1:DZ107"/>
  <sheetViews>
    <sheetView showGridLines="0" zoomScale="80" zoomScaleNormal="80" workbookViewId="0">
      <selection sqref="A1:AF2"/>
    </sheetView>
  </sheetViews>
  <sheetFormatPr defaultColWidth="9.109375" defaultRowHeight="13.8" x14ac:dyDescent="0.3"/>
  <cols>
    <col min="1" max="1" width="5.88671875" style="49" customWidth="1"/>
    <col min="2" max="2" width="5.5546875" style="49" customWidth="1"/>
    <col min="3" max="3" width="5.33203125" style="49" customWidth="1"/>
    <col min="4" max="4" width="7.88671875" style="49" customWidth="1"/>
    <col min="5" max="6" width="7.33203125" style="49" customWidth="1"/>
    <col min="7" max="7" width="0.5546875" style="49" customWidth="1"/>
    <col min="8" max="13" width="7.33203125" style="49" customWidth="1"/>
    <col min="14" max="14" width="0.5546875" style="49" customWidth="1"/>
    <col min="15" max="19" width="7.33203125" style="49" customWidth="1"/>
    <col min="20" max="30" width="7.33203125" style="49" hidden="1" customWidth="1"/>
    <col min="31" max="31" width="10.6640625" style="49" customWidth="1"/>
    <col min="32" max="32" width="14.6640625" style="49" customWidth="1"/>
    <col min="33" max="38" width="9.109375" style="49"/>
    <col min="39" max="39" width="28" style="49" customWidth="1"/>
    <col min="40" max="40" width="15.44140625" style="49" customWidth="1"/>
    <col min="41" max="41" width="11.33203125" style="49" customWidth="1"/>
    <col min="42" max="42" width="17.5546875" style="49" customWidth="1"/>
    <col min="43" max="44" width="17.109375" style="49" customWidth="1"/>
    <col min="45" max="45" width="14.6640625" style="49" customWidth="1"/>
    <col min="46" max="46" width="13.6640625" style="49" customWidth="1"/>
    <col min="47" max="47" width="22.33203125" style="49" customWidth="1"/>
    <col min="48" max="48" width="15.5546875" style="49" customWidth="1"/>
    <col min="49" max="49" width="15.88671875" style="49" customWidth="1"/>
    <col min="50" max="50" width="17.6640625" style="49" customWidth="1"/>
    <col min="51" max="51" width="15.88671875" style="49" customWidth="1"/>
    <col min="52" max="52" width="17.109375" style="49" customWidth="1"/>
    <col min="53" max="16384" width="9.109375" style="49"/>
  </cols>
  <sheetData>
    <row r="1" spans="1:130" ht="15.75" customHeight="1" x14ac:dyDescent="0.3">
      <c r="A1" s="2888" t="s">
        <v>1210</v>
      </c>
      <c r="B1" s="2889"/>
      <c r="C1" s="2889"/>
      <c r="D1" s="2889"/>
      <c r="E1" s="2889"/>
      <c r="F1" s="2889"/>
      <c r="G1" s="2889"/>
      <c r="H1" s="2889"/>
      <c r="I1" s="2889"/>
      <c r="J1" s="2889"/>
      <c r="K1" s="2889"/>
      <c r="L1" s="2889"/>
      <c r="M1" s="2889"/>
      <c r="N1" s="2889"/>
      <c r="O1" s="2889"/>
      <c r="P1" s="2889"/>
      <c r="Q1" s="2889"/>
      <c r="R1" s="2889"/>
      <c r="S1" s="2889"/>
      <c r="T1" s="2889"/>
      <c r="U1" s="2889"/>
      <c r="V1" s="2889"/>
      <c r="W1" s="2889"/>
      <c r="X1" s="2889"/>
      <c r="Y1" s="2889"/>
      <c r="Z1" s="2889"/>
      <c r="AA1" s="2889"/>
      <c r="AB1" s="2889"/>
      <c r="AC1" s="2889"/>
      <c r="AD1" s="2889"/>
      <c r="AE1" s="2889"/>
      <c r="AF1" s="2890"/>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row>
    <row r="2" spans="1:130" ht="15.75" customHeight="1" thickBot="1" x14ac:dyDescent="0.35">
      <c r="A2" s="2891"/>
      <c r="B2" s="2892"/>
      <c r="C2" s="2892"/>
      <c r="D2" s="2892"/>
      <c r="E2" s="2892"/>
      <c r="F2" s="2892"/>
      <c r="G2" s="2892"/>
      <c r="H2" s="2892"/>
      <c r="I2" s="2892"/>
      <c r="J2" s="2892"/>
      <c r="K2" s="2892"/>
      <c r="L2" s="2892"/>
      <c r="M2" s="2892"/>
      <c r="N2" s="2892"/>
      <c r="O2" s="2892"/>
      <c r="P2" s="2892"/>
      <c r="Q2" s="2892"/>
      <c r="R2" s="2892"/>
      <c r="S2" s="2892"/>
      <c r="T2" s="2892"/>
      <c r="U2" s="2892"/>
      <c r="V2" s="2892"/>
      <c r="W2" s="2892"/>
      <c r="X2" s="2892"/>
      <c r="Y2" s="2892"/>
      <c r="Z2" s="2892"/>
      <c r="AA2" s="2892"/>
      <c r="AB2" s="2892"/>
      <c r="AC2" s="2892"/>
      <c r="AD2" s="2892"/>
      <c r="AE2" s="2892"/>
      <c r="AF2" s="2893"/>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row>
    <row r="3" spans="1:130" ht="42.75" customHeight="1" thickBot="1" x14ac:dyDescent="0.35">
      <c r="A3" s="2859" t="s">
        <v>2628</v>
      </c>
      <c r="B3" s="2860"/>
      <c r="C3" s="2860"/>
      <c r="D3" s="2860"/>
      <c r="E3" s="2860"/>
      <c r="F3" s="2860"/>
      <c r="G3" s="2860"/>
      <c r="H3" s="2860"/>
      <c r="I3" s="2860"/>
      <c r="J3" s="2860"/>
      <c r="K3" s="2860"/>
      <c r="L3" s="2860"/>
      <c r="M3" s="2860"/>
      <c r="N3" s="2860"/>
      <c r="O3" s="2860"/>
      <c r="P3" s="2860"/>
      <c r="Q3" s="2860"/>
      <c r="R3" s="2860"/>
      <c r="S3" s="2860"/>
      <c r="T3" s="2860"/>
      <c r="U3" s="2860"/>
      <c r="V3" s="2860"/>
      <c r="W3" s="2860"/>
      <c r="X3" s="2860"/>
      <c r="Y3" s="2860"/>
      <c r="Z3" s="2860"/>
      <c r="AA3" s="2860"/>
      <c r="AB3" s="2860"/>
      <c r="AC3" s="2860"/>
      <c r="AD3" s="2860"/>
      <c r="AE3" s="2860"/>
      <c r="AF3" s="2861"/>
      <c r="AM3" s="1330"/>
    </row>
    <row r="4" spans="1:130" s="533" customFormat="1" ht="16.5" customHeight="1" thickBot="1" x14ac:dyDescent="0.35">
      <c r="A4" s="529" t="s">
        <v>1064</v>
      </c>
      <c r="B4" s="530"/>
      <c r="C4" s="530"/>
      <c r="D4" s="530"/>
      <c r="E4" s="530"/>
      <c r="F4" s="530"/>
      <c r="G4" s="530"/>
      <c r="H4" s="530"/>
      <c r="I4" s="531"/>
      <c r="J4" s="531"/>
      <c r="K4" s="531"/>
      <c r="L4" s="531"/>
      <c r="M4" s="531"/>
      <c r="N4" s="531"/>
      <c r="O4" s="531"/>
      <c r="P4" s="531"/>
      <c r="Q4" s="531"/>
      <c r="R4" s="531"/>
      <c r="S4" s="531"/>
      <c r="T4" s="531"/>
      <c r="U4" s="530"/>
      <c r="V4" s="530"/>
      <c r="W4" s="530"/>
      <c r="X4" s="530"/>
      <c r="Y4" s="530"/>
      <c r="Z4" s="530"/>
      <c r="AA4" s="530"/>
      <c r="AB4" s="530"/>
      <c r="AC4" s="530"/>
      <c r="AD4" s="530"/>
      <c r="AE4" s="530"/>
      <c r="AF4" s="532"/>
      <c r="BC4" s="1160">
        <f>SUM(F18, F20, F22, M18, M20)</f>
        <v>0</v>
      </c>
    </row>
    <row r="5" spans="1:130" s="533" customFormat="1" ht="3.9" customHeight="1" thickBot="1" x14ac:dyDescent="0.35">
      <c r="A5" s="677"/>
      <c r="B5" s="677"/>
      <c r="C5" s="677"/>
      <c r="D5" s="677"/>
      <c r="E5" s="681"/>
      <c r="F5" s="677"/>
      <c r="G5" s="677"/>
      <c r="H5" s="677"/>
      <c r="I5" s="679"/>
      <c r="J5" s="682"/>
      <c r="K5" s="679"/>
      <c r="L5" s="679"/>
      <c r="M5" s="682"/>
      <c r="N5" s="679"/>
      <c r="O5" s="679"/>
      <c r="P5" s="679"/>
      <c r="Q5" s="679"/>
      <c r="R5" s="679"/>
      <c r="S5" s="682"/>
      <c r="T5" s="679"/>
      <c r="U5" s="677"/>
      <c r="V5" s="677"/>
      <c r="W5" s="677"/>
      <c r="X5" s="677"/>
      <c r="Y5" s="677"/>
      <c r="Z5" s="677"/>
      <c r="AA5" s="677"/>
      <c r="AB5" s="677"/>
      <c r="AC5" s="677"/>
      <c r="AD5" s="677"/>
      <c r="AE5" s="677"/>
      <c r="AF5" s="677"/>
    </row>
    <row r="6" spans="1:130" s="533" customFormat="1" ht="3.9" customHeight="1" thickBot="1" x14ac:dyDescent="0.35">
      <c r="A6" s="684"/>
      <c r="B6" s="681"/>
      <c r="C6" s="681"/>
      <c r="D6" s="681"/>
      <c r="E6" s="678"/>
      <c r="F6" s="681"/>
      <c r="G6" s="681"/>
      <c r="H6" s="681"/>
      <c r="I6" s="682"/>
      <c r="J6" s="680"/>
      <c r="K6" s="682"/>
      <c r="L6" s="682"/>
      <c r="M6" s="680"/>
      <c r="N6" s="682"/>
      <c r="O6" s="682"/>
      <c r="P6" s="682"/>
      <c r="Q6" s="682"/>
      <c r="R6" s="682"/>
      <c r="S6" s="680"/>
      <c r="T6" s="682"/>
      <c r="U6" s="681"/>
      <c r="V6" s="681"/>
      <c r="W6" s="681"/>
      <c r="X6" s="681"/>
      <c r="Y6" s="681"/>
      <c r="Z6" s="681"/>
      <c r="AA6" s="681"/>
      <c r="AB6" s="681"/>
      <c r="AC6" s="681"/>
      <c r="AD6" s="681"/>
      <c r="AE6" s="681"/>
      <c r="AF6" s="685"/>
    </row>
    <row r="7" spans="1:130" s="533" customFormat="1" ht="16.5" customHeight="1" thickBot="1" x14ac:dyDescent="0.35">
      <c r="A7" s="2850" t="s">
        <v>595</v>
      </c>
      <c r="B7" s="2851"/>
      <c r="C7" s="2851"/>
      <c r="D7" s="535"/>
      <c r="E7" s="1340"/>
      <c r="F7" s="534" t="s">
        <v>596</v>
      </c>
      <c r="I7" s="544"/>
      <c r="J7" s="536"/>
      <c r="K7" s="537" t="s">
        <v>76</v>
      </c>
      <c r="L7" s="544"/>
      <c r="M7" s="536"/>
      <c r="N7" s="888"/>
      <c r="O7" s="537" t="s">
        <v>597</v>
      </c>
      <c r="P7" s="537"/>
      <c r="Q7" s="544"/>
      <c r="R7" s="544"/>
      <c r="S7" s="536"/>
      <c r="T7" s="544"/>
      <c r="U7" s="544"/>
      <c r="V7" s="544"/>
      <c r="W7" s="544"/>
      <c r="X7" s="544"/>
      <c r="Y7" s="544"/>
      <c r="Z7" s="544"/>
      <c r="AA7" s="544"/>
      <c r="AB7" s="544"/>
      <c r="AC7" s="544"/>
      <c r="AD7" s="51" t="s">
        <v>598</v>
      </c>
      <c r="AE7" s="537" t="s">
        <v>598</v>
      </c>
      <c r="AF7" s="545"/>
    </row>
    <row r="8" spans="1:130" s="533" customFormat="1" ht="5.0999999999999996" customHeight="1" thickBot="1" x14ac:dyDescent="0.35">
      <c r="A8" s="2850"/>
      <c r="B8" s="2851"/>
      <c r="C8" s="2851"/>
      <c r="D8" s="535"/>
      <c r="E8" s="534"/>
      <c r="F8" s="534"/>
      <c r="G8" s="534"/>
      <c r="H8" s="534"/>
      <c r="I8" s="544"/>
      <c r="J8" s="537"/>
      <c r="K8" s="537"/>
      <c r="L8" s="544"/>
      <c r="M8" s="537"/>
      <c r="N8" s="538"/>
      <c r="O8" s="537"/>
      <c r="P8" s="537"/>
      <c r="Q8" s="544"/>
      <c r="R8" s="537"/>
      <c r="S8" s="544"/>
      <c r="T8" s="544"/>
      <c r="U8" s="544"/>
      <c r="V8" s="544"/>
      <c r="W8" s="544"/>
      <c r="X8" s="544"/>
      <c r="Y8" s="544"/>
      <c r="Z8" s="544"/>
      <c r="AA8" s="544"/>
      <c r="AB8" s="544"/>
      <c r="AC8" s="544"/>
      <c r="AD8" s="51"/>
      <c r="AE8" s="537"/>
      <c r="AF8" s="545"/>
    </row>
    <row r="9" spans="1:130" s="533" customFormat="1" ht="16.5" customHeight="1" thickBot="1" x14ac:dyDescent="0.35">
      <c r="A9" s="2850"/>
      <c r="B9" s="2851"/>
      <c r="C9" s="2851"/>
      <c r="D9" s="535"/>
      <c r="E9" s="1340"/>
      <c r="F9" s="534" t="s">
        <v>176</v>
      </c>
      <c r="G9" s="888"/>
      <c r="I9" s="544"/>
      <c r="J9" s="536"/>
      <c r="K9" s="537" t="s">
        <v>600</v>
      </c>
      <c r="L9" s="544"/>
      <c r="M9" s="1340"/>
      <c r="N9" s="888"/>
      <c r="O9" s="537" t="s">
        <v>601</v>
      </c>
      <c r="P9" s="537"/>
      <c r="Q9" s="544"/>
      <c r="R9" s="544"/>
      <c r="S9" s="536"/>
      <c r="T9" s="544"/>
      <c r="U9" s="544"/>
      <c r="V9" s="544"/>
      <c r="W9" s="544"/>
      <c r="X9" s="544"/>
      <c r="Y9" s="544"/>
      <c r="Z9" s="544"/>
      <c r="AA9" s="544"/>
      <c r="AB9" s="544"/>
      <c r="AC9" s="544"/>
      <c r="AD9" s="51" t="s">
        <v>599</v>
      </c>
      <c r="AE9" s="537" t="s">
        <v>599</v>
      </c>
      <c r="AF9" s="545"/>
    </row>
    <row r="10" spans="1:130" s="533" customFormat="1" ht="3.9" customHeight="1" thickBot="1" x14ac:dyDescent="0.35">
      <c r="A10" s="554"/>
      <c r="B10" s="548"/>
      <c r="C10" s="548"/>
      <c r="D10" s="548"/>
      <c r="E10" s="548"/>
      <c r="F10" s="548"/>
      <c r="G10" s="548"/>
      <c r="H10" s="548"/>
      <c r="I10" s="683"/>
      <c r="J10" s="683"/>
      <c r="K10" s="683"/>
      <c r="L10" s="683"/>
      <c r="M10" s="683"/>
      <c r="N10" s="683"/>
      <c r="O10" s="683"/>
      <c r="P10" s="683"/>
      <c r="Q10" s="683"/>
      <c r="R10" s="683"/>
      <c r="S10" s="683"/>
      <c r="T10" s="549"/>
      <c r="U10" s="550"/>
      <c r="V10" s="550"/>
      <c r="W10" s="550"/>
      <c r="X10" s="550"/>
      <c r="Y10" s="550"/>
      <c r="Z10" s="550"/>
      <c r="AA10" s="550"/>
      <c r="AB10" s="550"/>
      <c r="AC10" s="550"/>
      <c r="AD10" s="550"/>
      <c r="AE10" s="550"/>
      <c r="AF10" s="551"/>
    </row>
    <row r="11" spans="1:130" s="533" customFormat="1" ht="3.9" customHeight="1" thickBot="1" x14ac:dyDescent="0.35">
      <c r="A11" s="534"/>
      <c r="B11" s="534"/>
      <c r="C11" s="534"/>
      <c r="D11" s="534"/>
      <c r="E11" s="534"/>
      <c r="F11" s="534"/>
      <c r="G11" s="534"/>
      <c r="H11" s="534"/>
      <c r="I11" s="538"/>
      <c r="J11" s="538"/>
      <c r="K11" s="538"/>
      <c r="L11" s="538"/>
      <c r="M11" s="538"/>
      <c r="N11" s="538"/>
      <c r="O11" s="538"/>
      <c r="P11" s="538"/>
      <c r="Q11" s="538"/>
      <c r="R11" s="538"/>
      <c r="S11" s="538"/>
      <c r="T11" s="51"/>
    </row>
    <row r="12" spans="1:130" s="533" customFormat="1" ht="3.9" customHeight="1" thickBot="1" x14ac:dyDescent="0.35">
      <c r="A12" s="686"/>
      <c r="B12" s="540"/>
      <c r="C12" s="540"/>
      <c r="D12" s="540"/>
      <c r="E12" s="540"/>
      <c r="F12" s="540"/>
      <c r="G12" s="540"/>
      <c r="H12" s="540"/>
      <c r="I12" s="687"/>
      <c r="J12" s="687"/>
      <c r="K12" s="687"/>
      <c r="L12" s="687"/>
      <c r="M12" s="687"/>
      <c r="N12" s="687"/>
      <c r="O12" s="687"/>
      <c r="P12" s="687"/>
      <c r="Q12" s="687"/>
      <c r="R12" s="687"/>
      <c r="S12" s="687"/>
      <c r="T12" s="541"/>
      <c r="U12" s="542"/>
      <c r="V12" s="542"/>
      <c r="W12" s="542"/>
      <c r="X12" s="542"/>
      <c r="Y12" s="542"/>
      <c r="Z12" s="542"/>
      <c r="AA12" s="542"/>
      <c r="AB12" s="542"/>
      <c r="AC12" s="542"/>
      <c r="AD12" s="542"/>
      <c r="AE12" s="542"/>
      <c r="AF12" s="543"/>
    </row>
    <row r="13" spans="1:130" s="533" customFormat="1" ht="16.2" customHeight="1" thickBot="1" x14ac:dyDescent="0.35">
      <c r="A13" s="546" t="s">
        <v>1094</v>
      </c>
      <c r="B13" s="534"/>
      <c r="C13" s="534"/>
      <c r="D13" s="534"/>
      <c r="E13" s="1340"/>
      <c r="F13" s="534" t="s">
        <v>602</v>
      </c>
      <c r="G13" s="888"/>
      <c r="I13" s="537"/>
      <c r="J13" s="536"/>
      <c r="K13" s="537" t="s">
        <v>603</v>
      </c>
      <c r="L13" s="537"/>
      <c r="M13" s="536"/>
      <c r="N13" s="888"/>
      <c r="O13" s="537" t="s">
        <v>604</v>
      </c>
      <c r="P13" s="537"/>
      <c r="Q13" s="537"/>
      <c r="R13" s="536"/>
      <c r="S13" s="537" t="s">
        <v>605</v>
      </c>
      <c r="T13" s="51"/>
      <c r="U13" s="544"/>
      <c r="V13" s="544"/>
      <c r="W13" s="544"/>
      <c r="X13" s="544"/>
      <c r="Y13" s="544"/>
      <c r="Z13" s="544"/>
      <c r="AA13" s="544"/>
      <c r="AB13" s="544"/>
      <c r="AC13" s="544"/>
      <c r="AD13" s="544"/>
      <c r="AE13" s="544"/>
      <c r="AF13" s="545"/>
    </row>
    <row r="14" spans="1:130" s="533" customFormat="1" ht="3.9" customHeight="1" thickBot="1" x14ac:dyDescent="0.35">
      <c r="A14" s="547"/>
      <c r="B14" s="548"/>
      <c r="C14" s="548"/>
      <c r="D14" s="548"/>
      <c r="E14" s="889"/>
      <c r="F14" s="889"/>
      <c r="G14" s="889"/>
      <c r="H14" s="548"/>
      <c r="I14" s="688"/>
      <c r="J14" s="889"/>
      <c r="K14" s="688"/>
      <c r="L14" s="688"/>
      <c r="M14" s="889"/>
      <c r="N14" s="889"/>
      <c r="O14" s="688"/>
      <c r="P14" s="688"/>
      <c r="Q14" s="688"/>
      <c r="R14" s="889"/>
      <c r="S14" s="688"/>
      <c r="T14" s="549"/>
      <c r="U14" s="550"/>
      <c r="V14" s="550"/>
      <c r="W14" s="550"/>
      <c r="X14" s="550"/>
      <c r="Y14" s="550"/>
      <c r="Z14" s="550"/>
      <c r="AA14" s="550"/>
      <c r="AB14" s="550"/>
      <c r="AC14" s="550"/>
      <c r="AD14" s="550"/>
      <c r="AE14" s="550"/>
      <c r="AF14" s="551"/>
    </row>
    <row r="15" spans="1:130" s="533" customFormat="1" ht="3.6" customHeight="1" thickBot="1" x14ac:dyDescent="0.35">
      <c r="A15" s="534"/>
      <c r="B15" s="534"/>
      <c r="C15" s="534"/>
      <c r="D15" s="534"/>
      <c r="E15" s="534"/>
      <c r="F15" s="534"/>
      <c r="G15" s="534"/>
      <c r="H15" s="534"/>
      <c r="I15" s="539"/>
      <c r="J15" s="539"/>
      <c r="K15" s="539"/>
      <c r="L15" s="539"/>
      <c r="M15" s="539"/>
      <c r="N15" s="539"/>
      <c r="O15" s="539"/>
      <c r="P15" s="539"/>
      <c r="Q15" s="539"/>
      <c r="R15" s="539"/>
      <c r="S15" s="539"/>
      <c r="T15" s="51"/>
    </row>
    <row r="16" spans="1:130" s="533" customFormat="1" ht="16.5" customHeight="1" x14ac:dyDescent="0.3">
      <c r="A16" s="686"/>
      <c r="B16" s="540"/>
      <c r="C16" s="540"/>
      <c r="D16" s="540"/>
      <c r="E16" s="540"/>
      <c r="F16" s="689" t="s">
        <v>1145</v>
      </c>
      <c r="G16" s="540"/>
      <c r="H16" s="689" t="s">
        <v>1146</v>
      </c>
      <c r="I16" s="690"/>
      <c r="J16" s="690"/>
      <c r="K16" s="690"/>
      <c r="L16" s="690"/>
      <c r="M16" s="689" t="s">
        <v>1145</v>
      </c>
      <c r="N16" s="690"/>
      <c r="O16" s="689" t="s">
        <v>1146</v>
      </c>
      <c r="P16" s="690"/>
      <c r="Q16" s="690"/>
      <c r="R16" s="690"/>
      <c r="S16" s="690"/>
      <c r="T16" s="541"/>
      <c r="U16" s="542"/>
      <c r="V16" s="542"/>
      <c r="W16" s="542"/>
      <c r="X16" s="542"/>
      <c r="Y16" s="542"/>
      <c r="Z16" s="542"/>
      <c r="AA16" s="542"/>
      <c r="AB16" s="542"/>
      <c r="AC16" s="542"/>
      <c r="AD16" s="542"/>
      <c r="AE16" s="542"/>
      <c r="AF16" s="543"/>
    </row>
    <row r="17" spans="1:32" s="533" customFormat="1" ht="3.9" customHeight="1" thickBot="1" x14ac:dyDescent="0.35">
      <c r="A17" s="691"/>
      <c r="B17" s="534"/>
      <c r="C17" s="534"/>
      <c r="D17" s="534"/>
      <c r="E17" s="534"/>
      <c r="F17" s="534"/>
      <c r="G17" s="534"/>
      <c r="H17" s="534"/>
      <c r="I17" s="539"/>
      <c r="J17" s="539"/>
      <c r="K17" s="539"/>
      <c r="L17" s="539"/>
      <c r="M17" s="539"/>
      <c r="N17" s="539"/>
      <c r="O17" s="539"/>
      <c r="P17" s="539"/>
      <c r="Q17" s="539"/>
      <c r="R17" s="539"/>
      <c r="S17" s="539"/>
      <c r="T17" s="51"/>
      <c r="U17" s="544"/>
      <c r="V17" s="544"/>
      <c r="W17" s="544"/>
      <c r="X17" s="544"/>
      <c r="Y17" s="544"/>
      <c r="Z17" s="544"/>
      <c r="AA17" s="544"/>
      <c r="AB17" s="544"/>
      <c r="AC17" s="544"/>
      <c r="AD17" s="544"/>
      <c r="AE17" s="544"/>
      <c r="AF17" s="545"/>
    </row>
    <row r="18" spans="1:32" s="533" customFormat="1" ht="16.5" customHeight="1" thickBot="1" x14ac:dyDescent="0.35">
      <c r="A18" s="2862" t="s">
        <v>1147</v>
      </c>
      <c r="B18" s="2863"/>
      <c r="C18" s="2863"/>
      <c r="D18" s="2863"/>
      <c r="E18" s="888"/>
      <c r="F18" s="536"/>
      <c r="G18" s="888"/>
      <c r="H18" s="536"/>
      <c r="I18" s="534" t="s">
        <v>1142</v>
      </c>
      <c r="J18" s="51"/>
      <c r="K18" s="51"/>
      <c r="L18" s="544"/>
      <c r="M18" s="536"/>
      <c r="N18" s="534"/>
      <c r="O18" s="536"/>
      <c r="P18" s="537" t="s">
        <v>1140</v>
      </c>
      <c r="Q18" s="51"/>
      <c r="R18" s="51"/>
      <c r="S18" s="51"/>
      <c r="T18" s="51"/>
      <c r="U18" s="544"/>
      <c r="V18" s="544"/>
      <c r="W18" s="544"/>
      <c r="X18" s="544"/>
      <c r="Y18" s="544"/>
      <c r="Z18" s="544"/>
      <c r="AA18" s="544"/>
      <c r="AB18" s="544"/>
      <c r="AC18" s="544"/>
      <c r="AD18" s="544"/>
      <c r="AE18" s="544"/>
      <c r="AF18" s="545"/>
    </row>
    <row r="19" spans="1:32" s="533" customFormat="1" ht="5.0999999999999996" customHeight="1" thickBot="1" x14ac:dyDescent="0.35">
      <c r="A19" s="2862"/>
      <c r="B19" s="2863"/>
      <c r="C19" s="2863"/>
      <c r="D19" s="2863"/>
      <c r="E19" s="534"/>
      <c r="F19" s="534"/>
      <c r="G19" s="534"/>
      <c r="H19" s="534"/>
      <c r="I19" s="51"/>
      <c r="J19" s="51"/>
      <c r="K19" s="51"/>
      <c r="L19" s="51"/>
      <c r="M19" s="51"/>
      <c r="N19" s="51"/>
      <c r="O19" s="51"/>
      <c r="P19" s="51"/>
      <c r="Q19" s="51"/>
      <c r="R19" s="51"/>
      <c r="S19" s="51"/>
      <c r="T19" s="51"/>
      <c r="U19" s="544"/>
      <c r="V19" s="544"/>
      <c r="W19" s="544"/>
      <c r="X19" s="544"/>
      <c r="Y19" s="544"/>
      <c r="Z19" s="544"/>
      <c r="AA19" s="544"/>
      <c r="AB19" s="544"/>
      <c r="AC19" s="544"/>
      <c r="AD19" s="544"/>
      <c r="AE19" s="544"/>
      <c r="AF19" s="545"/>
    </row>
    <row r="20" spans="1:32" s="533" customFormat="1" ht="16.5" customHeight="1" thickBot="1" x14ac:dyDescent="0.35">
      <c r="A20" s="2862"/>
      <c r="B20" s="2863"/>
      <c r="C20" s="2863"/>
      <c r="D20" s="2863"/>
      <c r="E20" s="888"/>
      <c r="F20" s="536"/>
      <c r="G20" s="888"/>
      <c r="H20" s="536"/>
      <c r="I20" s="534" t="s">
        <v>1143</v>
      </c>
      <c r="J20" s="51"/>
      <c r="K20" s="51"/>
      <c r="L20" s="544"/>
      <c r="M20" s="1340"/>
      <c r="N20" s="534"/>
      <c r="O20" s="536"/>
      <c r="P20" s="537" t="s">
        <v>1141</v>
      </c>
      <c r="Q20" s="51"/>
      <c r="R20" s="51"/>
      <c r="S20" s="51"/>
      <c r="T20" s="51"/>
      <c r="U20" s="544"/>
      <c r="V20" s="544"/>
      <c r="W20" s="544"/>
      <c r="X20" s="544"/>
      <c r="Y20" s="544"/>
      <c r="Z20" s="544"/>
      <c r="AA20" s="544"/>
      <c r="AB20" s="544"/>
      <c r="AC20" s="544"/>
      <c r="AD20" s="544"/>
      <c r="AE20" s="544"/>
      <c r="AF20" s="545"/>
    </row>
    <row r="21" spans="1:32" s="533" customFormat="1" ht="5.0999999999999996" customHeight="1" thickBot="1" x14ac:dyDescent="0.35">
      <c r="A21" s="546"/>
      <c r="B21" s="534"/>
      <c r="C21" s="534"/>
      <c r="D21" s="534"/>
      <c r="E21" s="534"/>
      <c r="F21" s="534"/>
      <c r="G21" s="534"/>
      <c r="H21" s="534"/>
      <c r="I21" s="51"/>
      <c r="J21" s="51"/>
      <c r="K21" s="51"/>
      <c r="L21" s="51"/>
      <c r="M21" s="51"/>
      <c r="N21" s="51"/>
      <c r="O21" s="51"/>
      <c r="P21" s="51"/>
      <c r="Q21" s="51"/>
      <c r="R21" s="51"/>
      <c r="S21" s="51"/>
      <c r="T21" s="51"/>
      <c r="U21" s="544"/>
      <c r="V21" s="544"/>
      <c r="W21" s="544"/>
      <c r="X21" s="544"/>
      <c r="Y21" s="544"/>
      <c r="Z21" s="544"/>
      <c r="AA21" s="544"/>
      <c r="AB21" s="544"/>
      <c r="AC21" s="544"/>
      <c r="AD21" s="544"/>
      <c r="AE21" s="544"/>
      <c r="AF21" s="545"/>
    </row>
    <row r="22" spans="1:32" s="533" customFormat="1" ht="16.5" customHeight="1" thickBot="1" x14ac:dyDescent="0.35">
      <c r="A22" s="546"/>
      <c r="B22" s="534"/>
      <c r="C22" s="534"/>
      <c r="D22" s="534"/>
      <c r="E22" s="888"/>
      <c r="F22" s="536"/>
      <c r="G22" s="888"/>
      <c r="H22" s="536"/>
      <c r="I22" s="534" t="s">
        <v>1144</v>
      </c>
      <c r="J22" s="51"/>
      <c r="K22" s="51"/>
      <c r="L22" s="51"/>
      <c r="M22" s="51"/>
      <c r="N22" s="51"/>
      <c r="O22" s="1159"/>
      <c r="P22" s="51"/>
      <c r="Q22" s="51"/>
      <c r="R22" s="51"/>
      <c r="S22" s="51"/>
      <c r="T22" s="51"/>
      <c r="U22" s="544"/>
      <c r="V22" s="544"/>
      <c r="W22" s="544"/>
      <c r="X22" s="544"/>
      <c r="Y22" s="544"/>
      <c r="Z22" s="544"/>
      <c r="AA22" s="544"/>
      <c r="AB22" s="544"/>
      <c r="AC22" s="544"/>
      <c r="AD22" s="544"/>
      <c r="AE22" s="544"/>
      <c r="AF22" s="545"/>
    </row>
    <row r="23" spans="1:32" s="533" customFormat="1" ht="3.9" customHeight="1" thickBot="1" x14ac:dyDescent="0.35">
      <c r="A23" s="547"/>
      <c r="B23" s="548"/>
      <c r="C23" s="548"/>
      <c r="D23" s="548"/>
      <c r="E23" s="889"/>
      <c r="F23" s="889"/>
      <c r="G23" s="889"/>
      <c r="H23" s="548"/>
      <c r="I23" s="548"/>
      <c r="J23" s="549"/>
      <c r="K23" s="549"/>
      <c r="L23" s="549"/>
      <c r="M23" s="549"/>
      <c r="N23" s="549"/>
      <c r="O23" s="549"/>
      <c r="P23" s="549"/>
      <c r="Q23" s="549"/>
      <c r="R23" s="549"/>
      <c r="S23" s="549"/>
      <c r="T23" s="549"/>
      <c r="U23" s="550"/>
      <c r="V23" s="550"/>
      <c r="W23" s="550"/>
      <c r="X23" s="550"/>
      <c r="Y23" s="550"/>
      <c r="Z23" s="550"/>
      <c r="AA23" s="550"/>
      <c r="AB23" s="550"/>
      <c r="AC23" s="550"/>
      <c r="AD23" s="550"/>
      <c r="AE23" s="550"/>
      <c r="AF23" s="551"/>
    </row>
    <row r="24" spans="1:32" s="533" customFormat="1" ht="3.9" customHeight="1" thickBot="1" x14ac:dyDescent="0.35">
      <c r="A24" s="552"/>
      <c r="B24" s="534"/>
      <c r="C24" s="534"/>
      <c r="D24" s="534"/>
      <c r="E24" s="534"/>
      <c r="F24" s="534"/>
      <c r="G24" s="534"/>
      <c r="H24" s="534"/>
      <c r="I24" s="539"/>
      <c r="J24" s="539"/>
      <c r="K24" s="539"/>
      <c r="L24" s="539"/>
      <c r="M24" s="539"/>
      <c r="N24" s="539"/>
      <c r="O24" s="539"/>
      <c r="P24" s="539"/>
      <c r="Q24" s="539"/>
      <c r="R24" s="539"/>
      <c r="S24" s="539"/>
      <c r="T24" s="51"/>
    </row>
    <row r="25" spans="1:32" s="533" customFormat="1" ht="3.9" customHeight="1" thickBot="1" x14ac:dyDescent="0.35">
      <c r="A25" s="553"/>
      <c r="B25" s="540"/>
      <c r="C25" s="540"/>
      <c r="D25" s="540"/>
      <c r="E25" s="540"/>
      <c r="F25" s="540"/>
      <c r="G25" s="540"/>
      <c r="H25" s="540"/>
      <c r="I25" s="690"/>
      <c r="J25" s="690"/>
      <c r="K25" s="690"/>
      <c r="L25" s="690"/>
      <c r="M25" s="690"/>
      <c r="N25" s="690"/>
      <c r="O25" s="690"/>
      <c r="P25" s="690"/>
      <c r="Q25" s="690"/>
      <c r="R25" s="690"/>
      <c r="S25" s="690"/>
      <c r="T25" s="541"/>
      <c r="U25" s="542"/>
      <c r="V25" s="542"/>
      <c r="W25" s="542"/>
      <c r="X25" s="542"/>
      <c r="Y25" s="542"/>
      <c r="Z25" s="542"/>
      <c r="AA25" s="542"/>
      <c r="AB25" s="542"/>
      <c r="AC25" s="542"/>
      <c r="AD25" s="542"/>
      <c r="AE25" s="542"/>
      <c r="AF25" s="543"/>
    </row>
    <row r="26" spans="1:32" s="533" customFormat="1" ht="16.5" customHeight="1" thickBot="1" x14ac:dyDescent="0.35">
      <c r="A26" s="2866" t="s">
        <v>1481</v>
      </c>
      <c r="B26" s="2867"/>
      <c r="C26" s="2867"/>
      <c r="D26" s="2868"/>
      <c r="E26" s="536"/>
      <c r="F26" s="534" t="s">
        <v>606</v>
      </c>
      <c r="G26" s="888"/>
      <c r="H26" s="544"/>
      <c r="I26" s="51"/>
      <c r="J26" s="51"/>
      <c r="K26" s="544"/>
      <c r="L26" s="1340"/>
      <c r="M26" s="537" t="s">
        <v>1284</v>
      </c>
      <c r="N26" s="51"/>
      <c r="O26" s="51"/>
      <c r="P26" s="51"/>
      <c r="Q26" s="51"/>
      <c r="R26" s="51"/>
      <c r="S26" s="51"/>
      <c r="T26" s="51"/>
      <c r="U26" s="544"/>
      <c r="V26" s="544"/>
      <c r="W26" s="544"/>
      <c r="X26" s="544"/>
      <c r="Y26" s="544"/>
      <c r="Z26" s="544"/>
      <c r="AA26" s="544"/>
      <c r="AB26" s="544"/>
      <c r="AC26" s="544"/>
      <c r="AD26" s="544"/>
      <c r="AE26" s="544"/>
      <c r="AF26" s="545"/>
    </row>
    <row r="27" spans="1:32" s="533" customFormat="1" ht="5.0999999999999996" customHeight="1" thickBot="1" x14ac:dyDescent="0.35">
      <c r="A27" s="546"/>
      <c r="B27" s="534"/>
      <c r="C27" s="534"/>
      <c r="D27" s="534"/>
      <c r="E27" s="534"/>
      <c r="F27" s="534"/>
      <c r="G27" s="534"/>
      <c r="H27" s="534"/>
      <c r="I27" s="51"/>
      <c r="J27" s="51"/>
      <c r="K27" s="51"/>
      <c r="L27" s="51"/>
      <c r="M27" s="51"/>
      <c r="N27" s="51"/>
      <c r="O27" s="51"/>
      <c r="P27" s="51"/>
      <c r="Q27" s="51"/>
      <c r="R27" s="51"/>
      <c r="S27" s="51"/>
      <c r="T27" s="51"/>
      <c r="U27" s="544"/>
      <c r="V27" s="544"/>
      <c r="W27" s="544"/>
      <c r="X27" s="544"/>
      <c r="Y27" s="544"/>
      <c r="Z27" s="544"/>
      <c r="AA27" s="544"/>
      <c r="AB27" s="544"/>
      <c r="AC27" s="544"/>
      <c r="AD27" s="544"/>
      <c r="AE27" s="544"/>
      <c r="AF27" s="545"/>
    </row>
    <row r="28" spans="1:32" s="533" customFormat="1" ht="16.5" customHeight="1" thickBot="1" x14ac:dyDescent="0.35">
      <c r="A28" s="546"/>
      <c r="B28" s="534"/>
      <c r="C28" s="534"/>
      <c r="D28" s="534"/>
      <c r="E28" s="536"/>
      <c r="F28" s="534" t="s">
        <v>607</v>
      </c>
      <c r="G28" s="888"/>
      <c r="H28" s="544"/>
      <c r="I28" s="51"/>
      <c r="J28" s="51"/>
      <c r="K28" s="51"/>
      <c r="L28" s="536"/>
      <c r="M28" s="537" t="s">
        <v>1285</v>
      </c>
      <c r="N28" s="51"/>
      <c r="O28" s="51"/>
      <c r="P28" s="51"/>
      <c r="Q28" s="51"/>
      <c r="R28" s="51"/>
      <c r="S28" s="51"/>
      <c r="T28" s="51"/>
      <c r="U28" s="544"/>
      <c r="V28" s="544"/>
      <c r="W28" s="544"/>
      <c r="X28" s="544"/>
      <c r="Y28" s="544"/>
      <c r="Z28" s="544"/>
      <c r="AA28" s="544"/>
      <c r="AB28" s="544"/>
      <c r="AC28" s="544"/>
      <c r="AD28" s="544"/>
      <c r="AE28" s="544"/>
      <c r="AF28" s="545"/>
    </row>
    <row r="29" spans="1:32" s="533" customFormat="1" ht="5.0999999999999996" customHeight="1" thickBot="1" x14ac:dyDescent="0.35">
      <c r="A29" s="546"/>
      <c r="B29" s="534"/>
      <c r="C29" s="534"/>
      <c r="D29" s="534"/>
      <c r="E29" s="534"/>
      <c r="F29" s="534"/>
      <c r="G29" s="534"/>
      <c r="H29" s="534"/>
      <c r="I29" s="51"/>
      <c r="J29" s="51"/>
      <c r="K29" s="51"/>
      <c r="L29" s="51"/>
      <c r="M29" s="51"/>
      <c r="N29" s="51"/>
      <c r="O29" s="51"/>
      <c r="P29" s="51"/>
      <c r="Q29" s="51"/>
      <c r="R29" s="51"/>
      <c r="S29" s="51"/>
      <c r="T29" s="51"/>
      <c r="U29" s="544"/>
      <c r="V29" s="544"/>
      <c r="W29" s="544"/>
      <c r="X29" s="544"/>
      <c r="Y29" s="544"/>
      <c r="Z29" s="544"/>
      <c r="AA29" s="544"/>
      <c r="AB29" s="544"/>
      <c r="AC29" s="544"/>
      <c r="AD29" s="544"/>
      <c r="AE29" s="544"/>
      <c r="AF29" s="545"/>
    </row>
    <row r="30" spans="1:32" s="533" customFormat="1" ht="16.5" customHeight="1" thickBot="1" x14ac:dyDescent="0.35">
      <c r="A30" s="691"/>
      <c r="B30" s="534"/>
      <c r="C30" s="534"/>
      <c r="D30" s="534"/>
      <c r="E30" s="536"/>
      <c r="F30" s="534" t="s">
        <v>1286</v>
      </c>
      <c r="G30" s="888"/>
      <c r="H30" s="544"/>
      <c r="I30" s="51" t="s">
        <v>608</v>
      </c>
      <c r="J30" s="3861"/>
      <c r="K30" s="3861"/>
      <c r="L30" s="3861"/>
      <c r="M30" s="3861"/>
      <c r="N30" s="3861"/>
      <c r="O30" s="3861"/>
      <c r="P30" s="51"/>
      <c r="Q30" s="51"/>
      <c r="R30" s="51"/>
      <c r="S30" s="51"/>
      <c r="T30" s="51"/>
      <c r="U30" s="544"/>
      <c r="V30" s="544"/>
      <c r="W30" s="544"/>
      <c r="X30" s="544"/>
      <c r="Y30" s="544"/>
      <c r="Z30" s="544"/>
      <c r="AA30" s="544"/>
      <c r="AB30" s="544"/>
      <c r="AC30" s="544"/>
      <c r="AD30" s="544"/>
      <c r="AE30" s="544"/>
      <c r="AF30" s="545"/>
    </row>
    <row r="31" spans="1:32" s="533" customFormat="1" ht="3.9" customHeight="1" thickBot="1" x14ac:dyDescent="0.35">
      <c r="A31" s="554"/>
      <c r="B31" s="548"/>
      <c r="C31" s="548"/>
      <c r="D31" s="548"/>
      <c r="E31" s="889"/>
      <c r="F31" s="548"/>
      <c r="G31" s="889"/>
      <c r="H31" s="548"/>
      <c r="I31" s="692"/>
      <c r="J31" s="892"/>
      <c r="K31" s="892"/>
      <c r="L31" s="892"/>
      <c r="M31" s="892"/>
      <c r="N31" s="892"/>
      <c r="O31" s="892"/>
      <c r="P31" s="549"/>
      <c r="Q31" s="549"/>
      <c r="R31" s="549"/>
      <c r="S31" s="549"/>
      <c r="T31" s="549"/>
      <c r="U31" s="550"/>
      <c r="V31" s="550"/>
      <c r="W31" s="550"/>
      <c r="X31" s="550"/>
      <c r="Y31" s="550"/>
      <c r="Z31" s="550"/>
      <c r="AA31" s="550"/>
      <c r="AB31" s="550"/>
      <c r="AC31" s="550"/>
      <c r="AD31" s="550"/>
      <c r="AE31" s="550"/>
      <c r="AF31" s="551"/>
    </row>
    <row r="32" spans="1:32" s="533" customFormat="1" ht="3.9" customHeight="1" x14ac:dyDescent="0.3">
      <c r="A32" s="534"/>
      <c r="B32" s="534"/>
      <c r="C32" s="534"/>
      <c r="D32" s="534"/>
      <c r="E32" s="888"/>
      <c r="F32" s="888"/>
      <c r="G32" s="888"/>
      <c r="H32" s="534"/>
      <c r="I32" s="539"/>
      <c r="J32" s="893"/>
      <c r="K32" s="893"/>
      <c r="L32" s="893"/>
      <c r="M32" s="893"/>
      <c r="N32" s="893"/>
      <c r="O32" s="893"/>
      <c r="P32" s="539"/>
      <c r="Q32" s="51"/>
      <c r="R32" s="51"/>
      <c r="S32" s="51"/>
      <c r="T32" s="51"/>
      <c r="U32" s="544"/>
      <c r="V32" s="544"/>
      <c r="W32" s="544"/>
      <c r="X32" s="544"/>
      <c r="Y32" s="544"/>
      <c r="Z32" s="544"/>
      <c r="AA32" s="544"/>
      <c r="AB32" s="544"/>
      <c r="AC32" s="544"/>
      <c r="AD32" s="544"/>
      <c r="AE32" s="544"/>
      <c r="AF32" s="544"/>
    </row>
    <row r="33" spans="1:94" s="533" customFormat="1" ht="15" customHeight="1" x14ac:dyDescent="0.3">
      <c r="A33" s="3862" t="s">
        <v>2606</v>
      </c>
      <c r="B33" s="3862"/>
      <c r="C33" s="3862"/>
      <c r="D33" s="3863"/>
      <c r="E33" s="556"/>
      <c r="F33" s="557"/>
      <c r="G33" s="557"/>
      <c r="H33" s="557"/>
      <c r="I33" s="2606"/>
      <c r="J33" s="2606"/>
      <c r="K33" s="2606"/>
      <c r="L33" s="2606"/>
      <c r="M33" s="2606"/>
      <c r="N33" s="2607"/>
      <c r="O33" s="2606"/>
      <c r="P33" s="2606"/>
      <c r="Q33" s="2606"/>
      <c r="R33" s="2606"/>
      <c r="S33" s="2606"/>
      <c r="T33" s="2606"/>
      <c r="U33" s="2606"/>
      <c r="V33" s="2606"/>
      <c r="W33" s="2606"/>
      <c r="X33" s="2606"/>
      <c r="Y33" s="2606"/>
      <c r="Z33" s="2606"/>
      <c r="AA33" s="2606"/>
      <c r="AB33" s="2606"/>
      <c r="AC33" s="2606"/>
      <c r="AD33" s="2608"/>
      <c r="AE33" s="2935" t="s">
        <v>578</v>
      </c>
      <c r="AF33" s="555"/>
    </row>
    <row r="34" spans="1:94" s="533" customFormat="1" x14ac:dyDescent="0.3">
      <c r="A34" s="3862"/>
      <c r="B34" s="3862"/>
      <c r="C34" s="3862"/>
      <c r="D34" s="3863"/>
      <c r="E34" s="2865" t="s">
        <v>577</v>
      </c>
      <c r="F34" s="2865"/>
      <c r="G34" s="2865"/>
      <c r="H34" s="2865"/>
      <c r="I34" s="1367"/>
      <c r="J34" s="1367"/>
      <c r="K34" s="1367"/>
      <c r="L34" s="1367"/>
      <c r="M34" s="558"/>
      <c r="N34" s="890"/>
      <c r="O34" s="558"/>
      <c r="P34" s="558"/>
      <c r="Q34" s="558"/>
      <c r="R34" s="558"/>
      <c r="S34" s="558"/>
      <c r="T34" s="558"/>
      <c r="U34" s="558"/>
      <c r="V34" s="558"/>
      <c r="W34" s="558"/>
      <c r="X34" s="558"/>
      <c r="Y34" s="558"/>
      <c r="Z34" s="558"/>
      <c r="AA34" s="558"/>
      <c r="AB34" s="558"/>
      <c r="AC34" s="558"/>
      <c r="AD34" s="558"/>
      <c r="AE34" s="2936"/>
      <c r="AF34" s="555"/>
    </row>
    <row r="35" spans="1:94" s="533" customFormat="1" ht="18.600000000000001" customHeight="1" x14ac:dyDescent="0.3">
      <c r="A35" s="3864"/>
      <c r="B35" s="3864"/>
      <c r="C35" s="3864"/>
      <c r="D35" s="3865"/>
      <c r="E35" s="2943" t="s">
        <v>1014</v>
      </c>
      <c r="F35" s="2944"/>
      <c r="G35" s="2944"/>
      <c r="H35" s="2945"/>
      <c r="I35" s="559"/>
      <c r="J35" s="559"/>
      <c r="K35" s="559"/>
      <c r="L35" s="559"/>
      <c r="M35" s="559"/>
      <c r="N35" s="891"/>
      <c r="O35" s="559"/>
      <c r="P35" s="559"/>
      <c r="Q35" s="559"/>
      <c r="R35" s="559"/>
      <c r="S35" s="559"/>
      <c r="T35" s="559"/>
      <c r="U35" s="559"/>
      <c r="V35" s="559"/>
      <c r="W35" s="559"/>
      <c r="X35" s="559"/>
      <c r="Y35" s="559"/>
      <c r="Z35" s="559"/>
      <c r="AA35" s="559"/>
      <c r="AB35" s="559"/>
      <c r="AC35" s="559"/>
      <c r="AD35" s="559"/>
      <c r="AE35" s="2937"/>
      <c r="AF35" s="555"/>
    </row>
    <row r="36" spans="1:94" s="533" customFormat="1" x14ac:dyDescent="0.3">
      <c r="A36" s="2941" t="s">
        <v>575</v>
      </c>
      <c r="B36" s="2941"/>
      <c r="C36" s="2941"/>
      <c r="D36" s="2941"/>
      <c r="E36" s="2942" t="s">
        <v>576</v>
      </c>
      <c r="F36" s="2942"/>
      <c r="G36" s="2942"/>
      <c r="H36" s="2865"/>
      <c r="I36" s="559"/>
      <c r="J36" s="559"/>
      <c r="K36" s="559"/>
      <c r="L36" s="559"/>
      <c r="M36" s="559"/>
      <c r="N36" s="891"/>
      <c r="O36" s="559"/>
      <c r="P36" s="559"/>
      <c r="Q36" s="559"/>
      <c r="R36" s="559"/>
      <c r="S36" s="559"/>
      <c r="T36" s="559"/>
      <c r="U36" s="559"/>
      <c r="V36" s="559"/>
      <c r="W36" s="559"/>
      <c r="X36" s="559"/>
      <c r="Y36" s="559"/>
      <c r="Z36" s="559"/>
      <c r="AA36" s="559"/>
      <c r="AB36" s="559"/>
      <c r="AC36" s="559"/>
      <c r="AD36" s="559"/>
      <c r="AE36" s="560">
        <f>SUM(I36:AD36)</f>
        <v>0</v>
      </c>
      <c r="AF36" s="555"/>
    </row>
    <row r="37" spans="1:94" s="533" customFormat="1" ht="14.25" customHeight="1" x14ac:dyDescent="0.3">
      <c r="A37" s="2499" t="s">
        <v>571</v>
      </c>
      <c r="B37" s="2499" t="s">
        <v>1062</v>
      </c>
      <c r="C37" s="2948" t="s">
        <v>469</v>
      </c>
      <c r="D37" s="2499" t="s">
        <v>570</v>
      </c>
      <c r="E37" s="3868"/>
      <c r="F37" s="3869"/>
      <c r="G37" s="3869"/>
      <c r="H37" s="3870"/>
      <c r="I37" s="2941" t="s">
        <v>574</v>
      </c>
      <c r="J37" s="2941"/>
      <c r="K37" s="2941"/>
      <c r="L37" s="2941"/>
      <c r="M37" s="2941"/>
      <c r="N37" s="2949"/>
      <c r="O37" s="2941"/>
      <c r="P37" s="2941"/>
      <c r="Q37" s="2941"/>
      <c r="R37" s="2941"/>
      <c r="S37" s="2941"/>
      <c r="T37" s="2941"/>
      <c r="U37" s="2941"/>
      <c r="V37" s="2941"/>
      <c r="W37" s="2941"/>
      <c r="X37" s="2941"/>
      <c r="Y37" s="2941"/>
      <c r="Z37" s="2941"/>
      <c r="AA37" s="2941"/>
      <c r="AB37" s="2941"/>
      <c r="AC37" s="2941"/>
      <c r="AD37" s="2941"/>
      <c r="AE37" s="2852" t="s">
        <v>573</v>
      </c>
      <c r="AF37" s="2852" t="s">
        <v>2512</v>
      </c>
    </row>
    <row r="38" spans="1:94" s="533" customFormat="1" ht="24.75" customHeight="1" x14ac:dyDescent="0.3">
      <c r="A38" s="2499"/>
      <c r="B38" s="2499"/>
      <c r="C38" s="2948"/>
      <c r="D38" s="2499"/>
      <c r="E38" s="3871"/>
      <c r="F38" s="3872"/>
      <c r="G38" s="3872"/>
      <c r="H38" s="3873"/>
      <c r="I38" s="2941"/>
      <c r="J38" s="2941"/>
      <c r="K38" s="2941"/>
      <c r="L38" s="2941"/>
      <c r="M38" s="2941"/>
      <c r="N38" s="2950"/>
      <c r="O38" s="2941"/>
      <c r="P38" s="2941"/>
      <c r="Q38" s="2941"/>
      <c r="R38" s="2941"/>
      <c r="S38" s="2941"/>
      <c r="T38" s="2941"/>
      <c r="U38" s="2941"/>
      <c r="V38" s="2941"/>
      <c r="W38" s="2941"/>
      <c r="X38" s="2941"/>
      <c r="Y38" s="2941"/>
      <c r="Z38" s="2941"/>
      <c r="AA38" s="2941"/>
      <c r="AB38" s="2941"/>
      <c r="AC38" s="2941"/>
      <c r="AD38" s="2941"/>
      <c r="AE38" s="2852"/>
      <c r="AF38" s="2852"/>
    </row>
    <row r="39" spans="1:94" s="533" customFormat="1" ht="14.4" x14ac:dyDescent="0.3">
      <c r="A39" s="1368"/>
      <c r="B39" s="559"/>
      <c r="C39" s="559"/>
      <c r="D39" s="562"/>
      <c r="E39" s="3871"/>
      <c r="F39" s="3872"/>
      <c r="G39" s="3872"/>
      <c r="H39" s="3873"/>
      <c r="I39" s="559"/>
      <c r="J39" s="559"/>
      <c r="K39" s="559"/>
      <c r="L39" s="559"/>
      <c r="M39" s="559"/>
      <c r="N39" s="891"/>
      <c r="O39" s="559"/>
      <c r="P39" s="559"/>
      <c r="Q39" s="559"/>
      <c r="R39" s="559"/>
      <c r="S39" s="559"/>
      <c r="T39" s="559"/>
      <c r="U39" s="559"/>
      <c r="V39" s="559"/>
      <c r="W39" s="559"/>
      <c r="X39" s="559"/>
      <c r="Y39" s="559"/>
      <c r="Z39" s="559"/>
      <c r="AA39" s="559"/>
      <c r="AB39" s="559"/>
      <c r="AC39" s="559"/>
      <c r="AD39" s="559"/>
      <c r="AE39" s="563">
        <f t="shared" ref="AE39:AE68" si="0">(I39*I$36+J39*J$36+K39*K$36+L39*L$36+M39*M$36+O39*O$36+P39*P$36+Q39*Q$36+R39*R$36+S39*S$36+T39*T$36+U39*U$36+V39*V$36+W39*W$36+X39*X$36+Y39*Y$36+Z39*Z$36+AA39*AA$36+AB39*AB$36+AC39*AC$36+AD39*AD$36)</f>
        <v>0</v>
      </c>
      <c r="AF39" s="563">
        <f>AE39*D39</f>
        <v>0</v>
      </c>
      <c r="AM39"/>
      <c r="AN39"/>
      <c r="AO39"/>
      <c r="AP39"/>
      <c r="AQ39"/>
      <c r="AR39"/>
      <c r="AS39"/>
      <c r="AT39"/>
      <c r="AU39"/>
      <c r="AV39"/>
      <c r="AW39"/>
      <c r="AX39"/>
      <c r="AY39"/>
      <c r="AZ39"/>
      <c r="BA39" s="445"/>
      <c r="BB39" s="445"/>
      <c r="BC39" s="445"/>
      <c r="BD39" s="445"/>
      <c r="BE39" s="445"/>
      <c r="BF39" s="445"/>
      <c r="BG39" s="445"/>
      <c r="BH39" s="445"/>
      <c r="BI39" s="445"/>
      <c r="BJ39" s="445"/>
      <c r="BK39" s="445"/>
      <c r="BL39" s="445"/>
      <c r="BM39" s="445"/>
      <c r="BN39" s="445"/>
      <c r="BO39" s="445"/>
      <c r="BP39" s="451"/>
      <c r="BQ39" s="451"/>
      <c r="BR39" s="451"/>
      <c r="BS39" s="445"/>
      <c r="BT39" s="445"/>
      <c r="BU39" s="445"/>
      <c r="BV39" s="847"/>
      <c r="BW39" s="847"/>
      <c r="BX39" s="847"/>
      <c r="BY39" s="847"/>
      <c r="BZ39" s="847"/>
      <c r="CA39" s="847"/>
      <c r="CB39" s="847"/>
      <c r="CC39" s="847"/>
      <c r="CD39" s="847"/>
      <c r="CE39" s="847"/>
      <c r="CF39" s="847"/>
      <c r="CG39" s="847"/>
      <c r="CH39" s="847"/>
      <c r="CI39" s="847"/>
      <c r="CJ39" s="847"/>
      <c r="CK39" s="847"/>
      <c r="CL39" s="1332"/>
      <c r="CM39" s="1332"/>
      <c r="CN39" s="1332"/>
      <c r="CO39" s="445"/>
      <c r="CP39" s="460"/>
    </row>
    <row r="40" spans="1:94" s="533" customFormat="1" ht="14.4" x14ac:dyDescent="0.3">
      <c r="A40" s="1368"/>
      <c r="B40" s="559"/>
      <c r="C40" s="559"/>
      <c r="D40" s="562"/>
      <c r="E40" s="3871"/>
      <c r="F40" s="3872"/>
      <c r="G40" s="3872"/>
      <c r="H40" s="3873"/>
      <c r="I40" s="559"/>
      <c r="J40" s="559"/>
      <c r="K40" s="559"/>
      <c r="L40" s="559"/>
      <c r="M40" s="559"/>
      <c r="N40" s="891"/>
      <c r="O40" s="559"/>
      <c r="P40" s="559"/>
      <c r="Q40" s="559"/>
      <c r="R40" s="559"/>
      <c r="S40" s="559"/>
      <c r="T40" s="559"/>
      <c r="U40" s="559"/>
      <c r="V40" s="559"/>
      <c r="W40" s="559"/>
      <c r="X40" s="559"/>
      <c r="Y40" s="559"/>
      <c r="Z40" s="559"/>
      <c r="AA40" s="559"/>
      <c r="AB40" s="559"/>
      <c r="AC40" s="559"/>
      <c r="AD40" s="559"/>
      <c r="AE40" s="563">
        <f t="shared" si="0"/>
        <v>0</v>
      </c>
      <c r="AF40" s="563">
        <f t="shared" ref="AF40:AF66" si="1">AE40*D40</f>
        <v>0</v>
      </c>
      <c r="AM40"/>
      <c r="AN40"/>
      <c r="AO40"/>
      <c r="AP40"/>
      <c r="AQ40"/>
      <c r="AR40"/>
      <c r="AS40"/>
      <c r="AT40"/>
      <c r="AU40"/>
      <c r="AV40"/>
      <c r="AW40"/>
      <c r="AX40"/>
      <c r="AY40"/>
      <c r="AZ40"/>
    </row>
    <row r="41" spans="1:94" s="533" customFormat="1" ht="14.4" x14ac:dyDescent="0.3">
      <c r="A41" s="1368"/>
      <c r="B41" s="559"/>
      <c r="C41" s="559"/>
      <c r="D41" s="562"/>
      <c r="E41" s="3871"/>
      <c r="F41" s="3872"/>
      <c r="G41" s="3872"/>
      <c r="H41" s="3873"/>
      <c r="I41" s="559"/>
      <c r="J41" s="559"/>
      <c r="K41" s="559"/>
      <c r="L41" s="559"/>
      <c r="M41" s="559"/>
      <c r="N41" s="891"/>
      <c r="O41" s="559"/>
      <c r="P41" s="559"/>
      <c r="Q41" s="559"/>
      <c r="R41" s="559"/>
      <c r="S41" s="559"/>
      <c r="T41" s="559"/>
      <c r="U41" s="559"/>
      <c r="V41" s="559"/>
      <c r="W41" s="559"/>
      <c r="X41" s="559"/>
      <c r="Y41" s="559"/>
      <c r="Z41" s="559"/>
      <c r="AA41" s="559"/>
      <c r="AB41" s="559"/>
      <c r="AC41" s="559"/>
      <c r="AD41" s="559"/>
      <c r="AE41" s="563">
        <f t="shared" si="0"/>
        <v>0</v>
      </c>
      <c r="AF41" s="563">
        <f t="shared" si="1"/>
        <v>0</v>
      </c>
      <c r="AM41"/>
      <c r="AN41"/>
      <c r="AO41"/>
      <c r="AP41"/>
      <c r="AQ41"/>
      <c r="AR41"/>
      <c r="AS41"/>
      <c r="AT41"/>
      <c r="AU41"/>
      <c r="AV41"/>
      <c r="AW41"/>
      <c r="AX41"/>
      <c r="AY41"/>
      <c r="AZ41"/>
    </row>
    <row r="42" spans="1:94" s="533" customFormat="1" ht="14.4" x14ac:dyDescent="0.3">
      <c r="A42" s="561"/>
      <c r="B42" s="559"/>
      <c r="C42" s="559"/>
      <c r="D42" s="562"/>
      <c r="E42" s="3871"/>
      <c r="F42" s="3872"/>
      <c r="G42" s="3872"/>
      <c r="H42" s="3873"/>
      <c r="I42" s="559"/>
      <c r="J42" s="559"/>
      <c r="K42" s="559"/>
      <c r="L42" s="559"/>
      <c r="M42" s="559"/>
      <c r="N42" s="891"/>
      <c r="O42" s="559"/>
      <c r="P42" s="559"/>
      <c r="Q42" s="559"/>
      <c r="R42" s="559"/>
      <c r="S42" s="559"/>
      <c r="T42" s="559"/>
      <c r="U42" s="559"/>
      <c r="V42" s="559"/>
      <c r="W42" s="559"/>
      <c r="X42" s="559"/>
      <c r="Y42" s="559"/>
      <c r="Z42" s="559"/>
      <c r="AA42" s="559"/>
      <c r="AB42" s="559"/>
      <c r="AC42" s="559"/>
      <c r="AD42" s="559"/>
      <c r="AE42" s="563">
        <f t="shared" si="0"/>
        <v>0</v>
      </c>
      <c r="AF42" s="563">
        <f t="shared" si="1"/>
        <v>0</v>
      </c>
      <c r="AM42"/>
      <c r="AN42"/>
      <c r="AO42"/>
      <c r="AP42"/>
      <c r="AQ42"/>
      <c r="AR42"/>
      <c r="AS42"/>
      <c r="AT42"/>
      <c r="AU42"/>
      <c r="AV42"/>
      <c r="AW42"/>
      <c r="AX42"/>
      <c r="AY42"/>
      <c r="AZ42"/>
    </row>
    <row r="43" spans="1:94" s="533" customFormat="1" ht="14.4" x14ac:dyDescent="0.3">
      <c r="A43" s="561"/>
      <c r="B43" s="559"/>
      <c r="C43" s="559"/>
      <c r="D43" s="562"/>
      <c r="E43" s="3871"/>
      <c r="F43" s="3872"/>
      <c r="G43" s="3872"/>
      <c r="H43" s="3873"/>
      <c r="I43" s="559"/>
      <c r="J43" s="559"/>
      <c r="K43" s="559"/>
      <c r="L43" s="559"/>
      <c r="M43" s="559"/>
      <c r="N43" s="891"/>
      <c r="O43" s="559"/>
      <c r="P43" s="559"/>
      <c r="Q43" s="559"/>
      <c r="R43" s="559"/>
      <c r="S43" s="559"/>
      <c r="T43" s="559"/>
      <c r="U43" s="559"/>
      <c r="V43" s="559"/>
      <c r="W43" s="559"/>
      <c r="X43" s="559"/>
      <c r="Y43" s="559"/>
      <c r="Z43" s="559"/>
      <c r="AA43" s="559"/>
      <c r="AB43" s="559"/>
      <c r="AC43" s="559"/>
      <c r="AD43" s="559"/>
      <c r="AE43" s="563">
        <f t="shared" si="0"/>
        <v>0</v>
      </c>
      <c r="AF43" s="563">
        <f t="shared" si="1"/>
        <v>0</v>
      </c>
      <c r="AM43"/>
      <c r="AN43"/>
      <c r="AO43"/>
      <c r="AP43"/>
      <c r="AQ43"/>
      <c r="AR43"/>
      <c r="AS43"/>
      <c r="AT43"/>
      <c r="AU43"/>
      <c r="AV43"/>
      <c r="AW43"/>
      <c r="AX43"/>
      <c r="AY43"/>
      <c r="AZ43"/>
    </row>
    <row r="44" spans="1:94" s="533" customFormat="1" ht="14.4" x14ac:dyDescent="0.3">
      <c r="A44" s="561"/>
      <c r="B44" s="559"/>
      <c r="C44" s="559"/>
      <c r="D44" s="562"/>
      <c r="E44" s="3871"/>
      <c r="F44" s="3872"/>
      <c r="G44" s="3872"/>
      <c r="H44" s="3873"/>
      <c r="I44" s="559"/>
      <c r="J44" s="559"/>
      <c r="K44" s="559"/>
      <c r="L44" s="559"/>
      <c r="M44" s="559"/>
      <c r="N44" s="891"/>
      <c r="O44" s="559"/>
      <c r="P44" s="559"/>
      <c r="Q44" s="559"/>
      <c r="R44" s="559"/>
      <c r="S44" s="559"/>
      <c r="T44" s="559"/>
      <c r="U44" s="559"/>
      <c r="V44" s="559"/>
      <c r="W44" s="559"/>
      <c r="X44" s="559"/>
      <c r="Y44" s="559"/>
      <c r="Z44" s="559"/>
      <c r="AA44" s="559"/>
      <c r="AB44" s="559"/>
      <c r="AC44" s="559"/>
      <c r="AD44" s="559"/>
      <c r="AE44" s="563">
        <f t="shared" si="0"/>
        <v>0</v>
      </c>
      <c r="AF44" s="563">
        <f t="shared" si="1"/>
        <v>0</v>
      </c>
      <c r="AM44"/>
      <c r="AN44"/>
      <c r="AO44"/>
      <c r="AP44"/>
      <c r="AQ44"/>
      <c r="AR44"/>
      <c r="AS44"/>
      <c r="AT44"/>
      <c r="AU44"/>
      <c r="AV44"/>
      <c r="AW44"/>
      <c r="AX44"/>
      <c r="AY44"/>
      <c r="AZ44"/>
    </row>
    <row r="45" spans="1:94" s="533" customFormat="1" ht="14.4" x14ac:dyDescent="0.3">
      <c r="A45" s="561"/>
      <c r="B45" s="559"/>
      <c r="C45" s="559"/>
      <c r="D45" s="562"/>
      <c r="E45" s="3871"/>
      <c r="F45" s="3872"/>
      <c r="G45" s="3872"/>
      <c r="H45" s="3873"/>
      <c r="I45" s="559"/>
      <c r="J45" s="559"/>
      <c r="K45" s="559"/>
      <c r="L45" s="559"/>
      <c r="M45" s="559"/>
      <c r="N45" s="891"/>
      <c r="O45" s="559"/>
      <c r="P45" s="559"/>
      <c r="Q45" s="559"/>
      <c r="R45" s="559"/>
      <c r="S45" s="559"/>
      <c r="T45" s="559"/>
      <c r="U45" s="559"/>
      <c r="V45" s="559"/>
      <c r="W45" s="559"/>
      <c r="X45" s="559"/>
      <c r="Y45" s="559"/>
      <c r="Z45" s="559"/>
      <c r="AA45" s="559"/>
      <c r="AB45" s="559"/>
      <c r="AC45" s="559"/>
      <c r="AD45" s="559"/>
      <c r="AE45" s="563">
        <f t="shared" si="0"/>
        <v>0</v>
      </c>
      <c r="AF45" s="563">
        <f t="shared" si="1"/>
        <v>0</v>
      </c>
      <c r="AM45"/>
      <c r="AN45"/>
      <c r="AO45"/>
      <c r="AP45"/>
      <c r="AQ45"/>
      <c r="AR45"/>
      <c r="AS45"/>
      <c r="AT45"/>
      <c r="AU45"/>
      <c r="AV45"/>
      <c r="AW45"/>
      <c r="AX45"/>
      <c r="AY45"/>
      <c r="AZ45"/>
    </row>
    <row r="46" spans="1:94" s="533" customFormat="1" ht="14.4" x14ac:dyDescent="0.3">
      <c r="A46" s="561"/>
      <c r="B46" s="559"/>
      <c r="C46" s="559"/>
      <c r="D46" s="562"/>
      <c r="E46" s="3871"/>
      <c r="F46" s="3872"/>
      <c r="G46" s="3872"/>
      <c r="H46" s="3873"/>
      <c r="I46" s="559"/>
      <c r="J46" s="559"/>
      <c r="K46" s="559"/>
      <c r="L46" s="559"/>
      <c r="M46" s="559"/>
      <c r="N46" s="891"/>
      <c r="O46" s="559"/>
      <c r="P46" s="559"/>
      <c r="Q46" s="559"/>
      <c r="R46" s="559"/>
      <c r="S46" s="559"/>
      <c r="T46" s="559"/>
      <c r="U46" s="559"/>
      <c r="V46" s="559"/>
      <c r="W46" s="559"/>
      <c r="X46" s="559"/>
      <c r="Y46" s="559"/>
      <c r="Z46" s="559"/>
      <c r="AA46" s="559"/>
      <c r="AB46" s="559"/>
      <c r="AC46" s="559"/>
      <c r="AD46" s="559"/>
      <c r="AE46" s="563">
        <f t="shared" si="0"/>
        <v>0</v>
      </c>
      <c r="AF46" s="563">
        <f t="shared" si="1"/>
        <v>0</v>
      </c>
      <c r="AM46"/>
      <c r="AN46"/>
      <c r="AO46"/>
      <c r="AP46"/>
      <c r="AQ46"/>
      <c r="AR46"/>
      <c r="AS46"/>
      <c r="AT46"/>
      <c r="AU46"/>
      <c r="AV46"/>
      <c r="AW46"/>
      <c r="AX46"/>
      <c r="AY46"/>
      <c r="AZ46"/>
    </row>
    <row r="47" spans="1:94" s="533" customFormat="1" ht="14.4" x14ac:dyDescent="0.3">
      <c r="A47" s="561"/>
      <c r="B47" s="559"/>
      <c r="C47" s="559"/>
      <c r="D47" s="562"/>
      <c r="E47" s="3871"/>
      <c r="F47" s="3872"/>
      <c r="G47" s="3872"/>
      <c r="H47" s="3873"/>
      <c r="I47" s="559"/>
      <c r="J47" s="559"/>
      <c r="K47" s="559"/>
      <c r="L47" s="559"/>
      <c r="M47" s="559"/>
      <c r="N47" s="891"/>
      <c r="O47" s="559"/>
      <c r="P47" s="559"/>
      <c r="Q47" s="559"/>
      <c r="R47" s="559"/>
      <c r="S47" s="559"/>
      <c r="T47" s="559"/>
      <c r="U47" s="559"/>
      <c r="V47" s="559"/>
      <c r="W47" s="559"/>
      <c r="X47" s="559"/>
      <c r="Y47" s="559"/>
      <c r="Z47" s="559"/>
      <c r="AA47" s="559"/>
      <c r="AB47" s="559"/>
      <c r="AC47" s="559"/>
      <c r="AD47" s="559"/>
      <c r="AE47" s="563">
        <f t="shared" si="0"/>
        <v>0</v>
      </c>
      <c r="AF47" s="563">
        <f t="shared" si="1"/>
        <v>0</v>
      </c>
      <c r="AM47"/>
      <c r="AN47"/>
      <c r="AO47"/>
      <c r="AP47"/>
      <c r="AQ47"/>
      <c r="AR47"/>
      <c r="AS47"/>
      <c r="AT47"/>
      <c r="AU47"/>
      <c r="AV47"/>
      <c r="AW47"/>
      <c r="AX47"/>
      <c r="AY47"/>
      <c r="AZ47"/>
    </row>
    <row r="48" spans="1:94" s="533" customFormat="1" ht="12.75" customHeight="1" x14ac:dyDescent="0.3">
      <c r="A48" s="561"/>
      <c r="B48" s="559"/>
      <c r="C48" s="559"/>
      <c r="D48" s="562"/>
      <c r="E48" s="3871"/>
      <c r="F48" s="3872"/>
      <c r="G48" s="3872"/>
      <c r="H48" s="3873"/>
      <c r="I48" s="559"/>
      <c r="J48" s="559"/>
      <c r="K48" s="559"/>
      <c r="L48" s="559"/>
      <c r="M48" s="559"/>
      <c r="N48" s="891"/>
      <c r="O48" s="559"/>
      <c r="P48" s="559"/>
      <c r="Q48" s="559"/>
      <c r="R48" s="559"/>
      <c r="S48" s="559"/>
      <c r="T48" s="559"/>
      <c r="U48" s="559"/>
      <c r="V48" s="559"/>
      <c r="W48" s="559"/>
      <c r="X48" s="559"/>
      <c r="Y48" s="559"/>
      <c r="Z48" s="559"/>
      <c r="AA48" s="559"/>
      <c r="AB48" s="559"/>
      <c r="AC48" s="559"/>
      <c r="AD48" s="559"/>
      <c r="AE48" s="563">
        <f t="shared" si="0"/>
        <v>0</v>
      </c>
      <c r="AF48" s="563">
        <f t="shared" si="1"/>
        <v>0</v>
      </c>
      <c r="AM48"/>
      <c r="AN48"/>
      <c r="AO48"/>
      <c r="AP48"/>
      <c r="AQ48"/>
      <c r="AR48"/>
      <c r="AS48"/>
      <c r="AT48"/>
      <c r="AU48"/>
      <c r="AV48"/>
      <c r="AW48"/>
      <c r="AX48"/>
      <c r="AY48"/>
      <c r="AZ48"/>
    </row>
    <row r="49" spans="1:52" s="533" customFormat="1" ht="12.75" customHeight="1" x14ac:dyDescent="0.3">
      <c r="A49" s="561"/>
      <c r="B49" s="559"/>
      <c r="C49" s="559"/>
      <c r="D49" s="562"/>
      <c r="E49" s="3871"/>
      <c r="F49" s="3872"/>
      <c r="G49" s="3872"/>
      <c r="H49" s="3873"/>
      <c r="I49" s="559"/>
      <c r="J49" s="559"/>
      <c r="K49" s="559"/>
      <c r="L49" s="559"/>
      <c r="M49" s="559"/>
      <c r="N49" s="891"/>
      <c r="O49" s="559"/>
      <c r="P49" s="559"/>
      <c r="Q49" s="559"/>
      <c r="R49" s="559"/>
      <c r="S49" s="559"/>
      <c r="T49" s="559"/>
      <c r="U49" s="559"/>
      <c r="V49" s="559"/>
      <c r="W49" s="559"/>
      <c r="X49" s="559"/>
      <c r="Y49" s="559"/>
      <c r="Z49" s="559"/>
      <c r="AA49" s="559"/>
      <c r="AB49" s="559"/>
      <c r="AC49" s="559"/>
      <c r="AD49" s="559"/>
      <c r="AE49" s="563">
        <f>(I49*I$36+J49*J$36+K49*K$36+L49*L$36+M49*M$36+O49*O$36+P49*P$36+Q49*Q$36+R49*R$36+S49*S$36+T49*T$36+U49*U$36+V49*V$36+W49*W$36+X49*X$36+Y49*Y$36+Z49*Z$36+AA49*AA$36+AB49*AB$36+AC49*AC$36+AD49*AD$36)</f>
        <v>0</v>
      </c>
      <c r="AF49" s="563">
        <f>AE49*D49</f>
        <v>0</v>
      </c>
      <c r="AM49"/>
      <c r="AN49"/>
      <c r="AO49"/>
      <c r="AP49"/>
      <c r="AQ49"/>
      <c r="AR49"/>
      <c r="AS49"/>
      <c r="AT49"/>
      <c r="AU49"/>
      <c r="AV49"/>
      <c r="AW49"/>
      <c r="AX49"/>
      <c r="AY49"/>
      <c r="AZ49"/>
    </row>
    <row r="50" spans="1:52" s="533" customFormat="1" ht="12.75" customHeight="1" x14ac:dyDescent="0.3">
      <c r="A50" s="561"/>
      <c r="B50" s="559"/>
      <c r="C50" s="559"/>
      <c r="D50" s="562"/>
      <c r="E50" s="3871"/>
      <c r="F50" s="3872"/>
      <c r="G50" s="3872"/>
      <c r="H50" s="3873"/>
      <c r="I50" s="559"/>
      <c r="J50" s="559"/>
      <c r="K50" s="559"/>
      <c r="L50" s="559"/>
      <c r="M50" s="559"/>
      <c r="N50" s="891"/>
      <c r="O50" s="559"/>
      <c r="P50" s="559"/>
      <c r="Q50" s="559"/>
      <c r="R50" s="559"/>
      <c r="S50" s="559"/>
      <c r="T50" s="559"/>
      <c r="U50" s="559"/>
      <c r="V50" s="559"/>
      <c r="W50" s="559"/>
      <c r="X50" s="559"/>
      <c r="Y50" s="559"/>
      <c r="Z50" s="559"/>
      <c r="AA50" s="559"/>
      <c r="AB50" s="559"/>
      <c r="AC50" s="559"/>
      <c r="AD50" s="559"/>
      <c r="AE50" s="563">
        <f t="shared" si="0"/>
        <v>0</v>
      </c>
      <c r="AF50" s="563">
        <f t="shared" si="1"/>
        <v>0</v>
      </c>
      <c r="AM50"/>
      <c r="AN50"/>
      <c r="AO50"/>
      <c r="AP50"/>
      <c r="AQ50"/>
      <c r="AR50"/>
      <c r="AS50"/>
      <c r="AT50"/>
      <c r="AU50"/>
      <c r="AV50"/>
      <c r="AW50"/>
      <c r="AX50"/>
      <c r="AY50"/>
      <c r="AZ50"/>
    </row>
    <row r="51" spans="1:52" s="533" customFormat="1" ht="14.4" x14ac:dyDescent="0.3">
      <c r="A51" s="561"/>
      <c r="B51" s="559"/>
      <c r="C51" s="559"/>
      <c r="D51" s="562"/>
      <c r="E51" s="3871"/>
      <c r="F51" s="3872"/>
      <c r="G51" s="3872"/>
      <c r="H51" s="3873"/>
      <c r="I51" s="559"/>
      <c r="J51" s="559"/>
      <c r="K51" s="559"/>
      <c r="L51" s="559"/>
      <c r="M51" s="559"/>
      <c r="N51" s="891"/>
      <c r="O51" s="559"/>
      <c r="P51" s="559"/>
      <c r="Q51" s="559"/>
      <c r="R51" s="559"/>
      <c r="S51" s="559"/>
      <c r="T51" s="559"/>
      <c r="U51" s="559"/>
      <c r="V51" s="559"/>
      <c r="W51" s="559"/>
      <c r="X51" s="559"/>
      <c r="Y51" s="559"/>
      <c r="Z51" s="559"/>
      <c r="AA51" s="559"/>
      <c r="AB51" s="559"/>
      <c r="AC51" s="559"/>
      <c r="AD51" s="559"/>
      <c r="AE51" s="563">
        <f t="shared" si="0"/>
        <v>0</v>
      </c>
      <c r="AF51" s="563">
        <f t="shared" si="1"/>
        <v>0</v>
      </c>
      <c r="AM51"/>
      <c r="AN51"/>
      <c r="AO51"/>
      <c r="AP51"/>
      <c r="AQ51"/>
      <c r="AR51"/>
      <c r="AS51"/>
      <c r="AT51"/>
      <c r="AU51"/>
      <c r="AV51"/>
      <c r="AW51"/>
      <c r="AX51"/>
      <c r="AY51"/>
      <c r="AZ51"/>
    </row>
    <row r="52" spans="1:52" s="533" customFormat="1" ht="14.4" x14ac:dyDescent="0.3">
      <c r="A52" s="561"/>
      <c r="B52" s="559"/>
      <c r="C52" s="559"/>
      <c r="D52" s="562"/>
      <c r="E52" s="3871"/>
      <c r="F52" s="3872"/>
      <c r="G52" s="3872"/>
      <c r="H52" s="3873"/>
      <c r="I52" s="559"/>
      <c r="J52" s="559"/>
      <c r="K52" s="559"/>
      <c r="L52" s="559"/>
      <c r="M52" s="559"/>
      <c r="N52" s="891"/>
      <c r="O52" s="559"/>
      <c r="P52" s="559"/>
      <c r="Q52" s="559"/>
      <c r="R52" s="559"/>
      <c r="S52" s="559"/>
      <c r="T52" s="559"/>
      <c r="U52" s="559"/>
      <c r="V52" s="559"/>
      <c r="W52" s="559"/>
      <c r="X52" s="559"/>
      <c r="Y52" s="559"/>
      <c r="Z52" s="559"/>
      <c r="AA52" s="559"/>
      <c r="AB52" s="559"/>
      <c r="AC52" s="559"/>
      <c r="AD52" s="559"/>
      <c r="AE52" s="563">
        <f t="shared" si="0"/>
        <v>0</v>
      </c>
      <c r="AF52" s="563">
        <f t="shared" si="1"/>
        <v>0</v>
      </c>
      <c r="AM52"/>
      <c r="AN52"/>
      <c r="AO52"/>
      <c r="AP52"/>
      <c r="AQ52"/>
      <c r="AR52"/>
      <c r="AS52"/>
      <c r="AT52"/>
      <c r="AU52"/>
      <c r="AV52"/>
      <c r="AW52"/>
      <c r="AX52"/>
      <c r="AY52"/>
      <c r="AZ52"/>
    </row>
    <row r="53" spans="1:52" s="533" customFormat="1" ht="14.4" x14ac:dyDescent="0.3">
      <c r="A53" s="561"/>
      <c r="B53" s="559"/>
      <c r="C53" s="559"/>
      <c r="D53" s="562"/>
      <c r="E53" s="3871"/>
      <c r="F53" s="3872"/>
      <c r="G53" s="3872"/>
      <c r="H53" s="3873"/>
      <c r="I53" s="559"/>
      <c r="J53" s="559"/>
      <c r="K53" s="559"/>
      <c r="L53" s="559"/>
      <c r="M53" s="559"/>
      <c r="N53" s="891"/>
      <c r="O53" s="559"/>
      <c r="P53" s="559"/>
      <c r="Q53" s="559"/>
      <c r="R53" s="559"/>
      <c r="S53" s="559"/>
      <c r="T53" s="559"/>
      <c r="U53" s="559"/>
      <c r="V53" s="559"/>
      <c r="W53" s="559"/>
      <c r="X53" s="559"/>
      <c r="Y53" s="559"/>
      <c r="Z53" s="559"/>
      <c r="AA53" s="559"/>
      <c r="AB53" s="559"/>
      <c r="AC53" s="559"/>
      <c r="AD53" s="559"/>
      <c r="AE53" s="563">
        <f t="shared" si="0"/>
        <v>0</v>
      </c>
      <c r="AF53" s="563">
        <f t="shared" si="1"/>
        <v>0</v>
      </c>
      <c r="AM53"/>
      <c r="AN53"/>
      <c r="AO53"/>
      <c r="AP53"/>
      <c r="AQ53"/>
      <c r="AR53"/>
      <c r="AS53"/>
      <c r="AT53"/>
      <c r="AU53"/>
      <c r="AV53"/>
      <c r="AW53"/>
      <c r="AX53"/>
      <c r="AY53"/>
      <c r="AZ53"/>
    </row>
    <row r="54" spans="1:52" s="533" customFormat="1" ht="14.4" x14ac:dyDescent="0.3">
      <c r="A54" s="561"/>
      <c r="B54" s="559"/>
      <c r="C54" s="559"/>
      <c r="D54" s="562"/>
      <c r="E54" s="3871"/>
      <c r="F54" s="3872"/>
      <c r="G54" s="3872"/>
      <c r="H54" s="3873"/>
      <c r="I54" s="559"/>
      <c r="J54" s="559"/>
      <c r="K54" s="559"/>
      <c r="L54" s="559"/>
      <c r="M54" s="559"/>
      <c r="N54" s="891"/>
      <c r="O54" s="559"/>
      <c r="P54" s="559"/>
      <c r="Q54" s="559"/>
      <c r="R54" s="559"/>
      <c r="S54" s="559"/>
      <c r="T54" s="559"/>
      <c r="U54" s="559"/>
      <c r="V54" s="559"/>
      <c r="W54" s="559"/>
      <c r="X54" s="559"/>
      <c r="Y54" s="559"/>
      <c r="Z54" s="559"/>
      <c r="AA54" s="559"/>
      <c r="AB54" s="559"/>
      <c r="AC54" s="559"/>
      <c r="AD54" s="559"/>
      <c r="AE54" s="563">
        <f t="shared" si="0"/>
        <v>0</v>
      </c>
      <c r="AF54" s="563">
        <f t="shared" si="1"/>
        <v>0</v>
      </c>
      <c r="AM54"/>
      <c r="AN54"/>
      <c r="AO54"/>
      <c r="AP54"/>
      <c r="AQ54"/>
      <c r="AR54"/>
      <c r="AS54"/>
      <c r="AT54"/>
      <c r="AU54"/>
      <c r="AV54"/>
      <c r="AW54"/>
      <c r="AX54"/>
      <c r="AY54"/>
      <c r="AZ54"/>
    </row>
    <row r="55" spans="1:52" s="533" customFormat="1" ht="14.4" x14ac:dyDescent="0.3">
      <c r="A55" s="561"/>
      <c r="B55" s="559"/>
      <c r="C55" s="559"/>
      <c r="D55" s="562"/>
      <c r="E55" s="3871"/>
      <c r="F55" s="3872"/>
      <c r="G55" s="3872"/>
      <c r="H55" s="3873"/>
      <c r="I55" s="559"/>
      <c r="J55" s="559"/>
      <c r="K55" s="559"/>
      <c r="L55" s="559"/>
      <c r="M55" s="559"/>
      <c r="N55" s="891"/>
      <c r="O55" s="559"/>
      <c r="P55" s="559"/>
      <c r="Q55" s="559"/>
      <c r="R55" s="559"/>
      <c r="S55" s="559"/>
      <c r="T55" s="559"/>
      <c r="U55" s="559"/>
      <c r="V55" s="559"/>
      <c r="W55" s="559"/>
      <c r="X55" s="559"/>
      <c r="Y55" s="559"/>
      <c r="Z55" s="559"/>
      <c r="AA55" s="559"/>
      <c r="AB55" s="559"/>
      <c r="AC55" s="559"/>
      <c r="AD55" s="559"/>
      <c r="AE55" s="563">
        <f t="shared" si="0"/>
        <v>0</v>
      </c>
      <c r="AF55" s="563">
        <f t="shared" si="1"/>
        <v>0</v>
      </c>
      <c r="AM55"/>
      <c r="AN55"/>
      <c r="AO55"/>
      <c r="AP55"/>
      <c r="AQ55"/>
      <c r="AR55"/>
      <c r="AS55"/>
      <c r="AT55"/>
      <c r="AU55"/>
      <c r="AV55"/>
      <c r="AW55"/>
      <c r="AX55"/>
      <c r="AY55"/>
      <c r="AZ55"/>
    </row>
    <row r="56" spans="1:52" s="533" customFormat="1" ht="14.4" x14ac:dyDescent="0.3">
      <c r="A56" s="561"/>
      <c r="B56" s="559"/>
      <c r="C56" s="559"/>
      <c r="D56" s="562"/>
      <c r="E56" s="3871"/>
      <c r="F56" s="3872"/>
      <c r="G56" s="3872"/>
      <c r="H56" s="3873"/>
      <c r="I56" s="559"/>
      <c r="J56" s="559"/>
      <c r="K56" s="559"/>
      <c r="L56" s="559"/>
      <c r="M56" s="559"/>
      <c r="N56" s="891"/>
      <c r="O56" s="559"/>
      <c r="P56" s="559"/>
      <c r="Q56" s="559"/>
      <c r="R56" s="559"/>
      <c r="S56" s="559"/>
      <c r="T56" s="559"/>
      <c r="U56" s="559"/>
      <c r="V56" s="559"/>
      <c r="W56" s="559"/>
      <c r="X56" s="559"/>
      <c r="Y56" s="559"/>
      <c r="Z56" s="559"/>
      <c r="AA56" s="559"/>
      <c r="AB56" s="559"/>
      <c r="AC56" s="559"/>
      <c r="AD56" s="559"/>
      <c r="AE56" s="563">
        <f t="shared" si="0"/>
        <v>0</v>
      </c>
      <c r="AF56" s="563">
        <f t="shared" si="1"/>
        <v>0</v>
      </c>
      <c r="AM56"/>
      <c r="AN56"/>
      <c r="AO56"/>
      <c r="AP56"/>
      <c r="AQ56"/>
      <c r="AR56"/>
      <c r="AS56"/>
      <c r="AT56"/>
      <c r="AU56"/>
      <c r="AV56"/>
      <c r="AW56"/>
      <c r="AX56"/>
      <c r="AY56"/>
      <c r="AZ56"/>
    </row>
    <row r="57" spans="1:52" s="533" customFormat="1" ht="14.4" x14ac:dyDescent="0.3">
      <c r="A57" s="561"/>
      <c r="B57" s="559"/>
      <c r="C57" s="559"/>
      <c r="D57" s="562"/>
      <c r="E57" s="3871"/>
      <c r="F57" s="3872"/>
      <c r="G57" s="3872"/>
      <c r="H57" s="3873"/>
      <c r="I57" s="559"/>
      <c r="J57" s="559"/>
      <c r="K57" s="559"/>
      <c r="L57" s="559"/>
      <c r="M57" s="559"/>
      <c r="N57" s="891"/>
      <c r="O57" s="559"/>
      <c r="P57" s="559"/>
      <c r="Q57" s="559"/>
      <c r="R57" s="559"/>
      <c r="S57" s="559"/>
      <c r="T57" s="559"/>
      <c r="U57" s="559"/>
      <c r="V57" s="559"/>
      <c r="W57" s="559"/>
      <c r="X57" s="559"/>
      <c r="Y57" s="559"/>
      <c r="Z57" s="559"/>
      <c r="AA57" s="559"/>
      <c r="AB57" s="559"/>
      <c r="AC57" s="559"/>
      <c r="AD57" s="559"/>
      <c r="AE57" s="563">
        <f t="shared" si="0"/>
        <v>0</v>
      </c>
      <c r="AF57" s="563">
        <f t="shared" si="1"/>
        <v>0</v>
      </c>
      <c r="AM57"/>
      <c r="AN57"/>
      <c r="AO57"/>
      <c r="AP57"/>
      <c r="AQ57"/>
      <c r="AR57"/>
      <c r="AS57"/>
      <c r="AT57"/>
      <c r="AU57"/>
      <c r="AV57"/>
      <c r="AW57"/>
      <c r="AX57"/>
      <c r="AY57"/>
      <c r="AZ57"/>
    </row>
    <row r="58" spans="1:52" s="533" customFormat="1" ht="14.4" x14ac:dyDescent="0.3">
      <c r="A58" s="561"/>
      <c r="B58" s="559"/>
      <c r="C58" s="559"/>
      <c r="D58" s="562"/>
      <c r="E58" s="3871"/>
      <c r="F58" s="3872"/>
      <c r="G58" s="3872"/>
      <c r="H58" s="3873"/>
      <c r="I58" s="559"/>
      <c r="J58" s="559"/>
      <c r="K58" s="559"/>
      <c r="L58" s="559"/>
      <c r="M58" s="559"/>
      <c r="N58" s="891"/>
      <c r="O58" s="559"/>
      <c r="P58" s="559"/>
      <c r="Q58" s="559"/>
      <c r="R58" s="559"/>
      <c r="S58" s="559"/>
      <c r="T58" s="559"/>
      <c r="U58" s="559"/>
      <c r="V58" s="559"/>
      <c r="W58" s="559"/>
      <c r="X58" s="559"/>
      <c r="Y58" s="559"/>
      <c r="Z58" s="559"/>
      <c r="AA58" s="559"/>
      <c r="AB58" s="559"/>
      <c r="AC58" s="559"/>
      <c r="AD58" s="559"/>
      <c r="AE58" s="563">
        <f t="shared" si="0"/>
        <v>0</v>
      </c>
      <c r="AF58" s="563">
        <f t="shared" si="1"/>
        <v>0</v>
      </c>
      <c r="AM58"/>
      <c r="AN58"/>
      <c r="AO58"/>
      <c r="AP58"/>
      <c r="AQ58"/>
      <c r="AR58"/>
      <c r="AS58"/>
      <c r="AT58"/>
      <c r="AU58"/>
      <c r="AV58"/>
      <c r="AW58"/>
      <c r="AX58"/>
      <c r="AY58"/>
      <c r="AZ58"/>
    </row>
    <row r="59" spans="1:52" s="533" customFormat="1" ht="14.4" x14ac:dyDescent="0.3">
      <c r="A59" s="561"/>
      <c r="B59" s="559"/>
      <c r="C59" s="559"/>
      <c r="D59" s="562"/>
      <c r="E59" s="3871"/>
      <c r="F59" s="3872"/>
      <c r="G59" s="3872"/>
      <c r="H59" s="3873"/>
      <c r="I59" s="559"/>
      <c r="J59" s="559"/>
      <c r="K59" s="559"/>
      <c r="L59" s="559"/>
      <c r="M59" s="559"/>
      <c r="N59" s="891"/>
      <c r="O59" s="559"/>
      <c r="P59" s="559"/>
      <c r="Q59" s="559"/>
      <c r="R59" s="559"/>
      <c r="S59" s="559"/>
      <c r="T59" s="559"/>
      <c r="U59" s="559"/>
      <c r="V59" s="559"/>
      <c r="W59" s="559"/>
      <c r="X59" s="559"/>
      <c r="Y59" s="559"/>
      <c r="Z59" s="559"/>
      <c r="AA59" s="559"/>
      <c r="AB59" s="559"/>
      <c r="AC59" s="559"/>
      <c r="AD59" s="559"/>
      <c r="AE59" s="563">
        <f t="shared" si="0"/>
        <v>0</v>
      </c>
      <c r="AF59" s="563">
        <f t="shared" si="1"/>
        <v>0</v>
      </c>
      <c r="AM59"/>
      <c r="AN59"/>
      <c r="AO59"/>
      <c r="AP59"/>
      <c r="AQ59"/>
      <c r="AR59"/>
      <c r="AS59"/>
      <c r="AT59"/>
      <c r="AU59"/>
      <c r="AV59"/>
      <c r="AW59"/>
      <c r="AX59"/>
      <c r="AY59"/>
      <c r="AZ59"/>
    </row>
    <row r="60" spans="1:52" s="533" customFormat="1" ht="14.4" x14ac:dyDescent="0.3">
      <c r="A60" s="561"/>
      <c r="B60" s="559"/>
      <c r="C60" s="559"/>
      <c r="D60" s="562"/>
      <c r="E60" s="3871"/>
      <c r="F60" s="3872"/>
      <c r="G60" s="3872"/>
      <c r="H60" s="3873"/>
      <c r="I60" s="559"/>
      <c r="J60" s="559"/>
      <c r="K60" s="559"/>
      <c r="L60" s="559"/>
      <c r="M60" s="559"/>
      <c r="N60" s="891"/>
      <c r="O60" s="559"/>
      <c r="P60" s="559"/>
      <c r="Q60" s="559"/>
      <c r="R60" s="559"/>
      <c r="S60" s="559"/>
      <c r="T60" s="559"/>
      <c r="U60" s="559"/>
      <c r="V60" s="559"/>
      <c r="W60" s="559"/>
      <c r="X60" s="559"/>
      <c r="Y60" s="559"/>
      <c r="Z60" s="559"/>
      <c r="AA60" s="559"/>
      <c r="AB60" s="559"/>
      <c r="AC60" s="559"/>
      <c r="AD60" s="559"/>
      <c r="AE60" s="563">
        <f t="shared" si="0"/>
        <v>0</v>
      </c>
      <c r="AF60" s="563">
        <f t="shared" si="1"/>
        <v>0</v>
      </c>
      <c r="AM60"/>
      <c r="AN60"/>
      <c r="AO60"/>
      <c r="AP60"/>
      <c r="AQ60"/>
      <c r="AR60"/>
      <c r="AS60"/>
      <c r="AT60"/>
      <c r="AU60"/>
      <c r="AV60"/>
      <c r="AW60"/>
      <c r="AX60"/>
      <c r="AY60"/>
      <c r="AZ60"/>
    </row>
    <row r="61" spans="1:52" s="533" customFormat="1" ht="14.4" x14ac:dyDescent="0.3">
      <c r="A61" s="561"/>
      <c r="B61" s="564"/>
      <c r="C61" s="564"/>
      <c r="D61" s="565"/>
      <c r="E61" s="3871"/>
      <c r="F61" s="3872"/>
      <c r="G61" s="3872"/>
      <c r="H61" s="3873"/>
      <c r="I61" s="559"/>
      <c r="J61" s="559"/>
      <c r="K61" s="559"/>
      <c r="L61" s="559"/>
      <c r="M61" s="559"/>
      <c r="N61" s="891"/>
      <c r="O61" s="559"/>
      <c r="P61" s="559"/>
      <c r="Q61" s="559"/>
      <c r="R61" s="559"/>
      <c r="S61" s="559"/>
      <c r="T61" s="559"/>
      <c r="U61" s="559"/>
      <c r="V61" s="559"/>
      <c r="W61" s="559"/>
      <c r="X61" s="559"/>
      <c r="Y61" s="559"/>
      <c r="Z61" s="559"/>
      <c r="AA61" s="559"/>
      <c r="AB61" s="559"/>
      <c r="AC61" s="559"/>
      <c r="AD61" s="559"/>
      <c r="AE61" s="563">
        <f t="shared" si="0"/>
        <v>0</v>
      </c>
      <c r="AF61" s="563">
        <f t="shared" si="1"/>
        <v>0</v>
      </c>
      <c r="AM61"/>
      <c r="AN61"/>
      <c r="AO61"/>
      <c r="AP61"/>
      <c r="AQ61"/>
      <c r="AR61"/>
      <c r="AS61"/>
      <c r="AT61"/>
      <c r="AU61"/>
      <c r="AV61"/>
      <c r="AW61"/>
      <c r="AX61"/>
      <c r="AY61"/>
      <c r="AZ61"/>
    </row>
    <row r="62" spans="1:52" s="533" customFormat="1" ht="14.4" x14ac:dyDescent="0.3">
      <c r="A62" s="561"/>
      <c r="B62" s="564"/>
      <c r="C62" s="564"/>
      <c r="D62" s="565"/>
      <c r="E62" s="3871"/>
      <c r="F62" s="3872"/>
      <c r="G62" s="3872"/>
      <c r="H62" s="3873"/>
      <c r="I62" s="559"/>
      <c r="J62" s="559"/>
      <c r="K62" s="559"/>
      <c r="L62" s="559"/>
      <c r="M62" s="559"/>
      <c r="N62" s="891"/>
      <c r="O62" s="559"/>
      <c r="P62" s="559"/>
      <c r="Q62" s="559"/>
      <c r="R62" s="559"/>
      <c r="S62" s="559"/>
      <c r="T62" s="559"/>
      <c r="U62" s="559"/>
      <c r="V62" s="559"/>
      <c r="W62" s="559"/>
      <c r="X62" s="559"/>
      <c r="Y62" s="559"/>
      <c r="Z62" s="559"/>
      <c r="AA62" s="559"/>
      <c r="AB62" s="559"/>
      <c r="AC62" s="559"/>
      <c r="AD62" s="559"/>
      <c r="AE62" s="563">
        <f t="shared" si="0"/>
        <v>0</v>
      </c>
      <c r="AF62" s="563">
        <f t="shared" si="1"/>
        <v>0</v>
      </c>
      <c r="AM62"/>
      <c r="AN62"/>
      <c r="AO62"/>
      <c r="AP62"/>
      <c r="AQ62"/>
      <c r="AR62"/>
      <c r="AS62"/>
      <c r="AT62"/>
      <c r="AU62"/>
      <c r="AV62"/>
      <c r="AW62"/>
      <c r="AX62"/>
      <c r="AY62"/>
      <c r="AZ62"/>
    </row>
    <row r="63" spans="1:52" s="533" customFormat="1" ht="14.4" x14ac:dyDescent="0.3">
      <c r="A63" s="561"/>
      <c r="B63" s="564"/>
      <c r="C63" s="564"/>
      <c r="D63" s="565"/>
      <c r="E63" s="3871"/>
      <c r="F63" s="3872"/>
      <c r="G63" s="3872"/>
      <c r="H63" s="3873"/>
      <c r="I63" s="559"/>
      <c r="J63" s="559"/>
      <c r="K63" s="559"/>
      <c r="L63" s="559"/>
      <c r="M63" s="559"/>
      <c r="N63" s="891"/>
      <c r="O63" s="559"/>
      <c r="P63" s="559"/>
      <c r="Q63" s="559"/>
      <c r="R63" s="559"/>
      <c r="S63" s="559"/>
      <c r="T63" s="559"/>
      <c r="U63" s="559"/>
      <c r="V63" s="559"/>
      <c r="W63" s="559"/>
      <c r="X63" s="559"/>
      <c r="Y63" s="559"/>
      <c r="Z63" s="559"/>
      <c r="AA63" s="559"/>
      <c r="AB63" s="559"/>
      <c r="AC63" s="559"/>
      <c r="AD63" s="559"/>
      <c r="AE63" s="563">
        <f t="shared" si="0"/>
        <v>0</v>
      </c>
      <c r="AF63" s="563">
        <f t="shared" si="1"/>
        <v>0</v>
      </c>
      <c r="AM63"/>
      <c r="AN63"/>
      <c r="AO63"/>
      <c r="AP63"/>
      <c r="AQ63"/>
      <c r="AR63"/>
      <c r="AS63"/>
      <c r="AT63"/>
      <c r="AU63"/>
      <c r="AV63"/>
      <c r="AW63"/>
      <c r="AX63"/>
      <c r="AY63"/>
      <c r="AZ63"/>
    </row>
    <row r="64" spans="1:52" s="533" customFormat="1" ht="14.4" x14ac:dyDescent="0.3">
      <c r="A64" s="561"/>
      <c r="B64" s="564"/>
      <c r="C64" s="564"/>
      <c r="D64" s="565"/>
      <c r="E64" s="3871"/>
      <c r="F64" s="3872"/>
      <c r="G64" s="3872"/>
      <c r="H64" s="3873"/>
      <c r="I64" s="559"/>
      <c r="J64" s="559"/>
      <c r="K64" s="559"/>
      <c r="L64" s="559"/>
      <c r="M64" s="559"/>
      <c r="N64" s="891"/>
      <c r="O64" s="559"/>
      <c r="P64" s="559"/>
      <c r="Q64" s="559"/>
      <c r="R64" s="559"/>
      <c r="S64" s="559"/>
      <c r="T64" s="559"/>
      <c r="U64" s="559"/>
      <c r="V64" s="559"/>
      <c r="W64" s="559"/>
      <c r="X64" s="559"/>
      <c r="Y64" s="559"/>
      <c r="Z64" s="559"/>
      <c r="AA64" s="559"/>
      <c r="AB64" s="559"/>
      <c r="AC64" s="559"/>
      <c r="AD64" s="559"/>
      <c r="AE64" s="563">
        <f t="shared" si="0"/>
        <v>0</v>
      </c>
      <c r="AF64" s="563">
        <f t="shared" si="1"/>
        <v>0</v>
      </c>
      <c r="AM64"/>
      <c r="AN64"/>
      <c r="AO64"/>
      <c r="AP64"/>
      <c r="AQ64"/>
      <c r="AR64"/>
      <c r="AS64"/>
      <c r="AT64"/>
      <c r="AU64"/>
      <c r="AV64"/>
      <c r="AW64"/>
      <c r="AX64"/>
      <c r="AY64"/>
      <c r="AZ64"/>
    </row>
    <row r="65" spans="1:52" s="533" customFormat="1" ht="14.4" x14ac:dyDescent="0.3">
      <c r="A65" s="561"/>
      <c r="B65" s="564"/>
      <c r="C65" s="564"/>
      <c r="D65" s="565"/>
      <c r="E65" s="3871"/>
      <c r="F65" s="3872"/>
      <c r="G65" s="3872"/>
      <c r="H65" s="3873"/>
      <c r="I65" s="559"/>
      <c r="J65" s="559"/>
      <c r="K65" s="559"/>
      <c r="L65" s="559"/>
      <c r="M65" s="559"/>
      <c r="N65" s="891"/>
      <c r="O65" s="559"/>
      <c r="P65" s="559"/>
      <c r="Q65" s="559"/>
      <c r="R65" s="559"/>
      <c r="S65" s="559"/>
      <c r="T65" s="559"/>
      <c r="U65" s="559"/>
      <c r="V65" s="559"/>
      <c r="W65" s="559"/>
      <c r="X65" s="559"/>
      <c r="Y65" s="559"/>
      <c r="Z65" s="559"/>
      <c r="AA65" s="559"/>
      <c r="AB65" s="559"/>
      <c r="AC65" s="559"/>
      <c r="AD65" s="559"/>
      <c r="AE65" s="563">
        <f t="shared" si="0"/>
        <v>0</v>
      </c>
      <c r="AF65" s="563">
        <f t="shared" si="1"/>
        <v>0</v>
      </c>
      <c r="AM65"/>
      <c r="AN65"/>
      <c r="AO65"/>
      <c r="AP65"/>
      <c r="AQ65"/>
      <c r="AR65"/>
      <c r="AS65"/>
      <c r="AT65"/>
      <c r="AU65"/>
      <c r="AV65"/>
      <c r="AW65"/>
      <c r="AX65"/>
      <c r="AY65"/>
      <c r="AZ65"/>
    </row>
    <row r="66" spans="1:52" s="533" customFormat="1" ht="14.4" x14ac:dyDescent="0.3">
      <c r="A66" s="561"/>
      <c r="B66" s="564"/>
      <c r="C66" s="564"/>
      <c r="D66" s="565"/>
      <c r="E66" s="3871"/>
      <c r="F66" s="3872"/>
      <c r="G66" s="3872"/>
      <c r="H66" s="3873"/>
      <c r="I66" s="559"/>
      <c r="J66" s="559"/>
      <c r="K66" s="559"/>
      <c r="L66" s="559"/>
      <c r="M66" s="559"/>
      <c r="N66" s="891"/>
      <c r="O66" s="559"/>
      <c r="P66" s="559"/>
      <c r="Q66" s="559"/>
      <c r="R66" s="559"/>
      <c r="S66" s="559"/>
      <c r="T66" s="559"/>
      <c r="U66" s="559"/>
      <c r="V66" s="559"/>
      <c r="W66" s="559"/>
      <c r="X66" s="559"/>
      <c r="Y66" s="559"/>
      <c r="Z66" s="559"/>
      <c r="AA66" s="559"/>
      <c r="AB66" s="559"/>
      <c r="AC66" s="559"/>
      <c r="AD66" s="559"/>
      <c r="AE66" s="563">
        <f t="shared" si="0"/>
        <v>0</v>
      </c>
      <c r="AF66" s="563">
        <f t="shared" si="1"/>
        <v>0</v>
      </c>
      <c r="AM66"/>
      <c r="AN66"/>
      <c r="AO66"/>
      <c r="AP66"/>
      <c r="AQ66"/>
      <c r="AR66"/>
      <c r="AS66"/>
      <c r="AT66"/>
      <c r="AU66"/>
      <c r="AV66"/>
      <c r="AW66"/>
      <c r="AX66"/>
      <c r="AY66"/>
      <c r="AZ66"/>
    </row>
    <row r="67" spans="1:52" s="533" customFormat="1" ht="14.4" x14ac:dyDescent="0.3">
      <c r="A67" s="561"/>
      <c r="B67" s="564"/>
      <c r="C67" s="564"/>
      <c r="D67" s="565"/>
      <c r="E67" s="3871"/>
      <c r="F67" s="3872"/>
      <c r="G67" s="3872"/>
      <c r="H67" s="3873"/>
      <c r="I67" s="559"/>
      <c r="J67" s="559"/>
      <c r="K67" s="559"/>
      <c r="L67" s="559"/>
      <c r="M67" s="559"/>
      <c r="N67" s="891"/>
      <c r="O67" s="559"/>
      <c r="P67" s="559"/>
      <c r="Q67" s="559"/>
      <c r="R67" s="559"/>
      <c r="S67" s="559"/>
      <c r="T67" s="559"/>
      <c r="U67" s="559"/>
      <c r="V67" s="559"/>
      <c r="W67" s="559"/>
      <c r="X67" s="559"/>
      <c r="Y67" s="559"/>
      <c r="Z67" s="559"/>
      <c r="AA67" s="559"/>
      <c r="AB67" s="559"/>
      <c r="AC67" s="559"/>
      <c r="AD67" s="559"/>
      <c r="AE67" s="563">
        <f t="shared" si="0"/>
        <v>0</v>
      </c>
      <c r="AF67" s="563">
        <f t="shared" ref="AF67:AF72" si="2">AE67*D67</f>
        <v>0</v>
      </c>
      <c r="AM67"/>
      <c r="AN67"/>
      <c r="AO67"/>
      <c r="AP67"/>
      <c r="AQ67"/>
      <c r="AR67"/>
      <c r="AS67"/>
      <c r="AT67"/>
      <c r="AU67"/>
      <c r="AV67"/>
      <c r="AW67"/>
      <c r="AX67"/>
      <c r="AY67"/>
      <c r="AZ67"/>
    </row>
    <row r="68" spans="1:52" s="533" customFormat="1" ht="14.4" x14ac:dyDescent="0.3">
      <c r="A68" s="561"/>
      <c r="B68" s="564"/>
      <c r="C68" s="564"/>
      <c r="D68" s="565"/>
      <c r="E68" s="3871"/>
      <c r="F68" s="3872"/>
      <c r="G68" s="3872"/>
      <c r="H68" s="3873"/>
      <c r="I68" s="559"/>
      <c r="J68" s="559"/>
      <c r="K68" s="559"/>
      <c r="L68" s="559"/>
      <c r="M68" s="559"/>
      <c r="N68" s="891"/>
      <c r="O68" s="559"/>
      <c r="P68" s="559"/>
      <c r="Q68" s="559"/>
      <c r="R68" s="559"/>
      <c r="S68" s="559"/>
      <c r="T68" s="559"/>
      <c r="U68" s="559"/>
      <c r="V68" s="559"/>
      <c r="W68" s="559"/>
      <c r="X68" s="559"/>
      <c r="Y68" s="559"/>
      <c r="Z68" s="559"/>
      <c r="AA68" s="559"/>
      <c r="AB68" s="559"/>
      <c r="AC68" s="559"/>
      <c r="AD68" s="559"/>
      <c r="AE68" s="563">
        <f t="shared" si="0"/>
        <v>0</v>
      </c>
      <c r="AF68" s="563">
        <f t="shared" si="2"/>
        <v>0</v>
      </c>
      <c r="AM68"/>
      <c r="AN68"/>
      <c r="AO68"/>
      <c r="AP68"/>
      <c r="AQ68"/>
      <c r="AR68"/>
      <c r="AS68"/>
      <c r="AT68"/>
      <c r="AU68"/>
      <c r="AV68"/>
      <c r="AW68"/>
      <c r="AX68"/>
      <c r="AY68"/>
      <c r="AZ68"/>
    </row>
    <row r="69" spans="1:52" s="533" customFormat="1" ht="14.4" x14ac:dyDescent="0.3">
      <c r="A69" s="561"/>
      <c r="B69" s="564"/>
      <c r="C69" s="564"/>
      <c r="D69" s="565"/>
      <c r="E69" s="3871"/>
      <c r="F69" s="3872"/>
      <c r="G69" s="3872"/>
      <c r="H69" s="3873"/>
      <c r="I69" s="559"/>
      <c r="J69" s="559"/>
      <c r="K69" s="559"/>
      <c r="L69" s="559"/>
      <c r="M69" s="559"/>
      <c r="N69" s="891"/>
      <c r="O69" s="559"/>
      <c r="P69" s="559"/>
      <c r="Q69" s="559"/>
      <c r="R69" s="559"/>
      <c r="S69" s="559"/>
      <c r="T69" s="559"/>
      <c r="U69" s="559"/>
      <c r="V69" s="559"/>
      <c r="W69" s="559"/>
      <c r="X69" s="559"/>
      <c r="Y69" s="559"/>
      <c r="Z69" s="559"/>
      <c r="AA69" s="559"/>
      <c r="AB69" s="559"/>
      <c r="AC69" s="559"/>
      <c r="AD69" s="559"/>
      <c r="AE69" s="563">
        <f>(I69*I$36+J69*J$36+K69*K$36+L69*L$36+M69*M$36+O69*O$36+P69*P$36+Q69*Q$36+S69*S$36+T69*T$36+U69*U$36+V69*V$36+W69*W$36+X69*X$36+Y69*Y$36+Z69*Z$36+AA69*AA$36+AB69*AB$36+AC69*AC$36+AD69*AD$36)</f>
        <v>0</v>
      </c>
      <c r="AF69" s="563">
        <f t="shared" si="2"/>
        <v>0</v>
      </c>
      <c r="AM69"/>
      <c r="AN69"/>
      <c r="AO69"/>
      <c r="AP69"/>
      <c r="AQ69"/>
      <c r="AR69"/>
      <c r="AS69"/>
      <c r="AT69"/>
      <c r="AU69"/>
      <c r="AV69"/>
      <c r="AW69"/>
      <c r="AX69"/>
      <c r="AY69"/>
      <c r="AZ69"/>
    </row>
    <row r="70" spans="1:52" s="533" customFormat="1" ht="14.4" x14ac:dyDescent="0.3">
      <c r="A70" s="561"/>
      <c r="B70" s="564"/>
      <c r="C70" s="564"/>
      <c r="D70" s="565"/>
      <c r="E70" s="3871"/>
      <c r="F70" s="3872"/>
      <c r="G70" s="3872"/>
      <c r="H70" s="3873"/>
      <c r="I70" s="559"/>
      <c r="J70" s="559"/>
      <c r="K70" s="559"/>
      <c r="L70" s="559"/>
      <c r="M70" s="559"/>
      <c r="N70" s="891"/>
      <c r="O70" s="559"/>
      <c r="P70" s="559"/>
      <c r="Q70" s="559"/>
      <c r="R70" s="559"/>
      <c r="S70" s="559"/>
      <c r="T70" s="559"/>
      <c r="U70" s="559"/>
      <c r="V70" s="559"/>
      <c r="W70" s="559"/>
      <c r="X70" s="559"/>
      <c r="Y70" s="559"/>
      <c r="Z70" s="559"/>
      <c r="AA70" s="559"/>
      <c r="AB70" s="559"/>
      <c r="AC70" s="559"/>
      <c r="AD70" s="559"/>
      <c r="AE70" s="563">
        <f>(I70*I$36+J70*J$36+K70*K$36+L70*L$36+M70*M$36+O70*O$36+P70*P$36+Q70*Q$36+S70*S$36+T70*T$36+U70*U$36+V70*V$36+W70*W$36+X70*X$36+Y70*Y$36+Z70*Z$36+AA70*AA$36+AB70*AB$36+AC70*AC$36+AD70*AD$36)</f>
        <v>0</v>
      </c>
      <c r="AF70" s="563">
        <f t="shared" si="2"/>
        <v>0</v>
      </c>
      <c r="AM70"/>
      <c r="AN70"/>
      <c r="AO70"/>
      <c r="AP70"/>
      <c r="AQ70"/>
      <c r="AR70"/>
      <c r="AS70"/>
      <c r="AT70"/>
      <c r="AU70"/>
      <c r="AV70"/>
      <c r="AW70"/>
      <c r="AX70"/>
      <c r="AY70"/>
      <c r="AZ70"/>
    </row>
    <row r="71" spans="1:52" s="533" customFormat="1" ht="14.4" x14ac:dyDescent="0.3">
      <c r="A71" s="561"/>
      <c r="B71" s="564"/>
      <c r="C71" s="564"/>
      <c r="D71" s="565"/>
      <c r="E71" s="3871"/>
      <c r="F71" s="3872"/>
      <c r="G71" s="3872"/>
      <c r="H71" s="3873"/>
      <c r="I71" s="559"/>
      <c r="J71" s="559"/>
      <c r="K71" s="559"/>
      <c r="L71" s="559"/>
      <c r="M71" s="559"/>
      <c r="N71" s="891"/>
      <c r="O71" s="559"/>
      <c r="P71" s="559"/>
      <c r="Q71" s="559"/>
      <c r="R71" s="559"/>
      <c r="S71" s="559"/>
      <c r="T71" s="559"/>
      <c r="U71" s="559"/>
      <c r="V71" s="559"/>
      <c r="W71" s="559"/>
      <c r="X71" s="559"/>
      <c r="Y71" s="559"/>
      <c r="Z71" s="559"/>
      <c r="AA71" s="559"/>
      <c r="AB71" s="559"/>
      <c r="AC71" s="559"/>
      <c r="AD71" s="559"/>
      <c r="AE71" s="563">
        <f>(I71*I$36+J71*J$36+K71*K$36+L71*L$36+M71*M$36+O71*O$36+P71*P$36+Q71*Q$36+S71*S$36+T71*T$36+U71*U$36+V71*V$36+W71*W$36+X71*X$36+Y71*Y$36+Z71*Z$36+AA71*AA$36+AB71*AB$36+AC71*AC$36+AD71*AD$36)</f>
        <v>0</v>
      </c>
      <c r="AF71" s="563">
        <f t="shared" si="2"/>
        <v>0</v>
      </c>
      <c r="AM71"/>
      <c r="AN71"/>
      <c r="AO71"/>
      <c r="AP71"/>
      <c r="AQ71"/>
      <c r="AR71"/>
      <c r="AS71"/>
      <c r="AT71"/>
      <c r="AU71"/>
      <c r="AV71"/>
      <c r="AW71"/>
      <c r="AX71"/>
      <c r="AY71"/>
      <c r="AZ71"/>
    </row>
    <row r="72" spans="1:52" s="533" customFormat="1" ht="14.4" x14ac:dyDescent="0.3">
      <c r="A72" s="561"/>
      <c r="B72" s="564"/>
      <c r="C72" s="564"/>
      <c r="D72" s="565"/>
      <c r="E72" s="3871"/>
      <c r="F72" s="3872"/>
      <c r="G72" s="3872"/>
      <c r="H72" s="3873"/>
      <c r="I72" s="559"/>
      <c r="J72" s="559"/>
      <c r="K72" s="559"/>
      <c r="L72" s="559"/>
      <c r="M72" s="559"/>
      <c r="N72" s="891"/>
      <c r="O72" s="559"/>
      <c r="P72" s="559"/>
      <c r="Q72" s="559"/>
      <c r="R72" s="559"/>
      <c r="S72" s="559"/>
      <c r="T72" s="559"/>
      <c r="U72" s="559"/>
      <c r="V72" s="559"/>
      <c r="W72" s="559"/>
      <c r="X72" s="559"/>
      <c r="Y72" s="559"/>
      <c r="Z72" s="559"/>
      <c r="AA72" s="559"/>
      <c r="AB72" s="559"/>
      <c r="AC72" s="559"/>
      <c r="AD72" s="559"/>
      <c r="AE72" s="563">
        <f>(I72*I$36+J72*J$36+K72*K$36+L72*L$36+M72*M$36+O72*O$36+P72*P$36+Q72*Q$36+S72*S$36+T72*T$36+U72*U$36+V72*V$36+W72*W$36+X72*X$36+Y72*Y$36+Z72*Z$36+AA72*AA$36+AB72*AB$36+AC72*AC$36+AD72*AD$36)</f>
        <v>0</v>
      </c>
      <c r="AF72" s="563">
        <f t="shared" si="2"/>
        <v>0</v>
      </c>
      <c r="AM72"/>
      <c r="AN72"/>
      <c r="AO72"/>
      <c r="AP72"/>
      <c r="AQ72"/>
      <c r="AR72"/>
      <c r="AS72"/>
      <c r="AT72"/>
      <c r="AU72"/>
      <c r="AV72"/>
      <c r="AW72"/>
      <c r="AX72"/>
      <c r="AY72"/>
      <c r="AZ72"/>
    </row>
    <row r="73" spans="1:52" s="533" customFormat="1" ht="14.4" x14ac:dyDescent="0.3">
      <c r="A73" s="561"/>
      <c r="B73" s="564"/>
      <c r="C73" s="564"/>
      <c r="D73" s="565"/>
      <c r="E73" s="3874"/>
      <c r="F73" s="3875"/>
      <c r="G73" s="3875"/>
      <c r="H73" s="3876"/>
      <c r="I73" s="559"/>
      <c r="J73" s="559"/>
      <c r="K73" s="559"/>
      <c r="L73" s="559"/>
      <c r="M73" s="559"/>
      <c r="N73" s="891"/>
      <c r="O73" s="559"/>
      <c r="P73" s="559"/>
      <c r="Q73" s="559"/>
      <c r="R73" s="559"/>
      <c r="S73" s="559"/>
      <c r="T73" s="559"/>
      <c r="U73" s="559"/>
      <c r="V73" s="559"/>
      <c r="W73" s="559"/>
      <c r="X73" s="559"/>
      <c r="Y73" s="559"/>
      <c r="Z73" s="559"/>
      <c r="AA73" s="559"/>
      <c r="AB73" s="559"/>
      <c r="AC73" s="559"/>
      <c r="AD73" s="559"/>
      <c r="AE73" s="563">
        <f>(I73*I$36+J73*J$36+K73*K$36+L73*L$36+M73*M$36+O73*O$36+P73*P$36+Q73*Q$36+S73*S$36+T73*T$36+U73*U$36+V73*V$36+W73*W$36+X73*X$36+Y73*Y$36+Z73*Z$36+AA73*AA$36+AB73*AB$36+AC73*AC$36+AD73*AD$36)</f>
        <v>0</v>
      </c>
      <c r="AF73" s="563">
        <f>AE73*D73</f>
        <v>0</v>
      </c>
      <c r="AM73"/>
      <c r="AN73"/>
      <c r="AO73"/>
      <c r="AP73"/>
      <c r="AQ73"/>
      <c r="AR73"/>
      <c r="AS73"/>
      <c r="AT73"/>
      <c r="AU73"/>
      <c r="AV73"/>
      <c r="AW73"/>
      <c r="AX73"/>
      <c r="AY73"/>
      <c r="AZ73"/>
    </row>
    <row r="74" spans="1:52" s="533" customFormat="1" ht="14.4" x14ac:dyDescent="0.3">
      <c r="A74" s="555"/>
      <c r="B74" s="555"/>
      <c r="C74" s="555"/>
      <c r="D74" s="555"/>
      <c r="E74" s="566" t="s">
        <v>465</v>
      </c>
      <c r="F74" s="676"/>
      <c r="G74" s="676"/>
      <c r="H74" s="567"/>
      <c r="I74" s="568">
        <f>SUM(I39:I73)*I36</f>
        <v>0</v>
      </c>
      <c r="J74" s="568">
        <f>SUM(J39:J73)*J36</f>
        <v>0</v>
      </c>
      <c r="K74" s="568">
        <f>SUM(K39:K73)*K36</f>
        <v>0</v>
      </c>
      <c r="L74" s="568">
        <f>SUM(L39:L73)*L36</f>
        <v>0</v>
      </c>
      <c r="M74" s="568">
        <f>SUM(M39:M73)*M36</f>
        <v>0</v>
      </c>
      <c r="N74" s="693"/>
      <c r="O74" s="568">
        <f>SUM(O39:O73)*O36</f>
        <v>0</v>
      </c>
      <c r="P74" s="568">
        <f>SUM(P39:P73)*P36</f>
        <v>0</v>
      </c>
      <c r="Q74" s="568">
        <f>SUM(Q39:Q73)*Q36</f>
        <v>0</v>
      </c>
      <c r="R74" s="568">
        <f>SUM(R39:R73)*R36</f>
        <v>0</v>
      </c>
      <c r="S74" s="568">
        <f>SUM(S39:S73)*S36</f>
        <v>0</v>
      </c>
      <c r="T74" s="568">
        <f t="shared" ref="T74:AD74" si="3">SUM(T39:T72)*T36</f>
        <v>0</v>
      </c>
      <c r="U74" s="568">
        <f t="shared" si="3"/>
        <v>0</v>
      </c>
      <c r="V74" s="568">
        <f t="shared" si="3"/>
        <v>0</v>
      </c>
      <c r="W74" s="568">
        <f t="shared" si="3"/>
        <v>0</v>
      </c>
      <c r="X74" s="568">
        <f t="shared" si="3"/>
        <v>0</v>
      </c>
      <c r="Y74" s="568">
        <f t="shared" si="3"/>
        <v>0</v>
      </c>
      <c r="Z74" s="568">
        <f t="shared" si="3"/>
        <v>0</v>
      </c>
      <c r="AA74" s="568">
        <f t="shared" si="3"/>
        <v>0</v>
      </c>
      <c r="AB74" s="568">
        <f t="shared" si="3"/>
        <v>0</v>
      </c>
      <c r="AC74" s="568">
        <f t="shared" si="3"/>
        <v>0</v>
      </c>
      <c r="AD74" s="568">
        <f t="shared" si="3"/>
        <v>0</v>
      </c>
      <c r="AE74" s="568">
        <f>SUM(AE39:AE73)</f>
        <v>0</v>
      </c>
      <c r="AF74" s="568">
        <f>SUM(AF39:AF73)</f>
        <v>0</v>
      </c>
      <c r="AM74"/>
      <c r="AN74"/>
      <c r="AO74"/>
      <c r="AP74"/>
      <c r="AQ74"/>
      <c r="AR74"/>
      <c r="AS74"/>
      <c r="AT74"/>
      <c r="AU74"/>
      <c r="AV74"/>
      <c r="AW74"/>
      <c r="AX74"/>
      <c r="AY74"/>
      <c r="AZ74"/>
    </row>
    <row r="75" spans="1:52" s="533" customFormat="1" ht="9" customHeight="1" thickBot="1" x14ac:dyDescent="0.35">
      <c r="A75" s="555"/>
      <c r="B75" s="555"/>
      <c r="C75" s="555"/>
      <c r="D75" s="555"/>
      <c r="E75" s="555"/>
      <c r="F75" s="555"/>
      <c r="G75" s="555"/>
      <c r="H75" s="555"/>
      <c r="I75" s="555"/>
      <c r="J75" s="555"/>
      <c r="K75" s="555"/>
      <c r="L75" s="555"/>
      <c r="M75" s="555"/>
      <c r="N75" s="534"/>
      <c r="O75" s="555"/>
      <c r="P75" s="555"/>
      <c r="Q75" s="555"/>
      <c r="R75" s="555"/>
      <c r="S75" s="555"/>
      <c r="T75" s="555"/>
      <c r="U75" s="555"/>
      <c r="V75" s="555"/>
      <c r="W75" s="555"/>
      <c r="X75" s="555"/>
      <c r="Y75" s="555"/>
      <c r="Z75" s="555"/>
      <c r="AA75" s="555"/>
      <c r="AB75" s="555"/>
      <c r="AC75" s="555"/>
      <c r="AD75" s="555"/>
      <c r="AE75" s="555"/>
      <c r="AF75" s="555"/>
      <c r="AM75"/>
      <c r="AN75"/>
      <c r="AO75"/>
      <c r="AP75"/>
      <c r="AQ75"/>
      <c r="AR75"/>
      <c r="AS75"/>
      <c r="AT75"/>
      <c r="AU75"/>
      <c r="AV75"/>
      <c r="AW75"/>
      <c r="AX75"/>
      <c r="AY75"/>
      <c r="AZ75"/>
    </row>
    <row r="76" spans="1:52" s="533" customFormat="1" ht="15.75" customHeight="1" thickBot="1" x14ac:dyDescent="0.35">
      <c r="A76" s="555"/>
      <c r="B76" s="1459" t="s">
        <v>1563</v>
      </c>
      <c r="C76" s="555"/>
      <c r="D76" s="555"/>
      <c r="E76" s="555"/>
      <c r="F76" s="555"/>
      <c r="G76" s="555"/>
      <c r="H76" s="555"/>
      <c r="I76" s="2443"/>
      <c r="J76" s="2443"/>
      <c r="K76" s="2443"/>
      <c r="L76" s="555"/>
      <c r="M76" s="2965" t="s">
        <v>569</v>
      </c>
      <c r="N76" s="2965"/>
      <c r="O76" s="2965"/>
      <c r="P76" s="2965"/>
      <c r="Q76" s="2965"/>
      <c r="R76" s="2965"/>
      <c r="S76" s="2965"/>
      <c r="T76" s="1363"/>
      <c r="U76" s="1363"/>
      <c r="V76" s="1363"/>
      <c r="W76" s="1363"/>
      <c r="X76" s="1363"/>
      <c r="Y76" s="1363"/>
      <c r="Z76" s="1363"/>
      <c r="AA76" s="1363"/>
      <c r="AB76" s="1363"/>
      <c r="AC76" s="1363"/>
      <c r="AD76" s="1363"/>
      <c r="AE76" s="1363"/>
      <c r="AF76" s="569">
        <f>'24. Rent Schedule'!J55</f>
        <v>0</v>
      </c>
      <c r="AM76"/>
      <c r="AN76"/>
      <c r="AO76"/>
      <c r="AP76"/>
      <c r="AQ76"/>
      <c r="AR76"/>
      <c r="AS76"/>
      <c r="AT76"/>
      <c r="AU76"/>
      <c r="AV76"/>
      <c r="AW76"/>
      <c r="AX76"/>
      <c r="AY76"/>
      <c r="AZ76"/>
    </row>
    <row r="77" spans="1:52" s="533" customFormat="1" ht="12" customHeight="1" x14ac:dyDescent="0.3">
      <c r="B77" s="1759"/>
      <c r="C77" s="1759"/>
      <c r="D77" s="1759"/>
      <c r="E77" s="1759"/>
      <c r="F77" s="1759"/>
      <c r="G77" s="1759"/>
      <c r="H77" s="1759"/>
      <c r="I77" s="555"/>
      <c r="J77" s="555"/>
      <c r="K77" s="555"/>
      <c r="L77" s="555"/>
      <c r="M77" s="1364"/>
      <c r="N77" s="1364"/>
      <c r="O77" s="1364"/>
      <c r="P77" s="1364"/>
      <c r="Q77" s="1364"/>
      <c r="R77" s="1364"/>
      <c r="S77" s="1364"/>
      <c r="T77" s="1363"/>
      <c r="U77" s="1363"/>
      <c r="V77" s="1363"/>
      <c r="W77" s="1363"/>
      <c r="X77" s="1363"/>
      <c r="Y77" s="1363"/>
      <c r="Z77" s="1363"/>
      <c r="AA77" s="1363"/>
      <c r="AB77" s="1363"/>
      <c r="AC77" s="1363"/>
      <c r="AD77" s="1363"/>
      <c r="AE77" s="1363"/>
      <c r="AF77" s="1365"/>
      <c r="AM77"/>
      <c r="AN77"/>
      <c r="AO77"/>
      <c r="AP77"/>
      <c r="AQ77"/>
      <c r="AR77"/>
      <c r="AS77"/>
      <c r="AT77"/>
      <c r="AU77"/>
      <c r="AV77"/>
      <c r="AW77"/>
      <c r="AX77"/>
      <c r="AY77"/>
      <c r="AZ77"/>
    </row>
    <row r="78" spans="1:52" s="533" customFormat="1" ht="22.5" customHeight="1" x14ac:dyDescent="0.3">
      <c r="A78" s="3867" t="s">
        <v>2826</v>
      </c>
      <c r="B78" s="3867"/>
      <c r="C78" s="3867"/>
      <c r="D78" s="3867"/>
      <c r="E78" s="3867"/>
      <c r="F78" s="3867"/>
      <c r="G78" s="3867"/>
      <c r="H78" s="3867"/>
      <c r="I78" s="3867"/>
      <c r="J78" s="3867"/>
      <c r="K78" s="3867"/>
      <c r="L78" s="3867"/>
      <c r="M78" s="3867"/>
      <c r="N78" s="3867"/>
      <c r="O78" s="3867"/>
      <c r="P78" s="2403"/>
      <c r="Q78" s="3866"/>
      <c r="R78" s="3866"/>
      <c r="S78" s="3866"/>
      <c r="T78" s="2402"/>
      <c r="U78" s="2394"/>
      <c r="AM78" s="2330"/>
      <c r="AN78" s="2330"/>
      <c r="AO78" s="2330"/>
      <c r="AP78" s="2330"/>
      <c r="AQ78" s="2330"/>
      <c r="AR78" s="2330"/>
      <c r="AS78" s="2330"/>
      <c r="AT78" s="2330"/>
      <c r="AU78" s="2330"/>
      <c r="AV78" s="2330"/>
      <c r="AW78" s="2330"/>
      <c r="AX78" s="2330"/>
      <c r="AY78" s="2330"/>
      <c r="AZ78" s="2330"/>
    </row>
    <row r="79" spans="1:52" s="533" customFormat="1" ht="11.25" customHeight="1" x14ac:dyDescent="0.3">
      <c r="B79" s="1759"/>
      <c r="C79" s="1759"/>
      <c r="D79" s="1759"/>
      <c r="E79" s="1759"/>
      <c r="F79" s="1759"/>
      <c r="G79" s="1759"/>
      <c r="H79" s="1759"/>
      <c r="I79" s="555"/>
      <c r="J79" s="555"/>
      <c r="K79" s="555"/>
      <c r="L79" s="555"/>
      <c r="M79" s="2327"/>
      <c r="N79" s="2327"/>
      <c r="O79" s="2327"/>
      <c r="P79" s="2327"/>
      <c r="Q79" s="2327"/>
      <c r="R79" s="2327"/>
      <c r="S79" s="2327"/>
      <c r="T79" s="1363"/>
      <c r="U79" s="1363"/>
      <c r="V79" s="1363"/>
      <c r="W79" s="1363"/>
      <c r="X79" s="1363"/>
      <c r="Y79" s="1363"/>
      <c r="Z79" s="1363"/>
      <c r="AA79" s="1363"/>
      <c r="AB79" s="1363"/>
      <c r="AC79" s="1363"/>
      <c r="AD79" s="1363"/>
      <c r="AE79" s="1363"/>
      <c r="AF79" s="1365"/>
      <c r="AM79" s="2330"/>
      <c r="AN79" s="2330"/>
      <c r="AO79" s="2330"/>
      <c r="AP79" s="2330"/>
      <c r="AQ79" s="2330"/>
      <c r="AR79" s="2330"/>
      <c r="AS79" s="2330"/>
      <c r="AT79" s="2330"/>
      <c r="AU79" s="2330"/>
      <c r="AV79" s="2330"/>
      <c r="AW79" s="2330"/>
      <c r="AX79" s="2330"/>
      <c r="AY79" s="2330"/>
      <c r="AZ79" s="2330"/>
    </row>
    <row r="80" spans="1:52" s="533" customFormat="1" ht="19.5" customHeight="1" x14ac:dyDescent="0.3">
      <c r="A80" s="2525" t="s">
        <v>2813</v>
      </c>
      <c r="B80" s="2526"/>
      <c r="C80" s="2526"/>
      <c r="D80" s="2526"/>
      <c r="E80" s="2526"/>
      <c r="F80" s="2526"/>
      <c r="G80" s="2526"/>
      <c r="H80" s="2526"/>
      <c r="I80" s="2526"/>
      <c r="J80" s="2526"/>
      <c r="K80" s="2526"/>
      <c r="L80" s="2526"/>
      <c r="M80" s="2526"/>
      <c r="N80" s="2526"/>
      <c r="O80" s="2526"/>
      <c r="P80" s="2526"/>
      <c r="Q80" s="2526"/>
      <c r="R80" s="2526"/>
      <c r="S80" s="2526"/>
      <c r="T80" s="2526"/>
      <c r="U80" s="2526"/>
      <c r="V80" s="2526"/>
      <c r="W80" s="2526"/>
      <c r="X80" s="2526"/>
      <c r="Y80" s="2526"/>
      <c r="Z80" s="2526"/>
      <c r="AA80" s="2526"/>
      <c r="AB80" s="2526"/>
      <c r="AC80" s="2526"/>
      <c r="AD80" s="2526"/>
      <c r="AE80" s="2526"/>
      <c r="AF80" s="2526"/>
      <c r="AM80"/>
      <c r="AN80"/>
      <c r="AO80"/>
      <c r="AP80"/>
      <c r="AQ80"/>
      <c r="AR80"/>
      <c r="AS80"/>
      <c r="AT80"/>
      <c r="AU80"/>
      <c r="AV80"/>
      <c r="AW80"/>
      <c r="AX80"/>
      <c r="AY80"/>
      <c r="AZ80"/>
    </row>
    <row r="81" spans="1:52" s="1967" customFormat="1" ht="5.4" customHeight="1" x14ac:dyDescent="0.3">
      <c r="A81" s="1966"/>
      <c r="B81" s="1966"/>
      <c r="C81" s="1966"/>
      <c r="D81" s="1966"/>
      <c r="E81" s="1966"/>
      <c r="F81" s="1966"/>
      <c r="G81" s="1966"/>
      <c r="H81" s="1966"/>
      <c r="I81" s="1966"/>
      <c r="J81" s="1966"/>
      <c r="K81" s="1966"/>
      <c r="L81" s="1966"/>
      <c r="M81" s="1966"/>
      <c r="N81" s="1966"/>
      <c r="O81" s="1966"/>
      <c r="P81" s="1966"/>
      <c r="Q81" s="1966"/>
      <c r="R81" s="1966"/>
      <c r="S81" s="1966"/>
      <c r="T81" s="1966"/>
      <c r="U81" s="1966"/>
      <c r="V81" s="1966"/>
      <c r="W81" s="1966"/>
      <c r="X81" s="1966"/>
      <c r="Y81" s="1966"/>
      <c r="Z81" s="1966"/>
      <c r="AA81" s="1966"/>
      <c r="AB81" s="1966"/>
      <c r="AC81" s="1966"/>
      <c r="AD81" s="1966"/>
      <c r="AE81" s="1966"/>
      <c r="AF81" s="1966"/>
      <c r="AM81" s="45"/>
      <c r="AN81" s="45"/>
      <c r="AO81" s="45"/>
      <c r="AP81" s="45"/>
      <c r="AQ81" s="45"/>
      <c r="AR81" s="45"/>
      <c r="AS81" s="45"/>
      <c r="AT81" s="45"/>
      <c r="AU81" s="45"/>
      <c r="AV81" s="45"/>
      <c r="AW81" s="45"/>
      <c r="AX81" s="45"/>
      <c r="AY81" s="45"/>
      <c r="AZ81" s="45"/>
    </row>
    <row r="82" spans="1:52" customFormat="1" ht="18" customHeight="1" x14ac:dyDescent="0.3">
      <c r="B82" s="2340" t="s">
        <v>2827</v>
      </c>
      <c r="C82" s="2340"/>
      <c r="D82" s="2413"/>
      <c r="E82" s="2340"/>
      <c r="F82" s="2340"/>
      <c r="G82" s="2340"/>
      <c r="H82" s="2340"/>
      <c r="I82" s="2340"/>
      <c r="J82" s="2340"/>
      <c r="K82" s="2340"/>
      <c r="L82" s="2340"/>
      <c r="M82" s="2209"/>
      <c r="N82" s="2209"/>
      <c r="O82" s="2531" t="s">
        <v>2781</v>
      </c>
      <c r="P82" s="2531"/>
      <c r="Q82" s="2531"/>
      <c r="R82" s="2531"/>
      <c r="S82" s="2531"/>
      <c r="T82" s="2531"/>
      <c r="U82" s="2531"/>
      <c r="V82" s="2531"/>
      <c r="W82" s="2531"/>
      <c r="X82" s="2531"/>
      <c r="Y82" s="2531"/>
      <c r="Z82" s="2531"/>
      <c r="AA82" s="2531"/>
      <c r="AB82" s="2531"/>
      <c r="AC82" s="2531"/>
      <c r="AD82" s="2531"/>
      <c r="AE82" s="2531"/>
      <c r="AF82" s="2412"/>
    </row>
    <row r="83" spans="1:52" s="2209" customFormat="1" ht="18" customHeight="1" thickBot="1" x14ac:dyDescent="0.35">
      <c r="B83" s="2321"/>
      <c r="O83" s="2531"/>
      <c r="P83" s="2531"/>
      <c r="Q83" s="2531"/>
      <c r="R83" s="2531"/>
      <c r="S83" s="2531"/>
      <c r="T83" s="2531"/>
      <c r="U83" s="2531"/>
      <c r="V83" s="2531"/>
      <c r="W83" s="2531"/>
      <c r="X83" s="2531"/>
      <c r="Y83" s="2531"/>
      <c r="Z83" s="2531"/>
      <c r="AA83" s="2531"/>
      <c r="AB83" s="2531"/>
      <c r="AC83" s="2531"/>
      <c r="AD83" s="2531"/>
      <c r="AE83" s="2531"/>
      <c r="AF83" s="2055"/>
    </row>
    <row r="84" spans="1:52" customFormat="1" ht="15" customHeight="1" thickBot="1" x14ac:dyDescent="0.35">
      <c r="B84" s="49"/>
      <c r="C84" s="2414" t="s">
        <v>1483</v>
      </c>
      <c r="D84" s="2415"/>
      <c r="E84" s="2415"/>
      <c r="F84" s="2415"/>
      <c r="G84" s="2415"/>
      <c r="H84" s="2415"/>
      <c r="I84" s="2415"/>
      <c r="J84" s="2415"/>
      <c r="K84" s="2416"/>
      <c r="L84" s="49"/>
      <c r="M84" s="49"/>
      <c r="O84" s="2531"/>
      <c r="P84" s="2531"/>
      <c r="Q84" s="2531"/>
      <c r="R84" s="2531"/>
      <c r="S84" s="2531"/>
      <c r="T84" s="2531"/>
      <c r="U84" s="2531"/>
      <c r="V84" s="2531"/>
      <c r="W84" s="2531"/>
      <c r="X84" s="2531"/>
      <c r="Y84" s="2531"/>
      <c r="Z84" s="2531"/>
      <c r="AA84" s="2531"/>
      <c r="AB84" s="2531"/>
      <c r="AC84" s="2531"/>
      <c r="AD84" s="2531"/>
      <c r="AE84" s="2531"/>
      <c r="AF84" s="49"/>
    </row>
    <row r="85" spans="1:52" customFormat="1" ht="12.75" customHeight="1" x14ac:dyDescent="0.3">
      <c r="E85" s="49"/>
      <c r="F85" s="49"/>
      <c r="G85" s="49"/>
      <c r="H85" s="49"/>
      <c r="I85" s="49"/>
      <c r="J85" s="49"/>
      <c r="K85" s="49"/>
      <c r="L85" s="49"/>
      <c r="M85" s="49"/>
      <c r="O85" s="2417"/>
      <c r="P85" s="2417"/>
      <c r="Q85" s="2417"/>
      <c r="R85" s="2417"/>
      <c r="S85" s="2417"/>
      <c r="T85" s="2417"/>
      <c r="U85" s="2417"/>
      <c r="V85" s="2417"/>
      <c r="W85" s="2417"/>
      <c r="X85" s="2417"/>
      <c r="Y85" s="2417"/>
      <c r="Z85" s="2417"/>
      <c r="AA85" s="2417"/>
      <c r="AB85" s="2417"/>
      <c r="AC85" s="2417"/>
      <c r="AD85" s="2417"/>
      <c r="AE85" s="49"/>
    </row>
    <row r="86" spans="1:52" s="1351" customFormat="1" ht="15.75" customHeight="1" x14ac:dyDescent="0.3">
      <c r="B86"/>
      <c r="D86" s="1351" t="s">
        <v>1482</v>
      </c>
      <c r="E86" s="1369"/>
      <c r="F86" s="1369"/>
      <c r="G86" s="1369"/>
      <c r="H86" s="1369"/>
      <c r="I86" s="1369"/>
      <c r="J86" s="1369"/>
      <c r="K86" s="1369"/>
      <c r="L86" s="1369"/>
      <c r="M86" s="1369"/>
      <c r="O86" s="2417"/>
      <c r="P86" s="2417"/>
      <c r="Q86" s="2417"/>
      <c r="R86" s="2417"/>
      <c r="S86" s="2417"/>
      <c r="T86" s="2417"/>
      <c r="U86" s="2417"/>
      <c r="V86" s="2417"/>
      <c r="W86" s="2417"/>
      <c r="X86" s="2417"/>
      <c r="Y86" s="2417"/>
      <c r="Z86" s="2417"/>
      <c r="AA86" s="2417"/>
      <c r="AB86" s="2417"/>
      <c r="AC86" s="2417"/>
      <c r="AD86" s="2417"/>
      <c r="AF86" s="1366">
        <f>IF(AF82&gt;0,75*'24. Rent Schedule'!F55,0)</f>
        <v>0</v>
      </c>
      <c r="AM86"/>
      <c r="AN86"/>
      <c r="AO86"/>
      <c r="AP86"/>
      <c r="AQ86"/>
      <c r="AR86"/>
      <c r="AS86"/>
      <c r="AT86"/>
      <c r="AU86"/>
      <c r="AV86"/>
      <c r="AW86"/>
      <c r="AX86"/>
      <c r="AY86"/>
      <c r="AZ86"/>
    </row>
    <row r="87" spans="1:52" customFormat="1" ht="8.25" customHeight="1" x14ac:dyDescent="0.3">
      <c r="D87" s="49"/>
      <c r="P87" s="49"/>
      <c r="Q87" s="49"/>
      <c r="R87" s="49"/>
      <c r="S87" s="49"/>
      <c r="AF87" s="49"/>
    </row>
    <row r="88" spans="1:52" customFormat="1" ht="15.75" customHeight="1" thickBot="1" x14ac:dyDescent="0.35">
      <c r="D88" s="1402" t="s">
        <v>1508</v>
      </c>
      <c r="AF88" s="49"/>
    </row>
    <row r="89" spans="1:52" customFormat="1" ht="15" customHeight="1" thickBot="1" x14ac:dyDescent="0.35">
      <c r="B89" s="49"/>
      <c r="D89" s="2988" t="s">
        <v>1509</v>
      </c>
      <c r="E89" s="2989"/>
      <c r="F89" s="2989"/>
      <c r="G89" s="2989"/>
      <c r="H89" s="2989"/>
      <c r="I89" s="2989"/>
      <c r="J89" s="2989"/>
      <c r="K89" s="2990"/>
      <c r="L89" s="49"/>
      <c r="AF89" s="1366">
        <f>IF(AF82&lt;AF86, AF82,AF86)+AF76</f>
        <v>0</v>
      </c>
    </row>
    <row r="90" spans="1:52" customFormat="1" ht="6.6" customHeight="1" x14ac:dyDescent="0.3"/>
    <row r="91" spans="1:52" ht="6" customHeight="1" x14ac:dyDescent="0.3"/>
    <row r="92" spans="1:52" customFormat="1" ht="13.2" customHeight="1" x14ac:dyDescent="0.3">
      <c r="E92" s="49"/>
      <c r="F92" s="1478"/>
      <c r="G92" s="1478"/>
      <c r="H92" s="1478"/>
      <c r="I92" s="49"/>
      <c r="J92" s="1459"/>
      <c r="K92" s="1459"/>
      <c r="L92" s="49"/>
      <c r="M92" s="49"/>
      <c r="N92" s="49"/>
    </row>
    <row r="93" spans="1:52" customFormat="1" ht="15.75" customHeight="1" x14ac:dyDescent="0.3">
      <c r="AL93" s="1444"/>
    </row>
    <row r="94" spans="1:52" customFormat="1" ht="15.75" customHeight="1" x14ac:dyDescent="0.3"/>
    <row r="95" spans="1:52" customFormat="1" ht="15.75" customHeight="1" x14ac:dyDescent="0.3"/>
    <row r="96" spans="1:52" ht="14.4" x14ac:dyDescent="0.3">
      <c r="N96" s="56"/>
      <c r="AF96"/>
      <c r="AM96"/>
      <c r="AN96"/>
      <c r="AO96"/>
      <c r="AP96"/>
      <c r="AQ96"/>
      <c r="AR96"/>
      <c r="AS96"/>
      <c r="AT96"/>
      <c r="AU96"/>
      <c r="AV96"/>
      <c r="AW96"/>
      <c r="AX96"/>
      <c r="AY96"/>
      <c r="AZ96"/>
    </row>
    <row r="97" spans="10:52" ht="14.4" x14ac:dyDescent="0.3">
      <c r="N97" s="56"/>
      <c r="AM97"/>
      <c r="AN97"/>
      <c r="AO97"/>
      <c r="AP97"/>
      <c r="AQ97"/>
      <c r="AR97"/>
      <c r="AS97"/>
      <c r="AT97"/>
      <c r="AU97"/>
      <c r="AV97"/>
      <c r="AW97"/>
      <c r="AX97"/>
      <c r="AY97"/>
      <c r="AZ97"/>
    </row>
    <row r="98" spans="10:52" ht="14.4" x14ac:dyDescent="0.3">
      <c r="AM98"/>
      <c r="AN98"/>
      <c r="AO98"/>
      <c r="AP98"/>
      <c r="AQ98"/>
      <c r="AR98"/>
      <c r="AS98"/>
      <c r="AT98"/>
      <c r="AU98"/>
      <c r="AV98"/>
      <c r="AW98"/>
      <c r="AX98"/>
      <c r="AY98"/>
      <c r="AZ98"/>
    </row>
    <row r="99" spans="10:52" ht="14.4" x14ac:dyDescent="0.3">
      <c r="AM99"/>
      <c r="AN99"/>
      <c r="AO99"/>
      <c r="AP99"/>
      <c r="AQ99"/>
      <c r="AR99"/>
      <c r="AS99"/>
      <c r="AT99"/>
      <c r="AU99"/>
      <c r="AV99"/>
      <c r="AW99"/>
      <c r="AX99"/>
      <c r="AY99"/>
      <c r="AZ99"/>
    </row>
    <row r="100" spans="10:52" ht="14.4" x14ac:dyDescent="0.3">
      <c r="J100"/>
      <c r="AM100"/>
      <c r="AN100"/>
      <c r="AO100"/>
      <c r="AP100"/>
      <c r="AQ100"/>
      <c r="AR100"/>
      <c r="AS100"/>
      <c r="AT100"/>
      <c r="AU100"/>
      <c r="AV100"/>
      <c r="AW100"/>
      <c r="AX100"/>
      <c r="AY100"/>
      <c r="AZ100"/>
    </row>
    <row r="101" spans="10:52" ht="14.4" x14ac:dyDescent="0.3">
      <c r="AM101"/>
      <c r="AN101"/>
      <c r="AO101"/>
      <c r="AP101"/>
      <c r="AQ101"/>
      <c r="AR101"/>
      <c r="AS101"/>
      <c r="AT101"/>
      <c r="AU101"/>
      <c r="AV101"/>
      <c r="AW101"/>
      <c r="AX101"/>
      <c r="AY101"/>
      <c r="AZ101"/>
    </row>
    <row r="102" spans="10:52" ht="14.4" x14ac:dyDescent="0.3">
      <c r="AM102"/>
      <c r="AN102"/>
      <c r="AO102"/>
      <c r="AP102"/>
      <c r="AQ102"/>
      <c r="AR102"/>
      <c r="AS102"/>
      <c r="AT102"/>
      <c r="AU102"/>
      <c r="AV102"/>
      <c r="AW102"/>
      <c r="AX102"/>
      <c r="AY102"/>
      <c r="AZ102"/>
    </row>
    <row r="103" spans="10:52" ht="14.4" x14ac:dyDescent="0.3">
      <c r="AM103"/>
      <c r="AN103"/>
      <c r="AO103"/>
      <c r="AP103"/>
      <c r="AQ103"/>
      <c r="AR103"/>
      <c r="AS103"/>
      <c r="AT103"/>
      <c r="AU103"/>
      <c r="AV103"/>
      <c r="AW103"/>
      <c r="AX103"/>
      <c r="AY103"/>
      <c r="AZ103"/>
    </row>
    <row r="104" spans="10:52" ht="14.4" x14ac:dyDescent="0.3">
      <c r="AM104"/>
      <c r="AN104"/>
      <c r="AO104"/>
      <c r="AP104"/>
      <c r="AQ104"/>
      <c r="AR104"/>
      <c r="AS104"/>
      <c r="AT104"/>
      <c r="AU104"/>
      <c r="AV104"/>
      <c r="AW104"/>
      <c r="AX104"/>
      <c r="AY104"/>
      <c r="AZ104"/>
    </row>
    <row r="105" spans="10:52" ht="14.4" x14ac:dyDescent="0.3">
      <c r="AM105"/>
      <c r="AN105"/>
      <c r="AO105"/>
      <c r="AP105"/>
      <c r="AQ105"/>
      <c r="AR105"/>
      <c r="AS105"/>
      <c r="AT105"/>
      <c r="AU105"/>
      <c r="AV105"/>
      <c r="AW105"/>
      <c r="AX105"/>
      <c r="AY105"/>
      <c r="AZ105"/>
    </row>
    <row r="106" spans="10:52" ht="14.4" x14ac:dyDescent="0.3">
      <c r="AM106"/>
      <c r="AN106"/>
      <c r="AO106"/>
      <c r="AP106"/>
      <c r="AQ106"/>
      <c r="AR106"/>
      <c r="AS106"/>
      <c r="AT106"/>
      <c r="AU106"/>
      <c r="AV106"/>
      <c r="AW106"/>
      <c r="AX106"/>
      <c r="AY106"/>
      <c r="AZ106"/>
    </row>
    <row r="107" spans="10:52" ht="14.4" x14ac:dyDescent="0.3">
      <c r="AM107"/>
      <c r="AN107"/>
      <c r="AO107"/>
      <c r="AP107"/>
      <c r="AQ107"/>
      <c r="AR107"/>
      <c r="AS107"/>
      <c r="AT107"/>
      <c r="AU107"/>
      <c r="AV107"/>
      <c r="AW107"/>
      <c r="AX107"/>
      <c r="AY107"/>
      <c r="AZ107"/>
    </row>
  </sheetData>
  <sheetProtection password="8E37" sheet="1"/>
  <mergeCells count="28">
    <mergeCell ref="A33:D35"/>
    <mergeCell ref="Q78:S78"/>
    <mergeCell ref="A78:O78"/>
    <mergeCell ref="A37:A38"/>
    <mergeCell ref="E37:H73"/>
    <mergeCell ref="B37:B38"/>
    <mergeCell ref="D37:D38"/>
    <mergeCell ref="D89:K89"/>
    <mergeCell ref="O82:AE84"/>
    <mergeCell ref="M76:S76"/>
    <mergeCell ref="A80:AF80"/>
    <mergeCell ref="I76:K76"/>
    <mergeCell ref="A1:AF2"/>
    <mergeCell ref="I37:AD38"/>
    <mergeCell ref="E36:H36"/>
    <mergeCell ref="A3:AF3"/>
    <mergeCell ref="AF37:AF38"/>
    <mergeCell ref="C37:C38"/>
    <mergeCell ref="A18:D20"/>
    <mergeCell ref="A26:D26"/>
    <mergeCell ref="I33:AD33"/>
    <mergeCell ref="A7:C9"/>
    <mergeCell ref="AE37:AE38"/>
    <mergeCell ref="A36:D36"/>
    <mergeCell ref="E35:H35"/>
    <mergeCell ref="E34:H34"/>
    <mergeCell ref="AE33:AE35"/>
    <mergeCell ref="J30:O30"/>
  </mergeCells>
  <phoneticPr fontId="71" type="noConversion"/>
  <conditionalFormatting sqref="AF74">
    <cfRule type="cellIs" dxfId="6" priority="6" stopIfTrue="1" operator="notEqual">
      <formula>$AF$76</formula>
    </cfRule>
  </conditionalFormatting>
  <conditionalFormatting sqref="AF76:AF77 AF79">
    <cfRule type="cellIs" dxfId="5" priority="5" stopIfTrue="1" operator="notEqual">
      <formula>$AF$74</formula>
    </cfRule>
  </conditionalFormatting>
  <dataValidations xWindow="757" yWindow="657" count="1">
    <dataValidation allowBlank="1" showInputMessage="1" showErrorMessage="1" promptTitle="Supportive Housing only!" prompt="Only enter value here if Development is 100% Supportive Housing." sqref="AF83"/>
  </dataValidations>
  <printOptions horizontalCentered="1"/>
  <pageMargins left="0" right="0" top="0.25" bottom="0.25" header="0.3" footer="0.3"/>
  <pageSetup scale="65" orientation="portrait" r:id="rId1"/>
  <headerFooter alignWithMargins="0">
    <oddFooter>&amp;R&amp;D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H40"/>
  <sheetViews>
    <sheetView showGridLines="0" zoomScaleNormal="100" workbookViewId="0">
      <selection sqref="A1:F1"/>
    </sheetView>
  </sheetViews>
  <sheetFormatPr defaultColWidth="9.109375" defaultRowHeight="14.4" x14ac:dyDescent="0.3"/>
  <cols>
    <col min="1" max="1" width="15.88671875" style="1573" customWidth="1"/>
    <col min="2" max="2" width="11.44140625" style="1573" customWidth="1"/>
    <col min="3" max="3" width="17.5546875" style="1573" customWidth="1"/>
    <col min="4" max="4" width="13.44140625" style="1573" customWidth="1"/>
    <col min="5" max="5" width="14" style="1573" customWidth="1"/>
    <col min="6" max="6" width="21" style="1573" customWidth="1"/>
    <col min="7" max="16384" width="9.109375" style="1573"/>
  </cols>
  <sheetData>
    <row r="1" spans="1:8" ht="24" customHeight="1" thickBot="1" x14ac:dyDescent="0.55000000000000004">
      <c r="A1" s="3880" t="s">
        <v>1601</v>
      </c>
      <c r="B1" s="3881"/>
      <c r="C1" s="3881"/>
      <c r="D1" s="3881"/>
      <c r="E1" s="3881"/>
      <c r="F1" s="3882"/>
    </row>
    <row r="2" spans="1:8" ht="9" customHeight="1" x14ac:dyDescent="0.3"/>
    <row r="3" spans="1:8" ht="15.75" customHeight="1" x14ac:dyDescent="0.3">
      <c r="A3" s="3883" t="s">
        <v>1635</v>
      </c>
      <c r="B3" s="3883"/>
      <c r="C3" s="3883"/>
      <c r="D3" s="3883"/>
      <c r="E3" s="3883"/>
      <c r="F3" s="3883"/>
    </row>
    <row r="4" spans="1:8" ht="14.25" customHeight="1" x14ac:dyDescent="0.3">
      <c r="A4" s="3883"/>
      <c r="B4" s="3883"/>
      <c r="C4" s="3883"/>
      <c r="D4" s="3883"/>
      <c r="E4" s="3883"/>
      <c r="F4" s="3883"/>
    </row>
    <row r="5" spans="1:8" ht="15" customHeight="1" x14ac:dyDescent="0.3">
      <c r="A5" s="2615" t="s">
        <v>1424</v>
      </c>
      <c r="B5" s="2615"/>
      <c r="C5" s="2615"/>
      <c r="D5" s="2615"/>
      <c r="E5" s="2615"/>
      <c r="F5" s="2615"/>
      <c r="G5" s="1572"/>
      <c r="H5" s="1572"/>
    </row>
    <row r="6" spans="1:8" x14ac:dyDescent="0.3">
      <c r="A6" s="2615"/>
      <c r="B6" s="2615"/>
      <c r="C6" s="2615"/>
      <c r="D6" s="2615"/>
      <c r="E6" s="2615"/>
      <c r="F6" s="2615"/>
      <c r="G6" s="1572"/>
      <c r="H6" s="1572"/>
    </row>
    <row r="7" spans="1:8" x14ac:dyDescent="0.3">
      <c r="A7" s="1606" t="s">
        <v>1649</v>
      </c>
    </row>
    <row r="8" spans="1:8" ht="15" customHeight="1" x14ac:dyDescent="0.3">
      <c r="A8" s="2615" t="s">
        <v>1426</v>
      </c>
      <c r="B8" s="2615"/>
      <c r="C8" s="2615"/>
      <c r="D8" s="2615"/>
      <c r="E8" s="2615"/>
      <c r="F8" s="2615"/>
      <c r="G8" s="1572"/>
    </row>
    <row r="9" spans="1:8" ht="27.75" customHeight="1" x14ac:dyDescent="0.3">
      <c r="A9" s="2615"/>
      <c r="B9" s="2615"/>
      <c r="C9" s="2615"/>
      <c r="D9" s="2615"/>
      <c r="E9" s="2615"/>
      <c r="F9" s="2615"/>
      <c r="G9" s="1572"/>
    </row>
    <row r="10" spans="1:8" ht="8.25" customHeight="1" x14ac:dyDescent="0.3">
      <c r="B10" s="1569"/>
      <c r="C10" s="1569"/>
      <c r="D10" s="1569"/>
      <c r="E10" s="1569"/>
      <c r="F10" s="1569"/>
      <c r="G10" s="1569"/>
      <c r="H10" s="1569"/>
    </row>
    <row r="11" spans="1:8" ht="15" customHeight="1" x14ac:dyDescent="0.3">
      <c r="A11" s="2783" t="s">
        <v>2156</v>
      </c>
      <c r="B11" s="2783"/>
      <c r="C11" s="2783"/>
      <c r="D11" s="2783"/>
      <c r="E11" s="2783"/>
      <c r="F11" s="2783"/>
      <c r="G11" s="1572"/>
      <c r="H11" s="1572"/>
    </row>
    <row r="12" spans="1:8" ht="31.5" customHeight="1" x14ac:dyDescent="0.3">
      <c r="A12" s="2783"/>
      <c r="B12" s="2783"/>
      <c r="C12" s="2783"/>
      <c r="D12" s="2783"/>
      <c r="E12" s="2783"/>
      <c r="F12" s="2783"/>
      <c r="G12" s="1572"/>
      <c r="H12" s="1572"/>
    </row>
    <row r="13" spans="1:8" ht="7.5" customHeight="1" x14ac:dyDescent="0.3">
      <c r="A13" s="1572"/>
      <c r="B13" s="1572"/>
      <c r="C13" s="1572"/>
      <c r="D13" s="1572"/>
      <c r="E13" s="1572"/>
      <c r="F13" s="1572"/>
      <c r="G13" s="1572"/>
      <c r="H13" s="1572"/>
    </row>
    <row r="14" spans="1:8" ht="15" customHeight="1" x14ac:dyDescent="0.3">
      <c r="A14" s="1323" t="s">
        <v>1428</v>
      </c>
      <c r="B14" s="3878" t="s">
        <v>956</v>
      </c>
      <c r="C14" s="3878" t="s">
        <v>1430</v>
      </c>
      <c r="D14" s="3878" t="s">
        <v>1600</v>
      </c>
      <c r="E14" s="3878" t="s">
        <v>1432</v>
      </c>
      <c r="F14" s="3878" t="s">
        <v>1433</v>
      </c>
    </row>
    <row r="15" spans="1:8" x14ac:dyDescent="0.3">
      <c r="B15" s="3879"/>
      <c r="C15" s="3879"/>
      <c r="D15" s="3879"/>
      <c r="E15" s="3879"/>
      <c r="F15" s="3879"/>
    </row>
    <row r="16" spans="1:8" x14ac:dyDescent="0.3">
      <c r="A16" s="1331" t="s">
        <v>1441</v>
      </c>
      <c r="B16" s="1395"/>
      <c r="C16" s="1327">
        <v>0.05</v>
      </c>
      <c r="D16" s="1583">
        <f>B16*C16</f>
        <v>0</v>
      </c>
      <c r="E16" s="1655">
        <f>ROUNDUP(D16,0)</f>
        <v>0</v>
      </c>
      <c r="F16" s="1395"/>
    </row>
    <row r="17" spans="1:6" x14ac:dyDescent="0.3">
      <c r="A17" s="2776"/>
      <c r="B17" s="2777"/>
      <c r="C17" s="2777"/>
      <c r="D17" s="2777"/>
      <c r="E17" s="2777"/>
      <c r="F17" s="2778"/>
    </row>
    <row r="18" spans="1:6" x14ac:dyDescent="0.3">
      <c r="A18" s="1395" t="s">
        <v>1434</v>
      </c>
      <c r="B18" s="1395"/>
      <c r="C18" s="1327">
        <v>0.05</v>
      </c>
      <c r="D18" s="1583">
        <f>B18*C18</f>
        <v>0</v>
      </c>
      <c r="E18" s="1577">
        <f>IF(AND(D18&gt;0,D18&lt;1),1,D18)</f>
        <v>0</v>
      </c>
      <c r="F18" s="1395"/>
    </row>
    <row r="19" spans="1:6" x14ac:dyDescent="0.3">
      <c r="A19" s="1395" t="s">
        <v>1435</v>
      </c>
      <c r="B19" s="1395"/>
      <c r="C19" s="1327">
        <v>0.05</v>
      </c>
      <c r="D19" s="1583">
        <f>B19*C19</f>
        <v>0</v>
      </c>
      <c r="E19" s="1577">
        <f>IF(AND(D19&gt;0,D19&lt;1),1,D19)</f>
        <v>0</v>
      </c>
      <c r="F19" s="1395"/>
    </row>
    <row r="20" spans="1:6" x14ac:dyDescent="0.3">
      <c r="A20" s="1395" t="s">
        <v>1436</v>
      </c>
      <c r="B20" s="1395"/>
      <c r="C20" s="1327">
        <v>0.05</v>
      </c>
      <c r="D20" s="1583">
        <f>B20*C20</f>
        <v>0</v>
      </c>
      <c r="E20" s="1577">
        <f>IF(AND(D20&gt;0,D20&lt;1),1,D20)</f>
        <v>0</v>
      </c>
      <c r="F20" s="1395"/>
    </row>
    <row r="21" spans="1:6" x14ac:dyDescent="0.3">
      <c r="A21" s="1395" t="s">
        <v>1437</v>
      </c>
      <c r="B21" s="1395"/>
      <c r="C21" s="1327">
        <v>0.05</v>
      </c>
      <c r="D21" s="1583">
        <f>B21*C21</f>
        <v>0</v>
      </c>
      <c r="E21" s="1577">
        <f>IF(AND(D21&gt;0,D21&lt;1),1,D21)</f>
        <v>0</v>
      </c>
      <c r="F21" s="1395"/>
    </row>
    <row r="22" spans="1:6" x14ac:dyDescent="0.3">
      <c r="A22" s="1395" t="s">
        <v>1438</v>
      </c>
      <c r="B22" s="1395"/>
      <c r="C22" s="1327">
        <v>0.05</v>
      </c>
      <c r="D22" s="1583">
        <f>B22*C22</f>
        <v>0</v>
      </c>
      <c r="E22" s="1577">
        <f>IF(AND(D22&gt;0,D22&lt;1),1,D22)</f>
        <v>0</v>
      </c>
      <c r="F22" s="1395"/>
    </row>
    <row r="23" spans="1:6" x14ac:dyDescent="0.3">
      <c r="A23" s="1328"/>
      <c r="B23" s="1583">
        <f>SUM(B18:B22)</f>
        <v>0</v>
      </c>
      <c r="C23" s="1583"/>
      <c r="D23" s="1583">
        <f>SUM(D18:D22)</f>
        <v>0</v>
      </c>
      <c r="E23" s="1582">
        <f>SUM(E18:E22)</f>
        <v>0</v>
      </c>
      <c r="F23" s="1583">
        <f>SUM(F18:F22)</f>
        <v>0</v>
      </c>
    </row>
    <row r="24" spans="1:6" ht="13.5" customHeight="1" x14ac:dyDescent="0.3">
      <c r="A24" s="3877" t="s">
        <v>1642</v>
      </c>
      <c r="B24" s="3877"/>
      <c r="C24" s="3877"/>
      <c r="D24" s="3877"/>
      <c r="E24" s="3877"/>
      <c r="F24" s="3877"/>
    </row>
    <row r="25" spans="1:6" ht="9" customHeight="1" x14ac:dyDescent="0.3">
      <c r="B25" s="1598"/>
      <c r="C25" s="1598"/>
      <c r="D25" s="1598"/>
      <c r="E25" s="1598"/>
      <c r="F25" s="1598"/>
    </row>
    <row r="26" spans="1:6" x14ac:dyDescent="0.3">
      <c r="A26" s="1599" t="s">
        <v>1444</v>
      </c>
      <c r="B26" s="1323"/>
      <c r="C26" s="1323"/>
      <c r="D26" s="1323"/>
      <c r="E26" s="1569"/>
      <c r="F26" s="1569"/>
    </row>
    <row r="27" spans="1:6" ht="28.8" x14ac:dyDescent="0.3">
      <c r="A27" s="1324" t="s">
        <v>1441</v>
      </c>
      <c r="B27" s="1324" t="s">
        <v>956</v>
      </c>
      <c r="C27" s="1324" t="s">
        <v>1430</v>
      </c>
      <c r="D27" s="1324" t="s">
        <v>1600</v>
      </c>
      <c r="E27" s="1324" t="s">
        <v>1432</v>
      </c>
      <c r="F27" s="1324" t="s">
        <v>1433</v>
      </c>
    </row>
    <row r="28" spans="1:6" x14ac:dyDescent="0.3">
      <c r="A28" s="1583"/>
      <c r="B28" s="1326">
        <v>68</v>
      </c>
      <c r="C28" s="1327">
        <v>0.05</v>
      </c>
      <c r="D28" s="1583">
        <f>B28*C28</f>
        <v>3.4000000000000004</v>
      </c>
      <c r="E28" s="1583">
        <f>ROUNDUP(D28,0)</f>
        <v>4</v>
      </c>
      <c r="F28" s="1445">
        <v>4</v>
      </c>
    </row>
    <row r="29" spans="1:6" x14ac:dyDescent="0.3">
      <c r="A29" s="2776"/>
      <c r="B29" s="2777"/>
      <c r="C29" s="2777"/>
      <c r="D29" s="2777"/>
      <c r="E29" s="2777"/>
      <c r="F29" s="2778"/>
    </row>
    <row r="30" spans="1:6" x14ac:dyDescent="0.3">
      <c r="A30" s="1326" t="s">
        <v>1445</v>
      </c>
      <c r="B30" s="1326">
        <v>28</v>
      </c>
      <c r="C30" s="1327">
        <v>0.05</v>
      </c>
      <c r="D30" s="1583">
        <f>B30*C30</f>
        <v>1.4000000000000001</v>
      </c>
      <c r="E30" s="1577">
        <f>IF(AND(D30&gt;0,D30&lt;1),1,D30)</f>
        <v>1.4000000000000001</v>
      </c>
      <c r="F30" s="1445">
        <v>1</v>
      </c>
    </row>
    <row r="31" spans="1:6" x14ac:dyDescent="0.3">
      <c r="A31" s="1326" t="s">
        <v>1446</v>
      </c>
      <c r="B31" s="1326">
        <v>36</v>
      </c>
      <c r="C31" s="1327">
        <v>0.05</v>
      </c>
      <c r="D31" s="1583">
        <f>B31*C31</f>
        <v>1.8</v>
      </c>
      <c r="E31" s="1577">
        <f>IF(AND(D31&gt;0,D31&lt;1),1,D31)</f>
        <v>1.8</v>
      </c>
      <c r="F31" s="1445">
        <v>2</v>
      </c>
    </row>
    <row r="32" spans="1:6" x14ac:dyDescent="0.3">
      <c r="A32" s="1326" t="s">
        <v>1447</v>
      </c>
      <c r="B32" s="1326">
        <v>4</v>
      </c>
      <c r="C32" s="1327">
        <v>0.05</v>
      </c>
      <c r="D32" s="1583">
        <f>B32*C32</f>
        <v>0.2</v>
      </c>
      <c r="E32" s="1577">
        <f>IF(AND(D32&gt;0,D32&lt;1),1,D32)</f>
        <v>1</v>
      </c>
      <c r="F32" s="1445">
        <v>1</v>
      </c>
    </row>
    <row r="33" spans="1:6" x14ac:dyDescent="0.3">
      <c r="A33" s="1326" t="s">
        <v>1437</v>
      </c>
      <c r="B33" s="1326"/>
      <c r="C33" s="1327">
        <v>0.05</v>
      </c>
      <c r="D33" s="1583">
        <f>B33*C33</f>
        <v>0</v>
      </c>
      <c r="E33" s="1577">
        <f>IF(AND(D33&gt;0,D33&lt;1),1,D33)</f>
        <v>0</v>
      </c>
      <c r="F33" s="1445"/>
    </row>
    <row r="34" spans="1:6" x14ac:dyDescent="0.3">
      <c r="A34" s="1326" t="s">
        <v>1438</v>
      </c>
      <c r="B34" s="1326"/>
      <c r="C34" s="1327">
        <v>0.05</v>
      </c>
      <c r="D34" s="1583">
        <f>B34*C34</f>
        <v>0</v>
      </c>
      <c r="E34" s="1577">
        <f>IF(AND(D34&gt;0,D34&lt;1),1,D34)</f>
        <v>0</v>
      </c>
      <c r="F34" s="1445"/>
    </row>
    <row r="35" spans="1:6" x14ac:dyDescent="0.3">
      <c r="A35" s="1328"/>
      <c r="B35" s="1583">
        <f>SUM(B30:B34)</f>
        <v>68</v>
      </c>
      <c r="C35" s="1583"/>
      <c r="D35" s="1583">
        <f>SUM(D30:D34)</f>
        <v>3.4000000000000004</v>
      </c>
      <c r="E35" s="1597">
        <f>SUM(E30:E34)</f>
        <v>4.2</v>
      </c>
      <c r="F35" s="1583">
        <f>SUM(F30:F34)</f>
        <v>4</v>
      </c>
    </row>
    <row r="36" spans="1:6" x14ac:dyDescent="0.3">
      <c r="A36" s="3884" t="s">
        <v>1636</v>
      </c>
      <c r="B36" s="3884"/>
      <c r="C36" s="3884"/>
      <c r="D36" s="3884"/>
      <c r="E36" s="3884"/>
      <c r="F36" s="3884"/>
    </row>
    <row r="37" spans="1:6" x14ac:dyDescent="0.3">
      <c r="A37" s="3885" t="s">
        <v>1637</v>
      </c>
      <c r="B37" s="3886"/>
      <c r="C37" s="3886"/>
      <c r="D37" s="3886"/>
      <c r="E37" s="3886"/>
      <c r="F37" s="3886"/>
    </row>
    <row r="38" spans="1:6" ht="58.5" customHeight="1" x14ac:dyDescent="0.3">
      <c r="A38" s="3887"/>
      <c r="B38" s="3887"/>
      <c r="C38" s="3887"/>
      <c r="D38" s="3887"/>
      <c r="E38" s="3887"/>
      <c r="F38" s="3887"/>
    </row>
    <row r="39" spans="1:6" ht="39.75" customHeight="1" x14ac:dyDescent="0.3">
      <c r="A39" s="2797" t="s">
        <v>1638</v>
      </c>
      <c r="B39" s="2797"/>
      <c r="C39" s="2797"/>
      <c r="D39" s="2615" t="s">
        <v>1639</v>
      </c>
      <c r="E39" s="2615"/>
      <c r="F39" s="2615"/>
    </row>
    <row r="40" spans="1:6" ht="44.25" customHeight="1" x14ac:dyDescent="0.3">
      <c r="A40" s="3888" t="s">
        <v>1640</v>
      </c>
      <c r="B40" s="3888"/>
      <c r="C40" s="3888"/>
      <c r="D40" s="2615" t="s">
        <v>1641</v>
      </c>
      <c r="E40" s="2615"/>
      <c r="F40" s="2615"/>
    </row>
  </sheetData>
  <sheetProtection password="8E37" sheet="1" objects="1" scenarios="1"/>
  <mergeCells count="19">
    <mergeCell ref="A36:F36"/>
    <mergeCell ref="A37:F38"/>
    <mergeCell ref="A39:C39"/>
    <mergeCell ref="D39:F39"/>
    <mergeCell ref="A40:C40"/>
    <mergeCell ref="D40:F40"/>
    <mergeCell ref="A1:F1"/>
    <mergeCell ref="A5:F6"/>
    <mergeCell ref="A8:F9"/>
    <mergeCell ref="A11:F12"/>
    <mergeCell ref="A3:F4"/>
    <mergeCell ref="A24:F24"/>
    <mergeCell ref="A29:F29"/>
    <mergeCell ref="A17:F17"/>
    <mergeCell ref="B14:B15"/>
    <mergeCell ref="C14:C15"/>
    <mergeCell ref="D14:D15"/>
    <mergeCell ref="E14:E15"/>
    <mergeCell ref="F14:F15"/>
  </mergeCells>
  <conditionalFormatting sqref="E36 E23">
    <cfRule type="cellIs" dxfId="4" priority="1" stopIfTrue="1" operator="greaterThan">
      <formula>0</formula>
    </cfRule>
  </conditionalFormatting>
  <pageMargins left="0.45" right="0.45" top="0.5" bottom="0.5" header="0.3" footer="0.3"/>
  <pageSetup scale="95" orientation="portrait" r:id="rId1"/>
  <headerFooter>
    <oddFooter>&amp;R&amp;D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pageSetUpPr fitToPage="1"/>
  </sheetPr>
  <dimension ref="A1:F41"/>
  <sheetViews>
    <sheetView showGridLines="0" zoomScaleNormal="100" workbookViewId="0">
      <selection sqref="A1:F1"/>
    </sheetView>
  </sheetViews>
  <sheetFormatPr defaultRowHeight="14.4" x14ac:dyDescent="0.3"/>
  <cols>
    <col min="1" max="1" width="15.33203125" customWidth="1"/>
    <col min="2" max="2" width="11.6640625" customWidth="1"/>
    <col min="3" max="3" width="13.5546875" customWidth="1"/>
    <col min="4" max="4" width="13.44140625" customWidth="1"/>
    <col min="5" max="5" width="18" customWidth="1"/>
    <col min="6" max="6" width="17" customWidth="1"/>
  </cols>
  <sheetData>
    <row r="1" spans="1:6" ht="26.4" thickBot="1" x14ac:dyDescent="0.55000000000000004">
      <c r="A1" s="3880" t="s">
        <v>1602</v>
      </c>
      <c r="B1" s="3881"/>
      <c r="C1" s="3881"/>
      <c r="D1" s="3881"/>
      <c r="E1" s="3881"/>
      <c r="F1" s="3882"/>
    </row>
    <row r="2" spans="1:6" s="1521" customFormat="1" ht="8.25" customHeight="1" x14ac:dyDescent="0.5">
      <c r="A2" s="1527"/>
      <c r="B2" s="1527"/>
      <c r="C2" s="1527"/>
      <c r="D2" s="1527"/>
      <c r="E2" s="1527"/>
      <c r="F2" s="1527"/>
    </row>
    <row r="3" spans="1:6" ht="28.5" customHeight="1" x14ac:dyDescent="0.3">
      <c r="A3" s="3883" t="s">
        <v>1635</v>
      </c>
      <c r="B3" s="3883"/>
      <c r="C3" s="3883"/>
      <c r="D3" s="3883"/>
      <c r="E3" s="3883"/>
      <c r="F3" s="3883"/>
    </row>
    <row r="4" spans="1:6" s="1521" customFormat="1" ht="15" customHeight="1" x14ac:dyDescent="0.3">
      <c r="A4" s="2615" t="s">
        <v>1424</v>
      </c>
      <c r="B4" s="2615"/>
      <c r="C4" s="2615"/>
      <c r="D4" s="2615"/>
      <c r="E4" s="2615"/>
      <c r="F4" s="2615"/>
    </row>
    <row r="5" spans="1:6" ht="15" customHeight="1" x14ac:dyDescent="0.3">
      <c r="A5" s="2615"/>
      <c r="B5" s="2615"/>
      <c r="C5" s="2615"/>
      <c r="D5" s="2615"/>
      <c r="E5" s="2615"/>
      <c r="F5" s="2615"/>
    </row>
    <row r="6" spans="1:6" x14ac:dyDescent="0.3">
      <c r="A6" s="1606" t="s">
        <v>1650</v>
      </c>
      <c r="B6" s="1573"/>
      <c r="C6" s="1573"/>
      <c r="D6" s="1573"/>
      <c r="E6" s="1573"/>
      <c r="F6" s="1573"/>
    </row>
    <row r="7" spans="1:6" x14ac:dyDescent="0.3">
      <c r="A7" s="2615" t="s">
        <v>1426</v>
      </c>
      <c r="B7" s="2615"/>
      <c r="C7" s="2615"/>
      <c r="D7" s="2615"/>
      <c r="E7" s="2615"/>
      <c r="F7" s="2615"/>
    </row>
    <row r="8" spans="1:6" ht="30" customHeight="1" x14ac:dyDescent="0.3">
      <c r="A8" s="2615"/>
      <c r="B8" s="2615"/>
      <c r="C8" s="2615"/>
      <c r="D8" s="2615"/>
      <c r="E8" s="2615"/>
      <c r="F8" s="2615"/>
    </row>
    <row r="9" spans="1:6" ht="6" customHeight="1" x14ac:dyDescent="0.3">
      <c r="A9" s="1573"/>
      <c r="B9" s="1569"/>
      <c r="C9" s="1569"/>
      <c r="D9" s="1569"/>
      <c r="E9" s="1569"/>
      <c r="F9" s="1569"/>
    </row>
    <row r="10" spans="1:6" ht="15.75" customHeight="1" x14ac:dyDescent="0.3">
      <c r="A10" s="2783" t="s">
        <v>2156</v>
      </c>
      <c r="B10" s="2783"/>
      <c r="C10" s="2783"/>
      <c r="D10" s="2783"/>
      <c r="E10" s="2783"/>
      <c r="F10" s="2783"/>
    </row>
    <row r="11" spans="1:6" ht="33" customHeight="1" x14ac:dyDescent="0.3">
      <c r="A11" s="2783"/>
      <c r="B11" s="2783"/>
      <c r="C11" s="2783"/>
      <c r="D11" s="2783"/>
      <c r="E11" s="2783"/>
      <c r="F11" s="2783"/>
    </row>
    <row r="12" spans="1:6" ht="7.5" customHeight="1" x14ac:dyDescent="0.3">
      <c r="A12" s="1572"/>
      <c r="B12" s="1572"/>
      <c r="C12" s="1572"/>
      <c r="D12" s="1572"/>
      <c r="E12" s="1572"/>
      <c r="F12" s="1572"/>
    </row>
    <row r="13" spans="1:6" x14ac:dyDescent="0.3">
      <c r="A13" s="1323" t="s">
        <v>1429</v>
      </c>
      <c r="B13" s="3878" t="s">
        <v>956</v>
      </c>
      <c r="C13" s="3878" t="s">
        <v>1430</v>
      </c>
      <c r="D13" s="3878" t="s">
        <v>1600</v>
      </c>
      <c r="E13" s="3878" t="s">
        <v>1643</v>
      </c>
      <c r="F13" s="3878" t="s">
        <v>1433</v>
      </c>
    </row>
    <row r="14" spans="1:6" ht="15" customHeight="1" x14ac:dyDescent="0.3">
      <c r="A14" s="1573"/>
      <c r="B14" s="3879"/>
      <c r="C14" s="3879"/>
      <c r="D14" s="3879"/>
      <c r="E14" s="3879"/>
      <c r="F14" s="3879"/>
    </row>
    <row r="15" spans="1:6" x14ac:dyDescent="0.3">
      <c r="A15" s="1331" t="s">
        <v>1441</v>
      </c>
      <c r="B15" s="1395"/>
      <c r="C15" s="1327">
        <v>0.02</v>
      </c>
      <c r="D15" s="1583">
        <f>B15*C15</f>
        <v>0</v>
      </c>
      <c r="E15" s="1583">
        <f>ROUNDUP(D15,0)</f>
        <v>0</v>
      </c>
      <c r="F15" s="1395"/>
    </row>
    <row r="16" spans="1:6" x14ac:dyDescent="0.3">
      <c r="A16" s="2776"/>
      <c r="B16" s="2777"/>
      <c r="C16" s="2777"/>
      <c r="D16" s="2777"/>
      <c r="E16" s="2777"/>
      <c r="F16" s="2778"/>
    </row>
    <row r="17" spans="1:6" x14ac:dyDescent="0.3">
      <c r="A17" s="1395"/>
      <c r="B17" s="1395"/>
      <c r="C17" s="1327">
        <v>0.02</v>
      </c>
      <c r="D17" s="1583">
        <f>B17*C17</f>
        <v>0</v>
      </c>
      <c r="E17" s="1577">
        <f>IF(AND(D17&gt;0,D17&lt;1),1,D17)</f>
        <v>0</v>
      </c>
      <c r="F17" s="1395"/>
    </row>
    <row r="18" spans="1:6" x14ac:dyDescent="0.3">
      <c r="A18" s="1395"/>
      <c r="B18" s="1395"/>
      <c r="C18" s="1327">
        <v>0.02</v>
      </c>
      <c r="D18" s="1583">
        <f>B18*C18</f>
        <v>0</v>
      </c>
      <c r="E18" s="1577">
        <f>IF(AND(D18&gt;0,D18&lt;1),1,D18)</f>
        <v>0</v>
      </c>
      <c r="F18" s="1395"/>
    </row>
    <row r="19" spans="1:6" x14ac:dyDescent="0.3">
      <c r="A19" s="1395"/>
      <c r="B19" s="1395"/>
      <c r="C19" s="1327">
        <v>0.02</v>
      </c>
      <c r="D19" s="1583">
        <f>B19*C19</f>
        <v>0</v>
      </c>
      <c r="E19" s="1577">
        <f>IF(AND(D19&gt;0,D19&lt;1),1,D19)</f>
        <v>0</v>
      </c>
      <c r="F19" s="1395"/>
    </row>
    <row r="20" spans="1:6" x14ac:dyDescent="0.3">
      <c r="A20" s="1395"/>
      <c r="B20" s="1395"/>
      <c r="C20" s="1327">
        <v>0.02</v>
      </c>
      <c r="D20" s="1583">
        <f>B20*C20</f>
        <v>0</v>
      </c>
      <c r="E20" s="1577">
        <f>IF(AND(D20&gt;0,D20&lt;1),1,D20)</f>
        <v>0</v>
      </c>
      <c r="F20" s="1395"/>
    </row>
    <row r="21" spans="1:6" x14ac:dyDescent="0.3">
      <c r="A21" s="1395"/>
      <c r="B21" s="1395"/>
      <c r="C21" s="1327">
        <v>0.02</v>
      </c>
      <c r="D21" s="1583">
        <f>B21*C21</f>
        <v>0</v>
      </c>
      <c r="E21" s="1577">
        <f>IF(AND(D21&gt;0,D21&lt;1),1,D21)</f>
        <v>0</v>
      </c>
      <c r="F21" s="1395"/>
    </row>
    <row r="22" spans="1:6" x14ac:dyDescent="0.3">
      <c r="A22" s="1328"/>
      <c r="B22" s="1583">
        <f>SUM(B17:B21)</f>
        <v>0</v>
      </c>
      <c r="C22" s="1583"/>
      <c r="D22" s="1583">
        <f>SUM(D17:D21)</f>
        <v>0</v>
      </c>
      <c r="E22" s="1582">
        <f>SUM(E17:E21)</f>
        <v>0</v>
      </c>
      <c r="F22" s="1583">
        <f>SUM(F17:F21)</f>
        <v>0</v>
      </c>
    </row>
    <row r="23" spans="1:6" x14ac:dyDescent="0.3">
      <c r="A23" s="3884" t="s">
        <v>1644</v>
      </c>
      <c r="B23" s="3884"/>
      <c r="C23" s="3884"/>
      <c r="D23" s="3884"/>
      <c r="E23" s="3884"/>
      <c r="F23" s="3884"/>
    </row>
    <row r="24" spans="1:6" x14ac:dyDescent="0.3">
      <c r="A24" s="1598"/>
      <c r="B24" s="1598"/>
      <c r="C24" s="1598"/>
      <c r="D24" s="1598"/>
      <c r="E24" s="1598"/>
      <c r="F24" s="1598"/>
    </row>
    <row r="25" spans="1:6" x14ac:dyDescent="0.3">
      <c r="A25" s="1600" t="s">
        <v>1645</v>
      </c>
      <c r="B25" s="1569"/>
      <c r="C25" s="1573"/>
      <c r="D25" s="1573"/>
      <c r="E25" s="1573"/>
      <c r="F25" s="1573"/>
    </row>
    <row r="26" spans="1:6" ht="28.8" x14ac:dyDescent="0.3">
      <c r="A26" s="1323" t="s">
        <v>1429</v>
      </c>
      <c r="B26" s="1324" t="s">
        <v>956</v>
      </c>
      <c r="C26" s="1324" t="s">
        <v>1430</v>
      </c>
      <c r="D26" s="1324" t="s">
        <v>1600</v>
      </c>
      <c r="E26" s="1324" t="s">
        <v>1643</v>
      </c>
      <c r="F26" s="1324" t="s">
        <v>1433</v>
      </c>
    </row>
    <row r="27" spans="1:6" x14ac:dyDescent="0.3">
      <c r="A27" s="1323"/>
      <c r="B27" s="1324"/>
      <c r="C27" s="1324"/>
      <c r="D27" s="1324"/>
      <c r="E27" s="1324"/>
      <c r="F27" s="1324"/>
    </row>
    <row r="28" spans="1:6" ht="15" customHeight="1" x14ac:dyDescent="0.3">
      <c r="A28" s="1324" t="s">
        <v>1441</v>
      </c>
      <c r="B28" s="1326">
        <v>68</v>
      </c>
      <c r="C28" s="1327">
        <v>0.02</v>
      </c>
      <c r="D28" s="1583">
        <f>B28*C28</f>
        <v>1.36</v>
      </c>
      <c r="E28" s="1583">
        <f>ROUNDUP(D28,0)</f>
        <v>2</v>
      </c>
      <c r="F28" s="1445">
        <v>2</v>
      </c>
    </row>
    <row r="29" spans="1:6" x14ac:dyDescent="0.3">
      <c r="A29" s="2776"/>
      <c r="B29" s="2777"/>
      <c r="C29" s="2777"/>
      <c r="D29" s="2777"/>
      <c r="E29" s="2777"/>
      <c r="F29" s="2778"/>
    </row>
    <row r="30" spans="1:6" ht="15" customHeight="1" x14ac:dyDescent="0.3">
      <c r="A30" s="1656" t="s">
        <v>1984</v>
      </c>
      <c r="B30" s="1326">
        <v>28</v>
      </c>
      <c r="C30" s="1327">
        <v>0.02</v>
      </c>
      <c r="D30" s="1583">
        <f>B30*C30</f>
        <v>0.56000000000000005</v>
      </c>
      <c r="E30" s="1577">
        <f>IF(AND(D30&gt;0,D30&lt;1),1,D30)</f>
        <v>1</v>
      </c>
      <c r="F30" s="1326">
        <v>1</v>
      </c>
    </row>
    <row r="31" spans="1:6" x14ac:dyDescent="0.3">
      <c r="A31" s="1656" t="s">
        <v>1985</v>
      </c>
      <c r="B31" s="1326">
        <v>36</v>
      </c>
      <c r="C31" s="1327">
        <v>0.02</v>
      </c>
      <c r="D31" s="1583">
        <f>B31*C31</f>
        <v>0.72</v>
      </c>
      <c r="E31" s="1577">
        <f>IF(AND(D31&gt;0,D31&lt;1),1,D31)</f>
        <v>1</v>
      </c>
      <c r="F31" s="1326">
        <v>1</v>
      </c>
    </row>
    <row r="32" spans="1:6" x14ac:dyDescent="0.3">
      <c r="A32" s="1656" t="s">
        <v>1986</v>
      </c>
      <c r="B32" s="1326">
        <v>4</v>
      </c>
      <c r="C32" s="1327">
        <v>0.02</v>
      </c>
      <c r="D32" s="1583">
        <f>B32*C32</f>
        <v>0.08</v>
      </c>
      <c r="E32" s="1577">
        <f>IF(AND(D32&gt;0,D32&lt;1),1,D32)</f>
        <v>1</v>
      </c>
      <c r="F32" s="1326"/>
    </row>
    <row r="33" spans="1:6" x14ac:dyDescent="0.3">
      <c r="A33" s="1657" t="s">
        <v>1437</v>
      </c>
      <c r="B33" s="1326"/>
      <c r="C33" s="1327">
        <v>0.02</v>
      </c>
      <c r="D33" s="1583">
        <f>B33*C33</f>
        <v>0</v>
      </c>
      <c r="E33" s="1577">
        <f>IF(AND(D33&gt;0,D33&lt;1),1,D33)</f>
        <v>0</v>
      </c>
      <c r="F33" s="1326"/>
    </row>
    <row r="34" spans="1:6" x14ac:dyDescent="0.3">
      <c r="A34" s="1657" t="s">
        <v>1438</v>
      </c>
      <c r="B34" s="1326"/>
      <c r="C34" s="1327">
        <v>0.02</v>
      </c>
      <c r="D34" s="1583">
        <f>B34*C34</f>
        <v>0</v>
      </c>
      <c r="E34" s="1577">
        <f>IF(AND(D34&gt;0,D34&lt;1),1,D34)</f>
        <v>0</v>
      </c>
      <c r="F34" s="1326"/>
    </row>
    <row r="35" spans="1:6" x14ac:dyDescent="0.3">
      <c r="A35" s="1328"/>
      <c r="B35" s="1583">
        <f>SUM(B30:B34)</f>
        <v>68</v>
      </c>
      <c r="C35" s="1583"/>
      <c r="D35" s="1583">
        <f>SUM(D30:D34)</f>
        <v>1.36</v>
      </c>
      <c r="E35" s="1597">
        <f>SUM(E30:E34)</f>
        <v>3</v>
      </c>
      <c r="F35" s="1583">
        <f>SUM(F30:F34)</f>
        <v>2</v>
      </c>
    </row>
    <row r="36" spans="1:6" x14ac:dyDescent="0.3">
      <c r="A36" s="3884" t="s">
        <v>1646</v>
      </c>
      <c r="B36" s="3884"/>
      <c r="C36" s="3884"/>
      <c r="D36" s="3884"/>
      <c r="E36" s="3884"/>
      <c r="F36" s="3884"/>
    </row>
    <row r="37" spans="1:6" ht="40.5" customHeight="1" x14ac:dyDescent="0.3">
      <c r="A37" s="3889" t="s">
        <v>1647</v>
      </c>
      <c r="B37" s="3890"/>
      <c r="C37" s="3890"/>
      <c r="D37" s="3890"/>
      <c r="E37" s="3890"/>
      <c r="F37" s="3890"/>
    </row>
    <row r="38" spans="1:6" x14ac:dyDescent="0.3">
      <c r="A38" s="2600"/>
      <c r="B38" s="2600"/>
      <c r="C38" s="2600"/>
      <c r="D38" s="2600"/>
      <c r="E38" s="2600"/>
      <c r="F38" s="2600"/>
    </row>
    <row r="39" spans="1:6" ht="46.5" customHeight="1" x14ac:dyDescent="0.3">
      <c r="A39" s="2797" t="s">
        <v>1638</v>
      </c>
      <c r="B39" s="2797"/>
      <c r="C39" s="2797"/>
      <c r="D39" s="2615" t="s">
        <v>1639</v>
      </c>
      <c r="E39" s="2615"/>
      <c r="F39" s="2615"/>
    </row>
    <row r="40" spans="1:6" ht="39" customHeight="1" x14ac:dyDescent="0.3">
      <c r="A40" s="3888" t="s">
        <v>1640</v>
      </c>
      <c r="B40" s="3888"/>
      <c r="C40" s="3888"/>
      <c r="D40" s="2615" t="s">
        <v>1641</v>
      </c>
      <c r="E40" s="2615"/>
      <c r="F40" s="2615"/>
    </row>
    <row r="41" spans="1:6" x14ac:dyDescent="0.3">
      <c r="A41" s="1573"/>
      <c r="B41" s="1573"/>
      <c r="C41" s="1573"/>
      <c r="D41" s="1573"/>
      <c r="E41" s="1573"/>
      <c r="F41" s="1573"/>
    </row>
  </sheetData>
  <sheetProtection password="8E37" sheet="1" objects="1" scenarios="1"/>
  <mergeCells count="19">
    <mergeCell ref="A40:C40"/>
    <mergeCell ref="D40:F40"/>
    <mergeCell ref="A23:F23"/>
    <mergeCell ref="A36:F36"/>
    <mergeCell ref="A37:F38"/>
    <mergeCell ref="A39:C39"/>
    <mergeCell ref="D39:F39"/>
    <mergeCell ref="A29:F29"/>
    <mergeCell ref="C13:C14"/>
    <mergeCell ref="D13:D14"/>
    <mergeCell ref="E13:E14"/>
    <mergeCell ref="F13:F14"/>
    <mergeCell ref="A16:F16"/>
    <mergeCell ref="B13:B14"/>
    <mergeCell ref="A1:F1"/>
    <mergeCell ref="A3:F3"/>
    <mergeCell ref="A4:F5"/>
    <mergeCell ref="A7:F8"/>
    <mergeCell ref="A10:F11"/>
  </mergeCells>
  <conditionalFormatting sqref="E23 E35">
    <cfRule type="cellIs" dxfId="3" priority="2" stopIfTrue="1" operator="greaterThan">
      <formula>0</formula>
    </cfRule>
  </conditionalFormatting>
  <pageMargins left="0.45" right="0.45" top="0.5" bottom="0.5" header="0.3" footer="0.3"/>
  <pageSetup scale="99" orientation="portrait" r:id="rId1"/>
  <headerFooter>
    <oddFooter>&amp;R&amp;D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A1:AL134"/>
  <sheetViews>
    <sheetView showGridLines="0" zoomScale="80" zoomScaleNormal="80" workbookViewId="0">
      <selection sqref="A1:AL1"/>
    </sheetView>
  </sheetViews>
  <sheetFormatPr defaultRowHeight="16.95" customHeight="1" x14ac:dyDescent="0.3"/>
  <cols>
    <col min="1" max="12" width="2.44140625" customWidth="1"/>
    <col min="13" max="13" width="1.44140625" customWidth="1"/>
    <col min="14" max="24" width="2.44140625" customWidth="1"/>
    <col min="25" max="25" width="3.5546875" customWidth="1"/>
    <col min="26" max="31" width="2.44140625" customWidth="1"/>
    <col min="32" max="32" width="4.6640625" customWidth="1"/>
    <col min="33" max="34" width="2.44140625" customWidth="1"/>
    <col min="35" max="35" width="2.109375" customWidth="1"/>
    <col min="36" max="37" width="2.44140625" customWidth="1"/>
    <col min="38" max="38" width="3.109375" customWidth="1"/>
    <col min="257" max="268" width="2.44140625" customWidth="1"/>
    <col min="269" max="269" width="1.44140625" customWidth="1"/>
    <col min="270" max="293" width="2.44140625" customWidth="1"/>
    <col min="294" max="294" width="3.109375" customWidth="1"/>
    <col min="513" max="524" width="2.44140625" customWidth="1"/>
    <col min="525" max="525" width="1.44140625" customWidth="1"/>
    <col min="526" max="549" width="2.44140625" customWidth="1"/>
    <col min="550" max="550" width="3.109375" customWidth="1"/>
    <col min="769" max="780" width="2.44140625" customWidth="1"/>
    <col min="781" max="781" width="1.44140625" customWidth="1"/>
    <col min="782" max="805" width="2.44140625" customWidth="1"/>
    <col min="806" max="806" width="3.109375" customWidth="1"/>
    <col min="1025" max="1036" width="2.44140625" customWidth="1"/>
    <col min="1037" max="1037" width="1.44140625" customWidth="1"/>
    <col min="1038" max="1061" width="2.44140625" customWidth="1"/>
    <col min="1062" max="1062" width="3.109375" customWidth="1"/>
    <col min="1281" max="1292" width="2.44140625" customWidth="1"/>
    <col min="1293" max="1293" width="1.44140625" customWidth="1"/>
    <col min="1294" max="1317" width="2.44140625" customWidth="1"/>
    <col min="1318" max="1318" width="3.109375" customWidth="1"/>
    <col min="1537" max="1548" width="2.44140625" customWidth="1"/>
    <col min="1549" max="1549" width="1.44140625" customWidth="1"/>
    <col min="1550" max="1573" width="2.44140625" customWidth="1"/>
    <col min="1574" max="1574" width="3.109375" customWidth="1"/>
    <col min="1793" max="1804" width="2.44140625" customWidth="1"/>
    <col min="1805" max="1805" width="1.44140625" customWidth="1"/>
    <col min="1806" max="1829" width="2.44140625" customWidth="1"/>
    <col min="1830" max="1830" width="3.109375" customWidth="1"/>
    <col min="2049" max="2060" width="2.44140625" customWidth="1"/>
    <col min="2061" max="2061" width="1.44140625" customWidth="1"/>
    <col min="2062" max="2085" width="2.44140625" customWidth="1"/>
    <col min="2086" max="2086" width="3.109375" customWidth="1"/>
    <col min="2305" max="2316" width="2.44140625" customWidth="1"/>
    <col min="2317" max="2317" width="1.44140625" customWidth="1"/>
    <col min="2318" max="2341" width="2.44140625" customWidth="1"/>
    <col min="2342" max="2342" width="3.109375" customWidth="1"/>
    <col min="2561" max="2572" width="2.44140625" customWidth="1"/>
    <col min="2573" max="2573" width="1.44140625" customWidth="1"/>
    <col min="2574" max="2597" width="2.44140625" customWidth="1"/>
    <col min="2598" max="2598" width="3.109375" customWidth="1"/>
    <col min="2817" max="2828" width="2.44140625" customWidth="1"/>
    <col min="2829" max="2829" width="1.44140625" customWidth="1"/>
    <col min="2830" max="2853" width="2.44140625" customWidth="1"/>
    <col min="2854" max="2854" width="3.109375" customWidth="1"/>
    <col min="3073" max="3084" width="2.44140625" customWidth="1"/>
    <col min="3085" max="3085" width="1.44140625" customWidth="1"/>
    <col min="3086" max="3109" width="2.44140625" customWidth="1"/>
    <col min="3110" max="3110" width="3.109375" customWidth="1"/>
    <col min="3329" max="3340" width="2.44140625" customWidth="1"/>
    <col min="3341" max="3341" width="1.44140625" customWidth="1"/>
    <col min="3342" max="3365" width="2.44140625" customWidth="1"/>
    <col min="3366" max="3366" width="3.109375" customWidth="1"/>
    <col min="3585" max="3596" width="2.44140625" customWidth="1"/>
    <col min="3597" max="3597" width="1.44140625" customWidth="1"/>
    <col min="3598" max="3621" width="2.44140625" customWidth="1"/>
    <col min="3622" max="3622" width="3.109375" customWidth="1"/>
    <col min="3841" max="3852" width="2.44140625" customWidth="1"/>
    <col min="3853" max="3853" width="1.44140625" customWidth="1"/>
    <col min="3854" max="3877" width="2.44140625" customWidth="1"/>
    <col min="3878" max="3878" width="3.109375" customWidth="1"/>
    <col min="4097" max="4108" width="2.44140625" customWidth="1"/>
    <col min="4109" max="4109" width="1.44140625" customWidth="1"/>
    <col min="4110" max="4133" width="2.44140625" customWidth="1"/>
    <col min="4134" max="4134" width="3.109375" customWidth="1"/>
    <col min="4353" max="4364" width="2.44140625" customWidth="1"/>
    <col min="4365" max="4365" width="1.44140625" customWidth="1"/>
    <col min="4366" max="4389" width="2.44140625" customWidth="1"/>
    <col min="4390" max="4390" width="3.109375" customWidth="1"/>
    <col min="4609" max="4620" width="2.44140625" customWidth="1"/>
    <col min="4621" max="4621" width="1.44140625" customWidth="1"/>
    <col min="4622" max="4645" width="2.44140625" customWidth="1"/>
    <col min="4646" max="4646" width="3.109375" customWidth="1"/>
    <col min="4865" max="4876" width="2.44140625" customWidth="1"/>
    <col min="4877" max="4877" width="1.44140625" customWidth="1"/>
    <col min="4878" max="4901" width="2.44140625" customWidth="1"/>
    <col min="4902" max="4902" width="3.109375" customWidth="1"/>
    <col min="5121" max="5132" width="2.44140625" customWidth="1"/>
    <col min="5133" max="5133" width="1.44140625" customWidth="1"/>
    <col min="5134" max="5157" width="2.44140625" customWidth="1"/>
    <col min="5158" max="5158" width="3.109375" customWidth="1"/>
    <col min="5377" max="5388" width="2.44140625" customWidth="1"/>
    <col min="5389" max="5389" width="1.44140625" customWidth="1"/>
    <col min="5390" max="5413" width="2.44140625" customWidth="1"/>
    <col min="5414" max="5414" width="3.109375" customWidth="1"/>
    <col min="5633" max="5644" width="2.44140625" customWidth="1"/>
    <col min="5645" max="5645" width="1.44140625" customWidth="1"/>
    <col min="5646" max="5669" width="2.44140625" customWidth="1"/>
    <col min="5670" max="5670" width="3.109375" customWidth="1"/>
    <col min="5889" max="5900" width="2.44140625" customWidth="1"/>
    <col min="5901" max="5901" width="1.44140625" customWidth="1"/>
    <col min="5902" max="5925" width="2.44140625" customWidth="1"/>
    <col min="5926" max="5926" width="3.109375" customWidth="1"/>
    <col min="6145" max="6156" width="2.44140625" customWidth="1"/>
    <col min="6157" max="6157" width="1.44140625" customWidth="1"/>
    <col min="6158" max="6181" width="2.44140625" customWidth="1"/>
    <col min="6182" max="6182" width="3.109375" customWidth="1"/>
    <col min="6401" max="6412" width="2.44140625" customWidth="1"/>
    <col min="6413" max="6413" width="1.44140625" customWidth="1"/>
    <col min="6414" max="6437" width="2.44140625" customWidth="1"/>
    <col min="6438" max="6438" width="3.109375" customWidth="1"/>
    <col min="6657" max="6668" width="2.44140625" customWidth="1"/>
    <col min="6669" max="6669" width="1.44140625" customWidth="1"/>
    <col min="6670" max="6693" width="2.44140625" customWidth="1"/>
    <col min="6694" max="6694" width="3.109375" customWidth="1"/>
    <col min="6913" max="6924" width="2.44140625" customWidth="1"/>
    <col min="6925" max="6925" width="1.44140625" customWidth="1"/>
    <col min="6926" max="6949" width="2.44140625" customWidth="1"/>
    <col min="6950" max="6950" width="3.109375" customWidth="1"/>
    <col min="7169" max="7180" width="2.44140625" customWidth="1"/>
    <col min="7181" max="7181" width="1.44140625" customWidth="1"/>
    <col min="7182" max="7205" width="2.44140625" customWidth="1"/>
    <col min="7206" max="7206" width="3.109375" customWidth="1"/>
    <col min="7425" max="7436" width="2.44140625" customWidth="1"/>
    <col min="7437" max="7437" width="1.44140625" customWidth="1"/>
    <col min="7438" max="7461" width="2.44140625" customWidth="1"/>
    <col min="7462" max="7462" width="3.109375" customWidth="1"/>
    <col min="7681" max="7692" width="2.44140625" customWidth="1"/>
    <col min="7693" max="7693" width="1.44140625" customWidth="1"/>
    <col min="7694" max="7717" width="2.44140625" customWidth="1"/>
    <col min="7718" max="7718" width="3.109375" customWidth="1"/>
    <col min="7937" max="7948" width="2.44140625" customWidth="1"/>
    <col min="7949" max="7949" width="1.44140625" customWidth="1"/>
    <col min="7950" max="7973" width="2.44140625" customWidth="1"/>
    <col min="7974" max="7974" width="3.109375" customWidth="1"/>
    <col min="8193" max="8204" width="2.44140625" customWidth="1"/>
    <col min="8205" max="8205" width="1.44140625" customWidth="1"/>
    <col min="8206" max="8229" width="2.44140625" customWidth="1"/>
    <col min="8230" max="8230" width="3.109375" customWidth="1"/>
    <col min="8449" max="8460" width="2.44140625" customWidth="1"/>
    <col min="8461" max="8461" width="1.44140625" customWidth="1"/>
    <col min="8462" max="8485" width="2.44140625" customWidth="1"/>
    <col min="8486" max="8486" width="3.109375" customWidth="1"/>
    <col min="8705" max="8716" width="2.44140625" customWidth="1"/>
    <col min="8717" max="8717" width="1.44140625" customWidth="1"/>
    <col min="8718" max="8741" width="2.44140625" customWidth="1"/>
    <col min="8742" max="8742" width="3.109375" customWidth="1"/>
    <col min="8961" max="8972" width="2.44140625" customWidth="1"/>
    <col min="8973" max="8973" width="1.44140625" customWidth="1"/>
    <col min="8974" max="8997" width="2.44140625" customWidth="1"/>
    <col min="8998" max="8998" width="3.109375" customWidth="1"/>
    <col min="9217" max="9228" width="2.44140625" customWidth="1"/>
    <col min="9229" max="9229" width="1.44140625" customWidth="1"/>
    <col min="9230" max="9253" width="2.44140625" customWidth="1"/>
    <col min="9254" max="9254" width="3.109375" customWidth="1"/>
    <col min="9473" max="9484" width="2.44140625" customWidth="1"/>
    <col min="9485" max="9485" width="1.44140625" customWidth="1"/>
    <col min="9486" max="9509" width="2.44140625" customWidth="1"/>
    <col min="9510" max="9510" width="3.109375" customWidth="1"/>
    <col min="9729" max="9740" width="2.44140625" customWidth="1"/>
    <col min="9741" max="9741" width="1.44140625" customWidth="1"/>
    <col min="9742" max="9765" width="2.44140625" customWidth="1"/>
    <col min="9766" max="9766" width="3.109375" customWidth="1"/>
    <col min="9985" max="9996" width="2.44140625" customWidth="1"/>
    <col min="9997" max="9997" width="1.44140625" customWidth="1"/>
    <col min="9998" max="10021" width="2.44140625" customWidth="1"/>
    <col min="10022" max="10022" width="3.109375" customWidth="1"/>
    <col min="10241" max="10252" width="2.44140625" customWidth="1"/>
    <col min="10253" max="10253" width="1.44140625" customWidth="1"/>
    <col min="10254" max="10277" width="2.44140625" customWidth="1"/>
    <col min="10278" max="10278" width="3.109375" customWidth="1"/>
    <col min="10497" max="10508" width="2.44140625" customWidth="1"/>
    <col min="10509" max="10509" width="1.44140625" customWidth="1"/>
    <col min="10510" max="10533" width="2.44140625" customWidth="1"/>
    <col min="10534" max="10534" width="3.109375" customWidth="1"/>
    <col min="10753" max="10764" width="2.44140625" customWidth="1"/>
    <col min="10765" max="10765" width="1.44140625" customWidth="1"/>
    <col min="10766" max="10789" width="2.44140625" customWidth="1"/>
    <col min="10790" max="10790" width="3.109375" customWidth="1"/>
    <col min="11009" max="11020" width="2.44140625" customWidth="1"/>
    <col min="11021" max="11021" width="1.44140625" customWidth="1"/>
    <col min="11022" max="11045" width="2.44140625" customWidth="1"/>
    <col min="11046" max="11046" width="3.109375" customWidth="1"/>
    <col min="11265" max="11276" width="2.44140625" customWidth="1"/>
    <col min="11277" max="11277" width="1.44140625" customWidth="1"/>
    <col min="11278" max="11301" width="2.44140625" customWidth="1"/>
    <col min="11302" max="11302" width="3.109375" customWidth="1"/>
    <col min="11521" max="11532" width="2.44140625" customWidth="1"/>
    <col min="11533" max="11533" width="1.44140625" customWidth="1"/>
    <col min="11534" max="11557" width="2.44140625" customWidth="1"/>
    <col min="11558" max="11558" width="3.109375" customWidth="1"/>
    <col min="11777" max="11788" width="2.44140625" customWidth="1"/>
    <col min="11789" max="11789" width="1.44140625" customWidth="1"/>
    <col min="11790" max="11813" width="2.44140625" customWidth="1"/>
    <col min="11814" max="11814" width="3.109375" customWidth="1"/>
    <col min="12033" max="12044" width="2.44140625" customWidth="1"/>
    <col min="12045" max="12045" width="1.44140625" customWidth="1"/>
    <col min="12046" max="12069" width="2.44140625" customWidth="1"/>
    <col min="12070" max="12070" width="3.109375" customWidth="1"/>
    <col min="12289" max="12300" width="2.44140625" customWidth="1"/>
    <col min="12301" max="12301" width="1.44140625" customWidth="1"/>
    <col min="12302" max="12325" width="2.44140625" customWidth="1"/>
    <col min="12326" max="12326" width="3.109375" customWidth="1"/>
    <col min="12545" max="12556" width="2.44140625" customWidth="1"/>
    <col min="12557" max="12557" width="1.44140625" customWidth="1"/>
    <col min="12558" max="12581" width="2.44140625" customWidth="1"/>
    <col min="12582" max="12582" width="3.109375" customWidth="1"/>
    <col min="12801" max="12812" width="2.44140625" customWidth="1"/>
    <col min="12813" max="12813" width="1.44140625" customWidth="1"/>
    <col min="12814" max="12837" width="2.44140625" customWidth="1"/>
    <col min="12838" max="12838" width="3.109375" customWidth="1"/>
    <col min="13057" max="13068" width="2.44140625" customWidth="1"/>
    <col min="13069" max="13069" width="1.44140625" customWidth="1"/>
    <col min="13070" max="13093" width="2.44140625" customWidth="1"/>
    <col min="13094" max="13094" width="3.109375" customWidth="1"/>
    <col min="13313" max="13324" width="2.44140625" customWidth="1"/>
    <col min="13325" max="13325" width="1.44140625" customWidth="1"/>
    <col min="13326" max="13349" width="2.44140625" customWidth="1"/>
    <col min="13350" max="13350" width="3.109375" customWidth="1"/>
    <col min="13569" max="13580" width="2.44140625" customWidth="1"/>
    <col min="13581" max="13581" width="1.44140625" customWidth="1"/>
    <col min="13582" max="13605" width="2.44140625" customWidth="1"/>
    <col min="13606" max="13606" width="3.109375" customWidth="1"/>
    <col min="13825" max="13836" width="2.44140625" customWidth="1"/>
    <col min="13837" max="13837" width="1.44140625" customWidth="1"/>
    <col min="13838" max="13861" width="2.44140625" customWidth="1"/>
    <col min="13862" max="13862" width="3.109375" customWidth="1"/>
    <col min="14081" max="14092" width="2.44140625" customWidth="1"/>
    <col min="14093" max="14093" width="1.44140625" customWidth="1"/>
    <col min="14094" max="14117" width="2.44140625" customWidth="1"/>
    <col min="14118" max="14118" width="3.109375" customWidth="1"/>
    <col min="14337" max="14348" width="2.44140625" customWidth="1"/>
    <col min="14349" max="14349" width="1.44140625" customWidth="1"/>
    <col min="14350" max="14373" width="2.44140625" customWidth="1"/>
    <col min="14374" max="14374" width="3.109375" customWidth="1"/>
    <col min="14593" max="14604" width="2.44140625" customWidth="1"/>
    <col min="14605" max="14605" width="1.44140625" customWidth="1"/>
    <col min="14606" max="14629" width="2.44140625" customWidth="1"/>
    <col min="14630" max="14630" width="3.109375" customWidth="1"/>
    <col min="14849" max="14860" width="2.44140625" customWidth="1"/>
    <col min="14861" max="14861" width="1.44140625" customWidth="1"/>
    <col min="14862" max="14885" width="2.44140625" customWidth="1"/>
    <col min="14886" max="14886" width="3.109375" customWidth="1"/>
    <col min="15105" max="15116" width="2.44140625" customWidth="1"/>
    <col min="15117" max="15117" width="1.44140625" customWidth="1"/>
    <col min="15118" max="15141" width="2.44140625" customWidth="1"/>
    <col min="15142" max="15142" width="3.109375" customWidth="1"/>
    <col min="15361" max="15372" width="2.44140625" customWidth="1"/>
    <col min="15373" max="15373" width="1.44140625" customWidth="1"/>
    <col min="15374" max="15397" width="2.44140625" customWidth="1"/>
    <col min="15398" max="15398" width="3.109375" customWidth="1"/>
    <col min="15617" max="15628" width="2.44140625" customWidth="1"/>
    <col min="15629" max="15629" width="1.44140625" customWidth="1"/>
    <col min="15630" max="15653" width="2.44140625" customWidth="1"/>
    <col min="15654" max="15654" width="3.109375" customWidth="1"/>
    <col min="15873" max="15884" width="2.44140625" customWidth="1"/>
    <col min="15885" max="15885" width="1.44140625" customWidth="1"/>
    <col min="15886" max="15909" width="2.44140625" customWidth="1"/>
    <col min="15910" max="15910" width="3.109375" customWidth="1"/>
    <col min="16129" max="16140" width="2.44140625" customWidth="1"/>
    <col min="16141" max="16141" width="1.44140625" customWidth="1"/>
    <col min="16142" max="16165" width="2.44140625" customWidth="1"/>
    <col min="16166" max="16166" width="3.109375" customWidth="1"/>
  </cols>
  <sheetData>
    <row r="1" spans="1:38" ht="26.4" thickBot="1" x14ac:dyDescent="0.55000000000000004">
      <c r="A1" s="3891" t="s">
        <v>2389</v>
      </c>
      <c r="B1" s="3892"/>
      <c r="C1" s="3892"/>
      <c r="D1" s="3892"/>
      <c r="E1" s="3892"/>
      <c r="F1" s="3892"/>
      <c r="G1" s="3892"/>
      <c r="H1" s="3892"/>
      <c r="I1" s="3892"/>
      <c r="J1" s="3892"/>
      <c r="K1" s="3892"/>
      <c r="L1" s="3892"/>
      <c r="M1" s="3892"/>
      <c r="N1" s="3892"/>
      <c r="O1" s="3892"/>
      <c r="P1" s="3892"/>
      <c r="Q1" s="3892"/>
      <c r="R1" s="3892"/>
      <c r="S1" s="3892"/>
      <c r="T1" s="3892"/>
      <c r="U1" s="3892"/>
      <c r="V1" s="3892"/>
      <c r="W1" s="3892"/>
      <c r="X1" s="3892"/>
      <c r="Y1" s="3892"/>
      <c r="Z1" s="3892"/>
      <c r="AA1" s="3892"/>
      <c r="AB1" s="3892"/>
      <c r="AC1" s="3892"/>
      <c r="AD1" s="3892"/>
      <c r="AE1" s="3892"/>
      <c r="AF1" s="3892"/>
      <c r="AG1" s="3892"/>
      <c r="AH1" s="3892"/>
      <c r="AI1" s="3892"/>
      <c r="AJ1" s="3892"/>
      <c r="AK1" s="3892"/>
      <c r="AL1" s="3893"/>
    </row>
    <row r="2" spans="1:38" ht="71.400000000000006" customHeight="1" x14ac:dyDescent="0.3">
      <c r="A2" s="3894" t="s">
        <v>2648</v>
      </c>
      <c r="B2" s="3895"/>
      <c r="C2" s="3895"/>
      <c r="D2" s="3895"/>
      <c r="E2" s="3895"/>
      <c r="F2" s="3895"/>
      <c r="G2" s="3895"/>
      <c r="H2" s="3895"/>
      <c r="I2" s="3895"/>
      <c r="J2" s="3895"/>
      <c r="K2" s="3895"/>
      <c r="L2" s="3895"/>
      <c r="M2" s="3895"/>
      <c r="N2" s="3895"/>
      <c r="O2" s="3895"/>
      <c r="P2" s="3895"/>
      <c r="Q2" s="3895"/>
      <c r="R2" s="3895"/>
      <c r="S2" s="3895"/>
      <c r="T2" s="3895"/>
      <c r="U2" s="3895"/>
      <c r="V2" s="3895"/>
      <c r="W2" s="3895"/>
      <c r="X2" s="3895"/>
      <c r="Y2" s="3895"/>
      <c r="Z2" s="3895"/>
      <c r="AA2" s="3895"/>
      <c r="AB2" s="3895"/>
      <c r="AC2" s="3895"/>
      <c r="AD2" s="3895"/>
      <c r="AE2" s="3895"/>
      <c r="AF2" s="3895"/>
      <c r="AG2" s="3895"/>
      <c r="AH2" s="3895"/>
      <c r="AI2" s="3895"/>
      <c r="AJ2" s="3895"/>
      <c r="AK2" s="3895"/>
      <c r="AL2" s="3895"/>
    </row>
    <row r="3" spans="1:38" ht="14.4" customHeight="1" x14ac:dyDescent="0.3">
      <c r="A3" s="3900" t="s">
        <v>2390</v>
      </c>
      <c r="B3" s="3900"/>
      <c r="C3" s="3900"/>
      <c r="D3" s="3900"/>
      <c r="E3" s="3900"/>
      <c r="F3" s="3900"/>
      <c r="G3" s="3900"/>
      <c r="H3" s="3900"/>
      <c r="I3" s="3900"/>
      <c r="J3" s="3900"/>
      <c r="K3" s="3900"/>
      <c r="L3" s="3900"/>
      <c r="M3" s="3900"/>
      <c r="N3" s="3900"/>
      <c r="O3" s="3900"/>
      <c r="P3" s="3900"/>
      <c r="Q3" s="3900"/>
      <c r="R3" s="3900"/>
      <c r="S3" s="3900"/>
      <c r="T3" s="3900"/>
      <c r="U3" s="3900"/>
      <c r="V3" s="3900"/>
      <c r="W3" s="3900"/>
      <c r="X3" s="3900"/>
      <c r="Y3" s="3900"/>
      <c r="Z3" s="3900"/>
      <c r="AA3" s="3900"/>
      <c r="AB3" s="3900"/>
      <c r="AC3" s="3900"/>
      <c r="AD3" s="3900"/>
      <c r="AE3" s="3900"/>
      <c r="AF3" s="3900"/>
      <c r="AG3" s="3900"/>
      <c r="AH3" s="3900"/>
      <c r="AI3" s="3900"/>
      <c r="AJ3" s="3900"/>
      <c r="AK3" s="3900"/>
      <c r="AL3" s="3900"/>
    </row>
    <row r="4" spans="1:38" ht="13.2" customHeight="1" x14ac:dyDescent="0.3">
      <c r="A4" s="3901" t="s">
        <v>2642</v>
      </c>
      <c r="B4" s="3901"/>
      <c r="C4" s="3901"/>
      <c r="D4" s="3901"/>
      <c r="E4" s="3901"/>
      <c r="F4" s="3901"/>
      <c r="G4" s="3901"/>
      <c r="H4" s="3901"/>
      <c r="I4" s="3901"/>
      <c r="J4" s="3901"/>
      <c r="K4" s="3901"/>
      <c r="L4" s="3901"/>
      <c r="M4" s="3901"/>
      <c r="N4" s="3901"/>
      <c r="O4" s="3901"/>
      <c r="P4" s="3901"/>
      <c r="Q4" s="3901"/>
      <c r="R4" s="3901"/>
      <c r="S4" s="3901"/>
      <c r="T4" s="3901"/>
      <c r="U4" s="3901"/>
      <c r="V4" s="3901"/>
      <c r="W4" s="3901"/>
      <c r="X4" s="3901"/>
      <c r="Y4" s="3901"/>
      <c r="Z4" s="3901"/>
      <c r="AA4" s="3901"/>
      <c r="AB4" s="3901"/>
      <c r="AC4" s="3901"/>
      <c r="AD4" s="3901"/>
      <c r="AE4" s="3901"/>
      <c r="AF4" s="3901"/>
      <c r="AG4" s="3901"/>
      <c r="AH4" s="3901"/>
      <c r="AI4" s="3901"/>
      <c r="AJ4" s="3901"/>
      <c r="AK4" s="3901"/>
      <c r="AL4" s="3901"/>
    </row>
    <row r="5" spans="1:38" ht="15" customHeight="1" x14ac:dyDescent="0.3">
      <c r="A5" s="2236" t="s">
        <v>2643</v>
      </c>
      <c r="B5" s="2237"/>
      <c r="C5" s="2237"/>
      <c r="D5" s="2237"/>
      <c r="E5" s="2237"/>
      <c r="F5" s="2237"/>
      <c r="G5" s="2237"/>
      <c r="H5" s="2237"/>
      <c r="I5" s="2237"/>
      <c r="J5" s="2237"/>
      <c r="K5" s="2237"/>
      <c r="L5" s="2237"/>
      <c r="M5" s="2237"/>
      <c r="N5" s="2237"/>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row>
    <row r="6" spans="1:38" ht="15" customHeight="1" x14ac:dyDescent="0.3">
      <c r="A6" s="2236"/>
      <c r="B6" s="3897" t="s">
        <v>2654</v>
      </c>
      <c r="C6" s="3897"/>
      <c r="D6" s="3897"/>
      <c r="E6" s="3897"/>
      <c r="F6" s="3897"/>
      <c r="G6" s="3897"/>
      <c r="H6" s="3897"/>
      <c r="I6" s="3897"/>
      <c r="J6" s="3897"/>
      <c r="K6" s="3897"/>
      <c r="L6" s="3897"/>
      <c r="M6" s="3897"/>
      <c r="N6" s="3897"/>
      <c r="O6" s="3897"/>
      <c r="P6" s="3897"/>
      <c r="Q6" s="3897"/>
      <c r="R6" s="3897"/>
      <c r="S6" s="3897"/>
      <c r="T6" s="3897"/>
      <c r="U6" s="3897"/>
      <c r="V6" s="3897"/>
      <c r="W6" s="3897"/>
      <c r="X6" s="3897"/>
      <c r="Y6" s="3897"/>
      <c r="Z6" s="3897"/>
      <c r="AA6" s="3897"/>
      <c r="AB6" s="3897"/>
      <c r="AC6" s="3897"/>
      <c r="AD6" s="3897"/>
      <c r="AE6" s="3897"/>
      <c r="AF6" s="3897"/>
      <c r="AG6" s="3897"/>
      <c r="AH6" s="3897"/>
      <c r="AI6" s="3897"/>
      <c r="AJ6" s="3897"/>
      <c r="AK6" s="3897"/>
      <c r="AL6" s="3897"/>
    </row>
    <row r="7" spans="1:38" ht="15" customHeight="1" x14ac:dyDescent="0.3">
      <c r="A7" s="2236"/>
      <c r="B7" s="3897"/>
      <c r="C7" s="3897"/>
      <c r="D7" s="3897"/>
      <c r="E7" s="3897"/>
      <c r="F7" s="3897"/>
      <c r="G7" s="3897"/>
      <c r="H7" s="3897"/>
      <c r="I7" s="3897"/>
      <c r="J7" s="3897"/>
      <c r="K7" s="3897"/>
      <c r="L7" s="3897"/>
      <c r="M7" s="3897"/>
      <c r="N7" s="3897"/>
      <c r="O7" s="3897"/>
      <c r="P7" s="3897"/>
      <c r="Q7" s="3897"/>
      <c r="R7" s="3897"/>
      <c r="S7" s="3897"/>
      <c r="T7" s="3897"/>
      <c r="U7" s="3897"/>
      <c r="V7" s="3897"/>
      <c r="W7" s="3897"/>
      <c r="X7" s="3897"/>
      <c r="Y7" s="3897"/>
      <c r="Z7" s="3897"/>
      <c r="AA7" s="3897"/>
      <c r="AB7" s="3897"/>
      <c r="AC7" s="3897"/>
      <c r="AD7" s="3897"/>
      <c r="AE7" s="3897"/>
      <c r="AF7" s="3897"/>
      <c r="AG7" s="3897"/>
      <c r="AH7" s="3897"/>
      <c r="AI7" s="3897"/>
      <c r="AJ7" s="3897"/>
      <c r="AK7" s="3897"/>
      <c r="AL7" s="3897"/>
    </row>
    <row r="8" spans="1:38" ht="15" customHeight="1" x14ac:dyDescent="0.3">
      <c r="A8" s="2236"/>
      <c r="B8" s="3897"/>
      <c r="C8" s="3897"/>
      <c r="D8" s="3897"/>
      <c r="E8" s="3897"/>
      <c r="F8" s="3897"/>
      <c r="G8" s="3897"/>
      <c r="H8" s="3897"/>
      <c r="I8" s="3897"/>
      <c r="J8" s="3897"/>
      <c r="K8" s="3897"/>
      <c r="L8" s="3897"/>
      <c r="M8" s="3897"/>
      <c r="N8" s="3897"/>
      <c r="O8" s="3897"/>
      <c r="P8" s="3897"/>
      <c r="Q8" s="3897"/>
      <c r="R8" s="3897"/>
      <c r="S8" s="3897"/>
      <c r="T8" s="3897"/>
      <c r="U8" s="3897"/>
      <c r="V8" s="3897"/>
      <c r="W8" s="3897"/>
      <c r="X8" s="3897"/>
      <c r="Y8" s="3897"/>
      <c r="Z8" s="3897"/>
      <c r="AA8" s="3897"/>
      <c r="AB8" s="3897"/>
      <c r="AC8" s="3897"/>
      <c r="AD8" s="3897"/>
      <c r="AE8" s="3897"/>
      <c r="AF8" s="3897"/>
      <c r="AG8" s="3897"/>
      <c r="AH8" s="3897"/>
      <c r="AI8" s="3897"/>
      <c r="AJ8" s="3897"/>
      <c r="AK8" s="3897"/>
      <c r="AL8" s="3897"/>
    </row>
    <row r="9" spans="1:38" ht="10.199999999999999" customHeight="1" x14ac:dyDescent="0.3">
      <c r="A9" s="2236"/>
      <c r="B9" s="3897"/>
      <c r="C9" s="3897"/>
      <c r="D9" s="3897"/>
      <c r="E9" s="3897"/>
      <c r="F9" s="3897"/>
      <c r="G9" s="3897"/>
      <c r="H9" s="3897"/>
      <c r="I9" s="3897"/>
      <c r="J9" s="3897"/>
      <c r="K9" s="3897"/>
      <c r="L9" s="3897"/>
      <c r="M9" s="3897"/>
      <c r="N9" s="3897"/>
      <c r="O9" s="3897"/>
      <c r="P9" s="3897"/>
      <c r="Q9" s="3897"/>
      <c r="R9" s="3897"/>
      <c r="S9" s="3897"/>
      <c r="T9" s="3897"/>
      <c r="U9" s="3897"/>
      <c r="V9" s="3897"/>
      <c r="W9" s="3897"/>
      <c r="X9" s="3897"/>
      <c r="Y9" s="3897"/>
      <c r="Z9" s="3897"/>
      <c r="AA9" s="3897"/>
      <c r="AB9" s="3897"/>
      <c r="AC9" s="3897"/>
      <c r="AD9" s="3897"/>
      <c r="AE9" s="3897"/>
      <c r="AF9" s="3897"/>
      <c r="AG9" s="3897"/>
      <c r="AH9" s="3897"/>
      <c r="AI9" s="3897"/>
      <c r="AJ9" s="3897"/>
      <c r="AK9" s="3897"/>
      <c r="AL9" s="3897"/>
    </row>
    <row r="10" spans="1:38" ht="15" customHeight="1" x14ac:dyDescent="0.3">
      <c r="A10" s="2236"/>
      <c r="B10" s="3897"/>
      <c r="C10" s="3897"/>
      <c r="D10" s="3897"/>
      <c r="E10" s="3897"/>
      <c r="F10" s="3897"/>
      <c r="G10" s="3897"/>
      <c r="H10" s="3897"/>
      <c r="I10" s="3897"/>
      <c r="J10" s="3897"/>
      <c r="K10" s="3897"/>
      <c r="L10" s="3897"/>
      <c r="M10" s="3897"/>
      <c r="N10" s="3897"/>
      <c r="O10" s="3897"/>
      <c r="P10" s="3897"/>
      <c r="Q10" s="3897"/>
      <c r="R10" s="3897"/>
      <c r="S10" s="3897"/>
      <c r="T10" s="3897"/>
      <c r="U10" s="3897"/>
      <c r="V10" s="3897"/>
      <c r="W10" s="3897"/>
      <c r="X10" s="3897"/>
      <c r="Y10" s="3897"/>
      <c r="Z10" s="3897"/>
      <c r="AA10" s="3897"/>
      <c r="AB10" s="3897"/>
      <c r="AC10" s="3897"/>
      <c r="AD10" s="3897"/>
      <c r="AE10" s="3897"/>
      <c r="AF10" s="3897"/>
      <c r="AG10" s="3897"/>
      <c r="AH10" s="3897"/>
      <c r="AI10" s="3897"/>
      <c r="AJ10" s="3897"/>
      <c r="AK10" s="3897"/>
      <c r="AL10" s="3897"/>
    </row>
    <row r="11" spans="1:38" ht="9.6" customHeight="1" x14ac:dyDescent="0.3">
      <c r="A11" s="2236"/>
      <c r="B11" s="3897"/>
      <c r="C11" s="3897"/>
      <c r="D11" s="3897"/>
      <c r="E11" s="3897"/>
      <c r="F11" s="3897"/>
      <c r="G11" s="3897"/>
      <c r="H11" s="3897"/>
      <c r="I11" s="3897"/>
      <c r="J11" s="3897"/>
      <c r="K11" s="3897"/>
      <c r="L11" s="3897"/>
      <c r="M11" s="3897"/>
      <c r="N11" s="3897"/>
      <c r="O11" s="3897"/>
      <c r="P11" s="3897"/>
      <c r="Q11" s="3897"/>
      <c r="R11" s="3897"/>
      <c r="S11" s="3897"/>
      <c r="T11" s="3897"/>
      <c r="U11" s="3897"/>
      <c r="V11" s="3897"/>
      <c r="W11" s="3897"/>
      <c r="X11" s="3897"/>
      <c r="Y11" s="3897"/>
      <c r="Z11" s="3897"/>
      <c r="AA11" s="3897"/>
      <c r="AB11" s="3897"/>
      <c r="AC11" s="3897"/>
      <c r="AD11" s="3897"/>
      <c r="AE11" s="3897"/>
      <c r="AF11" s="3897"/>
      <c r="AG11" s="3897"/>
      <c r="AH11" s="3897"/>
      <c r="AI11" s="3897"/>
      <c r="AJ11" s="3897"/>
      <c r="AK11" s="3897"/>
      <c r="AL11" s="3897"/>
    </row>
    <row r="12" spans="1:38" ht="15.6" customHeight="1" x14ac:dyDescent="0.3">
      <c r="A12" s="2236" t="s">
        <v>2644</v>
      </c>
      <c r="B12" s="2236"/>
      <c r="C12" s="2236"/>
      <c r="D12" s="2236"/>
      <c r="E12" s="2236"/>
      <c r="F12" s="2236"/>
      <c r="G12" s="2236"/>
      <c r="H12" s="2236"/>
      <c r="I12" s="2236"/>
      <c r="J12" s="2236"/>
      <c r="K12" s="2236"/>
      <c r="L12" s="2236"/>
      <c r="M12" s="2236"/>
      <c r="N12" s="2236"/>
      <c r="O12" s="2236"/>
      <c r="P12" s="2236"/>
      <c r="Q12" s="2236"/>
      <c r="R12" s="2236"/>
      <c r="S12" s="2236"/>
      <c r="T12" s="2236"/>
      <c r="U12" s="2236"/>
      <c r="V12" s="2236"/>
      <c r="W12" s="2236"/>
      <c r="X12" s="2236"/>
      <c r="Y12" s="2236"/>
      <c r="Z12" s="2236"/>
      <c r="AA12" s="2236"/>
      <c r="AB12" s="2236"/>
      <c r="AC12" s="2236"/>
      <c r="AD12" s="2236"/>
      <c r="AE12" s="2236"/>
      <c r="AF12" s="2236"/>
      <c r="AG12" s="2236"/>
      <c r="AH12" s="2236"/>
      <c r="AI12" s="2236"/>
      <c r="AJ12" s="2236"/>
      <c r="AK12" s="2236"/>
      <c r="AL12" s="2236"/>
    </row>
    <row r="13" spans="1:38" ht="15" customHeight="1" x14ac:dyDescent="0.3">
      <c r="A13" s="2236"/>
      <c r="B13" s="3897" t="s">
        <v>2655</v>
      </c>
      <c r="C13" s="3897"/>
      <c r="D13" s="3897"/>
      <c r="E13" s="3897"/>
      <c r="F13" s="3897"/>
      <c r="G13" s="3897"/>
      <c r="H13" s="3897"/>
      <c r="I13" s="3897"/>
      <c r="J13" s="3897"/>
      <c r="K13" s="3897"/>
      <c r="L13" s="3897"/>
      <c r="M13" s="3897"/>
      <c r="N13" s="3897"/>
      <c r="O13" s="3897"/>
      <c r="P13" s="3897"/>
      <c r="Q13" s="3897"/>
      <c r="R13" s="3897"/>
      <c r="S13" s="3897"/>
      <c r="T13" s="3897"/>
      <c r="U13" s="3897"/>
      <c r="V13" s="3897"/>
      <c r="W13" s="3897"/>
      <c r="X13" s="3897"/>
      <c r="Y13" s="3897"/>
      <c r="Z13" s="3897"/>
      <c r="AA13" s="3897"/>
      <c r="AB13" s="3897"/>
      <c r="AC13" s="3897"/>
      <c r="AD13" s="3897"/>
      <c r="AE13" s="3897"/>
      <c r="AF13" s="3897"/>
      <c r="AG13" s="3897"/>
      <c r="AH13" s="3897"/>
      <c r="AI13" s="3897"/>
      <c r="AJ13" s="3897"/>
      <c r="AK13" s="3897"/>
      <c r="AL13" s="3897"/>
    </row>
    <row r="14" spans="1:38" ht="34.200000000000003" customHeight="1" x14ac:dyDescent="0.3">
      <c r="A14" s="2236"/>
      <c r="B14" s="3897"/>
      <c r="C14" s="3897"/>
      <c r="D14" s="3897"/>
      <c r="E14" s="3897"/>
      <c r="F14" s="3897"/>
      <c r="G14" s="3897"/>
      <c r="H14" s="3897"/>
      <c r="I14" s="3897"/>
      <c r="J14" s="3897"/>
      <c r="K14" s="3897"/>
      <c r="L14" s="3897"/>
      <c r="M14" s="3897"/>
      <c r="N14" s="3897"/>
      <c r="O14" s="3897"/>
      <c r="P14" s="3897"/>
      <c r="Q14" s="3897"/>
      <c r="R14" s="3897"/>
      <c r="S14" s="3897"/>
      <c r="T14" s="3897"/>
      <c r="U14" s="3897"/>
      <c r="V14" s="3897"/>
      <c r="W14" s="3897"/>
      <c r="X14" s="3897"/>
      <c r="Y14" s="3897"/>
      <c r="Z14" s="3897"/>
      <c r="AA14" s="3897"/>
      <c r="AB14" s="3897"/>
      <c r="AC14" s="3897"/>
      <c r="AD14" s="3897"/>
      <c r="AE14" s="3897"/>
      <c r="AF14" s="3897"/>
      <c r="AG14" s="3897"/>
      <c r="AH14" s="3897"/>
      <c r="AI14" s="3897"/>
      <c r="AJ14" s="3897"/>
      <c r="AK14" s="3897"/>
      <c r="AL14" s="3897"/>
    </row>
    <row r="15" spans="1:38" ht="15" customHeight="1" x14ac:dyDescent="0.3">
      <c r="A15" s="2088" t="s">
        <v>2645</v>
      </c>
      <c r="B15" s="3897"/>
      <c r="C15" s="3897"/>
      <c r="D15" s="3897"/>
      <c r="E15" s="3897"/>
      <c r="F15" s="3897"/>
      <c r="G15" s="3897"/>
      <c r="H15" s="3897"/>
      <c r="I15" s="3897"/>
      <c r="J15" s="3897"/>
      <c r="K15" s="3897"/>
      <c r="L15" s="3897"/>
      <c r="M15" s="3897"/>
      <c r="N15" s="3897"/>
      <c r="O15" s="3897"/>
      <c r="P15" s="3897"/>
      <c r="Q15" s="3897"/>
      <c r="R15" s="3897"/>
      <c r="S15" s="3897"/>
      <c r="T15" s="3897"/>
      <c r="U15" s="3897"/>
      <c r="V15" s="3897"/>
      <c r="W15" s="3897"/>
      <c r="X15" s="3897"/>
      <c r="Y15" s="3897"/>
      <c r="Z15" s="3897"/>
      <c r="AA15" s="3897"/>
      <c r="AB15" s="3897"/>
      <c r="AC15" s="3897"/>
      <c r="AD15" s="3897"/>
      <c r="AE15" s="3897"/>
      <c r="AF15" s="3897"/>
      <c r="AG15" s="3897"/>
      <c r="AH15" s="3897"/>
      <c r="AI15" s="3897"/>
      <c r="AJ15" s="3897"/>
      <c r="AK15" s="3897"/>
      <c r="AL15" s="3897"/>
    </row>
    <row r="16" spans="1:38" ht="15" customHeight="1" x14ac:dyDescent="0.3">
      <c r="A16" s="2088"/>
      <c r="B16" s="3897"/>
      <c r="C16" s="3897"/>
      <c r="D16" s="3897"/>
      <c r="E16" s="3897"/>
      <c r="F16" s="3897"/>
      <c r="G16" s="3897"/>
      <c r="H16" s="3897"/>
      <c r="I16" s="3897"/>
      <c r="J16" s="3897"/>
      <c r="K16" s="3897"/>
      <c r="L16" s="3897"/>
      <c r="M16" s="3897"/>
      <c r="N16" s="3897"/>
      <c r="O16" s="3897"/>
      <c r="P16" s="3897"/>
      <c r="Q16" s="3897"/>
      <c r="R16" s="3897"/>
      <c r="S16" s="3897"/>
      <c r="T16" s="3897"/>
      <c r="U16" s="3897"/>
      <c r="V16" s="3897"/>
      <c r="W16" s="3897"/>
      <c r="X16" s="3897"/>
      <c r="Y16" s="3897"/>
      <c r="Z16" s="3897"/>
      <c r="AA16" s="3897"/>
      <c r="AB16" s="3897"/>
      <c r="AC16" s="3897"/>
      <c r="AD16" s="3897"/>
      <c r="AE16" s="3897"/>
      <c r="AF16" s="3897"/>
      <c r="AG16" s="3897"/>
      <c r="AH16" s="3897"/>
      <c r="AI16" s="3897"/>
      <c r="AJ16" s="3897"/>
      <c r="AK16" s="3897"/>
      <c r="AL16" s="3897"/>
    </row>
    <row r="17" spans="1:38" ht="14.4" customHeight="1" x14ac:dyDescent="0.3">
      <c r="A17" s="2085" t="s">
        <v>2647</v>
      </c>
      <c r="B17" s="2088"/>
      <c r="C17" s="2088"/>
      <c r="D17" s="2088"/>
      <c r="E17" s="2088"/>
      <c r="F17" s="2088"/>
      <c r="G17" s="2088"/>
      <c r="H17" s="2088"/>
      <c r="I17" s="2088"/>
      <c r="J17" s="2088"/>
      <c r="K17" s="2088"/>
      <c r="L17" s="2088"/>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8"/>
      <c r="AK17" s="2088"/>
      <c r="AL17" s="2088"/>
    </row>
    <row r="18" spans="1:38" ht="15" customHeight="1" x14ac:dyDescent="0.3">
      <c r="A18" s="2088"/>
      <c r="B18" s="3897" t="s">
        <v>2656</v>
      </c>
      <c r="C18" s="3897"/>
      <c r="D18" s="3897"/>
      <c r="E18" s="3897"/>
      <c r="F18" s="3897"/>
      <c r="G18" s="3897"/>
      <c r="H18" s="3897"/>
      <c r="I18" s="3897"/>
      <c r="J18" s="3897"/>
      <c r="K18" s="3897"/>
      <c r="L18" s="3897"/>
      <c r="M18" s="3897"/>
      <c r="N18" s="3897"/>
      <c r="O18" s="3897"/>
      <c r="P18" s="3897"/>
      <c r="Q18" s="3897"/>
      <c r="R18" s="3897"/>
      <c r="S18" s="3897"/>
      <c r="T18" s="3897"/>
      <c r="U18" s="3897"/>
      <c r="V18" s="3897"/>
      <c r="W18" s="3897"/>
      <c r="X18" s="3897"/>
      <c r="Y18" s="3897"/>
      <c r="Z18" s="3897"/>
      <c r="AA18" s="3897"/>
      <c r="AB18" s="3897"/>
      <c r="AC18" s="3897"/>
      <c r="AD18" s="3897"/>
      <c r="AE18" s="3897"/>
      <c r="AF18" s="3897"/>
      <c r="AG18" s="3897"/>
      <c r="AH18" s="3897"/>
      <c r="AI18" s="3897"/>
      <c r="AJ18" s="3897"/>
      <c r="AK18" s="3897"/>
      <c r="AL18" s="3897"/>
    </row>
    <row r="19" spans="1:38" ht="12" customHeight="1" x14ac:dyDescent="0.3">
      <c r="A19" s="2088"/>
      <c r="B19" s="3897"/>
      <c r="C19" s="3897"/>
      <c r="D19" s="3897"/>
      <c r="E19" s="3897"/>
      <c r="F19" s="3897"/>
      <c r="G19" s="3897"/>
      <c r="H19" s="3897"/>
      <c r="I19" s="3897"/>
      <c r="J19" s="3897"/>
      <c r="K19" s="3897"/>
      <c r="L19" s="3897"/>
      <c r="M19" s="3897"/>
      <c r="N19" s="3897"/>
      <c r="O19" s="3897"/>
      <c r="P19" s="3897"/>
      <c r="Q19" s="3897"/>
      <c r="R19" s="3897"/>
      <c r="S19" s="3897"/>
      <c r="T19" s="3897"/>
      <c r="U19" s="3897"/>
      <c r="V19" s="3897"/>
      <c r="W19" s="3897"/>
      <c r="X19" s="3897"/>
      <c r="Y19" s="3897"/>
      <c r="Z19" s="3897"/>
      <c r="AA19" s="3897"/>
      <c r="AB19" s="3897"/>
      <c r="AC19" s="3897"/>
      <c r="AD19" s="3897"/>
      <c r="AE19" s="3897"/>
      <c r="AF19" s="3897"/>
      <c r="AG19" s="3897"/>
      <c r="AH19" s="3897"/>
      <c r="AI19" s="3897"/>
      <c r="AJ19" s="3897"/>
      <c r="AK19" s="3897"/>
      <c r="AL19" s="3897"/>
    </row>
    <row r="20" spans="1:38" ht="15" customHeight="1" x14ac:dyDescent="0.3">
      <c r="A20" s="2088"/>
      <c r="B20" s="3897"/>
      <c r="C20" s="3897"/>
      <c r="D20" s="3897"/>
      <c r="E20" s="3897"/>
      <c r="F20" s="3897"/>
      <c r="G20" s="3897"/>
      <c r="H20" s="3897"/>
      <c r="I20" s="3897"/>
      <c r="J20" s="3897"/>
      <c r="K20" s="3897"/>
      <c r="L20" s="3897"/>
      <c r="M20" s="3897"/>
      <c r="N20" s="3897"/>
      <c r="O20" s="3897"/>
      <c r="P20" s="3897"/>
      <c r="Q20" s="3897"/>
      <c r="R20" s="3897"/>
      <c r="S20" s="3897"/>
      <c r="T20" s="3897"/>
      <c r="U20" s="3897"/>
      <c r="V20" s="3897"/>
      <c r="W20" s="3897"/>
      <c r="X20" s="3897"/>
      <c r="Y20" s="3897"/>
      <c r="Z20" s="3897"/>
      <c r="AA20" s="3897"/>
      <c r="AB20" s="3897"/>
      <c r="AC20" s="3897"/>
      <c r="AD20" s="3897"/>
      <c r="AE20" s="3897"/>
      <c r="AF20" s="3897"/>
      <c r="AG20" s="3897"/>
      <c r="AH20" s="3897"/>
      <c r="AI20" s="3897"/>
      <c r="AJ20" s="3897"/>
      <c r="AK20" s="3897"/>
      <c r="AL20" s="3897"/>
    </row>
    <row r="21" spans="1:38" ht="15" customHeight="1" x14ac:dyDescent="0.3">
      <c r="A21" s="2088"/>
      <c r="B21" s="3897"/>
      <c r="C21" s="3897"/>
      <c r="D21" s="3897"/>
      <c r="E21" s="3897"/>
      <c r="F21" s="3897"/>
      <c r="G21" s="3897"/>
      <c r="H21" s="3897"/>
      <c r="I21" s="3897"/>
      <c r="J21" s="3897"/>
      <c r="K21" s="3897"/>
      <c r="L21" s="3897"/>
      <c r="M21" s="3897"/>
      <c r="N21" s="3897"/>
      <c r="O21" s="3897"/>
      <c r="P21" s="3897"/>
      <c r="Q21" s="3897"/>
      <c r="R21" s="3897"/>
      <c r="S21" s="3897"/>
      <c r="T21" s="3897"/>
      <c r="U21" s="3897"/>
      <c r="V21" s="3897"/>
      <c r="W21" s="3897"/>
      <c r="X21" s="3897"/>
      <c r="Y21" s="3897"/>
      <c r="Z21" s="3897"/>
      <c r="AA21" s="3897"/>
      <c r="AB21" s="3897"/>
      <c r="AC21" s="3897"/>
      <c r="AD21" s="3897"/>
      <c r="AE21" s="3897"/>
      <c r="AF21" s="3897"/>
      <c r="AG21" s="3897"/>
      <c r="AH21" s="3897"/>
      <c r="AI21" s="3897"/>
      <c r="AJ21" s="3897"/>
      <c r="AK21" s="3897"/>
      <c r="AL21" s="3897"/>
    </row>
    <row r="22" spans="1:38" ht="9" customHeight="1" x14ac:dyDescent="0.3">
      <c r="A22" s="2088"/>
      <c r="B22" s="3897"/>
      <c r="C22" s="3897"/>
      <c r="D22" s="3897"/>
      <c r="E22" s="3897"/>
      <c r="F22" s="3897"/>
      <c r="G22" s="3897"/>
      <c r="H22" s="3897"/>
      <c r="I22" s="3897"/>
      <c r="J22" s="3897"/>
      <c r="K22" s="3897"/>
      <c r="L22" s="3897"/>
      <c r="M22" s="3897"/>
      <c r="N22" s="3897"/>
      <c r="O22" s="3897"/>
      <c r="P22" s="3897"/>
      <c r="Q22" s="3897"/>
      <c r="R22" s="3897"/>
      <c r="S22" s="3897"/>
      <c r="T22" s="3897"/>
      <c r="U22" s="3897"/>
      <c r="V22" s="3897"/>
      <c r="W22" s="3897"/>
      <c r="X22" s="3897"/>
      <c r="Y22" s="3897"/>
      <c r="Z22" s="3897"/>
      <c r="AA22" s="3897"/>
      <c r="AB22" s="3897"/>
      <c r="AC22" s="3897"/>
      <c r="AD22" s="3897"/>
      <c r="AE22" s="3897"/>
      <c r="AF22" s="3897"/>
      <c r="AG22" s="3897"/>
      <c r="AH22" s="3897"/>
      <c r="AI22" s="3897"/>
      <c r="AJ22" s="3897"/>
      <c r="AK22" s="3897"/>
      <c r="AL22" s="3897"/>
    </row>
    <row r="23" spans="1:38" ht="15" customHeight="1" x14ac:dyDescent="0.3">
      <c r="A23" s="3898" t="s">
        <v>2646</v>
      </c>
      <c r="B23" s="3898"/>
      <c r="C23" s="3898"/>
      <c r="D23" s="3898"/>
      <c r="E23" s="3898"/>
      <c r="F23" s="3898"/>
      <c r="G23" s="3898"/>
      <c r="H23" s="3898"/>
      <c r="I23" s="3898"/>
      <c r="J23" s="3898"/>
      <c r="K23" s="3898"/>
      <c r="L23" s="3898"/>
      <c r="M23" s="3898"/>
      <c r="N23" s="3898"/>
      <c r="O23" s="3898"/>
      <c r="P23" s="3898"/>
      <c r="Q23" s="3898"/>
      <c r="R23" s="3898"/>
      <c r="S23" s="3898"/>
      <c r="T23" s="3898"/>
      <c r="U23" s="3898"/>
      <c r="V23" s="3898"/>
      <c r="W23" s="3898"/>
      <c r="X23" s="3898"/>
      <c r="Y23" s="3898"/>
      <c r="Z23" s="3898"/>
      <c r="AA23" s="3898"/>
      <c r="AB23" s="3898"/>
      <c r="AC23" s="3898"/>
      <c r="AD23" s="3898"/>
      <c r="AE23" s="3898"/>
      <c r="AF23" s="3898"/>
      <c r="AG23" s="3898"/>
      <c r="AH23" s="3898"/>
      <c r="AI23" s="3898"/>
      <c r="AJ23" s="3898"/>
      <c r="AK23" s="3898"/>
      <c r="AL23" s="3898"/>
    </row>
    <row r="24" spans="1:38" ht="15" customHeight="1" x14ac:dyDescent="0.3">
      <c r="A24" s="3898"/>
      <c r="B24" s="3898"/>
      <c r="C24" s="3898"/>
      <c r="D24" s="3898"/>
      <c r="E24" s="3898"/>
      <c r="F24" s="3898"/>
      <c r="G24" s="3898"/>
      <c r="H24" s="3898"/>
      <c r="I24" s="3898"/>
      <c r="J24" s="3898"/>
      <c r="K24" s="3898"/>
      <c r="L24" s="3898"/>
      <c r="M24" s="3898"/>
      <c r="N24" s="3898"/>
      <c r="O24" s="3898"/>
      <c r="P24" s="3898"/>
      <c r="Q24" s="3898"/>
      <c r="R24" s="3898"/>
      <c r="S24" s="3898"/>
      <c r="T24" s="3898"/>
      <c r="U24" s="3898"/>
      <c r="V24" s="3898"/>
      <c r="W24" s="3898"/>
      <c r="X24" s="3898"/>
      <c r="Y24" s="3898"/>
      <c r="Z24" s="3898"/>
      <c r="AA24" s="3898"/>
      <c r="AB24" s="3898"/>
      <c r="AC24" s="3898"/>
      <c r="AD24" s="3898"/>
      <c r="AE24" s="3898"/>
      <c r="AF24" s="3898"/>
      <c r="AG24" s="3898"/>
      <c r="AH24" s="3898"/>
      <c r="AI24" s="3898"/>
      <c r="AJ24" s="3898"/>
      <c r="AK24" s="3898"/>
      <c r="AL24" s="3898"/>
    </row>
    <row r="25" spans="1:38" ht="15" customHeight="1" x14ac:dyDescent="0.3">
      <c r="A25" s="2083"/>
      <c r="B25" s="2238" t="s">
        <v>2391</v>
      </c>
      <c r="C25" s="2239"/>
      <c r="D25" s="2239"/>
      <c r="E25" s="2239"/>
      <c r="F25" s="2239"/>
      <c r="G25" s="2239"/>
      <c r="H25" s="2239"/>
      <c r="I25" s="2240"/>
      <c r="J25" s="2240"/>
      <c r="K25" s="2241"/>
      <c r="L25" s="2241"/>
      <c r="M25" s="2242"/>
      <c r="N25" s="2243" t="s">
        <v>1603</v>
      </c>
      <c r="O25" s="2241"/>
      <c r="P25" s="2242"/>
      <c r="Q25" s="2244"/>
      <c r="R25" s="2244"/>
      <c r="S25" s="2244"/>
      <c r="T25" s="2244"/>
      <c r="U25" s="2245"/>
      <c r="V25" s="2245"/>
      <c r="W25" s="2245"/>
      <c r="X25" s="2245"/>
      <c r="Y25" s="2245"/>
      <c r="Z25" s="2245"/>
      <c r="AA25" s="2245"/>
      <c r="AB25" s="2245"/>
      <c r="AC25" s="2245"/>
      <c r="AD25" s="2245"/>
      <c r="AE25" s="2245"/>
      <c r="AF25" s="2245"/>
      <c r="AG25" s="2245"/>
      <c r="AH25" s="2245"/>
      <c r="AI25" s="2245"/>
      <c r="AJ25" s="2175"/>
      <c r="AK25" s="2175"/>
      <c r="AL25" s="2175"/>
    </row>
    <row r="26" spans="1:38" ht="15" customHeight="1" x14ac:dyDescent="0.3">
      <c r="A26" s="2083"/>
      <c r="B26" s="2238" t="s">
        <v>2392</v>
      </c>
      <c r="C26" s="2239"/>
      <c r="D26" s="2239"/>
      <c r="E26" s="2239"/>
      <c r="F26" s="2239"/>
      <c r="G26" s="2239"/>
      <c r="H26" s="2239"/>
      <c r="I26" s="2240"/>
      <c r="J26" s="2240"/>
      <c r="K26" s="2241"/>
      <c r="L26" s="2241"/>
      <c r="M26" s="2242"/>
      <c r="N26" s="2243" t="s">
        <v>1604</v>
      </c>
      <c r="O26" s="2241"/>
      <c r="P26" s="2241"/>
      <c r="Q26" s="2244"/>
      <c r="R26" s="2244"/>
      <c r="S26" s="2244"/>
      <c r="T26" s="2244"/>
      <c r="U26" s="2245"/>
      <c r="V26" s="2245"/>
      <c r="W26" s="2245"/>
      <c r="X26" s="2245"/>
      <c r="Y26" s="2245"/>
      <c r="Z26" s="2245"/>
      <c r="AA26" s="2245"/>
      <c r="AB26" s="2245"/>
      <c r="AC26" s="2245"/>
      <c r="AD26" s="2245"/>
      <c r="AE26" s="2245"/>
      <c r="AF26" s="2245"/>
      <c r="AG26" s="2245"/>
      <c r="AH26" s="2245"/>
      <c r="AI26" s="2245"/>
      <c r="AJ26" s="2175"/>
      <c r="AK26" s="2175"/>
      <c r="AL26" s="2175"/>
    </row>
    <row r="27" spans="1:38" ht="21.6" customHeight="1" x14ac:dyDescent="0.5">
      <c r="A27" s="3899" t="s">
        <v>2657</v>
      </c>
      <c r="B27" s="3899"/>
      <c r="C27" s="3899"/>
      <c r="D27" s="3899"/>
      <c r="E27" s="3899"/>
      <c r="F27" s="3899"/>
      <c r="G27" s="3899"/>
      <c r="H27" s="3899"/>
      <c r="I27" s="3899"/>
      <c r="J27" s="3899"/>
      <c r="K27" s="3899"/>
      <c r="L27" s="3899"/>
      <c r="M27" s="3899"/>
      <c r="N27" s="3899"/>
      <c r="O27" s="3899"/>
      <c r="P27" s="3899"/>
      <c r="Q27" s="3899"/>
      <c r="R27" s="3899"/>
      <c r="S27" s="3899"/>
      <c r="T27" s="3899"/>
      <c r="U27" s="3899"/>
      <c r="V27" s="3899"/>
      <c r="W27" s="3899"/>
      <c r="X27" s="3899"/>
      <c r="Y27" s="3899"/>
      <c r="Z27" s="3899"/>
      <c r="AA27" s="3899"/>
      <c r="AB27" s="3899"/>
      <c r="AC27" s="3899"/>
      <c r="AD27" s="3899"/>
      <c r="AE27" s="3899"/>
      <c r="AF27" s="3899"/>
      <c r="AG27" s="3899"/>
      <c r="AH27" s="3899"/>
      <c r="AI27" s="3899"/>
      <c r="AJ27" s="3899"/>
      <c r="AK27" s="3899"/>
      <c r="AL27" s="3899"/>
    </row>
    <row r="28" spans="1:38" ht="15" customHeight="1" x14ac:dyDescent="0.3">
      <c r="A28" s="3897" t="s">
        <v>2658</v>
      </c>
      <c r="B28" s="3897"/>
      <c r="C28" s="3897"/>
      <c r="D28" s="3897"/>
      <c r="E28" s="3897"/>
      <c r="F28" s="3897"/>
      <c r="G28" s="3897"/>
      <c r="H28" s="3897"/>
      <c r="I28" s="3897"/>
      <c r="J28" s="3897"/>
      <c r="K28" s="3897"/>
      <c r="L28" s="3897"/>
      <c r="M28" s="3897"/>
      <c r="N28" s="3897"/>
      <c r="O28" s="3897"/>
      <c r="P28" s="3897"/>
      <c r="Q28" s="3897"/>
      <c r="R28" s="3897"/>
      <c r="S28" s="3897"/>
      <c r="T28" s="3897"/>
      <c r="U28" s="3897"/>
      <c r="V28" s="3897"/>
      <c r="W28" s="3897"/>
      <c r="X28" s="3897"/>
      <c r="Y28" s="3897"/>
      <c r="Z28" s="3897"/>
      <c r="AA28" s="3897"/>
      <c r="AB28" s="3897"/>
      <c r="AC28" s="3897"/>
      <c r="AD28" s="3897"/>
      <c r="AE28" s="3897"/>
      <c r="AF28" s="3897"/>
      <c r="AG28" s="3897"/>
      <c r="AH28" s="3897"/>
      <c r="AI28" s="3897"/>
      <c r="AJ28" s="3897"/>
      <c r="AK28" s="3897"/>
      <c r="AL28" s="3897"/>
    </row>
    <row r="29" spans="1:38" ht="5.4" customHeight="1" x14ac:dyDescent="0.3">
      <c r="A29" s="3897"/>
      <c r="B29" s="3897"/>
      <c r="C29" s="3897"/>
      <c r="D29" s="3897"/>
      <c r="E29" s="3897"/>
      <c r="F29" s="3897"/>
      <c r="G29" s="3897"/>
      <c r="H29" s="3897"/>
      <c r="I29" s="3897"/>
      <c r="J29" s="3897"/>
      <c r="K29" s="3897"/>
      <c r="L29" s="3897"/>
      <c r="M29" s="3897"/>
      <c r="N29" s="3897"/>
      <c r="O29" s="3897"/>
      <c r="P29" s="3897"/>
      <c r="Q29" s="3897"/>
      <c r="R29" s="3897"/>
      <c r="S29" s="3897"/>
      <c r="T29" s="3897"/>
      <c r="U29" s="3897"/>
      <c r="V29" s="3897"/>
      <c r="W29" s="3897"/>
      <c r="X29" s="3897"/>
      <c r="Y29" s="3897"/>
      <c r="Z29" s="3897"/>
      <c r="AA29" s="3897"/>
      <c r="AB29" s="3897"/>
      <c r="AC29" s="3897"/>
      <c r="AD29" s="3897"/>
      <c r="AE29" s="3897"/>
      <c r="AF29" s="3897"/>
      <c r="AG29" s="3897"/>
      <c r="AH29" s="3897"/>
      <c r="AI29" s="3897"/>
      <c r="AJ29" s="3897"/>
      <c r="AK29" s="3897"/>
      <c r="AL29" s="3897"/>
    </row>
    <row r="30" spans="1:38" ht="15" customHeight="1" x14ac:dyDescent="0.3">
      <c r="A30" s="3897"/>
      <c r="B30" s="3897"/>
      <c r="C30" s="3897"/>
      <c r="D30" s="3897"/>
      <c r="E30" s="3897"/>
      <c r="F30" s="3897"/>
      <c r="G30" s="3897"/>
      <c r="H30" s="3897"/>
      <c r="I30" s="3897"/>
      <c r="J30" s="3897"/>
      <c r="K30" s="3897"/>
      <c r="L30" s="3897"/>
      <c r="M30" s="3897"/>
      <c r="N30" s="3897"/>
      <c r="O30" s="3897"/>
      <c r="P30" s="3897"/>
      <c r="Q30" s="3897"/>
      <c r="R30" s="3897"/>
      <c r="S30" s="3897"/>
      <c r="T30" s="3897"/>
      <c r="U30" s="3897"/>
      <c r="V30" s="3897"/>
      <c r="W30" s="3897"/>
      <c r="X30" s="3897"/>
      <c r="Y30" s="3897"/>
      <c r="Z30" s="3897"/>
      <c r="AA30" s="3897"/>
      <c r="AB30" s="3897"/>
      <c r="AC30" s="3897"/>
      <c r="AD30" s="3897"/>
      <c r="AE30" s="3897"/>
      <c r="AF30" s="3897"/>
      <c r="AG30" s="3897"/>
      <c r="AH30" s="3897"/>
      <c r="AI30" s="3897"/>
      <c r="AJ30" s="3897"/>
      <c r="AK30" s="3897"/>
      <c r="AL30" s="3897"/>
    </row>
    <row r="31" spans="1:38" ht="7.95" customHeight="1" x14ac:dyDescent="0.3">
      <c r="A31" s="3897"/>
      <c r="B31" s="3897"/>
      <c r="C31" s="3897"/>
      <c r="D31" s="3897"/>
      <c r="E31" s="3897"/>
      <c r="F31" s="3897"/>
      <c r="G31" s="3897"/>
      <c r="H31" s="3897"/>
      <c r="I31" s="3897"/>
      <c r="J31" s="3897"/>
      <c r="K31" s="3897"/>
      <c r="L31" s="3897"/>
      <c r="M31" s="3897"/>
      <c r="N31" s="3897"/>
      <c r="O31" s="3897"/>
      <c r="P31" s="3897"/>
      <c r="Q31" s="3897"/>
      <c r="R31" s="3897"/>
      <c r="S31" s="3897"/>
      <c r="T31" s="3897"/>
      <c r="U31" s="3897"/>
      <c r="V31" s="3897"/>
      <c r="W31" s="3897"/>
      <c r="X31" s="3897"/>
      <c r="Y31" s="3897"/>
      <c r="Z31" s="3897"/>
      <c r="AA31" s="3897"/>
      <c r="AB31" s="3897"/>
      <c r="AC31" s="3897"/>
      <c r="AD31" s="3897"/>
      <c r="AE31" s="3897"/>
      <c r="AF31" s="3897"/>
      <c r="AG31" s="3897"/>
      <c r="AH31" s="3897"/>
      <c r="AI31" s="3897"/>
      <c r="AJ31" s="3897"/>
      <c r="AK31" s="3897"/>
      <c r="AL31" s="3897"/>
    </row>
    <row r="32" spans="1:38" ht="36.6" customHeight="1" x14ac:dyDescent="0.3">
      <c r="A32" s="3897"/>
      <c r="B32" s="3897"/>
      <c r="C32" s="3897"/>
      <c r="D32" s="3897"/>
      <c r="E32" s="3897"/>
      <c r="F32" s="3897"/>
      <c r="G32" s="3897"/>
      <c r="H32" s="3897"/>
      <c r="I32" s="3897"/>
      <c r="J32" s="3897"/>
      <c r="K32" s="3897"/>
      <c r="L32" s="3897"/>
      <c r="M32" s="3897"/>
      <c r="N32" s="3897"/>
      <c r="O32" s="3897"/>
      <c r="P32" s="3897"/>
      <c r="Q32" s="3897"/>
      <c r="R32" s="3897"/>
      <c r="S32" s="3897"/>
      <c r="T32" s="3897"/>
      <c r="U32" s="3897"/>
      <c r="V32" s="3897"/>
      <c r="W32" s="3897"/>
      <c r="X32" s="3897"/>
      <c r="Y32" s="3897"/>
      <c r="Z32" s="3897"/>
      <c r="AA32" s="3897"/>
      <c r="AB32" s="3897"/>
      <c r="AC32" s="3897"/>
      <c r="AD32" s="3897"/>
      <c r="AE32" s="3897"/>
      <c r="AF32" s="3897"/>
      <c r="AG32" s="3897"/>
      <c r="AH32" s="3897"/>
      <c r="AI32" s="3897"/>
      <c r="AJ32" s="3897"/>
      <c r="AK32" s="3897"/>
      <c r="AL32" s="3897"/>
    </row>
    <row r="33" spans="1:38" ht="11.4" customHeight="1" x14ac:dyDescent="0.3">
      <c r="A33" s="2246" t="s">
        <v>2393</v>
      </c>
      <c r="B33" s="2075"/>
      <c r="C33" s="2075"/>
      <c r="D33" s="2075"/>
      <c r="E33" s="2075"/>
      <c r="F33" s="2246" t="s">
        <v>2394</v>
      </c>
      <c r="G33" s="2075"/>
      <c r="H33" s="2075"/>
      <c r="I33" s="2162"/>
      <c r="J33" s="2162"/>
      <c r="K33" s="2162"/>
      <c r="L33" s="2162"/>
      <c r="M33" s="2162"/>
      <c r="N33" s="2162"/>
      <c r="O33" s="2162"/>
      <c r="P33" s="2162"/>
      <c r="Q33" s="2162"/>
      <c r="R33" s="2162"/>
      <c r="S33" s="2075"/>
      <c r="T33" s="2200"/>
      <c r="U33" s="2200"/>
      <c r="V33" s="2175"/>
      <c r="W33" s="2175"/>
      <c r="X33" s="2247"/>
      <c r="Y33" s="2247"/>
      <c r="Z33" s="2247"/>
      <c r="AA33" s="2247"/>
      <c r="AB33" s="2247"/>
      <c r="AC33" s="2175"/>
      <c r="AD33" s="2175"/>
      <c r="AE33" s="2175"/>
      <c r="AF33" s="2247"/>
      <c r="AG33" s="2247"/>
      <c r="AH33" s="2247"/>
      <c r="AI33" s="2088"/>
      <c r="AJ33" s="2088"/>
      <c r="AK33" s="2081"/>
      <c r="AL33" s="2248" t="s">
        <v>2395</v>
      </c>
    </row>
    <row r="34" spans="1:38" ht="15" thickBot="1" x14ac:dyDescent="0.35">
      <c r="A34" s="2199" t="s">
        <v>2396</v>
      </c>
      <c r="B34" s="2199"/>
      <c r="C34" s="2082"/>
      <c r="D34" s="2082"/>
      <c r="E34" s="2082"/>
      <c r="F34" s="2263"/>
      <c r="G34" s="2263"/>
      <c r="H34" s="2263"/>
      <c r="I34" s="2263"/>
      <c r="J34" s="2263"/>
      <c r="K34" s="2263"/>
      <c r="L34" s="2263"/>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47"/>
      <c r="AJ34" s="2250"/>
      <c r="AK34" s="2264"/>
      <c r="AL34" s="2264"/>
    </row>
    <row r="35" spans="1:38" ht="6.6" customHeight="1" x14ac:dyDescent="0.3">
      <c r="A35" s="2075"/>
      <c r="B35" s="2075"/>
      <c r="C35" s="2075"/>
      <c r="D35" s="2075"/>
      <c r="E35" s="2075"/>
      <c r="F35" s="2075"/>
      <c r="G35" s="2075"/>
      <c r="H35" s="2075"/>
      <c r="I35" s="2162"/>
      <c r="J35" s="2162"/>
      <c r="K35" s="2162"/>
      <c r="L35" s="2162"/>
      <c r="M35" s="2162"/>
      <c r="N35" s="2162"/>
      <c r="O35" s="2162"/>
      <c r="P35" s="2162"/>
      <c r="Q35" s="2162"/>
      <c r="R35" s="2162"/>
      <c r="S35" s="2075"/>
      <c r="T35" s="2249"/>
      <c r="U35" s="2249"/>
      <c r="V35" s="2249"/>
      <c r="W35" s="2249"/>
      <c r="X35" s="2249"/>
      <c r="Y35" s="2249"/>
      <c r="Z35" s="2249"/>
      <c r="AA35" s="2249"/>
      <c r="AB35" s="2249"/>
      <c r="AC35" s="2249"/>
      <c r="AD35" s="2249"/>
      <c r="AE35" s="2249"/>
      <c r="AF35" s="2249"/>
      <c r="AG35" s="2249"/>
      <c r="AH35" s="2249"/>
      <c r="AI35" s="2175"/>
      <c r="AJ35" s="2088"/>
      <c r="AK35" s="2088"/>
      <c r="AL35" s="2088"/>
    </row>
    <row r="36" spans="1:38" ht="15" thickBot="1" x14ac:dyDescent="0.35">
      <c r="A36" s="2251" t="s">
        <v>2397</v>
      </c>
      <c r="B36" s="2251"/>
      <c r="C36" s="2144"/>
      <c r="D36" s="2144"/>
      <c r="E36" s="2144"/>
      <c r="F36" s="2263"/>
      <c r="G36" s="2263"/>
      <c r="H36" s="2263"/>
      <c r="I36" s="2263"/>
      <c r="J36" s="2263"/>
      <c r="K36" s="2263"/>
      <c r="L36" s="2263"/>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50"/>
      <c r="AJ36" s="2250"/>
      <c r="AK36" s="2264"/>
      <c r="AL36" s="2264"/>
    </row>
    <row r="37" spans="1:38" s="2205" customFormat="1" ht="6.6" customHeight="1" x14ac:dyDescent="0.3">
      <c r="A37" s="2075"/>
      <c r="B37" s="2075"/>
      <c r="C37" s="2075"/>
      <c r="D37" s="2075"/>
      <c r="E37" s="2075"/>
      <c r="F37" s="2075"/>
      <c r="G37" s="2075"/>
      <c r="H37" s="2075"/>
      <c r="I37" s="2162"/>
      <c r="J37" s="2162"/>
      <c r="K37" s="2162"/>
      <c r="L37" s="2162"/>
      <c r="M37" s="2162"/>
      <c r="N37" s="2162"/>
      <c r="O37" s="2162"/>
      <c r="P37" s="2162"/>
      <c r="Q37" s="2162"/>
      <c r="R37" s="2162"/>
      <c r="S37" s="2075"/>
      <c r="T37" s="2249"/>
      <c r="U37" s="2249"/>
      <c r="V37" s="2249"/>
      <c r="W37" s="2249"/>
      <c r="X37" s="2249"/>
      <c r="Y37" s="2249"/>
      <c r="Z37" s="2249"/>
      <c r="AA37" s="2249"/>
      <c r="AB37" s="2249"/>
      <c r="AC37" s="2249"/>
      <c r="AD37" s="2249"/>
      <c r="AE37" s="2249"/>
      <c r="AF37" s="2249"/>
      <c r="AG37" s="2249"/>
      <c r="AH37" s="2249"/>
      <c r="AI37" s="2175"/>
      <c r="AJ37" s="2088"/>
      <c r="AK37" s="2088"/>
      <c r="AL37" s="2088"/>
    </row>
    <row r="38" spans="1:38" ht="15" thickBot="1" x14ac:dyDescent="0.35">
      <c r="A38" s="2251" t="s">
        <v>2398</v>
      </c>
      <c r="B38" s="2251"/>
      <c r="C38" s="2144"/>
      <c r="D38" s="2144"/>
      <c r="E38" s="2144"/>
      <c r="F38" s="3902"/>
      <c r="G38" s="3902"/>
      <c r="H38" s="3902"/>
      <c r="I38" s="3902"/>
      <c r="J38" s="3902"/>
      <c r="K38" s="3902"/>
      <c r="L38" s="3902"/>
      <c r="M38" s="3902"/>
      <c r="N38" s="3902"/>
      <c r="O38" s="3902"/>
      <c r="P38" s="3902"/>
      <c r="Q38" s="3902"/>
      <c r="R38" s="3902"/>
      <c r="S38" s="3902"/>
      <c r="T38" s="3902"/>
      <c r="U38" s="3902"/>
      <c r="V38" s="3902"/>
      <c r="W38" s="3902"/>
      <c r="X38" s="3902"/>
      <c r="Y38" s="3902"/>
      <c r="Z38" s="3902"/>
      <c r="AA38" s="3902"/>
      <c r="AB38" s="3902"/>
      <c r="AC38" s="3902"/>
      <c r="AD38" s="3902"/>
      <c r="AE38" s="3902"/>
      <c r="AF38" s="3902"/>
      <c r="AG38" s="3902"/>
      <c r="AH38" s="3902"/>
      <c r="AI38" s="2250"/>
      <c r="AJ38" s="2250"/>
      <c r="AK38" s="3896"/>
      <c r="AL38" s="3896"/>
    </row>
    <row r="39" spans="1:38" s="2205" customFormat="1" ht="6.6" customHeight="1" x14ac:dyDescent="0.3">
      <c r="A39" s="2075"/>
      <c r="B39" s="2075"/>
      <c r="C39" s="2075"/>
      <c r="D39" s="2075"/>
      <c r="E39" s="2075"/>
      <c r="F39" s="2075"/>
      <c r="G39" s="2075"/>
      <c r="H39" s="2075"/>
      <c r="I39" s="2162"/>
      <c r="J39" s="2162"/>
      <c r="K39" s="2162"/>
      <c r="L39" s="2162"/>
      <c r="M39" s="2162"/>
      <c r="N39" s="2162"/>
      <c r="O39" s="2162"/>
      <c r="P39" s="2162"/>
      <c r="Q39" s="2162"/>
      <c r="R39" s="2162"/>
      <c r="S39" s="2075"/>
      <c r="T39" s="2249"/>
      <c r="U39" s="2249"/>
      <c r="V39" s="2249"/>
      <c r="W39" s="2249"/>
      <c r="X39" s="2249"/>
      <c r="Y39" s="2249"/>
      <c r="Z39" s="2249"/>
      <c r="AA39" s="2249"/>
      <c r="AB39" s="2249"/>
      <c r="AC39" s="2249"/>
      <c r="AD39" s="2249"/>
      <c r="AE39" s="2249"/>
      <c r="AF39" s="2249"/>
      <c r="AG39" s="2249"/>
      <c r="AH39" s="2249"/>
      <c r="AI39" s="2175"/>
      <c r="AJ39" s="2088"/>
      <c r="AK39" s="2088"/>
      <c r="AL39" s="2088"/>
    </row>
    <row r="40" spans="1:38" ht="15.6" customHeight="1" thickBot="1" x14ac:dyDescent="0.35">
      <c r="A40" s="2251" t="s">
        <v>2399</v>
      </c>
      <c r="B40" s="2251"/>
      <c r="C40" s="2144"/>
      <c r="D40" s="2144"/>
      <c r="E40" s="2144"/>
      <c r="F40" s="3902"/>
      <c r="G40" s="3902"/>
      <c r="H40" s="3902"/>
      <c r="I40" s="3902"/>
      <c r="J40" s="3902"/>
      <c r="K40" s="3902"/>
      <c r="L40" s="3902"/>
      <c r="M40" s="3902"/>
      <c r="N40" s="3902"/>
      <c r="O40" s="3902"/>
      <c r="P40" s="3902"/>
      <c r="Q40" s="3902"/>
      <c r="R40" s="3902"/>
      <c r="S40" s="3902"/>
      <c r="T40" s="3902"/>
      <c r="U40" s="3902"/>
      <c r="V40" s="3902"/>
      <c r="W40" s="3902"/>
      <c r="X40" s="3902"/>
      <c r="Y40" s="3902"/>
      <c r="Z40" s="3902"/>
      <c r="AA40" s="3902"/>
      <c r="AB40" s="3902"/>
      <c r="AC40" s="3902"/>
      <c r="AD40" s="3902"/>
      <c r="AE40" s="3902"/>
      <c r="AF40" s="3902"/>
      <c r="AG40" s="3902"/>
      <c r="AH40" s="3902"/>
      <c r="AI40" s="2250"/>
      <c r="AJ40" s="2250"/>
      <c r="AK40" s="3896"/>
      <c r="AL40" s="3896"/>
    </row>
    <row r="41" spans="1:38" s="2205" customFormat="1" ht="6.6" customHeight="1" x14ac:dyDescent="0.3">
      <c r="A41" s="2075"/>
      <c r="B41" s="2075"/>
      <c r="C41" s="2075"/>
      <c r="D41" s="2075"/>
      <c r="E41" s="2075"/>
      <c r="F41" s="2075"/>
      <c r="G41" s="2075"/>
      <c r="H41" s="2075"/>
      <c r="I41" s="2162"/>
      <c r="J41" s="2162"/>
      <c r="K41" s="2162"/>
      <c r="L41" s="2162"/>
      <c r="M41" s="2162"/>
      <c r="N41" s="2162"/>
      <c r="O41" s="2162"/>
      <c r="P41" s="2162"/>
      <c r="Q41" s="2162"/>
      <c r="R41" s="2162"/>
      <c r="S41" s="2075"/>
      <c r="T41" s="2249"/>
      <c r="U41" s="2249"/>
      <c r="V41" s="2249"/>
      <c r="W41" s="2249"/>
      <c r="X41" s="2249"/>
      <c r="Y41" s="2249"/>
      <c r="Z41" s="2249"/>
      <c r="AA41" s="2249"/>
      <c r="AB41" s="2249"/>
      <c r="AC41" s="2249"/>
      <c r="AD41" s="2249"/>
      <c r="AE41" s="2249"/>
      <c r="AF41" s="2249"/>
      <c r="AG41" s="2249"/>
      <c r="AH41" s="2249"/>
      <c r="AI41" s="2175"/>
      <c r="AJ41" s="2088"/>
      <c r="AK41" s="2088"/>
      <c r="AL41" s="2088"/>
    </row>
    <row r="42" spans="1:38" ht="15" thickBot="1" x14ac:dyDescent="0.35">
      <c r="A42" s="2251" t="s">
        <v>2400</v>
      </c>
      <c r="B42" s="2251"/>
      <c r="C42" s="2144"/>
      <c r="D42" s="2144"/>
      <c r="E42" s="2144"/>
      <c r="F42" s="3902"/>
      <c r="G42" s="3902"/>
      <c r="H42" s="3902"/>
      <c r="I42" s="3902"/>
      <c r="J42" s="3902"/>
      <c r="K42" s="3902"/>
      <c r="L42" s="3902"/>
      <c r="M42" s="3902"/>
      <c r="N42" s="3902"/>
      <c r="O42" s="3902"/>
      <c r="P42" s="3902"/>
      <c r="Q42" s="3902"/>
      <c r="R42" s="3902"/>
      <c r="S42" s="3902"/>
      <c r="T42" s="3902"/>
      <c r="U42" s="3902"/>
      <c r="V42" s="3902"/>
      <c r="W42" s="3902"/>
      <c r="X42" s="3902"/>
      <c r="Y42" s="3902"/>
      <c r="Z42" s="3902"/>
      <c r="AA42" s="3902"/>
      <c r="AB42" s="3902"/>
      <c r="AC42" s="3902"/>
      <c r="AD42" s="3902"/>
      <c r="AE42" s="3902"/>
      <c r="AF42" s="3902"/>
      <c r="AG42" s="3902"/>
      <c r="AH42" s="3902"/>
      <c r="AI42" s="2250"/>
      <c r="AJ42" s="2250"/>
      <c r="AK42" s="3896"/>
      <c r="AL42" s="3896"/>
    </row>
    <row r="43" spans="1:38" s="2205" customFormat="1" ht="6.6" customHeight="1" x14ac:dyDescent="0.3">
      <c r="A43" s="2075"/>
      <c r="B43" s="2075"/>
      <c r="C43" s="2075"/>
      <c r="D43" s="2075"/>
      <c r="E43" s="2075"/>
      <c r="F43" s="2075"/>
      <c r="G43" s="2075"/>
      <c r="H43" s="2075"/>
      <c r="I43" s="2162"/>
      <c r="J43" s="2162"/>
      <c r="K43" s="2162"/>
      <c r="L43" s="2162"/>
      <c r="M43" s="2162"/>
      <c r="N43" s="2162"/>
      <c r="O43" s="2162"/>
      <c r="P43" s="2162"/>
      <c r="Q43" s="2162"/>
      <c r="R43" s="2162"/>
      <c r="S43" s="2075"/>
      <c r="T43" s="2249"/>
      <c r="U43" s="2249"/>
      <c r="V43" s="2249"/>
      <c r="W43" s="2249"/>
      <c r="X43" s="2249"/>
      <c r="Y43" s="2249"/>
      <c r="Z43" s="2249"/>
      <c r="AA43" s="2249"/>
      <c r="AB43" s="2249"/>
      <c r="AC43" s="2249"/>
      <c r="AD43" s="2249"/>
      <c r="AE43" s="2249"/>
      <c r="AF43" s="2249"/>
      <c r="AG43" s="2249"/>
      <c r="AH43" s="2249"/>
      <c r="AI43" s="2175"/>
      <c r="AJ43" s="2088"/>
      <c r="AK43" s="2088"/>
      <c r="AL43" s="2088"/>
    </row>
    <row r="44" spans="1:38" ht="13.35" customHeight="1" thickBot="1" x14ac:dyDescent="0.35">
      <c r="A44" s="2251" t="s">
        <v>2401</v>
      </c>
      <c r="B44" s="2251"/>
      <c r="C44" s="2144"/>
      <c r="D44" s="2144"/>
      <c r="E44" s="2144"/>
      <c r="F44" s="3902"/>
      <c r="G44" s="3902"/>
      <c r="H44" s="3902"/>
      <c r="I44" s="3902"/>
      <c r="J44" s="3902"/>
      <c r="K44" s="3902"/>
      <c r="L44" s="3902"/>
      <c r="M44" s="3902"/>
      <c r="N44" s="3902"/>
      <c r="O44" s="3902"/>
      <c r="P44" s="3902"/>
      <c r="Q44" s="3902"/>
      <c r="R44" s="3902"/>
      <c r="S44" s="3902"/>
      <c r="T44" s="3902"/>
      <c r="U44" s="3902"/>
      <c r="V44" s="3902"/>
      <c r="W44" s="3902"/>
      <c r="X44" s="3902"/>
      <c r="Y44" s="3902"/>
      <c r="Z44" s="3902"/>
      <c r="AA44" s="3902"/>
      <c r="AB44" s="3902"/>
      <c r="AC44" s="3902"/>
      <c r="AD44" s="3902"/>
      <c r="AE44" s="3902"/>
      <c r="AF44" s="3902"/>
      <c r="AG44" s="3902"/>
      <c r="AH44" s="3902"/>
      <c r="AI44" s="2250"/>
      <c r="AJ44" s="2250"/>
      <c r="AK44" s="3896"/>
      <c r="AL44" s="3896"/>
    </row>
    <row r="45" spans="1:38" ht="13.35" customHeight="1" thickBot="1" x14ac:dyDescent="0.35">
      <c r="A45" s="2252"/>
      <c r="B45" s="2252"/>
      <c r="C45" s="2252"/>
      <c r="D45" s="2252"/>
      <c r="E45" s="2252"/>
      <c r="F45" s="2175"/>
      <c r="G45" s="2252"/>
      <c r="H45" s="2252"/>
      <c r="I45" s="2252"/>
      <c r="J45" s="2253"/>
      <c r="K45" s="2253"/>
      <c r="L45" s="2252"/>
      <c r="M45" s="2252"/>
      <c r="N45" s="2252"/>
      <c r="O45" s="2252"/>
      <c r="P45" s="2252"/>
      <c r="Q45" s="2252"/>
      <c r="R45" s="2252"/>
      <c r="S45" s="2252"/>
      <c r="T45" s="2252"/>
      <c r="U45" s="2252"/>
      <c r="V45" s="2252"/>
      <c r="W45" s="2254"/>
      <c r="X45" s="2075"/>
      <c r="Y45" s="2075"/>
      <c r="Z45" s="2075"/>
      <c r="AA45" s="2075"/>
      <c r="AB45" s="2075"/>
      <c r="AC45" s="2075"/>
      <c r="AD45" s="2075"/>
      <c r="AE45" s="2075"/>
      <c r="AF45" s="2075"/>
      <c r="AG45" s="2075"/>
      <c r="AH45" s="2255"/>
      <c r="AI45" s="2256" t="s">
        <v>2402</v>
      </c>
      <c r="AJ45" s="2075"/>
      <c r="AK45" s="3912">
        <f>AK34+AK36+AK38+AK40+AK42+AK44</f>
        <v>0</v>
      </c>
      <c r="AL45" s="3913"/>
    </row>
    <row r="46" spans="1:38" ht="19.95" customHeight="1" x14ac:dyDescent="0.4">
      <c r="A46" s="3899" t="s">
        <v>2403</v>
      </c>
      <c r="B46" s="3899"/>
      <c r="C46" s="3899"/>
      <c r="D46" s="3899"/>
      <c r="E46" s="3899"/>
      <c r="F46" s="3899"/>
      <c r="G46" s="3899"/>
      <c r="H46" s="3899"/>
      <c r="I46" s="3899"/>
      <c r="J46" s="3899"/>
      <c r="K46" s="3899"/>
      <c r="L46" s="3899"/>
      <c r="M46" s="3899"/>
      <c r="N46" s="3899"/>
      <c r="O46" s="3899"/>
      <c r="P46" s="3899"/>
      <c r="Q46" s="3899"/>
      <c r="R46" s="3899"/>
      <c r="S46" s="3899"/>
      <c r="T46" s="3899"/>
      <c r="U46" s="3899"/>
      <c r="V46" s="3899"/>
      <c r="W46" s="3899"/>
      <c r="X46" s="3899"/>
      <c r="Y46" s="3899"/>
      <c r="Z46" s="3899"/>
      <c r="AA46" s="3899"/>
      <c r="AB46" s="3899"/>
      <c r="AC46" s="3899"/>
      <c r="AD46" s="3899"/>
      <c r="AE46" s="3899"/>
      <c r="AF46" s="3899"/>
      <c r="AG46" s="3899"/>
      <c r="AH46" s="3899"/>
      <c r="AI46" s="3899"/>
      <c r="AJ46" s="3899"/>
      <c r="AK46" s="3899"/>
      <c r="AL46" s="3899"/>
    </row>
    <row r="47" spans="1:38" ht="3.6" customHeight="1" x14ac:dyDescent="0.3">
      <c r="A47" s="1231"/>
      <c r="B47" s="1231"/>
      <c r="C47" s="1231"/>
      <c r="D47" s="1231"/>
      <c r="E47" s="1231"/>
      <c r="F47" s="1231"/>
      <c r="G47" s="1231"/>
      <c r="H47" s="1231"/>
      <c r="I47" s="1231"/>
      <c r="J47" s="1231"/>
      <c r="K47" s="1231"/>
      <c r="L47" s="1231"/>
      <c r="M47" s="1231"/>
      <c r="N47" s="1231"/>
      <c r="O47" s="1231"/>
      <c r="P47" s="1231"/>
      <c r="Q47" s="1231"/>
      <c r="R47" s="1231"/>
      <c r="S47" s="1231"/>
      <c r="T47" s="1231"/>
      <c r="U47" s="1231"/>
      <c r="V47" s="1231"/>
      <c r="W47" s="1231"/>
      <c r="X47" s="1231"/>
      <c r="Y47" s="1231"/>
      <c r="Z47" s="1231"/>
      <c r="AA47" s="1231"/>
      <c r="AB47" s="1231"/>
      <c r="AC47" s="1231"/>
      <c r="AD47" s="1231"/>
      <c r="AE47" s="1231"/>
      <c r="AF47" s="1231"/>
      <c r="AG47" s="1231"/>
      <c r="AH47" s="1231"/>
      <c r="AI47" s="1231"/>
      <c r="AJ47" s="1231"/>
      <c r="AK47" s="1231"/>
      <c r="AL47" s="1231"/>
    </row>
    <row r="48" spans="1:38" ht="14.4" x14ac:dyDescent="0.3">
      <c r="A48" s="2117" t="s">
        <v>2404</v>
      </c>
      <c r="B48" s="2252"/>
      <c r="C48" s="2252"/>
      <c r="D48" s="2252"/>
      <c r="E48" s="2252"/>
      <c r="F48" s="2252"/>
      <c r="G48" s="2252"/>
      <c r="H48" s="2252"/>
      <c r="I48" s="2253"/>
      <c r="J48" s="2253"/>
      <c r="K48" s="2252"/>
      <c r="L48" s="2252"/>
      <c r="M48" s="2252"/>
      <c r="N48" s="2252"/>
      <c r="O48" s="2252"/>
      <c r="P48" s="2252"/>
      <c r="Q48" s="2252"/>
      <c r="R48" s="2252"/>
      <c r="S48" s="2252"/>
      <c r="T48" s="2252"/>
      <c r="U48" s="2252"/>
      <c r="V48" s="2254"/>
      <c r="W48" s="2075"/>
      <c r="X48" s="2075"/>
      <c r="Y48" s="2075"/>
      <c r="Z48" s="2075"/>
      <c r="AA48" s="2075"/>
      <c r="AB48" s="2075"/>
      <c r="AC48" s="2075"/>
      <c r="AD48" s="2075"/>
      <c r="AE48" s="2075"/>
      <c r="AF48" s="2075"/>
      <c r="AG48" s="2075"/>
      <c r="AH48" s="2075"/>
      <c r="AI48" s="2075"/>
      <c r="AJ48" s="2175"/>
      <c r="AK48" s="2175"/>
      <c r="AL48" s="2175"/>
    </row>
    <row r="49" spans="1:38" ht="5.0999999999999996" customHeight="1" x14ac:dyDescent="0.3">
      <c r="A49" s="2252"/>
      <c r="B49" s="2252"/>
      <c r="C49" s="2252"/>
      <c r="D49" s="2252"/>
      <c r="E49" s="2252"/>
      <c r="F49" s="2252"/>
      <c r="G49" s="2252"/>
      <c r="H49" s="2252"/>
      <c r="I49" s="2253"/>
      <c r="J49" s="2253"/>
      <c r="K49" s="2252"/>
      <c r="L49" s="2252"/>
      <c r="M49" s="2252"/>
      <c r="N49" s="2252"/>
      <c r="O49" s="2252"/>
      <c r="P49" s="2252"/>
      <c r="Q49" s="2252"/>
      <c r="R49" s="2252"/>
      <c r="S49" s="2252"/>
      <c r="T49" s="2252"/>
      <c r="U49" s="2252"/>
      <c r="V49" s="2254"/>
      <c r="W49" s="2075"/>
      <c r="X49" s="2075"/>
      <c r="Y49" s="2075"/>
      <c r="Z49" s="2075"/>
      <c r="AA49" s="2075"/>
      <c r="AB49" s="2075"/>
      <c r="AC49" s="2075"/>
      <c r="AD49" s="2075"/>
      <c r="AE49" s="2075"/>
      <c r="AF49" s="2075"/>
      <c r="AG49" s="2075"/>
      <c r="AH49" s="2075"/>
      <c r="AI49" s="2075"/>
      <c r="AJ49" s="2175"/>
      <c r="AK49" s="2175"/>
      <c r="AL49" s="2175"/>
    </row>
    <row r="50" spans="1:38" ht="15" thickBot="1" x14ac:dyDescent="0.35">
      <c r="A50" s="378" t="s">
        <v>2405</v>
      </c>
      <c r="B50" s="2252"/>
      <c r="C50" s="2252"/>
      <c r="D50" s="2252"/>
      <c r="E50" s="2252"/>
      <c r="F50" s="2252"/>
      <c r="G50" s="2252"/>
      <c r="H50" s="2252"/>
      <c r="I50" s="2253"/>
      <c r="J50" s="2253"/>
      <c r="K50" s="2252"/>
      <c r="L50" s="2252"/>
      <c r="M50" s="2252"/>
      <c r="N50" s="2252"/>
      <c r="O50" s="2252"/>
      <c r="P50" s="2252"/>
      <c r="Q50" s="2252"/>
      <c r="R50" s="2252"/>
      <c r="S50" s="2252"/>
      <c r="T50" s="2252"/>
      <c r="U50" s="2252"/>
      <c r="V50" s="2254"/>
      <c r="W50" s="2075"/>
      <c r="X50" s="2075"/>
      <c r="Y50" s="2075"/>
      <c r="Z50" s="2075"/>
      <c r="AA50" s="2075"/>
      <c r="AB50" s="2075"/>
      <c r="AC50" s="2075"/>
      <c r="AD50" s="2075"/>
      <c r="AE50" s="2075"/>
      <c r="AF50" s="2075"/>
      <c r="AG50" s="2075"/>
      <c r="AH50" s="2075"/>
      <c r="AI50" s="2075"/>
      <c r="AJ50" s="2175"/>
      <c r="AK50" s="3896"/>
      <c r="AL50" s="3896"/>
    </row>
    <row r="51" spans="1:38" ht="5.0999999999999996" customHeight="1" x14ac:dyDescent="0.3">
      <c r="A51" s="378"/>
      <c r="B51" s="2252"/>
      <c r="C51" s="2252"/>
      <c r="D51" s="2252"/>
      <c r="E51" s="2252"/>
      <c r="F51" s="2252"/>
      <c r="G51" s="2252"/>
      <c r="H51" s="2252"/>
      <c r="I51" s="2253"/>
      <c r="J51" s="2253"/>
      <c r="K51" s="2252"/>
      <c r="L51" s="2252"/>
      <c r="M51" s="2252"/>
      <c r="N51" s="2252"/>
      <c r="O51" s="2252"/>
      <c r="P51" s="2252"/>
      <c r="Q51" s="2252"/>
      <c r="R51" s="2252"/>
      <c r="S51" s="2252"/>
      <c r="T51" s="2252"/>
      <c r="U51" s="2252"/>
      <c r="V51" s="2254"/>
      <c r="W51" s="2075"/>
      <c r="X51" s="2075"/>
      <c r="Y51" s="2075"/>
      <c r="Z51" s="2075"/>
      <c r="AA51" s="2075"/>
      <c r="AB51" s="2075"/>
      <c r="AC51" s="2075"/>
      <c r="AD51" s="2075"/>
      <c r="AE51" s="2075"/>
      <c r="AF51" s="2075"/>
      <c r="AG51" s="2075"/>
      <c r="AH51" s="2075"/>
      <c r="AI51" s="2075"/>
      <c r="AJ51" s="2175"/>
      <c r="AK51" s="2175"/>
      <c r="AL51" s="2175"/>
    </row>
    <row r="52" spans="1:38" ht="15" thickBot="1" x14ac:dyDescent="0.35">
      <c r="A52" s="378" t="s">
        <v>2429</v>
      </c>
      <c r="B52" s="2252"/>
      <c r="C52" s="2252"/>
      <c r="D52" s="2252"/>
      <c r="E52" s="2252"/>
      <c r="F52" s="2252"/>
      <c r="G52" s="2252"/>
      <c r="H52" s="2252"/>
      <c r="I52" s="2253"/>
      <c r="J52" s="2253"/>
      <c r="K52" s="2252"/>
      <c r="L52" s="2252"/>
      <c r="M52" s="2252"/>
      <c r="N52" s="2252"/>
      <c r="O52" s="2252"/>
      <c r="P52" s="2252"/>
      <c r="Q52" s="2252"/>
      <c r="R52" s="2252"/>
      <c r="S52" s="2252"/>
      <c r="T52" s="2252"/>
      <c r="U52" s="2252"/>
      <c r="V52" s="2254"/>
      <c r="W52" s="2075"/>
      <c r="X52" s="2075"/>
      <c r="Y52" s="2075"/>
      <c r="Z52" s="2075"/>
      <c r="AA52" s="2075"/>
      <c r="AB52" s="2075"/>
      <c r="AC52" s="2075"/>
      <c r="AD52" s="2075"/>
      <c r="AE52" s="2075"/>
      <c r="AF52" s="2075"/>
      <c r="AG52" s="2075"/>
      <c r="AH52" s="2075"/>
      <c r="AI52" s="2075"/>
      <c r="AJ52" s="2175"/>
      <c r="AK52" s="3896"/>
      <c r="AL52" s="3896"/>
    </row>
    <row r="53" spans="1:38" ht="5.0999999999999996" customHeight="1" x14ac:dyDescent="0.3">
      <c r="A53" s="378"/>
      <c r="B53" s="2252"/>
      <c r="C53" s="2252"/>
      <c r="D53" s="2252"/>
      <c r="E53" s="2252"/>
      <c r="F53" s="2252"/>
      <c r="G53" s="2252"/>
      <c r="H53" s="2252"/>
      <c r="I53" s="2253"/>
      <c r="J53" s="2253"/>
      <c r="K53" s="2252"/>
      <c r="L53" s="2252"/>
      <c r="M53" s="2252"/>
      <c r="N53" s="2252"/>
      <c r="O53" s="2252"/>
      <c r="P53" s="2252"/>
      <c r="Q53" s="2252"/>
      <c r="R53" s="2252"/>
      <c r="S53" s="2252"/>
      <c r="T53" s="2252"/>
      <c r="U53" s="2252"/>
      <c r="V53" s="2254"/>
      <c r="W53" s="2075"/>
      <c r="X53" s="2075"/>
      <c r="Y53" s="2075"/>
      <c r="Z53" s="2075"/>
      <c r="AA53" s="2075"/>
      <c r="AB53" s="2075"/>
      <c r="AC53" s="2075"/>
      <c r="AD53" s="2075"/>
      <c r="AE53" s="2075"/>
      <c r="AF53" s="2075"/>
      <c r="AG53" s="2075"/>
      <c r="AH53" s="2075"/>
      <c r="AI53" s="2075"/>
      <c r="AJ53" s="2175"/>
      <c r="AK53" s="2175"/>
      <c r="AL53" s="2175"/>
    </row>
    <row r="54" spans="1:38" ht="15" thickBot="1" x14ac:dyDescent="0.35">
      <c r="A54" s="378" t="s">
        <v>2430</v>
      </c>
      <c r="B54" s="2252"/>
      <c r="C54" s="2252"/>
      <c r="D54" s="2252"/>
      <c r="E54" s="2252"/>
      <c r="F54" s="2252"/>
      <c r="G54" s="2252"/>
      <c r="H54" s="2252"/>
      <c r="I54" s="2253"/>
      <c r="J54" s="2253"/>
      <c r="K54" s="2252"/>
      <c r="L54" s="2252"/>
      <c r="M54" s="2252"/>
      <c r="N54" s="2252"/>
      <c r="O54" s="2252"/>
      <c r="P54" s="2252"/>
      <c r="Q54" s="2252"/>
      <c r="R54" s="2252"/>
      <c r="S54" s="2252"/>
      <c r="T54" s="2252"/>
      <c r="U54" s="2252"/>
      <c r="V54" s="2254"/>
      <c r="W54" s="2075"/>
      <c r="X54" s="2075"/>
      <c r="Y54" s="2075"/>
      <c r="Z54" s="2075"/>
      <c r="AA54" s="2075"/>
      <c r="AB54" s="2075"/>
      <c r="AC54" s="2075"/>
      <c r="AD54" s="2075"/>
      <c r="AE54" s="2075"/>
      <c r="AF54" s="2075"/>
      <c r="AG54" s="2075"/>
      <c r="AH54" s="2075"/>
      <c r="AI54" s="2075"/>
      <c r="AJ54" s="2175"/>
      <c r="AK54" s="3896"/>
      <c r="AL54" s="3896"/>
    </row>
    <row r="55" spans="1:38" ht="5.0999999999999996" customHeight="1" x14ac:dyDescent="0.3">
      <c r="A55" s="378"/>
      <c r="B55" s="2252"/>
      <c r="C55" s="2252"/>
      <c r="D55" s="2252"/>
      <c r="E55" s="2252"/>
      <c r="F55" s="2252"/>
      <c r="G55" s="2252"/>
      <c r="H55" s="2252"/>
      <c r="I55" s="2253"/>
      <c r="J55" s="2253"/>
      <c r="K55" s="2252"/>
      <c r="L55" s="2252"/>
      <c r="M55" s="2252"/>
      <c r="N55" s="2252"/>
      <c r="O55" s="2252"/>
      <c r="P55" s="2252"/>
      <c r="Q55" s="2252"/>
      <c r="R55" s="2252"/>
      <c r="S55" s="2252"/>
      <c r="T55" s="2252"/>
      <c r="U55" s="2252"/>
      <c r="V55" s="2254"/>
      <c r="W55" s="2075"/>
      <c r="X55" s="2075"/>
      <c r="Y55" s="2075"/>
      <c r="Z55" s="2075"/>
      <c r="AA55" s="2075"/>
      <c r="AB55" s="2075"/>
      <c r="AC55" s="2075"/>
      <c r="AD55" s="2075"/>
      <c r="AE55" s="2075"/>
      <c r="AF55" s="2075"/>
      <c r="AG55" s="2075"/>
      <c r="AH55" s="2075"/>
      <c r="AI55" s="2075"/>
      <c r="AJ55" s="2175"/>
      <c r="AK55" s="2175"/>
      <c r="AL55" s="2175"/>
    </row>
    <row r="56" spans="1:38" ht="15" thickBot="1" x14ac:dyDescent="0.35">
      <c r="A56" s="378" t="s">
        <v>2431</v>
      </c>
      <c r="B56" s="2252"/>
      <c r="C56" s="2252"/>
      <c r="D56" s="2252"/>
      <c r="E56" s="2252"/>
      <c r="F56" s="2252"/>
      <c r="G56" s="2252"/>
      <c r="H56" s="2252"/>
      <c r="I56" s="2253"/>
      <c r="J56" s="2253"/>
      <c r="K56" s="2252"/>
      <c r="L56" s="2252"/>
      <c r="M56" s="2252"/>
      <c r="N56" s="2252"/>
      <c r="O56" s="2252"/>
      <c r="P56" s="2252"/>
      <c r="Q56" s="2252"/>
      <c r="R56" s="2252"/>
      <c r="S56" s="2252"/>
      <c r="T56" s="2252"/>
      <c r="U56" s="2252"/>
      <c r="V56" s="2254"/>
      <c r="W56" s="2075"/>
      <c r="X56" s="2075"/>
      <c r="Y56" s="2075"/>
      <c r="Z56" s="2075"/>
      <c r="AA56" s="2075"/>
      <c r="AB56" s="2075"/>
      <c r="AC56" s="2075"/>
      <c r="AD56" s="2075"/>
      <c r="AE56" s="2075"/>
      <c r="AF56" s="2075"/>
      <c r="AG56" s="2075"/>
      <c r="AH56" s="2075"/>
      <c r="AI56" s="2075"/>
      <c r="AJ56" s="2175"/>
      <c r="AK56" s="3896"/>
      <c r="AL56" s="3896"/>
    </row>
    <row r="57" spans="1:38" ht="5.0999999999999996" customHeight="1" thickBot="1" x14ac:dyDescent="0.35">
      <c r="A57" s="378"/>
      <c r="B57" s="2252"/>
      <c r="C57" s="2252"/>
      <c r="D57" s="2252"/>
      <c r="E57" s="2252"/>
      <c r="F57" s="2252"/>
      <c r="G57" s="2252"/>
      <c r="H57" s="2252"/>
      <c r="I57" s="2253"/>
      <c r="J57" s="2253"/>
      <c r="K57" s="2252"/>
      <c r="L57" s="2252"/>
      <c r="M57" s="2252"/>
      <c r="N57" s="2252"/>
      <c r="O57" s="2252"/>
      <c r="P57" s="2252"/>
      <c r="Q57" s="2252"/>
      <c r="R57" s="2252"/>
      <c r="S57" s="2252"/>
      <c r="T57" s="2252"/>
      <c r="U57" s="2252"/>
      <c r="V57" s="2254"/>
      <c r="W57" s="2075"/>
      <c r="X57" s="2075"/>
      <c r="Y57" s="2075"/>
      <c r="Z57" s="2075"/>
      <c r="AA57" s="2075"/>
      <c r="AB57" s="2075"/>
      <c r="AC57" s="2075"/>
      <c r="AD57" s="2075"/>
      <c r="AE57" s="2075"/>
      <c r="AF57" s="2075"/>
      <c r="AG57" s="2075"/>
      <c r="AH57" s="2075"/>
      <c r="AI57" s="2075"/>
      <c r="AJ57" s="2175"/>
      <c r="AK57" s="2175"/>
      <c r="AL57" s="2175"/>
    </row>
    <row r="58" spans="1:38" ht="15" thickBot="1" x14ac:dyDescent="0.35">
      <c r="A58" s="378" t="s">
        <v>2406</v>
      </c>
      <c r="B58" s="2252"/>
      <c r="C58" s="2252"/>
      <c r="D58" s="2252"/>
      <c r="E58" s="2252"/>
      <c r="F58" s="2252"/>
      <c r="G58" s="2252"/>
      <c r="H58" s="2252"/>
      <c r="I58" s="2253"/>
      <c r="J58" s="2253"/>
      <c r="K58" s="2252"/>
      <c r="L58" s="2252"/>
      <c r="M58" s="2252"/>
      <c r="N58" s="2252"/>
      <c r="O58" s="2252"/>
      <c r="P58" s="2252"/>
      <c r="Q58" s="2252"/>
      <c r="R58" s="2252"/>
      <c r="S58" s="2252"/>
      <c r="T58" s="2252"/>
      <c r="U58" s="2252"/>
      <c r="V58" s="2254"/>
      <c r="W58" s="2075"/>
      <c r="X58" s="2075"/>
      <c r="Y58" s="2075"/>
      <c r="Z58" s="2075"/>
      <c r="AA58" s="2075"/>
      <c r="AB58" s="2075"/>
      <c r="AC58" s="2075"/>
      <c r="AD58" s="2075"/>
      <c r="AE58" s="2075"/>
      <c r="AF58" s="2075"/>
      <c r="AG58" s="2257" t="s">
        <v>2407</v>
      </c>
      <c r="AH58" s="3905">
        <f>AK52+AK54+AK56</f>
        <v>0</v>
      </c>
      <c r="AI58" s="3906"/>
      <c r="AJ58" s="2175"/>
      <c r="AK58" s="2083"/>
      <c r="AL58" s="2083"/>
    </row>
    <row r="59" spans="1:38" ht="5.0999999999999996" customHeight="1" thickBot="1" x14ac:dyDescent="0.35">
      <c r="A59" s="378"/>
      <c r="B59" s="2252"/>
      <c r="C59" s="2252"/>
      <c r="D59" s="2252"/>
      <c r="E59" s="2252"/>
      <c r="F59" s="2252"/>
      <c r="G59" s="2252"/>
      <c r="H59" s="2252"/>
      <c r="I59" s="2253"/>
      <c r="J59" s="2253"/>
      <c r="K59" s="2252"/>
      <c r="L59" s="2252"/>
      <c r="M59" s="2252"/>
      <c r="N59" s="2252"/>
      <c r="O59" s="2252"/>
      <c r="P59" s="2252"/>
      <c r="Q59" s="2252"/>
      <c r="R59" s="2252"/>
      <c r="S59" s="2252"/>
      <c r="T59" s="2252"/>
      <c r="U59" s="2252"/>
      <c r="V59" s="2254"/>
      <c r="W59" s="2075"/>
      <c r="X59" s="2075"/>
      <c r="Y59" s="2075"/>
      <c r="Z59" s="2075"/>
      <c r="AA59" s="2075"/>
      <c r="AB59" s="2075"/>
      <c r="AC59" s="2075"/>
      <c r="AD59" s="2075"/>
      <c r="AE59" s="2075"/>
      <c r="AF59" s="2075"/>
      <c r="AG59" s="2075"/>
      <c r="AH59" s="2075"/>
      <c r="AI59" s="2075"/>
      <c r="AJ59" s="2175"/>
      <c r="AK59" s="2083"/>
      <c r="AL59" s="2083"/>
    </row>
    <row r="60" spans="1:38" ht="15" thickBot="1" x14ac:dyDescent="0.35">
      <c r="A60" s="378" t="s">
        <v>2408</v>
      </c>
      <c r="B60" s="2252"/>
      <c r="C60" s="2252"/>
      <c r="D60" s="2252"/>
      <c r="E60" s="2252"/>
      <c r="F60" s="2252"/>
      <c r="G60" s="2252"/>
      <c r="H60" s="2252"/>
      <c r="I60" s="2253"/>
      <c r="J60" s="2253"/>
      <c r="K60" s="2252"/>
      <c r="L60" s="2252"/>
      <c r="M60" s="2252"/>
      <c r="N60" s="2252"/>
      <c r="O60" s="2252"/>
      <c r="P60" s="2252"/>
      <c r="Q60" s="2252"/>
      <c r="R60" s="2252"/>
      <c r="S60" s="2252"/>
      <c r="T60" s="2252"/>
      <c r="U60" s="2252"/>
      <c r="V60" s="2254"/>
      <c r="W60" s="2075"/>
      <c r="X60" s="2075"/>
      <c r="Y60" s="2075"/>
      <c r="Z60" s="2075"/>
      <c r="AA60" s="2075"/>
      <c r="AB60" s="2075"/>
      <c r="AC60" s="2075"/>
      <c r="AD60" s="2075"/>
      <c r="AE60" s="2075"/>
      <c r="AF60" s="2075"/>
      <c r="AG60" s="2257" t="s">
        <v>2409</v>
      </c>
      <c r="AH60" s="3905">
        <f>AK45</f>
        <v>0</v>
      </c>
      <c r="AI60" s="3906"/>
      <c r="AJ60" s="2175"/>
      <c r="AK60" s="2083"/>
      <c r="AL60" s="2083"/>
    </row>
    <row r="61" spans="1:38" ht="5.0999999999999996" customHeight="1" thickBot="1" x14ac:dyDescent="0.35">
      <c r="A61" s="378"/>
      <c r="B61" s="2252"/>
      <c r="C61" s="2252"/>
      <c r="D61" s="2252"/>
      <c r="E61" s="2252"/>
      <c r="F61" s="2252"/>
      <c r="G61" s="2252"/>
      <c r="H61" s="2252"/>
      <c r="I61" s="2253"/>
      <c r="J61" s="2253"/>
      <c r="K61" s="2252"/>
      <c r="L61" s="2252"/>
      <c r="M61" s="2252"/>
      <c r="N61" s="2252"/>
      <c r="O61" s="2252"/>
      <c r="P61" s="2252"/>
      <c r="Q61" s="2252"/>
      <c r="R61" s="2252"/>
      <c r="S61" s="2252"/>
      <c r="T61" s="2252"/>
      <c r="U61" s="2252"/>
      <c r="V61" s="2254"/>
      <c r="W61" s="2075"/>
      <c r="X61" s="2075"/>
      <c r="Y61" s="2075"/>
      <c r="Z61" s="2075"/>
      <c r="AA61" s="2075"/>
      <c r="AB61" s="2075"/>
      <c r="AC61" s="2075"/>
      <c r="AD61" s="2075"/>
      <c r="AE61" s="2075"/>
      <c r="AF61" s="2075"/>
      <c r="AG61" s="2075"/>
      <c r="AH61" s="2075"/>
      <c r="AI61" s="2075"/>
      <c r="AJ61" s="2175"/>
      <c r="AK61" s="2083"/>
      <c r="AL61" s="2083"/>
    </row>
    <row r="62" spans="1:38" ht="15" thickBot="1" x14ac:dyDescent="0.35">
      <c r="A62" s="378" t="s">
        <v>2410</v>
      </c>
      <c r="B62" s="2252"/>
      <c r="C62" s="2252"/>
      <c r="D62" s="2252"/>
      <c r="E62" s="2252"/>
      <c r="F62" s="2252"/>
      <c r="G62" s="2252"/>
      <c r="H62" s="2252"/>
      <c r="I62" s="2253"/>
      <c r="J62" s="2253"/>
      <c r="K62" s="2252"/>
      <c r="L62" s="2252"/>
      <c r="M62" s="2252"/>
      <c r="N62" s="2252"/>
      <c r="O62" s="2252"/>
      <c r="P62" s="2252"/>
      <c r="Q62" s="2252"/>
      <c r="R62" s="2252"/>
      <c r="S62" s="2252"/>
      <c r="T62" s="2252"/>
      <c r="U62" s="2252"/>
      <c r="V62" s="2254"/>
      <c r="W62" s="2075"/>
      <c r="X62" s="2075"/>
      <c r="Y62" s="2075"/>
      <c r="Z62" s="2075"/>
      <c r="AA62" s="2075"/>
      <c r="AB62" s="2075"/>
      <c r="AC62" s="2075"/>
      <c r="AD62" s="2075"/>
      <c r="AE62" s="2075"/>
      <c r="AF62" s="2075"/>
      <c r="AG62" s="2257" t="s">
        <v>2407</v>
      </c>
      <c r="AH62" s="3905">
        <f>AH58-AH60</f>
        <v>0</v>
      </c>
      <c r="AI62" s="3906"/>
      <c r="AJ62" s="2175"/>
      <c r="AK62" s="2083"/>
      <c r="AL62" s="2083"/>
    </row>
    <row r="63" spans="1:38" ht="5.0999999999999996" customHeight="1" thickBot="1" x14ac:dyDescent="0.35">
      <c r="A63" s="378"/>
      <c r="B63" s="2252"/>
      <c r="C63" s="2252"/>
      <c r="D63" s="2252"/>
      <c r="E63" s="2252"/>
      <c r="F63" s="2252"/>
      <c r="G63" s="2252"/>
      <c r="H63" s="2252"/>
      <c r="I63" s="2253"/>
      <c r="J63" s="2253"/>
      <c r="K63" s="2252"/>
      <c r="L63" s="2252"/>
      <c r="M63" s="2252"/>
      <c r="N63" s="2252"/>
      <c r="O63" s="2252"/>
      <c r="P63" s="2252"/>
      <c r="Q63" s="2252"/>
      <c r="R63" s="2252"/>
      <c r="S63" s="2252"/>
      <c r="T63" s="2252"/>
      <c r="U63" s="2252"/>
      <c r="V63" s="2254"/>
      <c r="W63" s="2075"/>
      <c r="X63" s="2075"/>
      <c r="Y63" s="2075"/>
      <c r="Z63" s="2075"/>
      <c r="AA63" s="2075"/>
      <c r="AB63" s="2075"/>
      <c r="AC63" s="2075"/>
      <c r="AD63" s="2075"/>
      <c r="AE63" s="2075"/>
      <c r="AF63" s="2075"/>
      <c r="AG63" s="2075"/>
      <c r="AH63" s="2075"/>
      <c r="AI63" s="2075"/>
      <c r="AJ63" s="2175"/>
      <c r="AK63" s="2083"/>
      <c r="AL63" s="2083"/>
    </row>
    <row r="64" spans="1:38" ht="15" thickBot="1" x14ac:dyDescent="0.35">
      <c r="A64" s="378" t="s">
        <v>2411</v>
      </c>
      <c r="B64" s="2252"/>
      <c r="C64" s="2252"/>
      <c r="D64" s="2252"/>
      <c r="E64" s="2252"/>
      <c r="F64" s="2252"/>
      <c r="G64" s="2252"/>
      <c r="H64" s="2252"/>
      <c r="I64" s="2253"/>
      <c r="J64" s="2253"/>
      <c r="K64" s="2252"/>
      <c r="L64" s="2252"/>
      <c r="M64" s="2252"/>
      <c r="N64" s="2252"/>
      <c r="O64" s="2252"/>
      <c r="P64" s="2252"/>
      <c r="Q64" s="2252"/>
      <c r="R64" s="2252"/>
      <c r="S64" s="2252"/>
      <c r="T64" s="2252"/>
      <c r="U64" s="2252"/>
      <c r="V64" s="2254"/>
      <c r="W64" s="2075"/>
      <c r="X64" s="2075"/>
      <c r="Y64" s="2075"/>
      <c r="Z64" s="2075"/>
      <c r="AA64" s="2075"/>
      <c r="AB64" s="2075"/>
      <c r="AC64" s="2075"/>
      <c r="AD64" s="2075"/>
      <c r="AE64" s="2075"/>
      <c r="AF64" s="2075"/>
      <c r="AG64" s="2257" t="s">
        <v>2407</v>
      </c>
      <c r="AH64" s="3905">
        <f>ROUNDUP(0.05*AK50,0)</f>
        <v>0</v>
      </c>
      <c r="AI64" s="3906"/>
      <c r="AJ64" s="2175"/>
      <c r="AK64" s="2083"/>
      <c r="AL64" s="2083"/>
    </row>
    <row r="65" spans="1:38" ht="5.0999999999999996" customHeight="1" thickBot="1" x14ac:dyDescent="0.35">
      <c r="A65" s="378"/>
      <c r="B65" s="2252"/>
      <c r="C65" s="2252"/>
      <c r="D65" s="2252"/>
      <c r="E65" s="2252"/>
      <c r="F65" s="2252"/>
      <c r="G65" s="2252"/>
      <c r="H65" s="2252"/>
      <c r="I65" s="2253"/>
      <c r="J65" s="2253"/>
      <c r="K65" s="2252"/>
      <c r="L65" s="2252"/>
      <c r="M65" s="2252"/>
      <c r="N65" s="2252"/>
      <c r="O65" s="2252"/>
      <c r="P65" s="2252"/>
      <c r="Q65" s="2252"/>
      <c r="R65" s="2252"/>
      <c r="S65" s="2252"/>
      <c r="T65" s="2252"/>
      <c r="U65" s="2252"/>
      <c r="V65" s="2254"/>
      <c r="W65" s="2075"/>
      <c r="X65" s="2075"/>
      <c r="Y65" s="2075"/>
      <c r="Z65" s="2075"/>
      <c r="AA65" s="2075"/>
      <c r="AB65" s="2075"/>
      <c r="AC65" s="2075"/>
      <c r="AD65" s="2075"/>
      <c r="AE65" s="2075"/>
      <c r="AF65" s="2075"/>
      <c r="AG65" s="2075"/>
      <c r="AH65" s="2075"/>
      <c r="AI65" s="2075"/>
      <c r="AJ65" s="2175"/>
      <c r="AK65" s="2083"/>
      <c r="AL65" s="2083"/>
    </row>
    <row r="66" spans="1:38" ht="15" thickBot="1" x14ac:dyDescent="0.35">
      <c r="A66" s="378" t="s">
        <v>2412</v>
      </c>
      <c r="B66" s="2252"/>
      <c r="C66" s="2252"/>
      <c r="D66" s="2252"/>
      <c r="E66" s="2252"/>
      <c r="F66" s="2252"/>
      <c r="G66" s="2252"/>
      <c r="H66" s="2252"/>
      <c r="I66" s="2253"/>
      <c r="J66" s="2253"/>
      <c r="K66" s="2252"/>
      <c r="L66" s="2252"/>
      <c r="M66" s="2252"/>
      <c r="N66" s="2252"/>
      <c r="O66" s="2252"/>
      <c r="P66" s="2252"/>
      <c r="Q66" s="2252"/>
      <c r="R66" s="2252"/>
      <c r="S66" s="2252"/>
      <c r="T66" s="2252"/>
      <c r="U66" s="2252"/>
      <c r="V66" s="2254"/>
      <c r="W66" s="2075"/>
      <c r="X66" s="2075"/>
      <c r="Y66" s="2075"/>
      <c r="Z66" s="2075"/>
      <c r="AA66" s="2075"/>
      <c r="AB66" s="2075"/>
      <c r="AC66" s="2075"/>
      <c r="AD66" s="2075"/>
      <c r="AE66" s="2075"/>
      <c r="AF66" s="2075"/>
      <c r="AG66" s="2257" t="s">
        <v>2407</v>
      </c>
      <c r="AH66" s="3909">
        <f>IF(AH62&gt;AK50,AH62-AK50,0)</f>
        <v>0</v>
      </c>
      <c r="AI66" s="3910"/>
      <c r="AJ66" s="2175"/>
      <c r="AK66" s="2083"/>
      <c r="AL66" s="2083"/>
    </row>
    <row r="67" spans="1:38" ht="5.0999999999999996" customHeight="1" thickBot="1" x14ac:dyDescent="0.35">
      <c r="A67" s="378"/>
      <c r="B67" s="2252"/>
      <c r="C67" s="2252"/>
      <c r="D67" s="2252"/>
      <c r="E67" s="2252"/>
      <c r="F67" s="2252"/>
      <c r="G67" s="2252"/>
      <c r="H67" s="2252"/>
      <c r="I67" s="2253"/>
      <c r="J67" s="2253"/>
      <c r="K67" s="2252"/>
      <c r="L67" s="2252"/>
      <c r="M67" s="2252"/>
      <c r="N67" s="2252"/>
      <c r="O67" s="2252"/>
      <c r="P67" s="2252"/>
      <c r="Q67" s="2252"/>
      <c r="R67" s="2252"/>
      <c r="S67" s="2252"/>
      <c r="T67" s="2252"/>
      <c r="U67" s="2252"/>
      <c r="V67" s="2254"/>
      <c r="W67" s="2075"/>
      <c r="X67" s="2075"/>
      <c r="Y67" s="2075"/>
      <c r="Z67" s="2075"/>
      <c r="AA67" s="2075"/>
      <c r="AB67" s="2075"/>
      <c r="AC67" s="2075"/>
      <c r="AD67" s="2075"/>
      <c r="AE67" s="2075"/>
      <c r="AF67" s="2075"/>
      <c r="AG67" s="2075"/>
      <c r="AH67" s="2075"/>
      <c r="AI67" s="2075"/>
      <c r="AJ67" s="2175"/>
      <c r="AK67" s="2083"/>
      <c r="AL67" s="2083"/>
    </row>
    <row r="68" spans="1:38" ht="15" thickBot="1" x14ac:dyDescent="0.35">
      <c r="A68" s="378" t="s">
        <v>2413</v>
      </c>
      <c r="B68" s="2252"/>
      <c r="C68" s="2252"/>
      <c r="D68" s="2252"/>
      <c r="E68" s="2252"/>
      <c r="F68" s="2252"/>
      <c r="G68" s="2252"/>
      <c r="H68" s="2252"/>
      <c r="I68" s="2253"/>
      <c r="J68" s="2253"/>
      <c r="K68" s="2252"/>
      <c r="L68" s="2252"/>
      <c r="M68" s="2252"/>
      <c r="N68" s="2252"/>
      <c r="O68" s="2252"/>
      <c r="P68" s="2252"/>
      <c r="Q68" s="2252"/>
      <c r="R68" s="2252"/>
      <c r="S68" s="2252"/>
      <c r="T68" s="2252"/>
      <c r="U68" s="2252"/>
      <c r="V68" s="2254"/>
      <c r="W68" s="2075"/>
      <c r="X68" s="2075"/>
      <c r="Y68" s="2075"/>
      <c r="Z68" s="2075"/>
      <c r="AA68" s="2075"/>
      <c r="AB68" s="2075"/>
      <c r="AC68" s="2075"/>
      <c r="AD68" s="2075"/>
      <c r="AE68" s="2075"/>
      <c r="AF68" s="2075"/>
      <c r="AG68" s="2257" t="s">
        <v>2407</v>
      </c>
      <c r="AH68" s="3905">
        <f>ROUNDUP(0.02*AH66,0)</f>
        <v>0</v>
      </c>
      <c r="AI68" s="3906"/>
      <c r="AJ68" s="2175"/>
      <c r="AK68" s="2083"/>
      <c r="AL68" s="2083"/>
    </row>
    <row r="69" spans="1:38" ht="5.0999999999999996" customHeight="1" thickBot="1" x14ac:dyDescent="0.35">
      <c r="A69" s="378"/>
      <c r="B69" s="2252"/>
      <c r="C69" s="2252"/>
      <c r="D69" s="2252"/>
      <c r="E69" s="2252"/>
      <c r="F69" s="2252"/>
      <c r="G69" s="2252"/>
      <c r="H69" s="2252"/>
      <c r="I69" s="2253"/>
      <c r="J69" s="2253"/>
      <c r="K69" s="2252"/>
      <c r="L69" s="2252"/>
      <c r="M69" s="2252"/>
      <c r="N69" s="2252"/>
      <c r="O69" s="2252"/>
      <c r="P69" s="2252"/>
      <c r="Q69" s="2252"/>
      <c r="R69" s="2252"/>
      <c r="S69" s="2252"/>
      <c r="T69" s="2252"/>
      <c r="U69" s="2252"/>
      <c r="V69" s="2254"/>
      <c r="W69" s="2075"/>
      <c r="X69" s="2075"/>
      <c r="Y69" s="2075"/>
      <c r="Z69" s="2075"/>
      <c r="AA69" s="2075"/>
      <c r="AB69" s="2075"/>
      <c r="AC69" s="2075"/>
      <c r="AD69" s="2075"/>
      <c r="AE69" s="2075"/>
      <c r="AF69" s="2075"/>
      <c r="AG69" s="2075"/>
      <c r="AH69" s="2075"/>
      <c r="AI69" s="2075"/>
      <c r="AJ69" s="2175"/>
      <c r="AK69" s="2083"/>
      <c r="AL69" s="2083"/>
    </row>
    <row r="70" spans="1:38" ht="15" thickBot="1" x14ac:dyDescent="0.35">
      <c r="A70" s="2258" t="s">
        <v>2414</v>
      </c>
      <c r="B70" s="2252"/>
      <c r="C70" s="2252"/>
      <c r="D70" s="2252"/>
      <c r="E70" s="2252"/>
      <c r="F70" s="2252"/>
      <c r="G70" s="2252"/>
      <c r="H70" s="2252"/>
      <c r="I70" s="2253"/>
      <c r="J70" s="2253"/>
      <c r="K70" s="2252"/>
      <c r="L70" s="2252"/>
      <c r="M70" s="2252"/>
      <c r="N70" s="2252"/>
      <c r="O70" s="2252"/>
      <c r="P70" s="2252"/>
      <c r="Q70" s="2252"/>
      <c r="R70" s="2252"/>
      <c r="S70" s="2252"/>
      <c r="T70" s="2252"/>
      <c r="U70" s="2252"/>
      <c r="V70" s="2254"/>
      <c r="W70" s="2075"/>
      <c r="X70" s="2075"/>
      <c r="Y70" s="2075"/>
      <c r="Z70" s="2075"/>
      <c r="AA70" s="2075"/>
      <c r="AB70" s="2075"/>
      <c r="AC70" s="2075"/>
      <c r="AD70" s="2075"/>
      <c r="AE70" s="2075"/>
      <c r="AF70" s="2075"/>
      <c r="AG70" s="2257" t="s">
        <v>2407</v>
      </c>
      <c r="AH70" s="3903">
        <f>AH60+AH64+AH68</f>
        <v>0</v>
      </c>
      <c r="AI70" s="3904"/>
      <c r="AJ70" s="2175"/>
      <c r="AK70" s="2083"/>
      <c r="AL70" s="2083"/>
    </row>
    <row r="71" spans="1:38" ht="5.0999999999999996" customHeight="1" x14ac:dyDescent="0.3">
      <c r="A71" s="378"/>
      <c r="B71" s="2252"/>
      <c r="C71" s="2252"/>
      <c r="D71" s="2252"/>
      <c r="E71" s="2252"/>
      <c r="F71" s="2252"/>
      <c r="G71" s="2252"/>
      <c r="H71" s="2252"/>
      <c r="I71" s="2253"/>
      <c r="J71" s="2253"/>
      <c r="K71" s="2252"/>
      <c r="L71" s="2252"/>
      <c r="M71" s="2252"/>
      <c r="N71" s="2252"/>
      <c r="O71" s="2252"/>
      <c r="P71" s="2252"/>
      <c r="Q71" s="2252"/>
      <c r="R71" s="2252"/>
      <c r="S71" s="2252"/>
      <c r="T71" s="2252"/>
      <c r="U71" s="2252"/>
      <c r="V71" s="2254"/>
      <c r="W71" s="2075"/>
      <c r="X71" s="2075"/>
      <c r="Y71" s="2075"/>
      <c r="Z71" s="2075"/>
      <c r="AA71" s="2075"/>
      <c r="AB71" s="2075"/>
      <c r="AC71" s="2075"/>
      <c r="AD71" s="2075"/>
      <c r="AE71" s="2075"/>
      <c r="AF71" s="2075"/>
      <c r="AG71" s="2075"/>
      <c r="AH71" s="2075"/>
      <c r="AI71" s="2075"/>
      <c r="AJ71" s="2175"/>
      <c r="AK71" s="2175"/>
      <c r="AL71" s="2175"/>
    </row>
    <row r="72" spans="1:38" ht="19.2" customHeight="1" x14ac:dyDescent="0.3">
      <c r="A72" s="3901" t="s">
        <v>2416</v>
      </c>
      <c r="B72" s="3901"/>
      <c r="C72" s="3901"/>
      <c r="D72" s="3901"/>
      <c r="E72" s="3901"/>
      <c r="F72" s="3901"/>
      <c r="G72" s="3901"/>
      <c r="H72" s="3901"/>
      <c r="I72" s="3901"/>
      <c r="J72" s="3901"/>
      <c r="K72" s="3901"/>
      <c r="L72" s="3901"/>
      <c r="M72" s="3901"/>
      <c r="N72" s="3901"/>
      <c r="O72" s="3901"/>
      <c r="P72" s="3901"/>
      <c r="Q72" s="3901"/>
      <c r="R72" s="3901"/>
      <c r="S72" s="3901"/>
      <c r="T72" s="3901"/>
      <c r="U72" s="3901"/>
      <c r="V72" s="3901"/>
      <c r="W72" s="3901"/>
      <c r="X72" s="3901"/>
      <c r="Y72" s="3901"/>
      <c r="Z72" s="3901"/>
      <c r="AA72" s="3901"/>
      <c r="AB72" s="3901"/>
      <c r="AC72" s="3901"/>
      <c r="AD72" s="3901"/>
      <c r="AE72" s="3901"/>
      <c r="AF72" s="3901"/>
      <c r="AG72" s="3901"/>
      <c r="AH72" s="3901"/>
      <c r="AI72" s="3901"/>
      <c r="AJ72" s="3901"/>
      <c r="AK72" s="3901"/>
      <c r="AL72" s="3901"/>
    </row>
    <row r="73" spans="1:38" ht="42.6" customHeight="1" x14ac:dyDescent="0.3">
      <c r="A73" s="3911" t="s">
        <v>2415</v>
      </c>
      <c r="B73" s="3911"/>
      <c r="C73" s="3911"/>
      <c r="D73" s="3911"/>
      <c r="E73" s="3911"/>
      <c r="F73" s="3911"/>
      <c r="G73" s="3911"/>
      <c r="H73" s="3911"/>
      <c r="I73" s="3911"/>
      <c r="J73" s="3911"/>
      <c r="K73" s="3911"/>
      <c r="L73" s="3911"/>
      <c r="M73" s="3911"/>
      <c r="N73" s="3911"/>
      <c r="O73" s="3911"/>
      <c r="P73" s="3911"/>
      <c r="Q73" s="3911"/>
      <c r="R73" s="3911"/>
      <c r="S73" s="3911"/>
      <c r="T73" s="3911"/>
      <c r="U73" s="3911"/>
      <c r="V73" s="3911"/>
      <c r="W73" s="3911"/>
      <c r="X73" s="3911"/>
      <c r="Y73" s="3911"/>
      <c r="Z73" s="3911"/>
      <c r="AA73" s="3911"/>
      <c r="AB73" s="3911"/>
      <c r="AC73" s="3911"/>
      <c r="AD73" s="3911"/>
      <c r="AE73" s="3911"/>
      <c r="AF73" s="3911"/>
      <c r="AG73" s="3911"/>
      <c r="AH73" s="3911"/>
      <c r="AI73" s="3911"/>
      <c r="AJ73" s="3911"/>
      <c r="AK73" s="3911"/>
      <c r="AL73" s="3911"/>
    </row>
    <row r="74" spans="1:38" ht="12" customHeight="1" x14ac:dyDescent="0.3">
      <c r="A74" s="378"/>
      <c r="B74" s="2252"/>
      <c r="C74" s="2252"/>
      <c r="D74" s="2252"/>
      <c r="E74" s="2252"/>
      <c r="F74" s="2252"/>
      <c r="G74" s="2252"/>
      <c r="H74" s="2252"/>
      <c r="I74" s="2253"/>
      <c r="J74" s="2253"/>
      <c r="K74" s="2252"/>
      <c r="L74" s="2252"/>
      <c r="M74" s="2252"/>
      <c r="N74" s="2252"/>
      <c r="O74" s="2252"/>
      <c r="P74" s="2252"/>
      <c r="Q74" s="2252"/>
      <c r="R74" s="2252"/>
      <c r="S74" s="2252"/>
      <c r="T74" s="2252"/>
      <c r="U74" s="2252"/>
      <c r="V74" s="2254"/>
      <c r="W74" s="2075"/>
      <c r="X74" s="2075"/>
      <c r="Y74" s="2075"/>
      <c r="Z74" s="2075"/>
      <c r="AA74" s="2075"/>
      <c r="AB74" s="2075"/>
      <c r="AC74" s="2075"/>
      <c r="AD74" s="2075"/>
      <c r="AE74" s="2075"/>
      <c r="AF74" s="2075"/>
      <c r="AG74" s="2075"/>
      <c r="AH74" s="2075"/>
      <c r="AI74" s="2075"/>
      <c r="AJ74" s="2075"/>
      <c r="AK74" s="2075"/>
      <c r="AL74" s="2075"/>
    </row>
    <row r="75" spans="1:38" ht="15" thickBot="1" x14ac:dyDescent="0.35">
      <c r="A75" s="378" t="s">
        <v>2417</v>
      </c>
      <c r="B75" s="2252"/>
      <c r="C75" s="2252"/>
      <c r="D75" s="2252"/>
      <c r="E75" s="2252"/>
      <c r="F75" s="2252"/>
      <c r="G75" s="2252"/>
      <c r="H75" s="2252"/>
      <c r="I75" s="2253"/>
      <c r="J75" s="2253"/>
      <c r="K75" s="2252"/>
      <c r="L75" s="2252"/>
      <c r="M75" s="2252"/>
      <c r="N75" s="2252"/>
      <c r="O75" s="2252"/>
      <c r="P75" s="2252"/>
      <c r="Q75" s="2252"/>
      <c r="R75" s="2252"/>
      <c r="S75" s="2252"/>
      <c r="T75" s="2252"/>
      <c r="U75" s="2252"/>
      <c r="V75" s="2254"/>
      <c r="W75" s="2075"/>
      <c r="X75" s="2075"/>
      <c r="Y75" s="2075"/>
      <c r="Z75" s="2075"/>
      <c r="AA75" s="2075"/>
      <c r="AB75" s="2075"/>
      <c r="AC75" s="2075"/>
      <c r="AD75" s="2075"/>
      <c r="AE75" s="2075"/>
      <c r="AF75" s="2075"/>
      <c r="AG75" s="2075"/>
      <c r="AH75" s="2075"/>
      <c r="AI75" s="2075"/>
      <c r="AJ75" s="2075"/>
      <c r="AK75" s="3908"/>
      <c r="AL75" s="3908"/>
    </row>
    <row r="76" spans="1:38" ht="5.0999999999999996" customHeight="1" x14ac:dyDescent="0.3">
      <c r="A76" s="378"/>
      <c r="B76" s="2252"/>
      <c r="C76" s="2252"/>
      <c r="D76" s="2252"/>
      <c r="E76" s="2252"/>
      <c r="F76" s="2252"/>
      <c r="G76" s="2252"/>
      <c r="H76" s="2252"/>
      <c r="I76" s="2253"/>
      <c r="J76" s="2253"/>
      <c r="K76" s="2252"/>
      <c r="L76" s="2252"/>
      <c r="M76" s="2252"/>
      <c r="N76" s="2252"/>
      <c r="O76" s="2252"/>
      <c r="P76" s="2252"/>
      <c r="Q76" s="2252"/>
      <c r="R76" s="2252"/>
      <c r="S76" s="2252"/>
      <c r="T76" s="2252"/>
      <c r="U76" s="2252"/>
      <c r="V76" s="2254"/>
      <c r="W76" s="2075"/>
      <c r="X76" s="2075"/>
      <c r="Y76" s="2075"/>
      <c r="Z76" s="2075"/>
      <c r="AA76" s="2075"/>
      <c r="AB76" s="2075"/>
      <c r="AC76" s="2075"/>
      <c r="AD76" s="2075"/>
      <c r="AE76" s="2075"/>
      <c r="AF76" s="2075"/>
      <c r="AG76" s="2075"/>
      <c r="AH76" s="2075"/>
      <c r="AI76" s="2075"/>
      <c r="AJ76" s="2075"/>
      <c r="AK76" s="2075"/>
      <c r="AL76" s="2075"/>
    </row>
    <row r="77" spans="1:38" ht="15" thickBot="1" x14ac:dyDescent="0.35">
      <c r="A77" s="378" t="s">
        <v>2418</v>
      </c>
      <c r="B77" s="2252"/>
      <c r="C77" s="2252"/>
      <c r="D77" s="2252"/>
      <c r="E77" s="2252"/>
      <c r="F77" s="2252"/>
      <c r="G77" s="2252"/>
      <c r="H77" s="2252"/>
      <c r="I77" s="2253"/>
      <c r="J77" s="2253"/>
      <c r="K77" s="2252"/>
      <c r="L77" s="2252"/>
      <c r="M77" s="2252"/>
      <c r="N77" s="2252"/>
      <c r="O77" s="2252"/>
      <c r="P77" s="2252"/>
      <c r="Q77" s="2252"/>
      <c r="R77" s="2252"/>
      <c r="S77" s="2252"/>
      <c r="T77" s="2252"/>
      <c r="U77" s="2252"/>
      <c r="V77" s="2254"/>
      <c r="W77" s="2075"/>
      <c r="X77" s="2075"/>
      <c r="Y77" s="2075"/>
      <c r="Z77" s="2075"/>
      <c r="AA77" s="2075"/>
      <c r="AB77" s="2075"/>
      <c r="AC77" s="2075"/>
      <c r="AD77" s="2075"/>
      <c r="AE77" s="2075"/>
      <c r="AF77" s="2075"/>
      <c r="AG77" s="2075"/>
      <c r="AH77" s="2075"/>
      <c r="AI77" s="2075"/>
      <c r="AJ77" s="2075"/>
      <c r="AK77" s="3908"/>
      <c r="AL77" s="3908"/>
    </row>
    <row r="78" spans="1:38" ht="5.0999999999999996" customHeight="1" x14ac:dyDescent="0.3">
      <c r="A78" s="378"/>
      <c r="B78" s="2252"/>
      <c r="C78" s="2252"/>
      <c r="D78" s="2252"/>
      <c r="E78" s="2252"/>
      <c r="F78" s="2252"/>
      <c r="G78" s="2252"/>
      <c r="H78" s="2252"/>
      <c r="I78" s="2253"/>
      <c r="J78" s="2253"/>
      <c r="K78" s="2252"/>
      <c r="L78" s="2252"/>
      <c r="M78" s="2252"/>
      <c r="N78" s="2252"/>
      <c r="O78" s="2252"/>
      <c r="P78" s="2252"/>
      <c r="Q78" s="2252"/>
      <c r="R78" s="2252"/>
      <c r="S78" s="2252"/>
      <c r="T78" s="2252"/>
      <c r="U78" s="2252"/>
      <c r="V78" s="2254"/>
      <c r="W78" s="2075"/>
      <c r="X78" s="2075"/>
      <c r="Y78" s="2075"/>
      <c r="Z78" s="2075"/>
      <c r="AA78" s="2075"/>
      <c r="AB78" s="2075"/>
      <c r="AC78" s="2075"/>
      <c r="AD78" s="2075"/>
      <c r="AE78" s="2075"/>
      <c r="AF78" s="2075"/>
      <c r="AG78" s="2075"/>
      <c r="AH78" s="2075"/>
      <c r="AI78" s="2075"/>
      <c r="AJ78" s="2075"/>
      <c r="AK78" s="2075"/>
      <c r="AL78" s="2075"/>
    </row>
    <row r="79" spans="1:38" ht="15" thickBot="1" x14ac:dyDescent="0.35">
      <c r="A79" s="378" t="s">
        <v>2419</v>
      </c>
      <c r="B79" s="2252"/>
      <c r="C79" s="2252"/>
      <c r="D79" s="2252"/>
      <c r="E79" s="2252"/>
      <c r="F79" s="2252"/>
      <c r="G79" s="2252"/>
      <c r="H79" s="2252"/>
      <c r="I79" s="2253"/>
      <c r="J79" s="2253"/>
      <c r="K79" s="2252"/>
      <c r="L79" s="2252"/>
      <c r="M79" s="2252"/>
      <c r="N79" s="2252"/>
      <c r="O79" s="2252"/>
      <c r="P79" s="2252"/>
      <c r="Q79" s="2252"/>
      <c r="R79" s="2252"/>
      <c r="S79" s="2252"/>
      <c r="T79" s="2252"/>
      <c r="U79" s="2252"/>
      <c r="V79" s="2254"/>
      <c r="W79" s="2075"/>
      <c r="X79" s="2075"/>
      <c r="Y79" s="2075"/>
      <c r="Z79" s="2075"/>
      <c r="AA79" s="2075"/>
      <c r="AB79" s="2075"/>
      <c r="AC79" s="2075"/>
      <c r="AD79" s="2075"/>
      <c r="AE79" s="2075"/>
      <c r="AF79" s="2075"/>
      <c r="AG79" s="2075"/>
      <c r="AH79" s="2075"/>
      <c r="AI79" s="2075"/>
      <c r="AJ79" s="2075"/>
      <c r="AK79" s="3908"/>
      <c r="AL79" s="3908"/>
    </row>
    <row r="80" spans="1:38" ht="5.0999999999999996" customHeight="1" x14ac:dyDescent="0.3">
      <c r="A80" s="378"/>
      <c r="B80" s="2252"/>
      <c r="C80" s="2252"/>
      <c r="D80" s="2252"/>
      <c r="E80" s="2252"/>
      <c r="F80" s="2252"/>
      <c r="G80" s="2252"/>
      <c r="H80" s="2252"/>
      <c r="I80" s="2253"/>
      <c r="J80" s="2253"/>
      <c r="K80" s="2252"/>
      <c r="L80" s="2252"/>
      <c r="M80" s="2252"/>
      <c r="N80" s="2252"/>
      <c r="O80" s="2252"/>
      <c r="P80" s="2252"/>
      <c r="Q80" s="2252"/>
      <c r="R80" s="2252"/>
      <c r="S80" s="2252"/>
      <c r="T80" s="2252"/>
      <c r="U80" s="2252"/>
      <c r="V80" s="2254"/>
      <c r="W80" s="2075"/>
      <c r="X80" s="2075"/>
      <c r="Y80" s="2075"/>
      <c r="Z80" s="2075"/>
      <c r="AA80" s="2075"/>
      <c r="AB80" s="2075"/>
      <c r="AC80" s="2075"/>
      <c r="AD80" s="2075"/>
      <c r="AE80" s="2075"/>
      <c r="AF80" s="2075"/>
      <c r="AG80" s="2075"/>
      <c r="AH80" s="2075"/>
      <c r="AI80" s="2075"/>
      <c r="AJ80" s="2175"/>
      <c r="AK80" s="2175"/>
      <c r="AL80" s="2175"/>
    </row>
    <row r="81" spans="1:38" ht="15.6" x14ac:dyDescent="0.3">
      <c r="A81" s="2259" t="s">
        <v>2420</v>
      </c>
      <c r="B81" s="2252"/>
      <c r="C81" s="2252"/>
      <c r="D81" s="2252"/>
      <c r="E81" s="2252"/>
      <c r="F81" s="2252"/>
      <c r="G81" s="2252"/>
      <c r="H81" s="2252"/>
      <c r="I81" s="2253"/>
      <c r="J81" s="2253"/>
      <c r="K81" s="2252"/>
      <c r="L81" s="2252"/>
      <c r="M81" s="2252"/>
      <c r="N81" s="2252"/>
      <c r="O81" s="2252"/>
      <c r="P81" s="2252"/>
      <c r="Q81" s="2252"/>
      <c r="R81" s="2252"/>
      <c r="S81" s="2252"/>
      <c r="T81" s="2252"/>
      <c r="U81" s="2252"/>
      <c r="V81" s="2254"/>
      <c r="W81" s="2075"/>
      <c r="X81" s="2075"/>
      <c r="Y81" s="2075"/>
      <c r="Z81" s="2075"/>
      <c r="AA81" s="2075"/>
      <c r="AB81" s="2075"/>
      <c r="AC81" s="2075"/>
      <c r="AD81" s="2075"/>
      <c r="AE81" s="2075"/>
      <c r="AF81" s="2075"/>
      <c r="AG81" s="2075"/>
      <c r="AH81" s="2075"/>
      <c r="AI81" s="2075"/>
      <c r="AJ81" s="2175"/>
      <c r="AK81" s="2175"/>
      <c r="AL81" s="2175"/>
    </row>
    <row r="82" spans="1:38" ht="5.0999999999999996" customHeight="1" thickBot="1" x14ac:dyDescent="0.35">
      <c r="A82" s="378"/>
      <c r="B82" s="2252"/>
      <c r="C82" s="2252"/>
      <c r="D82" s="2252"/>
      <c r="E82" s="2252"/>
      <c r="F82" s="2252"/>
      <c r="G82" s="2252"/>
      <c r="H82" s="2252"/>
      <c r="I82" s="2253"/>
      <c r="J82" s="2253"/>
      <c r="K82" s="2252"/>
      <c r="L82" s="2252"/>
      <c r="M82" s="2252"/>
      <c r="N82" s="2252"/>
      <c r="O82" s="2252"/>
      <c r="P82" s="2252"/>
      <c r="Q82" s="2252"/>
      <c r="R82" s="2252"/>
      <c r="S82" s="2252"/>
      <c r="T82" s="2252"/>
      <c r="U82" s="2252"/>
      <c r="V82" s="2254"/>
      <c r="W82" s="2075"/>
      <c r="X82" s="2075"/>
      <c r="Y82" s="2075"/>
      <c r="Z82" s="2075"/>
      <c r="AA82" s="2075"/>
      <c r="AB82" s="2075"/>
      <c r="AC82" s="2075"/>
      <c r="AD82" s="2075"/>
      <c r="AE82" s="2075"/>
      <c r="AF82" s="2075"/>
      <c r="AG82" s="2075"/>
      <c r="AH82" s="2075"/>
      <c r="AI82" s="2075"/>
      <c r="AJ82" s="2175"/>
      <c r="AK82" s="2175"/>
      <c r="AL82" s="2175"/>
    </row>
    <row r="83" spans="1:38" ht="15" thickBot="1" x14ac:dyDescent="0.35">
      <c r="A83" s="2258" t="s">
        <v>2421</v>
      </c>
      <c r="B83" s="2252"/>
      <c r="C83" s="2252"/>
      <c r="D83" s="2252"/>
      <c r="E83" s="2252"/>
      <c r="F83" s="2252"/>
      <c r="G83" s="2252"/>
      <c r="H83" s="2252"/>
      <c r="I83" s="2253"/>
      <c r="J83" s="2253"/>
      <c r="K83" s="2252"/>
      <c r="L83" s="2252"/>
      <c r="M83" s="2252"/>
      <c r="N83" s="2252"/>
      <c r="O83" s="2252"/>
      <c r="P83" s="2252"/>
      <c r="Q83" s="2252"/>
      <c r="R83" s="2252"/>
      <c r="S83" s="2252"/>
      <c r="T83" s="2252"/>
      <c r="U83" s="2252"/>
      <c r="V83" s="2254"/>
      <c r="W83" s="2075"/>
      <c r="X83" s="2075"/>
      <c r="Y83" s="2075"/>
      <c r="Z83" s="2075"/>
      <c r="AA83" s="2075"/>
      <c r="AB83" s="2075"/>
      <c r="AC83" s="2075"/>
      <c r="AD83" s="2075"/>
      <c r="AE83" s="2075"/>
      <c r="AF83" s="2075"/>
      <c r="AG83" s="2257" t="s">
        <v>2407</v>
      </c>
      <c r="AH83" s="3903">
        <f>ROUNDUP(AH70/6,0)</f>
        <v>0</v>
      </c>
      <c r="AI83" s="3904"/>
      <c r="AJ83" s="2175"/>
      <c r="AK83" s="2083"/>
      <c r="AL83" s="2083"/>
    </row>
    <row r="84" spans="1:38" ht="5.0999999999999996" customHeight="1" thickBot="1" x14ac:dyDescent="0.35">
      <c r="A84" s="378"/>
      <c r="B84" s="2252"/>
      <c r="C84" s="2252"/>
      <c r="D84" s="2252"/>
      <c r="E84" s="2252"/>
      <c r="F84" s="2252"/>
      <c r="G84" s="2252"/>
      <c r="H84" s="2252"/>
      <c r="I84" s="2253"/>
      <c r="J84" s="2253"/>
      <c r="K84" s="2252"/>
      <c r="L84" s="2252"/>
      <c r="M84" s="2252"/>
      <c r="N84" s="2252"/>
      <c r="O84" s="2252"/>
      <c r="P84" s="2252"/>
      <c r="Q84" s="2252"/>
      <c r="R84" s="2252"/>
      <c r="S84" s="2252"/>
      <c r="T84" s="2252"/>
      <c r="U84" s="2252"/>
      <c r="V84" s="2254"/>
      <c r="W84" s="2075"/>
      <c r="X84" s="2075"/>
      <c r="Y84" s="2075"/>
      <c r="Z84" s="2075"/>
      <c r="AA84" s="2075"/>
      <c r="AB84" s="2075"/>
      <c r="AC84" s="2075"/>
      <c r="AD84" s="2075"/>
      <c r="AE84" s="2075"/>
      <c r="AF84" s="2075"/>
      <c r="AG84" s="2075"/>
      <c r="AH84" s="2075"/>
      <c r="AI84" s="2075"/>
      <c r="AJ84" s="2175"/>
      <c r="AK84" s="2083"/>
      <c r="AL84" s="2083"/>
    </row>
    <row r="85" spans="1:38" ht="15" thickBot="1" x14ac:dyDescent="0.35">
      <c r="A85" s="378" t="s">
        <v>2422</v>
      </c>
      <c r="B85" s="2252"/>
      <c r="C85" s="2252"/>
      <c r="D85" s="2252"/>
      <c r="E85" s="2252"/>
      <c r="F85" s="2252"/>
      <c r="G85" s="2252"/>
      <c r="H85" s="2252"/>
      <c r="I85" s="2253"/>
      <c r="J85" s="2253"/>
      <c r="K85" s="2252"/>
      <c r="L85" s="2252"/>
      <c r="M85" s="2252"/>
      <c r="N85" s="2252"/>
      <c r="O85" s="2252"/>
      <c r="P85" s="2252"/>
      <c r="Q85" s="2252"/>
      <c r="R85" s="2252"/>
      <c r="S85" s="2252"/>
      <c r="T85" s="2252"/>
      <c r="U85" s="2252"/>
      <c r="V85" s="2254"/>
      <c r="W85" s="2075"/>
      <c r="X85" s="2075"/>
      <c r="Y85" s="2075"/>
      <c r="Z85" s="2075"/>
      <c r="AA85" s="2075"/>
      <c r="AB85" s="2075"/>
      <c r="AC85" s="2075"/>
      <c r="AD85" s="2075"/>
      <c r="AE85" s="2075"/>
      <c r="AF85" s="2075"/>
      <c r="AG85" s="2257" t="s">
        <v>2407</v>
      </c>
      <c r="AH85" s="3905">
        <f>ROUNDUP((AK75)/6,0)</f>
        <v>0</v>
      </c>
      <c r="AI85" s="3906"/>
      <c r="AJ85" s="2175"/>
      <c r="AK85" s="2083"/>
      <c r="AL85" s="2083"/>
    </row>
    <row r="86" spans="1:38" ht="5.0999999999999996" customHeight="1" thickBot="1" x14ac:dyDescent="0.35">
      <c r="A86" s="378"/>
      <c r="B86" s="2252"/>
      <c r="C86" s="2252"/>
      <c r="D86" s="2252"/>
      <c r="E86" s="2252"/>
      <c r="F86" s="2252"/>
      <c r="G86" s="2252"/>
      <c r="H86" s="2252"/>
      <c r="I86" s="2253"/>
      <c r="J86" s="2253"/>
      <c r="K86" s="2252"/>
      <c r="L86" s="2252"/>
      <c r="M86" s="2252"/>
      <c r="N86" s="2252"/>
      <c r="O86" s="2252"/>
      <c r="P86" s="2252"/>
      <c r="Q86" s="2252"/>
      <c r="R86" s="2252"/>
      <c r="S86" s="2252"/>
      <c r="T86" s="2252"/>
      <c r="U86" s="2252"/>
      <c r="V86" s="2254"/>
      <c r="W86" s="2075"/>
      <c r="X86" s="2075"/>
      <c r="Y86" s="2075"/>
      <c r="Z86" s="2075"/>
      <c r="AA86" s="2075"/>
      <c r="AB86" s="2075"/>
      <c r="AC86" s="2075"/>
      <c r="AD86" s="2075"/>
      <c r="AE86" s="2075"/>
      <c r="AF86" s="2075"/>
      <c r="AG86" s="2075"/>
      <c r="AH86" s="2075"/>
      <c r="AI86" s="2075"/>
      <c r="AJ86" s="2175"/>
      <c r="AK86" s="2083"/>
      <c r="AL86" s="2083"/>
    </row>
    <row r="87" spans="1:38" ht="15" thickBot="1" x14ac:dyDescent="0.35">
      <c r="A87" s="378" t="s">
        <v>2423</v>
      </c>
      <c r="B87" s="2252"/>
      <c r="C87" s="2252"/>
      <c r="D87" s="2252"/>
      <c r="E87" s="2252"/>
      <c r="F87" s="2252"/>
      <c r="G87" s="2252"/>
      <c r="H87" s="2252"/>
      <c r="I87" s="2253"/>
      <c r="J87" s="2253"/>
      <c r="K87" s="2252"/>
      <c r="L87" s="2252"/>
      <c r="M87" s="2252"/>
      <c r="N87" s="2252"/>
      <c r="O87" s="2252"/>
      <c r="P87" s="2252"/>
      <c r="Q87" s="2252"/>
      <c r="R87" s="2252"/>
      <c r="S87" s="2252"/>
      <c r="T87" s="2252"/>
      <c r="U87" s="2252"/>
      <c r="V87" s="2254"/>
      <c r="W87" s="2075"/>
      <c r="X87" s="2075"/>
      <c r="Y87" s="2075"/>
      <c r="Z87" s="2075"/>
      <c r="AA87" s="2075"/>
      <c r="AB87" s="2075"/>
      <c r="AC87" s="2075"/>
      <c r="AD87" s="2075"/>
      <c r="AE87" s="2075"/>
      <c r="AF87" s="2075"/>
      <c r="AG87" s="2257" t="s">
        <v>2407</v>
      </c>
      <c r="AH87" s="3905">
        <f>ROUNDUP((AK77)/6,0)</f>
        <v>0</v>
      </c>
      <c r="AI87" s="3906"/>
      <c r="AJ87" s="2175"/>
      <c r="AK87" s="2083"/>
      <c r="AL87" s="2083"/>
    </row>
    <row r="88" spans="1:38" ht="5.0999999999999996" customHeight="1" thickBot="1" x14ac:dyDescent="0.35">
      <c r="A88" s="378"/>
      <c r="B88" s="2081"/>
      <c r="C88" s="2081"/>
      <c r="D88" s="2081"/>
      <c r="E88" s="2081"/>
      <c r="F88" s="2081"/>
      <c r="G88" s="2081"/>
      <c r="H88" s="2081"/>
      <c r="I88" s="2175"/>
      <c r="J88" s="2175"/>
      <c r="K88" s="2175"/>
      <c r="L88" s="2175"/>
      <c r="M88" s="2175"/>
      <c r="N88" s="2175"/>
      <c r="O88" s="2175"/>
      <c r="P88" s="2175"/>
      <c r="Q88" s="2175"/>
      <c r="R88" s="2175"/>
      <c r="S88" s="2175"/>
      <c r="T88" s="2175"/>
      <c r="U88" s="2175"/>
      <c r="V88" s="2175"/>
      <c r="W88" s="2175"/>
      <c r="X88" s="2175"/>
      <c r="Y88" s="2175"/>
      <c r="Z88" s="2175"/>
      <c r="AA88" s="2175"/>
      <c r="AB88" s="2175"/>
      <c r="AC88" s="2175"/>
      <c r="AD88" s="2175"/>
      <c r="AE88" s="2175"/>
      <c r="AF88" s="2175"/>
      <c r="AG88" s="2175"/>
      <c r="AH88" s="2175"/>
      <c r="AI88" s="2175"/>
      <c r="AJ88" s="2175"/>
      <c r="AK88" s="2083"/>
      <c r="AL88" s="2083"/>
    </row>
    <row r="89" spans="1:38" ht="15" thickBot="1" x14ac:dyDescent="0.35">
      <c r="A89" s="378" t="s">
        <v>2424</v>
      </c>
      <c r="B89" s="2252"/>
      <c r="C89" s="2252"/>
      <c r="D89" s="2252"/>
      <c r="E89" s="2252"/>
      <c r="F89" s="2252"/>
      <c r="G89" s="2252"/>
      <c r="H89" s="2252"/>
      <c r="I89" s="2253"/>
      <c r="J89" s="2253"/>
      <c r="K89" s="2252"/>
      <c r="L89" s="2252"/>
      <c r="M89" s="2252"/>
      <c r="N89" s="2252"/>
      <c r="O89" s="2252"/>
      <c r="P89" s="2252"/>
      <c r="Q89" s="2252"/>
      <c r="R89" s="2252"/>
      <c r="S89" s="2252"/>
      <c r="T89" s="2252"/>
      <c r="U89" s="2252"/>
      <c r="V89" s="2254"/>
      <c r="W89" s="2075"/>
      <c r="X89" s="2075"/>
      <c r="Y89" s="2075"/>
      <c r="Z89" s="2075"/>
      <c r="AA89" s="2075"/>
      <c r="AB89" s="2075"/>
      <c r="AC89" s="2075"/>
      <c r="AD89" s="2075"/>
      <c r="AE89" s="2075"/>
      <c r="AF89" s="2075"/>
      <c r="AG89" s="2257" t="s">
        <v>2407</v>
      </c>
      <c r="AH89" s="3905">
        <f>ROUNDUP((AK79)/6,0)</f>
        <v>0</v>
      </c>
      <c r="AI89" s="3906"/>
      <c r="AJ89" s="2175"/>
      <c r="AK89" s="2083"/>
      <c r="AL89" s="2083"/>
    </row>
    <row r="90" spans="1:38" ht="7.2" customHeight="1" x14ac:dyDescent="0.3">
      <c r="A90" s="2175"/>
      <c r="B90" s="2175"/>
      <c r="C90" s="2175"/>
      <c r="D90" s="2175"/>
      <c r="E90" s="2175"/>
      <c r="F90" s="2175"/>
      <c r="G90" s="2175"/>
      <c r="H90" s="2175"/>
      <c r="I90" s="2175"/>
      <c r="J90" s="2175"/>
      <c r="K90" s="2175"/>
      <c r="L90" s="2175"/>
      <c r="M90" s="2175"/>
      <c r="N90" s="2175"/>
      <c r="O90" s="2175"/>
      <c r="P90" s="2175"/>
      <c r="Q90" s="2175"/>
      <c r="R90" s="2175"/>
      <c r="S90" s="2175"/>
      <c r="T90" s="2175"/>
      <c r="U90" s="2175"/>
      <c r="V90" s="2175"/>
      <c r="W90" s="2175"/>
      <c r="X90" s="2175"/>
      <c r="Y90" s="2175"/>
      <c r="Z90" s="2175"/>
      <c r="AA90" s="2175"/>
      <c r="AB90" s="2175"/>
      <c r="AC90" s="2175"/>
      <c r="AD90" s="2175"/>
      <c r="AE90" s="2175"/>
      <c r="AF90" s="2175"/>
      <c r="AG90" s="2175"/>
      <c r="AH90" s="2175"/>
      <c r="AI90" s="2175"/>
      <c r="AJ90" s="2175"/>
      <c r="AK90" s="2175"/>
      <c r="AL90" s="2175"/>
    </row>
    <row r="91" spans="1:38" ht="15.75" customHeight="1" x14ac:dyDescent="0.3">
      <c r="A91" s="3599" t="s">
        <v>2278</v>
      </c>
      <c r="B91" s="3599"/>
      <c r="C91" s="3599"/>
      <c r="D91" s="3599"/>
      <c r="E91" s="3599"/>
      <c r="F91" s="3599"/>
      <c r="G91" s="3599"/>
      <c r="H91" s="3599"/>
      <c r="I91" s="3599"/>
      <c r="J91" s="3599"/>
      <c r="K91" s="3599"/>
      <c r="L91" s="3599"/>
      <c r="M91" s="3599"/>
      <c r="N91" s="3599"/>
      <c r="O91" s="3599"/>
      <c r="P91" s="3599"/>
      <c r="Q91" s="3599"/>
      <c r="R91" s="3599"/>
      <c r="S91" s="3599"/>
      <c r="T91" s="3599"/>
      <c r="U91" s="3599"/>
      <c r="V91" s="3599"/>
      <c r="W91" s="3599"/>
      <c r="X91" s="3599"/>
      <c r="Y91" s="3599"/>
      <c r="Z91" s="3599"/>
      <c r="AA91" s="3599"/>
      <c r="AB91" s="3599"/>
      <c r="AC91" s="3599"/>
      <c r="AD91" s="3599"/>
      <c r="AE91" s="3599"/>
      <c r="AF91" s="3599"/>
      <c r="AG91" s="3599"/>
      <c r="AH91" s="3599"/>
      <c r="AI91" s="3599"/>
      <c r="AJ91" s="3599"/>
      <c r="AK91" s="3599"/>
      <c r="AL91" s="3599"/>
    </row>
    <row r="92" spans="1:38" ht="15.75" customHeight="1" x14ac:dyDescent="0.3">
      <c r="A92" s="3599"/>
      <c r="B92" s="3599"/>
      <c r="C92" s="3599"/>
      <c r="D92" s="3599"/>
      <c r="E92" s="3599"/>
      <c r="F92" s="3599"/>
      <c r="G92" s="3599"/>
      <c r="H92" s="3599"/>
      <c r="I92" s="3599"/>
      <c r="J92" s="3599"/>
      <c r="K92" s="3599"/>
      <c r="L92" s="3599"/>
      <c r="M92" s="3599"/>
      <c r="N92" s="3599"/>
      <c r="O92" s="3599"/>
      <c r="P92" s="3599"/>
      <c r="Q92" s="3599"/>
      <c r="R92" s="3599"/>
      <c r="S92" s="3599"/>
      <c r="T92" s="3599"/>
      <c r="U92" s="3599"/>
      <c r="V92" s="3599"/>
      <c r="W92" s="3599"/>
      <c r="X92" s="3599"/>
      <c r="Y92" s="3599"/>
      <c r="Z92" s="3599"/>
      <c r="AA92" s="3599"/>
      <c r="AB92" s="3599"/>
      <c r="AC92" s="3599"/>
      <c r="AD92" s="3599"/>
      <c r="AE92" s="3599"/>
      <c r="AF92" s="3599"/>
      <c r="AG92" s="3599"/>
      <c r="AH92" s="3599"/>
      <c r="AI92" s="3599"/>
      <c r="AJ92" s="3599"/>
      <c r="AK92" s="3599"/>
      <c r="AL92" s="3599"/>
    </row>
    <row r="93" spans="1:38" ht="15.75" customHeight="1" x14ac:dyDescent="0.3">
      <c r="A93" s="3599"/>
      <c r="B93" s="3599"/>
      <c r="C93" s="3599"/>
      <c r="D93" s="3599"/>
      <c r="E93" s="3599"/>
      <c r="F93" s="3599"/>
      <c r="G93" s="3599"/>
      <c r="H93" s="3599"/>
      <c r="I93" s="3599"/>
      <c r="J93" s="3599"/>
      <c r="K93" s="3599"/>
      <c r="L93" s="3599"/>
      <c r="M93" s="3599"/>
      <c r="N93" s="3599"/>
      <c r="O93" s="3599"/>
      <c r="P93" s="3599"/>
      <c r="Q93" s="3599"/>
      <c r="R93" s="3599"/>
      <c r="S93" s="3599"/>
      <c r="T93" s="3599"/>
      <c r="U93" s="3599"/>
      <c r="V93" s="3599"/>
      <c r="W93" s="3599"/>
      <c r="X93" s="3599"/>
      <c r="Y93" s="3599"/>
      <c r="Z93" s="3599"/>
      <c r="AA93" s="3599"/>
      <c r="AB93" s="3599"/>
      <c r="AC93" s="3599"/>
      <c r="AD93" s="3599"/>
      <c r="AE93" s="3599"/>
      <c r="AF93" s="3599"/>
      <c r="AG93" s="3599"/>
      <c r="AH93" s="3599"/>
      <c r="AI93" s="3599"/>
      <c r="AJ93" s="3599"/>
      <c r="AK93" s="3599"/>
      <c r="AL93" s="3599"/>
    </row>
    <row r="94" spans="1:38" ht="15.75" customHeight="1" x14ac:dyDescent="0.3">
      <c r="A94" s="3599"/>
      <c r="B94" s="3599"/>
      <c r="C94" s="3599"/>
      <c r="D94" s="3599"/>
      <c r="E94" s="3599"/>
      <c r="F94" s="3599"/>
      <c r="G94" s="3599"/>
      <c r="H94" s="3599"/>
      <c r="I94" s="3599"/>
      <c r="J94" s="3599"/>
      <c r="K94" s="3599"/>
      <c r="L94" s="3599"/>
      <c r="M94" s="3599"/>
      <c r="N94" s="3599"/>
      <c r="O94" s="3599"/>
      <c r="P94" s="3599"/>
      <c r="Q94" s="3599"/>
      <c r="R94" s="3599"/>
      <c r="S94" s="3599"/>
      <c r="T94" s="3599"/>
      <c r="U94" s="3599"/>
      <c r="V94" s="3599"/>
      <c r="W94" s="3599"/>
      <c r="X94" s="3599"/>
      <c r="Y94" s="3599"/>
      <c r="Z94" s="3599"/>
      <c r="AA94" s="3599"/>
      <c r="AB94" s="3599"/>
      <c r="AC94" s="3599"/>
      <c r="AD94" s="3599"/>
      <c r="AE94" s="3599"/>
      <c r="AF94" s="3599"/>
      <c r="AG94" s="3599"/>
      <c r="AH94" s="3599"/>
      <c r="AI94" s="3599"/>
      <c r="AJ94" s="3599"/>
      <c r="AK94" s="3599"/>
      <c r="AL94" s="3599"/>
    </row>
    <row r="95" spans="1:38" ht="23.4" customHeight="1" x14ac:dyDescent="0.3">
      <c r="A95" s="3599"/>
      <c r="B95" s="3599"/>
      <c r="C95" s="3599"/>
      <c r="D95" s="3599"/>
      <c r="E95" s="3599"/>
      <c r="F95" s="3599"/>
      <c r="G95" s="3599"/>
      <c r="H95" s="3599"/>
      <c r="I95" s="3599"/>
      <c r="J95" s="3599"/>
      <c r="K95" s="3599"/>
      <c r="L95" s="3599"/>
      <c r="M95" s="3599"/>
      <c r="N95" s="3599"/>
      <c r="O95" s="3599"/>
      <c r="P95" s="3599"/>
      <c r="Q95" s="3599"/>
      <c r="R95" s="3599"/>
      <c r="S95" s="3599"/>
      <c r="T95" s="3599"/>
      <c r="U95" s="3599"/>
      <c r="V95" s="3599"/>
      <c r="W95" s="3599"/>
      <c r="X95" s="3599"/>
      <c r="Y95" s="3599"/>
      <c r="Z95" s="3599"/>
      <c r="AA95" s="3599"/>
      <c r="AB95" s="3599"/>
      <c r="AC95" s="3599"/>
      <c r="AD95" s="3599"/>
      <c r="AE95" s="3599"/>
      <c r="AF95" s="3599"/>
      <c r="AG95" s="3599"/>
      <c r="AH95" s="3599"/>
      <c r="AI95" s="3599"/>
      <c r="AJ95" s="3599"/>
      <c r="AK95" s="3599"/>
      <c r="AL95" s="3599"/>
    </row>
    <row r="96" spans="1:38" ht="7.2" customHeight="1" x14ac:dyDescent="0.3">
      <c r="A96" s="2260"/>
      <c r="B96" s="2260"/>
      <c r="C96" s="2260"/>
      <c r="D96" s="2260"/>
      <c r="E96" s="2260"/>
      <c r="F96" s="2260"/>
      <c r="G96" s="2260"/>
      <c r="H96" s="2260"/>
      <c r="I96" s="2260"/>
      <c r="J96" s="2260"/>
      <c r="K96" s="2260"/>
      <c r="L96" s="2260"/>
      <c r="M96" s="2260"/>
      <c r="N96" s="2260"/>
      <c r="O96" s="2260"/>
      <c r="P96" s="2260"/>
      <c r="Q96" s="2260"/>
      <c r="R96" s="2260"/>
      <c r="S96" s="2260"/>
      <c r="T96" s="2260"/>
      <c r="U96" s="2260"/>
      <c r="V96" s="2260"/>
      <c r="W96" s="2260"/>
      <c r="X96" s="2261"/>
      <c r="Y96" s="2261"/>
      <c r="Z96" s="2261"/>
      <c r="AA96" s="2261"/>
      <c r="AB96" s="2261"/>
      <c r="AC96" s="2261"/>
      <c r="AD96" s="2261"/>
      <c r="AE96" s="2261"/>
      <c r="AF96" s="2261"/>
      <c r="AG96" s="2261"/>
      <c r="AH96" s="2261"/>
      <c r="AI96" s="2261"/>
      <c r="AJ96" s="2175"/>
      <c r="AK96" s="2175"/>
      <c r="AL96" s="2175"/>
    </row>
    <row r="97" spans="1:38" ht="15" thickBot="1" x14ac:dyDescent="0.35">
      <c r="A97" s="3907"/>
      <c r="B97" s="3907"/>
      <c r="C97" s="3907"/>
      <c r="D97" s="3907"/>
      <c r="E97" s="3907"/>
      <c r="F97" s="3907"/>
      <c r="G97" s="3907"/>
      <c r="H97" s="3907"/>
      <c r="I97" s="3907"/>
      <c r="J97" s="3907"/>
      <c r="K97" s="3907"/>
      <c r="L97" s="3907"/>
      <c r="M97" s="3907"/>
      <c r="N97" s="3907"/>
      <c r="O97" s="3907"/>
      <c r="P97" s="3907"/>
      <c r="Q97" s="3907"/>
      <c r="R97" s="3907"/>
      <c r="S97" s="3907"/>
      <c r="T97" s="3907"/>
      <c r="U97" s="3907"/>
      <c r="V97" s="3907"/>
      <c r="W97" s="2175"/>
      <c r="X97" s="2175"/>
      <c r="Y97" s="3907"/>
      <c r="Z97" s="3907"/>
      <c r="AA97" s="3907"/>
      <c r="AB97" s="3907"/>
      <c r="AC97" s="3907"/>
      <c r="AD97" s="3907"/>
      <c r="AE97" s="3907"/>
      <c r="AF97" s="3907"/>
      <c r="AG97" s="3907"/>
      <c r="AH97" s="3907"/>
      <c r="AI97" s="3907"/>
      <c r="AJ97" s="3907"/>
      <c r="AK97" s="3907"/>
      <c r="AL97" s="2175"/>
    </row>
    <row r="98" spans="1:38" ht="14.4" x14ac:dyDescent="0.3">
      <c r="A98" s="2262" t="s">
        <v>2425</v>
      </c>
      <c r="B98" s="2175"/>
      <c r="C98" s="2175"/>
      <c r="D98" s="2175"/>
      <c r="E98" s="2175"/>
      <c r="F98" s="2175"/>
      <c r="G98" s="2175"/>
      <c r="H98" s="2175"/>
      <c r="I98" s="2175"/>
      <c r="J98" s="2175"/>
      <c r="K98" s="2175"/>
      <c r="L98" s="2175"/>
      <c r="M98" s="2175"/>
      <c r="N98" s="2175"/>
      <c r="O98" s="2175"/>
      <c r="P98" s="2175"/>
      <c r="Q98" s="2175"/>
      <c r="R98" s="2175"/>
      <c r="S98" s="2175"/>
      <c r="T98" s="2175"/>
      <c r="U98" s="2175"/>
      <c r="V98" s="2175"/>
      <c r="W98" s="2175"/>
      <c r="X98" s="2175"/>
      <c r="Y98" s="2262" t="s">
        <v>2426</v>
      </c>
      <c r="Z98" s="2175"/>
      <c r="AA98" s="2175"/>
      <c r="AB98" s="2175"/>
      <c r="AC98" s="2175"/>
      <c r="AD98" s="2175"/>
      <c r="AE98" s="2175"/>
      <c r="AF98" s="2175"/>
      <c r="AG98" s="2175"/>
      <c r="AH98" s="2175"/>
      <c r="AI98" s="2175"/>
      <c r="AJ98" s="2175"/>
      <c r="AK98" s="2175"/>
      <c r="AL98" s="2175"/>
    </row>
    <row r="99" spans="1:38" ht="15" thickBot="1" x14ac:dyDescent="0.35">
      <c r="A99" s="3907"/>
      <c r="B99" s="3907"/>
      <c r="C99" s="3907"/>
      <c r="D99" s="3907"/>
      <c r="E99" s="3907"/>
      <c r="F99" s="3907"/>
      <c r="G99" s="3907"/>
      <c r="H99" s="3907"/>
      <c r="I99" s="3907"/>
      <c r="J99" s="3907"/>
      <c r="K99" s="3907"/>
      <c r="L99" s="3907"/>
      <c r="M99" s="3907"/>
      <c r="N99" s="3907"/>
      <c r="O99" s="3907"/>
      <c r="P99" s="3907"/>
      <c r="Q99" s="3907"/>
      <c r="R99" s="3907"/>
      <c r="S99" s="3907"/>
      <c r="T99" s="3907"/>
      <c r="U99" s="3907"/>
      <c r="V99" s="3907"/>
      <c r="W99" s="2175"/>
      <c r="X99" s="2175"/>
      <c r="Y99" s="3907"/>
      <c r="Z99" s="3907"/>
      <c r="AA99" s="3907"/>
      <c r="AB99" s="3907"/>
      <c r="AC99" s="3907"/>
      <c r="AD99" s="3907"/>
      <c r="AE99" s="3907"/>
      <c r="AF99" s="3907"/>
      <c r="AG99" s="3907"/>
      <c r="AH99" s="3907"/>
      <c r="AI99" s="3907"/>
      <c r="AJ99" s="3907"/>
      <c r="AK99" s="3907"/>
      <c r="AL99" s="2175"/>
    </row>
    <row r="100" spans="1:38" ht="12" customHeight="1" x14ac:dyDescent="0.3">
      <c r="A100" s="2262" t="s">
        <v>149</v>
      </c>
      <c r="B100" s="2175"/>
      <c r="C100" s="2175"/>
      <c r="D100" s="2175"/>
      <c r="E100" s="2175"/>
      <c r="F100" s="2175"/>
      <c r="G100" s="2175"/>
      <c r="H100" s="2175"/>
      <c r="I100" s="2175"/>
      <c r="J100" s="2175"/>
      <c r="K100" s="2175"/>
      <c r="L100" s="2175"/>
      <c r="M100" s="2175"/>
      <c r="N100" s="2175"/>
      <c r="O100" s="2175"/>
      <c r="P100" s="2175"/>
      <c r="Q100" s="2175"/>
      <c r="R100" s="2175"/>
      <c r="S100" s="2175"/>
      <c r="T100" s="2175"/>
      <c r="U100" s="2175"/>
      <c r="V100" s="2175"/>
      <c r="W100" s="2175"/>
      <c r="X100" s="2175"/>
      <c r="Y100" s="2262" t="s">
        <v>2427</v>
      </c>
      <c r="Z100" s="2175"/>
      <c r="AA100" s="2175"/>
      <c r="AB100" s="2175"/>
      <c r="AC100" s="2175"/>
      <c r="AD100" s="2175"/>
      <c r="AE100" s="2175"/>
      <c r="AF100" s="2175"/>
      <c r="AG100" s="2175"/>
      <c r="AH100" s="2175"/>
      <c r="AI100" s="2175"/>
      <c r="AJ100" s="2175"/>
      <c r="AK100" s="2175"/>
      <c r="AL100" s="2175"/>
    </row>
    <row r="101" spans="1:38" ht="14.4" x14ac:dyDescent="0.3"/>
    <row r="102" spans="1:38" ht="14.4" x14ac:dyDescent="0.3"/>
    <row r="103" spans="1:38" ht="14.4" x14ac:dyDescent="0.3"/>
    <row r="104" spans="1:38" ht="14.4" x14ac:dyDescent="0.3"/>
    <row r="105" spans="1:38" ht="14.4" x14ac:dyDescent="0.3"/>
    <row r="106" spans="1:38" ht="14.4" x14ac:dyDescent="0.3"/>
    <row r="107" spans="1:38" ht="14.4" x14ac:dyDescent="0.3"/>
    <row r="108" spans="1:38" ht="14.4" x14ac:dyDescent="0.3"/>
    <row r="109" spans="1:38" ht="14.4" x14ac:dyDescent="0.3"/>
    <row r="110" spans="1:38" ht="14.4" x14ac:dyDescent="0.3"/>
    <row r="111" spans="1:38" ht="14.4" x14ac:dyDescent="0.3"/>
    <row r="112" spans="1:38" ht="14.4" x14ac:dyDescent="0.3"/>
    <row r="113" ht="14.4" x14ac:dyDescent="0.3"/>
    <row r="114" ht="14.4" x14ac:dyDescent="0.3"/>
    <row r="115" ht="14.4" x14ac:dyDescent="0.3"/>
    <row r="116" ht="14.4" x14ac:dyDescent="0.3"/>
    <row r="117" ht="14.4" x14ac:dyDescent="0.3"/>
    <row r="118" ht="14.4" x14ac:dyDescent="0.3"/>
    <row r="119" ht="14.4" x14ac:dyDescent="0.3"/>
    <row r="120" ht="14.4" x14ac:dyDescent="0.3"/>
    <row r="121" ht="14.4" x14ac:dyDescent="0.3"/>
    <row r="122" ht="14.4" x14ac:dyDescent="0.3"/>
    <row r="123" ht="14.4" x14ac:dyDescent="0.3"/>
    <row r="124" ht="14.4" x14ac:dyDescent="0.3"/>
    <row r="125" ht="14.4" x14ac:dyDescent="0.3"/>
    <row r="126" ht="14.4" x14ac:dyDescent="0.3"/>
    <row r="127" ht="14.4" x14ac:dyDescent="0.3"/>
    <row r="128" ht="14.4" x14ac:dyDescent="0.3"/>
    <row r="129" ht="14.4" x14ac:dyDescent="0.3"/>
    <row r="130" ht="14.4" x14ac:dyDescent="0.3"/>
    <row r="131" ht="14.4" x14ac:dyDescent="0.3"/>
    <row r="132" ht="14.4" x14ac:dyDescent="0.3"/>
    <row r="133" ht="14.4" x14ac:dyDescent="0.3"/>
    <row r="134" ht="14.4" x14ac:dyDescent="0.3"/>
  </sheetData>
  <sheetProtection password="8E37" sheet="1" objects="1" scenarios="1"/>
  <mergeCells count="45">
    <mergeCell ref="AK45:AL45"/>
    <mergeCell ref="A46:AL46"/>
    <mergeCell ref="AK38:AL38"/>
    <mergeCell ref="F40:AH40"/>
    <mergeCell ref="AK40:AL40"/>
    <mergeCell ref="F42:AH42"/>
    <mergeCell ref="AK79:AL79"/>
    <mergeCell ref="AK77:AL77"/>
    <mergeCell ref="AH66:AI66"/>
    <mergeCell ref="AH68:AI68"/>
    <mergeCell ref="AH70:AI70"/>
    <mergeCell ref="A72:AL72"/>
    <mergeCell ref="A73:AL73"/>
    <mergeCell ref="AK54:AL54"/>
    <mergeCell ref="AK56:AL56"/>
    <mergeCell ref="AH58:AI58"/>
    <mergeCell ref="AH60:AI60"/>
    <mergeCell ref="AK75:AL75"/>
    <mergeCell ref="AH62:AI62"/>
    <mergeCell ref="AH64:AI64"/>
    <mergeCell ref="AH83:AI83"/>
    <mergeCell ref="AH85:AI85"/>
    <mergeCell ref="A99:V99"/>
    <mergeCell ref="Y99:AK99"/>
    <mergeCell ref="AH87:AI87"/>
    <mergeCell ref="AH89:AI89"/>
    <mergeCell ref="A91:AL95"/>
    <mergeCell ref="A97:V97"/>
    <mergeCell ref="Y97:AK97"/>
    <mergeCell ref="A1:AL1"/>
    <mergeCell ref="A2:AL2"/>
    <mergeCell ref="AK42:AL42"/>
    <mergeCell ref="AK50:AL50"/>
    <mergeCell ref="AK52:AL52"/>
    <mergeCell ref="B18:AL22"/>
    <mergeCell ref="A23:AL24"/>
    <mergeCell ref="A27:AL27"/>
    <mergeCell ref="A28:AL32"/>
    <mergeCell ref="A3:AL3"/>
    <mergeCell ref="A4:AL4"/>
    <mergeCell ref="B6:AL11"/>
    <mergeCell ref="B13:AL16"/>
    <mergeCell ref="F38:AH38"/>
    <mergeCell ref="F44:AH44"/>
    <mergeCell ref="AK44:AL44"/>
  </mergeCells>
  <hyperlinks>
    <hyperlink ref="N25" r:id="rId1" display="https://www.ada.gov/regs2010/2010ADAStandards/2010ADAStandards.pdf"/>
  </hyperlinks>
  <pageMargins left="0.45" right="0.45" top="0.5" bottom="0.5" header="0.3" footer="0.3"/>
  <pageSetup orientation="portrait" r:id="rId2"/>
  <headerFooter>
    <oddFooter>&amp;R&amp;D</oddFooter>
  </headerFooter>
  <rowBreaks count="1" manualBreakCount="1">
    <brk id="4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AO176"/>
  <sheetViews>
    <sheetView showGridLines="0" zoomScale="80" zoomScaleNormal="80" workbookViewId="0">
      <selection activeCell="B28" sqref="B28"/>
    </sheetView>
  </sheetViews>
  <sheetFormatPr defaultColWidth="9.109375" defaultRowHeight="14.4" x14ac:dyDescent="0.3"/>
  <cols>
    <col min="1" max="1" width="8.33203125" style="952" customWidth="1"/>
    <col min="2" max="2" width="9" style="952" customWidth="1"/>
    <col min="3" max="3" width="9.88671875" style="952" customWidth="1"/>
    <col min="4" max="4" width="10.109375" style="952" customWidth="1"/>
    <col min="5" max="5" width="8.6640625" style="952" customWidth="1"/>
    <col min="6" max="6" width="6.44140625" style="952" customWidth="1"/>
    <col min="7" max="7" width="8.33203125" style="952" customWidth="1"/>
    <col min="8" max="8" width="5.88671875" style="952" customWidth="1"/>
    <col min="9" max="9" width="11.109375" style="952" customWidth="1"/>
    <col min="10" max="10" width="9.109375" style="952"/>
    <col min="11" max="11" width="8.88671875" style="952" customWidth="1"/>
    <col min="12" max="12" width="9.44140625" style="952" customWidth="1"/>
    <col min="13" max="13" width="8.88671875" style="952" customWidth="1"/>
    <col min="14" max="14" width="12.77734375" style="952" customWidth="1"/>
    <col min="15" max="19" width="0" style="952" hidden="1" customWidth="1"/>
    <col min="20" max="20" width="6.33203125" style="952" customWidth="1"/>
    <col min="21" max="21" width="25.5546875" style="952" customWidth="1"/>
    <col min="22" max="22" width="11" style="952" customWidth="1"/>
    <col min="23" max="28" width="9.109375" style="952"/>
    <col min="29" max="29" width="23.44140625" style="952" customWidth="1"/>
    <col min="30" max="30" width="29.88671875" style="952" customWidth="1"/>
    <col min="31" max="31" width="14.33203125" style="952" customWidth="1"/>
    <col min="32" max="32" width="6.33203125" style="952" customWidth="1"/>
    <col min="33" max="16384" width="9.109375" style="952"/>
  </cols>
  <sheetData>
    <row r="1" spans="1:32" ht="6" customHeight="1" thickBot="1" x14ac:dyDescent="0.35">
      <c r="A1" s="2801" t="s">
        <v>466</v>
      </c>
      <c r="B1" s="2802"/>
      <c r="C1" s="2802"/>
      <c r="D1" s="2802"/>
      <c r="E1" s="2802"/>
      <c r="F1" s="2802"/>
      <c r="G1" s="2802"/>
      <c r="H1" s="2802"/>
      <c r="I1" s="2802"/>
      <c r="J1" s="2802"/>
      <c r="K1" s="2802"/>
      <c r="L1" s="2802"/>
      <c r="M1" s="2802"/>
      <c r="N1" s="2803"/>
    </row>
    <row r="2" spans="1:32" ht="24.6" customHeight="1" thickBot="1" x14ac:dyDescent="0.35">
      <c r="A2" s="2804"/>
      <c r="B2" s="2805"/>
      <c r="C2" s="2805"/>
      <c r="D2" s="2805"/>
      <c r="E2" s="2805"/>
      <c r="F2" s="2805"/>
      <c r="G2" s="2805"/>
      <c r="H2" s="2805"/>
      <c r="I2" s="2805"/>
      <c r="J2" s="2805"/>
      <c r="K2" s="2805"/>
      <c r="L2" s="2805"/>
      <c r="M2" s="2805"/>
      <c r="N2" s="2806"/>
      <c r="U2" s="3996" t="s">
        <v>2234</v>
      </c>
      <c r="V2" s="3997"/>
      <c r="W2" s="3997"/>
      <c r="X2" s="3997"/>
      <c r="Y2" s="3997"/>
      <c r="Z2" s="3997"/>
      <c r="AA2" s="3997"/>
      <c r="AB2" s="3997"/>
      <c r="AC2" s="3998"/>
    </row>
    <row r="3" spans="1:32" s="343" customFormat="1" ht="12.75" customHeight="1" thickBot="1" x14ac:dyDescent="0.35">
      <c r="A3" s="3990" t="s">
        <v>2828</v>
      </c>
      <c r="B3" s="3990"/>
      <c r="C3" s="3990"/>
      <c r="D3" s="3990"/>
      <c r="E3" s="3990"/>
      <c r="F3" s="3990"/>
      <c r="G3" s="3990"/>
      <c r="H3" s="3990"/>
      <c r="I3" s="3990"/>
      <c r="K3" s="2411"/>
      <c r="L3" s="3283" t="s">
        <v>106</v>
      </c>
      <c r="M3" s="3283"/>
      <c r="N3" s="570">
        <f>'6a. Competitive HTC Self Score'!AI47</f>
        <v>0</v>
      </c>
      <c r="U3" s="3999"/>
      <c r="V3" s="4000"/>
      <c r="W3" s="4000"/>
      <c r="X3" s="4000"/>
      <c r="Y3" s="4000"/>
      <c r="Z3" s="4000"/>
      <c r="AA3" s="4000"/>
      <c r="AB3" s="4000"/>
      <c r="AC3" s="4001"/>
    </row>
    <row r="4" spans="1:32" s="343" customFormat="1" ht="27.6" customHeight="1" x14ac:dyDescent="0.3">
      <c r="A4" s="3991"/>
      <c r="B4" s="3991"/>
      <c r="C4" s="3991"/>
      <c r="D4" s="3991"/>
      <c r="E4" s="3991"/>
      <c r="F4" s="3991"/>
      <c r="G4" s="3991"/>
      <c r="H4" s="3991"/>
      <c r="I4" s="3991"/>
      <c r="J4" s="3993" t="s">
        <v>467</v>
      </c>
      <c r="K4" s="3993"/>
      <c r="L4" s="3993"/>
      <c r="M4" s="3993"/>
      <c r="N4" s="2410"/>
      <c r="O4" s="2183"/>
      <c r="P4" s="2183"/>
      <c r="Q4" s="2183"/>
      <c r="U4" s="3923" t="s">
        <v>2788</v>
      </c>
      <c r="V4" s="3924"/>
      <c r="W4" s="3924"/>
      <c r="X4" s="3924"/>
      <c r="Y4" s="3924"/>
      <c r="Z4" s="3924"/>
      <c r="AA4" s="3924"/>
      <c r="AB4" s="3924"/>
      <c r="AC4" s="3925"/>
    </row>
    <row r="5" spans="1:32" s="343" customFormat="1" ht="4.8" customHeight="1" x14ac:dyDescent="0.3">
      <c r="A5" s="3992" t="s">
        <v>2782</v>
      </c>
      <c r="B5" s="3992"/>
      <c r="C5" s="3992"/>
      <c r="D5" s="3992"/>
      <c r="E5" s="3992"/>
      <c r="F5" s="3992"/>
      <c r="G5" s="3992"/>
      <c r="H5" s="3992"/>
      <c r="I5" s="3992"/>
      <c r="J5" s="3993"/>
      <c r="K5" s="3993"/>
      <c r="L5" s="3993"/>
      <c r="M5" s="3993"/>
      <c r="N5" s="2410"/>
      <c r="U5" s="3923"/>
      <c r="V5" s="3924"/>
      <c r="W5" s="3924"/>
      <c r="X5" s="3924"/>
      <c r="Y5" s="3924"/>
      <c r="Z5" s="3924"/>
      <c r="AA5" s="3924"/>
      <c r="AB5" s="3924"/>
      <c r="AC5" s="3925"/>
    </row>
    <row r="6" spans="1:32" s="12" customFormat="1" ht="9.6" customHeight="1" x14ac:dyDescent="0.3">
      <c r="A6" s="3992"/>
      <c r="B6" s="3992"/>
      <c r="C6" s="3992"/>
      <c r="D6" s="3992"/>
      <c r="E6" s="3992"/>
      <c r="F6" s="3992"/>
      <c r="G6" s="3992"/>
      <c r="H6" s="3992"/>
      <c r="I6" s="3992"/>
      <c r="J6" s="3993"/>
      <c r="K6" s="3993"/>
      <c r="L6" s="3993"/>
      <c r="M6" s="3993"/>
      <c r="N6" s="2410"/>
      <c r="P6" s="23"/>
      <c r="Q6" s="23"/>
      <c r="R6" s="573"/>
      <c r="S6" s="573"/>
      <c r="T6" s="23"/>
      <c r="U6" s="3923"/>
      <c r="V6" s="3924"/>
      <c r="W6" s="3924"/>
      <c r="X6" s="3924"/>
      <c r="Y6" s="3924"/>
      <c r="Z6" s="3924"/>
      <c r="AA6" s="3924"/>
      <c r="AB6" s="3924"/>
      <c r="AC6" s="3925"/>
    </row>
    <row r="7" spans="1:32" s="343" customFormat="1" ht="18.600000000000001" customHeight="1" thickBot="1" x14ac:dyDescent="0.35">
      <c r="A7" s="2880" t="s">
        <v>1095</v>
      </c>
      <c r="B7" s="2881"/>
      <c r="C7" s="2881"/>
      <c r="D7" s="2881"/>
      <c r="E7" s="2882"/>
      <c r="F7" s="355"/>
      <c r="G7" s="355"/>
      <c r="H7" s="355"/>
      <c r="I7" s="355"/>
      <c r="J7" s="3994"/>
      <c r="K7" s="3995"/>
      <c r="L7" s="2186"/>
      <c r="N7" s="2182"/>
      <c r="U7" s="3926"/>
      <c r="V7" s="3927"/>
      <c r="W7" s="3927"/>
      <c r="X7" s="3927"/>
      <c r="Y7" s="3927"/>
      <c r="Z7" s="3927"/>
      <c r="AA7" s="3927"/>
      <c r="AB7" s="3927"/>
      <c r="AC7" s="3928"/>
    </row>
    <row r="8" spans="1:32" s="215" customFormat="1" ht="36" customHeight="1" thickBot="1" x14ac:dyDescent="0.35">
      <c r="A8" s="595" t="s">
        <v>1096</v>
      </c>
      <c r="B8" s="596" t="s">
        <v>2592</v>
      </c>
      <c r="C8" s="1762" t="s">
        <v>2591</v>
      </c>
      <c r="D8" s="597" t="s">
        <v>1598</v>
      </c>
      <c r="E8" s="597" t="s">
        <v>2590</v>
      </c>
      <c r="F8" s="574" t="s">
        <v>468</v>
      </c>
      <c r="G8" s="574" t="s">
        <v>1100</v>
      </c>
      <c r="H8" s="574" t="s">
        <v>469</v>
      </c>
      <c r="I8" s="574" t="s">
        <v>470</v>
      </c>
      <c r="J8" s="574" t="s">
        <v>471</v>
      </c>
      <c r="K8" s="596" t="s">
        <v>472</v>
      </c>
      <c r="L8" s="596" t="s">
        <v>473</v>
      </c>
      <c r="M8" s="2184" t="s">
        <v>474</v>
      </c>
      <c r="N8" s="2185" t="s">
        <v>475</v>
      </c>
      <c r="U8" s="2363" t="s">
        <v>26</v>
      </c>
      <c r="V8" s="2364"/>
      <c r="W8" s="3929" t="s">
        <v>2629</v>
      </c>
      <c r="X8" s="3930"/>
      <c r="Y8" s="3931"/>
      <c r="Z8" s="2365"/>
      <c r="AA8" s="2274"/>
      <c r="AB8" s="2271"/>
      <c r="AC8" s="2271"/>
      <c r="AD8" s="952"/>
      <c r="AE8" s="952"/>
      <c r="AF8" s="952"/>
    </row>
    <row r="9" spans="1:32" s="343" customFormat="1" ht="13.95" customHeight="1" x14ac:dyDescent="0.3">
      <c r="A9" s="576"/>
      <c r="B9" s="577"/>
      <c r="C9" s="1763"/>
      <c r="D9" s="579"/>
      <c r="E9" s="579"/>
      <c r="F9" s="580" t="s">
        <v>476</v>
      </c>
      <c r="G9" s="581"/>
      <c r="H9" s="581"/>
      <c r="I9" s="580" t="s">
        <v>477</v>
      </c>
      <c r="J9" s="582" t="s">
        <v>478</v>
      </c>
      <c r="K9" s="580"/>
      <c r="L9" s="580"/>
      <c r="M9" s="583" t="s">
        <v>479</v>
      </c>
      <c r="N9" s="2188" t="s">
        <v>480</v>
      </c>
      <c r="O9" s="4003" t="s">
        <v>1262</v>
      </c>
      <c r="P9" s="4004"/>
      <c r="Q9" s="4004"/>
      <c r="R9" s="4004"/>
      <c r="S9" s="4004"/>
      <c r="U9" s="3938" t="s">
        <v>2630</v>
      </c>
      <c r="V9" s="3940">
        <f>V8-Z8</f>
        <v>0</v>
      </c>
      <c r="W9" s="3932" t="s">
        <v>2230</v>
      </c>
      <c r="X9" s="3933"/>
      <c r="Y9" s="3934"/>
      <c r="Z9" s="3914"/>
      <c r="AA9" s="1961"/>
      <c r="AB9" s="1961"/>
      <c r="AC9" s="1961"/>
      <c r="AD9" s="952"/>
      <c r="AE9" s="952"/>
      <c r="AF9" s="952"/>
    </row>
    <row r="10" spans="1:32" s="343" customFormat="1" ht="15" customHeight="1" thickBot="1" x14ac:dyDescent="0.35">
      <c r="A10" s="1484"/>
      <c r="B10" s="1761"/>
      <c r="C10" s="1764"/>
      <c r="D10" s="675"/>
      <c r="E10" s="585"/>
      <c r="F10" s="586"/>
      <c r="G10" s="586"/>
      <c r="H10" s="587"/>
      <c r="I10" s="588"/>
      <c r="J10" s="589">
        <f t="shared" ref="J10:J53" si="0">+I10*F10</f>
        <v>0</v>
      </c>
      <c r="K10" s="590"/>
      <c r="L10" s="590"/>
      <c r="M10" s="590"/>
      <c r="N10" s="2187">
        <f>+M10*F10</f>
        <v>0</v>
      </c>
      <c r="O10" s="329">
        <f>IF(B10="30%/30%", 1, IF(B10="lh/50%", 2, IF(B10="hh/60%",3, IF(B10="hh/80%", 4, IF(B10="eo", 5, IF(B10="mr", 6, 0))))))</f>
        <v>0</v>
      </c>
      <c r="P10" s="329">
        <f>IF(A10="eo", 1, IF(A10="mr",2, 0))</f>
        <v>0</v>
      </c>
      <c r="Q10" s="329">
        <f>IF(C10="mr",2, 0)</f>
        <v>0</v>
      </c>
      <c r="R10" s="329">
        <f>IF(D10="eo", 1, IF(D10="mr",2, 0))</f>
        <v>0</v>
      </c>
      <c r="S10" s="1029">
        <f>IF(E10&gt;0,1, 0)</f>
        <v>0</v>
      </c>
      <c r="U10" s="3939"/>
      <c r="V10" s="3941"/>
      <c r="W10" s="3935"/>
      <c r="X10" s="3936"/>
      <c r="Y10" s="3937"/>
      <c r="Z10" s="3915"/>
      <c r="AA10" s="1961"/>
      <c r="AB10" s="1961"/>
      <c r="AC10" s="1961"/>
      <c r="AD10" s="952"/>
      <c r="AE10" s="952"/>
      <c r="AF10" s="952"/>
    </row>
    <row r="11" spans="1:32" s="343" customFormat="1" ht="15" customHeight="1" x14ac:dyDescent="0.3">
      <c r="A11" s="1484"/>
      <c r="B11" s="1761"/>
      <c r="C11" s="1764"/>
      <c r="D11" s="675"/>
      <c r="E11" s="585"/>
      <c r="F11" s="586"/>
      <c r="G11" s="586"/>
      <c r="H11" s="587"/>
      <c r="I11" s="592"/>
      <c r="J11" s="589">
        <f t="shared" si="0"/>
        <v>0</v>
      </c>
      <c r="K11" s="590"/>
      <c r="L11" s="590"/>
      <c r="M11" s="590"/>
      <c r="N11" s="593">
        <f t="shared" ref="N11:N54" si="1">+M11*F11</f>
        <v>0</v>
      </c>
      <c r="O11" s="329">
        <f t="shared" ref="O11:O54" si="2">IF(B11="30%/30%", 1, IF(B11="lh/50%", 2, IF(B11="hh/60%",3, IF(B11="hh/80%", 4, IF(B11="eo", 5, IF(B11="mr", 6, 0))))))</f>
        <v>0</v>
      </c>
      <c r="P11" s="329">
        <f t="shared" ref="P11:P54" si="3">IF(A11="eo", 1, IF(A11="mr",2, 0))</f>
        <v>0</v>
      </c>
      <c r="Q11" s="329">
        <f t="shared" ref="Q11:Q54" si="4">IF(C11="mr",2, 0)</f>
        <v>0</v>
      </c>
      <c r="R11" s="329">
        <f t="shared" ref="R11:R54" si="5">IF(D11="eo", 1, IF(D11="mr",2, 0))</f>
        <v>0</v>
      </c>
      <c r="S11" s="1029">
        <f t="shared" ref="S11:S54" si="6">IF(E11&gt;0,1, 0)</f>
        <v>0</v>
      </c>
      <c r="U11" s="3916" t="s">
        <v>2231</v>
      </c>
      <c r="V11" s="3918">
        <f>IF(Z8="",0,((V24*$V$15)+(W24*$W$15)+(X24*$X$15)+(Y24*$Y$15)+(Z24*$Z$15)+(AA24*$AA$15)+(AB24*$AB$15))/$V$8)</f>
        <v>0</v>
      </c>
      <c r="W11" s="3920" t="s">
        <v>2688</v>
      </c>
      <c r="X11" s="3920"/>
      <c r="Y11" s="3920"/>
      <c r="Z11" s="3920"/>
      <c r="AA11" s="1961"/>
      <c r="AB11" s="1961"/>
      <c r="AC11" s="1961"/>
      <c r="AD11" s="952"/>
      <c r="AE11" s="952"/>
      <c r="AF11" s="952"/>
    </row>
    <row r="12" spans="1:32" s="343" customFormat="1" ht="15" customHeight="1" thickBot="1" x14ac:dyDescent="0.35">
      <c r="A12" s="1484"/>
      <c r="B12" s="1761"/>
      <c r="C12" s="1764"/>
      <c r="D12" s="675"/>
      <c r="E12" s="585"/>
      <c r="F12" s="586"/>
      <c r="G12" s="586"/>
      <c r="H12" s="587"/>
      <c r="I12" s="926"/>
      <c r="J12" s="589">
        <f t="shared" si="0"/>
        <v>0</v>
      </c>
      <c r="K12" s="590"/>
      <c r="L12" s="590"/>
      <c r="M12" s="590"/>
      <c r="N12" s="593">
        <f t="shared" si="1"/>
        <v>0</v>
      </c>
      <c r="O12" s="329">
        <f t="shared" si="2"/>
        <v>0</v>
      </c>
      <c r="P12" s="329">
        <f t="shared" si="3"/>
        <v>0</v>
      </c>
      <c r="Q12" s="329">
        <f t="shared" si="4"/>
        <v>0</v>
      </c>
      <c r="R12" s="329">
        <f t="shared" si="5"/>
        <v>0</v>
      </c>
      <c r="S12" s="1029">
        <f t="shared" si="6"/>
        <v>0</v>
      </c>
      <c r="U12" s="3917"/>
      <c r="V12" s="3919"/>
      <c r="W12" s="3921"/>
      <c r="X12" s="3921"/>
      <c r="Y12" s="3921"/>
      <c r="Z12" s="3921"/>
      <c r="AA12" s="1961"/>
      <c r="AB12" s="1961"/>
      <c r="AC12" s="1961"/>
      <c r="AD12" s="1752"/>
      <c r="AE12" s="1752"/>
      <c r="AF12" s="1752"/>
    </row>
    <row r="13" spans="1:32" s="343" customFormat="1" ht="15" customHeight="1" thickBot="1" x14ac:dyDescent="0.35">
      <c r="A13" s="1484"/>
      <c r="B13" s="1761"/>
      <c r="C13" s="1764"/>
      <c r="D13" s="675"/>
      <c r="E13" s="585"/>
      <c r="F13" s="586"/>
      <c r="G13" s="586"/>
      <c r="H13" s="587"/>
      <c r="I13" s="926"/>
      <c r="J13" s="589">
        <f t="shared" si="0"/>
        <v>0</v>
      </c>
      <c r="K13" s="590"/>
      <c r="L13" s="590"/>
      <c r="M13" s="590"/>
      <c r="N13" s="593">
        <f t="shared" si="1"/>
        <v>0</v>
      </c>
      <c r="O13" s="329">
        <f t="shared" si="2"/>
        <v>0</v>
      </c>
      <c r="P13" s="329">
        <f t="shared" si="3"/>
        <v>0</v>
      </c>
      <c r="Q13" s="329">
        <f t="shared" si="4"/>
        <v>0</v>
      </c>
      <c r="R13" s="329">
        <f t="shared" si="5"/>
        <v>0</v>
      </c>
      <c r="S13" s="1029">
        <f t="shared" si="6"/>
        <v>0</v>
      </c>
      <c r="U13" s="1961"/>
      <c r="V13" s="1961"/>
      <c r="W13" s="3922"/>
      <c r="X13" s="3922"/>
      <c r="Y13" s="3922"/>
      <c r="Z13" s="3922"/>
      <c r="AA13" s="1961"/>
      <c r="AB13" s="1961"/>
      <c r="AC13" s="1961"/>
      <c r="AD13" s="952"/>
      <c r="AE13" s="952"/>
      <c r="AF13" s="952"/>
    </row>
    <row r="14" spans="1:32" s="343" customFormat="1" ht="15" customHeight="1" thickBot="1" x14ac:dyDescent="0.35">
      <c r="A14" s="1484"/>
      <c r="B14" s="1761"/>
      <c r="C14" s="1764"/>
      <c r="D14" s="675"/>
      <c r="E14" s="585"/>
      <c r="F14" s="586"/>
      <c r="G14" s="586"/>
      <c r="H14" s="587"/>
      <c r="I14" s="926"/>
      <c r="J14" s="589">
        <f t="shared" si="0"/>
        <v>0</v>
      </c>
      <c r="K14" s="590"/>
      <c r="L14" s="590"/>
      <c r="M14" s="590"/>
      <c r="N14" s="593">
        <f t="shared" si="1"/>
        <v>0</v>
      </c>
      <c r="O14" s="329">
        <f t="shared" si="2"/>
        <v>0</v>
      </c>
      <c r="P14" s="329">
        <f t="shared" si="3"/>
        <v>0</v>
      </c>
      <c r="Q14" s="329">
        <f t="shared" si="4"/>
        <v>0</v>
      </c>
      <c r="R14" s="329">
        <f t="shared" si="5"/>
        <v>0</v>
      </c>
      <c r="S14" s="1029">
        <f t="shared" si="6"/>
        <v>0</v>
      </c>
      <c r="U14" s="1961"/>
      <c r="V14" s="3953" t="s">
        <v>2229</v>
      </c>
      <c r="W14" s="3954"/>
      <c r="X14" s="3954"/>
      <c r="Y14" s="3954"/>
      <c r="Z14" s="3954"/>
      <c r="AA14" s="3954"/>
      <c r="AB14" s="3955"/>
      <c r="AC14" s="3951" t="s">
        <v>2232</v>
      </c>
      <c r="AD14" s="952"/>
      <c r="AE14" s="952"/>
      <c r="AF14" s="952"/>
    </row>
    <row r="15" spans="1:32" s="343" customFormat="1" ht="15" customHeight="1" thickBot="1" x14ac:dyDescent="0.35">
      <c r="A15" s="1484"/>
      <c r="B15" s="1761"/>
      <c r="C15" s="1764"/>
      <c r="D15" s="675"/>
      <c r="E15" s="585"/>
      <c r="F15" s="586"/>
      <c r="G15" s="586"/>
      <c r="H15" s="587"/>
      <c r="I15" s="926"/>
      <c r="J15" s="589">
        <f t="shared" si="0"/>
        <v>0</v>
      </c>
      <c r="K15" s="590"/>
      <c r="L15" s="590"/>
      <c r="M15" s="590"/>
      <c r="N15" s="593">
        <f t="shared" si="1"/>
        <v>0</v>
      </c>
      <c r="O15" s="329">
        <f t="shared" si="2"/>
        <v>0</v>
      </c>
      <c r="P15" s="329">
        <f t="shared" si="3"/>
        <v>0</v>
      </c>
      <c r="Q15" s="329">
        <f t="shared" si="4"/>
        <v>0</v>
      </c>
      <c r="R15" s="329">
        <f t="shared" si="5"/>
        <v>0</v>
      </c>
      <c r="S15" s="1029">
        <f t="shared" si="6"/>
        <v>0</v>
      </c>
      <c r="U15" s="1961"/>
      <c r="V15" s="1814">
        <v>20</v>
      </c>
      <c r="W15" s="1815">
        <v>30</v>
      </c>
      <c r="X15" s="1815">
        <v>40</v>
      </c>
      <c r="Y15" s="1815">
        <v>50</v>
      </c>
      <c r="Z15" s="1815">
        <v>60</v>
      </c>
      <c r="AA15" s="1815">
        <v>70</v>
      </c>
      <c r="AB15" s="1815">
        <v>80</v>
      </c>
      <c r="AC15" s="3952"/>
      <c r="AD15" s="952"/>
      <c r="AE15" s="952"/>
      <c r="AF15" s="952"/>
    </row>
    <row r="16" spans="1:32" s="343" customFormat="1" ht="15" customHeight="1" x14ac:dyDescent="0.3">
      <c r="A16" s="1484"/>
      <c r="B16" s="1761"/>
      <c r="C16" s="1764"/>
      <c r="D16" s="675"/>
      <c r="E16" s="585"/>
      <c r="F16" s="586"/>
      <c r="G16" s="586"/>
      <c r="H16" s="587"/>
      <c r="I16" s="926"/>
      <c r="J16" s="589">
        <f t="shared" si="0"/>
        <v>0</v>
      </c>
      <c r="K16" s="590"/>
      <c r="L16" s="590"/>
      <c r="M16" s="590"/>
      <c r="N16" s="593">
        <f t="shared" si="1"/>
        <v>0</v>
      </c>
      <c r="O16" s="329">
        <f t="shared" si="2"/>
        <v>0</v>
      </c>
      <c r="P16" s="329">
        <f>IF(A16="eo", 1, IF(A16="mr",2, 0))</f>
        <v>0</v>
      </c>
      <c r="Q16" s="329">
        <f t="shared" si="4"/>
        <v>0</v>
      </c>
      <c r="R16" s="329">
        <f t="shared" si="5"/>
        <v>0</v>
      </c>
      <c r="S16" s="1029">
        <f t="shared" si="6"/>
        <v>0</v>
      </c>
      <c r="U16" s="1823" t="s">
        <v>2228</v>
      </c>
      <c r="V16" s="3959" t="s">
        <v>2631</v>
      </c>
      <c r="W16" s="3960"/>
      <c r="X16" s="3960"/>
      <c r="Y16" s="3960"/>
      <c r="Z16" s="3960"/>
      <c r="AA16" s="3960"/>
      <c r="AB16" s="3960"/>
      <c r="AC16" s="1816"/>
    </row>
    <row r="17" spans="1:29" s="343" customFormat="1" ht="15" customHeight="1" x14ac:dyDescent="0.3">
      <c r="A17" s="1484"/>
      <c r="B17" s="1761"/>
      <c r="C17" s="1764"/>
      <c r="D17" s="675"/>
      <c r="E17" s="585"/>
      <c r="F17" s="586"/>
      <c r="G17" s="586"/>
      <c r="H17" s="587"/>
      <c r="I17" s="926"/>
      <c r="J17" s="589">
        <f t="shared" si="0"/>
        <v>0</v>
      </c>
      <c r="K17" s="590"/>
      <c r="L17" s="590"/>
      <c r="M17" s="590"/>
      <c r="N17" s="593">
        <f t="shared" si="1"/>
        <v>0</v>
      </c>
      <c r="O17" s="329">
        <f t="shared" si="2"/>
        <v>0</v>
      </c>
      <c r="P17" s="329">
        <f>IF(A17="eo", 1, IF(A17="mr",2, 0))</f>
        <v>0</v>
      </c>
      <c r="Q17" s="329">
        <f t="shared" si="4"/>
        <v>0</v>
      </c>
      <c r="R17" s="329">
        <f t="shared" si="5"/>
        <v>0</v>
      </c>
      <c r="S17" s="1029">
        <f t="shared" si="6"/>
        <v>0</v>
      </c>
      <c r="U17" s="1824">
        <v>0</v>
      </c>
      <c r="V17" s="1922"/>
      <c r="W17" s="1923"/>
      <c r="X17" s="1923"/>
      <c r="Y17" s="1923"/>
      <c r="Z17" s="1923"/>
      <c r="AA17" s="1923"/>
      <c r="AB17" s="1923"/>
      <c r="AC17" s="1810">
        <f t="shared" ref="AC17:AC22" si="7">SUM(V17:AB17)</f>
        <v>0</v>
      </c>
    </row>
    <row r="18" spans="1:29" s="343" customFormat="1" ht="15" customHeight="1" x14ac:dyDescent="0.3">
      <c r="A18" s="1484"/>
      <c r="B18" s="1761"/>
      <c r="C18" s="1764"/>
      <c r="D18" s="675"/>
      <c r="E18" s="585"/>
      <c r="F18" s="586"/>
      <c r="G18" s="586"/>
      <c r="H18" s="587"/>
      <c r="I18" s="926"/>
      <c r="J18" s="589">
        <f t="shared" si="0"/>
        <v>0</v>
      </c>
      <c r="K18" s="590"/>
      <c r="L18" s="590"/>
      <c r="M18" s="590"/>
      <c r="N18" s="593">
        <f t="shared" si="1"/>
        <v>0</v>
      </c>
      <c r="O18" s="329">
        <f t="shared" si="2"/>
        <v>0</v>
      </c>
      <c r="P18" s="329">
        <f>IF(A18="eo", 1, IF(A18="mr",2, 0))</f>
        <v>0</v>
      </c>
      <c r="Q18" s="329">
        <f t="shared" si="4"/>
        <v>0</v>
      </c>
      <c r="R18" s="329">
        <f t="shared" si="5"/>
        <v>0</v>
      </c>
      <c r="S18" s="1029">
        <f t="shared" si="6"/>
        <v>0</v>
      </c>
      <c r="U18" s="1825">
        <v>1</v>
      </c>
      <c r="V18" s="1924"/>
      <c r="W18" s="1925"/>
      <c r="X18" s="1925"/>
      <c r="Y18" s="1925"/>
      <c r="Z18" s="1925"/>
      <c r="AA18" s="1925"/>
      <c r="AB18" s="1925"/>
      <c r="AC18" s="1810">
        <f t="shared" si="7"/>
        <v>0</v>
      </c>
    </row>
    <row r="19" spans="1:29" s="343" customFormat="1" ht="15" customHeight="1" x14ac:dyDescent="0.3">
      <c r="A19" s="1484"/>
      <c r="B19" s="1761"/>
      <c r="C19" s="1764"/>
      <c r="D19" s="675"/>
      <c r="E19" s="585"/>
      <c r="F19" s="586"/>
      <c r="G19" s="586"/>
      <c r="H19" s="587"/>
      <c r="I19" s="926"/>
      <c r="J19" s="589">
        <f t="shared" si="0"/>
        <v>0</v>
      </c>
      <c r="K19" s="590"/>
      <c r="L19" s="590"/>
      <c r="M19" s="590"/>
      <c r="N19" s="593">
        <f t="shared" si="1"/>
        <v>0</v>
      </c>
      <c r="O19" s="329">
        <f t="shared" si="2"/>
        <v>0</v>
      </c>
      <c r="P19" s="329">
        <f>IF(A19="eo", 1, IF(A19="mr",2, 0))</f>
        <v>0</v>
      </c>
      <c r="Q19" s="329">
        <f t="shared" si="4"/>
        <v>0</v>
      </c>
      <c r="R19" s="329">
        <f t="shared" si="5"/>
        <v>0</v>
      </c>
      <c r="S19" s="1029">
        <f t="shared" si="6"/>
        <v>0</v>
      </c>
      <c r="U19" s="1825">
        <v>2</v>
      </c>
      <c r="V19" s="1924"/>
      <c r="W19" s="1925"/>
      <c r="X19" s="1925"/>
      <c r="Y19" s="1925"/>
      <c r="Z19" s="1925"/>
      <c r="AA19" s="1925"/>
      <c r="AB19" s="1925"/>
      <c r="AC19" s="1810">
        <f t="shared" si="7"/>
        <v>0</v>
      </c>
    </row>
    <row r="20" spans="1:29" s="343" customFormat="1" ht="15" customHeight="1" x14ac:dyDescent="0.3">
      <c r="A20" s="1484"/>
      <c r="B20" s="1761"/>
      <c r="C20" s="1764"/>
      <c r="D20" s="675"/>
      <c r="E20" s="585"/>
      <c r="F20" s="586"/>
      <c r="G20" s="586"/>
      <c r="H20" s="587"/>
      <c r="I20" s="926"/>
      <c r="J20" s="589">
        <f t="shared" si="0"/>
        <v>0</v>
      </c>
      <c r="K20" s="590"/>
      <c r="L20" s="590"/>
      <c r="M20" s="590"/>
      <c r="N20" s="593">
        <f t="shared" si="1"/>
        <v>0</v>
      </c>
      <c r="O20" s="329">
        <f t="shared" si="2"/>
        <v>0</v>
      </c>
      <c r="P20" s="329">
        <f>IF(A20="eo", 1, IF(A20="mr",2, 0))</f>
        <v>0</v>
      </c>
      <c r="Q20" s="329">
        <f t="shared" si="4"/>
        <v>0</v>
      </c>
      <c r="R20" s="329">
        <f t="shared" si="5"/>
        <v>0</v>
      </c>
      <c r="S20" s="1029">
        <f t="shared" si="6"/>
        <v>0</v>
      </c>
      <c r="U20" s="1825">
        <v>3</v>
      </c>
      <c r="V20" s="1924"/>
      <c r="W20" s="1925"/>
      <c r="X20" s="1925"/>
      <c r="Y20" s="1925"/>
      <c r="Z20" s="1925"/>
      <c r="AA20" s="1925"/>
      <c r="AB20" s="1925"/>
      <c r="AC20" s="1810">
        <f t="shared" si="7"/>
        <v>0</v>
      </c>
    </row>
    <row r="21" spans="1:29" s="343" customFormat="1" ht="15" customHeight="1" x14ac:dyDescent="0.3">
      <c r="A21" s="1484"/>
      <c r="B21" s="1761"/>
      <c r="C21" s="1764"/>
      <c r="D21" s="675"/>
      <c r="E21" s="585"/>
      <c r="F21" s="586"/>
      <c r="G21" s="586"/>
      <c r="H21" s="587"/>
      <c r="I21" s="926"/>
      <c r="J21" s="589">
        <f t="shared" si="0"/>
        <v>0</v>
      </c>
      <c r="K21" s="590"/>
      <c r="L21" s="590"/>
      <c r="M21" s="590"/>
      <c r="N21" s="593">
        <f t="shared" si="1"/>
        <v>0</v>
      </c>
      <c r="O21" s="329">
        <f t="shared" si="2"/>
        <v>0</v>
      </c>
      <c r="P21" s="329">
        <f t="shared" si="3"/>
        <v>0</v>
      </c>
      <c r="Q21" s="329">
        <f t="shared" si="4"/>
        <v>0</v>
      </c>
      <c r="R21" s="329">
        <f t="shared" si="5"/>
        <v>0</v>
      </c>
      <c r="S21" s="1029">
        <f t="shared" si="6"/>
        <v>0</v>
      </c>
      <c r="U21" s="1825">
        <v>4</v>
      </c>
      <c r="V21" s="1924"/>
      <c r="W21" s="1925"/>
      <c r="X21" s="1925"/>
      <c r="Y21" s="1925"/>
      <c r="Z21" s="1925"/>
      <c r="AA21" s="1925"/>
      <c r="AB21" s="1925"/>
      <c r="AC21" s="1810">
        <f t="shared" si="7"/>
        <v>0</v>
      </c>
    </row>
    <row r="22" spans="1:29" s="343" customFormat="1" ht="15" customHeight="1" thickBot="1" x14ac:dyDescent="0.35">
      <c r="A22" s="1484"/>
      <c r="B22" s="1761"/>
      <c r="C22" s="1764"/>
      <c r="D22" s="675"/>
      <c r="E22" s="585"/>
      <c r="F22" s="586"/>
      <c r="G22" s="586"/>
      <c r="H22" s="587"/>
      <c r="I22" s="926"/>
      <c r="J22" s="589">
        <f t="shared" si="0"/>
        <v>0</v>
      </c>
      <c r="K22" s="590"/>
      <c r="L22" s="590"/>
      <c r="M22" s="590"/>
      <c r="N22" s="593">
        <f t="shared" si="1"/>
        <v>0</v>
      </c>
      <c r="O22" s="329">
        <f t="shared" si="2"/>
        <v>0</v>
      </c>
      <c r="P22" s="329">
        <f t="shared" si="3"/>
        <v>0</v>
      </c>
      <c r="Q22" s="329">
        <f t="shared" si="4"/>
        <v>0</v>
      </c>
      <c r="R22" s="329">
        <f t="shared" si="5"/>
        <v>0</v>
      </c>
      <c r="S22" s="1029">
        <f t="shared" si="6"/>
        <v>0</v>
      </c>
      <c r="U22" s="1921">
        <v>5</v>
      </c>
      <c r="V22" s="1924"/>
      <c r="W22" s="1925"/>
      <c r="X22" s="1925"/>
      <c r="Y22" s="1925"/>
      <c r="Z22" s="1925"/>
      <c r="AA22" s="1925"/>
      <c r="AB22" s="1925"/>
      <c r="AC22" s="1810">
        <f t="shared" si="7"/>
        <v>0</v>
      </c>
    </row>
    <row r="23" spans="1:29" s="343" customFormat="1" ht="15" customHeight="1" thickBot="1" x14ac:dyDescent="0.35">
      <c r="A23" s="1484"/>
      <c r="B23" s="1761"/>
      <c r="C23" s="1764"/>
      <c r="D23" s="675"/>
      <c r="E23" s="585"/>
      <c r="F23" s="586"/>
      <c r="G23" s="586"/>
      <c r="H23" s="587"/>
      <c r="I23" s="926"/>
      <c r="J23" s="589">
        <f t="shared" si="0"/>
        <v>0</v>
      </c>
      <c r="K23" s="590"/>
      <c r="L23" s="590"/>
      <c r="M23" s="590"/>
      <c r="N23" s="593">
        <f t="shared" si="1"/>
        <v>0</v>
      </c>
      <c r="O23" s="329">
        <f t="shared" si="2"/>
        <v>0</v>
      </c>
      <c r="P23" s="329">
        <f t="shared" si="3"/>
        <v>0</v>
      </c>
      <c r="Q23" s="329">
        <f t="shared" si="4"/>
        <v>0</v>
      </c>
      <c r="R23" s="329">
        <f t="shared" si="5"/>
        <v>0</v>
      </c>
      <c r="S23" s="1029">
        <f t="shared" si="6"/>
        <v>0</v>
      </c>
      <c r="U23" s="1811"/>
      <c r="V23" s="1812"/>
      <c r="W23" s="1813"/>
      <c r="X23" s="1813"/>
      <c r="Y23" s="1813"/>
      <c r="Z23" s="1813"/>
      <c r="AA23" s="1813"/>
      <c r="AB23" s="1813"/>
      <c r="AC23" s="1816"/>
    </row>
    <row r="24" spans="1:29" s="343" customFormat="1" ht="15" customHeight="1" thickBot="1" x14ac:dyDescent="0.4">
      <c r="A24" s="1484"/>
      <c r="B24" s="1761"/>
      <c r="C24" s="1764"/>
      <c r="D24" s="675"/>
      <c r="E24" s="585"/>
      <c r="F24" s="586"/>
      <c r="G24" s="586"/>
      <c r="H24" s="587"/>
      <c r="I24" s="926"/>
      <c r="J24" s="589">
        <f t="shared" si="0"/>
        <v>0</v>
      </c>
      <c r="K24" s="590"/>
      <c r="L24" s="590"/>
      <c r="M24" s="590"/>
      <c r="N24" s="593">
        <f t="shared" si="1"/>
        <v>0</v>
      </c>
      <c r="O24" s="329">
        <f t="shared" si="2"/>
        <v>0</v>
      </c>
      <c r="P24" s="329">
        <f t="shared" si="3"/>
        <v>0</v>
      </c>
      <c r="Q24" s="329">
        <f t="shared" si="4"/>
        <v>0</v>
      </c>
      <c r="R24" s="329">
        <f t="shared" si="5"/>
        <v>0</v>
      </c>
      <c r="S24" s="1029">
        <f t="shared" si="6"/>
        <v>0</v>
      </c>
      <c r="U24" s="1808" t="s">
        <v>956</v>
      </c>
      <c r="V24" s="1809">
        <f>SUM(V17:V22)</f>
        <v>0</v>
      </c>
      <c r="W24" s="1809">
        <f t="shared" ref="W24:AB24" si="8">SUM(W17:W22)</f>
        <v>0</v>
      </c>
      <c r="X24" s="1809">
        <f t="shared" si="8"/>
        <v>0</v>
      </c>
      <c r="Y24" s="1809">
        <f t="shared" si="8"/>
        <v>0</v>
      </c>
      <c r="Z24" s="1809">
        <f t="shared" si="8"/>
        <v>0</v>
      </c>
      <c r="AA24" s="1809">
        <f t="shared" si="8"/>
        <v>0</v>
      </c>
      <c r="AB24" s="1809">
        <f t="shared" si="8"/>
        <v>0</v>
      </c>
      <c r="AC24" s="1817">
        <f>SUM(V17:AB22)</f>
        <v>0</v>
      </c>
    </row>
    <row r="25" spans="1:29" s="343" customFormat="1" ht="15" customHeight="1" thickBot="1" x14ac:dyDescent="0.35">
      <c r="A25" s="1484"/>
      <c r="B25" s="1761"/>
      <c r="C25" s="1764"/>
      <c r="D25" s="675"/>
      <c r="E25" s="585"/>
      <c r="F25" s="586"/>
      <c r="G25" s="586"/>
      <c r="H25" s="587"/>
      <c r="I25" s="926"/>
      <c r="J25" s="589">
        <f t="shared" si="0"/>
        <v>0</v>
      </c>
      <c r="K25" s="590"/>
      <c r="L25" s="590"/>
      <c r="M25" s="585"/>
      <c r="N25" s="593">
        <f t="shared" si="1"/>
        <v>0</v>
      </c>
      <c r="O25" s="329">
        <f t="shared" si="2"/>
        <v>0</v>
      </c>
      <c r="P25" s="329">
        <f t="shared" si="3"/>
        <v>0</v>
      </c>
      <c r="Q25" s="329">
        <f t="shared" si="4"/>
        <v>0</v>
      </c>
      <c r="R25" s="329">
        <f t="shared" si="5"/>
        <v>0</v>
      </c>
      <c r="S25" s="1029">
        <f t="shared" si="6"/>
        <v>0</v>
      </c>
    </row>
    <row r="26" spans="1:29" s="343" customFormat="1" ht="15" customHeight="1" x14ac:dyDescent="0.3">
      <c r="A26" s="1484"/>
      <c r="B26" s="1761"/>
      <c r="C26" s="1764"/>
      <c r="D26" s="675"/>
      <c r="E26" s="585"/>
      <c r="F26" s="586"/>
      <c r="G26" s="586"/>
      <c r="H26" s="587"/>
      <c r="I26" s="926"/>
      <c r="J26" s="589">
        <f t="shared" si="0"/>
        <v>0</v>
      </c>
      <c r="K26" s="590"/>
      <c r="L26" s="590"/>
      <c r="M26" s="585"/>
      <c r="N26" s="593">
        <f t="shared" si="1"/>
        <v>0</v>
      </c>
      <c r="O26" s="329">
        <f t="shared" si="2"/>
        <v>0</v>
      </c>
      <c r="P26" s="329">
        <f t="shared" si="3"/>
        <v>0</v>
      </c>
      <c r="Q26" s="329">
        <f t="shared" si="4"/>
        <v>0</v>
      </c>
      <c r="R26" s="329">
        <f t="shared" si="5"/>
        <v>0</v>
      </c>
      <c r="S26" s="1029">
        <f t="shared" si="6"/>
        <v>0</v>
      </c>
      <c r="U26" s="3967" t="s">
        <v>2633</v>
      </c>
      <c r="V26" s="3956">
        <f>V9-AC24</f>
        <v>0</v>
      </c>
      <c r="W26" s="3970" t="s">
        <v>2233</v>
      </c>
      <c r="Y26" s="3942" t="s">
        <v>2281</v>
      </c>
      <c r="Z26" s="3943"/>
      <c r="AA26" s="3943"/>
      <c r="AB26" s="3943"/>
      <c r="AC26" s="3944"/>
    </row>
    <row r="27" spans="1:29" s="343" customFormat="1" ht="15" customHeight="1" x14ac:dyDescent="0.3">
      <c r="A27" s="1484"/>
      <c r="B27" s="1761"/>
      <c r="C27" s="1764"/>
      <c r="D27" s="675"/>
      <c r="E27" s="585"/>
      <c r="F27" s="586"/>
      <c r="G27" s="586"/>
      <c r="H27" s="587"/>
      <c r="I27" s="926"/>
      <c r="J27" s="589">
        <f t="shared" si="0"/>
        <v>0</v>
      </c>
      <c r="K27" s="590"/>
      <c r="L27" s="590"/>
      <c r="M27" s="585"/>
      <c r="N27" s="593">
        <f t="shared" si="1"/>
        <v>0</v>
      </c>
      <c r="O27" s="329">
        <f t="shared" si="2"/>
        <v>0</v>
      </c>
      <c r="P27" s="329">
        <f t="shared" si="3"/>
        <v>0</v>
      </c>
      <c r="Q27" s="329">
        <f t="shared" si="4"/>
        <v>0</v>
      </c>
      <c r="R27" s="329">
        <f t="shared" si="5"/>
        <v>0</v>
      </c>
      <c r="S27" s="1029">
        <f t="shared" si="6"/>
        <v>0</v>
      </c>
      <c r="U27" s="3968"/>
      <c r="V27" s="3957"/>
      <c r="W27" s="3971"/>
      <c r="Y27" s="3945"/>
      <c r="Z27" s="3946"/>
      <c r="AA27" s="3946"/>
      <c r="AB27" s="3946"/>
      <c r="AC27" s="3947"/>
    </row>
    <row r="28" spans="1:29" s="343" customFormat="1" ht="15" customHeight="1" x14ac:dyDescent="0.3">
      <c r="A28" s="1484"/>
      <c r="B28" s="1761"/>
      <c r="C28" s="1764"/>
      <c r="D28" s="675"/>
      <c r="E28" s="585"/>
      <c r="F28" s="586"/>
      <c r="G28" s="586"/>
      <c r="H28" s="587"/>
      <c r="I28" s="926"/>
      <c r="J28" s="589">
        <f t="shared" si="0"/>
        <v>0</v>
      </c>
      <c r="K28" s="590"/>
      <c r="L28" s="590"/>
      <c r="M28" s="585"/>
      <c r="N28" s="593">
        <f t="shared" si="1"/>
        <v>0</v>
      </c>
      <c r="O28" s="329">
        <f t="shared" si="2"/>
        <v>0</v>
      </c>
      <c r="P28" s="329">
        <f t="shared" si="3"/>
        <v>0</v>
      </c>
      <c r="Q28" s="329">
        <f t="shared" si="4"/>
        <v>0</v>
      </c>
      <c r="R28" s="329">
        <f t="shared" si="5"/>
        <v>0</v>
      </c>
      <c r="S28" s="1029">
        <f t="shared" si="6"/>
        <v>0</v>
      </c>
      <c r="U28" s="3968"/>
      <c r="V28" s="3957"/>
      <c r="W28" s="3971"/>
      <c r="Y28" s="3945"/>
      <c r="Z28" s="3946"/>
      <c r="AA28" s="3946"/>
      <c r="AB28" s="3946"/>
      <c r="AC28" s="3947"/>
    </row>
    <row r="29" spans="1:29" s="343" customFormat="1" ht="15" customHeight="1" x14ac:dyDescent="0.3">
      <c r="A29" s="1484"/>
      <c r="B29" s="1761"/>
      <c r="C29" s="1764"/>
      <c r="D29" s="675"/>
      <c r="E29" s="585"/>
      <c r="F29" s="586"/>
      <c r="G29" s="586"/>
      <c r="H29" s="587"/>
      <c r="I29" s="926"/>
      <c r="J29" s="589">
        <f t="shared" si="0"/>
        <v>0</v>
      </c>
      <c r="K29" s="590"/>
      <c r="L29" s="590"/>
      <c r="M29" s="585"/>
      <c r="N29" s="593">
        <f t="shared" si="1"/>
        <v>0</v>
      </c>
      <c r="O29" s="329">
        <f t="shared" si="2"/>
        <v>0</v>
      </c>
      <c r="P29" s="329">
        <f t="shared" si="3"/>
        <v>0</v>
      </c>
      <c r="Q29" s="329">
        <f t="shared" si="4"/>
        <v>0</v>
      </c>
      <c r="R29" s="329">
        <f t="shared" si="5"/>
        <v>0</v>
      </c>
      <c r="S29" s="1029">
        <f t="shared" si="6"/>
        <v>0</v>
      </c>
      <c r="U29" s="3968"/>
      <c r="V29" s="3957"/>
      <c r="W29" s="3971"/>
      <c r="Y29" s="3945"/>
      <c r="Z29" s="3946"/>
      <c r="AA29" s="3946"/>
      <c r="AB29" s="3946"/>
      <c r="AC29" s="3947"/>
    </row>
    <row r="30" spans="1:29" s="343" customFormat="1" ht="15" customHeight="1" x14ac:dyDescent="0.3">
      <c r="A30" s="1484"/>
      <c r="B30" s="1761"/>
      <c r="C30" s="1764"/>
      <c r="D30" s="675"/>
      <c r="E30" s="585"/>
      <c r="F30" s="586"/>
      <c r="G30" s="586"/>
      <c r="H30" s="587"/>
      <c r="I30" s="926"/>
      <c r="J30" s="589">
        <f t="shared" si="0"/>
        <v>0</v>
      </c>
      <c r="K30" s="590"/>
      <c r="L30" s="590"/>
      <c r="M30" s="585"/>
      <c r="N30" s="593">
        <f t="shared" si="1"/>
        <v>0</v>
      </c>
      <c r="O30" s="329">
        <f t="shared" si="2"/>
        <v>0</v>
      </c>
      <c r="P30" s="329">
        <f t="shared" si="3"/>
        <v>0</v>
      </c>
      <c r="Q30" s="329">
        <f t="shared" si="4"/>
        <v>0</v>
      </c>
      <c r="R30" s="329">
        <f t="shared" si="5"/>
        <v>0</v>
      </c>
      <c r="S30" s="1029">
        <f t="shared" si="6"/>
        <v>0</v>
      </c>
      <c r="U30" s="3968"/>
      <c r="V30" s="3957"/>
      <c r="W30" s="3971"/>
      <c r="Y30" s="3945"/>
      <c r="Z30" s="3946"/>
      <c r="AA30" s="3946"/>
      <c r="AB30" s="3946"/>
      <c r="AC30" s="3947"/>
    </row>
    <row r="31" spans="1:29" s="343" customFormat="1" ht="15" customHeight="1" thickBot="1" x14ac:dyDescent="0.35">
      <c r="A31" s="1484"/>
      <c r="B31" s="1761"/>
      <c r="C31" s="1764"/>
      <c r="D31" s="675"/>
      <c r="E31" s="585"/>
      <c r="F31" s="586"/>
      <c r="G31" s="586"/>
      <c r="H31" s="587"/>
      <c r="I31" s="926"/>
      <c r="J31" s="589">
        <f t="shared" si="0"/>
        <v>0</v>
      </c>
      <c r="K31" s="590"/>
      <c r="L31" s="590"/>
      <c r="M31" s="585"/>
      <c r="N31" s="593">
        <f t="shared" si="1"/>
        <v>0</v>
      </c>
      <c r="O31" s="329">
        <f t="shared" si="2"/>
        <v>0</v>
      </c>
      <c r="P31" s="329">
        <f t="shared" si="3"/>
        <v>0</v>
      </c>
      <c r="Q31" s="329">
        <f t="shared" si="4"/>
        <v>0</v>
      </c>
      <c r="R31" s="329">
        <f t="shared" si="5"/>
        <v>0</v>
      </c>
      <c r="S31" s="1029">
        <f t="shared" si="6"/>
        <v>0</v>
      </c>
      <c r="U31" s="3969"/>
      <c r="V31" s="3958"/>
      <c r="W31" s="3972"/>
      <c r="Y31" s="3945"/>
      <c r="Z31" s="3946"/>
      <c r="AA31" s="3946"/>
      <c r="AB31" s="3946"/>
      <c r="AC31" s="3947"/>
    </row>
    <row r="32" spans="1:29" s="343" customFormat="1" ht="15" customHeight="1" thickBot="1" x14ac:dyDescent="0.35">
      <c r="A32" s="1484"/>
      <c r="B32" s="1761"/>
      <c r="C32" s="1764"/>
      <c r="D32" s="675"/>
      <c r="E32" s="585"/>
      <c r="F32" s="586"/>
      <c r="G32" s="586"/>
      <c r="H32" s="587"/>
      <c r="I32" s="926"/>
      <c r="J32" s="589">
        <f t="shared" si="0"/>
        <v>0</v>
      </c>
      <c r="K32" s="590"/>
      <c r="L32" s="590"/>
      <c r="M32" s="585"/>
      <c r="N32" s="593">
        <f t="shared" si="1"/>
        <v>0</v>
      </c>
      <c r="O32" s="329">
        <f t="shared" si="2"/>
        <v>0</v>
      </c>
      <c r="P32" s="329">
        <f t="shared" si="3"/>
        <v>0</v>
      </c>
      <c r="Q32" s="329">
        <f t="shared" si="4"/>
        <v>0</v>
      </c>
      <c r="R32" s="329">
        <f t="shared" si="5"/>
        <v>0</v>
      </c>
      <c r="S32" s="1029">
        <f t="shared" si="6"/>
        <v>0</v>
      </c>
      <c r="U32" s="3973" t="s">
        <v>2632</v>
      </c>
      <c r="V32" s="3974"/>
      <c r="W32" s="3975"/>
      <c r="Y32" s="3948"/>
      <c r="Z32" s="3949"/>
      <c r="AA32" s="3949"/>
      <c r="AB32" s="3949"/>
      <c r="AC32" s="3950"/>
    </row>
    <row r="33" spans="1:41" s="343" customFormat="1" ht="15" customHeight="1" x14ac:dyDescent="0.3">
      <c r="A33" s="1484"/>
      <c r="B33" s="1761"/>
      <c r="C33" s="1764"/>
      <c r="D33" s="675"/>
      <c r="E33" s="585"/>
      <c r="F33" s="586"/>
      <c r="G33" s="586"/>
      <c r="H33" s="587"/>
      <c r="I33" s="926"/>
      <c r="J33" s="589">
        <f t="shared" si="0"/>
        <v>0</v>
      </c>
      <c r="K33" s="590"/>
      <c r="L33" s="590"/>
      <c r="M33" s="585"/>
      <c r="N33" s="593">
        <f t="shared" si="1"/>
        <v>0</v>
      </c>
      <c r="O33" s="329">
        <f t="shared" si="2"/>
        <v>0</v>
      </c>
      <c r="P33" s="329">
        <f t="shared" si="3"/>
        <v>0</v>
      </c>
      <c r="Q33" s="329">
        <f t="shared" si="4"/>
        <v>0</v>
      </c>
      <c r="R33" s="329">
        <f t="shared" si="5"/>
        <v>0</v>
      </c>
      <c r="S33" s="1029">
        <f t="shared" si="6"/>
        <v>0</v>
      </c>
    </row>
    <row r="34" spans="1:41" s="343" customFormat="1" ht="15" customHeight="1" x14ac:dyDescent="0.3">
      <c r="A34" s="1484"/>
      <c r="B34" s="1761"/>
      <c r="C34" s="1764"/>
      <c r="D34" s="675"/>
      <c r="E34" s="585"/>
      <c r="F34" s="586"/>
      <c r="G34" s="586"/>
      <c r="H34" s="587"/>
      <c r="I34" s="926"/>
      <c r="J34" s="589">
        <f t="shared" si="0"/>
        <v>0</v>
      </c>
      <c r="K34" s="590"/>
      <c r="L34" s="590"/>
      <c r="M34" s="585"/>
      <c r="N34" s="593">
        <f t="shared" si="1"/>
        <v>0</v>
      </c>
      <c r="O34" s="329">
        <f t="shared" si="2"/>
        <v>0</v>
      </c>
      <c r="P34" s="329">
        <f t="shared" si="3"/>
        <v>0</v>
      </c>
      <c r="Q34" s="329">
        <f t="shared" si="4"/>
        <v>0</v>
      </c>
      <c r="R34" s="329">
        <f t="shared" si="5"/>
        <v>0</v>
      </c>
      <c r="S34" s="1029">
        <f t="shared" si="6"/>
        <v>0</v>
      </c>
      <c r="U34"/>
      <c r="V34"/>
      <c r="W34"/>
      <c r="X34"/>
      <c r="Y34"/>
      <c r="Z34"/>
      <c r="AA34"/>
      <c r="AB34"/>
      <c r="AC34"/>
      <c r="AD34"/>
      <c r="AE34"/>
      <c r="AF34" s="1060"/>
      <c r="AG34" s="1060"/>
      <c r="AH34" s="1805"/>
      <c r="AI34" s="1805"/>
      <c r="AJ34" s="1805"/>
      <c r="AK34" s="1805"/>
      <c r="AL34" s="1805"/>
      <c r="AM34" s="1805"/>
      <c r="AN34" s="1805"/>
      <c r="AO34" s="1805"/>
    </row>
    <row r="35" spans="1:41" s="343" customFormat="1" ht="15" customHeight="1" x14ac:dyDescent="0.3">
      <c r="A35" s="1484"/>
      <c r="B35" s="1761"/>
      <c r="C35" s="1764"/>
      <c r="D35" s="675"/>
      <c r="E35" s="585"/>
      <c r="F35" s="586"/>
      <c r="G35" s="586"/>
      <c r="H35" s="587"/>
      <c r="I35" s="926"/>
      <c r="J35" s="589">
        <f t="shared" si="0"/>
        <v>0</v>
      </c>
      <c r="K35" s="590"/>
      <c r="L35" s="590"/>
      <c r="M35" s="585"/>
      <c r="N35" s="593">
        <f t="shared" si="1"/>
        <v>0</v>
      </c>
      <c r="O35" s="329">
        <f t="shared" si="2"/>
        <v>0</v>
      </c>
      <c r="P35" s="329">
        <f t="shared" si="3"/>
        <v>0</v>
      </c>
      <c r="Q35" s="329">
        <f t="shared" si="4"/>
        <v>0</v>
      </c>
      <c r="R35" s="329">
        <f t="shared" si="5"/>
        <v>0</v>
      </c>
      <c r="S35" s="1029">
        <f t="shared" si="6"/>
        <v>0</v>
      </c>
      <c r="AB35"/>
      <c r="AC35"/>
      <c r="AD35"/>
      <c r="AE35"/>
      <c r="AF35" s="1060"/>
      <c r="AG35" s="1060"/>
      <c r="AH35" s="1805"/>
      <c r="AI35" s="1805"/>
      <c r="AJ35" s="1805"/>
      <c r="AK35" s="1805"/>
      <c r="AL35" s="1805"/>
      <c r="AM35" s="1805"/>
      <c r="AN35" s="1805"/>
      <c r="AO35" s="1406"/>
    </row>
    <row r="36" spans="1:41" s="343" customFormat="1" ht="15" customHeight="1" x14ac:dyDescent="0.3">
      <c r="A36" s="1484"/>
      <c r="B36" s="1761"/>
      <c r="C36" s="1764"/>
      <c r="D36" s="675"/>
      <c r="E36" s="585"/>
      <c r="F36" s="586"/>
      <c r="G36" s="586"/>
      <c r="H36" s="587"/>
      <c r="I36" s="926"/>
      <c r="J36" s="589">
        <f t="shared" si="0"/>
        <v>0</v>
      </c>
      <c r="K36" s="590"/>
      <c r="L36" s="590"/>
      <c r="M36" s="585"/>
      <c r="N36" s="593">
        <f t="shared" si="1"/>
        <v>0</v>
      </c>
      <c r="O36" s="329">
        <f t="shared" si="2"/>
        <v>0</v>
      </c>
      <c r="P36" s="329">
        <f t="shared" si="3"/>
        <v>0</v>
      </c>
      <c r="Q36" s="329">
        <f t="shared" si="4"/>
        <v>0</v>
      </c>
      <c r="R36" s="329">
        <f t="shared" si="5"/>
        <v>0</v>
      </c>
      <c r="S36" s="1029">
        <f t="shared" si="6"/>
        <v>0</v>
      </c>
      <c r="U36"/>
      <c r="V36"/>
      <c r="W36"/>
      <c r="X36"/>
      <c r="Y36"/>
      <c r="Z36"/>
      <c r="AA36"/>
      <c r="AB36"/>
      <c r="AC36"/>
      <c r="AD36"/>
      <c r="AE36"/>
      <c r="AF36" s="1060"/>
      <c r="AG36" s="1060"/>
      <c r="AH36" s="1805"/>
      <c r="AI36" s="1805"/>
      <c r="AJ36" s="1805"/>
      <c r="AK36" s="1805"/>
      <c r="AL36" s="1805"/>
      <c r="AM36" s="1805"/>
      <c r="AN36" s="1805"/>
      <c r="AO36" s="1406"/>
    </row>
    <row r="37" spans="1:41" s="343" customFormat="1" ht="15" customHeight="1" x14ac:dyDescent="0.3">
      <c r="A37" s="1484"/>
      <c r="B37" s="1761"/>
      <c r="C37" s="1764"/>
      <c r="D37" s="675"/>
      <c r="E37" s="585"/>
      <c r="F37" s="586"/>
      <c r="G37" s="586"/>
      <c r="H37" s="587"/>
      <c r="I37" s="926"/>
      <c r="J37" s="589">
        <f t="shared" si="0"/>
        <v>0</v>
      </c>
      <c r="K37" s="590"/>
      <c r="L37" s="590"/>
      <c r="M37" s="585"/>
      <c r="N37" s="593">
        <f t="shared" si="1"/>
        <v>0</v>
      </c>
      <c r="O37" s="329">
        <f t="shared" si="2"/>
        <v>0</v>
      </c>
      <c r="P37" s="329">
        <f t="shared" si="3"/>
        <v>0</v>
      </c>
      <c r="Q37" s="329">
        <f t="shared" si="4"/>
        <v>0</v>
      </c>
      <c r="R37" s="329">
        <f t="shared" si="5"/>
        <v>0</v>
      </c>
      <c r="S37" s="1029">
        <f t="shared" si="6"/>
        <v>0</v>
      </c>
      <c r="W37"/>
      <c r="X37"/>
      <c r="Y37"/>
      <c r="Z37"/>
      <c r="AA37"/>
      <c r="AB37"/>
      <c r="AC37"/>
      <c r="AD37"/>
      <c r="AE37"/>
      <c r="AF37" s="1060"/>
      <c r="AG37" s="1060"/>
      <c r="AH37" s="1805"/>
      <c r="AI37" s="1805"/>
      <c r="AJ37" s="15"/>
      <c r="AK37" s="1805"/>
      <c r="AL37" s="1805"/>
      <c r="AM37" s="1805"/>
      <c r="AN37" s="1805"/>
      <c r="AO37" s="1406"/>
    </row>
    <row r="38" spans="1:41" s="343" customFormat="1" ht="15" customHeight="1" x14ac:dyDescent="0.3">
      <c r="A38" s="1484"/>
      <c r="B38" s="1761"/>
      <c r="C38" s="1764"/>
      <c r="D38" s="675"/>
      <c r="E38" s="585"/>
      <c r="F38" s="586"/>
      <c r="G38" s="586"/>
      <c r="H38" s="587"/>
      <c r="I38" s="926"/>
      <c r="J38" s="589">
        <f t="shared" si="0"/>
        <v>0</v>
      </c>
      <c r="K38" s="590"/>
      <c r="L38" s="590"/>
      <c r="M38" s="585"/>
      <c r="N38" s="593">
        <f t="shared" si="1"/>
        <v>0</v>
      </c>
      <c r="O38" s="329">
        <f t="shared" si="2"/>
        <v>0</v>
      </c>
      <c r="P38" s="329">
        <f t="shared" si="3"/>
        <v>0</v>
      </c>
      <c r="Q38" s="329">
        <f t="shared" si="4"/>
        <v>0</v>
      </c>
      <c r="R38" s="329">
        <f t="shared" si="5"/>
        <v>0</v>
      </c>
      <c r="S38" s="1029">
        <f t="shared" si="6"/>
        <v>0</v>
      </c>
      <c r="U38"/>
      <c r="V38"/>
      <c r="W38"/>
      <c r="X38"/>
      <c r="Y38"/>
      <c r="Z38"/>
      <c r="AA38"/>
      <c r="AB38"/>
      <c r="AC38"/>
      <c r="AD38"/>
      <c r="AE38"/>
      <c r="AF38" s="1060"/>
      <c r="AG38" s="1060"/>
      <c r="AH38" s="1805"/>
      <c r="AI38" s="1805"/>
      <c r="AJ38" s="1805"/>
      <c r="AK38" s="1805"/>
      <c r="AL38" s="1805"/>
      <c r="AM38" s="1805"/>
      <c r="AN38" s="1805"/>
      <c r="AO38" s="1406"/>
    </row>
    <row r="39" spans="1:41" s="343" customFormat="1" ht="15" customHeight="1" x14ac:dyDescent="0.3">
      <c r="A39" s="1484"/>
      <c r="B39" s="1761"/>
      <c r="C39" s="1764"/>
      <c r="D39" s="675"/>
      <c r="E39" s="585"/>
      <c r="F39" s="586"/>
      <c r="G39" s="586"/>
      <c r="H39" s="587"/>
      <c r="I39" s="926"/>
      <c r="J39" s="589">
        <f t="shared" si="0"/>
        <v>0</v>
      </c>
      <c r="K39" s="590"/>
      <c r="L39" s="590"/>
      <c r="M39" s="585"/>
      <c r="N39" s="593">
        <f t="shared" si="1"/>
        <v>0</v>
      </c>
      <c r="O39" s="329">
        <f t="shared" si="2"/>
        <v>0</v>
      </c>
      <c r="P39" s="329">
        <f t="shared" si="3"/>
        <v>0</v>
      </c>
      <c r="Q39" s="329">
        <f t="shared" si="4"/>
        <v>0</v>
      </c>
      <c r="R39" s="329">
        <f t="shared" si="5"/>
        <v>0</v>
      </c>
      <c r="S39" s="1029">
        <f t="shared" si="6"/>
        <v>0</v>
      </c>
      <c r="U39"/>
      <c r="V39"/>
      <c r="W39"/>
      <c r="X39"/>
      <c r="Y39"/>
      <c r="Z39"/>
      <c r="AA39"/>
      <c r="AB39"/>
      <c r="AC39"/>
      <c r="AD39"/>
      <c r="AE39"/>
      <c r="AF39" s="1060"/>
      <c r="AG39" s="1060"/>
      <c r="AH39" s="1805"/>
      <c r="AI39" s="1805"/>
      <c r="AJ39" s="1805"/>
      <c r="AK39" s="1805"/>
      <c r="AL39" s="1805"/>
      <c r="AM39" s="1805"/>
      <c r="AN39" s="1805"/>
      <c r="AO39" s="1805"/>
    </row>
    <row r="40" spans="1:41" s="343" customFormat="1" ht="15" customHeight="1" x14ac:dyDescent="0.3">
      <c r="A40" s="1484"/>
      <c r="B40" s="1761"/>
      <c r="C40" s="1764"/>
      <c r="D40" s="675"/>
      <c r="E40" s="585"/>
      <c r="F40" s="586"/>
      <c r="G40" s="586"/>
      <c r="H40" s="587"/>
      <c r="I40" s="926"/>
      <c r="J40" s="589">
        <f t="shared" si="0"/>
        <v>0</v>
      </c>
      <c r="K40" s="590"/>
      <c r="L40" s="590"/>
      <c r="M40" s="585"/>
      <c r="N40" s="593">
        <f t="shared" si="1"/>
        <v>0</v>
      </c>
      <c r="O40" s="329">
        <f t="shared" si="2"/>
        <v>0</v>
      </c>
      <c r="P40" s="329">
        <f t="shared" si="3"/>
        <v>0</v>
      </c>
      <c r="Q40" s="329">
        <f t="shared" si="4"/>
        <v>0</v>
      </c>
      <c r="R40" s="329">
        <f t="shared" si="5"/>
        <v>0</v>
      </c>
      <c r="S40" s="1029">
        <f t="shared" si="6"/>
        <v>0</v>
      </c>
      <c r="U40"/>
      <c r="V40"/>
      <c r="W40"/>
      <c r="X40"/>
      <c r="Y40"/>
      <c r="Z40"/>
      <c r="AA40"/>
      <c r="AB40"/>
      <c r="AC40"/>
      <c r="AD40"/>
      <c r="AE40"/>
      <c r="AF40" s="1060"/>
      <c r="AG40" s="1060"/>
      <c r="AH40" s="1805"/>
      <c r="AI40" s="1805"/>
      <c r="AJ40" s="1805"/>
      <c r="AK40" s="1805"/>
      <c r="AL40" s="1805"/>
      <c r="AM40" s="1805"/>
      <c r="AN40" s="1805"/>
      <c r="AO40" s="1805"/>
    </row>
    <row r="41" spans="1:41" s="343" customFormat="1" ht="15" customHeight="1" x14ac:dyDescent="0.3">
      <c r="A41" s="1484"/>
      <c r="B41" s="1761"/>
      <c r="C41" s="1764"/>
      <c r="D41" s="675"/>
      <c r="E41" s="585"/>
      <c r="F41" s="586"/>
      <c r="G41" s="586"/>
      <c r="H41" s="587"/>
      <c r="I41" s="926"/>
      <c r="J41" s="589">
        <f t="shared" si="0"/>
        <v>0</v>
      </c>
      <c r="K41" s="590"/>
      <c r="L41" s="590"/>
      <c r="M41" s="585"/>
      <c r="N41" s="593">
        <f t="shared" si="1"/>
        <v>0</v>
      </c>
      <c r="O41" s="329">
        <f t="shared" si="2"/>
        <v>0</v>
      </c>
      <c r="P41" s="329">
        <f t="shared" si="3"/>
        <v>0</v>
      </c>
      <c r="Q41" s="329">
        <f t="shared" si="4"/>
        <v>0</v>
      </c>
      <c r="R41" s="329">
        <f t="shared" si="5"/>
        <v>0</v>
      </c>
      <c r="S41" s="1029">
        <f t="shared" si="6"/>
        <v>0</v>
      </c>
      <c r="U41"/>
      <c r="V41"/>
      <c r="W41"/>
      <c r="X41"/>
      <c r="Y41"/>
      <c r="Z41"/>
      <c r="AA41"/>
      <c r="AB41"/>
      <c r="AC41"/>
      <c r="AD41"/>
      <c r="AE41"/>
      <c r="AF41" s="1060"/>
      <c r="AG41" s="1060"/>
      <c r="AH41" s="1805"/>
      <c r="AI41" s="1805"/>
      <c r="AJ41" s="1805"/>
      <c r="AK41" s="1805"/>
      <c r="AL41" s="1805"/>
      <c r="AM41" s="1805"/>
      <c r="AN41" s="1805"/>
      <c r="AO41" s="1805"/>
    </row>
    <row r="42" spans="1:41" s="343" customFormat="1" ht="15" customHeight="1" x14ac:dyDescent="0.3">
      <c r="A42" s="1484"/>
      <c r="B42" s="1761"/>
      <c r="C42" s="1764"/>
      <c r="D42" s="675"/>
      <c r="E42" s="585"/>
      <c r="F42" s="586"/>
      <c r="G42" s="586"/>
      <c r="H42" s="587"/>
      <c r="I42" s="926"/>
      <c r="J42" s="589">
        <f t="shared" si="0"/>
        <v>0</v>
      </c>
      <c r="K42" s="590"/>
      <c r="L42" s="590"/>
      <c r="M42" s="585"/>
      <c r="N42" s="593">
        <f t="shared" si="1"/>
        <v>0</v>
      </c>
      <c r="O42" s="329">
        <f t="shared" si="2"/>
        <v>0</v>
      </c>
      <c r="P42" s="329">
        <f t="shared" si="3"/>
        <v>0</v>
      </c>
      <c r="Q42" s="329">
        <f t="shared" si="4"/>
        <v>0</v>
      </c>
      <c r="R42" s="329">
        <f t="shared" si="5"/>
        <v>0</v>
      </c>
      <c r="S42" s="1029">
        <f t="shared" si="6"/>
        <v>0</v>
      </c>
      <c r="U42"/>
      <c r="V42"/>
      <c r="W42"/>
      <c r="X42"/>
      <c r="Y42"/>
      <c r="Z42"/>
      <c r="AA42"/>
      <c r="AB42"/>
      <c r="AC42"/>
      <c r="AD42"/>
      <c r="AE42"/>
      <c r="AF42" s="1424"/>
      <c r="AG42" s="1424"/>
    </row>
    <row r="43" spans="1:41" s="343" customFormat="1" ht="15" customHeight="1" x14ac:dyDescent="0.3">
      <c r="A43" s="1484"/>
      <c r="B43" s="1761"/>
      <c r="C43" s="1764"/>
      <c r="D43" s="675"/>
      <c r="E43" s="585"/>
      <c r="F43" s="586"/>
      <c r="G43" s="586"/>
      <c r="H43" s="587"/>
      <c r="I43" s="926"/>
      <c r="J43" s="589">
        <f t="shared" si="0"/>
        <v>0</v>
      </c>
      <c r="K43" s="590"/>
      <c r="L43" s="590"/>
      <c r="M43" s="585"/>
      <c r="N43" s="593">
        <f t="shared" si="1"/>
        <v>0</v>
      </c>
      <c r="O43" s="329">
        <f t="shared" si="2"/>
        <v>0</v>
      </c>
      <c r="P43" s="329">
        <f t="shared" si="3"/>
        <v>0</v>
      </c>
      <c r="Q43" s="329">
        <f t="shared" si="4"/>
        <v>0</v>
      </c>
      <c r="R43" s="329">
        <f t="shared" si="5"/>
        <v>0</v>
      </c>
      <c r="S43" s="1029">
        <f t="shared" si="6"/>
        <v>0</v>
      </c>
      <c r="U43"/>
      <c r="V43"/>
      <c r="W43"/>
      <c r="X43"/>
      <c r="Y43"/>
      <c r="Z43"/>
      <c r="AA43"/>
      <c r="AB43"/>
      <c r="AC43"/>
      <c r="AD43"/>
      <c r="AE43"/>
      <c r="AF43" s="1424"/>
      <c r="AG43" s="1424"/>
    </row>
    <row r="44" spans="1:41" s="343" customFormat="1" ht="15" customHeight="1" x14ac:dyDescent="0.3">
      <c r="A44" s="1484"/>
      <c r="B44" s="1761"/>
      <c r="C44" s="1764"/>
      <c r="D44" s="675"/>
      <c r="E44" s="585"/>
      <c r="F44" s="586"/>
      <c r="G44" s="586"/>
      <c r="H44" s="587"/>
      <c r="I44" s="926"/>
      <c r="J44" s="589">
        <f t="shared" si="0"/>
        <v>0</v>
      </c>
      <c r="K44" s="590"/>
      <c r="L44" s="590"/>
      <c r="M44" s="585"/>
      <c r="N44" s="593">
        <f t="shared" si="1"/>
        <v>0</v>
      </c>
      <c r="O44" s="329">
        <f t="shared" si="2"/>
        <v>0</v>
      </c>
      <c r="P44" s="329">
        <f t="shared" si="3"/>
        <v>0</v>
      </c>
      <c r="Q44" s="329">
        <f t="shared" si="4"/>
        <v>0</v>
      </c>
      <c r="R44" s="329">
        <f t="shared" si="5"/>
        <v>0</v>
      </c>
      <c r="S44" s="1029">
        <f t="shared" si="6"/>
        <v>0</v>
      </c>
      <c r="U44"/>
      <c r="V44"/>
      <c r="W44"/>
      <c r="X44"/>
      <c r="Y44"/>
      <c r="Z44"/>
      <c r="AA44"/>
      <c r="AB44"/>
      <c r="AC44"/>
      <c r="AD44"/>
      <c r="AE44"/>
      <c r="AF44" s="1424"/>
      <c r="AG44" s="1424"/>
    </row>
    <row r="45" spans="1:41" s="343" customFormat="1" ht="15" customHeight="1" x14ac:dyDescent="0.3">
      <c r="A45" s="1484"/>
      <c r="B45" s="1761"/>
      <c r="C45" s="1764"/>
      <c r="D45" s="675"/>
      <c r="E45" s="585"/>
      <c r="F45" s="586"/>
      <c r="G45" s="586"/>
      <c r="H45" s="587"/>
      <c r="I45" s="926"/>
      <c r="J45" s="589">
        <f t="shared" si="0"/>
        <v>0</v>
      </c>
      <c r="K45" s="590"/>
      <c r="L45" s="590"/>
      <c r="M45" s="585"/>
      <c r="N45" s="593">
        <f t="shared" si="1"/>
        <v>0</v>
      </c>
      <c r="O45" s="329">
        <f t="shared" si="2"/>
        <v>0</v>
      </c>
      <c r="P45" s="329">
        <f t="shared" si="3"/>
        <v>0</v>
      </c>
      <c r="Q45" s="329">
        <f t="shared" si="4"/>
        <v>0</v>
      </c>
      <c r="R45" s="329">
        <f t="shared" si="5"/>
        <v>0</v>
      </c>
      <c r="S45" s="1029">
        <f t="shared" si="6"/>
        <v>0</v>
      </c>
      <c r="U45"/>
    </row>
    <row r="46" spans="1:41" s="343" customFormat="1" ht="15" customHeight="1" x14ac:dyDescent="0.3">
      <c r="A46" s="1484"/>
      <c r="B46" s="1761"/>
      <c r="C46" s="1764"/>
      <c r="D46" s="675"/>
      <c r="E46" s="585"/>
      <c r="F46" s="586"/>
      <c r="G46" s="586"/>
      <c r="H46" s="587"/>
      <c r="I46" s="926"/>
      <c r="J46" s="589">
        <f t="shared" si="0"/>
        <v>0</v>
      </c>
      <c r="K46" s="590"/>
      <c r="L46" s="590"/>
      <c r="M46" s="585"/>
      <c r="N46" s="593">
        <f t="shared" si="1"/>
        <v>0</v>
      </c>
      <c r="O46" s="329">
        <f t="shared" si="2"/>
        <v>0</v>
      </c>
      <c r="P46" s="329">
        <f t="shared" si="3"/>
        <v>0</v>
      </c>
      <c r="Q46" s="329">
        <f t="shared" si="4"/>
        <v>0</v>
      </c>
      <c r="R46" s="329">
        <f t="shared" si="5"/>
        <v>0</v>
      </c>
      <c r="S46" s="1029">
        <f t="shared" si="6"/>
        <v>0</v>
      </c>
    </row>
    <row r="47" spans="1:41" s="343" customFormat="1" ht="15" customHeight="1" x14ac:dyDescent="0.3">
      <c r="A47" s="1484"/>
      <c r="B47" s="1761"/>
      <c r="C47" s="1764"/>
      <c r="D47" s="675"/>
      <c r="E47" s="585"/>
      <c r="F47" s="586"/>
      <c r="G47" s="586"/>
      <c r="H47" s="587"/>
      <c r="I47" s="926"/>
      <c r="J47" s="589">
        <f t="shared" si="0"/>
        <v>0</v>
      </c>
      <c r="K47" s="590"/>
      <c r="L47" s="590"/>
      <c r="M47" s="585"/>
      <c r="N47" s="593">
        <f t="shared" si="1"/>
        <v>0</v>
      </c>
      <c r="O47" s="329">
        <f t="shared" si="2"/>
        <v>0</v>
      </c>
      <c r="P47" s="329">
        <f t="shared" si="3"/>
        <v>0</v>
      </c>
      <c r="Q47" s="329">
        <f t="shared" si="4"/>
        <v>0</v>
      </c>
      <c r="R47" s="329">
        <f t="shared" si="5"/>
        <v>0</v>
      </c>
      <c r="S47" s="1029">
        <f t="shared" si="6"/>
        <v>0</v>
      </c>
    </row>
    <row r="48" spans="1:41" s="343" customFormat="1" ht="15" customHeight="1" x14ac:dyDescent="0.3">
      <c r="A48" s="1484"/>
      <c r="B48" s="1761"/>
      <c r="C48" s="1764"/>
      <c r="D48" s="675"/>
      <c r="E48" s="585"/>
      <c r="F48" s="586"/>
      <c r="G48" s="586"/>
      <c r="H48" s="587"/>
      <c r="I48" s="926"/>
      <c r="J48" s="589">
        <f t="shared" si="0"/>
        <v>0</v>
      </c>
      <c r="K48" s="590"/>
      <c r="L48" s="590"/>
      <c r="M48" s="585"/>
      <c r="N48" s="593">
        <f t="shared" si="1"/>
        <v>0</v>
      </c>
      <c r="O48" s="329">
        <f t="shared" si="2"/>
        <v>0</v>
      </c>
      <c r="P48" s="329">
        <f t="shared" si="3"/>
        <v>0</v>
      </c>
      <c r="Q48" s="329">
        <f t="shared" si="4"/>
        <v>0</v>
      </c>
      <c r="R48" s="329">
        <f t="shared" si="5"/>
        <v>0</v>
      </c>
      <c r="S48" s="1029">
        <f t="shared" si="6"/>
        <v>0</v>
      </c>
    </row>
    <row r="49" spans="1:20" s="343" customFormat="1" ht="15" customHeight="1" x14ac:dyDescent="0.3">
      <c r="A49" s="1484"/>
      <c r="B49" s="1761"/>
      <c r="C49" s="1764"/>
      <c r="D49" s="675"/>
      <c r="E49" s="585"/>
      <c r="F49" s="586"/>
      <c r="G49" s="586"/>
      <c r="H49" s="587"/>
      <c r="I49" s="926"/>
      <c r="J49" s="589">
        <f t="shared" si="0"/>
        <v>0</v>
      </c>
      <c r="K49" s="590"/>
      <c r="L49" s="590"/>
      <c r="M49" s="585"/>
      <c r="N49" s="593">
        <f t="shared" si="1"/>
        <v>0</v>
      </c>
      <c r="O49" s="329">
        <f t="shared" si="2"/>
        <v>0</v>
      </c>
      <c r="P49" s="329">
        <f t="shared" si="3"/>
        <v>0</v>
      </c>
      <c r="Q49" s="329">
        <f t="shared" si="4"/>
        <v>0</v>
      </c>
      <c r="R49" s="329">
        <f t="shared" si="5"/>
        <v>0</v>
      </c>
      <c r="S49" s="1029">
        <f t="shared" si="6"/>
        <v>0</v>
      </c>
    </row>
    <row r="50" spans="1:20" s="343" customFormat="1" ht="15" customHeight="1" x14ac:dyDescent="0.3">
      <c r="A50" s="1484"/>
      <c r="B50" s="1761"/>
      <c r="C50" s="1764"/>
      <c r="D50" s="675"/>
      <c r="E50" s="585"/>
      <c r="F50" s="586"/>
      <c r="G50" s="586"/>
      <c r="H50" s="587"/>
      <c r="I50" s="926"/>
      <c r="J50" s="589">
        <f t="shared" si="0"/>
        <v>0</v>
      </c>
      <c r="K50" s="590"/>
      <c r="L50" s="590"/>
      <c r="M50" s="585"/>
      <c r="N50" s="593">
        <f t="shared" si="1"/>
        <v>0</v>
      </c>
      <c r="O50" s="329">
        <f t="shared" si="2"/>
        <v>0</v>
      </c>
      <c r="P50" s="329">
        <f t="shared" si="3"/>
        <v>0</v>
      </c>
      <c r="Q50" s="329">
        <f t="shared" si="4"/>
        <v>0</v>
      </c>
      <c r="R50" s="329">
        <f t="shared" si="5"/>
        <v>0</v>
      </c>
      <c r="S50" s="1029">
        <f t="shared" si="6"/>
        <v>0</v>
      </c>
    </row>
    <row r="51" spans="1:20" s="343" customFormat="1" ht="15" customHeight="1" x14ac:dyDescent="0.3">
      <c r="A51" s="1484"/>
      <c r="B51" s="1761"/>
      <c r="C51" s="1764"/>
      <c r="D51" s="675"/>
      <c r="E51" s="585"/>
      <c r="F51" s="586"/>
      <c r="G51" s="586"/>
      <c r="H51" s="587"/>
      <c r="I51" s="926"/>
      <c r="J51" s="589">
        <f t="shared" si="0"/>
        <v>0</v>
      </c>
      <c r="K51" s="590"/>
      <c r="L51" s="590"/>
      <c r="M51" s="585"/>
      <c r="N51" s="593">
        <f t="shared" si="1"/>
        <v>0</v>
      </c>
      <c r="O51" s="329">
        <f t="shared" si="2"/>
        <v>0</v>
      </c>
      <c r="P51" s="329">
        <f t="shared" si="3"/>
        <v>0</v>
      </c>
      <c r="Q51" s="329">
        <f t="shared" si="4"/>
        <v>0</v>
      </c>
      <c r="R51" s="329">
        <f t="shared" si="5"/>
        <v>0</v>
      </c>
      <c r="S51" s="1029">
        <f t="shared" si="6"/>
        <v>0</v>
      </c>
    </row>
    <row r="52" spans="1:20" s="343" customFormat="1" ht="15" customHeight="1" x14ac:dyDescent="0.3">
      <c r="A52" s="1484"/>
      <c r="B52" s="1761"/>
      <c r="C52" s="1764"/>
      <c r="D52" s="675"/>
      <c r="E52" s="585"/>
      <c r="F52" s="586"/>
      <c r="G52" s="586"/>
      <c r="H52" s="587"/>
      <c r="I52" s="926"/>
      <c r="J52" s="589">
        <f t="shared" si="0"/>
        <v>0</v>
      </c>
      <c r="K52" s="590"/>
      <c r="L52" s="590"/>
      <c r="M52" s="585"/>
      <c r="N52" s="593">
        <f t="shared" si="1"/>
        <v>0</v>
      </c>
      <c r="O52" s="329">
        <f t="shared" si="2"/>
        <v>0</v>
      </c>
      <c r="P52" s="329">
        <f t="shared" si="3"/>
        <v>0</v>
      </c>
      <c r="Q52" s="329">
        <f t="shared" si="4"/>
        <v>0</v>
      </c>
      <c r="R52" s="329">
        <f t="shared" si="5"/>
        <v>0</v>
      </c>
      <c r="S52" s="1029">
        <f t="shared" si="6"/>
        <v>0</v>
      </c>
    </row>
    <row r="53" spans="1:20" s="343" customFormat="1" ht="15" customHeight="1" x14ac:dyDescent="0.3">
      <c r="A53" s="1484"/>
      <c r="B53" s="1761"/>
      <c r="C53" s="1764"/>
      <c r="D53" s="675"/>
      <c r="E53" s="585"/>
      <c r="F53" s="586"/>
      <c r="G53" s="586"/>
      <c r="H53" s="587"/>
      <c r="I53" s="926"/>
      <c r="J53" s="589">
        <f t="shared" si="0"/>
        <v>0</v>
      </c>
      <c r="K53" s="590"/>
      <c r="L53" s="590"/>
      <c r="M53" s="585"/>
      <c r="N53" s="593">
        <f t="shared" si="1"/>
        <v>0</v>
      </c>
      <c r="O53" s="329">
        <f t="shared" si="2"/>
        <v>0</v>
      </c>
      <c r="P53" s="329">
        <f t="shared" si="3"/>
        <v>0</v>
      </c>
      <c r="Q53" s="329">
        <f t="shared" si="4"/>
        <v>0</v>
      </c>
      <c r="R53" s="329">
        <f t="shared" si="5"/>
        <v>0</v>
      </c>
      <c r="S53" s="1029">
        <f t="shared" si="6"/>
        <v>0</v>
      </c>
    </row>
    <row r="54" spans="1:20" s="343" customFormat="1" ht="15" customHeight="1" thickBot="1" x14ac:dyDescent="0.35">
      <c r="A54" s="2189"/>
      <c r="B54" s="2190"/>
      <c r="C54" s="1765"/>
      <c r="D54" s="2191"/>
      <c r="E54" s="1485"/>
      <c r="F54" s="1486"/>
      <c r="G54" s="1486"/>
      <c r="H54" s="1487"/>
      <c r="I54" s="1488"/>
      <c r="J54" s="1489">
        <v>0</v>
      </c>
      <c r="K54" s="1490"/>
      <c r="L54" s="1490"/>
      <c r="M54" s="1485"/>
      <c r="N54" s="594">
        <f t="shared" si="1"/>
        <v>0</v>
      </c>
      <c r="O54" s="329">
        <f t="shared" si="2"/>
        <v>0</v>
      </c>
      <c r="P54" s="329">
        <f t="shared" si="3"/>
        <v>0</v>
      </c>
      <c r="Q54" s="329">
        <f t="shared" si="4"/>
        <v>0</v>
      </c>
      <c r="R54" s="329">
        <f t="shared" si="5"/>
        <v>0</v>
      </c>
      <c r="S54" s="1029">
        <f t="shared" si="6"/>
        <v>0</v>
      </c>
    </row>
    <row r="55" spans="1:20" s="343" customFormat="1" thickBot="1" x14ac:dyDescent="0.35">
      <c r="D55" s="2922" t="s">
        <v>481</v>
      </c>
      <c r="E55" s="2923"/>
      <c r="F55" s="598">
        <f>SUM(F10:F54)</f>
        <v>0</v>
      </c>
      <c r="G55" s="2924"/>
      <c r="H55" s="2925"/>
      <c r="I55" s="2926"/>
      <c r="J55" s="598">
        <f>SUM(J10:J54)</f>
        <v>0</v>
      </c>
      <c r="K55" s="599"/>
      <c r="L55" s="599"/>
      <c r="M55" s="599"/>
      <c r="N55" s="1483">
        <f>SUM(N10:N54)</f>
        <v>0</v>
      </c>
    </row>
    <row r="56" spans="1:20" s="343" customFormat="1" ht="13.8" x14ac:dyDescent="0.3">
      <c r="D56" s="601" t="s">
        <v>482</v>
      </c>
      <c r="E56" s="602"/>
      <c r="F56" s="602"/>
      <c r="G56" s="603">
        <f>IF(N56=0,0,N56/SUM($F$10:$F$54))</f>
        <v>0</v>
      </c>
      <c r="H56" s="602" t="s">
        <v>483</v>
      </c>
      <c r="I56" s="604"/>
      <c r="J56" s="2927"/>
      <c r="K56" s="2927"/>
      <c r="L56" s="2927"/>
      <c r="M56" s="2927"/>
      <c r="N56" s="605"/>
    </row>
    <row r="57" spans="1:20" s="343" customFormat="1" ht="13.8" x14ac:dyDescent="0.3">
      <c r="D57" s="606" t="s">
        <v>482</v>
      </c>
      <c r="E57" s="607"/>
      <c r="F57" s="607"/>
      <c r="G57" s="608">
        <f>IF(N57=0,0,N57/SUM($F$10:$F$54))</f>
        <v>0</v>
      </c>
      <c r="H57" s="607" t="s">
        <v>483</v>
      </c>
      <c r="I57" s="607"/>
      <c r="J57" s="2927"/>
      <c r="K57" s="2927"/>
      <c r="L57" s="2927"/>
      <c r="M57" s="2927"/>
      <c r="N57" s="609"/>
    </row>
    <row r="58" spans="1:20" s="343" customFormat="1" ht="13.8" x14ac:dyDescent="0.3">
      <c r="D58" s="606" t="s">
        <v>482</v>
      </c>
      <c r="E58" s="607"/>
      <c r="F58" s="607"/>
      <c r="G58" s="608">
        <f>IF(N58=0,0,N58/SUM($F$10:$F$54))</f>
        <v>0</v>
      </c>
      <c r="H58" s="607" t="s">
        <v>483</v>
      </c>
      <c r="I58" s="607"/>
      <c r="J58" s="2927"/>
      <c r="K58" s="2927"/>
      <c r="L58" s="2927"/>
      <c r="M58" s="2927"/>
      <c r="N58" s="605"/>
    </row>
    <row r="59" spans="1:20" s="343" customFormat="1" thickBot="1" x14ac:dyDescent="0.35">
      <c r="D59" s="1960" t="s">
        <v>484</v>
      </c>
      <c r="E59" s="607"/>
      <c r="F59" s="607"/>
      <c r="G59" s="611">
        <f>SUM(G56:G58)</f>
        <v>0</v>
      </c>
      <c r="H59" s="607" t="s">
        <v>485</v>
      </c>
      <c r="I59" s="607"/>
      <c r="J59" s="612"/>
      <c r="K59" s="612"/>
      <c r="L59" s="612"/>
      <c r="M59" s="613"/>
      <c r="N59" s="614">
        <f>SUM(N56:N58)</f>
        <v>0</v>
      </c>
    </row>
    <row r="60" spans="1:20" s="343" customFormat="1" thickBot="1" x14ac:dyDescent="0.35">
      <c r="D60" s="2960" t="s">
        <v>486</v>
      </c>
      <c r="E60" s="2961"/>
      <c r="F60" s="2961"/>
      <c r="G60" s="2981"/>
      <c r="H60" s="2961"/>
      <c r="I60" s="2961"/>
      <c r="J60" s="2961"/>
      <c r="K60" s="2961"/>
      <c r="L60" s="2961"/>
      <c r="M60" s="2982"/>
      <c r="N60" s="615">
        <f>N55+N59</f>
        <v>0</v>
      </c>
    </row>
    <row r="61" spans="1:20" s="343" customFormat="1" ht="13.8" x14ac:dyDescent="0.3">
      <c r="D61" s="616" t="s">
        <v>1101</v>
      </c>
      <c r="E61" s="617"/>
      <c r="F61" s="617"/>
      <c r="G61" s="617"/>
      <c r="H61" s="617"/>
      <c r="I61" s="617"/>
      <c r="J61" s="617"/>
      <c r="K61" s="618"/>
      <c r="L61" s="618" t="s">
        <v>487</v>
      </c>
      <c r="M61" s="619"/>
      <c r="N61" s="614">
        <f>+N60*-M61</f>
        <v>0</v>
      </c>
    </row>
    <row r="62" spans="1:20" s="343" customFormat="1" thickBot="1" x14ac:dyDescent="0.35">
      <c r="D62" s="1084" t="s">
        <v>1280</v>
      </c>
      <c r="E62" s="1085"/>
      <c r="F62" s="1085"/>
      <c r="G62" s="1085"/>
      <c r="H62" s="1085"/>
      <c r="I62" s="1085"/>
      <c r="J62" s="1085"/>
      <c r="K62" s="1085"/>
      <c r="L62" s="1085"/>
      <c r="M62" s="1107" t="s">
        <v>1303</v>
      </c>
      <c r="N62" s="620"/>
      <c r="T62" s="1156" t="str">
        <f>IF(N62&gt;0,"PLEASE ENTER AS A NEGATIVE VALUE", "")</f>
        <v/>
      </c>
    </row>
    <row r="63" spans="1:20" s="343" customFormat="1" thickBot="1" x14ac:dyDescent="0.35">
      <c r="D63" s="2960" t="s">
        <v>488</v>
      </c>
      <c r="E63" s="2961"/>
      <c r="F63" s="2961"/>
      <c r="G63" s="2961"/>
      <c r="H63" s="2961"/>
      <c r="I63" s="2961"/>
      <c r="J63" s="2961"/>
      <c r="K63" s="2961"/>
      <c r="L63" s="2961"/>
      <c r="M63" s="2982"/>
      <c r="N63" s="615">
        <f>N60+N61+N62</f>
        <v>0</v>
      </c>
    </row>
    <row r="64" spans="1:20" s="343" customFormat="1" thickBot="1" x14ac:dyDescent="0.35">
      <c r="D64" s="2960" t="s">
        <v>489</v>
      </c>
      <c r="E64" s="2961"/>
      <c r="F64" s="2961"/>
      <c r="G64" s="2961"/>
      <c r="H64" s="2961"/>
      <c r="I64" s="2961"/>
      <c r="J64" s="2961"/>
      <c r="K64" s="2961"/>
      <c r="L64" s="2961"/>
      <c r="M64" s="2962"/>
      <c r="N64" s="621">
        <f>N55*12+N59*12+(N61+N62)*12</f>
        <v>0</v>
      </c>
    </row>
    <row r="65" spans="1:34" s="343" customFormat="1" ht="4.95" customHeight="1" x14ac:dyDescent="0.3">
      <c r="D65" s="1481"/>
      <c r="E65" s="1481"/>
      <c r="F65" s="1481"/>
      <c r="G65" s="1481"/>
      <c r="H65" s="1481"/>
      <c r="I65" s="1481"/>
      <c r="J65" s="1481"/>
      <c r="K65" s="1481"/>
      <c r="L65" s="1481"/>
      <c r="M65" s="1481"/>
      <c r="N65" s="1482"/>
    </row>
    <row r="66" spans="1:34" s="343" customFormat="1" ht="16.8" customHeight="1" thickBot="1" x14ac:dyDescent="0.35">
      <c r="A66" s="1049">
        <f>SUM(A10:A54,C10:C54,D10:D54,F10:N54,N56:N58,M61,N62,O10:S54)</f>
        <v>0</v>
      </c>
      <c r="D66" s="1459" t="s">
        <v>1563</v>
      </c>
      <c r="E66" s="1459"/>
      <c r="F66" s="1459"/>
      <c r="G66" s="1459"/>
      <c r="H66" s="1459"/>
      <c r="I66" s="2970"/>
      <c r="J66" s="2970"/>
      <c r="K66" s="2970"/>
      <c r="L66" s="1459"/>
      <c r="P66" s="1478"/>
      <c r="Q66" s="1479"/>
      <c r="W66" s="1478"/>
      <c r="X66" s="1478"/>
      <c r="Y66" s="1478"/>
    </row>
    <row r="67" spans="1:34" customFormat="1" ht="4.8" customHeight="1" thickBot="1" x14ac:dyDescent="0.35"/>
    <row r="68" spans="1:34" x14ac:dyDescent="0.3">
      <c r="A68" s="2801" t="s">
        <v>33</v>
      </c>
      <c r="B68" s="2802"/>
      <c r="C68" s="2802"/>
      <c r="D68" s="2802"/>
      <c r="E68" s="2802"/>
      <c r="F68" s="2802"/>
      <c r="G68" s="2802"/>
      <c r="H68" s="2802"/>
      <c r="I68" s="2802"/>
      <c r="J68" s="2802"/>
      <c r="K68" s="2802"/>
      <c r="L68" s="2802"/>
      <c r="M68" s="2802"/>
      <c r="N68" s="2803"/>
    </row>
    <row r="69" spans="1:34" ht="15" thickBot="1" x14ac:dyDescent="0.35">
      <c r="A69" s="2804"/>
      <c r="B69" s="2805"/>
      <c r="C69" s="2805"/>
      <c r="D69" s="2805"/>
      <c r="E69" s="2805"/>
      <c r="F69" s="2805"/>
      <c r="G69" s="2805"/>
      <c r="H69" s="2805"/>
      <c r="I69" s="2805"/>
      <c r="J69" s="2805"/>
      <c r="K69" s="2805"/>
      <c r="L69" s="2805"/>
      <c r="M69" s="2805"/>
      <c r="N69" s="2806"/>
    </row>
    <row r="70" spans="1:34" ht="15" thickBot="1" x14ac:dyDescent="0.35">
      <c r="A70" s="956"/>
      <c r="B70" s="956"/>
      <c r="C70" s="215"/>
      <c r="D70" s="215"/>
      <c r="E70" s="215"/>
      <c r="F70" s="215"/>
      <c r="G70" s="956"/>
      <c r="H70" s="956"/>
      <c r="I70" s="956"/>
      <c r="J70" s="956"/>
      <c r="K70" s="956"/>
      <c r="L70" s="956"/>
      <c r="M70" s="956"/>
      <c r="N70" s="956"/>
    </row>
    <row r="71" spans="1:34" ht="15" thickBot="1" x14ac:dyDescent="0.35">
      <c r="A71" s="25"/>
      <c r="B71" s="26"/>
      <c r="C71" s="1784"/>
      <c r="D71" s="1785" t="s">
        <v>490</v>
      </c>
      <c r="E71" s="1785" t="s">
        <v>491</v>
      </c>
      <c r="F71" s="1786"/>
      <c r="G71" s="29"/>
      <c r="H71" s="29"/>
      <c r="I71" s="25"/>
      <c r="J71" s="26"/>
      <c r="K71" s="1784"/>
      <c r="L71" s="1785" t="str">
        <f>D71</f>
        <v>% of LI</v>
      </c>
      <c r="M71" s="1785" t="str">
        <f>E71</f>
        <v>% of Total</v>
      </c>
      <c r="N71" s="1786"/>
    </row>
    <row r="72" spans="1:34" ht="16.5" customHeight="1" x14ac:dyDescent="0.3">
      <c r="A72" s="982"/>
      <c r="B72" s="983"/>
      <c r="C72" s="1788" t="s">
        <v>2192</v>
      </c>
      <c r="D72" s="987" t="str">
        <f>IF(F72=0,"",F72/$F$79)</f>
        <v/>
      </c>
      <c r="E72" s="987" t="str">
        <f>IF(F72=0,"",(F72/($F$79+$F$82)))</f>
        <v/>
      </c>
      <c r="F72" s="988">
        <f>SUMIF($A$10:$A$54,20, $F$10:$F$54)</f>
        <v>0</v>
      </c>
      <c r="G72" s="373"/>
      <c r="H72" s="373"/>
      <c r="I72" s="995"/>
      <c r="J72" s="910"/>
      <c r="K72" s="1791" t="s">
        <v>2195</v>
      </c>
      <c r="L72" s="984" t="str">
        <f>IF(N72=0,"",N72/$N$79)</f>
        <v/>
      </c>
      <c r="M72" s="984" t="str">
        <f t="shared" ref="M72:M80" si="9">IF(N72=0,"",(N72/($N$79+$N$81)))</f>
        <v/>
      </c>
      <c r="N72" s="985">
        <f>SUMIF($D$10:$D$54,20, $F$10:$F$54)</f>
        <v>0</v>
      </c>
    </row>
    <row r="73" spans="1:34" s="1752" customFormat="1" x14ac:dyDescent="0.3">
      <c r="A73" s="995"/>
      <c r="B73" s="910"/>
      <c r="C73" s="31" t="s">
        <v>492</v>
      </c>
      <c r="D73" s="987" t="str">
        <f t="shared" ref="D73:D78" si="10">IF(F73=0,"",F73/$F$79)</f>
        <v/>
      </c>
      <c r="E73" s="987" t="str">
        <f t="shared" ref="E73:E78" si="11">IF(F73=0,"",(F73/($F$79+$F$82)))</f>
        <v/>
      </c>
      <c r="F73" s="988">
        <f>SUMIF($A$10:$A$54,30, $F$10:$F$54)</f>
        <v>0</v>
      </c>
      <c r="G73" s="373"/>
      <c r="H73" s="373"/>
      <c r="I73" s="1004"/>
      <c r="J73" s="1121"/>
      <c r="K73" s="31" t="s">
        <v>512</v>
      </c>
      <c r="L73" s="987" t="str">
        <f ca="1">IF(N73=0,"",N73/$N$79)</f>
        <v/>
      </c>
      <c r="M73" s="987" t="str">
        <f t="shared" ca="1" si="9"/>
        <v/>
      </c>
      <c r="N73" s="988">
        <f ca="1">SUMIF($D$10:$D$56, 30, $F$10:$F$54)</f>
        <v>0</v>
      </c>
    </row>
    <row r="74" spans="1:34" x14ac:dyDescent="0.3">
      <c r="A74" s="986"/>
      <c r="B74" s="910"/>
      <c r="C74" s="31" t="s">
        <v>494</v>
      </c>
      <c r="D74" s="987" t="str">
        <f t="shared" si="10"/>
        <v/>
      </c>
      <c r="E74" s="987" t="str">
        <f t="shared" si="11"/>
        <v/>
      </c>
      <c r="F74" s="988">
        <f>SUMIF($A$10:$A$54,40, $F$10:$F$54)</f>
        <v>0</v>
      </c>
      <c r="G74" s="373"/>
      <c r="H74" s="373"/>
      <c r="I74" s="1004"/>
      <c r="J74" s="1121"/>
      <c r="K74" s="31" t="s">
        <v>514</v>
      </c>
      <c r="L74" s="987" t="str">
        <f t="shared" ref="L74:L80" ca="1" si="12">IF(N74=0,"",N74/$N$79)</f>
        <v/>
      </c>
      <c r="M74" s="987" t="str">
        <f t="shared" ca="1" si="9"/>
        <v/>
      </c>
      <c r="N74" s="988">
        <f ca="1">SUMIF($D$10:$D$56, 40, $F$10:$F$54)</f>
        <v>0</v>
      </c>
    </row>
    <row r="75" spans="1:34" ht="15.75" customHeight="1" x14ac:dyDescent="0.3">
      <c r="A75" s="42"/>
      <c r="C75" s="31" t="s">
        <v>497</v>
      </c>
      <c r="D75" s="987" t="str">
        <f t="shared" si="10"/>
        <v/>
      </c>
      <c r="E75" s="987" t="str">
        <f t="shared" si="11"/>
        <v/>
      </c>
      <c r="F75" s="988">
        <f>SUMIF($A$10:$A$54,50, $F$10:$F$54)</f>
        <v>0</v>
      </c>
      <c r="G75" s="373"/>
      <c r="H75" s="439"/>
      <c r="I75" s="2966" t="s">
        <v>516</v>
      </c>
      <c r="J75" s="3901"/>
      <c r="K75" s="31" t="s">
        <v>517</v>
      </c>
      <c r="L75" s="987" t="str">
        <f t="shared" ca="1" si="12"/>
        <v/>
      </c>
      <c r="M75" s="987" t="str">
        <f t="shared" ca="1" si="9"/>
        <v/>
      </c>
      <c r="N75" s="988">
        <f ca="1">SUMIF($D$10:$D$56, 50, $F$10:$F$54)</f>
        <v>0</v>
      </c>
      <c r="AH75" s="1805"/>
    </row>
    <row r="76" spans="1:34" ht="17.25" customHeight="1" x14ac:dyDescent="0.3">
      <c r="A76" s="2966" t="s">
        <v>495</v>
      </c>
      <c r="B76" s="3901"/>
      <c r="C76" s="31" t="s">
        <v>499</v>
      </c>
      <c r="D76" s="987" t="str">
        <f t="shared" si="10"/>
        <v/>
      </c>
      <c r="E76" s="987" t="str">
        <f t="shared" si="11"/>
        <v/>
      </c>
      <c r="F76" s="988">
        <f>SUMIF($A$10:$A$54,60, $F$10:$F$54)</f>
        <v>0</v>
      </c>
      <c r="G76" s="373"/>
      <c r="H76" s="373"/>
      <c r="I76" s="2966" t="s">
        <v>522</v>
      </c>
      <c r="J76" s="3901"/>
      <c r="K76" s="31" t="s">
        <v>519</v>
      </c>
      <c r="L76" s="987" t="str">
        <f t="shared" ca="1" si="12"/>
        <v/>
      </c>
      <c r="M76" s="987" t="str">
        <f t="shared" ca="1" si="9"/>
        <v/>
      </c>
      <c r="N76" s="988">
        <f ca="1">SUMIF($D$10:$D$56, 60, $F$10:$F$54)</f>
        <v>0</v>
      </c>
      <c r="AH76" s="1805"/>
    </row>
    <row r="77" spans="1:34" s="1752" customFormat="1" ht="16.5" customHeight="1" x14ac:dyDescent="0.3">
      <c r="A77" s="1749"/>
      <c r="B77" s="1787"/>
      <c r="C77" s="31" t="s">
        <v>2193</v>
      </c>
      <c r="D77" s="987" t="str">
        <f t="shared" si="10"/>
        <v/>
      </c>
      <c r="E77" s="987" t="str">
        <f t="shared" si="11"/>
        <v/>
      </c>
      <c r="F77" s="988">
        <f>SUMIF($A$10:$A$54,70, $F$10:$F$54)</f>
        <v>0</v>
      </c>
      <c r="G77" s="373"/>
      <c r="H77" s="373"/>
      <c r="I77" s="1375"/>
      <c r="J77" s="1758"/>
      <c r="K77" s="31" t="s">
        <v>2198</v>
      </c>
      <c r="L77" s="987" t="str">
        <f t="shared" ca="1" si="12"/>
        <v/>
      </c>
      <c r="M77" s="987" t="str">
        <f t="shared" ca="1" si="9"/>
        <v/>
      </c>
      <c r="N77" s="988">
        <f ca="1">SUMIF($D$10:$D$56, 70, $F$10:$F$54)</f>
        <v>0</v>
      </c>
      <c r="AH77" s="1805"/>
    </row>
    <row r="78" spans="1:34" s="1752" customFormat="1" ht="15.75" customHeight="1" x14ac:dyDescent="0.3">
      <c r="A78" s="1749"/>
      <c r="B78" s="1787"/>
      <c r="C78" s="31" t="s">
        <v>2194</v>
      </c>
      <c r="D78" s="987" t="str">
        <f t="shared" si="10"/>
        <v/>
      </c>
      <c r="E78" s="987" t="str">
        <f t="shared" si="11"/>
        <v/>
      </c>
      <c r="F78" s="988">
        <f>SUMIF($A$10:$A$54,80, $F$10:$F$54)</f>
        <v>0</v>
      </c>
      <c r="G78" s="373"/>
      <c r="H78" s="373"/>
      <c r="I78" s="1375"/>
      <c r="J78" s="1758"/>
      <c r="K78" s="31" t="s">
        <v>2197</v>
      </c>
      <c r="L78" s="987" t="str">
        <f t="shared" ca="1" si="12"/>
        <v/>
      </c>
      <c r="M78" s="987" t="str">
        <f t="shared" ca="1" si="9"/>
        <v/>
      </c>
      <c r="N78" s="988">
        <f ca="1">SUMIF($D$10:$D$56, 80, $F$10:$F$54)</f>
        <v>0</v>
      </c>
      <c r="AH78" s="1805"/>
    </row>
    <row r="79" spans="1:34" ht="15.75" customHeight="1" x14ac:dyDescent="0.3">
      <c r="A79" s="2966" t="s">
        <v>501</v>
      </c>
      <c r="B79" s="3901"/>
      <c r="C79" s="237" t="s">
        <v>502</v>
      </c>
      <c r="D79" s="992"/>
      <c r="E79" s="992"/>
      <c r="F79" s="993">
        <f>SUM(F72:F78)</f>
        <v>0</v>
      </c>
      <c r="G79" s="373"/>
      <c r="H79" s="373"/>
      <c r="I79" s="2966" t="s">
        <v>525</v>
      </c>
      <c r="J79" s="3901"/>
      <c r="K79" s="237" t="s">
        <v>520</v>
      </c>
      <c r="L79" s="1007"/>
      <c r="M79" s="1007"/>
      <c r="N79" s="993">
        <f ca="1">SUM(N72:N78)</f>
        <v>0</v>
      </c>
      <c r="AH79" s="1805"/>
    </row>
    <row r="80" spans="1:34" ht="17.25" customHeight="1" x14ac:dyDescent="0.3">
      <c r="A80" s="2966" t="s">
        <v>506</v>
      </c>
      <c r="B80" s="3901"/>
      <c r="C80" s="31" t="s">
        <v>521</v>
      </c>
      <c r="D80" s="987" t="str">
        <f>IF(F80=0,"",F80/$F$79)</f>
        <v/>
      </c>
      <c r="E80" s="987" t="str">
        <f>IF(F80=0,"",(F80/($F$79+$F$82)))</f>
        <v/>
      </c>
      <c r="F80" s="988">
        <f>SUMIF(A10:A54, "EO", F10:F54)</f>
        <v>0</v>
      </c>
      <c r="G80" s="373"/>
      <c r="H80" s="373"/>
      <c r="I80" s="1004"/>
      <c r="J80" s="1121"/>
      <c r="K80" s="38" t="s">
        <v>523</v>
      </c>
      <c r="L80" s="987" t="str">
        <f t="shared" ca="1" si="12"/>
        <v/>
      </c>
      <c r="M80" s="987" t="str">
        <f t="shared" ca="1" si="9"/>
        <v/>
      </c>
      <c r="N80" s="988">
        <f ca="1">SUMIF(D10:D56, "MR", F10:F54)</f>
        <v>0</v>
      </c>
      <c r="AH80" s="1805"/>
    </row>
    <row r="81" spans="1:34" ht="15.75" customHeight="1" x14ac:dyDescent="0.3">
      <c r="A81" s="989"/>
      <c r="B81" s="910"/>
      <c r="C81" s="31" t="s">
        <v>507</v>
      </c>
      <c r="D81" s="987" t="str">
        <f>IF(F81=0,"",F81/$F$79)</f>
        <v/>
      </c>
      <c r="E81" s="987" t="str">
        <f>IF(F81=0,"",(F81/($F$79+$F$82)))</f>
        <v/>
      </c>
      <c r="F81" s="988">
        <f>SUMIF(A10:A54, "MR", F10:F54)</f>
        <v>0</v>
      </c>
      <c r="G81" s="373"/>
      <c r="H81" s="373"/>
      <c r="I81" s="1004"/>
      <c r="J81" s="1121"/>
      <c r="K81" s="239" t="s">
        <v>524</v>
      </c>
      <c r="L81" s="1009"/>
      <c r="M81" s="1009"/>
      <c r="N81" s="997">
        <f ca="1">SUM(N80)</f>
        <v>0</v>
      </c>
      <c r="AH81" s="1805"/>
    </row>
    <row r="82" spans="1:34" ht="15.75" customHeight="1" thickBot="1" x14ac:dyDescent="0.35">
      <c r="A82" s="995"/>
      <c r="B82" s="910"/>
      <c r="C82" s="239" t="s">
        <v>508</v>
      </c>
      <c r="D82" s="996"/>
      <c r="E82" s="1789" t="str">
        <f>IF(F82=0,"",(F82/($F$79+$F$82)))</f>
        <v/>
      </c>
      <c r="F82" s="997">
        <f>SUM(F80:F81)</f>
        <v>0</v>
      </c>
      <c r="G82" s="373"/>
      <c r="H82" s="373"/>
      <c r="I82" s="1010"/>
      <c r="J82" s="1790"/>
      <c r="K82" s="33" t="s">
        <v>526</v>
      </c>
      <c r="L82" s="34"/>
      <c r="M82" s="34"/>
      <c r="N82" s="1000">
        <f ca="1">SUM(N79,N81)</f>
        <v>0</v>
      </c>
      <c r="AH82" s="1805"/>
    </row>
    <row r="83" spans="1:34" ht="16.5" customHeight="1" thickBot="1" x14ac:dyDescent="0.35">
      <c r="A83" s="998"/>
      <c r="B83" s="999"/>
      <c r="C83" s="2968" t="s">
        <v>2196</v>
      </c>
      <c r="D83" s="2969"/>
      <c r="E83" s="2969"/>
      <c r="F83" s="1000">
        <f>F79+F82</f>
        <v>0</v>
      </c>
      <c r="G83" s="373"/>
      <c r="H83" s="373"/>
      <c r="I83" s="3978" t="s">
        <v>2589</v>
      </c>
      <c r="J83" s="3979"/>
      <c r="K83" s="37">
        <v>0.3</v>
      </c>
      <c r="L83" s="987" t="str">
        <f>IF(N83=0,"",N83/$N$88)</f>
        <v/>
      </c>
      <c r="M83" s="987" t="str">
        <f>IF(N83=0,"",(N83/($N$88+$N$91)))</f>
        <v/>
      </c>
      <c r="N83" s="988">
        <f>SUMIF($B$10:$B$54, "30%/30%", $F$10:$F$54)</f>
        <v>0</v>
      </c>
      <c r="AH83" s="1805"/>
    </row>
    <row r="84" spans="1:34" x14ac:dyDescent="0.3">
      <c r="A84" s="3961" t="s">
        <v>2593</v>
      </c>
      <c r="B84" s="3962"/>
      <c r="C84" s="2068" t="s">
        <v>493</v>
      </c>
      <c r="D84" s="2069" t="str">
        <f>IF(F84=0,"",F84/$F$85)</f>
        <v/>
      </c>
      <c r="E84" s="2069" t="str">
        <f>IF(F84=0,"",(F84/($F$85+$F$87)))</f>
        <v/>
      </c>
      <c r="F84" s="2070">
        <f>SUMIF($C$10:$C$54, 30, $F$10:$F$54)</f>
        <v>0</v>
      </c>
      <c r="G84" s="373"/>
      <c r="H84" s="373"/>
      <c r="I84" s="3980"/>
      <c r="J84" s="3981"/>
      <c r="K84" s="1807">
        <v>0.4</v>
      </c>
      <c r="L84" s="987" t="str">
        <f>IF(N84=0,"",N84/$N$88)</f>
        <v/>
      </c>
      <c r="M84" s="987" t="str">
        <f>IF(N84=0,"",(N84/($N$88+$N$91)))</f>
        <v/>
      </c>
      <c r="N84" s="988">
        <f>SUMIF($B$10:$B$54, "40%/40%", $F$10:$F$54)</f>
        <v>0</v>
      </c>
    </row>
    <row r="85" spans="1:34" s="1805" customFormat="1" x14ac:dyDescent="0.3">
      <c r="A85" s="3963"/>
      <c r="B85" s="3964"/>
      <c r="C85" s="1601" t="s">
        <v>2363</v>
      </c>
      <c r="D85" s="1602"/>
      <c r="E85" s="1602"/>
      <c r="F85" s="1603">
        <f>SUM(F84:F84)</f>
        <v>0</v>
      </c>
      <c r="G85" s="373"/>
      <c r="H85" s="373"/>
      <c r="I85" s="3980"/>
      <c r="J85" s="3981"/>
      <c r="K85" s="31" t="s">
        <v>513</v>
      </c>
      <c r="L85" s="987" t="str">
        <f>IF(N85=0,"",N85/$N$88)</f>
        <v/>
      </c>
      <c r="M85" s="987" t="str">
        <f>IF(N85=0,"",(N85/($N$88+$N$91)))</f>
        <v/>
      </c>
      <c r="N85" s="988">
        <f>SUMIF($B$10:$B$54, "LH/50%", $F$10:$F$54)</f>
        <v>0</v>
      </c>
    </row>
    <row r="86" spans="1:34" x14ac:dyDescent="0.3">
      <c r="A86" s="3963"/>
      <c r="B86" s="3964"/>
      <c r="C86" s="2068" t="s">
        <v>507</v>
      </c>
      <c r="D86" s="2069" t="str">
        <f>IF(F86=0,"",F86/$F$85)</f>
        <v/>
      </c>
      <c r="E86" s="2069" t="str">
        <f>IF(F86=0,"",(F86/($F$85+$F$87)))</f>
        <v/>
      </c>
      <c r="F86" s="2070">
        <f>SUMIF(C10:C54, "MR", F10:F54)</f>
        <v>0</v>
      </c>
      <c r="G86" s="373"/>
      <c r="H86" s="373"/>
      <c r="I86" s="3980"/>
      <c r="J86" s="3981"/>
      <c r="K86" s="31" t="s">
        <v>515</v>
      </c>
      <c r="L86" s="987" t="str">
        <f>IF(N86=0,"",N86/$N$88)</f>
        <v/>
      </c>
      <c r="M86" s="987" t="str">
        <f>IF(N86=0,"",(N86/($N$88+$N$91)))</f>
        <v/>
      </c>
      <c r="N86" s="988">
        <f>SUMIF($B$10:$B$54, "HH/60%", $F$10:$F$54)</f>
        <v>0</v>
      </c>
    </row>
    <row r="87" spans="1:34" x14ac:dyDescent="0.3">
      <c r="A87" s="3963"/>
      <c r="B87" s="3964"/>
      <c r="C87" s="1604" t="s">
        <v>508</v>
      </c>
      <c r="D87" s="1605"/>
      <c r="E87" s="1605"/>
      <c r="F87" s="1603">
        <f>SUM(F86)</f>
        <v>0</v>
      </c>
      <c r="G87" s="373"/>
      <c r="H87" s="373"/>
      <c r="I87" s="3980"/>
      <c r="J87" s="3981"/>
      <c r="K87" s="31" t="s">
        <v>518</v>
      </c>
      <c r="L87" s="987" t="str">
        <f>IF(N87=0,"",N87/$N$88)</f>
        <v/>
      </c>
      <c r="M87" s="987" t="str">
        <f>IF(N87=0,"",(N87/($N$88+$N$91)))</f>
        <v/>
      </c>
      <c r="N87" s="988">
        <f>SUMIF($B$10:$B$54, "HH/80%", $F$10:$F$54)</f>
        <v>0</v>
      </c>
    </row>
    <row r="88" spans="1:34" ht="15" thickBot="1" x14ac:dyDescent="0.35">
      <c r="A88" s="3965"/>
      <c r="B88" s="3966"/>
      <c r="C88" s="2071" t="s">
        <v>511</v>
      </c>
      <c r="D88" s="2072"/>
      <c r="E88" s="2072"/>
      <c r="F88" s="2073">
        <f>SUM(F85,F87)</f>
        <v>0</v>
      </c>
      <c r="G88" s="373"/>
      <c r="H88" s="373"/>
      <c r="I88" s="3980"/>
      <c r="J88" s="3981"/>
      <c r="K88" s="237" t="s">
        <v>1386</v>
      </c>
      <c r="L88" s="992"/>
      <c r="M88" s="238"/>
      <c r="N88" s="993">
        <f>SUM(N83:N87)</f>
        <v>0</v>
      </c>
    </row>
    <row r="89" spans="1:34" x14ac:dyDescent="0.3">
      <c r="G89" s="373"/>
      <c r="H89" s="373"/>
      <c r="I89" s="3980"/>
      <c r="J89" s="3981"/>
      <c r="K89" s="31" t="s">
        <v>521</v>
      </c>
      <c r="L89" s="987" t="str">
        <f>IF(N89=0,"",N89/$N$88)</f>
        <v/>
      </c>
      <c r="M89" s="987" t="str">
        <f>IF(N89=0,"",(N89/($N$88+$N$91)))</f>
        <v/>
      </c>
      <c r="N89" s="988">
        <f>SUMIF(B10:B54, "EO", F10:F54)</f>
        <v>0</v>
      </c>
    </row>
    <row r="90" spans="1:34" x14ac:dyDescent="0.3">
      <c r="G90" s="373"/>
      <c r="H90" s="373"/>
      <c r="I90" s="3980"/>
      <c r="J90" s="3981"/>
      <c r="K90" s="31" t="s">
        <v>507</v>
      </c>
      <c r="L90" s="987" t="str">
        <f>IF(N90=0,"",N90/$N$88)</f>
        <v/>
      </c>
      <c r="M90" s="987" t="str">
        <f>IF(N90=0,"",(N90/($N$88+$N$91)))</f>
        <v/>
      </c>
      <c r="N90" s="988">
        <f>SUMIF(B10:B54, "MR", F10:F54)</f>
        <v>0</v>
      </c>
    </row>
    <row r="91" spans="1:34" x14ac:dyDescent="0.3">
      <c r="G91" s="373"/>
      <c r="H91" s="373"/>
      <c r="I91" s="3980"/>
      <c r="J91" s="3981"/>
      <c r="K91" s="241" t="s">
        <v>508</v>
      </c>
      <c r="L91" s="242"/>
      <c r="M91" s="242"/>
      <c r="N91" s="997">
        <f>SUM(N89:N90)</f>
        <v>0</v>
      </c>
    </row>
    <row r="92" spans="1:34" ht="15" thickBot="1" x14ac:dyDescent="0.35">
      <c r="G92" s="373"/>
      <c r="H92" s="373"/>
      <c r="I92" s="3982"/>
      <c r="J92" s="3983"/>
      <c r="K92" s="33" t="s">
        <v>1387</v>
      </c>
      <c r="L92" s="34"/>
      <c r="M92" s="34"/>
      <c r="N92" s="1000">
        <f>SUM(N88,N91)</f>
        <v>0</v>
      </c>
    </row>
    <row r="93" spans="1:34" ht="15" thickBot="1" x14ac:dyDescent="0.35">
      <c r="G93" s="373"/>
      <c r="H93" s="373"/>
      <c r="I93" s="39" t="s">
        <v>528</v>
      </c>
      <c r="J93" s="1013"/>
      <c r="K93" s="40" t="s">
        <v>529</v>
      </c>
      <c r="L93" s="41"/>
      <c r="M93" s="41"/>
      <c r="N93" s="1000">
        <f>SUMIF(E10:E54,"*",F10:F54)</f>
        <v>0</v>
      </c>
    </row>
    <row r="94" spans="1:34" x14ac:dyDescent="0.3">
      <c r="G94" s="439"/>
      <c r="H94" s="373"/>
    </row>
    <row r="95" spans="1:34" ht="15" thickBot="1" x14ac:dyDescent="0.35">
      <c r="G95" s="956"/>
      <c r="H95" s="956"/>
      <c r="I95" s="956"/>
      <c r="J95" s="956"/>
      <c r="K95" s="956"/>
      <c r="L95" s="956"/>
      <c r="M95" s="956"/>
      <c r="N95" s="956"/>
    </row>
    <row r="96" spans="1:34" ht="15.6" x14ac:dyDescent="0.3">
      <c r="A96" s="2954" t="s">
        <v>536</v>
      </c>
      <c r="B96" s="2955"/>
      <c r="C96" s="1016">
        <v>0</v>
      </c>
      <c r="D96" s="1017"/>
      <c r="E96" s="1017"/>
      <c r="F96" s="1018">
        <f>SUMIF(G10:G54, "0", F10:F54)</f>
        <v>0</v>
      </c>
      <c r="G96" s="956"/>
      <c r="H96" s="956"/>
      <c r="I96" s="937" t="s">
        <v>1215</v>
      </c>
      <c r="J96" s="938"/>
      <c r="K96" s="945"/>
      <c r="L96" s="2972" t="s">
        <v>1510</v>
      </c>
      <c r="M96" s="2973"/>
      <c r="N96" s="2974"/>
    </row>
    <row r="97" spans="1:15" ht="15.6" x14ac:dyDescent="0.3">
      <c r="A97" s="2956"/>
      <c r="B97" s="2957"/>
      <c r="C97" s="1019">
        <v>1</v>
      </c>
      <c r="D97" s="1020"/>
      <c r="E97" s="1020"/>
      <c r="F97" s="1021">
        <f>SUMIF(G10:G54, "1", F10:F54)</f>
        <v>0</v>
      </c>
      <c r="G97" s="956"/>
      <c r="H97" s="956"/>
      <c r="I97" s="942" t="s">
        <v>2513</v>
      </c>
      <c r="J97" s="943"/>
      <c r="K97" s="1023" t="e">
        <f>('30. Development Cost Schedule'!D18+'30. Development Cost Schedule'!E18+'30. Development Cost Schedule'!D94+'30. Development Cost Schedule'!E94)/'24. Rent Schedule'!J55</f>
        <v>#DIV/0!</v>
      </c>
      <c r="L97" s="2975"/>
      <c r="M97" s="2976"/>
      <c r="N97" s="2977"/>
    </row>
    <row r="98" spans="1:15" x14ac:dyDescent="0.3">
      <c r="A98" s="2956"/>
      <c r="B98" s="2957"/>
      <c r="C98" s="1019">
        <v>2</v>
      </c>
      <c r="D98" s="1020"/>
      <c r="E98" s="1020"/>
      <c r="F98" s="1021">
        <f>SUMIF(G10:G54, "2", F10:F54)</f>
        <v>0</v>
      </c>
      <c r="G98" s="956"/>
      <c r="H98" s="956"/>
      <c r="I98" s="935" t="s">
        <v>1139</v>
      </c>
      <c r="J98" s="1350"/>
      <c r="K98" s="946"/>
      <c r="L98" s="2975"/>
      <c r="M98" s="2976"/>
      <c r="N98" s="2977"/>
    </row>
    <row r="99" spans="1:15" ht="15" customHeight="1" x14ac:dyDescent="0.3">
      <c r="A99" s="2956"/>
      <c r="B99" s="2957"/>
      <c r="C99" s="1019">
        <v>3</v>
      </c>
      <c r="D99" s="1020"/>
      <c r="E99" s="1020"/>
      <c r="F99" s="1021">
        <f>SUMIF(G10:G54, "3", F10:F54)</f>
        <v>0</v>
      </c>
      <c r="G99" s="956"/>
      <c r="H99" s="1015"/>
      <c r="I99" s="942" t="s">
        <v>2513</v>
      </c>
      <c r="J99" s="943"/>
      <c r="K99" s="1023" t="e">
        <f>('30. Development Cost Schedule'!D94+'30. Development Cost Schedule'!E94)/'24. Rent Schedule'!J55</f>
        <v>#DIV/0!</v>
      </c>
      <c r="L99" s="2975"/>
      <c r="M99" s="2976"/>
      <c r="N99" s="2977"/>
    </row>
    <row r="100" spans="1:15" ht="15" customHeight="1" x14ac:dyDescent="0.3">
      <c r="A100" s="2956"/>
      <c r="B100" s="2957"/>
      <c r="C100" s="1019">
        <v>4</v>
      </c>
      <c r="D100" s="1020"/>
      <c r="E100" s="1020"/>
      <c r="F100" s="1021">
        <f>SUMIF(G10:G54, "4", F10:F54)</f>
        <v>0</v>
      </c>
      <c r="G100" s="956"/>
      <c r="H100" s="1015"/>
      <c r="I100" s="935" t="s">
        <v>1137</v>
      </c>
      <c r="J100" s="55"/>
      <c r="K100" s="946"/>
      <c r="L100" s="2975"/>
      <c r="M100" s="2976"/>
      <c r="N100" s="2977"/>
    </row>
    <row r="101" spans="1:15" ht="15" customHeight="1" thickBot="1" x14ac:dyDescent="0.35">
      <c r="A101" s="2958"/>
      <c r="B101" s="2959"/>
      <c r="C101" s="1026">
        <v>5</v>
      </c>
      <c r="D101" s="1027"/>
      <c r="E101" s="1027"/>
      <c r="F101" s="1028">
        <f>SUMIF(G10:G54, "5", F10:F54)</f>
        <v>0</v>
      </c>
      <c r="G101" s="956"/>
      <c r="H101" s="1015"/>
      <c r="I101" s="936" t="s">
        <v>2513</v>
      </c>
      <c r="J101" s="939"/>
      <c r="K101" s="1030" t="e">
        <f>('30. Development Cost Schedule'!D75+'30. Development Cost Schedule'!E75)/'24. Rent Schedule'!J55</f>
        <v>#DIV/0!</v>
      </c>
      <c r="L101" s="2978"/>
      <c r="M101" s="2979"/>
      <c r="N101" s="2980"/>
    </row>
    <row r="102" spans="1:15" ht="15" customHeight="1" x14ac:dyDescent="0.3">
      <c r="G102" s="956"/>
      <c r="H102" s="1022"/>
    </row>
    <row r="103" spans="1:15" ht="15" customHeight="1" x14ac:dyDescent="0.3">
      <c r="G103" s="956"/>
      <c r="H103" s="24"/>
      <c r="O103" s="741">
        <v>0</v>
      </c>
    </row>
    <row r="104" spans="1:15" ht="15.75" customHeight="1" x14ac:dyDescent="0.3">
      <c r="G104" s="956"/>
      <c r="H104" s="956"/>
      <c r="O104" s="741">
        <v>10</v>
      </c>
    </row>
    <row r="105" spans="1:15" s="1752" customFormat="1" ht="15.75" customHeight="1" x14ac:dyDescent="0.3">
      <c r="G105" s="1756"/>
      <c r="H105" s="1756"/>
      <c r="I105"/>
      <c r="J105"/>
      <c r="K105"/>
      <c r="L105"/>
      <c r="M105"/>
      <c r="N105"/>
      <c r="O105" s="741"/>
    </row>
    <row r="106" spans="1:15" s="1752" customFormat="1" ht="15.75" customHeight="1" x14ac:dyDescent="0.3">
      <c r="G106" s="1756"/>
      <c r="H106" s="1756"/>
      <c r="I106"/>
      <c r="J106"/>
      <c r="K106"/>
      <c r="L106"/>
      <c r="M106"/>
      <c r="N106"/>
      <c r="O106" s="741"/>
    </row>
    <row r="107" spans="1:15" s="1752" customFormat="1" ht="15.75" customHeight="1" x14ac:dyDescent="0.3">
      <c r="G107" s="1756"/>
      <c r="H107" s="1756"/>
      <c r="I107"/>
      <c r="J107"/>
      <c r="K107"/>
      <c r="L107"/>
      <c r="M107"/>
      <c r="N107"/>
      <c r="O107" s="741"/>
    </row>
    <row r="108" spans="1:15" s="1752" customFormat="1" ht="15.75" customHeight="1" x14ac:dyDescent="0.3">
      <c r="G108" s="1756"/>
      <c r="H108" s="1756"/>
      <c r="I108"/>
      <c r="J108"/>
      <c r="K108"/>
      <c r="L108"/>
      <c r="M108"/>
      <c r="N108"/>
      <c r="O108" s="741"/>
    </row>
    <row r="109" spans="1:15" s="1752" customFormat="1" ht="15.75" customHeight="1" x14ac:dyDescent="0.3">
      <c r="A109" s="1792"/>
      <c r="B109" s="1792"/>
      <c r="C109" s="1753"/>
      <c r="D109" s="1753"/>
      <c r="E109" s="1753"/>
      <c r="F109" s="1753"/>
      <c r="G109" s="1756"/>
      <c r="H109" s="1756"/>
      <c r="I109"/>
      <c r="J109"/>
      <c r="K109"/>
      <c r="L109"/>
      <c r="M109"/>
      <c r="N109"/>
      <c r="O109" s="741"/>
    </row>
    <row r="110" spans="1:15" ht="15" customHeight="1" x14ac:dyDescent="0.3">
      <c r="A110" s="1792"/>
      <c r="B110" s="1792"/>
      <c r="C110" s="1754"/>
      <c r="D110" s="1754"/>
      <c r="E110" s="1754"/>
      <c r="F110" s="1754"/>
      <c r="I110"/>
      <c r="J110"/>
      <c r="K110"/>
      <c r="L110"/>
      <c r="M110"/>
      <c r="N110"/>
      <c r="O110" s="741">
        <v>11</v>
      </c>
    </row>
    <row r="111" spans="1:15" ht="15" customHeight="1" x14ac:dyDescent="0.3">
      <c r="A111" s="3977"/>
      <c r="B111" s="3977"/>
      <c r="C111" s="3989"/>
      <c r="D111" s="3989"/>
      <c r="E111" s="3989"/>
      <c r="F111" s="3989"/>
      <c r="G111" s="954"/>
      <c r="H111" s="954"/>
      <c r="I111"/>
      <c r="J111"/>
      <c r="K111"/>
      <c r="L111"/>
      <c r="M111"/>
      <c r="N111"/>
      <c r="O111" s="741">
        <v>12</v>
      </c>
    </row>
    <row r="112" spans="1:15" ht="15" hidden="1" customHeight="1" x14ac:dyDescent="0.3">
      <c r="A112" s="3977"/>
      <c r="B112" s="3977"/>
      <c r="C112" s="3987"/>
      <c r="D112" s="3987"/>
      <c r="E112" s="3987"/>
      <c r="F112" s="3987"/>
      <c r="G112" s="1753"/>
      <c r="H112" s="1753"/>
      <c r="I112" s="1753"/>
      <c r="J112" s="1753"/>
      <c r="K112" s="236"/>
      <c r="L112" s="955"/>
      <c r="M112" s="955"/>
      <c r="N112" s="955"/>
      <c r="O112" s="741"/>
    </row>
    <row r="113" spans="1:15" ht="15" customHeight="1" x14ac:dyDescent="0.3">
      <c r="A113" s="3976"/>
      <c r="B113" s="3976"/>
      <c r="C113" s="3033"/>
      <c r="D113" s="3033"/>
      <c r="E113" s="3033"/>
      <c r="F113" s="3033"/>
      <c r="G113" s="1754"/>
      <c r="H113" s="1754"/>
      <c r="I113" s="1754"/>
      <c r="J113" s="1754"/>
      <c r="K113" s="1754"/>
      <c r="L113" s="1754"/>
      <c r="M113" s="1754"/>
      <c r="N113" s="1754"/>
      <c r="O113" s="741">
        <v>12</v>
      </c>
    </row>
    <row r="114" spans="1:15" ht="15" customHeight="1" x14ac:dyDescent="0.3">
      <c r="A114" s="673"/>
      <c r="B114" s="673"/>
      <c r="C114" s="3988"/>
      <c r="D114" s="3988"/>
      <c r="E114" s="3988"/>
      <c r="F114" s="3988"/>
      <c r="G114" s="3989"/>
      <c r="H114" s="3989"/>
      <c r="I114" s="3989"/>
      <c r="J114" s="955"/>
      <c r="K114" s="4005"/>
      <c r="L114" s="4005"/>
      <c r="M114" s="4005"/>
      <c r="N114" s="4005"/>
    </row>
    <row r="115" spans="1:15" ht="15" customHeight="1" x14ac:dyDescent="0.3">
      <c r="A115" s="673"/>
      <c r="B115" s="673"/>
      <c r="C115" s="955"/>
      <c r="D115" s="955"/>
      <c r="E115" s="955"/>
      <c r="F115" s="955"/>
      <c r="G115" s="3987"/>
      <c r="H115" s="3987"/>
      <c r="I115" s="3987"/>
      <c r="J115" s="955"/>
      <c r="K115" s="4005"/>
      <c r="L115" s="4005"/>
      <c r="M115" s="4005"/>
      <c r="N115" s="4005"/>
    </row>
    <row r="116" spans="1:15" ht="15" customHeight="1" x14ac:dyDescent="0.3">
      <c r="A116" s="673"/>
      <c r="B116" s="673"/>
      <c r="C116" s="1755"/>
      <c r="D116" s="1755"/>
      <c r="E116" s="1755"/>
      <c r="F116" s="1755"/>
      <c r="G116" s="3033"/>
      <c r="H116" s="3033"/>
      <c r="I116" s="3033"/>
      <c r="J116" s="955"/>
      <c r="K116" s="4005"/>
      <c r="L116" s="4005"/>
      <c r="M116" s="4005"/>
      <c r="N116" s="4005"/>
    </row>
    <row r="117" spans="1:15" ht="15" customHeight="1" x14ac:dyDescent="0.3">
      <c r="A117" s="953"/>
      <c r="B117" s="226"/>
      <c r="C117" s="894"/>
      <c r="D117" s="953"/>
      <c r="E117" s="895"/>
      <c r="F117" s="895"/>
      <c r="G117" s="3988"/>
      <c r="H117" s="3988"/>
      <c r="I117" s="3988"/>
      <c r="J117" s="955"/>
      <c r="K117" s="4005"/>
      <c r="L117" s="4005"/>
      <c r="M117" s="4005"/>
      <c r="N117" s="4005"/>
    </row>
    <row r="118" spans="1:15" ht="15" customHeight="1" x14ac:dyDescent="0.3">
      <c r="A118" s="953"/>
      <c r="B118" s="226"/>
      <c r="C118" s="953"/>
      <c r="D118" s="953"/>
      <c r="E118" s="953"/>
      <c r="F118" s="953"/>
      <c r="G118" s="955"/>
      <c r="H118" s="955"/>
      <c r="I118" s="955"/>
      <c r="J118" s="955"/>
      <c r="K118" s="955"/>
      <c r="L118" s="955"/>
      <c r="M118" s="955"/>
      <c r="N118" s="955"/>
    </row>
    <row r="119" spans="1:15" ht="15" customHeight="1" x14ac:dyDescent="0.3">
      <c r="A119" s="953"/>
      <c r="B119" s="953"/>
      <c r="C119" s="953"/>
      <c r="D119" s="953"/>
      <c r="E119" s="3986"/>
      <c r="F119" s="3985"/>
      <c r="G119" s="1755"/>
      <c r="H119" s="1755"/>
      <c r="I119" s="1755"/>
      <c r="J119" s="955"/>
      <c r="K119" s="1031"/>
      <c r="L119" s="4002"/>
      <c r="M119" s="4002"/>
      <c r="N119" s="1032"/>
    </row>
    <row r="120" spans="1:15" ht="15" customHeight="1" x14ac:dyDescent="0.3">
      <c r="A120" s="896"/>
      <c r="B120" s="897"/>
      <c r="C120" s="953"/>
      <c r="D120" s="953"/>
      <c r="E120" s="953"/>
      <c r="F120" s="953"/>
      <c r="G120" s="894"/>
      <c r="H120" s="894"/>
      <c r="I120" s="953"/>
      <c r="J120" s="953"/>
      <c r="K120" s="953"/>
      <c r="L120" s="953"/>
      <c r="M120" s="953"/>
      <c r="N120" s="953"/>
    </row>
    <row r="121" spans="1:15" ht="15" customHeight="1" x14ac:dyDescent="0.3">
      <c r="A121" s="54"/>
      <c r="B121" s="55"/>
      <c r="G121" s="953"/>
      <c r="H121" s="953"/>
      <c r="I121" s="953"/>
      <c r="J121" s="953"/>
      <c r="K121" s="953"/>
      <c r="L121" s="953"/>
      <c r="M121" s="953"/>
      <c r="N121" s="953"/>
    </row>
    <row r="122" spans="1:15" ht="15" customHeight="1" x14ac:dyDescent="0.3">
      <c r="A122" s="54" t="s">
        <v>192</v>
      </c>
      <c r="B122" s="55"/>
      <c r="G122" s="3984"/>
      <c r="H122" s="3985"/>
      <c r="I122" s="953"/>
      <c r="J122" s="953"/>
      <c r="K122" s="953"/>
      <c r="L122" s="953"/>
      <c r="M122" s="953"/>
      <c r="N122" s="953"/>
    </row>
    <row r="123" spans="1:15" ht="15" customHeight="1" x14ac:dyDescent="0.3">
      <c r="A123" s="54" t="s">
        <v>193</v>
      </c>
      <c r="B123" s="55"/>
      <c r="C123" s="1033"/>
      <c r="D123" s="1033"/>
      <c r="E123" s="1033"/>
      <c r="F123" s="1033"/>
      <c r="G123" s="953"/>
      <c r="H123" s="953"/>
      <c r="I123" s="953"/>
      <c r="J123" s="953"/>
      <c r="K123" s="953"/>
      <c r="L123" s="953"/>
      <c r="M123" s="953"/>
      <c r="N123" s="953"/>
    </row>
    <row r="124" spans="1:15" ht="15" customHeight="1" x14ac:dyDescent="0.3">
      <c r="A124" s="54"/>
      <c r="B124" s="55"/>
      <c r="C124" s="1033"/>
      <c r="D124" s="1033"/>
      <c r="E124" s="1033"/>
      <c r="F124" s="1033"/>
    </row>
    <row r="125" spans="1:15" ht="15" hidden="1" customHeight="1" x14ac:dyDescent="0.3">
      <c r="A125" s="54"/>
      <c r="B125" s="55"/>
      <c r="C125" s="1033"/>
      <c r="D125" s="1033"/>
      <c r="E125" s="1033"/>
      <c r="F125" s="1033"/>
      <c r="J125" s="1033"/>
      <c r="K125" s="1033"/>
    </row>
    <row r="126" spans="1:15" ht="15" hidden="1" customHeight="1" x14ac:dyDescent="0.3">
      <c r="A126" s="54"/>
      <c r="B126" s="55"/>
      <c r="C126" s="1033"/>
      <c r="D126" s="1033"/>
      <c r="E126" s="1033"/>
      <c r="F126" s="1033"/>
      <c r="G126" s="1033"/>
      <c r="H126" s="1033"/>
      <c r="I126" s="1033"/>
      <c r="J126" s="1033"/>
      <c r="K126" s="1033"/>
      <c r="L126" s="1033"/>
      <c r="M126" s="1033"/>
      <c r="N126" s="1033"/>
    </row>
    <row r="127" spans="1:15" ht="15" customHeight="1" x14ac:dyDescent="0.3">
      <c r="A127" s="54"/>
      <c r="B127" s="55"/>
      <c r="C127" s="1033"/>
      <c r="D127" s="1033"/>
      <c r="E127" s="1033"/>
      <c r="F127" s="1033"/>
      <c r="G127" s="1033"/>
      <c r="H127" s="1033"/>
      <c r="I127" s="1033"/>
      <c r="J127" s="1033"/>
      <c r="K127" s="1033"/>
      <c r="L127" s="1033"/>
      <c r="M127" s="1033"/>
      <c r="N127" s="1033"/>
    </row>
    <row r="128" spans="1:15" ht="15" customHeight="1" x14ac:dyDescent="0.3">
      <c r="A128" s="54"/>
      <c r="B128" s="55"/>
      <c r="C128" s="1033"/>
      <c r="D128" s="1033"/>
      <c r="E128" s="1033"/>
      <c r="F128" s="1033"/>
      <c r="G128" s="1033"/>
      <c r="H128" s="1033"/>
      <c r="I128" s="1033"/>
      <c r="J128" s="1033"/>
      <c r="K128" s="1033"/>
      <c r="L128" s="1033"/>
      <c r="M128" s="1033"/>
      <c r="N128" s="1033"/>
    </row>
    <row r="129" spans="1:14" ht="15" customHeight="1" x14ac:dyDescent="0.3">
      <c r="A129" s="54"/>
      <c r="B129" s="55"/>
      <c r="C129" s="1033"/>
      <c r="D129" s="1033"/>
      <c r="E129" s="1033"/>
      <c r="F129" s="1033"/>
      <c r="G129" s="1033"/>
      <c r="H129" s="1033"/>
      <c r="I129" s="1033"/>
      <c r="J129" s="1033"/>
      <c r="K129" s="1033"/>
      <c r="L129" s="1033"/>
      <c r="M129" s="1033"/>
      <c r="N129" s="1033"/>
    </row>
    <row r="130" spans="1:14" ht="15" customHeight="1" x14ac:dyDescent="0.3">
      <c r="A130" s="54"/>
      <c r="B130" s="55"/>
      <c r="C130" s="1033"/>
      <c r="D130" s="1033"/>
      <c r="E130" s="1033"/>
      <c r="F130" s="1033"/>
      <c r="G130" s="1033"/>
      <c r="H130" s="1033"/>
      <c r="I130" s="1033"/>
      <c r="J130" s="1033"/>
      <c r="K130" s="1033"/>
      <c r="L130" s="1033"/>
      <c r="M130" s="1033"/>
      <c r="N130" s="1033"/>
    </row>
    <row r="131" spans="1:14" ht="15" customHeight="1" x14ac:dyDescent="0.3">
      <c r="A131" s="54"/>
      <c r="B131" s="55"/>
      <c r="C131" s="1033"/>
      <c r="D131" s="1033"/>
      <c r="E131" s="1033"/>
      <c r="F131" s="1033"/>
      <c r="G131" s="1033"/>
      <c r="H131" s="1033"/>
      <c r="I131" s="1033"/>
      <c r="J131" s="1033"/>
      <c r="K131" s="1033"/>
      <c r="L131" s="1033"/>
      <c r="M131" s="1033"/>
      <c r="N131" s="1033"/>
    </row>
    <row r="132" spans="1:14" ht="15" customHeight="1" x14ac:dyDescent="0.3">
      <c r="A132" s="54"/>
      <c r="B132" s="55"/>
      <c r="C132" s="1033"/>
      <c r="D132" s="1033"/>
      <c r="E132" s="1033"/>
      <c r="F132" s="1033"/>
      <c r="G132" s="1033"/>
      <c r="H132" s="1033"/>
      <c r="I132" s="1033"/>
      <c r="J132" s="1033"/>
      <c r="K132" s="1033"/>
      <c r="L132" s="1033"/>
      <c r="M132" s="1033"/>
      <c r="N132" s="1033"/>
    </row>
    <row r="133" spans="1:14" ht="15" customHeight="1" x14ac:dyDescent="0.3">
      <c r="A133" s="54"/>
      <c r="B133" s="55"/>
      <c r="C133" s="1033"/>
      <c r="D133" s="1033"/>
      <c r="E133" s="1033"/>
      <c r="F133" s="1033"/>
      <c r="G133" s="1033"/>
      <c r="H133" s="1033"/>
      <c r="I133" s="1033"/>
      <c r="J133" s="1033"/>
      <c r="K133" s="1033"/>
      <c r="L133" s="1033"/>
      <c r="M133" s="1033"/>
      <c r="N133" s="1033"/>
    </row>
    <row r="134" spans="1:14" ht="15" customHeight="1" x14ac:dyDescent="0.3">
      <c r="A134" s="54"/>
      <c r="B134" s="55"/>
      <c r="C134" s="1033"/>
      <c r="D134" s="1033"/>
      <c r="E134" s="1033"/>
      <c r="F134" s="1033"/>
      <c r="G134" s="1033"/>
      <c r="H134" s="1033"/>
      <c r="I134" s="1033"/>
      <c r="J134" s="1033"/>
      <c r="K134" s="1033"/>
      <c r="L134" s="1033"/>
      <c r="M134" s="1033"/>
      <c r="N134" s="1033"/>
    </row>
    <row r="135" spans="1:14" ht="15" customHeight="1" x14ac:dyDescent="0.3">
      <c r="A135" s="54"/>
      <c r="B135" s="55"/>
      <c r="C135" s="1033"/>
      <c r="D135" s="1033"/>
      <c r="E135" s="1033"/>
      <c r="F135" s="1033"/>
      <c r="G135" s="1033"/>
      <c r="H135" s="1033"/>
      <c r="I135" s="1033"/>
      <c r="J135" s="1033"/>
      <c r="K135" s="1033"/>
      <c r="L135" s="1033"/>
      <c r="M135" s="1033"/>
      <c r="N135" s="1033"/>
    </row>
    <row r="136" spans="1:14" ht="15" customHeight="1" x14ac:dyDescent="0.3">
      <c r="A136" s="54"/>
      <c r="B136" s="55"/>
      <c r="C136" s="1033"/>
      <c r="D136" s="1033"/>
      <c r="E136" s="1033"/>
      <c r="F136" s="1033"/>
      <c r="G136" s="1033"/>
      <c r="H136" s="1033"/>
      <c r="I136" s="1033"/>
      <c r="J136" s="1033"/>
      <c r="K136" s="1033"/>
      <c r="L136" s="1033"/>
      <c r="M136" s="1033"/>
      <c r="N136" s="1033"/>
    </row>
    <row r="137" spans="1:14" ht="15" customHeight="1" x14ac:dyDescent="0.3">
      <c r="A137" s="54"/>
      <c r="B137" s="55"/>
      <c r="C137" s="1033"/>
      <c r="D137" s="1033"/>
      <c r="E137" s="1033"/>
      <c r="F137" s="1033"/>
      <c r="G137" s="1033"/>
      <c r="H137" s="1033"/>
      <c r="I137" s="1033"/>
      <c r="J137" s="1033"/>
      <c r="K137" s="1033"/>
      <c r="L137" s="1033"/>
      <c r="M137" s="1033"/>
      <c r="N137" s="1033"/>
    </row>
    <row r="138" spans="1:14" ht="15" customHeight="1" x14ac:dyDescent="0.3">
      <c r="A138" s="54"/>
      <c r="B138" s="55"/>
      <c r="C138" s="1033"/>
      <c r="D138" s="1033"/>
      <c r="E138" s="1033"/>
      <c r="F138" s="1033"/>
      <c r="G138" s="1033"/>
      <c r="H138" s="1033"/>
      <c r="I138" s="1033"/>
      <c r="J138" s="1033"/>
      <c r="K138" s="1033"/>
      <c r="L138" s="1033"/>
      <c r="M138" s="1033"/>
      <c r="N138" s="1033"/>
    </row>
    <row r="139" spans="1:14" ht="15" customHeight="1" x14ac:dyDescent="0.3">
      <c r="A139" s="54"/>
      <c r="B139" s="55"/>
      <c r="C139" s="1033"/>
      <c r="D139" s="1033"/>
      <c r="E139" s="1033"/>
      <c r="F139" s="1033"/>
      <c r="G139" s="1033"/>
      <c r="H139" s="1033"/>
      <c r="I139" s="1033"/>
      <c r="J139" s="1033"/>
      <c r="K139" s="1033"/>
      <c r="L139" s="1033"/>
      <c r="M139" s="1033"/>
      <c r="N139" s="1033"/>
    </row>
    <row r="140" spans="1:14" ht="15" customHeight="1" x14ac:dyDescent="0.3">
      <c r="A140" s="54"/>
      <c r="B140" s="55"/>
      <c r="C140" s="1033"/>
      <c r="D140" s="1033"/>
      <c r="E140" s="1033"/>
      <c r="F140" s="1033"/>
      <c r="G140" s="1033"/>
      <c r="H140" s="1033"/>
      <c r="I140" s="1033"/>
      <c r="J140" s="1033"/>
      <c r="K140" s="1033"/>
      <c r="L140" s="1033"/>
      <c r="M140" s="1033"/>
      <c r="N140" s="1033"/>
    </row>
    <row r="141" spans="1:14" ht="15" customHeight="1" x14ac:dyDescent="0.3">
      <c r="A141" s="54"/>
      <c r="B141" s="55"/>
      <c r="C141" s="1033"/>
      <c r="D141" s="1033"/>
      <c r="E141" s="1033"/>
      <c r="F141" s="1033"/>
      <c r="G141" s="1033"/>
      <c r="H141" s="1033"/>
      <c r="I141" s="1033"/>
      <c r="J141" s="1033"/>
      <c r="K141" s="1033"/>
      <c r="L141" s="1033"/>
      <c r="M141" s="1033"/>
      <c r="N141" s="1033"/>
    </row>
    <row r="142" spans="1:14" ht="15" customHeight="1" x14ac:dyDescent="0.3">
      <c r="A142" s="54"/>
      <c r="B142" s="55"/>
      <c r="C142" s="1033"/>
      <c r="D142" s="1033"/>
      <c r="E142" s="1033"/>
      <c r="F142" s="1033"/>
      <c r="G142" s="1033"/>
      <c r="H142" s="1033"/>
      <c r="I142" s="1033"/>
      <c r="J142" s="1033"/>
      <c r="K142" s="1033"/>
      <c r="L142" s="1033"/>
      <c r="M142" s="1033"/>
      <c r="N142" s="1033"/>
    </row>
    <row r="143" spans="1:14" ht="15" customHeight="1" x14ac:dyDescent="0.3">
      <c r="A143" s="54"/>
      <c r="B143" s="55"/>
      <c r="C143" s="1033"/>
      <c r="D143" s="1033"/>
      <c r="E143" s="1033"/>
      <c r="F143" s="1033"/>
      <c r="G143" s="1033"/>
      <c r="H143" s="1033"/>
      <c r="I143" s="1033"/>
      <c r="J143" s="1033"/>
      <c r="K143" s="1033"/>
      <c r="L143" s="1033"/>
      <c r="M143" s="1033"/>
      <c r="N143" s="1033"/>
    </row>
    <row r="144" spans="1:14" ht="15" customHeight="1" x14ac:dyDescent="0.3">
      <c r="A144" s="54"/>
      <c r="B144" s="55"/>
      <c r="C144" s="1033"/>
      <c r="D144" s="1033"/>
      <c r="E144" s="1033"/>
      <c r="F144" s="1033"/>
      <c r="G144" s="1033"/>
      <c r="H144" s="1033"/>
      <c r="I144" s="1033"/>
      <c r="J144" s="1033"/>
      <c r="K144" s="1033"/>
      <c r="L144" s="1033"/>
      <c r="M144" s="1033"/>
      <c r="N144" s="1033"/>
    </row>
    <row r="145" spans="1:14" ht="15" customHeight="1" x14ac:dyDescent="0.3">
      <c r="A145" s="54"/>
      <c r="B145" s="55"/>
      <c r="C145" s="1033"/>
      <c r="D145" s="1033"/>
      <c r="E145" s="1033"/>
      <c r="F145" s="1033"/>
      <c r="G145" s="1033"/>
      <c r="H145" s="1033"/>
      <c r="I145" s="1033"/>
      <c r="J145" s="1033"/>
      <c r="K145" s="1033"/>
      <c r="L145" s="1033"/>
      <c r="M145" s="1033"/>
      <c r="N145" s="1033"/>
    </row>
    <row r="146" spans="1:14" ht="15" customHeight="1" x14ac:dyDescent="0.3">
      <c r="A146" s="54"/>
      <c r="B146" s="55"/>
      <c r="C146" s="1033"/>
      <c r="D146" s="1033"/>
      <c r="E146" s="1033"/>
      <c r="F146" s="1033"/>
      <c r="G146" s="1033"/>
      <c r="H146" s="1033"/>
      <c r="I146" s="1033"/>
      <c r="J146" s="1033"/>
      <c r="K146" s="1033"/>
      <c r="L146" s="1033"/>
      <c r="M146" s="1033"/>
      <c r="N146" s="1033"/>
    </row>
    <row r="147" spans="1:14" ht="15" customHeight="1" x14ac:dyDescent="0.3">
      <c r="A147" s="54"/>
      <c r="B147" s="55"/>
      <c r="C147" s="1033"/>
      <c r="D147" s="1033"/>
      <c r="E147" s="1033"/>
      <c r="F147" s="1033"/>
      <c r="G147" s="1033"/>
      <c r="H147" s="1033"/>
      <c r="I147" s="1033"/>
      <c r="J147" s="1033"/>
      <c r="K147" s="1033"/>
      <c r="L147" s="1033"/>
      <c r="M147" s="1033"/>
      <c r="N147" s="1033"/>
    </row>
    <row r="148" spans="1:14" ht="15" customHeight="1" x14ac:dyDescent="0.3">
      <c r="E148" s="1033"/>
      <c r="F148" s="1033"/>
      <c r="G148" s="1033"/>
      <c r="H148" s="1033"/>
      <c r="I148" s="1033"/>
      <c r="J148" s="1033"/>
      <c r="K148" s="1033"/>
      <c r="L148" s="1033"/>
      <c r="M148" s="1033"/>
      <c r="N148" s="1033"/>
    </row>
    <row r="149" spans="1:14" ht="15" customHeight="1" x14ac:dyDescent="0.3">
      <c r="G149" s="1033"/>
      <c r="H149" s="1033"/>
      <c r="I149" s="1033"/>
      <c r="J149" s="1033"/>
      <c r="K149" s="1033"/>
      <c r="L149" s="1033"/>
      <c r="M149" s="1033"/>
      <c r="N149" s="1033"/>
    </row>
    <row r="150" spans="1:14" ht="15" customHeight="1" x14ac:dyDescent="0.3">
      <c r="G150" s="1033"/>
      <c r="H150" s="1033"/>
      <c r="I150" s="1033"/>
      <c r="J150" s="1033"/>
      <c r="K150" s="1033"/>
      <c r="L150" s="1033"/>
      <c r="M150" s="1033"/>
      <c r="N150" s="1033"/>
    </row>
    <row r="151" spans="1:14" ht="15.75" customHeight="1" x14ac:dyDescent="0.3">
      <c r="G151" s="1033"/>
      <c r="H151" s="1033"/>
      <c r="I151" s="1033"/>
      <c r="J151" s="1033"/>
      <c r="K151" s="1033"/>
      <c r="L151" s="1033"/>
      <c r="M151" s="1033"/>
      <c r="N151" s="1033"/>
    </row>
    <row r="154" spans="1:14" x14ac:dyDescent="0.3">
      <c r="A154" s="1034">
        <v>20</v>
      </c>
      <c r="B154" s="1035">
        <v>20</v>
      </c>
      <c r="C154" s="1806" t="s">
        <v>2226</v>
      </c>
      <c r="D154" s="1744">
        <v>30</v>
      </c>
    </row>
    <row r="155" spans="1:14" x14ac:dyDescent="0.3">
      <c r="A155" s="1034">
        <v>30</v>
      </c>
      <c r="B155" s="1035">
        <v>30</v>
      </c>
      <c r="C155" s="1806" t="s">
        <v>2227</v>
      </c>
      <c r="D155" s="1038" t="s">
        <v>507</v>
      </c>
    </row>
    <row r="156" spans="1:14" x14ac:dyDescent="0.3">
      <c r="A156" s="1034">
        <v>40</v>
      </c>
      <c r="B156" s="1035">
        <v>40</v>
      </c>
      <c r="C156" s="1038" t="s">
        <v>513</v>
      </c>
    </row>
    <row r="157" spans="1:14" x14ac:dyDescent="0.3">
      <c r="A157" s="1034">
        <v>50</v>
      </c>
      <c r="B157" s="1035">
        <v>50</v>
      </c>
      <c r="C157" s="1038" t="s">
        <v>515</v>
      </c>
      <c r="D157" s="1036"/>
    </row>
    <row r="158" spans="1:14" x14ac:dyDescent="0.3">
      <c r="A158" s="1034">
        <v>60</v>
      </c>
      <c r="B158" s="1035">
        <v>60</v>
      </c>
      <c r="C158" s="1038" t="s">
        <v>518</v>
      </c>
      <c r="D158" s="1036"/>
      <c r="E158" s="1037">
        <v>0</v>
      </c>
      <c r="F158" s="1038">
        <v>1</v>
      </c>
    </row>
    <row r="159" spans="1:14" x14ac:dyDescent="0.3">
      <c r="A159" s="1034">
        <v>70</v>
      </c>
      <c r="B159" s="1035">
        <v>70</v>
      </c>
      <c r="C159" s="1038" t="s">
        <v>521</v>
      </c>
      <c r="E159" s="1039">
        <v>1</v>
      </c>
      <c r="F159" s="1038">
        <v>1.5</v>
      </c>
    </row>
    <row r="160" spans="1:14" x14ac:dyDescent="0.3">
      <c r="A160" s="1034">
        <v>80</v>
      </c>
      <c r="B160" s="1035">
        <v>80</v>
      </c>
      <c r="C160" s="1038" t="s">
        <v>507</v>
      </c>
      <c r="E160" s="1039">
        <v>2</v>
      </c>
      <c r="F160" s="1038">
        <v>2</v>
      </c>
    </row>
    <row r="161" spans="1:7" x14ac:dyDescent="0.3">
      <c r="A161" s="1743" t="s">
        <v>521</v>
      </c>
      <c r="B161" s="1743" t="s">
        <v>521</v>
      </c>
      <c r="E161" s="1039">
        <v>3</v>
      </c>
      <c r="F161" s="1038">
        <v>2.5</v>
      </c>
      <c r="G161" s="1038"/>
    </row>
    <row r="162" spans="1:7" x14ac:dyDescent="0.3">
      <c r="A162" s="1743" t="s">
        <v>507</v>
      </c>
      <c r="B162" s="1743" t="s">
        <v>507</v>
      </c>
      <c r="D162" s="1036"/>
      <c r="E162" s="1039">
        <v>4</v>
      </c>
      <c r="F162" s="1038">
        <v>3</v>
      </c>
      <c r="G162" s="1038"/>
    </row>
    <row r="163" spans="1:7" x14ac:dyDescent="0.3">
      <c r="D163" s="1038"/>
      <c r="E163" s="1039">
        <v>5</v>
      </c>
      <c r="F163" s="1038">
        <v>3.5</v>
      </c>
      <c r="G163" s="1038"/>
    </row>
    <row r="164" spans="1:7" x14ac:dyDescent="0.3">
      <c r="A164" s="258"/>
      <c r="B164" s="258"/>
      <c r="C164" s="258"/>
      <c r="D164" s="258"/>
      <c r="E164" s="258"/>
      <c r="F164" s="1038">
        <v>4</v>
      </c>
      <c r="G164" s="1038"/>
    </row>
    <row r="165" spans="1:7" x14ac:dyDescent="0.3">
      <c r="A165" s="258"/>
      <c r="B165" s="258"/>
      <c r="C165" s="258"/>
      <c r="D165" s="258"/>
      <c r="E165" s="258"/>
      <c r="F165" s="258"/>
      <c r="G165" s="1038"/>
    </row>
    <row r="166" spans="1:7" x14ac:dyDescent="0.3">
      <c r="A166" s="258"/>
      <c r="B166" s="258"/>
      <c r="C166" s="258"/>
      <c r="D166" s="258"/>
      <c r="E166" s="258"/>
      <c r="F166" s="258"/>
      <c r="G166" s="1039"/>
    </row>
    <row r="167" spans="1:7" x14ac:dyDescent="0.3">
      <c r="A167" s="258" t="s">
        <v>530</v>
      </c>
      <c r="B167" s="258"/>
      <c r="C167" s="258"/>
      <c r="D167" s="258"/>
      <c r="E167" s="258"/>
      <c r="F167" s="258"/>
      <c r="G167" s="1040"/>
    </row>
    <row r="168" spans="1:7" x14ac:dyDescent="0.3">
      <c r="A168" s="258"/>
      <c r="B168" s="258"/>
      <c r="C168" s="258"/>
      <c r="D168" s="258"/>
      <c r="E168" s="258"/>
      <c r="F168" s="258"/>
      <c r="G168" s="258"/>
    </row>
    <row r="169" spans="1:7" x14ac:dyDescent="0.3">
      <c r="A169" s="258" t="s">
        <v>531</v>
      </c>
      <c r="B169" s="258"/>
      <c r="C169" s="258"/>
      <c r="D169" s="258"/>
      <c r="E169" s="258"/>
      <c r="F169" s="258"/>
      <c r="G169" s="258"/>
    </row>
    <row r="170" spans="1:7" x14ac:dyDescent="0.3">
      <c r="A170" s="258" t="s">
        <v>532</v>
      </c>
      <c r="B170" s="258"/>
      <c r="C170" s="258"/>
      <c r="D170" s="258"/>
      <c r="E170" s="258"/>
      <c r="F170" s="258"/>
      <c r="G170" s="258"/>
    </row>
    <row r="171" spans="1:7" x14ac:dyDescent="0.3">
      <c r="A171" s="258" t="s">
        <v>533</v>
      </c>
      <c r="B171" s="258"/>
      <c r="C171" s="258"/>
      <c r="D171" s="258"/>
      <c r="E171" s="258"/>
      <c r="F171" s="258"/>
      <c r="G171" s="258"/>
    </row>
    <row r="172" spans="1:7" x14ac:dyDescent="0.3">
      <c r="A172" s="258" t="s">
        <v>534</v>
      </c>
      <c r="B172" s="258"/>
      <c r="C172" s="258"/>
      <c r="D172" s="258"/>
      <c r="E172" s="258"/>
      <c r="F172" s="258"/>
      <c r="G172" s="258"/>
    </row>
    <row r="173" spans="1:7" x14ac:dyDescent="0.3">
      <c r="A173" s="258" t="s">
        <v>535</v>
      </c>
      <c r="B173" s="258"/>
      <c r="C173" s="258"/>
      <c r="D173" s="258"/>
      <c r="E173" s="258"/>
      <c r="F173" s="258"/>
      <c r="G173" s="258"/>
    </row>
    <row r="174" spans="1:7" x14ac:dyDescent="0.3">
      <c r="A174" s="258" t="s">
        <v>1401</v>
      </c>
      <c r="G174" s="258"/>
    </row>
    <row r="175" spans="1:7" x14ac:dyDescent="0.3">
      <c r="G175" s="258"/>
    </row>
    <row r="176" spans="1:7" x14ac:dyDescent="0.3">
      <c r="G176" s="258"/>
    </row>
  </sheetData>
  <sheetProtection password="8E37" sheet="1" formatCells="0"/>
  <mergeCells count="65">
    <mergeCell ref="U2:AC3"/>
    <mergeCell ref="L119:M119"/>
    <mergeCell ref="C114:D114"/>
    <mergeCell ref="O9:S9"/>
    <mergeCell ref="E111:F111"/>
    <mergeCell ref="K114:N117"/>
    <mergeCell ref="L96:N101"/>
    <mergeCell ref="C83:E83"/>
    <mergeCell ref="J56:M56"/>
    <mergeCell ref="J57:M57"/>
    <mergeCell ref="J58:M58"/>
    <mergeCell ref="D60:M60"/>
    <mergeCell ref="D63:M63"/>
    <mergeCell ref="C111:D111"/>
    <mergeCell ref="D64:M64"/>
    <mergeCell ref="A1:N2"/>
    <mergeCell ref="L3:M3"/>
    <mergeCell ref="A7:E7"/>
    <mergeCell ref="A3:I4"/>
    <mergeCell ref="A5:I6"/>
    <mergeCell ref="J4:M6"/>
    <mergeCell ref="J7:K7"/>
    <mergeCell ref="G122:H122"/>
    <mergeCell ref="E119:F119"/>
    <mergeCell ref="C112:D112"/>
    <mergeCell ref="E112:F112"/>
    <mergeCell ref="G115:I115"/>
    <mergeCell ref="G117:I117"/>
    <mergeCell ref="G114:I114"/>
    <mergeCell ref="G116:I116"/>
    <mergeCell ref="E114:F114"/>
    <mergeCell ref="C113:D113"/>
    <mergeCell ref="E113:F113"/>
    <mergeCell ref="A84:B88"/>
    <mergeCell ref="U26:U31"/>
    <mergeCell ref="W26:W31"/>
    <mergeCell ref="U32:W32"/>
    <mergeCell ref="A113:B113"/>
    <mergeCell ref="A111:B112"/>
    <mergeCell ref="A79:B79"/>
    <mergeCell ref="I66:K66"/>
    <mergeCell ref="A96:B101"/>
    <mergeCell ref="I75:J75"/>
    <mergeCell ref="I79:J79"/>
    <mergeCell ref="A80:B80"/>
    <mergeCell ref="I76:J76"/>
    <mergeCell ref="I83:J92"/>
    <mergeCell ref="A76:B76"/>
    <mergeCell ref="D55:E55"/>
    <mergeCell ref="Y26:AC32"/>
    <mergeCell ref="AC14:AC15"/>
    <mergeCell ref="V14:AB14"/>
    <mergeCell ref="V26:V31"/>
    <mergeCell ref="A68:N69"/>
    <mergeCell ref="V16:AB16"/>
    <mergeCell ref="G55:I55"/>
    <mergeCell ref="Z9:Z10"/>
    <mergeCell ref="U11:U12"/>
    <mergeCell ref="V11:V12"/>
    <mergeCell ref="W11:Z13"/>
    <mergeCell ref="U4:AC7"/>
    <mergeCell ref="W8:Y8"/>
    <mergeCell ref="W9:Y10"/>
    <mergeCell ref="U9:U10"/>
    <mergeCell ref="V9:V10"/>
  </mergeCells>
  <phoneticPr fontId="71" type="noConversion"/>
  <conditionalFormatting sqref="J56:M58">
    <cfRule type="cellIs" dxfId="2" priority="7" stopIfTrue="1" operator="equal">
      <formula>"describe source"</formula>
    </cfRule>
  </conditionalFormatting>
  <dataValidations xWindow="1343" yWindow="375" count="13">
    <dataValidation type="list" allowBlank="1" showInputMessage="1" showErrorMessage="1" sqref="C112:F112 G115:I115">
      <formula1>$A$121:$A$123</formula1>
    </dataValidation>
    <dataValidation type="list" allowBlank="1" showInputMessage="1" showErrorMessage="1" sqref="J7">
      <formula1>$A$168:$A$174</formula1>
    </dataValidation>
    <dataValidation type="list" allowBlank="1" showInputMessage="1" showErrorMessage="1" sqref="B10">
      <formula1>$C$153:$C$160</formula1>
    </dataValidation>
    <dataValidation allowBlank="1" showInputMessage="1" showErrorMessage="1" prompt="Required for 9% HTC Only " sqref="Z9:Z10"/>
    <dataValidation type="list" allowBlank="1" showInputMessage="1" showErrorMessage="1" sqref="C10:C54">
      <formula1>$D$154:$D$155</formula1>
    </dataValidation>
    <dataValidation type="list" allowBlank="1" showInputMessage="1" showErrorMessage="1" sqref="G10:G54">
      <formula1>$E$157:$E$163</formula1>
    </dataValidation>
    <dataValidation type="list" allowBlank="1" showInputMessage="1" showErrorMessage="1" sqref="H10:H54">
      <formula1>$F$157:$F$164</formula1>
    </dataValidation>
    <dataValidation errorStyle="warning" allowBlank="1" showInputMessage="1" showErrorMessage="1" error="DOES NOT MEET MINIMUM UNIT SIZE" sqref="I10:I54"/>
    <dataValidation type="list" allowBlank="1" showInputMessage="1" showErrorMessage="1" sqref="A10:A54">
      <formula1>$A$153:$A$162</formula1>
    </dataValidation>
    <dataValidation type="list" allowBlank="1" showInputMessage="1" showErrorMessage="1" sqref="D10:D54">
      <formula1>$B$153:$B$162</formula1>
    </dataValidation>
    <dataValidation type="list" allowBlank="1" showInputMessage="1" showErrorMessage="1" sqref="B11:B54">
      <formula1>$C$153:$C$159</formula1>
    </dataValidation>
    <dataValidation type="whole" operator="greaterThanOrEqual" allowBlank="1" showInputMessage="1" showErrorMessage="1" promptTitle="Entry Required" prompt="A number must be entered here, even if it is zero." sqref="Z8">
      <formula1>0</formula1>
    </dataValidation>
    <dataValidation allowBlank="1" showInputMessage="1" showErrorMessage="1" prompt="Required for 9% HTC Only" sqref="V8"/>
  </dataValidations>
  <pageMargins left="0.5" right="0" top="0.25" bottom="0.25" header="0.3" footer="0.3"/>
  <pageSetup scale="75" orientation="portrait" r:id="rId1"/>
  <headerFooter>
    <oddFooter>&amp;R&amp;D</oddFooter>
  </headerFooter>
  <rowBreaks count="1" manualBreakCount="1">
    <brk id="66"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AQ148"/>
  <sheetViews>
    <sheetView showGridLines="0" zoomScaleNormal="100" workbookViewId="0">
      <selection sqref="A1:L2"/>
    </sheetView>
  </sheetViews>
  <sheetFormatPr defaultColWidth="9.109375" defaultRowHeight="14.4" x14ac:dyDescent="0.3"/>
  <cols>
    <col min="1" max="1" width="19.109375" style="952" customWidth="1"/>
    <col min="2" max="2" width="9.44140625" style="952" customWidth="1"/>
    <col min="3" max="3" width="12.109375" style="952" customWidth="1"/>
    <col min="4" max="8" width="8.88671875" style="952" customWidth="1"/>
    <col min="9" max="10" width="11" style="952" customWidth="1"/>
    <col min="11" max="11" width="9.109375" style="952"/>
    <col min="12" max="12" width="4.33203125" style="952" customWidth="1"/>
    <col min="13" max="16" width="9.109375" style="299" hidden="1" customWidth="1"/>
    <col min="17" max="43" width="9.109375" style="299"/>
    <col min="44" max="16384" width="9.109375" style="952"/>
  </cols>
  <sheetData>
    <row r="1" spans="1:43" ht="15" customHeight="1" x14ac:dyDescent="0.3">
      <c r="A1" s="2801" t="s">
        <v>1354</v>
      </c>
      <c r="B1" s="2802"/>
      <c r="C1" s="2802"/>
      <c r="D1" s="2802"/>
      <c r="E1" s="2802"/>
      <c r="F1" s="2802"/>
      <c r="G1" s="2802"/>
      <c r="H1" s="2802"/>
      <c r="I1" s="2802"/>
      <c r="J1" s="2802"/>
      <c r="K1" s="2802"/>
      <c r="L1" s="2803"/>
    </row>
    <row r="2" spans="1:43" ht="15.75" customHeight="1" thickBot="1" x14ac:dyDescent="0.35">
      <c r="A2" s="2804"/>
      <c r="B2" s="2805"/>
      <c r="C2" s="2805"/>
      <c r="D2" s="2805"/>
      <c r="E2" s="2805"/>
      <c r="F2" s="2805"/>
      <c r="G2" s="2805"/>
      <c r="H2" s="2805"/>
      <c r="I2" s="2805"/>
      <c r="J2" s="2805"/>
      <c r="K2" s="2805"/>
      <c r="L2" s="2806"/>
    </row>
    <row r="3" spans="1:43" ht="7.5" customHeight="1" x14ac:dyDescent="0.3">
      <c r="A3" s="299"/>
      <c r="B3" s="299"/>
      <c r="C3" s="299"/>
      <c r="D3" s="299"/>
      <c r="E3" s="299"/>
      <c r="F3" s="299"/>
      <c r="G3" s="299"/>
      <c r="H3" s="299"/>
      <c r="I3" s="299"/>
      <c r="J3" s="299"/>
      <c r="K3" s="299"/>
      <c r="L3" s="299"/>
    </row>
    <row r="4" spans="1:43" ht="15" customHeight="1" x14ac:dyDescent="0.3">
      <c r="A4" s="2894" t="s">
        <v>2271</v>
      </c>
      <c r="B4" s="2894"/>
      <c r="C4" s="2894"/>
      <c r="D4" s="2894"/>
      <c r="E4" s="2894"/>
      <c r="F4" s="2894"/>
      <c r="G4" s="2894"/>
      <c r="H4" s="2894"/>
      <c r="I4" s="2894"/>
      <c r="J4" s="2894"/>
      <c r="K4" s="2894"/>
      <c r="L4" s="2894"/>
    </row>
    <row r="5" spans="1:43" x14ac:dyDescent="0.3">
      <c r="A5" s="2894"/>
      <c r="B5" s="2894"/>
      <c r="C5" s="2894"/>
      <c r="D5" s="2894"/>
      <c r="E5" s="2894"/>
      <c r="F5" s="2894"/>
      <c r="G5" s="2894"/>
      <c r="H5" s="2894"/>
      <c r="I5" s="2894"/>
      <c r="J5" s="2894"/>
      <c r="K5" s="2894"/>
      <c r="L5" s="2894"/>
    </row>
    <row r="6" spans="1:43" x14ac:dyDescent="0.3">
      <c r="A6" s="2894"/>
      <c r="B6" s="2894"/>
      <c r="C6" s="2894"/>
      <c r="D6" s="2894"/>
      <c r="E6" s="2894"/>
      <c r="F6" s="2894"/>
      <c r="G6" s="2894"/>
      <c r="H6" s="2894"/>
      <c r="I6" s="2894"/>
      <c r="J6" s="2894"/>
      <c r="K6" s="2894"/>
      <c r="L6" s="2894"/>
    </row>
    <row r="7" spans="1:43" s="1200" customFormat="1" x14ac:dyDescent="0.3">
      <c r="A7" s="2894"/>
      <c r="B7" s="2894"/>
      <c r="C7" s="2894"/>
      <c r="D7" s="2894"/>
      <c r="E7" s="2894"/>
      <c r="F7" s="2894"/>
      <c r="G7" s="2894"/>
      <c r="H7" s="2894"/>
      <c r="I7" s="2894"/>
      <c r="J7" s="2894"/>
      <c r="K7" s="2894"/>
      <c r="L7" s="2894"/>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row>
    <row r="8" spans="1:43" s="1447" customFormat="1" ht="3.75" customHeight="1" x14ac:dyDescent="0.3">
      <c r="A8" s="1643"/>
      <c r="B8" s="1643"/>
      <c r="C8" s="1643"/>
      <c r="D8" s="1643"/>
      <c r="E8" s="1643"/>
      <c r="F8" s="1643"/>
      <c r="G8" s="1643"/>
      <c r="H8" s="1643"/>
      <c r="I8" s="1643"/>
      <c r="J8" s="1643"/>
      <c r="K8" s="1643"/>
      <c r="L8" s="1643"/>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row>
    <row r="9" spans="1:43" ht="15" customHeight="1" x14ac:dyDescent="0.3">
      <c r="A9" s="2874" t="s">
        <v>1724</v>
      </c>
      <c r="B9" s="2874"/>
      <c r="C9" s="2874"/>
      <c r="D9" s="2874"/>
      <c r="E9" s="2874"/>
      <c r="F9" s="2874"/>
      <c r="G9" s="2874"/>
      <c r="H9" s="2874"/>
      <c r="I9" s="2874"/>
      <c r="J9" s="2874"/>
      <c r="K9" s="2874"/>
      <c r="L9" s="2874"/>
    </row>
    <row r="10" spans="1:43" x14ac:dyDescent="0.3">
      <c r="A10" s="2874"/>
      <c r="B10" s="2874"/>
      <c r="C10" s="2874"/>
      <c r="D10" s="2874"/>
      <c r="E10" s="2874"/>
      <c r="F10" s="2874"/>
      <c r="G10" s="2874"/>
      <c r="H10" s="2874"/>
      <c r="I10" s="2874"/>
      <c r="J10" s="2874"/>
      <c r="K10" s="2874"/>
      <c r="L10" s="2874"/>
    </row>
    <row r="11" spans="1:43" x14ac:dyDescent="0.3">
      <c r="A11" s="299"/>
      <c r="B11" s="299"/>
      <c r="C11" s="299"/>
      <c r="D11" s="299"/>
      <c r="E11" s="299"/>
      <c r="F11" s="299"/>
      <c r="G11" s="299"/>
      <c r="H11" s="299"/>
      <c r="I11" s="299"/>
      <c r="J11" s="299"/>
      <c r="K11" s="299"/>
      <c r="L11" s="299"/>
    </row>
    <row r="12" spans="1:43" s="1447" customFormat="1" ht="32.25" customHeight="1" x14ac:dyDescent="0.3">
      <c r="A12" s="966" t="s">
        <v>445</v>
      </c>
      <c r="B12" s="1642" t="s">
        <v>446</v>
      </c>
      <c r="C12" s="968" t="s">
        <v>447</v>
      </c>
      <c r="D12" s="966" t="s">
        <v>448</v>
      </c>
      <c r="E12" s="966" t="s">
        <v>449</v>
      </c>
      <c r="F12" s="966" t="s">
        <v>450</v>
      </c>
      <c r="G12" s="966" t="s">
        <v>451</v>
      </c>
      <c r="H12" s="966" t="s">
        <v>452</v>
      </c>
      <c r="I12" s="2873" t="s">
        <v>453</v>
      </c>
      <c r="J12" s="2873"/>
      <c r="K12" s="2873"/>
      <c r="L12" s="300"/>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row>
    <row r="13" spans="1:43" ht="16.5" customHeight="1" x14ac:dyDescent="0.3">
      <c r="A13" s="969" t="s">
        <v>454</v>
      </c>
      <c r="B13" s="183" t="s">
        <v>461</v>
      </c>
      <c r="C13" s="183"/>
      <c r="D13" s="1881"/>
      <c r="E13" s="1652"/>
      <c r="F13" s="1652"/>
      <c r="G13" s="1652"/>
      <c r="H13" s="1652"/>
      <c r="I13" s="4007"/>
      <c r="J13" s="4007"/>
      <c r="K13" s="4007"/>
      <c r="L13" s="300"/>
    </row>
    <row r="14" spans="1:43" ht="16.5" customHeight="1" x14ac:dyDescent="0.3">
      <c r="A14" s="969" t="s">
        <v>455</v>
      </c>
      <c r="B14" s="183" t="s">
        <v>461</v>
      </c>
      <c r="C14" s="183"/>
      <c r="D14" s="1882"/>
      <c r="E14" s="1653"/>
      <c r="F14" s="1653"/>
      <c r="G14" s="1653"/>
      <c r="H14" s="1653"/>
      <c r="I14" s="4007"/>
      <c r="J14" s="4007"/>
      <c r="K14" s="4007"/>
      <c r="L14" s="300"/>
    </row>
    <row r="15" spans="1:43" s="1447" customFormat="1" ht="16.5" customHeight="1" x14ac:dyDescent="0.3">
      <c r="A15" s="969" t="s">
        <v>456</v>
      </c>
      <c r="B15" s="183" t="s">
        <v>461</v>
      </c>
      <c r="C15" s="216"/>
      <c r="D15" s="1882"/>
      <c r="E15" s="1653"/>
      <c r="F15" s="1653"/>
      <c r="G15" s="1653"/>
      <c r="H15" s="1653"/>
      <c r="I15" s="4007"/>
      <c r="J15" s="4007"/>
      <c r="K15" s="4007"/>
      <c r="L15" s="300"/>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c r="AJ15" s="299"/>
      <c r="AK15" s="299"/>
      <c r="AL15" s="299"/>
      <c r="AM15" s="299"/>
      <c r="AN15" s="299"/>
      <c r="AO15" s="299"/>
      <c r="AP15" s="299"/>
      <c r="AQ15" s="299"/>
    </row>
    <row r="16" spans="1:43" ht="16.5" customHeight="1" x14ac:dyDescent="0.3">
      <c r="A16" s="969" t="s">
        <v>457</v>
      </c>
      <c r="B16" s="183" t="s">
        <v>461</v>
      </c>
      <c r="C16" s="183"/>
      <c r="D16" s="1882"/>
      <c r="E16" s="1653"/>
      <c r="F16" s="1653"/>
      <c r="G16" s="1653"/>
      <c r="H16" s="1653"/>
      <c r="I16" s="4007"/>
      <c r="J16" s="4007"/>
      <c r="K16" s="4007"/>
      <c r="L16" s="300"/>
    </row>
    <row r="17" spans="1:17" ht="16.5" customHeight="1" x14ac:dyDescent="0.3">
      <c r="A17" s="969" t="s">
        <v>458</v>
      </c>
      <c r="B17" s="183" t="s">
        <v>461</v>
      </c>
      <c r="C17" s="183"/>
      <c r="D17" s="1882"/>
      <c r="E17" s="1653"/>
      <c r="F17" s="1653"/>
      <c r="G17" s="1653"/>
      <c r="H17" s="1653"/>
      <c r="I17" s="4007"/>
      <c r="J17" s="4007"/>
      <c r="K17" s="4007"/>
      <c r="L17" s="300"/>
    </row>
    <row r="18" spans="1:17" ht="16.5" customHeight="1" x14ac:dyDescent="0.3">
      <c r="A18" s="969" t="s">
        <v>459</v>
      </c>
      <c r="B18" s="183" t="s">
        <v>462</v>
      </c>
      <c r="C18" s="216"/>
      <c r="D18" s="1882"/>
      <c r="E18" s="1653"/>
      <c r="F18" s="1653"/>
      <c r="G18" s="1653"/>
      <c r="H18" s="1653"/>
      <c r="I18" s="4007"/>
      <c r="J18" s="4007"/>
      <c r="K18" s="4007"/>
      <c r="L18" s="300"/>
    </row>
    <row r="19" spans="1:17" ht="16.5" customHeight="1" x14ac:dyDescent="0.3">
      <c r="A19" s="969" t="s">
        <v>460</v>
      </c>
      <c r="B19" s="183" t="s">
        <v>462</v>
      </c>
      <c r="C19" s="216"/>
      <c r="D19" s="1882"/>
      <c r="E19" s="1653"/>
      <c r="F19" s="1653"/>
      <c r="G19" s="1653"/>
      <c r="H19" s="1653"/>
      <c r="I19" s="4007"/>
      <c r="J19" s="4007"/>
      <c r="K19" s="4007"/>
      <c r="L19" s="300"/>
      <c r="M19" s="1041" t="s">
        <v>1263</v>
      </c>
      <c r="N19" s="1041"/>
    </row>
    <row r="20" spans="1:17" ht="16.5" customHeight="1" x14ac:dyDescent="0.3">
      <c r="A20" s="969" t="s">
        <v>236</v>
      </c>
      <c r="B20" s="183" t="s">
        <v>462</v>
      </c>
      <c r="C20" s="216"/>
      <c r="D20" s="1882"/>
      <c r="E20" s="1653"/>
      <c r="F20" s="1653"/>
      <c r="G20" s="1653"/>
      <c r="H20" s="1653"/>
      <c r="I20" s="4007"/>
      <c r="J20" s="4007"/>
      <c r="K20" s="4007"/>
      <c r="L20" s="300"/>
      <c r="M20" s="329">
        <f>IF(B20="tenant", 1, IF(B20="landlord", 2, 0))</f>
        <v>2</v>
      </c>
      <c r="N20" s="329">
        <f>IF(C20="electric", 1, IF(C20="natural gas", 2, IF(C20="propane", 3, IF(C20="oil", 4, IF(C20="other",5, 0)))))</f>
        <v>0</v>
      </c>
      <c r="P20" s="301" t="s">
        <v>461</v>
      </c>
      <c r="Q20" s="301"/>
    </row>
    <row r="21" spans="1:17" ht="16.5" customHeight="1" x14ac:dyDescent="0.3">
      <c r="A21" s="969" t="s">
        <v>1287</v>
      </c>
      <c r="B21" s="183" t="s">
        <v>461</v>
      </c>
      <c r="C21" s="183"/>
      <c r="D21" s="1882"/>
      <c r="E21" s="1653"/>
      <c r="F21" s="1653"/>
      <c r="G21" s="1653"/>
      <c r="H21" s="1653"/>
      <c r="I21" s="4007"/>
      <c r="J21" s="4007"/>
      <c r="K21" s="4007"/>
      <c r="L21" s="300"/>
      <c r="M21" s="329">
        <f t="shared" ref="M21:M29" si="0">IF(B21="tenant", 1, IF(B21="landlord", 2, 0))</f>
        <v>1</v>
      </c>
      <c r="N21" s="329">
        <f>IF(C21="electric", 1, IF(C21="natural gas", 2, IF(C21="propane", 3, IF(C21="oil", 4, IF(C21="other",5, 0)))))</f>
        <v>0</v>
      </c>
      <c r="P21" s="301" t="s">
        <v>462</v>
      </c>
      <c r="Q21" s="301"/>
    </row>
    <row r="22" spans="1:17" ht="16.5" customHeight="1" x14ac:dyDescent="0.3">
      <c r="A22" s="969" t="s">
        <v>198</v>
      </c>
      <c r="B22" s="183" t="s">
        <v>461</v>
      </c>
      <c r="C22" s="183"/>
      <c r="D22" s="1882"/>
      <c r="E22" s="1653"/>
      <c r="F22" s="1653"/>
      <c r="G22" s="1653"/>
      <c r="H22" s="1653"/>
      <c r="I22" s="4007"/>
      <c r="J22" s="4007"/>
      <c r="K22" s="4007"/>
      <c r="L22" s="300"/>
      <c r="M22" s="329">
        <f t="shared" si="0"/>
        <v>1</v>
      </c>
      <c r="N22" s="329"/>
    </row>
    <row r="23" spans="1:17" x14ac:dyDescent="0.3">
      <c r="A23" s="694" t="s">
        <v>1288</v>
      </c>
      <c r="B23" s="2871"/>
      <c r="C23" s="2871"/>
      <c r="D23" s="1883">
        <f>ROUNDUP(SUMIF($B$13:$B$22,"tenant",D13:D22), 0)</f>
        <v>0</v>
      </c>
      <c r="E23" s="1883">
        <f>ROUNDUP(SUMIF($B$13:$B$22,"tenant",E13:E22), 0)</f>
        <v>0</v>
      </c>
      <c r="F23" s="1883">
        <f>ROUNDUP(SUMIF($B$13:$B$22,"tenant",F13:F22), 0)</f>
        <v>0</v>
      </c>
      <c r="G23" s="1883">
        <f>ROUNDUP(SUMIF($B$13:$B$22,"tenant",G13:G22), 0)</f>
        <v>0</v>
      </c>
      <c r="H23" s="1883">
        <f>ROUNDUP(SUMIF($B$13:$B$22,"tenant",H13:H22), 0)</f>
        <v>0</v>
      </c>
      <c r="I23" s="2872"/>
      <c r="J23" s="2872"/>
      <c r="K23" s="2872"/>
      <c r="L23" s="300"/>
      <c r="M23" s="329">
        <f t="shared" si="0"/>
        <v>0</v>
      </c>
      <c r="N23" s="329">
        <f>IF(C23="electric", 1, IF(C23="natural gas", 2, IF(C23="propane", 3, IF(C23="oil", 4, IF(C23="other",5, 0)))))</f>
        <v>0</v>
      </c>
    </row>
    <row r="24" spans="1:17" x14ac:dyDescent="0.3">
      <c r="A24" s="971"/>
      <c r="B24" s="972"/>
      <c r="C24" s="637"/>
      <c r="D24" s="973"/>
      <c r="E24" s="974"/>
      <c r="F24" s="974"/>
      <c r="G24" s="974"/>
      <c r="H24" s="974"/>
      <c r="I24" s="975"/>
      <c r="J24" s="976"/>
      <c r="K24" s="300"/>
      <c r="L24" s="300"/>
      <c r="M24" s="329">
        <f t="shared" si="0"/>
        <v>0</v>
      </c>
      <c r="N24" s="329">
        <f>IF(C24="electric", 1, IF(C24="natural gas", 2, IF(C24="propane", 3, IF(C24="oil", 4, IF(C24="other",5, 0)))))</f>
        <v>0</v>
      </c>
      <c r="P24" s="302" t="s">
        <v>234</v>
      </c>
      <c r="Q24" s="302"/>
    </row>
    <row r="25" spans="1:17" x14ac:dyDescent="0.3">
      <c r="A25" s="971"/>
      <c r="B25" s="972" t="s">
        <v>444</v>
      </c>
      <c r="C25" s="976"/>
      <c r="D25" s="976"/>
      <c r="E25" s="976"/>
      <c r="F25" s="976"/>
      <c r="G25" s="976"/>
      <c r="H25" s="976"/>
      <c r="I25" s="976"/>
      <c r="J25" s="976"/>
      <c r="K25" s="300"/>
      <c r="L25" s="300"/>
      <c r="M25" s="329">
        <f t="shared" si="0"/>
        <v>0</v>
      </c>
      <c r="N25" s="329"/>
      <c r="P25" s="302" t="s">
        <v>463</v>
      </c>
      <c r="Q25" s="302"/>
    </row>
    <row r="26" spans="1:17" x14ac:dyDescent="0.3">
      <c r="A26" s="971"/>
      <c r="B26" s="4006"/>
      <c r="C26" s="4006"/>
      <c r="D26" s="4006"/>
      <c r="E26" s="4006"/>
      <c r="F26" s="4006"/>
      <c r="G26" s="4006"/>
      <c r="H26" s="4006"/>
      <c r="I26" s="4006"/>
      <c r="J26" s="4006"/>
      <c r="K26" s="4006"/>
      <c r="L26" s="300"/>
      <c r="M26" s="329">
        <f t="shared" si="0"/>
        <v>0</v>
      </c>
      <c r="N26" s="329"/>
      <c r="P26" s="302" t="s">
        <v>1264</v>
      </c>
      <c r="Q26" s="302"/>
    </row>
    <row r="27" spans="1:17" x14ac:dyDescent="0.3">
      <c r="A27" s="971"/>
      <c r="B27" s="4006"/>
      <c r="C27" s="4006"/>
      <c r="D27" s="4006"/>
      <c r="E27" s="4006"/>
      <c r="F27" s="4006"/>
      <c r="G27" s="4006"/>
      <c r="H27" s="4006"/>
      <c r="I27" s="4006"/>
      <c r="J27" s="4006"/>
      <c r="K27" s="4006"/>
      <c r="L27" s="300"/>
      <c r="M27" s="329">
        <f t="shared" si="0"/>
        <v>0</v>
      </c>
      <c r="N27" s="329"/>
      <c r="P27" s="302" t="s">
        <v>464</v>
      </c>
      <c r="Q27" s="302"/>
    </row>
    <row r="28" spans="1:17" x14ac:dyDescent="0.3">
      <c r="A28" s="971"/>
      <c r="B28" s="4006"/>
      <c r="C28" s="4006"/>
      <c r="D28" s="4006"/>
      <c r="E28" s="4006"/>
      <c r="F28" s="4006"/>
      <c r="G28" s="4006"/>
      <c r="H28" s="4006"/>
      <c r="I28" s="4006"/>
      <c r="J28" s="4006"/>
      <c r="K28" s="4006"/>
      <c r="L28" s="300"/>
      <c r="M28" s="329">
        <f t="shared" si="0"/>
        <v>0</v>
      </c>
      <c r="N28" s="329">
        <f>IF(C28="electric", 1, IF(C28="natural gas", 2, IF(C28="propane", 3, IF(C28="oil", 4, IF(C28="other",5, 0)))))</f>
        <v>0</v>
      </c>
      <c r="P28" s="302" t="s">
        <v>198</v>
      </c>
      <c r="Q28" s="302"/>
    </row>
    <row r="29" spans="1:17" x14ac:dyDescent="0.3">
      <c r="A29" s="971"/>
      <c r="B29" s="4006"/>
      <c r="C29" s="4006"/>
      <c r="D29" s="4006"/>
      <c r="E29" s="4006"/>
      <c r="F29" s="4006"/>
      <c r="G29" s="4006"/>
      <c r="H29" s="4006"/>
      <c r="I29" s="4006"/>
      <c r="J29" s="4006"/>
      <c r="K29" s="4006"/>
      <c r="L29" s="300"/>
      <c r="M29" s="329">
        <f t="shared" si="0"/>
        <v>0</v>
      </c>
      <c r="N29" s="329">
        <f>IF(C29="electric", 1, IF(C29="natural gas", 2, IF(C29="propane", 3, IF(C29="oil", 4, IF(C29="other",5, 0)))))</f>
        <v>0</v>
      </c>
    </row>
    <row r="30" spans="1:17" x14ac:dyDescent="0.3">
      <c r="A30" s="971"/>
      <c r="B30" s="4006"/>
      <c r="C30" s="4006"/>
      <c r="D30" s="4006"/>
      <c r="E30" s="4006"/>
      <c r="F30" s="4006"/>
      <c r="G30" s="4006"/>
      <c r="H30" s="4006"/>
      <c r="I30" s="4006"/>
      <c r="J30" s="4006"/>
      <c r="K30" s="4006"/>
      <c r="L30" s="300"/>
    </row>
    <row r="31" spans="1:17" x14ac:dyDescent="0.3">
      <c r="A31" s="300"/>
      <c r="B31" s="300"/>
      <c r="C31" s="300"/>
      <c r="D31" s="300"/>
      <c r="E31" s="300"/>
      <c r="F31" s="300"/>
      <c r="G31" s="300"/>
      <c r="H31" s="300"/>
      <c r="I31" s="300"/>
      <c r="J31" s="300"/>
      <c r="K31" s="300"/>
      <c r="L31" s="300"/>
    </row>
    <row r="32" spans="1:17" x14ac:dyDescent="0.3">
      <c r="A32" s="299"/>
      <c r="B32" s="1459" t="s">
        <v>1563</v>
      </c>
      <c r="C32" s="1478"/>
      <c r="D32" s="1478"/>
      <c r="E32" s="1478"/>
      <c r="F32" s="1478"/>
      <c r="G32" s="2443"/>
      <c r="H32" s="2443"/>
      <c r="I32" s="2443"/>
      <c r="J32" s="1459"/>
      <c r="K32" s="1459"/>
      <c r="L32" s="1459"/>
    </row>
    <row r="33" spans="1:3" customFormat="1" x14ac:dyDescent="0.3"/>
    <row r="34" spans="1:3" customFormat="1" x14ac:dyDescent="0.3"/>
    <row r="35" spans="1:3" customFormat="1" x14ac:dyDescent="0.3"/>
    <row r="36" spans="1:3" customFormat="1" x14ac:dyDescent="0.3"/>
    <row r="37" spans="1:3" customFormat="1" x14ac:dyDescent="0.3"/>
    <row r="38" spans="1:3" customFormat="1" x14ac:dyDescent="0.3"/>
    <row r="39" spans="1:3" customFormat="1" x14ac:dyDescent="0.3"/>
    <row r="40" spans="1:3" s="299" customFormat="1" x14ac:dyDescent="0.3"/>
    <row r="41" spans="1:3" s="299" customFormat="1" x14ac:dyDescent="0.3"/>
    <row r="42" spans="1:3" s="299" customFormat="1" x14ac:dyDescent="0.3"/>
    <row r="43" spans="1:3" s="299" customFormat="1" x14ac:dyDescent="0.3"/>
    <row r="44" spans="1:3" s="299" customFormat="1" x14ac:dyDescent="0.3"/>
    <row r="45" spans="1:3" s="299" customFormat="1" x14ac:dyDescent="0.3">
      <c r="A45" s="1157">
        <f>SUM(D20:H29,M20:N29)</f>
        <v>4</v>
      </c>
      <c r="B45" s="4008">
        <f ca="1">NOW()</f>
        <v>43962.398507291669</v>
      </c>
      <c r="C45" s="4008"/>
    </row>
    <row r="46" spans="1:3" s="299" customFormat="1" x14ac:dyDescent="0.3"/>
    <row r="47" spans="1:3" s="299" customFormat="1" x14ac:dyDescent="0.3"/>
    <row r="48" spans="1:3" s="299" customFormat="1" x14ac:dyDescent="0.3"/>
    <row r="49" s="299" customFormat="1" x14ac:dyDescent="0.3"/>
    <row r="50" s="299" customFormat="1" x14ac:dyDescent="0.3"/>
    <row r="51" s="299" customFormat="1" x14ac:dyDescent="0.3"/>
    <row r="52" s="299" customFormat="1" x14ac:dyDescent="0.3"/>
    <row r="53" s="299" customFormat="1" x14ac:dyDescent="0.3"/>
    <row r="54" s="299" customFormat="1" x14ac:dyDescent="0.3"/>
    <row r="55" s="299" customFormat="1" x14ac:dyDescent="0.3"/>
    <row r="56" s="299" customFormat="1" x14ac:dyDescent="0.3"/>
    <row r="57" s="299" customFormat="1" x14ac:dyDescent="0.3"/>
    <row r="58" s="299" customFormat="1" x14ac:dyDescent="0.3"/>
    <row r="59" s="299" customFormat="1" x14ac:dyDescent="0.3"/>
    <row r="60" s="299" customFormat="1" x14ac:dyDescent="0.3"/>
    <row r="61" s="299" customFormat="1" x14ac:dyDescent="0.3"/>
    <row r="62" s="299" customFormat="1" x14ac:dyDescent="0.3"/>
    <row r="63" s="299" customFormat="1" x14ac:dyDescent="0.3"/>
    <row r="64" s="299" customFormat="1" x14ac:dyDescent="0.3"/>
    <row r="65" s="299" customFormat="1" x14ac:dyDescent="0.3"/>
    <row r="66" s="299" customFormat="1" x14ac:dyDescent="0.3"/>
    <row r="67" s="299" customFormat="1" x14ac:dyDescent="0.3"/>
    <row r="68" s="299" customFormat="1" x14ac:dyDescent="0.3"/>
    <row r="69" s="299" customFormat="1" x14ac:dyDescent="0.3"/>
    <row r="70" s="299" customFormat="1" x14ac:dyDescent="0.3"/>
    <row r="71" s="299" customFormat="1" x14ac:dyDescent="0.3"/>
    <row r="72" s="299" customFormat="1" x14ac:dyDescent="0.3"/>
    <row r="73" s="299" customFormat="1" x14ac:dyDescent="0.3"/>
    <row r="74" s="299" customFormat="1" x14ac:dyDescent="0.3"/>
    <row r="75" s="299" customFormat="1" x14ac:dyDescent="0.3"/>
    <row r="76" s="299" customFormat="1" x14ac:dyDescent="0.3"/>
    <row r="77" s="299" customFormat="1" x14ac:dyDescent="0.3"/>
    <row r="78" s="299" customFormat="1" x14ac:dyDescent="0.3"/>
    <row r="79" s="299" customFormat="1" x14ac:dyDescent="0.3"/>
    <row r="80" s="299" customFormat="1" x14ac:dyDescent="0.3"/>
    <row r="81" s="299" customFormat="1" x14ac:dyDescent="0.3"/>
    <row r="82" s="299" customFormat="1" x14ac:dyDescent="0.3"/>
    <row r="83" s="299" customFormat="1" x14ac:dyDescent="0.3"/>
    <row r="84" s="299" customFormat="1" x14ac:dyDescent="0.3"/>
    <row r="85" s="299" customFormat="1" x14ac:dyDescent="0.3"/>
    <row r="86" s="299" customFormat="1" x14ac:dyDescent="0.3"/>
    <row r="87" s="299" customFormat="1" x14ac:dyDescent="0.3"/>
    <row r="88" s="299" customFormat="1" x14ac:dyDescent="0.3"/>
    <row r="89" s="299" customFormat="1" x14ac:dyDescent="0.3"/>
    <row r="90" s="299" customFormat="1" x14ac:dyDescent="0.3"/>
    <row r="91" s="299" customFormat="1" x14ac:dyDescent="0.3"/>
    <row r="92" s="299" customFormat="1" x14ac:dyDescent="0.3"/>
    <row r="93" s="299" customFormat="1" x14ac:dyDescent="0.3"/>
    <row r="94" s="299" customFormat="1" x14ac:dyDescent="0.3"/>
    <row r="95" s="299" customFormat="1" x14ac:dyDescent="0.3"/>
    <row r="96" s="299" customFormat="1" x14ac:dyDescent="0.3"/>
    <row r="97" s="299" customFormat="1" x14ac:dyDescent="0.3"/>
    <row r="98" s="299" customFormat="1" x14ac:dyDescent="0.3"/>
    <row r="99" s="299" customFormat="1" x14ac:dyDescent="0.3"/>
    <row r="100" s="299" customFormat="1" x14ac:dyDescent="0.3"/>
    <row r="101" s="299" customFormat="1" x14ac:dyDescent="0.3"/>
    <row r="102" s="299" customFormat="1" x14ac:dyDescent="0.3"/>
    <row r="103" s="299" customFormat="1" x14ac:dyDescent="0.3"/>
    <row r="104" s="299" customFormat="1" x14ac:dyDescent="0.3"/>
    <row r="105" s="299" customFormat="1" x14ac:dyDescent="0.3"/>
    <row r="106" s="299" customFormat="1" x14ac:dyDescent="0.3"/>
    <row r="107" s="299" customFormat="1" x14ac:dyDescent="0.3"/>
    <row r="108" s="299" customFormat="1" x14ac:dyDescent="0.3"/>
    <row r="109" s="299" customFormat="1" x14ac:dyDescent="0.3"/>
    <row r="110" s="299" customFormat="1" x14ac:dyDescent="0.3"/>
    <row r="111" s="299" customFormat="1" x14ac:dyDescent="0.3"/>
    <row r="112" s="299" customFormat="1" x14ac:dyDescent="0.3"/>
    <row r="113" s="299" customFormat="1" x14ac:dyDescent="0.3"/>
    <row r="114" s="299" customFormat="1" x14ac:dyDescent="0.3"/>
    <row r="115" s="299" customFormat="1" x14ac:dyDescent="0.3"/>
    <row r="116" s="299" customFormat="1" x14ac:dyDescent="0.3"/>
    <row r="117" s="299" customFormat="1" x14ac:dyDescent="0.3"/>
    <row r="118" s="299" customFormat="1" x14ac:dyDescent="0.3"/>
    <row r="119" s="299" customFormat="1" x14ac:dyDescent="0.3"/>
    <row r="120" s="299" customFormat="1" x14ac:dyDescent="0.3"/>
    <row r="121" s="299" customFormat="1" x14ac:dyDescent="0.3"/>
    <row r="122" s="299" customFormat="1" x14ac:dyDescent="0.3"/>
    <row r="123" s="299" customFormat="1" x14ac:dyDescent="0.3"/>
    <row r="124" s="299" customFormat="1" x14ac:dyDescent="0.3"/>
    <row r="125" s="299" customFormat="1" x14ac:dyDescent="0.3"/>
    <row r="126" s="299" customFormat="1" x14ac:dyDescent="0.3"/>
    <row r="127" s="299" customFormat="1" x14ac:dyDescent="0.3"/>
    <row r="128" s="299" customFormat="1" x14ac:dyDescent="0.3"/>
    <row r="129" s="299" customFormat="1" x14ac:dyDescent="0.3"/>
    <row r="130" s="299" customFormat="1" x14ac:dyDescent="0.3"/>
    <row r="131" s="299" customFormat="1" x14ac:dyDescent="0.3"/>
    <row r="132" s="299" customFormat="1" x14ac:dyDescent="0.3"/>
    <row r="133" s="299" customFormat="1" x14ac:dyDescent="0.3"/>
    <row r="134" s="299" customFormat="1" x14ac:dyDescent="0.3"/>
    <row r="135" s="299" customFormat="1" x14ac:dyDescent="0.3"/>
    <row r="136" s="299" customFormat="1" x14ac:dyDescent="0.3"/>
    <row r="137" s="299" customFormat="1" x14ac:dyDescent="0.3"/>
    <row r="138" s="299" customFormat="1" x14ac:dyDescent="0.3"/>
    <row r="139" s="299" customFormat="1" x14ac:dyDescent="0.3"/>
    <row r="140" s="299" customFormat="1" x14ac:dyDescent="0.3"/>
    <row r="141" s="299" customFormat="1" x14ac:dyDescent="0.3"/>
    <row r="142" s="299" customFormat="1" x14ac:dyDescent="0.3"/>
    <row r="143" s="299" customFormat="1" x14ac:dyDescent="0.3"/>
    <row r="144" s="299" customFormat="1" x14ac:dyDescent="0.3"/>
    <row r="145" s="299" customFormat="1" x14ac:dyDescent="0.3"/>
    <row r="146" s="299" customFormat="1" x14ac:dyDescent="0.3"/>
    <row r="147" s="299" customFormat="1" x14ac:dyDescent="0.3"/>
    <row r="148" s="299" customFormat="1" x14ac:dyDescent="0.3"/>
  </sheetData>
  <sheetProtection password="8E37" sheet="1" formatCells="0"/>
  <mergeCells count="23">
    <mergeCell ref="B45:C45"/>
    <mergeCell ref="B28:K28"/>
    <mergeCell ref="A1:L2"/>
    <mergeCell ref="I20:K20"/>
    <mergeCell ref="I21:K21"/>
    <mergeCell ref="I23:K23"/>
    <mergeCell ref="A4:L7"/>
    <mergeCell ref="I22:K22"/>
    <mergeCell ref="I19:K19"/>
    <mergeCell ref="A9:L10"/>
    <mergeCell ref="I12:K12"/>
    <mergeCell ref="I13:K13"/>
    <mergeCell ref="I14:K14"/>
    <mergeCell ref="I15:K15"/>
    <mergeCell ref="I16:K16"/>
    <mergeCell ref="B29:K29"/>
    <mergeCell ref="B30:K30"/>
    <mergeCell ref="G32:I32"/>
    <mergeCell ref="I17:K17"/>
    <mergeCell ref="I18:K18"/>
    <mergeCell ref="B23:C23"/>
    <mergeCell ref="B26:K26"/>
    <mergeCell ref="B27:K27"/>
  </mergeCells>
  <phoneticPr fontId="71" type="noConversion"/>
  <dataValidations count="2">
    <dataValidation type="list" allowBlank="1" showInputMessage="1" showErrorMessage="1" sqref="B13:B22">
      <formula1>$P$20:$P$21</formula1>
    </dataValidation>
    <dataValidation type="list" allowBlank="1" showInputMessage="1" showErrorMessage="1" sqref="C13:C14 C21:C22 C16:C17">
      <formula1>$P$24:$P$28</formula1>
    </dataValidation>
  </dataValidations>
  <pageMargins left="0.45" right="0.45" top="0.75" bottom="0.75" header="0.3" footer="0.3"/>
  <pageSetup scale="80" orientation="portrait" r:id="rId1"/>
  <headerFooter>
    <oddFooter>&amp;R&amp;D</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FFFF00"/>
  </sheetPr>
  <dimension ref="A1:Y67"/>
  <sheetViews>
    <sheetView showGridLines="0" zoomScaleNormal="100" workbookViewId="0">
      <selection sqref="A1:L1"/>
    </sheetView>
  </sheetViews>
  <sheetFormatPr defaultRowHeight="14.4" x14ac:dyDescent="0.3"/>
  <cols>
    <col min="1" max="1" width="5.44140625" customWidth="1"/>
    <col min="2" max="2" width="2.33203125" customWidth="1"/>
    <col min="3" max="3" width="10.33203125" customWidth="1"/>
    <col min="4" max="4" width="23.44140625" customWidth="1"/>
    <col min="5" max="6" width="10.33203125" customWidth="1"/>
    <col min="7" max="7" width="6.6640625" customWidth="1"/>
    <col min="8" max="9" width="2.33203125" customWidth="1"/>
    <col min="11" max="11" width="2.33203125" customWidth="1"/>
    <col min="12" max="12" width="21.33203125" customWidth="1"/>
  </cols>
  <sheetData>
    <row r="1" spans="1:12" ht="20.399999999999999" customHeight="1" thickBot="1" x14ac:dyDescent="0.35">
      <c r="A1" s="4010" t="s">
        <v>209</v>
      </c>
      <c r="B1" s="4011"/>
      <c r="C1" s="4011"/>
      <c r="D1" s="4011"/>
      <c r="E1" s="4011"/>
      <c r="F1" s="4011"/>
      <c r="G1" s="4011"/>
      <c r="H1" s="4011"/>
      <c r="I1" s="4011"/>
      <c r="J1" s="4011"/>
      <c r="K1" s="4011"/>
      <c r="L1" s="4012"/>
    </row>
    <row r="2" spans="1:12" ht="14.4" customHeight="1" x14ac:dyDescent="0.3">
      <c r="A2" s="128" t="s">
        <v>210</v>
      </c>
      <c r="B2" s="129"/>
      <c r="C2" s="129"/>
      <c r="D2" s="129"/>
      <c r="E2" s="129"/>
      <c r="F2" s="129"/>
      <c r="G2" s="129"/>
      <c r="H2" s="129"/>
      <c r="I2" s="129"/>
      <c r="J2" s="129"/>
      <c r="K2" s="130"/>
      <c r="L2" s="217"/>
    </row>
    <row r="3" spans="1:12" ht="14.4" customHeight="1" x14ac:dyDescent="0.3">
      <c r="A3" s="131"/>
      <c r="B3" s="96" t="s">
        <v>211</v>
      </c>
      <c r="C3" s="96"/>
      <c r="D3" s="96"/>
      <c r="E3" s="96"/>
      <c r="F3" s="96"/>
      <c r="G3" s="117"/>
      <c r="H3" s="132" t="s">
        <v>212</v>
      </c>
      <c r="I3" s="133"/>
      <c r="J3" s="1086"/>
      <c r="K3" s="134"/>
      <c r="L3" s="218"/>
    </row>
    <row r="4" spans="1:12" ht="14.4" customHeight="1" x14ac:dyDescent="0.3">
      <c r="A4" s="131"/>
      <c r="B4" s="96" t="s">
        <v>213</v>
      </c>
      <c r="C4" s="96"/>
      <c r="D4" s="96"/>
      <c r="E4" s="96"/>
      <c r="F4" s="96"/>
      <c r="G4" s="117"/>
      <c r="H4" s="132" t="s">
        <v>212</v>
      </c>
      <c r="I4" s="133"/>
      <c r="J4" s="1087"/>
      <c r="K4" s="134"/>
      <c r="L4" s="218"/>
    </row>
    <row r="5" spans="1:12" ht="14.4" customHeight="1" x14ac:dyDescent="0.3">
      <c r="A5" s="131"/>
      <c r="B5" s="96" t="s">
        <v>214</v>
      </c>
      <c r="C5" s="96"/>
      <c r="D5" s="96"/>
      <c r="E5" s="96"/>
      <c r="F5" s="96"/>
      <c r="G5" s="117"/>
      <c r="H5" s="132" t="s">
        <v>212</v>
      </c>
      <c r="I5" s="133"/>
      <c r="J5" s="1087"/>
      <c r="K5" s="134"/>
      <c r="L5" s="218"/>
    </row>
    <row r="6" spans="1:12" ht="14.4" customHeight="1" x14ac:dyDescent="0.3">
      <c r="A6" s="131"/>
      <c r="B6" s="96" t="s">
        <v>215</v>
      </c>
      <c r="C6" s="96"/>
      <c r="D6" s="96"/>
      <c r="E6" s="96"/>
      <c r="F6" s="96"/>
      <c r="G6" s="117"/>
      <c r="H6" s="132" t="s">
        <v>212</v>
      </c>
      <c r="I6" s="133"/>
      <c r="J6" s="1087"/>
      <c r="K6" s="134"/>
      <c r="L6" s="218"/>
    </row>
    <row r="7" spans="1:12" ht="14.4" customHeight="1" x14ac:dyDescent="0.3">
      <c r="A7" s="131"/>
      <c r="B7" s="96" t="s">
        <v>216</v>
      </c>
      <c r="C7" s="96"/>
      <c r="D7" s="96"/>
      <c r="E7" s="96"/>
      <c r="F7" s="96"/>
      <c r="G7" s="117"/>
      <c r="H7" s="132" t="s">
        <v>212</v>
      </c>
      <c r="I7" s="133"/>
      <c r="J7" s="1087"/>
      <c r="K7" s="134"/>
      <c r="L7" s="218"/>
    </row>
    <row r="8" spans="1:12" ht="14.4" customHeight="1" x14ac:dyDescent="0.3">
      <c r="A8" s="131"/>
      <c r="B8" s="96" t="s">
        <v>217</v>
      </c>
      <c r="C8" s="96"/>
      <c r="D8" s="96"/>
      <c r="E8" s="96"/>
      <c r="F8" s="96"/>
      <c r="G8" s="117"/>
      <c r="H8" s="132" t="s">
        <v>212</v>
      </c>
      <c r="I8" s="135"/>
      <c r="J8" s="1088"/>
      <c r="K8" s="134"/>
      <c r="L8" s="218"/>
    </row>
    <row r="9" spans="1:12" ht="14.4" customHeight="1" x14ac:dyDescent="0.3">
      <c r="A9" s="131"/>
      <c r="B9" s="96" t="s">
        <v>198</v>
      </c>
      <c r="C9" s="96"/>
      <c r="D9" s="2494" t="s">
        <v>1355</v>
      </c>
      <c r="E9" s="2495"/>
      <c r="F9" s="2495"/>
      <c r="G9" s="2495"/>
      <c r="H9" s="132" t="s">
        <v>212</v>
      </c>
      <c r="I9" s="136"/>
      <c r="J9" s="1088"/>
      <c r="K9" s="134"/>
      <c r="L9" s="219"/>
    </row>
    <row r="10" spans="1:12" ht="14.4" customHeight="1" x14ac:dyDescent="0.3">
      <c r="A10" s="131"/>
      <c r="B10" s="96" t="s">
        <v>198</v>
      </c>
      <c r="C10" s="96"/>
      <c r="D10" s="2494" t="s">
        <v>1355</v>
      </c>
      <c r="E10" s="2495"/>
      <c r="F10" s="2495"/>
      <c r="G10" s="2495"/>
      <c r="H10" s="132" t="s">
        <v>212</v>
      </c>
      <c r="I10" s="136"/>
      <c r="J10" s="1089"/>
      <c r="K10" s="134"/>
      <c r="L10" s="220"/>
    </row>
    <row r="11" spans="1:12" ht="14.4" customHeight="1" x14ac:dyDescent="0.3">
      <c r="A11" s="137"/>
      <c r="B11" s="138" t="s">
        <v>218</v>
      </c>
      <c r="C11" s="138"/>
      <c r="D11" s="138"/>
      <c r="E11" s="138"/>
      <c r="F11" s="138"/>
      <c r="G11" s="138"/>
      <c r="H11" s="138"/>
      <c r="I11" s="138"/>
      <c r="J11" s="138"/>
      <c r="K11" s="139"/>
      <c r="L11" s="1070">
        <f>SUM(J3:J10)</f>
        <v>0</v>
      </c>
    </row>
    <row r="12" spans="1:12" ht="14.4" customHeight="1" x14ac:dyDescent="0.3">
      <c r="A12" s="140" t="s">
        <v>219</v>
      </c>
      <c r="B12" s="141"/>
      <c r="C12" s="141"/>
      <c r="D12" s="142"/>
      <c r="E12" s="143"/>
      <c r="F12" s="144"/>
      <c r="G12" s="145"/>
      <c r="H12" s="146"/>
      <c r="I12" s="144" t="s">
        <v>220</v>
      </c>
      <c r="J12" s="147">
        <f>IF(L12=0,0,L12/'24. Rent Schedule'!$N$64)</f>
        <v>0</v>
      </c>
      <c r="K12" s="148"/>
      <c r="L12" s="1090"/>
    </row>
    <row r="13" spans="1:12" ht="14.4" customHeight="1" x14ac:dyDescent="0.3">
      <c r="A13" s="149" t="s">
        <v>221</v>
      </c>
      <c r="B13" s="96"/>
      <c r="C13" s="96"/>
      <c r="D13" s="96"/>
      <c r="E13" s="96"/>
      <c r="F13" s="96"/>
      <c r="G13" s="96"/>
      <c r="H13" s="96"/>
      <c r="I13" s="96"/>
      <c r="J13" s="117"/>
      <c r="K13" s="134"/>
      <c r="L13" s="221"/>
    </row>
    <row r="14" spans="1:12" ht="14.4" customHeight="1" x14ac:dyDescent="0.3">
      <c r="A14" s="131"/>
      <c r="B14" s="96" t="s">
        <v>222</v>
      </c>
      <c r="C14" s="96"/>
      <c r="D14" s="96"/>
      <c r="E14" s="96"/>
      <c r="F14" s="96"/>
      <c r="G14" s="96"/>
      <c r="H14" s="132" t="s">
        <v>212</v>
      </c>
      <c r="I14" s="136"/>
      <c r="J14" s="1089"/>
      <c r="K14" s="134"/>
      <c r="L14" s="221"/>
    </row>
    <row r="15" spans="1:12" ht="14.4" customHeight="1" x14ac:dyDescent="0.3">
      <c r="A15" s="131"/>
      <c r="B15" s="96" t="s">
        <v>223</v>
      </c>
      <c r="C15" s="96"/>
      <c r="D15" s="96"/>
      <c r="E15" s="96"/>
      <c r="F15" s="96"/>
      <c r="G15" s="96"/>
      <c r="H15" s="132" t="s">
        <v>212</v>
      </c>
      <c r="I15" s="136"/>
      <c r="J15" s="1088"/>
      <c r="K15" s="134"/>
      <c r="L15" s="221"/>
    </row>
    <row r="16" spans="1:12" ht="14.4" customHeight="1" x14ac:dyDescent="0.3">
      <c r="A16" s="131"/>
      <c r="B16" s="96" t="s">
        <v>224</v>
      </c>
      <c r="C16" s="96"/>
      <c r="D16" s="2494" t="s">
        <v>1355</v>
      </c>
      <c r="E16" s="2495"/>
      <c r="F16" s="2495"/>
      <c r="G16" s="2495"/>
      <c r="H16" s="132" t="s">
        <v>212</v>
      </c>
      <c r="I16" s="136"/>
      <c r="J16" s="1088"/>
      <c r="K16" s="134"/>
      <c r="L16" s="222"/>
    </row>
    <row r="17" spans="1:12" ht="14.4" customHeight="1" x14ac:dyDescent="0.3">
      <c r="A17" s="131"/>
      <c r="B17" s="96" t="s">
        <v>224</v>
      </c>
      <c r="C17" s="96"/>
      <c r="D17" s="2494" t="s">
        <v>1355</v>
      </c>
      <c r="E17" s="2495"/>
      <c r="F17" s="2495"/>
      <c r="G17" s="2495"/>
      <c r="H17" s="132"/>
      <c r="I17" s="136"/>
      <c r="J17" s="1089"/>
      <c r="K17" s="134"/>
      <c r="L17" s="223"/>
    </row>
    <row r="18" spans="1:12" ht="14.4" customHeight="1" x14ac:dyDescent="0.3">
      <c r="A18" s="137" t="s">
        <v>225</v>
      </c>
      <c r="B18" s="138"/>
      <c r="C18" s="138"/>
      <c r="D18" s="138"/>
      <c r="E18" s="138"/>
      <c r="F18" s="138"/>
      <c r="G18" s="138"/>
      <c r="H18" s="138"/>
      <c r="I18" s="138"/>
      <c r="J18" s="138"/>
      <c r="K18" s="139"/>
      <c r="L18" s="1091">
        <f>SUM(J14:J17)</f>
        <v>0</v>
      </c>
    </row>
    <row r="19" spans="1:12" ht="14.4" customHeight="1" x14ac:dyDescent="0.3">
      <c r="A19" s="149" t="s">
        <v>226</v>
      </c>
      <c r="B19" s="96"/>
      <c r="C19" s="96"/>
      <c r="D19" s="96"/>
      <c r="E19" s="96"/>
      <c r="F19" s="96"/>
      <c r="G19" s="96"/>
      <c r="H19" s="96"/>
      <c r="I19" s="150"/>
      <c r="J19" s="150"/>
      <c r="K19" s="134"/>
      <c r="L19" s="221"/>
    </row>
    <row r="20" spans="1:12" ht="14.4" customHeight="1" x14ac:dyDescent="0.3">
      <c r="A20" s="131"/>
      <c r="B20" s="96" t="s">
        <v>227</v>
      </c>
      <c r="C20" s="96"/>
      <c r="D20" s="96"/>
      <c r="E20" s="96"/>
      <c r="F20" s="96"/>
      <c r="G20" s="117"/>
      <c r="H20" s="132" t="s">
        <v>212</v>
      </c>
      <c r="I20" s="136"/>
      <c r="J20" s="1089"/>
      <c r="K20" s="134"/>
      <c r="L20" s="221"/>
    </row>
    <row r="21" spans="1:12" ht="14.4" customHeight="1" x14ac:dyDescent="0.3">
      <c r="A21" s="131"/>
      <c r="B21" s="96" t="s">
        <v>228</v>
      </c>
      <c r="C21" s="96"/>
      <c r="D21" s="96"/>
      <c r="E21" s="96"/>
      <c r="F21" s="96"/>
      <c r="G21" s="117"/>
      <c r="H21" s="132" t="s">
        <v>212</v>
      </c>
      <c r="I21" s="136"/>
      <c r="J21" s="1089"/>
      <c r="K21" s="134"/>
      <c r="L21" s="221"/>
    </row>
    <row r="22" spans="1:12" ht="14.4" customHeight="1" x14ac:dyDescent="0.3">
      <c r="A22" s="131"/>
      <c r="B22" s="96" t="s">
        <v>229</v>
      </c>
      <c r="C22" s="96"/>
      <c r="D22" s="96"/>
      <c r="E22" s="96"/>
      <c r="F22" s="96"/>
      <c r="G22" s="117"/>
      <c r="H22" s="132" t="s">
        <v>212</v>
      </c>
      <c r="I22" s="136"/>
      <c r="J22" s="1089"/>
      <c r="K22" s="134"/>
      <c r="L22" s="221"/>
    </row>
    <row r="23" spans="1:12" ht="14.4" customHeight="1" x14ac:dyDescent="0.3">
      <c r="A23" s="131"/>
      <c r="B23" s="96" t="s">
        <v>230</v>
      </c>
      <c r="C23" s="96"/>
      <c r="D23" s="96"/>
      <c r="E23" s="96"/>
      <c r="F23" s="96"/>
      <c r="G23" s="117"/>
      <c r="H23" s="132" t="s">
        <v>212</v>
      </c>
      <c r="I23" s="136"/>
      <c r="J23" s="1089"/>
      <c r="K23" s="134"/>
      <c r="L23" s="221"/>
    </row>
    <row r="24" spans="1:12" ht="14.4" customHeight="1" x14ac:dyDescent="0.3">
      <c r="A24" s="131"/>
      <c r="B24" s="96" t="s">
        <v>231</v>
      </c>
      <c r="C24" s="96"/>
      <c r="D24" s="96"/>
      <c r="E24" s="96"/>
      <c r="F24" s="96"/>
      <c r="G24" s="117"/>
      <c r="H24" s="132" t="s">
        <v>212</v>
      </c>
      <c r="I24" s="136"/>
      <c r="J24" s="1089"/>
      <c r="K24" s="134"/>
      <c r="L24" s="221"/>
    </row>
    <row r="25" spans="1:12" ht="14.4" customHeight="1" x14ac:dyDescent="0.3">
      <c r="A25" s="131"/>
      <c r="B25" s="96" t="s">
        <v>232</v>
      </c>
      <c r="C25" s="96"/>
      <c r="D25" s="96"/>
      <c r="E25" s="96"/>
      <c r="F25" s="96"/>
      <c r="G25" s="117"/>
      <c r="H25" s="132" t="s">
        <v>212</v>
      </c>
      <c r="I25" s="136"/>
      <c r="J25" s="1089"/>
      <c r="K25" s="134"/>
      <c r="L25" s="221"/>
    </row>
    <row r="26" spans="1:12" ht="14.4" customHeight="1" x14ac:dyDescent="0.3">
      <c r="A26" s="131"/>
      <c r="B26" s="96" t="s">
        <v>224</v>
      </c>
      <c r="C26" s="96"/>
      <c r="D26" s="2494" t="s">
        <v>1355</v>
      </c>
      <c r="E26" s="2495"/>
      <c r="F26" s="2495"/>
      <c r="G26" s="2495"/>
      <c r="H26" s="132" t="s">
        <v>212</v>
      </c>
      <c r="I26" s="136"/>
      <c r="J26" s="1089"/>
      <c r="K26" s="134"/>
      <c r="L26" s="221"/>
    </row>
    <row r="27" spans="1:12" ht="14.4" customHeight="1" x14ac:dyDescent="0.3">
      <c r="A27" s="131"/>
      <c r="B27" s="96" t="s">
        <v>224</v>
      </c>
      <c r="C27" s="96"/>
      <c r="D27" s="2494" t="s">
        <v>1355</v>
      </c>
      <c r="E27" s="2495"/>
      <c r="F27" s="2495"/>
      <c r="G27" s="2495"/>
      <c r="H27" s="132" t="s">
        <v>212</v>
      </c>
      <c r="I27" s="136"/>
      <c r="J27" s="1089"/>
      <c r="K27" s="134"/>
      <c r="L27" s="224"/>
    </row>
    <row r="28" spans="1:12" ht="14.4" customHeight="1" x14ac:dyDescent="0.3">
      <c r="A28" s="137" t="s">
        <v>233</v>
      </c>
      <c r="B28" s="138"/>
      <c r="C28" s="138"/>
      <c r="D28" s="138"/>
      <c r="E28" s="138"/>
      <c r="F28" s="138"/>
      <c r="G28" s="138"/>
      <c r="H28" s="138"/>
      <c r="I28" s="138"/>
      <c r="J28" s="151"/>
      <c r="K28" s="139"/>
      <c r="L28" s="1091">
        <f>SUM(J20:J27)</f>
        <v>0</v>
      </c>
    </row>
    <row r="29" spans="1:12" ht="14.4" customHeight="1" x14ac:dyDescent="0.3">
      <c r="A29" s="2869" t="s">
        <v>1289</v>
      </c>
      <c r="B29" s="2870"/>
      <c r="C29" s="2870"/>
      <c r="D29" s="2870"/>
      <c r="E29" s="2870"/>
      <c r="F29" s="2870"/>
      <c r="G29" s="2870"/>
      <c r="H29" s="2870"/>
      <c r="I29" s="2870"/>
      <c r="J29" s="2870"/>
      <c r="K29" s="134"/>
      <c r="L29" s="221"/>
    </row>
    <row r="30" spans="1:12" ht="14.4" customHeight="1" x14ac:dyDescent="0.3">
      <c r="A30" s="149"/>
      <c r="B30" s="96" t="s">
        <v>234</v>
      </c>
      <c r="C30" s="96"/>
      <c r="D30" s="2494" t="str">
        <f>IF(J30&gt;0,"SOURCE USED FOR ESTIMATE","")</f>
        <v/>
      </c>
      <c r="E30" s="2495"/>
      <c r="F30" s="2495"/>
      <c r="G30" s="2495"/>
      <c r="H30" s="132" t="s">
        <v>212</v>
      </c>
      <c r="I30" s="136"/>
      <c r="J30" s="1089"/>
      <c r="K30" s="134"/>
      <c r="L30" s="221"/>
    </row>
    <row r="31" spans="1:12" ht="14.4" customHeight="1" x14ac:dyDescent="0.3">
      <c r="A31" s="131"/>
      <c r="B31" s="96" t="s">
        <v>235</v>
      </c>
      <c r="C31" s="96"/>
      <c r="D31" s="2494" t="str">
        <f>IF(J31&gt;0,"SOURCE USED FOR ESTIMATE","")</f>
        <v/>
      </c>
      <c r="E31" s="2495"/>
      <c r="F31" s="2495"/>
      <c r="G31" s="2495"/>
      <c r="H31" s="132" t="s">
        <v>212</v>
      </c>
      <c r="I31" s="136"/>
      <c r="J31" s="1089"/>
      <c r="K31" s="134"/>
      <c r="L31" s="221"/>
    </row>
    <row r="32" spans="1:12" ht="14.4" customHeight="1" x14ac:dyDescent="0.3">
      <c r="A32" s="149"/>
      <c r="B32" s="96" t="s">
        <v>236</v>
      </c>
      <c r="C32" s="96"/>
      <c r="D32" s="2494" t="str">
        <f>IF(J32&gt;0,"SOURCE USED FOR ESTIMATE","")</f>
        <v/>
      </c>
      <c r="E32" s="2495"/>
      <c r="F32" s="2495"/>
      <c r="G32" s="2495"/>
      <c r="H32" s="132" t="s">
        <v>212</v>
      </c>
      <c r="I32" s="136"/>
      <c r="J32" s="1089"/>
      <c r="K32" s="134"/>
      <c r="L32" s="221"/>
    </row>
    <row r="33" spans="1:14" ht="14.4" customHeight="1" x14ac:dyDescent="0.3">
      <c r="A33" s="149"/>
      <c r="B33" s="639" t="s">
        <v>1300</v>
      </c>
      <c r="C33" s="96"/>
      <c r="D33" s="2494" t="str">
        <f>IF(J33&gt;0,"SOURCE USED FOR ESTIMATE","")</f>
        <v/>
      </c>
      <c r="E33" s="2495"/>
      <c r="F33" s="2495"/>
      <c r="G33" s="2495"/>
      <c r="H33" s="132" t="s">
        <v>212</v>
      </c>
      <c r="I33" s="136"/>
      <c r="J33" s="1089"/>
      <c r="K33" s="134"/>
      <c r="L33" s="221"/>
    </row>
    <row r="34" spans="1:14" ht="14.4" customHeight="1" x14ac:dyDescent="0.3">
      <c r="A34" s="149"/>
      <c r="B34" s="96" t="s">
        <v>198</v>
      </c>
      <c r="C34" s="96"/>
      <c r="D34" s="2494" t="s">
        <v>1355</v>
      </c>
      <c r="E34" s="2495"/>
      <c r="F34" s="2495"/>
      <c r="G34" s="2495"/>
      <c r="H34" s="132" t="s">
        <v>212</v>
      </c>
      <c r="I34" s="136"/>
      <c r="J34" s="1089"/>
      <c r="K34" s="134"/>
      <c r="L34" s="221"/>
    </row>
    <row r="35" spans="1:14" ht="14.4" customHeight="1" x14ac:dyDescent="0.3">
      <c r="A35" s="149"/>
      <c r="B35" s="96" t="s">
        <v>198</v>
      </c>
      <c r="C35" s="96"/>
      <c r="D35" s="2494" t="s">
        <v>1355</v>
      </c>
      <c r="E35" s="2495"/>
      <c r="F35" s="2495"/>
      <c r="G35" s="2495"/>
      <c r="H35" s="132" t="s">
        <v>212</v>
      </c>
      <c r="I35" s="136"/>
      <c r="J35" s="1089"/>
      <c r="K35" s="134"/>
      <c r="L35" s="224"/>
    </row>
    <row r="36" spans="1:14" ht="14.4" customHeight="1" x14ac:dyDescent="0.3">
      <c r="A36" s="131" t="s">
        <v>237</v>
      </c>
      <c r="B36" s="96"/>
      <c r="C36" s="96"/>
      <c r="D36" s="96"/>
      <c r="E36" s="96"/>
      <c r="F36" s="96"/>
      <c r="G36" s="96"/>
      <c r="H36" s="117"/>
      <c r="I36" s="96"/>
      <c r="J36" s="117"/>
      <c r="K36" s="134"/>
      <c r="L36" s="1091">
        <f>SUM(J30:J35)</f>
        <v>0</v>
      </c>
    </row>
    <row r="37" spans="1:14" ht="14.4" customHeight="1" x14ac:dyDescent="0.3">
      <c r="A37" s="140" t="s">
        <v>238</v>
      </c>
      <c r="B37" s="141"/>
      <c r="C37" s="141"/>
      <c r="D37" s="141"/>
      <c r="E37" s="141"/>
      <c r="F37" s="152"/>
      <c r="G37" s="144" t="s">
        <v>239</v>
      </c>
      <c r="H37" s="153" t="s">
        <v>212</v>
      </c>
      <c r="I37" s="144"/>
      <c r="J37" s="154">
        <f>IF(L37=0,0,L37/'24. Rent Schedule'!$J$55)</f>
        <v>0</v>
      </c>
      <c r="K37" s="148"/>
      <c r="L37" s="1071"/>
    </row>
    <row r="38" spans="1:14" ht="14.4" customHeight="1" x14ac:dyDescent="0.3">
      <c r="A38" s="149" t="s">
        <v>240</v>
      </c>
      <c r="B38" s="96"/>
      <c r="C38" s="96"/>
      <c r="D38" s="96"/>
      <c r="E38" s="96"/>
      <c r="F38" s="96"/>
      <c r="G38" s="96"/>
      <c r="H38" s="96"/>
      <c r="I38" s="117"/>
      <c r="J38" s="117"/>
      <c r="K38" s="134"/>
      <c r="L38" s="221"/>
    </row>
    <row r="39" spans="1:14" ht="14.4" customHeight="1" x14ac:dyDescent="0.3">
      <c r="A39" s="149"/>
      <c r="C39" s="155"/>
      <c r="D39" s="118" t="s">
        <v>241</v>
      </c>
      <c r="E39" s="283"/>
      <c r="F39" s="156" t="s">
        <v>242</v>
      </c>
      <c r="G39" s="2917"/>
      <c r="H39" s="2918"/>
      <c r="I39" s="2918"/>
      <c r="J39" s="2918"/>
      <c r="K39" s="134"/>
      <c r="L39" s="221"/>
    </row>
    <row r="40" spans="1:14" ht="14.4" customHeight="1" x14ac:dyDescent="0.3">
      <c r="A40" s="131"/>
      <c r="B40" s="904" t="s">
        <v>1290</v>
      </c>
      <c r="C40" s="117"/>
      <c r="D40" s="132"/>
      <c r="E40" s="117"/>
      <c r="F40" s="117"/>
      <c r="G40" s="117"/>
      <c r="H40" s="132" t="s">
        <v>212</v>
      </c>
      <c r="I40" s="136"/>
      <c r="J40" s="1089"/>
      <c r="K40" s="157"/>
      <c r="L40" s="221"/>
    </row>
    <row r="41" spans="1:14" ht="14.4" customHeight="1" x14ac:dyDescent="0.3">
      <c r="A41" s="131"/>
      <c r="B41" s="904" t="s">
        <v>1291</v>
      </c>
      <c r="C41" s="117"/>
      <c r="D41" s="132"/>
      <c r="E41" s="117"/>
      <c r="F41" s="117"/>
      <c r="G41" s="117"/>
      <c r="H41" s="132" t="s">
        <v>212</v>
      </c>
      <c r="I41" s="136"/>
      <c r="J41" s="1089"/>
      <c r="K41" s="134"/>
      <c r="L41" s="221"/>
    </row>
    <row r="42" spans="1:14" ht="14.4" customHeight="1" x14ac:dyDescent="0.3">
      <c r="A42" s="137" t="s">
        <v>243</v>
      </c>
      <c r="B42" s="138"/>
      <c r="C42" s="138"/>
      <c r="D42" s="158"/>
      <c r="E42" s="138"/>
      <c r="F42" s="138"/>
      <c r="G42" s="138"/>
      <c r="H42" s="138"/>
      <c r="I42" s="138"/>
      <c r="J42" s="138"/>
      <c r="K42" s="139"/>
      <c r="L42" s="1091">
        <f>IF(J41=0,J40,J41)</f>
        <v>0</v>
      </c>
    </row>
    <row r="43" spans="1:14" ht="14.4" customHeight="1" x14ac:dyDescent="0.3">
      <c r="A43" s="140" t="s">
        <v>244</v>
      </c>
      <c r="B43" s="141"/>
      <c r="C43" s="141"/>
      <c r="D43" s="141"/>
      <c r="E43" s="141"/>
      <c r="F43" s="141"/>
      <c r="G43" s="153" t="s">
        <v>245</v>
      </c>
      <c r="H43" s="153" t="s">
        <v>212</v>
      </c>
      <c r="I43" s="159"/>
      <c r="J43" s="1072"/>
      <c r="K43" s="148"/>
      <c r="L43" s="1091">
        <f>IF(J43=0,0,J43*'24. Rent Schedule'!$F$55)</f>
        <v>0</v>
      </c>
    </row>
    <row r="44" spans="1:14" ht="14.4" customHeight="1" x14ac:dyDescent="0.3">
      <c r="A44" s="149" t="s">
        <v>246</v>
      </c>
      <c r="B44" s="117"/>
      <c r="C44" s="117"/>
      <c r="D44" s="117"/>
      <c r="E44" s="117"/>
      <c r="F44" s="117"/>
      <c r="G44" s="117"/>
      <c r="H44" s="117"/>
      <c r="I44" s="117"/>
      <c r="J44" s="150"/>
      <c r="K44" s="134"/>
      <c r="L44" s="218"/>
    </row>
    <row r="45" spans="1:14" ht="14.4" customHeight="1" x14ac:dyDescent="0.3">
      <c r="A45" s="131"/>
      <c r="B45" s="96" t="s">
        <v>247</v>
      </c>
      <c r="C45" s="96"/>
      <c r="D45" s="96"/>
      <c r="E45" s="96"/>
      <c r="F45" s="96"/>
      <c r="G45" s="117"/>
      <c r="H45" s="132" t="s">
        <v>212</v>
      </c>
      <c r="I45" s="135"/>
      <c r="J45" s="1089"/>
      <c r="K45" s="134"/>
      <c r="L45" s="218"/>
    </row>
    <row r="46" spans="1:14" ht="14.4" customHeight="1" x14ac:dyDescent="0.3">
      <c r="A46" s="131"/>
      <c r="B46" s="1126" t="s">
        <v>1301</v>
      </c>
      <c r="C46" s="96"/>
      <c r="D46" s="96"/>
      <c r="E46" s="96"/>
      <c r="F46" s="96"/>
      <c r="G46" s="117"/>
      <c r="H46" s="132" t="s">
        <v>212</v>
      </c>
      <c r="I46" s="135"/>
      <c r="J46" s="1089"/>
      <c r="K46" s="134"/>
      <c r="L46" s="218"/>
    </row>
    <row r="47" spans="1:14" ht="14.4" customHeight="1" x14ac:dyDescent="0.3">
      <c r="A47" s="131"/>
      <c r="B47" s="639" t="s">
        <v>2254</v>
      </c>
      <c r="C47" s="96"/>
      <c r="D47" s="96"/>
      <c r="E47" s="96"/>
      <c r="F47" s="96"/>
      <c r="G47" s="117"/>
      <c r="H47" s="132" t="s">
        <v>212</v>
      </c>
      <c r="I47" s="135"/>
      <c r="J47" s="1089"/>
      <c r="K47" s="134"/>
      <c r="L47" s="218"/>
      <c r="N47" s="1880"/>
    </row>
    <row r="48" spans="1:14" ht="14.4" customHeight="1" x14ac:dyDescent="0.3">
      <c r="A48" s="131"/>
      <c r="B48" s="2915" t="s">
        <v>2255</v>
      </c>
      <c r="C48" s="2915"/>
      <c r="D48" s="2915"/>
      <c r="E48" s="2915"/>
      <c r="F48" s="2915"/>
      <c r="G48" s="2915"/>
      <c r="H48" s="132" t="s">
        <v>212</v>
      </c>
      <c r="I48" s="135"/>
      <c r="J48" s="1089"/>
      <c r="K48" s="134"/>
      <c r="L48" s="218"/>
      <c r="N48" s="1880"/>
    </row>
    <row r="49" spans="1:14" s="1879" customFormat="1" ht="14.4" customHeight="1" x14ac:dyDescent="0.3">
      <c r="A49" s="131"/>
      <c r="B49" s="4009" t="s">
        <v>2256</v>
      </c>
      <c r="C49" s="4009"/>
      <c r="D49" s="4009"/>
      <c r="E49" s="4009"/>
      <c r="F49" s="4009"/>
      <c r="G49" s="4009"/>
      <c r="H49" s="132" t="s">
        <v>212</v>
      </c>
      <c r="I49" s="135"/>
      <c r="J49" s="1089"/>
      <c r="K49" s="134"/>
      <c r="L49" s="218"/>
      <c r="N49" s="1880"/>
    </row>
    <row r="50" spans="1:14" s="1879" customFormat="1" ht="14.4" customHeight="1" x14ac:dyDescent="0.3">
      <c r="A50" s="131"/>
      <c r="B50" s="639" t="s">
        <v>2571</v>
      </c>
      <c r="C50" s="96"/>
      <c r="D50" s="96"/>
      <c r="E50" s="96"/>
      <c r="F50" s="96"/>
      <c r="G50" s="117"/>
      <c r="H50" s="132" t="s">
        <v>212</v>
      </c>
      <c r="I50" s="135"/>
      <c r="J50" s="1089"/>
      <c r="K50" s="134"/>
      <c r="L50" s="218"/>
      <c r="N50" s="1880"/>
    </row>
    <row r="51" spans="1:14" ht="14.4" customHeight="1" x14ac:dyDescent="0.3">
      <c r="A51" s="131"/>
      <c r="B51" s="96" t="s">
        <v>248</v>
      </c>
      <c r="C51" s="96"/>
      <c r="D51" s="96"/>
      <c r="E51" s="96"/>
      <c r="F51" s="96"/>
      <c r="G51" s="117"/>
      <c r="H51" s="132" t="s">
        <v>212</v>
      </c>
      <c r="I51" s="135"/>
      <c r="J51" s="1089"/>
      <c r="K51" s="134"/>
      <c r="L51" s="218"/>
    </row>
    <row r="52" spans="1:14" ht="14.4" customHeight="1" x14ac:dyDescent="0.3">
      <c r="A52" s="131"/>
      <c r="B52" s="96" t="s">
        <v>198</v>
      </c>
      <c r="C52" s="96"/>
      <c r="D52" s="2494" t="s">
        <v>1355</v>
      </c>
      <c r="E52" s="2495"/>
      <c r="F52" s="2495"/>
      <c r="G52" s="2495"/>
      <c r="H52" s="132" t="s">
        <v>212</v>
      </c>
      <c r="I52" s="135"/>
      <c r="J52" s="1089"/>
      <c r="K52" s="134"/>
      <c r="L52" s="218"/>
    </row>
    <row r="53" spans="1:14" ht="14.4" customHeight="1" x14ac:dyDescent="0.3">
      <c r="A53" s="131"/>
      <c r="B53" s="96" t="s">
        <v>198</v>
      </c>
      <c r="C53" s="96"/>
      <c r="D53" s="2494" t="s">
        <v>1355</v>
      </c>
      <c r="E53" s="2495"/>
      <c r="F53" s="2495"/>
      <c r="G53" s="2495"/>
      <c r="H53" s="132" t="s">
        <v>212</v>
      </c>
      <c r="I53" s="136"/>
      <c r="J53" s="1089"/>
      <c r="K53" s="134"/>
      <c r="L53" s="243"/>
    </row>
    <row r="54" spans="1:14" ht="14.4" customHeight="1" x14ac:dyDescent="0.3">
      <c r="A54" s="137"/>
      <c r="B54" s="138" t="s">
        <v>249</v>
      </c>
      <c r="C54" s="138"/>
      <c r="D54" s="138"/>
      <c r="E54" s="138"/>
      <c r="F54" s="138"/>
      <c r="G54" s="138"/>
      <c r="H54" s="138"/>
      <c r="I54" s="138"/>
      <c r="J54" s="138"/>
      <c r="K54" s="139"/>
      <c r="L54" s="1091">
        <f>SUM(J45:J53)</f>
        <v>0</v>
      </c>
    </row>
    <row r="55" spans="1:14" ht="14.4" customHeight="1" x14ac:dyDescent="0.3">
      <c r="A55" s="160" t="s">
        <v>250</v>
      </c>
      <c r="B55" s="150"/>
      <c r="C55" s="150"/>
      <c r="D55" s="150"/>
      <c r="E55" s="150"/>
      <c r="F55" s="161"/>
      <c r="G55" s="162" t="s">
        <v>251</v>
      </c>
      <c r="H55" s="163" t="s">
        <v>212</v>
      </c>
      <c r="I55" s="164"/>
      <c r="J55" s="1093">
        <f>IF(L55=0,0,L55/'24. Rent Schedule'!$F$55)</f>
        <v>0</v>
      </c>
      <c r="K55" s="165"/>
      <c r="L55" s="1091">
        <f>SUM(L11:L54)</f>
        <v>0</v>
      </c>
    </row>
    <row r="56" spans="1:14" ht="14.4" customHeight="1" x14ac:dyDescent="0.3">
      <c r="A56" s="244"/>
      <c r="B56" s="245"/>
      <c r="C56" s="245"/>
      <c r="D56" s="245"/>
      <c r="E56" s="245"/>
      <c r="F56" s="166"/>
      <c r="G56" s="167" t="s">
        <v>252</v>
      </c>
      <c r="H56" s="132"/>
      <c r="I56" s="168"/>
      <c r="J56" s="169">
        <f>IF(L55=0,0%,L55/'24. Rent Schedule'!$N$64)</f>
        <v>0</v>
      </c>
      <c r="K56" s="139"/>
      <c r="L56" s="224"/>
    </row>
    <row r="57" spans="1:14" ht="14.4" customHeight="1" x14ac:dyDescent="0.3">
      <c r="A57" s="140" t="s">
        <v>253</v>
      </c>
      <c r="B57" s="141"/>
      <c r="C57" s="141"/>
      <c r="D57" s="141"/>
      <c r="E57" s="141"/>
      <c r="F57" s="141"/>
      <c r="G57" s="141"/>
      <c r="H57" s="153"/>
      <c r="I57" s="170"/>
      <c r="J57" s="170"/>
      <c r="K57" s="148"/>
      <c r="L57" s="1091">
        <f>'24. Rent Schedule'!$N$64-L55</f>
        <v>0</v>
      </c>
    </row>
    <row r="58" spans="1:14" ht="14.4" customHeight="1" x14ac:dyDescent="0.3">
      <c r="A58" s="149" t="s">
        <v>254</v>
      </c>
      <c r="B58" s="117"/>
      <c r="C58" s="117"/>
      <c r="D58" s="117"/>
      <c r="E58" s="117"/>
      <c r="F58" s="117"/>
      <c r="G58" s="117"/>
      <c r="H58" s="132"/>
      <c r="I58" s="171"/>
      <c r="J58" s="172"/>
      <c r="K58" s="134"/>
      <c r="L58" s="218"/>
    </row>
    <row r="59" spans="1:14" ht="14.4" customHeight="1" x14ac:dyDescent="0.3">
      <c r="A59" s="131"/>
      <c r="B59" s="2494" t="str">
        <f>IF(J59&gt;0,"DESCRIBE","")</f>
        <v/>
      </c>
      <c r="C59" s="2495"/>
      <c r="D59" s="2495"/>
      <c r="E59" s="2495"/>
      <c r="F59" s="117"/>
      <c r="G59" s="117"/>
      <c r="H59" s="132" t="s">
        <v>212</v>
      </c>
      <c r="I59" s="171"/>
      <c r="J59" s="1089"/>
      <c r="K59" s="134"/>
      <c r="L59" s="218"/>
    </row>
    <row r="60" spans="1:14" ht="14.4" customHeight="1" x14ac:dyDescent="0.3">
      <c r="A60" s="131"/>
      <c r="B60" s="2494" t="str">
        <f>IF(J60&gt;0,"DESCRIBE","")</f>
        <v/>
      </c>
      <c r="C60" s="2495"/>
      <c r="D60" s="2495"/>
      <c r="E60" s="2495"/>
      <c r="F60" s="117"/>
      <c r="G60" s="117"/>
      <c r="H60" s="132" t="s">
        <v>212</v>
      </c>
      <c r="I60" s="171"/>
      <c r="J60" s="1089"/>
      <c r="K60" s="134"/>
      <c r="L60" s="218"/>
    </row>
    <row r="61" spans="1:14" ht="14.4" customHeight="1" x14ac:dyDescent="0.3">
      <c r="A61" s="131"/>
      <c r="B61" s="2494" t="str">
        <f>IF(J61&gt;0,"DESCRIBE","")</f>
        <v/>
      </c>
      <c r="C61" s="2495"/>
      <c r="D61" s="2495"/>
      <c r="E61" s="2495"/>
      <c r="F61" s="117"/>
      <c r="G61" s="117"/>
      <c r="H61" s="132" t="s">
        <v>212</v>
      </c>
      <c r="I61" s="171"/>
      <c r="J61" s="1089"/>
      <c r="K61" s="134"/>
      <c r="L61" s="218"/>
    </row>
    <row r="62" spans="1:14" ht="14.4" customHeight="1" x14ac:dyDescent="0.3">
      <c r="A62" s="131"/>
      <c r="B62" s="4013" t="s">
        <v>2258</v>
      </c>
      <c r="C62" s="4014"/>
      <c r="D62" s="4014"/>
      <c r="E62" s="4014"/>
      <c r="F62" s="117"/>
      <c r="G62" s="117"/>
      <c r="H62" s="132" t="s">
        <v>212</v>
      </c>
      <c r="I62" s="171"/>
      <c r="J62" s="1088"/>
      <c r="K62" s="134"/>
      <c r="L62" s="220"/>
      <c r="N62" s="1880"/>
    </row>
    <row r="63" spans="1:14" ht="14.4" customHeight="1" thickBot="1" x14ac:dyDescent="0.35">
      <c r="A63" s="173" t="s">
        <v>255</v>
      </c>
      <c r="B63" s="174"/>
      <c r="C63" s="174"/>
      <c r="D63" s="174"/>
      <c r="E63" s="174"/>
      <c r="F63" s="175"/>
      <c r="G63" s="176" t="s">
        <v>256</v>
      </c>
      <c r="H63" s="176"/>
      <c r="I63" s="177"/>
      <c r="J63" s="178">
        <f>IF(L63=0,0,L57/L63)</f>
        <v>0</v>
      </c>
      <c r="K63" s="179"/>
      <c r="L63" s="1091">
        <f>SUM(J59:J62)</f>
        <v>0</v>
      </c>
    </row>
    <row r="64" spans="1:14" ht="14.4" customHeight="1" thickTop="1" thickBot="1" x14ac:dyDescent="0.35">
      <c r="A64" s="180" t="s">
        <v>257</v>
      </c>
      <c r="B64" s="181"/>
      <c r="C64" s="181"/>
      <c r="D64" s="181"/>
      <c r="E64" s="181"/>
      <c r="F64" s="181"/>
      <c r="G64" s="181"/>
      <c r="H64" s="181"/>
      <c r="I64" s="181"/>
      <c r="J64" s="181"/>
      <c r="K64" s="182"/>
      <c r="L64" s="1092">
        <f>L57-L63</f>
        <v>0</v>
      </c>
    </row>
    <row r="65" spans="4:25" ht="6" customHeight="1" x14ac:dyDescent="0.3"/>
    <row r="66" spans="4:25" s="2192" customFormat="1" ht="6" customHeight="1" x14ac:dyDescent="0.3"/>
    <row r="67" spans="4:25" x14ac:dyDescent="0.3">
      <c r="D67" s="1459" t="s">
        <v>1563</v>
      </c>
      <c r="E67" s="1478"/>
      <c r="F67" s="1478"/>
      <c r="G67" s="1478"/>
      <c r="H67" s="2443"/>
      <c r="I67" s="2443"/>
      <c r="J67" s="2443"/>
      <c r="K67" s="2443"/>
      <c r="L67" s="1459"/>
      <c r="M67" s="1459"/>
      <c r="N67" s="1459"/>
      <c r="O67" s="1459"/>
      <c r="P67" s="1459"/>
      <c r="Q67" s="1459"/>
      <c r="U67" s="1478"/>
      <c r="V67" s="1480"/>
      <c r="W67" s="1480"/>
      <c r="X67" s="1478"/>
      <c r="Y67" s="1478"/>
    </row>
  </sheetData>
  <sheetProtection password="8E37" sheet="1" formatCells="0"/>
  <mergeCells count="24">
    <mergeCell ref="H67:K67"/>
    <mergeCell ref="A1:L1"/>
    <mergeCell ref="D26:G26"/>
    <mergeCell ref="D27:G27"/>
    <mergeCell ref="D30:G30"/>
    <mergeCell ref="D17:G17"/>
    <mergeCell ref="D32:G32"/>
    <mergeCell ref="D35:G35"/>
    <mergeCell ref="D9:G9"/>
    <mergeCell ref="D10:G10"/>
    <mergeCell ref="A29:J29"/>
    <mergeCell ref="D16:G16"/>
    <mergeCell ref="D31:G31"/>
    <mergeCell ref="D33:G33"/>
    <mergeCell ref="B62:E62"/>
    <mergeCell ref="B59:E59"/>
    <mergeCell ref="D52:G52"/>
    <mergeCell ref="D53:G53"/>
    <mergeCell ref="D34:G34"/>
    <mergeCell ref="B61:E61"/>
    <mergeCell ref="B60:E60"/>
    <mergeCell ref="G39:J39"/>
    <mergeCell ref="B48:G48"/>
    <mergeCell ref="B49:G49"/>
  </mergeCells>
  <phoneticPr fontId="71" type="noConversion"/>
  <conditionalFormatting sqref="D9:G10 D16:G17 D26:G27 D30:G35 D52:G53 B59:E62">
    <cfRule type="cellIs" dxfId="1" priority="10" stopIfTrue="1" operator="equal">
      <formula>"PLEASE DESCRIBE"</formula>
    </cfRule>
  </conditionalFormatting>
  <pageMargins left="0.7" right="0.7" top="0.4" bottom="0.4" header="0.3" footer="0.3"/>
  <pageSetup scale="75" orientation="portrait" r:id="rId1"/>
  <headerFooter>
    <oddFooter>&amp;R&amp;D</oddFooter>
  </headerFooter>
  <ignoredErrors>
    <ignoredError sqref="D30:D33 B59:B61"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V49"/>
  <sheetViews>
    <sheetView showGridLines="0" workbookViewId="0">
      <selection sqref="A1:H2"/>
    </sheetView>
  </sheetViews>
  <sheetFormatPr defaultColWidth="8.33203125" defaultRowHeight="14.4" x14ac:dyDescent="0.3"/>
  <cols>
    <col min="1" max="1" width="51.5546875" customWidth="1"/>
    <col min="2" max="8" width="13.6640625" customWidth="1"/>
  </cols>
  <sheetData>
    <row r="1" spans="1:9" x14ac:dyDescent="0.3">
      <c r="A1" s="2801" t="s">
        <v>1449</v>
      </c>
      <c r="B1" s="2802"/>
      <c r="C1" s="2802"/>
      <c r="D1" s="2802"/>
      <c r="E1" s="2802"/>
      <c r="F1" s="2802"/>
      <c r="G1" s="2802"/>
      <c r="H1" s="2803"/>
    </row>
    <row r="2" spans="1:9" ht="7.95" customHeight="1" thickBot="1" x14ac:dyDescent="0.35">
      <c r="A2" s="2804"/>
      <c r="B2" s="2805"/>
      <c r="C2" s="2805"/>
      <c r="D2" s="2805"/>
      <c r="E2" s="2805"/>
      <c r="F2" s="2805"/>
      <c r="G2" s="2805"/>
      <c r="H2" s="2806"/>
    </row>
    <row r="3" spans="1:9" x14ac:dyDescent="0.3">
      <c r="A3" s="4015" t="s">
        <v>1292</v>
      </c>
      <c r="B3" s="4015"/>
      <c r="C3" s="4015"/>
      <c r="D3" s="4015"/>
      <c r="E3" s="4015"/>
      <c r="F3" s="4015"/>
      <c r="G3" s="4015"/>
      <c r="H3" s="4015"/>
    </row>
    <row r="4" spans="1:9" x14ac:dyDescent="0.3">
      <c r="A4" s="4015"/>
      <c r="B4" s="4015"/>
      <c r="C4" s="4015"/>
      <c r="D4" s="4015"/>
      <c r="E4" s="4015"/>
      <c r="F4" s="4015"/>
      <c r="G4" s="4015"/>
      <c r="H4" s="4015"/>
    </row>
    <row r="5" spans="1:9" ht="15" thickBot="1" x14ac:dyDescent="0.35">
      <c r="A5" s="4015"/>
      <c r="B5" s="4015"/>
      <c r="C5" s="4015"/>
      <c r="D5" s="4015"/>
      <c r="E5" s="4015"/>
      <c r="F5" s="4015"/>
      <c r="G5" s="4015"/>
      <c r="H5" s="4015"/>
    </row>
    <row r="6" spans="1:9" ht="15" thickBot="1" x14ac:dyDescent="0.35">
      <c r="A6" s="119" t="s">
        <v>419</v>
      </c>
      <c r="B6" s="18" t="s">
        <v>420</v>
      </c>
      <c r="C6" s="18" t="s">
        <v>421</v>
      </c>
      <c r="D6" s="18" t="s">
        <v>422</v>
      </c>
      <c r="E6" s="18" t="s">
        <v>423</v>
      </c>
      <c r="F6" s="734" t="s">
        <v>424</v>
      </c>
      <c r="G6" s="733" t="s">
        <v>425</v>
      </c>
      <c r="H6" s="733" t="s">
        <v>426</v>
      </c>
    </row>
    <row r="7" spans="1:9" x14ac:dyDescent="0.3">
      <c r="A7" s="120" t="s">
        <v>427</v>
      </c>
      <c r="B7" s="1094">
        <f>'24. Rent Schedule'!N55*12</f>
        <v>0</v>
      </c>
      <c r="C7" s="1094">
        <f t="shared" ref="C7:E8" si="0">B7*1.02</f>
        <v>0</v>
      </c>
      <c r="D7" s="1094">
        <f t="shared" si="0"/>
        <v>0</v>
      </c>
      <c r="E7" s="1094">
        <f t="shared" si="0"/>
        <v>0</v>
      </c>
      <c r="F7" s="1886">
        <f>E7*1.02</f>
        <v>0</v>
      </c>
      <c r="G7" s="1899">
        <f>F7*1.02^5</f>
        <v>0</v>
      </c>
      <c r="H7" s="1899">
        <f>G7*1.02^5</f>
        <v>0</v>
      </c>
    </row>
    <row r="8" spans="1:9" x14ac:dyDescent="0.3">
      <c r="A8" s="121" t="s">
        <v>428</v>
      </c>
      <c r="B8" s="1095">
        <f>'24. Rent Schedule'!N59*12</f>
        <v>0</v>
      </c>
      <c r="C8" s="1095">
        <f t="shared" si="0"/>
        <v>0</v>
      </c>
      <c r="D8" s="1095">
        <f t="shared" si="0"/>
        <v>0</v>
      </c>
      <c r="E8" s="1095">
        <f t="shared" si="0"/>
        <v>0</v>
      </c>
      <c r="F8" s="1887">
        <f>E8*1.02</f>
        <v>0</v>
      </c>
      <c r="G8" s="1900">
        <f>F8*1.02^5</f>
        <v>0</v>
      </c>
      <c r="H8" s="1900">
        <f>G8*1.02^5</f>
        <v>0</v>
      </c>
    </row>
    <row r="9" spans="1:9" x14ac:dyDescent="0.3">
      <c r="A9" s="122" t="s">
        <v>429</v>
      </c>
      <c r="B9" s="1094">
        <f t="shared" ref="B9:H9" si="1">B7+B8</f>
        <v>0</v>
      </c>
      <c r="C9" s="1094">
        <f t="shared" si="1"/>
        <v>0</v>
      </c>
      <c r="D9" s="1094">
        <f t="shared" si="1"/>
        <v>0</v>
      </c>
      <c r="E9" s="1094">
        <f t="shared" si="1"/>
        <v>0</v>
      </c>
      <c r="F9" s="1886">
        <f t="shared" si="1"/>
        <v>0</v>
      </c>
      <c r="G9" s="1901">
        <f>G7+G8</f>
        <v>0</v>
      </c>
      <c r="H9" s="1901">
        <f t="shared" si="1"/>
        <v>0</v>
      </c>
    </row>
    <row r="10" spans="1:9" x14ac:dyDescent="0.3">
      <c r="A10" s="123" t="s">
        <v>430</v>
      </c>
      <c r="B10" s="1096">
        <f>'24. Rent Schedule'!N61*12</f>
        <v>0</v>
      </c>
      <c r="C10" s="1096">
        <f>B10*1.02</f>
        <v>0</v>
      </c>
      <c r="D10" s="1096">
        <f>C10*1.02</f>
        <v>0</v>
      </c>
      <c r="E10" s="1096">
        <f>D10*1.02</f>
        <v>0</v>
      </c>
      <c r="F10" s="1888">
        <f>E10*1.02</f>
        <v>0</v>
      </c>
      <c r="G10" s="1902">
        <f>F10*1.02^5</f>
        <v>0</v>
      </c>
      <c r="H10" s="1902">
        <f>G10*1.02^5</f>
        <v>0</v>
      </c>
    </row>
    <row r="11" spans="1:9" x14ac:dyDescent="0.3">
      <c r="A11" s="124" t="s">
        <v>973</v>
      </c>
      <c r="B11" s="1096">
        <f>'24. Rent Schedule'!N62*12</f>
        <v>0</v>
      </c>
      <c r="C11" s="1097"/>
      <c r="D11" s="1097"/>
      <c r="E11" s="1097"/>
      <c r="F11" s="1889"/>
      <c r="G11" s="1903"/>
      <c r="H11" s="1915"/>
      <c r="I11" s="1156" t="str">
        <f>IF(OR(D11&gt;0,E11&gt;0,F11&gt;0,G11&gt;0,H11&gt;0,C11&gt;0),"PLEASE ENTER ALL CONCESSIONS AS A NEGATIVE VALUE", "")</f>
        <v/>
      </c>
    </row>
    <row r="12" spans="1:9" x14ac:dyDescent="0.3">
      <c r="A12" s="124" t="s">
        <v>431</v>
      </c>
      <c r="B12" s="1099">
        <f>B9+B10+B11</f>
        <v>0</v>
      </c>
      <c r="C12" s="1099">
        <f t="shared" ref="C12:H12" si="2">C9+C10+C11</f>
        <v>0</v>
      </c>
      <c r="D12" s="1099">
        <f>D9+D10+D11</f>
        <v>0</v>
      </c>
      <c r="E12" s="1099">
        <f t="shared" si="2"/>
        <v>0</v>
      </c>
      <c r="F12" s="1890">
        <f t="shared" si="2"/>
        <v>0</v>
      </c>
      <c r="G12" s="1904">
        <f t="shared" si="2"/>
        <v>0</v>
      </c>
      <c r="H12" s="1906">
        <f t="shared" si="2"/>
        <v>0</v>
      </c>
    </row>
    <row r="13" spans="1:9" x14ac:dyDescent="0.3">
      <c r="A13" s="125" t="s">
        <v>432</v>
      </c>
      <c r="B13" s="1076"/>
      <c r="C13" s="1098"/>
      <c r="D13" s="1098"/>
      <c r="E13" s="1098"/>
      <c r="F13" s="416"/>
      <c r="G13" s="1905"/>
      <c r="H13" s="1905"/>
    </row>
    <row r="14" spans="1:9" x14ac:dyDescent="0.3">
      <c r="A14" s="122" t="s">
        <v>210</v>
      </c>
      <c r="B14" s="1094">
        <f>'26. Annual Operating Expenses'!L11</f>
        <v>0</v>
      </c>
      <c r="C14" s="1094">
        <f>B14*1.03</f>
        <v>0</v>
      </c>
      <c r="D14" s="1094">
        <f>C14*1.03</f>
        <v>0</v>
      </c>
      <c r="E14" s="1094">
        <f>D14*1.03</f>
        <v>0</v>
      </c>
      <c r="F14" s="1886">
        <f>E14*1.03</f>
        <v>0</v>
      </c>
      <c r="G14" s="1901">
        <f t="shared" ref="G14:H23" si="3">F14*1.03^5</f>
        <v>0</v>
      </c>
      <c r="H14" s="1901">
        <f t="shared" si="3"/>
        <v>0</v>
      </c>
    </row>
    <row r="15" spans="1:9" x14ac:dyDescent="0.3">
      <c r="A15" s="122" t="s">
        <v>433</v>
      </c>
      <c r="B15" s="1095">
        <f>'26. Annual Operating Expenses'!L12</f>
        <v>0</v>
      </c>
      <c r="C15" s="1095">
        <f>B15*1.02</f>
        <v>0</v>
      </c>
      <c r="D15" s="1095">
        <f>C15*1.02</f>
        <v>0</v>
      </c>
      <c r="E15" s="1095">
        <f>D15*1.02</f>
        <v>0</v>
      </c>
      <c r="F15" s="1887">
        <f>E15*1.02</f>
        <v>0</v>
      </c>
      <c r="G15" s="1900">
        <f>F15*1.02^5</f>
        <v>0</v>
      </c>
      <c r="H15" s="1900">
        <f>G15*1.02^5</f>
        <v>0</v>
      </c>
    </row>
    <row r="16" spans="1:9" x14ac:dyDescent="0.3">
      <c r="A16" s="122" t="s">
        <v>221</v>
      </c>
      <c r="B16" s="1095">
        <f>'26. Annual Operating Expenses'!L18</f>
        <v>0</v>
      </c>
      <c r="C16" s="1095">
        <f t="shared" ref="C16:F23" si="4">B16*1.03</f>
        <v>0</v>
      </c>
      <c r="D16" s="1095">
        <f t="shared" si="4"/>
        <v>0</v>
      </c>
      <c r="E16" s="1095">
        <f t="shared" si="4"/>
        <v>0</v>
      </c>
      <c r="F16" s="1887">
        <f t="shared" si="4"/>
        <v>0</v>
      </c>
      <c r="G16" s="1900">
        <f t="shared" si="3"/>
        <v>0</v>
      </c>
      <c r="H16" s="1900">
        <f t="shared" si="3"/>
        <v>0</v>
      </c>
    </row>
    <row r="17" spans="1:8" x14ac:dyDescent="0.3">
      <c r="A17" s="122" t="s">
        <v>226</v>
      </c>
      <c r="B17" s="1095">
        <f>'26. Annual Operating Expenses'!L28</f>
        <v>0</v>
      </c>
      <c r="C17" s="1095">
        <f t="shared" si="4"/>
        <v>0</v>
      </c>
      <c r="D17" s="1095">
        <f t="shared" si="4"/>
        <v>0</v>
      </c>
      <c r="E17" s="1095">
        <f t="shared" si="4"/>
        <v>0</v>
      </c>
      <c r="F17" s="1887">
        <f t="shared" si="4"/>
        <v>0</v>
      </c>
      <c r="G17" s="1900">
        <f t="shared" si="3"/>
        <v>0</v>
      </c>
      <c r="H17" s="1900">
        <f t="shared" si="3"/>
        <v>0</v>
      </c>
    </row>
    <row r="18" spans="1:8" x14ac:dyDescent="0.3">
      <c r="A18" s="122" t="s">
        <v>434</v>
      </c>
      <c r="B18" s="1095">
        <f>'26. Annual Operating Expenses'!J30+'26. Annual Operating Expenses'!J31</f>
        <v>0</v>
      </c>
      <c r="C18" s="1095">
        <f t="shared" si="4"/>
        <v>0</v>
      </c>
      <c r="D18" s="1095">
        <f t="shared" si="4"/>
        <v>0</v>
      </c>
      <c r="E18" s="1095">
        <f t="shared" si="4"/>
        <v>0</v>
      </c>
      <c r="F18" s="1887">
        <f t="shared" si="4"/>
        <v>0</v>
      </c>
      <c r="G18" s="1900">
        <f t="shared" si="3"/>
        <v>0</v>
      </c>
      <c r="H18" s="1900">
        <f t="shared" si="3"/>
        <v>0</v>
      </c>
    </row>
    <row r="19" spans="1:8" x14ac:dyDescent="0.3">
      <c r="A19" s="122" t="s">
        <v>435</v>
      </c>
      <c r="B19" s="1095">
        <f>'26. Annual Operating Expenses'!J33+'26. Annual Operating Expenses'!J32</f>
        <v>0</v>
      </c>
      <c r="C19" s="1095">
        <f t="shared" si="4"/>
        <v>0</v>
      </c>
      <c r="D19" s="1095">
        <f t="shared" si="4"/>
        <v>0</v>
      </c>
      <c r="E19" s="1095">
        <f t="shared" si="4"/>
        <v>0</v>
      </c>
      <c r="F19" s="1887">
        <f t="shared" si="4"/>
        <v>0</v>
      </c>
      <c r="G19" s="1900">
        <f t="shared" si="3"/>
        <v>0</v>
      </c>
      <c r="H19" s="1900">
        <f t="shared" si="3"/>
        <v>0</v>
      </c>
    </row>
    <row r="20" spans="1:8" x14ac:dyDescent="0.3">
      <c r="A20" s="122" t="s">
        <v>436</v>
      </c>
      <c r="B20" s="1095">
        <f>'26. Annual Operating Expenses'!L37</f>
        <v>0</v>
      </c>
      <c r="C20" s="1095">
        <f t="shared" si="4"/>
        <v>0</v>
      </c>
      <c r="D20" s="1095">
        <f t="shared" si="4"/>
        <v>0</v>
      </c>
      <c r="E20" s="1095">
        <f t="shared" si="4"/>
        <v>0</v>
      </c>
      <c r="F20" s="1887">
        <f t="shared" si="4"/>
        <v>0</v>
      </c>
      <c r="G20" s="1900">
        <f t="shared" si="3"/>
        <v>0</v>
      </c>
      <c r="H20" s="1900">
        <f t="shared" si="3"/>
        <v>0</v>
      </c>
    </row>
    <row r="21" spans="1:8" x14ac:dyDescent="0.3">
      <c r="A21" s="122" t="s">
        <v>437</v>
      </c>
      <c r="B21" s="1095">
        <f>'26. Annual Operating Expenses'!L42</f>
        <v>0</v>
      </c>
      <c r="C21" s="1095">
        <f t="shared" si="4"/>
        <v>0</v>
      </c>
      <c r="D21" s="1095">
        <f t="shared" si="4"/>
        <v>0</v>
      </c>
      <c r="E21" s="1095">
        <f t="shared" si="4"/>
        <v>0</v>
      </c>
      <c r="F21" s="1887">
        <f t="shared" si="4"/>
        <v>0</v>
      </c>
      <c r="G21" s="1900">
        <f t="shared" si="3"/>
        <v>0</v>
      </c>
      <c r="H21" s="1900">
        <f t="shared" si="3"/>
        <v>0</v>
      </c>
    </row>
    <row r="22" spans="1:8" x14ac:dyDescent="0.3">
      <c r="A22" s="122" t="s">
        <v>438</v>
      </c>
      <c r="B22" s="1095">
        <f>'26. Annual Operating Expenses'!L43</f>
        <v>0</v>
      </c>
      <c r="C22" s="1095">
        <f t="shared" si="4"/>
        <v>0</v>
      </c>
      <c r="D22" s="1095">
        <f t="shared" si="4"/>
        <v>0</v>
      </c>
      <c r="E22" s="1095">
        <f t="shared" si="4"/>
        <v>0</v>
      </c>
      <c r="F22" s="1887">
        <f t="shared" si="4"/>
        <v>0</v>
      </c>
      <c r="G22" s="1900">
        <f t="shared" si="3"/>
        <v>0</v>
      </c>
      <c r="H22" s="1900">
        <f t="shared" si="3"/>
        <v>0</v>
      </c>
    </row>
    <row r="23" spans="1:8" x14ac:dyDescent="0.3">
      <c r="A23" s="124" t="s">
        <v>246</v>
      </c>
      <c r="B23" s="1095">
        <f>'26. Annual Operating Expenses'!L54+'26. Annual Operating Expenses'!J34+'26. Annual Operating Expenses'!J35</f>
        <v>0</v>
      </c>
      <c r="C23" s="1095">
        <f t="shared" si="4"/>
        <v>0</v>
      </c>
      <c r="D23" s="1095">
        <f t="shared" si="4"/>
        <v>0</v>
      </c>
      <c r="E23" s="1095">
        <f t="shared" si="4"/>
        <v>0</v>
      </c>
      <c r="F23" s="1887">
        <f t="shared" si="4"/>
        <v>0</v>
      </c>
      <c r="G23" s="1900">
        <f t="shared" si="3"/>
        <v>0</v>
      </c>
      <c r="H23" s="1900">
        <f t="shared" si="3"/>
        <v>0</v>
      </c>
    </row>
    <row r="24" spans="1:8" x14ac:dyDescent="0.3">
      <c r="A24" s="124" t="s">
        <v>250</v>
      </c>
      <c r="B24" s="1099">
        <f t="shared" ref="B24:H24" si="5">SUM(B14:B23)</f>
        <v>0</v>
      </c>
      <c r="C24" s="1099">
        <f t="shared" si="5"/>
        <v>0</v>
      </c>
      <c r="D24" s="1099">
        <f t="shared" si="5"/>
        <v>0</v>
      </c>
      <c r="E24" s="1099">
        <f t="shared" si="5"/>
        <v>0</v>
      </c>
      <c r="F24" s="1891">
        <f t="shared" si="5"/>
        <v>0</v>
      </c>
      <c r="G24" s="1906">
        <f>SUM(G14:G23)</f>
        <v>0</v>
      </c>
      <c r="H24" s="1906">
        <f t="shared" si="5"/>
        <v>0</v>
      </c>
    </row>
    <row r="25" spans="1:8" x14ac:dyDescent="0.3">
      <c r="A25" s="124" t="s">
        <v>439</v>
      </c>
      <c r="B25" s="1099">
        <f t="shared" ref="B25:H25" si="6">B12-B24</f>
        <v>0</v>
      </c>
      <c r="C25" s="1099">
        <f t="shared" si="6"/>
        <v>0</v>
      </c>
      <c r="D25" s="1099">
        <f t="shared" si="6"/>
        <v>0</v>
      </c>
      <c r="E25" s="1099">
        <f t="shared" si="6"/>
        <v>0</v>
      </c>
      <c r="F25" s="1891">
        <f t="shared" si="6"/>
        <v>0</v>
      </c>
      <c r="G25" s="1906">
        <f t="shared" si="6"/>
        <v>0</v>
      </c>
      <c r="H25" s="1906">
        <f t="shared" si="6"/>
        <v>0</v>
      </c>
    </row>
    <row r="26" spans="1:8" x14ac:dyDescent="0.3">
      <c r="A26" s="125" t="s">
        <v>440</v>
      </c>
      <c r="B26" s="1076"/>
      <c r="C26" s="17"/>
      <c r="D26" s="17"/>
      <c r="E26" s="735"/>
      <c r="F26" s="17"/>
      <c r="G26" s="1907"/>
      <c r="H26" s="1907"/>
    </row>
    <row r="27" spans="1:8" x14ac:dyDescent="0.3">
      <c r="A27" s="1213" t="s">
        <v>1269</v>
      </c>
      <c r="B27" s="277"/>
      <c r="C27" s="277"/>
      <c r="D27" s="277"/>
      <c r="E27" s="277"/>
      <c r="F27" s="1892"/>
      <c r="G27" s="1908"/>
      <c r="H27" s="1908"/>
    </row>
    <row r="28" spans="1:8" x14ac:dyDescent="0.3">
      <c r="A28" s="126" t="s">
        <v>441</v>
      </c>
      <c r="B28" s="280"/>
      <c r="C28" s="280"/>
      <c r="D28" s="280"/>
      <c r="E28" s="280"/>
      <c r="F28" s="1893"/>
      <c r="G28" s="1909"/>
      <c r="H28" s="1909"/>
    </row>
    <row r="29" spans="1:8" x14ac:dyDescent="0.3">
      <c r="A29" s="126" t="s">
        <v>442</v>
      </c>
      <c r="B29" s="280"/>
      <c r="C29" s="280"/>
      <c r="D29" s="280"/>
      <c r="E29" s="280"/>
      <c r="F29" s="1893"/>
      <c r="G29" s="1909"/>
      <c r="H29" s="1909"/>
    </row>
    <row r="30" spans="1:8" x14ac:dyDescent="0.3">
      <c r="A30" s="124" t="s">
        <v>1293</v>
      </c>
      <c r="B30" s="281"/>
      <c r="C30" s="281"/>
      <c r="D30" s="281"/>
      <c r="E30" s="281"/>
      <c r="F30" s="1894"/>
      <c r="G30" s="1910"/>
      <c r="H30" s="1910"/>
    </row>
    <row r="31" spans="1:8" x14ac:dyDescent="0.3">
      <c r="A31" s="124" t="s">
        <v>1293</v>
      </c>
      <c r="B31" s="282"/>
      <c r="C31" s="282"/>
      <c r="D31" s="282"/>
      <c r="E31" s="282"/>
      <c r="F31" s="1895"/>
      <c r="G31" s="1911"/>
      <c r="H31" s="1911"/>
    </row>
    <row r="32" spans="1:8" x14ac:dyDescent="0.3">
      <c r="A32" s="1214" t="s">
        <v>1366</v>
      </c>
      <c r="B32" s="16">
        <f t="shared" ref="B32:H32" si="7">B25-SUM(B27:B31)</f>
        <v>0</v>
      </c>
      <c r="C32" s="16">
        <f t="shared" si="7"/>
        <v>0</v>
      </c>
      <c r="D32" s="16">
        <f t="shared" si="7"/>
        <v>0</v>
      </c>
      <c r="E32" s="16">
        <f t="shared" si="7"/>
        <v>0</v>
      </c>
      <c r="F32" s="1896">
        <f t="shared" si="7"/>
        <v>0</v>
      </c>
      <c r="G32" s="1912">
        <f t="shared" si="7"/>
        <v>0</v>
      </c>
      <c r="H32" s="1912">
        <f t="shared" si="7"/>
        <v>0</v>
      </c>
    </row>
    <row r="33" spans="1:22" s="1207" customFormat="1" x14ac:dyDescent="0.3">
      <c r="A33" s="1214" t="s">
        <v>1367</v>
      </c>
      <c r="B33" s="1099">
        <f>B32</f>
        <v>0</v>
      </c>
      <c r="C33" s="1099">
        <f>C32+B33</f>
        <v>0</v>
      </c>
      <c r="D33" s="1099">
        <f>D32+C33</f>
        <v>0</v>
      </c>
      <c r="E33" s="1099">
        <f>E32+D33</f>
        <v>0</v>
      </c>
      <c r="F33" s="1891">
        <f>F32+E33</f>
        <v>0</v>
      </c>
      <c r="G33" s="1906">
        <f>(F32+G32)/2*5+F33</f>
        <v>0</v>
      </c>
      <c r="H33" s="1906">
        <f>(G32+H32)/2*5+G33</f>
        <v>0</v>
      </c>
    </row>
    <row r="34" spans="1:22" ht="15" thickBot="1" x14ac:dyDescent="0.35">
      <c r="A34" s="127" t="s">
        <v>443</v>
      </c>
      <c r="B34" s="19" t="e">
        <f t="shared" ref="B34:H34" si="8">B25/SUM(B27:B31)</f>
        <v>#DIV/0!</v>
      </c>
      <c r="C34" s="19" t="e">
        <f t="shared" si="8"/>
        <v>#DIV/0!</v>
      </c>
      <c r="D34" s="19" t="e">
        <f t="shared" si="8"/>
        <v>#DIV/0!</v>
      </c>
      <c r="E34" s="19" t="e">
        <f t="shared" si="8"/>
        <v>#DIV/0!</v>
      </c>
      <c r="F34" s="1897" t="e">
        <f t="shared" si="8"/>
        <v>#DIV/0!</v>
      </c>
      <c r="G34" s="1913" t="e">
        <f t="shared" si="8"/>
        <v>#DIV/0!</v>
      </c>
      <c r="H34" s="1913" t="e">
        <f t="shared" si="8"/>
        <v>#DIV/0!</v>
      </c>
    </row>
    <row r="35" spans="1:22" x14ac:dyDescent="0.3">
      <c r="A35" s="276" t="s">
        <v>444</v>
      </c>
      <c r="B35" s="277"/>
      <c r="C35" s="277"/>
      <c r="D35" s="277"/>
      <c r="E35" s="277"/>
      <c r="F35" s="1892"/>
      <c r="G35" s="1908"/>
      <c r="H35" s="1908"/>
    </row>
    <row r="36" spans="1:22" ht="15" thickBot="1" x14ac:dyDescent="0.35">
      <c r="A36" s="278" t="s">
        <v>444</v>
      </c>
      <c r="B36" s="279"/>
      <c r="C36" s="279"/>
      <c r="D36" s="279"/>
      <c r="E36" s="279"/>
      <c r="F36" s="1898"/>
      <c r="G36" s="1914"/>
      <c r="H36" s="1914"/>
    </row>
    <row r="37" spans="1:22" ht="15" customHeight="1" x14ac:dyDescent="0.3">
      <c r="A37" s="4017" t="s">
        <v>1410</v>
      </c>
      <c r="B37" s="4017"/>
      <c r="C37" s="4017"/>
      <c r="D37" s="4017"/>
      <c r="E37" s="4017"/>
      <c r="F37" s="4017"/>
      <c r="G37" s="4017"/>
      <c r="H37" s="4017"/>
    </row>
    <row r="38" spans="1:22" ht="39.6" customHeight="1" x14ac:dyDescent="0.3">
      <c r="A38" s="4018"/>
      <c r="B38" s="4018"/>
      <c r="C38" s="4018"/>
      <c r="D38" s="4018"/>
      <c r="E38" s="4018"/>
      <c r="F38" s="4018"/>
      <c r="G38" s="4018"/>
      <c r="H38" s="4018"/>
    </row>
    <row r="39" spans="1:22" s="45" customFormat="1" ht="7.2" customHeight="1" x14ac:dyDescent="0.3">
      <c r="A39" s="1493"/>
      <c r="B39" s="1493"/>
      <c r="C39" s="1493"/>
      <c r="D39" s="1493"/>
      <c r="E39" s="1493"/>
      <c r="F39" s="1493"/>
      <c r="G39" s="1493"/>
      <c r="H39" s="1493"/>
    </row>
    <row r="40" spans="1:22" ht="15" thickBot="1" x14ac:dyDescent="0.35">
      <c r="A40" s="1"/>
      <c r="C40" s="3098"/>
      <c r="D40" s="3098"/>
      <c r="E40" s="1492" t="s">
        <v>160</v>
      </c>
      <c r="F40" s="3035"/>
      <c r="G40" s="3035"/>
      <c r="H40" s="3035"/>
    </row>
    <row r="41" spans="1:22" ht="15" thickBot="1" x14ac:dyDescent="0.35">
      <c r="A41" s="4021" t="s">
        <v>145</v>
      </c>
      <c r="B41" s="1"/>
      <c r="C41" s="4019" t="s">
        <v>149</v>
      </c>
      <c r="D41" s="4020"/>
      <c r="E41" s="1492" t="s">
        <v>164</v>
      </c>
      <c r="F41" s="3035"/>
      <c r="G41" s="3035"/>
      <c r="H41" s="3035"/>
    </row>
    <row r="42" spans="1:22" ht="15" customHeight="1" thickBot="1" x14ac:dyDescent="0.35">
      <c r="A42" s="4022"/>
      <c r="C42" s="3035"/>
      <c r="D42" s="3035"/>
      <c r="E42" s="98"/>
      <c r="F42" s="1"/>
      <c r="G42" s="1"/>
      <c r="H42" s="1"/>
    </row>
    <row r="43" spans="1:22" ht="15.75" customHeight="1" x14ac:dyDescent="0.3">
      <c r="B43" s="898"/>
      <c r="C43" s="4016" t="s">
        <v>150</v>
      </c>
      <c r="D43" s="4016"/>
    </row>
    <row r="44" spans="1:22" ht="15" thickBot="1" x14ac:dyDescent="0.35">
      <c r="B44" s="736"/>
      <c r="C44" s="3035"/>
      <c r="D44" s="3035"/>
      <c r="E44" s="1"/>
      <c r="F44" s="3035"/>
      <c r="G44" s="3035"/>
    </row>
    <row r="45" spans="1:22" x14ac:dyDescent="0.3">
      <c r="A45" s="1491" t="s">
        <v>1499</v>
      </c>
      <c r="B45" s="1"/>
      <c r="C45" s="4019" t="s">
        <v>149</v>
      </c>
      <c r="D45" s="4020"/>
      <c r="E45" s="1"/>
      <c r="F45" s="4016" t="s">
        <v>150</v>
      </c>
      <c r="G45" s="4016"/>
      <c r="H45" s="1"/>
    </row>
    <row r="46" spans="1:22" ht="20.25" customHeight="1" x14ac:dyDescent="0.3">
      <c r="A46" s="1480"/>
      <c r="B46" s="1459" t="s">
        <v>1563</v>
      </c>
      <c r="C46" s="1478"/>
      <c r="D46" s="1478"/>
      <c r="E46" s="2443"/>
      <c r="F46" s="2443"/>
      <c r="G46" s="1494"/>
      <c r="H46" s="1459"/>
      <c r="I46" s="1459"/>
      <c r="J46" s="1459"/>
      <c r="K46" s="1459"/>
      <c r="L46" s="1459"/>
      <c r="M46" s="1459"/>
      <c r="N46" s="1459"/>
      <c r="R46" s="1478"/>
      <c r="S46" s="1480"/>
      <c r="T46" s="1480"/>
      <c r="U46" s="1478"/>
      <c r="V46" s="1478"/>
    </row>
    <row r="47" spans="1:22" s="1389" customFormat="1" ht="15.75" customHeight="1" x14ac:dyDescent="0.3">
      <c r="B47" s="898"/>
    </row>
    <row r="48" spans="1:22" s="1389" customFormat="1" x14ac:dyDescent="0.3">
      <c r="B48" s="736"/>
      <c r="E48" s="1390"/>
    </row>
    <row r="49" spans="1:8" s="1389" customFormat="1" x14ac:dyDescent="0.3">
      <c r="A49" s="1269"/>
      <c r="B49" s="1390"/>
      <c r="C49" s="1390"/>
      <c r="D49" s="1390"/>
      <c r="E49" s="1390"/>
      <c r="H49" s="1390"/>
    </row>
  </sheetData>
  <sheetProtection password="8E37" sheet="1" formatCells="0" formatColumns="0"/>
  <mergeCells count="15">
    <mergeCell ref="E46:F46"/>
    <mergeCell ref="C44:D44"/>
    <mergeCell ref="F44:G44"/>
    <mergeCell ref="C45:D45"/>
    <mergeCell ref="F45:G45"/>
    <mergeCell ref="A1:H2"/>
    <mergeCell ref="A3:H5"/>
    <mergeCell ref="C43:D43"/>
    <mergeCell ref="C42:D42"/>
    <mergeCell ref="F40:H40"/>
    <mergeCell ref="F41:H41"/>
    <mergeCell ref="A37:H38"/>
    <mergeCell ref="C41:D41"/>
    <mergeCell ref="A41:A42"/>
    <mergeCell ref="C40:D40"/>
  </mergeCells>
  <phoneticPr fontId="71" type="noConversion"/>
  <pageMargins left="0" right="0" top="0.25" bottom="0.25" header="0.3" footer="0.3"/>
  <pageSetup scale="83" orientation="landscape" r:id="rId1"/>
  <headerFooter>
    <oddFooter>&amp;R&amp;D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rgb="FFFFFF00"/>
  </sheetPr>
  <dimension ref="A1:AA53"/>
  <sheetViews>
    <sheetView showGridLines="0" workbookViewId="0">
      <selection sqref="A1:I2"/>
    </sheetView>
  </sheetViews>
  <sheetFormatPr defaultRowHeight="14.4" x14ac:dyDescent="0.3"/>
  <cols>
    <col min="1" max="1" width="2.33203125" customWidth="1"/>
    <col min="2" max="2" width="30.5546875" customWidth="1"/>
    <col min="3" max="8" width="16.6640625" customWidth="1"/>
    <col min="9" max="80" width="2.33203125" customWidth="1"/>
  </cols>
  <sheetData>
    <row r="1" spans="1:13" ht="15" customHeight="1" x14ac:dyDescent="0.3">
      <c r="A1" s="2801" t="s">
        <v>1302</v>
      </c>
      <c r="B1" s="2802"/>
      <c r="C1" s="2802"/>
      <c r="D1" s="2802"/>
      <c r="E1" s="2802"/>
      <c r="F1" s="2802"/>
      <c r="G1" s="2802"/>
      <c r="H1" s="2802"/>
      <c r="I1" s="2803"/>
    </row>
    <row r="2" spans="1:13" ht="15" customHeight="1" thickBot="1" x14ac:dyDescent="0.35">
      <c r="A2" s="2804"/>
      <c r="B2" s="2805"/>
      <c r="C2" s="2805"/>
      <c r="D2" s="2805"/>
      <c r="E2" s="2805"/>
      <c r="F2" s="2805"/>
      <c r="G2" s="2805"/>
      <c r="H2" s="2805"/>
      <c r="I2" s="2806"/>
    </row>
    <row r="3" spans="1:13" s="343" customFormat="1" ht="3" customHeight="1" x14ac:dyDescent="0.3"/>
    <row r="4" spans="1:13" s="343" customFormat="1" ht="15" customHeight="1" x14ac:dyDescent="0.3">
      <c r="A4" s="4025" t="s">
        <v>59</v>
      </c>
      <c r="B4" s="4025"/>
      <c r="C4" s="4025"/>
      <c r="D4" s="4025"/>
      <c r="E4" s="4025"/>
      <c r="F4" s="4025"/>
      <c r="G4" s="4025"/>
      <c r="H4" s="4025"/>
      <c r="I4" s="4025"/>
      <c r="J4" s="353"/>
      <c r="K4" s="353"/>
      <c r="L4" s="353"/>
      <c r="M4" s="353"/>
    </row>
    <row r="5" spans="1:13" s="343" customFormat="1" ht="15" customHeight="1" x14ac:dyDescent="0.3">
      <c r="A5" s="4025"/>
      <c r="B5" s="4025"/>
      <c r="C5" s="4025"/>
      <c r="D5" s="4025"/>
      <c r="E5" s="4025"/>
      <c r="F5" s="4025"/>
      <c r="G5" s="4025"/>
      <c r="H5" s="4025"/>
      <c r="I5" s="4025"/>
      <c r="J5" s="353"/>
      <c r="K5" s="353"/>
      <c r="L5" s="353"/>
      <c r="M5" s="353"/>
    </row>
    <row r="6" spans="1:13" s="343" customFormat="1" ht="9" customHeight="1" x14ac:dyDescent="0.3">
      <c r="A6" s="4025"/>
      <c r="B6" s="4025"/>
      <c r="C6" s="4025"/>
      <c r="D6" s="4025"/>
      <c r="E6" s="4025"/>
      <c r="F6" s="4025"/>
      <c r="G6" s="4025"/>
      <c r="H6" s="4025"/>
      <c r="I6" s="4025"/>
      <c r="J6" s="353"/>
      <c r="K6" s="353"/>
      <c r="L6" s="353"/>
      <c r="M6" s="353"/>
    </row>
    <row r="7" spans="1:13" s="343" customFormat="1" ht="15" customHeight="1" x14ac:dyDescent="0.3">
      <c r="A7" s="342" t="s">
        <v>1065</v>
      </c>
    </row>
    <row r="8" spans="1:13" s="343" customFormat="1" ht="15" customHeight="1" x14ac:dyDescent="0.3">
      <c r="A8" s="344" t="s">
        <v>1066</v>
      </c>
    </row>
    <row r="9" spans="1:13" s="343" customFormat="1" ht="15" customHeight="1" x14ac:dyDescent="0.3">
      <c r="A9" s="342" t="s">
        <v>1067</v>
      </c>
    </row>
    <row r="10" spans="1:13" s="343" customFormat="1" ht="15" customHeight="1" x14ac:dyDescent="0.3">
      <c r="A10" s="342" t="s">
        <v>1068</v>
      </c>
    </row>
    <row r="11" spans="1:13" s="343" customFormat="1" ht="15" customHeight="1" x14ac:dyDescent="0.3">
      <c r="A11" s="342" t="s">
        <v>1069</v>
      </c>
    </row>
    <row r="12" spans="1:13" s="343" customFormat="1" ht="15" customHeight="1" x14ac:dyDescent="0.3">
      <c r="A12" s="342" t="s">
        <v>1070</v>
      </c>
    </row>
    <row r="13" spans="1:13" s="343" customFormat="1" ht="15" customHeight="1" x14ac:dyDescent="0.3">
      <c r="A13" s="4026" t="s">
        <v>1212</v>
      </c>
      <c r="B13" s="4026"/>
      <c r="C13" s="4026"/>
      <c r="D13" s="4026"/>
      <c r="E13" s="4026"/>
      <c r="F13" s="4026"/>
      <c r="G13" s="4026"/>
      <c r="H13" s="4026"/>
      <c r="I13" s="4026"/>
    </row>
    <row r="14" spans="1:13" s="343" customFormat="1" ht="15" customHeight="1" x14ac:dyDescent="0.3">
      <c r="A14" s="345" t="s">
        <v>379</v>
      </c>
      <c r="B14" s="345"/>
      <c r="C14" s="345"/>
      <c r="D14" s="345"/>
      <c r="E14" s="345"/>
      <c r="F14" s="345"/>
      <c r="G14" s="345"/>
      <c r="H14" s="345"/>
      <c r="I14" s="345"/>
    </row>
    <row r="15" spans="1:13" s="343" customFormat="1" ht="15" customHeight="1" x14ac:dyDescent="0.3">
      <c r="A15" s="346"/>
      <c r="B15" s="358" t="s">
        <v>371</v>
      </c>
      <c r="C15" s="359" t="s">
        <v>372</v>
      </c>
      <c r="D15" s="359" t="s">
        <v>373</v>
      </c>
      <c r="E15" s="359" t="s">
        <v>374</v>
      </c>
      <c r="F15" s="359" t="s">
        <v>375</v>
      </c>
      <c r="G15" s="359" t="s">
        <v>376</v>
      </c>
      <c r="H15" s="359" t="s">
        <v>377</v>
      </c>
      <c r="I15" s="347"/>
    </row>
    <row r="16" spans="1:13" s="347" customFormat="1" ht="15" customHeight="1" x14ac:dyDescent="0.3">
      <c r="A16" s="348"/>
      <c r="B16" s="2912" t="s">
        <v>380</v>
      </c>
      <c r="C16" s="2912" t="s">
        <v>381</v>
      </c>
      <c r="D16" s="4024" t="s">
        <v>382</v>
      </c>
      <c r="E16" s="4024" t="s">
        <v>383</v>
      </c>
      <c r="F16" s="4024" t="s">
        <v>384</v>
      </c>
      <c r="G16" s="4024" t="s">
        <v>386</v>
      </c>
      <c r="H16" s="4024" t="s">
        <v>385</v>
      </c>
    </row>
    <row r="17" spans="1:8" s="347" customFormat="1" ht="15" customHeight="1" x14ac:dyDescent="0.3">
      <c r="A17" s="348"/>
      <c r="B17" s="2912"/>
      <c r="C17" s="2912"/>
      <c r="D17" s="4024"/>
      <c r="E17" s="4024"/>
      <c r="F17" s="4024"/>
      <c r="G17" s="4024"/>
      <c r="H17" s="4024"/>
    </row>
    <row r="18" spans="1:8" s="343" customFormat="1" ht="15" customHeight="1" x14ac:dyDescent="0.3">
      <c r="A18" s="346"/>
      <c r="B18" s="360"/>
      <c r="C18" s="361"/>
      <c r="D18" s="362"/>
      <c r="E18" s="361"/>
      <c r="F18" s="361"/>
      <c r="G18" s="361"/>
      <c r="H18" s="361"/>
    </row>
    <row r="19" spans="1:8" s="343" customFormat="1" ht="15" customHeight="1" x14ac:dyDescent="0.3">
      <c r="A19" s="346"/>
      <c r="B19" s="360"/>
      <c r="C19" s="361"/>
      <c r="D19" s="362"/>
      <c r="E19" s="361"/>
      <c r="F19" s="361"/>
      <c r="G19" s="361"/>
      <c r="H19" s="363"/>
    </row>
    <row r="20" spans="1:8" s="343" customFormat="1" ht="15" customHeight="1" x14ac:dyDescent="0.3">
      <c r="A20" s="346"/>
      <c r="B20" s="360"/>
      <c r="C20" s="361"/>
      <c r="D20" s="362"/>
      <c r="E20" s="361"/>
      <c r="F20" s="361"/>
      <c r="G20" s="361"/>
      <c r="H20" s="363"/>
    </row>
    <row r="21" spans="1:8" s="343" customFormat="1" ht="15" customHeight="1" x14ac:dyDescent="0.3">
      <c r="A21" s="346"/>
      <c r="B21" s="360"/>
      <c r="C21" s="361"/>
      <c r="D21" s="362"/>
      <c r="E21" s="361"/>
      <c r="F21" s="361"/>
      <c r="G21" s="361"/>
      <c r="H21" s="363"/>
    </row>
    <row r="22" spans="1:8" s="343" customFormat="1" ht="15" customHeight="1" x14ac:dyDescent="0.3">
      <c r="A22" s="346"/>
      <c r="B22" s="360"/>
      <c r="C22" s="361"/>
      <c r="D22" s="362"/>
      <c r="E22" s="361"/>
      <c r="F22" s="361"/>
      <c r="G22" s="361"/>
      <c r="H22" s="363"/>
    </row>
    <row r="23" spans="1:8" s="343" customFormat="1" ht="15" customHeight="1" x14ac:dyDescent="0.3">
      <c r="A23" s="346"/>
      <c r="B23" s="360"/>
      <c r="C23" s="361"/>
      <c r="D23" s="362"/>
      <c r="E23" s="361"/>
      <c r="F23" s="361"/>
      <c r="G23" s="361"/>
      <c r="H23" s="363"/>
    </row>
    <row r="24" spans="1:8" s="343" customFormat="1" ht="15" customHeight="1" x14ac:dyDescent="0.3">
      <c r="A24" s="346"/>
      <c r="B24" s="360"/>
      <c r="C24" s="361"/>
      <c r="D24" s="362"/>
      <c r="E24" s="361"/>
      <c r="F24" s="361"/>
      <c r="G24" s="361"/>
      <c r="H24" s="363"/>
    </row>
    <row r="25" spans="1:8" s="343" customFormat="1" ht="15" customHeight="1" x14ac:dyDescent="0.3">
      <c r="A25" s="346"/>
      <c r="B25" s="360"/>
      <c r="C25" s="361"/>
      <c r="D25" s="362"/>
      <c r="E25" s="361"/>
      <c r="F25" s="361"/>
      <c r="G25" s="361"/>
      <c r="H25" s="363"/>
    </row>
    <row r="26" spans="1:8" s="343" customFormat="1" ht="15" customHeight="1" x14ac:dyDescent="0.3">
      <c r="A26" s="346"/>
      <c r="B26" s="360"/>
      <c r="C26" s="361"/>
      <c r="D26" s="362"/>
      <c r="E26" s="361"/>
      <c r="F26" s="361"/>
      <c r="G26" s="361"/>
      <c r="H26" s="363"/>
    </row>
    <row r="27" spans="1:8" s="343" customFormat="1" ht="15" customHeight="1" x14ac:dyDescent="0.3">
      <c r="A27" s="346"/>
      <c r="B27" s="360"/>
      <c r="C27" s="361"/>
      <c r="D27" s="362"/>
      <c r="E27" s="361"/>
      <c r="F27" s="361"/>
      <c r="G27" s="361"/>
      <c r="H27" s="363"/>
    </row>
    <row r="28" spans="1:8" s="343" customFormat="1" ht="15" customHeight="1" x14ac:dyDescent="0.3">
      <c r="A28" s="346"/>
      <c r="B28" s="360"/>
      <c r="C28" s="361"/>
      <c r="D28" s="362"/>
      <c r="E28" s="361"/>
      <c r="F28" s="361"/>
      <c r="G28" s="361"/>
      <c r="H28" s="363"/>
    </row>
    <row r="29" spans="1:8" s="343" customFormat="1" ht="15" customHeight="1" x14ac:dyDescent="0.3">
      <c r="A29" s="346"/>
      <c r="B29" s="360"/>
      <c r="C29" s="361"/>
      <c r="D29" s="362"/>
      <c r="E29" s="361"/>
      <c r="F29" s="361"/>
      <c r="G29" s="361"/>
      <c r="H29" s="363"/>
    </row>
    <row r="30" spans="1:8" s="343" customFormat="1" ht="15" customHeight="1" x14ac:dyDescent="0.3">
      <c r="A30" s="346"/>
      <c r="B30" s="360"/>
      <c r="C30" s="361"/>
      <c r="D30" s="362"/>
      <c r="E30" s="361"/>
      <c r="F30" s="361"/>
      <c r="G30" s="361"/>
      <c r="H30" s="363"/>
    </row>
    <row r="31" spans="1:8" s="343" customFormat="1" ht="15" customHeight="1" x14ac:dyDescent="0.3">
      <c r="A31" s="346"/>
      <c r="B31" s="360"/>
      <c r="C31" s="361"/>
      <c r="D31" s="362"/>
      <c r="E31" s="361"/>
      <c r="F31" s="361"/>
      <c r="G31" s="361"/>
      <c r="H31" s="363"/>
    </row>
    <row r="32" spans="1:8" s="343" customFormat="1" ht="15" customHeight="1" x14ac:dyDescent="0.3">
      <c r="A32" s="346"/>
      <c r="B32" s="360"/>
      <c r="C32" s="361"/>
      <c r="D32" s="362"/>
      <c r="E32" s="361"/>
      <c r="F32" s="361"/>
      <c r="G32" s="361"/>
      <c r="H32" s="363"/>
    </row>
    <row r="33" spans="1:27" s="343" customFormat="1" ht="15" customHeight="1" x14ac:dyDescent="0.3">
      <c r="A33" s="346"/>
      <c r="B33" s="360"/>
      <c r="C33" s="361"/>
      <c r="D33" s="362"/>
      <c r="E33" s="361"/>
      <c r="F33" s="361"/>
      <c r="G33" s="361"/>
      <c r="H33" s="363"/>
    </row>
    <row r="34" spans="1:27" s="343" customFormat="1" ht="15" customHeight="1" x14ac:dyDescent="0.3">
      <c r="A34" s="346"/>
      <c r="B34" s="360" t="s">
        <v>1072</v>
      </c>
      <c r="C34" s="361"/>
      <c r="D34" s="362"/>
      <c r="E34" s="361"/>
      <c r="F34" s="361"/>
      <c r="G34" s="361"/>
      <c r="H34" s="363"/>
    </row>
    <row r="35" spans="1:27" s="343" customFormat="1" ht="15" hidden="1" customHeight="1" x14ac:dyDescent="0.3">
      <c r="A35" s="346"/>
      <c r="B35" s="360"/>
      <c r="C35" s="361"/>
      <c r="D35" s="362"/>
      <c r="E35" s="361"/>
      <c r="F35" s="361"/>
      <c r="G35" s="361"/>
      <c r="H35" s="363"/>
    </row>
    <row r="36" spans="1:27" s="343" customFormat="1" ht="15" hidden="1" customHeight="1" x14ac:dyDescent="0.3">
      <c r="A36" s="346"/>
      <c r="B36" s="360"/>
      <c r="C36" s="361"/>
      <c r="D36" s="362"/>
      <c r="E36" s="361"/>
      <c r="F36" s="361"/>
      <c r="G36" s="361"/>
      <c r="H36" s="363"/>
    </row>
    <row r="37" spans="1:27" s="343" customFormat="1" ht="15" hidden="1" customHeight="1" x14ac:dyDescent="0.3">
      <c r="A37" s="346"/>
      <c r="B37" s="360"/>
      <c r="C37" s="361"/>
      <c r="D37" s="362"/>
      <c r="E37" s="361"/>
      <c r="F37" s="361"/>
      <c r="G37" s="361"/>
      <c r="H37" s="363"/>
    </row>
    <row r="38" spans="1:27" s="343" customFormat="1" ht="15" customHeight="1" x14ac:dyDescent="0.3">
      <c r="A38" s="346"/>
      <c r="B38" s="364" t="s">
        <v>260</v>
      </c>
      <c r="C38" s="364"/>
      <c r="D38" s="364"/>
      <c r="E38" s="364"/>
      <c r="F38" s="364"/>
      <c r="G38" s="364"/>
      <c r="H38" s="365">
        <f>SUM(H18:H37)</f>
        <v>0</v>
      </c>
    </row>
    <row r="39" spans="1:27" s="343" customFormat="1" ht="7.5" customHeight="1" x14ac:dyDescent="0.3"/>
    <row r="40" spans="1:27" s="343" customFormat="1" ht="15" customHeight="1" thickBot="1" x14ac:dyDescent="0.35">
      <c r="D40" s="4029"/>
      <c r="E40" s="4029"/>
      <c r="F40" s="357" t="s">
        <v>1071</v>
      </c>
    </row>
    <row r="41" spans="1:27" s="343" customFormat="1" ht="18.75" customHeight="1" x14ac:dyDescent="0.3">
      <c r="B41" s="4027" t="s">
        <v>387</v>
      </c>
      <c r="C41" s="356"/>
      <c r="D41" s="1497" t="s">
        <v>149</v>
      </c>
      <c r="E41" s="1496"/>
      <c r="F41" s="899"/>
    </row>
    <row r="42" spans="1:27" s="343" customFormat="1" ht="15" customHeight="1" thickBot="1" x14ac:dyDescent="0.35">
      <c r="B42" s="4028"/>
      <c r="C42" s="355"/>
      <c r="D42" s="4023"/>
      <c r="E42" s="4023"/>
      <c r="G42" s="352"/>
      <c r="H42" s="349"/>
    </row>
    <row r="43" spans="1:27" s="343" customFormat="1" ht="21.75" customHeight="1" x14ac:dyDescent="0.3">
      <c r="C43" s="354"/>
      <c r="D43" s="1495" t="s">
        <v>150</v>
      </c>
      <c r="E43" s="1459" t="s">
        <v>1563</v>
      </c>
      <c r="H43" s="1654"/>
      <c r="I43"/>
      <c r="J43"/>
      <c r="K43" s="1459"/>
      <c r="L43" s="1459"/>
      <c r="M43" s="1459"/>
      <c r="N43" s="1459"/>
      <c r="R43" s="1478"/>
      <c r="S43" s="1480"/>
      <c r="T43" s="349"/>
      <c r="Y43" s="1478"/>
      <c r="Z43" s="1478"/>
      <c r="AA43" s="1478"/>
    </row>
    <row r="44" spans="1:27" s="343" customFormat="1" ht="15" customHeight="1" x14ac:dyDescent="0.3"/>
    <row r="45" spans="1:27" s="343" customFormat="1" ht="15" customHeight="1" x14ac:dyDescent="0.3"/>
    <row r="46" spans="1:27" s="343" customFormat="1" ht="15" customHeight="1" x14ac:dyDescent="0.3"/>
    <row r="47" spans="1:27" s="343" customFormat="1" ht="15" customHeight="1" x14ac:dyDescent="0.3"/>
    <row r="48" spans="1:27" s="343" customFormat="1" ht="15" customHeight="1" x14ac:dyDescent="0.3"/>
    <row r="49" spans="1:9" s="343" customFormat="1" ht="15" customHeight="1" x14ac:dyDescent="0.3"/>
    <row r="50" spans="1:9" s="343" customFormat="1" ht="15" customHeight="1" x14ac:dyDescent="0.3"/>
    <row r="51" spans="1:9" x14ac:dyDescent="0.3">
      <c r="A51" s="1"/>
      <c r="B51" s="1"/>
      <c r="C51" s="1"/>
      <c r="D51" s="1"/>
      <c r="E51" s="1"/>
      <c r="F51" s="1"/>
      <c r="I51" s="1"/>
    </row>
    <row r="52" spans="1:9" x14ac:dyDescent="0.3">
      <c r="A52" s="1"/>
      <c r="B52" s="1"/>
      <c r="C52" s="1"/>
      <c r="D52" s="1"/>
      <c r="E52" s="1"/>
      <c r="F52" s="1"/>
      <c r="G52" s="1"/>
      <c r="H52" s="1"/>
      <c r="I52" s="1"/>
    </row>
    <row r="53" spans="1:9" x14ac:dyDescent="0.3">
      <c r="A53" s="1"/>
      <c r="B53" s="1"/>
      <c r="C53" s="1"/>
      <c r="D53" s="1"/>
      <c r="E53" s="1"/>
      <c r="F53" s="1"/>
      <c r="I53" s="1"/>
    </row>
  </sheetData>
  <sheetProtection password="8E37" sheet="1" objects="1" scenarios="1"/>
  <mergeCells count="13">
    <mergeCell ref="A1:I2"/>
    <mergeCell ref="D42:E42"/>
    <mergeCell ref="G16:G17"/>
    <mergeCell ref="H16:H17"/>
    <mergeCell ref="A4:I6"/>
    <mergeCell ref="A13:I13"/>
    <mergeCell ref="F16:F17"/>
    <mergeCell ref="B41:B42"/>
    <mergeCell ref="B16:B17"/>
    <mergeCell ref="C16:C17"/>
    <mergeCell ref="D16:D17"/>
    <mergeCell ref="E16:E17"/>
    <mergeCell ref="D40:E40"/>
  </mergeCells>
  <phoneticPr fontId="71" type="noConversion"/>
  <pageMargins left="0" right="0" top="0.25" bottom="0.25" header="0.3" footer="0.3"/>
  <pageSetup orientation="landscape" r:id="rId1"/>
  <headerFooter>
    <oddFooter>&amp;R&amp;D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103"/>
  <sheetViews>
    <sheetView workbookViewId="0">
      <selection activeCell="F9" sqref="F9"/>
    </sheetView>
  </sheetViews>
  <sheetFormatPr defaultRowHeight="15.6" x14ac:dyDescent="0.3"/>
  <cols>
    <col min="1" max="1" width="22.88671875" style="1637" customWidth="1"/>
    <col min="2" max="2" width="9.109375" style="1638"/>
  </cols>
  <sheetData>
    <row r="1" spans="1:2" s="1337" customFormat="1" x14ac:dyDescent="0.3">
      <c r="A1" s="1634" t="s">
        <v>765</v>
      </c>
      <c r="B1" s="1638">
        <f>'1a. App. Certification'!$K$13</f>
        <v>0</v>
      </c>
    </row>
    <row r="2" spans="1:2" s="1339" customFormat="1" ht="31.2" x14ac:dyDescent="0.3">
      <c r="A2" s="1634" t="s">
        <v>2291</v>
      </c>
      <c r="B2" s="1638">
        <f>'2. Cert. of Dev. Owner'!$B$12</f>
        <v>0</v>
      </c>
    </row>
    <row r="3" spans="1:2" ht="31.2" x14ac:dyDescent="0.3">
      <c r="A3" s="1634" t="s">
        <v>2292</v>
      </c>
      <c r="B3" s="1638">
        <f>'2. Cert. of Dev. Owner'!$B$27</f>
        <v>0</v>
      </c>
    </row>
    <row r="4" spans="1:2" ht="31.2" x14ac:dyDescent="0.3">
      <c r="A4" s="1634" t="s">
        <v>1450</v>
      </c>
      <c r="B4" s="1638">
        <f>'6a. Competitive HTC Self Score'!$AI$17</f>
        <v>0</v>
      </c>
    </row>
    <row r="5" spans="1:2" ht="46.8" x14ac:dyDescent="0.3">
      <c r="A5" s="1634" t="s">
        <v>1451</v>
      </c>
      <c r="B5" s="1638">
        <f>'6a. Competitive HTC Self Score'!$AI$19</f>
        <v>0</v>
      </c>
    </row>
    <row r="6" spans="1:2" ht="46.8" x14ac:dyDescent="0.3">
      <c r="A6" s="1634" t="s">
        <v>1452</v>
      </c>
      <c r="B6" s="1638">
        <f>'6a. Competitive HTC Self Score'!$AI$27</f>
        <v>0</v>
      </c>
    </row>
    <row r="7" spans="1:2" ht="31.2" x14ac:dyDescent="0.3">
      <c r="A7" s="1634" t="s">
        <v>1453</v>
      </c>
      <c r="B7" s="1638">
        <f>'6a. Competitive HTC Self Score'!$AI$40</f>
        <v>0</v>
      </c>
    </row>
    <row r="8" spans="1:2" ht="31.2" x14ac:dyDescent="0.3">
      <c r="A8" s="1634" t="s">
        <v>1454</v>
      </c>
      <c r="B8" s="1638">
        <f>'6a. Competitive HTC Self Score'!$AI$41</f>
        <v>0</v>
      </c>
    </row>
    <row r="9" spans="1:2" ht="31.2" x14ac:dyDescent="0.3">
      <c r="A9" s="1634" t="s">
        <v>1455</v>
      </c>
      <c r="B9" s="1638" t="str">
        <f>'6a. Competitive HTC Self Score'!$AI$42</f>
        <v>0</v>
      </c>
    </row>
    <row r="10" spans="1:2" ht="31.2" x14ac:dyDescent="0.3">
      <c r="A10" s="1635" t="s">
        <v>86</v>
      </c>
      <c r="B10" s="1638">
        <f>'6a. Competitive HTC Self Score'!$AI$47</f>
        <v>0</v>
      </c>
    </row>
    <row r="11" spans="1:2" ht="31.2" x14ac:dyDescent="0.3">
      <c r="A11" s="1634" t="s">
        <v>1456</v>
      </c>
      <c r="B11" s="1638">
        <f>'7. Site Info Part I'!$B$14</f>
        <v>0</v>
      </c>
    </row>
    <row r="12" spans="1:2" ht="31.2" x14ac:dyDescent="0.3">
      <c r="A12" s="1634" t="s">
        <v>1703</v>
      </c>
      <c r="B12" s="1638">
        <f>'7. Site Info Part I'!$I$14</f>
        <v>0</v>
      </c>
    </row>
    <row r="13" spans="1:2" ht="31.2" x14ac:dyDescent="0.3">
      <c r="A13" s="1634" t="s">
        <v>1457</v>
      </c>
      <c r="B13" s="1639" t="str">
        <f>'7. Site Info Part I'!$O$14</f>
        <v/>
      </c>
    </row>
    <row r="14" spans="1:2" x14ac:dyDescent="0.3">
      <c r="A14" s="1634" t="s">
        <v>1458</v>
      </c>
      <c r="B14" s="1638" t="str">
        <f>'7. Site Info Part I'!$R$14</f>
        <v/>
      </c>
    </row>
    <row r="15" spans="1:2" ht="31.2" x14ac:dyDescent="0.3">
      <c r="A15" s="1634" t="s">
        <v>1459</v>
      </c>
      <c r="B15" s="1638" t="str">
        <f>'7. Site Info Part I'!$X$14</f>
        <v/>
      </c>
    </row>
    <row r="16" spans="1:2" ht="31.2" x14ac:dyDescent="0.3">
      <c r="A16" s="1634" t="s">
        <v>1460</v>
      </c>
      <c r="B16" s="1638">
        <f>'7. Site Info Part I'!$P$9</f>
        <v>0</v>
      </c>
    </row>
    <row r="17" spans="1:2" ht="62.4" x14ac:dyDescent="0.3">
      <c r="A17" s="1634" t="s">
        <v>1461</v>
      </c>
      <c r="B17" s="1638">
        <f>'9. Site Info Part II'!$B$9</f>
        <v>0</v>
      </c>
    </row>
    <row r="18" spans="1:2" ht="31.2" x14ac:dyDescent="0.3">
      <c r="A18" s="1634" t="s">
        <v>1462</v>
      </c>
      <c r="B18" s="1638">
        <f>'9. Site Info Part II'!$C$12</f>
        <v>0</v>
      </c>
    </row>
    <row r="19" spans="1:2" ht="46.8" x14ac:dyDescent="0.3">
      <c r="A19" s="1634" t="s">
        <v>1463</v>
      </c>
      <c r="B19" s="1638">
        <f>'9. Site Info Part II'!$C$15</f>
        <v>0</v>
      </c>
    </row>
    <row r="20" spans="1:2" ht="31.2" x14ac:dyDescent="0.3">
      <c r="A20" s="1634" t="s">
        <v>1464</v>
      </c>
      <c r="B20" s="1638">
        <f>'9. Site Info Part II'!$C$23</f>
        <v>0</v>
      </c>
    </row>
    <row r="21" spans="1:2" ht="31.2" x14ac:dyDescent="0.3">
      <c r="A21" s="1634" t="s">
        <v>1464</v>
      </c>
      <c r="B21" s="1638">
        <f>'9. Site Info Part II'!$C$25</f>
        <v>0</v>
      </c>
    </row>
    <row r="22" spans="1:2" ht="31.2" x14ac:dyDescent="0.3">
      <c r="A22" s="1634" t="s">
        <v>1464</v>
      </c>
      <c r="B22" s="1638">
        <f>'9. Site Info Part II'!$C$27</f>
        <v>0</v>
      </c>
    </row>
    <row r="23" spans="1:2" ht="31.2" x14ac:dyDescent="0.3">
      <c r="A23" s="1634" t="s">
        <v>1464</v>
      </c>
      <c r="B23" s="1638">
        <f>'9. Site Info Part II'!$C$29</f>
        <v>0</v>
      </c>
    </row>
    <row r="24" spans="1:2" ht="31.2" x14ac:dyDescent="0.3">
      <c r="A24" s="1634" t="s">
        <v>1464</v>
      </c>
      <c r="B24" s="1638">
        <f>'9. Site Info Part II'!$C$31</f>
        <v>0</v>
      </c>
    </row>
    <row r="25" spans="1:2" ht="31.2" x14ac:dyDescent="0.3">
      <c r="A25" s="1634" t="s">
        <v>1464</v>
      </c>
      <c r="B25" s="1638">
        <f>'9. Site Info Part II'!$C$33</f>
        <v>0</v>
      </c>
    </row>
    <row r="26" spans="1:2" ht="31.2" x14ac:dyDescent="0.3">
      <c r="A26" s="1634" t="s">
        <v>1464</v>
      </c>
      <c r="B26" s="1638">
        <f>'9. Site Info Part II'!$C$35</f>
        <v>0</v>
      </c>
    </row>
    <row r="27" spans="1:2" ht="31.2" x14ac:dyDescent="0.3">
      <c r="A27" s="1634" t="s">
        <v>1464</v>
      </c>
      <c r="B27" s="1638">
        <f>'9. Site Info Part II'!$N$23</f>
        <v>0</v>
      </c>
    </row>
    <row r="28" spans="1:2" ht="31.2" x14ac:dyDescent="0.3">
      <c r="A28" s="1634" t="s">
        <v>1464</v>
      </c>
      <c r="B28" s="1638">
        <f>'9. Site Info Part II'!$N$25</f>
        <v>0</v>
      </c>
    </row>
    <row r="29" spans="1:2" ht="31.2" x14ac:dyDescent="0.3">
      <c r="A29" s="1634" t="s">
        <v>1464</v>
      </c>
      <c r="B29" s="1638">
        <f>'9. Site Info Part II'!$N$27</f>
        <v>0</v>
      </c>
    </row>
    <row r="30" spans="1:2" ht="31.2" x14ac:dyDescent="0.3">
      <c r="A30" s="1634" t="s">
        <v>1464</v>
      </c>
      <c r="B30" s="1638">
        <f>'9. Site Info Part II'!$N$29</f>
        <v>0</v>
      </c>
    </row>
    <row r="31" spans="1:2" ht="31.2" x14ac:dyDescent="0.3">
      <c r="A31" s="1634" t="s">
        <v>1464</v>
      </c>
      <c r="B31" s="1638">
        <f>'9. Site Info Part II'!$N$31</f>
        <v>0</v>
      </c>
    </row>
    <row r="32" spans="1:2" ht="31.2" x14ac:dyDescent="0.3">
      <c r="A32" s="1634" t="s">
        <v>1464</v>
      </c>
      <c r="B32" s="1638">
        <f>'9. Site Info Part II'!$N$33</f>
        <v>0</v>
      </c>
    </row>
    <row r="33" spans="1:2" ht="31.2" x14ac:dyDescent="0.3">
      <c r="A33" s="1634" t="s">
        <v>1464</v>
      </c>
      <c r="B33" s="1638">
        <f>'9. Site Info Part II'!$N$35</f>
        <v>0</v>
      </c>
    </row>
    <row r="34" spans="1:2" ht="31.2" x14ac:dyDescent="0.3">
      <c r="A34" s="1634" t="s">
        <v>1465</v>
      </c>
      <c r="B34" s="1638">
        <f>'9. Site Info Part II'!$C$40</f>
        <v>0</v>
      </c>
    </row>
    <row r="35" spans="1:2" ht="31.2" x14ac:dyDescent="0.3">
      <c r="A35" s="1634" t="s">
        <v>1465</v>
      </c>
      <c r="B35" s="1638">
        <f>'9. Site Info Part II'!$C$42</f>
        <v>0</v>
      </c>
    </row>
    <row r="36" spans="1:2" ht="31.2" x14ac:dyDescent="0.3">
      <c r="A36" s="1634" t="s">
        <v>1465</v>
      </c>
      <c r="B36" s="1638">
        <f>'9. Site Info Part II'!$C$44</f>
        <v>0</v>
      </c>
    </row>
    <row r="37" spans="1:2" ht="31.2" x14ac:dyDescent="0.3">
      <c r="A37" s="1634" t="s">
        <v>1465</v>
      </c>
      <c r="B37" s="1638">
        <f>'9. Site Info Part II'!$C$46</f>
        <v>0</v>
      </c>
    </row>
    <row r="38" spans="1:2" ht="31.2" x14ac:dyDescent="0.3">
      <c r="A38" s="1634" t="s">
        <v>1465</v>
      </c>
      <c r="B38" s="1638">
        <f>'9. Site Info Part II'!$C$48</f>
        <v>0</v>
      </c>
    </row>
    <row r="39" spans="1:2" ht="31.2" x14ac:dyDescent="0.3">
      <c r="A39" s="1634" t="s">
        <v>1465</v>
      </c>
      <c r="B39" s="1638">
        <f>'9. Site Info Part II'!$C$50</f>
        <v>0</v>
      </c>
    </row>
    <row r="40" spans="1:2" ht="31.2" x14ac:dyDescent="0.3">
      <c r="A40" s="1634" t="s">
        <v>1465</v>
      </c>
      <c r="B40" s="1638">
        <f>'9. Site Info Part II'!$N$40</f>
        <v>0</v>
      </c>
    </row>
    <row r="41" spans="1:2" ht="31.2" x14ac:dyDescent="0.3">
      <c r="A41" s="1634" t="s">
        <v>1465</v>
      </c>
      <c r="B41" s="1638">
        <f>'9. Site Info Part II'!$N$42</f>
        <v>0</v>
      </c>
    </row>
    <row r="42" spans="1:2" ht="31.2" x14ac:dyDescent="0.3">
      <c r="A42" s="1634" t="s">
        <v>1465</v>
      </c>
      <c r="B42" s="1638">
        <f>'9. Site Info Part II'!$N$44</f>
        <v>0</v>
      </c>
    </row>
    <row r="43" spans="1:2" ht="31.2" x14ac:dyDescent="0.3">
      <c r="A43" s="1634" t="s">
        <v>1465</v>
      </c>
      <c r="B43" s="1638">
        <f>'9. Site Info Part II'!$N$46</f>
        <v>0</v>
      </c>
    </row>
    <row r="44" spans="1:2" ht="31.2" x14ac:dyDescent="0.3">
      <c r="A44" s="1634" t="s">
        <v>1465</v>
      </c>
      <c r="B44" s="1638">
        <f>'9. Site Info Part II'!$N$48</f>
        <v>0</v>
      </c>
    </row>
    <row r="45" spans="1:2" ht="31.2" x14ac:dyDescent="0.3">
      <c r="A45" s="1634" t="s">
        <v>1465</v>
      </c>
      <c r="B45" s="1638">
        <f>'9. Site Info Part II'!$N$50</f>
        <v>0</v>
      </c>
    </row>
    <row r="46" spans="1:2" ht="62.4" x14ac:dyDescent="0.3">
      <c r="A46" s="1636" t="s">
        <v>2293</v>
      </c>
      <c r="B46" s="1638" t="e">
        <f>'9. Site Info Part II'!#REF!</f>
        <v>#REF!</v>
      </c>
    </row>
    <row r="47" spans="1:2" ht="46.8" x14ac:dyDescent="0.3">
      <c r="A47" s="1636" t="s">
        <v>2294</v>
      </c>
      <c r="B47" s="1638" t="e">
        <f>'9. Site Info Part II'!#REF!</f>
        <v>#REF!</v>
      </c>
    </row>
    <row r="48" spans="1:2" ht="31.2" x14ac:dyDescent="0.3">
      <c r="A48" s="1634" t="s">
        <v>1466</v>
      </c>
      <c r="B48" s="1638">
        <f>'9. Site Info Part II'!$B$61</f>
        <v>0</v>
      </c>
    </row>
    <row r="49" spans="1:2" ht="31.2" x14ac:dyDescent="0.3">
      <c r="A49" s="1634" t="s">
        <v>1467</v>
      </c>
      <c r="B49" s="1638">
        <f>'9. Site Info Part II'!$B$64</f>
        <v>0</v>
      </c>
    </row>
    <row r="50" spans="1:2" ht="31.2" x14ac:dyDescent="0.3">
      <c r="A50" s="1634" t="s">
        <v>1704</v>
      </c>
      <c r="B50" s="1638">
        <f>'9. Site Info Part II'!$B$67</f>
        <v>0</v>
      </c>
    </row>
    <row r="51" spans="1:2" ht="31.2" x14ac:dyDescent="0.3">
      <c r="A51" s="1634" t="s">
        <v>1705</v>
      </c>
      <c r="B51" s="1638">
        <f>'9. Site Info Part II'!$B$73</f>
        <v>0</v>
      </c>
    </row>
    <row r="52" spans="1:2" ht="46.8" x14ac:dyDescent="0.3">
      <c r="A52" s="1634" t="s">
        <v>1468</v>
      </c>
      <c r="B52" s="1638">
        <f>'9. Site Info Part II'!$B$76</f>
        <v>0</v>
      </c>
    </row>
    <row r="53" spans="1:2" s="1939" customFormat="1" ht="31.2" x14ac:dyDescent="0.3">
      <c r="A53" s="1634" t="s">
        <v>2295</v>
      </c>
      <c r="B53" s="1638">
        <f>'9. Site Info Part II'!$B$84</f>
        <v>0</v>
      </c>
    </row>
    <row r="54" spans="1:2" s="1939" customFormat="1" ht="46.8" x14ac:dyDescent="0.3">
      <c r="A54" s="1634" t="s">
        <v>2296</v>
      </c>
      <c r="B54" s="1638">
        <f>'9. Site Info Part II'!$B$87</f>
        <v>0</v>
      </c>
    </row>
    <row r="55" spans="1:2" x14ac:dyDescent="0.3">
      <c r="A55" s="1634" t="s">
        <v>2297</v>
      </c>
      <c r="B55" s="1638">
        <f>'9. Site Info Part II'!$B$124</f>
        <v>0</v>
      </c>
    </row>
    <row r="56" spans="1:2" ht="31.2" x14ac:dyDescent="0.3">
      <c r="A56" s="1634" t="s">
        <v>1469</v>
      </c>
      <c r="B56" s="1638">
        <f>'9. Site Info Part II'!B136</f>
        <v>0</v>
      </c>
    </row>
    <row r="57" spans="1:2" x14ac:dyDescent="0.3">
      <c r="A57" s="1634" t="s">
        <v>1625</v>
      </c>
      <c r="B57" s="1638">
        <f>'9. Site Info Part II'!$B$142</f>
        <v>0</v>
      </c>
    </row>
    <row r="58" spans="1:2" ht="31.2" x14ac:dyDescent="0.3">
      <c r="A58" s="1634" t="s">
        <v>1707</v>
      </c>
      <c r="B58" s="1638" t="e">
        <f>'19. Development Activities II'!#REF!</f>
        <v>#REF!</v>
      </c>
    </row>
    <row r="59" spans="1:2" x14ac:dyDescent="0.3">
      <c r="A59" s="1634" t="s">
        <v>1708</v>
      </c>
      <c r="B59" s="1638" t="e">
        <f>'19. Development Activities II'!#REF!</f>
        <v>#REF!</v>
      </c>
    </row>
    <row r="60" spans="1:2" ht="31.2" x14ac:dyDescent="0.3">
      <c r="A60" s="1634" t="s">
        <v>1472</v>
      </c>
      <c r="B60" s="1638">
        <f>'19. Development Activities II'!$B$110</f>
        <v>0</v>
      </c>
    </row>
    <row r="61" spans="1:2" ht="31.2" x14ac:dyDescent="0.3">
      <c r="A61" s="1634" t="s">
        <v>1473</v>
      </c>
      <c r="B61" s="1638">
        <f>'40. Nonprofit Participation'!$C$12</f>
        <v>0</v>
      </c>
    </row>
    <row r="62" spans="1:2" s="1939" customFormat="1" ht="46.8" x14ac:dyDescent="0.3">
      <c r="A62" s="1634" t="s">
        <v>1470</v>
      </c>
      <c r="B62" s="1638">
        <f>'17. Dev. Narr.'!$B$6</f>
        <v>0</v>
      </c>
    </row>
    <row r="63" spans="1:2" s="1939" customFormat="1" x14ac:dyDescent="0.3">
      <c r="A63" s="1634" t="s">
        <v>1471</v>
      </c>
      <c r="B63" s="1638">
        <f>'17. Dev. Narr.'!$B$16</f>
        <v>0</v>
      </c>
    </row>
    <row r="64" spans="1:2" ht="46.8" x14ac:dyDescent="0.3">
      <c r="A64" s="1634" t="s">
        <v>1706</v>
      </c>
      <c r="B64" s="1638">
        <f>'19. Development Activities II'!$B$100</f>
        <v>0</v>
      </c>
    </row>
    <row r="65" spans="1:2" s="1939" customFormat="1" x14ac:dyDescent="0.3">
      <c r="A65" s="1944" t="s">
        <v>1044</v>
      </c>
      <c r="B65" s="1638"/>
    </row>
    <row r="66" spans="1:2" s="1939" customFormat="1" x14ac:dyDescent="0.3">
      <c r="A66" s="534" t="s">
        <v>596</v>
      </c>
      <c r="B66" s="1638">
        <f>'23. BldgUnit Config'!$E$7</f>
        <v>0</v>
      </c>
    </row>
    <row r="67" spans="1:2" s="1939" customFormat="1" x14ac:dyDescent="0.3">
      <c r="A67" s="1634" t="s">
        <v>788</v>
      </c>
      <c r="B67" s="1638">
        <f>'23. BldgUnit Config'!$E$9</f>
        <v>0</v>
      </c>
    </row>
    <row r="68" spans="1:2" s="1939" customFormat="1" x14ac:dyDescent="0.3">
      <c r="A68" s="1634" t="s">
        <v>76</v>
      </c>
      <c r="B68" s="1638">
        <f>'23. BldgUnit Config'!$J$7</f>
        <v>0</v>
      </c>
    </row>
    <row r="69" spans="1:2" s="1939" customFormat="1" x14ac:dyDescent="0.3">
      <c r="A69" s="1634" t="s">
        <v>600</v>
      </c>
      <c r="B69" s="1638">
        <f>'23. BldgUnit Config'!$J$9</f>
        <v>0</v>
      </c>
    </row>
    <row r="70" spans="1:2" s="1939" customFormat="1" x14ac:dyDescent="0.3">
      <c r="A70" s="1634" t="s">
        <v>2299</v>
      </c>
      <c r="B70" s="1638">
        <f>'23. BldgUnit Config'!$M$7</f>
        <v>0</v>
      </c>
    </row>
    <row r="71" spans="1:2" s="1939" customFormat="1" x14ac:dyDescent="0.3">
      <c r="A71" s="1634" t="s">
        <v>2300</v>
      </c>
      <c r="B71" s="1638">
        <f>'23. BldgUnit Config'!$M$9</f>
        <v>0</v>
      </c>
    </row>
    <row r="72" spans="1:2" s="1939" customFormat="1" x14ac:dyDescent="0.3">
      <c r="A72" s="1634" t="s">
        <v>598</v>
      </c>
      <c r="B72" s="1638">
        <f>'23. BldgUnit Config'!$S$7</f>
        <v>0</v>
      </c>
    </row>
    <row r="73" spans="1:2" s="1939" customFormat="1" x14ac:dyDescent="0.3">
      <c r="A73" s="1634" t="s">
        <v>599</v>
      </c>
      <c r="B73" s="1638">
        <f>'23. BldgUnit Config'!$S$9</f>
        <v>0</v>
      </c>
    </row>
    <row r="74" spans="1:2" s="1939" customFormat="1" ht="31.2" x14ac:dyDescent="0.3">
      <c r="A74" s="1634" t="s">
        <v>2301</v>
      </c>
      <c r="B74" s="1638">
        <f>'23. BldgUnit Config'!$AE$36</f>
        <v>0</v>
      </c>
    </row>
    <row r="75" spans="1:2" s="1939" customFormat="1" x14ac:dyDescent="0.3">
      <c r="A75" s="1634" t="s">
        <v>2302</v>
      </c>
      <c r="B75" s="1638">
        <f>'23. BldgUnit Config'!$F$18+'23. BldgUnit Config'!$F$20+'23. BldgUnit Config'!$F$22+'23. BldgUnit Config'!$M$18+'23. BldgUnit Config'!$M$20</f>
        <v>0</v>
      </c>
    </row>
    <row r="76" spans="1:2" s="1939" customFormat="1" x14ac:dyDescent="0.3">
      <c r="A76" s="1634" t="s">
        <v>2303</v>
      </c>
      <c r="B76" s="1638">
        <f>'23. BldgUnit Config'!$AF$76</f>
        <v>0</v>
      </c>
    </row>
    <row r="77" spans="1:2" s="1939" customFormat="1" x14ac:dyDescent="0.3">
      <c r="A77" s="1634" t="s">
        <v>2304</v>
      </c>
      <c r="B77" s="1638"/>
    </row>
    <row r="78" spans="1:2" s="1939" customFormat="1" x14ac:dyDescent="0.3">
      <c r="A78" s="1634" t="s">
        <v>2305</v>
      </c>
      <c r="B78" s="1638"/>
    </row>
    <row r="79" spans="1:2" s="1939" customFormat="1" x14ac:dyDescent="0.3">
      <c r="A79" s="1634"/>
      <c r="B79" s="1638"/>
    </row>
    <row r="80" spans="1:2" s="1939" customFormat="1" x14ac:dyDescent="0.3">
      <c r="A80" s="1634"/>
      <c r="B80" s="1638"/>
    </row>
    <row r="81" spans="1:2" s="1939" customFormat="1" x14ac:dyDescent="0.3">
      <c r="A81" s="1634"/>
      <c r="B81" s="1638"/>
    </row>
    <row r="82" spans="1:2" s="1939" customFormat="1" x14ac:dyDescent="0.3">
      <c r="A82" s="1634"/>
      <c r="B82" s="1638"/>
    </row>
    <row r="83" spans="1:2" s="1939" customFormat="1" x14ac:dyDescent="0.3">
      <c r="A83" s="1634"/>
      <c r="B83" s="1638"/>
    </row>
    <row r="84" spans="1:2" s="1939" customFormat="1" x14ac:dyDescent="0.3">
      <c r="A84" s="1634"/>
      <c r="B84" s="1638"/>
    </row>
    <row r="85" spans="1:2" s="1939" customFormat="1" x14ac:dyDescent="0.3">
      <c r="A85" s="1634"/>
      <c r="B85" s="1638"/>
    </row>
    <row r="86" spans="1:2" x14ac:dyDescent="0.3">
      <c r="A86" s="1640" t="s">
        <v>1709</v>
      </c>
    </row>
    <row r="87" spans="1:2" ht="31.2" x14ac:dyDescent="0.3">
      <c r="A87" s="1943" t="s">
        <v>2298</v>
      </c>
      <c r="B87" s="1638">
        <f>'7. Site Info Part I'!$B$99</f>
        <v>0</v>
      </c>
    </row>
    <row r="88" spans="1:2" x14ac:dyDescent="0.3">
      <c r="A88" s="1637" t="s">
        <v>1710</v>
      </c>
      <c r="B88" s="1943">
        <f>'7. Site Info Part I'!$B$91</f>
        <v>0</v>
      </c>
    </row>
    <row r="89" spans="1:2" s="1631" customFormat="1" x14ac:dyDescent="0.3">
      <c r="A89" s="1637">
        <v>2016</v>
      </c>
      <c r="B89" s="1638">
        <f>'7. Site Info Part I'!$O$91</f>
        <v>0</v>
      </c>
    </row>
    <row r="90" spans="1:2" s="1631" customFormat="1" x14ac:dyDescent="0.3">
      <c r="A90" s="1637">
        <v>2017</v>
      </c>
      <c r="B90" s="1638">
        <f>'7. Site Info Part I'!$P$91</f>
        <v>0</v>
      </c>
    </row>
    <row r="91" spans="1:2" s="1631" customFormat="1" x14ac:dyDescent="0.3">
      <c r="A91" s="1637">
        <v>2018</v>
      </c>
      <c r="B91" s="1638">
        <f>'7. Site Info Part I'!$Q$91</f>
        <v>0</v>
      </c>
    </row>
    <row r="92" spans="1:2" x14ac:dyDescent="0.3">
      <c r="A92" s="1637" t="s">
        <v>1711</v>
      </c>
      <c r="B92" s="1638">
        <f>'7. Site Info Part I'!$B$92</f>
        <v>0</v>
      </c>
    </row>
    <row r="93" spans="1:2" s="1631" customFormat="1" x14ac:dyDescent="0.3">
      <c r="A93" s="1637">
        <v>2016</v>
      </c>
      <c r="B93" s="1638">
        <f>'7. Site Info Part I'!$O$92</f>
        <v>0</v>
      </c>
    </row>
    <row r="94" spans="1:2" s="1631" customFormat="1" x14ac:dyDescent="0.3">
      <c r="A94" s="1637">
        <v>2017</v>
      </c>
      <c r="B94" s="1638">
        <f>'7. Site Info Part I'!$P$92</f>
        <v>0</v>
      </c>
    </row>
    <row r="95" spans="1:2" s="1631" customFormat="1" x14ac:dyDescent="0.3">
      <c r="A95" s="1637">
        <v>2018</v>
      </c>
      <c r="B95" s="1638">
        <f>'7. Site Info Part I'!$Q$92</f>
        <v>0</v>
      </c>
    </row>
    <row r="96" spans="1:2" x14ac:dyDescent="0.3">
      <c r="A96" s="1637" t="s">
        <v>1712</v>
      </c>
      <c r="B96" s="1638">
        <f>'7. Site Info Part I'!$B$93</f>
        <v>0</v>
      </c>
    </row>
    <row r="97" spans="1:2" s="1631" customFormat="1" x14ac:dyDescent="0.3">
      <c r="A97" s="1637">
        <v>2016</v>
      </c>
      <c r="B97" s="1638">
        <f>'7. Site Info Part I'!$O$93</f>
        <v>0</v>
      </c>
    </row>
    <row r="98" spans="1:2" s="1631" customFormat="1" x14ac:dyDescent="0.3">
      <c r="A98" s="1637">
        <v>2017</v>
      </c>
      <c r="B98" s="1638">
        <f>'7. Site Info Part I'!$P$93</f>
        <v>0</v>
      </c>
    </row>
    <row r="99" spans="1:2" s="1631" customFormat="1" x14ac:dyDescent="0.3">
      <c r="A99" s="1637">
        <v>2018</v>
      </c>
      <c r="B99" s="1638">
        <f>'7. Site Info Part I'!$Q$93</f>
        <v>0</v>
      </c>
    </row>
    <row r="100" spans="1:2" x14ac:dyDescent="0.3">
      <c r="A100" s="1637" t="s">
        <v>1713</v>
      </c>
      <c r="B100" s="1638">
        <f>'7. Site Info Part I'!$B$94</f>
        <v>0</v>
      </c>
    </row>
    <row r="101" spans="1:2" x14ac:dyDescent="0.3">
      <c r="A101" s="1637">
        <v>2016</v>
      </c>
      <c r="B101" s="1638">
        <f>'7. Site Info Part I'!$O$94</f>
        <v>0</v>
      </c>
    </row>
    <row r="102" spans="1:2" x14ac:dyDescent="0.3">
      <c r="A102" s="1637">
        <v>2017</v>
      </c>
      <c r="B102" s="1638">
        <f>'7. Site Info Part I'!$P$94</f>
        <v>0</v>
      </c>
    </row>
    <row r="103" spans="1:2" x14ac:dyDescent="0.3">
      <c r="A103" s="1637">
        <v>2018</v>
      </c>
      <c r="B103" s="1638">
        <f>'7. Site Info Part I'!$Q$94</f>
        <v>0</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rgb="FFFFFF00"/>
  </sheetPr>
  <dimension ref="A1:I57"/>
  <sheetViews>
    <sheetView showGridLines="0" workbookViewId="0">
      <selection sqref="A1:I2"/>
    </sheetView>
  </sheetViews>
  <sheetFormatPr defaultRowHeight="14.4" x14ac:dyDescent="0.3"/>
  <cols>
    <col min="1" max="1" width="2.33203125" customWidth="1"/>
    <col min="2" max="2" width="30.5546875" customWidth="1"/>
    <col min="3" max="8" width="16.6640625" customWidth="1"/>
    <col min="9" max="9" width="2.33203125" customWidth="1"/>
  </cols>
  <sheetData>
    <row r="1" spans="1:9" s="339" customFormat="1" ht="15" customHeight="1" x14ac:dyDescent="0.3">
      <c r="A1" s="2801" t="s">
        <v>12</v>
      </c>
      <c r="B1" s="2802"/>
      <c r="C1" s="2802"/>
      <c r="D1" s="2802"/>
      <c r="E1" s="2802"/>
      <c r="F1" s="2802"/>
      <c r="G1" s="2802"/>
      <c r="H1" s="2802"/>
      <c r="I1" s="2803"/>
    </row>
    <row r="2" spans="1:9" s="339" customFormat="1" ht="15.75" customHeight="1" thickBot="1" x14ac:dyDescent="0.35">
      <c r="A2" s="2804"/>
      <c r="B2" s="2805"/>
      <c r="C2" s="2805"/>
      <c r="D2" s="2805"/>
      <c r="E2" s="2805"/>
      <c r="F2" s="2805"/>
      <c r="G2" s="2805"/>
      <c r="H2" s="2805"/>
      <c r="I2" s="2806"/>
    </row>
    <row r="3" spans="1:9" s="339" customFormat="1" ht="5.0999999999999996" customHeight="1" x14ac:dyDescent="0.3"/>
    <row r="4" spans="1:9" s="343" customFormat="1" ht="13.8" x14ac:dyDescent="0.3">
      <c r="A4" s="342" t="s">
        <v>137</v>
      </c>
    </row>
    <row r="5" spans="1:9" s="343" customFormat="1" ht="13.8" x14ac:dyDescent="0.3">
      <c r="A5" s="342" t="s">
        <v>1073</v>
      </c>
    </row>
    <row r="6" spans="1:9" s="343" customFormat="1" ht="13.8" x14ac:dyDescent="0.3">
      <c r="A6" s="344" t="s">
        <v>1066</v>
      </c>
    </row>
    <row r="7" spans="1:9" s="343" customFormat="1" ht="13.8" x14ac:dyDescent="0.3">
      <c r="C7" s="343" t="s">
        <v>1074</v>
      </c>
    </row>
    <row r="8" spans="1:9" s="343" customFormat="1" ht="13.8" x14ac:dyDescent="0.3">
      <c r="C8" s="343" t="s">
        <v>138</v>
      </c>
    </row>
    <row r="9" spans="1:9" s="343" customFormat="1" ht="13.8" x14ac:dyDescent="0.3">
      <c r="A9" s="342" t="s">
        <v>1067</v>
      </c>
    </row>
    <row r="10" spans="1:9" s="343" customFormat="1" ht="13.8" x14ac:dyDescent="0.3">
      <c r="C10" s="343" t="s">
        <v>104</v>
      </c>
    </row>
    <row r="11" spans="1:9" s="343" customFormat="1" ht="13.8" x14ac:dyDescent="0.3">
      <c r="C11" s="343" t="s">
        <v>378</v>
      </c>
    </row>
    <row r="12" spans="1:9" s="343" customFormat="1" ht="13.8" x14ac:dyDescent="0.3">
      <c r="A12" s="342" t="s">
        <v>1068</v>
      </c>
    </row>
    <row r="13" spans="1:9" s="343" customFormat="1" ht="13.8" x14ac:dyDescent="0.3">
      <c r="A13" s="342" t="s">
        <v>1075</v>
      </c>
    </row>
    <row r="14" spans="1:9" s="343" customFormat="1" ht="13.8" x14ac:dyDescent="0.3">
      <c r="A14" s="342" t="s">
        <v>1070</v>
      </c>
    </row>
    <row r="15" spans="1:9" s="343" customFormat="1" ht="6.75" customHeight="1" x14ac:dyDescent="0.3"/>
    <row r="16" spans="1:9" s="343" customFormat="1" ht="13.8" x14ac:dyDescent="0.3">
      <c r="A16" s="4031" t="s">
        <v>586</v>
      </c>
      <c r="B16" s="4031"/>
      <c r="C16" s="4031"/>
      <c r="D16" s="4031"/>
      <c r="E16" s="4031"/>
      <c r="F16" s="4031"/>
      <c r="G16" s="4031"/>
      <c r="H16" s="4031"/>
      <c r="I16" s="4031"/>
    </row>
    <row r="17" spans="1:9" s="343" customFormat="1" ht="15" customHeight="1" x14ac:dyDescent="0.3">
      <c r="A17" s="4030" t="s">
        <v>11</v>
      </c>
      <c r="B17" s="4030"/>
      <c r="C17" s="4030"/>
      <c r="D17" s="4030"/>
      <c r="E17" s="4030"/>
      <c r="F17" s="4030"/>
      <c r="G17" s="4030"/>
      <c r="H17" s="4030"/>
      <c r="I17" s="4030"/>
    </row>
    <row r="18" spans="1:9" s="343" customFormat="1" ht="13.8" x14ac:dyDescent="0.3">
      <c r="A18" s="4030"/>
      <c r="B18" s="4030"/>
      <c r="C18" s="4030"/>
      <c r="D18" s="4030"/>
      <c r="E18" s="4030"/>
      <c r="F18" s="4030"/>
      <c r="G18" s="4030"/>
      <c r="H18" s="4030"/>
      <c r="I18" s="4030"/>
    </row>
    <row r="19" spans="1:9" s="367" customFormat="1" ht="8.25" customHeight="1" x14ac:dyDescent="0.3">
      <c r="A19" s="366"/>
      <c r="B19" s="366"/>
      <c r="C19" s="366"/>
      <c r="D19" s="366"/>
      <c r="E19" s="366"/>
      <c r="F19" s="366"/>
      <c r="G19" s="366"/>
      <c r="H19" s="366"/>
      <c r="I19" s="366"/>
    </row>
    <row r="20" spans="1:9" s="343" customFormat="1" ht="13.8" x14ac:dyDescent="0.3">
      <c r="A20" s="346"/>
      <c r="B20" s="359" t="s">
        <v>371</v>
      </c>
      <c r="C20" s="359" t="s">
        <v>372</v>
      </c>
      <c r="D20" s="359" t="s">
        <v>373</v>
      </c>
      <c r="E20" s="359" t="s">
        <v>374</v>
      </c>
      <c r="F20" s="359" t="s">
        <v>375</v>
      </c>
      <c r="G20" s="359" t="s">
        <v>376</v>
      </c>
      <c r="H20" s="359" t="s">
        <v>377</v>
      </c>
      <c r="I20" s="347"/>
    </row>
    <row r="21" spans="1:9" s="343" customFormat="1" ht="27" customHeight="1" x14ac:dyDescent="0.3">
      <c r="A21" s="346"/>
      <c r="B21" s="1061" t="s">
        <v>380</v>
      </c>
      <c r="C21" s="1061" t="s">
        <v>381</v>
      </c>
      <c r="D21" s="1061" t="s">
        <v>382</v>
      </c>
      <c r="E21" s="1061" t="s">
        <v>383</v>
      </c>
      <c r="F21" s="1061" t="s">
        <v>384</v>
      </c>
      <c r="G21" s="1061" t="s">
        <v>386</v>
      </c>
      <c r="H21" s="1061" t="s">
        <v>385</v>
      </c>
    </row>
    <row r="22" spans="1:9" s="343" customFormat="1" ht="13.8" x14ac:dyDescent="0.3">
      <c r="A22" s="346"/>
      <c r="B22" s="360"/>
      <c r="C22" s="361"/>
      <c r="D22" s="362"/>
      <c r="E22" s="361"/>
      <c r="F22" s="361"/>
      <c r="G22" s="361"/>
      <c r="H22" s="363"/>
    </row>
    <row r="23" spans="1:9" s="343" customFormat="1" ht="13.8" x14ac:dyDescent="0.3">
      <c r="A23" s="346"/>
      <c r="B23" s="360"/>
      <c r="C23" s="361"/>
      <c r="D23" s="362"/>
      <c r="E23" s="361"/>
      <c r="F23" s="361"/>
      <c r="G23" s="361"/>
      <c r="H23" s="363"/>
    </row>
    <row r="24" spans="1:9" s="343" customFormat="1" ht="13.8" x14ac:dyDescent="0.3">
      <c r="A24" s="346"/>
      <c r="B24" s="360"/>
      <c r="C24" s="361"/>
      <c r="D24" s="362"/>
      <c r="E24" s="361"/>
      <c r="F24" s="361"/>
      <c r="G24" s="361"/>
      <c r="H24" s="363"/>
    </row>
    <row r="25" spans="1:9" s="343" customFormat="1" ht="13.8" x14ac:dyDescent="0.3">
      <c r="A25" s="346"/>
      <c r="B25" s="360"/>
      <c r="C25" s="361"/>
      <c r="D25" s="362"/>
      <c r="E25" s="361"/>
      <c r="F25" s="361"/>
      <c r="G25" s="361"/>
      <c r="H25" s="363"/>
    </row>
    <row r="26" spans="1:9" s="343" customFormat="1" ht="13.8" x14ac:dyDescent="0.3">
      <c r="A26" s="346"/>
      <c r="B26" s="360"/>
      <c r="C26" s="361"/>
      <c r="D26" s="362"/>
      <c r="E26" s="361"/>
      <c r="F26" s="361"/>
      <c r="G26" s="361"/>
      <c r="H26" s="363"/>
    </row>
    <row r="27" spans="1:9" s="343" customFormat="1" ht="13.8" x14ac:dyDescent="0.3">
      <c r="A27" s="346"/>
      <c r="B27" s="360"/>
      <c r="C27" s="361"/>
      <c r="D27" s="362"/>
      <c r="E27" s="361"/>
      <c r="F27" s="361"/>
      <c r="G27" s="361"/>
      <c r="H27" s="363"/>
    </row>
    <row r="28" spans="1:9" s="343" customFormat="1" ht="13.8" x14ac:dyDescent="0.3">
      <c r="A28" s="346"/>
      <c r="B28" s="360"/>
      <c r="C28" s="361"/>
      <c r="D28" s="362"/>
      <c r="E28" s="361"/>
      <c r="F28" s="361"/>
      <c r="G28" s="361"/>
      <c r="H28" s="363"/>
    </row>
    <row r="29" spans="1:9" s="343" customFormat="1" ht="13.8" x14ac:dyDescent="0.3">
      <c r="A29" s="346"/>
      <c r="B29" s="360"/>
      <c r="C29" s="361"/>
      <c r="D29" s="362"/>
      <c r="E29" s="361"/>
      <c r="F29" s="361"/>
      <c r="G29" s="361"/>
      <c r="H29" s="363"/>
    </row>
    <row r="30" spans="1:9" s="343" customFormat="1" ht="13.8" x14ac:dyDescent="0.3">
      <c r="A30" s="346"/>
      <c r="B30" s="360"/>
      <c r="C30" s="361"/>
      <c r="D30" s="362"/>
      <c r="E30" s="361"/>
      <c r="F30" s="361"/>
      <c r="G30" s="361"/>
      <c r="H30" s="363"/>
    </row>
    <row r="31" spans="1:9" s="343" customFormat="1" ht="13.8" x14ac:dyDescent="0.3">
      <c r="A31" s="346"/>
      <c r="B31" s="360"/>
      <c r="C31" s="361"/>
      <c r="D31" s="362"/>
      <c r="E31" s="361"/>
      <c r="F31" s="361"/>
      <c r="G31" s="361"/>
      <c r="H31" s="363"/>
    </row>
    <row r="32" spans="1:9" s="343" customFormat="1" ht="13.8" x14ac:dyDescent="0.3">
      <c r="A32" s="346"/>
      <c r="B32" s="360"/>
      <c r="C32" s="361"/>
      <c r="D32" s="362"/>
      <c r="E32" s="361"/>
      <c r="F32" s="361"/>
      <c r="G32" s="361"/>
      <c r="H32" s="363"/>
    </row>
    <row r="33" spans="1:8" s="343" customFormat="1" ht="13.8" x14ac:dyDescent="0.3">
      <c r="A33" s="346"/>
      <c r="B33" s="360"/>
      <c r="C33" s="361"/>
      <c r="D33" s="362"/>
      <c r="E33" s="361"/>
      <c r="F33" s="361"/>
      <c r="G33" s="361"/>
      <c r="H33" s="363"/>
    </row>
    <row r="34" spans="1:8" s="343" customFormat="1" ht="13.8" x14ac:dyDescent="0.3">
      <c r="A34" s="346"/>
      <c r="B34" s="360"/>
      <c r="C34" s="361"/>
      <c r="D34" s="362"/>
      <c r="E34" s="361"/>
      <c r="F34" s="361"/>
      <c r="G34" s="361"/>
      <c r="H34" s="363"/>
    </row>
    <row r="35" spans="1:8" s="343" customFormat="1" ht="13.8" x14ac:dyDescent="0.3">
      <c r="A35" s="346"/>
      <c r="B35" s="360"/>
      <c r="C35" s="361"/>
      <c r="D35" s="362"/>
      <c r="E35" s="361"/>
      <c r="F35" s="361"/>
      <c r="G35" s="361"/>
      <c r="H35" s="363"/>
    </row>
    <row r="36" spans="1:8" s="343" customFormat="1" ht="13.8" x14ac:dyDescent="0.3">
      <c r="A36" s="346"/>
      <c r="B36" s="360"/>
      <c r="C36" s="361"/>
      <c r="D36" s="362"/>
      <c r="E36" s="361"/>
      <c r="F36" s="361"/>
      <c r="G36" s="361"/>
      <c r="H36" s="363"/>
    </row>
    <row r="37" spans="1:8" s="343" customFormat="1" ht="13.8" x14ac:dyDescent="0.3">
      <c r="A37" s="346"/>
      <c r="B37" s="360"/>
      <c r="C37" s="361"/>
      <c r="D37" s="362"/>
      <c r="E37" s="361"/>
      <c r="F37" s="361"/>
      <c r="G37" s="361"/>
      <c r="H37" s="363"/>
    </row>
    <row r="38" spans="1:8" s="343" customFormat="1" ht="13.8" x14ac:dyDescent="0.3">
      <c r="A38" s="346"/>
      <c r="B38" s="360"/>
      <c r="C38" s="361"/>
      <c r="D38" s="362"/>
      <c r="E38" s="361"/>
      <c r="F38" s="361"/>
      <c r="G38" s="361"/>
      <c r="H38" s="363"/>
    </row>
    <row r="39" spans="1:8" s="343" customFormat="1" ht="13.8" hidden="1" x14ac:dyDescent="0.3">
      <c r="A39" s="346"/>
      <c r="B39" s="360"/>
      <c r="C39" s="361"/>
      <c r="D39" s="362"/>
      <c r="E39" s="361"/>
      <c r="F39" s="361"/>
      <c r="G39" s="361"/>
      <c r="H39" s="363"/>
    </row>
    <row r="40" spans="1:8" s="343" customFormat="1" ht="13.8" hidden="1" x14ac:dyDescent="0.3">
      <c r="A40" s="346"/>
      <c r="B40" s="360"/>
      <c r="C40" s="361"/>
      <c r="D40" s="362"/>
      <c r="E40" s="361"/>
      <c r="F40" s="361"/>
      <c r="G40" s="361"/>
      <c r="H40" s="363"/>
    </row>
    <row r="41" spans="1:8" s="343" customFormat="1" ht="13.8" hidden="1" x14ac:dyDescent="0.3">
      <c r="A41" s="346"/>
      <c r="B41" s="360"/>
      <c r="C41" s="361"/>
      <c r="D41" s="362"/>
      <c r="E41" s="361"/>
      <c r="F41" s="361"/>
      <c r="G41" s="361"/>
      <c r="H41" s="363"/>
    </row>
    <row r="42" spans="1:8" s="343" customFormat="1" ht="13.8" x14ac:dyDescent="0.3">
      <c r="A42" s="346"/>
      <c r="B42" s="364" t="s">
        <v>260</v>
      </c>
      <c r="C42" s="364"/>
      <c r="D42" s="364"/>
      <c r="E42" s="364"/>
      <c r="F42" s="364"/>
      <c r="G42" s="364"/>
      <c r="H42" s="365">
        <f>SUM(H22:H41)</f>
        <v>0</v>
      </c>
    </row>
    <row r="43" spans="1:8" s="343" customFormat="1" ht="13.8" x14ac:dyDescent="0.3"/>
    <row r="44" spans="1:8" s="343" customFormat="1" thickBot="1" x14ac:dyDescent="0.35">
      <c r="B44" s="350"/>
      <c r="D44" s="4029"/>
      <c r="E44" s="4029"/>
      <c r="F44" s="357" t="s">
        <v>1071</v>
      </c>
    </row>
    <row r="45" spans="1:8" s="343" customFormat="1" ht="13.8" x14ac:dyDescent="0.3">
      <c r="B45" s="343" t="s">
        <v>1076</v>
      </c>
      <c r="D45" s="1495" t="s">
        <v>149</v>
      </c>
      <c r="E45" s="1495"/>
    </row>
    <row r="46" spans="1:8" s="343" customFormat="1" ht="15" customHeight="1" thickBot="1" x14ac:dyDescent="0.35">
      <c r="B46" s="1498"/>
      <c r="C46"/>
    </row>
    <row r="47" spans="1:8" s="343" customFormat="1" ht="15" customHeight="1" x14ac:dyDescent="0.3">
      <c r="B47" s="1495" t="s">
        <v>150</v>
      </c>
      <c r="C47" s="1459" t="s">
        <v>1563</v>
      </c>
      <c r="F47" s="1654"/>
    </row>
    <row r="48" spans="1:8" s="343" customFormat="1" ht="15" customHeight="1" x14ac:dyDescent="0.3">
      <c r="D48" s="351"/>
      <c r="G48" s="356"/>
      <c r="H48" s="356"/>
    </row>
    <row r="49" spans="7:8" s="343" customFormat="1" ht="15" customHeight="1" x14ac:dyDescent="0.3">
      <c r="G49" s="368"/>
      <c r="H49" s="368"/>
    </row>
    <row r="50" spans="7:8" s="343" customFormat="1" ht="15" customHeight="1" x14ac:dyDescent="0.3">
      <c r="G50" s="368"/>
      <c r="H50" s="368"/>
    </row>
    <row r="51" spans="7:8" s="343" customFormat="1" ht="15" customHeight="1" x14ac:dyDescent="0.3">
      <c r="G51" s="900"/>
      <c r="H51" s="900"/>
    </row>
    <row r="52" spans="7:8" s="343" customFormat="1" ht="15" customHeight="1" x14ac:dyDescent="0.3">
      <c r="G52" s="475"/>
      <c r="H52" s="475"/>
    </row>
    <row r="53" spans="7:8" s="343" customFormat="1" ht="15" customHeight="1" x14ac:dyDescent="0.3">
      <c r="G53" s="793"/>
      <c r="H53" s="793"/>
    </row>
    <row r="54" spans="7:8" s="343" customFormat="1" ht="15" customHeight="1" x14ac:dyDescent="0.3">
      <c r="G54" s="369"/>
      <c r="H54" s="369"/>
    </row>
    <row r="55" spans="7:8" s="343" customFormat="1" ht="13.8" x14ac:dyDescent="0.3">
      <c r="G55" s="356"/>
      <c r="H55" s="356"/>
    </row>
    <row r="56" spans="7:8" s="343" customFormat="1" ht="13.8" x14ac:dyDescent="0.3"/>
    <row r="57" spans="7:8" s="339" customFormat="1" x14ac:dyDescent="0.3"/>
  </sheetData>
  <sheetProtection password="8E37" sheet="1" objects="1" scenarios="1"/>
  <mergeCells count="4">
    <mergeCell ref="A17:I18"/>
    <mergeCell ref="A16:I16"/>
    <mergeCell ref="A1:I2"/>
    <mergeCell ref="D44:E44"/>
  </mergeCells>
  <phoneticPr fontId="71" type="noConversion"/>
  <pageMargins left="0" right="0" top="0.25" bottom="0.25" header="0.3" footer="0.3"/>
  <pageSetup orientation="landscape" r:id="rId1"/>
  <headerFooter>
    <oddFooter>&amp;R&amp;D</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tabColor rgb="FFFFFF00"/>
  </sheetPr>
  <dimension ref="A1:Y227"/>
  <sheetViews>
    <sheetView showGridLines="0" zoomScaleNormal="100" workbookViewId="0">
      <selection sqref="A1:K2"/>
    </sheetView>
  </sheetViews>
  <sheetFormatPr defaultColWidth="9.109375" defaultRowHeight="14.4" x14ac:dyDescent="0.3"/>
  <cols>
    <col min="1" max="1" width="31.88671875" style="952" customWidth="1"/>
    <col min="2" max="2" width="7.44140625" style="952" customWidth="1"/>
    <col min="3" max="5" width="12.6640625" style="952" customWidth="1"/>
    <col min="6" max="6" width="7.44140625" style="45" customWidth="1"/>
    <col min="7" max="7" width="3.33203125" style="952" customWidth="1"/>
    <col min="8" max="8" width="3.109375" style="952" customWidth="1"/>
    <col min="9" max="9" width="12.109375" style="952" customWidth="1"/>
    <col min="10" max="10" width="3.33203125" style="952" customWidth="1"/>
    <col min="11" max="11" width="8" style="952" customWidth="1"/>
    <col min="12" max="12" width="9.5546875" style="952" hidden="1" customWidth="1"/>
    <col min="13" max="13" width="7.6640625" style="952" customWidth="1"/>
    <col min="14" max="14" width="18.109375" style="952" customWidth="1"/>
    <col min="15" max="15" width="20.33203125" style="952" customWidth="1"/>
    <col min="16" max="34" width="7.6640625" style="952" customWidth="1"/>
    <col min="35" max="16384" width="9.109375" style="952"/>
  </cols>
  <sheetData>
    <row r="1" spans="1:25" ht="15" customHeight="1" x14ac:dyDescent="0.3">
      <c r="A1" s="2801" t="s">
        <v>258</v>
      </c>
      <c r="B1" s="2802"/>
      <c r="C1" s="2802"/>
      <c r="D1" s="2802"/>
      <c r="E1" s="2802"/>
      <c r="F1" s="2802"/>
      <c r="G1" s="2802"/>
      <c r="H1" s="2802"/>
      <c r="I1" s="2802"/>
      <c r="J1" s="2802"/>
      <c r="K1" s="2803"/>
    </row>
    <row r="2" spans="1:25" ht="15.75" customHeight="1" thickBot="1" x14ac:dyDescent="0.35">
      <c r="A2" s="2804"/>
      <c r="B2" s="2805"/>
      <c r="C2" s="2805"/>
      <c r="D2" s="2805"/>
      <c r="E2" s="2805"/>
      <c r="F2" s="2805"/>
      <c r="G2" s="2805"/>
      <c r="H2" s="2805"/>
      <c r="I2" s="2805"/>
      <c r="J2" s="2805"/>
      <c r="K2" s="2806"/>
    </row>
    <row r="3" spans="1:25" s="343" customFormat="1" ht="4.5" customHeight="1" thickBot="1" x14ac:dyDescent="0.35">
      <c r="A3" s="212"/>
      <c r="B3" s="212"/>
      <c r="C3" s="212"/>
      <c r="D3" s="212"/>
      <c r="E3" s="212"/>
      <c r="F3" s="212"/>
      <c r="G3" s="212"/>
      <c r="H3" s="212"/>
    </row>
    <row r="4" spans="1:25" s="215" customFormat="1" ht="15" customHeight="1" thickBot="1" x14ac:dyDescent="0.35">
      <c r="D4" s="212"/>
      <c r="E4" s="212"/>
      <c r="F4" s="212"/>
      <c r="G4" s="212"/>
      <c r="H4" s="3283" t="s">
        <v>106</v>
      </c>
      <c r="I4" s="3283"/>
      <c r="J4" s="2886">
        <f>'6a. Competitive HTC Self Score'!AI47</f>
        <v>0</v>
      </c>
      <c r="K4" s="2887"/>
    </row>
    <row r="5" spans="1:25" s="343" customFormat="1" ht="4.5" customHeight="1" x14ac:dyDescent="0.3">
      <c r="A5" s="212"/>
      <c r="B5" s="212"/>
      <c r="C5" s="212"/>
      <c r="D5" s="212"/>
      <c r="E5" s="212"/>
      <c r="F5" s="212"/>
      <c r="G5" s="212"/>
      <c r="H5" s="212"/>
    </row>
    <row r="6" spans="1:25" s="343" customFormat="1" ht="15" customHeight="1" x14ac:dyDescent="0.3">
      <c r="A6" s="4049" t="s">
        <v>2659</v>
      </c>
      <c r="B6" s="4049"/>
      <c r="C6" s="4049"/>
      <c r="D6" s="4049"/>
      <c r="E6" s="4049"/>
      <c r="F6" s="4049"/>
      <c r="G6" s="4049"/>
      <c r="H6" s="4049"/>
      <c r="I6" s="4049"/>
      <c r="J6" s="4049"/>
      <c r="K6" s="4049"/>
      <c r="L6" s="81"/>
      <c r="M6" s="81"/>
      <c r="N6" s="81"/>
      <c r="O6" s="81"/>
      <c r="P6" s="81"/>
      <c r="Q6" s="81"/>
      <c r="R6" s="81"/>
      <c r="S6" s="81"/>
      <c r="T6" s="81"/>
      <c r="U6" s="81"/>
      <c r="V6" s="81"/>
      <c r="W6" s="81"/>
      <c r="X6" s="81"/>
      <c r="Y6" s="81"/>
    </row>
    <row r="7" spans="1:25" s="343" customFormat="1" ht="15" customHeight="1" x14ac:dyDescent="0.3">
      <c r="A7" s="4049"/>
      <c r="B7" s="4049"/>
      <c r="C7" s="4049"/>
      <c r="D7" s="4049"/>
      <c r="E7" s="4049"/>
      <c r="F7" s="4049"/>
      <c r="G7" s="4049"/>
      <c r="H7" s="4049"/>
      <c r="I7" s="4049"/>
      <c r="J7" s="4049"/>
      <c r="K7" s="4049"/>
      <c r="L7" s="81"/>
      <c r="M7" s="81"/>
      <c r="N7" s="81"/>
      <c r="O7" s="81"/>
      <c r="P7" s="81"/>
      <c r="Q7" s="81"/>
      <c r="R7" s="81"/>
      <c r="S7" s="81"/>
      <c r="T7" s="81"/>
      <c r="U7" s="81"/>
      <c r="V7" s="81"/>
      <c r="W7" s="81"/>
      <c r="X7" s="81"/>
      <c r="Y7" s="81"/>
    </row>
    <row r="8" spans="1:25" s="343" customFormat="1" ht="9" customHeight="1" x14ac:dyDescent="0.3">
      <c r="A8" s="4049"/>
      <c r="B8" s="4049"/>
      <c r="C8" s="4049"/>
      <c r="D8" s="4049"/>
      <c r="E8" s="4049"/>
      <c r="F8" s="4049"/>
      <c r="G8" s="4049"/>
      <c r="H8" s="4049"/>
      <c r="I8" s="4049"/>
      <c r="J8" s="4049"/>
      <c r="K8" s="4049"/>
      <c r="L8" s="81"/>
      <c r="M8" s="81"/>
      <c r="N8" s="81"/>
      <c r="O8" s="81"/>
      <c r="P8" s="81"/>
      <c r="Q8" s="81"/>
      <c r="R8" s="81"/>
      <c r="S8" s="81"/>
      <c r="T8" s="81"/>
      <c r="U8" s="81"/>
      <c r="V8" s="81"/>
      <c r="W8" s="81"/>
      <c r="X8" s="81"/>
      <c r="Y8" s="81"/>
    </row>
    <row r="9" spans="1:25" s="343" customFormat="1" ht="15" customHeight="1" x14ac:dyDescent="0.3">
      <c r="A9" s="374"/>
      <c r="B9" s="371"/>
      <c r="C9" s="2835" t="s">
        <v>259</v>
      </c>
      <c r="D9" s="2836"/>
      <c r="E9" s="2837"/>
      <c r="F9" s="375"/>
      <c r="G9" s="2838" t="s">
        <v>133</v>
      </c>
      <c r="H9" s="2839"/>
      <c r="I9" s="2839"/>
      <c r="J9" s="2839"/>
      <c r="K9" s="2840"/>
      <c r="Q9" s="376"/>
      <c r="R9" s="376"/>
      <c r="S9" s="376"/>
      <c r="T9" s="376"/>
      <c r="U9" s="376"/>
      <c r="V9" s="376"/>
      <c r="W9" s="376"/>
      <c r="X9" s="376"/>
      <c r="Y9" s="376"/>
    </row>
    <row r="10" spans="1:25" s="343" customFormat="1" ht="15" customHeight="1" x14ac:dyDescent="0.3">
      <c r="A10" s="374"/>
      <c r="B10" s="371"/>
      <c r="C10" s="377" t="s">
        <v>260</v>
      </c>
      <c r="D10" s="2900" t="s">
        <v>131</v>
      </c>
      <c r="E10" s="2901"/>
      <c r="F10" s="378"/>
      <c r="G10" s="2841"/>
      <c r="H10" s="2842"/>
      <c r="I10" s="2842"/>
      <c r="J10" s="2842"/>
      <c r="K10" s="2843"/>
      <c r="Q10" s="376"/>
      <c r="R10" s="376"/>
      <c r="S10" s="376"/>
      <c r="T10" s="376"/>
      <c r="U10" s="376"/>
      <c r="V10" s="376"/>
      <c r="W10" s="376"/>
      <c r="X10" s="376"/>
      <c r="Y10" s="376"/>
    </row>
    <row r="11" spans="1:25" s="343" customFormat="1" ht="15" customHeight="1" x14ac:dyDescent="0.3">
      <c r="A11" s="374"/>
      <c r="B11" s="371"/>
      <c r="C11" s="379" t="s">
        <v>261</v>
      </c>
      <c r="D11" s="380" t="s">
        <v>262</v>
      </c>
      <c r="E11" s="380" t="s">
        <v>263</v>
      </c>
      <c r="F11" s="381"/>
      <c r="G11" s="2844"/>
      <c r="H11" s="2845"/>
      <c r="I11" s="2845"/>
      <c r="J11" s="2845"/>
      <c r="K11" s="2846"/>
      <c r="Q11" s="376"/>
      <c r="R11" s="376"/>
      <c r="S11" s="376"/>
      <c r="T11" s="376"/>
      <c r="U11" s="376"/>
      <c r="V11" s="376"/>
      <c r="W11" s="376"/>
      <c r="X11" s="376"/>
      <c r="Y11" s="376"/>
    </row>
    <row r="12" spans="1:25" s="343" customFormat="1" ht="13.5" customHeight="1" x14ac:dyDescent="0.3">
      <c r="A12" s="382" t="s">
        <v>264</v>
      </c>
      <c r="B12" s="383"/>
      <c r="C12" s="372"/>
      <c r="D12" s="258"/>
      <c r="E12" s="258"/>
      <c r="F12" s="373"/>
      <c r="G12" s="258"/>
      <c r="H12" s="384"/>
      <c r="Q12" s="349"/>
      <c r="R12" s="349"/>
      <c r="S12" s="349"/>
      <c r="T12" s="349"/>
      <c r="U12" s="349"/>
      <c r="V12" s="349"/>
      <c r="W12" s="349"/>
      <c r="X12" s="349"/>
      <c r="Y12" s="349"/>
    </row>
    <row r="13" spans="1:25" s="343" customFormat="1" ht="15" customHeight="1" x14ac:dyDescent="0.3">
      <c r="A13" s="374" t="s">
        <v>265</v>
      </c>
      <c r="B13" s="371"/>
      <c r="C13" s="385"/>
      <c r="D13" s="386"/>
      <c r="E13" s="387"/>
      <c r="F13" s="388"/>
      <c r="G13" s="2496"/>
      <c r="H13" s="2497"/>
      <c r="I13" s="2497"/>
      <c r="J13" s="2497"/>
      <c r="K13" s="2498"/>
      <c r="Q13" s="389"/>
      <c r="R13" s="389"/>
      <c r="S13" s="389"/>
      <c r="T13" s="389"/>
      <c r="U13" s="389"/>
      <c r="V13" s="389"/>
      <c r="W13" s="389"/>
      <c r="X13" s="389"/>
      <c r="Y13" s="389"/>
    </row>
    <row r="14" spans="1:25" s="343" customFormat="1" ht="15" customHeight="1" x14ac:dyDescent="0.3">
      <c r="A14" s="374" t="s">
        <v>266</v>
      </c>
      <c r="B14" s="371"/>
      <c r="C14" s="385"/>
      <c r="D14" s="385"/>
      <c r="E14" s="390"/>
      <c r="F14" s="391"/>
      <c r="G14" s="2496"/>
      <c r="H14" s="2497"/>
      <c r="I14" s="2497"/>
      <c r="J14" s="2497"/>
      <c r="K14" s="2498"/>
      <c r="Q14" s="389"/>
      <c r="R14" s="389"/>
      <c r="S14" s="389"/>
      <c r="T14" s="389"/>
      <c r="U14" s="389"/>
      <c r="V14" s="389"/>
      <c r="W14" s="389"/>
      <c r="X14" s="389"/>
      <c r="Y14" s="389"/>
    </row>
    <row r="15" spans="1:25" s="343" customFormat="1" ht="15" customHeight="1" x14ac:dyDescent="0.3">
      <c r="A15" s="374" t="s">
        <v>267</v>
      </c>
      <c r="B15" s="371"/>
      <c r="C15" s="385"/>
      <c r="D15" s="392"/>
      <c r="E15" s="393"/>
      <c r="F15" s="391"/>
      <c r="G15" s="2496"/>
      <c r="H15" s="2497"/>
      <c r="I15" s="2497"/>
      <c r="J15" s="2497"/>
      <c r="K15" s="2498"/>
      <c r="Q15" s="389"/>
      <c r="R15" s="389"/>
      <c r="S15" s="389"/>
      <c r="T15" s="389"/>
      <c r="U15" s="389"/>
      <c r="V15" s="389"/>
      <c r="W15" s="389"/>
      <c r="X15" s="389"/>
      <c r="Y15" s="389"/>
    </row>
    <row r="16" spans="1:25" s="343" customFormat="1" ht="15" customHeight="1" x14ac:dyDescent="0.3">
      <c r="A16" s="394" t="str">
        <f>IF(C16&gt;0,"PLEASE SPECIFY - see footnote 1","Other (specify) - see footnote 1")</f>
        <v>Other (specify) - see footnote 1</v>
      </c>
      <c r="B16" s="371"/>
      <c r="C16" s="395"/>
      <c r="D16" s="396"/>
      <c r="E16" s="397"/>
      <c r="F16" s="391"/>
      <c r="G16" s="2496"/>
      <c r="H16" s="2497"/>
      <c r="I16" s="2497"/>
      <c r="J16" s="2497"/>
      <c r="K16" s="2498"/>
      <c r="Q16" s="389"/>
      <c r="R16" s="389"/>
      <c r="S16" s="389"/>
      <c r="T16" s="389"/>
      <c r="U16" s="389"/>
      <c r="V16" s="389"/>
      <c r="W16" s="389"/>
      <c r="X16" s="389"/>
      <c r="Y16" s="389"/>
    </row>
    <row r="17" spans="1:25" s="343" customFormat="1" ht="15" customHeight="1" x14ac:dyDescent="0.3">
      <c r="A17" s="394" t="str">
        <f>IF(C17&gt;0,"PLEASE SPECIFY - see footnote 1","Other (specify) - see footnote 1")</f>
        <v>Other (specify) - see footnote 1</v>
      </c>
      <c r="B17" s="371"/>
      <c r="C17" s="395"/>
      <c r="D17" s="395"/>
      <c r="E17" s="385"/>
      <c r="F17" s="391"/>
      <c r="G17" s="2496"/>
      <c r="H17" s="2497"/>
      <c r="I17" s="2497"/>
      <c r="J17" s="2497"/>
      <c r="K17" s="2498"/>
      <c r="Q17" s="389"/>
      <c r="R17" s="389"/>
      <c r="S17" s="389"/>
      <c r="T17" s="389"/>
      <c r="U17" s="389"/>
      <c r="V17" s="389"/>
      <c r="W17" s="389"/>
      <c r="X17" s="389"/>
      <c r="Y17" s="389"/>
    </row>
    <row r="18" spans="1:25" s="343" customFormat="1" ht="15" customHeight="1" x14ac:dyDescent="0.3">
      <c r="A18" s="737" t="s">
        <v>268</v>
      </c>
      <c r="B18" s="383"/>
      <c r="C18" s="399">
        <f>SUM(C13:C17)</f>
        <v>0</v>
      </c>
      <c r="D18" s="399">
        <f>SUM(D13:D17)</f>
        <v>0</v>
      </c>
      <c r="E18" s="399">
        <f>SUM(E13:E17)</f>
        <v>0</v>
      </c>
      <c r="F18" s="391"/>
      <c r="G18" s="4050"/>
      <c r="H18" s="2497"/>
      <c r="I18" s="2497"/>
      <c r="J18" s="2497"/>
      <c r="K18" s="2498"/>
      <c r="Q18" s="389"/>
      <c r="R18" s="389"/>
      <c r="S18" s="389"/>
      <c r="T18" s="389"/>
      <c r="U18" s="389"/>
      <c r="V18" s="389"/>
      <c r="W18" s="389"/>
      <c r="X18" s="389"/>
      <c r="Y18" s="389"/>
    </row>
    <row r="19" spans="1:25" s="343" customFormat="1" ht="15" customHeight="1" x14ac:dyDescent="0.3">
      <c r="A19" s="1870" t="s">
        <v>2289</v>
      </c>
      <c r="B19" s="383"/>
      <c r="C19" s="372"/>
      <c r="D19" s="258"/>
      <c r="E19" s="258"/>
      <c r="F19" s="391"/>
      <c r="G19" s="2496"/>
      <c r="H19" s="2497"/>
      <c r="I19" s="2497"/>
      <c r="J19" s="2497"/>
      <c r="K19" s="2498"/>
      <c r="Q19" s="349"/>
      <c r="R19" s="349"/>
      <c r="S19" s="349"/>
      <c r="T19" s="349"/>
      <c r="U19" s="349"/>
      <c r="V19" s="349"/>
      <c r="W19" s="349"/>
      <c r="X19" s="349"/>
      <c r="Y19" s="349"/>
    </row>
    <row r="20" spans="1:25" s="343" customFormat="1" ht="15" customHeight="1" x14ac:dyDescent="0.3">
      <c r="A20" s="374" t="s">
        <v>269</v>
      </c>
      <c r="B20" s="371"/>
      <c r="C20" s="400"/>
      <c r="D20" s="392"/>
      <c r="E20" s="1971"/>
      <c r="F20" s="391"/>
      <c r="G20" s="4051" t="s">
        <v>2442</v>
      </c>
      <c r="H20" s="4052"/>
      <c r="I20" s="4052"/>
      <c r="J20" s="4052"/>
      <c r="K20" s="4053"/>
      <c r="Q20" s="349"/>
      <c r="R20" s="349"/>
      <c r="S20" s="349"/>
      <c r="T20" s="349"/>
      <c r="U20" s="349"/>
      <c r="V20" s="349"/>
      <c r="W20" s="349"/>
      <c r="X20" s="349"/>
      <c r="Y20" s="349"/>
    </row>
    <row r="21" spans="1:25" s="343" customFormat="1" ht="15" customHeight="1" x14ac:dyDescent="0.3">
      <c r="A21" s="374" t="s">
        <v>270</v>
      </c>
      <c r="B21" s="371"/>
      <c r="C21" s="400"/>
      <c r="D21" s="401"/>
      <c r="E21" s="1971"/>
      <c r="F21" s="391"/>
      <c r="G21" s="4054"/>
      <c r="H21" s="4055"/>
      <c r="I21" s="4055"/>
      <c r="J21" s="4055"/>
      <c r="K21" s="4056"/>
    </row>
    <row r="22" spans="1:25" s="343" customFormat="1" ht="15" customHeight="1" x14ac:dyDescent="0.3">
      <c r="A22" s="374" t="s">
        <v>271</v>
      </c>
      <c r="B22" s="371"/>
      <c r="C22" s="400"/>
      <c r="D22" s="401"/>
      <c r="E22" s="1971"/>
      <c r="F22" s="391"/>
      <c r="G22" s="4054"/>
      <c r="H22" s="4055"/>
      <c r="I22" s="4055"/>
      <c r="J22" s="4055"/>
      <c r="K22" s="4056"/>
    </row>
    <row r="23" spans="1:25" s="343" customFormat="1" ht="15" customHeight="1" x14ac:dyDescent="0.3">
      <c r="A23" s="374" t="s">
        <v>272</v>
      </c>
      <c r="B23" s="371"/>
      <c r="C23" s="400"/>
      <c r="D23" s="401"/>
      <c r="E23" s="1971"/>
      <c r="F23" s="391"/>
      <c r="G23" s="4054"/>
      <c r="H23" s="4055"/>
      <c r="I23" s="4055"/>
      <c r="J23" s="4055"/>
      <c r="K23" s="4056"/>
    </row>
    <row r="24" spans="1:25" s="343" customFormat="1" ht="15" customHeight="1" x14ac:dyDescent="0.3">
      <c r="A24" s="374" t="s">
        <v>273</v>
      </c>
      <c r="B24" s="371"/>
      <c r="C24" s="400"/>
      <c r="D24" s="401"/>
      <c r="E24" s="1971"/>
      <c r="F24" s="391"/>
      <c r="G24" s="4057"/>
      <c r="H24" s="4058"/>
      <c r="I24" s="4058"/>
      <c r="J24" s="4058"/>
      <c r="K24" s="4059"/>
    </row>
    <row r="25" spans="1:25" s="343" customFormat="1" ht="15" customHeight="1" x14ac:dyDescent="0.3">
      <c r="A25" s="374" t="s">
        <v>274</v>
      </c>
      <c r="B25" s="371"/>
      <c r="C25" s="400"/>
      <c r="D25" s="401"/>
      <c r="E25" s="1971"/>
      <c r="F25" s="391"/>
      <c r="G25" s="2496"/>
      <c r="H25" s="2497"/>
      <c r="I25" s="2497"/>
      <c r="J25" s="2497"/>
      <c r="K25" s="2498"/>
    </row>
    <row r="26" spans="1:25" s="343" customFormat="1" ht="15" customHeight="1" x14ac:dyDescent="0.3">
      <c r="A26" s="374" t="s">
        <v>275</v>
      </c>
      <c r="B26" s="371"/>
      <c r="C26" s="400"/>
      <c r="D26" s="401"/>
      <c r="E26" s="1971"/>
      <c r="F26" s="391"/>
      <c r="G26" s="2496"/>
      <c r="H26" s="2497"/>
      <c r="I26" s="2497"/>
      <c r="J26" s="2497"/>
      <c r="K26" s="2498"/>
    </row>
    <row r="27" spans="1:25" s="343" customFormat="1" ht="15" customHeight="1" x14ac:dyDescent="0.3">
      <c r="A27" s="394" t="str">
        <f>IF(C27&gt;0,"PLEASE SPECIFY - see footnote 1","Other (specify) - see footnote 1")</f>
        <v>Other (specify) - see footnote 1</v>
      </c>
      <c r="B27" s="371"/>
      <c r="C27" s="398"/>
      <c r="D27" s="401"/>
      <c r="E27" s="1971"/>
      <c r="F27" s="391"/>
      <c r="G27" s="2496"/>
      <c r="H27" s="2497"/>
      <c r="I27" s="2497"/>
      <c r="J27" s="2497"/>
      <c r="K27" s="2498"/>
    </row>
    <row r="28" spans="1:25" s="343" customFormat="1" ht="15" customHeight="1" x14ac:dyDescent="0.3">
      <c r="A28" s="394" t="str">
        <f>IF(C28&gt;0,"PLEASE SPECIFY - see footnote 1","Other (specify) - see footnote 1")</f>
        <v>Other (specify) - see footnote 1</v>
      </c>
      <c r="B28" s="371"/>
      <c r="C28" s="398"/>
      <c r="D28" s="401"/>
      <c r="E28" s="1971"/>
      <c r="F28" s="391"/>
      <c r="G28" s="2496"/>
      <c r="H28" s="2497"/>
      <c r="I28" s="2497"/>
      <c r="J28" s="2497"/>
      <c r="K28" s="2498"/>
    </row>
    <row r="29" spans="1:25" s="343" customFormat="1" ht="15" customHeight="1" x14ac:dyDescent="0.3">
      <c r="A29" s="737" t="s">
        <v>276</v>
      </c>
      <c r="B29" s="383"/>
      <c r="C29" s="399">
        <f>SUM(C20:C28)</f>
        <v>0</v>
      </c>
      <c r="D29" s="399">
        <f>SUM(D20:D28)</f>
        <v>0</v>
      </c>
      <c r="E29" s="399">
        <f>SUM(E20:E28)</f>
        <v>0</v>
      </c>
      <c r="F29" s="391"/>
      <c r="G29" s="2496"/>
      <c r="H29" s="2497"/>
      <c r="I29" s="2497"/>
      <c r="J29" s="2497"/>
      <c r="K29" s="2498"/>
    </row>
    <row r="30" spans="1:25" s="343" customFormat="1" ht="15" customHeight="1" x14ac:dyDescent="0.3">
      <c r="A30" s="382" t="s">
        <v>1077</v>
      </c>
      <c r="B30" s="383"/>
      <c r="C30" s="372"/>
      <c r="D30" s="258"/>
      <c r="E30" s="258"/>
      <c r="F30" s="391"/>
      <c r="G30" s="2496"/>
      <c r="H30" s="2497"/>
      <c r="I30" s="2497"/>
      <c r="J30" s="2497"/>
      <c r="K30" s="2498"/>
    </row>
    <row r="31" spans="1:25" s="343" customFormat="1" ht="15" customHeight="1" x14ac:dyDescent="0.3">
      <c r="A31" s="374" t="s">
        <v>277</v>
      </c>
      <c r="B31" s="371"/>
      <c r="C31" s="385"/>
      <c r="D31" s="1860"/>
      <c r="E31" s="1861"/>
      <c r="F31" s="391"/>
      <c r="G31" s="2496"/>
      <c r="H31" s="2497"/>
      <c r="I31" s="2497"/>
      <c r="J31" s="2497"/>
      <c r="K31" s="2498"/>
    </row>
    <row r="32" spans="1:25" s="343" customFormat="1" ht="15" customHeight="1" x14ac:dyDescent="0.3">
      <c r="A32" s="413" t="s">
        <v>1295</v>
      </c>
      <c r="B32" s="371"/>
      <c r="C32" s="385"/>
      <c r="D32" s="1862"/>
      <c r="E32" s="1863"/>
      <c r="F32" s="391"/>
      <c r="G32" s="2496"/>
      <c r="H32" s="4047"/>
      <c r="I32" s="4047"/>
      <c r="J32" s="4047"/>
      <c r="K32" s="4048"/>
    </row>
    <row r="33" spans="1:11" s="343" customFormat="1" ht="15" customHeight="1" x14ac:dyDescent="0.3">
      <c r="A33" s="371" t="s">
        <v>1281</v>
      </c>
      <c r="B33" s="371"/>
      <c r="C33" s="1073"/>
      <c r="D33" s="1073"/>
      <c r="E33" s="1073"/>
      <c r="F33" s="391"/>
      <c r="G33" s="2496"/>
      <c r="H33" s="4047"/>
      <c r="I33" s="4047"/>
      <c r="J33" s="4047"/>
      <c r="K33" s="4048"/>
    </row>
    <row r="34" spans="1:11" s="343" customFormat="1" ht="15" customHeight="1" x14ac:dyDescent="0.3">
      <c r="A34" s="374" t="s">
        <v>278</v>
      </c>
      <c r="B34" s="371"/>
      <c r="C34" s="385"/>
      <c r="D34" s="385"/>
      <c r="E34" s="385"/>
      <c r="F34" s="391"/>
      <c r="G34" s="2496"/>
      <c r="H34" s="2497"/>
      <c r="I34" s="2497"/>
      <c r="J34" s="2497"/>
      <c r="K34" s="2498"/>
    </row>
    <row r="35" spans="1:11" s="343" customFormat="1" ht="15" customHeight="1" x14ac:dyDescent="0.3">
      <c r="A35" s="374" t="s">
        <v>279</v>
      </c>
      <c r="B35" s="371"/>
      <c r="C35" s="385"/>
      <c r="D35" s="385"/>
      <c r="E35" s="385"/>
      <c r="F35" s="391"/>
      <c r="G35" s="2496"/>
      <c r="H35" s="2497"/>
      <c r="I35" s="2497"/>
      <c r="J35" s="2497"/>
      <c r="K35" s="2498"/>
    </row>
    <row r="36" spans="1:11" s="343" customFormat="1" ht="15" customHeight="1" x14ac:dyDescent="0.3">
      <c r="A36" s="374" t="s">
        <v>280</v>
      </c>
      <c r="B36" s="371"/>
      <c r="C36" s="385"/>
      <c r="D36" s="385"/>
      <c r="E36" s="385"/>
      <c r="F36" s="391"/>
      <c r="G36" s="2496"/>
      <c r="H36" s="2497"/>
      <c r="I36" s="2497"/>
      <c r="J36" s="2497"/>
      <c r="K36" s="2498"/>
    </row>
    <row r="37" spans="1:11" s="343" customFormat="1" ht="15" customHeight="1" x14ac:dyDescent="0.3">
      <c r="A37" s="374" t="s">
        <v>281</v>
      </c>
      <c r="B37" s="371"/>
      <c r="C37" s="385"/>
      <c r="D37" s="385"/>
      <c r="E37" s="385"/>
      <c r="F37" s="391"/>
      <c r="G37" s="2496"/>
      <c r="H37" s="2497"/>
      <c r="I37" s="2497"/>
      <c r="J37" s="2497"/>
      <c r="K37" s="2498"/>
    </row>
    <row r="38" spans="1:11" s="343" customFormat="1" ht="15" customHeight="1" x14ac:dyDescent="0.3">
      <c r="A38" s="374" t="s">
        <v>282</v>
      </c>
      <c r="B38" s="371"/>
      <c r="C38" s="385"/>
      <c r="D38" s="385"/>
      <c r="E38" s="385"/>
      <c r="F38" s="391"/>
      <c r="G38" s="2496"/>
      <c r="H38" s="2497"/>
      <c r="I38" s="2497"/>
      <c r="J38" s="2497"/>
      <c r="K38" s="2498"/>
    </row>
    <row r="39" spans="1:11" s="343" customFormat="1" ht="15" customHeight="1" x14ac:dyDescent="0.3">
      <c r="A39" s="374" t="s">
        <v>283</v>
      </c>
      <c r="B39" s="371"/>
      <c r="C39" s="385"/>
      <c r="D39" s="385"/>
      <c r="E39" s="385"/>
      <c r="F39" s="391"/>
      <c r="G39" s="2496"/>
      <c r="H39" s="2497"/>
      <c r="I39" s="2497"/>
      <c r="J39" s="2497"/>
      <c r="K39" s="2498"/>
    </row>
    <row r="40" spans="1:11" s="343" customFormat="1" ht="15" customHeight="1" x14ac:dyDescent="0.3">
      <c r="A40" s="374" t="s">
        <v>284</v>
      </c>
      <c r="B40" s="371"/>
      <c r="C40" s="385"/>
      <c r="D40" s="385"/>
      <c r="E40" s="385"/>
      <c r="F40" s="391"/>
      <c r="G40" s="2496"/>
      <c r="H40" s="2497"/>
      <c r="I40" s="2497"/>
      <c r="J40" s="2497"/>
      <c r="K40" s="2498"/>
    </row>
    <row r="41" spans="1:11" s="343" customFormat="1" ht="15" customHeight="1" x14ac:dyDescent="0.3">
      <c r="A41" s="374" t="s">
        <v>285</v>
      </c>
      <c r="B41" s="371"/>
      <c r="C41" s="385"/>
      <c r="D41" s="385"/>
      <c r="E41" s="385"/>
      <c r="F41" s="391"/>
      <c r="G41" s="2496"/>
      <c r="H41" s="2497"/>
      <c r="I41" s="2497"/>
      <c r="J41" s="2497"/>
      <c r="K41" s="2498"/>
    </row>
    <row r="42" spans="1:11" s="343" customFormat="1" ht="15" customHeight="1" x14ac:dyDescent="0.3">
      <c r="A42" s="394" t="str">
        <f>IF(C42&gt;0,"PLEASE SPECIFY - see footnote 1","Other (specify) - see footnote 1")</f>
        <v>Other (specify) - see footnote 1</v>
      </c>
      <c r="B42" s="371"/>
      <c r="C42" s="385"/>
      <c r="D42" s="385"/>
      <c r="E42" s="385"/>
      <c r="F42" s="391"/>
      <c r="G42" s="2496"/>
      <c r="H42" s="2497"/>
      <c r="I42" s="2497"/>
      <c r="J42" s="2497"/>
      <c r="K42" s="2498"/>
    </row>
    <row r="43" spans="1:11" s="343" customFormat="1" ht="15" customHeight="1" x14ac:dyDescent="0.3">
      <c r="A43" s="737" t="s">
        <v>290</v>
      </c>
      <c r="B43" s="371"/>
      <c r="C43" s="403">
        <f>SUM(C31:C42)</f>
        <v>0</v>
      </c>
      <c r="D43" s="403">
        <f>SUM(D31:D42)</f>
        <v>0</v>
      </c>
      <c r="E43" s="403">
        <f>SUM(E31:E42)</f>
        <v>0</v>
      </c>
      <c r="F43" s="391"/>
      <c r="G43" s="2496"/>
      <c r="H43" s="2497"/>
      <c r="I43" s="2497"/>
      <c r="J43" s="2497"/>
      <c r="K43" s="2498"/>
    </row>
    <row r="44" spans="1:11" s="343" customFormat="1" ht="15" customHeight="1" x14ac:dyDescent="0.3">
      <c r="A44" s="947" t="s">
        <v>19</v>
      </c>
      <c r="B44" s="371"/>
      <c r="C44" s="404"/>
      <c r="D44" s="404"/>
      <c r="E44" s="404"/>
      <c r="F44" s="391"/>
      <c r="G44" s="2496"/>
      <c r="H44" s="2497"/>
      <c r="I44" s="2497"/>
      <c r="J44" s="2497"/>
      <c r="K44" s="2498"/>
    </row>
    <row r="45" spans="1:11" s="343" customFormat="1" ht="15" customHeight="1" x14ac:dyDescent="0.3">
      <c r="A45" s="374" t="s">
        <v>286</v>
      </c>
      <c r="B45" s="371"/>
      <c r="C45" s="385"/>
      <c r="D45" s="385"/>
      <c r="E45" s="385"/>
      <c r="F45" s="391"/>
      <c r="G45" s="2496"/>
      <c r="H45" s="2497"/>
      <c r="I45" s="2497"/>
      <c r="J45" s="2497"/>
      <c r="K45" s="2498"/>
    </row>
    <row r="46" spans="1:11" s="343" customFormat="1" ht="15" customHeight="1" x14ac:dyDescent="0.3">
      <c r="A46" s="374" t="s">
        <v>287</v>
      </c>
      <c r="B46" s="371"/>
      <c r="C46" s="385"/>
      <c r="D46" s="385"/>
      <c r="E46" s="385"/>
      <c r="F46" s="391"/>
      <c r="G46" s="2496"/>
      <c r="H46" s="2497"/>
      <c r="I46" s="2497"/>
      <c r="J46" s="2497"/>
      <c r="K46" s="2498"/>
    </row>
    <row r="47" spans="1:11" s="343" customFormat="1" ht="15" customHeight="1" x14ac:dyDescent="0.3">
      <c r="A47" s="374" t="s">
        <v>288</v>
      </c>
      <c r="B47" s="371"/>
      <c r="C47" s="385"/>
      <c r="D47" s="385"/>
      <c r="E47" s="385"/>
      <c r="F47" s="391"/>
      <c r="G47" s="2496"/>
      <c r="H47" s="2497"/>
      <c r="I47" s="2497"/>
      <c r="J47" s="2497"/>
      <c r="K47" s="2498"/>
    </row>
    <row r="48" spans="1:11" s="343" customFormat="1" ht="15" customHeight="1" x14ac:dyDescent="0.3">
      <c r="A48" s="374" t="s">
        <v>289</v>
      </c>
      <c r="B48" s="371"/>
      <c r="C48" s="385"/>
      <c r="D48" s="385"/>
      <c r="E48" s="385"/>
      <c r="F48" s="391"/>
      <c r="G48" s="2496"/>
      <c r="H48" s="2497"/>
      <c r="I48" s="2497"/>
      <c r="J48" s="2497"/>
      <c r="K48" s="2498"/>
    </row>
    <row r="49" spans="1:11" s="343" customFormat="1" ht="15" customHeight="1" x14ac:dyDescent="0.3">
      <c r="A49" s="394" t="str">
        <f>IF(C49&gt;0,"PLEASE SPECIFY - see footnote 1","Other (specify) - see footnote 1")</f>
        <v>Other (specify) - see footnote 1</v>
      </c>
      <c r="B49" s="371"/>
      <c r="C49" s="385"/>
      <c r="D49" s="385"/>
      <c r="E49" s="385"/>
      <c r="F49" s="391"/>
      <c r="G49" s="2496"/>
      <c r="H49" s="2497"/>
      <c r="I49" s="2497"/>
      <c r="J49" s="2497"/>
      <c r="K49" s="2498"/>
    </row>
    <row r="50" spans="1:11" s="343" customFormat="1" ht="15" customHeight="1" x14ac:dyDescent="0.3">
      <c r="A50" s="737" t="s">
        <v>18</v>
      </c>
      <c r="B50" s="383"/>
      <c r="C50" s="399">
        <f>SUM(C45:C49)</f>
        <v>0</v>
      </c>
      <c r="D50" s="399">
        <f>SUM(D45:D49)</f>
        <v>0</v>
      </c>
      <c r="E50" s="399">
        <f>SUM(E45:E49)</f>
        <v>0</v>
      </c>
      <c r="F50" s="391"/>
      <c r="G50" s="2496"/>
      <c r="H50" s="2497"/>
      <c r="I50" s="2497"/>
      <c r="J50" s="2497"/>
      <c r="K50" s="2498"/>
    </row>
    <row r="51" spans="1:11" s="343" customFormat="1" ht="15" customHeight="1" x14ac:dyDescent="0.3">
      <c r="A51" s="405" t="s">
        <v>31</v>
      </c>
      <c r="B51" s="406"/>
      <c r="C51" s="372"/>
      <c r="D51" s="258"/>
      <c r="E51" s="258"/>
      <c r="F51"/>
      <c r="G51"/>
      <c r="H51"/>
      <c r="I51"/>
      <c r="J51"/>
      <c r="K51"/>
    </row>
    <row r="52" spans="1:11" s="343" customFormat="1" ht="15" customHeight="1" x14ac:dyDescent="0.3">
      <c r="A52" s="374" t="s">
        <v>291</v>
      </c>
      <c r="B52" s="371"/>
      <c r="C52" s="385"/>
      <c r="D52" s="385"/>
      <c r="E52" s="385"/>
      <c r="F52" s="391"/>
      <c r="G52" s="2496"/>
      <c r="H52" s="2497"/>
      <c r="I52" s="2497"/>
      <c r="J52" s="2497"/>
      <c r="K52" s="2498"/>
    </row>
    <row r="53" spans="1:11" s="343" customFormat="1" ht="15" customHeight="1" x14ac:dyDescent="0.3">
      <c r="A53" s="374" t="s">
        <v>292</v>
      </c>
      <c r="B53" s="371"/>
      <c r="C53" s="385"/>
      <c r="D53" s="385"/>
      <c r="E53" s="385"/>
      <c r="F53" s="391"/>
      <c r="G53" s="2496"/>
      <c r="H53" s="2497"/>
      <c r="I53" s="2497"/>
      <c r="J53" s="2497"/>
      <c r="K53" s="2498"/>
    </row>
    <row r="54" spans="1:11" s="343" customFormat="1" ht="15" customHeight="1" x14ac:dyDescent="0.3">
      <c r="A54" s="374" t="s">
        <v>293</v>
      </c>
      <c r="B54" s="371"/>
      <c r="C54" s="385"/>
      <c r="D54" s="385"/>
      <c r="E54" s="385"/>
      <c r="F54" s="391"/>
      <c r="G54" s="2496"/>
      <c r="H54" s="2497"/>
      <c r="I54" s="2497"/>
      <c r="J54" s="2497"/>
      <c r="K54" s="2498"/>
    </row>
    <row r="55" spans="1:11" s="343" customFormat="1" ht="15" customHeight="1" x14ac:dyDescent="0.3">
      <c r="A55" s="374" t="s">
        <v>294</v>
      </c>
      <c r="B55" s="371"/>
      <c r="C55" s="385"/>
      <c r="D55" s="385"/>
      <c r="E55" s="385"/>
      <c r="F55" s="391"/>
      <c r="G55" s="2496"/>
      <c r="H55" s="2497"/>
      <c r="I55" s="2497"/>
      <c r="J55" s="2497"/>
      <c r="K55" s="2498"/>
    </row>
    <row r="56" spans="1:11" s="343" customFormat="1" ht="15" customHeight="1" x14ac:dyDescent="0.3">
      <c r="A56" s="374" t="s">
        <v>295</v>
      </c>
      <c r="B56" s="371"/>
      <c r="C56" s="385"/>
      <c r="D56" s="385"/>
      <c r="E56" s="385"/>
      <c r="F56" s="391"/>
      <c r="G56" s="2496"/>
      <c r="H56" s="2497"/>
      <c r="I56" s="2497"/>
      <c r="J56" s="2497"/>
      <c r="K56" s="2498"/>
    </row>
    <row r="57" spans="1:11" s="343" customFormat="1" ht="15" customHeight="1" x14ac:dyDescent="0.3">
      <c r="A57" s="374" t="s">
        <v>296</v>
      </c>
      <c r="B57" s="371"/>
      <c r="C57" s="385"/>
      <c r="D57" s="385"/>
      <c r="E57" s="385"/>
      <c r="F57" s="391"/>
      <c r="G57" s="2496"/>
      <c r="H57" s="2497"/>
      <c r="I57" s="2497"/>
      <c r="J57" s="2497"/>
      <c r="K57" s="2498"/>
    </row>
    <row r="58" spans="1:11" s="343" customFormat="1" ht="15" customHeight="1" x14ac:dyDescent="0.3">
      <c r="A58" s="374" t="s">
        <v>297</v>
      </c>
      <c r="B58" s="371"/>
      <c r="C58" s="385"/>
      <c r="D58" s="385"/>
      <c r="E58" s="385"/>
      <c r="F58" s="391"/>
      <c r="G58" s="2496"/>
      <c r="H58" s="2497"/>
      <c r="I58" s="2497"/>
      <c r="J58" s="2497"/>
      <c r="K58" s="2498"/>
    </row>
    <row r="59" spans="1:11" s="343" customFormat="1" ht="15" customHeight="1" x14ac:dyDescent="0.3">
      <c r="A59" s="374" t="s">
        <v>298</v>
      </c>
      <c r="B59" s="371"/>
      <c r="C59" s="385"/>
      <c r="D59" s="385"/>
      <c r="E59" s="385"/>
      <c r="F59" s="391"/>
      <c r="G59" s="2496"/>
      <c r="H59" s="2497"/>
      <c r="I59" s="2497"/>
      <c r="J59" s="2497"/>
      <c r="K59" s="2498"/>
    </row>
    <row r="60" spans="1:11" s="343" customFormat="1" ht="15" customHeight="1" x14ac:dyDescent="0.3">
      <c r="A60" s="374" t="s">
        <v>299</v>
      </c>
      <c r="B60" s="371"/>
      <c r="C60" s="385"/>
      <c r="D60" s="385"/>
      <c r="E60" s="385"/>
      <c r="F60" s="391"/>
      <c r="G60" s="2496"/>
      <c r="H60" s="2497"/>
      <c r="I60" s="2497"/>
      <c r="J60" s="2497"/>
      <c r="K60" s="2498"/>
    </row>
    <row r="61" spans="1:11" s="343" customFormat="1" ht="15" customHeight="1" x14ac:dyDescent="0.3">
      <c r="A61" s="374" t="s">
        <v>300</v>
      </c>
      <c r="B61" s="371"/>
      <c r="C61" s="385"/>
      <c r="D61" s="385"/>
      <c r="E61" s="385"/>
      <c r="F61" s="391"/>
      <c r="G61" s="2496"/>
      <c r="H61" s="2497"/>
      <c r="I61" s="2497"/>
      <c r="J61" s="2497"/>
      <c r="K61" s="2498"/>
    </row>
    <row r="62" spans="1:11" s="343" customFormat="1" ht="15" customHeight="1" x14ac:dyDescent="0.3">
      <c r="A62" s="374" t="s">
        <v>301</v>
      </c>
      <c r="B62" s="371"/>
      <c r="C62" s="385"/>
      <c r="D62" s="385"/>
      <c r="E62" s="385"/>
      <c r="F62" s="391"/>
      <c r="G62" s="2496"/>
      <c r="H62" s="2497"/>
      <c r="I62" s="2497"/>
      <c r="J62" s="2497"/>
      <c r="K62" s="2498"/>
    </row>
    <row r="63" spans="1:11" s="343" customFormat="1" ht="15" customHeight="1" x14ac:dyDescent="0.3">
      <c r="A63" s="374" t="s">
        <v>302</v>
      </c>
      <c r="B63" s="371"/>
      <c r="C63" s="385"/>
      <c r="D63" s="385"/>
      <c r="E63" s="385"/>
      <c r="F63" s="391"/>
      <c r="G63" s="2496"/>
      <c r="H63" s="2497"/>
      <c r="I63" s="2497"/>
      <c r="J63" s="2497"/>
      <c r="K63" s="2498"/>
    </row>
    <row r="64" spans="1:11" s="343" customFormat="1" ht="15" customHeight="1" x14ac:dyDescent="0.3">
      <c r="A64" s="374" t="s">
        <v>303</v>
      </c>
      <c r="B64" s="371"/>
      <c r="C64" s="395"/>
      <c r="D64" s="385"/>
      <c r="E64" s="395"/>
      <c r="F64" s="391"/>
      <c r="G64" s="2496"/>
      <c r="H64" s="2497"/>
      <c r="I64" s="2497"/>
      <c r="J64" s="2497"/>
      <c r="K64" s="2498"/>
    </row>
    <row r="65" spans="1:17" s="343" customFormat="1" ht="15" customHeight="1" x14ac:dyDescent="0.3">
      <c r="A65" s="374" t="s">
        <v>304</v>
      </c>
      <c r="B65" s="371"/>
      <c r="C65" s="385"/>
      <c r="D65" s="385"/>
      <c r="E65" s="385"/>
      <c r="F65" s="391"/>
      <c r="G65" s="2496"/>
      <c r="H65" s="2497"/>
      <c r="I65" s="2497"/>
      <c r="J65" s="2497"/>
      <c r="K65" s="2498"/>
    </row>
    <row r="66" spans="1:17" s="343" customFormat="1" ht="15" customHeight="1" x14ac:dyDescent="0.3">
      <c r="A66" s="374" t="s">
        <v>305</v>
      </c>
      <c r="B66" s="371"/>
      <c r="C66" s="385"/>
      <c r="D66" s="385"/>
      <c r="E66" s="385"/>
      <c r="F66" s="391"/>
      <c r="G66" s="2496"/>
      <c r="H66" s="2497"/>
      <c r="I66" s="2497"/>
      <c r="J66" s="2497"/>
      <c r="K66" s="2498"/>
    </row>
    <row r="67" spans="1:17" s="343" customFormat="1" ht="15" customHeight="1" x14ac:dyDescent="0.3">
      <c r="A67" s="2964" t="s">
        <v>306</v>
      </c>
      <c r="B67" s="2964"/>
      <c r="C67" s="2964"/>
      <c r="D67" s="2964"/>
      <c r="E67" s="2964"/>
      <c r="F67" s="391"/>
      <c r="G67" s="2496"/>
      <c r="H67" s="2497"/>
      <c r="I67" s="2497"/>
      <c r="J67" s="2497"/>
      <c r="K67" s="2498"/>
    </row>
    <row r="68" spans="1:17" s="343" customFormat="1" ht="15" customHeight="1" x14ac:dyDescent="0.3">
      <c r="A68" s="374" t="s">
        <v>307</v>
      </c>
      <c r="B68" s="371"/>
      <c r="C68" s="385"/>
      <c r="D68" s="385"/>
      <c r="E68" s="385"/>
      <c r="F68" s="391"/>
      <c r="G68" s="2496"/>
      <c r="H68" s="2497"/>
      <c r="I68" s="2497"/>
      <c r="J68" s="2497"/>
      <c r="K68" s="2498"/>
    </row>
    <row r="69" spans="1:17" s="343" customFormat="1" ht="15" customHeight="1" x14ac:dyDescent="0.3">
      <c r="A69" s="374" t="s">
        <v>308</v>
      </c>
      <c r="B69" s="371"/>
      <c r="C69" s="385"/>
      <c r="D69" s="385"/>
      <c r="E69" s="385"/>
      <c r="F69" s="391"/>
      <c r="G69" s="2496"/>
      <c r="H69" s="2497"/>
      <c r="I69" s="2497"/>
      <c r="J69" s="2497"/>
      <c r="K69" s="2498"/>
    </row>
    <row r="70" spans="1:17" s="343" customFormat="1" ht="15" customHeight="1" x14ac:dyDescent="0.3">
      <c r="A70" s="374" t="s">
        <v>309</v>
      </c>
      <c r="B70" s="371"/>
      <c r="C70" s="385"/>
      <c r="D70" s="385"/>
      <c r="E70" s="385"/>
      <c r="F70" s="391"/>
      <c r="G70" s="2496"/>
      <c r="H70" s="2497"/>
      <c r="I70" s="2497"/>
      <c r="J70" s="2497"/>
      <c r="K70" s="2498"/>
    </row>
    <row r="71" spans="1:17" s="343" customFormat="1" ht="15" customHeight="1" x14ac:dyDescent="0.3">
      <c r="A71" s="370" t="s">
        <v>1282</v>
      </c>
      <c r="B71" s="371"/>
      <c r="C71" s="385"/>
      <c r="D71" s="385"/>
      <c r="E71" s="385"/>
      <c r="F71" s="391"/>
      <c r="G71" s="2496"/>
      <c r="H71" s="2497"/>
      <c r="I71" s="2497"/>
      <c r="J71" s="2497"/>
      <c r="K71" s="2498"/>
    </row>
    <row r="72" spans="1:17" s="343" customFormat="1" ht="15" customHeight="1" x14ac:dyDescent="0.3">
      <c r="A72" s="371" t="s">
        <v>962</v>
      </c>
      <c r="B72" s="371"/>
      <c r="C72" s="395"/>
      <c r="D72" s="385"/>
      <c r="E72" s="385"/>
      <c r="F72" s="391"/>
      <c r="G72" s="2496"/>
      <c r="H72" s="2497"/>
      <c r="I72" s="2497"/>
      <c r="J72" s="2497"/>
      <c r="K72" s="2498"/>
    </row>
    <row r="73" spans="1:17" s="343" customFormat="1" ht="15" customHeight="1" x14ac:dyDescent="0.3">
      <c r="A73" s="371" t="s">
        <v>1274</v>
      </c>
      <c r="B73" s="371"/>
      <c r="C73" s="395"/>
      <c r="D73" s="1864"/>
      <c r="E73" s="1865"/>
      <c r="F73" s="391"/>
      <c r="G73" s="2496"/>
      <c r="H73" s="4047"/>
      <c r="I73" s="4047"/>
      <c r="J73" s="4047"/>
      <c r="K73" s="4048"/>
    </row>
    <row r="74" spans="1:17" s="343" customFormat="1" ht="15" customHeight="1" x14ac:dyDescent="0.3">
      <c r="A74" s="394" t="str">
        <f>IF(C74&gt;0,"PLEASE SPECIFY - see footnote 1","Other (specify) - see footnote 1")</f>
        <v>Other (specify) - see footnote 1</v>
      </c>
      <c r="B74" s="371"/>
      <c r="C74" s="395"/>
      <c r="D74" s="395"/>
      <c r="E74" s="395"/>
      <c r="F74" s="391"/>
      <c r="G74" s="2496"/>
      <c r="H74" s="2497"/>
      <c r="I74" s="2497"/>
      <c r="J74" s="2497"/>
      <c r="K74" s="2498"/>
    </row>
    <row r="75" spans="1:17" s="343" customFormat="1" ht="15.75" customHeight="1" x14ac:dyDescent="0.3">
      <c r="A75" s="737" t="s">
        <v>1566</v>
      </c>
      <c r="B75" s="383"/>
      <c r="C75" s="403">
        <f>SUM(C52:C58,C59:C66,C68:C74)</f>
        <v>0</v>
      </c>
      <c r="D75" s="403">
        <f>SUM(D52:D58,D59:D66,D68:D74)</f>
        <v>0</v>
      </c>
      <c r="E75" s="403">
        <f>SUM(E52:E58,E59:E66,E68:E74)</f>
        <v>0</v>
      </c>
      <c r="F75" s="697"/>
      <c r="G75" s="2496"/>
      <c r="H75" s="2497"/>
      <c r="I75" s="2497"/>
      <c r="J75" s="2497"/>
      <c r="K75" s="2498"/>
    </row>
    <row r="76" spans="1:17" s="343" customFormat="1" ht="15" customHeight="1" thickBot="1" x14ac:dyDescent="0.35">
      <c r="A76" s="737" t="s">
        <v>1564</v>
      </c>
      <c r="B76" s="383"/>
      <c r="C76" s="408"/>
      <c r="D76" s="408"/>
      <c r="E76" s="1356"/>
      <c r="F76" s="391"/>
      <c r="G76" s="1361"/>
      <c r="H76" s="1391"/>
      <c r="I76" s="1391"/>
      <c r="J76" s="1391"/>
      <c r="K76" s="1392"/>
    </row>
    <row r="77" spans="1:17" s="343" customFormat="1" ht="15" customHeight="1" x14ac:dyDescent="0.3">
      <c r="A77" s="2983" t="s">
        <v>1565</v>
      </c>
      <c r="B77" s="2983"/>
      <c r="C77" s="2983"/>
      <c r="D77" s="2984" t="e">
        <f>ROUNDUP((E77+D18)/'23. BldgUnit Config'!AF89, 2)</f>
        <v>#DIV/0!</v>
      </c>
      <c r="E77" s="4045"/>
      <c r="G77" s="4039"/>
      <c r="H77" s="4040"/>
      <c r="I77" s="4040"/>
      <c r="J77" s="4040"/>
      <c r="K77" s="4041"/>
    </row>
    <row r="78" spans="1:17" s="343" customFormat="1" ht="15" customHeight="1" thickBot="1" x14ac:dyDescent="0.35">
      <c r="A78" s="2983"/>
      <c r="B78" s="2983"/>
      <c r="C78" s="2983"/>
      <c r="D78" s="2985"/>
      <c r="E78" s="4046"/>
      <c r="G78" s="4042"/>
      <c r="H78" s="4043"/>
      <c r="I78" s="4043"/>
      <c r="J78" s="4043"/>
      <c r="K78" s="4044"/>
      <c r="M78" s="349"/>
      <c r="N78" s="349"/>
      <c r="O78" s="349"/>
      <c r="P78" s="349"/>
      <c r="Q78" s="349"/>
    </row>
    <row r="79" spans="1:17" s="343" customFormat="1" ht="47.25" customHeight="1" x14ac:dyDescent="0.3">
      <c r="A79" s="2779" t="s">
        <v>2387</v>
      </c>
      <c r="B79" s="2779"/>
      <c r="C79" s="2779"/>
      <c r="D79" s="2779"/>
      <c r="E79" s="2779"/>
      <c r="F79" s="2779"/>
      <c r="G79" s="2779"/>
      <c r="H79" s="2779"/>
      <c r="I79" s="2779"/>
      <c r="J79" s="2779"/>
      <c r="K79" s="2779"/>
      <c r="M79"/>
      <c r="N79" s="1884"/>
      <c r="O79" s="1884"/>
      <c r="P79" s="1884"/>
      <c r="Q79" s="1884"/>
    </row>
    <row r="80" spans="1:17" customFormat="1" ht="4.5" customHeight="1" x14ac:dyDescent="0.3"/>
    <row r="81" spans="1:14" s="343" customFormat="1" ht="15" customHeight="1" x14ac:dyDescent="0.3">
      <c r="A81" s="739" t="s">
        <v>1226</v>
      </c>
      <c r="B81" s="383"/>
      <c r="C81" s="1934">
        <f>C43+C50+C75</f>
        <v>0</v>
      </c>
      <c r="D81" s="1934">
        <f>D43+D50+D75</f>
        <v>0</v>
      </c>
      <c r="E81" s="1934">
        <f>E43+E50+MIN(E75, E77)</f>
        <v>0</v>
      </c>
      <c r="F81" s="697"/>
      <c r="G81" s="2496"/>
      <c r="H81" s="2497"/>
      <c r="I81" s="2497"/>
      <c r="J81" s="2497"/>
      <c r="K81" s="2498"/>
      <c r="N81" s="1042"/>
    </row>
    <row r="82" spans="1:14" s="343" customFormat="1" ht="15" customHeight="1" x14ac:dyDescent="0.3">
      <c r="A82" s="950" t="s">
        <v>1227</v>
      </c>
      <c r="B82" s="383"/>
      <c r="C82" s="738"/>
      <c r="D82" s="738"/>
      <c r="E82" s="738"/>
      <c r="F82" s="391"/>
      <c r="G82" s="4032"/>
      <c r="H82" s="4035"/>
      <c r="I82" s="4035"/>
      <c r="J82" s="4035"/>
      <c r="K82" s="4036"/>
      <c r="N82" s="1042"/>
    </row>
    <row r="83" spans="1:14" s="343" customFormat="1" ht="15" customHeight="1" x14ac:dyDescent="0.3">
      <c r="A83" s="1355" t="s">
        <v>1177</v>
      </c>
      <c r="B83" s="1370">
        <f>IF(C83=0,0,C83/(C81+C29))</f>
        <v>0</v>
      </c>
      <c r="C83" s="919"/>
      <c r="D83" s="919"/>
      <c r="E83" s="385"/>
      <c r="F83" s="697"/>
      <c r="G83" s="2496"/>
      <c r="H83" s="4037"/>
      <c r="I83" s="4037"/>
      <c r="J83" s="4037"/>
      <c r="K83" s="4038"/>
      <c r="N83" s="1384"/>
    </row>
    <row r="84" spans="1:14" s="343" customFormat="1" ht="14.25" customHeight="1" x14ac:dyDescent="0.3">
      <c r="A84" s="371"/>
      <c r="B84" s="994"/>
      <c r="C84"/>
      <c r="D84"/>
      <c r="E84"/>
      <c r="F84" s="391"/>
      <c r="G84" s="2496"/>
      <c r="H84" s="4047"/>
      <c r="I84" s="4047"/>
      <c r="J84" s="4047"/>
      <c r="K84" s="4048"/>
      <c r="N84" s="1042"/>
    </row>
    <row r="85" spans="1:14" s="343" customFormat="1" ht="15" customHeight="1" x14ac:dyDescent="0.3">
      <c r="A85" s="739" t="s">
        <v>1216</v>
      </c>
      <c r="B85" s="383"/>
      <c r="C85" s="1934">
        <f>SUM(C83,C81,C29)</f>
        <v>0</v>
      </c>
      <c r="D85" s="1934">
        <f>SUM(D83,D81,D29)</f>
        <v>0</v>
      </c>
      <c r="E85" s="1934">
        <f>SUM(E83,E81,E29)</f>
        <v>0</v>
      </c>
      <c r="F85" s="697"/>
      <c r="G85" s="2624"/>
      <c r="H85" s="4060"/>
      <c r="I85" s="4060"/>
      <c r="J85" s="4060"/>
      <c r="K85" s="4061"/>
      <c r="N85" s="1042"/>
    </row>
    <row r="86" spans="1:14" s="343" customFormat="1" ht="15" customHeight="1" x14ac:dyDescent="0.3">
      <c r="A86" s="405" t="s">
        <v>310</v>
      </c>
      <c r="B86" s="1372" t="s">
        <v>1484</v>
      </c>
      <c r="C86" s="372"/>
      <c r="D86" s="258"/>
      <c r="E86" s="258"/>
      <c r="F86" s="1373" t="s">
        <v>1485</v>
      </c>
      <c r="G86" s="4032"/>
      <c r="H86" s="4033"/>
      <c r="I86" s="4033"/>
      <c r="J86" s="4033"/>
      <c r="K86" s="4034"/>
    </row>
    <row r="87" spans="1:14" s="343" customFormat="1" ht="15" customHeight="1" x14ac:dyDescent="0.3">
      <c r="A87" s="1352" t="s">
        <v>311</v>
      </c>
      <c r="B87" s="1362">
        <f>IF(C87=0,0,(C87+C88)/(C$81+C$29+C$83))</f>
        <v>0</v>
      </c>
      <c r="C87" s="385"/>
      <c r="D87" s="385"/>
      <c r="E87" s="385"/>
      <c r="F87" s="1385">
        <f>IF(C87=0,0,(E87+E88)/(E$81+E$29+E$83))</f>
        <v>0</v>
      </c>
      <c r="G87" s="2496"/>
      <c r="H87" s="2497"/>
      <c r="I87" s="2497"/>
      <c r="J87" s="2497"/>
      <c r="K87" s="2498"/>
    </row>
    <row r="88" spans="1:14" s="343" customFormat="1" ht="15" customHeight="1" x14ac:dyDescent="0.3">
      <c r="A88" s="370" t="s">
        <v>312</v>
      </c>
      <c r="B88" s="1371"/>
      <c r="C88" s="1353"/>
      <c r="D88" s="1353"/>
      <c r="E88" s="1353"/>
      <c r="F88" s="1386"/>
      <c r="G88" s="4032"/>
      <c r="H88" s="4033"/>
      <c r="I88" s="4033"/>
      <c r="J88" s="4033"/>
      <c r="K88" s="4034"/>
    </row>
    <row r="89" spans="1:14" s="343" customFormat="1" ht="15" customHeight="1" x14ac:dyDescent="0.3">
      <c r="A89" s="1352" t="s">
        <v>313</v>
      </c>
      <c r="B89" s="1362">
        <f>IF(C89=0,0,(C89+C90)/(C$81+C$29+C$83))</f>
        <v>0</v>
      </c>
      <c r="C89" s="385"/>
      <c r="D89" s="385"/>
      <c r="E89" s="385"/>
      <c r="F89" s="1385">
        <f>IF(C89=0,0,(E89+E90)/(E$81+E$29+E$83))</f>
        <v>0</v>
      </c>
      <c r="G89" s="2496"/>
      <c r="H89" s="2497"/>
      <c r="I89" s="2497"/>
      <c r="J89" s="2497"/>
      <c r="K89" s="2498"/>
    </row>
    <row r="90" spans="1:14" s="343" customFormat="1" ht="15" customHeight="1" x14ac:dyDescent="0.3">
      <c r="A90" s="370" t="s">
        <v>314</v>
      </c>
      <c r="B90" s="1371"/>
      <c r="C90" s="1353"/>
      <c r="D90" s="1353"/>
      <c r="E90" s="1353"/>
      <c r="F90" s="1386"/>
      <c r="G90" s="4032"/>
      <c r="H90" s="4033"/>
      <c r="I90" s="4033"/>
      <c r="J90" s="4033"/>
      <c r="K90" s="4034"/>
    </row>
    <row r="91" spans="1:14" s="343" customFormat="1" ht="15" customHeight="1" x14ac:dyDescent="0.3">
      <c r="A91" s="1352" t="s">
        <v>315</v>
      </c>
      <c r="B91" s="1362">
        <f>IF(C91=0,0,(C91)/(C$81+C$29+C$83))</f>
        <v>0</v>
      </c>
      <c r="C91" s="385"/>
      <c r="D91" s="385"/>
      <c r="E91" s="385"/>
      <c r="F91" s="1385">
        <f>IF(C91=0,0,(E91)/(E$81+E$29+E$83))</f>
        <v>0</v>
      </c>
      <c r="G91" s="2496"/>
      <c r="H91" s="2497"/>
      <c r="I91" s="2497"/>
      <c r="J91" s="2497"/>
      <c r="K91" s="2498"/>
    </row>
    <row r="92" spans="1:14" s="343" customFormat="1" ht="15" customHeight="1" x14ac:dyDescent="0.3">
      <c r="A92" s="737" t="s">
        <v>1217</v>
      </c>
      <c r="B92" s="411"/>
      <c r="C92" s="1354">
        <f>SUM(C87:C91)</f>
        <v>0</v>
      </c>
      <c r="D92" s="1354">
        <f>SUM(D87:D91)</f>
        <v>0</v>
      </c>
      <c r="E92" s="1354">
        <f>SUM(E87:E91)</f>
        <v>0</v>
      </c>
      <c r="F92" s="391"/>
      <c r="G92" s="2624"/>
      <c r="H92" s="2625"/>
      <c r="I92" s="2625"/>
      <c r="J92" s="2625"/>
      <c r="K92" s="2626"/>
    </row>
    <row r="93" spans="1:14" s="343" customFormat="1" ht="14.25" customHeight="1" x14ac:dyDescent="0.3">
      <c r="A93" s="410"/>
      <c r="B93" s="411"/>
      <c r="C93" s="409"/>
      <c r="D93" s="409"/>
      <c r="E93" s="409"/>
      <c r="F93" s="391"/>
      <c r="G93" s="2496"/>
      <c r="H93" s="4047"/>
      <c r="I93" s="4047"/>
      <c r="J93" s="4047"/>
      <c r="K93" s="4048"/>
      <c r="N93" s="412"/>
    </row>
    <row r="94" spans="1:14" s="343" customFormat="1" ht="15" customHeight="1" x14ac:dyDescent="0.3">
      <c r="A94" s="737" t="s">
        <v>1178</v>
      </c>
      <c r="B94" s="411"/>
      <c r="C94" s="1934">
        <f>SUM(C92,C85)</f>
        <v>0</v>
      </c>
      <c r="D94" s="1934">
        <f>SUM(D92,D85)</f>
        <v>0</v>
      </c>
      <c r="E94" s="1934">
        <f>SUM(E92,E85)</f>
        <v>0</v>
      </c>
      <c r="F94" s="697"/>
      <c r="G94" s="2624"/>
      <c r="H94" s="2625"/>
      <c r="I94" s="2625"/>
      <c r="J94" s="2625"/>
      <c r="K94" s="2626"/>
    </row>
    <row r="95" spans="1:14" s="343" customFormat="1" ht="15.75" customHeight="1" thickBot="1" x14ac:dyDescent="0.35">
      <c r="A95" s="737" t="s">
        <v>1564</v>
      </c>
      <c r="B95" s="411"/>
      <c r="C95" s="408"/>
      <c r="D95" s="408"/>
      <c r="E95" s="408"/>
      <c r="F95" s="697"/>
      <c r="G95" s="1499"/>
      <c r="H95" s="1393"/>
      <c r="I95" s="1393"/>
      <c r="J95" s="1393"/>
      <c r="K95" s="1393"/>
    </row>
    <row r="96" spans="1:14" s="343" customFormat="1" ht="17.25" customHeight="1" x14ac:dyDescent="0.3">
      <c r="A96" s="2971" t="s">
        <v>1567</v>
      </c>
      <c r="B96" s="2971"/>
      <c r="C96" s="2971"/>
      <c r="D96" s="2984" t="e">
        <f>ROUNDUP((E96+D18)/'23. BldgUnit Config'!AF89, 2)</f>
        <v>#DIV/0!</v>
      </c>
      <c r="E96" s="4045"/>
      <c r="G96" s="4039"/>
      <c r="H96" s="4040"/>
      <c r="I96" s="4040"/>
      <c r="J96" s="4040"/>
      <c r="K96" s="4041"/>
    </row>
    <row r="97" spans="1:13" s="343" customFormat="1" ht="14.25" customHeight="1" thickBot="1" x14ac:dyDescent="0.35">
      <c r="A97" s="2971"/>
      <c r="B97" s="2971"/>
      <c r="C97" s="2971"/>
      <c r="D97" s="2985"/>
      <c r="E97" s="4046"/>
      <c r="G97" s="4042"/>
      <c r="H97" s="4043"/>
      <c r="I97" s="4043"/>
      <c r="J97" s="4043"/>
      <c r="K97" s="4044"/>
    </row>
    <row r="98" spans="1:13" s="343" customFormat="1" ht="8.25" customHeight="1" x14ac:dyDescent="0.3">
      <c r="A98" s="737"/>
      <c r="B98" s="411"/>
      <c r="C98" s="408"/>
      <c r="D98" s="408"/>
      <c r="E98" s="408"/>
      <c r="F98" s="697"/>
      <c r="G98" s="1499"/>
      <c r="H98" s="1393"/>
      <c r="I98" s="1393"/>
      <c r="J98" s="1393"/>
      <c r="K98" s="1393"/>
    </row>
    <row r="99" spans="1:13" s="343" customFormat="1" ht="15.75" customHeight="1" x14ac:dyDescent="0.3">
      <c r="A99" s="2779" t="s">
        <v>2388</v>
      </c>
      <c r="B99" s="2779"/>
      <c r="C99" s="2779"/>
      <c r="D99" s="2779"/>
      <c r="E99" s="2779"/>
      <c r="F99" s="2779"/>
      <c r="G99" s="2779"/>
      <c r="H99" s="2779"/>
      <c r="I99" s="2779"/>
      <c r="J99" s="2779"/>
      <c r="K99" s="2779"/>
      <c r="M99"/>
    </row>
    <row r="100" spans="1:13" s="343" customFormat="1" ht="15.75" customHeight="1" x14ac:dyDescent="0.3">
      <c r="A100" s="2779"/>
      <c r="B100" s="2779"/>
      <c r="C100" s="2779"/>
      <c r="D100" s="2779"/>
      <c r="E100" s="2779"/>
      <c r="F100" s="2779"/>
      <c r="G100" s="2779"/>
      <c r="H100" s="2779"/>
      <c r="I100" s="2779"/>
      <c r="J100" s="2779"/>
      <c r="K100" s="2779"/>
      <c r="M100"/>
    </row>
    <row r="101" spans="1:13" s="343" customFormat="1" ht="9.75" customHeight="1" x14ac:dyDescent="0.3">
      <c r="A101" s="2779"/>
      <c r="B101" s="2779"/>
      <c r="C101" s="2779"/>
      <c r="D101" s="2779"/>
      <c r="E101" s="2779"/>
      <c r="F101" s="2779"/>
      <c r="G101" s="2779"/>
      <c r="H101" s="2779"/>
      <c r="I101" s="2779"/>
      <c r="J101" s="2779"/>
      <c r="K101" s="2779"/>
      <c r="M101"/>
    </row>
    <row r="102" spans="1:13" s="343" customFormat="1" ht="15" customHeight="1" x14ac:dyDescent="0.3">
      <c r="A102" s="405" t="s">
        <v>1179</v>
      </c>
      <c r="B102" s="406"/>
      <c r="C102" s="372"/>
      <c r="D102" s="258"/>
      <c r="E102" s="258"/>
      <c r="F102" s="697"/>
      <c r="G102" s="4062"/>
      <c r="H102" s="4063"/>
      <c r="I102" s="4063"/>
      <c r="J102" s="4063"/>
      <c r="K102" s="4063"/>
    </row>
    <row r="103" spans="1:13" s="343" customFormat="1" ht="15" customHeight="1" x14ac:dyDescent="0.3">
      <c r="A103" s="374" t="s">
        <v>316</v>
      </c>
      <c r="B103" s="371"/>
      <c r="C103" s="385"/>
      <c r="D103" s="385"/>
      <c r="E103" s="385"/>
      <c r="F103" s="391"/>
      <c r="G103" s="2496"/>
      <c r="H103" s="2497"/>
      <c r="I103" s="2497"/>
      <c r="J103" s="2497"/>
      <c r="K103" s="2498"/>
    </row>
    <row r="104" spans="1:13" s="343" customFormat="1" ht="15" customHeight="1" x14ac:dyDescent="0.3">
      <c r="A104" s="374" t="s">
        <v>317</v>
      </c>
      <c r="B104" s="371"/>
      <c r="C104" s="385"/>
      <c r="D104" s="385"/>
      <c r="E104" s="385"/>
      <c r="F104" s="391"/>
      <c r="G104" s="2496"/>
      <c r="H104" s="2497"/>
      <c r="I104" s="2497"/>
      <c r="J104" s="2497"/>
      <c r="K104" s="2498"/>
    </row>
    <row r="105" spans="1:13" s="343" customFormat="1" ht="15" customHeight="1" x14ac:dyDescent="0.3">
      <c r="A105" s="374" t="s">
        <v>318</v>
      </c>
      <c r="B105" s="371"/>
      <c r="C105" s="385"/>
      <c r="D105" s="385"/>
      <c r="E105" s="385"/>
      <c r="F105" s="391"/>
      <c r="G105" s="2496"/>
      <c r="H105" s="2497"/>
      <c r="I105" s="2497"/>
      <c r="J105" s="2497"/>
      <c r="K105" s="2498"/>
    </row>
    <row r="106" spans="1:13" s="343" customFormat="1" ht="15" customHeight="1" x14ac:dyDescent="0.3">
      <c r="A106" s="370" t="s">
        <v>319</v>
      </c>
      <c r="B106" s="413"/>
      <c r="C106" s="385"/>
      <c r="D106" s="385"/>
      <c r="E106" s="385"/>
      <c r="F106" s="391"/>
      <c r="G106" s="2496"/>
      <c r="H106" s="2497"/>
      <c r="I106" s="2497"/>
      <c r="J106" s="2497"/>
      <c r="K106" s="2498"/>
    </row>
    <row r="107" spans="1:13" s="343" customFormat="1" ht="15" customHeight="1" x14ac:dyDescent="0.3">
      <c r="A107" s="374" t="s">
        <v>320</v>
      </c>
      <c r="B107" s="371"/>
      <c r="C107" s="385"/>
      <c r="D107" s="385"/>
      <c r="E107" s="385"/>
      <c r="F107" s="391"/>
      <c r="G107" s="2496"/>
      <c r="H107" s="2497"/>
      <c r="I107" s="2497"/>
      <c r="J107" s="2497"/>
      <c r="K107" s="2498"/>
    </row>
    <row r="108" spans="1:13" s="343" customFormat="1" ht="15" customHeight="1" x14ac:dyDescent="0.3">
      <c r="A108" s="374" t="s">
        <v>321</v>
      </c>
      <c r="B108" s="371"/>
      <c r="C108" s="385"/>
      <c r="D108" s="385"/>
      <c r="E108" s="385"/>
      <c r="F108" s="391"/>
      <c r="G108" s="2496"/>
      <c r="H108" s="2497"/>
      <c r="I108" s="2497"/>
      <c r="J108" s="2497"/>
      <c r="K108" s="2498"/>
    </row>
    <row r="109" spans="1:13" s="343" customFormat="1" ht="15" customHeight="1" x14ac:dyDescent="0.3">
      <c r="A109" s="374" t="s">
        <v>322</v>
      </c>
      <c r="B109" s="371"/>
      <c r="C109" s="385"/>
      <c r="D109" s="385"/>
      <c r="E109" s="385"/>
      <c r="F109" s="391"/>
      <c r="G109" s="2496"/>
      <c r="H109" s="2497"/>
      <c r="I109" s="2497"/>
      <c r="J109" s="2497"/>
      <c r="K109" s="2498"/>
    </row>
    <row r="110" spans="1:13" s="343" customFormat="1" ht="15" customHeight="1" x14ac:dyDescent="0.3">
      <c r="A110" s="374" t="s">
        <v>201</v>
      </c>
      <c r="B110" s="371"/>
      <c r="C110" s="385"/>
      <c r="D110" s="385"/>
      <c r="E110" s="385"/>
      <c r="F110" s="391"/>
      <c r="G110" s="2496"/>
      <c r="H110" s="2497"/>
      <c r="I110" s="2497"/>
      <c r="J110" s="2497"/>
      <c r="K110" s="2498"/>
    </row>
    <row r="111" spans="1:13" s="343" customFormat="1" ht="15" customHeight="1" x14ac:dyDescent="0.3">
      <c r="A111" s="374" t="s">
        <v>323</v>
      </c>
      <c r="B111" s="371"/>
      <c r="C111" s="385"/>
      <c r="D111" s="385"/>
      <c r="E111" s="385"/>
      <c r="F111" s="391"/>
      <c r="G111" s="2496"/>
      <c r="H111" s="2497"/>
      <c r="I111" s="2497"/>
      <c r="J111" s="2497"/>
      <c r="K111" s="2498"/>
    </row>
    <row r="112" spans="1:13" s="343" customFormat="1" ht="15" customHeight="1" x14ac:dyDescent="0.3">
      <c r="A112" s="374" t="s">
        <v>324</v>
      </c>
      <c r="B112" s="371"/>
      <c r="C112" s="385"/>
      <c r="D112" s="385"/>
      <c r="E112" s="385"/>
      <c r="F112" s="391"/>
      <c r="G112" s="2496"/>
      <c r="H112" s="2497"/>
      <c r="I112" s="2497"/>
      <c r="J112" s="2497"/>
      <c r="K112" s="2498"/>
    </row>
    <row r="113" spans="1:11" s="343" customFormat="1" ht="15" customHeight="1" x14ac:dyDescent="0.3">
      <c r="A113" s="374" t="s">
        <v>325</v>
      </c>
      <c r="B113" s="371"/>
      <c r="C113" s="385"/>
      <c r="D113" s="385"/>
      <c r="E113" s="385"/>
      <c r="F113" s="391"/>
      <c r="G113" s="2496"/>
      <c r="H113" s="2497"/>
      <c r="I113" s="2497"/>
      <c r="J113" s="2497"/>
      <c r="K113" s="2498"/>
    </row>
    <row r="114" spans="1:11" s="343" customFormat="1" ht="15" customHeight="1" x14ac:dyDescent="0.3">
      <c r="A114" s="374" t="s">
        <v>326</v>
      </c>
      <c r="B114" s="371"/>
      <c r="C114" s="385"/>
      <c r="D114" s="385"/>
      <c r="E114" s="385"/>
      <c r="F114" s="391"/>
      <c r="G114" s="2496"/>
      <c r="H114" s="2497"/>
      <c r="I114" s="2497"/>
      <c r="J114" s="2497"/>
      <c r="K114" s="2498"/>
    </row>
    <row r="115" spans="1:11" s="343" customFormat="1" ht="15" customHeight="1" x14ac:dyDescent="0.3">
      <c r="A115" s="374" t="s">
        <v>327</v>
      </c>
      <c r="B115" s="371"/>
      <c r="C115" s="385"/>
      <c r="D115" s="1864"/>
      <c r="E115" s="1865"/>
      <c r="F115" s="391"/>
      <c r="G115" s="2496"/>
      <c r="H115" s="2497"/>
      <c r="I115" s="2497"/>
      <c r="J115" s="2497"/>
      <c r="K115" s="2498"/>
    </row>
    <row r="116" spans="1:11" s="343" customFormat="1" ht="15" customHeight="1" x14ac:dyDescent="0.3">
      <c r="A116" s="371" t="s">
        <v>1296</v>
      </c>
      <c r="B116" s="371"/>
      <c r="C116" s="385"/>
      <c r="D116" s="385"/>
      <c r="E116" s="385"/>
      <c r="F116" s="391"/>
      <c r="G116" s="2496"/>
      <c r="H116" s="2497"/>
      <c r="I116" s="2497"/>
      <c r="J116" s="2497"/>
      <c r="K116" s="2498"/>
    </row>
    <row r="117" spans="1:11" s="343" customFormat="1" ht="15" customHeight="1" x14ac:dyDescent="0.3">
      <c r="A117" s="374" t="s">
        <v>328</v>
      </c>
      <c r="B117" s="371"/>
      <c r="C117" s="385"/>
      <c r="D117" s="385"/>
      <c r="E117" s="385"/>
      <c r="F117" s="391"/>
      <c r="G117" s="2496"/>
      <c r="H117" s="2497"/>
      <c r="I117" s="2497"/>
      <c r="J117" s="2497"/>
      <c r="K117" s="2498"/>
    </row>
    <row r="118" spans="1:11" s="343" customFormat="1" ht="15" customHeight="1" x14ac:dyDescent="0.3">
      <c r="A118" s="374" t="s">
        <v>329</v>
      </c>
      <c r="B118" s="371"/>
      <c r="C118" s="385"/>
      <c r="D118" s="385"/>
      <c r="E118" s="385"/>
      <c r="F118" s="391"/>
      <c r="G118" s="2496"/>
      <c r="H118" s="2497"/>
      <c r="I118" s="2497"/>
      <c r="J118" s="2497"/>
      <c r="K118" s="2498"/>
    </row>
    <row r="119" spans="1:11" s="343" customFormat="1" ht="15" customHeight="1" x14ac:dyDescent="0.3">
      <c r="A119" s="414" t="s">
        <v>2251</v>
      </c>
      <c r="B119" s="371"/>
      <c r="C119" s="385"/>
      <c r="D119" s="1864"/>
      <c r="E119" s="1865"/>
      <c r="F119" s="391"/>
      <c r="G119" s="4064"/>
      <c r="H119" s="4065"/>
      <c r="I119" s="4065"/>
      <c r="J119" s="4065"/>
      <c r="K119" s="4066"/>
    </row>
    <row r="120" spans="1:11" s="343" customFormat="1" ht="15" customHeight="1" x14ac:dyDescent="0.3">
      <c r="A120" s="414" t="str">
        <f>IF(C120&gt;0,"PLEASE SPECIFY - see footnote 1","Other (specify) - see footnote 1")</f>
        <v>Other (specify) - see footnote 1</v>
      </c>
      <c r="B120" s="371"/>
      <c r="C120" s="385"/>
      <c r="D120" s="385"/>
      <c r="E120" s="385"/>
      <c r="F120" s="391"/>
      <c r="G120" s="2496"/>
      <c r="H120" s="2497"/>
      <c r="I120" s="2497"/>
      <c r="J120" s="2497"/>
      <c r="K120" s="2498"/>
    </row>
    <row r="121" spans="1:11" s="343" customFormat="1" ht="15" customHeight="1" x14ac:dyDescent="0.3">
      <c r="A121" s="414" t="str">
        <f>IF(C121&gt;0,"PLEASE SPECIFY - see footnote 1","Other (specify) - see footnote 1")</f>
        <v>Other (specify) - see footnote 1</v>
      </c>
      <c r="B121" s="371"/>
      <c r="C121" s="395"/>
      <c r="D121" s="385"/>
      <c r="E121" s="385"/>
      <c r="F121" s="391"/>
      <c r="G121" s="2496"/>
      <c r="H121" s="2497"/>
      <c r="I121" s="2497"/>
      <c r="J121" s="2497"/>
      <c r="K121" s="2498"/>
    </row>
    <row r="122" spans="1:11" s="343" customFormat="1" ht="15" customHeight="1" x14ac:dyDescent="0.3">
      <c r="A122" s="414" t="str">
        <f>IF(C122&gt;0,"PLEASE SPECIFY - see footnote 1","Other (specify) - see footnote 1")</f>
        <v>Other (specify) - see footnote 1</v>
      </c>
      <c r="B122" s="371"/>
      <c r="C122" s="395"/>
      <c r="D122" s="395"/>
      <c r="E122" s="395"/>
      <c r="F122" s="391"/>
      <c r="G122" s="2496"/>
      <c r="H122" s="2497"/>
      <c r="I122" s="2497"/>
      <c r="J122" s="2497"/>
      <c r="K122" s="2498"/>
    </row>
    <row r="123" spans="1:11" s="343" customFormat="1" ht="15" customHeight="1" x14ac:dyDescent="0.3">
      <c r="A123" s="737" t="s">
        <v>1180</v>
      </c>
      <c r="B123" s="411"/>
      <c r="C123" s="399">
        <f>SUM(C103:C122)</f>
        <v>0</v>
      </c>
      <c r="D123" s="399">
        <f>SUM(D103:D122)</f>
        <v>0</v>
      </c>
      <c r="E123" s="399">
        <f>SUM(E103:E122)</f>
        <v>0</v>
      </c>
      <c r="F123" s="391"/>
      <c r="G123" s="2496"/>
      <c r="H123" s="2497"/>
      <c r="I123" s="2497"/>
      <c r="J123" s="2497"/>
      <c r="K123" s="2498"/>
    </row>
    <row r="124" spans="1:11" s="343" customFormat="1" ht="15" customHeight="1" x14ac:dyDescent="0.3">
      <c r="A124" s="382" t="s">
        <v>332</v>
      </c>
      <c r="B124" s="383"/>
      <c r="C124" s="372"/>
      <c r="D124" s="258"/>
      <c r="E124" s="258"/>
      <c r="F124"/>
      <c r="G124"/>
      <c r="H124"/>
      <c r="I124"/>
      <c r="J124"/>
      <c r="K124"/>
    </row>
    <row r="125" spans="1:11" s="343" customFormat="1" ht="15" customHeight="1" x14ac:dyDescent="0.3">
      <c r="A125" s="382" t="s">
        <v>1080</v>
      </c>
      <c r="B125" s="383"/>
      <c r="C125" s="372"/>
      <c r="D125" s="258"/>
      <c r="E125" s="258"/>
      <c r="F125"/>
      <c r="G125"/>
      <c r="H125"/>
      <c r="I125"/>
      <c r="J125"/>
      <c r="K125"/>
    </row>
    <row r="126" spans="1:11" s="343" customFormat="1" ht="15" customHeight="1" x14ac:dyDescent="0.3">
      <c r="A126" s="374" t="s">
        <v>333</v>
      </c>
      <c r="B126" s="371"/>
      <c r="C126" s="385"/>
      <c r="D126" s="385"/>
      <c r="E126" s="385"/>
      <c r="F126" s="391"/>
      <c r="G126" s="4067"/>
      <c r="H126" s="4068"/>
      <c r="I126" s="4068"/>
      <c r="J126" s="4068"/>
      <c r="K126" s="4069"/>
    </row>
    <row r="127" spans="1:11" s="343" customFormat="1" ht="15" customHeight="1" x14ac:dyDescent="0.3">
      <c r="A127" s="374" t="s">
        <v>334</v>
      </c>
      <c r="B127" s="371"/>
      <c r="C127" s="385"/>
      <c r="D127" s="385"/>
      <c r="E127" s="385"/>
      <c r="F127" s="391"/>
      <c r="G127" s="4067"/>
      <c r="H127" s="4068"/>
      <c r="I127" s="4068"/>
      <c r="J127" s="4068"/>
      <c r="K127" s="4069"/>
    </row>
    <row r="128" spans="1:11" s="343" customFormat="1" ht="15" customHeight="1" x14ac:dyDescent="0.3">
      <c r="A128" s="374" t="s">
        <v>335</v>
      </c>
      <c r="B128" s="371"/>
      <c r="C128" s="385"/>
      <c r="D128" s="385"/>
      <c r="E128" s="385"/>
      <c r="F128" s="391"/>
      <c r="G128" s="4067"/>
      <c r="H128" s="4068"/>
      <c r="I128" s="4068"/>
      <c r="J128" s="4068"/>
      <c r="K128" s="4069"/>
    </row>
    <row r="129" spans="1:11" s="343" customFormat="1" ht="15" customHeight="1" x14ac:dyDescent="0.3">
      <c r="A129" s="374" t="s">
        <v>336</v>
      </c>
      <c r="B129" s="371"/>
      <c r="C129" s="385"/>
      <c r="D129" s="385"/>
      <c r="E129" s="385"/>
      <c r="F129" s="391"/>
      <c r="G129" s="4067"/>
      <c r="H129" s="4068"/>
      <c r="I129" s="4068"/>
      <c r="J129" s="4068"/>
      <c r="K129" s="4069"/>
    </row>
    <row r="130" spans="1:11" s="343" customFormat="1" ht="15" customHeight="1" x14ac:dyDescent="0.3">
      <c r="A130" s="374" t="s">
        <v>337</v>
      </c>
      <c r="B130" s="371"/>
      <c r="C130" s="385"/>
      <c r="D130" s="385"/>
      <c r="E130" s="385"/>
      <c r="F130" s="391"/>
      <c r="G130" s="4067"/>
      <c r="H130" s="4068"/>
      <c r="I130" s="4068"/>
      <c r="J130" s="4068"/>
      <c r="K130" s="4069"/>
    </row>
    <row r="131" spans="1:11" s="343" customFormat="1" ht="15" customHeight="1" x14ac:dyDescent="0.3">
      <c r="A131" s="374" t="s">
        <v>338</v>
      </c>
      <c r="B131" s="371"/>
      <c r="C131" s="385"/>
      <c r="D131" s="385"/>
      <c r="E131" s="385"/>
      <c r="F131" s="391"/>
      <c r="G131" s="4067"/>
      <c r="H131" s="4068"/>
      <c r="I131" s="4068"/>
      <c r="J131" s="4068"/>
      <c r="K131" s="4069"/>
    </row>
    <row r="132" spans="1:11" s="343" customFormat="1" ht="15" customHeight="1" x14ac:dyDescent="0.3">
      <c r="A132" s="374" t="s">
        <v>339</v>
      </c>
      <c r="B132" s="371"/>
      <c r="C132" s="385"/>
      <c r="D132" s="385"/>
      <c r="E132" s="385"/>
      <c r="F132" s="391"/>
      <c r="G132" s="4067"/>
      <c r="H132" s="4068"/>
      <c r="I132" s="4068"/>
      <c r="J132" s="4068"/>
      <c r="K132" s="4069"/>
    </row>
    <row r="133" spans="1:11" s="343" customFormat="1" ht="15" customHeight="1" x14ac:dyDescent="0.3">
      <c r="A133" s="414" t="str">
        <f>IF(C133&gt;0,"PLEASE SPECIFY - see footnote 1","Other (specify) - see footnote 1")</f>
        <v>Other (specify) - see footnote 1</v>
      </c>
      <c r="B133" s="371"/>
      <c r="C133" s="385"/>
      <c r="D133" s="385"/>
      <c r="E133" s="385"/>
      <c r="F133" s="391"/>
      <c r="G133" s="4067"/>
      <c r="H133" s="4068"/>
      <c r="I133" s="4068"/>
      <c r="J133" s="4068"/>
      <c r="K133" s="4069"/>
    </row>
    <row r="134" spans="1:11" s="343" customFormat="1" ht="15" customHeight="1" x14ac:dyDescent="0.3">
      <c r="A134" s="414" t="str">
        <f>IF(C134&gt;0,"PLEASE SPECIFY - see footnote 1","Other (specify) - see footnote 1")</f>
        <v>Other (specify) - see footnote 1</v>
      </c>
      <c r="B134" s="371"/>
      <c r="C134" s="385"/>
      <c r="D134" s="385"/>
      <c r="E134" s="385"/>
      <c r="F134" s="391"/>
      <c r="G134" s="4067"/>
      <c r="H134" s="4068"/>
      <c r="I134" s="4068"/>
      <c r="J134" s="4068"/>
      <c r="K134" s="4069"/>
    </row>
    <row r="135" spans="1:11" s="343" customFormat="1" ht="15" customHeight="1" x14ac:dyDescent="0.3">
      <c r="A135" s="382" t="s">
        <v>340</v>
      </c>
      <c r="B135" s="383"/>
      <c r="C135" s="415"/>
      <c r="D135" s="416"/>
      <c r="E135" s="416"/>
      <c r="F135" s="391"/>
      <c r="G135" s="4067"/>
      <c r="H135" s="4068"/>
      <c r="I135" s="4068"/>
      <c r="J135" s="4068"/>
      <c r="K135" s="4069"/>
    </row>
    <row r="136" spans="1:11" s="343" customFormat="1" ht="15" customHeight="1" x14ac:dyDescent="0.3">
      <c r="A136" s="374" t="s">
        <v>334</v>
      </c>
      <c r="B136" s="371"/>
      <c r="C136" s="385"/>
      <c r="D136" s="392"/>
      <c r="E136" s="387"/>
      <c r="F136" s="391"/>
      <c r="G136" s="4067"/>
      <c r="H136" s="4068"/>
      <c r="I136" s="4068"/>
      <c r="J136" s="4068"/>
      <c r="K136" s="4069"/>
    </row>
    <row r="137" spans="1:11" s="343" customFormat="1" ht="15" customHeight="1" x14ac:dyDescent="0.3">
      <c r="A137" s="374" t="s">
        <v>335</v>
      </c>
      <c r="B137" s="371"/>
      <c r="C137" s="385"/>
      <c r="D137" s="401"/>
      <c r="E137" s="393"/>
      <c r="F137" s="391"/>
      <c r="G137" s="4067"/>
      <c r="H137" s="4068"/>
      <c r="I137" s="4068"/>
      <c r="J137" s="4068"/>
      <c r="K137" s="4069"/>
    </row>
    <row r="138" spans="1:11" s="343" customFormat="1" ht="15" customHeight="1" x14ac:dyDescent="0.3">
      <c r="A138" s="374" t="s">
        <v>341</v>
      </c>
      <c r="B138" s="371"/>
      <c r="C138" s="385"/>
      <c r="D138" s="401"/>
      <c r="E138" s="393"/>
      <c r="F138" s="391"/>
      <c r="G138" s="4067"/>
      <c r="H138" s="4068"/>
      <c r="I138" s="4068"/>
      <c r="J138" s="4068"/>
      <c r="K138" s="4069"/>
    </row>
    <row r="139" spans="1:11" s="343" customFormat="1" ht="15" customHeight="1" x14ac:dyDescent="0.3">
      <c r="A139" s="374" t="s">
        <v>342</v>
      </c>
      <c r="B139" s="371"/>
      <c r="C139" s="385"/>
      <c r="D139" s="401"/>
      <c r="E139" s="393"/>
      <c r="F139" s="391"/>
      <c r="G139" s="4067"/>
      <c r="H139" s="4068"/>
      <c r="I139" s="4068"/>
      <c r="J139" s="4068"/>
      <c r="K139" s="4069"/>
    </row>
    <row r="140" spans="1:11" s="343" customFormat="1" ht="15" customHeight="1" x14ac:dyDescent="0.3">
      <c r="A140" s="374" t="s">
        <v>343</v>
      </c>
      <c r="B140" s="371"/>
      <c r="C140" s="385"/>
      <c r="D140" s="401"/>
      <c r="E140" s="393"/>
      <c r="F140" s="391"/>
      <c r="G140" s="4067"/>
      <c r="H140" s="4068"/>
      <c r="I140" s="4068"/>
      <c r="J140" s="4068"/>
      <c r="K140" s="4069"/>
    </row>
    <row r="141" spans="1:11" s="343" customFormat="1" ht="15" customHeight="1" x14ac:dyDescent="0.3">
      <c r="A141" s="374" t="s">
        <v>344</v>
      </c>
      <c r="B141" s="371"/>
      <c r="C141" s="385"/>
      <c r="D141" s="401"/>
      <c r="E141" s="393"/>
      <c r="F141" s="391"/>
      <c r="G141" s="4067"/>
      <c r="H141" s="4068"/>
      <c r="I141" s="4068"/>
      <c r="J141" s="4068"/>
      <c r="K141" s="4069"/>
    </row>
    <row r="142" spans="1:11" s="343" customFormat="1" ht="15" customHeight="1" x14ac:dyDescent="0.3">
      <c r="A142" s="374" t="s">
        <v>345</v>
      </c>
      <c r="B142" s="371"/>
      <c r="C142" s="385"/>
      <c r="D142" s="401"/>
      <c r="E142" s="393"/>
      <c r="F142" s="391"/>
      <c r="G142" s="4067"/>
      <c r="H142" s="4068"/>
      <c r="I142" s="4068"/>
      <c r="J142" s="4068"/>
      <c r="K142" s="4069"/>
    </row>
    <row r="143" spans="1:11" s="343" customFormat="1" ht="15" customHeight="1" x14ac:dyDescent="0.3">
      <c r="A143" s="374" t="s">
        <v>346</v>
      </c>
      <c r="B143" s="371"/>
      <c r="C143" s="385"/>
      <c r="D143" s="401"/>
      <c r="E143" s="393"/>
      <c r="F143" s="391"/>
      <c r="G143" s="4067"/>
      <c r="H143" s="4068"/>
      <c r="I143" s="4068"/>
      <c r="J143" s="4068"/>
      <c r="K143" s="4069"/>
    </row>
    <row r="144" spans="1:11" s="343" customFormat="1" ht="15" customHeight="1" x14ac:dyDescent="0.3">
      <c r="A144" s="394" t="str">
        <f>IF(C144&gt;0,"PLEASE SPECIFY - see footnote 1","Other (specify) - see footnote 1")</f>
        <v>Other (specify) - see footnote 1</v>
      </c>
      <c r="B144" s="371"/>
      <c r="C144" s="385"/>
      <c r="D144" s="401"/>
      <c r="E144" s="393"/>
      <c r="F144" s="391"/>
      <c r="G144" s="4067"/>
      <c r="H144" s="4068"/>
      <c r="I144" s="4068"/>
      <c r="J144" s="4068"/>
      <c r="K144" s="4069"/>
    </row>
    <row r="145" spans="1:11" s="343" customFormat="1" ht="15" customHeight="1" x14ac:dyDescent="0.3">
      <c r="A145" s="394" t="str">
        <f>IF(C145&gt;0,"PLEASE SPECIFY - see footnote 1","Other (specify) - see footnote 1")</f>
        <v>Other (specify) - see footnote 1</v>
      </c>
      <c r="B145" s="371"/>
      <c r="C145" s="385"/>
      <c r="D145" s="396"/>
      <c r="E145" s="397"/>
      <c r="F145" s="391"/>
      <c r="G145" s="4067"/>
      <c r="H145" s="4068"/>
      <c r="I145" s="4068"/>
      <c r="J145" s="4068"/>
      <c r="K145" s="4069"/>
    </row>
    <row r="146" spans="1:11" s="343" customFormat="1" ht="15" customHeight="1" x14ac:dyDescent="0.3">
      <c r="A146" s="382" t="s">
        <v>347</v>
      </c>
      <c r="B146" s="383"/>
      <c r="C146" s="372"/>
      <c r="D146" s="258"/>
      <c r="E146" s="258"/>
      <c r="F146" s="391"/>
      <c r="G146" s="4067"/>
      <c r="H146" s="4068"/>
      <c r="I146" s="4068"/>
      <c r="J146" s="4068"/>
      <c r="K146" s="4069"/>
    </row>
    <row r="147" spans="1:11" s="343" customFormat="1" ht="15" customHeight="1" x14ac:dyDescent="0.3">
      <c r="A147" s="374" t="s">
        <v>333</v>
      </c>
      <c r="B147" s="371"/>
      <c r="C147" s="385"/>
      <c r="D147" s="385"/>
      <c r="E147" s="385"/>
      <c r="F147" s="391"/>
      <c r="G147" s="4067"/>
      <c r="H147" s="4068"/>
      <c r="I147" s="4068"/>
      <c r="J147" s="4068"/>
      <c r="K147" s="4069"/>
    </row>
    <row r="148" spans="1:11" s="343" customFormat="1" ht="15" customHeight="1" x14ac:dyDescent="0.3">
      <c r="A148" s="374" t="s">
        <v>334</v>
      </c>
      <c r="B148" s="371"/>
      <c r="C148" s="385"/>
      <c r="D148" s="385"/>
      <c r="E148" s="385"/>
      <c r="F148" s="391"/>
      <c r="G148" s="4067"/>
      <c r="H148" s="4068"/>
      <c r="I148" s="4068"/>
      <c r="J148" s="4068"/>
      <c r="K148" s="4069"/>
    </row>
    <row r="149" spans="1:11" s="343" customFormat="1" ht="15" customHeight="1" x14ac:dyDescent="0.3">
      <c r="A149" s="374" t="s">
        <v>335</v>
      </c>
      <c r="B149" s="371"/>
      <c r="C149" s="385"/>
      <c r="D149" s="385"/>
      <c r="E149" s="385"/>
      <c r="F149" s="391"/>
      <c r="G149" s="4067"/>
      <c r="H149" s="4068"/>
      <c r="I149" s="4068"/>
      <c r="J149" s="4068"/>
      <c r="K149" s="4069"/>
    </row>
    <row r="150" spans="1:11" s="343" customFormat="1" ht="15" customHeight="1" x14ac:dyDescent="0.3">
      <c r="A150" s="374" t="s">
        <v>336</v>
      </c>
      <c r="B150" s="371"/>
      <c r="C150" s="385"/>
      <c r="D150" s="385"/>
      <c r="E150" s="385"/>
      <c r="F150" s="391"/>
      <c r="G150" s="4067"/>
      <c r="H150" s="4068"/>
      <c r="I150" s="4068"/>
      <c r="J150" s="4068"/>
      <c r="K150" s="4069"/>
    </row>
    <row r="151" spans="1:11" s="343" customFormat="1" ht="15" customHeight="1" x14ac:dyDescent="0.3">
      <c r="A151" s="394" t="str">
        <f>IF(C151&gt;0,"PLEASE SPECIFY - see footnote 1","Other (specify) - see footnote 1")</f>
        <v>Other (specify) - see footnote 1</v>
      </c>
      <c r="B151" s="371"/>
      <c r="C151" s="385"/>
      <c r="D151" s="385"/>
      <c r="E151" s="385"/>
      <c r="F151" s="391"/>
      <c r="G151" s="4067"/>
      <c r="H151" s="4068"/>
      <c r="I151" s="4068"/>
      <c r="J151" s="4068"/>
      <c r="K151" s="4069"/>
    </row>
    <row r="152" spans="1:11" s="343" customFormat="1" ht="15" customHeight="1" x14ac:dyDescent="0.3">
      <c r="A152" s="394" t="str">
        <f>IF(C152&gt;0,"PLEASE SPECIFY - see footnote 1","Other (specify) - see footnote 1")</f>
        <v>Other (specify) - see footnote 1</v>
      </c>
      <c r="B152" s="371"/>
      <c r="C152" s="385"/>
      <c r="D152" s="385"/>
      <c r="E152" s="385"/>
      <c r="F152" s="391"/>
      <c r="G152" s="4067"/>
      <c r="H152" s="4068"/>
      <c r="I152" s="4068"/>
      <c r="J152" s="4068"/>
      <c r="K152" s="4069"/>
    </row>
    <row r="153" spans="1:11" s="343" customFormat="1" ht="15" customHeight="1" x14ac:dyDescent="0.3">
      <c r="A153" s="382" t="s">
        <v>1081</v>
      </c>
      <c r="B153" s="383"/>
      <c r="C153" s="372"/>
      <c r="D153" s="258"/>
      <c r="E153" s="258"/>
      <c r="F153"/>
      <c r="G153"/>
      <c r="H153"/>
      <c r="I153"/>
      <c r="J153"/>
      <c r="K153"/>
    </row>
    <row r="154" spans="1:11" s="343" customFormat="1" ht="15" customHeight="1" x14ac:dyDescent="0.3">
      <c r="A154" s="374" t="s">
        <v>348</v>
      </c>
      <c r="B154" s="371"/>
      <c r="C154" s="385"/>
      <c r="D154" s="386"/>
      <c r="E154" s="402"/>
      <c r="F154" s="391"/>
      <c r="G154" s="4067"/>
      <c r="H154" s="4068"/>
      <c r="I154" s="4068"/>
      <c r="J154" s="4068"/>
      <c r="K154" s="4069"/>
    </row>
    <row r="155" spans="1:11" s="343" customFormat="1" ht="15" customHeight="1" x14ac:dyDescent="0.3">
      <c r="A155" s="374" t="s">
        <v>349</v>
      </c>
      <c r="B155" s="371"/>
      <c r="C155" s="385"/>
      <c r="D155" s="385"/>
      <c r="E155" s="385"/>
      <c r="F155" s="391"/>
      <c r="G155" s="4067"/>
      <c r="H155" s="4068"/>
      <c r="I155" s="4068"/>
      <c r="J155" s="4068"/>
      <c r="K155" s="4069"/>
    </row>
    <row r="156" spans="1:11" s="343" customFormat="1" ht="15" customHeight="1" x14ac:dyDescent="0.3">
      <c r="A156" s="374" t="s">
        <v>350</v>
      </c>
      <c r="B156" s="371"/>
      <c r="C156" s="385"/>
      <c r="D156" s="386"/>
      <c r="E156" s="402"/>
      <c r="F156" s="391"/>
      <c r="G156" s="4067"/>
      <c r="H156" s="4068"/>
      <c r="I156" s="4068"/>
      <c r="J156" s="4068"/>
      <c r="K156" s="4069"/>
    </row>
    <row r="157" spans="1:11" s="343" customFormat="1" ht="15" customHeight="1" x14ac:dyDescent="0.3">
      <c r="A157" s="374" t="s">
        <v>351</v>
      </c>
      <c r="B157" s="371"/>
      <c r="C157" s="385"/>
      <c r="D157" s="385"/>
      <c r="E157" s="385"/>
      <c r="F157" s="391"/>
      <c r="G157" s="4067"/>
      <c r="H157" s="4068"/>
      <c r="I157" s="4068"/>
      <c r="J157" s="4068"/>
      <c r="K157" s="4069"/>
    </row>
    <row r="158" spans="1:11" s="343" customFormat="1" ht="15" customHeight="1" x14ac:dyDescent="0.3">
      <c r="A158" s="374" t="s">
        <v>345</v>
      </c>
      <c r="B158" s="371"/>
      <c r="C158" s="385"/>
      <c r="D158" s="385"/>
      <c r="E158" s="385"/>
      <c r="F158" s="391"/>
      <c r="G158" s="4067"/>
      <c r="H158" s="4068"/>
      <c r="I158" s="4068"/>
      <c r="J158" s="4068"/>
      <c r="K158" s="4069"/>
    </row>
    <row r="159" spans="1:11" s="343" customFormat="1" ht="15" customHeight="1" x14ac:dyDescent="0.3">
      <c r="A159" s="374" t="s">
        <v>352</v>
      </c>
      <c r="B159" s="371"/>
      <c r="C159" s="385"/>
      <c r="D159" s="385"/>
      <c r="E159" s="385"/>
      <c r="F159" s="391"/>
      <c r="G159" s="4067"/>
      <c r="H159" s="4068"/>
      <c r="I159" s="4068"/>
      <c r="J159" s="4068"/>
      <c r="K159" s="4069"/>
    </row>
    <row r="160" spans="1:11" s="343" customFormat="1" ht="15" customHeight="1" x14ac:dyDescent="0.3">
      <c r="A160" s="374" t="s">
        <v>353</v>
      </c>
      <c r="B160" s="371"/>
      <c r="C160" s="385"/>
      <c r="D160" s="385"/>
      <c r="E160" s="385"/>
      <c r="F160" s="391"/>
      <c r="G160" s="4067"/>
      <c r="H160" s="4068"/>
      <c r="I160" s="4068"/>
      <c r="J160" s="4068"/>
      <c r="K160" s="4069"/>
    </row>
    <row r="161" spans="1:12" s="343" customFormat="1" ht="15" customHeight="1" x14ac:dyDescent="0.3">
      <c r="A161" s="374" t="s">
        <v>354</v>
      </c>
      <c r="B161" s="371"/>
      <c r="C161" s="385"/>
      <c r="D161" s="1860"/>
      <c r="E161" s="1861"/>
      <c r="F161" s="391"/>
      <c r="G161" s="4067"/>
      <c r="H161" s="4068"/>
      <c r="I161" s="4068"/>
      <c r="J161" s="4068"/>
      <c r="K161" s="4069"/>
    </row>
    <row r="162" spans="1:12" s="343" customFormat="1" ht="15" customHeight="1" x14ac:dyDescent="0.3">
      <c r="A162" s="374" t="s">
        <v>355</v>
      </c>
      <c r="B162" s="371"/>
      <c r="C162" s="385"/>
      <c r="D162" s="1867"/>
      <c r="E162" s="1868"/>
      <c r="F162" s="391"/>
      <c r="G162" s="4067"/>
      <c r="H162" s="4068"/>
      <c r="I162" s="4068"/>
      <c r="J162" s="4068"/>
      <c r="K162" s="4069"/>
    </row>
    <row r="163" spans="1:12" s="343" customFormat="1" ht="15" customHeight="1" x14ac:dyDescent="0.3">
      <c r="A163" s="1874" t="s">
        <v>2235</v>
      </c>
      <c r="B163" s="1875"/>
      <c r="C163" s="395"/>
      <c r="D163" s="1862"/>
      <c r="E163" s="1863"/>
      <c r="F163" s="391"/>
      <c r="G163" s="4074"/>
      <c r="H163" s="4075"/>
      <c r="I163" s="4075"/>
      <c r="J163" s="4075"/>
      <c r="K163" s="4076"/>
    </row>
    <row r="164" spans="1:12" s="343" customFormat="1" ht="15" customHeight="1" x14ac:dyDescent="0.3">
      <c r="A164" s="394" t="str">
        <f>IF(C164&gt;0,"PLEASE SPECIFY - see footnote 1","Other (specify) - see footnote 1")</f>
        <v>Other (specify) - see footnote 1</v>
      </c>
      <c r="B164" s="371"/>
      <c r="C164" s="395"/>
      <c r="D164" s="385"/>
      <c r="E164" s="385"/>
      <c r="F164" s="391"/>
      <c r="G164" s="4067"/>
      <c r="H164" s="4068"/>
      <c r="I164" s="4068"/>
      <c r="J164" s="4068"/>
      <c r="K164" s="4069"/>
    </row>
    <row r="165" spans="1:12" s="343" customFormat="1" ht="15" customHeight="1" x14ac:dyDescent="0.3">
      <c r="A165" s="394" t="str">
        <f>IF(C165&gt;0,"PLEASE SPECIFY - see footnote 1","Other (specify) - see footnote 1")</f>
        <v>Other (specify) - see footnote 1</v>
      </c>
      <c r="B165" s="371"/>
      <c r="C165" s="395"/>
      <c r="D165" s="385"/>
      <c r="E165" s="385"/>
      <c r="F165" s="391"/>
      <c r="G165" s="4067"/>
      <c r="H165" s="4068"/>
      <c r="I165" s="4068"/>
      <c r="J165" s="4068"/>
      <c r="K165" s="4069"/>
    </row>
    <row r="166" spans="1:12" s="343" customFormat="1" ht="15" customHeight="1" x14ac:dyDescent="0.3">
      <c r="A166" s="737" t="s">
        <v>356</v>
      </c>
      <c r="B166" s="383"/>
      <c r="C166" s="399">
        <f>SUM(C126:C134,C136:C145,C147:C152,C154:C165)</f>
        <v>0</v>
      </c>
      <c r="D166" s="399">
        <f>SUM(D126:D134,D136:D145,D147:D152,D154:D165)</f>
        <v>0</v>
      </c>
      <c r="E166" s="399">
        <f>SUM(E126:E134,E136:E145,E147:E152,E154:E165)</f>
        <v>0</v>
      </c>
      <c r="F166" s="391"/>
      <c r="G166" s="4067"/>
      <c r="H166" s="4068"/>
      <c r="I166" s="4068"/>
      <c r="J166" s="4068"/>
      <c r="K166" s="4069"/>
    </row>
    <row r="167" spans="1:12" s="343" customFormat="1" ht="15" customHeight="1" x14ac:dyDescent="0.3">
      <c r="A167" s="737"/>
      <c r="B167" s="383"/>
      <c r="C167" s="409"/>
      <c r="D167" s="409"/>
      <c r="E167" s="409"/>
      <c r="F167" s="391"/>
      <c r="G167" s="4067"/>
      <c r="H167" s="4072"/>
      <c r="I167" s="4072"/>
      <c r="J167" s="4072"/>
      <c r="K167" s="4073"/>
    </row>
    <row r="168" spans="1:12" s="343" customFormat="1" ht="15" customHeight="1" x14ac:dyDescent="0.3">
      <c r="A168" s="382" t="s">
        <v>1078</v>
      </c>
      <c r="B168" s="383"/>
      <c r="C168" s="372"/>
      <c r="D168" s="258"/>
      <c r="E168" s="258"/>
      <c r="F168" s="391"/>
      <c r="G168" s="4067"/>
      <c r="H168" s="4070"/>
      <c r="I168" s="4070"/>
      <c r="J168" s="4070"/>
      <c r="K168" s="4071"/>
    </row>
    <row r="169" spans="1:12" s="343" customFormat="1" ht="15" customHeight="1" x14ac:dyDescent="0.3">
      <c r="A169" s="374" t="s">
        <v>1079</v>
      </c>
      <c r="B169" s="371"/>
      <c r="C169" s="385"/>
      <c r="D169" s="385"/>
      <c r="E169" s="385"/>
      <c r="F169" s="391"/>
      <c r="G169" s="4067"/>
      <c r="H169" s="4070"/>
      <c r="I169" s="4070"/>
      <c r="J169" s="4070"/>
      <c r="K169" s="4071"/>
    </row>
    <row r="170" spans="1:12" s="343" customFormat="1" ht="15" customHeight="1" x14ac:dyDescent="0.3">
      <c r="A170" s="374" t="s">
        <v>330</v>
      </c>
      <c r="B170" s="371"/>
      <c r="C170" s="385"/>
      <c r="D170" s="385"/>
      <c r="E170" s="385"/>
      <c r="F170" s="391"/>
      <c r="G170" s="4067"/>
      <c r="H170" s="4070"/>
      <c r="I170" s="4070"/>
      <c r="J170" s="4070"/>
      <c r="K170" s="4071"/>
    </row>
    <row r="171" spans="1:12" s="343" customFormat="1" ht="15" customHeight="1" x14ac:dyDescent="0.3">
      <c r="A171" s="374" t="s">
        <v>331</v>
      </c>
      <c r="B171" s="371"/>
      <c r="C171" s="395"/>
      <c r="D171" s="395"/>
      <c r="E171" s="395"/>
      <c r="F171" s="391"/>
      <c r="G171" s="4067"/>
      <c r="H171" s="4070"/>
      <c r="I171" s="4070"/>
      <c r="J171" s="4070"/>
      <c r="K171" s="4071"/>
    </row>
    <row r="172" spans="1:12" s="343" customFormat="1" ht="15" customHeight="1" x14ac:dyDescent="0.3">
      <c r="A172" s="737" t="s">
        <v>1181</v>
      </c>
      <c r="B172" s="2349">
        <f>IF(C172=0,0,SUM(C169:C171)/(D18*L172+E18+C85+D92+E92+D123+E123+D166+E166))</f>
        <v>0</v>
      </c>
      <c r="C172" s="399">
        <f>SUM(C169:C171)</f>
        <v>0</v>
      </c>
      <c r="D172" s="399">
        <f>SUM(D169:D171)*L172</f>
        <v>0</v>
      </c>
      <c r="E172" s="399">
        <f>SUM(E169:E171)</f>
        <v>0</v>
      </c>
      <c r="F172" s="2350">
        <f>IF(C172=0,0,SUM(D172,E172)/((D185*L172+E185)-SUM(D172,E172)))</f>
        <v>0</v>
      </c>
      <c r="G172" s="4067"/>
      <c r="H172" s="4070"/>
      <c r="I172" s="4070"/>
      <c r="J172" s="4070"/>
      <c r="K172" s="4071"/>
      <c r="L172" s="1038">
        <f>IF('11. Site Info Part III'!Q27 = "yes", 0, 1)</f>
        <v>1</v>
      </c>
    </row>
    <row r="173" spans="1:12" s="343" customFormat="1" ht="15" customHeight="1" x14ac:dyDescent="0.3">
      <c r="A173" s="382" t="s">
        <v>357</v>
      </c>
      <c r="B173" s="383"/>
      <c r="C173" s="372"/>
      <c r="D173" s="258"/>
      <c r="E173" s="258"/>
      <c r="F173" s="391"/>
      <c r="G173" s="4067"/>
      <c r="H173" s="4068"/>
      <c r="I173" s="4068"/>
      <c r="J173" s="4068"/>
      <c r="K173" s="4069"/>
    </row>
    <row r="174" spans="1:12" s="343" customFormat="1" ht="15" customHeight="1" x14ac:dyDescent="0.3">
      <c r="A174" s="374" t="s">
        <v>2242</v>
      </c>
      <c r="B174" s="371"/>
      <c r="C174" s="385"/>
      <c r="D174" s="392"/>
      <c r="E174" s="387"/>
      <c r="F174" s="391"/>
      <c r="G174" s="4064"/>
      <c r="H174" s="4065"/>
      <c r="I174" s="4065"/>
      <c r="J174" s="4065"/>
      <c r="K174" s="4066"/>
    </row>
    <row r="175" spans="1:12" s="343" customFormat="1" ht="15" customHeight="1" x14ac:dyDescent="0.3">
      <c r="A175" s="374" t="s">
        <v>2243</v>
      </c>
      <c r="B175" s="371"/>
      <c r="C175" s="385"/>
      <c r="D175" s="401"/>
      <c r="E175" s="393"/>
      <c r="F175" s="391"/>
      <c r="G175" s="4064"/>
      <c r="H175" s="4065"/>
      <c r="I175" s="4065"/>
      <c r="J175" s="4065"/>
      <c r="K175" s="4066"/>
    </row>
    <row r="176" spans="1:12" s="343" customFormat="1" ht="15" customHeight="1" x14ac:dyDescent="0.3">
      <c r="A176" s="374" t="s">
        <v>2244</v>
      </c>
      <c r="B176" s="371"/>
      <c r="C176" s="385"/>
      <c r="D176" s="401"/>
      <c r="E176" s="393"/>
      <c r="F176" s="391"/>
      <c r="G176" s="4064"/>
      <c r="H176" s="4065"/>
      <c r="I176" s="4065"/>
      <c r="J176" s="4065"/>
      <c r="K176" s="4066"/>
    </row>
    <row r="177" spans="1:11" s="343" customFormat="1" ht="15" customHeight="1" x14ac:dyDescent="0.3">
      <c r="A177" s="374" t="s">
        <v>2245</v>
      </c>
      <c r="B177" s="371"/>
      <c r="C177" s="385"/>
      <c r="D177" s="401"/>
      <c r="E177" s="393"/>
      <c r="F177" s="391"/>
      <c r="G177" s="4064"/>
      <c r="H177" s="4065"/>
      <c r="I177" s="4065"/>
      <c r="J177" s="4065"/>
      <c r="K177" s="4066"/>
    </row>
    <row r="178" spans="1:11" s="343" customFormat="1" ht="15" customHeight="1" x14ac:dyDescent="0.3">
      <c r="A178" s="374" t="s">
        <v>2246</v>
      </c>
      <c r="B178" s="371"/>
      <c r="C178" s="385"/>
      <c r="D178" s="401"/>
      <c r="E178" s="393"/>
      <c r="F178" s="391"/>
      <c r="G178" s="4064"/>
      <c r="H178" s="4065"/>
      <c r="I178" s="4065"/>
      <c r="J178" s="4065"/>
      <c r="K178" s="4066"/>
    </row>
    <row r="179" spans="1:11" s="343" customFormat="1" ht="15" customHeight="1" x14ac:dyDescent="0.3">
      <c r="A179" s="374" t="s">
        <v>2247</v>
      </c>
      <c r="B179" s="371"/>
      <c r="C179" s="395"/>
      <c r="D179" s="401"/>
      <c r="E179" s="393"/>
      <c r="F179" s="391"/>
      <c r="G179" s="4064"/>
      <c r="H179" s="4065"/>
      <c r="I179" s="4065"/>
      <c r="J179" s="4065"/>
      <c r="K179" s="4066"/>
    </row>
    <row r="180" spans="1:11" s="343" customFormat="1" ht="15" customHeight="1" x14ac:dyDescent="0.3">
      <c r="A180" s="374" t="s">
        <v>2248</v>
      </c>
      <c r="B180" s="371"/>
      <c r="C180" s="395"/>
      <c r="D180" s="401"/>
      <c r="E180" s="393"/>
      <c r="F180" s="391"/>
      <c r="G180" s="4064"/>
      <c r="H180" s="4065"/>
      <c r="I180" s="4065"/>
      <c r="J180" s="4065"/>
      <c r="K180" s="4066"/>
    </row>
    <row r="181" spans="1:11" s="343" customFormat="1" ht="15" customHeight="1" x14ac:dyDescent="0.3">
      <c r="A181" s="374" t="s">
        <v>2249</v>
      </c>
      <c r="B181" s="371"/>
      <c r="C181" s="395"/>
      <c r="D181" s="401"/>
      <c r="E181" s="393"/>
      <c r="F181" s="391"/>
      <c r="G181" s="4064"/>
      <c r="H181" s="4065"/>
      <c r="I181" s="4065"/>
      <c r="J181" s="4065"/>
      <c r="K181" s="4066"/>
    </row>
    <row r="182" spans="1:11" s="343" customFormat="1" ht="15" customHeight="1" x14ac:dyDescent="0.3">
      <c r="A182" s="382" t="s">
        <v>358</v>
      </c>
      <c r="B182" s="383"/>
      <c r="C182" s="399">
        <f>SUM(C174:C181)</f>
        <v>0</v>
      </c>
      <c r="D182" s="399">
        <f>SUM(D174:D181)</f>
        <v>0</v>
      </c>
      <c r="E182" s="399">
        <f>SUM(E174:E181)</f>
        <v>0</v>
      </c>
      <c r="F182" s="391"/>
      <c r="G182" s="4064"/>
      <c r="H182" s="4065"/>
      <c r="I182" s="4065"/>
      <c r="J182" s="4065"/>
      <c r="K182" s="4066"/>
    </row>
    <row r="183" spans="1:11" s="343" customFormat="1" ht="15" customHeight="1" x14ac:dyDescent="0.3">
      <c r="A183" s="2780" t="s">
        <v>2250</v>
      </c>
      <c r="B183" s="383"/>
      <c r="C183" s="417"/>
      <c r="D183" s="418"/>
      <c r="E183" s="418"/>
      <c r="F183" s="391"/>
      <c r="G183" s="4064"/>
      <c r="H183" s="4065"/>
      <c r="I183" s="4065"/>
      <c r="J183" s="4065"/>
      <c r="K183" s="4066"/>
    </row>
    <row r="184" spans="1:11" s="343" customFormat="1" ht="15" customHeight="1" x14ac:dyDescent="0.3">
      <c r="A184" s="2781"/>
      <c r="B184" s="383"/>
      <c r="C184" s="417"/>
      <c r="D184" s="418"/>
      <c r="E184" s="418"/>
      <c r="F184" s="391"/>
      <c r="G184" s="4064"/>
      <c r="H184" s="4065"/>
      <c r="I184" s="4065"/>
      <c r="J184" s="4065"/>
      <c r="K184" s="4066"/>
    </row>
    <row r="185" spans="1:11" s="343" customFormat="1" ht="15" customHeight="1" x14ac:dyDescent="0.3">
      <c r="A185" s="407" t="s">
        <v>1082</v>
      </c>
      <c r="B185" s="383"/>
      <c r="C185" s="1934">
        <f>SUM(C182,C166,C172,C123,C92,C85,C18)</f>
        <v>0</v>
      </c>
      <c r="D185" s="1934">
        <f>SUM(D182,D166,D172,D123,D92,D85,D18)</f>
        <v>0</v>
      </c>
      <c r="E185" s="1934">
        <f>E18+MIN(E94,E96)+E123+E166+E172</f>
        <v>0</v>
      </c>
      <c r="F185" s="391"/>
      <c r="G185" s="4067"/>
      <c r="H185" s="4068"/>
      <c r="I185" s="4068"/>
      <c r="J185" s="4068"/>
      <c r="K185" s="4069"/>
    </row>
    <row r="186" spans="1:11" s="343" customFormat="1" x14ac:dyDescent="0.3">
      <c r="A186" s="1048"/>
      <c r="B186" s="383"/>
      <c r="C186"/>
      <c r="D186"/>
      <c r="E186"/>
      <c r="F186" s="391"/>
      <c r="G186" s="4067"/>
      <c r="H186" s="4068"/>
      <c r="I186" s="4068"/>
      <c r="J186" s="4068"/>
      <c r="K186" s="4069"/>
    </row>
    <row r="187" spans="1:11" s="343" customFormat="1" ht="15" customHeight="1" x14ac:dyDescent="0.3">
      <c r="A187" s="2774" t="s">
        <v>359</v>
      </c>
      <c r="B187" s="2774"/>
      <c r="C187" s="2775"/>
      <c r="D187" s="2775"/>
      <c r="E187" s="2775"/>
      <c r="F187" s="391"/>
      <c r="G187" s="4067"/>
      <c r="H187" s="4068"/>
      <c r="I187" s="4068"/>
      <c r="J187" s="4068"/>
      <c r="K187" s="4069"/>
    </row>
    <row r="188" spans="1:11" s="343" customFormat="1" ht="15" customHeight="1" x14ac:dyDescent="0.3">
      <c r="A188" s="382" t="s">
        <v>360</v>
      </c>
      <c r="B188" s="383"/>
      <c r="C188" s="420"/>
      <c r="D188" s="421"/>
      <c r="E188" s="421"/>
      <c r="F188" s="391"/>
      <c r="G188" s="4067"/>
      <c r="H188" s="4068"/>
      <c r="I188" s="4068"/>
      <c r="J188" s="4068"/>
      <c r="K188" s="4069"/>
    </row>
    <row r="189" spans="1:11" s="343" customFormat="1" ht="15" customHeight="1" x14ac:dyDescent="0.3">
      <c r="A189" s="370" t="s">
        <v>1182</v>
      </c>
      <c r="B189" s="413"/>
      <c r="C189" s="422"/>
      <c r="D189" s="385"/>
      <c r="E189" s="385"/>
      <c r="F189" s="391"/>
      <c r="G189" s="4067"/>
      <c r="H189" s="4068"/>
      <c r="I189" s="4068"/>
      <c r="J189" s="4068"/>
      <c r="K189" s="4069"/>
    </row>
    <row r="190" spans="1:11" s="343" customFormat="1" ht="15" customHeight="1" x14ac:dyDescent="0.3">
      <c r="A190" s="370" t="s">
        <v>361</v>
      </c>
      <c r="B190" s="413"/>
      <c r="C190" s="422"/>
      <c r="D190" s="385"/>
      <c r="E190" s="385"/>
      <c r="F190" s="391"/>
      <c r="G190" s="4067"/>
      <c r="H190" s="4068"/>
      <c r="I190" s="4068"/>
      <c r="J190" s="4068"/>
      <c r="K190" s="4069"/>
    </row>
    <row r="191" spans="1:11" s="343" customFormat="1" ht="15" customHeight="1" x14ac:dyDescent="0.3">
      <c r="A191" s="370" t="s">
        <v>1083</v>
      </c>
      <c r="B191" s="413"/>
      <c r="C191" s="422"/>
      <c r="D191" s="385"/>
      <c r="E191" s="385"/>
      <c r="F191" s="391"/>
      <c r="G191" s="4067"/>
      <c r="H191" s="4068"/>
      <c r="I191" s="4068"/>
      <c r="J191" s="4068"/>
      <c r="K191" s="4069"/>
    </row>
    <row r="192" spans="1:11" s="343" customFormat="1" ht="15" customHeight="1" x14ac:dyDescent="0.3">
      <c r="A192" s="370" t="s">
        <v>362</v>
      </c>
      <c r="B192" s="413"/>
      <c r="C192" s="422"/>
      <c r="D192" s="395"/>
      <c r="E192" s="395"/>
      <c r="F192" s="391"/>
      <c r="G192" s="4067"/>
      <c r="H192" s="4068"/>
      <c r="I192" s="4068"/>
      <c r="J192" s="4068"/>
      <c r="K192" s="4069"/>
    </row>
    <row r="193" spans="1:15" s="343" customFormat="1" ht="15" customHeight="1" x14ac:dyDescent="0.3">
      <c r="A193" s="383" t="s">
        <v>363</v>
      </c>
      <c r="B193" s="383"/>
      <c r="C193" s="423"/>
      <c r="D193" s="403">
        <f>D185-SUM(D189:D192)</f>
        <v>0</v>
      </c>
      <c r="E193" s="399">
        <f>E185-SUM(E189:E192)</f>
        <v>0</v>
      </c>
      <c r="F193" s="391"/>
      <c r="G193" s="4067"/>
      <c r="H193" s="4068"/>
      <c r="I193" s="4068"/>
      <c r="J193" s="4068"/>
      <c r="K193" s="4069"/>
    </row>
    <row r="194" spans="1:15" s="343" customFormat="1" ht="15" customHeight="1" x14ac:dyDescent="0.3">
      <c r="A194" s="370" t="s">
        <v>364</v>
      </c>
      <c r="B194" s="413"/>
      <c r="C194" s="424"/>
      <c r="D194" s="425"/>
      <c r="E194" s="426"/>
      <c r="F194" s="391"/>
      <c r="G194" s="4067"/>
      <c r="H194" s="4068"/>
      <c r="I194" s="4068"/>
      <c r="J194" s="4068"/>
      <c r="K194" s="4069"/>
    </row>
    <row r="195" spans="1:15" s="343" customFormat="1" ht="15" customHeight="1" x14ac:dyDescent="0.3">
      <c r="A195" s="427" t="s">
        <v>365</v>
      </c>
      <c r="B195" s="427"/>
      <c r="C195" s="428"/>
      <c r="D195" s="399">
        <f>D193</f>
        <v>0</v>
      </c>
      <c r="E195" s="399">
        <f>ROUND(E193*E194,0)</f>
        <v>0</v>
      </c>
      <c r="F195" s="391"/>
      <c r="G195" s="4067"/>
      <c r="H195" s="4068"/>
      <c r="I195" s="4068"/>
      <c r="J195" s="4068"/>
      <c r="K195" s="4069"/>
    </row>
    <row r="196" spans="1:15" s="343" customFormat="1" ht="15" customHeight="1" x14ac:dyDescent="0.3">
      <c r="A196" s="374" t="s">
        <v>366</v>
      </c>
      <c r="B196" s="371"/>
      <c r="C196" s="429"/>
      <c r="D196" s="430"/>
      <c r="E196" s="430"/>
      <c r="F196" s="391"/>
      <c r="G196" s="4067"/>
      <c r="H196" s="4068"/>
      <c r="I196" s="4068"/>
      <c r="J196" s="4068"/>
      <c r="K196" s="4069"/>
    </row>
    <row r="197" spans="1:15" s="343" customFormat="1" ht="15" customHeight="1" x14ac:dyDescent="0.3">
      <c r="A197" s="427" t="s">
        <v>367</v>
      </c>
      <c r="B197" s="427"/>
      <c r="C197" s="399">
        <f>D197+E197</f>
        <v>0</v>
      </c>
      <c r="D197" s="399">
        <f>D195*D196</f>
        <v>0</v>
      </c>
      <c r="E197" s="399">
        <f>E195*E196</f>
        <v>0</v>
      </c>
      <c r="F197" s="391"/>
      <c r="G197" s="4067"/>
      <c r="H197" s="4068"/>
      <c r="I197" s="4068"/>
      <c r="J197" s="4068"/>
      <c r="K197" s="4069"/>
    </row>
    <row r="198" spans="1:15" s="343" customFormat="1" ht="15" customHeight="1" x14ac:dyDescent="0.3">
      <c r="A198" s="431" t="s">
        <v>1273</v>
      </c>
      <c r="B198" s="432"/>
      <c r="C198" s="424"/>
      <c r="D198" s="433"/>
      <c r="E198" s="434"/>
      <c r="F198" s="391"/>
      <c r="G198" s="4067"/>
      <c r="H198" s="4068"/>
      <c r="I198" s="4068"/>
      <c r="J198" s="4068"/>
      <c r="K198" s="4069"/>
      <c r="L198" s="2300"/>
      <c r="M198" s="2300"/>
    </row>
    <row r="199" spans="1:15" s="343" customFormat="1" ht="15" customHeight="1" x14ac:dyDescent="0.3">
      <c r="A199" s="427" t="s">
        <v>368</v>
      </c>
      <c r="B199" s="427"/>
      <c r="C199" s="403">
        <f>+D199+E199</f>
        <v>0</v>
      </c>
      <c r="D199" s="403">
        <f>D197*D198</f>
        <v>0</v>
      </c>
      <c r="E199" s="403">
        <f>E197*E198</f>
        <v>0</v>
      </c>
      <c r="F199" s="391"/>
      <c r="G199" s="4067"/>
      <c r="H199" s="4068"/>
      <c r="I199" s="4068"/>
      <c r="J199" s="4068"/>
      <c r="K199" s="4069"/>
      <c r="L199" s="2300"/>
      <c r="M199" s="2300"/>
      <c r="O199" s="1932"/>
    </row>
    <row r="200" spans="1:15" s="343" customFormat="1" ht="15" customHeight="1" x14ac:dyDescent="0.3">
      <c r="A200" s="2770" t="s">
        <v>2280</v>
      </c>
      <c r="B200" s="2771"/>
      <c r="C200" s="1933">
        <f>'17. Dev. Narr.'!K149</f>
        <v>0</v>
      </c>
      <c r="D200" s="1931"/>
      <c r="E200" s="1931"/>
      <c r="F200" s="1931"/>
      <c r="G200" s="1931"/>
      <c r="H200" s="1931"/>
      <c r="I200" s="1932"/>
      <c r="J200" s="1932"/>
      <c r="K200" s="331"/>
      <c r="L200" s="2300"/>
      <c r="M200" s="2300"/>
    </row>
    <row r="201" spans="1:15" s="343" customFormat="1" ht="5.25" customHeight="1" thickBot="1" x14ac:dyDescent="0.35">
      <c r="A201" s="1347"/>
      <c r="B201" s="1347"/>
      <c r="C201" s="1347"/>
      <c r="D201" s="1349"/>
      <c r="E201" s="1349"/>
      <c r="F201" s="1349"/>
      <c r="G201" s="1347"/>
      <c r="H201" s="1347"/>
      <c r="K201" s="436"/>
      <c r="L201" s="2300"/>
      <c r="M201" s="2300"/>
    </row>
    <row r="202" spans="1:15" s="343" customFormat="1" ht="19.5" customHeight="1" thickBot="1" x14ac:dyDescent="0.35">
      <c r="A202" s="2767" t="s">
        <v>1479</v>
      </c>
      <c r="B202" s="2768"/>
      <c r="D202" s="1869">
        <v>0</v>
      </c>
      <c r="H202" s="1347"/>
      <c r="I202" s="1347"/>
      <c r="J202" s="1347"/>
      <c r="K202" s="436"/>
      <c r="L202" s="2301">
        <v>0</v>
      </c>
      <c r="M202" s="2300"/>
    </row>
    <row r="203" spans="1:15" ht="6.75" customHeight="1" x14ac:dyDescent="0.3">
      <c r="E203" s="1347"/>
      <c r="F203" s="1347"/>
      <c r="G203" s="1347"/>
      <c r="H203" s="1347"/>
      <c r="I203" s="1347"/>
      <c r="J203" s="1347"/>
      <c r="L203" s="952">
        <v>10</v>
      </c>
      <c r="M203" s="2223"/>
    </row>
    <row r="204" spans="1:15" s="1930" customFormat="1" ht="6.75" customHeight="1" x14ac:dyDescent="0.3">
      <c r="A204" s="2769" t="s">
        <v>2279</v>
      </c>
      <c r="B204" s="2769"/>
      <c r="C204" s="2769"/>
      <c r="D204" s="2769"/>
      <c r="E204" s="2769"/>
      <c r="F204" s="1347"/>
      <c r="G204" s="1347"/>
      <c r="H204" s="1347"/>
      <c r="I204" s="1347"/>
      <c r="J204" s="1347"/>
      <c r="L204" s="2302">
        <v>11</v>
      </c>
      <c r="M204" s="2223"/>
    </row>
    <row r="205" spans="1:15" s="1930" customFormat="1" ht="22.5" customHeight="1" x14ac:dyDescent="0.3">
      <c r="A205" s="2769"/>
      <c r="B205" s="2769"/>
      <c r="C205" s="2769"/>
      <c r="D205" s="2769"/>
      <c r="E205" s="2769"/>
      <c r="F205" s="1347"/>
      <c r="G205" s="1347"/>
      <c r="H205" s="1347"/>
      <c r="I205" s="1347"/>
      <c r="J205" s="1347"/>
      <c r="L205" s="2301">
        <v>12</v>
      </c>
      <c r="M205" s="2223"/>
    </row>
    <row r="206" spans="1:15" customFormat="1" ht="6" customHeight="1" x14ac:dyDescent="0.3">
      <c r="L206" s="2223"/>
      <c r="M206" s="2223"/>
    </row>
    <row r="207" spans="1:15" s="343" customFormat="1" ht="15" customHeight="1" x14ac:dyDescent="0.3">
      <c r="A207" s="435" t="s">
        <v>369</v>
      </c>
      <c r="B207" s="2741"/>
      <c r="C207" s="2741"/>
      <c r="D207" s="2741"/>
      <c r="E207" s="2741"/>
      <c r="F207" s="2741"/>
      <c r="H207" s="437"/>
      <c r="M207" s="2300"/>
    </row>
    <row r="208" spans="1:15" s="343" customFormat="1" ht="10.5" customHeight="1" x14ac:dyDescent="0.3">
      <c r="A208" s="258"/>
      <c r="B208" s="438"/>
      <c r="C208" s="439"/>
      <c r="D208" s="439"/>
      <c r="E208" s="439"/>
      <c r="F208" s="439"/>
      <c r="G208" s="440"/>
      <c r="H208" s="439"/>
      <c r="L208" s="2300"/>
      <c r="M208" s="2300"/>
    </row>
    <row r="209" spans="1:13" s="343" customFormat="1" ht="15" customHeight="1" x14ac:dyDescent="0.3">
      <c r="A209" s="435" t="s">
        <v>370</v>
      </c>
      <c r="B209" s="2742"/>
      <c r="C209" s="2742"/>
      <c r="D209" s="2742"/>
      <c r="F209" s="901"/>
      <c r="G209" s="441"/>
      <c r="H209" s="439"/>
      <c r="L209" s="2300"/>
      <c r="M209" s="2300"/>
    </row>
    <row r="210" spans="1:13" s="367" customFormat="1" ht="8.25" customHeight="1" x14ac:dyDescent="0.3">
      <c r="A210" s="1500"/>
      <c r="B210" s="1501"/>
      <c r="C210" s="1501"/>
      <c r="D210" s="1501"/>
      <c r="F210" s="901"/>
      <c r="G210" s="441"/>
      <c r="H210" s="439"/>
      <c r="L210" s="2303"/>
      <c r="M210" s="2303"/>
    </row>
    <row r="211" spans="1:13" ht="15" customHeight="1" x14ac:dyDescent="0.3">
      <c r="A211" s="1459" t="s">
        <v>1563</v>
      </c>
      <c r="B211" s="1459"/>
      <c r="C211" s="1459"/>
      <c r="D211" s="1658"/>
      <c r="E211" s="1043"/>
      <c r="F211" s="1043"/>
      <c r="G211" s="441"/>
      <c r="H211" s="437"/>
      <c r="L211" s="2223"/>
      <c r="M211" s="2223"/>
    </row>
    <row r="212" spans="1:13" customFormat="1" ht="7.5" customHeight="1" x14ac:dyDescent="0.3">
      <c r="L212" s="2223"/>
      <c r="M212" s="2223"/>
    </row>
    <row r="213" spans="1:13" ht="15" customHeight="1" x14ac:dyDescent="0.3">
      <c r="A213" s="374" t="s">
        <v>139</v>
      </c>
      <c r="B213" s="371"/>
      <c r="C213" s="372"/>
      <c r="D213" s="258"/>
      <c r="E213" s="258"/>
      <c r="F213" s="373"/>
      <c r="G213" s="258"/>
      <c r="H213" s="258"/>
      <c r="I213" s="215"/>
      <c r="J213" s="215"/>
      <c r="K213" s="215"/>
      <c r="L213" s="2223"/>
      <c r="M213" s="2223"/>
    </row>
    <row r="214" spans="1:13" ht="15" customHeight="1" x14ac:dyDescent="0.3">
      <c r="A214" s="1044" t="s">
        <v>1265</v>
      </c>
      <c r="B214" s="1045"/>
      <c r="C214" s="1046"/>
      <c r="D214" s="1044"/>
      <c r="E214" s="1044"/>
      <c r="F214" s="1045"/>
      <c r="G214" s="1044"/>
      <c r="H214" s="1044"/>
      <c r="I214" s="1047"/>
      <c r="J214" s="1047"/>
      <c r="K214" s="1047"/>
      <c r="L214" s="2223"/>
      <c r="M214" s="2223"/>
    </row>
    <row r="215" spans="1:13" ht="15" customHeight="1" x14ac:dyDescent="0.3">
      <c r="A215" s="2743" t="s">
        <v>1266</v>
      </c>
      <c r="B215" s="2744"/>
      <c r="C215" s="2744"/>
      <c r="D215" s="2744"/>
      <c r="E215" s="2744"/>
      <c r="F215" s="2744"/>
      <c r="G215" s="2744"/>
      <c r="H215" s="2744"/>
      <c r="I215" s="2744"/>
      <c r="J215" s="2744"/>
      <c r="K215" s="2744"/>
      <c r="L215" s="2223"/>
      <c r="M215" s="2223"/>
    </row>
    <row r="216" spans="1:13" ht="15" customHeight="1" x14ac:dyDescent="0.3">
      <c r="A216" s="2744"/>
      <c r="B216" s="2744"/>
      <c r="C216" s="2744"/>
      <c r="D216" s="2744"/>
      <c r="E216" s="2744"/>
      <c r="F216" s="2744"/>
      <c r="G216" s="2744"/>
      <c r="H216" s="2744"/>
      <c r="I216" s="2744"/>
      <c r="J216" s="2744"/>
      <c r="K216" s="2744"/>
      <c r="L216" s="2223"/>
      <c r="M216" s="2223"/>
    </row>
    <row r="217" spans="1:13" ht="15" customHeight="1" x14ac:dyDescent="0.3">
      <c r="A217" s="2744" t="s">
        <v>764</v>
      </c>
      <c r="B217" s="2744"/>
      <c r="C217" s="2744"/>
      <c r="D217" s="2744"/>
      <c r="E217" s="2744"/>
      <c r="F217" s="2744"/>
      <c r="G217" s="2744"/>
      <c r="H217" s="2744"/>
      <c r="I217" s="2744"/>
      <c r="J217" s="2744"/>
      <c r="K217" s="2744"/>
      <c r="L217" s="2223"/>
      <c r="M217" s="2223"/>
    </row>
    <row r="218" spans="1:13" ht="15" customHeight="1" x14ac:dyDescent="0.3">
      <c r="A218" s="2744"/>
      <c r="B218" s="2744"/>
      <c r="C218" s="2744"/>
      <c r="D218" s="2744"/>
      <c r="E218" s="2744"/>
      <c r="F218" s="2744"/>
      <c r="G218" s="2744"/>
      <c r="H218" s="2744"/>
      <c r="I218" s="2744"/>
      <c r="J218" s="2744"/>
      <c r="K218" s="2744"/>
    </row>
    <row r="219" spans="1:13" ht="15" customHeight="1" x14ac:dyDescent="0.3">
      <c r="A219" s="2744"/>
      <c r="B219" s="2744"/>
      <c r="C219" s="2744"/>
      <c r="D219" s="2744"/>
      <c r="E219" s="2744"/>
      <c r="F219" s="2744"/>
      <c r="G219" s="2744"/>
      <c r="H219" s="2744"/>
      <c r="I219" s="2744"/>
      <c r="J219" s="2744"/>
      <c r="K219" s="2744"/>
    </row>
    <row r="220" spans="1:13" ht="15" customHeight="1" x14ac:dyDescent="0.3">
      <c r="A220" s="2745" t="s">
        <v>1267</v>
      </c>
      <c r="B220" s="2745"/>
      <c r="C220" s="2745"/>
      <c r="D220" s="2745"/>
      <c r="E220" s="2745"/>
      <c r="F220" s="2745"/>
      <c r="G220" s="2745"/>
      <c r="H220" s="2745"/>
      <c r="I220" s="2745"/>
      <c r="J220" s="2745"/>
      <c r="K220" s="2745"/>
    </row>
    <row r="221" spans="1:13" ht="15" customHeight="1" x14ac:dyDescent="0.3">
      <c r="A221" s="2745"/>
      <c r="B221" s="2745"/>
      <c r="C221" s="2745"/>
      <c r="D221" s="2745"/>
      <c r="E221" s="2745"/>
      <c r="F221" s="2745"/>
      <c r="G221" s="2745"/>
      <c r="H221" s="2745"/>
      <c r="I221" s="2745"/>
      <c r="J221" s="2745"/>
      <c r="K221" s="2745"/>
    </row>
    <row r="222" spans="1:13" ht="15" customHeight="1" x14ac:dyDescent="0.3">
      <c r="A222" s="1047" t="s">
        <v>1268</v>
      </c>
      <c r="B222" s="1047"/>
      <c r="C222" s="1047"/>
      <c r="D222" s="1047"/>
      <c r="E222" s="1047"/>
      <c r="F222" s="256"/>
      <c r="G222" s="1047"/>
      <c r="H222" s="1047"/>
      <c r="I222" s="1047"/>
      <c r="J222" s="1047"/>
      <c r="K222" s="1047"/>
    </row>
    <row r="223" spans="1:13" ht="15" customHeight="1" x14ac:dyDescent="0.3">
      <c r="A223" s="2745" t="s">
        <v>2157</v>
      </c>
      <c r="B223" s="2745"/>
      <c r="C223" s="2745"/>
      <c r="D223" s="2745"/>
      <c r="E223" s="2745"/>
      <c r="F223" s="2745"/>
      <c r="G223" s="2745"/>
      <c r="H223" s="2745"/>
      <c r="I223" s="2745"/>
      <c r="J223" s="2745"/>
      <c r="K223" s="2745"/>
    </row>
    <row r="224" spans="1:13" ht="15" customHeight="1" x14ac:dyDescent="0.3">
      <c r="A224" s="2745"/>
      <c r="B224" s="2745"/>
      <c r="C224" s="2745"/>
      <c r="D224" s="2745"/>
      <c r="E224" s="2745"/>
      <c r="F224" s="2745"/>
      <c r="G224" s="2745"/>
      <c r="H224" s="2745"/>
      <c r="I224" s="2745"/>
      <c r="J224" s="2745"/>
      <c r="K224" s="2745"/>
    </row>
    <row r="225" spans="1:11" ht="15" customHeight="1" x14ac:dyDescent="0.3">
      <c r="A225" s="2745"/>
      <c r="B225" s="2745"/>
      <c r="C225" s="2745"/>
      <c r="D225" s="2745"/>
      <c r="E225" s="2745"/>
      <c r="F225" s="2745"/>
      <c r="G225" s="2745"/>
      <c r="H225" s="2745"/>
      <c r="I225" s="2745"/>
      <c r="J225" s="2745"/>
      <c r="K225" s="2745"/>
    </row>
    <row r="226" spans="1:11" ht="15" customHeight="1" x14ac:dyDescent="0.3">
      <c r="A226" s="256"/>
      <c r="B226" s="256"/>
      <c r="C226" s="256"/>
      <c r="D226" s="256"/>
      <c r="E226" s="256"/>
      <c r="F226" s="256"/>
      <c r="G226" s="256"/>
      <c r="H226" s="1047"/>
      <c r="I226" s="1047"/>
      <c r="J226" s="1047"/>
      <c r="K226" s="1047"/>
    </row>
    <row r="227" spans="1:11" ht="15" customHeight="1" x14ac:dyDescent="0.3"/>
  </sheetData>
  <sheetProtection password="8E37" sheet="1" formatCells="0"/>
  <mergeCells count="196">
    <mergeCell ref="A183:A184"/>
    <mergeCell ref="G164:K164"/>
    <mergeCell ref="G184:K184"/>
    <mergeCell ref="D77:D78"/>
    <mergeCell ref="G151:K151"/>
    <mergeCell ref="G152:K152"/>
    <mergeCell ref="G154:K154"/>
    <mergeCell ref="G155:K155"/>
    <mergeCell ref="G171:K171"/>
    <mergeCell ref="G156:K156"/>
    <mergeCell ref="G157:K157"/>
    <mergeCell ref="G158:K158"/>
    <mergeCell ref="G159:K159"/>
    <mergeCell ref="G160:K160"/>
    <mergeCell ref="G161:K161"/>
    <mergeCell ref="G162:K162"/>
    <mergeCell ref="G165:K165"/>
    <mergeCell ref="G163:K163"/>
    <mergeCell ref="G183:K183"/>
    <mergeCell ref="A77:C78"/>
    <mergeCell ref="A96:C97"/>
    <mergeCell ref="G139:K139"/>
    <mergeCell ref="G140:K140"/>
    <mergeCell ref="G166:K166"/>
    <mergeCell ref="G168:K168"/>
    <mergeCell ref="G148:K148"/>
    <mergeCell ref="G149:K149"/>
    <mergeCell ref="G150:K150"/>
    <mergeCell ref="G175:K175"/>
    <mergeCell ref="G177:K177"/>
    <mergeCell ref="G179:K179"/>
    <mergeCell ref="G181:K181"/>
    <mergeCell ref="G167:K167"/>
    <mergeCell ref="G169:K169"/>
    <mergeCell ref="G170:K170"/>
    <mergeCell ref="G185:K185"/>
    <mergeCell ref="G186:K186"/>
    <mergeCell ref="G173:K173"/>
    <mergeCell ref="G174:K174"/>
    <mergeCell ref="G176:K176"/>
    <mergeCell ref="G178:K178"/>
    <mergeCell ref="G180:K180"/>
    <mergeCell ref="G182:K182"/>
    <mergeCell ref="G172:K172"/>
    <mergeCell ref="A217:K219"/>
    <mergeCell ref="A220:K221"/>
    <mergeCell ref="G196:K196"/>
    <mergeCell ref="G197:K197"/>
    <mergeCell ref="A187:E187"/>
    <mergeCell ref="G188:K188"/>
    <mergeCell ref="G191:K191"/>
    <mergeCell ref="G198:K198"/>
    <mergeCell ref="G199:K199"/>
    <mergeCell ref="G192:K192"/>
    <mergeCell ref="G187:K187"/>
    <mergeCell ref="G189:K189"/>
    <mergeCell ref="G190:K190"/>
    <mergeCell ref="B209:D209"/>
    <mergeCell ref="A215:K216"/>
    <mergeCell ref="G193:K193"/>
    <mergeCell ref="G194:K194"/>
    <mergeCell ref="G195:K195"/>
    <mergeCell ref="A202:B202"/>
    <mergeCell ref="A204:E205"/>
    <mergeCell ref="A200:B200"/>
    <mergeCell ref="B207:F207"/>
    <mergeCell ref="G143:K143"/>
    <mergeCell ref="G144:K144"/>
    <mergeCell ref="G145:K145"/>
    <mergeCell ref="G146:K146"/>
    <mergeCell ref="G147:K147"/>
    <mergeCell ref="G130:K130"/>
    <mergeCell ref="G131:K131"/>
    <mergeCell ref="G132:K132"/>
    <mergeCell ref="G133:K133"/>
    <mergeCell ref="G134:K134"/>
    <mergeCell ref="G135:K135"/>
    <mergeCell ref="G136:K136"/>
    <mergeCell ref="G137:K137"/>
    <mergeCell ref="G138:K138"/>
    <mergeCell ref="G121:K121"/>
    <mergeCell ref="G122:K122"/>
    <mergeCell ref="G123:K123"/>
    <mergeCell ref="G126:K126"/>
    <mergeCell ref="G127:K127"/>
    <mergeCell ref="G128:K128"/>
    <mergeCell ref="G129:K129"/>
    <mergeCell ref="G141:K141"/>
    <mergeCell ref="G142:K142"/>
    <mergeCell ref="G111:K111"/>
    <mergeCell ref="G112:K112"/>
    <mergeCell ref="G113:K113"/>
    <mergeCell ref="G114:K114"/>
    <mergeCell ref="G115:K115"/>
    <mergeCell ref="G116:K116"/>
    <mergeCell ref="G117:K117"/>
    <mergeCell ref="G118:K118"/>
    <mergeCell ref="G120:K120"/>
    <mergeCell ref="G119:K119"/>
    <mergeCell ref="G106:K106"/>
    <mergeCell ref="D96:D97"/>
    <mergeCell ref="G107:K107"/>
    <mergeCell ref="G108:K108"/>
    <mergeCell ref="G109:K109"/>
    <mergeCell ref="G110:K110"/>
    <mergeCell ref="E96:E97"/>
    <mergeCell ref="G96:K97"/>
    <mergeCell ref="A99:K101"/>
    <mergeCell ref="G84:K84"/>
    <mergeCell ref="G85:K85"/>
    <mergeCell ref="G92:K92"/>
    <mergeCell ref="G93:K93"/>
    <mergeCell ref="G94:K94"/>
    <mergeCell ref="G102:K102"/>
    <mergeCell ref="G103:K103"/>
    <mergeCell ref="G104:K104"/>
    <mergeCell ref="G105:K105"/>
    <mergeCell ref="G17:K17"/>
    <mergeCell ref="G18:K18"/>
    <mergeCell ref="G15:K15"/>
    <mergeCell ref="G9:K11"/>
    <mergeCell ref="G19:K19"/>
    <mergeCell ref="G20:K24"/>
    <mergeCell ref="G68:K68"/>
    <mergeCell ref="G69:K69"/>
    <mergeCell ref="G70:K70"/>
    <mergeCell ref="G31:K31"/>
    <mergeCell ref="G34:K34"/>
    <mergeCell ref="G41:K41"/>
    <mergeCell ref="G42:K42"/>
    <mergeCell ref="G43:K43"/>
    <mergeCell ref="G44:K44"/>
    <mergeCell ref="G45:K45"/>
    <mergeCell ref="G54:K54"/>
    <mergeCell ref="G46:K46"/>
    <mergeCell ref="G47:K47"/>
    <mergeCell ref="G55:K55"/>
    <mergeCell ref="G56:K56"/>
    <mergeCell ref="G57:K57"/>
    <mergeCell ref="G58:K58"/>
    <mergeCell ref="G59:K59"/>
    <mergeCell ref="A1:K2"/>
    <mergeCell ref="C9:E9"/>
    <mergeCell ref="G13:K13"/>
    <mergeCell ref="G14:K14"/>
    <mergeCell ref="J4:K4"/>
    <mergeCell ref="D10:E10"/>
    <mergeCell ref="A6:K8"/>
    <mergeCell ref="H4:I4"/>
    <mergeCell ref="G16:K16"/>
    <mergeCell ref="G48:K48"/>
    <mergeCell ref="G49:K49"/>
    <mergeCell ref="G27:K27"/>
    <mergeCell ref="G37:K37"/>
    <mergeCell ref="G38:K38"/>
    <mergeCell ref="G39:K39"/>
    <mergeCell ref="G61:K61"/>
    <mergeCell ref="G62:K62"/>
    <mergeCell ref="G33:K33"/>
    <mergeCell ref="G50:K50"/>
    <mergeCell ref="G52:K52"/>
    <mergeCell ref="G53:K53"/>
    <mergeCell ref="G60:K60"/>
    <mergeCell ref="G25:K25"/>
    <mergeCell ref="G26:K26"/>
    <mergeCell ref="G36:K36"/>
    <mergeCell ref="G35:K35"/>
    <mergeCell ref="G32:K32"/>
    <mergeCell ref="G40:K40"/>
    <mergeCell ref="G28:K28"/>
    <mergeCell ref="G29:K29"/>
    <mergeCell ref="G30:K30"/>
    <mergeCell ref="G63:K63"/>
    <mergeCell ref="G64:K64"/>
    <mergeCell ref="G65:K65"/>
    <mergeCell ref="G66:K66"/>
    <mergeCell ref="G67:K67"/>
    <mergeCell ref="G72:K72"/>
    <mergeCell ref="G74:K74"/>
    <mergeCell ref="A223:K225"/>
    <mergeCell ref="A67:E67"/>
    <mergeCell ref="G75:K75"/>
    <mergeCell ref="G71:K71"/>
    <mergeCell ref="G86:K86"/>
    <mergeCell ref="G87:K87"/>
    <mergeCell ref="G88:K88"/>
    <mergeCell ref="G81:K81"/>
    <mergeCell ref="G82:K82"/>
    <mergeCell ref="G83:K83"/>
    <mergeCell ref="G77:K78"/>
    <mergeCell ref="A79:K79"/>
    <mergeCell ref="E77:E78"/>
    <mergeCell ref="G73:K73"/>
    <mergeCell ref="G89:K89"/>
    <mergeCell ref="G90:K90"/>
    <mergeCell ref="G91:K91"/>
  </mergeCells>
  <phoneticPr fontId="71" type="noConversion"/>
  <conditionalFormatting sqref="A132:A134 A143:A145 A150:A152 A27:A28 A72:A74 A42 A49 A16:A17 A163:A165 A119:A122">
    <cfRule type="cellIs" dxfId="0" priority="4" stopIfTrue="1" operator="equal">
      <formula>"PLEASE SPECIFY - see footnote 2"</formula>
    </cfRule>
  </conditionalFormatting>
  <dataValidations count="3">
    <dataValidation errorStyle="warning" operator="greaterThan" allowBlank="1" showInputMessage="1" showErrorMessage="1" sqref="C199"/>
    <dataValidation errorStyle="warning" allowBlank="1" showInputMessage="1" showErrorMessage="1" error="CREDIT REQUEST IS GREATER THAN $2M LIMITATION!! THE DEPARTMENT WILL NOT ALLOCATE MORE THAN $2M PURSUANT TO 49.5(b) of the 2011 QAP." sqref="E198"/>
    <dataValidation type="list" showInputMessage="1" showErrorMessage="1" sqref="D202">
      <formula1>$L$202:$L$205</formula1>
    </dataValidation>
  </dataValidations>
  <pageMargins left="0" right="0" top="0.25" bottom="0.25" header="0.3" footer="0.3"/>
  <pageSetup scale="90" orientation="portrait" r:id="rId1"/>
  <headerFooter>
    <oddFooter>&amp;R&amp;D</oddFooter>
  </headerFooter>
  <rowBreaks count="4" manualBreakCount="4">
    <brk id="50" max="16383" man="1"/>
    <brk id="101" max="10" man="1"/>
    <brk id="152" max="16383" man="1"/>
    <brk id="212" max="16383" man="1"/>
  </rowBreaks>
  <ignoredErrors>
    <ignoredError sqref="D172" formula="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AV85"/>
  <sheetViews>
    <sheetView showGridLines="0" zoomScaleNormal="100" workbookViewId="0">
      <selection sqref="A1:AP2"/>
    </sheetView>
  </sheetViews>
  <sheetFormatPr defaultColWidth="9.109375" defaultRowHeight="14.4" x14ac:dyDescent="0.3"/>
  <cols>
    <col min="1" max="1" width="30.44140625" style="1220" customWidth="1"/>
    <col min="2" max="9" width="2.33203125" style="1220" customWidth="1"/>
    <col min="10" max="10" width="4.109375" style="1220" customWidth="1"/>
    <col min="11" max="20" width="2.33203125" style="1220" customWidth="1"/>
    <col min="21" max="21" width="7.33203125" style="1220" customWidth="1"/>
    <col min="22" max="33" width="2.33203125" style="1220" customWidth="1"/>
    <col min="34" max="34" width="0.6640625" style="1220" customWidth="1"/>
    <col min="35" max="35" width="2.33203125" style="1220" customWidth="1"/>
    <col min="36" max="36" width="3" style="1220" customWidth="1"/>
    <col min="37" max="40" width="2.33203125" style="1220" customWidth="1"/>
    <col min="41" max="41" width="1.33203125" style="1220" customWidth="1"/>
    <col min="42" max="42" width="7.6640625" style="1220" customWidth="1"/>
    <col min="43" max="99" width="2.33203125" style="1220" customWidth="1"/>
    <col min="100" max="16384" width="9.109375" style="1220"/>
  </cols>
  <sheetData>
    <row r="1" spans="1:42" ht="15" customHeight="1" x14ac:dyDescent="0.3">
      <c r="A1" s="2801" t="s">
        <v>2261</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2"/>
      <c r="AJ1" s="2802"/>
      <c r="AK1" s="2802"/>
      <c r="AL1" s="2802"/>
      <c r="AM1" s="2802"/>
      <c r="AN1" s="2802"/>
      <c r="AO1" s="2802"/>
      <c r="AP1" s="2803"/>
    </row>
    <row r="2" spans="1:42" ht="9.6" customHeight="1" thickBot="1" x14ac:dyDescent="0.35">
      <c r="A2" s="2804"/>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2806"/>
    </row>
    <row r="3" spans="1:42" ht="15" customHeight="1" x14ac:dyDescent="0.3">
      <c r="A3" s="2906" t="s">
        <v>1297</v>
      </c>
      <c r="B3" s="2907"/>
      <c r="C3" s="2907"/>
      <c r="D3" s="2907"/>
      <c r="E3" s="2907"/>
      <c r="F3" s="2907"/>
      <c r="G3" s="2907"/>
      <c r="H3" s="2907"/>
      <c r="I3" s="2907"/>
      <c r="J3" s="2907"/>
      <c r="K3" s="2907"/>
      <c r="L3" s="2907"/>
      <c r="M3" s="2907"/>
      <c r="N3" s="2907"/>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8"/>
    </row>
    <row r="4" spans="1:42" ht="15" thickBot="1" x14ac:dyDescent="0.35">
      <c r="A4" s="2906"/>
      <c r="B4" s="2907"/>
      <c r="C4" s="2907"/>
      <c r="D4" s="2907"/>
      <c r="E4" s="2907"/>
      <c r="F4" s="2907"/>
      <c r="G4" s="2907"/>
      <c r="H4" s="2907"/>
      <c r="I4" s="2907"/>
      <c r="J4" s="2907"/>
      <c r="K4" s="2907"/>
      <c r="L4" s="2907"/>
      <c r="M4" s="2907"/>
      <c r="N4" s="2907"/>
      <c r="O4" s="2907"/>
      <c r="P4" s="2907"/>
      <c r="Q4" s="2907"/>
      <c r="R4" s="2907"/>
      <c r="S4" s="2907"/>
      <c r="T4" s="2907"/>
      <c r="U4" s="2907"/>
      <c r="V4" s="2907"/>
      <c r="W4" s="2907"/>
      <c r="X4" s="2907"/>
      <c r="Y4" s="2907"/>
      <c r="Z4" s="2907"/>
      <c r="AA4" s="2907"/>
      <c r="AB4" s="2907"/>
      <c r="AC4" s="2907"/>
      <c r="AD4" s="2907"/>
      <c r="AE4" s="2907"/>
      <c r="AF4" s="2907"/>
      <c r="AG4" s="2907"/>
      <c r="AH4" s="2907"/>
      <c r="AI4" s="2907"/>
      <c r="AJ4" s="2907"/>
      <c r="AK4" s="2907"/>
      <c r="AL4" s="2907"/>
      <c r="AM4" s="2907"/>
      <c r="AN4" s="2907"/>
      <c r="AO4" s="2907"/>
      <c r="AP4" s="2908"/>
    </row>
    <row r="5" spans="1:42" ht="28.2" customHeight="1" x14ac:dyDescent="0.3">
      <c r="A5" s="2909" t="s">
        <v>388</v>
      </c>
      <c r="B5" s="2911" t="s">
        <v>389</v>
      </c>
      <c r="C5" s="2911"/>
      <c r="D5" s="2911"/>
      <c r="E5" s="2911"/>
      <c r="F5" s="2911"/>
      <c r="G5" s="2911"/>
      <c r="H5" s="2911"/>
      <c r="I5" s="2911"/>
      <c r="J5" s="2911"/>
      <c r="K5" s="2911" t="s">
        <v>390</v>
      </c>
      <c r="L5" s="2911"/>
      <c r="M5" s="2911"/>
      <c r="N5" s="2911"/>
      <c r="O5" s="2911"/>
      <c r="P5" s="2911"/>
      <c r="Q5" s="2911"/>
      <c r="R5" s="2911"/>
      <c r="S5" s="2911"/>
      <c r="T5" s="2911"/>
      <c r="U5" s="2913" t="s">
        <v>114</v>
      </c>
      <c r="V5" s="2911" t="s">
        <v>391</v>
      </c>
      <c r="W5" s="2911"/>
      <c r="X5" s="2911"/>
      <c r="Y5" s="2911"/>
      <c r="Z5" s="2911"/>
      <c r="AA5" s="2911"/>
      <c r="AB5" s="2911"/>
      <c r="AC5" s="2911"/>
      <c r="AD5" s="2911"/>
      <c r="AE5" s="2911"/>
      <c r="AF5" s="2911"/>
      <c r="AG5" s="2911"/>
      <c r="AH5" s="2911"/>
      <c r="AI5" s="2911"/>
      <c r="AJ5" s="2911"/>
      <c r="AK5" s="2911"/>
      <c r="AL5" s="2911"/>
      <c r="AM5" s="2911"/>
      <c r="AN5" s="2911"/>
      <c r="AO5" s="2911"/>
      <c r="AP5" s="2824" t="s">
        <v>114</v>
      </c>
    </row>
    <row r="6" spans="1:42" ht="39.9" customHeight="1" x14ac:dyDescent="0.3">
      <c r="A6" s="2910"/>
      <c r="B6" s="2912"/>
      <c r="C6" s="2912"/>
      <c r="D6" s="2912"/>
      <c r="E6" s="2912"/>
      <c r="F6" s="2912"/>
      <c r="G6" s="2912"/>
      <c r="H6" s="2912"/>
      <c r="I6" s="2912"/>
      <c r="J6" s="2912"/>
      <c r="K6" s="2826" t="s">
        <v>392</v>
      </c>
      <c r="L6" s="2826"/>
      <c r="M6" s="2826"/>
      <c r="N6" s="2826"/>
      <c r="O6" s="2826"/>
      <c r="P6" s="2826"/>
      <c r="Q6" s="2826"/>
      <c r="R6" s="2826" t="s">
        <v>183</v>
      </c>
      <c r="S6" s="2826"/>
      <c r="T6" s="2826"/>
      <c r="U6" s="2914"/>
      <c r="V6" s="2826" t="s">
        <v>392</v>
      </c>
      <c r="W6" s="2826"/>
      <c r="X6" s="2826"/>
      <c r="Y6" s="2826"/>
      <c r="Z6" s="2826"/>
      <c r="AA6" s="2826"/>
      <c r="AB6" s="2826" t="s">
        <v>183</v>
      </c>
      <c r="AC6" s="2826"/>
      <c r="AD6" s="2826"/>
      <c r="AE6" s="2826" t="s">
        <v>395</v>
      </c>
      <c r="AF6" s="2826"/>
      <c r="AG6" s="2826"/>
      <c r="AH6" s="2826"/>
      <c r="AI6" s="2826" t="s">
        <v>393</v>
      </c>
      <c r="AJ6" s="2826"/>
      <c r="AK6" s="2826" t="s">
        <v>394</v>
      </c>
      <c r="AL6" s="2826"/>
      <c r="AM6" s="2826"/>
      <c r="AN6" s="2826"/>
      <c r="AO6" s="2826"/>
      <c r="AP6" s="2825"/>
    </row>
    <row r="7" spans="1:42" x14ac:dyDescent="0.3">
      <c r="A7" s="2737" t="s">
        <v>396</v>
      </c>
      <c r="B7" s="2738"/>
      <c r="C7" s="2738"/>
      <c r="D7" s="2738"/>
      <c r="E7" s="2738"/>
      <c r="F7" s="2738"/>
      <c r="G7" s="2738"/>
      <c r="H7" s="2738"/>
      <c r="I7" s="2738"/>
      <c r="J7" s="2738"/>
      <c r="K7" s="2738"/>
      <c r="L7" s="2738"/>
      <c r="M7" s="2738"/>
      <c r="N7" s="2738"/>
      <c r="O7" s="2738"/>
      <c r="P7" s="2738"/>
      <c r="Q7" s="2738"/>
      <c r="R7" s="2738"/>
      <c r="S7" s="2738"/>
      <c r="T7" s="2738"/>
      <c r="U7" s="2738"/>
      <c r="V7" s="2738"/>
      <c r="W7" s="2738"/>
      <c r="X7" s="2738"/>
      <c r="Y7" s="2738"/>
      <c r="Z7" s="2738"/>
      <c r="AA7" s="2738"/>
      <c r="AB7" s="2738"/>
      <c r="AC7" s="2738"/>
      <c r="AD7" s="2738"/>
      <c r="AE7" s="2738"/>
      <c r="AF7" s="2738"/>
      <c r="AG7" s="2738"/>
      <c r="AH7" s="2738"/>
      <c r="AI7" s="2738"/>
      <c r="AJ7" s="2738"/>
      <c r="AK7" s="2738"/>
      <c r="AL7" s="2738"/>
      <c r="AM7" s="2738"/>
      <c r="AN7" s="2738"/>
      <c r="AO7" s="2738"/>
      <c r="AP7" s="2739"/>
    </row>
    <row r="8" spans="1:42" ht="26.25" customHeight="1" x14ac:dyDescent="0.3">
      <c r="A8" s="1078" t="s">
        <v>398</v>
      </c>
      <c r="B8" s="2938" t="s">
        <v>1668</v>
      </c>
      <c r="C8" s="2939"/>
      <c r="D8" s="2939"/>
      <c r="E8" s="2939"/>
      <c r="F8" s="2939"/>
      <c r="G8" s="2939"/>
      <c r="H8" s="2939"/>
      <c r="I8" s="2939"/>
      <c r="J8" s="2940"/>
      <c r="K8" s="2827">
        <f>'17. Dev. Narr.'!K145</f>
        <v>0</v>
      </c>
      <c r="L8" s="2827"/>
      <c r="M8" s="2827"/>
      <c r="N8" s="2827"/>
      <c r="O8" s="2827"/>
      <c r="P8" s="2827"/>
      <c r="Q8" s="2827"/>
      <c r="R8" s="2902"/>
      <c r="S8" s="2903"/>
      <c r="T8" s="2904"/>
      <c r="U8" s="1109"/>
      <c r="V8" s="2847">
        <f>K8</f>
        <v>0</v>
      </c>
      <c r="W8" s="2847"/>
      <c r="X8" s="2847"/>
      <c r="Y8" s="2847"/>
      <c r="Z8" s="2847"/>
      <c r="AA8" s="2847"/>
      <c r="AB8" s="2854">
        <f>'17. Dev. Narr.'!R145</f>
        <v>0</v>
      </c>
      <c r="AC8" s="2854"/>
      <c r="AD8" s="2854"/>
      <c r="AE8" s="2856">
        <f>'17. Dev. Narr.'!Y145</f>
        <v>30</v>
      </c>
      <c r="AF8" s="2856"/>
      <c r="AG8" s="2856"/>
      <c r="AH8" s="2856"/>
      <c r="AI8" s="2856">
        <f>'17. Dev. Narr.'!AH145</f>
        <v>0</v>
      </c>
      <c r="AJ8" s="2856"/>
      <c r="AK8" s="2849"/>
      <c r="AL8" s="2849"/>
      <c r="AM8" s="2849"/>
      <c r="AN8" s="2849"/>
      <c r="AO8" s="2849"/>
      <c r="AP8" s="1225"/>
    </row>
    <row r="9" spans="1:42" s="1625" customFormat="1" ht="26.25" customHeight="1" x14ac:dyDescent="0.3">
      <c r="A9" s="1226" t="s">
        <v>398</v>
      </c>
      <c r="B9" s="2938" t="s">
        <v>1669</v>
      </c>
      <c r="C9" s="2939"/>
      <c r="D9" s="2939"/>
      <c r="E9" s="2939"/>
      <c r="F9" s="2939"/>
      <c r="G9" s="2939"/>
      <c r="H9" s="2939"/>
      <c r="I9" s="2939"/>
      <c r="J9" s="2940"/>
      <c r="K9" s="2827">
        <f>'17. Dev. Narr.'!K146</f>
        <v>0</v>
      </c>
      <c r="L9" s="2827"/>
      <c r="M9" s="2827"/>
      <c r="N9" s="2827"/>
      <c r="O9" s="2827"/>
      <c r="P9" s="2827"/>
      <c r="Q9" s="2827"/>
      <c r="R9" s="2854">
        <f>'17. Dev. Narr.'!R146</f>
        <v>0</v>
      </c>
      <c r="S9" s="2854"/>
      <c r="T9" s="2854"/>
      <c r="U9" s="1109"/>
      <c r="V9" s="2828"/>
      <c r="W9" s="2829"/>
      <c r="X9" s="2829"/>
      <c r="Y9" s="2829"/>
      <c r="Z9" s="2829"/>
      <c r="AA9" s="2830"/>
      <c r="AB9" s="2902"/>
      <c r="AC9" s="2903"/>
      <c r="AD9" s="2904"/>
      <c r="AE9" s="2895"/>
      <c r="AF9" s="2905"/>
      <c r="AG9" s="2905"/>
      <c r="AH9" s="2896"/>
      <c r="AI9" s="2895"/>
      <c r="AJ9" s="2896"/>
      <c r="AK9" s="2897"/>
      <c r="AL9" s="2898"/>
      <c r="AM9" s="2898"/>
      <c r="AN9" s="2898"/>
      <c r="AO9" s="2899"/>
      <c r="AP9" s="1627"/>
    </row>
    <row r="10" spans="1:42" ht="26.25" customHeight="1" x14ac:dyDescent="0.3">
      <c r="A10" s="1226" t="s">
        <v>398</v>
      </c>
      <c r="B10" s="2938" t="s">
        <v>1667</v>
      </c>
      <c r="C10" s="2939"/>
      <c r="D10" s="2939"/>
      <c r="E10" s="2939"/>
      <c r="F10" s="2939"/>
      <c r="G10" s="2939"/>
      <c r="H10" s="2939"/>
      <c r="I10" s="2939"/>
      <c r="J10" s="2940"/>
      <c r="K10" s="4077">
        <f>'17. Dev. Narr.'!K147</f>
        <v>0</v>
      </c>
      <c r="L10" s="4078"/>
      <c r="M10" s="4078"/>
      <c r="N10" s="4078"/>
      <c r="O10" s="4078"/>
      <c r="P10" s="4078"/>
      <c r="Q10" s="4079"/>
      <c r="R10" s="2854">
        <f>'17. Dev. Narr.'!R147</f>
        <v>0</v>
      </c>
      <c r="S10" s="2854"/>
      <c r="T10" s="2854"/>
      <c r="U10" s="1109"/>
      <c r="V10" s="2847">
        <f>K10</f>
        <v>0</v>
      </c>
      <c r="W10" s="2847"/>
      <c r="X10" s="2847"/>
      <c r="Y10" s="2847"/>
      <c r="Z10" s="2847"/>
      <c r="AA10" s="2847"/>
      <c r="AB10" s="2854">
        <f>R10</f>
        <v>0</v>
      </c>
      <c r="AC10" s="2854"/>
      <c r="AD10" s="2854"/>
      <c r="AE10" s="4080">
        <f>'17. Dev. Narr.'!Y147</f>
        <v>0</v>
      </c>
      <c r="AF10" s="4080"/>
      <c r="AG10" s="4080"/>
      <c r="AH10" s="4080"/>
      <c r="AI10" s="2856">
        <f>'17. Dev. Narr.'!AH147</f>
        <v>0</v>
      </c>
      <c r="AJ10" s="2856"/>
      <c r="AK10" s="2730"/>
      <c r="AL10" s="2731"/>
      <c r="AM10" s="2731"/>
      <c r="AN10" s="2731"/>
      <c r="AO10" s="2732"/>
      <c r="AP10" s="1225"/>
    </row>
    <row r="11" spans="1:42" x14ac:dyDescent="0.3">
      <c r="A11" s="1078" t="s">
        <v>398</v>
      </c>
      <c r="B11" s="2920" t="s">
        <v>403</v>
      </c>
      <c r="C11" s="2920"/>
      <c r="D11" s="2920"/>
      <c r="E11" s="2920"/>
      <c r="F11" s="2920"/>
      <c r="G11" s="2920"/>
      <c r="H11" s="2920"/>
      <c r="I11" s="2920"/>
      <c r="J11" s="2920"/>
      <c r="K11" s="2827">
        <f>'17. Dev. Narr.'!K150</f>
        <v>0</v>
      </c>
      <c r="L11" s="2827"/>
      <c r="M11" s="2827"/>
      <c r="N11" s="2827"/>
      <c r="O11" s="2827"/>
      <c r="P11" s="2827"/>
      <c r="Q11" s="2827"/>
      <c r="R11" s="2854">
        <f>'17. Dev. Narr.'!R150</f>
        <v>0</v>
      </c>
      <c r="S11" s="2854"/>
      <c r="T11" s="2854"/>
      <c r="U11" s="1109"/>
      <c r="V11" s="2847">
        <f>K11</f>
        <v>0</v>
      </c>
      <c r="W11" s="2847"/>
      <c r="X11" s="2847"/>
      <c r="Y11" s="2847"/>
      <c r="Z11" s="2847"/>
      <c r="AA11" s="2847"/>
      <c r="AB11" s="2854">
        <f>R11</f>
        <v>0</v>
      </c>
      <c r="AC11" s="2854"/>
      <c r="AD11" s="2854"/>
      <c r="AE11" s="4081">
        <f>'17. Dev. Narr.'!Y150</f>
        <v>0</v>
      </c>
      <c r="AF11" s="4081"/>
      <c r="AG11" s="4081"/>
      <c r="AH11" s="4081"/>
      <c r="AI11" s="2856">
        <f>'17. Dev. Narr.'!AH150</f>
        <v>0</v>
      </c>
      <c r="AJ11" s="2856"/>
      <c r="AK11" s="2848"/>
      <c r="AL11" s="2848"/>
      <c r="AM11" s="2848"/>
      <c r="AN11" s="2848"/>
      <c r="AO11" s="2848"/>
      <c r="AP11" s="1225"/>
    </row>
    <row r="12" spans="1:42" x14ac:dyDescent="0.3">
      <c r="A12" s="1227"/>
      <c r="B12" s="2723"/>
      <c r="C12" s="2724"/>
      <c r="D12" s="2724"/>
      <c r="E12" s="2724"/>
      <c r="F12" s="2724"/>
      <c r="G12" s="2724"/>
      <c r="H12" s="2724"/>
      <c r="I12" s="2724"/>
      <c r="J12" s="2725"/>
      <c r="K12" s="2726"/>
      <c r="L12" s="2726"/>
      <c r="M12" s="2726"/>
      <c r="N12" s="2726"/>
      <c r="O12" s="2726"/>
      <c r="P12" s="2726"/>
      <c r="Q12" s="2726"/>
      <c r="R12" s="2720"/>
      <c r="S12" s="2720"/>
      <c r="T12" s="2720"/>
      <c r="U12" s="1109"/>
      <c r="V12" s="2719"/>
      <c r="W12" s="2719"/>
      <c r="X12" s="2719"/>
      <c r="Y12" s="2719"/>
      <c r="Z12" s="2719"/>
      <c r="AA12" s="2719"/>
      <c r="AB12" s="2720"/>
      <c r="AC12" s="2720"/>
      <c r="AD12" s="2720"/>
      <c r="AE12" s="2601"/>
      <c r="AF12" s="2601"/>
      <c r="AG12" s="2601"/>
      <c r="AH12" s="2601"/>
      <c r="AI12" s="2601"/>
      <c r="AJ12" s="2601"/>
      <c r="AK12" s="2736"/>
      <c r="AL12" s="2736"/>
      <c r="AM12" s="2736"/>
      <c r="AN12" s="2736"/>
      <c r="AO12" s="2736"/>
      <c r="AP12" s="1228"/>
    </row>
    <row r="13" spans="1:42" x14ac:dyDescent="0.3">
      <c r="A13" s="1227"/>
      <c r="B13" s="2601"/>
      <c r="C13" s="2601"/>
      <c r="D13" s="2601"/>
      <c r="E13" s="2601"/>
      <c r="F13" s="2601"/>
      <c r="G13" s="2601"/>
      <c r="H13" s="2601"/>
      <c r="I13" s="2601"/>
      <c r="J13" s="2601"/>
      <c r="K13" s="2726"/>
      <c r="L13" s="2726"/>
      <c r="M13" s="2726"/>
      <c r="N13" s="2726"/>
      <c r="O13" s="2726"/>
      <c r="P13" s="2726"/>
      <c r="Q13" s="2726"/>
      <c r="R13" s="2720"/>
      <c r="S13" s="2720"/>
      <c r="T13" s="2720"/>
      <c r="U13" s="1109"/>
      <c r="V13" s="2719"/>
      <c r="W13" s="2719"/>
      <c r="X13" s="2719"/>
      <c r="Y13" s="2719"/>
      <c r="Z13" s="2719"/>
      <c r="AA13" s="2719"/>
      <c r="AB13" s="2720"/>
      <c r="AC13" s="2720"/>
      <c r="AD13" s="2720"/>
      <c r="AE13" s="2601"/>
      <c r="AF13" s="2601"/>
      <c r="AG13" s="2601"/>
      <c r="AH13" s="2601"/>
      <c r="AI13" s="2601"/>
      <c r="AJ13" s="2601"/>
      <c r="AK13" s="2736"/>
      <c r="AL13" s="2736"/>
      <c r="AM13" s="2736"/>
      <c r="AN13" s="2736"/>
      <c r="AO13" s="2736"/>
      <c r="AP13" s="1228"/>
    </row>
    <row r="14" spans="1:42" x14ac:dyDescent="0.3">
      <c r="A14" s="1227"/>
      <c r="B14" s="2601"/>
      <c r="C14" s="2601"/>
      <c r="D14" s="2601"/>
      <c r="E14" s="2601"/>
      <c r="F14" s="2601"/>
      <c r="G14" s="2601"/>
      <c r="H14" s="2601"/>
      <c r="I14" s="2601"/>
      <c r="J14" s="2601"/>
      <c r="K14" s="4082"/>
      <c r="L14" s="4082"/>
      <c r="M14" s="4082"/>
      <c r="N14" s="4082"/>
      <c r="O14" s="4082"/>
      <c r="P14" s="4082"/>
      <c r="Q14" s="4082"/>
      <c r="R14" s="2720"/>
      <c r="S14" s="2720"/>
      <c r="T14" s="2720"/>
      <c r="U14" s="1109"/>
      <c r="V14" s="2719"/>
      <c r="W14" s="2719"/>
      <c r="X14" s="2719"/>
      <c r="Y14" s="2719"/>
      <c r="Z14" s="2719"/>
      <c r="AA14" s="2719"/>
      <c r="AB14" s="2720"/>
      <c r="AC14" s="2720"/>
      <c r="AD14" s="2720"/>
      <c r="AE14" s="2601"/>
      <c r="AF14" s="2601"/>
      <c r="AG14" s="2601"/>
      <c r="AH14" s="2601"/>
      <c r="AI14" s="2601"/>
      <c r="AJ14" s="2601"/>
      <c r="AK14" s="2736"/>
      <c r="AL14" s="2736"/>
      <c r="AM14" s="2736"/>
      <c r="AN14" s="2736"/>
      <c r="AO14" s="2736"/>
      <c r="AP14" s="1228"/>
    </row>
    <row r="15" spans="1:42" x14ac:dyDescent="0.3">
      <c r="A15" s="1227"/>
      <c r="B15" s="2601"/>
      <c r="C15" s="2601"/>
      <c r="D15" s="2601"/>
      <c r="E15" s="2601"/>
      <c r="F15" s="2601"/>
      <c r="G15" s="2601"/>
      <c r="H15" s="2601"/>
      <c r="I15" s="2601"/>
      <c r="J15" s="2601"/>
      <c r="K15" s="4082"/>
      <c r="L15" s="4082"/>
      <c r="M15" s="4082"/>
      <c r="N15" s="4082"/>
      <c r="O15" s="4082"/>
      <c r="P15" s="4082"/>
      <c r="Q15" s="4082"/>
      <c r="R15" s="2720"/>
      <c r="S15" s="2720"/>
      <c r="T15" s="2720"/>
      <c r="U15" s="1109"/>
      <c r="V15" s="2719"/>
      <c r="W15" s="2719"/>
      <c r="X15" s="2719"/>
      <c r="Y15" s="2719"/>
      <c r="Z15" s="2719"/>
      <c r="AA15" s="2719"/>
      <c r="AB15" s="2720"/>
      <c r="AC15" s="2720"/>
      <c r="AD15" s="2720"/>
      <c r="AE15" s="2601"/>
      <c r="AF15" s="2601"/>
      <c r="AG15" s="2601"/>
      <c r="AH15" s="2601"/>
      <c r="AI15" s="2601"/>
      <c r="AJ15" s="2601"/>
      <c r="AK15" s="2736"/>
      <c r="AL15" s="2736"/>
      <c r="AM15" s="2736"/>
      <c r="AN15" s="2736"/>
      <c r="AO15" s="2736"/>
      <c r="AP15" s="1228"/>
    </row>
    <row r="16" spans="1:42" x14ac:dyDescent="0.3">
      <c r="A16" s="1227"/>
      <c r="B16" s="2601"/>
      <c r="C16" s="2601"/>
      <c r="D16" s="2601"/>
      <c r="E16" s="2601"/>
      <c r="F16" s="2601"/>
      <c r="G16" s="2601"/>
      <c r="H16" s="2601"/>
      <c r="I16" s="2601"/>
      <c r="J16" s="2601"/>
      <c r="K16" s="2726"/>
      <c r="L16" s="2726"/>
      <c r="M16" s="2726"/>
      <c r="N16" s="2726"/>
      <c r="O16" s="2726"/>
      <c r="P16" s="2726"/>
      <c r="Q16" s="2726"/>
      <c r="R16" s="2720"/>
      <c r="S16" s="2720"/>
      <c r="T16" s="2720"/>
      <c r="U16" s="1109"/>
      <c r="V16" s="2719"/>
      <c r="W16" s="2719"/>
      <c r="X16" s="2719"/>
      <c r="Y16" s="2719"/>
      <c r="Z16" s="2719"/>
      <c r="AA16" s="2719"/>
      <c r="AB16" s="2720"/>
      <c r="AC16" s="2720"/>
      <c r="AD16" s="2720"/>
      <c r="AE16" s="2601"/>
      <c r="AF16" s="2601"/>
      <c r="AG16" s="2601"/>
      <c r="AH16" s="2601"/>
      <c r="AI16" s="2601"/>
      <c r="AJ16" s="2601"/>
      <c r="AK16" s="2736"/>
      <c r="AL16" s="2736"/>
      <c r="AM16" s="2736"/>
      <c r="AN16" s="2736"/>
      <c r="AO16" s="2736"/>
      <c r="AP16" s="1228"/>
    </row>
    <row r="17" spans="1:48" x14ac:dyDescent="0.3">
      <c r="A17" s="2737" t="s">
        <v>397</v>
      </c>
      <c r="B17" s="2738"/>
      <c r="C17" s="2738"/>
      <c r="D17" s="2738"/>
      <c r="E17" s="2738"/>
      <c r="F17" s="2738"/>
      <c r="G17" s="2738"/>
      <c r="H17" s="2738"/>
      <c r="I17" s="2738"/>
      <c r="J17" s="2738"/>
      <c r="K17" s="2738"/>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c r="AH17" s="2738"/>
      <c r="AI17" s="2738"/>
      <c r="AJ17" s="2738"/>
      <c r="AK17" s="2738"/>
      <c r="AL17" s="2738"/>
      <c r="AM17" s="2738"/>
      <c r="AN17" s="2738"/>
      <c r="AO17" s="2738"/>
      <c r="AP17" s="2739"/>
    </row>
    <row r="18" spans="1:48" x14ac:dyDescent="0.3">
      <c r="A18" s="1227"/>
      <c r="B18" s="2920" t="s">
        <v>402</v>
      </c>
      <c r="C18" s="2920"/>
      <c r="D18" s="2921">
        <f>'17. Dev. Narr.'!K149</f>
        <v>0</v>
      </c>
      <c r="E18" s="2921"/>
      <c r="F18" s="2921"/>
      <c r="G18" s="2921"/>
      <c r="H18" s="2921"/>
      <c r="I18" s="2921"/>
      <c r="J18" s="2921"/>
      <c r="K18" s="2719"/>
      <c r="L18" s="2719"/>
      <c r="M18" s="2719"/>
      <c r="N18" s="2719"/>
      <c r="O18" s="2719"/>
      <c r="P18" s="2719"/>
      <c r="Q18" s="2719"/>
      <c r="R18" s="2720"/>
      <c r="S18" s="2720"/>
      <c r="T18" s="2720"/>
      <c r="U18" s="1109"/>
      <c r="V18" s="2719"/>
      <c r="W18" s="2719"/>
      <c r="X18" s="2719"/>
      <c r="Y18" s="2719"/>
      <c r="Z18" s="2719"/>
      <c r="AA18" s="2719"/>
      <c r="AB18" s="2720"/>
      <c r="AC18" s="2720"/>
      <c r="AD18" s="2720"/>
      <c r="AE18" s="2601"/>
      <c r="AF18" s="2601"/>
      <c r="AG18" s="2601"/>
      <c r="AH18" s="2601"/>
      <c r="AI18" s="2601"/>
      <c r="AJ18" s="2601"/>
      <c r="AK18" s="2601"/>
      <c r="AL18" s="2601"/>
      <c r="AM18" s="2601"/>
      <c r="AN18" s="2601"/>
      <c r="AO18" s="2601"/>
      <c r="AP18" s="1225"/>
    </row>
    <row r="19" spans="1:48" x14ac:dyDescent="0.3">
      <c r="A19" s="1227"/>
      <c r="B19" s="2601"/>
      <c r="C19" s="2601"/>
      <c r="D19" s="2601"/>
      <c r="E19" s="2601"/>
      <c r="F19" s="2601"/>
      <c r="G19" s="2601"/>
      <c r="H19" s="2601"/>
      <c r="I19" s="2601"/>
      <c r="J19" s="2601"/>
      <c r="K19" s="2719"/>
      <c r="L19" s="2719"/>
      <c r="M19" s="2719"/>
      <c r="N19" s="2719"/>
      <c r="O19" s="2719"/>
      <c r="P19" s="2719"/>
      <c r="Q19" s="2719"/>
      <c r="R19" s="2720"/>
      <c r="S19" s="2720"/>
      <c r="T19" s="2720"/>
      <c r="U19" s="1109"/>
      <c r="V19" s="2719"/>
      <c r="W19" s="2719"/>
      <c r="X19" s="2719"/>
      <c r="Y19" s="2719"/>
      <c r="Z19" s="2719"/>
      <c r="AA19" s="2719"/>
      <c r="AB19" s="2720"/>
      <c r="AC19" s="2720"/>
      <c r="AD19" s="2720"/>
      <c r="AE19" s="2601"/>
      <c r="AF19" s="2601"/>
      <c r="AG19" s="2601"/>
      <c r="AH19" s="2601"/>
      <c r="AI19" s="2601"/>
      <c r="AJ19" s="2601"/>
      <c r="AK19" s="2601"/>
      <c r="AL19" s="2601"/>
      <c r="AM19" s="2601"/>
      <c r="AN19" s="2601"/>
      <c r="AO19" s="2601"/>
      <c r="AP19" s="1225"/>
    </row>
    <row r="20" spans="1:48" x14ac:dyDescent="0.3">
      <c r="A20" s="1227"/>
      <c r="B20" s="2601"/>
      <c r="C20" s="2601"/>
      <c r="D20" s="2601"/>
      <c r="E20" s="2601"/>
      <c r="F20" s="2601"/>
      <c r="G20" s="2601"/>
      <c r="H20" s="2601"/>
      <c r="I20" s="2601"/>
      <c r="J20" s="2601"/>
      <c r="K20" s="2719"/>
      <c r="L20" s="2719"/>
      <c r="M20" s="2719"/>
      <c r="N20" s="2719"/>
      <c r="O20" s="2719"/>
      <c r="P20" s="2719"/>
      <c r="Q20" s="2719"/>
      <c r="R20" s="2720"/>
      <c r="S20" s="2720"/>
      <c r="T20" s="2720"/>
      <c r="U20" s="1109"/>
      <c r="V20" s="2719"/>
      <c r="W20" s="2719"/>
      <c r="X20" s="2719"/>
      <c r="Y20" s="2719"/>
      <c r="Z20" s="2719"/>
      <c r="AA20" s="2719"/>
      <c r="AB20" s="2720"/>
      <c r="AC20" s="2720"/>
      <c r="AD20" s="2720"/>
      <c r="AE20" s="2601"/>
      <c r="AF20" s="2601"/>
      <c r="AG20" s="2601"/>
      <c r="AH20" s="2601"/>
      <c r="AI20" s="2601"/>
      <c r="AJ20" s="2601"/>
      <c r="AK20" s="2601"/>
      <c r="AL20" s="2601"/>
      <c r="AM20" s="2601"/>
      <c r="AN20" s="2601"/>
      <c r="AO20" s="2601"/>
      <c r="AP20" s="1225"/>
    </row>
    <row r="21" spans="1:48" x14ac:dyDescent="0.3">
      <c r="A21" s="2733" t="s">
        <v>399</v>
      </c>
      <c r="B21" s="2734"/>
      <c r="C21" s="2734"/>
      <c r="D21" s="2734"/>
      <c r="E21" s="2734"/>
      <c r="F21" s="2734"/>
      <c r="G21" s="2734"/>
      <c r="H21" s="2734"/>
      <c r="I21" s="2734"/>
      <c r="J21" s="2734"/>
      <c r="K21" s="2734"/>
      <c r="L21" s="2734"/>
      <c r="M21" s="2734"/>
      <c r="N21" s="2734"/>
      <c r="O21" s="2734"/>
      <c r="P21" s="2734"/>
      <c r="Q21" s="2734"/>
      <c r="R21" s="2734"/>
      <c r="S21" s="2734"/>
      <c r="T21" s="2734"/>
      <c r="U21" s="2734"/>
      <c r="V21" s="2734"/>
      <c r="W21" s="2734"/>
      <c r="X21" s="2734"/>
      <c r="Y21" s="2734"/>
      <c r="Z21" s="2734"/>
      <c r="AA21" s="2734"/>
      <c r="AB21" s="2734"/>
      <c r="AC21" s="2734"/>
      <c r="AD21" s="2734"/>
      <c r="AE21" s="2734"/>
      <c r="AF21" s="2734"/>
      <c r="AG21" s="2734"/>
      <c r="AH21" s="2734"/>
      <c r="AI21" s="2734"/>
      <c r="AJ21" s="2734"/>
      <c r="AK21" s="2734"/>
      <c r="AL21" s="2734"/>
      <c r="AM21" s="2734"/>
      <c r="AN21" s="2734"/>
      <c r="AO21" s="2734"/>
      <c r="AP21" s="2735"/>
    </row>
    <row r="22" spans="1:48" x14ac:dyDescent="0.3">
      <c r="A22" s="1227"/>
      <c r="B22" s="4083" t="s">
        <v>2338</v>
      </c>
      <c r="C22" s="4084"/>
      <c r="D22" s="4084"/>
      <c r="E22" s="4084"/>
      <c r="F22" s="4084"/>
      <c r="G22" s="4084"/>
      <c r="H22" s="4084"/>
      <c r="I22" s="4084"/>
      <c r="J22" s="4085"/>
      <c r="K22" s="2719"/>
      <c r="L22" s="2719"/>
      <c r="M22" s="2719"/>
      <c r="N22" s="2719"/>
      <c r="O22" s="2719"/>
      <c r="P22" s="2719"/>
      <c r="Q22" s="2719"/>
      <c r="R22" s="2720"/>
      <c r="S22" s="2720"/>
      <c r="T22" s="2720"/>
      <c r="U22" s="1109"/>
      <c r="V22" s="2719"/>
      <c r="W22" s="2719"/>
      <c r="X22" s="2719"/>
      <c r="Y22" s="2719"/>
      <c r="Z22" s="2719"/>
      <c r="AA22" s="2719"/>
      <c r="AB22" s="2720"/>
      <c r="AC22" s="2720"/>
      <c r="AD22" s="2720"/>
      <c r="AE22" s="2601"/>
      <c r="AF22" s="2601"/>
      <c r="AG22" s="2601"/>
      <c r="AH22" s="2601"/>
      <c r="AI22" s="2601"/>
      <c r="AJ22" s="2601"/>
      <c r="AK22" s="2736"/>
      <c r="AL22" s="2736"/>
      <c r="AM22" s="2736"/>
      <c r="AN22" s="2736"/>
      <c r="AO22" s="2736"/>
      <c r="AP22" s="1225"/>
    </row>
    <row r="23" spans="1:48" x14ac:dyDescent="0.3">
      <c r="A23" s="1227"/>
      <c r="B23" s="2601"/>
      <c r="C23" s="2601"/>
      <c r="D23" s="2601"/>
      <c r="E23" s="2601"/>
      <c r="F23" s="2601"/>
      <c r="G23" s="2601"/>
      <c r="H23" s="2601"/>
      <c r="I23" s="2601"/>
      <c r="J23" s="2601"/>
      <c r="K23" s="2719"/>
      <c r="L23" s="2719"/>
      <c r="M23" s="2719"/>
      <c r="N23" s="2719"/>
      <c r="O23" s="2719"/>
      <c r="P23" s="2719"/>
      <c r="Q23" s="2719"/>
      <c r="R23" s="2720"/>
      <c r="S23" s="2720"/>
      <c r="T23" s="2720"/>
      <c r="U23" s="1109"/>
      <c r="V23" s="2719"/>
      <c r="W23" s="2719"/>
      <c r="X23" s="2719"/>
      <c r="Y23" s="2719"/>
      <c r="Z23" s="2719"/>
      <c r="AA23" s="2719"/>
      <c r="AB23" s="2720"/>
      <c r="AC23" s="2720"/>
      <c r="AD23" s="2720"/>
      <c r="AE23" s="2601"/>
      <c r="AF23" s="2601"/>
      <c r="AG23" s="2601"/>
      <c r="AH23" s="2601"/>
      <c r="AI23" s="2601"/>
      <c r="AJ23" s="2601"/>
      <c r="AK23" s="2736"/>
      <c r="AL23" s="2736"/>
      <c r="AM23" s="2736"/>
      <c r="AN23" s="2736"/>
      <c r="AO23" s="2736"/>
      <c r="AP23" s="1225"/>
    </row>
    <row r="24" spans="1:48" x14ac:dyDescent="0.3">
      <c r="A24" s="1227"/>
      <c r="B24" s="2601"/>
      <c r="C24" s="2601"/>
      <c r="D24" s="2601"/>
      <c r="E24" s="2601"/>
      <c r="F24" s="2601"/>
      <c r="G24" s="2601"/>
      <c r="H24" s="2601"/>
      <c r="I24" s="2601"/>
      <c r="J24" s="2601"/>
      <c r="K24" s="2719"/>
      <c r="L24" s="2719"/>
      <c r="M24" s="2719"/>
      <c r="N24" s="2719"/>
      <c r="O24" s="2719"/>
      <c r="P24" s="2719"/>
      <c r="Q24" s="2719"/>
      <c r="R24" s="2720"/>
      <c r="S24" s="2720"/>
      <c r="T24" s="2720"/>
      <c r="U24" s="1109"/>
      <c r="V24" s="2719"/>
      <c r="W24" s="2719"/>
      <c r="X24" s="2719"/>
      <c r="Y24" s="2719"/>
      <c r="Z24" s="2719"/>
      <c r="AA24" s="2719"/>
      <c r="AB24" s="2720"/>
      <c r="AC24" s="2720"/>
      <c r="AD24" s="2720"/>
      <c r="AE24" s="2601"/>
      <c r="AF24" s="2601"/>
      <c r="AG24" s="2601"/>
      <c r="AH24" s="2601"/>
      <c r="AI24" s="2601"/>
      <c r="AJ24" s="2601"/>
      <c r="AK24" s="2736"/>
      <c r="AL24" s="2736"/>
      <c r="AM24" s="2736"/>
      <c r="AN24" s="2736"/>
      <c r="AO24" s="2736"/>
      <c r="AP24" s="1225"/>
    </row>
    <row r="25" spans="1:48" x14ac:dyDescent="0.3">
      <c r="A25" s="1227"/>
      <c r="B25" s="2601"/>
      <c r="C25" s="2601"/>
      <c r="D25" s="2601"/>
      <c r="E25" s="2601"/>
      <c r="F25" s="2601"/>
      <c r="G25" s="2601"/>
      <c r="H25" s="2601"/>
      <c r="I25" s="2601"/>
      <c r="J25" s="2601"/>
      <c r="K25" s="2719"/>
      <c r="L25" s="2719"/>
      <c r="M25" s="2719"/>
      <c r="N25" s="2719"/>
      <c r="O25" s="2719"/>
      <c r="P25" s="2719"/>
      <c r="Q25" s="2719"/>
      <c r="R25" s="2720"/>
      <c r="S25" s="2720"/>
      <c r="T25" s="2720"/>
      <c r="U25" s="1109"/>
      <c r="V25" s="2719"/>
      <c r="W25" s="2719"/>
      <c r="X25" s="2719"/>
      <c r="Y25" s="2719"/>
      <c r="Z25" s="2719"/>
      <c r="AA25" s="2719"/>
      <c r="AB25" s="2720"/>
      <c r="AC25" s="2720"/>
      <c r="AD25" s="2720"/>
      <c r="AE25" s="2601"/>
      <c r="AF25" s="2601"/>
      <c r="AG25" s="2601"/>
      <c r="AH25" s="2601"/>
      <c r="AI25" s="2601"/>
      <c r="AJ25" s="2601"/>
      <c r="AK25" s="2736"/>
      <c r="AL25" s="2736"/>
      <c r="AM25" s="2736"/>
      <c r="AN25" s="2736"/>
      <c r="AO25" s="2736"/>
      <c r="AP25" s="1225"/>
    </row>
    <row r="26" spans="1:48" x14ac:dyDescent="0.3">
      <c r="A26" s="2733" t="s">
        <v>404</v>
      </c>
      <c r="B26" s="2734"/>
      <c r="C26" s="2734"/>
      <c r="D26" s="2734"/>
      <c r="E26" s="2734"/>
      <c r="F26" s="2734"/>
      <c r="G26" s="2734"/>
      <c r="H26" s="2734"/>
      <c r="I26" s="2734"/>
      <c r="J26" s="2734"/>
      <c r="K26" s="2734"/>
      <c r="L26" s="2734"/>
      <c r="M26" s="2734"/>
      <c r="N26" s="2734"/>
      <c r="O26" s="2734"/>
      <c r="P26" s="2734"/>
      <c r="Q26" s="2734"/>
      <c r="R26" s="2734"/>
      <c r="S26" s="2734"/>
      <c r="T26" s="2734"/>
      <c r="U26" s="2734"/>
      <c r="V26" s="2734"/>
      <c r="W26" s="2734"/>
      <c r="X26" s="2734"/>
      <c r="Y26" s="2734"/>
      <c r="Z26" s="2734"/>
      <c r="AA26" s="2734"/>
      <c r="AB26" s="2734"/>
      <c r="AC26" s="2734"/>
      <c r="AD26" s="2734"/>
      <c r="AE26" s="2734"/>
      <c r="AF26" s="2734"/>
      <c r="AG26" s="2734"/>
      <c r="AH26" s="2734"/>
      <c r="AI26" s="2734"/>
      <c r="AJ26" s="2734"/>
      <c r="AK26" s="2734"/>
      <c r="AL26" s="2734"/>
      <c r="AM26" s="2734"/>
      <c r="AN26" s="2734"/>
      <c r="AO26" s="2734"/>
      <c r="AP26" s="2735"/>
    </row>
    <row r="27" spans="1:48" x14ac:dyDescent="0.3">
      <c r="A27" s="1227"/>
      <c r="B27" s="2601"/>
      <c r="C27" s="2601"/>
      <c r="D27" s="2601"/>
      <c r="E27" s="2601"/>
      <c r="F27" s="2601"/>
      <c r="G27" s="2601"/>
      <c r="H27" s="2601"/>
      <c r="I27" s="2601"/>
      <c r="J27" s="2601"/>
      <c r="K27" s="2719"/>
      <c r="L27" s="2719"/>
      <c r="M27" s="2719"/>
      <c r="N27" s="2719"/>
      <c r="O27" s="2719"/>
      <c r="P27" s="2719"/>
      <c r="Q27" s="2719"/>
      <c r="R27" s="2720"/>
      <c r="S27" s="2720"/>
      <c r="T27" s="2720"/>
      <c r="U27" s="1109"/>
      <c r="V27" s="2719"/>
      <c r="W27" s="2719"/>
      <c r="X27" s="2719"/>
      <c r="Y27" s="2719"/>
      <c r="Z27" s="2719"/>
      <c r="AA27" s="2719"/>
      <c r="AB27" s="2720"/>
      <c r="AC27" s="2720"/>
      <c r="AD27" s="2720"/>
      <c r="AE27" s="2601"/>
      <c r="AF27" s="2601"/>
      <c r="AG27" s="2601"/>
      <c r="AH27" s="2601"/>
      <c r="AI27" s="2601"/>
      <c r="AJ27" s="2601"/>
      <c r="AK27" s="2736"/>
      <c r="AL27" s="2736"/>
      <c r="AM27" s="2736"/>
      <c r="AN27" s="2736"/>
      <c r="AO27" s="2736"/>
      <c r="AP27" s="1225"/>
    </row>
    <row r="28" spans="1:48" x14ac:dyDescent="0.3">
      <c r="A28" s="1227"/>
      <c r="B28" s="2601"/>
      <c r="C28" s="2601"/>
      <c r="D28" s="2601"/>
      <c r="E28" s="2601"/>
      <c r="F28" s="2601"/>
      <c r="G28" s="2601"/>
      <c r="H28" s="2601"/>
      <c r="I28" s="2601"/>
      <c r="J28" s="2601"/>
      <c r="K28" s="2719"/>
      <c r="L28" s="2719"/>
      <c r="M28" s="2719"/>
      <c r="N28" s="2719"/>
      <c r="O28" s="2719"/>
      <c r="P28" s="2719"/>
      <c r="Q28" s="2719"/>
      <c r="R28" s="2720"/>
      <c r="S28" s="2720"/>
      <c r="T28" s="2720"/>
      <c r="U28" s="1109"/>
      <c r="V28" s="2719"/>
      <c r="W28" s="2719"/>
      <c r="X28" s="2719"/>
      <c r="Y28" s="2719"/>
      <c r="Z28" s="2719"/>
      <c r="AA28" s="2719"/>
      <c r="AB28" s="2720"/>
      <c r="AC28" s="2720"/>
      <c r="AD28" s="2720"/>
      <c r="AE28" s="2601"/>
      <c r="AF28" s="2601"/>
      <c r="AG28" s="2601"/>
      <c r="AH28" s="2601"/>
      <c r="AI28" s="2601"/>
      <c r="AJ28" s="2601"/>
      <c r="AK28" s="2736"/>
      <c r="AL28" s="2736"/>
      <c r="AM28" s="2736"/>
      <c r="AN28" s="2736"/>
      <c r="AO28" s="2736"/>
      <c r="AP28" s="1225"/>
    </row>
    <row r="29" spans="1:48" x14ac:dyDescent="0.3">
      <c r="A29" s="2733" t="s">
        <v>198</v>
      </c>
      <c r="B29" s="2734"/>
      <c r="C29" s="2734"/>
      <c r="D29" s="2734"/>
      <c r="E29" s="2734"/>
      <c r="F29" s="2734"/>
      <c r="G29" s="2734"/>
      <c r="H29" s="2734"/>
      <c r="I29" s="2734"/>
      <c r="J29" s="2734"/>
      <c r="K29" s="2734"/>
      <c r="L29" s="2734"/>
      <c r="M29" s="2734"/>
      <c r="N29" s="2734"/>
      <c r="O29" s="2734"/>
      <c r="P29" s="2734"/>
      <c r="Q29" s="2734"/>
      <c r="R29" s="2734"/>
      <c r="S29" s="2734"/>
      <c r="T29" s="2734"/>
      <c r="U29" s="2734"/>
      <c r="V29" s="2734"/>
      <c r="W29" s="2734"/>
      <c r="X29" s="2734"/>
      <c r="Y29" s="2734"/>
      <c r="Z29" s="2734"/>
      <c r="AA29" s="2734"/>
      <c r="AB29" s="2734"/>
      <c r="AC29" s="2734"/>
      <c r="AD29" s="2734"/>
      <c r="AE29" s="2734"/>
      <c r="AF29" s="2734"/>
      <c r="AG29" s="2734"/>
      <c r="AH29" s="2734"/>
      <c r="AI29" s="2734"/>
      <c r="AJ29" s="2734"/>
      <c r="AK29" s="2734"/>
      <c r="AL29" s="2734"/>
      <c r="AM29" s="2734"/>
      <c r="AN29" s="2734"/>
      <c r="AO29" s="2734"/>
      <c r="AP29" s="2735"/>
    </row>
    <row r="30" spans="1:48" x14ac:dyDescent="0.3">
      <c r="A30" s="1227"/>
      <c r="B30" s="2938" t="s">
        <v>1407</v>
      </c>
      <c r="C30" s="2939"/>
      <c r="D30" s="2939"/>
      <c r="E30" s="2939"/>
      <c r="F30" s="2939"/>
      <c r="G30" s="2939"/>
      <c r="H30" s="2939"/>
      <c r="I30" s="2939"/>
      <c r="J30" s="2940"/>
      <c r="K30" s="2719"/>
      <c r="L30" s="2719"/>
      <c r="M30" s="2719"/>
      <c r="N30" s="2719"/>
      <c r="O30" s="2719"/>
      <c r="P30" s="2719"/>
      <c r="Q30" s="2719"/>
      <c r="R30" s="2720"/>
      <c r="S30" s="2720"/>
      <c r="T30" s="2720"/>
      <c r="U30" s="1109"/>
      <c r="V30" s="2719"/>
      <c r="W30" s="2719"/>
      <c r="X30" s="2719"/>
      <c r="Y30" s="2719"/>
      <c r="Z30" s="2719"/>
      <c r="AA30" s="2719"/>
      <c r="AB30" s="2720"/>
      <c r="AC30" s="2720"/>
      <c r="AD30" s="2720"/>
      <c r="AE30" s="2601"/>
      <c r="AF30" s="2601"/>
      <c r="AG30" s="2601"/>
      <c r="AH30" s="2601"/>
      <c r="AI30" s="2601"/>
      <c r="AJ30" s="2601"/>
      <c r="AK30" s="2601"/>
      <c r="AL30" s="2601"/>
      <c r="AM30" s="2601"/>
      <c r="AN30" s="2601"/>
      <c r="AO30" s="2601"/>
      <c r="AP30" s="1225"/>
      <c r="AV30" s="15"/>
    </row>
    <row r="31" spans="1:48" x14ac:dyDescent="0.3">
      <c r="A31" s="1227"/>
      <c r="B31" s="2601"/>
      <c r="C31" s="2601"/>
      <c r="D31" s="2601"/>
      <c r="E31" s="2601"/>
      <c r="F31" s="2601"/>
      <c r="G31" s="2601"/>
      <c r="H31" s="2601"/>
      <c r="I31" s="2601"/>
      <c r="J31" s="2601"/>
      <c r="K31" s="2719"/>
      <c r="L31" s="2719"/>
      <c r="M31" s="2719"/>
      <c r="N31" s="2719"/>
      <c r="O31" s="2719"/>
      <c r="P31" s="2719"/>
      <c r="Q31" s="2719"/>
      <c r="R31" s="2720"/>
      <c r="S31" s="2720"/>
      <c r="T31" s="2720"/>
      <c r="U31" s="1109"/>
      <c r="V31" s="2719"/>
      <c r="W31" s="2719"/>
      <c r="X31" s="2719"/>
      <c r="Y31" s="2719"/>
      <c r="Z31" s="2719"/>
      <c r="AA31" s="2719"/>
      <c r="AB31" s="2720"/>
      <c r="AC31" s="2720"/>
      <c r="AD31" s="2720"/>
      <c r="AE31" s="2601"/>
      <c r="AF31" s="2601"/>
      <c r="AG31" s="2601"/>
      <c r="AH31" s="2601"/>
      <c r="AI31" s="2601"/>
      <c r="AJ31" s="2601"/>
      <c r="AK31" s="2601"/>
      <c r="AL31" s="2601"/>
      <c r="AM31" s="2601"/>
      <c r="AN31" s="2601"/>
      <c r="AO31" s="2601"/>
      <c r="AP31" s="1225"/>
    </row>
    <row r="32" spans="1:48" x14ac:dyDescent="0.3">
      <c r="A32" s="1227"/>
      <c r="B32" s="2601"/>
      <c r="C32" s="2601"/>
      <c r="D32" s="2601"/>
      <c r="E32" s="2601"/>
      <c r="F32" s="2601"/>
      <c r="G32" s="2601"/>
      <c r="H32" s="2601"/>
      <c r="I32" s="2601"/>
      <c r="J32" s="2601"/>
      <c r="K32" s="2719"/>
      <c r="L32" s="2719"/>
      <c r="M32" s="2719"/>
      <c r="N32" s="2719"/>
      <c r="O32" s="2719"/>
      <c r="P32" s="2719"/>
      <c r="Q32" s="2719"/>
      <c r="R32" s="2720"/>
      <c r="S32" s="2720"/>
      <c r="T32" s="2720"/>
      <c r="U32" s="1109"/>
      <c r="V32" s="2719"/>
      <c r="W32" s="2719"/>
      <c r="X32" s="2719"/>
      <c r="Y32" s="2719"/>
      <c r="Z32" s="2719"/>
      <c r="AA32" s="2719"/>
      <c r="AB32" s="2720"/>
      <c r="AC32" s="2720"/>
      <c r="AD32" s="2720"/>
      <c r="AE32" s="2601"/>
      <c r="AF32" s="2601"/>
      <c r="AG32" s="2601"/>
      <c r="AH32" s="2601"/>
      <c r="AI32" s="2601"/>
      <c r="AJ32" s="2601"/>
      <c r="AK32" s="2601"/>
      <c r="AL32" s="2601"/>
      <c r="AM32" s="2601"/>
      <c r="AN32" s="2601"/>
      <c r="AO32" s="2601"/>
      <c r="AP32" s="1225"/>
    </row>
    <row r="33" spans="1:46" x14ac:dyDescent="0.3">
      <c r="A33" s="1227"/>
      <c r="B33" s="2601"/>
      <c r="C33" s="2601"/>
      <c r="D33" s="2601"/>
      <c r="E33" s="2601"/>
      <c r="F33" s="2601"/>
      <c r="G33" s="2601"/>
      <c r="H33" s="2601"/>
      <c r="I33" s="2601"/>
      <c r="J33" s="2601"/>
      <c r="K33" s="2719"/>
      <c r="L33" s="2719"/>
      <c r="M33" s="2719"/>
      <c r="N33" s="2719"/>
      <c r="O33" s="2719"/>
      <c r="P33" s="2719"/>
      <c r="Q33" s="2719"/>
      <c r="R33" s="2720"/>
      <c r="S33" s="2720"/>
      <c r="T33" s="2720"/>
      <c r="U33" s="1109"/>
      <c r="V33" s="2719"/>
      <c r="W33" s="2719"/>
      <c r="X33" s="2719"/>
      <c r="Y33" s="2719"/>
      <c r="Z33" s="2719"/>
      <c r="AA33" s="2719"/>
      <c r="AB33" s="2720"/>
      <c r="AC33" s="2720"/>
      <c r="AD33" s="2720"/>
      <c r="AE33" s="2601"/>
      <c r="AF33" s="2601"/>
      <c r="AG33" s="2601"/>
      <c r="AH33" s="2601"/>
      <c r="AI33" s="2601"/>
      <c r="AJ33" s="2601"/>
      <c r="AK33" s="2601"/>
      <c r="AL33" s="2601"/>
      <c r="AM33" s="2601"/>
      <c r="AN33" s="2601"/>
      <c r="AO33" s="2601"/>
      <c r="AP33" s="1225"/>
    </row>
    <row r="34" spans="1:46" x14ac:dyDescent="0.3">
      <c r="A34" s="2946" t="s">
        <v>400</v>
      </c>
      <c r="B34" s="2947"/>
      <c r="C34" s="2947"/>
      <c r="D34" s="2947"/>
      <c r="E34" s="2947"/>
      <c r="F34" s="2947"/>
      <c r="G34" s="2947"/>
      <c r="H34" s="2947"/>
      <c r="I34" s="2947"/>
      <c r="J34" s="2947"/>
      <c r="K34" s="2951">
        <f>SUM(K8:Q16,K18:Q20,K22:Q25,K27:Q28,K30:Q33)</f>
        <v>0</v>
      </c>
      <c r="L34" s="2951"/>
      <c r="M34" s="2951"/>
      <c r="N34" s="2951"/>
      <c r="O34" s="2951"/>
      <c r="P34" s="2951"/>
      <c r="Q34" s="2951"/>
      <c r="R34" s="2995"/>
      <c r="S34" s="2995"/>
      <c r="T34" s="2995"/>
      <c r="U34" s="1221"/>
      <c r="V34" s="2951">
        <f>SUM(V8:AA16,V18:AA20,V22:AA25,V27:AA28,V30:AA33)</f>
        <v>0</v>
      </c>
      <c r="W34" s="2951"/>
      <c r="X34" s="2951"/>
      <c r="Y34" s="2951"/>
      <c r="Z34" s="2951"/>
      <c r="AA34" s="2951"/>
      <c r="AB34" s="2995"/>
      <c r="AC34" s="2995"/>
      <c r="AD34" s="2995"/>
      <c r="AE34" s="2995"/>
      <c r="AF34" s="2995"/>
      <c r="AG34" s="2995"/>
      <c r="AH34" s="2995"/>
      <c r="AI34" s="2995"/>
      <c r="AJ34" s="2995"/>
      <c r="AK34" s="2995"/>
      <c r="AL34" s="2995"/>
      <c r="AM34" s="2995"/>
      <c r="AN34" s="2995"/>
      <c r="AO34" s="2995"/>
      <c r="AP34" s="1079"/>
    </row>
    <row r="35" spans="1:46" ht="15" thickBot="1" x14ac:dyDescent="0.35">
      <c r="A35" s="2952" t="s">
        <v>401</v>
      </c>
      <c r="B35" s="2953"/>
      <c r="C35" s="2953"/>
      <c r="D35" s="2953"/>
      <c r="E35" s="2953"/>
      <c r="F35" s="2953"/>
      <c r="G35" s="2953"/>
      <c r="H35" s="2953"/>
      <c r="I35" s="2953"/>
      <c r="J35" s="2953"/>
      <c r="K35" s="2996"/>
      <c r="L35" s="2996"/>
      <c r="M35" s="2996"/>
      <c r="N35" s="2996"/>
      <c r="O35" s="2996"/>
      <c r="P35" s="2996"/>
      <c r="Q35" s="2996"/>
      <c r="R35" s="2996"/>
      <c r="S35" s="2996"/>
      <c r="T35" s="2996"/>
      <c r="U35" s="1223"/>
      <c r="V35" s="4086">
        <f>'30. Development Cost Schedule'!C185</f>
        <v>0</v>
      </c>
      <c r="W35" s="4086"/>
      <c r="X35" s="4086"/>
      <c r="Y35" s="4086"/>
      <c r="Z35" s="4086"/>
      <c r="AA35" s="4086"/>
      <c r="AB35" s="2609"/>
      <c r="AC35" s="2609"/>
      <c r="AD35" s="2609"/>
      <c r="AE35" s="2609"/>
      <c r="AF35" s="2609"/>
      <c r="AG35" s="2609"/>
      <c r="AH35" s="2609"/>
      <c r="AI35" s="2609"/>
      <c r="AJ35" s="2609"/>
      <c r="AK35" s="2609"/>
      <c r="AL35" s="2609"/>
      <c r="AM35" s="2609"/>
      <c r="AN35" s="2609"/>
      <c r="AO35" s="2609"/>
      <c r="AP35" s="1080"/>
    </row>
    <row r="36" spans="1:46" ht="90" customHeight="1" thickBot="1" x14ac:dyDescent="0.35">
      <c r="A36" s="3018" t="s">
        <v>1671</v>
      </c>
      <c r="B36" s="3019"/>
      <c r="C36" s="3019"/>
      <c r="D36" s="3019"/>
      <c r="E36" s="3019"/>
      <c r="F36" s="3019"/>
      <c r="G36" s="3019"/>
      <c r="H36" s="3019"/>
      <c r="I36" s="3019"/>
      <c r="J36" s="3019"/>
      <c r="K36" s="3019"/>
      <c r="L36" s="3019"/>
      <c r="M36" s="3019"/>
      <c r="N36" s="3019"/>
      <c r="O36" s="3019"/>
      <c r="P36" s="3019"/>
      <c r="Q36" s="3019"/>
      <c r="R36" s="3019"/>
      <c r="S36" s="3019"/>
      <c r="T36" s="3019"/>
      <c r="U36" s="3019"/>
      <c r="V36" s="3019"/>
      <c r="W36" s="3019"/>
      <c r="X36" s="3019"/>
      <c r="Y36" s="3019"/>
      <c r="Z36" s="3019"/>
      <c r="AA36" s="3019"/>
      <c r="AB36" s="3019"/>
      <c r="AC36" s="3019"/>
      <c r="AD36" s="3019"/>
      <c r="AE36" s="3019"/>
      <c r="AF36" s="3019"/>
      <c r="AG36" s="3019"/>
      <c r="AH36" s="3019"/>
      <c r="AI36" s="3019"/>
      <c r="AJ36" s="3019"/>
      <c r="AK36" s="3019"/>
      <c r="AL36" s="3019"/>
      <c r="AM36" s="3019"/>
      <c r="AN36" s="3019"/>
      <c r="AO36" s="3019"/>
      <c r="AP36" s="3020"/>
    </row>
    <row r="37" spans="1:46" s="1265" customFormat="1" ht="48" customHeight="1" thickBot="1" x14ac:dyDescent="0.35">
      <c r="A37" s="2502" t="s">
        <v>1672</v>
      </c>
      <c r="B37" s="2503"/>
      <c r="C37" s="2503"/>
      <c r="D37" s="2503"/>
      <c r="E37" s="2503"/>
      <c r="F37" s="2503"/>
      <c r="G37" s="2503"/>
      <c r="H37" s="2503"/>
      <c r="I37" s="2503"/>
      <c r="J37" s="2503"/>
      <c r="K37" s="2503"/>
      <c r="L37" s="2503"/>
      <c r="M37" s="2503"/>
      <c r="N37" s="2503"/>
      <c r="O37" s="2503"/>
      <c r="P37" s="2503"/>
      <c r="Q37" s="2503"/>
      <c r="R37" s="2503"/>
      <c r="S37" s="2503"/>
      <c r="T37" s="2503"/>
      <c r="U37" s="2503"/>
      <c r="V37" s="2503"/>
      <c r="W37" s="2503"/>
      <c r="X37" s="2503"/>
      <c r="Y37" s="2503"/>
      <c r="Z37" s="2503"/>
      <c r="AA37" s="2503"/>
      <c r="AB37" s="2503"/>
      <c r="AC37" s="2503"/>
      <c r="AD37" s="2503"/>
      <c r="AE37" s="2503"/>
      <c r="AF37" s="2503"/>
      <c r="AG37" s="2503"/>
      <c r="AH37" s="2503"/>
      <c r="AI37" s="2503"/>
      <c r="AJ37" s="2503"/>
      <c r="AK37" s="2503"/>
      <c r="AL37" s="2503"/>
      <c r="AM37" s="2503"/>
      <c r="AN37" s="2503"/>
      <c r="AO37" s="2503"/>
      <c r="AP37" s="2504"/>
    </row>
    <row r="38" spans="1:46" x14ac:dyDescent="0.3">
      <c r="A38" s="2505"/>
      <c r="B38" s="2506"/>
      <c r="C38" s="2506"/>
      <c r="D38" s="2506"/>
      <c r="E38" s="2506"/>
      <c r="F38" s="2506"/>
      <c r="G38" s="2506"/>
      <c r="H38" s="2506"/>
      <c r="I38" s="2506"/>
      <c r="J38" s="2506"/>
      <c r="K38" s="2506"/>
      <c r="L38" s="2506"/>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6"/>
      <c r="AK38" s="2506"/>
      <c r="AL38" s="2506"/>
      <c r="AM38" s="2506"/>
      <c r="AN38" s="2506"/>
      <c r="AO38" s="2506"/>
      <c r="AP38" s="2507"/>
    </row>
    <row r="39" spans="1:46" x14ac:dyDescent="0.3">
      <c r="A39" s="2508"/>
      <c r="B39" s="2509"/>
      <c r="C39" s="2509"/>
      <c r="D39" s="2509"/>
      <c r="E39" s="2509"/>
      <c r="F39" s="2509"/>
      <c r="G39" s="2509"/>
      <c r="H39" s="2509"/>
      <c r="I39" s="2509"/>
      <c r="J39" s="2509"/>
      <c r="K39" s="2509"/>
      <c r="L39" s="2509"/>
      <c r="M39" s="2509"/>
      <c r="N39" s="2509"/>
      <c r="O39" s="2509"/>
      <c r="P39" s="2509"/>
      <c r="Q39" s="2509"/>
      <c r="R39" s="2509"/>
      <c r="S39" s="2509"/>
      <c r="T39" s="2509"/>
      <c r="U39" s="2509"/>
      <c r="V39" s="2509"/>
      <c r="W39" s="2509"/>
      <c r="X39" s="2509"/>
      <c r="Y39" s="2509"/>
      <c r="Z39" s="2509"/>
      <c r="AA39" s="2509"/>
      <c r="AB39" s="2509"/>
      <c r="AC39" s="2509"/>
      <c r="AD39" s="2509"/>
      <c r="AE39" s="2509"/>
      <c r="AF39" s="2509"/>
      <c r="AG39" s="2509"/>
      <c r="AH39" s="2509"/>
      <c r="AI39" s="2509"/>
      <c r="AJ39" s="2509"/>
      <c r="AK39" s="2509"/>
      <c r="AL39" s="2509"/>
      <c r="AM39" s="2509"/>
      <c r="AN39" s="2509"/>
      <c r="AO39" s="2509"/>
      <c r="AP39" s="2510"/>
    </row>
    <row r="40" spans="1:46" x14ac:dyDescent="0.3">
      <c r="A40" s="2508"/>
      <c r="B40" s="2509"/>
      <c r="C40" s="2509"/>
      <c r="D40" s="2509"/>
      <c r="E40" s="2509"/>
      <c r="F40" s="2509"/>
      <c r="G40" s="2509"/>
      <c r="H40" s="2509"/>
      <c r="I40" s="2509"/>
      <c r="J40" s="2509"/>
      <c r="K40" s="2509"/>
      <c r="L40" s="2509"/>
      <c r="M40" s="2509"/>
      <c r="N40" s="2509"/>
      <c r="O40" s="2509"/>
      <c r="P40" s="2509"/>
      <c r="Q40" s="2509"/>
      <c r="R40" s="2509"/>
      <c r="S40" s="2509"/>
      <c r="T40" s="2509"/>
      <c r="U40" s="2509"/>
      <c r="V40" s="2509"/>
      <c r="W40" s="2509"/>
      <c r="X40" s="2509"/>
      <c r="Y40" s="2509"/>
      <c r="Z40" s="2509"/>
      <c r="AA40" s="2509"/>
      <c r="AB40" s="2509"/>
      <c r="AC40" s="2509"/>
      <c r="AD40" s="2509"/>
      <c r="AE40" s="2509"/>
      <c r="AF40" s="2509"/>
      <c r="AG40" s="2509"/>
      <c r="AH40" s="2509"/>
      <c r="AI40" s="2509"/>
      <c r="AJ40" s="2509"/>
      <c r="AK40" s="2509"/>
      <c r="AL40" s="2509"/>
      <c r="AM40" s="2509"/>
      <c r="AN40" s="2509"/>
      <c r="AO40" s="2509"/>
      <c r="AP40" s="2510"/>
    </row>
    <row r="41" spans="1:46" x14ac:dyDescent="0.3">
      <c r="A41" s="2508"/>
      <c r="B41" s="2509"/>
      <c r="C41" s="2509"/>
      <c r="D41" s="2509"/>
      <c r="E41" s="2509"/>
      <c r="F41" s="2509"/>
      <c r="G41" s="2509"/>
      <c r="H41" s="2509"/>
      <c r="I41" s="2509"/>
      <c r="J41" s="2509"/>
      <c r="K41" s="2509"/>
      <c r="L41" s="2509"/>
      <c r="M41" s="2509"/>
      <c r="N41" s="2509"/>
      <c r="O41" s="2509"/>
      <c r="P41" s="2509"/>
      <c r="Q41" s="2509"/>
      <c r="R41" s="2509"/>
      <c r="S41" s="2509"/>
      <c r="T41" s="2509"/>
      <c r="U41" s="2509"/>
      <c r="V41" s="2509"/>
      <c r="W41" s="2509"/>
      <c r="X41" s="2509"/>
      <c r="Y41" s="2509"/>
      <c r="Z41" s="2509"/>
      <c r="AA41" s="2509"/>
      <c r="AB41" s="2509"/>
      <c r="AC41" s="2509"/>
      <c r="AD41" s="2509"/>
      <c r="AE41" s="2509"/>
      <c r="AF41" s="2509"/>
      <c r="AG41" s="2509"/>
      <c r="AH41" s="2509"/>
      <c r="AI41" s="2509"/>
      <c r="AJ41" s="2509"/>
      <c r="AK41" s="2509"/>
      <c r="AL41" s="2509"/>
      <c r="AM41" s="2509"/>
      <c r="AN41" s="2509"/>
      <c r="AO41" s="2509"/>
      <c r="AP41" s="2510"/>
      <c r="AT41" s="1953"/>
    </row>
    <row r="42" spans="1:46" x14ac:dyDescent="0.3">
      <c r="A42" s="2508"/>
      <c r="B42" s="2509"/>
      <c r="C42" s="2509"/>
      <c r="D42" s="2509"/>
      <c r="E42" s="2509"/>
      <c r="F42" s="2509"/>
      <c r="G42" s="2509"/>
      <c r="H42" s="2509"/>
      <c r="I42" s="2509"/>
      <c r="J42" s="2509"/>
      <c r="K42" s="2509"/>
      <c r="L42" s="2509"/>
      <c r="M42" s="2509"/>
      <c r="N42" s="2509"/>
      <c r="O42" s="2509"/>
      <c r="P42" s="2509"/>
      <c r="Q42" s="2509"/>
      <c r="R42" s="2509"/>
      <c r="S42" s="2509"/>
      <c r="T42" s="2509"/>
      <c r="U42" s="2509"/>
      <c r="V42" s="2509"/>
      <c r="W42" s="2509"/>
      <c r="X42" s="2509"/>
      <c r="Y42" s="2509"/>
      <c r="Z42" s="2509"/>
      <c r="AA42" s="2509"/>
      <c r="AB42" s="2509"/>
      <c r="AC42" s="2509"/>
      <c r="AD42" s="2509"/>
      <c r="AE42" s="2509"/>
      <c r="AF42" s="2509"/>
      <c r="AG42" s="2509"/>
      <c r="AH42" s="2509"/>
      <c r="AI42" s="2509"/>
      <c r="AJ42" s="2509"/>
      <c r="AK42" s="2509"/>
      <c r="AL42" s="2509"/>
      <c r="AM42" s="2509"/>
      <c r="AN42" s="2509"/>
      <c r="AO42" s="2509"/>
      <c r="AP42" s="2510"/>
    </row>
    <row r="43" spans="1:46" ht="15" thickBot="1" x14ac:dyDescent="0.35">
      <c r="A43" s="2511"/>
      <c r="B43" s="2512"/>
      <c r="C43" s="2512"/>
      <c r="D43" s="2512"/>
      <c r="E43" s="2512"/>
      <c r="F43" s="2512"/>
      <c r="G43" s="2512"/>
      <c r="H43" s="2512"/>
      <c r="I43" s="2512"/>
      <c r="J43" s="2512"/>
      <c r="K43" s="2512"/>
      <c r="L43" s="2512"/>
      <c r="M43" s="2512"/>
      <c r="N43" s="2512"/>
      <c r="O43" s="2512"/>
      <c r="P43" s="2512"/>
      <c r="Q43" s="2512"/>
      <c r="R43" s="2512"/>
      <c r="S43" s="2512"/>
      <c r="T43" s="2512"/>
      <c r="U43" s="2512"/>
      <c r="V43" s="2512"/>
      <c r="W43" s="2512"/>
      <c r="X43" s="2512"/>
      <c r="Y43" s="2512"/>
      <c r="Z43" s="2512"/>
      <c r="AA43" s="2512"/>
      <c r="AB43" s="2512"/>
      <c r="AC43" s="2512"/>
      <c r="AD43" s="2512"/>
      <c r="AE43" s="2512"/>
      <c r="AF43" s="2512"/>
      <c r="AG43" s="2512"/>
      <c r="AH43" s="2512"/>
      <c r="AI43" s="2512"/>
      <c r="AJ43" s="2512"/>
      <c r="AK43" s="2512"/>
      <c r="AL43" s="2512"/>
      <c r="AM43" s="2512"/>
      <c r="AN43" s="2512"/>
      <c r="AO43" s="2512"/>
      <c r="AP43" s="2513"/>
    </row>
    <row r="44" spans="1:46" s="1265" customFormat="1" ht="20.25" customHeight="1" x14ac:dyDescent="0.3">
      <c r="A44" s="2517" t="s">
        <v>2385</v>
      </c>
      <c r="B44" s="2518"/>
      <c r="C44" s="2518"/>
      <c r="D44" s="2518"/>
      <c r="E44" s="2518"/>
      <c r="F44" s="2518"/>
      <c r="G44" s="2518"/>
      <c r="H44" s="2518"/>
      <c r="I44" s="2518"/>
      <c r="J44" s="2518"/>
      <c r="K44" s="2518"/>
      <c r="L44" s="2518"/>
      <c r="M44" s="2518"/>
      <c r="N44" s="2518"/>
      <c r="O44" s="2518"/>
      <c r="P44" s="2518"/>
      <c r="Q44" s="2518"/>
      <c r="R44" s="2518"/>
      <c r="S44" s="2518"/>
      <c r="T44" s="2518"/>
      <c r="U44" s="2518"/>
      <c r="V44" s="2518"/>
      <c r="W44" s="2518"/>
      <c r="X44" s="2518"/>
      <c r="Y44" s="2518"/>
      <c r="Z44" s="2518"/>
      <c r="AA44" s="2518"/>
      <c r="AB44" s="2518"/>
      <c r="AC44" s="2518"/>
      <c r="AD44" s="2518"/>
      <c r="AE44" s="2518"/>
      <c r="AF44" s="2518"/>
      <c r="AG44" s="2518"/>
      <c r="AH44" s="2518"/>
      <c r="AI44" s="2518"/>
      <c r="AJ44" s="2518"/>
      <c r="AK44" s="2518"/>
      <c r="AL44" s="2518"/>
      <c r="AM44" s="2518"/>
      <c r="AN44" s="2518"/>
      <c r="AO44" s="2518"/>
      <c r="AP44" s="2519"/>
    </row>
    <row r="45" spans="1:46" s="1954" customFormat="1" ht="12.75" customHeight="1" thickBot="1" x14ac:dyDescent="0.35">
      <c r="A45" s="4088"/>
      <c r="B45" s="4089"/>
      <c r="C45" s="4089"/>
      <c r="D45" s="4089"/>
      <c r="E45" s="4089"/>
      <c r="F45" s="4089"/>
      <c r="G45" s="4089"/>
      <c r="H45" s="4089"/>
      <c r="I45" s="4089"/>
      <c r="J45" s="4089"/>
      <c r="K45" s="4089"/>
      <c r="L45" s="4089"/>
      <c r="M45" s="4089"/>
      <c r="N45" s="4089"/>
      <c r="O45" s="4089"/>
      <c r="P45" s="4089"/>
      <c r="Q45" s="4089"/>
      <c r="R45" s="4089"/>
      <c r="S45" s="4089"/>
      <c r="T45" s="4089"/>
      <c r="U45" s="4089"/>
      <c r="V45" s="4089"/>
      <c r="W45" s="4089"/>
      <c r="X45" s="4089"/>
      <c r="Y45" s="4089"/>
      <c r="Z45" s="4089"/>
      <c r="AA45" s="4089"/>
      <c r="AB45" s="4089"/>
      <c r="AC45" s="4089"/>
      <c r="AD45" s="4089"/>
      <c r="AE45" s="4089"/>
      <c r="AF45" s="4089"/>
      <c r="AG45" s="4089"/>
      <c r="AH45" s="4089"/>
      <c r="AI45" s="4089"/>
      <c r="AJ45" s="4089"/>
      <c r="AK45" s="4089"/>
      <c r="AL45" s="4089"/>
      <c r="AM45" s="4089"/>
      <c r="AN45" s="4089"/>
      <c r="AO45" s="4089"/>
      <c r="AP45" s="4090"/>
    </row>
    <row r="46" spans="1:46" x14ac:dyDescent="0.3">
      <c r="A46" s="4087"/>
      <c r="B46" s="2506"/>
      <c r="C46" s="2506"/>
      <c r="D46" s="2506"/>
      <c r="E46" s="2506"/>
      <c r="F46" s="2506"/>
      <c r="G46" s="2506"/>
      <c r="H46" s="2506"/>
      <c r="I46" s="2506"/>
      <c r="J46" s="2506"/>
      <c r="K46" s="2506"/>
      <c r="L46" s="2506"/>
      <c r="M46" s="2506"/>
      <c r="N46" s="2506"/>
      <c r="O46" s="2506"/>
      <c r="P46" s="2506"/>
      <c r="Q46" s="2506"/>
      <c r="R46" s="2506"/>
      <c r="S46" s="2506"/>
      <c r="T46" s="2506"/>
      <c r="U46" s="2506"/>
      <c r="V46" s="2506"/>
      <c r="W46" s="2506"/>
      <c r="X46" s="2506"/>
      <c r="Y46" s="2506"/>
      <c r="Z46" s="2506"/>
      <c r="AA46" s="2506"/>
      <c r="AB46" s="2506"/>
      <c r="AC46" s="2506"/>
      <c r="AD46" s="2506"/>
      <c r="AE46" s="2506"/>
      <c r="AF46" s="2506"/>
      <c r="AG46" s="2506"/>
      <c r="AH46" s="2506"/>
      <c r="AI46" s="2506"/>
      <c r="AJ46" s="2506"/>
      <c r="AK46" s="2506"/>
      <c r="AL46" s="2506"/>
      <c r="AM46" s="2506"/>
      <c r="AN46" s="2506"/>
      <c r="AO46" s="2506"/>
      <c r="AP46" s="2507"/>
    </row>
    <row r="47" spans="1:46" x14ac:dyDescent="0.3">
      <c r="A47" s="2508"/>
      <c r="B47" s="2509"/>
      <c r="C47" s="2509"/>
      <c r="D47" s="2509"/>
      <c r="E47" s="2509"/>
      <c r="F47" s="2509"/>
      <c r="G47" s="2509"/>
      <c r="H47" s="2509"/>
      <c r="I47" s="2509"/>
      <c r="J47" s="2509"/>
      <c r="K47" s="2509"/>
      <c r="L47" s="2509"/>
      <c r="M47" s="2509"/>
      <c r="N47" s="2509"/>
      <c r="O47" s="2509"/>
      <c r="P47" s="2509"/>
      <c r="Q47" s="2509"/>
      <c r="R47" s="2509"/>
      <c r="S47" s="2509"/>
      <c r="T47" s="2509"/>
      <c r="U47" s="2509"/>
      <c r="V47" s="2509"/>
      <c r="W47" s="2509"/>
      <c r="X47" s="2509"/>
      <c r="Y47" s="2509"/>
      <c r="Z47" s="2509"/>
      <c r="AA47" s="2509"/>
      <c r="AB47" s="2509"/>
      <c r="AC47" s="2509"/>
      <c r="AD47" s="2509"/>
      <c r="AE47" s="2509"/>
      <c r="AF47" s="2509"/>
      <c r="AG47" s="2509"/>
      <c r="AH47" s="2509"/>
      <c r="AI47" s="2509"/>
      <c r="AJ47" s="2509"/>
      <c r="AK47" s="2509"/>
      <c r="AL47" s="2509"/>
      <c r="AM47" s="2509"/>
      <c r="AN47" s="2509"/>
      <c r="AO47" s="2509"/>
      <c r="AP47" s="2510"/>
    </row>
    <row r="48" spans="1:46" x14ac:dyDescent="0.3">
      <c r="A48" s="2508"/>
      <c r="B48" s="2509"/>
      <c r="C48" s="2509"/>
      <c r="D48" s="2509"/>
      <c r="E48" s="2509"/>
      <c r="F48" s="2509"/>
      <c r="G48" s="2509"/>
      <c r="H48" s="2509"/>
      <c r="I48" s="2509"/>
      <c r="J48" s="2509"/>
      <c r="K48" s="2509"/>
      <c r="L48" s="2509"/>
      <c r="M48" s="2509"/>
      <c r="N48" s="2509"/>
      <c r="O48" s="2509"/>
      <c r="P48" s="2509"/>
      <c r="Q48" s="2509"/>
      <c r="R48" s="2509"/>
      <c r="S48" s="2509"/>
      <c r="T48" s="2509"/>
      <c r="U48" s="2509"/>
      <c r="V48" s="2509"/>
      <c r="W48" s="2509"/>
      <c r="X48" s="2509"/>
      <c r="Y48" s="2509"/>
      <c r="Z48" s="2509"/>
      <c r="AA48" s="2509"/>
      <c r="AB48" s="2509"/>
      <c r="AC48" s="2509"/>
      <c r="AD48" s="2509"/>
      <c r="AE48" s="2509"/>
      <c r="AF48" s="2509"/>
      <c r="AG48" s="2509"/>
      <c r="AH48" s="2509"/>
      <c r="AI48" s="2509"/>
      <c r="AJ48" s="2509"/>
      <c r="AK48" s="2509"/>
      <c r="AL48" s="2509"/>
      <c r="AM48" s="2509"/>
      <c r="AN48" s="2509"/>
      <c r="AO48" s="2509"/>
      <c r="AP48" s="2510"/>
    </row>
    <row r="49" spans="1:42" ht="15" customHeight="1" x14ac:dyDescent="0.3">
      <c r="A49" s="2508"/>
      <c r="B49" s="2509"/>
      <c r="C49" s="2509"/>
      <c r="D49" s="2509"/>
      <c r="E49" s="2509"/>
      <c r="F49" s="2509"/>
      <c r="G49" s="2509"/>
      <c r="H49" s="2509"/>
      <c r="I49" s="2509"/>
      <c r="J49" s="2509"/>
      <c r="K49" s="2509"/>
      <c r="L49" s="2509"/>
      <c r="M49" s="2509"/>
      <c r="N49" s="2509"/>
      <c r="O49" s="2509"/>
      <c r="P49" s="2509"/>
      <c r="Q49" s="2509"/>
      <c r="R49" s="2509"/>
      <c r="S49" s="2509"/>
      <c r="T49" s="2509"/>
      <c r="U49" s="2509"/>
      <c r="V49" s="2509"/>
      <c r="W49" s="2509"/>
      <c r="X49" s="2509"/>
      <c r="Y49" s="2509"/>
      <c r="Z49" s="2509"/>
      <c r="AA49" s="2509"/>
      <c r="AB49" s="2509"/>
      <c r="AC49" s="2509"/>
      <c r="AD49" s="2509"/>
      <c r="AE49" s="2509"/>
      <c r="AF49" s="2509"/>
      <c r="AG49" s="2509"/>
      <c r="AH49" s="2509"/>
      <c r="AI49" s="2509"/>
      <c r="AJ49" s="2509"/>
      <c r="AK49" s="2509"/>
      <c r="AL49" s="2509"/>
      <c r="AM49" s="2509"/>
      <c r="AN49" s="2509"/>
      <c r="AO49" s="2509"/>
      <c r="AP49" s="2510"/>
    </row>
    <row r="50" spans="1:42" x14ac:dyDescent="0.3">
      <c r="A50" s="2508"/>
      <c r="B50" s="2509"/>
      <c r="C50" s="2509"/>
      <c r="D50" s="2509"/>
      <c r="E50" s="2509"/>
      <c r="F50" s="2509"/>
      <c r="G50" s="2509"/>
      <c r="H50" s="2509"/>
      <c r="I50" s="2509"/>
      <c r="J50" s="2509"/>
      <c r="K50" s="2509"/>
      <c r="L50" s="2509"/>
      <c r="M50" s="2509"/>
      <c r="N50" s="2509"/>
      <c r="O50" s="2509"/>
      <c r="P50" s="2509"/>
      <c r="Q50" s="2509"/>
      <c r="R50" s="2509"/>
      <c r="S50" s="2509"/>
      <c r="T50" s="2509"/>
      <c r="U50" s="2509"/>
      <c r="V50" s="2509"/>
      <c r="W50" s="2509"/>
      <c r="X50" s="2509"/>
      <c r="Y50" s="2509"/>
      <c r="Z50" s="2509"/>
      <c r="AA50" s="2509"/>
      <c r="AB50" s="2509"/>
      <c r="AC50" s="2509"/>
      <c r="AD50" s="2509"/>
      <c r="AE50" s="2509"/>
      <c r="AF50" s="2509"/>
      <c r="AG50" s="2509"/>
      <c r="AH50" s="2509"/>
      <c r="AI50" s="2509"/>
      <c r="AJ50" s="2509"/>
      <c r="AK50" s="2509"/>
      <c r="AL50" s="2509"/>
      <c r="AM50" s="2509"/>
      <c r="AN50" s="2509"/>
      <c r="AO50" s="2509"/>
      <c r="AP50" s="2510"/>
    </row>
    <row r="51" spans="1:42" ht="0.75" customHeight="1" thickBot="1" x14ac:dyDescent="0.35">
      <c r="A51" s="2511"/>
      <c r="B51" s="2512"/>
      <c r="C51" s="2512"/>
      <c r="D51" s="2512"/>
      <c r="E51" s="2512"/>
      <c r="F51" s="2512"/>
      <c r="G51" s="2512"/>
      <c r="H51" s="2512"/>
      <c r="I51" s="2512"/>
      <c r="J51" s="2512"/>
      <c r="K51" s="2512"/>
      <c r="L51" s="2512"/>
      <c r="M51" s="2512"/>
      <c r="N51" s="2512"/>
      <c r="O51" s="2512"/>
      <c r="P51" s="2512"/>
      <c r="Q51" s="2512"/>
      <c r="R51" s="2512"/>
      <c r="S51" s="2512"/>
      <c r="T51" s="2512"/>
      <c r="U51" s="2512"/>
      <c r="V51" s="2512"/>
      <c r="W51" s="2512"/>
      <c r="X51" s="2512"/>
      <c r="Y51" s="2512"/>
      <c r="Z51" s="2512"/>
      <c r="AA51" s="2512"/>
      <c r="AB51" s="2512"/>
      <c r="AC51" s="2512"/>
      <c r="AD51" s="2512"/>
      <c r="AE51" s="2512"/>
      <c r="AF51" s="2512"/>
      <c r="AG51" s="2512"/>
      <c r="AH51" s="2512"/>
      <c r="AI51" s="2512"/>
      <c r="AJ51" s="2512"/>
      <c r="AK51" s="2512"/>
      <c r="AL51" s="2512"/>
      <c r="AM51" s="2512"/>
      <c r="AN51" s="2512"/>
      <c r="AO51" s="2512"/>
      <c r="AP51" s="2513"/>
    </row>
    <row r="52" spans="1:42" x14ac:dyDescent="0.3">
      <c r="A52" s="2517" t="s">
        <v>2386</v>
      </c>
      <c r="B52" s="2518"/>
      <c r="C52" s="2518"/>
      <c r="D52" s="2518"/>
      <c r="E52" s="2518"/>
      <c r="F52" s="2518"/>
      <c r="G52" s="2518"/>
      <c r="H52" s="2518"/>
      <c r="I52" s="2518"/>
      <c r="J52" s="2518"/>
      <c r="K52" s="2518"/>
      <c r="L52" s="2518"/>
      <c r="M52" s="2518"/>
      <c r="N52" s="2518"/>
      <c r="O52" s="2518"/>
      <c r="P52" s="2518"/>
      <c r="Q52" s="2518"/>
      <c r="R52" s="2518"/>
      <c r="S52" s="2518"/>
      <c r="T52" s="2518"/>
      <c r="U52" s="2518"/>
      <c r="V52" s="2518"/>
      <c r="W52" s="2518"/>
      <c r="X52" s="2518"/>
      <c r="Y52" s="2518"/>
      <c r="Z52" s="2518"/>
      <c r="AA52" s="2518"/>
      <c r="AB52" s="2518"/>
      <c r="AC52" s="2518"/>
      <c r="AD52" s="2518"/>
      <c r="AE52" s="2518"/>
      <c r="AF52" s="2518"/>
      <c r="AG52" s="2518"/>
      <c r="AH52" s="2518"/>
      <c r="AI52" s="2518"/>
      <c r="AJ52" s="2518"/>
      <c r="AK52" s="2518"/>
      <c r="AL52" s="2518"/>
      <c r="AM52" s="2518"/>
      <c r="AN52" s="2518"/>
      <c r="AO52" s="2518"/>
      <c r="AP52" s="2519"/>
    </row>
    <row r="53" spans="1:42" s="1265" customFormat="1" ht="15" thickBot="1" x14ac:dyDescent="0.35">
      <c r="A53" s="4088"/>
      <c r="B53" s="4089"/>
      <c r="C53" s="4089"/>
      <c r="D53" s="4089"/>
      <c r="E53" s="4089"/>
      <c r="F53" s="4089"/>
      <c r="G53" s="4089"/>
      <c r="H53" s="4089"/>
      <c r="I53" s="4089"/>
      <c r="J53" s="4089"/>
      <c r="K53" s="4089"/>
      <c r="L53" s="4089"/>
      <c r="M53" s="4089"/>
      <c r="N53" s="4089"/>
      <c r="O53" s="4089"/>
      <c r="P53" s="4089"/>
      <c r="Q53" s="4089"/>
      <c r="R53" s="4089"/>
      <c r="S53" s="4089"/>
      <c r="T53" s="4089"/>
      <c r="U53" s="4089"/>
      <c r="V53" s="4089"/>
      <c r="W53" s="4089"/>
      <c r="X53" s="4089"/>
      <c r="Y53" s="4089"/>
      <c r="Z53" s="4089"/>
      <c r="AA53" s="4089"/>
      <c r="AB53" s="4089"/>
      <c r="AC53" s="4089"/>
      <c r="AD53" s="4089"/>
      <c r="AE53" s="4089"/>
      <c r="AF53" s="4089"/>
      <c r="AG53" s="4089"/>
      <c r="AH53" s="4089"/>
      <c r="AI53" s="4089"/>
      <c r="AJ53" s="4089"/>
      <c r="AK53" s="4089"/>
      <c r="AL53" s="4089"/>
      <c r="AM53" s="4089"/>
      <c r="AN53" s="4089"/>
      <c r="AO53" s="4089"/>
      <c r="AP53" s="4090"/>
    </row>
    <row r="54" spans="1:42" x14ac:dyDescent="0.3">
      <c r="A54" s="2505"/>
      <c r="B54" s="2506"/>
      <c r="C54" s="2506"/>
      <c r="D54" s="2506"/>
      <c r="E54" s="2506"/>
      <c r="F54" s="2506"/>
      <c r="G54" s="2506"/>
      <c r="H54" s="2506"/>
      <c r="I54" s="2506"/>
      <c r="J54" s="2506"/>
      <c r="K54" s="2506"/>
      <c r="L54" s="2506"/>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6"/>
      <c r="AK54" s="2506"/>
      <c r="AL54" s="2506"/>
      <c r="AM54" s="2506"/>
      <c r="AN54" s="2506"/>
      <c r="AO54" s="2506"/>
      <c r="AP54" s="2507"/>
    </row>
    <row r="55" spans="1:42" ht="15" customHeight="1" x14ac:dyDescent="0.3">
      <c r="A55" s="2508"/>
      <c r="B55" s="2509"/>
      <c r="C55" s="2509"/>
      <c r="D55" s="2509"/>
      <c r="E55" s="2509"/>
      <c r="F55" s="2509"/>
      <c r="G55" s="2509"/>
      <c r="H55" s="2509"/>
      <c r="I55" s="2509"/>
      <c r="J55" s="2509"/>
      <c r="K55" s="2509"/>
      <c r="L55" s="2509"/>
      <c r="M55" s="2509"/>
      <c r="N55" s="2509"/>
      <c r="O55" s="2509"/>
      <c r="P55" s="2509"/>
      <c r="Q55" s="2509"/>
      <c r="R55" s="2509"/>
      <c r="S55" s="2509"/>
      <c r="T55" s="2509"/>
      <c r="U55" s="2509"/>
      <c r="V55" s="2509"/>
      <c r="W55" s="2509"/>
      <c r="X55" s="2509"/>
      <c r="Y55" s="2509"/>
      <c r="Z55" s="2509"/>
      <c r="AA55" s="2509"/>
      <c r="AB55" s="2509"/>
      <c r="AC55" s="2509"/>
      <c r="AD55" s="2509"/>
      <c r="AE55" s="2509"/>
      <c r="AF55" s="2509"/>
      <c r="AG55" s="2509"/>
      <c r="AH55" s="2509"/>
      <c r="AI55" s="2509"/>
      <c r="AJ55" s="2509"/>
      <c r="AK55" s="2509"/>
      <c r="AL55" s="2509"/>
      <c r="AM55" s="2509"/>
      <c r="AN55" s="2509"/>
      <c r="AO55" s="2509"/>
      <c r="AP55" s="2510"/>
    </row>
    <row r="56" spans="1:42" x14ac:dyDescent="0.3">
      <c r="A56" s="2508"/>
      <c r="B56" s="2509"/>
      <c r="C56" s="2509"/>
      <c r="D56" s="2509"/>
      <c r="E56" s="2509"/>
      <c r="F56" s="2509"/>
      <c r="G56" s="2509"/>
      <c r="H56" s="2509"/>
      <c r="I56" s="2509"/>
      <c r="J56" s="2509"/>
      <c r="K56" s="2509"/>
      <c r="L56" s="2509"/>
      <c r="M56" s="2509"/>
      <c r="N56" s="2509"/>
      <c r="O56" s="2509"/>
      <c r="P56" s="2509"/>
      <c r="Q56" s="2509"/>
      <c r="R56" s="2509"/>
      <c r="S56" s="2509"/>
      <c r="T56" s="2509"/>
      <c r="U56" s="2509"/>
      <c r="V56" s="2509"/>
      <c r="W56" s="2509"/>
      <c r="X56" s="2509"/>
      <c r="Y56" s="2509"/>
      <c r="Z56" s="2509"/>
      <c r="AA56" s="2509"/>
      <c r="AB56" s="2509"/>
      <c r="AC56" s="2509"/>
      <c r="AD56" s="2509"/>
      <c r="AE56" s="2509"/>
      <c r="AF56" s="2509"/>
      <c r="AG56" s="2509"/>
      <c r="AH56" s="2509"/>
      <c r="AI56" s="2509"/>
      <c r="AJ56" s="2509"/>
      <c r="AK56" s="2509"/>
      <c r="AL56" s="2509"/>
      <c r="AM56" s="2509"/>
      <c r="AN56" s="2509"/>
      <c r="AO56" s="2509"/>
      <c r="AP56" s="2510"/>
    </row>
    <row r="57" spans="1:42" x14ac:dyDescent="0.3">
      <c r="A57" s="2508"/>
      <c r="B57" s="2509"/>
      <c r="C57" s="2509"/>
      <c r="D57" s="2509"/>
      <c r="E57" s="2509"/>
      <c r="F57" s="2509"/>
      <c r="G57" s="2509"/>
      <c r="H57" s="2509"/>
      <c r="I57" s="2509"/>
      <c r="J57" s="2509"/>
      <c r="K57" s="2509"/>
      <c r="L57" s="2509"/>
      <c r="M57" s="2509"/>
      <c r="N57" s="2509"/>
      <c r="O57" s="2509"/>
      <c r="P57" s="2509"/>
      <c r="Q57" s="2509"/>
      <c r="R57" s="2509"/>
      <c r="S57" s="2509"/>
      <c r="T57" s="2509"/>
      <c r="U57" s="2509"/>
      <c r="V57" s="2509"/>
      <c r="W57" s="2509"/>
      <c r="X57" s="2509"/>
      <c r="Y57" s="2509"/>
      <c r="Z57" s="2509"/>
      <c r="AA57" s="2509"/>
      <c r="AB57" s="2509"/>
      <c r="AC57" s="2509"/>
      <c r="AD57" s="2509"/>
      <c r="AE57" s="2509"/>
      <c r="AF57" s="2509"/>
      <c r="AG57" s="2509"/>
      <c r="AH57" s="2509"/>
      <c r="AI57" s="2509"/>
      <c r="AJ57" s="2509"/>
      <c r="AK57" s="2509"/>
      <c r="AL57" s="2509"/>
      <c r="AM57" s="2509"/>
      <c r="AN57" s="2509"/>
      <c r="AO57" s="2509"/>
      <c r="AP57" s="2510"/>
    </row>
    <row r="58" spans="1:42" ht="15" thickBot="1" x14ac:dyDescent="0.35">
      <c r="A58" s="2511"/>
      <c r="B58" s="2512"/>
      <c r="C58" s="2512"/>
      <c r="D58" s="2512"/>
      <c r="E58" s="2512"/>
      <c r="F58" s="2512"/>
      <c r="G58" s="2512"/>
      <c r="H58" s="2512"/>
      <c r="I58" s="2512"/>
      <c r="J58" s="2512"/>
      <c r="K58" s="2512"/>
      <c r="L58" s="2512"/>
      <c r="M58" s="2512"/>
      <c r="N58" s="2512"/>
      <c r="O58" s="2512"/>
      <c r="P58" s="2512"/>
      <c r="Q58" s="2512"/>
      <c r="R58" s="2512"/>
      <c r="S58" s="2512"/>
      <c r="T58" s="2512"/>
      <c r="U58" s="2512"/>
      <c r="V58" s="2512"/>
      <c r="W58" s="2512"/>
      <c r="X58" s="2512"/>
      <c r="Y58" s="2512"/>
      <c r="Z58" s="2512"/>
      <c r="AA58" s="2512"/>
      <c r="AB58" s="2512"/>
      <c r="AC58" s="2512"/>
      <c r="AD58" s="2512"/>
      <c r="AE58" s="2512"/>
      <c r="AF58" s="2512"/>
      <c r="AG58" s="2512"/>
      <c r="AH58" s="2512"/>
      <c r="AI58" s="2512"/>
      <c r="AJ58" s="2512"/>
      <c r="AK58" s="2512"/>
      <c r="AL58" s="2512"/>
      <c r="AM58" s="2512"/>
      <c r="AN58" s="2512"/>
      <c r="AO58" s="2512"/>
      <c r="AP58" s="2513"/>
    </row>
    <row r="59" spans="1:42" s="1265" customFormat="1" ht="15" customHeight="1" x14ac:dyDescent="0.3">
      <c r="A59" s="2520" t="s">
        <v>1411</v>
      </c>
      <c r="B59" s="2520"/>
      <c r="C59" s="2520"/>
      <c r="D59" s="2520"/>
      <c r="E59" s="2520"/>
      <c r="F59" s="2520"/>
      <c r="G59" s="2520"/>
      <c r="H59" s="2520"/>
      <c r="I59" s="2520"/>
      <c r="J59" s="2520"/>
      <c r="K59" s="2520"/>
      <c r="L59" s="2520"/>
      <c r="M59" s="2520"/>
      <c r="N59" s="2520"/>
      <c r="O59" s="2520"/>
      <c r="P59" s="2520"/>
      <c r="Q59" s="2520"/>
      <c r="R59" s="2520"/>
      <c r="S59" s="2520"/>
      <c r="T59" s="2520"/>
      <c r="U59" s="2520"/>
      <c r="V59" s="2520"/>
      <c r="W59" s="2520"/>
      <c r="X59" s="2520"/>
      <c r="Y59" s="2520"/>
      <c r="Z59" s="2520"/>
      <c r="AA59" s="2520"/>
      <c r="AB59" s="2520"/>
      <c r="AC59" s="2520"/>
      <c r="AD59" s="2520"/>
      <c r="AE59" s="2520"/>
      <c r="AF59" s="2520"/>
      <c r="AG59" s="2520"/>
      <c r="AH59" s="2520"/>
      <c r="AI59" s="2520"/>
      <c r="AJ59" s="2520"/>
      <c r="AK59" s="2520"/>
      <c r="AL59" s="2520"/>
      <c r="AM59" s="2520"/>
      <c r="AN59" s="2520"/>
      <c r="AO59" s="2520"/>
      <c r="AP59" s="2520"/>
    </row>
    <row r="60" spans="1:42" s="1265" customFormat="1" x14ac:dyDescent="0.3">
      <c r="A60" s="2521"/>
      <c r="B60" s="2521"/>
      <c r="C60" s="2521"/>
      <c r="D60" s="2521"/>
      <c r="E60" s="2521"/>
      <c r="F60" s="2521"/>
      <c r="G60" s="2521"/>
      <c r="H60" s="2521"/>
      <c r="I60" s="2521"/>
      <c r="J60" s="2521"/>
      <c r="K60" s="2521"/>
      <c r="L60" s="2521"/>
      <c r="M60" s="2521"/>
      <c r="N60" s="2521"/>
      <c r="O60" s="2521"/>
      <c r="P60" s="2521"/>
      <c r="Q60" s="2521"/>
      <c r="R60" s="2521"/>
      <c r="S60" s="2521"/>
      <c r="T60" s="2521"/>
      <c r="U60" s="2521"/>
      <c r="V60" s="2521"/>
      <c r="W60" s="2521"/>
      <c r="X60" s="2521"/>
      <c r="Y60" s="2521"/>
      <c r="Z60" s="2521"/>
      <c r="AA60" s="2521"/>
      <c r="AB60" s="2521"/>
      <c r="AC60" s="2521"/>
      <c r="AD60" s="2521"/>
      <c r="AE60" s="2521"/>
      <c r="AF60" s="2521"/>
      <c r="AG60" s="2521"/>
      <c r="AH60" s="2521"/>
      <c r="AI60" s="2521"/>
      <c r="AJ60" s="2521"/>
      <c r="AK60" s="2521"/>
      <c r="AL60" s="2521"/>
      <c r="AM60" s="2521"/>
      <c r="AN60" s="2521"/>
      <c r="AO60" s="2521"/>
      <c r="AP60" s="2521"/>
    </row>
    <row r="61" spans="1:42" s="1265" customFormat="1" x14ac:dyDescent="0.3">
      <c r="A61" s="1266"/>
      <c r="B61" s="1266"/>
      <c r="C61" s="1266"/>
      <c r="D61" s="1266"/>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row>
    <row r="62" spans="1:42" s="1265" customFormat="1" ht="15" customHeight="1" thickBot="1" x14ac:dyDescent="0.35">
      <c r="B62" s="1269"/>
      <c r="C62" s="1269"/>
      <c r="D62" s="1269"/>
      <c r="E62" s="1269"/>
      <c r="F62" s="1269"/>
      <c r="G62" s="1269"/>
      <c r="H62" s="1269"/>
      <c r="I62" s="1269"/>
      <c r="J62" s="1269"/>
      <c r="K62" s="1269"/>
      <c r="L62" s="1269"/>
      <c r="M62" s="1269"/>
      <c r="N62" s="1269"/>
      <c r="O62" s="1269"/>
      <c r="P62" s="1269"/>
      <c r="Q62" s="1268"/>
      <c r="R62" s="1268"/>
      <c r="S62" s="1268"/>
      <c r="T62" s="1268"/>
      <c r="U62" s="1268"/>
      <c r="V62" s="1268"/>
      <c r="W62" s="1268"/>
      <c r="X62" s="1268"/>
      <c r="Y62" s="1268"/>
      <c r="Z62" s="1268"/>
      <c r="AA62" s="1268"/>
      <c r="AB62" s="1268"/>
      <c r="AC62" s="1268"/>
      <c r="AD62" s="1268"/>
      <c r="AF62" s="1268"/>
      <c r="AG62" s="1268"/>
      <c r="AH62" s="1268"/>
      <c r="AI62" s="1268"/>
      <c r="AJ62" s="1268"/>
      <c r="AK62" s="1268"/>
      <c r="AN62" s="1268"/>
      <c r="AO62" s="1268"/>
      <c r="AP62" s="1268"/>
    </row>
    <row r="63" spans="1:42" s="1265" customFormat="1" ht="29.25" customHeight="1" x14ac:dyDescent="0.3">
      <c r="A63" s="2998" t="s">
        <v>145</v>
      </c>
      <c r="B63" s="2998"/>
      <c r="C63" s="2998"/>
      <c r="D63" s="2998"/>
      <c r="E63" s="2998"/>
      <c r="F63" s="2998"/>
      <c r="G63" s="2998"/>
      <c r="H63" s="2998"/>
      <c r="I63" s="2998"/>
      <c r="J63" s="2998"/>
      <c r="K63" s="2998"/>
      <c r="L63" s="2998"/>
      <c r="M63" s="2998"/>
      <c r="N63" s="2998"/>
      <c r="O63" s="2998"/>
      <c r="P63" s="1268"/>
      <c r="Q63" s="1502" t="s">
        <v>149</v>
      </c>
      <c r="R63" s="1270"/>
      <c r="S63" s="1273"/>
      <c r="T63" s="1270"/>
      <c r="U63" s="1270"/>
      <c r="V63" s="1270"/>
      <c r="W63" s="1270"/>
      <c r="X63" s="1270"/>
      <c r="Y63" s="1270"/>
      <c r="Z63" s="1270"/>
      <c r="AA63" s="1270"/>
      <c r="AB63" s="1270"/>
      <c r="AC63" s="1274"/>
      <c r="AD63" s="1270"/>
      <c r="AF63" s="1502" t="s">
        <v>150</v>
      </c>
      <c r="AG63" s="1272"/>
      <c r="AH63" s="1272"/>
      <c r="AI63" s="1272"/>
      <c r="AJ63" s="1272"/>
      <c r="AK63" s="1272"/>
      <c r="AL63" s="1272"/>
      <c r="AM63" s="1275"/>
      <c r="AN63" s="1275"/>
      <c r="AO63" s="1275"/>
      <c r="AP63" s="1275"/>
    </row>
    <row r="64" spans="1:42" s="1265" customFormat="1" ht="21" customHeight="1" thickBot="1" x14ac:dyDescent="0.35">
      <c r="A64" s="1276" t="s">
        <v>1409</v>
      </c>
      <c r="B64" s="1277"/>
      <c r="C64" s="2992"/>
      <c r="D64" s="2993"/>
      <c r="E64" s="338"/>
      <c r="F64" s="2994"/>
      <c r="G64" s="2994"/>
      <c r="H64" s="1264"/>
      <c r="I64" s="1278"/>
      <c r="J64" s="1278"/>
      <c r="K64" s="1278"/>
      <c r="L64" s="1278"/>
      <c r="M64" s="1278"/>
      <c r="N64" s="1278"/>
      <c r="O64" s="1278"/>
      <c r="P64" s="1268"/>
      <c r="Q64" s="1268"/>
      <c r="R64" s="1268"/>
      <c r="S64" s="1271"/>
      <c r="T64" s="1271"/>
      <c r="U64" s="1271"/>
      <c r="V64" s="1271"/>
      <c r="W64" s="1271"/>
      <c r="X64" s="1271"/>
      <c r="Y64" s="1271"/>
      <c r="Z64" s="1271"/>
      <c r="AA64" s="1271"/>
      <c r="AB64" s="1271"/>
      <c r="AC64" s="1271"/>
      <c r="AD64" s="1271"/>
      <c r="AE64" s="1268"/>
      <c r="AF64" s="1268"/>
      <c r="AG64" s="1268"/>
      <c r="AH64" s="1268"/>
      <c r="AI64" s="1268"/>
      <c r="AJ64" s="1268"/>
      <c r="AK64" s="1268"/>
      <c r="AL64" s="1268"/>
      <c r="AM64" s="1268"/>
      <c r="AN64" s="1268"/>
      <c r="AO64" s="1268"/>
      <c r="AP64" s="1268"/>
    </row>
    <row r="65" spans="1:42" s="1265" customFormat="1" ht="21" customHeight="1" thickBot="1" x14ac:dyDescent="0.35">
      <c r="A65" s="1276" t="s">
        <v>1408</v>
      </c>
      <c r="B65" s="1277"/>
      <c r="C65" s="2992"/>
      <c r="D65" s="2993"/>
      <c r="E65" s="338"/>
      <c r="F65" s="2994"/>
      <c r="G65" s="2994"/>
      <c r="H65" s="1264"/>
      <c r="I65" s="1278"/>
      <c r="J65" s="1278"/>
      <c r="K65" s="1278"/>
      <c r="L65" s="1278"/>
      <c r="M65" s="1278"/>
      <c r="N65" s="1278"/>
      <c r="O65" s="127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c r="AL65" s="1268"/>
      <c r="AM65" s="1268"/>
      <c r="AN65" s="1268"/>
      <c r="AO65" s="1268"/>
      <c r="AP65" s="1268"/>
    </row>
    <row r="66" spans="1:42" s="1265" customFormat="1" ht="9.75" customHeight="1" x14ac:dyDescent="0.3">
      <c r="A66" s="94"/>
      <c r="B66" s="3021"/>
      <c r="C66" s="3021"/>
      <c r="D66" s="3021"/>
      <c r="E66" s="1268"/>
      <c r="F66" s="1268"/>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row>
    <row r="67" spans="1:42" s="1265" customFormat="1" x14ac:dyDescent="0.3">
      <c r="A67" s="1459" t="s">
        <v>1563</v>
      </c>
      <c r="B67" s="1459"/>
      <c r="C67" s="1459"/>
      <c r="E67" s="1268"/>
      <c r="F67" s="1268"/>
      <c r="G67" s="2522"/>
      <c r="H67" s="2522"/>
      <c r="I67" s="2522"/>
      <c r="J67" s="2522"/>
      <c r="K67" s="2522"/>
      <c r="L67" s="2522"/>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c r="AL67" s="1268"/>
      <c r="AM67" s="1268"/>
      <c r="AN67" s="1268"/>
      <c r="AO67" s="1268"/>
      <c r="AP67" s="1268"/>
    </row>
    <row r="68" spans="1:42" customFormat="1" x14ac:dyDescent="0.3"/>
    <row r="70" spans="1:42" s="1265" customFormat="1" x14ac:dyDescent="0.3">
      <c r="B70" s="1268"/>
      <c r="C70" s="1268"/>
      <c r="D70" s="1268"/>
      <c r="E70" s="1268"/>
      <c r="F70" s="1268"/>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c r="AL70" s="1268"/>
      <c r="AM70" s="1268"/>
      <c r="AN70" s="1268"/>
      <c r="AO70" s="1268"/>
      <c r="AP70" s="1268"/>
    </row>
    <row r="71" spans="1:42" hidden="1" x14ac:dyDescent="0.3">
      <c r="B71" s="258" t="s">
        <v>407</v>
      </c>
    </row>
    <row r="72" spans="1:42" hidden="1" x14ac:dyDescent="0.3">
      <c r="B72" s="258" t="s">
        <v>408</v>
      </c>
    </row>
    <row r="73" spans="1:42" hidden="1" x14ac:dyDescent="0.3">
      <c r="B73" s="258" t="s">
        <v>409</v>
      </c>
    </row>
    <row r="74" spans="1:42" hidden="1" x14ac:dyDescent="0.3"/>
    <row r="75" spans="1:42" hidden="1" x14ac:dyDescent="0.3">
      <c r="B75" s="258" t="s">
        <v>410</v>
      </c>
    </row>
    <row r="76" spans="1:42" hidden="1" x14ac:dyDescent="0.3">
      <c r="B76" s="258" t="s">
        <v>416</v>
      </c>
    </row>
    <row r="77" spans="1:42" hidden="1" x14ac:dyDescent="0.3">
      <c r="B77" s="258" t="s">
        <v>417</v>
      </c>
    </row>
    <row r="78" spans="1:42" hidden="1" x14ac:dyDescent="0.3">
      <c r="B78" s="258" t="s">
        <v>998</v>
      </c>
    </row>
    <row r="79" spans="1:42" hidden="1" x14ac:dyDescent="0.3">
      <c r="B79" s="258" t="s">
        <v>405</v>
      </c>
    </row>
    <row r="80" spans="1:42" hidden="1" x14ac:dyDescent="0.3">
      <c r="B80" s="258" t="s">
        <v>406</v>
      </c>
    </row>
    <row r="81" spans="2:2" hidden="1" x14ac:dyDescent="0.3">
      <c r="B81" s="258" t="s">
        <v>411</v>
      </c>
    </row>
    <row r="82" spans="2:2" hidden="1" x14ac:dyDescent="0.3">
      <c r="B82" s="258" t="s">
        <v>412</v>
      </c>
    </row>
    <row r="83" spans="2:2" hidden="1" x14ac:dyDescent="0.3">
      <c r="B83" s="258" t="s">
        <v>413</v>
      </c>
    </row>
    <row r="84" spans="2:2" hidden="1" x14ac:dyDescent="0.3">
      <c r="B84" s="258" t="s">
        <v>414</v>
      </c>
    </row>
    <row r="85" spans="2:2" hidden="1" x14ac:dyDescent="0.3">
      <c r="B85" s="258" t="s">
        <v>415</v>
      </c>
    </row>
  </sheetData>
  <sheetProtection password="8E37" sheet="1" objects="1" scenarios="1"/>
  <mergeCells count="227">
    <mergeCell ref="G67:L67"/>
    <mergeCell ref="A36:AP36"/>
    <mergeCell ref="AK35:AO35"/>
    <mergeCell ref="A35:J35"/>
    <mergeCell ref="K35:T35"/>
    <mergeCell ref="V35:AA35"/>
    <mergeCell ref="AB35:AD35"/>
    <mergeCell ref="AE35:AH35"/>
    <mergeCell ref="AI35:AJ35"/>
    <mergeCell ref="A37:AP37"/>
    <mergeCell ref="A38:AP43"/>
    <mergeCell ref="B66:D66"/>
    <mergeCell ref="C65:D65"/>
    <mergeCell ref="F65:G65"/>
    <mergeCell ref="A59:AP60"/>
    <mergeCell ref="A63:O63"/>
    <mergeCell ref="C64:D64"/>
    <mergeCell ref="F64:G64"/>
    <mergeCell ref="A46:AP51"/>
    <mergeCell ref="A54:AP58"/>
    <mergeCell ref="A52:AP53"/>
    <mergeCell ref="A44:AP45"/>
    <mergeCell ref="B33:J33"/>
    <mergeCell ref="K33:Q33"/>
    <mergeCell ref="R33:T33"/>
    <mergeCell ref="V33:AA33"/>
    <mergeCell ref="AB33:AD33"/>
    <mergeCell ref="AE33:AH33"/>
    <mergeCell ref="AI33:AJ33"/>
    <mergeCell ref="AK33:AO33"/>
    <mergeCell ref="A34:J34"/>
    <mergeCell ref="K34:Q34"/>
    <mergeCell ref="R34:T34"/>
    <mergeCell ref="V34:AA34"/>
    <mergeCell ref="AB34:AD34"/>
    <mergeCell ref="AE34:AH34"/>
    <mergeCell ref="AI34:AJ34"/>
    <mergeCell ref="AK34:AO34"/>
    <mergeCell ref="B31:J31"/>
    <mergeCell ref="K31:Q31"/>
    <mergeCell ref="R31:T31"/>
    <mergeCell ref="V31:AA31"/>
    <mergeCell ref="AB31:AD31"/>
    <mergeCell ref="AE31:AH31"/>
    <mergeCell ref="AI31:AJ31"/>
    <mergeCell ref="AK31:AO31"/>
    <mergeCell ref="B32:J32"/>
    <mergeCell ref="K32:Q32"/>
    <mergeCell ref="R32:T32"/>
    <mergeCell ref="V32:AA32"/>
    <mergeCell ref="AB32:AD32"/>
    <mergeCell ref="AE32:AH32"/>
    <mergeCell ref="AI32:AJ32"/>
    <mergeCell ref="AK32:AO32"/>
    <mergeCell ref="A29:AP29"/>
    <mergeCell ref="B30:J30"/>
    <mergeCell ref="K30:Q30"/>
    <mergeCell ref="R30:T30"/>
    <mergeCell ref="V30:AA30"/>
    <mergeCell ref="AB30:AD30"/>
    <mergeCell ref="AE30:AH30"/>
    <mergeCell ref="AI30:AJ30"/>
    <mergeCell ref="AK30:AO30"/>
    <mergeCell ref="B27:J27"/>
    <mergeCell ref="K27:Q27"/>
    <mergeCell ref="R27:T27"/>
    <mergeCell ref="V27:AA27"/>
    <mergeCell ref="AB27:AD27"/>
    <mergeCell ref="AE27:AH27"/>
    <mergeCell ref="AI27:AJ27"/>
    <mergeCell ref="AK27:AO27"/>
    <mergeCell ref="B28:J28"/>
    <mergeCell ref="K28:Q28"/>
    <mergeCell ref="R28:T28"/>
    <mergeCell ref="V28:AA28"/>
    <mergeCell ref="AB28:AD28"/>
    <mergeCell ref="AE28:AH28"/>
    <mergeCell ref="AI28:AJ28"/>
    <mergeCell ref="AK28:AO28"/>
    <mergeCell ref="B25:J25"/>
    <mergeCell ref="K25:Q25"/>
    <mergeCell ref="R25:T25"/>
    <mergeCell ref="V25:AA25"/>
    <mergeCell ref="AB25:AD25"/>
    <mergeCell ref="AE25:AH25"/>
    <mergeCell ref="AI25:AJ25"/>
    <mergeCell ref="AK25:AO25"/>
    <mergeCell ref="A26:AP26"/>
    <mergeCell ref="B23:J23"/>
    <mergeCell ref="K23:Q23"/>
    <mergeCell ref="R23:T23"/>
    <mergeCell ref="V23:AA23"/>
    <mergeCell ref="AB23:AD23"/>
    <mergeCell ref="AE23:AH23"/>
    <mergeCell ref="AI23:AJ23"/>
    <mergeCell ref="AK23:AO23"/>
    <mergeCell ref="B24:J24"/>
    <mergeCell ref="K24:Q24"/>
    <mergeCell ref="R24:T24"/>
    <mergeCell ref="V24:AA24"/>
    <mergeCell ref="AB24:AD24"/>
    <mergeCell ref="AE24:AH24"/>
    <mergeCell ref="AI24:AJ24"/>
    <mergeCell ref="AK24:AO24"/>
    <mergeCell ref="A21:AP21"/>
    <mergeCell ref="B22:J22"/>
    <mergeCell ref="K22:Q22"/>
    <mergeCell ref="R22:T22"/>
    <mergeCell ref="V22:AA22"/>
    <mergeCell ref="AB22:AD22"/>
    <mergeCell ref="AE22:AH22"/>
    <mergeCell ref="AI22:AJ22"/>
    <mergeCell ref="AK22:AO22"/>
    <mergeCell ref="B19:J19"/>
    <mergeCell ref="K19:Q19"/>
    <mergeCell ref="R19:T19"/>
    <mergeCell ref="V19:AA19"/>
    <mergeCell ref="AB19:AD19"/>
    <mergeCell ref="AE19:AH19"/>
    <mergeCell ref="AI19:AJ19"/>
    <mergeCell ref="AK19:AO19"/>
    <mergeCell ref="B20:J20"/>
    <mergeCell ref="K20:Q20"/>
    <mergeCell ref="R20:T20"/>
    <mergeCell ref="V20:AA20"/>
    <mergeCell ref="AB20:AD20"/>
    <mergeCell ref="AE20:AH20"/>
    <mergeCell ref="AI20:AJ20"/>
    <mergeCell ref="AK20:AO20"/>
    <mergeCell ref="A17:AP17"/>
    <mergeCell ref="B18:C18"/>
    <mergeCell ref="D18:J18"/>
    <mergeCell ref="K18:Q18"/>
    <mergeCell ref="R18:T18"/>
    <mergeCell ref="V18:AA18"/>
    <mergeCell ref="AB18:AD18"/>
    <mergeCell ref="AE18:AH18"/>
    <mergeCell ref="AI18:AJ18"/>
    <mergeCell ref="AK18:AO18"/>
    <mergeCell ref="B15:J15"/>
    <mergeCell ref="K15:Q15"/>
    <mergeCell ref="R15:T15"/>
    <mergeCell ref="V15:AA15"/>
    <mergeCell ref="AB15:AD15"/>
    <mergeCell ref="AE15:AH15"/>
    <mergeCell ref="AI15:AJ15"/>
    <mergeCell ref="AK15:AO15"/>
    <mergeCell ref="B16:J16"/>
    <mergeCell ref="K16:Q16"/>
    <mergeCell ref="R16:T16"/>
    <mergeCell ref="V16:AA16"/>
    <mergeCell ref="AB16:AD16"/>
    <mergeCell ref="AE16:AH16"/>
    <mergeCell ref="AI16:AJ16"/>
    <mergeCell ref="AK16:AO16"/>
    <mergeCell ref="B13:J13"/>
    <mergeCell ref="K13:Q13"/>
    <mergeCell ref="R13:T13"/>
    <mergeCell ref="V13:AA13"/>
    <mergeCell ref="AB13:AD13"/>
    <mergeCell ref="AE13:AH13"/>
    <mergeCell ref="AI13:AJ13"/>
    <mergeCell ref="AK13:AO13"/>
    <mergeCell ref="B14:J14"/>
    <mergeCell ref="K14:Q14"/>
    <mergeCell ref="R14:T14"/>
    <mergeCell ref="V14:AA14"/>
    <mergeCell ref="AB14:AD14"/>
    <mergeCell ref="AE14:AH14"/>
    <mergeCell ref="AI14:AJ14"/>
    <mergeCell ref="AK14:AO14"/>
    <mergeCell ref="AI11:AJ11"/>
    <mergeCell ref="AK11:AO11"/>
    <mergeCell ref="B12:J12"/>
    <mergeCell ref="K12:Q12"/>
    <mergeCell ref="R12:T12"/>
    <mergeCell ref="V12:AA12"/>
    <mergeCell ref="AB12:AD12"/>
    <mergeCell ref="AE12:AH12"/>
    <mergeCell ref="AI12:AJ12"/>
    <mergeCell ref="AK12:AO12"/>
    <mergeCell ref="B11:J11"/>
    <mergeCell ref="K11:Q11"/>
    <mergeCell ref="R11:T11"/>
    <mergeCell ref="V11:AA11"/>
    <mergeCell ref="AB11:AD11"/>
    <mergeCell ref="AE11:AH11"/>
    <mergeCell ref="A1:AP2"/>
    <mergeCell ref="A3:AP4"/>
    <mergeCell ref="A5:A6"/>
    <mergeCell ref="B5:J6"/>
    <mergeCell ref="K5:T5"/>
    <mergeCell ref="U5:U6"/>
    <mergeCell ref="V5:AO5"/>
    <mergeCell ref="AP5:AP6"/>
    <mergeCell ref="K6:Q6"/>
    <mergeCell ref="R6:T6"/>
    <mergeCell ref="V6:AA6"/>
    <mergeCell ref="AB6:AD6"/>
    <mergeCell ref="AE6:AH6"/>
    <mergeCell ref="AI6:AJ6"/>
    <mergeCell ref="AK6:AO6"/>
    <mergeCell ref="B10:J10"/>
    <mergeCell ref="K10:Q10"/>
    <mergeCell ref="R10:T10"/>
    <mergeCell ref="V10:AA10"/>
    <mergeCell ref="AB10:AD10"/>
    <mergeCell ref="AE10:AH10"/>
    <mergeCell ref="AI10:AJ10"/>
    <mergeCell ref="AK10:AO10"/>
    <mergeCell ref="R9:T9"/>
    <mergeCell ref="V9:AA9"/>
    <mergeCell ref="AB9:AD9"/>
    <mergeCell ref="AE9:AH9"/>
    <mergeCell ref="AI9:AJ9"/>
    <mergeCell ref="B9:J9"/>
    <mergeCell ref="K9:Q9"/>
    <mergeCell ref="AK9:AO9"/>
    <mergeCell ref="A7:AP7"/>
    <mergeCell ref="B8:J8"/>
    <mergeCell ref="K8:Q8"/>
    <mergeCell ref="R8:T8"/>
    <mergeCell ref="V8:AA8"/>
    <mergeCell ref="AB8:AD8"/>
    <mergeCell ref="AE8:AH8"/>
    <mergeCell ref="AI8:AJ8"/>
    <mergeCell ref="AK8:AO8"/>
  </mergeCells>
  <dataValidations count="4">
    <dataValidation type="list" allowBlank="1" showInputMessage="1" showErrorMessage="1" sqref="B12:J16 B19:J20">
      <formula1>$B$74:$B$85</formula1>
    </dataValidation>
    <dataValidation allowBlank="1" showInputMessage="1" showErrorMessage="1" sqref="B30:J33 B28:J28"/>
    <dataValidation errorStyle="warning" allowBlank="1" showInputMessage="1" showErrorMessage="1" error="TOTAL SOURCES DOES NOT MATCH TOTAL USES (See Development Cost Schedule)" sqref="V35:AA35"/>
    <dataValidation type="list" allowBlank="1" showInputMessage="1" showErrorMessage="1" sqref="B23:J25">
      <formula1>$B$71:$B$73</formula1>
    </dataValidation>
  </dataValidations>
  <hyperlinks>
    <hyperlink ref="B8:J8" location="'17. Dev. Narr.'!K74" display="MF Direct Loan Const. to Perm. (Repayable)"/>
    <hyperlink ref="B18:C18" location="'17. Dev. Narr.'!C68" display="HTC"/>
    <hyperlink ref="B11:J11" location="'17. Dev. Narr.'!K79" display="Mortgage Revenue Bond"/>
    <hyperlink ref="B10:J10" location="'17. Dev. Narr.'!K76" display="Multifamily Direct Loan (Soft Repayable)"/>
    <hyperlink ref="B9:J9" location="'17. Dev. Narr.'!K75" display="MF Direct Loan Const. Only (Repayable)"/>
  </hyperlinks>
  <pageMargins left="0.3" right="0.25" top="0.25" bottom="0.25" header="0.3" footer="0.3"/>
  <pageSetup scale="95" orientation="landscape" r:id="rId1"/>
  <headerFooter>
    <oddFooter>&amp;R&amp;D</oddFooter>
  </headerFooter>
  <rowBreaks count="1" manualBreakCount="1">
    <brk id="35" max="41" man="1"/>
  </rowBreaks>
  <colBreaks count="1" manualBreakCount="1">
    <brk id="42" max="4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Q33"/>
  <sheetViews>
    <sheetView showGridLines="0" zoomScaleNormal="100" workbookViewId="0">
      <selection sqref="A1:Q3"/>
    </sheetView>
  </sheetViews>
  <sheetFormatPr defaultColWidth="5.6640625" defaultRowHeight="15.6" x14ac:dyDescent="0.3"/>
  <cols>
    <col min="1" max="17" width="4.88671875" style="60" customWidth="1"/>
    <col min="18" max="16384" width="5.6640625" style="60"/>
  </cols>
  <sheetData>
    <row r="1" spans="1:17" ht="19.5" customHeight="1" x14ac:dyDescent="0.3">
      <c r="A1" s="3450" t="s">
        <v>2600</v>
      </c>
      <c r="B1" s="3451"/>
      <c r="C1" s="3451"/>
      <c r="D1" s="3451"/>
      <c r="E1" s="3451"/>
      <c r="F1" s="3451"/>
      <c r="G1" s="3451"/>
      <c r="H1" s="3451"/>
      <c r="I1" s="3451"/>
      <c r="J1" s="3451"/>
      <c r="K1" s="3451"/>
      <c r="L1" s="3451"/>
      <c r="M1" s="3451"/>
      <c r="N1" s="3451"/>
      <c r="O1" s="3451"/>
      <c r="P1" s="3451"/>
      <c r="Q1" s="3452"/>
    </row>
    <row r="2" spans="1:17" ht="19.5" customHeight="1" x14ac:dyDescent="0.3">
      <c r="A2" s="4094"/>
      <c r="B2" s="4095"/>
      <c r="C2" s="4095"/>
      <c r="D2" s="4095"/>
      <c r="E2" s="4095"/>
      <c r="F2" s="4095"/>
      <c r="G2" s="4095"/>
      <c r="H2" s="4095"/>
      <c r="I2" s="4095"/>
      <c r="J2" s="4095"/>
      <c r="K2" s="4095"/>
      <c r="L2" s="4095"/>
      <c r="M2" s="4095"/>
      <c r="N2" s="4095"/>
      <c r="O2" s="4095"/>
      <c r="P2" s="4095"/>
      <c r="Q2" s="4096"/>
    </row>
    <row r="3" spans="1:17" ht="18.75" customHeight="1" thickBot="1" x14ac:dyDescent="0.35">
      <c r="A3" s="3453"/>
      <c r="B3" s="3454"/>
      <c r="C3" s="3454"/>
      <c r="D3" s="3454"/>
      <c r="E3" s="3454"/>
      <c r="F3" s="3454"/>
      <c r="G3" s="3454"/>
      <c r="H3" s="3454"/>
      <c r="I3" s="3454"/>
      <c r="J3" s="3454"/>
      <c r="K3" s="3454"/>
      <c r="L3" s="3454"/>
      <c r="M3" s="3454"/>
      <c r="N3" s="3454"/>
      <c r="O3" s="3454"/>
      <c r="P3" s="3454"/>
      <c r="Q3" s="3455"/>
    </row>
    <row r="4" spans="1:17" x14ac:dyDescent="0.3">
      <c r="A4" s="1826"/>
      <c r="B4" s="83"/>
      <c r="C4" s="1826"/>
      <c r="D4" s="1826"/>
      <c r="E4" s="1826"/>
      <c r="F4" s="1826"/>
      <c r="G4" s="1826"/>
      <c r="H4" s="1826"/>
      <c r="I4" s="1826"/>
      <c r="J4" s="1826"/>
      <c r="K4" s="1826"/>
      <c r="L4" s="1826"/>
      <c r="M4" s="1826"/>
      <c r="N4" s="1826"/>
      <c r="O4" s="1826"/>
      <c r="P4" s="1826"/>
    </row>
    <row r="5" spans="1:17" ht="15.75" customHeight="1" x14ac:dyDescent="0.3">
      <c r="A5" s="4097" t="s">
        <v>2594</v>
      </c>
      <c r="B5" s="4098"/>
      <c r="C5" s="4098"/>
      <c r="D5" s="4098"/>
      <c r="E5" s="4098"/>
      <c r="F5" s="4098"/>
      <c r="G5" s="4098"/>
      <c r="H5" s="4098"/>
      <c r="I5" s="4098"/>
      <c r="J5" s="4098"/>
      <c r="K5" s="4098"/>
      <c r="L5" s="4098"/>
      <c r="M5" s="4098"/>
      <c r="N5" s="4098"/>
      <c r="O5" s="4098"/>
      <c r="P5" s="4098"/>
    </row>
    <row r="6" spans="1:17" ht="15.75" customHeight="1" x14ac:dyDescent="0.3">
      <c r="A6" s="4101" t="s">
        <v>1369</v>
      </c>
      <c r="B6" s="2818"/>
      <c r="C6" s="2818"/>
      <c r="D6" s="2818"/>
      <c r="E6" s="2818"/>
      <c r="F6" s="2818"/>
      <c r="G6" s="2818"/>
      <c r="H6" s="2818"/>
      <c r="I6" s="2818"/>
      <c r="J6" s="2818"/>
      <c r="K6" s="2818"/>
      <c r="L6" s="2818"/>
      <c r="M6" s="2818"/>
      <c r="N6" s="2818"/>
      <c r="O6" s="2818"/>
      <c r="P6" s="2818"/>
      <c r="Q6" s="2818"/>
    </row>
    <row r="7" spans="1:17" ht="15.75" customHeight="1" x14ac:dyDescent="0.3">
      <c r="A7" s="2818"/>
      <c r="B7" s="2818"/>
      <c r="C7" s="2818"/>
      <c r="D7" s="2818"/>
      <c r="E7" s="2818"/>
      <c r="F7" s="2818"/>
      <c r="G7" s="2818"/>
      <c r="H7" s="2818"/>
      <c r="I7" s="2818"/>
      <c r="J7" s="2818"/>
      <c r="K7" s="2818"/>
      <c r="L7" s="2818"/>
      <c r="M7" s="2818"/>
      <c r="N7" s="2818"/>
      <c r="O7" s="2818"/>
      <c r="P7" s="2818"/>
      <c r="Q7" s="2818"/>
    </row>
    <row r="8" spans="1:17" x14ac:dyDescent="0.3">
      <c r="A8" s="2818"/>
      <c r="B8" s="2818"/>
      <c r="C8" s="2818"/>
      <c r="D8" s="2818"/>
      <c r="E8" s="2818"/>
      <c r="F8" s="2818"/>
      <c r="G8" s="2818"/>
      <c r="H8" s="2818"/>
      <c r="I8" s="2818"/>
      <c r="J8" s="2818"/>
      <c r="K8" s="2818"/>
      <c r="L8" s="2818"/>
      <c r="M8" s="2818"/>
      <c r="N8" s="2818"/>
      <c r="O8" s="2818"/>
      <c r="P8" s="2818"/>
      <c r="Q8" s="2818"/>
    </row>
    <row r="9" spans="1:17" ht="5.0999999999999996" customHeight="1" x14ac:dyDescent="0.3">
      <c r="A9" s="1827"/>
      <c r="B9" s="1828"/>
      <c r="C9" s="1828"/>
      <c r="D9" s="1828"/>
      <c r="E9" s="1828"/>
      <c r="F9" s="1828"/>
      <c r="G9" s="1828"/>
      <c r="H9" s="1828"/>
      <c r="I9" s="1828"/>
      <c r="J9" s="1828"/>
      <c r="K9" s="1828"/>
      <c r="L9" s="1828"/>
      <c r="M9" s="1828"/>
      <c r="N9" s="1828"/>
      <c r="O9" s="1828"/>
      <c r="P9" s="1828"/>
    </row>
    <row r="10" spans="1:17" ht="15.75" customHeight="1" x14ac:dyDescent="0.3">
      <c r="A10" s="1829" t="s">
        <v>620</v>
      </c>
      <c r="B10" s="4099" t="s">
        <v>2660</v>
      </c>
      <c r="C10" s="4099"/>
      <c r="D10" s="4099"/>
      <c r="E10" s="4099"/>
      <c r="F10" s="4099"/>
      <c r="G10" s="4099"/>
      <c r="H10" s="4099"/>
      <c r="I10" s="4099"/>
      <c r="J10" s="4099"/>
      <c r="K10" s="4099"/>
      <c r="L10" s="4099"/>
      <c r="M10" s="4099"/>
      <c r="N10" s="4099"/>
      <c r="O10" s="4099"/>
      <c r="P10" s="4099"/>
      <c r="Q10" s="4099"/>
    </row>
    <row r="11" spans="1:17" ht="15.75" customHeight="1" x14ac:dyDescent="0.3">
      <c r="A11" s="1829"/>
      <c r="B11" s="4099"/>
      <c r="C11" s="4099"/>
      <c r="D11" s="4099"/>
      <c r="E11" s="4099"/>
      <c r="F11" s="4099"/>
      <c r="G11" s="4099"/>
      <c r="H11" s="4099"/>
      <c r="I11" s="4099"/>
      <c r="J11" s="4099"/>
      <c r="K11" s="4099"/>
      <c r="L11" s="4099"/>
      <c r="M11" s="4099"/>
      <c r="N11" s="4099"/>
      <c r="O11" s="4099"/>
      <c r="P11" s="4099"/>
      <c r="Q11" s="4099"/>
    </row>
    <row r="12" spans="1:17" x14ac:dyDescent="0.3">
      <c r="A12" s="1829"/>
      <c r="B12" s="4100"/>
      <c r="C12" s="4100"/>
      <c r="D12" s="4100"/>
      <c r="E12" s="4100"/>
      <c r="F12" s="4100"/>
      <c r="G12" s="4100"/>
      <c r="H12" s="4100"/>
      <c r="I12" s="4100"/>
      <c r="J12" s="4100"/>
      <c r="K12" s="4100"/>
      <c r="L12" s="4100"/>
      <c r="M12" s="4100"/>
      <c r="N12" s="4100"/>
      <c r="O12" s="4100"/>
      <c r="P12" s="4100"/>
      <c r="Q12" s="4100"/>
    </row>
    <row r="13" spans="1:17" x14ac:dyDescent="0.3">
      <c r="A13" s="1829" t="s">
        <v>620</v>
      </c>
      <c r="B13" s="4103" t="s">
        <v>2595</v>
      </c>
      <c r="C13" s="4102"/>
      <c r="D13" s="4102"/>
      <c r="E13" s="4102"/>
      <c r="F13" s="4102"/>
      <c r="G13" s="4102"/>
      <c r="H13" s="4102"/>
      <c r="I13" s="4102"/>
      <c r="J13" s="4102"/>
      <c r="K13" s="4102"/>
      <c r="L13" s="4102"/>
      <c r="M13" s="4102"/>
      <c r="N13" s="4102"/>
      <c r="O13" s="4102"/>
      <c r="P13" s="4102"/>
      <c r="Q13" s="4102"/>
    </row>
    <row r="14" spans="1:17" ht="15.75" customHeight="1" x14ac:dyDescent="0.3">
      <c r="B14" s="4102"/>
      <c r="C14" s="4102"/>
      <c r="D14" s="4102"/>
      <c r="E14" s="4102"/>
      <c r="F14" s="4102"/>
      <c r="G14" s="4102"/>
      <c r="H14" s="4102"/>
      <c r="I14" s="4102"/>
      <c r="J14" s="4102"/>
      <c r="K14" s="4102"/>
      <c r="L14" s="4102"/>
      <c r="M14" s="4102"/>
      <c r="N14" s="4102"/>
      <c r="O14" s="4102"/>
      <c r="P14" s="4102"/>
      <c r="Q14" s="4102"/>
    </row>
    <row r="15" spans="1:17" ht="15.75" customHeight="1" x14ac:dyDescent="0.3">
      <c r="B15" s="4102"/>
      <c r="C15" s="4102"/>
      <c r="D15" s="4102"/>
      <c r="E15" s="4102"/>
      <c r="F15" s="4102"/>
      <c r="G15" s="4102"/>
      <c r="H15" s="4102"/>
      <c r="I15" s="4102"/>
      <c r="J15" s="4102"/>
      <c r="K15" s="4102"/>
      <c r="L15" s="4102"/>
      <c r="M15" s="4102"/>
      <c r="N15" s="4102"/>
      <c r="O15" s="4102"/>
      <c r="P15" s="4102"/>
      <c r="Q15" s="4102"/>
    </row>
    <row r="16" spans="1:17" x14ac:dyDescent="0.3">
      <c r="A16" s="1830"/>
      <c r="B16" s="4102"/>
      <c r="C16" s="4102"/>
      <c r="D16" s="4102"/>
      <c r="E16" s="4102"/>
      <c r="F16" s="4102"/>
      <c r="G16" s="4102"/>
      <c r="H16" s="4102"/>
      <c r="I16" s="4102"/>
      <c r="J16" s="4102"/>
      <c r="K16" s="4102"/>
      <c r="L16" s="4102"/>
      <c r="M16" s="4102"/>
      <c r="N16" s="4102"/>
      <c r="O16" s="4102"/>
      <c r="P16" s="4102"/>
      <c r="Q16" s="4102"/>
    </row>
    <row r="17" spans="1:17" x14ac:dyDescent="0.3">
      <c r="A17" s="1830"/>
      <c r="B17" s="1819"/>
      <c r="C17" s="1819"/>
      <c r="D17" s="1819"/>
      <c r="E17" s="1819"/>
      <c r="F17" s="1819"/>
      <c r="G17" s="1819"/>
      <c r="H17" s="1819"/>
      <c r="I17" s="1819"/>
      <c r="J17" s="1819"/>
      <c r="K17" s="1819"/>
      <c r="L17" s="1819"/>
      <c r="M17" s="1819"/>
      <c r="N17" s="1819"/>
      <c r="O17" s="1819"/>
      <c r="P17" s="1819"/>
      <c r="Q17" s="1819"/>
    </row>
    <row r="18" spans="1:17" x14ac:dyDescent="0.3">
      <c r="A18" s="4091" t="s">
        <v>2596</v>
      </c>
      <c r="B18" s="3333"/>
      <c r="C18" s="3333"/>
      <c r="D18" s="3333"/>
      <c r="E18" s="3333"/>
      <c r="F18" s="3333"/>
      <c r="G18" s="3333"/>
      <c r="H18" s="3333"/>
      <c r="I18" s="3333"/>
      <c r="J18" s="3333"/>
      <c r="K18" s="3333"/>
      <c r="L18" s="3333"/>
      <c r="M18" s="3333"/>
      <c r="N18" s="3333"/>
      <c r="O18" s="3333"/>
      <c r="P18" s="3333"/>
      <c r="Q18" s="3333"/>
    </row>
    <row r="19" spans="1:17" ht="15" customHeight="1" x14ac:dyDescent="0.3">
      <c r="A19" s="4101" t="s">
        <v>1651</v>
      </c>
      <c r="B19" s="4102"/>
      <c r="C19" s="4102"/>
      <c r="D19" s="4102"/>
      <c r="E19" s="4102"/>
      <c r="F19" s="4102"/>
      <c r="G19" s="4102"/>
      <c r="H19" s="4102"/>
      <c r="I19" s="4102"/>
      <c r="J19" s="4102"/>
      <c r="K19" s="4102"/>
      <c r="L19" s="4102"/>
      <c r="M19" s="4102"/>
      <c r="N19" s="4102"/>
      <c r="O19" s="4102"/>
      <c r="P19" s="4102"/>
      <c r="Q19" s="4102"/>
    </row>
    <row r="20" spans="1:17" x14ac:dyDescent="0.3">
      <c r="A20" s="4102"/>
      <c r="B20" s="4102"/>
      <c r="C20" s="4102"/>
      <c r="D20" s="4102"/>
      <c r="E20" s="4102"/>
      <c r="F20" s="4102"/>
      <c r="G20" s="4102"/>
      <c r="H20" s="4102"/>
      <c r="I20" s="4102"/>
      <c r="J20" s="4102"/>
      <c r="K20" s="4102"/>
      <c r="L20" s="4102"/>
      <c r="M20" s="4102"/>
      <c r="N20" s="4102"/>
      <c r="O20" s="4102"/>
      <c r="P20" s="4102"/>
      <c r="Q20" s="4102"/>
    </row>
    <row r="21" spans="1:17" ht="15.75" customHeight="1" x14ac:dyDescent="0.3">
      <c r="A21" s="1829" t="s">
        <v>620</v>
      </c>
      <c r="B21" s="4101" t="s">
        <v>2597</v>
      </c>
      <c r="C21" s="4102"/>
      <c r="D21" s="4102"/>
      <c r="E21" s="4102"/>
      <c r="F21" s="4102"/>
      <c r="G21" s="4102"/>
      <c r="H21" s="4102"/>
      <c r="I21" s="4102"/>
      <c r="J21" s="4102"/>
      <c r="K21" s="4102"/>
      <c r="L21" s="4102"/>
      <c r="M21" s="4102"/>
      <c r="N21" s="4102"/>
      <c r="O21" s="4102"/>
      <c r="P21" s="4102"/>
      <c r="Q21" s="4102"/>
    </row>
    <row r="22" spans="1:17" ht="17.25" customHeight="1" x14ac:dyDescent="0.3">
      <c r="A22" s="1829" t="s">
        <v>620</v>
      </c>
      <c r="B22" s="4093" t="s">
        <v>2598</v>
      </c>
      <c r="C22" s="4093"/>
      <c r="D22" s="4093"/>
      <c r="E22" s="4093"/>
      <c r="F22" s="4093"/>
      <c r="G22" s="4093"/>
      <c r="H22" s="4093"/>
      <c r="I22" s="4093"/>
      <c r="J22" s="4093"/>
      <c r="K22" s="4093"/>
      <c r="L22" s="4093"/>
      <c r="M22" s="4093"/>
      <c r="N22" s="4093"/>
      <c r="O22" s="4093"/>
      <c r="P22" s="4093"/>
      <c r="Q22" s="4093"/>
    </row>
    <row r="23" spans="1:17" ht="18" customHeight="1" x14ac:dyDescent="0.3">
      <c r="A23" s="1820"/>
      <c r="B23" s="4093"/>
      <c r="C23" s="4093"/>
      <c r="D23" s="4093"/>
      <c r="E23" s="4093"/>
      <c r="F23" s="4093"/>
      <c r="G23" s="4093"/>
      <c r="H23" s="4093"/>
      <c r="I23" s="4093"/>
      <c r="J23" s="4093"/>
      <c r="K23" s="4093"/>
      <c r="L23" s="4093"/>
      <c r="M23" s="4093"/>
      <c r="N23" s="4093"/>
      <c r="O23" s="4093"/>
      <c r="P23" s="4093"/>
      <c r="Q23" s="4093"/>
    </row>
    <row r="24" spans="1:17" ht="18" customHeight="1" x14ac:dyDescent="0.3">
      <c r="A24" s="2065"/>
      <c r="B24" s="2064"/>
      <c r="C24" s="2064"/>
      <c r="D24" s="2064"/>
      <c r="E24" s="2064"/>
      <c r="F24" s="2064"/>
      <c r="G24" s="2064"/>
      <c r="H24" s="2064"/>
      <c r="I24" s="2064"/>
      <c r="J24" s="2064"/>
      <c r="K24" s="2064"/>
      <c r="L24" s="2064"/>
      <c r="M24" s="2064"/>
      <c r="N24" s="2064"/>
      <c r="O24" s="2064"/>
      <c r="P24" s="2064"/>
      <c r="Q24" s="2064"/>
    </row>
    <row r="25" spans="1:17" ht="18" customHeight="1" x14ac:dyDescent="0.3">
      <c r="A25" s="4091" t="s">
        <v>2599</v>
      </c>
      <c r="B25" s="3333"/>
      <c r="C25" s="3333"/>
      <c r="D25" s="3333"/>
      <c r="E25" s="3333"/>
      <c r="F25" s="3333"/>
      <c r="G25" s="3333"/>
      <c r="H25" s="3333"/>
      <c r="I25" s="3333"/>
      <c r="J25" s="3333"/>
      <c r="K25" s="3333"/>
      <c r="L25" s="3333"/>
      <c r="M25" s="3333"/>
      <c r="N25" s="3333"/>
      <c r="O25" s="3333"/>
      <c r="P25" s="3333"/>
      <c r="Q25" s="3333"/>
    </row>
    <row r="26" spans="1:17" ht="16.5" customHeight="1" x14ac:dyDescent="0.3">
      <c r="A26" s="4093" t="s">
        <v>2158</v>
      </c>
      <c r="B26" s="3333"/>
      <c r="C26" s="3333"/>
      <c r="D26" s="3333"/>
      <c r="E26" s="3333"/>
      <c r="F26" s="3333"/>
      <c r="G26" s="3333"/>
      <c r="H26" s="3333"/>
      <c r="I26" s="3333"/>
      <c r="J26" s="3333"/>
      <c r="K26" s="3333"/>
      <c r="L26" s="3333"/>
      <c r="M26" s="3333"/>
      <c r="N26" s="3333"/>
      <c r="O26" s="3333"/>
      <c r="P26" s="3333"/>
      <c r="Q26" s="3333"/>
    </row>
    <row r="27" spans="1:17" ht="18" customHeight="1" x14ac:dyDescent="0.3">
      <c r="A27" s="3333"/>
      <c r="B27" s="3333"/>
      <c r="C27" s="3333"/>
      <c r="D27" s="3333"/>
      <c r="E27" s="3333"/>
      <c r="F27" s="3333"/>
      <c r="G27" s="3333"/>
      <c r="H27" s="3333"/>
      <c r="I27" s="3333"/>
      <c r="J27" s="3333"/>
      <c r="K27" s="3333"/>
      <c r="L27" s="3333"/>
      <c r="M27" s="3333"/>
      <c r="N27" s="3333"/>
      <c r="O27" s="3333"/>
      <c r="P27" s="3333"/>
      <c r="Q27" s="3333"/>
    </row>
    <row r="28" spans="1:17" ht="18" customHeight="1" x14ac:dyDescent="0.3">
      <c r="A28" s="1829" t="s">
        <v>620</v>
      </c>
      <c r="B28" s="4092" t="s">
        <v>1652</v>
      </c>
      <c r="C28" s="4092"/>
      <c r="D28" s="4092"/>
      <c r="E28" s="4092"/>
      <c r="F28" s="4092"/>
      <c r="G28" s="4092"/>
      <c r="H28" s="4092"/>
      <c r="I28" s="4092"/>
      <c r="J28" s="4092"/>
      <c r="K28" s="4092"/>
      <c r="L28" s="4092"/>
      <c r="M28" s="4092"/>
      <c r="N28" s="4092"/>
      <c r="O28" s="4092"/>
      <c r="P28" s="4092"/>
      <c r="Q28" s="4092"/>
    </row>
    <row r="29" spans="1:17" ht="18" customHeight="1" x14ac:dyDescent="0.3">
      <c r="A29" s="1820"/>
      <c r="B29" s="4092"/>
      <c r="C29" s="4092"/>
      <c r="D29" s="4092"/>
      <c r="E29" s="4092"/>
      <c r="F29" s="4092"/>
      <c r="G29" s="4092"/>
      <c r="H29" s="4092"/>
      <c r="I29" s="4092"/>
      <c r="J29" s="4092"/>
      <c r="K29" s="4092"/>
      <c r="L29" s="4092"/>
      <c r="M29" s="4092"/>
      <c r="N29" s="4092"/>
      <c r="O29" s="4092"/>
      <c r="P29" s="4092"/>
      <c r="Q29" s="4092"/>
    </row>
    <row r="30" spans="1:17" ht="18" customHeight="1" x14ac:dyDescent="0.3">
      <c r="A30" s="1820"/>
      <c r="B30" s="4092"/>
      <c r="C30" s="4092"/>
      <c r="D30" s="4092"/>
      <c r="E30" s="4092"/>
      <c r="F30" s="4092"/>
      <c r="G30" s="4092"/>
      <c r="H30" s="4092"/>
      <c r="I30" s="4092"/>
      <c r="J30" s="4092"/>
      <c r="K30" s="4092"/>
      <c r="L30" s="4092"/>
      <c r="M30" s="4092"/>
      <c r="N30" s="4092"/>
      <c r="O30" s="4092"/>
      <c r="P30" s="4092"/>
      <c r="Q30" s="4092"/>
    </row>
    <row r="31" spans="1:17" ht="18" customHeight="1" x14ac:dyDescent="0.3">
      <c r="A31" s="1829" t="s">
        <v>620</v>
      </c>
      <c r="B31" s="4092" t="s">
        <v>1653</v>
      </c>
      <c r="C31" s="4092"/>
      <c r="D31" s="4092"/>
      <c r="E31" s="4092"/>
      <c r="F31" s="4092"/>
      <c r="G31" s="4092"/>
      <c r="H31" s="4092"/>
      <c r="I31" s="4092"/>
      <c r="J31" s="4092"/>
      <c r="K31" s="4092"/>
      <c r="L31" s="4092"/>
      <c r="M31" s="4092"/>
      <c r="N31" s="4092"/>
      <c r="O31" s="4092"/>
      <c r="P31" s="4092"/>
      <c r="Q31" s="4092"/>
    </row>
    <row r="32" spans="1:17" ht="18" customHeight="1" x14ac:dyDescent="0.3">
      <c r="A32" s="1829"/>
      <c r="B32" s="4092"/>
      <c r="C32" s="4092"/>
      <c r="D32" s="4092"/>
      <c r="E32" s="4092"/>
      <c r="F32" s="4092"/>
      <c r="G32" s="4092"/>
      <c r="H32" s="4092"/>
      <c r="I32" s="4092"/>
      <c r="J32" s="4092"/>
      <c r="K32" s="4092"/>
      <c r="L32" s="4092"/>
      <c r="M32" s="4092"/>
      <c r="N32" s="4092"/>
      <c r="O32" s="4092"/>
      <c r="P32" s="4092"/>
      <c r="Q32" s="4092"/>
    </row>
    <row r="33" spans="1:17" ht="18" customHeight="1" x14ac:dyDescent="0.3">
      <c r="A33" s="1829"/>
      <c r="B33" s="4092"/>
      <c r="C33" s="4092"/>
      <c r="D33" s="4092"/>
      <c r="E33" s="4092"/>
      <c r="F33" s="4092"/>
      <c r="G33" s="4092"/>
      <c r="H33" s="4092"/>
      <c r="I33" s="4092"/>
      <c r="J33" s="4092"/>
      <c r="K33" s="4092"/>
      <c r="L33" s="4092"/>
      <c r="M33" s="4092"/>
      <c r="N33" s="4092"/>
      <c r="O33" s="4092"/>
      <c r="P33" s="4092"/>
      <c r="Q33" s="4092"/>
    </row>
  </sheetData>
  <sheetProtection password="8E37" sheet="1" objects="1" scenarios="1"/>
  <mergeCells count="13">
    <mergeCell ref="A25:Q25"/>
    <mergeCell ref="B31:Q33"/>
    <mergeCell ref="A26:Q27"/>
    <mergeCell ref="B28:Q30"/>
    <mergeCell ref="A1:Q3"/>
    <mergeCell ref="A5:P5"/>
    <mergeCell ref="B10:Q12"/>
    <mergeCell ref="A19:Q20"/>
    <mergeCell ref="B22:Q23"/>
    <mergeCell ref="B21:Q21"/>
    <mergeCell ref="A18:Q18"/>
    <mergeCell ref="A6:Q8"/>
    <mergeCell ref="B13:Q16"/>
  </mergeCells>
  <phoneticPr fontId="71" type="noConversion"/>
  <printOptions horizontalCentered="1"/>
  <pageMargins left="0.45" right="0.45" top="0.5" bottom="0.5" header="0.3" footer="0.3"/>
  <pageSetup orientation="portrait" horizontalDpi="1200" verticalDpi="1200" r:id="rId1"/>
  <headerFooter>
    <oddFooter>&amp;R&amp;D</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rgb="FFFFFF00"/>
  </sheetPr>
  <dimension ref="A1:AO259"/>
  <sheetViews>
    <sheetView showGridLines="0" zoomScaleNormal="100" workbookViewId="0">
      <selection activeCell="A4" sqref="A4:AO7"/>
    </sheetView>
  </sheetViews>
  <sheetFormatPr defaultRowHeight="14.4" x14ac:dyDescent="0.3"/>
  <cols>
    <col min="1" max="16" width="2.33203125" customWidth="1"/>
    <col min="17" max="17" width="9.44140625" customWidth="1"/>
    <col min="18" max="35" width="2.33203125" customWidth="1"/>
    <col min="36" max="36" width="3.6640625" customWidth="1"/>
    <col min="37" max="108" width="2.33203125" customWidth="1"/>
  </cols>
  <sheetData>
    <row r="1" spans="1:41" ht="15" customHeight="1" x14ac:dyDescent="0.3">
      <c r="A1" s="2801" t="s">
        <v>2601</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2"/>
      <c r="AJ1" s="2802"/>
      <c r="AK1" s="2802"/>
      <c r="AL1" s="2802"/>
      <c r="AM1" s="2802"/>
      <c r="AN1" s="2802"/>
      <c r="AO1" s="2803"/>
    </row>
    <row r="2" spans="1:41" ht="15.75" customHeight="1" thickBot="1" x14ac:dyDescent="0.35">
      <c r="A2" s="2804"/>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6"/>
    </row>
    <row r="3" spans="1:41" s="45" customFormat="1" ht="5.0999999999999996" customHeight="1" x14ac:dyDescent="0.3">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ht="15" customHeight="1" x14ac:dyDescent="0.3">
      <c r="A4" s="2791" t="s">
        <v>2602</v>
      </c>
      <c r="B4" s="2631"/>
      <c r="C4" s="2631"/>
      <c r="D4" s="2631"/>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1"/>
      <c r="AJ4" s="2631"/>
      <c r="AK4" s="2631"/>
      <c r="AL4" s="2631"/>
      <c r="AM4" s="2631"/>
      <c r="AN4" s="2631"/>
      <c r="AO4" s="2631"/>
    </row>
    <row r="5" spans="1:41" s="1215" customFormat="1" ht="15" customHeight="1" x14ac:dyDescent="0.3">
      <c r="A5" s="2791"/>
      <c r="B5" s="2631"/>
      <c r="C5" s="2631"/>
      <c r="D5" s="2631"/>
      <c r="E5" s="2631"/>
      <c r="F5" s="2631"/>
      <c r="G5" s="2631"/>
      <c r="H5" s="2631"/>
      <c r="I5" s="2631"/>
      <c r="J5" s="2631"/>
      <c r="K5" s="2631"/>
      <c r="L5" s="2631"/>
      <c r="M5" s="2631"/>
      <c r="N5" s="2631"/>
      <c r="O5" s="2631"/>
      <c r="P5" s="2631"/>
      <c r="Q5" s="2631"/>
      <c r="R5" s="2631"/>
      <c r="S5" s="2631"/>
      <c r="T5" s="2631"/>
      <c r="U5" s="2631"/>
      <c r="V5" s="2631"/>
      <c r="W5" s="2631"/>
      <c r="X5" s="2631"/>
      <c r="Y5" s="2631"/>
      <c r="Z5" s="2631"/>
      <c r="AA5" s="2631"/>
      <c r="AB5" s="2631"/>
      <c r="AC5" s="2631"/>
      <c r="AD5" s="2631"/>
      <c r="AE5" s="2631"/>
      <c r="AF5" s="2631"/>
      <c r="AG5" s="2631"/>
      <c r="AH5" s="2631"/>
      <c r="AI5" s="2631"/>
      <c r="AJ5" s="2631"/>
      <c r="AK5" s="2631"/>
      <c r="AL5" s="2631"/>
      <c r="AM5" s="2631"/>
      <c r="AN5" s="2631"/>
      <c r="AO5" s="2631"/>
    </row>
    <row r="6" spans="1:41" s="1215" customFormat="1" ht="15" customHeight="1" x14ac:dyDescent="0.3">
      <c r="A6" s="2791"/>
      <c r="B6" s="2631"/>
      <c r="C6" s="2631"/>
      <c r="D6" s="2631"/>
      <c r="E6" s="2631"/>
      <c r="F6" s="2631"/>
      <c r="G6" s="2631"/>
      <c r="H6" s="2631"/>
      <c r="I6" s="2631"/>
      <c r="J6" s="2631"/>
      <c r="K6" s="2631"/>
      <c r="L6" s="2631"/>
      <c r="M6" s="2631"/>
      <c r="N6" s="2631"/>
      <c r="O6" s="2631"/>
      <c r="P6" s="2631"/>
      <c r="Q6" s="2631"/>
      <c r="R6" s="2631"/>
      <c r="S6" s="2631"/>
      <c r="T6" s="2631"/>
      <c r="U6" s="2631"/>
      <c r="V6" s="2631"/>
      <c r="W6" s="2631"/>
      <c r="X6" s="2631"/>
      <c r="Y6" s="2631"/>
      <c r="Z6" s="2631"/>
      <c r="AA6" s="2631"/>
      <c r="AB6" s="2631"/>
      <c r="AC6" s="2631"/>
      <c r="AD6" s="2631"/>
      <c r="AE6" s="2631"/>
      <c r="AF6" s="2631"/>
      <c r="AG6" s="2631"/>
      <c r="AH6" s="2631"/>
      <c r="AI6" s="2631"/>
      <c r="AJ6" s="2631"/>
      <c r="AK6" s="2631"/>
      <c r="AL6" s="2631"/>
      <c r="AM6" s="2631"/>
      <c r="AN6" s="2631"/>
      <c r="AO6" s="2631"/>
    </row>
    <row r="7" spans="1:41" x14ac:dyDescent="0.3">
      <c r="A7" s="2631"/>
      <c r="B7" s="2631"/>
      <c r="C7" s="2631"/>
      <c r="D7" s="2631"/>
      <c r="E7" s="2631"/>
      <c r="F7" s="2631"/>
      <c r="G7" s="2631"/>
      <c r="H7" s="2631"/>
      <c r="I7" s="2631"/>
      <c r="J7" s="2631"/>
      <c r="K7" s="2631"/>
      <c r="L7" s="2631"/>
      <c r="M7" s="2631"/>
      <c r="N7" s="2631"/>
      <c r="O7" s="2631"/>
      <c r="P7" s="2631"/>
      <c r="Q7" s="2631"/>
      <c r="R7" s="2631"/>
      <c r="S7" s="2631"/>
      <c r="T7" s="2631"/>
      <c r="U7" s="2631"/>
      <c r="V7" s="2631"/>
      <c r="W7" s="2631"/>
      <c r="X7" s="2631"/>
      <c r="Y7" s="2631"/>
      <c r="Z7" s="2631"/>
      <c r="AA7" s="2631"/>
      <c r="AB7" s="2631"/>
      <c r="AC7" s="2631"/>
      <c r="AD7" s="2631"/>
      <c r="AE7" s="2631"/>
      <c r="AF7" s="2631"/>
      <c r="AG7" s="2631"/>
      <c r="AH7" s="2631"/>
      <c r="AI7" s="2631"/>
      <c r="AJ7" s="2631"/>
      <c r="AK7" s="2631"/>
      <c r="AL7" s="2631"/>
      <c r="AM7" s="2631"/>
      <c r="AN7" s="2631"/>
      <c r="AO7" s="2631"/>
    </row>
    <row r="8" spans="1:41" ht="5.0999999999999996" customHeight="1" x14ac:dyDescent="0.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41" x14ac:dyDescent="0.3">
      <c r="A9" s="4114" t="s">
        <v>1370</v>
      </c>
      <c r="B9" s="4115"/>
      <c r="C9" s="4115"/>
      <c r="D9" s="4115"/>
      <c r="E9" s="4115"/>
      <c r="F9" s="4115"/>
      <c r="G9" s="4115"/>
      <c r="H9" s="4115"/>
      <c r="I9" s="4115"/>
      <c r="J9" s="4115"/>
      <c r="K9" s="4115"/>
      <c r="L9" s="4115"/>
      <c r="M9" s="4115"/>
      <c r="N9" s="4115"/>
      <c r="O9" s="4115"/>
      <c r="P9" s="4115"/>
      <c r="Q9" s="4115"/>
      <c r="R9" s="4115"/>
      <c r="S9" s="4115"/>
      <c r="T9" s="4115"/>
      <c r="U9" s="4115"/>
      <c r="V9" s="4115"/>
      <c r="W9" s="4115"/>
      <c r="X9" s="4115"/>
      <c r="Y9" s="4115"/>
      <c r="Z9" s="4115"/>
      <c r="AA9" s="4115"/>
      <c r="AB9" s="4115"/>
      <c r="AC9" s="4115"/>
      <c r="AD9" s="4115"/>
      <c r="AE9" s="4115"/>
      <c r="AF9" s="4115"/>
      <c r="AG9" s="4115"/>
      <c r="AH9" s="4115"/>
      <c r="AI9" s="4115"/>
      <c r="AJ9" s="4115"/>
      <c r="AK9" s="4115"/>
      <c r="AL9" s="4115"/>
      <c r="AM9" s="4115"/>
      <c r="AN9" s="4115"/>
      <c r="AO9" s="4115"/>
    </row>
    <row r="10" spans="1:41" ht="5.0999999999999996" customHeight="1" x14ac:dyDescent="0.3">
      <c r="A10" s="4109"/>
      <c r="B10" s="4109"/>
      <c r="C10" s="4109"/>
      <c r="D10" s="4109"/>
      <c r="E10" s="4109"/>
      <c r="F10" s="4109"/>
      <c r="G10" s="4109"/>
      <c r="H10" s="4109"/>
      <c r="I10" s="4109"/>
      <c r="J10" s="4109"/>
      <c r="K10" s="4109"/>
      <c r="L10" s="4109"/>
      <c r="M10" s="4109"/>
      <c r="N10" s="4109"/>
      <c r="O10" s="4109"/>
      <c r="P10" s="4109"/>
      <c r="Q10" s="4109"/>
      <c r="R10" s="4109"/>
      <c r="S10" s="4109"/>
      <c r="T10" s="1"/>
      <c r="U10" s="1"/>
      <c r="V10" s="1"/>
      <c r="W10" s="1"/>
      <c r="X10" s="1"/>
      <c r="Y10" s="1"/>
      <c r="Z10" s="1"/>
      <c r="AA10" s="1"/>
      <c r="AB10" s="1"/>
      <c r="AC10" s="1"/>
      <c r="AD10" s="1"/>
      <c r="AE10" s="1"/>
      <c r="AF10" s="1"/>
      <c r="AG10" s="1"/>
      <c r="AH10" s="1"/>
      <c r="AI10" s="1"/>
      <c r="AJ10" s="1"/>
      <c r="AK10" s="1"/>
      <c r="AL10" s="1"/>
      <c r="AM10" s="1"/>
      <c r="AN10" s="1"/>
      <c r="AO10" s="1"/>
    </row>
    <row r="11" spans="1:41" x14ac:dyDescent="0.3">
      <c r="A11" s="2615" t="s">
        <v>2603</v>
      </c>
      <c r="B11" s="4110"/>
      <c r="C11" s="4110"/>
      <c r="D11" s="4110"/>
      <c r="E11" s="4110"/>
      <c r="F11" s="4110"/>
      <c r="G11" s="4110"/>
      <c r="H11" s="4110"/>
      <c r="I11" s="4110"/>
      <c r="J11" s="4110"/>
      <c r="K11" s="4110"/>
      <c r="L11" s="4110"/>
      <c r="M11" s="4110"/>
      <c r="N11" s="4110"/>
      <c r="O11" s="4110"/>
      <c r="P11" s="4110"/>
      <c r="Q11" s="4110"/>
      <c r="R11" s="4110"/>
      <c r="S11" s="4110"/>
      <c r="T11" s="4110"/>
      <c r="U11" s="4110"/>
      <c r="V11" s="4110"/>
      <c r="W11" s="4110"/>
      <c r="X11" s="4110"/>
      <c r="Y11" s="4110"/>
      <c r="Z11" s="4110"/>
      <c r="AA11" s="4110"/>
      <c r="AB11" s="4110"/>
      <c r="AC11" s="4110"/>
      <c r="AD11" s="4110"/>
      <c r="AE11" s="4110"/>
      <c r="AF11" s="4110"/>
      <c r="AG11" s="4110"/>
      <c r="AH11" s="4110"/>
      <c r="AI11" s="4110"/>
      <c r="AJ11" s="4110"/>
      <c r="AK11" s="4110"/>
      <c r="AL11" s="4110"/>
      <c r="AM11" s="4110"/>
      <c r="AN11" s="4110"/>
      <c r="AO11" s="4110"/>
    </row>
    <row r="12" spans="1:41" x14ac:dyDescent="0.3">
      <c r="A12" s="4110"/>
      <c r="B12" s="4110"/>
      <c r="C12" s="4110"/>
      <c r="D12" s="4110"/>
      <c r="E12" s="4110"/>
      <c r="F12" s="4110"/>
      <c r="G12" s="4110"/>
      <c r="H12" s="4110"/>
      <c r="I12" s="4110"/>
      <c r="J12" s="4110"/>
      <c r="K12" s="4110"/>
      <c r="L12" s="4110"/>
      <c r="M12" s="4110"/>
      <c r="N12" s="4110"/>
      <c r="O12" s="4110"/>
      <c r="P12" s="4110"/>
      <c r="Q12" s="4110"/>
      <c r="R12" s="4110"/>
      <c r="S12" s="4110"/>
      <c r="T12" s="4110"/>
      <c r="U12" s="4110"/>
      <c r="V12" s="4110"/>
      <c r="W12" s="4110"/>
      <c r="X12" s="4110"/>
      <c r="Y12" s="4110"/>
      <c r="Z12" s="4110"/>
      <c r="AA12" s="4110"/>
      <c r="AB12" s="4110"/>
      <c r="AC12" s="4110"/>
      <c r="AD12" s="4110"/>
      <c r="AE12" s="4110"/>
      <c r="AF12" s="4110"/>
      <c r="AG12" s="4110"/>
      <c r="AH12" s="4110"/>
      <c r="AI12" s="4110"/>
      <c r="AJ12" s="4110"/>
      <c r="AK12" s="4110"/>
      <c r="AL12" s="4110"/>
      <c r="AM12" s="4110"/>
      <c r="AN12" s="4110"/>
      <c r="AO12" s="4110"/>
    </row>
    <row r="13" spans="1:41" x14ac:dyDescent="0.3">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41" ht="33.75" customHeight="1" x14ac:dyDescent="0.3">
      <c r="A14" s="3"/>
      <c r="B14" s="4118" t="s">
        <v>537</v>
      </c>
      <c r="C14" s="4118"/>
      <c r="D14" s="4118"/>
      <c r="E14" s="4118"/>
      <c r="F14" s="4118"/>
      <c r="G14" s="4118"/>
      <c r="H14" s="4118"/>
      <c r="I14" s="4118"/>
      <c r="J14" s="4118"/>
      <c r="K14" s="4118"/>
      <c r="L14" s="4118"/>
      <c r="M14" s="4118"/>
      <c r="N14" s="4118"/>
      <c r="O14" s="4118"/>
      <c r="P14" s="4118"/>
      <c r="Q14" s="4118"/>
      <c r="R14" s="4119" t="s">
        <v>538</v>
      </c>
      <c r="S14" s="4119"/>
      <c r="T14" s="4119"/>
      <c r="U14" s="4119"/>
      <c r="V14" s="4119"/>
      <c r="W14" s="4119"/>
      <c r="X14" s="4118" t="s">
        <v>539</v>
      </c>
      <c r="Y14" s="4118"/>
      <c r="Z14" s="4118"/>
      <c r="AA14" s="4118"/>
      <c r="AB14" s="4118"/>
      <c r="AC14" s="4118"/>
      <c r="AD14" s="4118"/>
      <c r="AE14" s="4118"/>
      <c r="AF14" s="4118"/>
      <c r="AG14" s="4118"/>
      <c r="AH14" s="4118"/>
      <c r="AI14" s="4118"/>
      <c r="AJ14" s="3"/>
    </row>
    <row r="15" spans="1:41" x14ac:dyDescent="0.3">
      <c r="A15" s="3"/>
      <c r="B15" s="4111" t="s">
        <v>540</v>
      </c>
      <c r="C15" s="4111"/>
      <c r="D15" s="4111"/>
      <c r="E15" s="4111"/>
      <c r="F15" s="4111"/>
      <c r="G15" s="4111"/>
      <c r="H15" s="4111"/>
      <c r="I15" s="4111"/>
      <c r="J15" s="4111"/>
      <c r="K15" s="4111"/>
      <c r="L15" s="4111"/>
      <c r="M15" s="4111"/>
      <c r="N15" s="4111"/>
      <c r="O15" s="4111"/>
      <c r="P15" s="4111"/>
      <c r="Q15" s="4111"/>
      <c r="R15" s="4112"/>
      <c r="S15" s="4112"/>
      <c r="T15" s="4112"/>
      <c r="U15" s="4112"/>
      <c r="V15" s="4112"/>
      <c r="W15" s="4112"/>
      <c r="X15" s="2864"/>
      <c r="Y15" s="2864"/>
      <c r="Z15" s="2864"/>
      <c r="AA15" s="2864"/>
      <c r="AB15" s="2864"/>
      <c r="AC15" s="2864"/>
      <c r="AD15" s="2864"/>
      <c r="AE15" s="2864"/>
      <c r="AF15" s="2864"/>
      <c r="AG15" s="2864"/>
      <c r="AH15" s="2864"/>
      <c r="AI15" s="2864"/>
      <c r="AJ15" s="3"/>
    </row>
    <row r="16" spans="1:41" ht="81.75" customHeight="1" x14ac:dyDescent="0.3">
      <c r="A16" s="3"/>
      <c r="B16" s="4104" t="s">
        <v>75</v>
      </c>
      <c r="C16" s="4105"/>
      <c r="D16" s="4105"/>
      <c r="E16" s="4105"/>
      <c r="F16" s="4105"/>
      <c r="G16" s="4105"/>
      <c r="H16" s="4105"/>
      <c r="I16" s="4105"/>
      <c r="J16" s="4105"/>
      <c r="K16" s="4105"/>
      <c r="L16" s="4105"/>
      <c r="M16" s="4105"/>
      <c r="N16" s="4105"/>
      <c r="O16" s="4105"/>
      <c r="P16" s="4105"/>
      <c r="Q16" s="4106"/>
      <c r="R16" s="4113"/>
      <c r="S16" s="4113"/>
      <c r="T16" s="4113"/>
      <c r="U16" s="4113"/>
      <c r="V16" s="4113"/>
      <c r="W16" s="4113"/>
      <c r="X16" s="4120"/>
      <c r="Y16" s="4120"/>
      <c r="Z16" s="4120"/>
      <c r="AA16" s="4120"/>
      <c r="AB16" s="4120"/>
      <c r="AC16" s="4120"/>
      <c r="AD16" s="4120"/>
      <c r="AE16" s="4120"/>
      <c r="AF16" s="4120"/>
      <c r="AG16" s="4120"/>
      <c r="AH16" s="4120"/>
      <c r="AI16" s="4120"/>
      <c r="AJ16" s="3"/>
    </row>
    <row r="17" spans="1:36" x14ac:dyDescent="0.3">
      <c r="A17" s="3"/>
      <c r="B17" s="4116" t="s">
        <v>1496</v>
      </c>
      <c r="C17" s="4117"/>
      <c r="D17" s="4117"/>
      <c r="E17" s="4117"/>
      <c r="F17" s="4117"/>
      <c r="G17" s="4117"/>
      <c r="H17" s="4117"/>
      <c r="I17" s="4117"/>
      <c r="J17" s="4117"/>
      <c r="K17" s="4117"/>
      <c r="L17" s="4117"/>
      <c r="M17" s="4117"/>
      <c r="N17" s="4117"/>
      <c r="O17" s="4117"/>
      <c r="P17" s="4117"/>
      <c r="Q17" s="4117"/>
      <c r="R17" s="4108"/>
      <c r="S17" s="4108"/>
      <c r="T17" s="4108"/>
      <c r="U17" s="4108"/>
      <c r="V17" s="4108"/>
      <c r="W17" s="4108"/>
      <c r="X17" s="4107"/>
      <c r="Y17" s="4107"/>
      <c r="Z17" s="4107"/>
      <c r="AA17" s="4107"/>
      <c r="AB17" s="4107"/>
      <c r="AC17" s="4107"/>
      <c r="AD17" s="4107"/>
      <c r="AE17" s="4107"/>
      <c r="AF17" s="4107"/>
      <c r="AG17" s="4107"/>
      <c r="AH17" s="4107"/>
      <c r="AI17" s="4107"/>
      <c r="AJ17" s="3"/>
    </row>
    <row r="18" spans="1:36" x14ac:dyDescent="0.3">
      <c r="A18" s="3"/>
      <c r="B18" s="4117" t="s">
        <v>541</v>
      </c>
      <c r="C18" s="4117"/>
      <c r="D18" s="4117"/>
      <c r="E18" s="4117"/>
      <c r="F18" s="4117"/>
      <c r="G18" s="4117"/>
      <c r="H18" s="4117"/>
      <c r="I18" s="4117"/>
      <c r="J18" s="4117"/>
      <c r="K18" s="4117"/>
      <c r="L18" s="4117"/>
      <c r="M18" s="4117"/>
      <c r="N18" s="4117"/>
      <c r="O18" s="4117"/>
      <c r="P18" s="4117"/>
      <c r="Q18" s="4117"/>
      <c r="R18" s="4108"/>
      <c r="S18" s="4108"/>
      <c r="T18" s="4108"/>
      <c r="U18" s="4108"/>
      <c r="V18" s="4108"/>
      <c r="W18" s="4108"/>
      <c r="X18" s="4107"/>
      <c r="Y18" s="4107"/>
      <c r="Z18" s="4107"/>
      <c r="AA18" s="4107"/>
      <c r="AB18" s="4107"/>
      <c r="AC18" s="4107"/>
      <c r="AD18" s="4107"/>
      <c r="AE18" s="4107"/>
      <c r="AF18" s="4107"/>
      <c r="AG18" s="4107"/>
      <c r="AH18" s="4107"/>
      <c r="AI18" s="4107"/>
      <c r="AJ18" s="3"/>
    </row>
    <row r="19" spans="1:36" x14ac:dyDescent="0.3">
      <c r="A19" s="3"/>
      <c r="B19" s="4117" t="s">
        <v>542</v>
      </c>
      <c r="C19" s="4117"/>
      <c r="D19" s="4117"/>
      <c r="E19" s="4117"/>
      <c r="F19" s="4117"/>
      <c r="G19" s="4117"/>
      <c r="H19" s="4117"/>
      <c r="I19" s="4117"/>
      <c r="J19" s="4117"/>
      <c r="K19" s="4117"/>
      <c r="L19" s="4117"/>
      <c r="M19" s="4117"/>
      <c r="N19" s="4117"/>
      <c r="O19" s="4117"/>
      <c r="P19" s="4117"/>
      <c r="Q19" s="4117"/>
      <c r="R19" s="4108"/>
      <c r="S19" s="4108"/>
      <c r="T19" s="4108"/>
      <c r="U19" s="4108"/>
      <c r="V19" s="4108"/>
      <c r="W19" s="4108"/>
      <c r="X19" s="4107"/>
      <c r="Y19" s="4107"/>
      <c r="Z19" s="4107"/>
      <c r="AA19" s="4107"/>
      <c r="AB19" s="4107"/>
      <c r="AC19" s="4107"/>
      <c r="AD19" s="4107"/>
      <c r="AE19" s="4107"/>
      <c r="AF19" s="4107"/>
      <c r="AG19" s="4107"/>
      <c r="AH19" s="4107"/>
      <c r="AI19" s="4107"/>
      <c r="AJ19" s="3"/>
    </row>
    <row r="20" spans="1:36" x14ac:dyDescent="0.3">
      <c r="A20" s="3"/>
      <c r="B20" s="4117" t="s">
        <v>543</v>
      </c>
      <c r="C20" s="4117"/>
      <c r="D20" s="4117"/>
      <c r="E20" s="4117"/>
      <c r="F20" s="4117"/>
      <c r="G20" s="4117"/>
      <c r="H20" s="4117"/>
      <c r="I20" s="4117"/>
      <c r="J20" s="4117"/>
      <c r="K20" s="4117"/>
      <c r="L20" s="4117"/>
      <c r="M20" s="4117"/>
      <c r="N20" s="4117"/>
      <c r="O20" s="4117"/>
      <c r="P20" s="4117"/>
      <c r="Q20" s="4117"/>
      <c r="R20" s="4108"/>
      <c r="S20" s="4108"/>
      <c r="T20" s="4108"/>
      <c r="U20" s="4108"/>
      <c r="V20" s="4108"/>
      <c r="W20" s="4108"/>
      <c r="X20" s="4107"/>
      <c r="Y20" s="4107"/>
      <c r="Z20" s="4107"/>
      <c r="AA20" s="4107"/>
      <c r="AB20" s="4107"/>
      <c r="AC20" s="4107"/>
      <c r="AD20" s="4107"/>
      <c r="AE20" s="4107"/>
      <c r="AF20" s="4107"/>
      <c r="AG20" s="4107"/>
      <c r="AH20" s="4107"/>
      <c r="AI20" s="4107"/>
      <c r="AJ20" s="3"/>
    </row>
    <row r="21" spans="1:36" ht="28.5" customHeight="1" x14ac:dyDescent="0.3">
      <c r="A21" s="3"/>
      <c r="B21" s="4121" t="s">
        <v>544</v>
      </c>
      <c r="C21" s="4121"/>
      <c r="D21" s="4121"/>
      <c r="E21" s="4121"/>
      <c r="F21" s="4121"/>
      <c r="G21" s="4121"/>
      <c r="H21" s="4121"/>
      <c r="I21" s="4121"/>
      <c r="J21" s="4121"/>
      <c r="K21" s="4121"/>
      <c r="L21" s="4121"/>
      <c r="M21" s="4121"/>
      <c r="N21" s="4121"/>
      <c r="O21" s="4121"/>
      <c r="P21" s="4121"/>
      <c r="Q21" s="4121"/>
      <c r="R21" s="4108"/>
      <c r="S21" s="4108"/>
      <c r="T21" s="4108"/>
      <c r="U21" s="4108"/>
      <c r="V21" s="4108"/>
      <c r="W21" s="4108"/>
      <c r="X21" s="4107"/>
      <c r="Y21" s="4107"/>
      <c r="Z21" s="4107"/>
      <c r="AA21" s="4107"/>
      <c r="AB21" s="4107"/>
      <c r="AC21" s="4107"/>
      <c r="AD21" s="4107"/>
      <c r="AE21" s="4107"/>
      <c r="AF21" s="4107"/>
      <c r="AG21" s="4107"/>
      <c r="AH21" s="4107"/>
      <c r="AI21" s="4107"/>
      <c r="AJ21" s="3"/>
    </row>
    <row r="22" spans="1:36" x14ac:dyDescent="0.3">
      <c r="A22" s="3"/>
      <c r="B22" s="4117" t="s">
        <v>545</v>
      </c>
      <c r="C22" s="4117"/>
      <c r="D22" s="4117"/>
      <c r="E22" s="4117"/>
      <c r="F22" s="4117"/>
      <c r="G22" s="4117"/>
      <c r="H22" s="4117"/>
      <c r="I22" s="4117"/>
      <c r="J22" s="4117"/>
      <c r="K22" s="4117"/>
      <c r="L22" s="4117"/>
      <c r="M22" s="4117"/>
      <c r="N22" s="4117"/>
      <c r="O22" s="4117"/>
      <c r="P22" s="4117"/>
      <c r="Q22" s="4117"/>
      <c r="R22" s="4108"/>
      <c r="S22" s="4108"/>
      <c r="T22" s="4108"/>
      <c r="U22" s="4108"/>
      <c r="V22" s="4108"/>
      <c r="W22" s="4108"/>
      <c r="X22" s="4107"/>
      <c r="Y22" s="4107"/>
      <c r="Z22" s="4107"/>
      <c r="AA22" s="4107"/>
      <c r="AB22" s="4107"/>
      <c r="AC22" s="4107"/>
      <c r="AD22" s="4107"/>
      <c r="AE22" s="4107"/>
      <c r="AF22" s="4107"/>
      <c r="AG22" s="4107"/>
      <c r="AH22" s="4107"/>
      <c r="AI22" s="4107"/>
      <c r="AJ22" s="3"/>
    </row>
    <row r="23" spans="1:36" x14ac:dyDescent="0.3">
      <c r="A23" s="3"/>
      <c r="B23" s="4117" t="s">
        <v>546</v>
      </c>
      <c r="C23" s="4117"/>
      <c r="D23" s="4117"/>
      <c r="E23" s="4117"/>
      <c r="F23" s="4117"/>
      <c r="G23" s="4117"/>
      <c r="H23" s="4117"/>
      <c r="I23" s="4117"/>
      <c r="J23" s="4117"/>
      <c r="K23" s="4117"/>
      <c r="L23" s="4117"/>
      <c r="M23" s="4117"/>
      <c r="N23" s="4117"/>
      <c r="O23" s="4117"/>
      <c r="P23" s="4117"/>
      <c r="Q23" s="4117"/>
      <c r="R23" s="4108"/>
      <c r="S23" s="4108"/>
      <c r="T23" s="4108"/>
      <c r="U23" s="4108"/>
      <c r="V23" s="4108"/>
      <c r="W23" s="4108"/>
      <c r="X23" s="4107"/>
      <c r="Y23" s="4107"/>
      <c r="Z23" s="4107"/>
      <c r="AA23" s="4107"/>
      <c r="AB23" s="4107"/>
      <c r="AC23" s="4107"/>
      <c r="AD23" s="4107"/>
      <c r="AE23" s="4107"/>
      <c r="AF23" s="4107"/>
      <c r="AG23" s="4107"/>
      <c r="AH23" s="4107"/>
      <c r="AI23" s="4107"/>
      <c r="AJ23" s="3"/>
    </row>
    <row r="24" spans="1:36" x14ac:dyDescent="0.3">
      <c r="A24" s="3"/>
      <c r="B24" s="4117" t="s">
        <v>547</v>
      </c>
      <c r="C24" s="4117"/>
      <c r="D24" s="4117"/>
      <c r="E24" s="4117"/>
      <c r="F24" s="4117"/>
      <c r="G24" s="4117"/>
      <c r="H24" s="4117"/>
      <c r="I24" s="4117"/>
      <c r="J24" s="4117"/>
      <c r="K24" s="4117"/>
      <c r="L24" s="4117"/>
      <c r="M24" s="4117"/>
      <c r="N24" s="4117"/>
      <c r="O24" s="4117"/>
      <c r="P24" s="4117"/>
      <c r="Q24" s="4117"/>
      <c r="R24" s="4108"/>
      <c r="S24" s="4108"/>
      <c r="T24" s="4108"/>
      <c r="U24" s="4108"/>
      <c r="V24" s="4108"/>
      <c r="W24" s="4108"/>
      <c r="X24" s="4107"/>
      <c r="Y24" s="4107"/>
      <c r="Z24" s="4107"/>
      <c r="AA24" s="4107"/>
      <c r="AB24" s="4107"/>
      <c r="AC24" s="4107"/>
      <c r="AD24" s="4107"/>
      <c r="AE24" s="4107"/>
      <c r="AF24" s="4107"/>
      <c r="AG24" s="4107"/>
      <c r="AH24" s="4107"/>
      <c r="AI24" s="4107"/>
      <c r="AJ24" s="3"/>
    </row>
    <row r="25" spans="1:36" x14ac:dyDescent="0.3">
      <c r="A25" s="3"/>
      <c r="B25" s="4117" t="s">
        <v>548</v>
      </c>
      <c r="C25" s="4117"/>
      <c r="D25" s="4117"/>
      <c r="E25" s="4117"/>
      <c r="F25" s="4117"/>
      <c r="G25" s="4117"/>
      <c r="H25" s="4117"/>
      <c r="I25" s="4117"/>
      <c r="J25" s="4117"/>
      <c r="K25" s="4117"/>
      <c r="L25" s="4117"/>
      <c r="M25" s="4117"/>
      <c r="N25" s="4117"/>
      <c r="O25" s="4117"/>
      <c r="P25" s="4117"/>
      <c r="Q25" s="4117"/>
      <c r="R25" s="4108"/>
      <c r="S25" s="4108"/>
      <c r="T25" s="4108"/>
      <c r="U25" s="4108"/>
      <c r="V25" s="4108"/>
      <c r="W25" s="4108"/>
      <c r="X25" s="4107"/>
      <c r="Y25" s="4107"/>
      <c r="Z25" s="4107"/>
      <c r="AA25" s="4107"/>
      <c r="AB25" s="4107"/>
      <c r="AC25" s="4107"/>
      <c r="AD25" s="4107"/>
      <c r="AE25" s="4107"/>
      <c r="AF25" s="4107"/>
      <c r="AG25" s="4107"/>
      <c r="AH25" s="4107"/>
      <c r="AI25" s="4107"/>
      <c r="AJ25" s="3"/>
    </row>
    <row r="26" spans="1:36" x14ac:dyDescent="0.3">
      <c r="A26" s="3"/>
      <c r="B26" s="4117" t="s">
        <v>549</v>
      </c>
      <c r="C26" s="4117"/>
      <c r="D26" s="4117"/>
      <c r="E26" s="4117"/>
      <c r="F26" s="4117"/>
      <c r="G26" s="4117"/>
      <c r="H26" s="4117"/>
      <c r="I26" s="4117"/>
      <c r="J26" s="4117"/>
      <c r="K26" s="4117"/>
      <c r="L26" s="4117"/>
      <c r="M26" s="4117"/>
      <c r="N26" s="4117"/>
      <c r="O26" s="4117"/>
      <c r="P26" s="4117"/>
      <c r="Q26" s="4117"/>
      <c r="R26" s="4149">
        <f>SUM(R15:W25)</f>
        <v>0</v>
      </c>
      <c r="S26" s="4149"/>
      <c r="T26" s="4149"/>
      <c r="U26" s="4149"/>
      <c r="V26" s="4149"/>
      <c r="W26" s="4149"/>
      <c r="X26" s="4129"/>
      <c r="Y26" s="4129"/>
      <c r="Z26" s="4129"/>
      <c r="AA26" s="4129"/>
      <c r="AB26" s="4129"/>
      <c r="AC26" s="4129"/>
      <c r="AD26" s="4129"/>
      <c r="AE26" s="4129"/>
      <c r="AF26" s="4129"/>
      <c r="AG26" s="4129"/>
      <c r="AH26" s="4129"/>
      <c r="AI26" s="4129"/>
      <c r="AJ26" s="3"/>
    </row>
    <row r="27" spans="1:36" x14ac:dyDescent="0.3">
      <c r="A27" s="3"/>
      <c r="B27" s="4150" t="s">
        <v>1371</v>
      </c>
      <c r="C27" s="4151"/>
      <c r="D27" s="4151"/>
      <c r="E27" s="4151"/>
      <c r="F27" s="4151"/>
      <c r="G27" s="4151"/>
      <c r="H27" s="4151"/>
      <c r="I27" s="4151"/>
      <c r="J27" s="4151"/>
      <c r="K27" s="4151"/>
      <c r="L27" s="4151"/>
      <c r="M27" s="4151"/>
      <c r="N27" s="4151"/>
      <c r="O27" s="4151"/>
      <c r="P27" s="4151"/>
      <c r="Q27" s="4152"/>
      <c r="R27" s="4153">
        <f>'17. Dev. Narr.'!K145+'17. Dev. Narr.'!K147</f>
        <v>0</v>
      </c>
      <c r="S27" s="4154"/>
      <c r="T27" s="4154"/>
      <c r="U27" s="4154"/>
      <c r="V27" s="4154"/>
      <c r="W27" s="4155"/>
      <c r="X27" s="4156"/>
      <c r="Y27" s="4157"/>
      <c r="Z27" s="4157"/>
      <c r="AA27" s="4157"/>
      <c r="AB27" s="4157"/>
      <c r="AC27" s="4157"/>
      <c r="AD27" s="4157"/>
      <c r="AE27" s="4157"/>
      <c r="AF27" s="4157"/>
      <c r="AG27" s="4157"/>
      <c r="AH27" s="4157"/>
      <c r="AI27" s="4158"/>
      <c r="AJ27" s="3"/>
    </row>
    <row r="28" spans="1:36" ht="45.75" customHeight="1" x14ac:dyDescent="0.3">
      <c r="A28" s="3"/>
      <c r="B28" s="4145" t="s">
        <v>1372</v>
      </c>
      <c r="C28" s="4121"/>
      <c r="D28" s="4121"/>
      <c r="E28" s="4121"/>
      <c r="F28" s="4121"/>
      <c r="G28" s="4121"/>
      <c r="H28" s="4121"/>
      <c r="I28" s="4121"/>
      <c r="J28" s="4121"/>
      <c r="K28" s="4121"/>
      <c r="L28" s="4121"/>
      <c r="M28" s="4121"/>
      <c r="N28" s="4121"/>
      <c r="O28" s="4121"/>
      <c r="P28" s="4121"/>
      <c r="Q28" s="4121"/>
      <c r="R28" s="4146" t="e">
        <f>R26/R27</f>
        <v>#DIV/0!</v>
      </c>
      <c r="S28" s="4147"/>
      <c r="T28" s="4147"/>
      <c r="U28" s="4147"/>
      <c r="V28" s="4147"/>
      <c r="W28" s="4148"/>
      <c r="X28" s="4129"/>
      <c r="Y28" s="4129"/>
      <c r="Z28" s="4129"/>
      <c r="AA28" s="4129"/>
      <c r="AB28" s="4129"/>
      <c r="AC28" s="4129"/>
      <c r="AD28" s="4129"/>
      <c r="AE28" s="4129"/>
      <c r="AF28" s="4129"/>
      <c r="AG28" s="4129"/>
      <c r="AH28" s="4129"/>
      <c r="AI28" s="4129"/>
      <c r="AJ28" s="3"/>
    </row>
    <row r="29" spans="1:36" ht="15" thickBo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row>
    <row r="30" spans="1:36" ht="15" hidden="1" thickBo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row>
    <row r="31" spans="1:36" ht="15" hidden="1" thickBo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row>
    <row r="32" spans="1:36" ht="15" hidden="1" thickBo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row>
    <row r="33" spans="1:41" ht="15" hidden="1" thickBo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row>
    <row r="34" spans="1:41" ht="15" hidden="1" thickBo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row>
    <row r="35" spans="1:41" ht="15" hidden="1" thickBo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row>
    <row r="36" spans="1:41" ht="15" hidden="1" thickBo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row>
    <row r="37" spans="1:41" ht="16.2" thickBot="1" x14ac:dyDescent="0.35">
      <c r="A37" s="4126" t="s">
        <v>550</v>
      </c>
      <c r="B37" s="4127"/>
      <c r="C37" s="4127"/>
      <c r="D37" s="4127"/>
      <c r="E37" s="4127"/>
      <c r="F37" s="4127"/>
      <c r="G37" s="4127"/>
      <c r="H37" s="4127"/>
      <c r="I37" s="4127"/>
      <c r="J37" s="4127"/>
      <c r="K37" s="4127"/>
      <c r="L37" s="4127"/>
      <c r="M37" s="4127"/>
      <c r="N37" s="4127"/>
      <c r="O37" s="4127"/>
      <c r="P37" s="4127"/>
      <c r="Q37" s="4127"/>
      <c r="R37" s="4127"/>
      <c r="S37" s="4127"/>
      <c r="T37" s="4127"/>
      <c r="U37" s="4127"/>
      <c r="V37" s="4127"/>
      <c r="W37" s="4127"/>
      <c r="X37" s="4127"/>
      <c r="Y37" s="4127"/>
      <c r="Z37" s="4127"/>
      <c r="AA37" s="4127"/>
      <c r="AB37" s="4127"/>
      <c r="AC37" s="4127"/>
      <c r="AD37" s="4127"/>
      <c r="AE37" s="4127"/>
      <c r="AF37" s="4127"/>
      <c r="AG37" s="4127"/>
      <c r="AH37" s="4127"/>
      <c r="AI37" s="4127"/>
      <c r="AJ37" s="4127"/>
      <c r="AK37" s="4127"/>
      <c r="AL37" s="4127"/>
      <c r="AM37" s="4127"/>
      <c r="AN37" s="4127"/>
      <c r="AO37" s="4128"/>
    </row>
    <row r="38" spans="1:41" ht="5.0999999999999996" customHeight="1" x14ac:dyDescent="0.3">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spans="1:41" ht="15.6" x14ac:dyDescent="0.3">
      <c r="A39" s="75" t="s">
        <v>999</v>
      </c>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76"/>
      <c r="AL39" s="76"/>
      <c r="AM39" s="76"/>
      <c r="AN39" s="76"/>
      <c r="AO39" s="77"/>
    </row>
    <row r="40" spans="1:41" ht="5.0999999999999996" customHeight="1" x14ac:dyDescent="0.3">
      <c r="A40" s="65"/>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43"/>
      <c r="AL40" s="43"/>
      <c r="AM40" s="43"/>
      <c r="AN40" s="43"/>
      <c r="AO40" s="14"/>
    </row>
    <row r="41" spans="1:41" ht="55.5" customHeight="1" x14ac:dyDescent="0.3">
      <c r="A41" s="4131" t="s">
        <v>1373</v>
      </c>
      <c r="B41" s="4132"/>
      <c r="C41" s="4132"/>
      <c r="D41" s="4132"/>
      <c r="E41" s="4132"/>
      <c r="F41" s="4132"/>
      <c r="G41" s="4132"/>
      <c r="H41" s="4132"/>
      <c r="I41" s="4132"/>
      <c r="J41" s="4132"/>
      <c r="K41" s="4132"/>
      <c r="L41" s="4132"/>
      <c r="M41" s="4132"/>
      <c r="N41" s="4132"/>
      <c r="O41" s="4132"/>
      <c r="P41" s="4132"/>
      <c r="Q41" s="4132"/>
      <c r="R41" s="4132"/>
      <c r="S41" s="4132"/>
      <c r="T41" s="4132"/>
      <c r="U41" s="4132"/>
      <c r="V41" s="4132"/>
      <c r="W41" s="4132"/>
      <c r="X41" s="4132"/>
      <c r="Y41" s="4132"/>
      <c r="Z41" s="4132"/>
      <c r="AA41" s="4132"/>
      <c r="AB41" s="4132"/>
      <c r="AC41" s="4132"/>
      <c r="AD41" s="4132"/>
      <c r="AE41" s="4132"/>
      <c r="AF41" s="4132"/>
      <c r="AG41" s="4132"/>
      <c r="AH41" s="4132"/>
      <c r="AI41" s="4132"/>
      <c r="AJ41" s="4132"/>
      <c r="AK41" s="4132"/>
      <c r="AL41" s="4132"/>
      <c r="AM41" s="4132"/>
      <c r="AN41" s="4132"/>
      <c r="AO41" s="4133"/>
    </row>
    <row r="42" spans="1:41" ht="30" customHeight="1" x14ac:dyDescent="0.3">
      <c r="A42" s="4139" t="s">
        <v>551</v>
      </c>
      <c r="B42" s="4140"/>
      <c r="C42" s="4140"/>
      <c r="D42" s="4140"/>
      <c r="E42" s="4140"/>
      <c r="F42" s="4140"/>
      <c r="G42" s="4140"/>
      <c r="H42" s="4140"/>
      <c r="I42" s="4140"/>
      <c r="J42" s="4140"/>
      <c r="K42" s="4140"/>
      <c r="L42" s="4140"/>
      <c r="M42" s="4140"/>
      <c r="N42" s="4140"/>
      <c r="O42" s="4140"/>
      <c r="P42" s="4140"/>
      <c r="Q42" s="4140"/>
      <c r="R42" s="4140"/>
      <c r="S42" s="4140"/>
      <c r="T42" s="4140"/>
      <c r="U42" s="4140"/>
      <c r="V42" s="4140"/>
      <c r="W42" s="4140"/>
      <c r="X42" s="4140"/>
      <c r="Y42" s="4140"/>
      <c r="Z42" s="4140"/>
      <c r="AA42" s="4140"/>
      <c r="AB42" s="4140"/>
      <c r="AC42" s="4140"/>
      <c r="AD42" s="4140"/>
      <c r="AE42" s="4140"/>
      <c r="AF42" s="4140"/>
      <c r="AG42" s="4140"/>
      <c r="AH42" s="4140"/>
      <c r="AI42" s="4140"/>
      <c r="AJ42" s="4140"/>
      <c r="AK42" s="4140"/>
      <c r="AL42" s="4140"/>
      <c r="AM42" s="4140"/>
      <c r="AN42" s="4140"/>
      <c r="AO42" s="4141"/>
    </row>
    <row r="43" spans="1:41" ht="5.0999999999999996" customHeight="1" x14ac:dyDescent="0.3">
      <c r="A43" s="65"/>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43"/>
      <c r="AL43" s="43"/>
      <c r="AM43" s="43"/>
      <c r="AN43" s="43"/>
      <c r="AO43" s="14"/>
    </row>
    <row r="44" spans="1:41" ht="15.6" x14ac:dyDescent="0.3">
      <c r="A44" s="78" t="s">
        <v>552</v>
      </c>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43"/>
      <c r="AL44" s="43"/>
      <c r="AM44" s="43"/>
      <c r="AN44" s="43"/>
      <c r="AO44" s="14"/>
    </row>
    <row r="45" spans="1:41" ht="5.0999999999999996" customHeight="1" x14ac:dyDescent="0.3">
      <c r="A45" s="65"/>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43"/>
      <c r="AL45" s="43"/>
      <c r="AM45" s="43"/>
      <c r="AN45" s="43"/>
      <c r="AO45" s="14"/>
    </row>
    <row r="46" spans="1:41" ht="56.25" customHeight="1" x14ac:dyDescent="0.3">
      <c r="A46" s="4142" t="s">
        <v>1374</v>
      </c>
      <c r="B46" s="4143"/>
      <c r="C46" s="4143"/>
      <c r="D46" s="4143"/>
      <c r="E46" s="4143"/>
      <c r="F46" s="4143"/>
      <c r="G46" s="4143"/>
      <c r="H46" s="4143"/>
      <c r="I46" s="4143"/>
      <c r="J46" s="4143"/>
      <c r="K46" s="4143"/>
      <c r="L46" s="4143"/>
      <c r="M46" s="4143"/>
      <c r="N46" s="4143"/>
      <c r="O46" s="4143"/>
      <c r="P46" s="4143"/>
      <c r="Q46" s="4143"/>
      <c r="R46" s="4143"/>
      <c r="S46" s="4143"/>
      <c r="T46" s="4143"/>
      <c r="U46" s="4143"/>
      <c r="V46" s="4143"/>
      <c r="W46" s="4143"/>
      <c r="X46" s="4143"/>
      <c r="Y46" s="4143"/>
      <c r="Z46" s="4143"/>
      <c r="AA46" s="4143"/>
      <c r="AB46" s="4143"/>
      <c r="AC46" s="4143"/>
      <c r="AD46" s="4143"/>
      <c r="AE46" s="4143"/>
      <c r="AF46" s="4143"/>
      <c r="AG46" s="4143"/>
      <c r="AH46" s="4143"/>
      <c r="AI46" s="4143"/>
      <c r="AJ46" s="4143"/>
      <c r="AK46" s="4143"/>
      <c r="AL46" s="4143"/>
      <c r="AM46" s="4143"/>
      <c r="AN46" s="4143"/>
      <c r="AO46" s="4144"/>
    </row>
    <row r="47" spans="1:41" ht="5.0999999999999996" customHeight="1" x14ac:dyDescent="0.3">
      <c r="A47" s="65"/>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43"/>
      <c r="AL47" s="43"/>
      <c r="AM47" s="43"/>
      <c r="AN47" s="43"/>
      <c r="AO47" s="14"/>
    </row>
    <row r="48" spans="1:41" ht="15" customHeight="1" x14ac:dyDescent="0.3">
      <c r="A48" s="4138" t="s">
        <v>553</v>
      </c>
      <c r="B48" s="4138"/>
      <c r="C48" s="4138"/>
      <c r="D48" s="4138"/>
      <c r="E48" s="4138"/>
      <c r="F48" s="4138"/>
      <c r="G48" s="4138"/>
      <c r="H48" s="4138"/>
      <c r="I48" s="4138"/>
      <c r="J48" s="4138"/>
      <c r="K48" s="4130">
        <v>100000</v>
      </c>
      <c r="L48" s="4130"/>
      <c r="M48" s="4130"/>
      <c r="N48" s="4130"/>
      <c r="O48" s="4130"/>
      <c r="P48" s="4130"/>
      <c r="Q48" s="4130"/>
      <c r="R48" s="4130"/>
      <c r="S48" s="6"/>
      <c r="T48" s="6"/>
      <c r="U48" s="4134" t="s">
        <v>558</v>
      </c>
      <c r="V48" s="4134"/>
      <c r="W48" s="4134"/>
      <c r="X48" s="4134"/>
      <c r="Y48" s="4134"/>
      <c r="Z48" s="4134"/>
      <c r="AA48" s="4134"/>
      <c r="AB48" s="4134"/>
      <c r="AC48" s="4134"/>
      <c r="AD48" s="4134"/>
      <c r="AE48" s="4134"/>
      <c r="AF48" s="4134"/>
      <c r="AG48" s="4134"/>
      <c r="AH48" s="4134"/>
      <c r="AI48" s="4134"/>
      <c r="AJ48" s="4134"/>
      <c r="AK48" s="4134"/>
      <c r="AL48" s="4134"/>
      <c r="AM48" s="4134"/>
      <c r="AN48" s="4134"/>
      <c r="AO48" s="4135"/>
    </row>
    <row r="49" spans="1:41" ht="25.5" customHeight="1" x14ac:dyDescent="0.3">
      <c r="A49" s="4122" t="s">
        <v>554</v>
      </c>
      <c r="B49" s="4122"/>
      <c r="C49" s="4122"/>
      <c r="D49" s="4122"/>
      <c r="E49" s="4122"/>
      <c r="F49" s="4122"/>
      <c r="G49" s="4122"/>
      <c r="H49" s="4122"/>
      <c r="I49" s="4122"/>
      <c r="J49" s="4122"/>
      <c r="K49" s="4124">
        <v>577.24</v>
      </c>
      <c r="L49" s="4124"/>
      <c r="M49" s="4124"/>
      <c r="N49" s="4124"/>
      <c r="O49" s="4124"/>
      <c r="P49" s="4124"/>
      <c r="Q49" s="4124"/>
      <c r="R49" s="4124"/>
      <c r="S49" s="6"/>
      <c r="T49" s="6"/>
      <c r="U49" s="4134"/>
      <c r="V49" s="4134"/>
      <c r="W49" s="4134"/>
      <c r="X49" s="4134"/>
      <c r="Y49" s="4134"/>
      <c r="Z49" s="4134"/>
      <c r="AA49" s="4134"/>
      <c r="AB49" s="4134"/>
      <c r="AC49" s="4134"/>
      <c r="AD49" s="4134"/>
      <c r="AE49" s="4134"/>
      <c r="AF49" s="4134"/>
      <c r="AG49" s="4134"/>
      <c r="AH49" s="4134"/>
      <c r="AI49" s="4134"/>
      <c r="AJ49" s="4134"/>
      <c r="AK49" s="4134"/>
      <c r="AL49" s="4134"/>
      <c r="AM49" s="4134"/>
      <c r="AN49" s="4134"/>
      <c r="AO49" s="4135"/>
    </row>
    <row r="50" spans="1:41" ht="25.5" customHeight="1" x14ac:dyDescent="0.3">
      <c r="A50" s="4122" t="s">
        <v>555</v>
      </c>
      <c r="B50" s="4122"/>
      <c r="C50" s="4122"/>
      <c r="D50" s="4122"/>
      <c r="E50" s="4122"/>
      <c r="F50" s="4122"/>
      <c r="G50" s="4122"/>
      <c r="H50" s="4122"/>
      <c r="I50" s="4122"/>
      <c r="J50" s="4122"/>
      <c r="K50" s="4124">
        <v>477.42</v>
      </c>
      <c r="L50" s="4124"/>
      <c r="M50" s="4124"/>
      <c r="N50" s="4124"/>
      <c r="O50" s="4124"/>
      <c r="P50" s="4124"/>
      <c r="Q50" s="4124"/>
      <c r="R50" s="4124"/>
      <c r="S50" s="6"/>
      <c r="T50" s="6"/>
      <c r="U50" s="4134"/>
      <c r="V50" s="4134"/>
      <c r="W50" s="4134"/>
      <c r="X50" s="4134"/>
      <c r="Y50" s="4134"/>
      <c r="Z50" s="4134"/>
      <c r="AA50" s="4134"/>
      <c r="AB50" s="4134"/>
      <c r="AC50" s="4134"/>
      <c r="AD50" s="4134"/>
      <c r="AE50" s="4134"/>
      <c r="AF50" s="4134"/>
      <c r="AG50" s="4134"/>
      <c r="AH50" s="4134"/>
      <c r="AI50" s="4134"/>
      <c r="AJ50" s="4134"/>
      <c r="AK50" s="4134"/>
      <c r="AL50" s="4134"/>
      <c r="AM50" s="4134"/>
      <c r="AN50" s="4134"/>
      <c r="AO50" s="4135"/>
    </row>
    <row r="51" spans="1:41" ht="15" customHeight="1" x14ac:dyDescent="0.3">
      <c r="A51" s="4122" t="s">
        <v>556</v>
      </c>
      <c r="B51" s="4122"/>
      <c r="C51" s="4122"/>
      <c r="D51" s="4122"/>
      <c r="E51" s="4122"/>
      <c r="F51" s="4122"/>
      <c r="G51" s="4122"/>
      <c r="H51" s="4122"/>
      <c r="I51" s="4122"/>
      <c r="J51" s="4122"/>
      <c r="K51" s="4124">
        <v>99.82</v>
      </c>
      <c r="L51" s="4124"/>
      <c r="M51" s="4124"/>
      <c r="N51" s="4124"/>
      <c r="O51" s="4124"/>
      <c r="P51" s="4124"/>
      <c r="Q51" s="4124"/>
      <c r="R51" s="4124"/>
      <c r="S51" s="6"/>
      <c r="T51" s="6"/>
      <c r="U51" s="4134"/>
      <c r="V51" s="4134"/>
      <c r="W51" s="4134"/>
      <c r="X51" s="4134"/>
      <c r="Y51" s="4134"/>
      <c r="Z51" s="4134"/>
      <c r="AA51" s="4134"/>
      <c r="AB51" s="4134"/>
      <c r="AC51" s="4134"/>
      <c r="AD51" s="4134"/>
      <c r="AE51" s="4134"/>
      <c r="AF51" s="4134"/>
      <c r="AG51" s="4134"/>
      <c r="AH51" s="4134"/>
      <c r="AI51" s="4134"/>
      <c r="AJ51" s="4134"/>
      <c r="AK51" s="4134"/>
      <c r="AL51" s="4134"/>
      <c r="AM51" s="4134"/>
      <c r="AN51" s="4134"/>
      <c r="AO51" s="4135"/>
    </row>
    <row r="52" spans="1:41" ht="15" customHeight="1" x14ac:dyDescent="0.3">
      <c r="A52" s="4123" t="s">
        <v>557</v>
      </c>
      <c r="B52" s="4122"/>
      <c r="C52" s="4122"/>
      <c r="D52" s="4122"/>
      <c r="E52" s="4122"/>
      <c r="F52" s="4122"/>
      <c r="G52" s="4122"/>
      <c r="H52" s="4122"/>
      <c r="I52" s="4122"/>
      <c r="J52" s="4122"/>
      <c r="K52" s="4125">
        <v>17292.849999999999</v>
      </c>
      <c r="L52" s="4125"/>
      <c r="M52" s="4125"/>
      <c r="N52" s="4125"/>
      <c r="O52" s="4125"/>
      <c r="P52" s="4125"/>
      <c r="Q52" s="4125"/>
      <c r="R52" s="4125"/>
      <c r="S52" s="59"/>
      <c r="T52" s="59"/>
      <c r="U52" s="4136"/>
      <c r="V52" s="4136"/>
      <c r="W52" s="4136"/>
      <c r="X52" s="4136"/>
      <c r="Y52" s="4136"/>
      <c r="Z52" s="4136"/>
      <c r="AA52" s="4136"/>
      <c r="AB52" s="4136"/>
      <c r="AC52" s="4136"/>
      <c r="AD52" s="4136"/>
      <c r="AE52" s="4136"/>
      <c r="AF52" s="4136"/>
      <c r="AG52" s="4136"/>
      <c r="AH52" s="4136"/>
      <c r="AI52" s="4136"/>
      <c r="AJ52" s="4136"/>
      <c r="AK52" s="4136"/>
      <c r="AL52" s="4136"/>
      <c r="AM52" s="4136"/>
      <c r="AN52" s="4136"/>
      <c r="AO52" s="4137"/>
    </row>
    <row r="53" spans="1:41" ht="5.0999999999999996" customHeight="1"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1:41" ht="15.6" x14ac:dyDescent="0.3">
      <c r="A54" s="75" t="s">
        <v>559</v>
      </c>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76"/>
      <c r="AL54" s="76"/>
      <c r="AM54" s="76"/>
      <c r="AN54" s="76"/>
      <c r="AO54" s="77"/>
    </row>
    <row r="55" spans="1:41" ht="5.0999999999999996" customHeight="1" x14ac:dyDescent="0.3">
      <c r="A55" s="6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43"/>
      <c r="AL55" s="43"/>
      <c r="AM55" s="43"/>
      <c r="AN55" s="43"/>
      <c r="AO55" s="14"/>
    </row>
    <row r="56" spans="1:41" ht="39.9" customHeight="1" x14ac:dyDescent="0.3">
      <c r="A56" s="4167" t="s">
        <v>560</v>
      </c>
      <c r="B56" s="4168"/>
      <c r="C56" s="4168"/>
      <c r="D56" s="4168"/>
      <c r="E56" s="4168"/>
      <c r="F56" s="4168"/>
      <c r="G56" s="4168"/>
      <c r="H56" s="4168"/>
      <c r="I56" s="4168"/>
      <c r="J56" s="4168"/>
      <c r="K56" s="4168"/>
      <c r="L56" s="4168"/>
      <c r="M56" s="4168"/>
      <c r="N56" s="4168"/>
      <c r="O56" s="4168"/>
      <c r="P56" s="4168"/>
      <c r="Q56" s="4168"/>
      <c r="R56" s="4168"/>
      <c r="S56" s="4168"/>
      <c r="T56" s="4168"/>
      <c r="U56" s="4168"/>
      <c r="V56" s="4168"/>
      <c r="W56" s="4168"/>
      <c r="X56" s="4168"/>
      <c r="Y56" s="4168"/>
      <c r="Z56" s="4168"/>
      <c r="AA56" s="4168"/>
      <c r="AB56" s="4168"/>
      <c r="AC56" s="4168"/>
      <c r="AD56" s="4168"/>
      <c r="AE56" s="4168"/>
      <c r="AF56" s="4168"/>
      <c r="AG56" s="4168"/>
      <c r="AH56" s="4168"/>
      <c r="AI56" s="4168"/>
      <c r="AJ56" s="4168"/>
      <c r="AK56" s="4168"/>
      <c r="AL56" s="4168"/>
      <c r="AM56" s="4168"/>
      <c r="AN56" s="4168"/>
      <c r="AO56" s="4169"/>
    </row>
    <row r="57" spans="1:41" ht="5.0999999999999996" customHeight="1" x14ac:dyDescent="0.3">
      <c r="A57" s="65"/>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43"/>
      <c r="AL57" s="43"/>
      <c r="AM57" s="43"/>
      <c r="AN57" s="43"/>
      <c r="AO57" s="14"/>
    </row>
    <row r="58" spans="1:41" ht="15.6" x14ac:dyDescent="0.3">
      <c r="A58" s="78" t="s">
        <v>552</v>
      </c>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43"/>
      <c r="AL58" s="43"/>
      <c r="AM58" s="43"/>
      <c r="AN58" s="43"/>
      <c r="AO58" s="14"/>
    </row>
    <row r="59" spans="1:41" ht="5.0999999999999996" customHeight="1" x14ac:dyDescent="0.3">
      <c r="A59" s="65"/>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43"/>
      <c r="AL59" s="43"/>
      <c r="AM59" s="43"/>
      <c r="AN59" s="43"/>
      <c r="AO59" s="14"/>
    </row>
    <row r="60" spans="1:41" ht="15.75" customHeight="1" x14ac:dyDescent="0.3">
      <c r="A60" s="4160" t="s">
        <v>561</v>
      </c>
      <c r="B60" s="4160"/>
      <c r="C60" s="4160"/>
      <c r="D60" s="4160"/>
      <c r="E60" s="4160"/>
      <c r="F60" s="4160"/>
      <c r="G60" s="4160"/>
      <c r="H60" s="4160"/>
      <c r="I60" s="4160"/>
      <c r="J60" s="4160"/>
      <c r="K60" s="4163">
        <v>5000</v>
      </c>
      <c r="L60" s="4163"/>
      <c r="M60" s="4163"/>
      <c r="N60" s="4163"/>
      <c r="O60" s="4163"/>
      <c r="P60" s="4163"/>
      <c r="Q60" s="4163"/>
      <c r="R60" s="4163"/>
      <c r="S60" s="6"/>
      <c r="T60" s="6"/>
      <c r="U60" s="4134" t="s">
        <v>566</v>
      </c>
      <c r="V60" s="4134"/>
      <c r="W60" s="4134"/>
      <c r="X60" s="4134"/>
      <c r="Y60" s="4134"/>
      <c r="Z60" s="4134"/>
      <c r="AA60" s="4134"/>
      <c r="AB60" s="4134"/>
      <c r="AC60" s="4134"/>
      <c r="AD60" s="4134"/>
      <c r="AE60" s="4134"/>
      <c r="AF60" s="4134"/>
      <c r="AG60" s="4134"/>
      <c r="AH60" s="4134"/>
      <c r="AI60" s="4134"/>
      <c r="AJ60" s="4134"/>
      <c r="AK60" s="4134"/>
      <c r="AL60" s="4134"/>
      <c r="AM60" s="4134"/>
      <c r="AN60" s="4134"/>
      <c r="AO60" s="4135"/>
    </row>
    <row r="61" spans="1:41" ht="15" customHeight="1" x14ac:dyDescent="0.3">
      <c r="A61" s="4160" t="s">
        <v>562</v>
      </c>
      <c r="B61" s="4160"/>
      <c r="C61" s="4160"/>
      <c r="D61" s="4160"/>
      <c r="E61" s="4160"/>
      <c r="F61" s="4160"/>
      <c r="G61" s="4160"/>
      <c r="H61" s="4160"/>
      <c r="I61" s="4160"/>
      <c r="J61" s="4160"/>
      <c r="K61" s="4173" t="s">
        <v>565</v>
      </c>
      <c r="L61" s="4173"/>
      <c r="M61" s="4173"/>
      <c r="N61" s="4173"/>
      <c r="O61" s="4173"/>
      <c r="P61" s="4173"/>
      <c r="Q61" s="4173"/>
      <c r="R61" s="4173"/>
      <c r="S61" s="6"/>
      <c r="T61" s="6"/>
      <c r="U61" s="4134"/>
      <c r="V61" s="4134"/>
      <c r="W61" s="4134"/>
      <c r="X61" s="4134"/>
      <c r="Y61" s="4134"/>
      <c r="Z61" s="4134"/>
      <c r="AA61" s="4134"/>
      <c r="AB61" s="4134"/>
      <c r="AC61" s="4134"/>
      <c r="AD61" s="4134"/>
      <c r="AE61" s="4134"/>
      <c r="AF61" s="4134"/>
      <c r="AG61" s="4134"/>
      <c r="AH61" s="4134"/>
      <c r="AI61" s="4134"/>
      <c r="AJ61" s="4134"/>
      <c r="AK61" s="4134"/>
      <c r="AL61" s="4134"/>
      <c r="AM61" s="4134"/>
      <c r="AN61" s="4134"/>
      <c r="AO61" s="4135"/>
    </row>
    <row r="62" spans="1:41" ht="27" customHeight="1" x14ac:dyDescent="0.3">
      <c r="A62" s="4161" t="s">
        <v>563</v>
      </c>
      <c r="B62" s="4161"/>
      <c r="C62" s="4161"/>
      <c r="D62" s="4161"/>
      <c r="E62" s="4161"/>
      <c r="F62" s="4161"/>
      <c r="G62" s="4161"/>
      <c r="H62" s="4161"/>
      <c r="I62" s="4161"/>
      <c r="J62" s="4161"/>
      <c r="K62" s="4174">
        <v>2.6499999999999999E-2</v>
      </c>
      <c r="L62" s="4173"/>
      <c r="M62" s="4173"/>
      <c r="N62" s="4173"/>
      <c r="O62" s="4173"/>
      <c r="P62" s="4173"/>
      <c r="Q62" s="4173"/>
      <c r="R62" s="4173"/>
      <c r="S62" s="6"/>
      <c r="T62" s="6"/>
      <c r="U62" s="4134"/>
      <c r="V62" s="4134"/>
      <c r="W62" s="4134"/>
      <c r="X62" s="4134"/>
      <c r="Y62" s="4134"/>
      <c r="Z62" s="4134"/>
      <c r="AA62" s="4134"/>
      <c r="AB62" s="4134"/>
      <c r="AC62" s="4134"/>
      <c r="AD62" s="4134"/>
      <c r="AE62" s="4134"/>
      <c r="AF62" s="4134"/>
      <c r="AG62" s="4134"/>
      <c r="AH62" s="4134"/>
      <c r="AI62" s="4134"/>
      <c r="AJ62" s="4134"/>
      <c r="AK62" s="4134"/>
      <c r="AL62" s="4134"/>
      <c r="AM62" s="4134"/>
      <c r="AN62" s="4134"/>
      <c r="AO62" s="4135"/>
    </row>
    <row r="63" spans="1:41" ht="15" customHeight="1" x14ac:dyDescent="0.3">
      <c r="A63" s="4160" t="s">
        <v>564</v>
      </c>
      <c r="B63" s="4160"/>
      <c r="C63" s="4160"/>
      <c r="D63" s="4160"/>
      <c r="E63" s="4160"/>
      <c r="F63" s="4160"/>
      <c r="G63" s="4160"/>
      <c r="H63" s="4160"/>
      <c r="I63" s="4160"/>
      <c r="J63" s="4160"/>
      <c r="K63" s="4175">
        <v>43423.07</v>
      </c>
      <c r="L63" s="4176"/>
      <c r="M63" s="4176"/>
      <c r="N63" s="4176"/>
      <c r="O63" s="4176"/>
      <c r="P63" s="4176"/>
      <c r="Q63" s="4176"/>
      <c r="R63" s="4176"/>
      <c r="S63" s="6"/>
      <c r="T63" s="6"/>
      <c r="U63" s="4134"/>
      <c r="V63" s="4134"/>
      <c r="W63" s="4134"/>
      <c r="X63" s="4134"/>
      <c r="Y63" s="4134"/>
      <c r="Z63" s="4134"/>
      <c r="AA63" s="4134"/>
      <c r="AB63" s="4134"/>
      <c r="AC63" s="4134"/>
      <c r="AD63" s="4134"/>
      <c r="AE63" s="4134"/>
      <c r="AF63" s="4134"/>
      <c r="AG63" s="4134"/>
      <c r="AH63" s="4134"/>
      <c r="AI63" s="4134"/>
      <c r="AJ63" s="4134"/>
      <c r="AK63" s="4134"/>
      <c r="AL63" s="4134"/>
      <c r="AM63" s="4134"/>
      <c r="AN63" s="4134"/>
      <c r="AO63" s="4135"/>
    </row>
    <row r="64" spans="1:41" ht="5.0999999999999996" customHeight="1" x14ac:dyDescent="0.3">
      <c r="A64" s="65"/>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43"/>
      <c r="AL64" s="43"/>
      <c r="AM64" s="43"/>
      <c r="AN64" s="43"/>
      <c r="AO64" s="14"/>
    </row>
    <row r="65" spans="1:41" ht="15.6" x14ac:dyDescent="0.3">
      <c r="A65" s="78" t="s">
        <v>567</v>
      </c>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43"/>
      <c r="AL65" s="43"/>
      <c r="AM65" s="43"/>
      <c r="AN65" s="43"/>
      <c r="AO65" s="14"/>
    </row>
    <row r="66" spans="1:41" ht="5.0999999999999996" customHeight="1" x14ac:dyDescent="0.3">
      <c r="A66" s="65"/>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43"/>
      <c r="AL66" s="43"/>
      <c r="AM66" s="43"/>
      <c r="AN66" s="43"/>
      <c r="AO66" s="14"/>
    </row>
    <row r="67" spans="1:41" ht="39.9" customHeight="1" x14ac:dyDescent="0.3">
      <c r="A67" s="4170" t="s">
        <v>140</v>
      </c>
      <c r="B67" s="4171"/>
      <c r="C67" s="4171"/>
      <c r="D67" s="4171"/>
      <c r="E67" s="4171"/>
      <c r="F67" s="4171"/>
      <c r="G67" s="4171"/>
      <c r="H67" s="4171"/>
      <c r="I67" s="4171"/>
      <c r="J67" s="4171"/>
      <c r="K67" s="4171"/>
      <c r="L67" s="4171"/>
      <c r="M67" s="4171"/>
      <c r="N67" s="4171"/>
      <c r="O67" s="4171"/>
      <c r="P67" s="4171"/>
      <c r="Q67" s="4171"/>
      <c r="R67" s="4171"/>
      <c r="S67" s="4171"/>
      <c r="T67" s="4171"/>
      <c r="U67" s="4171"/>
      <c r="V67" s="4171"/>
      <c r="W67" s="4171"/>
      <c r="X67" s="4171"/>
      <c r="Y67" s="4171"/>
      <c r="Z67" s="4171"/>
      <c r="AA67" s="4171"/>
      <c r="AB67" s="4171"/>
      <c r="AC67" s="4171"/>
      <c r="AD67" s="4171"/>
      <c r="AE67" s="4171"/>
      <c r="AF67" s="4171"/>
      <c r="AG67" s="4171"/>
      <c r="AH67" s="4171"/>
      <c r="AI67" s="4171"/>
      <c r="AJ67" s="4171"/>
      <c r="AK67" s="4171"/>
      <c r="AL67" s="4171"/>
      <c r="AM67" s="4171"/>
      <c r="AN67" s="4171"/>
      <c r="AO67" s="4172"/>
    </row>
    <row r="68" spans="1:41" ht="42.75" customHeight="1" x14ac:dyDescent="0.3">
      <c r="A68" s="4164" t="s">
        <v>141</v>
      </c>
      <c r="B68" s="4165"/>
      <c r="C68" s="4165"/>
      <c r="D68" s="4165"/>
      <c r="E68" s="4165"/>
      <c r="F68" s="4165"/>
      <c r="G68" s="4165"/>
      <c r="H68" s="4165"/>
      <c r="I68" s="4165"/>
      <c r="J68" s="4165"/>
      <c r="K68" s="4165"/>
      <c r="L68" s="4165"/>
      <c r="M68" s="4165"/>
      <c r="N68" s="4165"/>
      <c r="O68" s="4165"/>
      <c r="P68" s="4165"/>
      <c r="Q68" s="4165"/>
      <c r="R68" s="4165"/>
      <c r="S68" s="4165"/>
      <c r="T68" s="4165"/>
      <c r="U68" s="4165"/>
      <c r="V68" s="4165"/>
      <c r="W68" s="4165"/>
      <c r="X68" s="4165"/>
      <c r="Y68" s="4165"/>
      <c r="Z68" s="4165"/>
      <c r="AA68" s="4165"/>
      <c r="AB68" s="4165"/>
      <c r="AC68" s="4165"/>
      <c r="AD68" s="4165"/>
      <c r="AE68" s="4165"/>
      <c r="AF68" s="4165"/>
      <c r="AG68" s="4165"/>
      <c r="AH68" s="4165"/>
      <c r="AI68" s="4165"/>
      <c r="AJ68" s="4165"/>
      <c r="AK68" s="4165"/>
      <c r="AL68" s="4165"/>
      <c r="AM68" s="4165"/>
      <c r="AN68" s="4165"/>
      <c r="AO68" s="4166"/>
    </row>
    <row r="69" spans="1:41" ht="5.0999999999999996" customHeight="1" x14ac:dyDescent="0.3">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spans="1:41" ht="15.6" x14ac:dyDescent="0.3">
      <c r="A70" s="46"/>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1:41" ht="5.0999999999999996" customHeight="1" x14ac:dyDescent="0.3">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spans="1:41" ht="42.75" customHeight="1" x14ac:dyDescent="0.3">
      <c r="A72" s="4162"/>
      <c r="B72" s="4162"/>
      <c r="C72" s="4162"/>
      <c r="D72" s="4162"/>
      <c r="E72" s="4162"/>
      <c r="F72" s="4162"/>
      <c r="G72" s="4162"/>
      <c r="H72" s="4162"/>
      <c r="I72" s="4162"/>
      <c r="J72" s="4162"/>
      <c r="K72" s="4162"/>
      <c r="L72" s="4162"/>
      <c r="M72" s="4162"/>
      <c r="N72" s="4162"/>
      <c r="O72" s="4162"/>
      <c r="P72" s="4162"/>
      <c r="Q72" s="4162"/>
      <c r="R72" s="4162"/>
      <c r="S72" s="4162"/>
      <c r="T72" s="4162"/>
      <c r="U72" s="4162"/>
      <c r="V72" s="4162"/>
      <c r="W72" s="4162"/>
      <c r="X72" s="4162"/>
      <c r="Y72" s="4162"/>
      <c r="Z72" s="4162"/>
      <c r="AA72" s="4162"/>
      <c r="AB72" s="4162"/>
      <c r="AC72" s="4162"/>
      <c r="AD72" s="4162"/>
      <c r="AE72" s="4162"/>
      <c r="AF72" s="4162"/>
      <c r="AG72" s="4162"/>
      <c r="AH72" s="4162"/>
      <c r="AI72" s="4162"/>
      <c r="AJ72" s="4162"/>
      <c r="AK72" s="4162"/>
      <c r="AL72" s="4162"/>
      <c r="AM72" s="4162"/>
      <c r="AN72" s="4162"/>
      <c r="AO72" s="4162"/>
    </row>
    <row r="73" spans="1:41" x14ac:dyDescent="0.3">
      <c r="A73" s="4159"/>
      <c r="B73" s="4159"/>
      <c r="C73" s="4159"/>
      <c r="D73" s="4159"/>
      <c r="E73" s="4159"/>
      <c r="F73" s="4159"/>
      <c r="G73" s="4159"/>
      <c r="H73" s="4159"/>
      <c r="I73" s="4159"/>
      <c r="J73" s="4159"/>
      <c r="K73" s="4159"/>
      <c r="L73" s="4159"/>
      <c r="M73" s="4159"/>
      <c r="N73" s="4159"/>
      <c r="O73" s="4159"/>
      <c r="P73" s="4159"/>
      <c r="Q73" s="4159"/>
      <c r="R73" s="4159"/>
      <c r="S73" s="4159"/>
      <c r="T73" s="4159"/>
      <c r="U73" s="4159"/>
      <c r="V73" s="4159"/>
      <c r="W73" s="4159"/>
      <c r="X73" s="4159"/>
      <c r="Y73" s="4159"/>
      <c r="Z73" s="4159"/>
      <c r="AA73" s="4159"/>
      <c r="AB73" s="4159"/>
      <c r="AC73" s="4159"/>
      <c r="AD73" s="4159"/>
      <c r="AE73" s="4159"/>
      <c r="AF73" s="4159"/>
      <c r="AG73" s="4159"/>
      <c r="AH73" s="4159"/>
      <c r="AI73" s="4159"/>
      <c r="AJ73" s="4159"/>
    </row>
    <row r="74" spans="1:41" x14ac:dyDescent="0.3">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spans="1:41" x14ac:dyDescent="0.3">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41" x14ac:dyDescent="0.3">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1:41"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1:41" x14ac:dyDescent="0.3">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1:41" x14ac:dyDescent="0.3">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spans="1:41" x14ac:dyDescent="0.3">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spans="1:36" x14ac:dyDescent="0.3">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spans="1:36" x14ac:dyDescent="0.3">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spans="1:36" x14ac:dyDescent="0.3">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spans="1:36" x14ac:dyDescent="0.3">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spans="1:36" x14ac:dyDescent="0.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spans="1:36" x14ac:dyDescent="0.3">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spans="1:36" x14ac:dyDescent="0.3">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spans="1:36" x14ac:dyDescent="0.3">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spans="1:36" x14ac:dyDescent="0.3">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spans="1:36" x14ac:dyDescent="0.3">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1:36" x14ac:dyDescent="0.3">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1:36" x14ac:dyDescent="0.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1:36" x14ac:dyDescent="0.3">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1:36" x14ac:dyDescent="0.3">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1:36" x14ac:dyDescent="0.3">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1:36" x14ac:dyDescent="0.3">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1:36" x14ac:dyDescent="0.3">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1:36" x14ac:dyDescent="0.3">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1:36" x14ac:dyDescent="0.3">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1:36"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1:36"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1:36" x14ac:dyDescent="0.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1:36" x14ac:dyDescent="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1:36" x14ac:dyDescent="0.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1:36"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1:36" x14ac:dyDescent="0.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1:36" x14ac:dyDescent="0.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1:36"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1:36" x14ac:dyDescent="0.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1:36"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1:36"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1:36" x14ac:dyDescent="0.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1:36" x14ac:dyDescent="0.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1:36" x14ac:dyDescent="0.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1:36"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1:36"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1:36"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1:36"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36"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36"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36"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1:36"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1:36"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1:36"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1:36"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1:36"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1:36"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1:36"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1:36"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1:36"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1:36"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1:36"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1:36"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1:36"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1:36"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1:36"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spans="1:36"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spans="1:36"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spans="1:36"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spans="1:36"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spans="1:36"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spans="1:36"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spans="1:36"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spans="1:36"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spans="1:36"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spans="1:36"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spans="1:36"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spans="1:36"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spans="1:36"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spans="1:36"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spans="1:36"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spans="1:36"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spans="1:36"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spans="1:36"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spans="1:36"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spans="1:36"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spans="1:36"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spans="1:36"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spans="1:36"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spans="1:36"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spans="1:36"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spans="1:36"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spans="1:36"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spans="1:36"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spans="1:36"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spans="1:36"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spans="1:36"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spans="1:36"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spans="1:36"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spans="1:36"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spans="1:36"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spans="1:36"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spans="1:36"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spans="1:36"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spans="1:36"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spans="1:36"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spans="1:36"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spans="1:36"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spans="1:36"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spans="1:36"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spans="1:36"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spans="1:36"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spans="1:36"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spans="1:36"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spans="1:36"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sheetData>
  <sheetProtection password="8E37" sheet="1" objects="1" scenarios="1"/>
  <mergeCells count="79">
    <mergeCell ref="A56:AO56"/>
    <mergeCell ref="A67:AO67"/>
    <mergeCell ref="K61:R61"/>
    <mergeCell ref="K62:R62"/>
    <mergeCell ref="K63:R63"/>
    <mergeCell ref="A73:AJ73"/>
    <mergeCell ref="A60:J60"/>
    <mergeCell ref="A61:J61"/>
    <mergeCell ref="A62:J62"/>
    <mergeCell ref="A63:J63"/>
    <mergeCell ref="A72:AO72"/>
    <mergeCell ref="K60:R60"/>
    <mergeCell ref="A68:AO68"/>
    <mergeCell ref="U60:AO63"/>
    <mergeCell ref="X26:AI26"/>
    <mergeCell ref="B28:Q28"/>
    <mergeCell ref="R28:W28"/>
    <mergeCell ref="B24:Q24"/>
    <mergeCell ref="B25:Q25"/>
    <mergeCell ref="B26:Q26"/>
    <mergeCell ref="R26:W26"/>
    <mergeCell ref="B27:Q27"/>
    <mergeCell ref="R27:W27"/>
    <mergeCell ref="X27:AI27"/>
    <mergeCell ref="R24:W24"/>
    <mergeCell ref="R25:W25"/>
    <mergeCell ref="A52:J52"/>
    <mergeCell ref="K51:R51"/>
    <mergeCell ref="K52:R52"/>
    <mergeCell ref="A37:AO37"/>
    <mergeCell ref="X24:AI24"/>
    <mergeCell ref="X28:AI28"/>
    <mergeCell ref="K48:R48"/>
    <mergeCell ref="A41:AO41"/>
    <mergeCell ref="K49:R49"/>
    <mergeCell ref="K50:R50"/>
    <mergeCell ref="A49:J49"/>
    <mergeCell ref="U48:AO52"/>
    <mergeCell ref="A48:J48"/>
    <mergeCell ref="A42:AO42"/>
    <mergeCell ref="A46:AO46"/>
    <mergeCell ref="X25:AI25"/>
    <mergeCell ref="B18:Q18"/>
    <mergeCell ref="B19:Q19"/>
    <mergeCell ref="B20:Q20"/>
    <mergeCell ref="A50:J50"/>
    <mergeCell ref="A51:J51"/>
    <mergeCell ref="X22:AI22"/>
    <mergeCell ref="X23:AI23"/>
    <mergeCell ref="R22:W22"/>
    <mergeCell ref="X14:AI14"/>
    <mergeCell ref="B14:Q14"/>
    <mergeCell ref="R14:W14"/>
    <mergeCell ref="X16:AI16"/>
    <mergeCell ref="R21:W21"/>
    <mergeCell ref="X20:AI20"/>
    <mergeCell ref="X21:AI21"/>
    <mergeCell ref="B22:Q22"/>
    <mergeCell ref="B23:Q23"/>
    <mergeCell ref="R19:W19"/>
    <mergeCell ref="R20:W20"/>
    <mergeCell ref="R23:W23"/>
    <mergeCell ref="B21:Q21"/>
    <mergeCell ref="A1:AO2"/>
    <mergeCell ref="B16:Q16"/>
    <mergeCell ref="X19:AI19"/>
    <mergeCell ref="X17:AI17"/>
    <mergeCell ref="X18:AI18"/>
    <mergeCell ref="R17:W17"/>
    <mergeCell ref="R18:W18"/>
    <mergeCell ref="A4:AO7"/>
    <mergeCell ref="A10:S10"/>
    <mergeCell ref="A11:AO12"/>
    <mergeCell ref="B15:Q15"/>
    <mergeCell ref="R15:W15"/>
    <mergeCell ref="R16:W16"/>
    <mergeCell ref="X15:AI15"/>
    <mergeCell ref="A9:AO9"/>
    <mergeCell ref="B17:Q17"/>
  </mergeCells>
  <phoneticPr fontId="71" type="noConversion"/>
  <pageMargins left="0.25" right="0.25" top="0.75" bottom="0.75" header="0.3" footer="0.3"/>
  <pageSetup scale="95" orientation="portrait" r:id="rId1"/>
  <headerFooter>
    <oddFooter>&amp;R&amp;D</oddFooter>
  </headerFooter>
  <rowBreaks count="1" manualBreakCount="1">
    <brk id="36" max="4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sheetPr>
  <dimension ref="A1:AL82"/>
  <sheetViews>
    <sheetView showGridLines="0" zoomScaleNormal="100" workbookViewId="0">
      <selection sqref="A1:N2"/>
    </sheetView>
  </sheetViews>
  <sheetFormatPr defaultColWidth="9.109375" defaultRowHeight="14.4" x14ac:dyDescent="0.3"/>
  <cols>
    <col min="1" max="1" width="2.33203125" style="47" customWidth="1"/>
    <col min="2" max="2" width="3" style="230" customWidth="1"/>
    <col min="3" max="3" width="3.109375" style="230" customWidth="1"/>
    <col min="4" max="4" width="2.33203125" style="230" customWidth="1"/>
    <col min="5" max="5" width="7.6640625" style="230" customWidth="1"/>
    <col min="6" max="6" width="2.33203125" style="230" customWidth="1"/>
    <col min="7" max="7" width="3.33203125" style="230" customWidth="1"/>
    <col min="8" max="8" width="7.88671875" style="230" customWidth="1"/>
    <col min="9" max="9" width="5.6640625" style="230" customWidth="1"/>
    <col min="10" max="10" width="2.33203125" style="230" customWidth="1"/>
    <col min="11" max="11" width="23.44140625" style="230" customWidth="1"/>
    <col min="12" max="12" width="8.6640625" style="230" customWidth="1"/>
    <col min="13" max="13" width="2.33203125" style="230" customWidth="1"/>
    <col min="14" max="14" width="17.33203125" style="230" customWidth="1"/>
    <col min="15" max="28" width="2.33203125" style="230" customWidth="1"/>
    <col min="29" max="29" width="2.33203125" style="230" hidden="1" customWidth="1"/>
    <col min="30" max="30" width="3.33203125" style="230" hidden="1" customWidth="1"/>
    <col min="31" max="31" width="2.33203125" style="230" hidden="1" customWidth="1"/>
    <col min="32" max="72" width="2.33203125" style="230" customWidth="1"/>
    <col min="73" max="16384" width="9.109375" style="230"/>
  </cols>
  <sheetData>
    <row r="1" spans="1:14" ht="15" customHeight="1" x14ac:dyDescent="0.3">
      <c r="A1" s="2698" t="s">
        <v>60</v>
      </c>
      <c r="B1" s="2699"/>
      <c r="C1" s="2699"/>
      <c r="D1" s="2699"/>
      <c r="E1" s="2699"/>
      <c r="F1" s="2699"/>
      <c r="G1" s="2699"/>
      <c r="H1" s="2699"/>
      <c r="I1" s="2699"/>
      <c r="J1" s="2699"/>
      <c r="K1" s="2699"/>
      <c r="L1" s="2699"/>
      <c r="M1" s="2699"/>
      <c r="N1" s="2700"/>
    </row>
    <row r="2" spans="1:14" ht="15" customHeight="1" thickBot="1" x14ac:dyDescent="0.35">
      <c r="A2" s="2701"/>
      <c r="B2" s="2702"/>
      <c r="C2" s="2702"/>
      <c r="D2" s="2702"/>
      <c r="E2" s="2702"/>
      <c r="F2" s="2702"/>
      <c r="G2" s="2702"/>
      <c r="H2" s="2702"/>
      <c r="I2" s="2702"/>
      <c r="J2" s="2702"/>
      <c r="K2" s="2702"/>
      <c r="L2" s="2702"/>
      <c r="M2" s="2702"/>
      <c r="N2" s="2703"/>
    </row>
    <row r="3" spans="1:14" s="419" customFormat="1" ht="15" customHeight="1" thickBot="1" x14ac:dyDescent="0.35">
      <c r="J3" s="442"/>
      <c r="L3" s="1475" t="s">
        <v>106</v>
      </c>
      <c r="N3" s="2298">
        <f>'6a. Competitive HTC Self Score'!AI47</f>
        <v>0</v>
      </c>
    </row>
    <row r="4" spans="1:14" s="419" customFormat="1" ht="6" customHeight="1" thickBot="1" x14ac:dyDescent="0.35"/>
    <row r="5" spans="1:14" s="1298" customFormat="1" ht="15" customHeight="1" thickBot="1" x14ac:dyDescent="0.35">
      <c r="A5" s="1297" t="s">
        <v>158</v>
      </c>
      <c r="B5" s="4179" t="s">
        <v>1165</v>
      </c>
      <c r="C5" s="4180"/>
      <c r="D5" s="4180"/>
      <c r="E5" s="4180"/>
      <c r="F5" s="4180"/>
      <c r="G5" s="4180"/>
      <c r="H5" s="4180"/>
      <c r="I5" s="4180"/>
      <c r="J5" s="4180"/>
      <c r="K5" s="4180"/>
      <c r="L5" s="4180"/>
      <c r="M5" s="4180"/>
      <c r="N5" s="4181"/>
    </row>
    <row r="6" spans="1:14" s="1298" customFormat="1" ht="8.25" customHeight="1" x14ac:dyDescent="0.3">
      <c r="A6" s="1299"/>
      <c r="B6" s="1300"/>
      <c r="C6" s="1300"/>
      <c r="D6" s="1300"/>
      <c r="E6" s="1300"/>
      <c r="F6" s="1300"/>
      <c r="G6" s="1300"/>
      <c r="H6" s="1300"/>
      <c r="I6" s="1300"/>
      <c r="J6" s="1300"/>
      <c r="K6" s="1300"/>
      <c r="L6" s="1300"/>
      <c r="M6" s="1300"/>
      <c r="N6" s="1300"/>
    </row>
    <row r="7" spans="1:14" s="1298" customFormat="1" ht="15" customHeight="1" x14ac:dyDescent="0.3">
      <c r="A7" s="1299"/>
      <c r="B7" s="1302" t="s">
        <v>1315</v>
      </c>
      <c r="C7" s="1300"/>
      <c r="D7" s="1300"/>
      <c r="E7" s="1300"/>
      <c r="F7" s="1300"/>
      <c r="G7" s="1300"/>
      <c r="H7" s="1300"/>
      <c r="I7" s="1300"/>
      <c r="J7" s="1300"/>
      <c r="K7" s="1300"/>
      <c r="L7" s="1300"/>
      <c r="M7" s="1300"/>
      <c r="N7" s="1300"/>
    </row>
    <row r="8" spans="1:14" s="1298" customFormat="1" ht="15" customHeight="1" thickBot="1" x14ac:dyDescent="0.35">
      <c r="A8" s="1301"/>
      <c r="B8"/>
      <c r="C8" s="2602"/>
      <c r="D8" s="2602"/>
      <c r="E8" s="2602"/>
      <c r="F8" s="2602"/>
      <c r="G8" s="2602"/>
      <c r="H8" s="2602"/>
      <c r="I8" s="2602"/>
      <c r="J8" s="2602"/>
      <c r="K8" s="2602"/>
      <c r="L8" s="2602"/>
      <c r="M8" s="2602"/>
      <c r="N8" s="2602"/>
    </row>
    <row r="9" spans="1:14" s="1298" customFormat="1" ht="4.5" customHeight="1" thickBot="1" x14ac:dyDescent="0.35">
      <c r="A9" s="1301"/>
      <c r="B9" s="1301"/>
      <c r="C9" s="1301"/>
      <c r="D9" s="1303"/>
      <c r="E9" s="1301"/>
      <c r="F9" s="1301"/>
      <c r="H9" s="1301"/>
      <c r="I9" s="1304"/>
      <c r="J9" s="1305"/>
      <c r="K9" s="1306"/>
      <c r="L9" s="1306"/>
      <c r="M9" s="1306"/>
      <c r="N9" s="1306"/>
    </row>
    <row r="10" spans="1:14" s="1298" customFormat="1" ht="15" customHeight="1" thickBot="1" x14ac:dyDescent="0.35">
      <c r="A10" s="1301"/>
      <c r="B10" s="1069"/>
      <c r="C10" s="4183" t="s">
        <v>1546</v>
      </c>
      <c r="D10" s="4183"/>
      <c r="E10" s="4183"/>
      <c r="F10" s="4183"/>
      <c r="G10" s="4183"/>
      <c r="H10" s="4183"/>
      <c r="I10" s="4183"/>
      <c r="J10" s="4183"/>
      <c r="K10" s="4183"/>
      <c r="L10" s="4183"/>
      <c r="M10" s="4183"/>
      <c r="N10" s="4183"/>
    </row>
    <row r="11" spans="1:14" s="1298" customFormat="1" ht="29.25" customHeight="1" thickBot="1" x14ac:dyDescent="0.35">
      <c r="A11" s="1301"/>
      <c r="B11" s="1322"/>
      <c r="C11" s="4183"/>
      <c r="D11" s="4183"/>
      <c r="E11" s="4183"/>
      <c r="F11" s="4183"/>
      <c r="G11" s="4183"/>
      <c r="H11" s="4183"/>
      <c r="I11" s="4183"/>
      <c r="J11" s="4183"/>
      <c r="K11" s="4183"/>
      <c r="L11" s="4183"/>
      <c r="M11" s="4183"/>
      <c r="N11" s="4183"/>
    </row>
    <row r="12" spans="1:14" s="1298" customFormat="1" ht="14.25" customHeight="1" thickBot="1" x14ac:dyDescent="0.35">
      <c r="A12" s="1301"/>
      <c r="B12" s="1069"/>
      <c r="C12" s="4184" t="s">
        <v>1557</v>
      </c>
      <c r="D12" s="4184"/>
      <c r="E12" s="4184"/>
      <c r="F12" s="4184"/>
      <c r="G12" s="4184"/>
      <c r="H12" s="4184"/>
      <c r="I12" s="4184"/>
      <c r="J12" s="4184"/>
      <c r="K12" s="4184"/>
      <c r="L12" s="4184"/>
      <c r="M12" s="4184"/>
      <c r="N12" s="4184"/>
    </row>
    <row r="13" spans="1:14" s="1298" customFormat="1" ht="14.25" customHeight="1" thickBot="1" x14ac:dyDescent="0.35">
      <c r="A13" s="1301"/>
      <c r="B13" s="1321"/>
      <c r="C13" s="4184"/>
      <c r="D13" s="4184"/>
      <c r="E13" s="4184"/>
      <c r="F13" s="4184"/>
      <c r="G13" s="4184"/>
      <c r="H13" s="4184"/>
      <c r="I13" s="4184"/>
      <c r="J13" s="4184"/>
      <c r="K13" s="4184"/>
      <c r="L13" s="4184"/>
      <c r="M13" s="4184"/>
      <c r="N13" s="4184"/>
    </row>
    <row r="14" spans="1:14" s="1298" customFormat="1" ht="14.25" customHeight="1" thickBot="1" x14ac:dyDescent="0.35">
      <c r="A14" s="1301"/>
      <c r="B14" s="1069"/>
      <c r="C14" s="2615" t="s">
        <v>1423</v>
      </c>
      <c r="D14" s="2615"/>
      <c r="E14" s="2615"/>
      <c r="F14" s="2615"/>
      <c r="G14" s="2615"/>
      <c r="H14" s="2615"/>
      <c r="I14" s="2615"/>
      <c r="J14" s="2615"/>
      <c r="K14" s="2615"/>
      <c r="L14" s="2615"/>
      <c r="M14" s="2615"/>
      <c r="N14" s="2615"/>
    </row>
    <row r="15" spans="1:14" s="1298" customFormat="1" ht="46.5" customHeight="1" thickBot="1" x14ac:dyDescent="0.35">
      <c r="A15" s="1301"/>
      <c r="B15" s="1293"/>
      <c r="C15" s="2615"/>
      <c r="D15" s="2615"/>
      <c r="E15" s="2615"/>
      <c r="F15" s="2615"/>
      <c r="G15" s="2615"/>
      <c r="H15" s="2615"/>
      <c r="I15" s="2615"/>
      <c r="J15" s="2615"/>
      <c r="K15" s="2615"/>
      <c r="L15" s="2615"/>
      <c r="M15" s="2615"/>
      <c r="N15" s="2615"/>
    </row>
    <row r="16" spans="1:14" s="1298" customFormat="1" ht="15" customHeight="1" thickBot="1" x14ac:dyDescent="0.35">
      <c r="A16" s="1301"/>
      <c r="B16" s="1307"/>
      <c r="C16" s="1307"/>
      <c r="D16" s="1307"/>
      <c r="E16" s="1307"/>
      <c r="F16" s="1307"/>
      <c r="G16" s="1301"/>
      <c r="K16" s="1301"/>
      <c r="L16" s="1308" t="s">
        <v>142</v>
      </c>
      <c r="M16" s="1304"/>
      <c r="N16" s="1155">
        <f>IF(AND(B10="x",B12="x",B14="x"),1,0)</f>
        <v>0</v>
      </c>
    </row>
    <row r="17" spans="1:38" s="1298" customFormat="1" ht="5.0999999999999996" customHeight="1" thickBot="1" x14ac:dyDescent="0.35">
      <c r="A17" s="1301"/>
      <c r="B17" s="1301"/>
      <c r="C17" s="1301"/>
      <c r="D17" s="1303"/>
      <c r="E17" s="1301"/>
      <c r="F17" s="1301"/>
      <c r="G17" s="1301"/>
      <c r="H17" s="1301"/>
      <c r="I17" s="1301"/>
      <c r="J17" s="1301"/>
      <c r="K17" s="1301"/>
      <c r="L17" s="1301"/>
      <c r="M17" s="1301"/>
      <c r="N17" s="1301"/>
    </row>
    <row r="18" spans="1:38" s="1298" customFormat="1" ht="15" customHeight="1" thickBot="1" x14ac:dyDescent="0.35">
      <c r="A18" s="1309" t="s">
        <v>165</v>
      </c>
      <c r="B18" s="3418" t="s">
        <v>1084</v>
      </c>
      <c r="C18" s="3419"/>
      <c r="D18" s="3419"/>
      <c r="E18" s="3419"/>
      <c r="F18" s="3419"/>
      <c r="G18" s="3419"/>
      <c r="H18" s="3419"/>
      <c r="I18" s="3419"/>
      <c r="J18" s="3419"/>
      <c r="K18" s="3419"/>
      <c r="L18" s="3419"/>
      <c r="M18" s="3419"/>
      <c r="N18" s="3420"/>
    </row>
    <row r="19" spans="1:38" s="1298" customFormat="1" ht="6.75" customHeight="1" thickBot="1" x14ac:dyDescent="0.35">
      <c r="A19" s="1301"/>
      <c r="B19" s="1301"/>
      <c r="C19" s="1301"/>
      <c r="D19" s="1303"/>
      <c r="E19" s="1301"/>
      <c r="F19" s="1301"/>
      <c r="G19" s="1301"/>
      <c r="H19" s="1301"/>
      <c r="I19" s="1301"/>
      <c r="J19" s="1301"/>
      <c r="K19" s="1301"/>
      <c r="L19" s="1301"/>
      <c r="M19" s="1301"/>
      <c r="N19" s="1301"/>
    </row>
    <row r="20" spans="1:38" s="1298" customFormat="1" ht="15" customHeight="1" thickBot="1" x14ac:dyDescent="0.35">
      <c r="A20" s="1301"/>
      <c r="B20" s="1069"/>
      <c r="C20" s="1301" t="s">
        <v>143</v>
      </c>
      <c r="D20" s="1303"/>
      <c r="E20" s="1301"/>
      <c r="F20" s="1301"/>
      <c r="G20" s="1301"/>
      <c r="H20" s="1301"/>
      <c r="I20" s="1301"/>
      <c r="J20" s="1301"/>
      <c r="K20" s="1301"/>
      <c r="L20" s="1301"/>
      <c r="M20" s="1301"/>
      <c r="N20" s="1310" t="str">
        <f>IF(B20="x",24,"0")</f>
        <v>0</v>
      </c>
      <c r="W20" s="1311"/>
    </row>
    <row r="21" spans="1:38" s="1298" customFormat="1" ht="5.0999999999999996" customHeight="1" thickBot="1" x14ac:dyDescent="0.35">
      <c r="A21" s="1301"/>
      <c r="B21" s="1312"/>
      <c r="C21" s="1301"/>
      <c r="D21" s="1303"/>
      <c r="E21" s="1301"/>
      <c r="F21" s="1301"/>
      <c r="G21" s="1301"/>
      <c r="H21" s="1301"/>
      <c r="I21" s="1301"/>
      <c r="J21" s="1301"/>
      <c r="K21" s="1301"/>
      <c r="L21" s="1301"/>
      <c r="M21" s="1301"/>
      <c r="N21" s="1301"/>
    </row>
    <row r="22" spans="1:38" s="1298" customFormat="1" ht="15" customHeight="1" thickBot="1" x14ac:dyDescent="0.35">
      <c r="A22" s="1301"/>
      <c r="B22" s="1069"/>
      <c r="C22" s="4182" t="s">
        <v>1422</v>
      </c>
      <c r="D22" s="4177"/>
      <c r="E22" s="4177"/>
      <c r="F22" s="4177"/>
      <c r="G22" s="4177"/>
      <c r="H22" s="4177"/>
      <c r="I22" s="4177"/>
      <c r="J22" s="4177"/>
      <c r="K22" s="4177"/>
      <c r="L22" s="4177"/>
      <c r="M22" s="1301"/>
      <c r="N22" s="1310" t="str">
        <f>IF(B22="x",26,"0")</f>
        <v>0</v>
      </c>
    </row>
    <row r="23" spans="1:38" s="1298" customFormat="1" ht="6.6" customHeight="1" thickBot="1" x14ac:dyDescent="0.35">
      <c r="A23" s="1301"/>
      <c r="B23" s="1303"/>
      <c r="C23" s="1322"/>
      <c r="D23" s="1322"/>
      <c r="E23" s="1322"/>
      <c r="F23" s="1322"/>
      <c r="G23" s="1322"/>
      <c r="H23" s="1322"/>
      <c r="I23" s="1322"/>
      <c r="J23" s="1322"/>
      <c r="K23" s="1322"/>
      <c r="L23" s="1322"/>
      <c r="M23" s="1301"/>
      <c r="N23" s="1313"/>
    </row>
    <row r="24" spans="1:38" s="1298" customFormat="1" ht="15" customHeight="1" thickBot="1" x14ac:dyDescent="0.35">
      <c r="A24" s="1301"/>
      <c r="B24" s="1303"/>
      <c r="C24" s="1301"/>
      <c r="D24" s="1303"/>
      <c r="E24" s="1301"/>
      <c r="F24" s="1301"/>
      <c r="G24" s="1301"/>
      <c r="H24" s="1301"/>
      <c r="I24" s="1301"/>
      <c r="J24" s="1301"/>
      <c r="K24" s="1301"/>
      <c r="L24" s="1308" t="s">
        <v>142</v>
      </c>
      <c r="N24" s="1314">
        <f>MAX(N20,N22)</f>
        <v>0</v>
      </c>
    </row>
    <row r="25" spans="1:38" s="1298" customFormat="1" ht="4.5" customHeight="1" thickBot="1" x14ac:dyDescent="0.35">
      <c r="A25" s="1301"/>
      <c r="B25" s="1301"/>
      <c r="C25" s="1301"/>
      <c r="D25" s="1303"/>
      <c r="E25" s="1301"/>
      <c r="F25" s="1301"/>
      <c r="G25" s="1301"/>
      <c r="H25" s="1301"/>
      <c r="I25" s="1301"/>
      <c r="J25" s="1301"/>
      <c r="K25" s="1301"/>
      <c r="L25" s="1301"/>
      <c r="M25" s="1301"/>
      <c r="N25" s="1301"/>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row>
    <row r="26" spans="1:38" s="1298" customFormat="1" ht="15" customHeight="1" thickBot="1" x14ac:dyDescent="0.35">
      <c r="A26" s="1309" t="s">
        <v>171</v>
      </c>
      <c r="B26" s="4179" t="s">
        <v>1085</v>
      </c>
      <c r="C26" s="4180"/>
      <c r="D26" s="4180"/>
      <c r="E26" s="4180"/>
      <c r="F26" s="4180"/>
      <c r="G26" s="4180"/>
      <c r="H26" s="4180"/>
      <c r="I26" s="4180"/>
      <c r="J26" s="4180"/>
      <c r="K26" s="4180"/>
      <c r="L26" s="4180"/>
      <c r="M26" s="4180"/>
      <c r="N26" s="4181"/>
      <c r="O26" s="1316"/>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row>
    <row r="27" spans="1:38" s="1298" customFormat="1" ht="5.25" customHeight="1" thickBot="1" x14ac:dyDescent="0.35">
      <c r="A27" s="1301"/>
      <c r="B27" s="1301"/>
      <c r="C27" s="1301"/>
      <c r="D27" s="1303"/>
      <c r="E27" s="1301"/>
      <c r="F27" s="1301"/>
      <c r="G27" s="1301"/>
      <c r="H27" s="1301"/>
      <c r="I27" s="1301"/>
      <c r="J27" s="1301"/>
      <c r="K27" s="1317"/>
      <c r="L27" s="1317"/>
      <c r="M27" s="1317"/>
      <c r="N27" s="1317"/>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5"/>
      <c r="AL27" s="1315"/>
    </row>
    <row r="28" spans="1:38" s="1298" customFormat="1" ht="15" customHeight="1" thickBot="1" x14ac:dyDescent="0.35">
      <c r="A28" s="1301"/>
      <c r="C28" s="4177" t="s">
        <v>61</v>
      </c>
      <c r="D28" s="4177"/>
      <c r="E28" s="4177"/>
      <c r="F28" s="4177"/>
      <c r="G28" s="4177"/>
      <c r="H28" s="4177"/>
      <c r="I28" s="4177"/>
      <c r="J28" s="4177"/>
      <c r="K28" s="4177"/>
      <c r="L28" s="4177"/>
      <c r="M28"/>
      <c r="N28" s="2401" t="str">
        <f>IFERROR(('24. Rent Schedule'!F73+'24. Rent Schedule'!F72)/'24. Rent Schedule'!F55,"")</f>
        <v/>
      </c>
      <c r="O28" s="1315"/>
      <c r="P28" s="1315"/>
      <c r="Q28" s="1315"/>
      <c r="R28" s="1315"/>
      <c r="S28" s="1315"/>
      <c r="T28" s="1315"/>
      <c r="U28" s="1315"/>
      <c r="V28" s="1315"/>
      <c r="W28" s="1315"/>
      <c r="X28" s="1315"/>
      <c r="Y28" s="1315"/>
      <c r="Z28" s="1315"/>
      <c r="AA28" s="1315"/>
      <c r="AB28" s="1315"/>
      <c r="AC28" s="1315"/>
      <c r="AD28" s="1315"/>
      <c r="AE28" s="1315"/>
      <c r="AF28" s="1315"/>
      <c r="AG28" s="1315"/>
      <c r="AH28" s="1315"/>
      <c r="AI28" s="1315"/>
      <c r="AJ28" s="1315"/>
      <c r="AK28" s="1315"/>
      <c r="AL28" s="1315"/>
    </row>
    <row r="29" spans="1:38" s="1298" customFormat="1" ht="5.25" customHeight="1" thickBot="1" x14ac:dyDescent="0.35">
      <c r="A29" s="1301"/>
      <c r="C29" s="4177"/>
      <c r="D29" s="4177"/>
      <c r="E29" s="4177"/>
      <c r="F29" s="4177"/>
      <c r="G29" s="4177"/>
      <c r="H29" s="4177"/>
      <c r="I29" s="4177"/>
      <c r="J29" s="4177"/>
      <c r="K29" s="4177"/>
      <c r="L29" s="4177"/>
      <c r="M29" s="1318"/>
      <c r="O29" s="1315"/>
      <c r="P29" s="1315"/>
      <c r="Q29" s="1315"/>
      <c r="R29" s="1315"/>
      <c r="S29" s="1315"/>
      <c r="T29" s="1315"/>
      <c r="U29" s="1315"/>
      <c r="V29" s="1315"/>
      <c r="W29" s="1315"/>
      <c r="X29" s="1315"/>
      <c r="Y29" s="1315"/>
      <c r="Z29" s="1315"/>
      <c r="AA29" s="1315"/>
      <c r="AB29" s="1315"/>
      <c r="AC29" s="1315"/>
      <c r="AD29" s="1315"/>
      <c r="AE29" s="1315"/>
      <c r="AF29" s="1315"/>
      <c r="AG29" s="1315"/>
      <c r="AH29" s="1315"/>
      <c r="AI29" s="1315"/>
      <c r="AJ29" s="1315"/>
      <c r="AK29" s="1315"/>
      <c r="AL29" s="1315"/>
    </row>
    <row r="30" spans="1:38" s="1298" customFormat="1" ht="14.25" customHeight="1" thickBot="1" x14ac:dyDescent="0.35">
      <c r="A30" s="1301"/>
      <c r="C30" s="4178" t="s">
        <v>1086</v>
      </c>
      <c r="D30" s="4178"/>
      <c r="E30" s="4178"/>
      <c r="F30" s="4178"/>
      <c r="G30" s="4178"/>
      <c r="H30" s="4178"/>
      <c r="I30" s="4178"/>
      <c r="J30" s="4178"/>
      <c r="K30" s="4178"/>
      <c r="L30" s="4178"/>
      <c r="M30"/>
      <c r="N30" s="1550" t="e">
        <f>'17. Dev. Narr.'!K149/'30. Development Cost Schedule'!C185</f>
        <v>#DIV/0!</v>
      </c>
      <c r="O30" s="1315"/>
      <c r="P30" s="1315"/>
      <c r="Q30" s="1315"/>
      <c r="R30" s="1315"/>
      <c r="S30" s="1315"/>
      <c r="T30" s="1315"/>
      <c r="U30" s="1315"/>
      <c r="V30" s="1315"/>
      <c r="W30" s="1315"/>
      <c r="X30" s="1315"/>
      <c r="Y30" s="1315"/>
      <c r="Z30" s="1315"/>
      <c r="AA30" s="1315"/>
      <c r="AB30" s="1315"/>
      <c r="AC30" s="1315"/>
      <c r="AD30" s="1315"/>
      <c r="AE30" s="1315"/>
      <c r="AF30" s="1315"/>
      <c r="AG30" s="1315"/>
      <c r="AH30" s="1315"/>
      <c r="AI30" s="1315"/>
      <c r="AJ30" s="1315"/>
      <c r="AK30" s="1315"/>
      <c r="AL30" s="1315"/>
    </row>
    <row r="31" spans="1:38" s="1298" customFormat="1" ht="3.75" customHeight="1" x14ac:dyDescent="0.3">
      <c r="A31" s="1301"/>
      <c r="C31" s="1302"/>
      <c r="D31" s="1303"/>
      <c r="E31" s="1301"/>
      <c r="F31" s="1301"/>
      <c r="G31" s="1301"/>
      <c r="H31" s="1301"/>
      <c r="L31" s="1334"/>
      <c r="M31" s="1334"/>
      <c r="O31" s="1315"/>
      <c r="P31" s="1315"/>
      <c r="Q31" s="1315"/>
      <c r="R31" s="1315"/>
      <c r="S31" s="1315"/>
      <c r="T31" s="1315"/>
      <c r="U31" s="1315"/>
      <c r="V31" s="1315"/>
      <c r="W31" s="1315"/>
      <c r="X31" s="1315"/>
      <c r="Y31" s="1315"/>
      <c r="Z31" s="1315"/>
      <c r="AA31" s="1315"/>
      <c r="AB31" s="1315"/>
      <c r="AC31" s="1315"/>
      <c r="AD31" s="1315"/>
      <c r="AE31" s="1315"/>
      <c r="AF31" s="1315"/>
      <c r="AG31" s="1315"/>
      <c r="AH31" s="1315"/>
      <c r="AI31" s="1315"/>
      <c r="AJ31" s="1315"/>
      <c r="AK31" s="1315"/>
      <c r="AL31" s="1315"/>
    </row>
    <row r="32" spans="1:38" s="1298" customFormat="1" ht="15" customHeight="1" x14ac:dyDescent="0.3">
      <c r="A32" s="1301"/>
      <c r="B32" s="872" t="s">
        <v>1621</v>
      </c>
      <c r="C32" s="1301"/>
      <c r="D32" s="1303"/>
      <c r="E32" s="1301"/>
      <c r="F32" s="1301"/>
      <c r="G32" s="1301"/>
      <c r="H32" s="1301"/>
      <c r="I32" s="1301"/>
      <c r="J32" s="1301"/>
      <c r="K32" s="1301"/>
      <c r="M32" s="1301"/>
      <c r="O32" s="1315"/>
      <c r="P32" s="1315"/>
      <c r="Q32" s="1315"/>
      <c r="R32" s="1315"/>
      <c r="S32" s="1315"/>
      <c r="T32" s="1315"/>
      <c r="U32" s="1315"/>
      <c r="V32" s="1315"/>
      <c r="W32" s="1315"/>
      <c r="X32" s="1315"/>
      <c r="Y32" s="1315"/>
      <c r="Z32" s="1315"/>
      <c r="AA32" s="1315"/>
      <c r="AB32" s="1315"/>
      <c r="AC32" s="1315"/>
      <c r="AD32" s="1315"/>
      <c r="AE32" s="1315"/>
      <c r="AF32" s="1315"/>
      <c r="AG32" s="1315"/>
      <c r="AH32" s="1315"/>
      <c r="AI32" s="1315"/>
      <c r="AJ32" s="1315"/>
      <c r="AK32" s="1315"/>
      <c r="AL32" s="1315"/>
    </row>
    <row r="33" spans="1:38" s="1298" customFormat="1" ht="5.0999999999999996" customHeight="1" thickBot="1" x14ac:dyDescent="0.35">
      <c r="A33" s="1301"/>
      <c r="B33" s="1301"/>
      <c r="C33" s="1301"/>
      <c r="D33" s="1303"/>
      <c r="E33" s="1301"/>
      <c r="F33" s="1301"/>
      <c r="G33" s="1301"/>
      <c r="H33" s="1301"/>
      <c r="I33" s="1301"/>
      <c r="J33" s="1301"/>
      <c r="K33" s="1301"/>
      <c r="L33" s="872"/>
      <c r="M33" s="1301"/>
      <c r="N33" s="1301"/>
      <c r="O33" s="1315"/>
      <c r="P33" s="1315"/>
      <c r="Q33" s="1315"/>
      <c r="R33" s="1315"/>
      <c r="S33" s="1315"/>
      <c r="T33" s="1315"/>
      <c r="U33" s="1315"/>
      <c r="V33" s="1315"/>
      <c r="W33" s="1315"/>
      <c r="X33" s="1315"/>
      <c r="Y33" s="1315"/>
      <c r="Z33" s="1315"/>
      <c r="AA33" s="1315"/>
      <c r="AB33" s="1315"/>
      <c r="AC33" s="1315"/>
      <c r="AD33" s="1315"/>
      <c r="AE33" s="1315"/>
      <c r="AF33" s="1315"/>
      <c r="AG33" s="1315"/>
      <c r="AH33" s="1315"/>
      <c r="AI33" s="1315"/>
      <c r="AJ33" s="1315"/>
      <c r="AK33" s="1315"/>
      <c r="AL33" s="1315"/>
    </row>
    <row r="34" spans="1:38" s="1298" customFormat="1" ht="15" customHeight="1" thickBot="1" x14ac:dyDescent="0.35">
      <c r="A34" s="1301"/>
      <c r="B34" s="1069"/>
      <c r="C34" s="4177" t="s">
        <v>1213</v>
      </c>
      <c r="D34" s="4177"/>
      <c r="E34" s="4177"/>
      <c r="F34" s="4177"/>
      <c r="G34" s="4177"/>
      <c r="H34" s="4177"/>
      <c r="I34" s="4177"/>
      <c r="J34" s="4177"/>
      <c r="K34" s="4177"/>
      <c r="L34" s="1301"/>
      <c r="M34" s="1301"/>
      <c r="N34" s="1310" t="e">
        <f>IF(AND(B34="x",N30&lt;9%,N28&gt;=5%),"3","0")</f>
        <v>#DIV/0!</v>
      </c>
    </row>
    <row r="35" spans="1:38" s="1298" customFormat="1" ht="16.5" customHeight="1" thickBot="1" x14ac:dyDescent="0.35">
      <c r="A35" s="1301"/>
      <c r="B35" s="1301"/>
      <c r="C35" s="4177"/>
      <c r="D35" s="4177"/>
      <c r="E35" s="4177"/>
      <c r="F35" s="4177"/>
      <c r="G35" s="4177"/>
      <c r="H35" s="4177"/>
      <c r="I35" s="4177"/>
      <c r="J35" s="4177"/>
      <c r="K35" s="4177"/>
      <c r="L35" s="1301"/>
      <c r="M35" s="1301"/>
      <c r="N35" s="1301"/>
    </row>
    <row r="36" spans="1:38" s="1298" customFormat="1" ht="15" customHeight="1" thickBot="1" x14ac:dyDescent="0.35">
      <c r="A36" s="1301"/>
      <c r="B36" s="1301" t="s">
        <v>587</v>
      </c>
      <c r="C36" s="1301"/>
      <c r="D36" s="1303"/>
      <c r="E36" s="1301"/>
      <c r="F36" s="1301"/>
      <c r="G36" s="1301"/>
      <c r="H36" s="1301"/>
      <c r="I36" s="1301"/>
      <c r="J36" s="1301"/>
      <c r="K36" s="1301"/>
      <c r="L36" s="1301"/>
      <c r="M36" s="1301"/>
      <c r="N36" s="1310" t="e">
        <f>IF(AND(N30&lt; 9%,N28&gt;=5%),"3","0")</f>
        <v>#DIV/0!</v>
      </c>
    </row>
    <row r="37" spans="1:38" s="1298" customFormat="1" ht="5.0999999999999996" customHeight="1" thickBot="1" x14ac:dyDescent="0.35">
      <c r="A37" s="1301"/>
      <c r="B37" s="1301"/>
      <c r="C37" s="1301"/>
      <c r="D37" s="1303"/>
      <c r="E37" s="1301"/>
      <c r="F37" s="1301"/>
      <c r="G37" s="1301"/>
      <c r="H37" s="1301"/>
      <c r="I37" s="1301"/>
      <c r="J37" s="1301"/>
      <c r="K37" s="1301"/>
      <c r="L37" s="1301"/>
      <c r="M37" s="1301"/>
      <c r="N37" s="1301"/>
    </row>
    <row r="38" spans="1:38" s="1298" customFormat="1" ht="15" customHeight="1" thickBot="1" x14ac:dyDescent="0.35">
      <c r="A38" s="1301"/>
      <c r="B38" s="1301" t="s">
        <v>587</v>
      </c>
      <c r="C38" s="1301"/>
      <c r="D38" s="1303"/>
      <c r="E38" s="1301"/>
      <c r="F38" s="1301"/>
      <c r="G38" s="1301"/>
      <c r="H38" s="1301"/>
      <c r="I38" s="1301"/>
      <c r="J38" s="1301"/>
      <c r="K38" s="1301"/>
      <c r="L38" s="1301"/>
      <c r="M38" s="1301"/>
      <c r="N38" s="1310" t="e">
        <f>IF(AND(N30&lt;10%,N28&gt;=5%),"2","0")</f>
        <v>#DIV/0!</v>
      </c>
    </row>
    <row r="39" spans="1:38" s="1298" customFormat="1" ht="5.0999999999999996" customHeight="1" thickBot="1" x14ac:dyDescent="0.35">
      <c r="A39" s="1301"/>
      <c r="B39" s="1301"/>
      <c r="C39" s="1301"/>
      <c r="D39" s="1303"/>
      <c r="E39" s="1301"/>
      <c r="F39" s="1301"/>
      <c r="G39" s="1301"/>
      <c r="H39" s="1301"/>
      <c r="I39" s="1301"/>
      <c r="J39" s="1301"/>
      <c r="K39" s="1301"/>
      <c r="L39" s="1301"/>
      <c r="M39" s="1301"/>
      <c r="N39" s="1301"/>
    </row>
    <row r="40" spans="1:38" s="1298" customFormat="1" ht="15" customHeight="1" thickBot="1" x14ac:dyDescent="0.35">
      <c r="A40" s="1301"/>
      <c r="B40" s="1301" t="s">
        <v>587</v>
      </c>
      <c r="C40" s="1301"/>
      <c r="D40" s="1303"/>
      <c r="E40" s="1301"/>
      <c r="F40" s="1301"/>
      <c r="G40" s="1301"/>
      <c r="H40" s="1301"/>
      <c r="I40" s="1301"/>
      <c r="J40" s="1301"/>
      <c r="K40" s="1301"/>
      <c r="L40" s="1301"/>
      <c r="M40" s="1301"/>
      <c r="N40" s="1310" t="e">
        <f>IF(AND(N30&lt;11%,N28&gt;=5%),"1","0")</f>
        <v>#DIV/0!</v>
      </c>
    </row>
    <row r="41" spans="1:38" s="1298" customFormat="1" ht="15" customHeight="1" thickBot="1" x14ac:dyDescent="0.35">
      <c r="A41" s="1301"/>
      <c r="B41" s="1319" t="s">
        <v>1000</v>
      </c>
      <c r="C41" s="1301"/>
      <c r="D41" s="1303"/>
      <c r="E41" s="1301"/>
      <c r="F41" s="1301"/>
      <c r="G41" s="1301"/>
      <c r="H41" s="1301"/>
      <c r="I41" s="1301"/>
      <c r="J41" s="1301"/>
      <c r="K41" s="1301"/>
      <c r="L41" s="1301"/>
      <c r="M41" s="1301"/>
      <c r="N41" s="1313"/>
    </row>
    <row r="42" spans="1:38" s="1298" customFormat="1" ht="15" customHeight="1" thickBot="1" x14ac:dyDescent="0.35">
      <c r="A42" s="1301"/>
      <c r="B42" s="1301"/>
      <c r="C42" s="1301"/>
      <c r="D42" s="1303"/>
      <c r="E42" s="1301"/>
      <c r="F42" s="1301"/>
      <c r="G42" s="1301"/>
      <c r="H42" s="1301"/>
      <c r="I42" s="1301"/>
      <c r="J42" s="1303"/>
      <c r="K42" s="1427"/>
      <c r="L42" s="1433" t="s">
        <v>142</v>
      </c>
      <c r="M42" s="1301"/>
      <c r="N42" s="1320">
        <v>0</v>
      </c>
      <c r="AD42" s="1298">
        <v>0</v>
      </c>
    </row>
    <row r="43" spans="1:38" s="419" customFormat="1" ht="12" customHeight="1" x14ac:dyDescent="0.3">
      <c r="A43" s="444"/>
      <c r="B43" s="444"/>
      <c r="C43" s="444"/>
      <c r="D43" s="445"/>
      <c r="E43" s="444"/>
      <c r="F43" s="444"/>
      <c r="G43" s="444"/>
      <c r="H43" s="444"/>
      <c r="I43" s="444"/>
      <c r="J43" s="444"/>
      <c r="K43" s="444"/>
      <c r="L43" s="444"/>
      <c r="M43" s="444"/>
      <c r="N43" s="444"/>
      <c r="O43" s="449"/>
      <c r="P43" s="449"/>
      <c r="AD43" s="419">
        <v>1</v>
      </c>
    </row>
    <row r="44" spans="1:38" s="1298" customFormat="1" ht="15" customHeight="1" x14ac:dyDescent="0.3">
      <c r="A44" s="1301"/>
      <c r="B44" s="1301"/>
      <c r="C44" s="1301"/>
      <c r="D44" s="1303"/>
      <c r="E44" s="1301"/>
      <c r="F44" s="1301"/>
      <c r="G44" s="1301"/>
      <c r="H44" s="1301"/>
      <c r="I44" s="1301"/>
      <c r="J44" s="1303"/>
      <c r="AD44" s="1298">
        <v>2</v>
      </c>
    </row>
    <row r="45" spans="1:38" x14ac:dyDescent="0.3">
      <c r="A45" s="229"/>
      <c r="B45" s="903"/>
      <c r="C45" s="903"/>
      <c r="D45" s="903"/>
      <c r="E45" s="903"/>
      <c r="F45" s="903"/>
      <c r="G45" s="903"/>
      <c r="H45" s="903"/>
      <c r="I45" s="903"/>
      <c r="J45" s="903"/>
      <c r="K45" s="903"/>
      <c r="L45" s="903"/>
      <c r="M45" s="903"/>
      <c r="N45" s="903"/>
      <c r="AD45" s="230">
        <v>3</v>
      </c>
    </row>
    <row r="46" spans="1:38" x14ac:dyDescent="0.3">
      <c r="A46" s="229"/>
      <c r="B46" s="903"/>
      <c r="C46" s="903"/>
      <c r="D46" s="903"/>
      <c r="E46" s="903"/>
      <c r="F46" s="903"/>
      <c r="G46" s="903"/>
      <c r="H46" s="903"/>
      <c r="I46" s="903"/>
      <c r="J46" s="903"/>
      <c r="K46" s="903"/>
      <c r="L46" s="903"/>
      <c r="M46" s="903"/>
      <c r="N46" s="903"/>
    </row>
    <row r="47" spans="1:38" x14ac:dyDescent="0.3">
      <c r="A47" s="229"/>
      <c r="B47" s="903"/>
      <c r="C47" s="903"/>
      <c r="D47" s="903"/>
      <c r="E47" s="903"/>
      <c r="F47" s="903"/>
      <c r="G47" s="903"/>
      <c r="H47" s="903"/>
      <c r="I47" s="903"/>
      <c r="J47" s="903"/>
      <c r="K47" s="903"/>
      <c r="L47" s="903"/>
      <c r="M47" s="903"/>
      <c r="N47" s="903"/>
    </row>
    <row r="48" spans="1:38" x14ac:dyDescent="0.3">
      <c r="A48" s="229"/>
      <c r="B48" s="903"/>
      <c r="C48" s="903"/>
      <c r="D48" s="903"/>
      <c r="E48" s="903"/>
      <c r="F48" s="903"/>
      <c r="G48" s="903"/>
      <c r="H48" s="903"/>
      <c r="I48" s="903"/>
      <c r="J48" s="903"/>
      <c r="K48" s="903"/>
      <c r="L48" s="903"/>
      <c r="M48" s="903"/>
      <c r="N48" s="903"/>
    </row>
    <row r="49" spans="1:14" x14ac:dyDescent="0.3">
      <c r="A49" s="229"/>
      <c r="B49" s="903"/>
      <c r="C49" s="903"/>
      <c r="D49" s="903"/>
      <c r="E49" s="903"/>
      <c r="F49" s="903"/>
      <c r="G49" s="903"/>
      <c r="H49" s="903"/>
      <c r="I49" s="903"/>
      <c r="J49" s="903"/>
      <c r="K49" s="903"/>
      <c r="L49" s="903"/>
      <c r="M49" s="903"/>
      <c r="N49" s="903"/>
    </row>
    <row r="50" spans="1:14" x14ac:dyDescent="0.3">
      <c r="A50" s="229"/>
      <c r="B50" s="903"/>
      <c r="C50" s="903"/>
      <c r="D50" s="903"/>
      <c r="E50" s="903"/>
      <c r="F50" s="903"/>
      <c r="G50" s="903"/>
      <c r="H50" s="903"/>
      <c r="I50" s="903"/>
      <c r="J50" s="903"/>
      <c r="K50" s="903"/>
      <c r="L50" s="903"/>
      <c r="M50" s="903"/>
      <c r="N50" s="903"/>
    </row>
    <row r="51" spans="1:14" x14ac:dyDescent="0.3">
      <c r="A51" s="229"/>
      <c r="B51" s="903"/>
      <c r="C51" s="903"/>
      <c r="D51" s="903"/>
      <c r="E51" s="903"/>
      <c r="F51" s="903"/>
      <c r="G51" s="903"/>
      <c r="H51" s="903"/>
      <c r="I51" s="903"/>
      <c r="J51" s="903"/>
      <c r="K51" s="903"/>
      <c r="L51" s="903"/>
      <c r="M51" s="903"/>
      <c r="N51" s="903"/>
    </row>
    <row r="52" spans="1:14" x14ac:dyDescent="0.3">
      <c r="A52" s="229"/>
      <c r="B52" s="903"/>
      <c r="C52" s="903"/>
      <c r="D52" s="903"/>
      <c r="E52" s="903"/>
      <c r="F52" s="903"/>
      <c r="G52" s="903"/>
      <c r="H52" s="903"/>
      <c r="I52" s="903"/>
      <c r="J52" s="903"/>
      <c r="K52" s="903"/>
      <c r="L52" s="903"/>
      <c r="M52" s="903"/>
      <c r="N52" s="903"/>
    </row>
    <row r="53" spans="1:14" x14ac:dyDescent="0.3">
      <c r="A53" s="229"/>
      <c r="B53" s="903"/>
      <c r="C53" s="903"/>
      <c r="D53" s="903"/>
      <c r="E53" s="903"/>
      <c r="F53" s="903"/>
      <c r="G53" s="903"/>
      <c r="H53" s="903"/>
      <c r="I53" s="903"/>
      <c r="J53" s="903"/>
      <c r="K53" s="903"/>
      <c r="L53" s="903"/>
      <c r="M53" s="903"/>
      <c r="N53" s="903"/>
    </row>
    <row r="54" spans="1:14" x14ac:dyDescent="0.3">
      <c r="A54" s="229"/>
      <c r="B54" s="903"/>
      <c r="C54" s="903"/>
      <c r="D54" s="903"/>
      <c r="E54" s="903"/>
      <c r="F54" s="903"/>
      <c r="G54" s="903"/>
      <c r="H54" s="903"/>
      <c r="I54" s="903"/>
      <c r="J54" s="903"/>
      <c r="K54" s="903"/>
      <c r="L54" s="903"/>
      <c r="M54" s="903"/>
      <c r="N54" s="903"/>
    </row>
    <row r="55" spans="1:14" x14ac:dyDescent="0.3">
      <c r="A55" s="229"/>
      <c r="B55" s="903"/>
      <c r="C55" s="903"/>
      <c r="D55" s="903"/>
      <c r="E55" s="903"/>
      <c r="F55" s="903"/>
      <c r="G55" s="903"/>
      <c r="H55" s="903"/>
      <c r="I55" s="903"/>
      <c r="J55" s="903"/>
      <c r="K55" s="903"/>
      <c r="L55" s="903"/>
      <c r="M55" s="903"/>
      <c r="N55" s="903"/>
    </row>
    <row r="56" spans="1:14" x14ac:dyDescent="0.3">
      <c r="A56" s="229"/>
      <c r="B56" s="903"/>
      <c r="C56" s="903"/>
      <c r="D56" s="903"/>
      <c r="E56" s="903"/>
      <c r="F56" s="903"/>
      <c r="G56" s="903"/>
      <c r="H56" s="903"/>
      <c r="I56" s="903"/>
      <c r="J56" s="903"/>
      <c r="K56" s="903"/>
      <c r="L56" s="903"/>
      <c r="M56" s="903"/>
      <c r="N56" s="903"/>
    </row>
    <row r="57" spans="1:14" x14ac:dyDescent="0.3">
      <c r="A57" s="229"/>
      <c r="B57" s="903"/>
      <c r="C57" s="903"/>
      <c r="D57" s="903"/>
      <c r="E57" s="903"/>
      <c r="F57" s="903"/>
      <c r="G57" s="903"/>
      <c r="H57" s="903"/>
      <c r="I57" s="903"/>
      <c r="J57" s="903"/>
      <c r="K57" s="903"/>
      <c r="L57" s="903"/>
      <c r="M57" s="903"/>
      <c r="N57" s="903"/>
    </row>
    <row r="58" spans="1:14" x14ac:dyDescent="0.3">
      <c r="A58" s="229"/>
      <c r="B58" s="903"/>
      <c r="C58" s="903"/>
      <c r="D58" s="903"/>
      <c r="E58" s="903"/>
      <c r="F58" s="903"/>
      <c r="G58" s="903"/>
      <c r="H58" s="903"/>
      <c r="I58" s="903"/>
      <c r="J58" s="903"/>
      <c r="K58" s="903"/>
      <c r="L58" s="903"/>
      <c r="M58" s="903"/>
      <c r="N58" s="903"/>
    </row>
    <row r="59" spans="1:14" x14ac:dyDescent="0.3">
      <c r="A59" s="229"/>
      <c r="B59" s="903"/>
      <c r="C59" s="903"/>
      <c r="D59" s="903"/>
      <c r="E59" s="903"/>
      <c r="F59" s="903"/>
      <c r="G59" s="903"/>
      <c r="H59" s="903"/>
      <c r="I59" s="903"/>
      <c r="J59" s="903"/>
      <c r="K59" s="903"/>
      <c r="L59" s="903"/>
      <c r="M59" s="903"/>
      <c r="N59" s="903"/>
    </row>
    <row r="60" spans="1:14" x14ac:dyDescent="0.3">
      <c r="A60" s="229"/>
      <c r="B60" s="903"/>
      <c r="C60" s="903"/>
      <c r="D60" s="903"/>
      <c r="E60" s="903"/>
      <c r="F60" s="903"/>
      <c r="G60" s="903"/>
      <c r="H60" s="903"/>
      <c r="I60" s="903"/>
      <c r="J60" s="903"/>
      <c r="K60" s="903"/>
      <c r="L60" s="903"/>
      <c r="M60" s="903"/>
      <c r="N60" s="903"/>
    </row>
    <row r="61" spans="1:14" x14ac:dyDescent="0.3">
      <c r="A61" s="229"/>
      <c r="B61" s="903"/>
      <c r="C61" s="903"/>
      <c r="D61" s="903"/>
      <c r="E61" s="903"/>
      <c r="F61" s="903"/>
      <c r="G61" s="903"/>
      <c r="H61" s="903"/>
      <c r="I61" s="903"/>
      <c r="J61" s="903"/>
      <c r="K61" s="903"/>
      <c r="L61" s="903"/>
      <c r="M61" s="903"/>
      <c r="N61" s="903"/>
    </row>
    <row r="62" spans="1:14" x14ac:dyDescent="0.3">
      <c r="A62" s="229"/>
      <c r="B62" s="903"/>
      <c r="C62" s="903"/>
      <c r="D62" s="903"/>
      <c r="E62" s="903"/>
      <c r="F62" s="903"/>
      <c r="G62" s="903"/>
      <c r="H62" s="903"/>
      <c r="I62" s="903"/>
      <c r="J62" s="903"/>
      <c r="K62" s="903"/>
      <c r="L62" s="903"/>
      <c r="M62" s="903"/>
      <c r="N62" s="903"/>
    </row>
    <row r="63" spans="1:14" x14ac:dyDescent="0.3">
      <c r="A63" s="229"/>
      <c r="B63" s="903"/>
      <c r="C63" s="903"/>
      <c r="D63" s="903"/>
      <c r="E63" s="903"/>
      <c r="F63" s="903"/>
      <c r="G63" s="903"/>
      <c r="H63" s="903"/>
      <c r="I63" s="903"/>
      <c r="J63" s="903"/>
      <c r="K63" s="903"/>
      <c r="L63" s="903"/>
      <c r="M63" s="903"/>
      <c r="N63" s="903"/>
    </row>
    <row r="64" spans="1:14" x14ac:dyDescent="0.3">
      <c r="A64" s="229"/>
      <c r="B64" s="903"/>
      <c r="C64" s="903"/>
      <c r="D64" s="903"/>
      <c r="E64" s="903"/>
      <c r="F64" s="903"/>
      <c r="G64" s="903"/>
      <c r="H64" s="903"/>
      <c r="I64" s="903"/>
      <c r="J64" s="903"/>
      <c r="K64" s="903"/>
      <c r="L64" s="903"/>
      <c r="M64" s="903"/>
      <c r="N64" s="903"/>
    </row>
    <row r="65" spans="1:14" x14ac:dyDescent="0.3">
      <c r="A65" s="229"/>
      <c r="B65" s="903"/>
      <c r="C65" s="903"/>
      <c r="D65" s="903"/>
      <c r="E65" s="903"/>
      <c r="F65" s="903"/>
      <c r="G65" s="903"/>
      <c r="H65" s="903"/>
      <c r="I65" s="903"/>
      <c r="J65" s="903"/>
      <c r="K65" s="903"/>
      <c r="L65" s="903"/>
      <c r="M65" s="903"/>
      <c r="N65" s="903"/>
    </row>
    <row r="66" spans="1:14" x14ac:dyDescent="0.3">
      <c r="A66" s="229"/>
      <c r="B66" s="903"/>
      <c r="C66" s="903"/>
      <c r="D66" s="903"/>
      <c r="E66" s="903"/>
      <c r="F66" s="903"/>
      <c r="G66" s="903"/>
      <c r="H66" s="903"/>
      <c r="I66" s="903"/>
      <c r="J66" s="903"/>
      <c r="K66" s="903"/>
      <c r="L66" s="903"/>
      <c r="M66" s="903"/>
      <c r="N66" s="903"/>
    </row>
    <row r="67" spans="1:14" x14ac:dyDescent="0.3">
      <c r="A67" s="229"/>
      <c r="B67" s="903"/>
      <c r="C67" s="903"/>
      <c r="D67" s="903"/>
      <c r="E67" s="903"/>
      <c r="F67" s="903"/>
      <c r="G67" s="903"/>
      <c r="H67" s="903"/>
      <c r="I67" s="903"/>
      <c r="J67" s="903"/>
      <c r="K67" s="903"/>
      <c r="L67" s="903"/>
      <c r="M67" s="903"/>
      <c r="N67" s="903"/>
    </row>
    <row r="68" spans="1:14" x14ac:dyDescent="0.3">
      <c r="A68" s="229"/>
      <c r="B68" s="903"/>
      <c r="C68" s="903"/>
      <c r="D68" s="903"/>
      <c r="E68" s="903"/>
      <c r="F68" s="903"/>
      <c r="G68" s="903"/>
      <c r="H68" s="903"/>
      <c r="I68" s="903"/>
      <c r="J68" s="903"/>
      <c r="K68" s="903"/>
      <c r="L68" s="903"/>
      <c r="M68" s="903"/>
      <c r="N68" s="903"/>
    </row>
    <row r="69" spans="1:14" x14ac:dyDescent="0.3">
      <c r="A69" s="229"/>
      <c r="B69" s="903"/>
      <c r="C69" s="903"/>
      <c r="D69" s="903"/>
      <c r="E69" s="903"/>
      <c r="F69" s="903"/>
      <c r="G69" s="903"/>
      <c r="H69" s="903"/>
      <c r="I69" s="903"/>
      <c r="J69" s="903"/>
      <c r="K69" s="903"/>
      <c r="L69" s="903"/>
      <c r="M69" s="903"/>
      <c r="N69" s="903"/>
    </row>
    <row r="70" spans="1:14" x14ac:dyDescent="0.3">
      <c r="A70" s="229"/>
      <c r="B70" s="903"/>
      <c r="C70" s="903"/>
      <c r="D70" s="903"/>
      <c r="E70" s="903"/>
      <c r="F70" s="903"/>
      <c r="G70" s="903"/>
      <c r="H70" s="903"/>
      <c r="I70" s="903"/>
      <c r="J70" s="903"/>
      <c r="K70" s="903"/>
      <c r="L70" s="903"/>
      <c r="M70" s="903"/>
      <c r="N70" s="903"/>
    </row>
    <row r="71" spans="1:14" x14ac:dyDescent="0.3">
      <c r="A71" s="229"/>
      <c r="B71" s="903"/>
      <c r="C71" s="903"/>
      <c r="D71" s="903"/>
      <c r="E71" s="903"/>
      <c r="F71" s="903"/>
      <c r="G71" s="903"/>
      <c r="H71" s="903"/>
      <c r="I71" s="903"/>
      <c r="J71" s="903"/>
      <c r="K71" s="903"/>
      <c r="L71" s="903"/>
      <c r="M71" s="903"/>
      <c r="N71" s="903"/>
    </row>
    <row r="72" spans="1:14" x14ac:dyDescent="0.3">
      <c r="A72" s="229"/>
      <c r="B72" s="903"/>
      <c r="C72" s="903"/>
      <c r="D72" s="903"/>
      <c r="E72" s="903"/>
      <c r="F72" s="903"/>
      <c r="G72" s="903"/>
      <c r="H72" s="903"/>
      <c r="I72" s="903"/>
      <c r="J72" s="903"/>
      <c r="K72" s="903"/>
      <c r="L72" s="903"/>
      <c r="M72" s="903"/>
      <c r="N72" s="903"/>
    </row>
    <row r="73" spans="1:14" x14ac:dyDescent="0.3">
      <c r="A73" s="229"/>
      <c r="B73" s="903"/>
      <c r="C73" s="903"/>
      <c r="D73" s="903"/>
      <c r="E73" s="903"/>
      <c r="F73" s="903"/>
      <c r="G73" s="903"/>
      <c r="H73" s="903"/>
      <c r="I73" s="903"/>
      <c r="J73" s="903"/>
      <c r="K73" s="903"/>
      <c r="L73" s="903"/>
      <c r="M73" s="903"/>
      <c r="N73" s="903"/>
    </row>
    <row r="74" spans="1:14" x14ac:dyDescent="0.3">
      <c r="A74" s="229"/>
      <c r="B74" s="903"/>
      <c r="C74" s="903"/>
      <c r="D74" s="903"/>
      <c r="E74" s="903"/>
      <c r="F74" s="903"/>
      <c r="G74" s="903"/>
      <c r="H74" s="903"/>
      <c r="I74" s="903"/>
      <c r="J74" s="903"/>
      <c r="K74" s="903"/>
      <c r="L74" s="903"/>
      <c r="M74" s="903"/>
      <c r="N74" s="903"/>
    </row>
    <row r="75" spans="1:14" x14ac:dyDescent="0.3">
      <c r="A75" s="229"/>
      <c r="B75" s="903"/>
      <c r="C75" s="903"/>
      <c r="D75" s="903"/>
      <c r="E75" s="903"/>
      <c r="F75" s="903"/>
      <c r="G75" s="903"/>
      <c r="H75" s="903"/>
      <c r="I75" s="903"/>
      <c r="J75" s="903"/>
      <c r="K75" s="903"/>
      <c r="L75" s="903"/>
      <c r="M75" s="903"/>
      <c r="N75" s="903"/>
    </row>
    <row r="76" spans="1:14" x14ac:dyDescent="0.3">
      <c r="A76" s="229"/>
      <c r="B76" s="903"/>
      <c r="C76" s="903"/>
      <c r="D76" s="903"/>
      <c r="E76" s="903"/>
      <c r="F76" s="903"/>
      <c r="G76" s="903"/>
      <c r="H76" s="903"/>
      <c r="I76" s="903"/>
      <c r="J76" s="903"/>
      <c r="K76" s="903"/>
      <c r="L76" s="903"/>
      <c r="M76" s="903"/>
      <c r="N76" s="903"/>
    </row>
    <row r="77" spans="1:14" x14ac:dyDescent="0.3">
      <c r="A77" s="229"/>
      <c r="B77" s="903"/>
      <c r="C77" s="903"/>
      <c r="D77" s="903"/>
      <c r="E77" s="903"/>
      <c r="F77" s="903"/>
      <c r="G77" s="903"/>
      <c r="H77" s="903"/>
      <c r="I77" s="903"/>
      <c r="J77" s="903"/>
      <c r="K77" s="903"/>
      <c r="L77" s="903"/>
      <c r="M77" s="903"/>
      <c r="N77" s="903"/>
    </row>
    <row r="78" spans="1:14" x14ac:dyDescent="0.3">
      <c r="A78" s="229"/>
      <c r="B78" s="903"/>
      <c r="C78" s="903"/>
      <c r="D78" s="903"/>
      <c r="E78" s="903"/>
      <c r="F78" s="903"/>
      <c r="G78" s="903"/>
      <c r="H78" s="903"/>
      <c r="I78" s="903"/>
      <c r="J78" s="903"/>
      <c r="K78" s="903"/>
      <c r="L78" s="903"/>
      <c r="M78" s="903"/>
      <c r="N78" s="903"/>
    </row>
    <row r="79" spans="1:14" x14ac:dyDescent="0.3">
      <c r="A79" s="229"/>
      <c r="B79" s="903"/>
      <c r="C79" s="903"/>
      <c r="D79" s="903"/>
      <c r="E79" s="903"/>
      <c r="F79" s="903"/>
      <c r="G79" s="903"/>
      <c r="H79" s="903"/>
      <c r="I79" s="903"/>
      <c r="J79" s="903"/>
      <c r="K79" s="903"/>
      <c r="L79" s="903"/>
      <c r="M79" s="903"/>
      <c r="N79" s="903"/>
    </row>
    <row r="80" spans="1:14" x14ac:dyDescent="0.3">
      <c r="A80" s="229"/>
      <c r="B80" s="903"/>
      <c r="C80" s="903"/>
      <c r="D80" s="903"/>
      <c r="E80" s="903"/>
      <c r="F80" s="903"/>
      <c r="G80" s="903"/>
      <c r="H80" s="903"/>
      <c r="I80" s="903"/>
      <c r="J80" s="903"/>
      <c r="K80" s="903"/>
      <c r="L80" s="903"/>
      <c r="M80" s="903"/>
      <c r="N80" s="903"/>
    </row>
    <row r="81" spans="1:14" x14ac:dyDescent="0.3">
      <c r="A81" s="229"/>
      <c r="B81" s="903"/>
      <c r="C81" s="903"/>
      <c r="D81" s="903"/>
      <c r="E81" s="903"/>
      <c r="F81" s="903"/>
      <c r="G81" s="903"/>
      <c r="H81" s="903"/>
      <c r="I81" s="903"/>
      <c r="J81" s="903"/>
      <c r="K81" s="903"/>
      <c r="L81" s="903"/>
      <c r="M81" s="903"/>
      <c r="N81" s="903"/>
    </row>
    <row r="82" spans="1:14" x14ac:dyDescent="0.3">
      <c r="A82" s="229"/>
      <c r="B82" s="233"/>
      <c r="C82" s="233"/>
      <c r="D82" s="233"/>
      <c r="E82" s="233"/>
      <c r="F82" s="233"/>
      <c r="G82" s="233"/>
      <c r="H82" s="233"/>
      <c r="I82" s="233"/>
      <c r="J82" s="233"/>
      <c r="K82" s="233"/>
      <c r="L82" s="233"/>
      <c r="M82" s="233"/>
      <c r="N82" s="233"/>
    </row>
  </sheetData>
  <sheetProtection password="8E37" sheet="1" formatCells="0"/>
  <dataConsolidate link="1"/>
  <mergeCells count="12">
    <mergeCell ref="A1:N2"/>
    <mergeCell ref="B5:N5"/>
    <mergeCell ref="B18:N18"/>
    <mergeCell ref="C10:N11"/>
    <mergeCell ref="C12:N13"/>
    <mergeCell ref="C14:N15"/>
    <mergeCell ref="C8:N8"/>
    <mergeCell ref="C28:L29"/>
    <mergeCell ref="C30:L30"/>
    <mergeCell ref="B26:N26"/>
    <mergeCell ref="C34:K35"/>
    <mergeCell ref="C22:L22"/>
  </mergeCells>
  <phoneticPr fontId="71" type="noConversion"/>
  <dataValidations count="1">
    <dataValidation type="list" allowBlank="1" showInputMessage="1" showErrorMessage="1" sqref="N42">
      <formula1>$AD$42:$AD$45</formula1>
    </dataValidation>
  </dataValidations>
  <pageMargins left="0.5" right="0" top="0.5" bottom="0.25" header="0.3" footer="0.3"/>
  <pageSetup orientation="portrait" r:id="rId1"/>
  <headerFooter>
    <oddFooter>&amp;R&amp;D</oddFooter>
  </headerFooter>
  <rowBreaks count="1" manualBreakCount="1">
    <brk id="45" max="16383" man="1"/>
  </rowBreaks>
  <colBreaks count="1" manualBreakCount="1">
    <brk id="14" max="1048575" man="1"/>
  </colBreaks>
  <ignoredErrors>
    <ignoredError sqref="N35 N37 N39" evalError="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M144"/>
  <sheetViews>
    <sheetView showGridLines="0" zoomScaleNormal="100" workbookViewId="0">
      <selection sqref="A1:L3"/>
    </sheetView>
  </sheetViews>
  <sheetFormatPr defaultRowHeight="14.4" x14ac:dyDescent="0.3"/>
  <cols>
    <col min="1" max="1" width="5.33203125" customWidth="1"/>
    <col min="2" max="2" width="3.6640625" customWidth="1"/>
    <col min="3" max="3" width="1.44140625" style="1547" customWidth="1"/>
    <col min="4" max="4" width="3.6640625" customWidth="1"/>
    <col min="5" max="5" width="1.88671875" customWidth="1"/>
    <col min="6" max="6" width="16" customWidth="1"/>
  </cols>
  <sheetData>
    <row r="1" spans="1:13" ht="15" customHeight="1" x14ac:dyDescent="0.3">
      <c r="A1" s="4185" t="s">
        <v>588</v>
      </c>
      <c r="B1" s="4186"/>
      <c r="C1" s="4186"/>
      <c r="D1" s="4186"/>
      <c r="E1" s="4186"/>
      <c r="F1" s="4186"/>
      <c r="G1" s="4186"/>
      <c r="H1" s="4186"/>
      <c r="I1" s="4186"/>
      <c r="J1" s="4186"/>
      <c r="K1" s="4186"/>
      <c r="L1" s="4187"/>
    </row>
    <row r="2" spans="1:13" ht="15" customHeight="1" x14ac:dyDescent="0.3">
      <c r="A2" s="4188"/>
      <c r="B2" s="4189"/>
      <c r="C2" s="4189"/>
      <c r="D2" s="4189"/>
      <c r="E2" s="4189"/>
      <c r="F2" s="4189"/>
      <c r="G2" s="4189"/>
      <c r="H2" s="4189"/>
      <c r="I2" s="4189"/>
      <c r="J2" s="4189"/>
      <c r="K2" s="4189"/>
      <c r="L2" s="4190"/>
    </row>
    <row r="3" spans="1:13" ht="15" customHeight="1" thickBot="1" x14ac:dyDescent="0.35">
      <c r="A3" s="4191"/>
      <c r="B3" s="4192"/>
      <c r="C3" s="4192"/>
      <c r="D3" s="4192"/>
      <c r="E3" s="4192"/>
      <c r="F3" s="4192"/>
      <c r="G3" s="4192"/>
      <c r="H3" s="4192"/>
      <c r="I3" s="4192"/>
      <c r="J3" s="4192"/>
      <c r="K3" s="4192"/>
      <c r="L3" s="4193"/>
    </row>
    <row r="4" spans="1:13" ht="15.6" x14ac:dyDescent="0.3">
      <c r="A4" s="3"/>
      <c r="B4" s="1607" t="s">
        <v>1536</v>
      </c>
      <c r="C4" s="1607"/>
      <c r="D4" s="45"/>
      <c r="E4" s="53"/>
      <c r="F4" s="53"/>
      <c r="G4" s="53"/>
      <c r="H4" s="53"/>
      <c r="I4" s="53"/>
      <c r="J4" s="53"/>
      <c r="K4" s="53"/>
    </row>
    <row r="5" spans="1:13" ht="5.0999999999999996" customHeight="1" x14ac:dyDescent="0.3">
      <c r="A5" s="3"/>
      <c r="B5" s="3"/>
      <c r="C5" s="3"/>
      <c r="D5" s="3"/>
      <c r="E5" s="3"/>
      <c r="F5" s="3"/>
      <c r="G5" s="3"/>
      <c r="H5" s="3"/>
      <c r="I5" s="3"/>
      <c r="J5" s="3"/>
      <c r="K5" s="3"/>
    </row>
    <row r="6" spans="1:13" ht="5.0999999999999996" customHeight="1" thickBot="1" x14ac:dyDescent="0.35">
      <c r="A6" s="3"/>
      <c r="B6" s="3"/>
      <c r="C6" s="3"/>
      <c r="D6" s="285"/>
      <c r="E6" s="285"/>
      <c r="F6" s="285"/>
      <c r="G6" s="285"/>
      <c r="H6" s="285"/>
      <c r="I6" s="285"/>
      <c r="J6" s="285"/>
      <c r="K6" s="285"/>
      <c r="L6" s="285"/>
    </row>
    <row r="7" spans="1:13" ht="15.75" customHeight="1" thickBot="1" x14ac:dyDescent="0.35">
      <c r="A7" s="3"/>
      <c r="B7" s="271"/>
      <c r="C7"/>
      <c r="D7" s="1" t="s">
        <v>589</v>
      </c>
      <c r="E7" s="1"/>
      <c r="F7" s="1"/>
      <c r="G7" s="1"/>
      <c r="H7" s="1"/>
      <c r="I7" s="1"/>
      <c r="J7" s="1"/>
      <c r="K7" s="1"/>
      <c r="L7" s="1"/>
    </row>
    <row r="8" spans="1:13" ht="5.0999999999999996" customHeight="1" thickBot="1" x14ac:dyDescent="0.35">
      <c r="A8" s="3"/>
      <c r="B8" s="1"/>
      <c r="C8"/>
      <c r="D8" s="1"/>
      <c r="E8" s="1"/>
      <c r="F8" s="1"/>
      <c r="G8" s="1"/>
      <c r="H8" s="1"/>
      <c r="I8" s="1"/>
      <c r="J8" s="1"/>
      <c r="K8" s="1"/>
      <c r="L8" s="1"/>
    </row>
    <row r="9" spans="1:13" ht="15.75" customHeight="1" thickBot="1" x14ac:dyDescent="0.35">
      <c r="A9" s="3"/>
      <c r="B9" s="270"/>
      <c r="C9"/>
      <c r="D9" s="1443" t="s">
        <v>1559</v>
      </c>
      <c r="E9" s="1"/>
      <c r="F9" s="1"/>
      <c r="G9" s="1"/>
      <c r="H9" s="1"/>
      <c r="I9" s="92"/>
      <c r="J9" s="92"/>
      <c r="K9" s="92"/>
      <c r="L9" s="1"/>
    </row>
    <row r="10" spans="1:13" ht="5.0999999999999996" customHeight="1" thickBot="1" x14ac:dyDescent="0.35">
      <c r="A10" s="3"/>
      <c r="B10" s="1"/>
      <c r="C10"/>
      <c r="D10" s="1"/>
      <c r="E10" s="1"/>
      <c r="F10" s="1"/>
      <c r="G10" s="1"/>
      <c r="H10" s="1"/>
      <c r="I10" s="1"/>
      <c r="J10" s="1"/>
      <c r="K10" s="1"/>
      <c r="L10" s="1"/>
    </row>
    <row r="11" spans="1:13" ht="15.75" customHeight="1" thickBot="1" x14ac:dyDescent="0.35">
      <c r="A11" s="3"/>
      <c r="B11" s="271"/>
      <c r="C11"/>
      <c r="D11" s="1426" t="s">
        <v>1535</v>
      </c>
      <c r="E11" s="1"/>
      <c r="F11" s="1"/>
      <c r="G11" s="1"/>
      <c r="H11" s="1"/>
      <c r="I11" s="1"/>
      <c r="J11" s="1"/>
      <c r="K11" s="1"/>
      <c r="L11" s="1"/>
      <c r="M11" s="664"/>
    </row>
    <row r="12" spans="1:13" ht="5.0999999999999996" customHeight="1" x14ac:dyDescent="0.3">
      <c r="A12" s="3"/>
      <c r="B12" s="1"/>
      <c r="C12"/>
      <c r="D12" s="1"/>
      <c r="E12" s="1"/>
      <c r="F12" s="1"/>
      <c r="G12" s="1"/>
      <c r="H12" s="1"/>
      <c r="I12" s="1"/>
      <c r="J12" s="1"/>
      <c r="K12" s="1"/>
      <c r="L12" s="1"/>
    </row>
    <row r="13" spans="1:13" s="1767" customFormat="1" ht="15" customHeight="1" x14ac:dyDescent="0.3">
      <c r="A13" s="3"/>
      <c r="B13" s="1769"/>
      <c r="D13" s="2615" t="s">
        <v>2218</v>
      </c>
      <c r="E13" s="2615"/>
      <c r="F13" s="2615"/>
      <c r="G13" s="2615"/>
      <c r="H13" s="2615"/>
      <c r="I13" s="2615"/>
      <c r="J13" s="2615"/>
      <c r="K13" s="2615"/>
      <c r="L13" s="2615"/>
    </row>
    <row r="14" spans="1:13" s="1767" customFormat="1" ht="46.5" customHeight="1" x14ac:dyDescent="0.3">
      <c r="A14" s="3"/>
      <c r="B14" s="1769"/>
      <c r="D14" s="2615"/>
      <c r="E14" s="2615"/>
      <c r="F14" s="2615"/>
      <c r="G14" s="2615"/>
      <c r="H14" s="2615"/>
      <c r="I14" s="2615"/>
      <c r="J14" s="2615"/>
      <c r="K14" s="2615"/>
      <c r="L14" s="2615"/>
    </row>
    <row r="15" spans="1:13" s="1767" customFormat="1" ht="5.0999999999999996" customHeight="1" thickBot="1" x14ac:dyDescent="0.35">
      <c r="A15" s="3"/>
      <c r="B15" s="1769"/>
      <c r="D15" s="1769"/>
      <c r="E15" s="1769"/>
      <c r="F15" s="1769"/>
      <c r="G15" s="1769"/>
      <c r="H15" s="1769"/>
      <c r="I15" s="1769"/>
      <c r="J15" s="1769"/>
      <c r="K15" s="1769"/>
      <c r="L15" s="1769"/>
    </row>
    <row r="16" spans="1:13" ht="15.75" customHeight="1" thickBot="1" x14ac:dyDescent="0.35">
      <c r="A16" s="3"/>
      <c r="B16" s="271"/>
      <c r="C16"/>
      <c r="D16" s="1426" t="s">
        <v>1537</v>
      </c>
      <c r="E16" s="1"/>
      <c r="F16" s="1"/>
      <c r="G16" s="92"/>
      <c r="H16" s="92"/>
      <c r="I16" s="92"/>
      <c r="J16" s="1"/>
      <c r="K16" s="1"/>
      <c r="L16" s="1"/>
    </row>
    <row r="17" spans="1:12" ht="5.0999999999999996" customHeight="1" thickBot="1" x14ac:dyDescent="0.35">
      <c r="A17" s="3"/>
      <c r="B17" s="1"/>
      <c r="C17"/>
      <c r="D17" s="1"/>
      <c r="E17" s="1"/>
      <c r="F17" s="1"/>
      <c r="G17" s="1"/>
      <c r="H17" s="1"/>
      <c r="I17" s="1"/>
      <c r="J17" s="1"/>
      <c r="K17" s="1"/>
      <c r="L17" s="1"/>
    </row>
    <row r="18" spans="1:12" ht="15.75" customHeight="1" thickBot="1" x14ac:dyDescent="0.35">
      <c r="A18" s="3"/>
      <c r="B18" s="271"/>
      <c r="C18"/>
      <c r="D18" s="1443" t="s">
        <v>1558</v>
      </c>
      <c r="E18" s="1"/>
      <c r="F18" s="1"/>
      <c r="G18" s="1"/>
      <c r="H18" s="92"/>
      <c r="I18" s="92"/>
      <c r="J18" s="92"/>
      <c r="K18" s="92"/>
      <c r="L18" s="1"/>
    </row>
    <row r="19" spans="1:12" ht="5.0999999999999996" customHeight="1" thickBot="1" x14ac:dyDescent="0.35">
      <c r="A19" s="3"/>
      <c r="B19" s="881"/>
      <c r="C19"/>
      <c r="D19" s="1"/>
      <c r="E19" s="1"/>
      <c r="F19" s="1"/>
      <c r="G19" s="1"/>
      <c r="H19" s="1"/>
      <c r="I19" s="1"/>
      <c r="J19" s="1"/>
      <c r="K19" s="1"/>
      <c r="L19" s="1"/>
    </row>
    <row r="20" spans="1:12" ht="15.75" customHeight="1" thickBot="1" x14ac:dyDescent="0.35">
      <c r="A20" s="3"/>
      <c r="B20" s="271"/>
      <c r="C20"/>
      <c r="D20" s="1" t="s">
        <v>144</v>
      </c>
      <c r="E20" s="1"/>
      <c r="F20" s="1"/>
      <c r="G20" s="1"/>
      <c r="H20" s="1"/>
      <c r="I20" s="1"/>
      <c r="J20" s="1"/>
      <c r="K20" s="1"/>
      <c r="L20" s="1"/>
    </row>
    <row r="21" spans="1:12" s="45" customFormat="1" ht="5.0999999999999996" customHeight="1" thickBot="1" x14ac:dyDescent="0.35">
      <c r="A21" s="53"/>
      <c r="B21" s="887"/>
      <c r="C21"/>
      <c r="D21" s="92"/>
      <c r="E21" s="92"/>
      <c r="F21" s="92"/>
      <c r="G21" s="92"/>
      <c r="H21" s="92"/>
      <c r="I21" s="92"/>
      <c r="J21" s="92"/>
      <c r="K21" s="92"/>
      <c r="L21" s="92"/>
    </row>
    <row r="22" spans="1:12" s="1182" customFormat="1" ht="15.75" customHeight="1" thickBot="1" x14ac:dyDescent="0.35">
      <c r="A22" s="3"/>
      <c r="B22" s="271"/>
      <c r="C22"/>
      <c r="D22" s="2783" t="s">
        <v>1356</v>
      </c>
      <c r="E22" s="2783"/>
      <c r="F22" s="2783"/>
      <c r="G22" s="2783"/>
      <c r="H22" s="2783"/>
      <c r="I22" s="2783"/>
      <c r="J22" s="2783"/>
      <c r="K22" s="2783"/>
      <c r="L22" s="2783"/>
    </row>
    <row r="23" spans="1:12" s="1182" customFormat="1" ht="15.75" customHeight="1" x14ac:dyDescent="0.3">
      <c r="A23" s="3"/>
      <c r="B23" s="3"/>
      <c r="C23"/>
      <c r="D23" s="2783"/>
      <c r="E23" s="2783"/>
      <c r="F23" s="2783"/>
      <c r="G23" s="2783"/>
      <c r="H23" s="2783"/>
      <c r="I23" s="2783"/>
      <c r="J23" s="2783"/>
      <c r="K23" s="2783"/>
      <c r="L23" s="2783"/>
    </row>
    <row r="24" spans="1:12" s="1182" customFormat="1" ht="15.75" customHeight="1" x14ac:dyDescent="0.3">
      <c r="A24" s="3"/>
      <c r="B24" s="3"/>
      <c r="C24"/>
      <c r="D24" s="2783"/>
      <c r="E24" s="2783"/>
      <c r="F24" s="2783"/>
      <c r="G24" s="2783"/>
      <c r="H24" s="2783"/>
      <c r="I24" s="2783"/>
      <c r="J24" s="2783"/>
      <c r="K24" s="2783"/>
      <c r="L24" s="2783"/>
    </row>
    <row r="25" spans="1:12" s="45" customFormat="1" ht="5.0999999999999996" customHeight="1" thickBot="1" x14ac:dyDescent="0.35">
      <c r="A25" s="53"/>
      <c r="B25" s="887"/>
      <c r="C25"/>
      <c r="D25" s="92"/>
      <c r="E25" s="92"/>
      <c r="F25" s="92"/>
      <c r="G25" s="92"/>
      <c r="H25" s="92"/>
      <c r="I25" s="92"/>
      <c r="J25" s="92"/>
      <c r="K25" s="92"/>
      <c r="L25" s="92"/>
    </row>
    <row r="26" spans="1:12" s="664" customFormat="1" ht="15.75" customHeight="1" thickBot="1" x14ac:dyDescent="0.35">
      <c r="A26" s="3"/>
      <c r="B26" s="271"/>
      <c r="C26"/>
      <c r="D26" s="2783" t="s">
        <v>1358</v>
      </c>
      <c r="E26" s="2783"/>
      <c r="F26" s="2783"/>
      <c r="G26" s="2783"/>
      <c r="H26" s="2783"/>
      <c r="I26" s="2783"/>
      <c r="J26" s="2783"/>
      <c r="K26" s="2783"/>
      <c r="L26" s="2783"/>
    </row>
    <row r="27" spans="1:12" s="1201" customFormat="1" ht="15.75" customHeight="1" x14ac:dyDescent="0.3">
      <c r="A27" s="3"/>
      <c r="B27" s="3"/>
      <c r="C27"/>
      <c r="D27" s="2783"/>
      <c r="E27" s="2783"/>
      <c r="F27" s="2783"/>
      <c r="G27" s="2783"/>
      <c r="H27" s="2783"/>
      <c r="I27" s="2783"/>
      <c r="J27" s="2783"/>
      <c r="K27" s="2783"/>
      <c r="L27" s="2783"/>
    </row>
    <row r="28" spans="1:12" ht="5.0999999999999996" customHeight="1" thickBot="1" x14ac:dyDescent="0.35">
      <c r="A28" s="3"/>
      <c r="B28" s="47"/>
      <c r="C28"/>
      <c r="D28" s="924"/>
      <c r="E28" s="1"/>
      <c r="F28" s="1"/>
      <c r="G28" s="1"/>
      <c r="H28" s="1"/>
      <c r="I28" s="1"/>
      <c r="J28" s="1"/>
      <c r="K28" s="1"/>
      <c r="L28" s="1"/>
    </row>
    <row r="29" spans="1:12" ht="15.75" customHeight="1" thickBot="1" x14ac:dyDescent="0.35">
      <c r="A29" s="3"/>
      <c r="B29" s="271"/>
      <c r="C29"/>
      <c r="D29" s="1" t="s">
        <v>590</v>
      </c>
      <c r="E29" s="1"/>
      <c r="F29" s="1"/>
      <c r="G29" s="1"/>
      <c r="H29" s="1"/>
      <c r="I29" s="1"/>
      <c r="J29" s="1"/>
      <c r="K29" s="1"/>
      <c r="L29" s="1"/>
    </row>
    <row r="30" spans="1:12" ht="5.0999999999999996" customHeight="1" x14ac:dyDescent="0.3">
      <c r="A30" s="3"/>
      <c r="B30" s="1"/>
      <c r="C30"/>
      <c r="D30" s="1"/>
      <c r="E30" s="1"/>
      <c r="F30" s="1"/>
      <c r="G30" s="1"/>
      <c r="H30" s="1"/>
      <c r="I30" s="1"/>
      <c r="J30" s="1"/>
      <c r="K30" s="1"/>
      <c r="L30" s="1"/>
    </row>
    <row r="49" spans="1:11" s="1547" customFormat="1" x14ac:dyDescent="0.3">
      <c r="A49" s="3"/>
      <c r="B49" s="3"/>
      <c r="C49" s="3"/>
      <c r="D49" s="3"/>
      <c r="E49" s="3"/>
      <c r="F49" s="3"/>
      <c r="G49" s="3"/>
      <c r="H49" s="3"/>
      <c r="I49" s="3"/>
      <c r="J49" s="3"/>
      <c r="K49" s="3"/>
    </row>
    <row r="50" spans="1:11" x14ac:dyDescent="0.3">
      <c r="C50"/>
    </row>
    <row r="51" spans="1:11" x14ac:dyDescent="0.3">
      <c r="C51"/>
    </row>
    <row r="52" spans="1:11" x14ac:dyDescent="0.3">
      <c r="A52" s="3"/>
      <c r="B52" s="3"/>
      <c r="C52" s="3"/>
      <c r="D52" s="3"/>
      <c r="E52" s="3"/>
      <c r="F52" s="3"/>
      <c r="G52" s="3"/>
      <c r="H52" s="3"/>
      <c r="I52" s="3"/>
      <c r="J52" s="3"/>
      <c r="K52" s="3"/>
    </row>
    <row r="53" spans="1:11" x14ac:dyDescent="0.3">
      <c r="A53" s="3"/>
      <c r="B53" s="3"/>
      <c r="C53" s="3"/>
      <c r="D53" s="3"/>
      <c r="E53" s="3"/>
      <c r="F53" s="3"/>
      <c r="G53" s="3"/>
      <c r="H53" s="3"/>
      <c r="I53" s="3"/>
      <c r="J53" s="3"/>
      <c r="K53" s="3"/>
    </row>
    <row r="54" spans="1:11" x14ac:dyDescent="0.3">
      <c r="A54" s="3"/>
      <c r="B54" s="3"/>
      <c r="C54" s="3"/>
      <c r="D54" s="3"/>
      <c r="E54" s="3"/>
      <c r="F54" s="3"/>
      <c r="G54" s="3"/>
      <c r="H54" s="3"/>
      <c r="I54" s="3"/>
      <c r="J54" s="3"/>
      <c r="K54" s="3"/>
    </row>
    <row r="55" spans="1:11" x14ac:dyDescent="0.3">
      <c r="A55" s="3"/>
      <c r="B55" s="3"/>
      <c r="C55" s="3"/>
      <c r="D55" s="3"/>
      <c r="E55" s="3"/>
      <c r="F55" s="3"/>
      <c r="G55" s="3"/>
      <c r="H55" s="3"/>
      <c r="I55" s="3"/>
      <c r="J55" s="3"/>
      <c r="K55" s="3"/>
    </row>
    <row r="56" spans="1:11" x14ac:dyDescent="0.3">
      <c r="A56" s="3"/>
      <c r="B56" s="3"/>
      <c r="C56" s="3"/>
      <c r="D56" s="3"/>
      <c r="E56" s="3"/>
      <c r="F56" s="3"/>
      <c r="G56" s="3"/>
      <c r="H56" s="3"/>
      <c r="I56" s="3"/>
      <c r="J56" s="3"/>
      <c r="K56" s="3"/>
    </row>
    <row r="57" spans="1:11" x14ac:dyDescent="0.3">
      <c r="A57" s="3"/>
      <c r="B57" s="3"/>
      <c r="C57" s="3"/>
      <c r="D57" s="3"/>
      <c r="E57" s="3"/>
      <c r="F57" s="3"/>
      <c r="G57" s="3"/>
      <c r="H57" s="3"/>
      <c r="I57" s="3"/>
      <c r="J57" s="3"/>
      <c r="K57" s="3"/>
    </row>
    <row r="58" spans="1:11" x14ac:dyDescent="0.3">
      <c r="A58" s="3"/>
      <c r="B58" s="3"/>
      <c r="C58" s="3"/>
      <c r="D58" s="3"/>
      <c r="E58" s="3"/>
      <c r="F58" s="3"/>
      <c r="G58" s="3"/>
      <c r="H58" s="3"/>
      <c r="I58" s="3"/>
      <c r="J58" s="3"/>
      <c r="K58" s="3"/>
    </row>
    <row r="59" spans="1:11" x14ac:dyDescent="0.3">
      <c r="A59" s="3"/>
      <c r="B59" s="3"/>
      <c r="C59" s="3"/>
      <c r="D59" s="3"/>
      <c r="E59" s="3"/>
      <c r="F59" s="3"/>
      <c r="G59" s="3"/>
      <c r="H59" s="3"/>
      <c r="I59" s="3"/>
      <c r="J59" s="3"/>
      <c r="K59" s="3"/>
    </row>
    <row r="60" spans="1:11" x14ac:dyDescent="0.3">
      <c r="A60" s="3"/>
      <c r="B60" s="3"/>
      <c r="C60" s="3"/>
      <c r="D60" s="3"/>
      <c r="E60" s="3"/>
      <c r="F60" s="3"/>
      <c r="G60" s="3"/>
      <c r="H60" s="3"/>
      <c r="I60" s="3"/>
      <c r="J60" s="3"/>
      <c r="K60" s="3"/>
    </row>
    <row r="61" spans="1:11" x14ac:dyDescent="0.3">
      <c r="A61" s="3"/>
      <c r="B61" s="3"/>
      <c r="C61" s="3"/>
      <c r="D61" s="3"/>
      <c r="E61" s="3"/>
      <c r="F61" s="3"/>
      <c r="G61" s="3"/>
      <c r="H61" s="3"/>
      <c r="I61" s="3"/>
      <c r="J61" s="3"/>
      <c r="K61" s="3"/>
    </row>
    <row r="62" spans="1:11" x14ac:dyDescent="0.3">
      <c r="A62" s="3"/>
      <c r="B62" s="3"/>
      <c r="C62" s="3"/>
      <c r="D62" s="3"/>
      <c r="E62" s="3"/>
      <c r="F62" s="3"/>
      <c r="G62" s="3"/>
      <c r="H62" s="3"/>
      <c r="I62" s="3"/>
      <c r="J62" s="3"/>
      <c r="K62" s="3"/>
    </row>
    <row r="63" spans="1:11" x14ac:dyDescent="0.3">
      <c r="A63" s="3"/>
      <c r="B63" s="3"/>
      <c r="C63" s="3"/>
      <c r="D63" s="3"/>
      <c r="E63" s="3"/>
      <c r="F63" s="3"/>
      <c r="G63" s="3"/>
      <c r="H63" s="3"/>
      <c r="I63" s="3"/>
      <c r="J63" s="3"/>
      <c r="K63" s="3"/>
    </row>
    <row r="64" spans="1:11" x14ac:dyDescent="0.3">
      <c r="A64" s="3"/>
      <c r="B64" s="3"/>
      <c r="C64" s="3"/>
      <c r="D64" s="3"/>
      <c r="E64" s="3"/>
      <c r="F64" s="3"/>
      <c r="G64" s="3"/>
      <c r="H64" s="3"/>
      <c r="I64" s="3"/>
      <c r="J64" s="3"/>
      <c r="K64" s="3"/>
    </row>
    <row r="65" spans="1:11" x14ac:dyDescent="0.3">
      <c r="A65" s="3"/>
      <c r="B65" s="3"/>
      <c r="C65" s="3"/>
      <c r="D65" s="3"/>
      <c r="E65" s="3"/>
      <c r="F65" s="3"/>
      <c r="G65" s="3"/>
      <c r="H65" s="3"/>
      <c r="I65" s="3"/>
      <c r="J65" s="3"/>
      <c r="K65" s="3"/>
    </row>
    <row r="66" spans="1:11" x14ac:dyDescent="0.3">
      <c r="A66" s="3"/>
      <c r="B66" s="3"/>
      <c r="C66" s="3"/>
      <c r="D66" s="3"/>
      <c r="E66" s="3"/>
      <c r="F66" s="3"/>
      <c r="G66" s="3"/>
      <c r="H66" s="3"/>
      <c r="I66" s="3"/>
      <c r="J66" s="3"/>
      <c r="K66" s="3"/>
    </row>
    <row r="67" spans="1:11" x14ac:dyDescent="0.3">
      <c r="A67" s="3"/>
      <c r="B67" s="3"/>
      <c r="C67" s="3"/>
      <c r="D67" s="3"/>
      <c r="E67" s="3"/>
      <c r="F67" s="3"/>
      <c r="G67" s="3"/>
      <c r="H67" s="3"/>
      <c r="I67" s="3"/>
      <c r="J67" s="3"/>
      <c r="K67" s="3"/>
    </row>
    <row r="68" spans="1:11" x14ac:dyDescent="0.3">
      <c r="A68" s="3"/>
      <c r="B68" s="3"/>
      <c r="C68" s="3"/>
      <c r="D68" s="3"/>
      <c r="E68" s="3"/>
      <c r="F68" s="3"/>
      <c r="G68" s="3"/>
      <c r="H68" s="3"/>
      <c r="I68" s="3"/>
      <c r="J68" s="3"/>
      <c r="K68" s="3"/>
    </row>
    <row r="69" spans="1:11" x14ac:dyDescent="0.3">
      <c r="A69" s="3"/>
      <c r="B69" s="3"/>
      <c r="C69" s="3"/>
      <c r="D69" s="3"/>
      <c r="E69" s="3"/>
      <c r="F69" s="3"/>
      <c r="G69" s="3"/>
      <c r="H69" s="3"/>
      <c r="I69" s="3"/>
      <c r="J69" s="3"/>
      <c r="K69" s="3"/>
    </row>
    <row r="70" spans="1:11" x14ac:dyDescent="0.3">
      <c r="A70" s="3"/>
      <c r="B70" s="3"/>
      <c r="C70" s="3"/>
      <c r="D70" s="3"/>
      <c r="E70" s="3"/>
      <c r="F70" s="3"/>
      <c r="G70" s="3"/>
      <c r="H70" s="3"/>
      <c r="I70" s="3"/>
      <c r="J70" s="3"/>
      <c r="K70" s="3"/>
    </row>
    <row r="71" spans="1:11" x14ac:dyDescent="0.3">
      <c r="A71" s="3"/>
      <c r="B71" s="3"/>
      <c r="C71" s="3"/>
      <c r="D71" s="3"/>
      <c r="E71" s="3"/>
      <c r="F71" s="3"/>
      <c r="G71" s="3"/>
      <c r="H71" s="3"/>
      <c r="I71" s="3"/>
      <c r="J71" s="3"/>
      <c r="K71" s="3"/>
    </row>
    <row r="72" spans="1:11" x14ac:dyDescent="0.3">
      <c r="A72" s="3"/>
      <c r="B72" s="3"/>
      <c r="C72" s="3"/>
      <c r="D72" s="3"/>
      <c r="E72" s="3"/>
      <c r="F72" s="3"/>
      <c r="G72" s="3"/>
      <c r="H72" s="3"/>
      <c r="I72" s="3"/>
      <c r="J72" s="3"/>
      <c r="K72" s="3"/>
    </row>
    <row r="73" spans="1:11" x14ac:dyDescent="0.3">
      <c r="A73" s="3"/>
      <c r="B73" s="3"/>
      <c r="C73" s="3"/>
      <c r="D73" s="3"/>
      <c r="E73" s="3"/>
      <c r="F73" s="3"/>
      <c r="G73" s="3"/>
      <c r="H73" s="3"/>
      <c r="I73" s="3"/>
      <c r="J73" s="3"/>
      <c r="K73" s="3"/>
    </row>
    <row r="74" spans="1:11" x14ac:dyDescent="0.3">
      <c r="A74" s="3"/>
      <c r="B74" s="3"/>
      <c r="C74" s="3"/>
      <c r="D74" s="3"/>
      <c r="E74" s="3"/>
      <c r="F74" s="3"/>
      <c r="G74" s="3"/>
      <c r="H74" s="3"/>
      <c r="I74" s="3"/>
      <c r="J74" s="3"/>
      <c r="K74" s="3"/>
    </row>
    <row r="75" spans="1:11" x14ac:dyDescent="0.3">
      <c r="A75" s="3"/>
      <c r="B75" s="3"/>
      <c r="C75" s="3"/>
      <c r="D75" s="3"/>
      <c r="E75" s="3"/>
      <c r="F75" s="3"/>
      <c r="G75" s="3"/>
      <c r="H75" s="3"/>
      <c r="I75" s="3"/>
      <c r="J75" s="3"/>
      <c r="K75" s="3"/>
    </row>
    <row r="76" spans="1:11" x14ac:dyDescent="0.3">
      <c r="A76" s="3"/>
      <c r="B76" s="3"/>
      <c r="C76" s="3"/>
      <c r="D76" s="3"/>
      <c r="E76" s="3"/>
      <c r="F76" s="3"/>
      <c r="G76" s="3"/>
      <c r="H76" s="3"/>
      <c r="I76" s="3"/>
      <c r="J76" s="3"/>
      <c r="K76" s="3"/>
    </row>
    <row r="77" spans="1:11" x14ac:dyDescent="0.3">
      <c r="A77" s="3"/>
      <c r="B77" s="3"/>
      <c r="C77" s="3"/>
      <c r="D77" s="3"/>
      <c r="E77" s="3"/>
      <c r="F77" s="3"/>
      <c r="G77" s="3"/>
      <c r="H77" s="3"/>
      <c r="I77" s="3"/>
      <c r="J77" s="3"/>
      <c r="K77" s="3"/>
    </row>
    <row r="78" spans="1:11" x14ac:dyDescent="0.3">
      <c r="A78" s="3"/>
      <c r="B78" s="3"/>
      <c r="C78" s="3"/>
      <c r="D78" s="3"/>
      <c r="E78" s="3"/>
      <c r="F78" s="3"/>
      <c r="G78" s="3"/>
      <c r="H78" s="3"/>
      <c r="I78" s="3"/>
      <c r="J78" s="3"/>
      <c r="K78" s="3"/>
    </row>
    <row r="79" spans="1:11" x14ac:dyDescent="0.3">
      <c r="A79" s="3"/>
      <c r="B79" s="3"/>
      <c r="C79" s="3"/>
      <c r="D79" s="3"/>
      <c r="E79" s="3"/>
      <c r="F79" s="3"/>
      <c r="G79" s="3"/>
      <c r="H79" s="3"/>
      <c r="I79" s="3"/>
      <c r="J79" s="3"/>
      <c r="K79" s="3"/>
    </row>
    <row r="80" spans="1:11" x14ac:dyDescent="0.3">
      <c r="A80" s="3"/>
      <c r="B80" s="3"/>
      <c r="C80" s="3"/>
      <c r="D80" s="3"/>
      <c r="E80" s="3"/>
      <c r="F80" s="3"/>
      <c r="G80" s="3"/>
      <c r="H80" s="3"/>
      <c r="I80" s="3"/>
      <c r="J80" s="3"/>
      <c r="K80" s="3"/>
    </row>
    <row r="81" spans="1:11" x14ac:dyDescent="0.3">
      <c r="A81" s="3"/>
      <c r="B81" s="3"/>
      <c r="C81" s="3"/>
      <c r="D81" s="3"/>
      <c r="E81" s="3"/>
      <c r="F81" s="3"/>
      <c r="G81" s="3"/>
      <c r="H81" s="3"/>
      <c r="I81" s="3"/>
      <c r="J81" s="3"/>
      <c r="K81" s="3"/>
    </row>
    <row r="82" spans="1:11" x14ac:dyDescent="0.3">
      <c r="A82" s="3"/>
      <c r="B82" s="3"/>
      <c r="C82" s="3"/>
      <c r="D82" s="3"/>
      <c r="E82" s="3"/>
      <c r="F82" s="3"/>
      <c r="G82" s="3"/>
      <c r="H82" s="3"/>
      <c r="I82" s="3"/>
      <c r="J82" s="3"/>
      <c r="K82" s="3"/>
    </row>
    <row r="83" spans="1:11" x14ac:dyDescent="0.3">
      <c r="A83" s="3"/>
      <c r="B83" s="3"/>
      <c r="C83" s="3"/>
      <c r="D83" s="3"/>
      <c r="E83" s="3"/>
      <c r="F83" s="3"/>
      <c r="G83" s="3"/>
      <c r="H83" s="3"/>
      <c r="I83" s="3"/>
      <c r="J83" s="3"/>
      <c r="K83" s="3"/>
    </row>
    <row r="84" spans="1:11" x14ac:dyDescent="0.3">
      <c r="A84" s="3"/>
      <c r="B84" s="3"/>
      <c r="C84" s="3"/>
      <c r="D84" s="3"/>
      <c r="E84" s="3"/>
      <c r="F84" s="3"/>
      <c r="G84" s="3"/>
      <c r="H84" s="3"/>
      <c r="I84" s="3"/>
      <c r="J84" s="3"/>
      <c r="K84" s="3"/>
    </row>
    <row r="85" spans="1:11" x14ac:dyDescent="0.3">
      <c r="A85" s="3"/>
      <c r="B85" s="3"/>
      <c r="C85" s="3"/>
      <c r="D85" s="3"/>
      <c r="E85" s="3"/>
      <c r="F85" s="3"/>
      <c r="G85" s="3"/>
      <c r="H85" s="3"/>
      <c r="I85" s="3"/>
      <c r="J85" s="3"/>
      <c r="K85" s="3"/>
    </row>
    <row r="86" spans="1:11" x14ac:dyDescent="0.3">
      <c r="A86" s="3"/>
      <c r="B86" s="3"/>
      <c r="C86" s="3"/>
      <c r="D86" s="3"/>
      <c r="E86" s="3"/>
      <c r="F86" s="3"/>
      <c r="G86" s="3"/>
      <c r="H86" s="3"/>
      <c r="I86" s="3"/>
      <c r="J86" s="3"/>
      <c r="K86" s="3"/>
    </row>
    <row r="87" spans="1:11" x14ac:dyDescent="0.3">
      <c r="A87" s="3"/>
      <c r="B87" s="3"/>
      <c r="C87" s="3"/>
      <c r="D87" s="3"/>
      <c r="E87" s="3"/>
      <c r="F87" s="3"/>
      <c r="G87" s="3"/>
      <c r="H87" s="3"/>
      <c r="I87" s="3"/>
      <c r="J87" s="3"/>
      <c r="K87" s="3"/>
    </row>
    <row r="88" spans="1:11" x14ac:dyDescent="0.3">
      <c r="A88" s="3"/>
      <c r="B88" s="3"/>
      <c r="C88" s="3"/>
      <c r="D88" s="3"/>
      <c r="E88" s="3"/>
      <c r="F88" s="3"/>
      <c r="G88" s="3"/>
      <c r="H88" s="3"/>
      <c r="I88" s="3"/>
      <c r="J88" s="3"/>
      <c r="K88" s="3"/>
    </row>
    <row r="89" spans="1:11" x14ac:dyDescent="0.3">
      <c r="A89" s="3"/>
      <c r="B89" s="3"/>
      <c r="C89" s="3"/>
      <c r="D89" s="3"/>
      <c r="E89" s="3"/>
      <c r="F89" s="3"/>
      <c r="G89" s="3"/>
      <c r="H89" s="3"/>
      <c r="I89" s="3"/>
      <c r="J89" s="3"/>
      <c r="K89" s="3"/>
    </row>
    <row r="90" spans="1:11" x14ac:dyDescent="0.3">
      <c r="A90" s="3"/>
      <c r="B90" s="3"/>
      <c r="C90" s="3"/>
      <c r="D90" s="3"/>
      <c r="E90" s="3"/>
      <c r="F90" s="3"/>
      <c r="G90" s="3"/>
      <c r="H90" s="3"/>
      <c r="I90" s="3"/>
      <c r="J90" s="3"/>
      <c r="K90" s="3"/>
    </row>
    <row r="91" spans="1:11" x14ac:dyDescent="0.3">
      <c r="A91" s="3"/>
      <c r="B91" s="3"/>
      <c r="C91" s="3"/>
      <c r="D91" s="3"/>
      <c r="E91" s="3"/>
      <c r="F91" s="3"/>
      <c r="G91" s="3"/>
      <c r="H91" s="3"/>
      <c r="I91" s="3"/>
      <c r="J91" s="3"/>
      <c r="K91" s="3"/>
    </row>
    <row r="92" spans="1:11" x14ac:dyDescent="0.3">
      <c r="A92" s="3"/>
      <c r="B92" s="3"/>
      <c r="C92" s="3"/>
      <c r="D92" s="3"/>
      <c r="E92" s="3"/>
      <c r="F92" s="3"/>
      <c r="G92" s="3"/>
      <c r="H92" s="3"/>
      <c r="I92" s="3"/>
      <c r="J92" s="3"/>
      <c r="K92" s="3"/>
    </row>
    <row r="93" spans="1:11" x14ac:dyDescent="0.3">
      <c r="A93" s="3"/>
      <c r="B93" s="3"/>
      <c r="C93" s="3"/>
      <c r="D93" s="3"/>
      <c r="E93" s="3"/>
      <c r="F93" s="3"/>
      <c r="G93" s="3"/>
      <c r="H93" s="3"/>
      <c r="I93" s="3"/>
      <c r="J93" s="3"/>
      <c r="K93" s="3"/>
    </row>
    <row r="94" spans="1:11" x14ac:dyDescent="0.3">
      <c r="A94" s="3"/>
      <c r="B94" s="3"/>
      <c r="C94" s="3"/>
      <c r="D94" s="3"/>
      <c r="E94" s="3"/>
      <c r="F94" s="3"/>
      <c r="G94" s="3"/>
      <c r="H94" s="3"/>
      <c r="I94" s="3"/>
      <c r="J94" s="3"/>
      <c r="K94" s="3"/>
    </row>
    <row r="95" spans="1:11" x14ac:dyDescent="0.3">
      <c r="A95" s="3"/>
      <c r="B95" s="3"/>
      <c r="C95" s="3"/>
      <c r="D95" s="3"/>
      <c r="E95" s="3"/>
      <c r="F95" s="3"/>
      <c r="G95" s="3"/>
      <c r="H95" s="3"/>
      <c r="I95" s="3"/>
      <c r="J95" s="3"/>
      <c r="K95" s="3"/>
    </row>
    <row r="96" spans="1:11" x14ac:dyDescent="0.3">
      <c r="A96" s="3"/>
      <c r="B96" s="3"/>
      <c r="C96" s="3"/>
      <c r="D96" s="3"/>
      <c r="E96" s="3"/>
      <c r="F96" s="3"/>
      <c r="G96" s="3"/>
      <c r="H96" s="3"/>
      <c r="I96" s="3"/>
      <c r="J96" s="3"/>
      <c r="K96" s="3"/>
    </row>
    <row r="97" spans="1:11" x14ac:dyDescent="0.3">
      <c r="A97" s="3"/>
      <c r="B97" s="3"/>
      <c r="C97" s="3"/>
      <c r="D97" s="3"/>
      <c r="E97" s="3"/>
      <c r="F97" s="3"/>
      <c r="G97" s="3"/>
      <c r="H97" s="3"/>
      <c r="I97" s="3"/>
      <c r="J97" s="3"/>
      <c r="K97" s="3"/>
    </row>
    <row r="98" spans="1:11" x14ac:dyDescent="0.3">
      <c r="A98" s="3"/>
      <c r="B98" s="3"/>
      <c r="C98" s="3"/>
      <c r="D98" s="3"/>
      <c r="E98" s="3"/>
      <c r="F98" s="3"/>
      <c r="G98" s="3"/>
      <c r="H98" s="3"/>
      <c r="I98" s="3"/>
      <c r="J98" s="3"/>
      <c r="K98" s="3"/>
    </row>
    <row r="99" spans="1:11" x14ac:dyDescent="0.3">
      <c r="A99" s="3"/>
      <c r="B99" s="3"/>
      <c r="C99" s="3"/>
      <c r="D99" s="3"/>
      <c r="E99" s="3"/>
      <c r="F99" s="3"/>
      <c r="G99" s="3"/>
      <c r="H99" s="3"/>
      <c r="I99" s="3"/>
      <c r="J99" s="3"/>
      <c r="K99" s="3"/>
    </row>
    <row r="100" spans="1:11" x14ac:dyDescent="0.3">
      <c r="A100" s="3"/>
      <c r="B100" s="3"/>
      <c r="C100" s="3"/>
      <c r="D100" s="3"/>
      <c r="E100" s="3"/>
      <c r="F100" s="3"/>
      <c r="G100" s="3"/>
      <c r="H100" s="3"/>
      <c r="I100" s="3"/>
      <c r="J100" s="3"/>
      <c r="K100" s="3"/>
    </row>
    <row r="101" spans="1:11" x14ac:dyDescent="0.3">
      <c r="A101" s="3"/>
      <c r="B101" s="3"/>
      <c r="C101" s="3"/>
      <c r="D101" s="3"/>
      <c r="E101" s="3"/>
      <c r="F101" s="3"/>
      <c r="G101" s="3"/>
      <c r="H101" s="3"/>
      <c r="I101" s="3"/>
      <c r="J101" s="3"/>
      <c r="K101" s="3"/>
    </row>
    <row r="102" spans="1:11" x14ac:dyDescent="0.3">
      <c r="A102" s="3"/>
      <c r="B102" s="3"/>
      <c r="C102" s="3"/>
      <c r="D102" s="3"/>
      <c r="E102" s="3"/>
      <c r="F102" s="3"/>
      <c r="G102" s="3"/>
      <c r="H102" s="3"/>
      <c r="I102" s="3"/>
      <c r="J102" s="3"/>
      <c r="K102" s="3"/>
    </row>
    <row r="103" spans="1:11" x14ac:dyDescent="0.3">
      <c r="A103" s="3"/>
      <c r="B103" s="3"/>
      <c r="C103" s="3"/>
      <c r="D103" s="3"/>
      <c r="E103" s="3"/>
      <c r="F103" s="3"/>
      <c r="G103" s="3"/>
      <c r="H103" s="3"/>
      <c r="I103" s="3"/>
      <c r="J103" s="3"/>
      <c r="K103" s="3"/>
    </row>
    <row r="104" spans="1:11" x14ac:dyDescent="0.3">
      <c r="A104" s="3"/>
      <c r="B104" s="3"/>
      <c r="C104" s="3"/>
      <c r="D104" s="3"/>
      <c r="E104" s="3"/>
      <c r="F104" s="3"/>
      <c r="G104" s="3"/>
      <c r="H104" s="3"/>
      <c r="I104" s="3"/>
      <c r="J104" s="3"/>
      <c r="K104" s="3"/>
    </row>
    <row r="105" spans="1:11" x14ac:dyDescent="0.3">
      <c r="A105" s="3"/>
      <c r="B105" s="3"/>
      <c r="C105" s="3"/>
      <c r="D105" s="3"/>
      <c r="E105" s="3"/>
      <c r="F105" s="3"/>
      <c r="G105" s="3"/>
      <c r="H105" s="3"/>
      <c r="I105" s="3"/>
      <c r="J105" s="3"/>
      <c r="K105" s="3"/>
    </row>
    <row r="106" spans="1:11" x14ac:dyDescent="0.3">
      <c r="A106" s="3"/>
      <c r="B106" s="3"/>
      <c r="C106" s="3"/>
      <c r="D106" s="3"/>
      <c r="E106" s="3"/>
      <c r="F106" s="3"/>
      <c r="G106" s="3"/>
      <c r="H106" s="3"/>
      <c r="I106" s="3"/>
      <c r="J106" s="3"/>
      <c r="K106" s="3"/>
    </row>
    <row r="107" spans="1:11" x14ac:dyDescent="0.3">
      <c r="A107" s="3"/>
      <c r="B107" s="3"/>
      <c r="C107" s="3"/>
      <c r="D107" s="3"/>
      <c r="E107" s="3"/>
      <c r="F107" s="3"/>
      <c r="G107" s="3"/>
      <c r="H107" s="3"/>
      <c r="I107" s="3"/>
      <c r="J107" s="3"/>
      <c r="K107" s="3"/>
    </row>
    <row r="108" spans="1:11" x14ac:dyDescent="0.3">
      <c r="A108" s="3"/>
      <c r="B108" s="3"/>
      <c r="C108" s="3"/>
      <c r="D108" s="3"/>
      <c r="E108" s="3"/>
      <c r="F108" s="3"/>
      <c r="G108" s="3"/>
      <c r="H108" s="3"/>
      <c r="I108" s="3"/>
      <c r="J108" s="3"/>
      <c r="K108" s="3"/>
    </row>
    <row r="109" spans="1:11" x14ac:dyDescent="0.3">
      <c r="A109" s="3"/>
      <c r="B109" s="3"/>
      <c r="C109" s="3"/>
      <c r="D109" s="3"/>
      <c r="E109" s="3"/>
      <c r="F109" s="3"/>
      <c r="G109" s="3"/>
      <c r="H109" s="3"/>
      <c r="I109" s="3"/>
      <c r="J109" s="3"/>
      <c r="K109" s="3"/>
    </row>
    <row r="110" spans="1:11" x14ac:dyDescent="0.3">
      <c r="A110" s="3"/>
      <c r="B110" s="3"/>
      <c r="C110" s="3"/>
      <c r="D110" s="3"/>
      <c r="E110" s="3"/>
      <c r="F110" s="3"/>
      <c r="G110" s="3"/>
      <c r="H110" s="3"/>
      <c r="I110" s="3"/>
      <c r="J110" s="3"/>
      <c r="K110" s="3"/>
    </row>
    <row r="111" spans="1:11" x14ac:dyDescent="0.3">
      <c r="A111" s="3"/>
      <c r="B111" s="3"/>
      <c r="C111" s="3"/>
      <c r="D111" s="3"/>
      <c r="E111" s="3"/>
      <c r="F111" s="3"/>
      <c r="G111" s="3"/>
      <c r="H111" s="3"/>
      <c r="I111" s="3"/>
      <c r="J111" s="3"/>
      <c r="K111" s="3"/>
    </row>
    <row r="112" spans="1:11" x14ac:dyDescent="0.3">
      <c r="A112" s="3"/>
      <c r="B112" s="3"/>
      <c r="C112" s="3"/>
      <c r="D112" s="3"/>
      <c r="E112" s="3"/>
      <c r="F112" s="3"/>
      <c r="G112" s="3"/>
      <c r="H112" s="3"/>
      <c r="I112" s="3"/>
      <c r="J112" s="3"/>
      <c r="K112" s="3"/>
    </row>
    <row r="113" spans="1:11" x14ac:dyDescent="0.3">
      <c r="A113" s="3"/>
      <c r="B113" s="3"/>
      <c r="C113" s="3"/>
      <c r="D113" s="3"/>
      <c r="E113" s="3"/>
      <c r="F113" s="3"/>
      <c r="G113" s="3"/>
      <c r="H113" s="3"/>
      <c r="I113" s="3"/>
      <c r="J113" s="3"/>
      <c r="K113" s="3"/>
    </row>
    <row r="114" spans="1:11" x14ac:dyDescent="0.3">
      <c r="A114" s="3"/>
      <c r="B114" s="3"/>
      <c r="C114" s="3"/>
      <c r="D114" s="3"/>
      <c r="E114" s="3"/>
      <c r="F114" s="3"/>
      <c r="G114" s="3"/>
      <c r="H114" s="3"/>
      <c r="I114" s="3"/>
      <c r="J114" s="3"/>
      <c r="K114" s="3"/>
    </row>
    <row r="115" spans="1:11" x14ac:dyDescent="0.3">
      <c r="A115" s="3"/>
      <c r="B115" s="3"/>
      <c r="C115" s="3"/>
      <c r="D115" s="3"/>
      <c r="E115" s="3"/>
      <c r="F115" s="3"/>
      <c r="G115" s="3"/>
      <c r="H115" s="3"/>
      <c r="I115" s="3"/>
      <c r="J115" s="3"/>
      <c r="K115" s="3"/>
    </row>
    <row r="116" spans="1:11" x14ac:dyDescent="0.3">
      <c r="A116" s="3"/>
      <c r="B116" s="3"/>
      <c r="C116" s="3"/>
      <c r="D116" s="3"/>
      <c r="E116" s="3"/>
      <c r="F116" s="3"/>
      <c r="G116" s="3"/>
      <c r="H116" s="3"/>
      <c r="I116" s="3"/>
      <c r="J116" s="3"/>
      <c r="K116" s="3"/>
    </row>
    <row r="117" spans="1:11" x14ac:dyDescent="0.3">
      <c r="A117" s="3"/>
      <c r="B117" s="3"/>
      <c r="C117" s="3"/>
      <c r="D117" s="3"/>
      <c r="E117" s="3"/>
      <c r="F117" s="3"/>
      <c r="G117" s="3"/>
      <c r="H117" s="3"/>
      <c r="I117" s="3"/>
      <c r="J117" s="3"/>
      <c r="K117" s="3"/>
    </row>
    <row r="118" spans="1:11" x14ac:dyDescent="0.3">
      <c r="A118" s="3"/>
      <c r="B118" s="3"/>
      <c r="C118" s="3"/>
      <c r="D118" s="3"/>
      <c r="E118" s="3"/>
      <c r="F118" s="3"/>
      <c r="G118" s="3"/>
      <c r="H118" s="3"/>
      <c r="I118" s="3"/>
      <c r="J118" s="3"/>
      <c r="K118" s="3"/>
    </row>
    <row r="119" spans="1:11" x14ac:dyDescent="0.3">
      <c r="A119" s="3"/>
      <c r="B119" s="3"/>
      <c r="C119" s="3"/>
      <c r="D119" s="3"/>
      <c r="E119" s="3"/>
      <c r="F119" s="3"/>
      <c r="G119" s="3"/>
      <c r="H119" s="3"/>
      <c r="I119" s="3"/>
      <c r="J119" s="3"/>
      <c r="K119" s="3"/>
    </row>
    <row r="120" spans="1:11" x14ac:dyDescent="0.3">
      <c r="A120" s="3"/>
      <c r="B120" s="3"/>
      <c r="C120" s="3"/>
      <c r="D120" s="3"/>
      <c r="E120" s="3"/>
      <c r="F120" s="3"/>
      <c r="G120" s="3"/>
      <c r="H120" s="3"/>
      <c r="I120" s="3"/>
      <c r="J120" s="3"/>
      <c r="K120" s="3"/>
    </row>
    <row r="121" spans="1:11" x14ac:dyDescent="0.3">
      <c r="A121" s="3"/>
      <c r="B121" s="3"/>
      <c r="C121" s="3"/>
      <c r="D121" s="3"/>
      <c r="E121" s="3"/>
      <c r="F121" s="3"/>
      <c r="G121" s="3"/>
      <c r="H121" s="3"/>
      <c r="I121" s="3"/>
      <c r="J121" s="3"/>
      <c r="K121" s="3"/>
    </row>
    <row r="122" spans="1:11" x14ac:dyDescent="0.3">
      <c r="A122" s="3"/>
      <c r="B122" s="3"/>
      <c r="C122" s="3"/>
      <c r="D122" s="3"/>
      <c r="E122" s="3"/>
      <c r="F122" s="3"/>
      <c r="G122" s="3"/>
      <c r="H122" s="3"/>
      <c r="I122" s="3"/>
      <c r="J122" s="3"/>
      <c r="K122" s="3"/>
    </row>
    <row r="123" spans="1:11" x14ac:dyDescent="0.3">
      <c r="A123" s="3"/>
      <c r="B123" s="3"/>
      <c r="C123" s="3"/>
      <c r="D123" s="3"/>
      <c r="E123" s="3"/>
      <c r="F123" s="3"/>
      <c r="G123" s="3"/>
      <c r="H123" s="3"/>
      <c r="I123" s="3"/>
      <c r="J123" s="3"/>
      <c r="K123" s="3"/>
    </row>
    <row r="124" spans="1:11" x14ac:dyDescent="0.3">
      <c r="A124" s="3"/>
      <c r="B124" s="3"/>
      <c r="C124" s="3"/>
      <c r="D124" s="3"/>
      <c r="E124" s="3"/>
      <c r="F124" s="3"/>
      <c r="G124" s="3"/>
      <c r="H124" s="3"/>
      <c r="I124" s="3"/>
      <c r="J124" s="3"/>
      <c r="K124" s="3"/>
    </row>
    <row r="125" spans="1:11" x14ac:dyDescent="0.3">
      <c r="A125" s="3"/>
      <c r="B125" s="3"/>
      <c r="C125" s="3"/>
      <c r="D125" s="3"/>
      <c r="E125" s="3"/>
      <c r="F125" s="3"/>
      <c r="G125" s="3"/>
      <c r="H125" s="3"/>
      <c r="I125" s="3"/>
      <c r="J125" s="3"/>
      <c r="K125" s="3"/>
    </row>
    <row r="126" spans="1:11" x14ac:dyDescent="0.3">
      <c r="A126" s="3"/>
      <c r="B126" s="3"/>
      <c r="C126" s="3"/>
      <c r="D126" s="3"/>
      <c r="E126" s="3"/>
      <c r="F126" s="3"/>
      <c r="G126" s="3"/>
      <c r="H126" s="3"/>
      <c r="I126" s="3"/>
      <c r="J126" s="3"/>
      <c r="K126" s="3"/>
    </row>
    <row r="127" spans="1:11" x14ac:dyDescent="0.3">
      <c r="A127" s="3"/>
      <c r="B127" s="3"/>
      <c r="C127" s="3"/>
      <c r="D127" s="3"/>
      <c r="E127" s="3"/>
      <c r="F127" s="3"/>
      <c r="G127" s="3"/>
      <c r="H127" s="3"/>
      <c r="I127" s="3"/>
      <c r="J127" s="3"/>
      <c r="K127" s="3"/>
    </row>
    <row r="128" spans="1:11" x14ac:dyDescent="0.3">
      <c r="A128" s="3"/>
      <c r="B128" s="3"/>
      <c r="C128" s="3"/>
      <c r="D128" s="3"/>
      <c r="E128" s="3"/>
      <c r="F128" s="3"/>
      <c r="G128" s="3"/>
      <c r="H128" s="3"/>
      <c r="I128" s="3"/>
      <c r="J128" s="3"/>
      <c r="K128" s="3"/>
    </row>
    <row r="129" spans="1:11" x14ac:dyDescent="0.3">
      <c r="A129" s="3"/>
      <c r="B129" s="3"/>
      <c r="C129" s="3"/>
      <c r="D129" s="3"/>
      <c r="E129" s="3"/>
      <c r="F129" s="3"/>
      <c r="G129" s="3"/>
      <c r="H129" s="3"/>
      <c r="I129" s="3"/>
      <c r="J129" s="3"/>
      <c r="K129" s="3"/>
    </row>
    <row r="130" spans="1:11" x14ac:dyDescent="0.3">
      <c r="A130" s="3"/>
      <c r="B130" s="3"/>
      <c r="C130" s="3"/>
      <c r="D130" s="3"/>
      <c r="E130" s="3"/>
      <c r="F130" s="3"/>
      <c r="G130" s="3"/>
      <c r="H130" s="3"/>
      <c r="I130" s="3"/>
      <c r="J130" s="3"/>
      <c r="K130" s="3"/>
    </row>
    <row r="131" spans="1:11" x14ac:dyDescent="0.3">
      <c r="A131" s="3"/>
      <c r="B131" s="3"/>
      <c r="C131" s="3"/>
      <c r="D131" s="3"/>
      <c r="E131" s="3"/>
      <c r="F131" s="3"/>
      <c r="G131" s="3"/>
      <c r="H131" s="3"/>
      <c r="I131" s="3"/>
      <c r="J131" s="3"/>
      <c r="K131" s="3"/>
    </row>
    <row r="132" spans="1:11" x14ac:dyDescent="0.3">
      <c r="A132" s="3"/>
      <c r="B132" s="3"/>
      <c r="C132" s="3"/>
      <c r="D132" s="3"/>
      <c r="E132" s="3"/>
      <c r="F132" s="3"/>
      <c r="G132" s="3"/>
      <c r="H132" s="3"/>
      <c r="I132" s="3"/>
      <c r="J132" s="3"/>
      <c r="K132" s="3"/>
    </row>
    <row r="133" spans="1:11" x14ac:dyDescent="0.3">
      <c r="A133" s="3"/>
      <c r="B133" s="3"/>
      <c r="C133" s="3"/>
      <c r="D133" s="3"/>
      <c r="E133" s="3"/>
      <c r="F133" s="3"/>
      <c r="G133" s="3"/>
      <c r="H133" s="3"/>
      <c r="I133" s="3"/>
      <c r="J133" s="3"/>
      <c r="K133" s="3"/>
    </row>
    <row r="134" spans="1:11" x14ac:dyDescent="0.3">
      <c r="A134" s="3"/>
      <c r="B134" s="3"/>
      <c r="C134" s="3"/>
      <c r="D134" s="3"/>
      <c r="E134" s="3"/>
      <c r="F134" s="3"/>
      <c r="G134" s="3"/>
      <c r="H134" s="3"/>
      <c r="I134" s="3"/>
      <c r="J134" s="3"/>
      <c r="K134" s="3"/>
    </row>
    <row r="135" spans="1:11" x14ac:dyDescent="0.3">
      <c r="A135" s="3"/>
      <c r="B135" s="3"/>
      <c r="C135" s="3"/>
      <c r="D135" s="3"/>
      <c r="E135" s="3"/>
      <c r="F135" s="3"/>
      <c r="G135" s="3"/>
      <c r="H135" s="3"/>
      <c r="I135" s="3"/>
      <c r="J135" s="3"/>
      <c r="K135" s="3"/>
    </row>
    <row r="136" spans="1:11" x14ac:dyDescent="0.3">
      <c r="A136" s="3"/>
      <c r="B136" s="3"/>
      <c r="C136" s="3"/>
      <c r="D136" s="3"/>
      <c r="E136" s="3"/>
      <c r="F136" s="3"/>
      <c r="G136" s="3"/>
      <c r="H136" s="3"/>
      <c r="I136" s="3"/>
      <c r="J136" s="3"/>
      <c r="K136" s="3"/>
    </row>
    <row r="137" spans="1:11" x14ac:dyDescent="0.3">
      <c r="A137" s="3"/>
      <c r="B137" s="3"/>
      <c r="C137" s="3"/>
      <c r="D137" s="3"/>
      <c r="E137" s="3"/>
      <c r="F137" s="3"/>
      <c r="G137" s="3"/>
      <c r="H137" s="3"/>
      <c r="I137" s="3"/>
      <c r="J137" s="3"/>
      <c r="K137" s="3"/>
    </row>
    <row r="138" spans="1:11" x14ac:dyDescent="0.3">
      <c r="A138" s="3"/>
      <c r="B138" s="3"/>
      <c r="C138" s="3"/>
      <c r="D138" s="3"/>
      <c r="E138" s="3"/>
      <c r="F138" s="3"/>
      <c r="G138" s="3"/>
      <c r="H138" s="3"/>
      <c r="I138" s="3"/>
      <c r="J138" s="3"/>
      <c r="K138" s="3"/>
    </row>
    <row r="139" spans="1:11" x14ac:dyDescent="0.3">
      <c r="A139" s="3"/>
      <c r="B139" s="3"/>
      <c r="C139" s="3"/>
      <c r="D139" s="3"/>
      <c r="E139" s="3"/>
      <c r="F139" s="3"/>
      <c r="G139" s="3"/>
      <c r="H139" s="3"/>
      <c r="I139" s="3"/>
      <c r="J139" s="3"/>
      <c r="K139" s="3"/>
    </row>
    <row r="140" spans="1:11" x14ac:dyDescent="0.3">
      <c r="A140" s="3"/>
      <c r="B140" s="3"/>
      <c r="C140" s="3"/>
      <c r="D140" s="3"/>
      <c r="E140" s="3"/>
      <c r="F140" s="3"/>
      <c r="G140" s="3"/>
      <c r="H140" s="3"/>
      <c r="I140" s="3"/>
      <c r="J140" s="3"/>
      <c r="K140" s="3"/>
    </row>
    <row r="141" spans="1:11" x14ac:dyDescent="0.3">
      <c r="A141" s="3"/>
      <c r="B141" s="3"/>
      <c r="C141" s="3"/>
      <c r="D141" s="3"/>
      <c r="E141" s="3"/>
      <c r="F141" s="3"/>
      <c r="G141" s="3"/>
      <c r="H141" s="3"/>
      <c r="I141" s="3"/>
      <c r="J141" s="3"/>
      <c r="K141" s="3"/>
    </row>
    <row r="142" spans="1:11" x14ac:dyDescent="0.3">
      <c r="A142" s="3"/>
      <c r="B142" s="3"/>
      <c r="C142" s="3"/>
      <c r="D142" s="3"/>
      <c r="E142" s="3"/>
      <c r="F142" s="3"/>
      <c r="G142" s="3"/>
      <c r="H142" s="3"/>
      <c r="I142" s="3"/>
      <c r="J142" s="3"/>
      <c r="K142" s="3"/>
    </row>
    <row r="143" spans="1:11" x14ac:dyDescent="0.3">
      <c r="A143" s="3"/>
      <c r="B143" s="3"/>
      <c r="C143" s="3"/>
      <c r="D143" s="3"/>
      <c r="E143" s="3"/>
      <c r="F143" s="3"/>
      <c r="G143" s="3"/>
      <c r="H143" s="3"/>
      <c r="I143" s="3"/>
      <c r="J143" s="3"/>
      <c r="K143" s="3"/>
    </row>
    <row r="144" spans="1:11" x14ac:dyDescent="0.3">
      <c r="A144" s="3"/>
      <c r="B144" s="3"/>
      <c r="C144" s="3"/>
      <c r="D144" s="3"/>
      <c r="E144" s="3"/>
      <c r="F144" s="3"/>
      <c r="G144" s="3"/>
      <c r="H144" s="3"/>
      <c r="I144" s="3"/>
      <c r="J144" s="3"/>
      <c r="K144" s="3"/>
    </row>
  </sheetData>
  <sheetProtection password="B1F7" sheet="1" objects="1" scenarios="1"/>
  <mergeCells count="4">
    <mergeCell ref="A1:L3"/>
    <mergeCell ref="D22:L24"/>
    <mergeCell ref="D26:L27"/>
    <mergeCell ref="D13:L14"/>
  </mergeCells>
  <phoneticPr fontId="71" type="noConversion"/>
  <pageMargins left="0.7" right="0.7" top="0.75" bottom="0.75" header="0.3" footer="0.3"/>
  <pageSetup orientation="portrait" r:id="rId1"/>
  <headerFooter>
    <oddFooter>&amp;R&amp;D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AQ56"/>
  <sheetViews>
    <sheetView showGridLines="0" zoomScaleNormal="100" workbookViewId="0">
      <selection sqref="A1:AH2"/>
    </sheetView>
  </sheetViews>
  <sheetFormatPr defaultColWidth="9.109375" defaultRowHeight="13.8" x14ac:dyDescent="0.3"/>
  <cols>
    <col min="1" max="1" width="2.44140625" style="234" customWidth="1"/>
    <col min="2" max="2" width="2.33203125" style="234" customWidth="1"/>
    <col min="3" max="3" width="3.109375" style="234" customWidth="1"/>
    <col min="4" max="8" width="2.33203125" style="234" customWidth="1"/>
    <col min="9" max="9" width="3.33203125" style="234" customWidth="1"/>
    <col min="10" max="12" width="2.33203125" style="234" customWidth="1"/>
    <col min="13" max="13" width="7.6640625" style="234" customWidth="1"/>
    <col min="14" max="15" width="2.33203125" style="234" customWidth="1"/>
    <col min="16" max="16" width="10.5546875" style="234" customWidth="1"/>
    <col min="17" max="17" width="2.33203125" style="234" customWidth="1"/>
    <col min="18" max="18" width="4" style="234" customWidth="1"/>
    <col min="19" max="24" width="2.33203125" style="234" customWidth="1"/>
    <col min="25" max="25" width="11.33203125" style="234" customWidth="1"/>
    <col min="26" max="33" width="2.33203125" style="234" customWidth="1"/>
    <col min="34" max="34" width="10.6640625" style="234" customWidth="1"/>
    <col min="35" max="41" width="2.33203125" style="234" customWidth="1"/>
    <col min="42" max="42" width="2.33203125" style="234" hidden="1" customWidth="1"/>
    <col min="43" max="43" width="0.6640625" style="234" customWidth="1"/>
    <col min="44" max="44" width="2.109375" style="234" customWidth="1"/>
    <col min="45" max="45" width="2.5546875" style="234" customWidth="1"/>
    <col min="46" max="69" width="2.33203125" style="234" customWidth="1"/>
    <col min="70" max="16384" width="9.109375" style="234"/>
  </cols>
  <sheetData>
    <row r="1" spans="1:42" ht="12.75" customHeight="1" x14ac:dyDescent="0.3">
      <c r="A1" s="2698" t="s">
        <v>38</v>
      </c>
      <c r="B1" s="2699"/>
      <c r="C1" s="2699"/>
      <c r="D1" s="2699"/>
      <c r="E1" s="2699"/>
      <c r="F1" s="2699"/>
      <c r="G1" s="2699"/>
      <c r="H1" s="2699"/>
      <c r="I1" s="2699"/>
      <c r="J1" s="2699"/>
      <c r="K1" s="2699"/>
      <c r="L1" s="2699"/>
      <c r="M1" s="2699"/>
      <c r="N1" s="2699"/>
      <c r="O1" s="2699"/>
      <c r="P1" s="2699"/>
      <c r="Q1" s="2699"/>
      <c r="R1" s="2699"/>
      <c r="S1" s="2699"/>
      <c r="T1" s="2699"/>
      <c r="U1" s="2699"/>
      <c r="V1" s="2699"/>
      <c r="W1" s="2699"/>
      <c r="X1" s="2699"/>
      <c r="Y1" s="2699"/>
      <c r="Z1" s="2699"/>
      <c r="AA1" s="2699"/>
      <c r="AB1" s="2699"/>
      <c r="AC1" s="2699"/>
      <c r="AD1" s="2699"/>
      <c r="AE1" s="2699"/>
      <c r="AF1" s="2699"/>
      <c r="AG1" s="2699"/>
      <c r="AH1" s="2700"/>
    </row>
    <row r="2" spans="1:42" ht="13.5" customHeight="1" thickBot="1" x14ac:dyDescent="0.35">
      <c r="A2" s="2701"/>
      <c r="B2" s="2702"/>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2"/>
      <c r="AG2" s="2702"/>
      <c r="AH2" s="2703"/>
    </row>
    <row r="3" spans="1:42" s="449" customFormat="1" ht="15" customHeight="1" thickBot="1" x14ac:dyDescent="0.35">
      <c r="X3" s="2294"/>
      <c r="Y3" s="2294"/>
      <c r="Z3" s="2294"/>
      <c r="AB3" s="2294"/>
      <c r="AC3" s="1475" t="s">
        <v>106</v>
      </c>
      <c r="AD3" s="4215">
        <f>'6a. Competitive HTC Self Score'!AI47</f>
        <v>0</v>
      </c>
      <c r="AE3" s="4216"/>
      <c r="AF3" s="4216"/>
      <c r="AG3" s="4217"/>
    </row>
    <row r="4" spans="1:42" s="449" customFormat="1" ht="5.0999999999999996" customHeight="1" x14ac:dyDescent="0.3"/>
    <row r="5" spans="1:42" s="449" customFormat="1" ht="15" customHeight="1" x14ac:dyDescent="0.3">
      <c r="A5" s="4213" t="s">
        <v>1530</v>
      </c>
      <c r="B5" s="4214"/>
      <c r="C5" s="4214"/>
      <c r="D5" s="4214"/>
      <c r="E5" s="4214"/>
      <c r="F5" s="4214"/>
      <c r="G5" s="4214"/>
      <c r="H5" s="4214"/>
      <c r="I5" s="4214"/>
      <c r="J5" s="4214"/>
      <c r="K5" s="4214"/>
      <c r="L5" s="4214"/>
      <c r="M5" s="4214"/>
      <c r="N5" s="4214"/>
      <c r="O5" s="4214"/>
      <c r="P5" s="4214"/>
      <c r="Q5" s="4214"/>
      <c r="R5" s="4214"/>
      <c r="S5" s="4214"/>
      <c r="T5" s="4214"/>
      <c r="U5" s="4214"/>
      <c r="V5" s="4214"/>
      <c r="W5" s="4214"/>
      <c r="X5" s="4214"/>
      <c r="Y5" s="4214"/>
      <c r="Z5" s="4214"/>
      <c r="AA5" s="4214"/>
      <c r="AB5" s="4214"/>
      <c r="AC5" s="4214"/>
      <c r="AD5" s="4214"/>
      <c r="AE5" s="4214"/>
      <c r="AF5" s="4214"/>
      <c r="AG5" s="4214"/>
      <c r="AH5" s="4214"/>
    </row>
    <row r="6" spans="1:42" s="449" customFormat="1" ht="15" customHeight="1" x14ac:dyDescent="0.3">
      <c r="A6" s="4214"/>
      <c r="B6" s="4214"/>
      <c r="C6" s="4214"/>
      <c r="D6" s="4214"/>
      <c r="E6" s="4214"/>
      <c r="F6" s="4214"/>
      <c r="G6" s="4214"/>
      <c r="H6" s="4214"/>
      <c r="I6" s="4214"/>
      <c r="J6" s="4214"/>
      <c r="K6" s="4214"/>
      <c r="L6" s="4214"/>
      <c r="M6" s="4214"/>
      <c r="N6" s="4214"/>
      <c r="O6" s="4214"/>
      <c r="P6" s="4214"/>
      <c r="Q6" s="4214"/>
      <c r="R6" s="4214"/>
      <c r="S6" s="4214"/>
      <c r="T6" s="4214"/>
      <c r="U6" s="4214"/>
      <c r="V6" s="4214"/>
      <c r="W6" s="4214"/>
      <c r="X6" s="4214"/>
      <c r="Y6" s="4214"/>
      <c r="Z6" s="4214"/>
      <c r="AA6" s="4214"/>
      <c r="AB6" s="4214"/>
      <c r="AC6" s="4214"/>
      <c r="AD6" s="4214"/>
      <c r="AE6" s="4214"/>
      <c r="AF6" s="4214"/>
      <c r="AG6" s="4214"/>
      <c r="AH6" s="4214"/>
    </row>
    <row r="7" spans="1:42" s="449" customFormat="1" ht="5.0999999999999996" customHeight="1" x14ac:dyDescent="0.3">
      <c r="A7" s="419"/>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row>
    <row r="8" spans="1:42" s="449" customFormat="1" ht="15" customHeight="1" x14ac:dyDescent="0.3">
      <c r="A8" s="466" t="s">
        <v>158</v>
      </c>
      <c r="B8" s="2714" t="s">
        <v>1657</v>
      </c>
      <c r="C8" s="2714"/>
      <c r="D8" s="2714"/>
      <c r="E8" s="2714"/>
      <c r="F8" s="2714"/>
      <c r="G8" s="2714"/>
      <c r="H8" s="2714"/>
      <c r="I8" s="2714"/>
      <c r="J8" s="2714"/>
      <c r="K8" s="2714"/>
      <c r="L8" s="2714"/>
      <c r="M8" s="2714"/>
      <c r="N8" s="2714"/>
      <c r="O8" s="2714"/>
      <c r="P8" s="2714"/>
      <c r="Q8" s="2714"/>
      <c r="R8" s="2714"/>
      <c r="S8" s="2714"/>
      <c r="T8" s="2714"/>
      <c r="U8" s="2714"/>
      <c r="V8" s="2714"/>
      <c r="W8" s="2714"/>
      <c r="X8" s="2714"/>
      <c r="Y8" s="2714"/>
      <c r="Z8" s="2714"/>
      <c r="AA8" s="2714"/>
      <c r="AB8" s="2714"/>
      <c r="AC8" s="2714"/>
      <c r="AD8" s="2714"/>
      <c r="AE8" s="2714"/>
      <c r="AF8" s="2714"/>
      <c r="AG8" s="2714"/>
      <c r="AH8" s="2714"/>
    </row>
    <row r="9" spans="1:42" s="449" customFormat="1" ht="14.25" customHeight="1" thickBot="1" x14ac:dyDescent="0.35">
      <c r="A9" s="445"/>
      <c r="B9" s="2714"/>
      <c r="C9" s="2714"/>
      <c r="D9" s="2714"/>
      <c r="E9" s="2714"/>
      <c r="F9" s="2714"/>
      <c r="G9" s="2714"/>
      <c r="H9" s="2714"/>
      <c r="I9" s="2714"/>
      <c r="J9" s="2714"/>
      <c r="K9" s="2714"/>
      <c r="L9" s="2714"/>
      <c r="M9" s="2714"/>
      <c r="N9" s="2714"/>
      <c r="O9" s="2714"/>
      <c r="P9" s="2714"/>
      <c r="Q9" s="2714"/>
      <c r="R9" s="2714"/>
      <c r="S9" s="2714"/>
      <c r="T9" s="2714"/>
      <c r="U9" s="2714"/>
      <c r="V9" s="2714"/>
      <c r="W9" s="2714"/>
      <c r="X9" s="2714"/>
      <c r="Y9" s="2714"/>
      <c r="Z9" s="2714"/>
      <c r="AA9" s="2714"/>
      <c r="AB9" s="2714"/>
      <c r="AC9" s="2714"/>
      <c r="AD9" s="2714"/>
      <c r="AE9" s="2714"/>
      <c r="AF9" s="2714"/>
      <c r="AG9" s="2714"/>
      <c r="AH9" s="2714"/>
    </row>
    <row r="10" spans="1:42" s="449" customFormat="1" ht="15" customHeight="1" thickBot="1" x14ac:dyDescent="0.35">
      <c r="A10" s="445"/>
      <c r="B10" s="4218" t="str">
        <f>IF('17. Dev. Narr.'!L159="x","Yes","No")</f>
        <v>No</v>
      </c>
      <c r="C10" s="4219"/>
      <c r="D10" s="4221" t="s">
        <v>1529</v>
      </c>
      <c r="E10" s="4222"/>
      <c r="F10" s="4222"/>
      <c r="G10" s="4222"/>
      <c r="H10" s="4222"/>
      <c r="I10" s="4222"/>
      <c r="J10" s="4222"/>
      <c r="K10" s="4222"/>
      <c r="L10" s="4222"/>
      <c r="M10" s="4222"/>
      <c r="N10" s="4222"/>
      <c r="O10" s="4222"/>
      <c r="P10" s="4222"/>
      <c r="Q10" s="4222"/>
      <c r="R10" s="4222"/>
      <c r="S10" s="4222"/>
      <c r="T10" s="4222"/>
      <c r="U10" s="4222"/>
      <c r="V10" s="4222"/>
      <c r="W10" s="4222"/>
      <c r="X10" s="4222"/>
      <c r="Y10" s="4222"/>
      <c r="Z10" s="4222"/>
      <c r="AA10" s="4222"/>
      <c r="AB10" s="4222"/>
      <c r="AC10" s="4222"/>
      <c r="AD10" s="445"/>
      <c r="AE10" s="445"/>
      <c r="AF10" s="445"/>
      <c r="AG10" s="445"/>
      <c r="AH10" s="445"/>
    </row>
    <row r="11" spans="1:42" s="449" customFormat="1" ht="12" customHeight="1" thickBot="1" x14ac:dyDescent="0.35">
      <c r="A11" s="445"/>
      <c r="B11" s="470"/>
      <c r="C11" s="445"/>
      <c r="D11" s="445"/>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row>
    <row r="12" spans="1:42" s="449" customFormat="1" ht="15" customHeight="1" thickBot="1" x14ac:dyDescent="0.35">
      <c r="A12" s="445"/>
      <c r="B12" s="4204"/>
      <c r="C12" s="4205"/>
      <c r="D12" s="3294" t="s">
        <v>1531</v>
      </c>
      <c r="E12" s="3294"/>
      <c r="F12" s="3294"/>
      <c r="G12" s="3294"/>
      <c r="H12" s="3294"/>
      <c r="I12" s="3294"/>
      <c r="J12" s="3294"/>
      <c r="K12" s="3294"/>
      <c r="L12" s="3294"/>
      <c r="M12" s="3294"/>
      <c r="N12" s="3294"/>
      <c r="O12" s="3294"/>
      <c r="P12" s="3294"/>
      <c r="Q12" s="3294"/>
      <c r="R12" s="3294"/>
      <c r="S12" s="3294"/>
      <c r="T12" s="3294"/>
      <c r="U12" s="3294"/>
      <c r="V12" s="3294"/>
      <c r="W12" s="3294"/>
      <c r="X12" s="3294"/>
      <c r="Y12" s="3294"/>
      <c r="Z12" s="3294"/>
      <c r="AA12" s="3294"/>
      <c r="AB12" s="3294"/>
      <c r="AC12" s="3294"/>
      <c r="AD12" s="3294"/>
      <c r="AE12" s="3294"/>
      <c r="AF12" s="3294"/>
      <c r="AG12" s="3294"/>
      <c r="AH12" s="3294"/>
    </row>
    <row r="13" spans="1:42" s="449" customFormat="1" ht="12" customHeight="1" thickBot="1" x14ac:dyDescent="0.35">
      <c r="A13" s="445"/>
      <c r="B13" s="470"/>
      <c r="C13" s="445"/>
      <c r="D13" s="3294"/>
      <c r="E13" s="3294"/>
      <c r="F13" s="3294"/>
      <c r="G13" s="3294"/>
      <c r="H13" s="3294"/>
      <c r="I13" s="3294"/>
      <c r="J13" s="3294"/>
      <c r="K13" s="3294"/>
      <c r="L13" s="3294"/>
      <c r="M13" s="3294"/>
      <c r="N13" s="3294"/>
      <c r="O13" s="3294"/>
      <c r="P13" s="3294"/>
      <c r="Q13" s="3294"/>
      <c r="R13" s="3294"/>
      <c r="S13" s="3294"/>
      <c r="T13" s="3294"/>
      <c r="U13" s="3294"/>
      <c r="V13" s="3294"/>
      <c r="W13" s="3294"/>
      <c r="X13" s="3294"/>
      <c r="Y13" s="3294"/>
      <c r="Z13" s="3294"/>
      <c r="AA13" s="3294"/>
      <c r="AB13" s="3294"/>
      <c r="AC13" s="3294"/>
      <c r="AD13" s="3294"/>
      <c r="AE13" s="3294"/>
      <c r="AF13" s="3294"/>
      <c r="AG13" s="3294"/>
      <c r="AH13" s="3294"/>
    </row>
    <row r="14" spans="1:42" s="449" customFormat="1" ht="15" customHeight="1" thickBot="1" x14ac:dyDescent="0.35">
      <c r="A14" s="445"/>
      <c r="B14" s="2464" t="str">
        <f>IF(AND(M17&gt;=5%,M19&gt;=5%,M21&gt;=5%,M23&gt;=50%),"Yes","No")</f>
        <v>No</v>
      </c>
      <c r="C14" s="2466"/>
      <c r="D14" s="4220" t="s">
        <v>1532</v>
      </c>
      <c r="E14" s="4220"/>
      <c r="F14" s="4220"/>
      <c r="G14" s="4220"/>
      <c r="H14" s="4220"/>
      <c r="I14" s="4220"/>
      <c r="J14" s="4220"/>
      <c r="K14" s="4220"/>
      <c r="L14" s="4220"/>
      <c r="M14" s="4220"/>
      <c r="N14" s="4220"/>
      <c r="O14" s="4220"/>
      <c r="P14" s="4220"/>
      <c r="Q14" s="4220"/>
      <c r="R14" s="4220"/>
      <c r="S14" s="4220"/>
      <c r="T14" s="4220"/>
      <c r="U14" s="4220"/>
      <c r="V14" s="4220"/>
      <c r="W14" s="4220"/>
      <c r="X14" s="4220"/>
      <c r="Y14" s="4220"/>
      <c r="Z14" s="4220"/>
      <c r="AA14" s="4220"/>
      <c r="AB14" s="4220"/>
      <c r="AC14" s="4220"/>
      <c r="AD14" s="4220"/>
      <c r="AE14" s="4220"/>
      <c r="AF14" s="4220"/>
      <c r="AG14" s="4220"/>
      <c r="AH14" s="4220"/>
      <c r="AP14" s="449" t="s">
        <v>192</v>
      </c>
    </row>
    <row r="15" spans="1:42" s="449" customFormat="1" ht="12.75" customHeight="1" x14ac:dyDescent="0.3">
      <c r="A15" s="445"/>
      <c r="B15" s="471"/>
      <c r="C15" s="471"/>
      <c r="D15" s="4220"/>
      <c r="E15" s="4220"/>
      <c r="F15" s="4220"/>
      <c r="G15" s="4220"/>
      <c r="H15" s="4220"/>
      <c r="I15" s="4220"/>
      <c r="J15" s="4220"/>
      <c r="K15" s="4220"/>
      <c r="L15" s="4220"/>
      <c r="M15" s="4220"/>
      <c r="N15" s="4220"/>
      <c r="O15" s="4220"/>
      <c r="P15" s="4220"/>
      <c r="Q15" s="4220"/>
      <c r="R15" s="4220"/>
      <c r="S15" s="4220"/>
      <c r="T15" s="4220"/>
      <c r="U15" s="4220"/>
      <c r="V15" s="4220"/>
      <c r="W15" s="4220"/>
      <c r="X15" s="4220"/>
      <c r="Y15" s="4220"/>
      <c r="Z15" s="4220"/>
      <c r="AA15" s="4220"/>
      <c r="AB15" s="4220"/>
      <c r="AC15" s="4220"/>
      <c r="AD15" s="4220"/>
      <c r="AE15" s="4220"/>
      <c r="AF15" s="4220"/>
      <c r="AG15" s="4220"/>
      <c r="AH15" s="4220"/>
      <c r="AP15" s="449" t="s">
        <v>193</v>
      </c>
    </row>
    <row r="16" spans="1:42" s="449" customFormat="1" ht="5.0999999999999996" customHeight="1" x14ac:dyDescent="0.3">
      <c r="A16" s="445"/>
      <c r="B16" s="470"/>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row>
    <row r="17" spans="1:34" s="449" customFormat="1" ht="15" customHeight="1" thickBot="1" x14ac:dyDescent="0.35">
      <c r="A17" s="445"/>
      <c r="B17" s="472"/>
      <c r="C17" s="445"/>
      <c r="D17" s="445"/>
      <c r="E17" s="445"/>
      <c r="F17" s="445"/>
      <c r="G17" s="445"/>
      <c r="H17" s="445"/>
      <c r="I17" s="445"/>
      <c r="J17" s="445"/>
      <c r="K17" s="445"/>
      <c r="L17" s="473" t="s">
        <v>3</v>
      </c>
      <c r="M17" s="4209"/>
      <c r="N17" s="4209"/>
      <c r="O17" s="474" t="str">
        <f>IF(M17&lt;5%,"CANNOT BE LESS THAN 5%","")</f>
        <v>CANNOT BE LESS THAN 5%</v>
      </c>
      <c r="P17" s="475"/>
      <c r="Q17" s="475"/>
      <c r="R17" s="475"/>
      <c r="S17" s="475"/>
      <c r="T17" s="475"/>
      <c r="U17" s="4210" t="s">
        <v>2159</v>
      </c>
      <c r="V17" s="4211"/>
      <c r="W17" s="4211"/>
      <c r="X17" s="4211"/>
      <c r="Y17" s="4211"/>
      <c r="Z17" s="4211"/>
      <c r="AA17" s="4211"/>
      <c r="AB17" s="4211"/>
      <c r="AC17" s="4211"/>
      <c r="AD17" s="4211"/>
      <c r="AE17" s="4211"/>
      <c r="AF17" s="4211"/>
      <c r="AG17" s="4211"/>
      <c r="AH17" s="4211"/>
    </row>
    <row r="18" spans="1:34" s="449" customFormat="1" ht="5.0999999999999996" customHeight="1" x14ac:dyDescent="0.3">
      <c r="A18" s="445"/>
      <c r="B18" s="470"/>
      <c r="C18" s="445"/>
      <c r="D18" s="445"/>
      <c r="E18" s="445"/>
      <c r="F18" s="445"/>
      <c r="G18" s="445"/>
      <c r="H18" s="445"/>
      <c r="I18" s="445"/>
      <c r="J18" s="445"/>
      <c r="K18" s="445"/>
      <c r="L18" s="473"/>
      <c r="M18" s="476"/>
      <c r="N18" s="477"/>
      <c r="O18" s="478"/>
      <c r="P18" s="478"/>
      <c r="Q18" s="478"/>
      <c r="R18" s="478"/>
      <c r="S18" s="478"/>
      <c r="T18" s="478"/>
      <c r="U18" s="478"/>
      <c r="V18" s="478"/>
      <c r="W18" s="478"/>
      <c r="X18" s="478"/>
      <c r="Y18" s="478"/>
      <c r="Z18" s="478"/>
      <c r="AA18" s="478"/>
      <c r="AB18" s="478"/>
      <c r="AC18" s="478"/>
      <c r="AD18" s="478"/>
      <c r="AE18" s="478"/>
      <c r="AF18" s="478"/>
      <c r="AG18" s="478"/>
      <c r="AH18" s="445"/>
    </row>
    <row r="19" spans="1:34" s="449" customFormat="1" ht="15" customHeight="1" thickBot="1" x14ac:dyDescent="0.35">
      <c r="A19" s="445"/>
      <c r="B19" s="470"/>
      <c r="C19" s="445"/>
      <c r="D19" s="445"/>
      <c r="E19" s="445"/>
      <c r="F19" s="445"/>
      <c r="G19" s="445"/>
      <c r="H19" s="445"/>
      <c r="I19" s="445"/>
      <c r="J19" s="445"/>
      <c r="K19" s="445"/>
      <c r="L19" s="473" t="s">
        <v>1</v>
      </c>
      <c r="M19" s="4209"/>
      <c r="N19" s="4209"/>
      <c r="O19" s="474" t="str">
        <f>IF(M19&lt;5%,"CANNOT BE LESS THAN 5%","")</f>
        <v>CANNOT BE LESS THAN 5%</v>
      </c>
      <c r="P19" s="479"/>
      <c r="Q19" s="479"/>
      <c r="R19" s="479"/>
      <c r="S19" s="479"/>
      <c r="T19" s="479"/>
      <c r="U19" s="479"/>
      <c r="V19" s="479"/>
      <c r="W19" s="479"/>
      <c r="X19" s="479"/>
      <c r="Y19" s="479"/>
      <c r="Z19" s="479"/>
      <c r="AA19" s="479"/>
      <c r="AB19" s="479"/>
      <c r="AC19" s="479"/>
      <c r="AD19" s="479"/>
      <c r="AE19" s="479"/>
      <c r="AF19" s="479"/>
      <c r="AG19" s="479"/>
      <c r="AH19" s="445"/>
    </row>
    <row r="20" spans="1:34" s="449" customFormat="1" ht="5.0999999999999996" customHeight="1" x14ac:dyDescent="0.3">
      <c r="A20" s="445"/>
      <c r="B20" s="470"/>
      <c r="C20" s="445"/>
      <c r="D20" s="445"/>
      <c r="E20" s="445"/>
      <c r="F20" s="445"/>
      <c r="G20" s="445"/>
      <c r="H20" s="445"/>
      <c r="I20" s="445"/>
      <c r="J20" s="445"/>
      <c r="K20" s="445"/>
      <c r="L20" s="473"/>
      <c r="M20" s="476"/>
      <c r="N20" s="477"/>
      <c r="O20" s="478"/>
      <c r="P20" s="478"/>
      <c r="Q20" s="478"/>
      <c r="R20" s="478"/>
      <c r="S20" s="478"/>
      <c r="T20" s="478"/>
      <c r="U20" s="478"/>
      <c r="V20" s="478"/>
      <c r="W20" s="478"/>
      <c r="X20" s="478"/>
      <c r="Y20" s="478"/>
      <c r="Z20" s="478"/>
      <c r="AA20" s="478"/>
      <c r="AB20" s="478"/>
      <c r="AC20" s="478"/>
      <c r="AD20" s="478"/>
      <c r="AE20" s="478"/>
      <c r="AF20" s="478"/>
      <c r="AG20" s="478"/>
      <c r="AH20" s="445"/>
    </row>
    <row r="21" spans="1:34" s="449" customFormat="1" ht="15" customHeight="1" thickBot="1" x14ac:dyDescent="0.35">
      <c r="A21" s="445"/>
      <c r="B21" s="470"/>
      <c r="C21" s="445"/>
      <c r="D21" s="445"/>
      <c r="E21" s="445"/>
      <c r="F21" s="445"/>
      <c r="G21" s="445"/>
      <c r="H21" s="445"/>
      <c r="I21" s="445"/>
      <c r="J21" s="445"/>
      <c r="K21" s="445"/>
      <c r="L21" s="473" t="s">
        <v>2</v>
      </c>
      <c r="M21" s="4209"/>
      <c r="N21" s="4209"/>
      <c r="O21" s="474" t="str">
        <f>IF(M21&lt;5%,"CANNOT BE LESS THAN 5%","")</f>
        <v>CANNOT BE LESS THAN 5%</v>
      </c>
      <c r="P21" s="479"/>
      <c r="Q21" s="479"/>
      <c r="R21" s="479"/>
      <c r="S21" s="479"/>
      <c r="T21" s="479"/>
      <c r="U21" s="479"/>
      <c r="V21" s="479"/>
      <c r="W21" s="479"/>
      <c r="X21" s="479"/>
      <c r="Y21" s="479"/>
      <c r="Z21" s="479"/>
      <c r="AA21" s="479"/>
      <c r="AB21" s="479"/>
      <c r="AC21" s="479"/>
      <c r="AD21" s="479"/>
      <c r="AE21" s="479"/>
      <c r="AF21" s="479"/>
      <c r="AG21" s="479"/>
      <c r="AH21" s="445"/>
    </row>
    <row r="22" spans="1:34" s="449" customFormat="1" ht="5.0999999999999996" customHeight="1" x14ac:dyDescent="0.3">
      <c r="A22" s="445"/>
      <c r="B22" s="470"/>
      <c r="C22" s="445"/>
      <c r="D22" s="445"/>
      <c r="E22" s="445"/>
      <c r="F22" s="445"/>
      <c r="G22" s="445"/>
      <c r="H22" s="445"/>
      <c r="I22" s="445"/>
      <c r="J22" s="445"/>
      <c r="K22" s="445"/>
      <c r="L22" s="445"/>
      <c r="M22" s="476"/>
      <c r="N22" s="478"/>
      <c r="O22" s="478"/>
      <c r="P22" s="478"/>
      <c r="Q22" s="478"/>
      <c r="R22" s="478"/>
      <c r="S22" s="478"/>
      <c r="T22" s="478"/>
      <c r="U22" s="478"/>
      <c r="V22" s="478"/>
      <c r="W22" s="478"/>
      <c r="X22" s="478"/>
      <c r="Y22" s="478"/>
      <c r="Z22" s="478"/>
      <c r="AA22" s="478"/>
      <c r="AB22" s="478"/>
      <c r="AC22" s="478"/>
      <c r="AD22" s="478"/>
      <c r="AE22" s="478"/>
      <c r="AF22" s="478"/>
      <c r="AG22" s="478"/>
      <c r="AH22" s="445"/>
    </row>
    <row r="23" spans="1:34" s="449" customFormat="1" ht="15" customHeight="1" thickBot="1" x14ac:dyDescent="0.35">
      <c r="A23" s="445"/>
      <c r="B23" s="470"/>
      <c r="C23" s="445"/>
      <c r="D23" s="445"/>
      <c r="E23" s="445"/>
      <c r="F23" s="445"/>
      <c r="G23" s="445"/>
      <c r="H23" s="445"/>
      <c r="I23" s="445"/>
      <c r="J23" s="445"/>
      <c r="K23" s="445"/>
      <c r="L23" s="473" t="s">
        <v>4</v>
      </c>
      <c r="M23" s="483">
        <f>M17+M19+M21</f>
        <v>0</v>
      </c>
      <c r="N23" s="479"/>
      <c r="O23" s="1770" t="s">
        <v>2160</v>
      </c>
      <c r="P23" s="479"/>
      <c r="Q23" s="479"/>
      <c r="R23" s="479"/>
      <c r="S23" s="479"/>
      <c r="T23" s="479"/>
      <c r="U23" s="479"/>
      <c r="V23" s="479"/>
      <c r="W23" s="479"/>
      <c r="X23" s="479"/>
      <c r="Y23" s="479"/>
      <c r="Z23" s="479"/>
      <c r="AA23" s="479"/>
      <c r="AB23" s="479"/>
      <c r="AC23" s="479"/>
      <c r="AD23" s="479"/>
      <c r="AE23" s="479"/>
      <c r="AF23" s="479"/>
      <c r="AG23" s="479"/>
      <c r="AH23" s="445"/>
    </row>
    <row r="24" spans="1:34" s="449" customFormat="1" ht="12" customHeight="1" x14ac:dyDescent="0.3">
      <c r="A24" s="445"/>
      <c r="B24" s="472"/>
      <c r="C24" s="445"/>
      <c r="D24" s="445"/>
      <c r="E24" s="445"/>
      <c r="F24" s="445"/>
      <c r="G24" s="445"/>
      <c r="H24" s="445"/>
      <c r="I24" s="445"/>
      <c r="J24" s="445"/>
      <c r="K24" s="445"/>
      <c r="L24" s="445"/>
      <c r="M24" s="480"/>
      <c r="N24" s="478"/>
      <c r="O24" s="478"/>
      <c r="P24" s="478"/>
      <c r="Q24" s="478"/>
      <c r="R24" s="478"/>
      <c r="S24" s="478"/>
      <c r="T24" s="478"/>
      <c r="U24" s="478"/>
      <c r="V24" s="478"/>
      <c r="W24" s="478"/>
      <c r="X24" s="478"/>
      <c r="Y24" s="478"/>
      <c r="Z24" s="478"/>
      <c r="AA24" s="478"/>
      <c r="AB24" s="478"/>
      <c r="AC24" s="478"/>
      <c r="AD24" s="478"/>
      <c r="AE24" s="478"/>
      <c r="AF24" s="478"/>
      <c r="AG24" s="478"/>
      <c r="AH24" s="445"/>
    </row>
    <row r="25" spans="1:34" s="449" customFormat="1" ht="15" customHeight="1" thickBot="1" x14ac:dyDescent="0.35">
      <c r="A25" s="419"/>
      <c r="B25" s="4207"/>
      <c r="C25" s="4207"/>
      <c r="D25" s="2592" t="s">
        <v>2161</v>
      </c>
      <c r="E25" s="2592"/>
      <c r="F25" s="2592"/>
      <c r="G25" s="2592"/>
      <c r="H25" s="2592"/>
      <c r="I25" s="2592"/>
      <c r="J25" s="2592"/>
      <c r="K25" s="2592"/>
      <c r="L25" s="2592"/>
      <c r="M25" s="2592"/>
      <c r="N25" s="2592"/>
      <c r="O25" s="2592"/>
      <c r="P25" s="2592"/>
      <c r="Q25" s="2592"/>
      <c r="R25" s="2592"/>
      <c r="S25" s="2592"/>
      <c r="T25" s="2592"/>
      <c r="U25" s="2592"/>
      <c r="V25" s="2592"/>
      <c r="W25" s="2592"/>
      <c r="X25" s="2592"/>
      <c r="Y25" s="2592"/>
      <c r="Z25" s="2592"/>
      <c r="AA25" s="2592"/>
      <c r="AB25" s="2592"/>
      <c r="AC25" s="2592"/>
      <c r="AD25" s="2592"/>
      <c r="AE25" s="2592"/>
      <c r="AF25" s="2592"/>
      <c r="AG25" s="2592"/>
      <c r="AH25" s="2592"/>
    </row>
    <row r="26" spans="1:34" s="449" customFormat="1" ht="10.5" customHeight="1" x14ac:dyDescent="0.3">
      <c r="A26" s="419"/>
      <c r="B26" s="454"/>
      <c r="C26" s="419"/>
      <c r="D26" s="2592"/>
      <c r="E26" s="2592"/>
      <c r="F26" s="2592"/>
      <c r="G26" s="2592"/>
      <c r="H26" s="2592"/>
      <c r="I26" s="2592"/>
      <c r="J26" s="2592"/>
      <c r="K26" s="2592"/>
      <c r="L26" s="2592"/>
      <c r="M26" s="2592"/>
      <c r="N26" s="2592"/>
      <c r="O26" s="2592"/>
      <c r="P26" s="2592"/>
      <c r="Q26" s="2592"/>
      <c r="R26" s="2592"/>
      <c r="S26" s="2592"/>
      <c r="T26" s="2592"/>
      <c r="U26" s="2592"/>
      <c r="V26" s="2592"/>
      <c r="W26" s="2592"/>
      <c r="X26" s="2592"/>
      <c r="Y26" s="2592"/>
      <c r="Z26" s="2592"/>
      <c r="AA26" s="2592"/>
      <c r="AB26" s="2592"/>
      <c r="AC26" s="2592"/>
      <c r="AD26" s="2592"/>
      <c r="AE26" s="2592"/>
      <c r="AF26" s="2592"/>
      <c r="AG26" s="2592"/>
      <c r="AH26" s="2592"/>
    </row>
    <row r="27" spans="1:34" s="449" customFormat="1" ht="12" customHeight="1" x14ac:dyDescent="0.3">
      <c r="A27" s="1424"/>
      <c r="B27" s="454"/>
      <c r="C27" s="1424"/>
      <c r="D27" s="1748"/>
      <c r="E27" s="1748"/>
      <c r="F27" s="1748"/>
      <c r="G27" s="1748"/>
      <c r="H27" s="1748"/>
      <c r="I27" s="1748"/>
      <c r="J27" s="1748"/>
      <c r="K27" s="1748"/>
      <c r="L27" s="1748"/>
      <c r="M27" s="1748"/>
      <c r="N27" s="1748"/>
      <c r="O27" s="1748"/>
      <c r="P27" s="1748"/>
      <c r="Q27" s="1748"/>
      <c r="R27" s="1748"/>
      <c r="S27" s="1748"/>
      <c r="T27" s="1748"/>
      <c r="U27" s="1748"/>
      <c r="V27" s="1748"/>
      <c r="W27" s="1748"/>
      <c r="X27" s="1748"/>
      <c r="Y27" s="1748"/>
      <c r="Z27" s="1748"/>
      <c r="AA27" s="1748"/>
      <c r="AB27" s="1748"/>
      <c r="AC27" s="1748"/>
      <c r="AD27" s="1748"/>
      <c r="AE27" s="1748"/>
      <c r="AF27" s="1748"/>
      <c r="AG27" s="1748"/>
      <c r="AH27" s="1748"/>
    </row>
    <row r="28" spans="1:34" s="449" customFormat="1" ht="15" customHeight="1" thickBot="1" x14ac:dyDescent="0.35">
      <c r="A28" s="1424"/>
      <c r="D28" s="4207"/>
      <c r="E28" s="4207"/>
      <c r="F28" s="1438" t="s">
        <v>2162</v>
      </c>
      <c r="G28" s="1438"/>
      <c r="H28" s="1438"/>
      <c r="I28" s="1438"/>
      <c r="J28" s="1438"/>
      <c r="K28" s="1438"/>
      <c r="L28" s="1438"/>
      <c r="M28" s="1438"/>
      <c r="N28" s="1438"/>
      <c r="O28" s="1438"/>
      <c r="P28" s="1438"/>
      <c r="Q28" s="1438"/>
      <c r="R28" s="1438"/>
      <c r="S28" s="1438"/>
      <c r="T28" s="1438"/>
      <c r="U28" s="1438"/>
      <c r="V28" s="1438"/>
      <c r="W28" s="1438"/>
      <c r="X28" s="1438"/>
      <c r="Y28" s="1438"/>
      <c r="Z28" s="1438"/>
      <c r="AA28" s="1438"/>
      <c r="AB28" s="1438"/>
      <c r="AC28" s="1438"/>
      <c r="AD28" s="1438"/>
      <c r="AE28" s="1438"/>
      <c r="AF28" s="1438"/>
      <c r="AG28" s="1748"/>
      <c r="AH28" s="1748"/>
    </row>
    <row r="29" spans="1:34" customFormat="1" ht="12" customHeight="1" x14ac:dyDescent="0.3"/>
    <row r="30" spans="1:34" s="449" customFormat="1" ht="15" customHeight="1" thickBot="1" x14ac:dyDescent="0.35">
      <c r="A30" s="419"/>
      <c r="B30" s="4207"/>
      <c r="C30" s="4207"/>
      <c r="D30" s="4212" t="s">
        <v>2164</v>
      </c>
      <c r="E30" s="4212"/>
      <c r="F30" s="4212"/>
      <c r="G30" s="4212"/>
      <c r="H30" s="4212"/>
      <c r="I30" s="4212"/>
      <c r="J30" s="4212"/>
      <c r="K30" s="4212"/>
      <c r="L30" s="4212"/>
      <c r="M30" s="4212"/>
      <c r="N30" s="4212"/>
      <c r="O30" s="4212"/>
      <c r="P30" s="4212"/>
      <c r="Q30" s="4212"/>
      <c r="R30" s="4212"/>
      <c r="S30" s="4212"/>
      <c r="T30" s="4212"/>
      <c r="U30" s="4212"/>
      <c r="V30" s="4212"/>
      <c r="W30" s="4212"/>
      <c r="X30" s="4212"/>
      <c r="Y30" s="4212"/>
      <c r="Z30" s="4212"/>
      <c r="AA30" s="4212"/>
      <c r="AB30" s="4212"/>
      <c r="AC30" s="4212"/>
      <c r="AD30" s="4212"/>
      <c r="AE30" s="4212"/>
      <c r="AF30" s="4212"/>
      <c r="AG30" s="4212"/>
      <c r="AH30" s="4212"/>
    </row>
    <row r="31" spans="1:34" s="449" customFormat="1" ht="12" customHeight="1" x14ac:dyDescent="0.3">
      <c r="A31" s="1424"/>
      <c r="B31" s="1425"/>
      <c r="C31" s="1425"/>
      <c r="D31" s="1757"/>
      <c r="E31" s="1757"/>
      <c r="F31" s="1757"/>
      <c r="G31" s="1757"/>
      <c r="H31" s="1757"/>
      <c r="I31" s="1757"/>
      <c r="J31" s="1757"/>
      <c r="K31" s="1757"/>
      <c r="L31" s="1757"/>
      <c r="M31" s="1757"/>
      <c r="N31" s="1757"/>
      <c r="O31" s="1757"/>
      <c r="P31" s="1757"/>
      <c r="Q31" s="1757"/>
      <c r="R31" s="1757"/>
      <c r="S31" s="1757"/>
      <c r="T31" s="1757"/>
      <c r="U31" s="1757"/>
      <c r="V31" s="1757"/>
      <c r="W31" s="1757"/>
      <c r="X31" s="1757"/>
      <c r="Y31" s="1757"/>
      <c r="Z31" s="1757"/>
      <c r="AA31" s="1757"/>
      <c r="AB31" s="1757"/>
      <c r="AC31" s="1757"/>
      <c r="AD31" s="1757"/>
      <c r="AE31" s="1757"/>
      <c r="AF31" s="1757"/>
      <c r="AG31" s="1757"/>
      <c r="AH31" s="1757"/>
    </row>
    <row r="32" spans="1:34" s="449" customFormat="1" ht="15" customHeight="1" thickBot="1" x14ac:dyDescent="0.35">
      <c r="A32" s="1424"/>
      <c r="D32" s="4207"/>
      <c r="E32" s="4207"/>
      <c r="F32" s="1438" t="s">
        <v>2165</v>
      </c>
      <c r="G32" s="1438"/>
      <c r="H32" s="1438"/>
      <c r="I32" s="1438"/>
      <c r="J32" s="1438"/>
      <c r="K32" s="1438"/>
      <c r="L32" s="1438"/>
      <c r="M32" s="1438"/>
      <c r="N32" s="1438"/>
      <c r="O32" s="1438"/>
      <c r="P32" s="1438"/>
      <c r="Q32" s="1438"/>
      <c r="R32" s="1438"/>
      <c r="S32" s="1438"/>
      <c r="T32" s="1438"/>
      <c r="U32" s="1438"/>
      <c r="V32" s="1438"/>
      <c r="W32" s="1438"/>
      <c r="X32" s="1438"/>
      <c r="Y32" s="1438"/>
      <c r="Z32" s="1438"/>
      <c r="AA32" s="1438"/>
      <c r="AB32" s="1438"/>
      <c r="AC32" s="1438"/>
      <c r="AD32" s="1438"/>
      <c r="AE32" s="1438"/>
      <c r="AF32" s="1438"/>
      <c r="AG32" s="1748"/>
      <c r="AH32" s="1748"/>
    </row>
    <row r="33" spans="1:43" customFormat="1" ht="12" customHeight="1" x14ac:dyDescent="0.3"/>
    <row r="34" spans="1:43" s="449" customFormat="1" ht="24.75" customHeight="1" thickBot="1" x14ac:dyDescent="0.35">
      <c r="A34" s="1424"/>
      <c r="B34" s="4208" t="s">
        <v>2163</v>
      </c>
      <c r="C34" s="4208"/>
      <c r="D34" s="4208"/>
      <c r="E34" s="4208"/>
      <c r="F34" s="4208"/>
      <c r="G34" s="4208"/>
      <c r="H34" s="4208"/>
      <c r="I34" s="4208"/>
      <c r="J34" s="1757"/>
      <c r="K34" s="1757"/>
      <c r="L34" s="1757"/>
      <c r="M34" s="1757"/>
      <c r="N34" s="1757"/>
      <c r="O34" s="1757"/>
      <c r="P34" s="1757"/>
      <c r="Q34" s="1757"/>
      <c r="R34" s="1757"/>
      <c r="S34" s="1757"/>
      <c r="T34" s="1757"/>
      <c r="U34" s="1757"/>
      <c r="V34" s="1757"/>
      <c r="W34" s="1757"/>
      <c r="X34" s="1757"/>
      <c r="Y34" s="1757"/>
      <c r="Z34" s="1757"/>
      <c r="AA34" s="1757"/>
      <c r="AB34" s="1757"/>
      <c r="AC34" s="1757"/>
      <c r="AD34" s="1757"/>
      <c r="AE34" s="1757"/>
      <c r="AF34" s="1757"/>
      <c r="AG34" s="1757"/>
      <c r="AH34" s="1757"/>
    </row>
    <row r="35" spans="1:43" s="449" customFormat="1" ht="15" customHeight="1" thickBot="1" x14ac:dyDescent="0.35">
      <c r="A35" s="419"/>
      <c r="C35" s="1055"/>
      <c r="D35" s="419" t="s">
        <v>5</v>
      </c>
      <c r="E35" s="419"/>
      <c r="F35" s="419"/>
      <c r="G35" s="419"/>
      <c r="H35" s="419"/>
      <c r="I35" s="419"/>
      <c r="L35" s="1053"/>
      <c r="M35" s="419" t="s">
        <v>6</v>
      </c>
      <c r="Q35" s="275"/>
      <c r="R35" s="419" t="s">
        <v>7</v>
      </c>
      <c r="V35" s="419"/>
      <c r="W35" s="419"/>
      <c r="X35" s="275"/>
      <c r="Y35" s="419" t="s">
        <v>8</v>
      </c>
      <c r="Z35" s="275"/>
      <c r="AA35" s="419" t="s">
        <v>9</v>
      </c>
      <c r="AB35" s="419"/>
      <c r="AC35" s="419"/>
      <c r="AD35" s="419"/>
      <c r="AE35" s="419"/>
      <c r="AF35" s="419"/>
      <c r="AG35" s="419"/>
      <c r="AH35" s="249" t="str">
        <f>IF(OR(C35="x",L35="x",Q35="x",X35="x",Z35="x"),"X","")</f>
        <v/>
      </c>
    </row>
    <row r="36" spans="1:43" s="449" customFormat="1" ht="15" customHeight="1" thickBot="1" x14ac:dyDescent="0.35">
      <c r="A36" s="419"/>
      <c r="B36" s="454"/>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row>
    <row r="37" spans="1:43" s="449" customFormat="1" ht="15" customHeight="1" thickBot="1" x14ac:dyDescent="0.35">
      <c r="A37" s="419"/>
      <c r="B37" s="1055"/>
      <c r="C37" s="2798" t="s">
        <v>2487</v>
      </c>
      <c r="D37" s="2799"/>
      <c r="E37" s="2799"/>
      <c r="F37" s="2799"/>
      <c r="G37" s="2799"/>
      <c r="H37" s="2799"/>
      <c r="I37" s="2799"/>
      <c r="J37" s="2799"/>
      <c r="K37" s="2799"/>
      <c r="L37" s="2799"/>
      <c r="M37" s="2799"/>
      <c r="N37" s="2799"/>
      <c r="O37" s="2799"/>
      <c r="P37" s="2799"/>
      <c r="Q37" s="2799"/>
      <c r="R37" s="2799"/>
      <c r="S37" s="2799"/>
      <c r="T37" s="2799"/>
      <c r="U37" s="2799"/>
      <c r="V37" s="2799"/>
      <c r="W37" s="2799"/>
      <c r="X37" s="2799"/>
      <c r="Y37" s="2799"/>
      <c r="Z37" s="2799"/>
      <c r="AA37" s="2799"/>
      <c r="AB37" s="2799"/>
      <c r="AC37" s="2799"/>
      <c r="AD37" s="2799"/>
      <c r="AE37" s="2799"/>
      <c r="AF37" s="2799"/>
      <c r="AG37" s="2799"/>
      <c r="AH37" s="2799"/>
    </row>
    <row r="38" spans="1:43" s="449" customFormat="1" ht="12" customHeight="1" thickBot="1" x14ac:dyDescent="0.35">
      <c r="A38" s="419"/>
      <c r="B38" s="454"/>
      <c r="C38" s="482"/>
      <c r="D38" s="482"/>
      <c r="E38" s="482"/>
      <c r="F38" s="482"/>
      <c r="G38" s="482"/>
      <c r="H38" s="482"/>
      <c r="I38" s="482"/>
      <c r="J38" s="482"/>
      <c r="K38" s="482"/>
      <c r="L38" s="482"/>
      <c r="M38" s="482"/>
      <c r="N38" s="482"/>
      <c r="O38" s="482"/>
      <c r="P38" s="482"/>
      <c r="Q38" s="482"/>
      <c r="R38" s="482"/>
      <c r="S38" s="482"/>
      <c r="T38" s="482"/>
      <c r="U38" s="482"/>
      <c r="V38" s="482"/>
      <c r="W38" s="482"/>
      <c r="X38" s="482"/>
      <c r="Y38" s="482"/>
      <c r="Z38" s="482"/>
      <c r="AA38" s="482"/>
      <c r="AB38" s="482"/>
      <c r="AC38" s="482"/>
      <c r="AD38" s="482"/>
      <c r="AE38" s="482"/>
      <c r="AF38" s="482"/>
      <c r="AG38" s="482"/>
      <c r="AH38" s="482"/>
    </row>
    <row r="39" spans="1:43" s="449" customFormat="1" ht="15" customHeight="1" thickBot="1" x14ac:dyDescent="0.35">
      <c r="A39" s="419"/>
      <c r="B39" s="1055"/>
      <c r="C39" s="4206" t="s">
        <v>960</v>
      </c>
      <c r="D39" s="4206"/>
      <c r="E39" s="4206"/>
      <c r="F39" s="4206"/>
      <c r="G39" s="4206"/>
      <c r="H39" s="4206"/>
      <c r="I39" s="4206"/>
      <c r="J39" s="4206"/>
      <c r="K39" s="4206"/>
      <c r="L39" s="4206"/>
      <c r="M39" s="4206"/>
      <c r="N39" s="4206"/>
      <c r="O39" s="4206"/>
      <c r="P39" s="4206"/>
      <c r="Q39" s="4206"/>
      <c r="R39" s="4206"/>
      <c r="S39" s="4206"/>
      <c r="T39" s="4206"/>
      <c r="U39" s="4206"/>
      <c r="V39" s="4206"/>
      <c r="W39" s="4206"/>
      <c r="X39" s="4206"/>
      <c r="Y39" s="4206"/>
      <c r="Z39" s="4206"/>
      <c r="AA39" s="4206"/>
      <c r="AB39" s="4206"/>
      <c r="AC39" s="4206"/>
      <c r="AD39" s="4206"/>
      <c r="AE39" s="4206"/>
      <c r="AF39" s="4206"/>
      <c r="AG39" s="4206"/>
      <c r="AH39" s="4206"/>
    </row>
    <row r="40" spans="1:43" s="449" customFormat="1" ht="12" customHeight="1" thickBot="1" x14ac:dyDescent="0.35">
      <c r="A40" s="419"/>
      <c r="B40" s="472"/>
      <c r="C40" s="4206"/>
      <c r="D40" s="4206"/>
      <c r="E40" s="4206"/>
      <c r="F40" s="4206"/>
      <c r="G40" s="4206"/>
      <c r="H40" s="4206"/>
      <c r="I40" s="4206"/>
      <c r="J40" s="4206"/>
      <c r="K40" s="4206"/>
      <c r="L40" s="4206"/>
      <c r="M40" s="4206"/>
      <c r="N40" s="4206"/>
      <c r="O40" s="4206"/>
      <c r="P40" s="4206"/>
      <c r="Q40" s="4206"/>
      <c r="R40" s="4206"/>
      <c r="S40" s="4206"/>
      <c r="T40" s="4206"/>
      <c r="U40" s="4206"/>
      <c r="V40" s="4206"/>
      <c r="W40" s="4206"/>
      <c r="X40" s="4206"/>
      <c r="Y40" s="4206"/>
      <c r="Z40" s="4206"/>
      <c r="AA40" s="4206"/>
      <c r="AB40" s="4206"/>
      <c r="AC40" s="4206"/>
      <c r="AD40" s="4206"/>
      <c r="AE40" s="4206"/>
      <c r="AF40" s="4206"/>
      <c r="AG40" s="4206"/>
      <c r="AH40" s="4206"/>
      <c r="AQ40" s="449">
        <v>0</v>
      </c>
    </row>
    <row r="41" spans="1:43" s="449" customFormat="1" ht="15" customHeight="1" thickBot="1" x14ac:dyDescent="0.35">
      <c r="A41" s="419"/>
      <c r="D41" s="419"/>
      <c r="E41" s="419"/>
      <c r="F41" s="419"/>
      <c r="G41" s="419"/>
      <c r="H41" s="419"/>
      <c r="I41" s="419"/>
      <c r="J41" s="419"/>
      <c r="K41" s="419"/>
      <c r="L41" s="419"/>
      <c r="M41" s="419"/>
      <c r="N41" s="419"/>
      <c r="O41" s="419"/>
      <c r="P41" s="419"/>
      <c r="Q41" s="419"/>
      <c r="R41" s="419"/>
      <c r="S41" s="419"/>
      <c r="T41" s="419"/>
      <c r="U41" s="419"/>
      <c r="V41" s="419"/>
      <c r="W41" s="419"/>
      <c r="X41" s="419"/>
      <c r="Y41" s="786"/>
      <c r="Z41" s="1303"/>
      <c r="AA41" s="45"/>
      <c r="AB41" s="1433" t="s">
        <v>1272</v>
      </c>
      <c r="AC41"/>
      <c r="AD41"/>
      <c r="AE41" s="4197">
        <v>0</v>
      </c>
      <c r="AF41" s="4198"/>
      <c r="AH41" s="419"/>
      <c r="AQ41" s="449">
        <v>2</v>
      </c>
    </row>
    <row r="42" spans="1:43" s="449" customFormat="1" ht="15" customHeight="1" thickBot="1" x14ac:dyDescent="0.35">
      <c r="A42" s="419"/>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row>
    <row r="43" spans="1:43" s="449" customFormat="1" ht="15" customHeight="1" thickBot="1" x14ac:dyDescent="0.35">
      <c r="A43" s="454" t="s">
        <v>165</v>
      </c>
      <c r="B43" s="4201" t="s">
        <v>1654</v>
      </c>
      <c r="C43" s="4202"/>
      <c r="D43" s="4202"/>
      <c r="E43" s="4202"/>
      <c r="F43" s="4202"/>
      <c r="G43" s="4202"/>
      <c r="H43" s="4202"/>
      <c r="I43" s="4202"/>
      <c r="J43" s="4202"/>
      <c r="K43" s="4202"/>
      <c r="L43" s="4202"/>
      <c r="M43" s="4202"/>
      <c r="N43" s="4202"/>
      <c r="O43" s="4202"/>
      <c r="P43" s="4202"/>
      <c r="Q43" s="4202"/>
      <c r="R43" s="4202"/>
      <c r="S43" s="4202"/>
      <c r="T43" s="4202"/>
      <c r="U43" s="4202"/>
      <c r="V43" s="4202"/>
      <c r="W43" s="4202"/>
      <c r="X43" s="4202"/>
      <c r="Y43" s="4202"/>
      <c r="Z43" s="4202"/>
      <c r="AA43" s="4202"/>
      <c r="AB43" s="4202"/>
      <c r="AC43" s="4202"/>
      <c r="AD43" s="4202"/>
      <c r="AE43" s="4202"/>
      <c r="AF43" s="4203"/>
      <c r="AG43"/>
      <c r="AH43"/>
    </row>
    <row r="44" spans="1:43" s="449" customFormat="1" ht="15" customHeight="1" x14ac:dyDescent="0.3">
      <c r="A44" s="419"/>
      <c r="B44" s="419"/>
      <c r="C44" s="419"/>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row>
    <row r="45" spans="1:43" s="449" customFormat="1" ht="15" customHeight="1" thickBot="1" x14ac:dyDescent="0.35">
      <c r="A45" s="419"/>
      <c r="B45" s="4199"/>
      <c r="C45" s="4199"/>
      <c r="D45" s="4200" t="s">
        <v>1533</v>
      </c>
      <c r="E45" s="4200"/>
      <c r="F45" s="4200"/>
      <c r="G45" s="4200"/>
      <c r="H45" s="4200"/>
      <c r="I45" s="4200"/>
      <c r="J45" s="4200"/>
      <c r="K45" s="4200"/>
      <c r="L45" s="4200"/>
      <c r="M45" s="4200"/>
      <c r="N45" s="4200"/>
      <c r="O45" s="4200"/>
      <c r="P45" s="4200"/>
      <c r="Q45" s="4200"/>
      <c r="R45" s="4200"/>
      <c r="S45" s="4200"/>
      <c r="T45" s="4200"/>
      <c r="U45" s="4200"/>
      <c r="V45" s="4200"/>
      <c r="W45" s="4200"/>
      <c r="X45" s="4200"/>
      <c r="Y45" s="4200"/>
      <c r="Z45" s="4200"/>
      <c r="AA45" s="4200"/>
      <c r="AB45" s="4200"/>
      <c r="AC45" s="4200"/>
      <c r="AD45" s="4200"/>
      <c r="AE45" s="4200"/>
      <c r="AF45" s="4200"/>
      <c r="AG45" s="4200"/>
      <c r="AH45" s="4200"/>
    </row>
    <row r="46" spans="1:43" s="449" customFormat="1" ht="11.25" customHeight="1" x14ac:dyDescent="0.3">
      <c r="A46" s="419"/>
      <c r="B46" s="472"/>
      <c r="C46" s="445"/>
      <c r="D46" s="4200"/>
      <c r="E46" s="4200"/>
      <c r="F46" s="4200"/>
      <c r="G46" s="4200"/>
      <c r="H46" s="4200"/>
      <c r="I46" s="4200"/>
      <c r="J46" s="4200"/>
      <c r="K46" s="4200"/>
      <c r="L46" s="4200"/>
      <c r="M46" s="4200"/>
      <c r="N46" s="4200"/>
      <c r="O46" s="4200"/>
      <c r="P46" s="4200"/>
      <c r="Q46" s="4200"/>
      <c r="R46" s="4200"/>
      <c r="S46" s="4200"/>
      <c r="T46" s="4200"/>
      <c r="U46" s="4200"/>
      <c r="V46" s="4200"/>
      <c r="W46" s="4200"/>
      <c r="X46" s="4200"/>
      <c r="Y46" s="4200"/>
      <c r="Z46" s="4200"/>
      <c r="AA46" s="4200"/>
      <c r="AB46" s="4200"/>
      <c r="AC46" s="4200"/>
      <c r="AD46" s="4200"/>
      <c r="AE46" s="4200"/>
      <c r="AF46" s="4200"/>
      <c r="AG46" s="4200"/>
      <c r="AH46" s="4200"/>
    </row>
    <row r="47" spans="1:43" s="449" customFormat="1" ht="12" customHeight="1" x14ac:dyDescent="0.3">
      <c r="A47" s="1420"/>
      <c r="B47" s="472"/>
      <c r="C47" s="445"/>
      <c r="D47" s="1236"/>
      <c r="E47" s="1236"/>
      <c r="F47" s="1236"/>
      <c r="G47" s="1236"/>
      <c r="H47" s="1236"/>
      <c r="I47" s="1236"/>
      <c r="J47" s="1236"/>
      <c r="K47" s="1236"/>
      <c r="L47" s="1236"/>
      <c r="M47" s="1236"/>
      <c r="N47" s="1236"/>
      <c r="O47" s="1236"/>
      <c r="P47" s="1236"/>
      <c r="Q47" s="1236"/>
      <c r="R47" s="1236"/>
      <c r="S47" s="1236"/>
      <c r="T47" s="1236"/>
      <c r="U47" s="1236"/>
      <c r="V47" s="1236"/>
      <c r="W47" s="1236"/>
      <c r="X47" s="1236"/>
      <c r="Y47" s="1236"/>
      <c r="Z47" s="1236"/>
      <c r="AA47" s="1236"/>
      <c r="AB47" s="1236"/>
      <c r="AC47" s="1236"/>
      <c r="AD47" s="1236"/>
      <c r="AE47" s="1236"/>
      <c r="AF47" s="445"/>
      <c r="AG47" s="445"/>
      <c r="AH47" s="445"/>
    </row>
    <row r="48" spans="1:43" s="449" customFormat="1" ht="15" customHeight="1" thickBot="1" x14ac:dyDescent="0.35">
      <c r="A48" s="1420"/>
      <c r="B48" s="4199"/>
      <c r="C48" s="4199"/>
      <c r="D48" s="4200" t="s">
        <v>1656</v>
      </c>
      <c r="E48" s="4200"/>
      <c r="F48" s="4200"/>
      <c r="G48" s="4200"/>
      <c r="H48" s="4200"/>
      <c r="I48" s="4200"/>
      <c r="J48" s="4200"/>
      <c r="K48" s="4200"/>
      <c r="L48" s="4200"/>
      <c r="M48" s="4200"/>
      <c r="N48" s="4200"/>
      <c r="O48" s="4200"/>
      <c r="P48" s="4200"/>
      <c r="Q48" s="4200"/>
      <c r="R48" s="4200"/>
      <c r="S48" s="4200"/>
      <c r="T48" s="4200"/>
      <c r="U48" s="4200"/>
      <c r="V48" s="4200"/>
      <c r="W48" s="4200"/>
      <c r="X48" s="4200"/>
      <c r="Y48" s="4200"/>
      <c r="Z48" s="4200"/>
      <c r="AA48" s="4200"/>
      <c r="AB48" s="4200"/>
      <c r="AC48" s="4200"/>
      <c r="AD48" s="4200"/>
      <c r="AE48" s="4200"/>
      <c r="AF48" s="4200"/>
      <c r="AG48" s="4200"/>
      <c r="AH48" s="4200"/>
    </row>
    <row r="49" spans="1:43" s="449" customFormat="1" ht="11.25" customHeight="1" x14ac:dyDescent="0.3">
      <c r="A49" s="1420"/>
      <c r="B49" s="472"/>
      <c r="C49" s="445"/>
      <c r="D49" s="4200"/>
      <c r="E49" s="4200"/>
      <c r="F49" s="4200"/>
      <c r="G49" s="4200"/>
      <c r="H49" s="4200"/>
      <c r="I49" s="4200"/>
      <c r="J49" s="4200"/>
      <c r="K49" s="4200"/>
      <c r="L49" s="4200"/>
      <c r="M49" s="4200"/>
      <c r="N49" s="4200"/>
      <c r="O49" s="4200"/>
      <c r="P49" s="4200"/>
      <c r="Q49" s="4200"/>
      <c r="R49" s="4200"/>
      <c r="S49" s="4200"/>
      <c r="T49" s="4200"/>
      <c r="U49" s="4200"/>
      <c r="V49" s="4200"/>
      <c r="W49" s="4200"/>
      <c r="X49" s="4200"/>
      <c r="Y49" s="4200"/>
      <c r="Z49" s="4200"/>
      <c r="AA49" s="4200"/>
      <c r="AB49" s="4200"/>
      <c r="AC49" s="4200"/>
      <c r="AD49" s="4200"/>
      <c r="AE49" s="4200"/>
      <c r="AF49" s="4200"/>
      <c r="AG49" s="4200"/>
      <c r="AH49" s="4200"/>
    </row>
    <row r="50" spans="1:43" s="449" customFormat="1" ht="12" customHeight="1" thickBot="1" x14ac:dyDescent="0.35">
      <c r="A50" s="419"/>
      <c r="B50" s="454"/>
      <c r="C50" s="419"/>
      <c r="D50" s="419"/>
      <c r="E50" s="419"/>
      <c r="F50" s="419"/>
      <c r="G50" s="419"/>
      <c r="H50" s="419"/>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row>
    <row r="51" spans="1:43" s="449" customFormat="1" ht="14.4" thickBot="1" x14ac:dyDescent="0.35">
      <c r="B51" s="1055"/>
      <c r="C51" s="2798" t="s">
        <v>1655</v>
      </c>
      <c r="D51" s="2799"/>
      <c r="E51" s="2799"/>
      <c r="F51" s="2799"/>
      <c r="G51" s="2799"/>
      <c r="H51" s="2799"/>
      <c r="I51" s="2799"/>
      <c r="J51" s="2799"/>
      <c r="K51" s="2799"/>
      <c r="L51" s="2799"/>
      <c r="M51" s="2799"/>
      <c r="N51" s="2799"/>
      <c r="O51" s="2799"/>
      <c r="P51" s="2799"/>
      <c r="Q51" s="2799"/>
      <c r="R51" s="2799"/>
      <c r="S51" s="2799"/>
      <c r="T51" s="2799"/>
      <c r="U51" s="2799"/>
      <c r="V51" s="2799"/>
      <c r="W51" s="2799"/>
      <c r="X51" s="2799"/>
      <c r="Y51" s="2799"/>
      <c r="Z51" s="2799"/>
      <c r="AA51" s="2799"/>
      <c r="AB51" s="2799"/>
      <c r="AC51" s="2799"/>
      <c r="AD51" s="2799"/>
      <c r="AE51" s="2799"/>
      <c r="AF51" s="2799"/>
      <c r="AG51" s="2799"/>
      <c r="AH51" s="2799"/>
    </row>
    <row r="52" spans="1:43" s="449" customFormat="1" ht="15.75" customHeight="1" thickBot="1" x14ac:dyDescent="0.35">
      <c r="B52" s="454"/>
      <c r="C52" s="2799"/>
      <c r="D52" s="2799"/>
      <c r="E52" s="2799"/>
      <c r="F52" s="2799"/>
      <c r="G52" s="2799"/>
      <c r="H52" s="2799"/>
      <c r="I52" s="2799"/>
      <c r="J52" s="2799"/>
      <c r="K52" s="2799"/>
      <c r="L52" s="2799"/>
      <c r="M52" s="2799"/>
      <c r="N52" s="2799"/>
      <c r="O52" s="2799"/>
      <c r="P52" s="2799"/>
      <c r="Q52" s="2799"/>
      <c r="R52" s="2799"/>
      <c r="S52" s="2799"/>
      <c r="T52" s="2799"/>
      <c r="U52" s="2799"/>
      <c r="V52" s="2799"/>
      <c r="W52" s="2799"/>
      <c r="X52" s="2799"/>
      <c r="Y52" s="2799"/>
      <c r="Z52" s="2799"/>
      <c r="AA52" s="2799"/>
      <c r="AB52" s="2799"/>
      <c r="AC52" s="2799"/>
      <c r="AD52" s="2799"/>
      <c r="AE52" s="2799"/>
      <c r="AF52" s="2799"/>
      <c r="AG52" s="2799"/>
      <c r="AH52" s="2799"/>
      <c r="AQ52" s="449">
        <v>0</v>
      </c>
    </row>
    <row r="53" spans="1:43" s="449" customFormat="1" ht="15" customHeight="1" thickBot="1" x14ac:dyDescent="0.35">
      <c r="A53" s="1420"/>
      <c r="D53" s="1420"/>
      <c r="E53" s="1420"/>
      <c r="F53" s="1420"/>
      <c r="G53" s="1420"/>
      <c r="H53" s="1420"/>
      <c r="I53" s="1420"/>
      <c r="J53" s="1420"/>
      <c r="K53" s="1420"/>
      <c r="L53" s="1420"/>
      <c r="M53" s="1420"/>
      <c r="N53" s="1420"/>
      <c r="O53" s="1420"/>
      <c r="P53" s="1420"/>
      <c r="Q53" s="1420"/>
      <c r="R53" s="1420"/>
      <c r="S53" s="1420"/>
      <c r="T53" s="1420"/>
      <c r="U53" s="1420"/>
      <c r="V53" s="1420"/>
      <c r="W53" s="1420"/>
      <c r="X53" s="1420"/>
      <c r="Y53" s="786"/>
      <c r="Z53" s="1303"/>
      <c r="AA53" s="45"/>
      <c r="AB53" s="1433" t="s">
        <v>1272</v>
      </c>
      <c r="AC53" s="1419"/>
      <c r="AD53" s="1419"/>
      <c r="AE53" s="4197">
        <v>0</v>
      </c>
      <c r="AF53" s="4198"/>
      <c r="AH53" s="1420"/>
      <c r="AQ53" s="449">
        <v>1</v>
      </c>
    </row>
    <row r="54" spans="1:43" s="449" customFormat="1" ht="14.4" thickBot="1" x14ac:dyDescent="0.35"/>
    <row r="55" spans="1:43" s="449" customFormat="1" ht="14.4" thickBot="1" x14ac:dyDescent="0.35">
      <c r="AC55" s="1056" t="s">
        <v>142</v>
      </c>
      <c r="AD55" s="4194">
        <f>IF(AE41&gt;0, AE41,AE53)</f>
        <v>0</v>
      </c>
      <c r="AE55" s="4195"/>
      <c r="AF55" s="4195"/>
      <c r="AG55" s="4196"/>
      <c r="AO55" s="1057">
        <v>0</v>
      </c>
    </row>
    <row r="56" spans="1:43" x14ac:dyDescent="0.3">
      <c r="AO56" s="1057">
        <v>1</v>
      </c>
    </row>
  </sheetData>
  <sheetProtection password="8E37" sheet="1" objects="1" scenarios="1"/>
  <mergeCells count="32">
    <mergeCell ref="A1:AH2"/>
    <mergeCell ref="A5:AH6"/>
    <mergeCell ref="B25:C25"/>
    <mergeCell ref="AD3:AG3"/>
    <mergeCell ref="B10:C10"/>
    <mergeCell ref="B14:C14"/>
    <mergeCell ref="B8:AH9"/>
    <mergeCell ref="D12:AH13"/>
    <mergeCell ref="D14:AH15"/>
    <mergeCell ref="D10:AC10"/>
    <mergeCell ref="M17:N17"/>
    <mergeCell ref="B43:AF43"/>
    <mergeCell ref="D48:AH49"/>
    <mergeCell ref="B12:C12"/>
    <mergeCell ref="C39:AH40"/>
    <mergeCell ref="D28:E28"/>
    <mergeCell ref="B34:I34"/>
    <mergeCell ref="D32:E32"/>
    <mergeCell ref="M19:N19"/>
    <mergeCell ref="AE41:AF41"/>
    <mergeCell ref="M21:N21"/>
    <mergeCell ref="U17:AH17"/>
    <mergeCell ref="D25:AH26"/>
    <mergeCell ref="C37:AH37"/>
    <mergeCell ref="B30:C30"/>
    <mergeCell ref="D30:AH30"/>
    <mergeCell ref="AD55:AG55"/>
    <mergeCell ref="AE53:AF53"/>
    <mergeCell ref="C51:AH52"/>
    <mergeCell ref="B48:C48"/>
    <mergeCell ref="B45:C45"/>
    <mergeCell ref="D45:AH46"/>
  </mergeCells>
  <phoneticPr fontId="71" type="noConversion"/>
  <dataValidations count="4">
    <dataValidation type="list" showInputMessage="1" showErrorMessage="1" sqref="B12:C12">
      <formula1>AP13:AP15</formula1>
    </dataValidation>
    <dataValidation type="list" allowBlank="1" showInputMessage="1" showErrorMessage="1" sqref="B48:C48 D32:E32 B30:C30 B25:C25 D28:E28 B45:C45">
      <formula1>$AP$13:$AP$15</formula1>
    </dataValidation>
    <dataValidation type="list" allowBlank="1" showInputMessage="1" showErrorMessage="1" sqref="AE53:AF53">
      <formula1>$AQ$52:$AQ$53</formula1>
    </dataValidation>
    <dataValidation type="list" allowBlank="1" showInputMessage="1" showErrorMessage="1" sqref="AE41:AF41">
      <formula1>$AQ$40:$AQ$41</formula1>
    </dataValidation>
  </dataValidations>
  <pageMargins left="0.5" right="0.25" top="0.5" bottom="0.5" header="0.3" footer="0.3"/>
  <pageSetup scale="85" orientation="portrait" r:id="rId1"/>
  <headerFooter>
    <oddFooter>&amp;R&amp;D</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AP125"/>
  <sheetViews>
    <sheetView showGridLines="0" workbookViewId="0">
      <selection sqref="A1:AC2"/>
    </sheetView>
  </sheetViews>
  <sheetFormatPr defaultColWidth="9.109375" defaultRowHeight="14.4" x14ac:dyDescent="0.3"/>
  <cols>
    <col min="1" max="2" width="2.33203125" style="230" customWidth="1"/>
    <col min="3" max="3" width="3.44140625" style="230" customWidth="1"/>
    <col min="4" max="19" width="2.33203125" style="230" customWidth="1"/>
    <col min="20" max="20" width="20.5546875" style="230" customWidth="1"/>
    <col min="21" max="28" width="2.33203125" style="230" customWidth="1"/>
    <col min="29" max="29" width="19.88671875" style="230" customWidth="1"/>
    <col min="30" max="74" width="2.33203125" style="230" customWidth="1"/>
    <col min="75" max="16384" width="9.109375" style="230"/>
  </cols>
  <sheetData>
    <row r="1" spans="1:29" ht="15" customHeight="1" x14ac:dyDescent="0.3">
      <c r="A1" s="2698" t="s">
        <v>634</v>
      </c>
      <c r="B1" s="2699"/>
      <c r="C1" s="2699"/>
      <c r="D1" s="2699"/>
      <c r="E1" s="2699"/>
      <c r="F1" s="2699"/>
      <c r="G1" s="2699"/>
      <c r="H1" s="2699"/>
      <c r="I1" s="2699"/>
      <c r="J1" s="2699"/>
      <c r="K1" s="2699"/>
      <c r="L1" s="2699"/>
      <c r="M1" s="2699"/>
      <c r="N1" s="2699"/>
      <c r="O1" s="2699"/>
      <c r="P1" s="2699"/>
      <c r="Q1" s="2699"/>
      <c r="R1" s="2699"/>
      <c r="S1" s="2699"/>
      <c r="T1" s="2699"/>
      <c r="U1" s="2699"/>
      <c r="V1" s="2699"/>
      <c r="W1" s="2699"/>
      <c r="X1" s="2699"/>
      <c r="Y1" s="2699"/>
      <c r="Z1" s="2699"/>
      <c r="AA1" s="2699"/>
      <c r="AB1" s="2699"/>
      <c r="AC1" s="2700"/>
    </row>
    <row r="2" spans="1:29" ht="15" customHeight="1" thickBot="1" x14ac:dyDescent="0.35">
      <c r="A2" s="2701"/>
      <c r="B2" s="2702"/>
      <c r="C2" s="2702"/>
      <c r="D2" s="2702"/>
      <c r="E2" s="2702"/>
      <c r="F2" s="2702"/>
      <c r="G2" s="2702"/>
      <c r="H2" s="2702"/>
      <c r="I2" s="2702"/>
      <c r="J2" s="2702"/>
      <c r="K2" s="2702"/>
      <c r="L2" s="2702"/>
      <c r="M2" s="2702"/>
      <c r="N2" s="2702"/>
      <c r="O2" s="2702"/>
      <c r="P2" s="2702"/>
      <c r="Q2" s="2702"/>
      <c r="R2" s="2702"/>
      <c r="S2" s="2702"/>
      <c r="T2" s="2702"/>
      <c r="U2" s="2702"/>
      <c r="V2" s="2702"/>
      <c r="W2" s="2702"/>
      <c r="X2" s="2702"/>
      <c r="Y2" s="2702"/>
      <c r="Z2" s="2702"/>
      <c r="AA2" s="2702"/>
      <c r="AB2" s="2702"/>
      <c r="AC2" s="2703"/>
    </row>
    <row r="3" spans="1:29" s="419" customFormat="1" ht="5.0999999999999996" customHeight="1" x14ac:dyDescent="0.3">
      <c r="A3" s="467"/>
      <c r="B3" s="467"/>
      <c r="C3" s="467"/>
      <c r="D3" s="467"/>
      <c r="E3" s="467"/>
      <c r="F3" s="467"/>
      <c r="G3" s="467"/>
      <c r="H3" s="467"/>
      <c r="I3" s="467"/>
      <c r="J3" s="467"/>
      <c r="K3" s="467"/>
      <c r="L3" s="467"/>
      <c r="M3" s="467"/>
      <c r="N3" s="467"/>
      <c r="O3" s="467"/>
      <c r="P3" s="467"/>
      <c r="Q3" s="467"/>
      <c r="R3" s="467"/>
      <c r="S3" s="467"/>
      <c r="T3" s="467"/>
      <c r="U3" s="467"/>
      <c r="V3" s="467"/>
      <c r="W3" s="467"/>
      <c r="X3" s="467"/>
      <c r="Y3" s="467"/>
      <c r="Z3" s="467"/>
      <c r="AA3" s="467"/>
      <c r="AB3" s="467"/>
      <c r="AC3" s="467"/>
    </row>
    <row r="4" spans="1:29" s="419" customFormat="1" ht="15" customHeight="1" x14ac:dyDescent="0.3">
      <c r="A4" s="4231" t="s">
        <v>39</v>
      </c>
      <c r="B4" s="4231"/>
      <c r="C4" s="4231"/>
      <c r="D4" s="4231"/>
      <c r="E4" s="4231"/>
      <c r="F4" s="4231"/>
      <c r="G4" s="4231"/>
      <c r="H4" s="4231"/>
      <c r="I4" s="4231"/>
      <c r="J4" s="4231"/>
      <c r="K4" s="4231"/>
      <c r="L4" s="4231"/>
      <c r="M4" s="4231"/>
      <c r="N4" s="4231"/>
      <c r="O4" s="4231"/>
      <c r="P4" s="4231"/>
      <c r="Q4" s="4231"/>
      <c r="R4" s="4231"/>
      <c r="S4" s="4231"/>
      <c r="T4" s="4231"/>
      <c r="U4" s="4231"/>
      <c r="V4" s="4231"/>
      <c r="W4" s="4231"/>
      <c r="X4" s="4231"/>
      <c r="Y4" s="4231"/>
      <c r="Z4" s="4231"/>
      <c r="AA4" s="4231"/>
      <c r="AB4" s="4231"/>
      <c r="AC4" s="4231"/>
    </row>
    <row r="5" spans="1:29" s="419" customFormat="1" ht="13.8" x14ac:dyDescent="0.3">
      <c r="A5" s="4231"/>
      <c r="B5" s="4231"/>
      <c r="C5" s="4231"/>
      <c r="D5" s="4231"/>
      <c r="E5" s="4231"/>
      <c r="F5" s="4231"/>
      <c r="G5" s="4231"/>
      <c r="H5" s="4231"/>
      <c r="I5" s="4231"/>
      <c r="J5" s="4231"/>
      <c r="K5" s="4231"/>
      <c r="L5" s="4231"/>
      <c r="M5" s="4231"/>
      <c r="N5" s="4231"/>
      <c r="O5" s="4231"/>
      <c r="P5" s="4231"/>
      <c r="Q5" s="4231"/>
      <c r="R5" s="4231"/>
      <c r="S5" s="4231"/>
      <c r="T5" s="4231"/>
      <c r="U5" s="4231"/>
      <c r="V5" s="4231"/>
      <c r="W5" s="4231"/>
      <c r="X5" s="4231"/>
      <c r="Y5" s="4231"/>
      <c r="Z5" s="4231"/>
      <c r="AA5" s="4231"/>
      <c r="AB5" s="4231"/>
      <c r="AC5" s="4231"/>
    </row>
    <row r="6" spans="1:29" s="419" customFormat="1" ht="5.0999999999999996" customHeight="1" x14ac:dyDescent="0.3">
      <c r="A6" s="449"/>
      <c r="B6" s="449"/>
      <c r="C6" s="449"/>
      <c r="D6" s="449"/>
      <c r="E6" s="449"/>
      <c r="F6" s="449"/>
      <c r="G6" s="449"/>
      <c r="H6" s="449"/>
      <c r="I6" s="449"/>
      <c r="J6" s="449"/>
      <c r="K6" s="449"/>
      <c r="L6" s="449"/>
      <c r="M6" s="449"/>
      <c r="N6" s="449"/>
      <c r="O6" s="449"/>
      <c r="P6" s="449"/>
      <c r="Q6" s="449"/>
      <c r="R6" s="449"/>
      <c r="S6" s="449"/>
      <c r="T6" s="449"/>
      <c r="U6" s="449"/>
      <c r="V6" s="449"/>
      <c r="W6" s="449"/>
      <c r="X6" s="449"/>
      <c r="Y6" s="449"/>
      <c r="Z6" s="449"/>
      <c r="AA6" s="449"/>
      <c r="AB6" s="449"/>
      <c r="AC6" s="449"/>
    </row>
    <row r="7" spans="1:29" s="419" customFormat="1" ht="15" customHeight="1" x14ac:dyDescent="0.3">
      <c r="A7" s="2744" t="s">
        <v>2166</v>
      </c>
      <c r="B7" s="2744"/>
      <c r="C7" s="2744"/>
      <c r="D7" s="2744"/>
      <c r="E7" s="2744"/>
      <c r="F7" s="2744"/>
      <c r="G7" s="2744"/>
      <c r="H7" s="2744"/>
      <c r="I7" s="2744"/>
      <c r="J7" s="2744"/>
      <c r="K7" s="2744"/>
      <c r="L7" s="2744"/>
      <c r="M7" s="2744"/>
      <c r="N7" s="2744"/>
      <c r="O7" s="2744"/>
      <c r="P7" s="2744"/>
      <c r="Q7" s="2744"/>
      <c r="R7" s="2744"/>
      <c r="S7" s="2744"/>
      <c r="T7" s="2744"/>
      <c r="U7" s="2744"/>
      <c r="V7" s="2744"/>
      <c r="W7" s="2744"/>
      <c r="X7" s="2744"/>
      <c r="Y7" s="2744"/>
      <c r="Z7" s="2744"/>
      <c r="AA7" s="2744"/>
      <c r="AB7" s="2744"/>
      <c r="AC7" s="2744"/>
    </row>
    <row r="8" spans="1:29" s="419" customFormat="1" ht="12.75" customHeight="1" x14ac:dyDescent="0.3">
      <c r="A8" s="2744"/>
      <c r="B8" s="2744"/>
      <c r="C8" s="2744"/>
      <c r="D8" s="2744"/>
      <c r="E8" s="2744"/>
      <c r="F8" s="2744"/>
      <c r="G8" s="2744"/>
      <c r="H8" s="2744"/>
      <c r="I8" s="2744"/>
      <c r="J8" s="2744"/>
      <c r="K8" s="2744"/>
      <c r="L8" s="2744"/>
      <c r="M8" s="2744"/>
      <c r="N8" s="2744"/>
      <c r="O8" s="2744"/>
      <c r="P8" s="2744"/>
      <c r="Q8" s="2744"/>
      <c r="R8" s="2744"/>
      <c r="S8" s="2744"/>
      <c r="T8" s="2744"/>
      <c r="U8" s="2744"/>
      <c r="V8" s="2744"/>
      <c r="W8" s="2744"/>
      <c r="X8" s="2744"/>
      <c r="Y8" s="2744"/>
      <c r="Z8" s="2744"/>
      <c r="AA8" s="2744"/>
      <c r="AB8" s="2744"/>
      <c r="AC8" s="2744"/>
    </row>
    <row r="9" spans="1:29" s="419" customFormat="1" ht="5.0999999999999996" customHeight="1" x14ac:dyDescent="0.3">
      <c r="A9" s="449"/>
      <c r="B9" s="449"/>
      <c r="C9" s="449"/>
      <c r="D9" s="449"/>
      <c r="E9" s="449"/>
      <c r="F9" s="449"/>
      <c r="G9" s="449"/>
      <c r="H9" s="449"/>
      <c r="I9" s="449"/>
      <c r="J9" s="449"/>
      <c r="K9" s="449"/>
      <c r="L9" s="449"/>
      <c r="M9" s="449"/>
      <c r="N9" s="449"/>
      <c r="O9" s="449"/>
      <c r="P9" s="449"/>
      <c r="Q9" s="449"/>
      <c r="R9" s="449"/>
      <c r="S9" s="449"/>
      <c r="T9" s="449"/>
      <c r="U9" s="449"/>
      <c r="V9" s="449"/>
      <c r="W9" s="449"/>
      <c r="X9" s="449"/>
      <c r="Y9" s="449"/>
      <c r="Z9" s="449"/>
      <c r="AA9" s="449"/>
      <c r="AB9" s="449"/>
      <c r="AC9" s="449"/>
    </row>
    <row r="10" spans="1:29" s="419" customFormat="1" ht="13.8" x14ac:dyDescent="0.3">
      <c r="A10" s="449"/>
      <c r="B10" s="419" t="s">
        <v>40</v>
      </c>
      <c r="C10" s="449"/>
      <c r="D10" s="449"/>
      <c r="E10" s="449"/>
      <c r="F10" s="449"/>
      <c r="G10" s="449"/>
      <c r="H10" s="449"/>
      <c r="I10" s="449"/>
      <c r="J10" s="449"/>
      <c r="K10" s="449"/>
      <c r="L10" s="449"/>
      <c r="M10" s="449"/>
      <c r="N10" s="449"/>
      <c r="O10" s="449"/>
      <c r="P10" s="449"/>
      <c r="Q10" s="449"/>
      <c r="R10" s="449"/>
      <c r="S10" s="449"/>
      <c r="T10" s="449"/>
      <c r="U10" s="449"/>
      <c r="V10" s="449"/>
      <c r="W10" s="449"/>
      <c r="X10" s="449"/>
      <c r="Y10" s="449"/>
      <c r="Z10" s="449"/>
      <c r="AA10" s="449"/>
      <c r="AB10" s="449"/>
      <c r="AC10" s="449"/>
    </row>
    <row r="11" spans="1:29" s="419" customFormat="1" ht="5.0999999999999996" customHeight="1" thickBot="1" x14ac:dyDescent="0.35">
      <c r="A11" s="449"/>
      <c r="B11" s="449"/>
      <c r="C11" s="449"/>
      <c r="D11" s="449"/>
      <c r="E11" s="449"/>
      <c r="F11" s="449"/>
      <c r="G11" s="449"/>
      <c r="H11" s="449"/>
      <c r="I11" s="449"/>
      <c r="J11" s="449"/>
      <c r="K11" s="449"/>
      <c r="L11" s="449"/>
      <c r="M11" s="449"/>
      <c r="N11" s="449"/>
      <c r="O11" s="449"/>
      <c r="P11" s="449"/>
      <c r="Q11" s="449"/>
      <c r="R11" s="449"/>
      <c r="S11" s="449"/>
      <c r="T11" s="449"/>
      <c r="U11" s="449"/>
      <c r="V11" s="449"/>
      <c r="W11" s="449"/>
      <c r="X11" s="449"/>
      <c r="Y11" s="449"/>
      <c r="Z11" s="449"/>
      <c r="AA11" s="449"/>
      <c r="AB11" s="449"/>
      <c r="AC11" s="449"/>
    </row>
    <row r="12" spans="1:29" s="419" customFormat="1" ht="15.75" customHeight="1" thickBot="1" x14ac:dyDescent="0.35">
      <c r="A12" s="449"/>
      <c r="B12" s="449"/>
      <c r="C12" s="275"/>
      <c r="D12" s="3572" t="s">
        <v>41</v>
      </c>
      <c r="E12" s="3572"/>
      <c r="F12" s="3572"/>
      <c r="G12" s="3572"/>
      <c r="H12" s="3572"/>
      <c r="I12" s="3572"/>
      <c r="J12" s="3572"/>
      <c r="K12" s="3572"/>
      <c r="L12" s="3572"/>
      <c r="M12" s="3572"/>
      <c r="N12" s="3572"/>
      <c r="O12" s="3572"/>
      <c r="P12" s="3572"/>
      <c r="Q12" s="3572"/>
      <c r="R12" s="3572"/>
      <c r="S12" s="3572"/>
      <c r="T12" s="3572"/>
      <c r="U12" s="3572"/>
      <c r="V12" s="3572"/>
      <c r="W12" s="3572"/>
      <c r="X12" s="3572"/>
      <c r="Y12" s="3572"/>
      <c r="Z12" s="3572"/>
      <c r="AA12" s="3572"/>
      <c r="AB12" s="3572"/>
      <c r="AC12" s="3572"/>
    </row>
    <row r="13" spans="1:29" s="419" customFormat="1" ht="13.8" x14ac:dyDescent="0.3">
      <c r="A13" s="449"/>
      <c r="B13" s="449"/>
      <c r="C13" s="449"/>
      <c r="D13" s="3572"/>
      <c r="E13" s="3572"/>
      <c r="F13" s="3572"/>
      <c r="G13" s="3572"/>
      <c r="H13" s="3572"/>
      <c r="I13" s="3572"/>
      <c r="J13" s="3572"/>
      <c r="K13" s="3572"/>
      <c r="L13" s="3572"/>
      <c r="M13" s="3572"/>
      <c r="N13" s="3572"/>
      <c r="O13" s="3572"/>
      <c r="P13" s="3572"/>
      <c r="Q13" s="3572"/>
      <c r="R13" s="3572"/>
      <c r="S13" s="3572"/>
      <c r="T13" s="3572"/>
      <c r="U13" s="3572"/>
      <c r="V13" s="3572"/>
      <c r="W13" s="3572"/>
      <c r="X13" s="3572"/>
      <c r="Y13" s="3572"/>
      <c r="Z13" s="3572"/>
      <c r="AA13" s="3572"/>
      <c r="AB13" s="3572"/>
      <c r="AC13" s="3572"/>
    </row>
    <row r="14" spans="1:29" s="419" customFormat="1" ht="5.0999999999999996" customHeight="1" thickBot="1" x14ac:dyDescent="0.35">
      <c r="A14" s="449"/>
      <c r="B14" s="449"/>
      <c r="C14" s="449"/>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row>
    <row r="15" spans="1:29" s="419" customFormat="1" ht="15.75" customHeight="1" thickBot="1" x14ac:dyDescent="0.35">
      <c r="A15" s="449"/>
      <c r="B15" s="449"/>
      <c r="C15" s="275"/>
      <c r="D15" s="3572" t="s">
        <v>46</v>
      </c>
      <c r="E15" s="3572"/>
      <c r="F15" s="3572"/>
      <c r="G15" s="3572"/>
      <c r="H15" s="3572"/>
      <c r="I15" s="3572"/>
      <c r="J15" s="3572"/>
      <c r="K15" s="3572"/>
      <c r="L15" s="3572"/>
      <c r="M15" s="3572"/>
      <c r="N15" s="3572"/>
      <c r="O15" s="3572"/>
      <c r="P15" s="3572"/>
      <c r="Q15" s="3572"/>
      <c r="R15" s="3572"/>
      <c r="S15" s="3572"/>
      <c r="T15" s="3572"/>
      <c r="U15" s="3572"/>
      <c r="V15" s="3572"/>
      <c r="W15" s="3572"/>
      <c r="X15" s="3572"/>
      <c r="Y15" s="3572"/>
      <c r="Z15" s="3572"/>
      <c r="AA15" s="3572"/>
      <c r="AB15" s="3572"/>
      <c r="AC15" s="3572"/>
    </row>
    <row r="16" spans="1:29" s="419" customFormat="1" ht="13.8" x14ac:dyDescent="0.3">
      <c r="A16" s="449"/>
      <c r="B16" s="449"/>
      <c r="C16" s="449"/>
      <c r="D16" s="3572"/>
      <c r="E16" s="3572"/>
      <c r="F16" s="3572"/>
      <c r="G16" s="3572"/>
      <c r="H16" s="3572"/>
      <c r="I16" s="3572"/>
      <c r="J16" s="3572"/>
      <c r="K16" s="3572"/>
      <c r="L16" s="3572"/>
      <c r="M16" s="3572"/>
      <c r="N16" s="3572"/>
      <c r="O16" s="3572"/>
      <c r="P16" s="3572"/>
      <c r="Q16" s="3572"/>
      <c r="R16" s="3572"/>
      <c r="S16" s="3572"/>
      <c r="T16" s="3572"/>
      <c r="U16" s="3572"/>
      <c r="V16" s="3572"/>
      <c r="W16" s="3572"/>
      <c r="X16" s="3572"/>
      <c r="Y16" s="3572"/>
      <c r="Z16" s="3572"/>
      <c r="AA16" s="3572"/>
      <c r="AB16" s="3572"/>
      <c r="AC16" s="3572"/>
    </row>
    <row r="17" spans="1:29" s="419" customFormat="1" ht="5.0999999999999996" customHeight="1" thickBot="1" x14ac:dyDescent="0.35">
      <c r="A17" s="449"/>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row>
    <row r="18" spans="1:29" s="419" customFormat="1" ht="15.75" customHeight="1" thickBot="1" x14ac:dyDescent="0.35">
      <c r="A18" s="449"/>
      <c r="B18" s="449"/>
      <c r="C18" s="275"/>
      <c r="D18" s="3572" t="s">
        <v>47</v>
      </c>
      <c r="E18" s="3572"/>
      <c r="F18" s="3572"/>
      <c r="G18" s="3572"/>
      <c r="H18" s="3572"/>
      <c r="I18" s="3572"/>
      <c r="J18" s="3572"/>
      <c r="K18" s="3572"/>
      <c r="L18" s="3572"/>
      <c r="M18" s="3572"/>
      <c r="N18" s="3572"/>
      <c r="O18" s="3572"/>
      <c r="P18" s="3572"/>
      <c r="Q18" s="3572"/>
      <c r="R18" s="3572"/>
      <c r="S18" s="3572"/>
      <c r="T18" s="3572"/>
      <c r="U18" s="3572"/>
      <c r="V18" s="3572"/>
      <c r="W18" s="3572"/>
      <c r="X18" s="3572"/>
      <c r="Y18" s="3572"/>
      <c r="Z18" s="3572"/>
      <c r="AA18" s="3572"/>
      <c r="AB18" s="3572"/>
      <c r="AC18" s="3572"/>
    </row>
    <row r="19" spans="1:29" s="419" customFormat="1" ht="13.8" x14ac:dyDescent="0.3">
      <c r="A19" s="449"/>
      <c r="B19" s="449"/>
      <c r="C19" s="449"/>
      <c r="D19" s="3572"/>
      <c r="E19" s="3572"/>
      <c r="F19" s="3572"/>
      <c r="G19" s="3572"/>
      <c r="H19" s="3572"/>
      <c r="I19" s="3572"/>
      <c r="J19" s="3572"/>
      <c r="K19" s="3572"/>
      <c r="L19" s="3572"/>
      <c r="M19" s="3572"/>
      <c r="N19" s="3572"/>
      <c r="O19" s="3572"/>
      <c r="P19" s="3572"/>
      <c r="Q19" s="3572"/>
      <c r="R19" s="3572"/>
      <c r="S19" s="3572"/>
      <c r="T19" s="3572"/>
      <c r="U19" s="3572"/>
      <c r="V19" s="3572"/>
      <c r="W19" s="3572"/>
      <c r="X19" s="3572"/>
      <c r="Y19" s="3572"/>
      <c r="Z19" s="3572"/>
      <c r="AA19" s="3572"/>
      <c r="AB19" s="3572"/>
      <c r="AC19" s="3572"/>
    </row>
    <row r="20" spans="1:29" s="419" customFormat="1" ht="5.0999999999999996" customHeight="1" x14ac:dyDescent="0.3">
      <c r="A20" s="449"/>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row>
    <row r="21" spans="1:29" s="419" customFormat="1" ht="13.8" x14ac:dyDescent="0.3">
      <c r="A21" s="449"/>
      <c r="B21" s="419" t="s">
        <v>635</v>
      </c>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row>
    <row r="22" spans="1:29" s="419" customFormat="1" ht="5.0999999999999996" customHeight="1" x14ac:dyDescent="0.3">
      <c r="A22" s="449"/>
      <c r="B22" s="449"/>
      <c r="C22" s="449"/>
      <c r="D22" s="449"/>
      <c r="E22" s="449"/>
      <c r="F22" s="449"/>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row>
    <row r="23" spans="1:29" s="419" customFormat="1" ht="15" customHeight="1" x14ac:dyDescent="0.3">
      <c r="A23" s="449"/>
      <c r="B23" s="449"/>
      <c r="C23" s="419" t="s">
        <v>476</v>
      </c>
      <c r="D23" s="2755" t="s">
        <v>42</v>
      </c>
      <c r="E23" s="2755"/>
      <c r="F23" s="2755"/>
      <c r="G23" s="2755"/>
      <c r="H23" s="2755"/>
      <c r="I23" s="2755"/>
      <c r="J23" s="2755"/>
      <c r="K23" s="2755"/>
      <c r="L23" s="2755"/>
      <c r="M23" s="2755"/>
      <c r="N23" s="2755"/>
      <c r="O23" s="2755"/>
      <c r="P23" s="2755"/>
      <c r="Q23" s="2755"/>
      <c r="R23" s="2755"/>
      <c r="S23" s="2755"/>
      <c r="T23" s="2755"/>
      <c r="U23" s="2755"/>
      <c r="V23" s="2755"/>
      <c r="W23" s="2755"/>
      <c r="X23" s="2755"/>
      <c r="Y23" s="2755"/>
      <c r="Z23" s="2755"/>
      <c r="AA23" s="2755"/>
      <c r="AB23" s="2755"/>
      <c r="AC23" s="2755"/>
    </row>
    <row r="24" spans="1:29" s="419" customFormat="1" ht="15" customHeight="1" x14ac:dyDescent="0.3">
      <c r="A24" s="449"/>
      <c r="B24" s="449"/>
      <c r="D24" s="2755"/>
      <c r="E24" s="2755"/>
      <c r="F24" s="2755"/>
      <c r="G24" s="2755"/>
      <c r="H24" s="2755"/>
      <c r="I24" s="2755"/>
      <c r="J24" s="2755"/>
      <c r="K24" s="2755"/>
      <c r="L24" s="2755"/>
      <c r="M24" s="2755"/>
      <c r="N24" s="2755"/>
      <c r="O24" s="2755"/>
      <c r="P24" s="2755"/>
      <c r="Q24" s="2755"/>
      <c r="R24" s="2755"/>
      <c r="S24" s="2755"/>
      <c r="T24" s="2755"/>
      <c r="U24" s="2755"/>
      <c r="V24" s="2755"/>
      <c r="W24" s="2755"/>
      <c r="X24" s="2755"/>
      <c r="Y24" s="2755"/>
      <c r="Z24" s="2755"/>
      <c r="AA24" s="2755"/>
      <c r="AB24" s="2755"/>
      <c r="AC24" s="2755"/>
    </row>
    <row r="25" spans="1:29" s="419" customFormat="1" ht="13.8" x14ac:dyDescent="0.3">
      <c r="A25" s="449"/>
      <c r="B25" s="449"/>
      <c r="C25" s="419" t="s">
        <v>477</v>
      </c>
      <c r="D25" s="3572" t="s">
        <v>43</v>
      </c>
      <c r="E25" s="3572"/>
      <c r="F25" s="3572"/>
      <c r="G25" s="3572"/>
      <c r="H25" s="3572"/>
      <c r="I25" s="3572"/>
      <c r="J25" s="3572"/>
      <c r="K25" s="3572"/>
      <c r="L25" s="3572"/>
      <c r="M25" s="3572"/>
      <c r="N25" s="3572"/>
      <c r="O25" s="3572"/>
      <c r="P25" s="3572"/>
      <c r="Q25" s="3572"/>
      <c r="R25" s="3572"/>
      <c r="S25" s="3572"/>
      <c r="T25" s="3572"/>
      <c r="U25" s="3572"/>
      <c r="V25" s="3572"/>
      <c r="W25" s="3572"/>
      <c r="X25" s="3572"/>
      <c r="Y25" s="3572"/>
      <c r="Z25" s="3572"/>
      <c r="AA25" s="3572"/>
      <c r="AB25" s="3572"/>
      <c r="AC25" s="3572"/>
    </row>
    <row r="26" spans="1:29" s="419" customFormat="1" ht="13.8" x14ac:dyDescent="0.3">
      <c r="A26" s="449"/>
      <c r="B26" s="449"/>
      <c r="D26" s="3572"/>
      <c r="E26" s="3572"/>
      <c r="F26" s="3572"/>
      <c r="G26" s="3572"/>
      <c r="H26" s="3572"/>
      <c r="I26" s="3572"/>
      <c r="J26" s="3572"/>
      <c r="K26" s="3572"/>
      <c r="L26" s="3572"/>
      <c r="M26" s="3572"/>
      <c r="N26" s="3572"/>
      <c r="O26" s="3572"/>
      <c r="P26" s="3572"/>
      <c r="Q26" s="3572"/>
      <c r="R26" s="3572"/>
      <c r="S26" s="3572"/>
      <c r="T26" s="3572"/>
      <c r="U26" s="3572"/>
      <c r="V26" s="3572"/>
      <c r="W26" s="3572"/>
      <c r="X26" s="3572"/>
      <c r="Y26" s="3572"/>
      <c r="Z26" s="3572"/>
      <c r="AA26" s="3572"/>
      <c r="AB26" s="3572"/>
      <c r="AC26" s="3572"/>
    </row>
    <row r="27" spans="1:29" s="419" customFormat="1" ht="15.75" customHeight="1" x14ac:dyDescent="0.3">
      <c r="A27" s="449"/>
      <c r="B27" s="449"/>
      <c r="D27" s="3572"/>
      <c r="E27" s="3572"/>
      <c r="F27" s="3572"/>
      <c r="G27" s="3572"/>
      <c r="H27" s="3572"/>
      <c r="I27" s="3572"/>
      <c r="J27" s="3572"/>
      <c r="K27" s="3572"/>
      <c r="L27" s="3572"/>
      <c r="M27" s="3572"/>
      <c r="N27" s="3572"/>
      <c r="O27" s="3572"/>
      <c r="P27" s="3572"/>
      <c r="Q27" s="3572"/>
      <c r="R27" s="3572"/>
      <c r="S27" s="3572"/>
      <c r="T27" s="3572"/>
      <c r="U27" s="3572"/>
      <c r="V27" s="3572"/>
      <c r="W27" s="3572"/>
      <c r="X27" s="3572"/>
      <c r="Y27" s="3572"/>
      <c r="Z27" s="3572"/>
      <c r="AA27" s="3572"/>
      <c r="AB27" s="3572"/>
      <c r="AC27" s="3572"/>
    </row>
    <row r="28" spans="1:29" s="419" customFormat="1" ht="5.0999999999999996" customHeight="1" x14ac:dyDescent="0.3">
      <c r="A28" s="449"/>
      <c r="B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row>
    <row r="29" spans="1:29" s="419" customFormat="1" ht="13.8" x14ac:dyDescent="0.3">
      <c r="A29" s="449"/>
      <c r="B29" s="449"/>
      <c r="C29" s="419" t="s">
        <v>636</v>
      </c>
      <c r="D29" s="4232" t="s">
        <v>45</v>
      </c>
      <c r="E29" s="4232"/>
      <c r="F29" s="4232"/>
      <c r="G29" s="4232"/>
      <c r="H29" s="4232"/>
      <c r="I29" s="4232"/>
      <c r="J29" s="4232"/>
      <c r="K29" s="4232"/>
      <c r="L29" s="4232"/>
      <c r="M29" s="4232"/>
      <c r="N29" s="4232"/>
      <c r="O29" s="4232"/>
      <c r="P29" s="4232"/>
      <c r="Q29" s="4232"/>
      <c r="R29" s="4232"/>
      <c r="S29" s="4232"/>
      <c r="T29" s="4232"/>
      <c r="U29" s="4232"/>
      <c r="V29" s="4232"/>
      <c r="W29" s="4232"/>
      <c r="X29" s="4232"/>
      <c r="Y29" s="4232"/>
      <c r="Z29" s="4232"/>
      <c r="AA29" s="4232"/>
      <c r="AB29" s="4232"/>
      <c r="AC29" s="4232"/>
    </row>
    <row r="30" spans="1:29" s="419" customFormat="1" ht="13.8" x14ac:dyDescent="0.3">
      <c r="A30" s="449"/>
      <c r="B30" s="449"/>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row>
    <row r="31" spans="1:29" s="419" customFormat="1" ht="13.8" x14ac:dyDescent="0.3">
      <c r="A31" s="457" t="s">
        <v>637</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row>
    <row r="32" spans="1:29" s="419" customFormat="1" ht="12.75" customHeight="1" x14ac:dyDescent="0.3">
      <c r="A32" s="449"/>
      <c r="K32" s="449"/>
      <c r="L32" s="449"/>
      <c r="M32" s="449"/>
      <c r="N32" s="449"/>
      <c r="O32" s="449"/>
      <c r="P32" s="449"/>
      <c r="Q32" s="449"/>
      <c r="R32" s="449"/>
      <c r="S32" s="449"/>
      <c r="T32" s="449"/>
      <c r="U32" s="449"/>
      <c r="V32" s="449"/>
      <c r="W32" s="449"/>
      <c r="X32" s="449"/>
      <c r="Y32" s="449"/>
      <c r="Z32" s="449"/>
      <c r="AA32" s="449"/>
      <c r="AB32" s="449"/>
      <c r="AC32" s="449"/>
    </row>
    <row r="33" spans="1:42" s="419" customFormat="1" ht="13.8" x14ac:dyDescent="0.3">
      <c r="A33" s="449"/>
      <c r="B33" s="4230" t="s">
        <v>2175</v>
      </c>
      <c r="C33" s="4230"/>
      <c r="D33" s="4230"/>
      <c r="E33" s="4230"/>
      <c r="F33" s="4230"/>
      <c r="G33" s="4230"/>
      <c r="H33" s="4230"/>
      <c r="I33" s="4230"/>
      <c r="J33" s="4230"/>
      <c r="K33" s="4230"/>
      <c r="L33" s="449"/>
      <c r="M33" s="449"/>
      <c r="N33" s="449"/>
      <c r="O33" s="449"/>
      <c r="P33" s="449"/>
      <c r="Q33" s="449"/>
      <c r="R33" s="449"/>
      <c r="S33" s="449"/>
      <c r="T33" s="449"/>
      <c r="U33" s="449"/>
      <c r="V33" s="449"/>
      <c r="W33" s="449"/>
      <c r="X33" s="449"/>
      <c r="Y33" s="449"/>
      <c r="Z33" s="449"/>
      <c r="AA33" s="449"/>
      <c r="AB33" s="449"/>
      <c r="AC33" s="449"/>
    </row>
    <row r="34" spans="1:42" s="419" customFormat="1" ht="12.75" customHeight="1" x14ac:dyDescent="0.3">
      <c r="A34" s="449"/>
      <c r="B34" s="4230"/>
      <c r="C34" s="4230"/>
      <c r="D34" s="4230"/>
      <c r="E34" s="4230"/>
      <c r="F34" s="4230"/>
      <c r="G34" s="4230"/>
      <c r="H34" s="4230"/>
      <c r="I34" s="4230"/>
      <c r="J34" s="4230"/>
      <c r="K34" s="4230"/>
      <c r="L34" s="449"/>
      <c r="M34" s="449"/>
      <c r="N34" s="449"/>
      <c r="O34" s="449"/>
      <c r="P34" s="449"/>
      <c r="Q34" s="449"/>
      <c r="R34" s="449"/>
      <c r="S34" s="449"/>
      <c r="T34" s="449"/>
      <c r="U34" s="449"/>
      <c r="V34" s="449"/>
      <c r="W34" s="449"/>
      <c r="X34" s="449"/>
      <c r="Y34" s="449"/>
      <c r="Z34" s="449"/>
      <c r="AA34" s="449"/>
    </row>
    <row r="35" spans="1:42" s="419" customFormat="1" ht="13.8" x14ac:dyDescent="0.3">
      <c r="A35" s="449"/>
      <c r="B35" s="4230"/>
      <c r="C35" s="4230"/>
      <c r="D35" s="4230"/>
      <c r="E35" s="4230"/>
      <c r="F35" s="4230"/>
      <c r="G35" s="4230"/>
      <c r="H35" s="4230"/>
      <c r="I35" s="4230"/>
      <c r="J35" s="4230"/>
      <c r="K35" s="4230"/>
      <c r="L35" s="449"/>
      <c r="M35" s="449"/>
      <c r="N35" s="449"/>
      <c r="O35" s="449"/>
      <c r="P35" s="449"/>
      <c r="Q35" s="449"/>
      <c r="R35" s="449"/>
      <c r="S35" s="449"/>
      <c r="T35" s="449"/>
      <c r="U35" s="449"/>
      <c r="V35" s="449"/>
      <c r="W35" s="449"/>
      <c r="X35" s="449"/>
      <c r="Y35" s="449"/>
      <c r="Z35" s="449"/>
      <c r="AA35" s="449"/>
      <c r="AB35" s="449"/>
    </row>
    <row r="36" spans="1:42" s="419" customFormat="1" ht="13.8" x14ac:dyDescent="0.3">
      <c r="A36" s="449"/>
      <c r="B36" s="4230"/>
      <c r="C36" s="4230"/>
      <c r="D36" s="4230"/>
      <c r="E36" s="4230"/>
      <c r="F36" s="4230"/>
      <c r="G36" s="4230"/>
      <c r="H36" s="4230"/>
      <c r="I36" s="4230"/>
      <c r="J36" s="4230"/>
      <c r="K36" s="4230"/>
      <c r="L36" s="449"/>
      <c r="M36" s="449"/>
      <c r="N36" s="449"/>
      <c r="O36" s="449"/>
      <c r="P36" s="449"/>
      <c r="Q36" s="449"/>
      <c r="R36" s="449"/>
      <c r="S36" s="449"/>
      <c r="T36" s="449"/>
      <c r="U36" s="449"/>
      <c r="V36" s="449"/>
      <c r="W36" s="449"/>
      <c r="X36" s="449"/>
      <c r="Y36" s="449"/>
      <c r="Z36" s="449"/>
      <c r="AA36" s="449"/>
      <c r="AB36" s="449"/>
    </row>
    <row r="37" spans="1:42" s="419" customFormat="1" ht="13.8" x14ac:dyDescent="0.3">
      <c r="A37" s="449"/>
      <c r="B37" s="4230"/>
      <c r="C37" s="4230"/>
      <c r="D37" s="4230"/>
      <c r="E37" s="4230"/>
      <c r="F37" s="4230"/>
      <c r="G37" s="4230"/>
      <c r="H37" s="4230"/>
      <c r="I37" s="4230"/>
      <c r="J37" s="4230"/>
      <c r="K37" s="4230"/>
      <c r="L37" s="449"/>
      <c r="M37" s="449"/>
      <c r="N37" s="449"/>
      <c r="O37" s="449"/>
      <c r="P37" s="449"/>
      <c r="Q37" s="449"/>
      <c r="R37" s="449"/>
      <c r="S37" s="449"/>
      <c r="T37" s="449"/>
      <c r="U37" s="449"/>
      <c r="V37" s="449"/>
      <c r="W37" s="449"/>
      <c r="X37" s="449"/>
      <c r="Y37" s="449"/>
      <c r="Z37" s="449"/>
      <c r="AA37" s="449"/>
      <c r="AB37" s="449"/>
    </row>
    <row r="38" spans="1:42" s="419" customFormat="1" ht="13.8" x14ac:dyDescent="0.3">
      <c r="A38" s="449"/>
      <c r="B38" s="4230"/>
      <c r="C38" s="4230"/>
      <c r="D38" s="4230"/>
      <c r="E38" s="4230"/>
      <c r="F38" s="4230"/>
      <c r="G38" s="4230"/>
      <c r="H38" s="4230"/>
      <c r="I38" s="4230"/>
      <c r="J38" s="4230"/>
      <c r="K38" s="4230"/>
      <c r="L38" s="449"/>
      <c r="M38" s="449"/>
      <c r="N38" s="449"/>
      <c r="O38" s="449"/>
      <c r="P38" s="449"/>
      <c r="Q38" s="449"/>
      <c r="R38" s="449"/>
      <c r="S38" s="449"/>
      <c r="T38" s="449"/>
      <c r="U38" s="449"/>
      <c r="V38" s="449"/>
      <c r="W38" s="449"/>
      <c r="X38" s="449"/>
      <c r="Y38" s="449"/>
      <c r="Z38" s="449"/>
      <c r="AA38" s="449"/>
      <c r="AB38" s="449"/>
    </row>
    <row r="39" spans="1:42" s="419" customFormat="1" ht="13.8" x14ac:dyDescent="0.3">
      <c r="A39" s="449"/>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row>
    <row r="40" spans="1:42" s="419" customFormat="1" ht="15" customHeight="1" x14ac:dyDescent="0.3">
      <c r="A40" s="449"/>
      <c r="B40" s="449"/>
      <c r="C40" s="449"/>
      <c r="D40" s="449"/>
      <c r="E40" s="449"/>
      <c r="F40" s="449"/>
      <c r="G40" s="449"/>
      <c r="H40" s="449"/>
      <c r="I40" s="449"/>
      <c r="J40" s="449"/>
      <c r="K40" s="449"/>
      <c r="L40" s="449"/>
      <c r="M40" s="449"/>
      <c r="N40" s="449"/>
      <c r="O40" s="449"/>
      <c r="P40" s="449"/>
      <c r="Q40" s="449"/>
      <c r="R40" s="449"/>
      <c r="S40" s="449"/>
      <c r="T40" s="449"/>
      <c r="U40" s="449"/>
      <c r="V40" s="449"/>
      <c r="W40" s="449"/>
      <c r="X40" s="449"/>
      <c r="Y40" s="449"/>
      <c r="Z40" s="449"/>
      <c r="AA40" s="449"/>
      <c r="AB40" s="449"/>
    </row>
    <row r="41" spans="1:42" s="419" customFormat="1" ht="12.75" customHeight="1" x14ac:dyDescent="0.3">
      <c r="A41" s="449"/>
      <c r="B41" s="449"/>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223" t="s">
        <v>2514</v>
      </c>
    </row>
    <row r="42" spans="1:42" s="419" customFormat="1" ht="13.8" x14ac:dyDescent="0.3">
      <c r="A42" s="449"/>
      <c r="B42" s="449"/>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223"/>
    </row>
    <row r="43" spans="1:42" s="419" customFormat="1" ht="13.8" x14ac:dyDescent="0.3">
      <c r="A43" s="449"/>
      <c r="B43" s="449"/>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223"/>
    </row>
    <row r="44" spans="1:42" s="419" customFormat="1" ht="13.8" x14ac:dyDescent="0.3">
      <c r="A44" s="449"/>
      <c r="B44" s="449"/>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223"/>
    </row>
    <row r="45" spans="1:42" s="419" customFormat="1" ht="13.8" x14ac:dyDescent="0.3">
      <c r="A45" s="449"/>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223"/>
    </row>
    <row r="46" spans="1:42" s="419" customFormat="1" ht="23.25" customHeight="1" x14ac:dyDescent="0.3">
      <c r="A46" s="449"/>
      <c r="B46" s="449"/>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223"/>
    </row>
    <row r="47" spans="1:42" s="419" customFormat="1" ht="13.8" x14ac:dyDescent="0.3">
      <c r="A47" s="449"/>
      <c r="B47" s="449"/>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1802"/>
    </row>
    <row r="48" spans="1:42" s="419" customFormat="1" ht="15" customHeight="1" x14ac:dyDescent="0.3">
      <c r="A48" s="449"/>
      <c r="B48" s="449"/>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2639" t="s">
        <v>674</v>
      </c>
      <c r="AH48" s="484"/>
      <c r="AI48" s="484"/>
      <c r="AJ48" s="484"/>
      <c r="AK48" s="484"/>
      <c r="AL48" s="484"/>
      <c r="AM48" s="484"/>
      <c r="AN48" s="484"/>
      <c r="AO48" s="484"/>
      <c r="AP48" s="484"/>
    </row>
    <row r="49" spans="1:42" s="419" customFormat="1" ht="13.8" x14ac:dyDescent="0.3">
      <c r="A49" s="449"/>
      <c r="B49" s="449"/>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2639"/>
      <c r="AG49" s="484"/>
      <c r="AH49" s="484"/>
      <c r="AI49" s="484"/>
      <c r="AJ49" s="484"/>
      <c r="AK49" s="484"/>
      <c r="AL49" s="484"/>
      <c r="AM49" s="484"/>
      <c r="AN49" s="484"/>
      <c r="AO49" s="484"/>
      <c r="AP49" s="484"/>
    </row>
    <row r="50" spans="1:42" s="419" customFormat="1" ht="13.8" x14ac:dyDescent="0.3">
      <c r="M50" s="449"/>
      <c r="N50" s="449"/>
      <c r="O50" s="485"/>
      <c r="P50" s="485"/>
      <c r="Q50" s="485"/>
      <c r="R50" s="485"/>
      <c r="S50" s="485"/>
      <c r="T50" s="485"/>
      <c r="U50" s="485"/>
      <c r="V50" s="485"/>
      <c r="W50" s="485"/>
      <c r="X50" s="485"/>
      <c r="Y50" s="485"/>
      <c r="Z50" s="485"/>
      <c r="AA50" s="449"/>
      <c r="AB50" s="449"/>
      <c r="AC50" s="2639"/>
      <c r="AG50" s="484"/>
      <c r="AH50" s="484"/>
      <c r="AI50" s="484"/>
      <c r="AJ50" s="484"/>
      <c r="AK50" s="484"/>
      <c r="AL50" s="484"/>
      <c r="AM50" s="484"/>
      <c r="AN50" s="484"/>
      <c r="AO50" s="484"/>
      <c r="AP50" s="484"/>
    </row>
    <row r="51" spans="1:42" s="419" customFormat="1" ht="15" customHeight="1" x14ac:dyDescent="0.3">
      <c r="A51" s="2639" t="s">
        <v>44</v>
      </c>
      <c r="B51" s="2639"/>
      <c r="C51" s="2639"/>
      <c r="D51" s="2639"/>
      <c r="E51" s="2639"/>
      <c r="F51" s="2639"/>
      <c r="G51" s="2639"/>
      <c r="H51" s="2639"/>
      <c r="I51" s="2639"/>
      <c r="J51" s="2639"/>
      <c r="K51" s="484"/>
      <c r="M51" s="449"/>
      <c r="N51" s="449"/>
      <c r="O51" s="485"/>
      <c r="P51" s="485"/>
      <c r="Q51" s="485"/>
      <c r="R51" s="485"/>
      <c r="S51" s="485"/>
      <c r="T51" s="485"/>
      <c r="U51" s="485"/>
      <c r="V51" s="485"/>
      <c r="W51" s="485"/>
      <c r="X51" s="485"/>
      <c r="Y51" s="485"/>
      <c r="Z51" s="485"/>
      <c r="AA51" s="449"/>
      <c r="AB51" s="449"/>
      <c r="AC51" s="2639"/>
      <c r="AG51" s="484"/>
      <c r="AH51" s="484"/>
      <c r="AI51" s="484"/>
      <c r="AJ51" s="484"/>
      <c r="AK51" s="484"/>
      <c r="AL51" s="484"/>
      <c r="AM51" s="484"/>
      <c r="AN51" s="484"/>
      <c r="AO51" s="484"/>
      <c r="AP51" s="484"/>
    </row>
    <row r="52" spans="1:42" s="419" customFormat="1" ht="13.8" x14ac:dyDescent="0.3">
      <c r="A52" s="2639"/>
      <c r="B52" s="2639"/>
      <c r="C52" s="2639"/>
      <c r="D52" s="2639"/>
      <c r="E52" s="2639"/>
      <c r="F52" s="2639"/>
      <c r="G52" s="2639"/>
      <c r="H52" s="2639"/>
      <c r="I52" s="2639"/>
      <c r="J52" s="2639"/>
      <c r="K52" s="484"/>
      <c r="M52" s="449"/>
      <c r="N52" s="449"/>
      <c r="O52" s="485"/>
      <c r="P52" s="485"/>
      <c r="Q52" s="485"/>
      <c r="R52" s="485"/>
      <c r="S52" s="485"/>
      <c r="T52" s="485"/>
      <c r="U52" s="485"/>
      <c r="V52" s="485"/>
      <c r="W52" s="485"/>
      <c r="X52" s="485"/>
      <c r="Y52" s="485"/>
      <c r="Z52" s="485"/>
      <c r="AA52" s="449"/>
      <c r="AB52" s="449"/>
      <c r="AC52" s="2639"/>
      <c r="AG52" s="484"/>
      <c r="AH52" s="484"/>
      <c r="AI52" s="484"/>
      <c r="AJ52" s="484"/>
      <c r="AK52" s="484"/>
      <c r="AL52" s="484"/>
      <c r="AM52" s="484"/>
      <c r="AN52" s="484"/>
      <c r="AO52" s="484"/>
      <c r="AP52" s="484"/>
    </row>
    <row r="53" spans="1:42" s="419" customFormat="1" ht="13.8" x14ac:dyDescent="0.3">
      <c r="A53" s="2639"/>
      <c r="B53" s="2639"/>
      <c r="C53" s="2639"/>
      <c r="D53" s="2639"/>
      <c r="E53" s="2639"/>
      <c r="F53" s="2639"/>
      <c r="G53" s="2639"/>
      <c r="H53" s="2639"/>
      <c r="I53" s="2639"/>
      <c r="J53" s="2639"/>
      <c r="K53" s="484"/>
      <c r="M53" s="449"/>
      <c r="N53" s="449"/>
      <c r="O53" s="485"/>
      <c r="P53" s="485"/>
      <c r="Q53" s="485"/>
      <c r="R53" s="485"/>
      <c r="S53" s="485"/>
      <c r="T53" s="485"/>
      <c r="U53" s="485"/>
      <c r="V53" s="485"/>
      <c r="W53" s="485"/>
      <c r="X53" s="485"/>
      <c r="Y53" s="485"/>
      <c r="Z53" s="485"/>
      <c r="AA53" s="449"/>
      <c r="AB53" s="449"/>
      <c r="AC53" s="2639"/>
      <c r="AG53" s="484"/>
      <c r="AH53" s="484"/>
      <c r="AI53" s="484"/>
      <c r="AJ53" s="484"/>
      <c r="AK53" s="484"/>
      <c r="AL53" s="484"/>
      <c r="AM53" s="484"/>
      <c r="AN53" s="484"/>
      <c r="AO53" s="484"/>
      <c r="AP53" s="484"/>
    </row>
    <row r="54" spans="1:42" s="419" customFormat="1" ht="13.8" x14ac:dyDescent="0.3">
      <c r="A54" s="2639"/>
      <c r="B54" s="2639"/>
      <c r="C54" s="2639"/>
      <c r="D54" s="2639"/>
      <c r="E54" s="2639"/>
      <c r="F54" s="2639"/>
      <c r="G54" s="2639"/>
      <c r="H54" s="2639"/>
      <c r="I54" s="2639"/>
      <c r="J54" s="2639"/>
      <c r="K54" s="484"/>
      <c r="M54" s="449"/>
      <c r="N54" s="449"/>
      <c r="O54" s="485"/>
      <c r="P54" s="485"/>
      <c r="Q54" s="485"/>
      <c r="R54" s="485"/>
      <c r="S54" s="485"/>
      <c r="T54" s="485"/>
      <c r="U54" s="485"/>
      <c r="V54" s="485"/>
      <c r="W54" s="485"/>
      <c r="X54" s="485"/>
      <c r="Y54" s="485"/>
      <c r="Z54" s="485"/>
      <c r="AA54" s="449"/>
      <c r="AB54" s="449"/>
      <c r="AC54" s="2639"/>
      <c r="AG54" s="484"/>
      <c r="AH54" s="484"/>
      <c r="AI54" s="484"/>
      <c r="AJ54" s="484"/>
      <c r="AK54" s="484"/>
      <c r="AL54" s="484"/>
      <c r="AM54" s="484"/>
      <c r="AN54" s="484"/>
      <c r="AO54" s="484"/>
      <c r="AP54" s="484"/>
    </row>
    <row r="55" spans="1:42" s="419" customFormat="1" ht="13.8" x14ac:dyDescent="0.3">
      <c r="A55" s="2639"/>
      <c r="B55" s="2639"/>
      <c r="C55" s="2639"/>
      <c r="D55" s="2639"/>
      <c r="E55" s="2639"/>
      <c r="F55" s="2639"/>
      <c r="G55" s="2639"/>
      <c r="H55" s="2639"/>
      <c r="I55" s="2639"/>
      <c r="J55" s="2639"/>
      <c r="K55" s="484"/>
      <c r="M55" s="449"/>
      <c r="N55" s="449"/>
      <c r="O55" s="485"/>
      <c r="P55" s="485"/>
      <c r="Q55" s="485"/>
      <c r="R55" s="485"/>
      <c r="S55" s="485"/>
      <c r="T55" s="485"/>
      <c r="U55" s="485"/>
      <c r="V55" s="485"/>
      <c r="W55" s="485"/>
      <c r="X55" s="485"/>
      <c r="Y55" s="485"/>
      <c r="Z55" s="485"/>
      <c r="AA55" s="449"/>
      <c r="AB55" s="449"/>
      <c r="AC55" s="2639"/>
      <c r="AG55" s="484"/>
      <c r="AH55" s="484"/>
      <c r="AI55" s="484"/>
      <c r="AJ55" s="484"/>
      <c r="AK55" s="484"/>
      <c r="AL55" s="484"/>
      <c r="AM55" s="484"/>
      <c r="AN55" s="484"/>
      <c r="AO55" s="484"/>
      <c r="AP55" s="484"/>
    </row>
    <row r="56" spans="1:42" s="419" customFormat="1" ht="13.8" x14ac:dyDescent="0.3">
      <c r="A56" s="2639"/>
      <c r="B56" s="2639"/>
      <c r="C56" s="2639"/>
      <c r="D56" s="2639"/>
      <c r="E56" s="2639"/>
      <c r="F56" s="2639"/>
      <c r="G56" s="2639"/>
      <c r="H56" s="2639"/>
      <c r="I56" s="2639"/>
      <c r="J56" s="2639"/>
      <c r="K56" s="484"/>
      <c r="L56" s="449"/>
      <c r="M56" s="449"/>
      <c r="N56" s="449"/>
      <c r="O56" s="449"/>
      <c r="P56" s="449"/>
      <c r="Q56" s="449"/>
      <c r="R56" s="449"/>
      <c r="S56" s="449"/>
      <c r="T56" s="449"/>
      <c r="U56" s="449"/>
      <c r="V56" s="449"/>
      <c r="W56" s="449"/>
      <c r="X56" s="449"/>
      <c r="Y56" s="449"/>
      <c r="Z56" s="449"/>
      <c r="AA56" s="449"/>
      <c r="AB56" s="449"/>
      <c r="AC56" s="2639"/>
      <c r="AG56" s="484"/>
      <c r="AH56" s="484"/>
      <c r="AI56" s="484"/>
      <c r="AJ56" s="484"/>
      <c r="AK56" s="484"/>
      <c r="AL56" s="484"/>
      <c r="AM56" s="484"/>
      <c r="AN56" s="484"/>
      <c r="AO56" s="484"/>
      <c r="AP56" s="484"/>
    </row>
    <row r="57" spans="1:42" s="419" customFormat="1" ht="13.8" x14ac:dyDescent="0.3">
      <c r="L57" s="449"/>
      <c r="M57" s="449"/>
      <c r="N57" s="449"/>
      <c r="O57" s="449"/>
      <c r="P57" s="449"/>
      <c r="Q57" s="449"/>
      <c r="R57" s="449"/>
      <c r="S57" s="449"/>
      <c r="T57" s="449"/>
      <c r="U57" s="449"/>
      <c r="V57" s="449"/>
      <c r="W57" s="449"/>
      <c r="X57" s="449"/>
      <c r="Y57" s="449"/>
      <c r="Z57" s="449"/>
      <c r="AA57" s="449"/>
      <c r="AB57" s="449"/>
      <c r="AC57" s="2639"/>
    </row>
    <row r="58" spans="1:42" s="419" customFormat="1" ht="13.8" x14ac:dyDescent="0.3">
      <c r="L58" s="449"/>
      <c r="M58" s="449"/>
      <c r="N58" s="449"/>
      <c r="O58" s="449"/>
      <c r="P58" s="449"/>
      <c r="Q58" s="449"/>
      <c r="R58" s="449"/>
      <c r="S58" s="449"/>
      <c r="T58" s="449"/>
      <c r="U58" s="449"/>
      <c r="V58" s="449"/>
      <c r="W58" s="449"/>
      <c r="X58" s="449"/>
      <c r="Y58" s="449"/>
      <c r="Z58" s="449"/>
      <c r="AA58" s="449"/>
      <c r="AB58" s="449"/>
      <c r="AC58" s="2639"/>
    </row>
    <row r="59" spans="1:42" s="1424" customFormat="1" ht="13.8" x14ac:dyDescent="0.3">
      <c r="L59" s="449"/>
      <c r="M59" s="449"/>
      <c r="N59" s="449"/>
      <c r="O59" s="449"/>
      <c r="P59" s="449"/>
      <c r="Q59" s="449"/>
      <c r="R59" s="449"/>
      <c r="S59" s="449"/>
      <c r="T59" s="449"/>
      <c r="U59" s="449"/>
      <c r="V59" s="449"/>
      <c r="W59" s="449"/>
      <c r="X59" s="449"/>
      <c r="Y59" s="449"/>
      <c r="Z59" s="449"/>
      <c r="AA59" s="449"/>
      <c r="AB59" s="449"/>
      <c r="AC59" s="449"/>
    </row>
    <row r="60" spans="1:42" s="419" customFormat="1" thickBot="1" x14ac:dyDescent="0.35">
      <c r="T60" s="449"/>
      <c r="U60" s="449"/>
      <c r="V60" s="449"/>
      <c r="W60" s="449"/>
      <c r="X60" s="449"/>
      <c r="Y60" s="449"/>
      <c r="Z60" s="449"/>
      <c r="AA60" s="449"/>
      <c r="AB60" s="449"/>
      <c r="AC60" s="449"/>
    </row>
    <row r="61" spans="1:42" s="419" customFormat="1" ht="15" customHeight="1" x14ac:dyDescent="0.3">
      <c r="A61" s="4224" t="s">
        <v>2167</v>
      </c>
      <c r="B61" s="4225"/>
      <c r="C61" s="4225"/>
      <c r="D61" s="4225"/>
      <c r="E61" s="4225"/>
      <c r="F61" s="4225"/>
      <c r="G61" s="4225"/>
      <c r="H61" s="4225"/>
      <c r="I61" s="4225"/>
      <c r="J61" s="4225"/>
      <c r="K61" s="4225"/>
      <c r="L61" s="4225"/>
      <c r="M61" s="4225"/>
      <c r="N61" s="4225"/>
      <c r="O61" s="4225"/>
      <c r="P61" s="4225"/>
      <c r="Q61" s="4225"/>
      <c r="R61" s="4225"/>
      <c r="S61" s="4225"/>
      <c r="T61" s="4225"/>
      <c r="U61" s="4225"/>
      <c r="V61" s="4225"/>
      <c r="W61" s="4225"/>
      <c r="X61" s="4225"/>
      <c r="Y61" s="4225"/>
      <c r="Z61" s="4225"/>
      <c r="AA61" s="4225"/>
      <c r="AB61" s="4225"/>
      <c r="AC61" s="4226"/>
    </row>
    <row r="62" spans="1:42" s="419" customFormat="1" thickBot="1" x14ac:dyDescent="0.35">
      <c r="A62" s="4227"/>
      <c r="B62" s="4228"/>
      <c r="C62" s="4228"/>
      <c r="D62" s="4228"/>
      <c r="E62" s="4228"/>
      <c r="F62" s="4228"/>
      <c r="G62" s="4228"/>
      <c r="H62" s="4228"/>
      <c r="I62" s="4228"/>
      <c r="J62" s="4228"/>
      <c r="K62" s="4228"/>
      <c r="L62" s="4228"/>
      <c r="M62" s="4228"/>
      <c r="N62" s="4228"/>
      <c r="O62" s="4228"/>
      <c r="P62" s="4228"/>
      <c r="Q62" s="4228"/>
      <c r="R62" s="4228"/>
      <c r="S62" s="4228"/>
      <c r="T62" s="4228"/>
      <c r="U62" s="4228"/>
      <c r="V62" s="4228"/>
      <c r="W62" s="4228"/>
      <c r="X62" s="4228"/>
      <c r="Y62" s="4228"/>
      <c r="Z62" s="4228"/>
      <c r="AA62" s="4228"/>
      <c r="AB62" s="4228"/>
      <c r="AC62" s="4229"/>
    </row>
    <row r="63" spans="1:42" s="419" customFormat="1" ht="13.8" x14ac:dyDescent="0.3">
      <c r="T63" s="449"/>
      <c r="U63" s="449"/>
      <c r="V63" s="449"/>
      <c r="W63" s="449"/>
      <c r="X63" s="449"/>
      <c r="Y63" s="449"/>
      <c r="Z63" s="449"/>
      <c r="AA63" s="449"/>
      <c r="AB63" s="449"/>
      <c r="AC63" s="449"/>
    </row>
    <row r="64" spans="1:42" s="419" customFormat="1" ht="13.8" x14ac:dyDescent="0.3">
      <c r="A64" s="449"/>
      <c r="B64" s="449"/>
      <c r="C64" s="449"/>
      <c r="D64" s="449"/>
      <c r="E64" s="449"/>
      <c r="F64" s="449"/>
      <c r="G64" s="449"/>
      <c r="H64" s="449"/>
      <c r="T64" s="449"/>
      <c r="U64" s="449"/>
      <c r="V64" s="449"/>
      <c r="W64" s="449"/>
      <c r="X64" s="449"/>
      <c r="Y64" s="449"/>
      <c r="Z64" s="449"/>
      <c r="AA64" s="449"/>
      <c r="AB64" s="449"/>
      <c r="AC64" s="449"/>
    </row>
    <row r="65" spans="1:29" s="419" customFormat="1" ht="13.8" x14ac:dyDescent="0.3">
      <c r="A65" s="449"/>
      <c r="B65" s="449"/>
      <c r="C65" s="449"/>
      <c r="D65" s="449"/>
      <c r="E65" s="449"/>
      <c r="F65" s="449"/>
      <c r="G65" s="449"/>
      <c r="H65" s="449"/>
      <c r="T65" s="449"/>
      <c r="U65" s="449"/>
      <c r="V65" s="449"/>
      <c r="W65" s="449"/>
      <c r="X65" s="449"/>
      <c r="Y65" s="449"/>
      <c r="Z65" s="449"/>
      <c r="AA65" s="449"/>
      <c r="AB65" s="449"/>
      <c r="AC65" s="449"/>
    </row>
    <row r="66" spans="1:29" s="419" customFormat="1" ht="13.8" x14ac:dyDescent="0.3">
      <c r="A66" s="449"/>
      <c r="B66" s="449"/>
      <c r="C66" s="449"/>
      <c r="D66" s="449"/>
      <c r="E66" s="449"/>
      <c r="F66" s="449"/>
      <c r="G66" s="449"/>
      <c r="H66" s="449"/>
      <c r="I66" s="449"/>
      <c r="J66" s="449"/>
      <c r="K66" s="449"/>
      <c r="L66" s="449"/>
      <c r="M66" s="449"/>
      <c r="N66" s="449"/>
      <c r="O66" s="449"/>
      <c r="P66" s="449"/>
      <c r="Q66" s="449"/>
      <c r="R66" s="449"/>
      <c r="S66" s="449"/>
      <c r="T66" s="449"/>
      <c r="U66" s="449"/>
      <c r="V66" s="449"/>
      <c r="W66" s="449"/>
      <c r="X66" s="449"/>
      <c r="Y66" s="449"/>
      <c r="Z66" s="449"/>
      <c r="AA66" s="449"/>
      <c r="AB66" s="449"/>
      <c r="AC66" s="449"/>
    </row>
    <row r="67" spans="1:29" s="419" customFormat="1" ht="13.8" x14ac:dyDescent="0.3">
      <c r="A67" s="449"/>
      <c r="B67" s="449"/>
      <c r="C67" s="449"/>
      <c r="D67" s="449"/>
      <c r="E67" s="449"/>
      <c r="F67" s="449"/>
      <c r="G67" s="449"/>
      <c r="H67" s="449"/>
      <c r="I67" s="449"/>
      <c r="J67" s="449"/>
      <c r="K67" s="449"/>
      <c r="L67" s="449"/>
      <c r="M67" s="449"/>
      <c r="N67" s="449"/>
      <c r="O67" s="449"/>
      <c r="P67" s="449"/>
      <c r="Q67" s="449"/>
      <c r="R67" s="449"/>
      <c r="S67" s="449"/>
      <c r="T67" s="449"/>
      <c r="U67" s="449"/>
      <c r="V67" s="449"/>
      <c r="W67" s="449"/>
      <c r="X67" s="449"/>
      <c r="Y67" s="449"/>
      <c r="Z67" s="449"/>
      <c r="AA67" s="449"/>
      <c r="AB67" s="449"/>
      <c r="AC67" s="449"/>
    </row>
    <row r="68" spans="1:29" s="419" customFormat="1" ht="13.8" x14ac:dyDescent="0.3">
      <c r="A68" s="449"/>
      <c r="B68" s="449"/>
      <c r="C68" s="449"/>
      <c r="D68" s="449"/>
      <c r="E68" s="449"/>
      <c r="F68" s="449"/>
      <c r="G68" s="449"/>
      <c r="H68" s="449"/>
      <c r="I68" s="449"/>
      <c r="J68" s="449"/>
      <c r="K68" s="449"/>
      <c r="L68" s="449"/>
      <c r="M68" s="449"/>
      <c r="N68" s="449"/>
      <c r="O68" s="449"/>
      <c r="P68" s="449"/>
      <c r="Q68" s="449"/>
      <c r="R68" s="449"/>
      <c r="S68" s="449"/>
      <c r="T68" s="449"/>
      <c r="U68" s="449"/>
      <c r="V68" s="449"/>
      <c r="W68" s="449"/>
      <c r="X68" s="449"/>
      <c r="Y68" s="449"/>
      <c r="Z68" s="449"/>
      <c r="AA68" s="449"/>
      <c r="AB68" s="449"/>
      <c r="AC68" s="449"/>
    </row>
    <row r="69" spans="1:29" s="419" customFormat="1" ht="13.8" x14ac:dyDescent="0.3">
      <c r="A69" s="449"/>
      <c r="B69" s="449"/>
      <c r="C69" s="449"/>
      <c r="D69" s="449"/>
      <c r="E69" s="449"/>
      <c r="F69" s="449"/>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row>
    <row r="70" spans="1:29" s="419" customFormat="1" ht="13.8" x14ac:dyDescent="0.3">
      <c r="A70" s="449"/>
      <c r="B70" s="449"/>
      <c r="C70" s="449"/>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449"/>
      <c r="AB70" s="449"/>
      <c r="AC70" s="449"/>
    </row>
    <row r="71" spans="1:29" s="419" customFormat="1" ht="13.8" x14ac:dyDescent="0.3">
      <c r="A71" s="449"/>
      <c r="B71" s="449"/>
      <c r="C71" s="449"/>
      <c r="D71" s="449"/>
      <c r="E71" s="449"/>
      <c r="F71" s="449"/>
      <c r="G71" s="449"/>
      <c r="H71" s="449"/>
      <c r="I71" s="449"/>
      <c r="J71" s="449"/>
      <c r="K71" s="449"/>
      <c r="L71" s="449"/>
      <c r="M71" s="449"/>
      <c r="N71" s="449"/>
      <c r="O71" s="449"/>
      <c r="P71" s="449"/>
      <c r="Q71" s="449"/>
      <c r="R71" s="449"/>
      <c r="S71" s="449"/>
      <c r="T71" s="449"/>
      <c r="U71" s="449"/>
      <c r="V71" s="449"/>
      <c r="W71" s="449"/>
      <c r="X71" s="449"/>
      <c r="Y71" s="449"/>
      <c r="Z71" s="449"/>
      <c r="AA71" s="449"/>
      <c r="AB71" s="449"/>
      <c r="AC71" s="449"/>
    </row>
    <row r="72" spans="1:29" s="419" customFormat="1" ht="13.8" x14ac:dyDescent="0.3">
      <c r="A72" s="449"/>
      <c r="B72" s="449"/>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row>
    <row r="73" spans="1:29" x14ac:dyDescent="0.3">
      <c r="A73" s="234"/>
      <c r="B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234"/>
      <c r="AC73" s="234"/>
    </row>
    <row r="74" spans="1:29" x14ac:dyDescent="0.3">
      <c r="A74" s="234"/>
      <c r="B74" s="234"/>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234"/>
      <c r="AB74" s="234"/>
      <c r="AC74" s="234"/>
    </row>
    <row r="75" spans="1:29" x14ac:dyDescent="0.3">
      <c r="A75" s="234"/>
      <c r="B75" s="234"/>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4"/>
      <c r="AB75" s="234"/>
      <c r="AC75" s="234"/>
    </row>
    <row r="76" spans="1:29" x14ac:dyDescent="0.3">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234"/>
      <c r="AB76" s="234"/>
      <c r="AC76" s="234"/>
    </row>
    <row r="77" spans="1:29" x14ac:dyDescent="0.3">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row>
    <row r="78" spans="1:29" x14ac:dyDescent="0.3">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c r="AC78" s="234"/>
    </row>
    <row r="79" spans="1:29" x14ac:dyDescent="0.3">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c r="AC79" s="234"/>
    </row>
    <row r="80" spans="1:29" x14ac:dyDescent="0.3">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row>
    <row r="81" spans="1:29" x14ac:dyDescent="0.3">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c r="AC81" s="234"/>
    </row>
    <row r="82" spans="1:29" x14ac:dyDescent="0.3">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row>
    <row r="83" spans="1:29" x14ac:dyDescent="0.3">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234"/>
      <c r="AB83" s="234"/>
      <c r="AC83" s="234"/>
    </row>
    <row r="84" spans="1:29" x14ac:dyDescent="0.3">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row>
    <row r="85" spans="1:29" x14ac:dyDescent="0.3">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c r="AC85" s="234"/>
    </row>
    <row r="86" spans="1:29" x14ac:dyDescent="0.3">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c r="AC86" s="234"/>
    </row>
    <row r="87" spans="1:29" x14ac:dyDescent="0.3">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row>
    <row r="88" spans="1:29" x14ac:dyDescent="0.3">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row>
    <row r="89" spans="1:29" x14ac:dyDescent="0.3">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c r="AC89" s="234"/>
    </row>
    <row r="90" spans="1:29" x14ac:dyDescent="0.3">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c r="AC90" s="234"/>
    </row>
    <row r="91" spans="1:29" x14ac:dyDescent="0.3">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row>
    <row r="92" spans="1:29" x14ac:dyDescent="0.3">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c r="AC92" s="234"/>
    </row>
    <row r="93" spans="1:29" x14ac:dyDescent="0.3">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row>
    <row r="94" spans="1:29" x14ac:dyDescent="0.3">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c r="AC94" s="234"/>
    </row>
    <row r="95" spans="1:29" x14ac:dyDescent="0.3">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c r="AC95" s="234"/>
    </row>
    <row r="96" spans="1:29" x14ac:dyDescent="0.3">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c r="AC96" s="234"/>
    </row>
    <row r="97" spans="1:29" x14ac:dyDescent="0.3">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c r="AC97" s="234"/>
    </row>
    <row r="98" spans="1:29" x14ac:dyDescent="0.3">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c r="AC98" s="234"/>
    </row>
    <row r="99" spans="1:29" x14ac:dyDescent="0.3">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c r="AC99" s="234"/>
    </row>
    <row r="100" spans="1:29" x14ac:dyDescent="0.3">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c r="AC100" s="234"/>
    </row>
    <row r="101" spans="1:29" x14ac:dyDescent="0.3">
      <c r="A101" s="234"/>
      <c r="B101" s="234"/>
      <c r="C101" s="234"/>
      <c r="D101" s="234"/>
      <c r="E101" s="234"/>
      <c r="F101" s="234"/>
      <c r="G101" s="234"/>
      <c r="H101" s="234"/>
      <c r="I101" s="234"/>
      <c r="J101" s="234"/>
      <c r="K101" s="234"/>
      <c r="L101" s="234"/>
      <c r="M101" s="234"/>
      <c r="N101" s="234"/>
      <c r="O101" s="234"/>
      <c r="P101" s="234"/>
      <c r="Q101" s="234"/>
      <c r="R101" s="234"/>
      <c r="S101" s="234"/>
      <c r="T101" s="234"/>
      <c r="U101" s="234"/>
      <c r="V101" s="234"/>
      <c r="W101" s="234"/>
      <c r="X101" s="234"/>
      <c r="Y101" s="234"/>
      <c r="Z101" s="234"/>
      <c r="AA101" s="234"/>
      <c r="AB101" s="234"/>
      <c r="AC101" s="234"/>
    </row>
    <row r="102" spans="1:29" x14ac:dyDescent="0.3">
      <c r="A102" s="234"/>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c r="AA102" s="234"/>
      <c r="AB102" s="234"/>
      <c r="AC102" s="234"/>
    </row>
    <row r="103" spans="1:29" x14ac:dyDescent="0.3">
      <c r="A103" s="234"/>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c r="AA103" s="234"/>
      <c r="AB103" s="234"/>
      <c r="AC103" s="234"/>
    </row>
    <row r="104" spans="1:29" x14ac:dyDescent="0.3">
      <c r="A104" s="234"/>
      <c r="B104" s="234"/>
      <c r="C104" s="234"/>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c r="AA104" s="234"/>
      <c r="AB104" s="234"/>
      <c r="AC104" s="234"/>
    </row>
    <row r="105" spans="1:29" x14ac:dyDescent="0.3">
      <c r="A105" s="234"/>
      <c r="B105" s="234"/>
      <c r="C105" s="234"/>
      <c r="D105" s="234"/>
      <c r="E105" s="234"/>
      <c r="F105" s="234"/>
      <c r="G105" s="234"/>
      <c r="H105" s="234"/>
      <c r="I105" s="234"/>
      <c r="J105" s="234"/>
      <c r="K105" s="234"/>
      <c r="L105" s="234"/>
      <c r="M105" s="234"/>
      <c r="N105" s="234"/>
      <c r="O105" s="234"/>
      <c r="P105" s="234"/>
      <c r="Q105" s="234"/>
      <c r="R105" s="234"/>
      <c r="S105" s="234"/>
      <c r="T105" s="234"/>
      <c r="U105" s="234"/>
      <c r="V105" s="234"/>
      <c r="W105" s="234"/>
      <c r="X105" s="234"/>
      <c r="Y105" s="234"/>
      <c r="Z105" s="234"/>
      <c r="AA105" s="234"/>
      <c r="AB105" s="234"/>
      <c r="AC105" s="234"/>
    </row>
    <row r="106" spans="1:29" x14ac:dyDescent="0.3">
      <c r="A106" s="234"/>
      <c r="B106" s="234"/>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c r="AC106" s="234"/>
    </row>
    <row r="107" spans="1:29" x14ac:dyDescent="0.3">
      <c r="A107" s="234"/>
      <c r="B107" s="234"/>
      <c r="C107" s="234"/>
      <c r="D107" s="234"/>
      <c r="E107" s="234"/>
      <c r="F107" s="234"/>
      <c r="G107" s="234"/>
      <c r="H107" s="234"/>
      <c r="I107" s="234"/>
      <c r="J107" s="234"/>
      <c r="K107" s="234"/>
      <c r="L107" s="234"/>
      <c r="M107" s="234"/>
      <c r="N107" s="234"/>
      <c r="O107" s="234"/>
      <c r="P107" s="234"/>
      <c r="Q107" s="234"/>
      <c r="R107" s="234"/>
      <c r="S107" s="234"/>
      <c r="T107" s="234"/>
      <c r="U107" s="234"/>
      <c r="V107" s="234"/>
      <c r="W107" s="234"/>
      <c r="X107" s="234"/>
      <c r="Y107" s="234"/>
      <c r="Z107" s="234"/>
      <c r="AA107" s="234"/>
      <c r="AB107" s="234"/>
      <c r="AC107" s="234"/>
    </row>
    <row r="108" spans="1:29" x14ac:dyDescent="0.3">
      <c r="A108" s="234"/>
      <c r="B108" s="234"/>
      <c r="C108" s="234"/>
      <c r="D108" s="234"/>
      <c r="E108" s="234"/>
      <c r="F108" s="234"/>
      <c r="G108" s="234"/>
      <c r="H108" s="234"/>
      <c r="I108" s="234"/>
      <c r="J108" s="234"/>
      <c r="K108" s="234"/>
      <c r="L108" s="234"/>
      <c r="M108" s="234"/>
      <c r="N108" s="234"/>
      <c r="O108" s="234"/>
      <c r="P108" s="234"/>
      <c r="Q108" s="234"/>
      <c r="R108" s="234"/>
      <c r="S108" s="234"/>
      <c r="T108" s="234"/>
      <c r="U108" s="234"/>
      <c r="V108" s="234"/>
      <c r="W108" s="234"/>
      <c r="X108" s="234"/>
      <c r="Y108" s="234"/>
      <c r="Z108" s="234"/>
      <c r="AA108" s="234"/>
      <c r="AB108" s="234"/>
      <c r="AC108" s="234"/>
    </row>
    <row r="109" spans="1:29" x14ac:dyDescent="0.3">
      <c r="A109" s="234"/>
      <c r="B109" s="234"/>
      <c r="C109" s="234"/>
      <c r="D109" s="234"/>
      <c r="E109" s="234"/>
      <c r="F109" s="234"/>
      <c r="G109" s="234"/>
      <c r="H109" s="234"/>
      <c r="I109" s="234"/>
      <c r="J109" s="234"/>
      <c r="K109" s="234"/>
      <c r="L109" s="234"/>
      <c r="M109" s="234"/>
      <c r="N109" s="234"/>
      <c r="O109" s="234"/>
      <c r="P109" s="234"/>
      <c r="Q109" s="234"/>
      <c r="R109" s="234"/>
      <c r="S109" s="234"/>
      <c r="T109" s="234"/>
      <c r="U109" s="234"/>
      <c r="V109" s="234"/>
      <c r="W109" s="234"/>
      <c r="X109" s="234"/>
      <c r="Y109" s="234"/>
      <c r="Z109" s="234"/>
      <c r="AA109" s="234"/>
      <c r="AB109" s="234"/>
      <c r="AC109" s="234"/>
    </row>
    <row r="110" spans="1:29" x14ac:dyDescent="0.3">
      <c r="A110" s="234"/>
      <c r="B110" s="234"/>
      <c r="C110" s="234"/>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c r="AA110" s="234"/>
      <c r="AB110" s="234"/>
      <c r="AC110" s="234"/>
    </row>
    <row r="111" spans="1:29" x14ac:dyDescent="0.3">
      <c r="A111" s="234"/>
      <c r="B111" s="234"/>
      <c r="C111" s="234"/>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c r="AA111" s="234"/>
      <c r="AB111" s="234"/>
      <c r="AC111" s="234"/>
    </row>
    <row r="112" spans="1:29" x14ac:dyDescent="0.3">
      <c r="A112" s="234"/>
      <c r="B112" s="234"/>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234"/>
      <c r="AB112" s="234"/>
      <c r="AC112" s="234"/>
    </row>
    <row r="113" spans="1:29" x14ac:dyDescent="0.3">
      <c r="A113" s="234"/>
      <c r="B113" s="234"/>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c r="AC113" s="234"/>
    </row>
    <row r="114" spans="1:29" x14ac:dyDescent="0.3">
      <c r="A114" s="234"/>
      <c r="B114" s="234"/>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c r="AC114" s="234"/>
    </row>
    <row r="115" spans="1:29" x14ac:dyDescent="0.3">
      <c r="A115" s="234"/>
      <c r="B115" s="234"/>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234"/>
      <c r="AB115" s="234"/>
      <c r="AC115" s="234"/>
    </row>
    <row r="116" spans="1:29" x14ac:dyDescent="0.3">
      <c r="A116" s="234"/>
      <c r="B116" s="234"/>
      <c r="C116" s="234"/>
      <c r="D116" s="234"/>
      <c r="E116" s="234"/>
      <c r="F116" s="234"/>
      <c r="G116" s="234"/>
      <c r="H116" s="234"/>
      <c r="I116" s="234"/>
      <c r="J116" s="234"/>
      <c r="K116" s="234"/>
      <c r="L116" s="234"/>
      <c r="M116" s="234"/>
      <c r="N116" s="234"/>
      <c r="O116" s="234"/>
      <c r="P116" s="234"/>
      <c r="Q116" s="234"/>
      <c r="R116" s="234"/>
      <c r="S116" s="234"/>
      <c r="T116" s="234"/>
      <c r="U116" s="234"/>
      <c r="V116" s="234"/>
      <c r="W116" s="234"/>
      <c r="X116" s="234"/>
      <c r="Y116" s="234"/>
      <c r="Z116" s="234"/>
      <c r="AA116" s="234"/>
      <c r="AB116" s="234"/>
      <c r="AC116" s="234"/>
    </row>
    <row r="117" spans="1:29" x14ac:dyDescent="0.3">
      <c r="A117" s="234"/>
      <c r="B117" s="234"/>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234"/>
      <c r="AB117" s="234"/>
      <c r="AC117" s="234"/>
    </row>
    <row r="118" spans="1:29" x14ac:dyDescent="0.3">
      <c r="A118" s="234"/>
      <c r="B118" s="234"/>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234"/>
      <c r="AB118" s="234"/>
      <c r="AC118" s="234"/>
    </row>
    <row r="119" spans="1:29" x14ac:dyDescent="0.3">
      <c r="A119" s="234"/>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234"/>
      <c r="AB119" s="234"/>
      <c r="AC119" s="234"/>
    </row>
    <row r="120" spans="1:29" x14ac:dyDescent="0.3">
      <c r="A120" s="234"/>
      <c r="B120" s="234"/>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234"/>
      <c r="AB120" s="234"/>
      <c r="AC120" s="234"/>
    </row>
    <row r="121" spans="1:29" x14ac:dyDescent="0.3">
      <c r="A121" s="234"/>
      <c r="B121" s="234"/>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234"/>
      <c r="AB121" s="234"/>
      <c r="AC121" s="234"/>
    </row>
    <row r="122" spans="1:29" x14ac:dyDescent="0.3">
      <c r="A122" s="234"/>
      <c r="B122" s="234"/>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234"/>
      <c r="AB122" s="234"/>
      <c r="AC122" s="234"/>
    </row>
    <row r="123" spans="1:29" x14ac:dyDescent="0.3">
      <c r="A123" s="234"/>
      <c r="B123" s="234"/>
      <c r="C123" s="234"/>
      <c r="D123" s="234"/>
      <c r="E123" s="234"/>
      <c r="F123" s="234"/>
      <c r="G123" s="234"/>
      <c r="H123" s="234"/>
      <c r="I123" s="234"/>
      <c r="J123" s="234"/>
      <c r="K123" s="234"/>
      <c r="L123" s="234"/>
      <c r="M123" s="234"/>
      <c r="N123" s="234"/>
      <c r="O123" s="234"/>
      <c r="P123" s="234"/>
      <c r="Q123" s="234"/>
      <c r="R123" s="234"/>
      <c r="S123" s="234"/>
      <c r="T123" s="234"/>
      <c r="U123" s="234"/>
      <c r="V123" s="234"/>
      <c r="W123" s="234"/>
      <c r="X123" s="234"/>
      <c r="Y123" s="234"/>
      <c r="Z123" s="234"/>
      <c r="AA123" s="234"/>
      <c r="AB123" s="234"/>
      <c r="AC123" s="234"/>
    </row>
    <row r="124" spans="1:29" x14ac:dyDescent="0.3">
      <c r="A124" s="234"/>
      <c r="B124" s="234"/>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c r="Y124" s="234"/>
      <c r="Z124" s="234"/>
      <c r="AA124" s="234"/>
      <c r="AB124" s="234"/>
      <c r="AC124" s="234"/>
    </row>
    <row r="125" spans="1:29" x14ac:dyDescent="0.3">
      <c r="A125" s="234"/>
      <c r="B125" s="234"/>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c r="Y125" s="234"/>
      <c r="Z125" s="234"/>
      <c r="AA125" s="234"/>
      <c r="AB125" s="234"/>
      <c r="AC125" s="234"/>
    </row>
  </sheetData>
  <sheetProtection password="B1F7" sheet="1" objects="1" scenarios="1"/>
  <mergeCells count="14">
    <mergeCell ref="AC41:AC46"/>
    <mergeCell ref="A61:AC62"/>
    <mergeCell ref="B33:K38"/>
    <mergeCell ref="A1:AC2"/>
    <mergeCell ref="A4:AC5"/>
    <mergeCell ref="A7:AC8"/>
    <mergeCell ref="A51:J56"/>
    <mergeCell ref="D12:AC13"/>
    <mergeCell ref="D15:AC16"/>
    <mergeCell ref="D18:AC19"/>
    <mergeCell ref="D23:AC24"/>
    <mergeCell ref="D25:AC27"/>
    <mergeCell ref="D29:AC29"/>
    <mergeCell ref="AC48:AC58"/>
  </mergeCells>
  <phoneticPr fontId="71" type="noConversion"/>
  <printOptions horizontalCentered="1"/>
  <pageMargins left="0.25" right="0.25" top="0.5" bottom="0.25" header="0.3" footer="0.3"/>
  <pageSetup scale="9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L1029"/>
  <sheetViews>
    <sheetView showGridLines="0" workbookViewId="0">
      <selection sqref="A1:AL2"/>
    </sheetView>
  </sheetViews>
  <sheetFormatPr defaultColWidth="9.109375" defaultRowHeight="13.8" x14ac:dyDescent="0.3"/>
  <cols>
    <col min="1" max="4" width="2.33203125" style="3" customWidth="1"/>
    <col min="5" max="5" width="2.88671875" style="3" customWidth="1"/>
    <col min="6" max="6" width="5.33203125" style="3" customWidth="1"/>
    <col min="7" max="7" width="8.6640625" style="3" customWidth="1"/>
    <col min="8" max="11" width="2.33203125" style="3" customWidth="1"/>
    <col min="12" max="12" width="12.5546875" style="3" customWidth="1"/>
    <col min="13" max="13" width="2.6640625" style="3" customWidth="1"/>
    <col min="14" max="14" width="4.44140625" style="3" customWidth="1"/>
    <col min="15" max="18" width="2.33203125" style="3" customWidth="1"/>
    <col min="19" max="19" width="8" style="3" customWidth="1"/>
    <col min="20" max="20" width="2.33203125" style="3" customWidth="1"/>
    <col min="21" max="21" width="5.88671875" style="3" customWidth="1"/>
    <col min="22" max="25" width="2.33203125" style="3" customWidth="1"/>
    <col min="26" max="26" width="5.6640625" style="3" customWidth="1"/>
    <col min="27" max="28" width="2.33203125" style="3" customWidth="1"/>
    <col min="29" max="29" width="4" style="3" customWidth="1"/>
    <col min="30" max="48" width="2.33203125" style="3" customWidth="1"/>
    <col min="49" max="16384" width="9.109375" style="3"/>
  </cols>
  <sheetData>
    <row r="1" spans="1:38" ht="12.75" customHeight="1" x14ac:dyDescent="0.3">
      <c r="A1" s="2801" t="s">
        <v>656</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2"/>
      <c r="AJ1" s="2802"/>
      <c r="AK1" s="2802"/>
      <c r="AL1" s="2803"/>
    </row>
    <row r="2" spans="1:38" ht="13.5" customHeight="1" thickBot="1" x14ac:dyDescent="0.35">
      <c r="A2" s="2804"/>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6"/>
    </row>
    <row r="3" spans="1:38" ht="5.0999999999999996" customHeight="1" x14ac:dyDescent="0.3">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row>
    <row r="4" spans="1:38" ht="91.95" customHeight="1" x14ac:dyDescent="0.3">
      <c r="A4" s="4247" t="s">
        <v>2272</v>
      </c>
      <c r="B4" s="4248"/>
      <c r="C4" s="4248"/>
      <c r="D4" s="4248"/>
      <c r="E4" s="4248"/>
      <c r="F4" s="4248"/>
      <c r="G4" s="4248"/>
      <c r="H4" s="4248"/>
      <c r="I4" s="4248"/>
      <c r="J4" s="4248"/>
      <c r="K4" s="4248"/>
      <c r="L4" s="4248"/>
      <c r="M4" s="4248"/>
      <c r="N4" s="4248"/>
      <c r="O4" s="4248"/>
      <c r="P4" s="4248"/>
      <c r="Q4" s="4248"/>
      <c r="R4" s="4248"/>
      <c r="S4" s="4248"/>
      <c r="T4" s="4248"/>
      <c r="U4" s="4248"/>
      <c r="V4" s="4248"/>
      <c r="W4" s="4248"/>
      <c r="X4" s="4248"/>
      <c r="Y4" s="4248"/>
      <c r="Z4" s="4248"/>
      <c r="AA4" s="4248"/>
      <c r="AB4" s="4248"/>
      <c r="AC4" s="4248"/>
      <c r="AD4" s="4248"/>
      <c r="AE4" s="4248"/>
      <c r="AF4" s="4248"/>
      <c r="AG4" s="4248"/>
      <c r="AH4" s="4248"/>
      <c r="AI4" s="4248"/>
      <c r="AJ4" s="4248"/>
      <c r="AK4" s="4248"/>
      <c r="AL4" s="4248"/>
    </row>
    <row r="5" spans="1:38" ht="15" hidden="1" customHeight="1" thickBot="1" x14ac:dyDescent="0.35">
      <c r="A5" s="64"/>
      <c r="B5" s="64"/>
      <c r="C5" s="64"/>
      <c r="D5" s="64"/>
      <c r="E5" s="665"/>
      <c r="F5" s="665"/>
      <c r="G5" s="665"/>
      <c r="H5" s="665"/>
      <c r="I5" s="665"/>
      <c r="J5" s="665"/>
      <c r="K5" s="665"/>
      <c r="L5" s="665"/>
      <c r="M5" s="665"/>
      <c r="N5" s="665"/>
      <c r="O5" s="665"/>
      <c r="P5" s="665"/>
      <c r="Q5" s="665"/>
      <c r="R5" s="665"/>
      <c r="S5" s="665"/>
      <c r="T5" s="665"/>
      <c r="U5" s="665"/>
      <c r="V5" s="665"/>
      <c r="W5" s="665"/>
      <c r="X5" s="665"/>
      <c r="Y5" s="665"/>
      <c r="Z5" s="665"/>
      <c r="AA5" s="665"/>
      <c r="AB5" s="665"/>
      <c r="AC5" s="8"/>
      <c r="AD5" s="8"/>
      <c r="AE5" s="8"/>
      <c r="AF5" s="8"/>
      <c r="AG5" s="8"/>
      <c r="AH5" s="8"/>
      <c r="AI5" s="8"/>
      <c r="AJ5" s="8"/>
    </row>
    <row r="6" spans="1:38" hidden="1" x14ac:dyDescent="0.3">
      <c r="C6" s="3" t="s">
        <v>192</v>
      </c>
      <c r="G6" s="3" t="s">
        <v>655</v>
      </c>
    </row>
    <row r="7" spans="1:38" hidden="1" x14ac:dyDescent="0.3">
      <c r="C7" s="3" t="s">
        <v>193</v>
      </c>
      <c r="G7" s="215" t="s">
        <v>1055</v>
      </c>
    </row>
    <row r="8" spans="1:38" hidden="1" x14ac:dyDescent="0.3">
      <c r="G8" s="3" t="s">
        <v>654</v>
      </c>
    </row>
    <row r="9" spans="1:38" hidden="1" x14ac:dyDescent="0.3">
      <c r="G9" s="3" t="s">
        <v>653</v>
      </c>
    </row>
    <row r="10" spans="1:38" hidden="1" x14ac:dyDescent="0.3">
      <c r="G10" s="3" t="s">
        <v>652</v>
      </c>
    </row>
    <row r="11" spans="1:38" ht="5.25" customHeight="1" x14ac:dyDescent="0.3"/>
    <row r="12" spans="1:38" ht="12.75" customHeight="1" x14ac:dyDescent="0.3">
      <c r="A12" s="4256" t="s">
        <v>2175</v>
      </c>
      <c r="B12" s="4256"/>
      <c r="C12" s="4256"/>
      <c r="D12" s="4256"/>
      <c r="E12" s="4256"/>
      <c r="F12" s="4256"/>
      <c r="G12" s="4256"/>
      <c r="H12" s="4256"/>
      <c r="I12" s="4256"/>
      <c r="J12" s="4256"/>
      <c r="K12" s="4256"/>
      <c r="L12" s="4256"/>
      <c r="M12" s="4256"/>
      <c r="N12" s="4256"/>
      <c r="O12" s="4256"/>
      <c r="P12" s="4256"/>
      <c r="Q12" s="4256"/>
      <c r="R12" s="4256"/>
      <c r="S12" s="4256"/>
      <c r="T12" s="4256"/>
      <c r="U12" s="4256"/>
      <c r="V12" s="4256"/>
      <c r="W12" s="4256"/>
      <c r="X12" s="4256"/>
      <c r="Y12" s="4256"/>
      <c r="Z12" s="4256"/>
      <c r="AA12" s="4256"/>
      <c r="AB12" s="4256"/>
      <c r="AC12" s="4256"/>
      <c r="AD12" s="4256"/>
      <c r="AE12" s="4256"/>
      <c r="AF12" s="4256"/>
      <c r="AG12" s="4256"/>
      <c r="AH12" s="4256"/>
      <c r="AI12" s="4256"/>
      <c r="AJ12" s="4256"/>
      <c r="AK12" s="4256"/>
      <c r="AL12" s="4256"/>
    </row>
    <row r="13" spans="1:38" ht="6" customHeight="1" thickBot="1" x14ac:dyDescent="0.35"/>
    <row r="14" spans="1:38" ht="15" customHeight="1" x14ac:dyDescent="0.3">
      <c r="A14" s="1"/>
      <c r="B14" s="1"/>
      <c r="C14" s="1"/>
      <c r="D14" s="1"/>
      <c r="E14" s="188" t="s">
        <v>657</v>
      </c>
      <c r="F14" s="108"/>
      <c r="G14" s="250"/>
      <c r="H14" s="250"/>
      <c r="I14" s="913"/>
      <c r="J14" s="4253"/>
      <c r="K14" s="4253"/>
      <c r="L14" s="4253"/>
      <c r="M14" s="4253"/>
      <c r="N14" s="4253"/>
      <c r="O14" s="4253"/>
      <c r="P14" s="4253"/>
      <c r="Q14" s="4253"/>
      <c r="R14" s="4253"/>
      <c r="S14" s="189"/>
      <c r="T14" s="190"/>
      <c r="U14" s="190"/>
      <c r="V14" s="190"/>
      <c r="W14" s="189"/>
      <c r="X14" s="189"/>
      <c r="Y14" s="189"/>
      <c r="Z14" s="189"/>
      <c r="AA14" s="189"/>
      <c r="AB14" s="97"/>
      <c r="AC14" s="97"/>
      <c r="AD14" s="189"/>
      <c r="AE14" s="189"/>
      <c r="AF14" s="5"/>
      <c r="AG14" s="5"/>
      <c r="AH14" s="5"/>
      <c r="AI14" s="5"/>
      <c r="AJ14" s="10"/>
    </row>
    <row r="15" spans="1:38" ht="5.0999999999999996" customHeight="1" x14ac:dyDescent="0.3">
      <c r="A15" s="1"/>
      <c r="B15" s="1"/>
      <c r="C15" s="1"/>
      <c r="D15" s="1"/>
      <c r="E15" s="191"/>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6"/>
      <c r="AG15" s="6"/>
      <c r="AH15" s="6"/>
      <c r="AI15" s="6"/>
      <c r="AJ15" s="7"/>
    </row>
    <row r="16" spans="1:38" ht="15" customHeight="1" x14ac:dyDescent="0.3">
      <c r="A16" s="1"/>
      <c r="B16" s="1"/>
      <c r="C16" s="1"/>
      <c r="D16" s="1"/>
      <c r="E16" s="4242" t="s">
        <v>649</v>
      </c>
      <c r="F16" s="4243"/>
      <c r="G16" s="4241"/>
      <c r="H16" s="4241"/>
      <c r="I16" s="4241"/>
      <c r="J16" s="4241"/>
      <c r="K16" s="4241"/>
      <c r="L16" s="4241"/>
      <c r="M16" s="4241"/>
      <c r="N16" s="4241"/>
      <c r="O16" s="4241"/>
      <c r="P16" s="4241"/>
      <c r="Q16" s="4241"/>
      <c r="R16" s="4241"/>
      <c r="S16" s="661" t="s">
        <v>648</v>
      </c>
      <c r="T16" s="4249"/>
      <c r="U16" s="4249"/>
      <c r="V16" s="4249"/>
      <c r="W16" s="4249"/>
      <c r="X16" s="4249"/>
      <c r="Y16" s="4249"/>
      <c r="Z16" s="661" t="s">
        <v>647</v>
      </c>
      <c r="AA16" s="2918"/>
      <c r="AB16" s="2918"/>
      <c r="AC16" s="661" t="s">
        <v>646</v>
      </c>
      <c r="AD16" s="2918"/>
      <c r="AE16" s="2918"/>
      <c r="AF16" s="2918"/>
      <c r="AG16" s="2918"/>
      <c r="AH16" s="2918"/>
      <c r="AI16" s="6"/>
      <c r="AJ16" s="7"/>
    </row>
    <row r="17" spans="1:36" ht="5.0999999999999996" customHeight="1" x14ac:dyDescent="0.3">
      <c r="A17" s="1"/>
      <c r="B17" s="1"/>
      <c r="C17" s="1"/>
      <c r="D17" s="1"/>
      <c r="E17" s="191"/>
      <c r="F17" s="24"/>
      <c r="G17" s="24"/>
      <c r="H17" s="24"/>
      <c r="I17" s="24"/>
      <c r="J17" s="24"/>
      <c r="K17" s="24"/>
      <c r="L17" s="24"/>
      <c r="M17" s="24"/>
      <c r="N17" s="24"/>
      <c r="O17" s="24"/>
      <c r="P17" s="24"/>
      <c r="Q17" s="24"/>
      <c r="R17" s="24"/>
      <c r="S17" s="24"/>
      <c r="T17" s="6"/>
      <c r="U17" s="6"/>
      <c r="V17" s="6"/>
      <c r="W17" s="24"/>
      <c r="X17" s="24"/>
      <c r="Y17" s="24"/>
      <c r="Z17" s="24"/>
      <c r="AA17" s="24"/>
      <c r="AB17" s="24"/>
      <c r="AC17" s="24"/>
      <c r="AD17" s="24"/>
      <c r="AE17" s="24"/>
      <c r="AF17" s="58"/>
      <c r="AG17" s="6"/>
      <c r="AH17" s="6"/>
      <c r="AI17" s="6"/>
      <c r="AJ17" s="7"/>
    </row>
    <row r="18" spans="1:36" ht="15" customHeight="1" x14ac:dyDescent="0.3">
      <c r="A18" s="1"/>
      <c r="B18" s="1"/>
      <c r="C18" s="1"/>
      <c r="D18" s="1"/>
      <c r="E18" s="191" t="s">
        <v>645</v>
      </c>
      <c r="F18" s="24"/>
      <c r="G18" s="24"/>
      <c r="H18" s="24"/>
      <c r="I18" s="24"/>
      <c r="J18" s="24"/>
      <c r="K18" s="24"/>
      <c r="L18" s="225"/>
      <c r="M18" s="225"/>
      <c r="N18" s="235"/>
      <c r="O18" s="898"/>
      <c r="P18" s="898"/>
      <c r="Q18" s="2918"/>
      <c r="R18" s="2918"/>
      <c r="S18" s="2918"/>
      <c r="T18" s="2918"/>
      <c r="U18" s="2918"/>
      <c r="V18" s="2918"/>
      <c r="W18" s="2918"/>
      <c r="X18" s="2918"/>
      <c r="Y18" s="2918"/>
      <c r="Z18" s="2918"/>
      <c r="AA18" s="2918"/>
      <c r="AB18" s="2918"/>
      <c r="AC18" s="2918"/>
      <c r="AD18" s="2918"/>
      <c r="AE18" s="2918"/>
      <c r="AF18" s="2918"/>
      <c r="AG18" s="2918"/>
      <c r="AH18" s="2918"/>
      <c r="AI18" s="6"/>
      <c r="AJ18" s="7"/>
    </row>
    <row r="19" spans="1:36" ht="5.0999999999999996" customHeight="1" x14ac:dyDescent="0.3">
      <c r="A19" s="1"/>
      <c r="B19" s="1"/>
      <c r="C19" s="1"/>
      <c r="D19" s="1"/>
      <c r="E19" s="191"/>
      <c r="F19" s="24"/>
      <c r="G19" s="24"/>
      <c r="H19" s="24"/>
      <c r="I19" s="24"/>
      <c r="J19" s="24"/>
      <c r="K19" s="24"/>
      <c r="L19" s="24"/>
      <c r="M19" s="24"/>
      <c r="N19" s="24"/>
      <c r="O19" s="6"/>
      <c r="P19" s="6"/>
      <c r="Q19" s="6"/>
      <c r="R19" s="6"/>
      <c r="S19" s="6"/>
      <c r="T19" s="6"/>
      <c r="U19" s="6"/>
      <c r="V19" s="6"/>
      <c r="W19" s="6"/>
      <c r="X19" s="6"/>
      <c r="Y19" s="6"/>
      <c r="Z19" s="6"/>
      <c r="AA19" s="6"/>
      <c r="AB19" s="6"/>
      <c r="AC19" s="6"/>
      <c r="AD19" s="6"/>
      <c r="AE19" s="6"/>
      <c r="AF19" s="6"/>
      <c r="AG19" s="6"/>
      <c r="AH19" s="6"/>
      <c r="AI19" s="6"/>
      <c r="AJ19" s="7"/>
    </row>
    <row r="20" spans="1:36" ht="15" customHeight="1" x14ac:dyDescent="0.3">
      <c r="A20" s="1"/>
      <c r="B20" s="1"/>
      <c r="C20" s="1"/>
      <c r="D20" s="1"/>
      <c r="E20" s="42" t="s">
        <v>1133</v>
      </c>
      <c r="F20" s="24"/>
      <c r="G20" s="24"/>
      <c r="H20" s="24"/>
      <c r="I20" s="24"/>
      <c r="J20" s="24"/>
      <c r="K20" s="6"/>
      <c r="L20" s="662"/>
      <c r="M20" s="4250" t="s">
        <v>1134</v>
      </c>
      <c r="N20" s="4250"/>
      <c r="O20" s="4250"/>
      <c r="P20" s="4250"/>
      <c r="Q20" s="4250"/>
      <c r="R20" s="4254"/>
      <c r="S20" s="2918"/>
      <c r="T20" s="2918"/>
      <c r="U20" s="4250" t="s">
        <v>1135</v>
      </c>
      <c r="V20" s="4251"/>
      <c r="W20" s="4251"/>
      <c r="X20" s="4251"/>
      <c r="Y20" s="4251"/>
      <c r="Z20" s="4251"/>
      <c r="AA20" s="2918"/>
      <c r="AB20" s="2918"/>
      <c r="AC20" s="2918"/>
      <c r="AD20" s="2918"/>
      <c r="AE20" s="2918"/>
      <c r="AF20" s="2918"/>
      <c r="AG20" s="2918"/>
      <c r="AH20" s="2918"/>
      <c r="AI20" s="6"/>
      <c r="AJ20" s="7"/>
    </row>
    <row r="21" spans="1:36" ht="5.0999999999999996" customHeight="1" x14ac:dyDescent="0.3">
      <c r="A21" s="1"/>
      <c r="B21" s="1"/>
      <c r="C21" s="1"/>
      <c r="D21" s="1"/>
      <c r="E21" s="191"/>
      <c r="F21" s="24"/>
      <c r="G21" s="24"/>
      <c r="H21" s="24"/>
      <c r="I21" s="24"/>
      <c r="J21" s="24"/>
      <c r="K21" s="24"/>
      <c r="L21" s="6"/>
      <c r="M21" s="6"/>
      <c r="N21" s="24"/>
      <c r="O21" s="24"/>
      <c r="P21" s="24"/>
      <c r="Q21" s="24"/>
      <c r="R21" s="6"/>
      <c r="S21" s="6"/>
      <c r="T21" s="6"/>
      <c r="U21" s="6"/>
      <c r="V21" s="24"/>
      <c r="W21" s="6"/>
      <c r="X21" s="6"/>
      <c r="Y21" s="6"/>
      <c r="Z21" s="6"/>
      <c r="AA21" s="6"/>
      <c r="AB21" s="6"/>
      <c r="AC21" s="6"/>
      <c r="AD21" s="6"/>
      <c r="AE21" s="6"/>
      <c r="AF21" s="6"/>
      <c r="AG21" s="6"/>
      <c r="AH21" s="6"/>
      <c r="AI21" s="6"/>
      <c r="AJ21" s="7"/>
    </row>
    <row r="22" spans="1:36" ht="15" customHeight="1" thickBot="1" x14ac:dyDescent="0.35">
      <c r="A22" s="1"/>
      <c r="B22" s="1"/>
      <c r="C22" s="1"/>
      <c r="D22" s="1"/>
      <c r="E22" s="668" t="s">
        <v>1136</v>
      </c>
      <c r="F22" s="101"/>
      <c r="G22" s="193"/>
      <c r="H22" s="193"/>
      <c r="I22" s="193"/>
      <c r="J22" s="193"/>
      <c r="K22" s="193"/>
      <c r="L22" s="660"/>
      <c r="M22" s="914"/>
      <c r="N22" s="4252" t="s">
        <v>160</v>
      </c>
      <c r="O22" s="4252"/>
      <c r="P22" s="4252"/>
      <c r="Q22" s="4252"/>
      <c r="R22" s="8"/>
      <c r="S22" s="4255"/>
      <c r="T22" s="4255"/>
      <c r="U22" s="101" t="s">
        <v>164</v>
      </c>
      <c r="V22" s="3035"/>
      <c r="W22" s="3035"/>
      <c r="X22" s="3035"/>
      <c r="Y22" s="3035"/>
      <c r="Z22" s="3035"/>
      <c r="AA22" s="3035"/>
      <c r="AB22" s="3035"/>
      <c r="AC22" s="3035"/>
      <c r="AD22" s="3035"/>
      <c r="AE22" s="3035"/>
      <c r="AF22" s="3035"/>
      <c r="AG22" s="3035"/>
      <c r="AH22" s="3035"/>
      <c r="AI22" s="8"/>
      <c r="AJ22" s="9"/>
    </row>
    <row r="23" spans="1:36" ht="6.75" customHeight="1" thickBot="1" x14ac:dyDescent="0.35">
      <c r="A23" s="1"/>
      <c r="B23" s="1"/>
      <c r="C23" s="1"/>
      <c r="D23" s="1"/>
      <c r="E23" s="338"/>
      <c r="F23" s="338"/>
      <c r="G23" s="193"/>
      <c r="H23" s="193"/>
      <c r="I23" s="8"/>
      <c r="J23" s="8"/>
      <c r="K23" s="8"/>
      <c r="L23" s="8"/>
      <c r="M23" s="8"/>
      <c r="N23" s="8"/>
      <c r="O23" s="8"/>
      <c r="P23" s="193"/>
      <c r="Q23" s="666"/>
      <c r="R23" s="666"/>
      <c r="S23" s="666"/>
      <c r="T23" s="8"/>
      <c r="U23" s="8"/>
      <c r="V23" s="8"/>
      <c r="W23" s="8"/>
      <c r="X23" s="666"/>
      <c r="Y23" s="666"/>
      <c r="Z23" s="666"/>
      <c r="AA23" s="666"/>
      <c r="AB23" s="666"/>
      <c r="AC23" s="666"/>
      <c r="AD23" s="666"/>
      <c r="AE23" s="338"/>
      <c r="AF23" s="8"/>
      <c r="AG23" s="8"/>
      <c r="AH23" s="8"/>
      <c r="AI23" s="8"/>
      <c r="AJ23" s="8"/>
    </row>
    <row r="24" spans="1:36" ht="15" customHeight="1" x14ac:dyDescent="0.3">
      <c r="A24" s="4016" t="s">
        <v>48</v>
      </c>
      <c r="B24" s="4016"/>
      <c r="C24" s="4016"/>
      <c r="D24" s="4246"/>
      <c r="E24" s="188" t="s">
        <v>651</v>
      </c>
      <c r="F24" s="108"/>
      <c r="G24" s="250"/>
      <c r="H24" s="250"/>
      <c r="I24" s="251"/>
      <c r="J24" s="913"/>
      <c r="K24" s="4239"/>
      <c r="L24" s="4240"/>
      <c r="M24" s="4240"/>
      <c r="N24" s="4240"/>
      <c r="O24" s="4240"/>
      <c r="P24" s="4240"/>
      <c r="Q24" s="4240"/>
      <c r="R24" s="4240"/>
      <c r="S24" s="4240"/>
      <c r="T24" s="4240"/>
      <c r="U24" s="4240"/>
      <c r="V24" s="4240"/>
      <c r="W24" s="4240"/>
      <c r="X24" s="250"/>
      <c r="Y24" s="250"/>
      <c r="Z24" s="108" t="s">
        <v>650</v>
      </c>
      <c r="AA24" s="250"/>
      <c r="AB24" s="251"/>
      <c r="AC24" s="4234"/>
      <c r="AD24" s="4235"/>
      <c r="AE24" s="4235"/>
      <c r="AF24" s="4235"/>
      <c r="AG24" s="4235"/>
      <c r="AH24" s="4235"/>
      <c r="AI24" s="251"/>
      <c r="AJ24" s="252"/>
    </row>
    <row r="25" spans="1:36" ht="15" customHeight="1" x14ac:dyDescent="0.3">
      <c r="A25" s="1"/>
      <c r="B25" s="1"/>
      <c r="C25" s="1"/>
      <c r="D25" s="1"/>
      <c r="E25" s="191"/>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6"/>
      <c r="AG25" s="6"/>
      <c r="AH25" s="6"/>
      <c r="AI25" s="6"/>
      <c r="AJ25" s="7"/>
    </row>
    <row r="26" spans="1:36" ht="15" customHeight="1" x14ac:dyDescent="0.3">
      <c r="A26" s="1"/>
      <c r="B26" s="1"/>
      <c r="C26" s="1"/>
      <c r="D26" s="1"/>
      <c r="E26" s="4242" t="s">
        <v>649</v>
      </c>
      <c r="F26" s="4243"/>
      <c r="G26" s="2918"/>
      <c r="H26" s="2918"/>
      <c r="I26" s="2918"/>
      <c r="J26" s="2918"/>
      <c r="K26" s="2918"/>
      <c r="L26" s="2918"/>
      <c r="M26" s="2918"/>
      <c r="N26" s="2918"/>
      <c r="O26" s="2918"/>
      <c r="P26" s="2918"/>
      <c r="Q26" s="2918"/>
      <c r="R26" s="2918"/>
      <c r="S26" s="661" t="s">
        <v>648</v>
      </c>
      <c r="T26" s="4241"/>
      <c r="U26" s="4241"/>
      <c r="V26" s="4241"/>
      <c r="W26" s="4241"/>
      <c r="X26" s="4241"/>
      <c r="Y26" s="4241"/>
      <c r="Z26" s="661" t="s">
        <v>647</v>
      </c>
      <c r="AA26" s="2918"/>
      <c r="AB26" s="2918"/>
      <c r="AC26" s="661" t="s">
        <v>646</v>
      </c>
      <c r="AD26" s="2918"/>
      <c r="AE26" s="2918"/>
      <c r="AF26" s="2918"/>
      <c r="AG26" s="2918"/>
      <c r="AH26" s="2918"/>
      <c r="AI26" s="6"/>
      <c r="AJ26" s="7"/>
    </row>
    <row r="27" spans="1:36" ht="5.0999999999999996" customHeight="1" x14ac:dyDescent="0.3">
      <c r="A27" s="1"/>
      <c r="B27" s="1"/>
      <c r="C27" s="1"/>
      <c r="D27" s="1"/>
      <c r="E27" s="191"/>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6"/>
      <c r="AG27" s="6"/>
      <c r="AH27" s="6"/>
      <c r="AI27" s="6"/>
      <c r="AJ27" s="7"/>
    </row>
    <row r="28" spans="1:36" ht="15" customHeight="1" x14ac:dyDescent="0.3">
      <c r="A28" s="1"/>
      <c r="B28" s="1"/>
      <c r="C28" s="1"/>
      <c r="D28" s="1"/>
      <c r="E28" s="191" t="s">
        <v>645</v>
      </c>
      <c r="F28" s="24"/>
      <c r="G28" s="24"/>
      <c r="H28" s="24"/>
      <c r="I28" s="24"/>
      <c r="J28" s="24"/>
      <c r="K28" s="24"/>
      <c r="L28" s="225"/>
      <c r="M28" s="229"/>
      <c r="N28" s="248"/>
      <c r="O28" s="898"/>
      <c r="P28" s="898"/>
      <c r="Q28" s="2918"/>
      <c r="R28" s="2918"/>
      <c r="S28" s="2918"/>
      <c r="T28" s="2918"/>
      <c r="U28" s="2918"/>
      <c r="V28" s="2918"/>
      <c r="W28" s="2918"/>
      <c r="X28" s="2918"/>
      <c r="Y28" s="2918"/>
      <c r="Z28" s="2918"/>
      <c r="AA28" s="2918"/>
      <c r="AB28" s="2918"/>
      <c r="AC28" s="2918"/>
      <c r="AD28" s="2918"/>
      <c r="AE28" s="2918"/>
      <c r="AF28" s="2918"/>
      <c r="AG28" s="2918"/>
      <c r="AH28" s="2918"/>
      <c r="AI28" s="6"/>
      <c r="AJ28" s="7"/>
    </row>
    <row r="29" spans="1:36" ht="5.0999999999999996" customHeight="1" x14ac:dyDescent="0.3">
      <c r="A29" s="1"/>
      <c r="B29" s="1"/>
      <c r="C29" s="1"/>
      <c r="D29" s="1"/>
      <c r="E29" s="191"/>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103"/>
      <c r="AF29" s="6"/>
      <c r="AG29" s="6"/>
      <c r="AH29" s="6"/>
      <c r="AI29" s="6"/>
      <c r="AJ29" s="7"/>
    </row>
    <row r="30" spans="1:36" ht="15" customHeight="1" x14ac:dyDescent="0.3">
      <c r="A30" s="1"/>
      <c r="B30" s="1"/>
      <c r="C30" s="1"/>
      <c r="D30" s="1"/>
      <c r="E30" s="42" t="s">
        <v>1133</v>
      </c>
      <c r="F30" s="24"/>
      <c r="G30" s="24"/>
      <c r="H30" s="24"/>
      <c r="I30" s="24"/>
      <c r="J30" s="24"/>
      <c r="K30" s="6"/>
      <c r="L30" s="662"/>
      <c r="M30" s="24"/>
      <c r="N30" s="24"/>
      <c r="O30" s="24"/>
      <c r="P30" s="6"/>
      <c r="Q30" s="667" t="s">
        <v>1134</v>
      </c>
      <c r="R30" s="2918"/>
      <c r="S30" s="2918"/>
      <c r="T30" s="2918"/>
      <c r="U30" s="669" t="s">
        <v>1135</v>
      </c>
      <c r="V30" s="669"/>
      <c r="W30" s="669"/>
      <c r="X30" s="669"/>
      <c r="Y30" s="669"/>
      <c r="Z30" s="669"/>
      <c r="AA30" s="2918"/>
      <c r="AB30" s="2918"/>
      <c r="AC30" s="2918"/>
      <c r="AD30" s="2918"/>
      <c r="AE30" s="2918"/>
      <c r="AF30" s="2918"/>
      <c r="AG30" s="2918"/>
      <c r="AH30" s="2918"/>
      <c r="AI30" s="6"/>
      <c r="AJ30" s="7"/>
    </row>
    <row r="31" spans="1:36" ht="5.0999999999999996" customHeight="1" x14ac:dyDescent="0.3">
      <c r="A31" s="1"/>
      <c r="B31" s="1"/>
      <c r="C31" s="1"/>
      <c r="D31" s="1"/>
      <c r="E31" s="191"/>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6"/>
      <c r="AG31" s="6"/>
      <c r="AH31" s="6"/>
      <c r="AI31" s="6"/>
      <c r="AJ31" s="7"/>
    </row>
    <row r="32" spans="1:36" ht="15" customHeight="1" x14ac:dyDescent="0.3">
      <c r="A32" s="1"/>
      <c r="B32" s="1"/>
      <c r="C32" s="1"/>
      <c r="D32" s="1"/>
      <c r="E32" s="42" t="s">
        <v>1136</v>
      </c>
      <c r="F32" s="24"/>
      <c r="G32" s="95"/>
      <c r="H32" s="95"/>
      <c r="I32" s="95"/>
      <c r="J32" s="95"/>
      <c r="K32" s="95"/>
      <c r="L32" s="663"/>
      <c r="M32" s="898"/>
      <c r="N32" s="95" t="s">
        <v>160</v>
      </c>
      <c r="O32" s="95"/>
      <c r="P32" s="95"/>
      <c r="Q32" s="4245"/>
      <c r="R32" s="4245"/>
      <c r="S32" s="4245"/>
      <c r="T32" s="915"/>
      <c r="U32" s="4244" t="s">
        <v>164</v>
      </c>
      <c r="V32" s="4244"/>
      <c r="W32" s="2918"/>
      <c r="X32" s="2918"/>
      <c r="Y32" s="2918"/>
      <c r="Z32" s="2918"/>
      <c r="AA32" s="2918"/>
      <c r="AB32" s="2918"/>
      <c r="AC32" s="2918"/>
      <c r="AD32" s="2918"/>
      <c r="AE32" s="2918"/>
      <c r="AF32" s="2918"/>
      <c r="AG32" s="2918"/>
      <c r="AH32" s="2918"/>
      <c r="AI32" s="6"/>
      <c r="AJ32" s="7"/>
    </row>
    <row r="33" spans="1:36" ht="5.0999999999999996" customHeight="1" x14ac:dyDescent="0.3">
      <c r="A33" s="1"/>
      <c r="B33" s="1"/>
      <c r="C33" s="1"/>
      <c r="D33" s="1"/>
      <c r="E33" s="191"/>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103"/>
      <c r="AF33" s="6"/>
      <c r="AG33" s="6"/>
      <c r="AH33" s="6"/>
      <c r="AI33" s="6"/>
      <c r="AJ33" s="7"/>
    </row>
    <row r="34" spans="1:36" ht="15" customHeight="1" x14ac:dyDescent="0.3">
      <c r="A34" s="1"/>
      <c r="B34" s="1"/>
      <c r="C34" s="1"/>
      <c r="D34" s="1"/>
      <c r="E34" s="191" t="s">
        <v>644</v>
      </c>
      <c r="F34" s="24"/>
      <c r="G34" s="24"/>
      <c r="H34" s="24"/>
      <c r="I34" s="24"/>
      <c r="J34" s="24"/>
      <c r="K34" s="24"/>
      <c r="L34" s="24"/>
      <c r="M34" s="2918"/>
      <c r="N34" s="2918"/>
      <c r="O34" s="6"/>
      <c r="P34" s="6"/>
      <c r="Q34" s="1608" t="s">
        <v>1620</v>
      </c>
      <c r="R34" s="6"/>
      <c r="S34" s="6"/>
      <c r="T34" s="6"/>
      <c r="U34" s="24"/>
      <c r="V34" s="24"/>
      <c r="W34" s="6"/>
      <c r="X34" s="6"/>
      <c r="Y34" s="6"/>
      <c r="Z34" s="6"/>
      <c r="AA34" s="6"/>
      <c r="AB34" s="6"/>
      <c r="AD34" s="2918"/>
      <c r="AE34" s="2918"/>
      <c r="AI34" s="6"/>
      <c r="AJ34" s="7"/>
    </row>
    <row r="35" spans="1:36" ht="5.0999999999999996" customHeight="1" x14ac:dyDescent="0.3">
      <c r="A35" s="1"/>
      <c r="B35" s="1"/>
      <c r="C35" s="1"/>
      <c r="D35" s="1"/>
      <c r="E35" s="191"/>
      <c r="F35" s="24"/>
      <c r="G35" s="24"/>
      <c r="H35" s="24"/>
      <c r="I35" s="24"/>
      <c r="J35" s="24"/>
      <c r="K35" s="24"/>
      <c r="L35" s="24"/>
      <c r="M35" s="661"/>
      <c r="N35" s="24"/>
      <c r="O35" s="24"/>
      <c r="P35" s="24"/>
      <c r="Q35" s="24"/>
      <c r="R35" s="24"/>
      <c r="S35" s="24"/>
      <c r="T35" s="24"/>
      <c r="U35" s="24"/>
      <c r="V35" s="24"/>
      <c r="W35" s="24"/>
      <c r="X35" s="24"/>
      <c r="Y35" s="24"/>
      <c r="Z35" s="24"/>
      <c r="AA35" s="24"/>
      <c r="AB35" s="24"/>
      <c r="AC35" s="24"/>
      <c r="AD35" s="24"/>
      <c r="AE35" s="24"/>
      <c r="AF35" s="6"/>
      <c r="AG35" s="6"/>
      <c r="AH35" s="6"/>
      <c r="AI35" s="6"/>
      <c r="AJ35" s="7"/>
    </row>
    <row r="36" spans="1:36" ht="15" customHeight="1" x14ac:dyDescent="0.3">
      <c r="A36" s="1"/>
      <c r="B36" s="1"/>
      <c r="C36" s="1"/>
      <c r="D36" s="1"/>
      <c r="E36" s="191"/>
      <c r="F36" s="24" t="s">
        <v>679</v>
      </c>
      <c r="G36" s="24"/>
      <c r="H36" s="24"/>
      <c r="I36" s="24"/>
      <c r="J36" s="24"/>
      <c r="K36" s="24"/>
      <c r="L36" s="24"/>
      <c r="M36" s="6"/>
      <c r="N36" s="6"/>
      <c r="O36" s="6"/>
      <c r="P36" s="6"/>
      <c r="Q36" s="6"/>
      <c r="R36" s="6"/>
      <c r="S36" s="6"/>
      <c r="T36" s="6"/>
      <c r="U36" s="6"/>
      <c r="V36" s="6"/>
      <c r="W36" s="6"/>
      <c r="X36" s="6"/>
      <c r="Y36" s="6"/>
      <c r="Z36" s="6"/>
      <c r="AA36" s="6"/>
      <c r="AB36" s="6"/>
      <c r="AC36" s="6"/>
      <c r="AD36" s="6"/>
      <c r="AE36" s="24"/>
      <c r="AF36" s="6"/>
      <c r="AG36" s="6"/>
      <c r="AH36" s="6"/>
      <c r="AI36" s="6"/>
      <c r="AJ36" s="7"/>
    </row>
    <row r="37" spans="1:36" ht="5.0999999999999996" customHeight="1" x14ac:dyDescent="0.3">
      <c r="A37" s="1"/>
      <c r="B37" s="1"/>
      <c r="C37" s="1"/>
      <c r="D37" s="1"/>
      <c r="E37" s="191"/>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6"/>
      <c r="AG37" s="6"/>
      <c r="AH37" s="6"/>
      <c r="AI37" s="6"/>
      <c r="AJ37" s="7"/>
    </row>
    <row r="38" spans="1:36" ht="15" customHeight="1" x14ac:dyDescent="0.3">
      <c r="A38" s="1"/>
      <c r="B38" s="1"/>
      <c r="C38" s="1"/>
      <c r="D38" s="1"/>
      <c r="E38" s="194" t="s">
        <v>158</v>
      </c>
      <c r="F38" s="2918"/>
      <c r="G38" s="2918"/>
      <c r="H38" s="2918"/>
      <c r="I38" s="2918"/>
      <c r="J38" s="2918"/>
      <c r="K38" s="2918"/>
      <c r="L38" s="2918"/>
      <c r="M38" s="2918"/>
      <c r="N38" s="195" t="s">
        <v>165</v>
      </c>
      <c r="O38" s="2918"/>
      <c r="P38" s="2918"/>
      <c r="Q38" s="2918"/>
      <c r="R38" s="2918"/>
      <c r="S38" s="2918"/>
      <c r="T38" s="2918"/>
      <c r="U38" s="2918"/>
      <c r="V38" s="2918"/>
      <c r="W38" s="195" t="s">
        <v>171</v>
      </c>
      <c r="X38" s="2918"/>
      <c r="Y38" s="2918"/>
      <c r="Z38" s="2918"/>
      <c r="AA38" s="2918"/>
      <c r="AB38" s="2918"/>
      <c r="AC38" s="2918"/>
      <c r="AD38" s="2918"/>
      <c r="AE38" s="2918"/>
      <c r="AF38" s="2918"/>
      <c r="AG38" s="2918"/>
      <c r="AH38" s="2918"/>
      <c r="AI38" s="2918"/>
      <c r="AJ38" s="4236"/>
    </row>
    <row r="39" spans="1:36" ht="15" customHeight="1" x14ac:dyDescent="0.3">
      <c r="A39" s="1"/>
      <c r="B39" s="1"/>
      <c r="C39" s="1"/>
      <c r="D39" s="1"/>
      <c r="E39" s="191"/>
      <c r="F39" s="225" t="s">
        <v>638</v>
      </c>
      <c r="G39" s="225"/>
      <c r="H39" s="225"/>
      <c r="I39" s="916"/>
      <c r="J39" s="916"/>
      <c r="K39" s="916"/>
      <c r="L39" s="670"/>
      <c r="M39" s="898"/>
      <c r="N39" s="898"/>
      <c r="O39" s="225" t="s">
        <v>638</v>
      </c>
      <c r="P39" s="225"/>
      <c r="Q39" s="225"/>
      <c r="R39" s="225"/>
      <c r="S39" s="225"/>
      <c r="T39" s="4238"/>
      <c r="U39" s="4238"/>
      <c r="V39" s="4238"/>
      <c r="W39" s="235"/>
      <c r="X39" s="225" t="s">
        <v>638</v>
      </c>
      <c r="Y39" s="225"/>
      <c r="Z39" s="225"/>
      <c r="AA39" s="225"/>
      <c r="AB39" s="898"/>
      <c r="AC39" s="898"/>
      <c r="AD39" s="225"/>
      <c r="AE39" s="4233"/>
      <c r="AF39" s="4233"/>
      <c r="AG39" s="4233"/>
      <c r="AH39" s="4233"/>
      <c r="AI39" s="4233"/>
      <c r="AJ39" s="7"/>
    </row>
    <row r="40" spans="1:36" ht="5.0999999999999996" customHeight="1" x14ac:dyDescent="0.3">
      <c r="A40" s="1"/>
      <c r="B40" s="1"/>
      <c r="C40" s="1"/>
      <c r="D40" s="1"/>
      <c r="E40" s="191"/>
      <c r="F40" s="24"/>
      <c r="G40" s="24"/>
      <c r="H40" s="24"/>
      <c r="I40" s="6"/>
      <c r="J40" s="6"/>
      <c r="K40" s="6"/>
      <c r="L40" s="24"/>
      <c r="M40" s="24"/>
      <c r="N40" s="24"/>
      <c r="O40" s="6"/>
      <c r="P40" s="6"/>
      <c r="Q40" s="6"/>
      <c r="R40" s="6"/>
      <c r="S40" s="6"/>
      <c r="T40" s="6"/>
      <c r="U40" s="6"/>
      <c r="V40" s="24"/>
      <c r="W40" s="24"/>
      <c r="X40" s="6"/>
      <c r="Y40" s="6"/>
      <c r="Z40" s="6"/>
      <c r="AA40" s="6"/>
      <c r="AB40" s="6"/>
      <c r="AC40" s="6"/>
      <c r="AD40" s="24"/>
      <c r="AE40" s="24"/>
      <c r="AF40" s="6"/>
      <c r="AG40" s="6"/>
      <c r="AH40" s="6"/>
      <c r="AI40" s="6"/>
      <c r="AJ40" s="7"/>
    </row>
    <row r="41" spans="1:36" ht="15" customHeight="1" x14ac:dyDescent="0.3">
      <c r="A41" s="1"/>
      <c r="B41" s="1"/>
      <c r="C41" s="1"/>
      <c r="D41" s="1"/>
      <c r="E41" s="194" t="s">
        <v>178</v>
      </c>
      <c r="F41" s="2918"/>
      <c r="G41" s="2918"/>
      <c r="H41" s="2918"/>
      <c r="I41" s="2918"/>
      <c r="J41" s="2918"/>
      <c r="K41" s="2918"/>
      <c r="L41" s="2918"/>
      <c r="M41" s="2918"/>
      <c r="N41" s="195" t="s">
        <v>568</v>
      </c>
      <c r="O41" s="2918"/>
      <c r="P41" s="2918"/>
      <c r="Q41" s="2918"/>
      <c r="R41" s="2918"/>
      <c r="S41" s="2918"/>
      <c r="T41" s="2918"/>
      <c r="U41" s="2918"/>
      <c r="V41" s="2918"/>
      <c r="W41" s="195" t="s">
        <v>591</v>
      </c>
      <c r="X41" s="2918"/>
      <c r="Y41" s="2918"/>
      <c r="Z41" s="2918"/>
      <c r="AA41" s="2918"/>
      <c r="AB41" s="2918"/>
      <c r="AC41" s="2918"/>
      <c r="AD41" s="2918"/>
      <c r="AE41" s="2918"/>
      <c r="AF41" s="2918"/>
      <c r="AG41" s="2918"/>
      <c r="AH41" s="2918"/>
      <c r="AI41" s="2918"/>
      <c r="AJ41" s="4236"/>
    </row>
    <row r="42" spans="1:36" ht="15" customHeight="1" x14ac:dyDescent="0.3">
      <c r="A42" s="1"/>
      <c r="B42" s="1"/>
      <c r="C42" s="1"/>
      <c r="D42" s="1"/>
      <c r="E42" s="917"/>
      <c r="F42" s="225" t="s">
        <v>638</v>
      </c>
      <c r="G42" s="225"/>
      <c r="H42" s="225"/>
      <c r="I42" s="898"/>
      <c r="J42" s="898"/>
      <c r="K42" s="898"/>
      <c r="L42" s="670"/>
      <c r="M42" s="24"/>
      <c r="N42" s="235"/>
      <c r="O42" s="225" t="s">
        <v>638</v>
      </c>
      <c r="P42" s="225"/>
      <c r="Q42" s="225"/>
      <c r="R42" s="225"/>
      <c r="S42" s="225"/>
      <c r="T42" s="4238"/>
      <c r="U42" s="4238"/>
      <c r="V42" s="4238"/>
      <c r="W42" s="6"/>
      <c r="X42" s="225" t="s">
        <v>638</v>
      </c>
      <c r="Y42" s="225"/>
      <c r="Z42" s="225"/>
      <c r="AA42" s="225"/>
      <c r="AB42" s="898"/>
      <c r="AC42" s="898"/>
      <c r="AD42" s="225"/>
      <c r="AE42" s="4233"/>
      <c r="AF42" s="4233"/>
      <c r="AG42" s="4233"/>
      <c r="AH42" s="4233"/>
      <c r="AI42" s="4233"/>
      <c r="AJ42" s="7"/>
    </row>
    <row r="43" spans="1:36" ht="5.0999999999999996" customHeight="1" thickBot="1" x14ac:dyDescent="0.35">
      <c r="A43" s="1"/>
      <c r="B43" s="1"/>
      <c r="C43" s="1"/>
      <c r="D43" s="1"/>
      <c r="E43" s="192"/>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8"/>
      <c r="AG43" s="8"/>
      <c r="AH43" s="8"/>
      <c r="AI43" s="8"/>
      <c r="AJ43" s="9"/>
    </row>
    <row r="44" spans="1:36" ht="15" hidden="1" customHeight="1" x14ac:dyDescent="0.3">
      <c r="A44" s="1"/>
      <c r="B44" s="1"/>
      <c r="C44" s="1"/>
      <c r="D44" s="1"/>
      <c r="E44" s="671" t="s">
        <v>592</v>
      </c>
      <c r="F44" s="2918"/>
      <c r="G44" s="2918"/>
      <c r="H44" s="2918"/>
      <c r="I44" s="2918"/>
      <c r="J44" s="2918"/>
      <c r="K44" s="2918"/>
      <c r="L44" s="2918"/>
      <c r="M44" s="2918"/>
      <c r="N44" s="672" t="s">
        <v>593</v>
      </c>
      <c r="O44" s="2918"/>
      <c r="P44" s="2918"/>
      <c r="Q44" s="2918"/>
      <c r="R44" s="2918"/>
      <c r="S44" s="2918"/>
      <c r="T44" s="2918"/>
      <c r="U44" s="2918"/>
      <c r="V44" s="2918"/>
      <c r="W44" s="672" t="s">
        <v>594</v>
      </c>
      <c r="X44" s="2918"/>
      <c r="Y44" s="2918"/>
      <c r="Z44" s="2918"/>
      <c r="AA44" s="2918"/>
      <c r="AB44" s="2918"/>
      <c r="AC44" s="2918"/>
      <c r="AD44" s="2918"/>
      <c r="AE44" s="2918"/>
      <c r="AF44" s="2918"/>
      <c r="AG44" s="2918"/>
      <c r="AH44" s="2918"/>
      <c r="AI44" s="2918"/>
      <c r="AJ44" s="4236"/>
    </row>
    <row r="45" spans="1:36" ht="15" hidden="1" customHeight="1" x14ac:dyDescent="0.3">
      <c r="A45" s="1"/>
      <c r="B45" s="1"/>
      <c r="C45" s="1"/>
      <c r="D45" s="1"/>
      <c r="E45" s="191"/>
      <c r="F45" s="225" t="s">
        <v>638</v>
      </c>
      <c r="G45" s="225"/>
      <c r="H45" s="225"/>
      <c r="I45" s="916"/>
      <c r="J45" s="916"/>
      <c r="K45" s="916"/>
      <c r="L45" s="670"/>
      <c r="M45" s="898"/>
      <c r="N45" s="898"/>
      <c r="O45" s="225" t="s">
        <v>638</v>
      </c>
      <c r="P45" s="225"/>
      <c r="Q45" s="225"/>
      <c r="R45" s="225"/>
      <c r="S45" s="225"/>
      <c r="T45" s="4238"/>
      <c r="U45" s="4238"/>
      <c r="V45" s="4238"/>
      <c r="W45" s="235"/>
      <c r="X45" s="225" t="s">
        <v>638</v>
      </c>
      <c r="Y45" s="225"/>
      <c r="Z45" s="225"/>
      <c r="AA45" s="225"/>
      <c r="AB45" s="898"/>
      <c r="AC45" s="898"/>
      <c r="AD45" s="225"/>
      <c r="AE45" s="4233"/>
      <c r="AF45" s="4233"/>
      <c r="AG45" s="4233"/>
      <c r="AH45" s="4233"/>
      <c r="AI45" s="4233"/>
      <c r="AJ45" s="7"/>
    </row>
    <row r="46" spans="1:36" ht="5.0999999999999996" hidden="1" customHeight="1" x14ac:dyDescent="0.3">
      <c r="A46" s="1"/>
      <c r="B46" s="1"/>
      <c r="C46" s="1"/>
      <c r="D46" s="1"/>
      <c r="E46" s="191"/>
      <c r="F46" s="24"/>
      <c r="G46" s="24"/>
      <c r="H46" s="24"/>
      <c r="I46" s="6"/>
      <c r="J46" s="6"/>
      <c r="K46" s="6"/>
      <c r="L46" s="24"/>
      <c r="M46" s="24"/>
      <c r="N46" s="24"/>
      <c r="O46" s="6"/>
      <c r="P46" s="6"/>
      <c r="Q46" s="6"/>
      <c r="R46" s="6"/>
      <c r="S46" s="6"/>
      <c r="T46" s="6"/>
      <c r="U46" s="6"/>
      <c r="V46" s="24"/>
      <c r="W46" s="24"/>
      <c r="X46" s="6"/>
      <c r="Y46" s="6"/>
      <c r="Z46" s="6"/>
      <c r="AA46" s="6"/>
      <c r="AB46" s="6"/>
      <c r="AC46" s="6"/>
      <c r="AD46" s="24"/>
      <c r="AE46" s="24"/>
      <c r="AF46" s="6"/>
      <c r="AG46" s="6"/>
      <c r="AH46" s="6"/>
      <c r="AI46" s="6"/>
      <c r="AJ46" s="7"/>
    </row>
    <row r="47" spans="1:36" ht="15" hidden="1" customHeight="1" x14ac:dyDescent="0.3">
      <c r="A47" s="1"/>
      <c r="B47" s="1"/>
      <c r="C47" s="1"/>
      <c r="D47" s="1"/>
      <c r="E47" s="671" t="s">
        <v>610</v>
      </c>
      <c r="F47" s="2918"/>
      <c r="G47" s="2918"/>
      <c r="H47" s="2918"/>
      <c r="I47" s="2918"/>
      <c r="J47" s="2918"/>
      <c r="K47" s="2918"/>
      <c r="L47" s="2918"/>
      <c r="M47" s="2918"/>
      <c r="N47" s="672" t="s">
        <v>613</v>
      </c>
      <c r="O47" s="2918"/>
      <c r="P47" s="2918"/>
      <c r="Q47" s="2918"/>
      <c r="R47" s="2918"/>
      <c r="S47" s="2918"/>
      <c r="T47" s="2918"/>
      <c r="U47" s="2918"/>
      <c r="V47" s="2918"/>
      <c r="W47" s="672" t="s">
        <v>615</v>
      </c>
      <c r="X47" s="2918"/>
      <c r="Y47" s="2918"/>
      <c r="Z47" s="2918"/>
      <c r="AA47" s="2918"/>
      <c r="AB47" s="2918"/>
      <c r="AC47" s="2918"/>
      <c r="AD47" s="2918"/>
      <c r="AE47" s="2918"/>
      <c r="AF47" s="2918"/>
      <c r="AG47" s="2918"/>
      <c r="AH47" s="2918"/>
      <c r="AI47" s="2918"/>
      <c r="AJ47" s="4236"/>
    </row>
    <row r="48" spans="1:36" ht="15" hidden="1" customHeight="1" x14ac:dyDescent="0.3">
      <c r="A48" s="1"/>
      <c r="B48" s="1"/>
      <c r="C48" s="1"/>
      <c r="D48" s="1"/>
      <c r="E48" s="917"/>
      <c r="F48" s="225" t="s">
        <v>638</v>
      </c>
      <c r="G48" s="225"/>
      <c r="H48" s="225"/>
      <c r="I48" s="898"/>
      <c r="J48" s="898"/>
      <c r="K48" s="898"/>
      <c r="L48" s="670"/>
      <c r="M48" s="24"/>
      <c r="N48" s="235"/>
      <c r="O48" s="225" t="s">
        <v>638</v>
      </c>
      <c r="P48" s="225"/>
      <c r="Q48" s="225"/>
      <c r="R48" s="225"/>
      <c r="S48" s="225"/>
      <c r="T48" s="4238"/>
      <c r="U48" s="4238"/>
      <c r="V48" s="4238"/>
      <c r="W48" s="6"/>
      <c r="X48" s="225" t="s">
        <v>638</v>
      </c>
      <c r="Y48" s="225"/>
      <c r="Z48" s="225"/>
      <c r="AA48" s="225"/>
      <c r="AB48" s="898"/>
      <c r="AC48" s="898"/>
      <c r="AD48" s="225"/>
      <c r="AE48" s="4233"/>
      <c r="AF48" s="4233"/>
      <c r="AG48" s="4233"/>
      <c r="AH48" s="4233"/>
      <c r="AI48" s="4233"/>
      <c r="AJ48" s="7"/>
    </row>
    <row r="49" spans="1:36" ht="5.0999999999999996" hidden="1" customHeight="1" thickBot="1" x14ac:dyDescent="0.35">
      <c r="A49" s="1"/>
      <c r="B49" s="1"/>
      <c r="C49" s="1"/>
      <c r="D49" s="1"/>
      <c r="E49" s="192"/>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8"/>
      <c r="AG49" s="8"/>
      <c r="AH49" s="8"/>
      <c r="AI49" s="8"/>
      <c r="AJ49" s="9"/>
    </row>
    <row r="50" spans="1:36" ht="15" hidden="1" customHeight="1" x14ac:dyDescent="0.3">
      <c r="A50" s="1"/>
      <c r="B50" s="1"/>
      <c r="C50" s="1"/>
      <c r="D50" s="1"/>
      <c r="E50" s="671" t="s">
        <v>616</v>
      </c>
      <c r="F50" s="2918"/>
      <c r="G50" s="2918"/>
      <c r="H50" s="2918"/>
      <c r="I50" s="2918"/>
      <c r="J50" s="2918"/>
      <c r="K50" s="2918"/>
      <c r="L50" s="2918"/>
      <c r="M50" s="2918"/>
      <c r="N50" s="672" t="s">
        <v>643</v>
      </c>
      <c r="O50" s="2918"/>
      <c r="P50" s="2918"/>
      <c r="Q50" s="2918"/>
      <c r="R50" s="2918"/>
      <c r="S50" s="2918"/>
      <c r="T50" s="2918"/>
      <c r="U50" s="2918"/>
      <c r="V50" s="2918"/>
      <c r="W50" s="672" t="s">
        <v>642</v>
      </c>
      <c r="X50" s="2918"/>
      <c r="Y50" s="2918"/>
      <c r="Z50" s="2918"/>
      <c r="AA50" s="2918"/>
      <c r="AB50" s="2918"/>
      <c r="AC50" s="2918"/>
      <c r="AD50" s="2918"/>
      <c r="AE50" s="2918"/>
      <c r="AF50" s="2918"/>
      <c r="AG50" s="2918"/>
      <c r="AH50" s="2918"/>
      <c r="AI50" s="2918"/>
      <c r="AJ50" s="4236"/>
    </row>
    <row r="51" spans="1:36" ht="15" hidden="1" customHeight="1" x14ac:dyDescent="0.3">
      <c r="A51" s="1"/>
      <c r="B51" s="1"/>
      <c r="C51" s="1"/>
      <c r="D51" s="1"/>
      <c r="E51" s="191"/>
      <c r="F51" s="225" t="s">
        <v>638</v>
      </c>
      <c r="G51" s="225"/>
      <c r="H51" s="225"/>
      <c r="I51" s="916"/>
      <c r="J51" s="916"/>
      <c r="K51" s="916"/>
      <c r="L51" s="670"/>
      <c r="M51" s="898"/>
      <c r="N51" s="898"/>
      <c r="O51" s="225" t="s">
        <v>638</v>
      </c>
      <c r="P51" s="225"/>
      <c r="Q51" s="225"/>
      <c r="R51" s="225"/>
      <c r="S51" s="225"/>
      <c r="T51" s="4238"/>
      <c r="U51" s="4238"/>
      <c r="V51" s="4238"/>
      <c r="W51" s="235"/>
      <c r="X51" s="225" t="s">
        <v>638</v>
      </c>
      <c r="Y51" s="225"/>
      <c r="Z51" s="225"/>
      <c r="AA51" s="225"/>
      <c r="AB51" s="898"/>
      <c r="AC51" s="898"/>
      <c r="AD51" s="225"/>
      <c r="AE51" s="4233"/>
      <c r="AF51" s="4233"/>
      <c r="AG51" s="4233"/>
      <c r="AH51" s="4233"/>
      <c r="AI51" s="4233"/>
      <c r="AJ51" s="7"/>
    </row>
    <row r="52" spans="1:36" ht="5.0999999999999996" hidden="1" customHeight="1" x14ac:dyDescent="0.3">
      <c r="A52" s="1"/>
      <c r="B52" s="1"/>
      <c r="C52" s="1"/>
      <c r="D52" s="1"/>
      <c r="E52" s="191"/>
      <c r="F52" s="24"/>
      <c r="G52" s="24"/>
      <c r="H52" s="24"/>
      <c r="I52" s="6"/>
      <c r="J52" s="6"/>
      <c r="K52" s="6"/>
      <c r="L52" s="24"/>
      <c r="M52" s="24"/>
      <c r="N52" s="24"/>
      <c r="O52" s="6"/>
      <c r="P52" s="6"/>
      <c r="Q52" s="6"/>
      <c r="R52" s="6"/>
      <c r="S52" s="6"/>
      <c r="T52" s="6"/>
      <c r="U52" s="6"/>
      <c r="V52" s="24"/>
      <c r="W52" s="24"/>
      <c r="X52" s="6"/>
      <c r="Y52" s="6"/>
      <c r="Z52" s="6"/>
      <c r="AA52" s="6"/>
      <c r="AB52" s="6"/>
      <c r="AC52" s="6"/>
      <c r="AD52" s="24"/>
      <c r="AE52" s="24"/>
      <c r="AF52" s="6"/>
      <c r="AG52" s="6"/>
      <c r="AH52" s="6"/>
      <c r="AI52" s="6"/>
      <c r="AJ52" s="7"/>
    </row>
    <row r="53" spans="1:36" ht="15" hidden="1" customHeight="1" x14ac:dyDescent="0.3">
      <c r="A53" s="1"/>
      <c r="B53" s="1"/>
      <c r="C53" s="1"/>
      <c r="D53" s="1"/>
      <c r="E53" s="671" t="s">
        <v>641</v>
      </c>
      <c r="F53" s="2918"/>
      <c r="G53" s="2918"/>
      <c r="H53" s="2918"/>
      <c r="I53" s="2918"/>
      <c r="J53" s="2918"/>
      <c r="K53" s="2918"/>
      <c r="L53" s="2918"/>
      <c r="M53" s="2918"/>
      <c r="N53" s="672" t="s">
        <v>640</v>
      </c>
      <c r="O53" s="2918"/>
      <c r="P53" s="2918"/>
      <c r="Q53" s="2918"/>
      <c r="R53" s="2918"/>
      <c r="S53" s="2918"/>
      <c r="T53" s="2918"/>
      <c r="U53" s="2918"/>
      <c r="V53" s="2918"/>
      <c r="W53" s="672" t="s">
        <v>639</v>
      </c>
      <c r="X53" s="2918"/>
      <c r="Y53" s="2918"/>
      <c r="Z53" s="2918"/>
      <c r="AA53" s="2918"/>
      <c r="AB53" s="2918"/>
      <c r="AC53" s="2918"/>
      <c r="AD53" s="2918"/>
      <c r="AE53" s="2918"/>
      <c r="AF53" s="2918"/>
      <c r="AG53" s="2918"/>
      <c r="AH53" s="2918"/>
      <c r="AI53" s="2918"/>
      <c r="AJ53" s="4236"/>
    </row>
    <row r="54" spans="1:36" ht="15" hidden="1" customHeight="1" x14ac:dyDescent="0.3">
      <c r="A54" s="1"/>
      <c r="B54" s="1"/>
      <c r="C54" s="1"/>
      <c r="D54" s="1"/>
      <c r="E54" s="917"/>
      <c r="F54" s="225" t="s">
        <v>638</v>
      </c>
      <c r="G54" s="225"/>
      <c r="H54" s="225"/>
      <c r="I54" s="898"/>
      <c r="J54" s="898"/>
      <c r="K54" s="898"/>
      <c r="L54" s="670"/>
      <c r="M54" s="24"/>
      <c r="N54" s="235"/>
      <c r="O54" s="225" t="s">
        <v>638</v>
      </c>
      <c r="P54" s="225"/>
      <c r="Q54" s="225"/>
      <c r="R54" s="225"/>
      <c r="S54" s="225"/>
      <c r="T54" s="4238"/>
      <c r="U54" s="4238"/>
      <c r="V54" s="4238"/>
      <c r="W54" s="6"/>
      <c r="X54" s="225" t="s">
        <v>638</v>
      </c>
      <c r="Y54" s="225"/>
      <c r="Z54" s="225"/>
      <c r="AA54" s="225"/>
      <c r="AB54" s="898"/>
      <c r="AC54" s="898"/>
      <c r="AD54" s="225"/>
      <c r="AE54" s="4233"/>
      <c r="AF54" s="4233"/>
      <c r="AG54" s="4233"/>
      <c r="AH54" s="4233"/>
      <c r="AI54" s="4233"/>
      <c r="AJ54" s="7"/>
    </row>
    <row r="55" spans="1:36" s="53" customFormat="1" ht="5.0999999999999996" hidden="1" customHeight="1" thickBot="1" x14ac:dyDescent="0.35">
      <c r="A55" s="92"/>
      <c r="B55" s="92"/>
      <c r="C55" s="92"/>
      <c r="D55" s="92"/>
      <c r="E55" s="192"/>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8"/>
      <c r="AG55" s="8"/>
      <c r="AH55" s="8"/>
      <c r="AI55" s="8"/>
      <c r="AJ55" s="9"/>
    </row>
    <row r="56" spans="1:36" ht="15" hidden="1" customHeight="1" x14ac:dyDescent="0.3">
      <c r="A56" s="1"/>
      <c r="B56" s="1"/>
      <c r="C56" s="1"/>
      <c r="D56" s="1"/>
      <c r="E56" s="671" t="s">
        <v>695</v>
      </c>
      <c r="F56" s="2918"/>
      <c r="G56" s="2918"/>
      <c r="H56" s="2918"/>
      <c r="I56" s="2918"/>
      <c r="J56" s="2918"/>
      <c r="K56" s="2918"/>
      <c r="L56" s="2918"/>
      <c r="M56" s="2918"/>
      <c r="N56" s="672" t="s">
        <v>696</v>
      </c>
      <c r="O56" s="2918"/>
      <c r="P56" s="2918"/>
      <c r="Q56" s="2918"/>
      <c r="R56" s="2918"/>
      <c r="S56" s="2918"/>
      <c r="T56" s="2918"/>
      <c r="U56" s="2918"/>
      <c r="V56" s="2918"/>
      <c r="W56" s="672" t="s">
        <v>697</v>
      </c>
      <c r="X56" s="2918"/>
      <c r="Y56" s="2918"/>
      <c r="Z56" s="2918"/>
      <c r="AA56" s="2918"/>
      <c r="AB56" s="2918"/>
      <c r="AC56" s="2918"/>
      <c r="AD56" s="2918"/>
      <c r="AE56" s="2918"/>
      <c r="AF56" s="2918"/>
      <c r="AG56" s="2918"/>
      <c r="AH56" s="2918"/>
      <c r="AI56" s="2918"/>
      <c r="AJ56" s="4236"/>
    </row>
    <row r="57" spans="1:36" ht="15" hidden="1" customHeight="1" x14ac:dyDescent="0.3">
      <c r="A57" s="1"/>
      <c r="B57" s="1"/>
      <c r="C57" s="1"/>
      <c r="D57" s="1"/>
      <c r="E57" s="191"/>
      <c r="F57" s="225" t="s">
        <v>638</v>
      </c>
      <c r="G57" s="225"/>
      <c r="H57" s="225"/>
      <c r="I57" s="916"/>
      <c r="J57" s="916"/>
      <c r="K57" s="916"/>
      <c r="L57" s="670"/>
      <c r="M57" s="898"/>
      <c r="N57" s="898"/>
      <c r="O57" s="225" t="s">
        <v>638</v>
      </c>
      <c r="P57" s="225"/>
      <c r="Q57" s="225"/>
      <c r="R57" s="225"/>
      <c r="S57" s="225"/>
      <c r="T57" s="4238"/>
      <c r="U57" s="4238"/>
      <c r="V57" s="4238"/>
      <c r="W57" s="235"/>
      <c r="X57" s="225" t="s">
        <v>638</v>
      </c>
      <c r="Y57" s="225"/>
      <c r="Z57" s="225"/>
      <c r="AA57" s="225"/>
      <c r="AB57" s="898"/>
      <c r="AC57" s="898"/>
      <c r="AD57" s="225"/>
      <c r="AE57" s="4233"/>
      <c r="AF57" s="4233"/>
      <c r="AG57" s="4233"/>
      <c r="AH57" s="4233"/>
      <c r="AI57" s="4233"/>
      <c r="AJ57" s="7"/>
    </row>
    <row r="58" spans="1:36" ht="5.0999999999999996" hidden="1" customHeight="1" x14ac:dyDescent="0.3">
      <c r="A58" s="1"/>
      <c r="B58" s="1"/>
      <c r="C58" s="1"/>
      <c r="D58" s="1"/>
      <c r="E58" s="191"/>
      <c r="F58" s="24"/>
      <c r="G58" s="24"/>
      <c r="H58" s="24"/>
      <c r="I58" s="6"/>
      <c r="J58" s="6"/>
      <c r="K58" s="6"/>
      <c r="L58" s="24"/>
      <c r="M58" s="24"/>
      <c r="N58" s="24"/>
      <c r="O58" s="6"/>
      <c r="P58" s="6"/>
      <c r="Q58" s="6"/>
      <c r="R58" s="6"/>
      <c r="S58" s="6"/>
      <c r="T58" s="6"/>
      <c r="U58" s="6"/>
      <c r="V58" s="24"/>
      <c r="W58" s="24"/>
      <c r="X58" s="6"/>
      <c r="Y58" s="6"/>
      <c r="Z58" s="6"/>
      <c r="AA58" s="6"/>
      <c r="AB58" s="6"/>
      <c r="AC58" s="6"/>
      <c r="AD58" s="24"/>
      <c r="AE58" s="24"/>
      <c r="AF58" s="6"/>
      <c r="AG58" s="6"/>
      <c r="AH58" s="6"/>
      <c r="AI58" s="6"/>
      <c r="AJ58" s="7"/>
    </row>
    <row r="59" spans="1:36" ht="15" hidden="1" customHeight="1" x14ac:dyDescent="0.3">
      <c r="A59" s="1"/>
      <c r="B59" s="1"/>
      <c r="C59" s="1"/>
      <c r="D59" s="1"/>
      <c r="E59" s="671" t="s">
        <v>698</v>
      </c>
      <c r="F59" s="2918"/>
      <c r="G59" s="2918"/>
      <c r="H59" s="2918"/>
      <c r="I59" s="2918"/>
      <c r="J59" s="2918"/>
      <c r="K59" s="2918"/>
      <c r="L59" s="2918"/>
      <c r="M59" s="2918"/>
      <c r="N59" s="672" t="s">
        <v>699</v>
      </c>
      <c r="O59" s="2918"/>
      <c r="P59" s="2918"/>
      <c r="Q59" s="2918"/>
      <c r="R59" s="2918"/>
      <c r="S59" s="2918"/>
      <c r="T59" s="2918"/>
      <c r="U59" s="2918"/>
      <c r="V59" s="2918"/>
      <c r="W59" s="672" t="s">
        <v>700</v>
      </c>
      <c r="X59" s="2918"/>
      <c r="Y59" s="2918"/>
      <c r="Z59" s="2918"/>
      <c r="AA59" s="2918"/>
      <c r="AB59" s="2918"/>
      <c r="AC59" s="2918"/>
      <c r="AD59" s="2918"/>
      <c r="AE59" s="2918"/>
      <c r="AF59" s="2918"/>
      <c r="AG59" s="2918"/>
      <c r="AH59" s="2918"/>
      <c r="AI59" s="2918"/>
      <c r="AJ59" s="4236"/>
    </row>
    <row r="60" spans="1:36" ht="15" hidden="1" customHeight="1" x14ac:dyDescent="0.3">
      <c r="A60" s="1"/>
      <c r="B60" s="1"/>
      <c r="C60" s="1"/>
      <c r="D60" s="1"/>
      <c r="E60" s="917"/>
      <c r="F60" s="225" t="s">
        <v>638</v>
      </c>
      <c r="G60" s="225"/>
      <c r="H60" s="225"/>
      <c r="I60" s="898"/>
      <c r="J60" s="898"/>
      <c r="K60" s="898"/>
      <c r="L60" s="670"/>
      <c r="M60" s="24"/>
      <c r="N60" s="235"/>
      <c r="O60" s="225" t="s">
        <v>638</v>
      </c>
      <c r="P60" s="225"/>
      <c r="Q60" s="225"/>
      <c r="R60" s="225"/>
      <c r="S60" s="225"/>
      <c r="T60" s="4238"/>
      <c r="U60" s="4238"/>
      <c r="V60" s="4238"/>
      <c r="W60" s="6"/>
      <c r="X60" s="225" t="s">
        <v>638</v>
      </c>
      <c r="Y60" s="225"/>
      <c r="Z60" s="225"/>
      <c r="AA60" s="225"/>
      <c r="AB60" s="898"/>
      <c r="AC60" s="898"/>
      <c r="AD60" s="225"/>
      <c r="AE60" s="4233"/>
      <c r="AF60" s="4233"/>
      <c r="AG60" s="4233"/>
      <c r="AH60" s="4233"/>
      <c r="AI60" s="4233"/>
      <c r="AJ60" s="7"/>
    </row>
    <row r="61" spans="1:36" ht="5.0999999999999996" hidden="1" customHeight="1" thickBot="1" x14ac:dyDescent="0.35">
      <c r="A61" s="1"/>
      <c r="B61" s="1"/>
      <c r="C61" s="1"/>
      <c r="D61" s="1"/>
      <c r="E61" s="192"/>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8"/>
      <c r="AG61" s="8"/>
      <c r="AH61" s="8"/>
      <c r="AI61" s="8"/>
      <c r="AJ61" s="9"/>
    </row>
    <row r="62" spans="1:36" ht="15" hidden="1" customHeight="1" x14ac:dyDescent="0.3">
      <c r="A62" s="1"/>
      <c r="B62" s="1"/>
      <c r="C62" s="1"/>
      <c r="D62" s="1"/>
      <c r="E62" s="671" t="s">
        <v>701</v>
      </c>
      <c r="F62" s="2918"/>
      <c r="G62" s="2918"/>
      <c r="H62" s="2918"/>
      <c r="I62" s="2918"/>
      <c r="J62" s="2918"/>
      <c r="K62" s="2918"/>
      <c r="L62" s="2918"/>
      <c r="M62" s="2918"/>
      <c r="N62" s="672" t="s">
        <v>702</v>
      </c>
      <c r="O62" s="2918"/>
      <c r="P62" s="2918"/>
      <c r="Q62" s="2918"/>
      <c r="R62" s="2918"/>
      <c r="S62" s="2918"/>
      <c r="T62" s="2918"/>
      <c r="U62" s="2918"/>
      <c r="V62" s="2918"/>
      <c r="W62" s="672" t="s">
        <v>703</v>
      </c>
      <c r="X62" s="2918"/>
      <c r="Y62" s="2918"/>
      <c r="Z62" s="2918"/>
      <c r="AA62" s="2918"/>
      <c r="AB62" s="2918"/>
      <c r="AC62" s="2918"/>
      <c r="AD62" s="2918"/>
      <c r="AE62" s="2918"/>
      <c r="AF62" s="2918"/>
      <c r="AG62" s="2918"/>
      <c r="AH62" s="2918"/>
      <c r="AI62" s="2918"/>
      <c r="AJ62" s="4236"/>
    </row>
    <row r="63" spans="1:36" ht="15" hidden="1" customHeight="1" x14ac:dyDescent="0.3">
      <c r="A63" s="1"/>
      <c r="B63" s="1"/>
      <c r="C63" s="1"/>
      <c r="D63" s="1"/>
      <c r="E63" s="191"/>
      <c r="F63" s="225" t="s">
        <v>638</v>
      </c>
      <c r="G63" s="225"/>
      <c r="H63" s="225"/>
      <c r="I63" s="916"/>
      <c r="J63" s="916"/>
      <c r="K63" s="916"/>
      <c r="L63" s="670"/>
      <c r="M63" s="898"/>
      <c r="N63" s="898"/>
      <c r="O63" s="225" t="s">
        <v>638</v>
      </c>
      <c r="P63" s="225"/>
      <c r="Q63" s="225"/>
      <c r="R63" s="225"/>
      <c r="S63" s="225"/>
      <c r="T63" s="4238"/>
      <c r="U63" s="4238"/>
      <c r="V63" s="4238"/>
      <c r="W63" s="235"/>
      <c r="X63" s="225" t="s">
        <v>638</v>
      </c>
      <c r="Y63" s="225"/>
      <c r="Z63" s="225"/>
      <c r="AA63" s="225"/>
      <c r="AB63" s="898"/>
      <c r="AC63" s="898"/>
      <c r="AD63" s="225"/>
      <c r="AE63" s="4233"/>
      <c r="AF63" s="4233"/>
      <c r="AG63" s="4233"/>
      <c r="AH63" s="4233"/>
      <c r="AI63" s="4233"/>
      <c r="AJ63" s="7"/>
    </row>
    <row r="64" spans="1:36" ht="5.0999999999999996" hidden="1" customHeight="1" x14ac:dyDescent="0.3">
      <c r="A64" s="1"/>
      <c r="B64" s="1"/>
      <c r="C64" s="1"/>
      <c r="D64" s="1"/>
      <c r="E64" s="191"/>
      <c r="F64" s="24"/>
      <c r="G64" s="24"/>
      <c r="H64" s="24"/>
      <c r="I64" s="6"/>
      <c r="J64" s="6"/>
      <c r="K64" s="6"/>
      <c r="L64" s="24"/>
      <c r="M64" s="24"/>
      <c r="N64" s="24"/>
      <c r="O64" s="6"/>
      <c r="P64" s="6"/>
      <c r="Q64" s="6"/>
      <c r="R64" s="6"/>
      <c r="S64" s="6"/>
      <c r="T64" s="6"/>
      <c r="U64" s="6"/>
      <c r="V64" s="24"/>
      <c r="W64" s="24"/>
      <c r="X64" s="6"/>
      <c r="Y64" s="6"/>
      <c r="Z64" s="6"/>
      <c r="AA64" s="6"/>
      <c r="AB64" s="6"/>
      <c r="AC64" s="6"/>
      <c r="AD64" s="24"/>
      <c r="AE64" s="24"/>
      <c r="AF64" s="6"/>
      <c r="AG64" s="6"/>
      <c r="AH64" s="6"/>
      <c r="AI64" s="6"/>
      <c r="AJ64" s="7"/>
    </row>
    <row r="65" spans="1:36" ht="15" hidden="1" customHeight="1" x14ac:dyDescent="0.3">
      <c r="A65" s="1"/>
      <c r="B65" s="1"/>
      <c r="C65" s="1"/>
      <c r="D65" s="1"/>
      <c r="E65" s="671" t="s">
        <v>704</v>
      </c>
      <c r="F65" s="2918"/>
      <c r="G65" s="2918"/>
      <c r="H65" s="2918"/>
      <c r="I65" s="2918"/>
      <c r="J65" s="2918"/>
      <c r="K65" s="2918"/>
      <c r="L65" s="2918"/>
      <c r="M65" s="2918"/>
      <c r="N65" s="672" t="s">
        <v>705</v>
      </c>
      <c r="O65" s="2918"/>
      <c r="P65" s="2918"/>
      <c r="Q65" s="2918"/>
      <c r="R65" s="2918"/>
      <c r="S65" s="2918"/>
      <c r="T65" s="2918"/>
      <c r="U65" s="2918"/>
      <c r="V65" s="2918"/>
      <c r="W65" s="672" t="s">
        <v>706</v>
      </c>
      <c r="X65" s="2918"/>
      <c r="Y65" s="2918"/>
      <c r="Z65" s="2918"/>
      <c r="AA65" s="2918"/>
      <c r="AB65" s="2918"/>
      <c r="AC65" s="2918"/>
      <c r="AD65" s="2918"/>
      <c r="AE65" s="2918"/>
      <c r="AF65" s="2918"/>
      <c r="AG65" s="2918"/>
      <c r="AH65" s="2918"/>
      <c r="AI65" s="2918"/>
      <c r="AJ65" s="4236"/>
    </row>
    <row r="66" spans="1:36" ht="15" hidden="1" customHeight="1" x14ac:dyDescent="0.3">
      <c r="A66" s="1"/>
      <c r="B66" s="1"/>
      <c r="C66" s="1"/>
      <c r="D66" s="1"/>
      <c r="E66" s="917"/>
      <c r="F66" s="225" t="s">
        <v>638</v>
      </c>
      <c r="G66" s="225"/>
      <c r="H66" s="225"/>
      <c r="I66" s="898"/>
      <c r="J66" s="898"/>
      <c r="K66" s="898"/>
      <c r="L66" s="670"/>
      <c r="M66" s="24"/>
      <c r="N66" s="235"/>
      <c r="O66" s="225" t="s">
        <v>638</v>
      </c>
      <c r="P66" s="225"/>
      <c r="Q66" s="225"/>
      <c r="R66" s="225"/>
      <c r="S66" s="225"/>
      <c r="T66" s="4238"/>
      <c r="U66" s="4238"/>
      <c r="V66" s="4238"/>
      <c r="W66" s="6"/>
      <c r="X66" s="225" t="s">
        <v>638</v>
      </c>
      <c r="Y66" s="225"/>
      <c r="Z66" s="225"/>
      <c r="AA66" s="225"/>
      <c r="AB66" s="898"/>
      <c r="AC66" s="898"/>
      <c r="AD66" s="225"/>
      <c r="AE66" s="4233"/>
      <c r="AF66" s="4233"/>
      <c r="AG66" s="4233"/>
      <c r="AH66" s="4233"/>
      <c r="AI66" s="4233"/>
      <c r="AJ66" s="7"/>
    </row>
    <row r="67" spans="1:36" ht="15" hidden="1" thickBot="1" x14ac:dyDescent="0.35">
      <c r="A67" s="1"/>
      <c r="B67" s="1"/>
      <c r="C67" s="1"/>
      <c r="D67" s="1"/>
      <c r="E67" s="192"/>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8"/>
      <c r="AG67" s="8"/>
      <c r="AH67" s="8"/>
      <c r="AI67" s="8"/>
      <c r="AJ67" s="9"/>
    </row>
    <row r="68" spans="1:36" ht="15" customHeight="1" thickBot="1" x14ac:dyDescent="0.35">
      <c r="A68" s="4016" t="s">
        <v>49</v>
      </c>
      <c r="B68" s="3283"/>
      <c r="C68" s="3283"/>
      <c r="D68" s="4237"/>
      <c r="E68" s="188" t="s">
        <v>651</v>
      </c>
      <c r="F68" s="108"/>
      <c r="G68" s="250"/>
      <c r="H68" s="250"/>
      <c r="I68" s="251"/>
      <c r="J68" s="913"/>
      <c r="K68" s="4239"/>
      <c r="L68" s="4240"/>
      <c r="M68" s="4240"/>
      <c r="N68" s="4240"/>
      <c r="O68" s="4240"/>
      <c r="P68" s="4240"/>
      <c r="Q68" s="4240"/>
      <c r="R68" s="4240"/>
      <c r="S68" s="4240"/>
      <c r="T68" s="4240"/>
      <c r="U68" s="4240"/>
      <c r="V68" s="4240"/>
      <c r="W68" s="4240"/>
      <c r="X68" s="250"/>
      <c r="Y68" s="250"/>
      <c r="Z68" s="108" t="s">
        <v>650</v>
      </c>
      <c r="AA68" s="250"/>
      <c r="AB68" s="251"/>
      <c r="AC68" s="4234"/>
      <c r="AD68" s="4235"/>
      <c r="AE68" s="4235"/>
      <c r="AF68" s="4235"/>
      <c r="AG68" s="4235"/>
      <c r="AH68" s="4235"/>
      <c r="AI68" s="251"/>
      <c r="AJ68" s="252"/>
    </row>
    <row r="69" spans="1:36" ht="15" customHeight="1" thickBot="1" x14ac:dyDescent="0.35">
      <c r="A69" s="918"/>
      <c r="B69" s="3415"/>
      <c r="C69" s="3417"/>
      <c r="D69" s="918"/>
      <c r="E69" s="191"/>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6"/>
      <c r="AG69" s="6"/>
      <c r="AH69" s="6"/>
      <c r="AI69" s="6"/>
      <c r="AJ69" s="7"/>
    </row>
    <row r="70" spans="1:36" ht="15" customHeight="1" x14ac:dyDescent="0.3">
      <c r="A70" s="1"/>
      <c r="B70" s="1"/>
      <c r="C70" s="1"/>
      <c r="D70" s="1"/>
      <c r="E70" s="4242" t="s">
        <v>649</v>
      </c>
      <c r="F70" s="4243"/>
      <c r="G70" s="2918"/>
      <c r="H70" s="2918"/>
      <c r="I70" s="2918"/>
      <c r="J70" s="2918"/>
      <c r="K70" s="2918"/>
      <c r="L70" s="2918"/>
      <c r="M70" s="2918"/>
      <c r="N70" s="2918"/>
      <c r="O70" s="2918"/>
      <c r="P70" s="2918"/>
      <c r="Q70" s="2918"/>
      <c r="R70" s="2918"/>
      <c r="S70" s="661" t="s">
        <v>648</v>
      </c>
      <c r="T70" s="4241"/>
      <c r="U70" s="4241"/>
      <c r="V70" s="4241"/>
      <c r="W70" s="4241"/>
      <c r="X70" s="4241"/>
      <c r="Y70" s="4241"/>
      <c r="Z70" s="661" t="s">
        <v>647</v>
      </c>
      <c r="AA70" s="2918"/>
      <c r="AB70" s="2918"/>
      <c r="AC70" s="661" t="s">
        <v>646</v>
      </c>
      <c r="AD70" s="2918"/>
      <c r="AE70" s="2918"/>
      <c r="AF70" s="2918"/>
      <c r="AG70" s="2918"/>
      <c r="AH70" s="2918"/>
      <c r="AI70" s="6"/>
      <c r="AJ70" s="7"/>
    </row>
    <row r="71" spans="1:36" ht="5.0999999999999996" customHeight="1" x14ac:dyDescent="0.3">
      <c r="A71" s="1"/>
      <c r="B71" s="1"/>
      <c r="C71" s="1"/>
      <c r="D71" s="1"/>
      <c r="E71" s="191"/>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6"/>
      <c r="AG71" s="6"/>
      <c r="AH71" s="6"/>
      <c r="AI71" s="6"/>
      <c r="AJ71" s="7"/>
    </row>
    <row r="72" spans="1:36" ht="15" customHeight="1" x14ac:dyDescent="0.3">
      <c r="A72" s="1"/>
      <c r="B72" s="1"/>
      <c r="C72" s="1"/>
      <c r="D72" s="1"/>
      <c r="E72" s="191" t="s">
        <v>645</v>
      </c>
      <c r="F72" s="24"/>
      <c r="G72" s="24"/>
      <c r="H72" s="24"/>
      <c r="I72" s="24"/>
      <c r="J72" s="24"/>
      <c r="K72" s="24"/>
      <c r="L72" s="225"/>
      <c r="M72" s="229"/>
      <c r="N72" s="248"/>
      <c r="O72" s="898"/>
      <c r="P72" s="898"/>
      <c r="Q72" s="2918"/>
      <c r="R72" s="2918"/>
      <c r="S72" s="2918"/>
      <c r="T72" s="2918"/>
      <c r="U72" s="2918"/>
      <c r="V72" s="2918"/>
      <c r="W72" s="2918"/>
      <c r="X72" s="2918"/>
      <c r="Y72" s="2918"/>
      <c r="Z72" s="2918"/>
      <c r="AA72" s="2918"/>
      <c r="AB72" s="2918"/>
      <c r="AC72" s="2918"/>
      <c r="AD72" s="2918"/>
      <c r="AE72" s="2918"/>
      <c r="AF72" s="2918"/>
      <c r="AG72" s="2918"/>
      <c r="AH72" s="2918"/>
      <c r="AI72" s="6"/>
      <c r="AJ72" s="7"/>
    </row>
    <row r="73" spans="1:36" ht="5.0999999999999996" customHeight="1" x14ac:dyDescent="0.3">
      <c r="A73" s="1"/>
      <c r="B73" s="1"/>
      <c r="C73" s="1"/>
      <c r="D73" s="1"/>
      <c r="E73" s="191"/>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103"/>
      <c r="AF73" s="6"/>
      <c r="AG73" s="6"/>
      <c r="AH73" s="6"/>
      <c r="AI73" s="6"/>
      <c r="AJ73" s="7"/>
    </row>
    <row r="74" spans="1:36" ht="15" customHeight="1" x14ac:dyDescent="0.3">
      <c r="A74" s="1"/>
      <c r="B74" s="1"/>
      <c r="C74" s="1"/>
      <c r="D74" s="1"/>
      <c r="E74" s="42" t="s">
        <v>1133</v>
      </c>
      <c r="F74" s="24"/>
      <c r="G74" s="24"/>
      <c r="H74" s="24"/>
      <c r="I74" s="24"/>
      <c r="J74" s="24"/>
      <c r="K74" s="6"/>
      <c r="L74" s="662"/>
      <c r="M74" s="24"/>
      <c r="N74" s="24"/>
      <c r="O74" s="24"/>
      <c r="P74" s="6"/>
      <c r="Q74" s="884" t="s">
        <v>1134</v>
      </c>
      <c r="R74" s="2918"/>
      <c r="S74" s="2918"/>
      <c r="T74" s="2918"/>
      <c r="U74" s="669" t="s">
        <v>1135</v>
      </c>
      <c r="V74" s="669"/>
      <c r="W74" s="669"/>
      <c r="X74" s="669"/>
      <c r="Y74" s="669"/>
      <c r="Z74" s="669"/>
      <c r="AA74" s="2918"/>
      <c r="AB74" s="2918"/>
      <c r="AC74" s="2918"/>
      <c r="AD74" s="2918"/>
      <c r="AE74" s="2918"/>
      <c r="AF74" s="2918"/>
      <c r="AG74" s="2918"/>
      <c r="AH74" s="2918"/>
      <c r="AI74" s="6"/>
      <c r="AJ74" s="7"/>
    </row>
    <row r="75" spans="1:36" ht="5.0999999999999996" customHeight="1" x14ac:dyDescent="0.3">
      <c r="A75" s="1"/>
      <c r="B75" s="1"/>
      <c r="C75" s="1"/>
      <c r="D75" s="1"/>
      <c r="E75" s="191"/>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6"/>
      <c r="AG75" s="6"/>
      <c r="AH75" s="6"/>
      <c r="AI75" s="6"/>
      <c r="AJ75" s="7"/>
    </row>
    <row r="76" spans="1:36" ht="15" customHeight="1" x14ac:dyDescent="0.3">
      <c r="A76" s="1"/>
      <c r="B76" s="1"/>
      <c r="C76" s="1"/>
      <c r="D76" s="1"/>
      <c r="E76" s="42" t="s">
        <v>1136</v>
      </c>
      <c r="F76" s="24"/>
      <c r="G76" s="95"/>
      <c r="H76" s="95"/>
      <c r="I76" s="95"/>
      <c r="J76" s="95"/>
      <c r="K76" s="95"/>
      <c r="L76" s="663"/>
      <c r="M76" s="898"/>
      <c r="N76" s="95" t="s">
        <v>160</v>
      </c>
      <c r="O76" s="95"/>
      <c r="P76" s="95"/>
      <c r="Q76" s="4245"/>
      <c r="R76" s="4245"/>
      <c r="S76" s="4245"/>
      <c r="T76" s="915"/>
      <c r="U76" s="4244" t="s">
        <v>164</v>
      </c>
      <c r="V76" s="4244"/>
      <c r="W76" s="2918"/>
      <c r="X76" s="2918"/>
      <c r="Y76" s="2918"/>
      <c r="Z76" s="2918"/>
      <c r="AA76" s="2918"/>
      <c r="AB76" s="2918"/>
      <c r="AC76" s="2918"/>
      <c r="AD76" s="2918"/>
      <c r="AE76" s="2918"/>
      <c r="AF76" s="2918"/>
      <c r="AG76" s="2918"/>
      <c r="AH76" s="2918"/>
      <c r="AI76" s="6"/>
      <c r="AJ76" s="7"/>
    </row>
    <row r="77" spans="1:36" ht="5.0999999999999996" customHeight="1" x14ac:dyDescent="0.3">
      <c r="A77" s="1"/>
      <c r="B77" s="1"/>
      <c r="C77" s="1"/>
      <c r="D77" s="1"/>
      <c r="E77" s="191"/>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103"/>
      <c r="AF77" s="6"/>
      <c r="AG77" s="6"/>
      <c r="AH77" s="6"/>
      <c r="AI77" s="6"/>
      <c r="AJ77" s="7"/>
    </row>
    <row r="78" spans="1:36" ht="15" customHeight="1" x14ac:dyDescent="0.3">
      <c r="A78" s="1"/>
      <c r="B78" s="1"/>
      <c r="C78" s="1"/>
      <c r="D78" s="1"/>
      <c r="E78" s="191" t="s">
        <v>644</v>
      </c>
      <c r="F78" s="24"/>
      <c r="G78" s="24"/>
      <c r="H78" s="24"/>
      <c r="I78" s="24"/>
      <c r="J78" s="24"/>
      <c r="K78" s="24"/>
      <c r="L78" s="24"/>
      <c r="M78" s="2918"/>
      <c r="N78" s="2918"/>
      <c r="O78" s="6"/>
      <c r="P78" s="6"/>
      <c r="Q78" s="1608" t="s">
        <v>1620</v>
      </c>
      <c r="R78" s="6"/>
      <c r="S78" s="6"/>
      <c r="T78" s="6"/>
      <c r="U78" s="24"/>
      <c r="V78" s="24"/>
      <c r="W78" s="6"/>
      <c r="X78" s="6"/>
      <c r="Y78" s="6"/>
      <c r="Z78" s="6"/>
      <c r="AA78" s="6"/>
      <c r="AB78" s="6"/>
      <c r="AD78" s="2918"/>
      <c r="AE78" s="2918"/>
      <c r="AF78" s="6"/>
      <c r="AG78" s="6"/>
      <c r="AH78" s="6"/>
      <c r="AI78" s="6"/>
      <c r="AJ78" s="7"/>
    </row>
    <row r="79" spans="1:36" ht="5.0999999999999996" customHeight="1" x14ac:dyDescent="0.3">
      <c r="A79" s="1"/>
      <c r="B79" s="1"/>
      <c r="C79" s="1"/>
      <c r="D79" s="1"/>
      <c r="E79" s="191"/>
      <c r="F79" s="24"/>
      <c r="G79" s="24"/>
      <c r="H79" s="24"/>
      <c r="I79" s="24"/>
      <c r="J79" s="24"/>
      <c r="K79" s="24"/>
      <c r="L79" s="24"/>
      <c r="M79" s="661"/>
      <c r="N79" s="24"/>
      <c r="O79" s="24"/>
      <c r="P79" s="24"/>
      <c r="Q79" s="24"/>
      <c r="R79" s="24"/>
      <c r="S79" s="24"/>
      <c r="T79" s="24"/>
      <c r="U79" s="24"/>
      <c r="V79" s="24"/>
      <c r="W79" s="24"/>
      <c r="X79" s="24"/>
      <c r="Y79" s="24"/>
      <c r="Z79" s="24"/>
      <c r="AA79" s="24"/>
      <c r="AB79" s="24"/>
      <c r="AC79" s="24"/>
      <c r="AD79" s="24"/>
      <c r="AE79" s="24"/>
      <c r="AF79" s="6"/>
      <c r="AG79" s="6"/>
      <c r="AH79" s="6"/>
      <c r="AI79" s="6"/>
      <c r="AJ79" s="7"/>
    </row>
    <row r="80" spans="1:36" ht="15" customHeight="1" x14ac:dyDescent="0.3">
      <c r="A80" s="1"/>
      <c r="B80" s="1"/>
      <c r="C80" s="1"/>
      <c r="D80" s="1"/>
      <c r="E80" s="191"/>
      <c r="F80" s="24" t="s">
        <v>679</v>
      </c>
      <c r="G80" s="24"/>
      <c r="H80" s="24"/>
      <c r="I80" s="24"/>
      <c r="J80" s="24"/>
      <c r="K80" s="24"/>
      <c r="L80" s="24"/>
      <c r="M80" s="6"/>
      <c r="N80" s="6"/>
      <c r="O80" s="6"/>
      <c r="P80" s="6"/>
      <c r="Q80" s="6"/>
      <c r="R80" s="6"/>
      <c r="S80" s="6"/>
      <c r="T80" s="6"/>
      <c r="U80" s="6"/>
      <c r="V80" s="6"/>
      <c r="W80" s="6"/>
      <c r="X80" s="6"/>
      <c r="Y80" s="6"/>
      <c r="Z80" s="6"/>
      <c r="AA80" s="6"/>
      <c r="AB80" s="6"/>
      <c r="AC80" s="6"/>
      <c r="AD80" s="6"/>
      <c r="AE80" s="24"/>
      <c r="AF80" s="6"/>
      <c r="AG80" s="6"/>
      <c r="AH80" s="6"/>
      <c r="AI80" s="6"/>
      <c r="AJ80" s="7"/>
    </row>
    <row r="81" spans="1:36" ht="5.0999999999999996" customHeight="1" x14ac:dyDescent="0.3">
      <c r="A81" s="1"/>
      <c r="B81" s="1"/>
      <c r="C81" s="1"/>
      <c r="D81" s="1"/>
      <c r="E81" s="191"/>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6"/>
      <c r="AG81" s="6"/>
      <c r="AH81" s="6"/>
      <c r="AI81" s="6"/>
      <c r="AJ81" s="7"/>
    </row>
    <row r="82" spans="1:36" ht="15" customHeight="1" x14ac:dyDescent="0.3">
      <c r="A82" s="1"/>
      <c r="B82" s="1"/>
      <c r="C82" s="1"/>
      <c r="D82" s="1"/>
      <c r="E82" s="194" t="s">
        <v>158</v>
      </c>
      <c r="F82" s="2918"/>
      <c r="G82" s="2918"/>
      <c r="H82" s="2918"/>
      <c r="I82" s="2918"/>
      <c r="J82" s="2918"/>
      <c r="K82" s="2918"/>
      <c r="L82" s="2918"/>
      <c r="M82" s="2918"/>
      <c r="N82" s="195" t="s">
        <v>165</v>
      </c>
      <c r="O82" s="2918"/>
      <c r="P82" s="2918"/>
      <c r="Q82" s="2918"/>
      <c r="R82" s="2918"/>
      <c r="S82" s="2918"/>
      <c r="T82" s="2918"/>
      <c r="U82" s="2918"/>
      <c r="V82" s="2918"/>
      <c r="W82" s="195" t="s">
        <v>171</v>
      </c>
      <c r="X82" s="2918"/>
      <c r="Y82" s="2918"/>
      <c r="Z82" s="2918"/>
      <c r="AA82" s="2918"/>
      <c r="AB82" s="2918"/>
      <c r="AC82" s="2918"/>
      <c r="AD82" s="2918"/>
      <c r="AE82" s="2918"/>
      <c r="AF82" s="2918"/>
      <c r="AG82" s="2918"/>
      <c r="AH82" s="2918"/>
      <c r="AI82" s="2918"/>
      <c r="AJ82" s="4236"/>
    </row>
    <row r="83" spans="1:36" ht="15" customHeight="1" x14ac:dyDescent="0.3">
      <c r="A83" s="1"/>
      <c r="B83" s="1"/>
      <c r="C83" s="1"/>
      <c r="D83" s="1"/>
      <c r="E83" s="191"/>
      <c r="F83" s="225" t="s">
        <v>638</v>
      </c>
      <c r="G83" s="225"/>
      <c r="H83" s="225"/>
      <c r="I83" s="916"/>
      <c r="J83" s="916"/>
      <c r="K83" s="916"/>
      <c r="L83" s="670"/>
      <c r="M83" s="898"/>
      <c r="N83" s="898"/>
      <c r="O83" s="225" t="s">
        <v>638</v>
      </c>
      <c r="P83" s="225"/>
      <c r="Q83" s="225"/>
      <c r="R83" s="225"/>
      <c r="S83" s="225"/>
      <c r="T83" s="4238"/>
      <c r="U83" s="4238"/>
      <c r="V83" s="4238"/>
      <c r="W83" s="235"/>
      <c r="X83" s="225" t="s">
        <v>638</v>
      </c>
      <c r="Y83" s="225"/>
      <c r="Z83" s="225"/>
      <c r="AA83" s="225"/>
      <c r="AB83" s="898"/>
      <c r="AC83" s="898"/>
      <c r="AD83" s="225"/>
      <c r="AE83" s="4233"/>
      <c r="AF83" s="4233"/>
      <c r="AG83" s="4233"/>
      <c r="AH83" s="4233"/>
      <c r="AI83" s="4233"/>
      <c r="AJ83" s="7"/>
    </row>
    <row r="84" spans="1:36" ht="5.0999999999999996" customHeight="1" x14ac:dyDescent="0.3">
      <c r="A84" s="1"/>
      <c r="B84" s="1"/>
      <c r="C84" s="1"/>
      <c r="D84" s="1"/>
      <c r="E84" s="191"/>
      <c r="F84" s="24"/>
      <c r="G84" s="24"/>
      <c r="H84" s="24"/>
      <c r="I84" s="6"/>
      <c r="J84" s="6"/>
      <c r="K84" s="6"/>
      <c r="L84" s="24"/>
      <c r="M84" s="24"/>
      <c r="N84" s="24"/>
      <c r="O84" s="6"/>
      <c r="P84" s="6"/>
      <c r="Q84" s="6"/>
      <c r="R84" s="6"/>
      <c r="S84" s="6"/>
      <c r="T84" s="6"/>
      <c r="U84" s="6"/>
      <c r="V84" s="24"/>
      <c r="W84" s="24"/>
      <c r="X84" s="6"/>
      <c r="Y84" s="6"/>
      <c r="Z84" s="6"/>
      <c r="AA84" s="6"/>
      <c r="AB84" s="6"/>
      <c r="AC84" s="6"/>
      <c r="AD84" s="24"/>
      <c r="AE84" s="24"/>
      <c r="AF84" s="6"/>
      <c r="AG84" s="6"/>
      <c r="AH84" s="6"/>
      <c r="AI84" s="6"/>
      <c r="AJ84" s="7"/>
    </row>
    <row r="85" spans="1:36" ht="15" customHeight="1" x14ac:dyDescent="0.3">
      <c r="A85" s="1"/>
      <c r="B85" s="1"/>
      <c r="C85" s="1"/>
      <c r="D85" s="1"/>
      <c r="E85" s="194" t="s">
        <v>178</v>
      </c>
      <c r="F85" s="2918"/>
      <c r="G85" s="2918"/>
      <c r="H85" s="2918"/>
      <c r="I85" s="2918"/>
      <c r="J85" s="2918"/>
      <c r="K85" s="2918"/>
      <c r="L85" s="2918"/>
      <c r="M85" s="2918"/>
      <c r="N85" s="195" t="s">
        <v>568</v>
      </c>
      <c r="O85" s="2918"/>
      <c r="P85" s="2918"/>
      <c r="Q85" s="2918"/>
      <c r="R85" s="2918"/>
      <c r="S85" s="2918"/>
      <c r="T85" s="2918"/>
      <c r="U85" s="2918"/>
      <c r="V85" s="2918"/>
      <c r="W85" s="195" t="s">
        <v>591</v>
      </c>
      <c r="X85" s="2918"/>
      <c r="Y85" s="2918"/>
      <c r="Z85" s="2918"/>
      <c r="AA85" s="2918"/>
      <c r="AB85" s="2918"/>
      <c r="AC85" s="2918"/>
      <c r="AD85" s="2918"/>
      <c r="AE85" s="2918"/>
      <c r="AF85" s="2918"/>
      <c r="AG85" s="2918"/>
      <c r="AH85" s="2918"/>
      <c r="AI85" s="2918"/>
      <c r="AJ85" s="4236"/>
    </row>
    <row r="86" spans="1:36" ht="15" customHeight="1" x14ac:dyDescent="0.3">
      <c r="A86" s="1"/>
      <c r="B86" s="1"/>
      <c r="C86" s="1"/>
      <c r="D86" s="1"/>
      <c r="E86" s="917"/>
      <c r="F86" s="225" t="s">
        <v>638</v>
      </c>
      <c r="G86" s="225"/>
      <c r="H86" s="225"/>
      <c r="I86" s="898"/>
      <c r="J86" s="898"/>
      <c r="K86" s="898"/>
      <c r="L86" s="670"/>
      <c r="M86" s="24"/>
      <c r="N86" s="235"/>
      <c r="O86" s="225" t="s">
        <v>638</v>
      </c>
      <c r="P86" s="225"/>
      <c r="Q86" s="225"/>
      <c r="R86" s="225"/>
      <c r="S86" s="225"/>
      <c r="T86" s="4238"/>
      <c r="U86" s="4238"/>
      <c r="V86" s="4238"/>
      <c r="W86" s="6"/>
      <c r="X86" s="225" t="s">
        <v>638</v>
      </c>
      <c r="Y86" s="225"/>
      <c r="Z86" s="225"/>
      <c r="AA86" s="225"/>
      <c r="AB86" s="898"/>
      <c r="AC86" s="898"/>
      <c r="AD86" s="225"/>
      <c r="AE86" s="4233"/>
      <c r="AF86" s="4233"/>
      <c r="AG86" s="4233"/>
      <c r="AH86" s="4233"/>
      <c r="AI86" s="4233"/>
      <c r="AJ86" s="7"/>
    </row>
    <row r="87" spans="1:36" ht="5.0999999999999996" customHeight="1" thickBot="1" x14ac:dyDescent="0.35">
      <c r="A87" s="1"/>
      <c r="B87" s="1"/>
      <c r="C87" s="1"/>
      <c r="D87" s="1"/>
      <c r="E87" s="192"/>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8"/>
      <c r="AG87" s="8"/>
      <c r="AH87" s="8"/>
      <c r="AI87" s="8"/>
      <c r="AJ87" s="9"/>
    </row>
    <row r="88" spans="1:36" ht="15" hidden="1" customHeight="1" x14ac:dyDescent="0.3">
      <c r="A88" s="1"/>
      <c r="B88" s="1"/>
      <c r="C88" s="1"/>
      <c r="D88" s="1"/>
      <c r="E88" s="671" t="s">
        <v>592</v>
      </c>
      <c r="F88" s="2918"/>
      <c r="G88" s="2918"/>
      <c r="H88" s="2918"/>
      <c r="I88" s="2918"/>
      <c r="J88" s="2918"/>
      <c r="K88" s="2918"/>
      <c r="L88" s="2918"/>
      <c r="M88" s="2918"/>
      <c r="N88" s="672" t="s">
        <v>593</v>
      </c>
      <c r="O88" s="2918"/>
      <c r="P88" s="2918"/>
      <c r="Q88" s="2918"/>
      <c r="R88" s="2918"/>
      <c r="S88" s="2918"/>
      <c r="T88" s="2918"/>
      <c r="U88" s="2918"/>
      <c r="V88" s="2918"/>
      <c r="W88" s="672" t="s">
        <v>594</v>
      </c>
      <c r="X88" s="2918"/>
      <c r="Y88" s="2918"/>
      <c r="Z88" s="2918"/>
      <c r="AA88" s="2918"/>
      <c r="AB88" s="2918"/>
      <c r="AC88" s="2918"/>
      <c r="AD88" s="2918"/>
      <c r="AE88" s="2918"/>
      <c r="AF88" s="2918"/>
      <c r="AG88" s="2918"/>
      <c r="AH88" s="2918"/>
      <c r="AI88" s="2918"/>
      <c r="AJ88" s="4236"/>
    </row>
    <row r="89" spans="1:36" ht="15" hidden="1" customHeight="1" x14ac:dyDescent="0.3">
      <c r="A89" s="1"/>
      <c r="B89" s="1"/>
      <c r="C89" s="1"/>
      <c r="D89" s="1"/>
      <c r="E89" s="191"/>
      <c r="F89" s="225" t="s">
        <v>638</v>
      </c>
      <c r="G89" s="225"/>
      <c r="H89" s="225"/>
      <c r="I89" s="916"/>
      <c r="J89" s="916"/>
      <c r="K89" s="916"/>
      <c r="L89" s="670"/>
      <c r="M89" s="898"/>
      <c r="N89" s="898"/>
      <c r="O89" s="225" t="s">
        <v>638</v>
      </c>
      <c r="P89" s="225"/>
      <c r="Q89" s="225"/>
      <c r="R89" s="225"/>
      <c r="S89" s="225"/>
      <c r="T89" s="4238"/>
      <c r="U89" s="4238"/>
      <c r="V89" s="4238"/>
      <c r="W89" s="235"/>
      <c r="X89" s="225" t="s">
        <v>638</v>
      </c>
      <c r="Y89" s="225"/>
      <c r="Z89" s="225"/>
      <c r="AA89" s="225"/>
      <c r="AB89" s="898"/>
      <c r="AC89" s="898"/>
      <c r="AD89" s="225"/>
      <c r="AE89" s="4233"/>
      <c r="AF89" s="4233"/>
      <c r="AG89" s="4233"/>
      <c r="AH89" s="4233"/>
      <c r="AI89" s="4233"/>
      <c r="AJ89" s="7"/>
    </row>
    <row r="90" spans="1:36" ht="5.0999999999999996" hidden="1" customHeight="1" x14ac:dyDescent="0.3">
      <c r="A90" s="1"/>
      <c r="B90" s="1"/>
      <c r="C90" s="1"/>
      <c r="D90" s="1"/>
      <c r="E90" s="191"/>
      <c r="F90" s="24"/>
      <c r="G90" s="24"/>
      <c r="H90" s="24"/>
      <c r="I90" s="6"/>
      <c r="J90" s="6"/>
      <c r="K90" s="6"/>
      <c r="L90" s="24"/>
      <c r="M90" s="24"/>
      <c r="N90" s="24"/>
      <c r="O90" s="6"/>
      <c r="P90" s="6"/>
      <c r="Q90" s="6"/>
      <c r="R90" s="6"/>
      <c r="S90" s="6"/>
      <c r="T90" s="6"/>
      <c r="U90" s="6"/>
      <c r="V90" s="24"/>
      <c r="W90" s="24"/>
      <c r="X90" s="6"/>
      <c r="Y90" s="6"/>
      <c r="Z90" s="6"/>
      <c r="AA90" s="6"/>
      <c r="AB90" s="6"/>
      <c r="AC90" s="6"/>
      <c r="AD90" s="24"/>
      <c r="AE90" s="24"/>
      <c r="AF90" s="6"/>
      <c r="AG90" s="6"/>
      <c r="AH90" s="6"/>
      <c r="AI90" s="6"/>
      <c r="AJ90" s="7"/>
    </row>
    <row r="91" spans="1:36" ht="15" hidden="1" customHeight="1" x14ac:dyDescent="0.3">
      <c r="A91" s="1"/>
      <c r="B91" s="1"/>
      <c r="C91" s="1"/>
      <c r="D91" s="1"/>
      <c r="E91" s="671" t="s">
        <v>610</v>
      </c>
      <c r="F91" s="2918"/>
      <c r="G91" s="2918"/>
      <c r="H91" s="2918"/>
      <c r="I91" s="2918"/>
      <c r="J91" s="2918"/>
      <c r="K91" s="2918"/>
      <c r="L91" s="2918"/>
      <c r="M91" s="2918"/>
      <c r="N91" s="672" t="s">
        <v>613</v>
      </c>
      <c r="O91" s="2918"/>
      <c r="P91" s="2918"/>
      <c r="Q91" s="2918"/>
      <c r="R91" s="2918"/>
      <c r="S91" s="2918"/>
      <c r="T91" s="2918"/>
      <c r="U91" s="2918"/>
      <c r="V91" s="2918"/>
      <c r="W91" s="672" t="s">
        <v>615</v>
      </c>
      <c r="X91" s="2918"/>
      <c r="Y91" s="2918"/>
      <c r="Z91" s="2918"/>
      <c r="AA91" s="2918"/>
      <c r="AB91" s="2918"/>
      <c r="AC91" s="2918"/>
      <c r="AD91" s="2918"/>
      <c r="AE91" s="2918"/>
      <c r="AF91" s="2918"/>
      <c r="AG91" s="2918"/>
      <c r="AH91" s="2918"/>
      <c r="AI91" s="2918"/>
      <c r="AJ91" s="4236"/>
    </row>
    <row r="92" spans="1:36" ht="15" hidden="1" customHeight="1" x14ac:dyDescent="0.3">
      <c r="A92" s="1"/>
      <c r="B92" s="1"/>
      <c r="C92" s="1"/>
      <c r="D92" s="1"/>
      <c r="E92" s="917"/>
      <c r="F92" s="225" t="s">
        <v>638</v>
      </c>
      <c r="G92" s="225"/>
      <c r="H92" s="225"/>
      <c r="I92" s="898"/>
      <c r="J92" s="898"/>
      <c r="K92" s="898"/>
      <c r="L92" s="670"/>
      <c r="M92" s="24"/>
      <c r="N92" s="235"/>
      <c r="O92" s="225" t="s">
        <v>638</v>
      </c>
      <c r="P92" s="225"/>
      <c r="Q92" s="225"/>
      <c r="R92" s="225"/>
      <c r="S92" s="225"/>
      <c r="T92" s="4238"/>
      <c r="U92" s="4238"/>
      <c r="V92" s="4238"/>
      <c r="W92" s="6"/>
      <c r="X92" s="225" t="s">
        <v>638</v>
      </c>
      <c r="Y92" s="225"/>
      <c r="Z92" s="225"/>
      <c r="AA92" s="225"/>
      <c r="AB92" s="898"/>
      <c r="AC92" s="898"/>
      <c r="AD92" s="225"/>
      <c r="AE92" s="4233"/>
      <c r="AF92" s="4233"/>
      <c r="AG92" s="4233"/>
      <c r="AH92" s="4233"/>
      <c r="AI92" s="4233"/>
      <c r="AJ92" s="7"/>
    </row>
    <row r="93" spans="1:36" ht="5.0999999999999996" hidden="1" customHeight="1" thickBot="1" x14ac:dyDescent="0.35">
      <c r="A93" s="1"/>
      <c r="B93" s="1"/>
      <c r="C93" s="1"/>
      <c r="D93" s="1"/>
      <c r="E93" s="192"/>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8"/>
      <c r="AG93" s="8"/>
      <c r="AH93" s="8"/>
      <c r="AI93" s="8"/>
      <c r="AJ93" s="9"/>
    </row>
    <row r="94" spans="1:36" ht="15" hidden="1" customHeight="1" x14ac:dyDescent="0.3">
      <c r="A94" s="1"/>
      <c r="B94" s="1"/>
      <c r="C94" s="1"/>
      <c r="D94" s="1"/>
      <c r="E94" s="671" t="s">
        <v>616</v>
      </c>
      <c r="F94" s="2918"/>
      <c r="G94" s="2918"/>
      <c r="H94" s="2918"/>
      <c r="I94" s="2918"/>
      <c r="J94" s="2918"/>
      <c r="K94" s="2918"/>
      <c r="L94" s="2918"/>
      <c r="M94" s="2918"/>
      <c r="N94" s="672" t="s">
        <v>643</v>
      </c>
      <c r="O94" s="2918"/>
      <c r="P94" s="2918"/>
      <c r="Q94" s="2918"/>
      <c r="R94" s="2918"/>
      <c r="S94" s="2918"/>
      <c r="T94" s="2918"/>
      <c r="U94" s="2918"/>
      <c r="V94" s="2918"/>
      <c r="W94" s="672" t="s">
        <v>642</v>
      </c>
      <c r="X94" s="2918"/>
      <c r="Y94" s="2918"/>
      <c r="Z94" s="2918"/>
      <c r="AA94" s="2918"/>
      <c r="AB94" s="2918"/>
      <c r="AC94" s="2918"/>
      <c r="AD94" s="2918"/>
      <c r="AE94" s="2918"/>
      <c r="AF94" s="2918"/>
      <c r="AG94" s="2918"/>
      <c r="AH94" s="2918"/>
      <c r="AI94" s="2918"/>
      <c r="AJ94" s="4236"/>
    </row>
    <row r="95" spans="1:36" ht="15" hidden="1" customHeight="1" x14ac:dyDescent="0.3">
      <c r="A95" s="1"/>
      <c r="B95" s="1"/>
      <c r="C95" s="1"/>
      <c r="D95" s="1"/>
      <c r="E95" s="191"/>
      <c r="F95" s="225" t="s">
        <v>638</v>
      </c>
      <c r="G95" s="225"/>
      <c r="H95" s="225"/>
      <c r="I95" s="916"/>
      <c r="J95" s="916"/>
      <c r="K95" s="916"/>
      <c r="L95" s="670"/>
      <c r="M95" s="898"/>
      <c r="N95" s="898"/>
      <c r="O95" s="225" t="s">
        <v>638</v>
      </c>
      <c r="P95" s="225"/>
      <c r="Q95" s="225"/>
      <c r="R95" s="225"/>
      <c r="S95" s="225"/>
      <c r="T95" s="4238"/>
      <c r="U95" s="4238"/>
      <c r="V95" s="4238"/>
      <c r="W95" s="235"/>
      <c r="X95" s="225" t="s">
        <v>638</v>
      </c>
      <c r="Y95" s="225"/>
      <c r="Z95" s="225"/>
      <c r="AA95" s="225"/>
      <c r="AB95" s="898"/>
      <c r="AC95" s="898"/>
      <c r="AD95" s="225"/>
      <c r="AE95" s="4233"/>
      <c r="AF95" s="4233"/>
      <c r="AG95" s="4233"/>
      <c r="AH95" s="4233"/>
      <c r="AI95" s="4233"/>
      <c r="AJ95" s="7"/>
    </row>
    <row r="96" spans="1:36" ht="5.0999999999999996" hidden="1" customHeight="1" x14ac:dyDescent="0.3">
      <c r="A96" s="1"/>
      <c r="B96" s="1"/>
      <c r="C96" s="1"/>
      <c r="D96" s="1"/>
      <c r="E96" s="191"/>
      <c r="F96" s="24"/>
      <c r="G96" s="24"/>
      <c r="H96" s="24"/>
      <c r="I96" s="6"/>
      <c r="J96" s="6"/>
      <c r="K96" s="6"/>
      <c r="L96" s="24"/>
      <c r="M96" s="24"/>
      <c r="N96" s="24"/>
      <c r="O96" s="6"/>
      <c r="P96" s="6"/>
      <c r="Q96" s="6"/>
      <c r="R96" s="6"/>
      <c r="S96" s="6"/>
      <c r="T96" s="6"/>
      <c r="U96" s="6"/>
      <c r="V96" s="24"/>
      <c r="W96" s="24"/>
      <c r="X96" s="6"/>
      <c r="Y96" s="6"/>
      <c r="Z96" s="6"/>
      <c r="AA96" s="6"/>
      <c r="AB96" s="6"/>
      <c r="AC96" s="6"/>
      <c r="AD96" s="24"/>
      <c r="AE96" s="24"/>
      <c r="AF96" s="6"/>
      <c r="AG96" s="6"/>
      <c r="AH96" s="6"/>
      <c r="AI96" s="6"/>
      <c r="AJ96" s="7"/>
    </row>
    <row r="97" spans="1:36" ht="15" hidden="1" customHeight="1" x14ac:dyDescent="0.3">
      <c r="A97" s="1"/>
      <c r="B97" s="1"/>
      <c r="C97" s="1"/>
      <c r="D97" s="1"/>
      <c r="E97" s="671" t="s">
        <v>641</v>
      </c>
      <c r="F97" s="2918"/>
      <c r="G97" s="2918"/>
      <c r="H97" s="2918"/>
      <c r="I97" s="2918"/>
      <c r="J97" s="2918"/>
      <c r="K97" s="2918"/>
      <c r="L97" s="2918"/>
      <c r="M97" s="2918"/>
      <c r="N97" s="672" t="s">
        <v>640</v>
      </c>
      <c r="O97" s="2918"/>
      <c r="P97" s="2918"/>
      <c r="Q97" s="2918"/>
      <c r="R97" s="2918"/>
      <c r="S97" s="2918"/>
      <c r="T97" s="2918"/>
      <c r="U97" s="2918"/>
      <c r="V97" s="2918"/>
      <c r="W97" s="672" t="s">
        <v>639</v>
      </c>
      <c r="X97" s="2918"/>
      <c r="Y97" s="2918"/>
      <c r="Z97" s="2918"/>
      <c r="AA97" s="2918"/>
      <c r="AB97" s="2918"/>
      <c r="AC97" s="2918"/>
      <c r="AD97" s="2918"/>
      <c r="AE97" s="2918"/>
      <c r="AF97" s="2918"/>
      <c r="AG97" s="2918"/>
      <c r="AH97" s="2918"/>
      <c r="AI97" s="2918"/>
      <c r="AJ97" s="4236"/>
    </row>
    <row r="98" spans="1:36" ht="15" hidden="1" customHeight="1" x14ac:dyDescent="0.3">
      <c r="A98" s="1"/>
      <c r="B98" s="1"/>
      <c r="C98" s="1"/>
      <c r="D98" s="1"/>
      <c r="E98" s="917"/>
      <c r="F98" s="225" t="s">
        <v>638</v>
      </c>
      <c r="G98" s="225"/>
      <c r="H98" s="225"/>
      <c r="I98" s="898"/>
      <c r="J98" s="898"/>
      <c r="K98" s="898"/>
      <c r="L98" s="670"/>
      <c r="M98" s="24"/>
      <c r="N98" s="235"/>
      <c r="O98" s="225" t="s">
        <v>638</v>
      </c>
      <c r="P98" s="225"/>
      <c r="Q98" s="225"/>
      <c r="R98" s="225"/>
      <c r="S98" s="225"/>
      <c r="T98" s="4238"/>
      <c r="U98" s="4238"/>
      <c r="V98" s="4238"/>
      <c r="W98" s="6"/>
      <c r="X98" s="225" t="s">
        <v>638</v>
      </c>
      <c r="Y98" s="225"/>
      <c r="Z98" s="225"/>
      <c r="AA98" s="225"/>
      <c r="AB98" s="898"/>
      <c r="AC98" s="898"/>
      <c r="AD98" s="225"/>
      <c r="AE98" s="4233"/>
      <c r="AF98" s="4233"/>
      <c r="AG98" s="4233"/>
      <c r="AH98" s="4233"/>
      <c r="AI98" s="4233"/>
      <c r="AJ98" s="7"/>
    </row>
    <row r="99" spans="1:36" ht="5.0999999999999996" hidden="1" customHeight="1" thickBot="1" x14ac:dyDescent="0.35">
      <c r="A99" s="1"/>
      <c r="B99" s="1"/>
      <c r="C99" s="1"/>
      <c r="D99" s="1"/>
      <c r="E99" s="192"/>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8"/>
      <c r="AG99" s="8"/>
      <c r="AH99" s="8"/>
      <c r="AI99" s="8"/>
      <c r="AJ99" s="9"/>
    </row>
    <row r="100" spans="1:36" ht="15" hidden="1" customHeight="1" x14ac:dyDescent="0.3">
      <c r="A100" s="1"/>
      <c r="B100" s="1"/>
      <c r="C100" s="1"/>
      <c r="D100" s="1"/>
      <c r="E100" s="671" t="s">
        <v>695</v>
      </c>
      <c r="F100" s="2918"/>
      <c r="G100" s="2918"/>
      <c r="H100" s="2918"/>
      <c r="I100" s="2918"/>
      <c r="J100" s="2918"/>
      <c r="K100" s="2918"/>
      <c r="L100" s="2918"/>
      <c r="M100" s="2918"/>
      <c r="N100" s="672" t="s">
        <v>696</v>
      </c>
      <c r="O100" s="2918"/>
      <c r="P100" s="2918"/>
      <c r="Q100" s="2918"/>
      <c r="R100" s="2918"/>
      <c r="S100" s="2918"/>
      <c r="T100" s="2918"/>
      <c r="U100" s="2918"/>
      <c r="V100" s="2918"/>
      <c r="W100" s="672" t="s">
        <v>697</v>
      </c>
      <c r="X100" s="2918"/>
      <c r="Y100" s="2918"/>
      <c r="Z100" s="2918"/>
      <c r="AA100" s="2918"/>
      <c r="AB100" s="2918"/>
      <c r="AC100" s="2918"/>
      <c r="AD100" s="2918"/>
      <c r="AE100" s="2918"/>
      <c r="AF100" s="2918"/>
      <c r="AG100" s="2918"/>
      <c r="AH100" s="2918"/>
      <c r="AI100" s="2918"/>
      <c r="AJ100" s="4236"/>
    </row>
    <row r="101" spans="1:36" ht="15" hidden="1" customHeight="1" x14ac:dyDescent="0.3">
      <c r="A101" s="1"/>
      <c r="B101" s="1"/>
      <c r="C101" s="1"/>
      <c r="D101" s="1"/>
      <c r="E101" s="191"/>
      <c r="F101" s="225" t="s">
        <v>638</v>
      </c>
      <c r="G101" s="225"/>
      <c r="H101" s="225"/>
      <c r="I101" s="916"/>
      <c r="J101" s="916"/>
      <c r="K101" s="916"/>
      <c r="L101" s="670"/>
      <c r="M101" s="898"/>
      <c r="N101" s="898"/>
      <c r="O101" s="225" t="s">
        <v>638</v>
      </c>
      <c r="P101" s="225"/>
      <c r="Q101" s="225"/>
      <c r="R101" s="225"/>
      <c r="S101" s="225"/>
      <c r="T101" s="4238"/>
      <c r="U101" s="4238"/>
      <c r="V101" s="4238"/>
      <c r="W101" s="235"/>
      <c r="X101" s="225" t="s">
        <v>638</v>
      </c>
      <c r="Y101" s="225"/>
      <c r="Z101" s="225"/>
      <c r="AA101" s="225"/>
      <c r="AB101" s="898"/>
      <c r="AC101" s="898"/>
      <c r="AD101" s="225"/>
      <c r="AE101" s="4233"/>
      <c r="AF101" s="4233"/>
      <c r="AG101" s="4233"/>
      <c r="AH101" s="4233"/>
      <c r="AI101" s="4233"/>
      <c r="AJ101" s="7"/>
    </row>
    <row r="102" spans="1:36" ht="5.0999999999999996" hidden="1" customHeight="1" x14ac:dyDescent="0.3">
      <c r="A102" s="1"/>
      <c r="B102" s="1"/>
      <c r="C102" s="1"/>
      <c r="D102" s="1"/>
      <c r="E102" s="191"/>
      <c r="F102" s="24"/>
      <c r="G102" s="24"/>
      <c r="H102" s="24"/>
      <c r="I102" s="6"/>
      <c r="J102" s="6"/>
      <c r="K102" s="6"/>
      <c r="L102" s="24"/>
      <c r="M102" s="24"/>
      <c r="N102" s="24"/>
      <c r="O102" s="6"/>
      <c r="P102" s="6"/>
      <c r="Q102" s="6"/>
      <c r="R102" s="6"/>
      <c r="S102" s="6"/>
      <c r="T102" s="6"/>
      <c r="U102" s="6"/>
      <c r="V102" s="24"/>
      <c r="W102" s="24"/>
      <c r="X102" s="6"/>
      <c r="Y102" s="6"/>
      <c r="Z102" s="6"/>
      <c r="AA102" s="6"/>
      <c r="AB102" s="6"/>
      <c r="AC102" s="6"/>
      <c r="AD102" s="24"/>
      <c r="AE102" s="24"/>
      <c r="AF102" s="6"/>
      <c r="AG102" s="6"/>
      <c r="AH102" s="6"/>
      <c r="AI102" s="6"/>
      <c r="AJ102" s="7"/>
    </row>
    <row r="103" spans="1:36" ht="15" hidden="1" customHeight="1" x14ac:dyDescent="0.3">
      <c r="A103" s="1"/>
      <c r="B103" s="1"/>
      <c r="C103" s="1"/>
      <c r="D103" s="1"/>
      <c r="E103" s="671" t="s">
        <v>698</v>
      </c>
      <c r="F103" s="2918"/>
      <c r="G103" s="2918"/>
      <c r="H103" s="2918"/>
      <c r="I103" s="2918"/>
      <c r="J103" s="2918"/>
      <c r="K103" s="2918"/>
      <c r="L103" s="2918"/>
      <c r="M103" s="2918"/>
      <c r="N103" s="672" t="s">
        <v>699</v>
      </c>
      <c r="O103" s="2918"/>
      <c r="P103" s="2918"/>
      <c r="Q103" s="2918"/>
      <c r="R103" s="2918"/>
      <c r="S103" s="2918"/>
      <c r="T103" s="2918"/>
      <c r="U103" s="2918"/>
      <c r="V103" s="2918"/>
      <c r="W103" s="672" t="s">
        <v>700</v>
      </c>
      <c r="X103" s="2918"/>
      <c r="Y103" s="2918"/>
      <c r="Z103" s="2918"/>
      <c r="AA103" s="2918"/>
      <c r="AB103" s="2918"/>
      <c r="AC103" s="2918"/>
      <c r="AD103" s="2918"/>
      <c r="AE103" s="2918"/>
      <c r="AF103" s="2918"/>
      <c r="AG103" s="2918"/>
      <c r="AH103" s="2918"/>
      <c r="AI103" s="2918"/>
      <c r="AJ103" s="4236"/>
    </row>
    <row r="104" spans="1:36" ht="15" hidden="1" customHeight="1" x14ac:dyDescent="0.3">
      <c r="A104" s="1"/>
      <c r="B104" s="1"/>
      <c r="C104" s="1"/>
      <c r="D104" s="1"/>
      <c r="E104" s="917"/>
      <c r="F104" s="225" t="s">
        <v>638</v>
      </c>
      <c r="G104" s="225"/>
      <c r="H104" s="225"/>
      <c r="I104" s="898"/>
      <c r="J104" s="898"/>
      <c r="K104" s="898"/>
      <c r="L104" s="670"/>
      <c r="M104" s="24"/>
      <c r="N104" s="235"/>
      <c r="O104" s="225" t="s">
        <v>638</v>
      </c>
      <c r="P104" s="225"/>
      <c r="Q104" s="225"/>
      <c r="R104" s="225"/>
      <c r="S104" s="225"/>
      <c r="T104" s="4238"/>
      <c r="U104" s="4238"/>
      <c r="V104" s="4238"/>
      <c r="W104" s="6"/>
      <c r="X104" s="225" t="s">
        <v>638</v>
      </c>
      <c r="Y104" s="225"/>
      <c r="Z104" s="225"/>
      <c r="AA104" s="225"/>
      <c r="AB104" s="898"/>
      <c r="AC104" s="898"/>
      <c r="AD104" s="225"/>
      <c r="AE104" s="4233"/>
      <c r="AF104" s="4233"/>
      <c r="AG104" s="4233"/>
      <c r="AH104" s="4233"/>
      <c r="AI104" s="4233"/>
      <c r="AJ104" s="7"/>
    </row>
    <row r="105" spans="1:36" ht="5.0999999999999996" hidden="1" customHeight="1" thickBot="1" x14ac:dyDescent="0.35">
      <c r="A105" s="1"/>
      <c r="B105" s="1"/>
      <c r="C105" s="1"/>
      <c r="D105" s="1"/>
      <c r="E105" s="192"/>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8"/>
      <c r="AG105" s="8"/>
      <c r="AH105" s="8"/>
      <c r="AI105" s="8"/>
      <c r="AJ105" s="9"/>
    </row>
    <row r="106" spans="1:36" ht="15" hidden="1" customHeight="1" x14ac:dyDescent="0.3">
      <c r="A106" s="1"/>
      <c r="B106" s="1"/>
      <c r="C106" s="1"/>
      <c r="D106" s="1"/>
      <c r="E106" s="671" t="s">
        <v>701</v>
      </c>
      <c r="F106" s="2918"/>
      <c r="G106" s="2918"/>
      <c r="H106" s="2918"/>
      <c r="I106" s="2918"/>
      <c r="J106" s="2918"/>
      <c r="K106" s="2918"/>
      <c r="L106" s="2918"/>
      <c r="M106" s="2918"/>
      <c r="N106" s="672" t="s">
        <v>702</v>
      </c>
      <c r="O106" s="2918"/>
      <c r="P106" s="2918"/>
      <c r="Q106" s="2918"/>
      <c r="R106" s="2918"/>
      <c r="S106" s="2918"/>
      <c r="T106" s="2918"/>
      <c r="U106" s="2918"/>
      <c r="V106" s="2918"/>
      <c r="W106" s="672" t="s">
        <v>703</v>
      </c>
      <c r="X106" s="2918"/>
      <c r="Y106" s="2918"/>
      <c r="Z106" s="2918"/>
      <c r="AA106" s="2918"/>
      <c r="AB106" s="2918"/>
      <c r="AC106" s="2918"/>
      <c r="AD106" s="2918"/>
      <c r="AE106" s="2918"/>
      <c r="AF106" s="2918"/>
      <c r="AG106" s="2918"/>
      <c r="AH106" s="2918"/>
      <c r="AI106" s="2918"/>
      <c r="AJ106" s="4236"/>
    </row>
    <row r="107" spans="1:36" ht="15" hidden="1" customHeight="1" x14ac:dyDescent="0.3">
      <c r="A107" s="1"/>
      <c r="B107" s="1"/>
      <c r="C107" s="1"/>
      <c r="D107" s="1"/>
      <c r="E107" s="191"/>
      <c r="F107" s="225" t="s">
        <v>638</v>
      </c>
      <c r="G107" s="225"/>
      <c r="H107" s="225"/>
      <c r="I107" s="916"/>
      <c r="J107" s="916"/>
      <c r="K107" s="916"/>
      <c r="L107" s="670"/>
      <c r="M107" s="898"/>
      <c r="N107" s="898"/>
      <c r="O107" s="225" t="s">
        <v>638</v>
      </c>
      <c r="P107" s="225"/>
      <c r="Q107" s="225"/>
      <c r="R107" s="225"/>
      <c r="S107" s="225"/>
      <c r="T107" s="4238"/>
      <c r="U107" s="4238"/>
      <c r="V107" s="4238"/>
      <c r="W107" s="235"/>
      <c r="X107" s="225" t="s">
        <v>638</v>
      </c>
      <c r="Y107" s="225"/>
      <c r="Z107" s="225"/>
      <c r="AA107" s="225"/>
      <c r="AB107" s="898"/>
      <c r="AC107" s="898"/>
      <c r="AD107" s="225"/>
      <c r="AE107" s="4233"/>
      <c r="AF107" s="4233"/>
      <c r="AG107" s="4233"/>
      <c r="AH107" s="4233"/>
      <c r="AI107" s="4233"/>
      <c r="AJ107" s="7"/>
    </row>
    <row r="108" spans="1:36" ht="5.0999999999999996" hidden="1" customHeight="1" x14ac:dyDescent="0.3">
      <c r="A108" s="1"/>
      <c r="B108" s="1"/>
      <c r="C108" s="1"/>
      <c r="D108" s="1"/>
      <c r="E108" s="191"/>
      <c r="F108" s="24"/>
      <c r="G108" s="24"/>
      <c r="H108" s="24"/>
      <c r="I108" s="6"/>
      <c r="J108" s="6"/>
      <c r="K108" s="6"/>
      <c r="L108" s="24"/>
      <c r="M108" s="24"/>
      <c r="N108" s="24"/>
      <c r="O108" s="6"/>
      <c r="P108" s="6"/>
      <c r="Q108" s="6"/>
      <c r="R108" s="6"/>
      <c r="S108" s="6"/>
      <c r="T108" s="6"/>
      <c r="U108" s="6"/>
      <c r="V108" s="24"/>
      <c r="W108" s="24"/>
      <c r="X108" s="6"/>
      <c r="Y108" s="6"/>
      <c r="Z108" s="6"/>
      <c r="AA108" s="6"/>
      <c r="AB108" s="6"/>
      <c r="AC108" s="6"/>
      <c r="AD108" s="24"/>
      <c r="AE108" s="24"/>
      <c r="AF108" s="6"/>
      <c r="AG108" s="6"/>
      <c r="AH108" s="6"/>
      <c r="AI108" s="6"/>
      <c r="AJ108" s="7"/>
    </row>
    <row r="109" spans="1:36" ht="15" hidden="1" customHeight="1" x14ac:dyDescent="0.3">
      <c r="A109" s="1"/>
      <c r="B109" s="1"/>
      <c r="C109" s="1"/>
      <c r="D109" s="1"/>
      <c r="E109" s="671" t="s">
        <v>704</v>
      </c>
      <c r="F109" s="2918"/>
      <c r="G109" s="2918"/>
      <c r="H109" s="2918"/>
      <c r="I109" s="2918"/>
      <c r="J109" s="2918"/>
      <c r="K109" s="2918"/>
      <c r="L109" s="2918"/>
      <c r="M109" s="2918"/>
      <c r="N109" s="672" t="s">
        <v>705</v>
      </c>
      <c r="O109" s="2918"/>
      <c r="P109" s="2918"/>
      <c r="Q109" s="2918"/>
      <c r="R109" s="2918"/>
      <c r="S109" s="2918"/>
      <c r="T109" s="2918"/>
      <c r="U109" s="2918"/>
      <c r="V109" s="2918"/>
      <c r="W109" s="672" t="s">
        <v>706</v>
      </c>
      <c r="X109" s="2918"/>
      <c r="Y109" s="2918"/>
      <c r="Z109" s="2918"/>
      <c r="AA109" s="2918"/>
      <c r="AB109" s="2918"/>
      <c r="AC109" s="2918"/>
      <c r="AD109" s="2918"/>
      <c r="AE109" s="2918"/>
      <c r="AF109" s="2918"/>
      <c r="AG109" s="2918"/>
      <c r="AH109" s="2918"/>
      <c r="AI109" s="2918"/>
      <c r="AJ109" s="4236"/>
    </row>
    <row r="110" spans="1:36" ht="15" hidden="1" customHeight="1" x14ac:dyDescent="0.3">
      <c r="A110" s="1"/>
      <c r="B110" s="1"/>
      <c r="C110" s="1"/>
      <c r="D110" s="1"/>
      <c r="E110" s="917"/>
      <c r="F110" s="225" t="s">
        <v>638</v>
      </c>
      <c r="G110" s="225"/>
      <c r="H110" s="225"/>
      <c r="I110" s="898"/>
      <c r="J110" s="898"/>
      <c r="K110" s="898"/>
      <c r="L110" s="670"/>
      <c r="M110" s="24"/>
      <c r="N110" s="235"/>
      <c r="O110" s="225" t="s">
        <v>638</v>
      </c>
      <c r="P110" s="225"/>
      <c r="Q110" s="225"/>
      <c r="R110" s="225"/>
      <c r="S110" s="225"/>
      <c r="T110" s="4238"/>
      <c r="U110" s="4238"/>
      <c r="V110" s="4238"/>
      <c r="W110" s="6"/>
      <c r="X110" s="225" t="s">
        <v>638</v>
      </c>
      <c r="Y110" s="225"/>
      <c r="Z110" s="225"/>
      <c r="AA110" s="225"/>
      <c r="AB110" s="898"/>
      <c r="AC110" s="898"/>
      <c r="AD110" s="225"/>
      <c r="AE110" s="4233"/>
      <c r="AF110" s="4233"/>
      <c r="AG110" s="4233"/>
      <c r="AH110" s="4233"/>
      <c r="AI110" s="4233"/>
      <c r="AJ110" s="7"/>
    </row>
    <row r="111" spans="1:36" ht="15" hidden="1" thickBot="1" x14ac:dyDescent="0.35">
      <c r="A111" s="1"/>
      <c r="B111" s="1"/>
      <c r="C111" s="1"/>
      <c r="D111" s="1"/>
      <c r="E111" s="192"/>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8"/>
      <c r="AG111" s="8"/>
      <c r="AH111" s="8"/>
      <c r="AI111" s="8"/>
      <c r="AJ111" s="9"/>
    </row>
    <row r="112" spans="1:36" ht="15" customHeight="1" thickBot="1" x14ac:dyDescent="0.35">
      <c r="A112" s="4016" t="s">
        <v>49</v>
      </c>
      <c r="B112" s="3283"/>
      <c r="C112" s="3283"/>
      <c r="D112" s="4237"/>
      <c r="E112" s="188" t="s">
        <v>651</v>
      </c>
      <c r="F112" s="108"/>
      <c r="G112" s="250"/>
      <c r="H112" s="250"/>
      <c r="I112" s="251"/>
      <c r="J112" s="913"/>
      <c r="K112" s="4239"/>
      <c r="L112" s="4240"/>
      <c r="M112" s="4240"/>
      <c r="N112" s="4240"/>
      <c r="O112" s="4240"/>
      <c r="P112" s="4240"/>
      <c r="Q112" s="4240"/>
      <c r="R112" s="4240"/>
      <c r="S112" s="4240"/>
      <c r="T112" s="4240"/>
      <c r="U112" s="4240"/>
      <c r="V112" s="4240"/>
      <c r="W112" s="4240"/>
      <c r="X112" s="250"/>
      <c r="Y112" s="250"/>
      <c r="Z112" s="108" t="s">
        <v>650</v>
      </c>
      <c r="AA112" s="250"/>
      <c r="AB112" s="251"/>
      <c r="AC112" s="4234"/>
      <c r="AD112" s="4235"/>
      <c r="AE112" s="4235"/>
      <c r="AF112" s="4235"/>
      <c r="AG112" s="4235"/>
      <c r="AH112" s="4235"/>
      <c r="AI112" s="251"/>
      <c r="AJ112" s="252"/>
    </row>
    <row r="113" spans="1:36" ht="15" customHeight="1" thickBot="1" x14ac:dyDescent="0.35">
      <c r="A113" s="918"/>
      <c r="B113" s="3415"/>
      <c r="C113" s="3417"/>
      <c r="D113" s="918"/>
      <c r="E113" s="191"/>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6"/>
      <c r="AG113" s="6"/>
      <c r="AH113" s="6"/>
      <c r="AI113" s="6"/>
      <c r="AJ113" s="7"/>
    </row>
    <row r="114" spans="1:36" ht="15" customHeight="1" x14ac:dyDescent="0.3">
      <c r="A114" s="1"/>
      <c r="B114" s="1"/>
      <c r="C114" s="1"/>
      <c r="D114" s="1"/>
      <c r="E114" s="4242" t="s">
        <v>649</v>
      </c>
      <c r="F114" s="4243"/>
      <c r="G114" s="2918"/>
      <c r="H114" s="2918"/>
      <c r="I114" s="2918"/>
      <c r="J114" s="2918"/>
      <c r="K114" s="2918"/>
      <c r="L114" s="2918"/>
      <c r="M114" s="2918"/>
      <c r="N114" s="2918"/>
      <c r="O114" s="2918"/>
      <c r="P114" s="2918"/>
      <c r="Q114" s="2918"/>
      <c r="R114" s="2918"/>
      <c r="S114" s="661" t="s">
        <v>648</v>
      </c>
      <c r="T114" s="4241"/>
      <c r="U114" s="4241"/>
      <c r="V114" s="4241"/>
      <c r="W114" s="4241"/>
      <c r="X114" s="4241"/>
      <c r="Y114" s="4241"/>
      <c r="Z114" s="661" t="s">
        <v>647</v>
      </c>
      <c r="AA114" s="2918"/>
      <c r="AB114" s="2918"/>
      <c r="AC114" s="661" t="s">
        <v>646</v>
      </c>
      <c r="AD114" s="2918"/>
      <c r="AE114" s="2918"/>
      <c r="AF114" s="2918"/>
      <c r="AG114" s="2918"/>
      <c r="AH114" s="2918"/>
      <c r="AI114" s="6"/>
      <c r="AJ114" s="7"/>
    </row>
    <row r="115" spans="1:36" ht="5.0999999999999996" customHeight="1" x14ac:dyDescent="0.3">
      <c r="A115" s="1"/>
      <c r="B115" s="1"/>
      <c r="C115" s="1"/>
      <c r="D115" s="1"/>
      <c r="E115" s="191"/>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6"/>
      <c r="AG115" s="6"/>
      <c r="AH115" s="6"/>
      <c r="AI115" s="6"/>
      <c r="AJ115" s="7"/>
    </row>
    <row r="116" spans="1:36" ht="15" customHeight="1" x14ac:dyDescent="0.3">
      <c r="A116" s="1"/>
      <c r="B116" s="1"/>
      <c r="C116" s="1"/>
      <c r="D116" s="1"/>
      <c r="E116" s="191" t="s">
        <v>645</v>
      </c>
      <c r="F116" s="24"/>
      <c r="G116" s="24"/>
      <c r="H116" s="24"/>
      <c r="I116" s="24"/>
      <c r="J116" s="24"/>
      <c r="K116" s="24"/>
      <c r="L116" s="225"/>
      <c r="M116" s="229"/>
      <c r="N116" s="248"/>
      <c r="O116" s="898"/>
      <c r="P116" s="898"/>
      <c r="Q116" s="2918"/>
      <c r="R116" s="2918"/>
      <c r="S116" s="2918"/>
      <c r="T116" s="2918"/>
      <c r="U116" s="2918"/>
      <c r="V116" s="2918"/>
      <c r="W116" s="2918"/>
      <c r="X116" s="2918"/>
      <c r="Y116" s="2918"/>
      <c r="Z116" s="2918"/>
      <c r="AA116" s="2918"/>
      <c r="AB116" s="2918"/>
      <c r="AC116" s="2918"/>
      <c r="AD116" s="2918"/>
      <c r="AE116" s="2918"/>
      <c r="AF116" s="2918"/>
      <c r="AG116" s="2918"/>
      <c r="AH116" s="2918"/>
      <c r="AI116" s="6"/>
      <c r="AJ116" s="7"/>
    </row>
    <row r="117" spans="1:36" ht="5.0999999999999996" customHeight="1" x14ac:dyDescent="0.3">
      <c r="A117" s="1"/>
      <c r="B117" s="1"/>
      <c r="C117" s="1"/>
      <c r="D117" s="1"/>
      <c r="E117" s="191"/>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103"/>
      <c r="AF117" s="6"/>
      <c r="AG117" s="6"/>
      <c r="AH117" s="6"/>
      <c r="AI117" s="6"/>
      <c r="AJ117" s="7"/>
    </row>
    <row r="118" spans="1:36" ht="15" customHeight="1" x14ac:dyDescent="0.3">
      <c r="A118" s="1"/>
      <c r="B118" s="1"/>
      <c r="C118" s="1"/>
      <c r="D118" s="1"/>
      <c r="E118" s="42" t="s">
        <v>1133</v>
      </c>
      <c r="F118" s="24"/>
      <c r="G118" s="24"/>
      <c r="H118" s="24"/>
      <c r="I118" s="24"/>
      <c r="J118" s="24"/>
      <c r="K118" s="6"/>
      <c r="L118" s="662"/>
      <c r="M118" s="24"/>
      <c r="N118" s="24"/>
      <c r="O118" s="24"/>
      <c r="P118" s="6"/>
      <c r="Q118" s="884" t="s">
        <v>1134</v>
      </c>
      <c r="R118" s="2918"/>
      <c r="S118" s="2918"/>
      <c r="T118" s="2918"/>
      <c r="U118" s="669" t="s">
        <v>1135</v>
      </c>
      <c r="V118" s="669"/>
      <c r="W118" s="669"/>
      <c r="X118" s="669"/>
      <c r="Y118" s="669"/>
      <c r="Z118" s="669"/>
      <c r="AA118" s="2918"/>
      <c r="AB118" s="2918"/>
      <c r="AC118" s="2918"/>
      <c r="AD118" s="2918"/>
      <c r="AE118" s="2918"/>
      <c r="AF118" s="2918"/>
      <c r="AG118" s="2918"/>
      <c r="AH118" s="2918"/>
      <c r="AI118" s="6"/>
      <c r="AJ118" s="7"/>
    </row>
    <row r="119" spans="1:36" ht="5.0999999999999996" customHeight="1" x14ac:dyDescent="0.3">
      <c r="A119" s="1"/>
      <c r="B119" s="1"/>
      <c r="C119" s="1"/>
      <c r="D119" s="1"/>
      <c r="E119" s="191"/>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6"/>
      <c r="AG119" s="6"/>
      <c r="AH119" s="6"/>
      <c r="AI119" s="6"/>
      <c r="AJ119" s="7"/>
    </row>
    <row r="120" spans="1:36" ht="15" customHeight="1" x14ac:dyDescent="0.3">
      <c r="A120" s="1"/>
      <c r="B120" s="1"/>
      <c r="C120" s="1"/>
      <c r="D120" s="1"/>
      <c r="E120" s="42" t="s">
        <v>1136</v>
      </c>
      <c r="F120" s="24"/>
      <c r="G120" s="95"/>
      <c r="H120" s="95"/>
      <c r="I120" s="95"/>
      <c r="J120" s="95"/>
      <c r="K120" s="95"/>
      <c r="L120" s="663"/>
      <c r="M120" s="898"/>
      <c r="N120" s="95" t="s">
        <v>160</v>
      </c>
      <c r="O120" s="95"/>
      <c r="P120" s="95"/>
      <c r="Q120" s="4245"/>
      <c r="R120" s="4245"/>
      <c r="S120" s="4245"/>
      <c r="T120" s="915"/>
      <c r="U120" s="4244" t="s">
        <v>164</v>
      </c>
      <c r="V120" s="4244"/>
      <c r="W120" s="2918"/>
      <c r="X120" s="2918"/>
      <c r="Y120" s="2918"/>
      <c r="Z120" s="2918"/>
      <c r="AA120" s="2918"/>
      <c r="AB120" s="2918"/>
      <c r="AC120" s="2918"/>
      <c r="AD120" s="2918"/>
      <c r="AE120" s="2918"/>
      <c r="AF120" s="2918"/>
      <c r="AG120" s="2918"/>
      <c r="AH120" s="2918"/>
      <c r="AI120" s="6"/>
      <c r="AJ120" s="7"/>
    </row>
    <row r="121" spans="1:36" ht="5.0999999999999996" customHeight="1" x14ac:dyDescent="0.3">
      <c r="A121" s="1"/>
      <c r="B121" s="1"/>
      <c r="C121" s="1"/>
      <c r="D121" s="1"/>
      <c r="E121" s="191"/>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103"/>
      <c r="AF121" s="6"/>
      <c r="AG121" s="6"/>
      <c r="AH121" s="6"/>
      <c r="AI121" s="6"/>
      <c r="AJ121" s="7"/>
    </row>
    <row r="122" spans="1:36" ht="15" customHeight="1" x14ac:dyDescent="0.3">
      <c r="A122" s="1"/>
      <c r="B122" s="1"/>
      <c r="C122" s="1"/>
      <c r="D122" s="1"/>
      <c r="E122" s="191" t="s">
        <v>644</v>
      </c>
      <c r="F122" s="24"/>
      <c r="G122" s="24"/>
      <c r="H122" s="24"/>
      <c r="I122" s="24"/>
      <c r="J122" s="24"/>
      <c r="K122" s="24"/>
      <c r="L122" s="24"/>
      <c r="M122" s="2918"/>
      <c r="N122" s="2918"/>
      <c r="O122" s="6"/>
      <c r="P122" s="6"/>
      <c r="Q122" s="1608" t="s">
        <v>1620</v>
      </c>
      <c r="R122" s="6"/>
      <c r="S122" s="6"/>
      <c r="T122" s="6"/>
      <c r="U122" s="24"/>
      <c r="V122" s="24"/>
      <c r="W122" s="6"/>
      <c r="X122" s="6"/>
      <c r="Y122" s="6"/>
      <c r="Z122" s="6"/>
      <c r="AA122" s="6"/>
      <c r="AB122" s="6"/>
      <c r="AD122" s="2918"/>
      <c r="AE122" s="2918"/>
      <c r="AF122" s="6"/>
      <c r="AG122" s="6"/>
      <c r="AH122" s="6"/>
      <c r="AI122" s="6"/>
      <c r="AJ122" s="7"/>
    </row>
    <row r="123" spans="1:36" ht="5.0999999999999996" customHeight="1" x14ac:dyDescent="0.3">
      <c r="A123" s="1"/>
      <c r="B123" s="1"/>
      <c r="C123" s="1"/>
      <c r="D123" s="1"/>
      <c r="E123" s="191"/>
      <c r="F123" s="24"/>
      <c r="G123" s="24"/>
      <c r="H123" s="24"/>
      <c r="I123" s="24"/>
      <c r="J123" s="24"/>
      <c r="K123" s="24"/>
      <c r="L123" s="24"/>
      <c r="M123" s="661"/>
      <c r="N123" s="24"/>
      <c r="O123" s="24"/>
      <c r="P123" s="24"/>
      <c r="Q123" s="24"/>
      <c r="R123" s="24"/>
      <c r="S123" s="24"/>
      <c r="T123" s="24"/>
      <c r="U123" s="24"/>
      <c r="V123" s="24"/>
      <c r="W123" s="24"/>
      <c r="X123" s="24"/>
      <c r="Y123" s="24"/>
      <c r="Z123" s="24"/>
      <c r="AA123" s="24"/>
      <c r="AB123" s="24"/>
      <c r="AC123" s="24"/>
      <c r="AD123" s="24"/>
      <c r="AE123" s="24"/>
      <c r="AF123" s="6"/>
      <c r="AG123" s="6"/>
      <c r="AH123" s="6"/>
      <c r="AI123" s="6"/>
      <c r="AJ123" s="7"/>
    </row>
    <row r="124" spans="1:36" ht="15" customHeight="1" x14ac:dyDescent="0.3">
      <c r="A124" s="1"/>
      <c r="B124" s="1"/>
      <c r="C124" s="1"/>
      <c r="D124" s="1"/>
      <c r="E124" s="191"/>
      <c r="F124" s="24" t="s">
        <v>679</v>
      </c>
      <c r="G124" s="24"/>
      <c r="H124" s="24"/>
      <c r="I124" s="24"/>
      <c r="J124" s="24"/>
      <c r="K124" s="24"/>
      <c r="L124" s="24"/>
      <c r="M124" s="6"/>
      <c r="N124" s="6"/>
      <c r="O124" s="6"/>
      <c r="P124" s="6"/>
      <c r="Q124" s="6"/>
      <c r="R124" s="6"/>
      <c r="S124" s="6"/>
      <c r="T124" s="6"/>
      <c r="U124" s="6"/>
      <c r="V124" s="6"/>
      <c r="W124" s="6"/>
      <c r="X124" s="6"/>
      <c r="Y124" s="6"/>
      <c r="Z124" s="6"/>
      <c r="AA124" s="6"/>
      <c r="AB124" s="6"/>
      <c r="AC124" s="6"/>
      <c r="AD124" s="6"/>
      <c r="AE124" s="24"/>
      <c r="AF124" s="6"/>
      <c r="AG124" s="6"/>
      <c r="AH124" s="6"/>
      <c r="AI124" s="6"/>
      <c r="AJ124" s="7"/>
    </row>
    <row r="125" spans="1:36" ht="5.0999999999999996" customHeight="1" x14ac:dyDescent="0.3">
      <c r="A125" s="1"/>
      <c r="B125" s="1"/>
      <c r="C125" s="1"/>
      <c r="D125" s="1"/>
      <c r="E125" s="191"/>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6"/>
      <c r="AG125" s="6"/>
      <c r="AH125" s="6"/>
      <c r="AI125" s="6"/>
      <c r="AJ125" s="7"/>
    </row>
    <row r="126" spans="1:36" ht="15" customHeight="1" x14ac:dyDescent="0.3">
      <c r="A126" s="1"/>
      <c r="B126" s="1"/>
      <c r="C126" s="1"/>
      <c r="D126" s="1"/>
      <c r="E126" s="194" t="s">
        <v>158</v>
      </c>
      <c r="F126" s="2918"/>
      <c r="G126" s="2918"/>
      <c r="H126" s="2918"/>
      <c r="I126" s="2918"/>
      <c r="J126" s="2918"/>
      <c r="K126" s="2918"/>
      <c r="L126" s="2918"/>
      <c r="M126" s="2918"/>
      <c r="N126" s="195" t="s">
        <v>165</v>
      </c>
      <c r="O126" s="2918"/>
      <c r="P126" s="2918"/>
      <c r="Q126" s="2918"/>
      <c r="R126" s="2918"/>
      <c r="S126" s="2918"/>
      <c r="T126" s="2918"/>
      <c r="U126" s="2918"/>
      <c r="V126" s="2918"/>
      <c r="W126" s="195" t="s">
        <v>171</v>
      </c>
      <c r="X126" s="2918"/>
      <c r="Y126" s="2918"/>
      <c r="Z126" s="2918"/>
      <c r="AA126" s="2918"/>
      <c r="AB126" s="2918"/>
      <c r="AC126" s="2918"/>
      <c r="AD126" s="2918"/>
      <c r="AE126" s="2918"/>
      <c r="AF126" s="2918"/>
      <c r="AG126" s="2918"/>
      <c r="AH126" s="2918"/>
      <c r="AI126" s="2918"/>
      <c r="AJ126" s="4236"/>
    </row>
    <row r="127" spans="1:36" ht="15" customHeight="1" x14ac:dyDescent="0.3">
      <c r="A127" s="1"/>
      <c r="B127" s="1"/>
      <c r="C127" s="1"/>
      <c r="D127" s="1"/>
      <c r="E127" s="191"/>
      <c r="F127" s="225" t="s">
        <v>638</v>
      </c>
      <c r="G127" s="225"/>
      <c r="H127" s="225"/>
      <c r="I127" s="916"/>
      <c r="J127" s="916"/>
      <c r="K127" s="916"/>
      <c r="L127" s="670"/>
      <c r="M127" s="898"/>
      <c r="N127" s="898"/>
      <c r="O127" s="225" t="s">
        <v>638</v>
      </c>
      <c r="P127" s="225"/>
      <c r="Q127" s="225"/>
      <c r="R127" s="225"/>
      <c r="S127" s="225"/>
      <c r="T127" s="4238"/>
      <c r="U127" s="4238"/>
      <c r="V127" s="4238"/>
      <c r="W127" s="235"/>
      <c r="X127" s="225" t="s">
        <v>638</v>
      </c>
      <c r="Y127" s="225"/>
      <c r="Z127" s="225"/>
      <c r="AA127" s="225"/>
      <c r="AB127" s="898"/>
      <c r="AC127" s="898"/>
      <c r="AD127" s="225"/>
      <c r="AE127" s="4233"/>
      <c r="AF127" s="4233"/>
      <c r="AG127" s="4233"/>
      <c r="AH127" s="4233"/>
      <c r="AI127" s="4233"/>
      <c r="AJ127" s="7"/>
    </row>
    <row r="128" spans="1:36" ht="5.0999999999999996" customHeight="1" x14ac:dyDescent="0.3">
      <c r="A128" s="1"/>
      <c r="B128" s="1"/>
      <c r="C128" s="1"/>
      <c r="D128" s="1"/>
      <c r="E128" s="191"/>
      <c r="F128" s="24"/>
      <c r="G128" s="24"/>
      <c r="H128" s="24"/>
      <c r="I128" s="6"/>
      <c r="J128" s="6"/>
      <c r="K128" s="6"/>
      <c r="L128" s="24"/>
      <c r="M128" s="24"/>
      <c r="N128" s="24"/>
      <c r="O128" s="6"/>
      <c r="P128" s="6"/>
      <c r="Q128" s="6"/>
      <c r="R128" s="6"/>
      <c r="S128" s="6"/>
      <c r="T128" s="6"/>
      <c r="U128" s="6"/>
      <c r="V128" s="24"/>
      <c r="W128" s="24"/>
      <c r="X128" s="6"/>
      <c r="Y128" s="6"/>
      <c r="Z128" s="6"/>
      <c r="AA128" s="6"/>
      <c r="AB128" s="6"/>
      <c r="AC128" s="6"/>
      <c r="AD128" s="24"/>
      <c r="AE128" s="24"/>
      <c r="AF128" s="6"/>
      <c r="AG128" s="6"/>
      <c r="AH128" s="6"/>
      <c r="AI128" s="6"/>
      <c r="AJ128" s="7"/>
    </row>
    <row r="129" spans="1:36" ht="15" customHeight="1" x14ac:dyDescent="0.3">
      <c r="A129" s="1"/>
      <c r="B129" s="1"/>
      <c r="C129" s="1"/>
      <c r="D129" s="1"/>
      <c r="E129" s="194" t="s">
        <v>178</v>
      </c>
      <c r="F129" s="2918"/>
      <c r="G129" s="2918"/>
      <c r="H129" s="2918"/>
      <c r="I129" s="2918"/>
      <c r="J129" s="2918"/>
      <c r="K129" s="2918"/>
      <c r="L129" s="2918"/>
      <c r="M129" s="2918"/>
      <c r="N129" s="195" t="s">
        <v>568</v>
      </c>
      <c r="O129" s="2918"/>
      <c r="P129" s="2918"/>
      <c r="Q129" s="2918"/>
      <c r="R129" s="2918"/>
      <c r="S129" s="2918"/>
      <c r="T129" s="2918"/>
      <c r="U129" s="2918"/>
      <c r="V129" s="2918"/>
      <c r="W129" s="195" t="s">
        <v>591</v>
      </c>
      <c r="X129" s="2918"/>
      <c r="Y129" s="2918"/>
      <c r="Z129" s="2918"/>
      <c r="AA129" s="2918"/>
      <c r="AB129" s="2918"/>
      <c r="AC129" s="2918"/>
      <c r="AD129" s="2918"/>
      <c r="AE129" s="2918"/>
      <c r="AF129" s="2918"/>
      <c r="AG129" s="2918"/>
      <c r="AH129" s="2918"/>
      <c r="AI129" s="2918"/>
      <c r="AJ129" s="4236"/>
    </row>
    <row r="130" spans="1:36" ht="15" customHeight="1" x14ac:dyDescent="0.3">
      <c r="A130" s="1"/>
      <c r="B130" s="1"/>
      <c r="C130" s="1"/>
      <c r="D130" s="1"/>
      <c r="E130" s="917"/>
      <c r="F130" s="225" t="s">
        <v>638</v>
      </c>
      <c r="G130" s="225"/>
      <c r="H130" s="225"/>
      <c r="I130" s="898"/>
      <c r="J130" s="898"/>
      <c r="K130" s="898"/>
      <c r="L130" s="670"/>
      <c r="M130" s="24"/>
      <c r="N130" s="235"/>
      <c r="O130" s="225" t="s">
        <v>638</v>
      </c>
      <c r="P130" s="225"/>
      <c r="Q130" s="225"/>
      <c r="R130" s="225"/>
      <c r="S130" s="225"/>
      <c r="T130" s="4238"/>
      <c r="U130" s="4238"/>
      <c r="V130" s="4238"/>
      <c r="W130" s="6"/>
      <c r="X130" s="225" t="s">
        <v>638</v>
      </c>
      <c r="Y130" s="225"/>
      <c r="Z130" s="225"/>
      <c r="AA130" s="225"/>
      <c r="AB130" s="898"/>
      <c r="AC130" s="898"/>
      <c r="AD130" s="225"/>
      <c r="AE130" s="4233"/>
      <c r="AF130" s="4233"/>
      <c r="AG130" s="4233"/>
      <c r="AH130" s="4233"/>
      <c r="AI130" s="4233"/>
      <c r="AJ130" s="7"/>
    </row>
    <row r="131" spans="1:36" ht="5.0999999999999996" customHeight="1" thickBot="1" x14ac:dyDescent="0.35">
      <c r="A131" s="1"/>
      <c r="B131" s="1"/>
      <c r="C131" s="1"/>
      <c r="D131" s="1"/>
      <c r="E131" s="192"/>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8"/>
      <c r="AG131" s="8"/>
      <c r="AH131" s="8"/>
      <c r="AI131" s="8"/>
      <c r="AJ131" s="9"/>
    </row>
    <row r="132" spans="1:36" ht="15" hidden="1" customHeight="1" x14ac:dyDescent="0.3">
      <c r="A132" s="1"/>
      <c r="B132" s="1"/>
      <c r="C132" s="1"/>
      <c r="D132" s="1"/>
      <c r="E132" s="671" t="s">
        <v>592</v>
      </c>
      <c r="F132" s="2918"/>
      <c r="G132" s="2918"/>
      <c r="H132" s="2918"/>
      <c r="I132" s="2918"/>
      <c r="J132" s="2918"/>
      <c r="K132" s="2918"/>
      <c r="L132" s="2918"/>
      <c r="M132" s="2918"/>
      <c r="N132" s="672" t="s">
        <v>593</v>
      </c>
      <c r="O132" s="2918"/>
      <c r="P132" s="2918"/>
      <c r="Q132" s="2918"/>
      <c r="R132" s="2918"/>
      <c r="S132" s="2918"/>
      <c r="T132" s="2918"/>
      <c r="U132" s="2918"/>
      <c r="V132" s="2918"/>
      <c r="W132" s="672" t="s">
        <v>594</v>
      </c>
      <c r="X132" s="2918"/>
      <c r="Y132" s="2918"/>
      <c r="Z132" s="2918"/>
      <c r="AA132" s="2918"/>
      <c r="AB132" s="2918"/>
      <c r="AC132" s="2918"/>
      <c r="AD132" s="2918"/>
      <c r="AE132" s="2918"/>
      <c r="AF132" s="2918"/>
      <c r="AG132" s="2918"/>
      <c r="AH132" s="2918"/>
      <c r="AI132" s="2918"/>
      <c r="AJ132" s="4236"/>
    </row>
    <row r="133" spans="1:36" ht="15" hidden="1" customHeight="1" x14ac:dyDescent="0.3">
      <c r="A133" s="1"/>
      <c r="B133" s="1"/>
      <c r="C133" s="1"/>
      <c r="D133" s="1"/>
      <c r="E133" s="191"/>
      <c r="F133" s="225" t="s">
        <v>638</v>
      </c>
      <c r="G133" s="225"/>
      <c r="H133" s="225"/>
      <c r="I133" s="916"/>
      <c r="J133" s="916"/>
      <c r="K133" s="916"/>
      <c r="L133" s="670"/>
      <c r="M133" s="898"/>
      <c r="N133" s="898"/>
      <c r="O133" s="225" t="s">
        <v>638</v>
      </c>
      <c r="P133" s="225"/>
      <c r="Q133" s="225"/>
      <c r="R133" s="225"/>
      <c r="S133" s="225"/>
      <c r="T133" s="4238"/>
      <c r="U133" s="4238"/>
      <c r="V133" s="4238"/>
      <c r="W133" s="235"/>
      <c r="X133" s="225" t="s">
        <v>638</v>
      </c>
      <c r="Y133" s="225"/>
      <c r="Z133" s="225"/>
      <c r="AA133" s="225"/>
      <c r="AB133" s="898"/>
      <c r="AC133" s="898"/>
      <c r="AD133" s="225"/>
      <c r="AE133" s="4233"/>
      <c r="AF133" s="4233"/>
      <c r="AG133" s="4233"/>
      <c r="AH133" s="4233"/>
      <c r="AI133" s="4233"/>
      <c r="AJ133" s="7"/>
    </row>
    <row r="134" spans="1:36" ht="5.0999999999999996" hidden="1" customHeight="1" x14ac:dyDescent="0.3">
      <c r="A134" s="1"/>
      <c r="B134" s="1"/>
      <c r="C134" s="1"/>
      <c r="D134" s="1"/>
      <c r="E134" s="191"/>
      <c r="F134" s="24"/>
      <c r="G134" s="24"/>
      <c r="H134" s="24"/>
      <c r="I134" s="6"/>
      <c r="J134" s="6"/>
      <c r="K134" s="6"/>
      <c r="L134" s="24"/>
      <c r="M134" s="24"/>
      <c r="N134" s="24"/>
      <c r="O134" s="6"/>
      <c r="P134" s="6"/>
      <c r="Q134" s="6"/>
      <c r="R134" s="6"/>
      <c r="S134" s="6"/>
      <c r="T134" s="6"/>
      <c r="U134" s="6"/>
      <c r="V134" s="24"/>
      <c r="W134" s="24"/>
      <c r="X134" s="6"/>
      <c r="Y134" s="6"/>
      <c r="Z134" s="6"/>
      <c r="AA134" s="6"/>
      <c r="AB134" s="6"/>
      <c r="AC134" s="6"/>
      <c r="AD134" s="24"/>
      <c r="AE134" s="24"/>
      <c r="AF134" s="6"/>
      <c r="AG134" s="6"/>
      <c r="AH134" s="6"/>
      <c r="AI134" s="6"/>
      <c r="AJ134" s="7"/>
    </row>
    <row r="135" spans="1:36" ht="15" hidden="1" customHeight="1" x14ac:dyDescent="0.3">
      <c r="A135" s="1"/>
      <c r="B135" s="1"/>
      <c r="C135" s="1"/>
      <c r="D135" s="1"/>
      <c r="E135" s="671" t="s">
        <v>610</v>
      </c>
      <c r="F135" s="2918"/>
      <c r="G135" s="2918"/>
      <c r="H135" s="2918"/>
      <c r="I135" s="2918"/>
      <c r="J135" s="2918"/>
      <c r="K135" s="2918"/>
      <c r="L135" s="2918"/>
      <c r="M135" s="2918"/>
      <c r="N135" s="672" t="s">
        <v>613</v>
      </c>
      <c r="O135" s="2918"/>
      <c r="P135" s="2918"/>
      <c r="Q135" s="2918"/>
      <c r="R135" s="2918"/>
      <c r="S135" s="2918"/>
      <c r="T135" s="2918"/>
      <c r="U135" s="2918"/>
      <c r="V135" s="2918"/>
      <c r="W135" s="672" t="s">
        <v>615</v>
      </c>
      <c r="X135" s="2918"/>
      <c r="Y135" s="2918"/>
      <c r="Z135" s="2918"/>
      <c r="AA135" s="2918"/>
      <c r="AB135" s="2918"/>
      <c r="AC135" s="2918"/>
      <c r="AD135" s="2918"/>
      <c r="AE135" s="2918"/>
      <c r="AF135" s="2918"/>
      <c r="AG135" s="2918"/>
      <c r="AH135" s="2918"/>
      <c r="AI135" s="2918"/>
      <c r="AJ135" s="4236"/>
    </row>
    <row r="136" spans="1:36" ht="15" hidden="1" customHeight="1" x14ac:dyDescent="0.3">
      <c r="A136" s="1"/>
      <c r="B136" s="1"/>
      <c r="C136" s="1"/>
      <c r="D136" s="1"/>
      <c r="E136" s="917"/>
      <c r="F136" s="225" t="s">
        <v>638</v>
      </c>
      <c r="G136" s="225"/>
      <c r="H136" s="225"/>
      <c r="I136" s="898"/>
      <c r="J136" s="898"/>
      <c r="K136" s="898"/>
      <c r="L136" s="670"/>
      <c r="M136" s="24"/>
      <c r="N136" s="235"/>
      <c r="O136" s="225" t="s">
        <v>638</v>
      </c>
      <c r="P136" s="225"/>
      <c r="Q136" s="225"/>
      <c r="R136" s="225"/>
      <c r="S136" s="225"/>
      <c r="T136" s="4238"/>
      <c r="U136" s="4238"/>
      <c r="V136" s="4238"/>
      <c r="W136" s="6"/>
      <c r="X136" s="225" t="s">
        <v>638</v>
      </c>
      <c r="Y136" s="225"/>
      <c r="Z136" s="225"/>
      <c r="AA136" s="225"/>
      <c r="AB136" s="898"/>
      <c r="AC136" s="898"/>
      <c r="AD136" s="225"/>
      <c r="AE136" s="4233"/>
      <c r="AF136" s="4233"/>
      <c r="AG136" s="4233"/>
      <c r="AH136" s="4233"/>
      <c r="AI136" s="4233"/>
      <c r="AJ136" s="7"/>
    </row>
    <row r="137" spans="1:36" ht="5.0999999999999996" hidden="1" customHeight="1" x14ac:dyDescent="0.3">
      <c r="A137" s="1"/>
      <c r="B137" s="1"/>
      <c r="C137" s="1"/>
      <c r="D137" s="1"/>
      <c r="E137" s="192"/>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8"/>
      <c r="AG137" s="8"/>
      <c r="AH137" s="8"/>
      <c r="AI137" s="8"/>
      <c r="AJ137" s="9"/>
    </row>
    <row r="138" spans="1:36" ht="15" hidden="1" customHeight="1" x14ac:dyDescent="0.3">
      <c r="A138" s="1"/>
      <c r="B138" s="1"/>
      <c r="C138" s="1"/>
      <c r="D138" s="1"/>
      <c r="E138" s="671" t="s">
        <v>616</v>
      </c>
      <c r="F138" s="2918"/>
      <c r="G138" s="2918"/>
      <c r="H138" s="2918"/>
      <c r="I138" s="2918"/>
      <c r="J138" s="2918"/>
      <c r="K138" s="2918"/>
      <c r="L138" s="2918"/>
      <c r="M138" s="2918"/>
      <c r="N138" s="672" t="s">
        <v>643</v>
      </c>
      <c r="O138" s="2918"/>
      <c r="P138" s="2918"/>
      <c r="Q138" s="2918"/>
      <c r="R138" s="2918"/>
      <c r="S138" s="2918"/>
      <c r="T138" s="2918"/>
      <c r="U138" s="2918"/>
      <c r="V138" s="2918"/>
      <c r="W138" s="672" t="s">
        <v>642</v>
      </c>
      <c r="X138" s="2918"/>
      <c r="Y138" s="2918"/>
      <c r="Z138" s="2918"/>
      <c r="AA138" s="2918"/>
      <c r="AB138" s="2918"/>
      <c r="AC138" s="2918"/>
      <c r="AD138" s="2918"/>
      <c r="AE138" s="2918"/>
      <c r="AF138" s="2918"/>
      <c r="AG138" s="2918"/>
      <c r="AH138" s="2918"/>
      <c r="AI138" s="2918"/>
      <c r="AJ138" s="4236"/>
    </row>
    <row r="139" spans="1:36" ht="15" hidden="1" customHeight="1" x14ac:dyDescent="0.3">
      <c r="A139" s="1"/>
      <c r="B139" s="1"/>
      <c r="C139" s="1"/>
      <c r="D139" s="1"/>
      <c r="E139" s="191"/>
      <c r="F139" s="225" t="s">
        <v>638</v>
      </c>
      <c r="G139" s="225"/>
      <c r="H139" s="225"/>
      <c r="I139" s="916"/>
      <c r="J139" s="916"/>
      <c r="K139" s="916"/>
      <c r="L139" s="670"/>
      <c r="M139" s="898"/>
      <c r="N139" s="898"/>
      <c r="O139" s="225" t="s">
        <v>638</v>
      </c>
      <c r="P139" s="225"/>
      <c r="Q139" s="225"/>
      <c r="R139" s="225"/>
      <c r="S139" s="225"/>
      <c r="T139" s="4238"/>
      <c r="U139" s="4238"/>
      <c r="V139" s="4238"/>
      <c r="W139" s="235"/>
      <c r="X139" s="225" t="s">
        <v>638</v>
      </c>
      <c r="Y139" s="225"/>
      <c r="Z139" s="225"/>
      <c r="AA139" s="225"/>
      <c r="AB139" s="898"/>
      <c r="AC139" s="898"/>
      <c r="AD139" s="225"/>
      <c r="AE139" s="4233"/>
      <c r="AF139" s="4233"/>
      <c r="AG139" s="4233"/>
      <c r="AH139" s="4233"/>
      <c r="AI139" s="4233"/>
      <c r="AJ139" s="7"/>
    </row>
    <row r="140" spans="1:36" ht="5.0999999999999996" hidden="1" customHeight="1" x14ac:dyDescent="0.3">
      <c r="A140" s="1"/>
      <c r="B140" s="1"/>
      <c r="C140" s="1"/>
      <c r="D140" s="1"/>
      <c r="E140" s="191"/>
      <c r="F140" s="24"/>
      <c r="G140" s="24"/>
      <c r="H140" s="24"/>
      <c r="I140" s="6"/>
      <c r="J140" s="6"/>
      <c r="K140" s="6"/>
      <c r="L140" s="24"/>
      <c r="M140" s="24"/>
      <c r="N140" s="24"/>
      <c r="O140" s="6"/>
      <c r="P140" s="6"/>
      <c r="Q140" s="6"/>
      <c r="R140" s="6"/>
      <c r="S140" s="6"/>
      <c r="T140" s="6"/>
      <c r="U140" s="6"/>
      <c r="V140" s="24"/>
      <c r="W140" s="24"/>
      <c r="X140" s="6"/>
      <c r="Y140" s="6"/>
      <c r="Z140" s="6"/>
      <c r="AA140" s="6"/>
      <c r="AB140" s="6"/>
      <c r="AC140" s="6"/>
      <c r="AD140" s="24"/>
      <c r="AE140" s="24"/>
      <c r="AF140" s="6"/>
      <c r="AG140" s="6"/>
      <c r="AH140" s="6"/>
      <c r="AI140" s="6"/>
      <c r="AJ140" s="7"/>
    </row>
    <row r="141" spans="1:36" ht="15" hidden="1" customHeight="1" x14ac:dyDescent="0.3">
      <c r="A141" s="1"/>
      <c r="B141" s="1"/>
      <c r="C141" s="1"/>
      <c r="D141" s="1"/>
      <c r="E141" s="671" t="s">
        <v>641</v>
      </c>
      <c r="F141" s="2918"/>
      <c r="G141" s="2918"/>
      <c r="H141" s="2918"/>
      <c r="I141" s="2918"/>
      <c r="J141" s="2918"/>
      <c r="K141" s="2918"/>
      <c r="L141" s="2918"/>
      <c r="M141" s="2918"/>
      <c r="N141" s="672" t="s">
        <v>640</v>
      </c>
      <c r="O141" s="2918"/>
      <c r="P141" s="2918"/>
      <c r="Q141" s="2918"/>
      <c r="R141" s="2918"/>
      <c r="S141" s="2918"/>
      <c r="T141" s="2918"/>
      <c r="U141" s="2918"/>
      <c r="V141" s="2918"/>
      <c r="W141" s="672" t="s">
        <v>639</v>
      </c>
      <c r="X141" s="2918"/>
      <c r="Y141" s="2918"/>
      <c r="Z141" s="2918"/>
      <c r="AA141" s="2918"/>
      <c r="AB141" s="2918"/>
      <c r="AC141" s="2918"/>
      <c r="AD141" s="2918"/>
      <c r="AE141" s="2918"/>
      <c r="AF141" s="2918"/>
      <c r="AG141" s="2918"/>
      <c r="AH141" s="2918"/>
      <c r="AI141" s="2918"/>
      <c r="AJ141" s="4236"/>
    </row>
    <row r="142" spans="1:36" ht="15" hidden="1" customHeight="1" x14ac:dyDescent="0.3">
      <c r="A142" s="1"/>
      <c r="B142" s="1"/>
      <c r="C142" s="1"/>
      <c r="D142" s="1"/>
      <c r="E142" s="917"/>
      <c r="F142" s="225" t="s">
        <v>638</v>
      </c>
      <c r="G142" s="225"/>
      <c r="H142" s="225"/>
      <c r="I142" s="898"/>
      <c r="J142" s="898"/>
      <c r="K142" s="898"/>
      <c r="L142" s="670"/>
      <c r="M142" s="24"/>
      <c r="N142" s="235"/>
      <c r="O142" s="225" t="s">
        <v>638</v>
      </c>
      <c r="P142" s="225"/>
      <c r="Q142" s="225"/>
      <c r="R142" s="225"/>
      <c r="S142" s="225"/>
      <c r="T142" s="4238"/>
      <c r="U142" s="4238"/>
      <c r="V142" s="4238"/>
      <c r="W142" s="6"/>
      <c r="X142" s="225" t="s">
        <v>638</v>
      </c>
      <c r="Y142" s="225"/>
      <c r="Z142" s="225"/>
      <c r="AA142" s="225"/>
      <c r="AB142" s="898"/>
      <c r="AC142" s="898"/>
      <c r="AD142" s="225"/>
      <c r="AE142" s="4233"/>
      <c r="AF142" s="4233"/>
      <c r="AG142" s="4233"/>
      <c r="AH142" s="4233"/>
      <c r="AI142" s="4233"/>
      <c r="AJ142" s="7"/>
    </row>
    <row r="143" spans="1:36" ht="5.0999999999999996" hidden="1" customHeight="1" x14ac:dyDescent="0.3">
      <c r="A143" s="1"/>
      <c r="B143" s="1"/>
      <c r="C143" s="1"/>
      <c r="D143" s="1"/>
      <c r="E143" s="192"/>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8"/>
      <c r="AG143" s="8"/>
      <c r="AH143" s="8"/>
      <c r="AI143" s="8"/>
      <c r="AJ143" s="9"/>
    </row>
    <row r="144" spans="1:36" ht="15" hidden="1" customHeight="1" x14ac:dyDescent="0.3">
      <c r="A144" s="1"/>
      <c r="B144" s="1"/>
      <c r="C144" s="1"/>
      <c r="D144" s="1"/>
      <c r="E144" s="671" t="s">
        <v>695</v>
      </c>
      <c r="F144" s="2918"/>
      <c r="G144" s="2918"/>
      <c r="H144" s="2918"/>
      <c r="I144" s="2918"/>
      <c r="J144" s="2918"/>
      <c r="K144" s="2918"/>
      <c r="L144" s="2918"/>
      <c r="M144" s="2918"/>
      <c r="N144" s="672" t="s">
        <v>696</v>
      </c>
      <c r="O144" s="2918"/>
      <c r="P144" s="2918"/>
      <c r="Q144" s="2918"/>
      <c r="R144" s="2918"/>
      <c r="S144" s="2918"/>
      <c r="T144" s="2918"/>
      <c r="U144" s="2918"/>
      <c r="V144" s="2918"/>
      <c r="W144" s="672" t="s">
        <v>697</v>
      </c>
      <c r="X144" s="2918"/>
      <c r="Y144" s="2918"/>
      <c r="Z144" s="2918"/>
      <c r="AA144" s="2918"/>
      <c r="AB144" s="2918"/>
      <c r="AC144" s="2918"/>
      <c r="AD144" s="2918"/>
      <c r="AE144" s="2918"/>
      <c r="AF144" s="2918"/>
      <c r="AG144" s="2918"/>
      <c r="AH144" s="2918"/>
      <c r="AI144" s="2918"/>
      <c r="AJ144" s="4236"/>
    </row>
    <row r="145" spans="1:36" ht="15" hidden="1" customHeight="1" x14ac:dyDescent="0.3">
      <c r="A145" s="1"/>
      <c r="B145" s="1"/>
      <c r="C145" s="1"/>
      <c r="D145" s="1"/>
      <c r="E145" s="191"/>
      <c r="F145" s="225" t="s">
        <v>638</v>
      </c>
      <c r="G145" s="225"/>
      <c r="H145" s="225"/>
      <c r="I145" s="916"/>
      <c r="J145" s="916"/>
      <c r="K145" s="916"/>
      <c r="L145" s="670"/>
      <c r="M145" s="898"/>
      <c r="N145" s="898"/>
      <c r="O145" s="225" t="s">
        <v>638</v>
      </c>
      <c r="P145" s="225"/>
      <c r="Q145" s="225"/>
      <c r="R145" s="225"/>
      <c r="S145" s="225"/>
      <c r="T145" s="4238"/>
      <c r="U145" s="4238"/>
      <c r="V145" s="4238"/>
      <c r="W145" s="235"/>
      <c r="X145" s="225" t="s">
        <v>638</v>
      </c>
      <c r="Y145" s="225"/>
      <c r="Z145" s="225"/>
      <c r="AA145" s="225"/>
      <c r="AB145" s="898"/>
      <c r="AC145" s="898"/>
      <c r="AD145" s="225"/>
      <c r="AE145" s="4233"/>
      <c r="AF145" s="4233"/>
      <c r="AG145" s="4233"/>
      <c r="AH145" s="4233"/>
      <c r="AI145" s="4233"/>
      <c r="AJ145" s="7"/>
    </row>
    <row r="146" spans="1:36" ht="5.0999999999999996" hidden="1" customHeight="1" x14ac:dyDescent="0.3">
      <c r="A146" s="1"/>
      <c r="B146" s="1"/>
      <c r="C146" s="1"/>
      <c r="D146" s="1"/>
      <c r="E146" s="191"/>
      <c r="F146" s="24"/>
      <c r="G146" s="24"/>
      <c r="H146" s="24"/>
      <c r="I146" s="6"/>
      <c r="J146" s="6"/>
      <c r="K146" s="6"/>
      <c r="L146" s="24"/>
      <c r="M146" s="24"/>
      <c r="N146" s="24"/>
      <c r="O146" s="6"/>
      <c r="P146" s="6"/>
      <c r="Q146" s="6"/>
      <c r="R146" s="6"/>
      <c r="S146" s="6"/>
      <c r="T146" s="6"/>
      <c r="U146" s="6"/>
      <c r="V146" s="24"/>
      <c r="W146" s="24"/>
      <c r="X146" s="6"/>
      <c r="Y146" s="6"/>
      <c r="Z146" s="6"/>
      <c r="AA146" s="6"/>
      <c r="AB146" s="6"/>
      <c r="AC146" s="6"/>
      <c r="AD146" s="24"/>
      <c r="AE146" s="24"/>
      <c r="AF146" s="6"/>
      <c r="AG146" s="6"/>
      <c r="AH146" s="6"/>
      <c r="AI146" s="6"/>
      <c r="AJ146" s="7"/>
    </row>
    <row r="147" spans="1:36" ht="15" hidden="1" customHeight="1" x14ac:dyDescent="0.3">
      <c r="A147" s="1"/>
      <c r="B147" s="1"/>
      <c r="C147" s="1"/>
      <c r="D147" s="1"/>
      <c r="E147" s="671" t="s">
        <v>698</v>
      </c>
      <c r="F147" s="2918"/>
      <c r="G147" s="2918"/>
      <c r="H147" s="2918"/>
      <c r="I147" s="2918"/>
      <c r="J147" s="2918"/>
      <c r="K147" s="2918"/>
      <c r="L147" s="2918"/>
      <c r="M147" s="2918"/>
      <c r="N147" s="672" t="s">
        <v>699</v>
      </c>
      <c r="O147" s="2918"/>
      <c r="P147" s="2918"/>
      <c r="Q147" s="2918"/>
      <c r="R147" s="2918"/>
      <c r="S147" s="2918"/>
      <c r="T147" s="2918"/>
      <c r="U147" s="2918"/>
      <c r="V147" s="2918"/>
      <c r="W147" s="672" t="s">
        <v>700</v>
      </c>
      <c r="X147" s="2918"/>
      <c r="Y147" s="2918"/>
      <c r="Z147" s="2918"/>
      <c r="AA147" s="2918"/>
      <c r="AB147" s="2918"/>
      <c r="AC147" s="2918"/>
      <c r="AD147" s="2918"/>
      <c r="AE147" s="2918"/>
      <c r="AF147" s="2918"/>
      <c r="AG147" s="2918"/>
      <c r="AH147" s="2918"/>
      <c r="AI147" s="2918"/>
      <c r="AJ147" s="4236"/>
    </row>
    <row r="148" spans="1:36" ht="15" hidden="1" customHeight="1" x14ac:dyDescent="0.3">
      <c r="A148" s="1"/>
      <c r="B148" s="1"/>
      <c r="C148" s="1"/>
      <c r="D148" s="1"/>
      <c r="E148" s="917"/>
      <c r="F148" s="225" t="s">
        <v>638</v>
      </c>
      <c r="G148" s="225"/>
      <c r="H148" s="225"/>
      <c r="I148" s="898"/>
      <c r="J148" s="898"/>
      <c r="K148" s="898"/>
      <c r="L148" s="670"/>
      <c r="M148" s="24"/>
      <c r="N148" s="235"/>
      <c r="O148" s="225" t="s">
        <v>638</v>
      </c>
      <c r="P148" s="225"/>
      <c r="Q148" s="225"/>
      <c r="R148" s="225"/>
      <c r="S148" s="225"/>
      <c r="T148" s="4238"/>
      <c r="U148" s="4238"/>
      <c r="V148" s="4238"/>
      <c r="W148" s="6"/>
      <c r="X148" s="225" t="s">
        <v>638</v>
      </c>
      <c r="Y148" s="225"/>
      <c r="Z148" s="225"/>
      <c r="AA148" s="225"/>
      <c r="AB148" s="898"/>
      <c r="AC148" s="898"/>
      <c r="AD148" s="225"/>
      <c r="AE148" s="4233"/>
      <c r="AF148" s="4233"/>
      <c r="AG148" s="4233"/>
      <c r="AH148" s="4233"/>
      <c r="AI148" s="4233"/>
      <c r="AJ148" s="7"/>
    </row>
    <row r="149" spans="1:36" ht="5.0999999999999996" hidden="1" customHeight="1" x14ac:dyDescent="0.3">
      <c r="A149" s="1"/>
      <c r="B149" s="1"/>
      <c r="C149" s="1"/>
      <c r="D149" s="1"/>
      <c r="E149" s="192"/>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8"/>
      <c r="AG149" s="8"/>
      <c r="AH149" s="8"/>
      <c r="AI149" s="8"/>
      <c r="AJ149" s="9"/>
    </row>
    <row r="150" spans="1:36" ht="15" hidden="1" customHeight="1" x14ac:dyDescent="0.3">
      <c r="A150" s="1"/>
      <c r="B150" s="1"/>
      <c r="C150" s="1"/>
      <c r="D150" s="1"/>
      <c r="E150" s="671" t="s">
        <v>701</v>
      </c>
      <c r="F150" s="2918"/>
      <c r="G150" s="2918"/>
      <c r="H150" s="2918"/>
      <c r="I150" s="2918"/>
      <c r="J150" s="2918"/>
      <c r="K150" s="2918"/>
      <c r="L150" s="2918"/>
      <c r="M150" s="2918"/>
      <c r="N150" s="672" t="s">
        <v>702</v>
      </c>
      <c r="O150" s="2918"/>
      <c r="P150" s="2918"/>
      <c r="Q150" s="2918"/>
      <c r="R150" s="2918"/>
      <c r="S150" s="2918"/>
      <c r="T150" s="2918"/>
      <c r="U150" s="2918"/>
      <c r="V150" s="2918"/>
      <c r="W150" s="672" t="s">
        <v>703</v>
      </c>
      <c r="X150" s="2918"/>
      <c r="Y150" s="2918"/>
      <c r="Z150" s="2918"/>
      <c r="AA150" s="2918"/>
      <c r="AB150" s="2918"/>
      <c r="AC150" s="2918"/>
      <c r="AD150" s="2918"/>
      <c r="AE150" s="2918"/>
      <c r="AF150" s="2918"/>
      <c r="AG150" s="2918"/>
      <c r="AH150" s="2918"/>
      <c r="AI150" s="2918"/>
      <c r="AJ150" s="4236"/>
    </row>
    <row r="151" spans="1:36" ht="15" hidden="1" customHeight="1" x14ac:dyDescent="0.3">
      <c r="A151" s="1"/>
      <c r="B151" s="1"/>
      <c r="C151" s="1"/>
      <c r="D151" s="1"/>
      <c r="E151" s="191"/>
      <c r="F151" s="225" t="s">
        <v>638</v>
      </c>
      <c r="G151" s="225"/>
      <c r="H151" s="225"/>
      <c r="I151" s="916"/>
      <c r="J151" s="916"/>
      <c r="K151" s="916"/>
      <c r="L151" s="670"/>
      <c r="M151" s="898"/>
      <c r="N151" s="898"/>
      <c r="O151" s="225" t="s">
        <v>638</v>
      </c>
      <c r="P151" s="225"/>
      <c r="Q151" s="225"/>
      <c r="R151" s="225"/>
      <c r="S151" s="225"/>
      <c r="T151" s="4238"/>
      <c r="U151" s="4238"/>
      <c r="V151" s="4238"/>
      <c r="W151" s="235"/>
      <c r="X151" s="225" t="s">
        <v>638</v>
      </c>
      <c r="Y151" s="225"/>
      <c r="Z151" s="225"/>
      <c r="AA151" s="225"/>
      <c r="AB151" s="898"/>
      <c r="AC151" s="898"/>
      <c r="AD151" s="225"/>
      <c r="AE151" s="4233"/>
      <c r="AF151" s="4233"/>
      <c r="AG151" s="4233"/>
      <c r="AH151" s="4233"/>
      <c r="AI151" s="4233"/>
      <c r="AJ151" s="7"/>
    </row>
    <row r="152" spans="1:36" ht="5.0999999999999996" hidden="1" customHeight="1" x14ac:dyDescent="0.3">
      <c r="A152" s="1"/>
      <c r="B152" s="1"/>
      <c r="C152" s="1"/>
      <c r="D152" s="1"/>
      <c r="E152" s="191"/>
      <c r="F152" s="24"/>
      <c r="G152" s="24"/>
      <c r="H152" s="24"/>
      <c r="I152" s="6"/>
      <c r="J152" s="6"/>
      <c r="K152" s="6"/>
      <c r="L152" s="24"/>
      <c r="M152" s="24"/>
      <c r="N152" s="24"/>
      <c r="O152" s="6"/>
      <c r="P152" s="6"/>
      <c r="Q152" s="6"/>
      <c r="R152" s="6"/>
      <c r="S152" s="6"/>
      <c r="T152" s="6"/>
      <c r="U152" s="6"/>
      <c r="V152" s="24"/>
      <c r="W152" s="24"/>
      <c r="X152" s="6"/>
      <c r="Y152" s="6"/>
      <c r="Z152" s="6"/>
      <c r="AA152" s="6"/>
      <c r="AB152" s="6"/>
      <c r="AC152" s="6"/>
      <c r="AD152" s="24"/>
      <c r="AE152" s="24"/>
      <c r="AF152" s="6"/>
      <c r="AG152" s="6"/>
      <c r="AH152" s="6"/>
      <c r="AI152" s="6"/>
      <c r="AJ152" s="7"/>
    </row>
    <row r="153" spans="1:36" ht="15" hidden="1" customHeight="1" x14ac:dyDescent="0.3">
      <c r="A153" s="1"/>
      <c r="B153" s="1"/>
      <c r="C153" s="1"/>
      <c r="D153" s="1"/>
      <c r="E153" s="671" t="s">
        <v>704</v>
      </c>
      <c r="F153" s="2918"/>
      <c r="G153" s="2918"/>
      <c r="H153" s="2918"/>
      <c r="I153" s="2918"/>
      <c r="J153" s="2918"/>
      <c r="K153" s="2918"/>
      <c r="L153" s="2918"/>
      <c r="M153" s="2918"/>
      <c r="N153" s="672" t="s">
        <v>705</v>
      </c>
      <c r="O153" s="2918"/>
      <c r="P153" s="2918"/>
      <c r="Q153" s="2918"/>
      <c r="R153" s="2918"/>
      <c r="S153" s="2918"/>
      <c r="T153" s="2918"/>
      <c r="U153" s="2918"/>
      <c r="V153" s="2918"/>
      <c r="W153" s="672" t="s">
        <v>706</v>
      </c>
      <c r="X153" s="2918"/>
      <c r="Y153" s="2918"/>
      <c r="Z153" s="2918"/>
      <c r="AA153" s="2918"/>
      <c r="AB153" s="2918"/>
      <c r="AC153" s="2918"/>
      <c r="AD153" s="2918"/>
      <c r="AE153" s="2918"/>
      <c r="AF153" s="2918"/>
      <c r="AG153" s="2918"/>
      <c r="AH153" s="2918"/>
      <c r="AI153" s="2918"/>
      <c r="AJ153" s="4236"/>
    </row>
    <row r="154" spans="1:36" ht="15" hidden="1" customHeight="1" thickBot="1" x14ac:dyDescent="0.35">
      <c r="A154" s="1"/>
      <c r="B154" s="1"/>
      <c r="C154" s="1"/>
      <c r="D154" s="1"/>
      <c r="E154" s="917"/>
      <c r="F154" s="225" t="s">
        <v>638</v>
      </c>
      <c r="G154" s="225"/>
      <c r="H154" s="225"/>
      <c r="I154" s="898"/>
      <c r="J154" s="898"/>
      <c r="K154" s="898"/>
      <c r="L154" s="670"/>
      <c r="M154" s="24"/>
      <c r="N154" s="235"/>
      <c r="O154" s="225" t="s">
        <v>638</v>
      </c>
      <c r="P154" s="225"/>
      <c r="Q154" s="225"/>
      <c r="R154" s="225"/>
      <c r="S154" s="225"/>
      <c r="T154" s="4238"/>
      <c r="U154" s="4238"/>
      <c r="V154" s="4238"/>
      <c r="W154" s="6"/>
      <c r="X154" s="225" t="s">
        <v>638</v>
      </c>
      <c r="Y154" s="225"/>
      <c r="Z154" s="225"/>
      <c r="AA154" s="225"/>
      <c r="AB154" s="898"/>
      <c r="AC154" s="898"/>
      <c r="AD154" s="225"/>
      <c r="AE154" s="4233"/>
      <c r="AF154" s="4233"/>
      <c r="AG154" s="4233"/>
      <c r="AH154" s="4233"/>
      <c r="AI154" s="4233"/>
      <c r="AJ154" s="7"/>
    </row>
    <row r="155" spans="1:36" ht="15" customHeight="1" thickBot="1" x14ac:dyDescent="0.35">
      <c r="A155" s="4016" t="s">
        <v>49</v>
      </c>
      <c r="B155" s="3283"/>
      <c r="C155" s="3283"/>
      <c r="D155" s="4237"/>
      <c r="E155" s="188" t="s">
        <v>651</v>
      </c>
      <c r="F155" s="108"/>
      <c r="G155" s="250"/>
      <c r="H155" s="250"/>
      <c r="I155" s="251"/>
      <c r="J155" s="913"/>
      <c r="K155" s="4239"/>
      <c r="L155" s="4240"/>
      <c r="M155" s="4240"/>
      <c r="N155" s="4240"/>
      <c r="O155" s="4240"/>
      <c r="P155" s="4240"/>
      <c r="Q155" s="4240"/>
      <c r="R155" s="4240"/>
      <c r="S155" s="4240"/>
      <c r="T155" s="4240"/>
      <c r="U155" s="4240"/>
      <c r="V155" s="4240"/>
      <c r="W155" s="4240"/>
      <c r="X155" s="250"/>
      <c r="Y155" s="250"/>
      <c r="Z155" s="108" t="s">
        <v>650</v>
      </c>
      <c r="AA155" s="250"/>
      <c r="AB155" s="251"/>
      <c r="AC155" s="4234"/>
      <c r="AD155" s="4235"/>
      <c r="AE155" s="4235"/>
      <c r="AF155" s="4235"/>
      <c r="AG155" s="4235"/>
      <c r="AH155" s="4235"/>
      <c r="AI155" s="251"/>
      <c r="AJ155" s="252"/>
    </row>
    <row r="156" spans="1:36" ht="15" customHeight="1" thickBot="1" x14ac:dyDescent="0.35">
      <c r="A156" s="918"/>
      <c r="B156" s="3415"/>
      <c r="C156" s="3417"/>
      <c r="D156" s="918"/>
      <c r="E156" s="191"/>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6"/>
      <c r="AG156" s="6"/>
      <c r="AH156" s="6"/>
      <c r="AI156" s="6"/>
      <c r="AJ156" s="7"/>
    </row>
    <row r="157" spans="1:36" ht="15" customHeight="1" x14ac:dyDescent="0.3">
      <c r="A157" s="1"/>
      <c r="B157" s="1"/>
      <c r="C157" s="1"/>
      <c r="D157" s="1"/>
      <c r="E157" s="4242" t="s">
        <v>649</v>
      </c>
      <c r="F157" s="4243"/>
      <c r="G157" s="2918"/>
      <c r="H157" s="2918"/>
      <c r="I157" s="2918"/>
      <c r="J157" s="2918"/>
      <c r="K157" s="2918"/>
      <c r="L157" s="2918"/>
      <c r="M157" s="2918"/>
      <c r="N157" s="2918"/>
      <c r="O157" s="2918"/>
      <c r="P157" s="2918"/>
      <c r="Q157" s="2918"/>
      <c r="R157" s="2918"/>
      <c r="S157" s="661" t="s">
        <v>648</v>
      </c>
      <c r="T157" s="4241"/>
      <c r="U157" s="4241"/>
      <c r="V157" s="4241"/>
      <c r="W157" s="4241"/>
      <c r="X157" s="4241"/>
      <c r="Y157" s="4241"/>
      <c r="Z157" s="661" t="s">
        <v>647</v>
      </c>
      <c r="AA157" s="2918"/>
      <c r="AB157" s="2918"/>
      <c r="AC157" s="661" t="s">
        <v>646</v>
      </c>
      <c r="AD157" s="2918"/>
      <c r="AE157" s="2918"/>
      <c r="AF157" s="2918"/>
      <c r="AG157" s="2918"/>
      <c r="AH157" s="2918"/>
      <c r="AI157" s="6"/>
      <c r="AJ157" s="7"/>
    </row>
    <row r="158" spans="1:36" ht="5.0999999999999996" customHeight="1" x14ac:dyDescent="0.3">
      <c r="A158" s="1"/>
      <c r="B158" s="1"/>
      <c r="C158" s="1"/>
      <c r="D158" s="1"/>
      <c r="E158" s="191"/>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6"/>
      <c r="AG158" s="6"/>
      <c r="AH158" s="6"/>
      <c r="AI158" s="6"/>
      <c r="AJ158" s="7"/>
    </row>
    <row r="159" spans="1:36" ht="15" customHeight="1" x14ac:dyDescent="0.3">
      <c r="A159" s="1"/>
      <c r="B159" s="1"/>
      <c r="C159" s="1"/>
      <c r="D159" s="1"/>
      <c r="E159" s="191" t="s">
        <v>645</v>
      </c>
      <c r="F159" s="24"/>
      <c r="G159" s="24"/>
      <c r="H159" s="24"/>
      <c r="I159" s="24"/>
      <c r="J159" s="24"/>
      <c r="K159" s="24"/>
      <c r="L159" s="225"/>
      <c r="M159" s="229"/>
      <c r="N159" s="248"/>
      <c r="O159" s="898"/>
      <c r="P159" s="898"/>
      <c r="Q159" s="2918"/>
      <c r="R159" s="2918"/>
      <c r="S159" s="2918"/>
      <c r="T159" s="2918"/>
      <c r="U159" s="2918"/>
      <c r="V159" s="2918"/>
      <c r="W159" s="2918"/>
      <c r="X159" s="2918"/>
      <c r="Y159" s="2918"/>
      <c r="Z159" s="2918"/>
      <c r="AA159" s="2918"/>
      <c r="AB159" s="2918"/>
      <c r="AC159" s="2918"/>
      <c r="AD159" s="2918"/>
      <c r="AE159" s="2918"/>
      <c r="AF159" s="2918"/>
      <c r="AG159" s="2918"/>
      <c r="AH159" s="2918"/>
      <c r="AI159" s="6"/>
      <c r="AJ159" s="7"/>
    </row>
    <row r="160" spans="1:36" ht="5.0999999999999996" customHeight="1" x14ac:dyDescent="0.3">
      <c r="A160" s="1"/>
      <c r="B160" s="1"/>
      <c r="C160" s="1"/>
      <c r="D160" s="1"/>
      <c r="E160" s="191"/>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103"/>
      <c r="AF160" s="6"/>
      <c r="AG160" s="6"/>
      <c r="AH160" s="6"/>
      <c r="AI160" s="6"/>
      <c r="AJ160" s="7"/>
    </row>
    <row r="161" spans="1:36" ht="15" customHeight="1" x14ac:dyDescent="0.3">
      <c r="A161" s="1"/>
      <c r="B161" s="1"/>
      <c r="C161" s="1"/>
      <c r="D161" s="1"/>
      <c r="E161" s="42" t="s">
        <v>1133</v>
      </c>
      <c r="F161" s="24"/>
      <c r="G161" s="24"/>
      <c r="H161" s="24"/>
      <c r="I161" s="24"/>
      <c r="J161" s="24"/>
      <c r="K161" s="6"/>
      <c r="L161" s="662"/>
      <c r="M161" s="24"/>
      <c r="N161" s="24"/>
      <c r="O161" s="24"/>
      <c r="P161" s="6"/>
      <c r="Q161" s="884" t="s">
        <v>1134</v>
      </c>
      <c r="R161" s="2918"/>
      <c r="S161" s="2918"/>
      <c r="T161" s="2918"/>
      <c r="U161" s="669" t="s">
        <v>1135</v>
      </c>
      <c r="V161" s="669"/>
      <c r="W161" s="669"/>
      <c r="X161" s="669"/>
      <c r="Y161" s="669"/>
      <c r="Z161" s="669"/>
      <c r="AA161" s="2918"/>
      <c r="AB161" s="2918"/>
      <c r="AC161" s="2918"/>
      <c r="AD161" s="2918"/>
      <c r="AE161" s="2918"/>
      <c r="AF161" s="2918"/>
      <c r="AG161" s="2918"/>
      <c r="AH161" s="2918"/>
      <c r="AI161" s="6"/>
      <c r="AJ161" s="7"/>
    </row>
    <row r="162" spans="1:36" ht="5.0999999999999996" customHeight="1" x14ac:dyDescent="0.3">
      <c r="A162" s="1"/>
      <c r="B162" s="1"/>
      <c r="C162" s="1"/>
      <c r="D162" s="1"/>
      <c r="E162" s="191"/>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6"/>
      <c r="AG162" s="6"/>
      <c r="AH162" s="6"/>
      <c r="AI162" s="6"/>
      <c r="AJ162" s="7"/>
    </row>
    <row r="163" spans="1:36" ht="15" customHeight="1" x14ac:dyDescent="0.3">
      <c r="A163" s="1"/>
      <c r="B163" s="1"/>
      <c r="C163" s="1"/>
      <c r="D163" s="1"/>
      <c r="E163" s="42" t="s">
        <v>1136</v>
      </c>
      <c r="F163" s="24"/>
      <c r="G163" s="95"/>
      <c r="H163" s="95"/>
      <c r="I163" s="95"/>
      <c r="J163" s="95"/>
      <c r="K163" s="95"/>
      <c r="L163" s="663"/>
      <c r="M163" s="898"/>
      <c r="N163" s="95" t="s">
        <v>160</v>
      </c>
      <c r="O163" s="95"/>
      <c r="P163" s="95"/>
      <c r="Q163" s="4245"/>
      <c r="R163" s="4245"/>
      <c r="S163" s="4245"/>
      <c r="T163" s="915"/>
      <c r="U163" s="4244" t="s">
        <v>164</v>
      </c>
      <c r="V163" s="4244"/>
      <c r="W163" s="2918"/>
      <c r="X163" s="2918"/>
      <c r="Y163" s="2918"/>
      <c r="Z163" s="2918"/>
      <c r="AA163" s="2918"/>
      <c r="AB163" s="2918"/>
      <c r="AC163" s="2918"/>
      <c r="AD163" s="2918"/>
      <c r="AE163" s="2918"/>
      <c r="AF163" s="2918"/>
      <c r="AG163" s="2918"/>
      <c r="AH163" s="2918"/>
      <c r="AI163" s="6"/>
      <c r="AJ163" s="7"/>
    </row>
    <row r="164" spans="1:36" ht="5.0999999999999996" customHeight="1" x14ac:dyDescent="0.3">
      <c r="A164" s="1"/>
      <c r="B164" s="1"/>
      <c r="C164" s="1"/>
      <c r="D164" s="1"/>
      <c r="E164" s="191"/>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103"/>
      <c r="AF164" s="6"/>
      <c r="AG164" s="6"/>
      <c r="AH164" s="6"/>
      <c r="AI164" s="6"/>
      <c r="AJ164" s="7"/>
    </row>
    <row r="165" spans="1:36" ht="15" customHeight="1" x14ac:dyDescent="0.3">
      <c r="A165" s="1"/>
      <c r="B165" s="1"/>
      <c r="C165" s="1"/>
      <c r="D165" s="1"/>
      <c r="E165" s="191" t="s">
        <v>644</v>
      </c>
      <c r="F165" s="24"/>
      <c r="G165" s="24"/>
      <c r="H165" s="24"/>
      <c r="I165" s="24"/>
      <c r="J165" s="24"/>
      <c r="K165" s="24"/>
      <c r="L165" s="24"/>
      <c r="M165" s="2918"/>
      <c r="N165" s="2918"/>
      <c r="O165" s="6"/>
      <c r="P165" s="6"/>
      <c r="Q165" s="1608" t="s">
        <v>1620</v>
      </c>
      <c r="R165" s="6"/>
      <c r="S165" s="6"/>
      <c r="T165" s="6"/>
      <c r="U165" s="24"/>
      <c r="V165" s="24"/>
      <c r="W165" s="6"/>
      <c r="X165" s="6"/>
      <c r="Y165" s="6"/>
      <c r="Z165" s="6"/>
      <c r="AA165" s="6"/>
      <c r="AB165" s="6"/>
      <c r="AD165" s="2918"/>
      <c r="AE165" s="2918"/>
      <c r="AF165" s="6"/>
      <c r="AG165" s="6"/>
      <c r="AH165" s="6"/>
      <c r="AI165" s="6"/>
      <c r="AJ165" s="7"/>
    </row>
    <row r="166" spans="1:36" ht="5.0999999999999996" customHeight="1" x14ac:dyDescent="0.3">
      <c r="A166" s="1"/>
      <c r="B166" s="1"/>
      <c r="C166" s="1"/>
      <c r="D166" s="1"/>
      <c r="E166" s="191"/>
      <c r="F166" s="24"/>
      <c r="G166" s="24"/>
      <c r="H166" s="24"/>
      <c r="I166" s="24"/>
      <c r="J166" s="24"/>
      <c r="K166" s="24"/>
      <c r="L166" s="24"/>
      <c r="M166" s="661"/>
      <c r="N166" s="24"/>
      <c r="O166" s="24"/>
      <c r="P166" s="24"/>
      <c r="Q166" s="24"/>
      <c r="R166" s="24"/>
      <c r="S166" s="24"/>
      <c r="T166" s="24"/>
      <c r="U166" s="24"/>
      <c r="V166" s="24"/>
      <c r="W166" s="24"/>
      <c r="X166" s="24"/>
      <c r="Y166" s="24"/>
      <c r="Z166" s="24"/>
      <c r="AA166" s="24"/>
      <c r="AB166" s="24"/>
      <c r="AC166" s="24"/>
      <c r="AD166" s="24"/>
      <c r="AE166" s="24"/>
      <c r="AF166" s="6"/>
      <c r="AG166" s="6"/>
      <c r="AH166" s="6"/>
      <c r="AI166" s="6"/>
      <c r="AJ166" s="7"/>
    </row>
    <row r="167" spans="1:36" ht="15" customHeight="1" x14ac:dyDescent="0.3">
      <c r="A167" s="1"/>
      <c r="B167" s="1"/>
      <c r="C167" s="1"/>
      <c r="D167" s="1"/>
      <c r="E167" s="191"/>
      <c r="F167" s="24" t="s">
        <v>679</v>
      </c>
      <c r="G167" s="24"/>
      <c r="H167" s="24"/>
      <c r="I167" s="24"/>
      <c r="J167" s="24"/>
      <c r="K167" s="24"/>
      <c r="L167" s="24"/>
      <c r="M167" s="6"/>
      <c r="N167" s="6"/>
      <c r="O167" s="6"/>
      <c r="P167" s="6"/>
      <c r="Q167" s="6"/>
      <c r="R167" s="6"/>
      <c r="S167" s="6"/>
      <c r="T167" s="6"/>
      <c r="U167" s="6"/>
      <c r="V167" s="6"/>
      <c r="W167" s="6"/>
      <c r="X167" s="6"/>
      <c r="Y167" s="6"/>
      <c r="Z167" s="6"/>
      <c r="AA167" s="6"/>
      <c r="AB167" s="6"/>
      <c r="AC167" s="6"/>
      <c r="AD167" s="6"/>
      <c r="AE167" s="24"/>
      <c r="AF167" s="6"/>
      <c r="AG167" s="6"/>
      <c r="AH167" s="6"/>
      <c r="AI167" s="6"/>
      <c r="AJ167" s="7"/>
    </row>
    <row r="168" spans="1:36" ht="5.0999999999999996" customHeight="1" x14ac:dyDescent="0.3">
      <c r="A168" s="1"/>
      <c r="B168" s="1"/>
      <c r="C168" s="1"/>
      <c r="D168" s="1"/>
      <c r="E168" s="191"/>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6"/>
      <c r="AG168" s="6"/>
      <c r="AH168" s="6"/>
      <c r="AI168" s="6"/>
      <c r="AJ168" s="7"/>
    </row>
    <row r="169" spans="1:36" ht="15" customHeight="1" x14ac:dyDescent="0.3">
      <c r="A169" s="1"/>
      <c r="B169" s="1"/>
      <c r="C169" s="1"/>
      <c r="D169" s="1"/>
      <c r="E169" s="194" t="s">
        <v>158</v>
      </c>
      <c r="F169" s="2918"/>
      <c r="G169" s="2918"/>
      <c r="H169" s="2918"/>
      <c r="I169" s="2918"/>
      <c r="J169" s="2918"/>
      <c r="K169" s="2918"/>
      <c r="L169" s="2918"/>
      <c r="M169" s="2918"/>
      <c r="N169" s="195" t="s">
        <v>165</v>
      </c>
      <c r="O169" s="2918"/>
      <c r="P169" s="2918"/>
      <c r="Q169" s="2918"/>
      <c r="R169" s="2918"/>
      <c r="S169" s="2918"/>
      <c r="T169" s="2918"/>
      <c r="U169" s="2918"/>
      <c r="V169" s="2918"/>
      <c r="W169" s="195" t="s">
        <v>171</v>
      </c>
      <c r="X169" s="2918"/>
      <c r="Y169" s="2918"/>
      <c r="Z169" s="2918"/>
      <c r="AA169" s="2918"/>
      <c r="AB169" s="2918"/>
      <c r="AC169" s="2918"/>
      <c r="AD169" s="2918"/>
      <c r="AE169" s="2918"/>
      <c r="AF169" s="2918"/>
      <c r="AG169" s="2918"/>
      <c r="AH169" s="2918"/>
      <c r="AI169" s="2918"/>
      <c r="AJ169" s="4236"/>
    </row>
    <row r="170" spans="1:36" ht="15" customHeight="1" x14ac:dyDescent="0.3">
      <c r="A170" s="1"/>
      <c r="B170" s="1"/>
      <c r="C170" s="1"/>
      <c r="D170" s="1"/>
      <c r="E170" s="191"/>
      <c r="F170" s="225" t="s">
        <v>638</v>
      </c>
      <c r="G170" s="225"/>
      <c r="H170" s="225"/>
      <c r="I170" s="916"/>
      <c r="J170" s="916"/>
      <c r="K170" s="916"/>
      <c r="L170" s="670"/>
      <c r="M170" s="898"/>
      <c r="N170" s="898"/>
      <c r="O170" s="225" t="s">
        <v>638</v>
      </c>
      <c r="P170" s="225"/>
      <c r="Q170" s="225"/>
      <c r="R170" s="225"/>
      <c r="S170" s="225"/>
      <c r="T170" s="4238"/>
      <c r="U170" s="4238"/>
      <c r="V170" s="4238"/>
      <c r="W170" s="235"/>
      <c r="X170" s="225" t="s">
        <v>638</v>
      </c>
      <c r="Y170" s="225"/>
      <c r="Z170" s="225"/>
      <c r="AA170" s="225"/>
      <c r="AB170" s="898"/>
      <c r="AC170" s="898"/>
      <c r="AD170" s="225"/>
      <c r="AE170" s="4233"/>
      <c r="AF170" s="4233"/>
      <c r="AG170" s="4233"/>
      <c r="AH170" s="4233"/>
      <c r="AI170" s="4233"/>
      <c r="AJ170" s="7"/>
    </row>
    <row r="171" spans="1:36" ht="5.0999999999999996" customHeight="1" x14ac:dyDescent="0.3">
      <c r="A171" s="1"/>
      <c r="B171" s="1"/>
      <c r="C171" s="1"/>
      <c r="D171" s="1"/>
      <c r="E171" s="191"/>
      <c r="F171" s="24"/>
      <c r="G171" s="24"/>
      <c r="H171" s="24"/>
      <c r="I171" s="6"/>
      <c r="J171" s="6"/>
      <c r="K171" s="6"/>
      <c r="L171" s="24"/>
      <c r="M171" s="24"/>
      <c r="N171" s="24"/>
      <c r="O171" s="6"/>
      <c r="P171" s="6"/>
      <c r="Q171" s="6"/>
      <c r="R171" s="6"/>
      <c r="S171" s="6"/>
      <c r="T171" s="6"/>
      <c r="U171" s="6"/>
      <c r="V171" s="24"/>
      <c r="W171" s="24"/>
      <c r="X171" s="6"/>
      <c r="Y171" s="6"/>
      <c r="Z171" s="6"/>
      <c r="AA171" s="6"/>
      <c r="AB171" s="6"/>
      <c r="AC171" s="6"/>
      <c r="AD171" s="24"/>
      <c r="AE171" s="24"/>
      <c r="AF171" s="6"/>
      <c r="AG171" s="6"/>
      <c r="AH171" s="6"/>
      <c r="AI171" s="6"/>
      <c r="AJ171" s="7"/>
    </row>
    <row r="172" spans="1:36" ht="15" customHeight="1" x14ac:dyDescent="0.3">
      <c r="A172" s="1"/>
      <c r="B172" s="1"/>
      <c r="C172" s="1"/>
      <c r="D172" s="1"/>
      <c r="E172" s="194" t="s">
        <v>178</v>
      </c>
      <c r="F172" s="2918"/>
      <c r="G172" s="2918"/>
      <c r="H172" s="2918"/>
      <c r="I172" s="2918"/>
      <c r="J172" s="2918"/>
      <c r="K172" s="2918"/>
      <c r="L172" s="2918"/>
      <c r="M172" s="2918"/>
      <c r="N172" s="195" t="s">
        <v>568</v>
      </c>
      <c r="O172" s="2918"/>
      <c r="P172" s="2918"/>
      <c r="Q172" s="2918"/>
      <c r="R172" s="2918"/>
      <c r="S172" s="2918"/>
      <c r="T172" s="2918"/>
      <c r="U172" s="2918"/>
      <c r="V172" s="2918"/>
      <c r="W172" s="195" t="s">
        <v>591</v>
      </c>
      <c r="X172" s="2918"/>
      <c r="Y172" s="2918"/>
      <c r="Z172" s="2918"/>
      <c r="AA172" s="2918"/>
      <c r="AB172" s="2918"/>
      <c r="AC172" s="2918"/>
      <c r="AD172" s="2918"/>
      <c r="AE172" s="2918"/>
      <c r="AF172" s="2918"/>
      <c r="AG172" s="2918"/>
      <c r="AH172" s="2918"/>
      <c r="AI172" s="2918"/>
      <c r="AJ172" s="4236"/>
    </row>
    <row r="173" spans="1:36" ht="15" customHeight="1" x14ac:dyDescent="0.3">
      <c r="A173" s="1"/>
      <c r="B173" s="1"/>
      <c r="C173" s="1"/>
      <c r="D173" s="1"/>
      <c r="E173" s="917"/>
      <c r="F173" s="225" t="s">
        <v>638</v>
      </c>
      <c r="G173" s="225"/>
      <c r="H173" s="225"/>
      <c r="I173" s="898"/>
      <c r="J173" s="898"/>
      <c r="K173" s="898"/>
      <c r="L173" s="670"/>
      <c r="M173" s="24"/>
      <c r="N173" s="235"/>
      <c r="O173" s="225" t="s">
        <v>638</v>
      </c>
      <c r="P173" s="225"/>
      <c r="Q173" s="225"/>
      <c r="R173" s="225"/>
      <c r="S173" s="225"/>
      <c r="T173" s="4238"/>
      <c r="U173" s="4238"/>
      <c r="V173" s="4238"/>
      <c r="W173" s="6"/>
      <c r="X173" s="225" t="s">
        <v>638</v>
      </c>
      <c r="Y173" s="225"/>
      <c r="Z173" s="225"/>
      <c r="AA173" s="225"/>
      <c r="AB173" s="898"/>
      <c r="AC173" s="898"/>
      <c r="AD173" s="225"/>
      <c r="AE173" s="4233"/>
      <c r="AF173" s="4233"/>
      <c r="AG173" s="4233"/>
      <c r="AH173" s="4233"/>
      <c r="AI173" s="4233"/>
      <c r="AJ173" s="7"/>
    </row>
    <row r="174" spans="1:36" ht="5.0999999999999996" customHeight="1" thickBot="1" x14ac:dyDescent="0.35">
      <c r="A174" s="1"/>
      <c r="B174" s="1"/>
      <c r="C174" s="1"/>
      <c r="D174" s="1"/>
      <c r="E174" s="192"/>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8"/>
      <c r="AG174" s="8"/>
      <c r="AH174" s="8"/>
      <c r="AI174" s="8"/>
      <c r="AJ174" s="9"/>
    </row>
    <row r="175" spans="1:36" ht="15" hidden="1" customHeight="1" x14ac:dyDescent="0.3">
      <c r="A175" s="1"/>
      <c r="B175" s="1"/>
      <c r="C175" s="1"/>
      <c r="D175" s="1"/>
      <c r="E175" s="671" t="s">
        <v>592</v>
      </c>
      <c r="F175" s="2918"/>
      <c r="G175" s="2918"/>
      <c r="H175" s="2918"/>
      <c r="I175" s="2918"/>
      <c r="J175" s="2918"/>
      <c r="K175" s="2918"/>
      <c r="L175" s="2918"/>
      <c r="M175" s="2918"/>
      <c r="N175" s="672" t="s">
        <v>593</v>
      </c>
      <c r="O175" s="2918"/>
      <c r="P175" s="2918"/>
      <c r="Q175" s="2918"/>
      <c r="R175" s="2918"/>
      <c r="S175" s="2918"/>
      <c r="T175" s="2918"/>
      <c r="U175" s="2918"/>
      <c r="V175" s="2918"/>
      <c r="W175" s="672" t="s">
        <v>594</v>
      </c>
      <c r="X175" s="2918"/>
      <c r="Y175" s="2918"/>
      <c r="Z175" s="2918"/>
      <c r="AA175" s="2918"/>
      <c r="AB175" s="2918"/>
      <c r="AC175" s="2918"/>
      <c r="AD175" s="2918"/>
      <c r="AE175" s="2918"/>
      <c r="AF175" s="2918"/>
      <c r="AG175" s="2918"/>
      <c r="AH175" s="2918"/>
      <c r="AI175" s="2918"/>
      <c r="AJ175" s="4236"/>
    </row>
    <row r="176" spans="1:36" ht="15" hidden="1" customHeight="1" x14ac:dyDescent="0.3">
      <c r="A176" s="1"/>
      <c r="B176" s="1"/>
      <c r="C176" s="1"/>
      <c r="D176" s="1"/>
      <c r="E176" s="191"/>
      <c r="F176" s="225" t="s">
        <v>638</v>
      </c>
      <c r="G176" s="225"/>
      <c r="H176" s="225"/>
      <c r="I176" s="916"/>
      <c r="J176" s="916"/>
      <c r="K176" s="916"/>
      <c r="L176" s="670"/>
      <c r="M176" s="898"/>
      <c r="N176" s="898"/>
      <c r="O176" s="225" t="s">
        <v>638</v>
      </c>
      <c r="P176" s="225"/>
      <c r="Q176" s="225"/>
      <c r="R176" s="225"/>
      <c r="S176" s="225"/>
      <c r="T176" s="4238"/>
      <c r="U176" s="4238"/>
      <c r="V176" s="4238"/>
      <c r="W176" s="235"/>
      <c r="X176" s="225" t="s">
        <v>638</v>
      </c>
      <c r="Y176" s="225"/>
      <c r="Z176" s="225"/>
      <c r="AA176" s="225"/>
      <c r="AB176" s="898"/>
      <c r="AC176" s="898"/>
      <c r="AD176" s="225"/>
      <c r="AE176" s="4233"/>
      <c r="AF176" s="4233"/>
      <c r="AG176" s="4233"/>
      <c r="AH176" s="4233"/>
      <c r="AI176" s="4233"/>
      <c r="AJ176" s="7"/>
    </row>
    <row r="177" spans="1:36" ht="5.0999999999999996" hidden="1" customHeight="1" x14ac:dyDescent="0.3">
      <c r="A177" s="1"/>
      <c r="B177" s="1"/>
      <c r="C177" s="1"/>
      <c r="D177" s="1"/>
      <c r="E177" s="191"/>
      <c r="F177" s="24"/>
      <c r="G177" s="24"/>
      <c r="H177" s="24"/>
      <c r="I177" s="6"/>
      <c r="J177" s="6"/>
      <c r="K177" s="6"/>
      <c r="L177" s="24"/>
      <c r="M177" s="24"/>
      <c r="N177" s="24"/>
      <c r="O177" s="6"/>
      <c r="P177" s="6"/>
      <c r="Q177" s="6"/>
      <c r="R177" s="6"/>
      <c r="S177" s="6"/>
      <c r="T177" s="6"/>
      <c r="U177" s="6"/>
      <c r="V177" s="24"/>
      <c r="W177" s="24"/>
      <c r="X177" s="6"/>
      <c r="Y177" s="6"/>
      <c r="Z177" s="6"/>
      <c r="AA177" s="6"/>
      <c r="AB177" s="6"/>
      <c r="AC177" s="6"/>
      <c r="AD177" s="24"/>
      <c r="AE177" s="24"/>
      <c r="AF177" s="6"/>
      <c r="AG177" s="6"/>
      <c r="AH177" s="6"/>
      <c r="AI177" s="6"/>
      <c r="AJ177" s="7"/>
    </row>
    <row r="178" spans="1:36" ht="15" hidden="1" customHeight="1" x14ac:dyDescent="0.3">
      <c r="A178" s="1"/>
      <c r="B178" s="1"/>
      <c r="C178" s="1"/>
      <c r="D178" s="1"/>
      <c r="E178" s="671" t="s">
        <v>610</v>
      </c>
      <c r="F178" s="2918"/>
      <c r="G178" s="2918"/>
      <c r="H178" s="2918"/>
      <c r="I178" s="2918"/>
      <c r="J178" s="2918"/>
      <c r="K178" s="2918"/>
      <c r="L178" s="2918"/>
      <c r="M178" s="2918"/>
      <c r="N178" s="672" t="s">
        <v>613</v>
      </c>
      <c r="O178" s="2918"/>
      <c r="P178" s="2918"/>
      <c r="Q178" s="2918"/>
      <c r="R178" s="2918"/>
      <c r="S178" s="2918"/>
      <c r="T178" s="2918"/>
      <c r="U178" s="2918"/>
      <c r="V178" s="2918"/>
      <c r="W178" s="672" t="s">
        <v>615</v>
      </c>
      <c r="X178" s="2918"/>
      <c r="Y178" s="2918"/>
      <c r="Z178" s="2918"/>
      <c r="AA178" s="2918"/>
      <c r="AB178" s="2918"/>
      <c r="AC178" s="2918"/>
      <c r="AD178" s="2918"/>
      <c r="AE178" s="2918"/>
      <c r="AF178" s="2918"/>
      <c r="AG178" s="2918"/>
      <c r="AH178" s="2918"/>
      <c r="AI178" s="2918"/>
      <c r="AJ178" s="4236"/>
    </row>
    <row r="179" spans="1:36" ht="15" hidden="1" customHeight="1" x14ac:dyDescent="0.3">
      <c r="A179" s="1"/>
      <c r="B179" s="1"/>
      <c r="C179" s="1"/>
      <c r="D179" s="1"/>
      <c r="E179" s="917"/>
      <c r="F179" s="225" t="s">
        <v>638</v>
      </c>
      <c r="G179" s="225"/>
      <c r="H179" s="225"/>
      <c r="I179" s="898"/>
      <c r="J179" s="898"/>
      <c r="K179" s="898"/>
      <c r="L179" s="670"/>
      <c r="M179" s="24"/>
      <c r="N179" s="235"/>
      <c r="O179" s="225" t="s">
        <v>638</v>
      </c>
      <c r="P179" s="225"/>
      <c r="Q179" s="225"/>
      <c r="R179" s="225"/>
      <c r="S179" s="225"/>
      <c r="T179" s="4238"/>
      <c r="U179" s="4238"/>
      <c r="V179" s="4238"/>
      <c r="W179" s="6"/>
      <c r="X179" s="225" t="s">
        <v>638</v>
      </c>
      <c r="Y179" s="225"/>
      <c r="Z179" s="225"/>
      <c r="AA179" s="225"/>
      <c r="AB179" s="898"/>
      <c r="AC179" s="898"/>
      <c r="AD179" s="225"/>
      <c r="AE179" s="4233"/>
      <c r="AF179" s="4233"/>
      <c r="AG179" s="4233"/>
      <c r="AH179" s="4233"/>
      <c r="AI179" s="4233"/>
      <c r="AJ179" s="7"/>
    </row>
    <row r="180" spans="1:36" ht="5.0999999999999996" hidden="1" customHeight="1" x14ac:dyDescent="0.3">
      <c r="A180" s="1"/>
      <c r="B180" s="1"/>
      <c r="C180" s="1"/>
      <c r="D180" s="1"/>
      <c r="E180" s="192"/>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8"/>
      <c r="AG180" s="8"/>
      <c r="AH180" s="8"/>
      <c r="AI180" s="8"/>
      <c r="AJ180" s="9"/>
    </row>
    <row r="181" spans="1:36" ht="15" hidden="1" customHeight="1" x14ac:dyDescent="0.3">
      <c r="A181" s="1"/>
      <c r="B181" s="1"/>
      <c r="C181" s="1"/>
      <c r="D181" s="1"/>
      <c r="E181" s="671" t="s">
        <v>616</v>
      </c>
      <c r="F181" s="2918"/>
      <c r="G181" s="2918"/>
      <c r="H181" s="2918"/>
      <c r="I181" s="2918"/>
      <c r="J181" s="2918"/>
      <c r="K181" s="2918"/>
      <c r="L181" s="2918"/>
      <c r="M181" s="2918"/>
      <c r="N181" s="672" t="s">
        <v>643</v>
      </c>
      <c r="O181" s="2918"/>
      <c r="P181" s="2918"/>
      <c r="Q181" s="2918"/>
      <c r="R181" s="2918"/>
      <c r="S181" s="2918"/>
      <c r="T181" s="2918"/>
      <c r="U181" s="2918"/>
      <c r="V181" s="2918"/>
      <c r="W181" s="672" t="s">
        <v>642</v>
      </c>
      <c r="X181" s="2918"/>
      <c r="Y181" s="2918"/>
      <c r="Z181" s="2918"/>
      <c r="AA181" s="2918"/>
      <c r="AB181" s="2918"/>
      <c r="AC181" s="2918"/>
      <c r="AD181" s="2918"/>
      <c r="AE181" s="2918"/>
      <c r="AF181" s="2918"/>
      <c r="AG181" s="2918"/>
      <c r="AH181" s="2918"/>
      <c r="AI181" s="2918"/>
      <c r="AJ181" s="4236"/>
    </row>
    <row r="182" spans="1:36" ht="15" hidden="1" customHeight="1" x14ac:dyDescent="0.3">
      <c r="A182" s="1"/>
      <c r="B182" s="1"/>
      <c r="C182" s="1"/>
      <c r="D182" s="1"/>
      <c r="E182" s="191"/>
      <c r="F182" s="225" t="s">
        <v>638</v>
      </c>
      <c r="G182" s="225"/>
      <c r="H182" s="225"/>
      <c r="I182" s="916"/>
      <c r="J182" s="916"/>
      <c r="K182" s="916"/>
      <c r="L182" s="670"/>
      <c r="M182" s="898"/>
      <c r="N182" s="898"/>
      <c r="O182" s="225" t="s">
        <v>638</v>
      </c>
      <c r="P182" s="225"/>
      <c r="Q182" s="225"/>
      <c r="R182" s="225"/>
      <c r="S182" s="225"/>
      <c r="T182" s="4238"/>
      <c r="U182" s="4238"/>
      <c r="V182" s="4238"/>
      <c r="W182" s="235"/>
      <c r="X182" s="225" t="s">
        <v>638</v>
      </c>
      <c r="Y182" s="225"/>
      <c r="Z182" s="225"/>
      <c r="AA182" s="225"/>
      <c r="AB182" s="898"/>
      <c r="AC182" s="898"/>
      <c r="AD182" s="225"/>
      <c r="AE182" s="4233"/>
      <c r="AF182" s="4233"/>
      <c r="AG182" s="4233"/>
      <c r="AH182" s="4233"/>
      <c r="AI182" s="4233"/>
      <c r="AJ182" s="7"/>
    </row>
    <row r="183" spans="1:36" ht="5.0999999999999996" hidden="1" customHeight="1" x14ac:dyDescent="0.3">
      <c r="A183" s="1"/>
      <c r="B183" s="1"/>
      <c r="C183" s="1"/>
      <c r="D183" s="1"/>
      <c r="E183" s="191"/>
      <c r="F183" s="24"/>
      <c r="G183" s="24"/>
      <c r="H183" s="24"/>
      <c r="I183" s="6"/>
      <c r="J183" s="6"/>
      <c r="K183" s="6"/>
      <c r="L183" s="24"/>
      <c r="M183" s="24"/>
      <c r="N183" s="24"/>
      <c r="O183" s="6"/>
      <c r="P183" s="6"/>
      <c r="Q183" s="6"/>
      <c r="R183" s="6"/>
      <c r="S183" s="6"/>
      <c r="T183" s="6"/>
      <c r="U183" s="6"/>
      <c r="V183" s="24"/>
      <c r="W183" s="24"/>
      <c r="X183" s="6"/>
      <c r="Y183" s="6"/>
      <c r="Z183" s="6"/>
      <c r="AA183" s="6"/>
      <c r="AB183" s="6"/>
      <c r="AC183" s="6"/>
      <c r="AD183" s="24"/>
      <c r="AE183" s="24"/>
      <c r="AF183" s="6"/>
      <c r="AG183" s="6"/>
      <c r="AH183" s="6"/>
      <c r="AI183" s="6"/>
      <c r="AJ183" s="7"/>
    </row>
    <row r="184" spans="1:36" ht="15" hidden="1" customHeight="1" x14ac:dyDescent="0.3">
      <c r="A184" s="1"/>
      <c r="B184" s="1"/>
      <c r="C184" s="1"/>
      <c r="D184" s="1"/>
      <c r="E184" s="671" t="s">
        <v>641</v>
      </c>
      <c r="F184" s="2918"/>
      <c r="G184" s="2918"/>
      <c r="H184" s="2918"/>
      <c r="I184" s="2918"/>
      <c r="J184" s="2918"/>
      <c r="K184" s="2918"/>
      <c r="L184" s="2918"/>
      <c r="M184" s="2918"/>
      <c r="N184" s="672" t="s">
        <v>640</v>
      </c>
      <c r="O184" s="2918"/>
      <c r="P184" s="2918"/>
      <c r="Q184" s="2918"/>
      <c r="R184" s="2918"/>
      <c r="S184" s="2918"/>
      <c r="T184" s="2918"/>
      <c r="U184" s="2918"/>
      <c r="V184" s="2918"/>
      <c r="W184" s="672" t="s">
        <v>639</v>
      </c>
      <c r="X184" s="2918"/>
      <c r="Y184" s="2918"/>
      <c r="Z184" s="2918"/>
      <c r="AA184" s="2918"/>
      <c r="AB184" s="2918"/>
      <c r="AC184" s="2918"/>
      <c r="AD184" s="2918"/>
      <c r="AE184" s="2918"/>
      <c r="AF184" s="2918"/>
      <c r="AG184" s="2918"/>
      <c r="AH184" s="2918"/>
      <c r="AI184" s="2918"/>
      <c r="AJ184" s="4236"/>
    </row>
    <row r="185" spans="1:36" ht="15" hidden="1" customHeight="1" x14ac:dyDescent="0.3">
      <c r="A185" s="1"/>
      <c r="B185" s="1"/>
      <c r="C185" s="1"/>
      <c r="D185" s="1"/>
      <c r="E185" s="917"/>
      <c r="F185" s="225" t="s">
        <v>638</v>
      </c>
      <c r="G185" s="225"/>
      <c r="H185" s="225"/>
      <c r="I185" s="898"/>
      <c r="J185" s="898"/>
      <c r="K185" s="898"/>
      <c r="L185" s="670"/>
      <c r="M185" s="24"/>
      <c r="N185" s="235"/>
      <c r="O185" s="225" t="s">
        <v>638</v>
      </c>
      <c r="P185" s="225"/>
      <c r="Q185" s="225"/>
      <c r="R185" s="225"/>
      <c r="S185" s="225"/>
      <c r="T185" s="4238"/>
      <c r="U185" s="4238"/>
      <c r="V185" s="4238"/>
      <c r="W185" s="6"/>
      <c r="X185" s="225" t="s">
        <v>638</v>
      </c>
      <c r="Y185" s="225"/>
      <c r="Z185" s="225"/>
      <c r="AA185" s="225"/>
      <c r="AB185" s="898"/>
      <c r="AC185" s="898"/>
      <c r="AD185" s="225"/>
      <c r="AE185" s="4233"/>
      <c r="AF185" s="4233"/>
      <c r="AG185" s="4233"/>
      <c r="AH185" s="4233"/>
      <c r="AI185" s="4233"/>
      <c r="AJ185" s="7"/>
    </row>
    <row r="186" spans="1:36" ht="5.0999999999999996" hidden="1" customHeight="1" x14ac:dyDescent="0.3">
      <c r="A186" s="1"/>
      <c r="B186" s="1"/>
      <c r="C186" s="1"/>
      <c r="D186" s="1"/>
      <c r="E186" s="192"/>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8"/>
      <c r="AG186" s="8"/>
      <c r="AH186" s="8"/>
      <c r="AI186" s="8"/>
      <c r="AJ186" s="9"/>
    </row>
    <row r="187" spans="1:36" ht="15" hidden="1" customHeight="1" x14ac:dyDescent="0.3">
      <c r="A187" s="1"/>
      <c r="B187" s="1"/>
      <c r="C187" s="1"/>
      <c r="D187" s="1"/>
      <c r="E187" s="671" t="s">
        <v>695</v>
      </c>
      <c r="F187" s="2918"/>
      <c r="G187" s="2918"/>
      <c r="H187" s="2918"/>
      <c r="I187" s="2918"/>
      <c r="J187" s="2918"/>
      <c r="K187" s="2918"/>
      <c r="L187" s="2918"/>
      <c r="M187" s="2918"/>
      <c r="N187" s="672" t="s">
        <v>696</v>
      </c>
      <c r="O187" s="2918"/>
      <c r="P187" s="2918"/>
      <c r="Q187" s="2918"/>
      <c r="R187" s="2918"/>
      <c r="S187" s="2918"/>
      <c r="T187" s="2918"/>
      <c r="U187" s="2918"/>
      <c r="V187" s="2918"/>
      <c r="W187" s="672" t="s">
        <v>697</v>
      </c>
      <c r="X187" s="2918"/>
      <c r="Y187" s="2918"/>
      <c r="Z187" s="2918"/>
      <c r="AA187" s="2918"/>
      <c r="AB187" s="2918"/>
      <c r="AC187" s="2918"/>
      <c r="AD187" s="2918"/>
      <c r="AE187" s="2918"/>
      <c r="AF187" s="2918"/>
      <c r="AG187" s="2918"/>
      <c r="AH187" s="2918"/>
      <c r="AI187" s="2918"/>
      <c r="AJ187" s="4236"/>
    </row>
    <row r="188" spans="1:36" ht="15" hidden="1" customHeight="1" x14ac:dyDescent="0.3">
      <c r="A188" s="1"/>
      <c r="B188" s="1"/>
      <c r="C188" s="1"/>
      <c r="D188" s="1"/>
      <c r="E188" s="191"/>
      <c r="F188" s="225" t="s">
        <v>638</v>
      </c>
      <c r="G188" s="225"/>
      <c r="H188" s="225"/>
      <c r="I188" s="916"/>
      <c r="J188" s="916"/>
      <c r="K188" s="916"/>
      <c r="L188" s="670"/>
      <c r="M188" s="898"/>
      <c r="N188" s="898"/>
      <c r="O188" s="225" t="s">
        <v>638</v>
      </c>
      <c r="P188" s="225"/>
      <c r="Q188" s="225"/>
      <c r="R188" s="225"/>
      <c r="S188" s="225"/>
      <c r="T188" s="4238"/>
      <c r="U188" s="4238"/>
      <c r="V188" s="4238"/>
      <c r="W188" s="235"/>
      <c r="X188" s="225" t="s">
        <v>638</v>
      </c>
      <c r="Y188" s="225"/>
      <c r="Z188" s="225"/>
      <c r="AA188" s="225"/>
      <c r="AB188" s="898"/>
      <c r="AC188" s="898"/>
      <c r="AD188" s="225"/>
      <c r="AE188" s="4233"/>
      <c r="AF188" s="4233"/>
      <c r="AG188" s="4233"/>
      <c r="AH188" s="4233"/>
      <c r="AI188" s="4233"/>
      <c r="AJ188" s="7"/>
    </row>
    <row r="189" spans="1:36" ht="5.0999999999999996" hidden="1" customHeight="1" x14ac:dyDescent="0.3">
      <c r="A189" s="1"/>
      <c r="B189" s="1"/>
      <c r="C189" s="1"/>
      <c r="D189" s="1"/>
      <c r="E189" s="191"/>
      <c r="F189" s="24"/>
      <c r="G189" s="24"/>
      <c r="H189" s="24"/>
      <c r="I189" s="6"/>
      <c r="J189" s="6"/>
      <c r="K189" s="6"/>
      <c r="L189" s="24"/>
      <c r="M189" s="24"/>
      <c r="N189" s="24"/>
      <c r="O189" s="6"/>
      <c r="P189" s="6"/>
      <c r="Q189" s="6"/>
      <c r="R189" s="6"/>
      <c r="S189" s="6"/>
      <c r="T189" s="6"/>
      <c r="U189" s="6"/>
      <c r="V189" s="24"/>
      <c r="W189" s="24"/>
      <c r="X189" s="6"/>
      <c r="Y189" s="6"/>
      <c r="Z189" s="6"/>
      <c r="AA189" s="6"/>
      <c r="AB189" s="6"/>
      <c r="AC189" s="6"/>
      <c r="AD189" s="24"/>
      <c r="AE189" s="24"/>
      <c r="AF189" s="6"/>
      <c r="AG189" s="6"/>
      <c r="AH189" s="6"/>
      <c r="AI189" s="6"/>
      <c r="AJ189" s="7"/>
    </row>
    <row r="190" spans="1:36" ht="15" hidden="1" customHeight="1" x14ac:dyDescent="0.3">
      <c r="A190" s="1"/>
      <c r="B190" s="1"/>
      <c r="C190" s="1"/>
      <c r="D190" s="1"/>
      <c r="E190" s="671" t="s">
        <v>698</v>
      </c>
      <c r="F190" s="2918"/>
      <c r="G190" s="2918"/>
      <c r="H190" s="2918"/>
      <c r="I190" s="2918"/>
      <c r="J190" s="2918"/>
      <c r="K190" s="2918"/>
      <c r="L190" s="2918"/>
      <c r="M190" s="2918"/>
      <c r="N190" s="672" t="s">
        <v>699</v>
      </c>
      <c r="O190" s="2918"/>
      <c r="P190" s="2918"/>
      <c r="Q190" s="2918"/>
      <c r="R190" s="2918"/>
      <c r="S190" s="2918"/>
      <c r="T190" s="2918"/>
      <c r="U190" s="2918"/>
      <c r="V190" s="2918"/>
      <c r="W190" s="672" t="s">
        <v>700</v>
      </c>
      <c r="X190" s="2918"/>
      <c r="Y190" s="2918"/>
      <c r="Z190" s="2918"/>
      <c r="AA190" s="2918"/>
      <c r="AB190" s="2918"/>
      <c r="AC190" s="2918"/>
      <c r="AD190" s="2918"/>
      <c r="AE190" s="2918"/>
      <c r="AF190" s="2918"/>
      <c r="AG190" s="2918"/>
      <c r="AH190" s="2918"/>
      <c r="AI190" s="2918"/>
      <c r="AJ190" s="4236"/>
    </row>
    <row r="191" spans="1:36" ht="15" hidden="1" customHeight="1" x14ac:dyDescent="0.3">
      <c r="A191" s="1"/>
      <c r="B191" s="1"/>
      <c r="C191" s="1"/>
      <c r="D191" s="1"/>
      <c r="E191" s="917"/>
      <c r="F191" s="225" t="s">
        <v>638</v>
      </c>
      <c r="G191" s="225"/>
      <c r="H191" s="225"/>
      <c r="I191" s="898"/>
      <c r="J191" s="898"/>
      <c r="K191" s="898"/>
      <c r="L191" s="670"/>
      <c r="M191" s="24"/>
      <c r="N191" s="235"/>
      <c r="O191" s="225" t="s">
        <v>638</v>
      </c>
      <c r="P191" s="225"/>
      <c r="Q191" s="225"/>
      <c r="R191" s="225"/>
      <c r="S191" s="225"/>
      <c r="T191" s="4238"/>
      <c r="U191" s="4238"/>
      <c r="V191" s="4238"/>
      <c r="W191" s="6"/>
      <c r="X191" s="225" t="s">
        <v>638</v>
      </c>
      <c r="Y191" s="225"/>
      <c r="Z191" s="225"/>
      <c r="AA191" s="225"/>
      <c r="AB191" s="898"/>
      <c r="AC191" s="898"/>
      <c r="AD191" s="225"/>
      <c r="AE191" s="4233"/>
      <c r="AF191" s="4233"/>
      <c r="AG191" s="4233"/>
      <c r="AH191" s="4233"/>
      <c r="AI191" s="4233"/>
      <c r="AJ191" s="7"/>
    </row>
    <row r="192" spans="1:36" ht="5.0999999999999996" hidden="1" customHeight="1" x14ac:dyDescent="0.3">
      <c r="A192" s="1"/>
      <c r="B192" s="1"/>
      <c r="C192" s="1"/>
      <c r="D192" s="1"/>
      <c r="E192" s="192"/>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8"/>
      <c r="AG192" s="8"/>
      <c r="AH192" s="8"/>
      <c r="AI192" s="8"/>
      <c r="AJ192" s="9"/>
    </row>
    <row r="193" spans="1:36" ht="15" hidden="1" customHeight="1" x14ac:dyDescent="0.3">
      <c r="A193" s="1"/>
      <c r="B193" s="1"/>
      <c r="C193" s="1"/>
      <c r="D193" s="1"/>
      <c r="E193" s="671" t="s">
        <v>701</v>
      </c>
      <c r="F193" s="2918"/>
      <c r="G193" s="2918"/>
      <c r="H193" s="2918"/>
      <c r="I193" s="2918"/>
      <c r="J193" s="2918"/>
      <c r="K193" s="2918"/>
      <c r="L193" s="2918"/>
      <c r="M193" s="2918"/>
      <c r="N193" s="672" t="s">
        <v>702</v>
      </c>
      <c r="O193" s="2918"/>
      <c r="P193" s="2918"/>
      <c r="Q193" s="2918"/>
      <c r="R193" s="2918"/>
      <c r="S193" s="2918"/>
      <c r="T193" s="2918"/>
      <c r="U193" s="2918"/>
      <c r="V193" s="2918"/>
      <c r="W193" s="672" t="s">
        <v>703</v>
      </c>
      <c r="X193" s="2918"/>
      <c r="Y193" s="2918"/>
      <c r="Z193" s="2918"/>
      <c r="AA193" s="2918"/>
      <c r="AB193" s="2918"/>
      <c r="AC193" s="2918"/>
      <c r="AD193" s="2918"/>
      <c r="AE193" s="2918"/>
      <c r="AF193" s="2918"/>
      <c r="AG193" s="2918"/>
      <c r="AH193" s="2918"/>
      <c r="AI193" s="2918"/>
      <c r="AJ193" s="4236"/>
    </row>
    <row r="194" spans="1:36" ht="15" hidden="1" customHeight="1" x14ac:dyDescent="0.3">
      <c r="A194" s="1"/>
      <c r="B194" s="1"/>
      <c r="C194" s="1"/>
      <c r="D194" s="1"/>
      <c r="E194" s="191"/>
      <c r="F194" s="225" t="s">
        <v>638</v>
      </c>
      <c r="G194" s="225"/>
      <c r="H194" s="225"/>
      <c r="I194" s="916"/>
      <c r="J194" s="916"/>
      <c r="K194" s="916"/>
      <c r="L194" s="670"/>
      <c r="M194" s="898"/>
      <c r="N194" s="898"/>
      <c r="O194" s="225" t="s">
        <v>638</v>
      </c>
      <c r="P194" s="225"/>
      <c r="Q194" s="225"/>
      <c r="R194" s="225"/>
      <c r="S194" s="225"/>
      <c r="T194" s="4238"/>
      <c r="U194" s="4238"/>
      <c r="V194" s="4238"/>
      <c r="W194" s="235"/>
      <c r="X194" s="225" t="s">
        <v>638</v>
      </c>
      <c r="Y194" s="225"/>
      <c r="Z194" s="225"/>
      <c r="AA194" s="225"/>
      <c r="AB194" s="898"/>
      <c r="AC194" s="898"/>
      <c r="AD194" s="225"/>
      <c r="AE194" s="4233"/>
      <c r="AF194" s="4233"/>
      <c r="AG194" s="4233"/>
      <c r="AH194" s="4233"/>
      <c r="AI194" s="4233"/>
      <c r="AJ194" s="7"/>
    </row>
    <row r="195" spans="1:36" ht="5.0999999999999996" hidden="1" customHeight="1" x14ac:dyDescent="0.3">
      <c r="A195" s="1"/>
      <c r="B195" s="1"/>
      <c r="C195" s="1"/>
      <c r="D195" s="1"/>
      <c r="E195" s="191"/>
      <c r="F195" s="24"/>
      <c r="G195" s="24"/>
      <c r="H195" s="24"/>
      <c r="I195" s="6"/>
      <c r="J195" s="6"/>
      <c r="K195" s="6"/>
      <c r="L195" s="24"/>
      <c r="M195" s="24"/>
      <c r="N195" s="24"/>
      <c r="O195" s="6"/>
      <c r="P195" s="6"/>
      <c r="Q195" s="6"/>
      <c r="R195" s="6"/>
      <c r="S195" s="6"/>
      <c r="T195" s="6"/>
      <c r="U195" s="6"/>
      <c r="V195" s="24"/>
      <c r="W195" s="24"/>
      <c r="X195" s="6"/>
      <c r="Y195" s="6"/>
      <c r="Z195" s="6"/>
      <c r="AA195" s="6"/>
      <c r="AB195" s="6"/>
      <c r="AC195" s="6"/>
      <c r="AD195" s="24"/>
      <c r="AE195" s="24"/>
      <c r="AF195" s="6"/>
      <c r="AG195" s="6"/>
      <c r="AH195" s="6"/>
      <c r="AI195" s="6"/>
      <c r="AJ195" s="7"/>
    </row>
    <row r="196" spans="1:36" ht="15" hidden="1" customHeight="1" x14ac:dyDescent="0.3">
      <c r="A196" s="1"/>
      <c r="B196" s="1"/>
      <c r="C196" s="1"/>
      <c r="D196" s="1"/>
      <c r="E196" s="671" t="s">
        <v>704</v>
      </c>
      <c r="F196" s="2918"/>
      <c r="G196" s="2918"/>
      <c r="H196" s="2918"/>
      <c r="I196" s="2918"/>
      <c r="J196" s="2918"/>
      <c r="K196" s="2918"/>
      <c r="L196" s="2918"/>
      <c r="M196" s="2918"/>
      <c r="N196" s="672" t="s">
        <v>705</v>
      </c>
      <c r="O196" s="2918"/>
      <c r="P196" s="2918"/>
      <c r="Q196" s="2918"/>
      <c r="R196" s="2918"/>
      <c r="S196" s="2918"/>
      <c r="T196" s="2918"/>
      <c r="U196" s="2918"/>
      <c r="V196" s="2918"/>
      <c r="W196" s="672" t="s">
        <v>706</v>
      </c>
      <c r="X196" s="2918"/>
      <c r="Y196" s="2918"/>
      <c r="Z196" s="2918"/>
      <c r="AA196" s="2918"/>
      <c r="AB196" s="2918"/>
      <c r="AC196" s="2918"/>
      <c r="AD196" s="2918"/>
      <c r="AE196" s="2918"/>
      <c r="AF196" s="2918"/>
      <c r="AG196" s="2918"/>
      <c r="AH196" s="2918"/>
      <c r="AI196" s="2918"/>
      <c r="AJ196" s="4236"/>
    </row>
    <row r="197" spans="1:36" ht="15" hidden="1" customHeight="1" thickBot="1" x14ac:dyDescent="0.35">
      <c r="A197" s="1"/>
      <c r="B197" s="1"/>
      <c r="C197" s="1"/>
      <c r="D197" s="1"/>
      <c r="E197" s="917"/>
      <c r="F197" s="225" t="s">
        <v>638</v>
      </c>
      <c r="G197" s="225"/>
      <c r="H197" s="225"/>
      <c r="I197" s="898"/>
      <c r="J197" s="898"/>
      <c r="K197" s="898"/>
      <c r="L197" s="670"/>
      <c r="M197" s="24"/>
      <c r="N197" s="235"/>
      <c r="O197" s="225" t="s">
        <v>638</v>
      </c>
      <c r="P197" s="225"/>
      <c r="Q197" s="225"/>
      <c r="R197" s="225"/>
      <c r="S197" s="225"/>
      <c r="T197" s="4238"/>
      <c r="U197" s="4238"/>
      <c r="V197" s="4238"/>
      <c r="W197" s="6"/>
      <c r="X197" s="225" t="s">
        <v>638</v>
      </c>
      <c r="Y197" s="225"/>
      <c r="Z197" s="225"/>
      <c r="AA197" s="225"/>
      <c r="AB197" s="898"/>
      <c r="AC197" s="898"/>
      <c r="AD197" s="225"/>
      <c r="AE197" s="4233"/>
      <c r="AF197" s="4233"/>
      <c r="AG197" s="4233"/>
      <c r="AH197" s="4233"/>
      <c r="AI197" s="4233"/>
      <c r="AJ197" s="7"/>
    </row>
    <row r="198" spans="1:36" ht="6.6" customHeight="1" thickBot="1" x14ac:dyDescent="0.35">
      <c r="A198" s="1"/>
      <c r="B198" s="1"/>
      <c r="C198" s="1"/>
      <c r="D198" s="1"/>
      <c r="E198" s="192"/>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8"/>
      <c r="AG198" s="8"/>
      <c r="AH198" s="8"/>
      <c r="AI198" s="8"/>
      <c r="AJ198" s="9"/>
    </row>
    <row r="199" spans="1:36" ht="15" customHeight="1" thickBot="1" x14ac:dyDescent="0.35">
      <c r="A199" s="4016" t="s">
        <v>49</v>
      </c>
      <c r="B199" s="3283"/>
      <c r="C199" s="3283"/>
      <c r="D199" s="4237"/>
      <c r="E199" s="188" t="s">
        <v>651</v>
      </c>
      <c r="F199" s="108"/>
      <c r="G199" s="250"/>
      <c r="H199" s="250"/>
      <c r="I199" s="251"/>
      <c r="J199" s="913"/>
      <c r="K199" s="4239"/>
      <c r="L199" s="4240"/>
      <c r="M199" s="4240"/>
      <c r="N199" s="4240"/>
      <c r="O199" s="4240"/>
      <c r="P199" s="4240"/>
      <c r="Q199" s="4240"/>
      <c r="R199" s="4240"/>
      <c r="S199" s="4240"/>
      <c r="T199" s="4240"/>
      <c r="U199" s="4240"/>
      <c r="V199" s="4240"/>
      <c r="W199" s="4240"/>
      <c r="X199" s="250"/>
      <c r="Y199" s="250"/>
      <c r="Z199" s="108" t="s">
        <v>650</v>
      </c>
      <c r="AA199" s="250"/>
      <c r="AB199" s="251"/>
      <c r="AC199" s="4234"/>
      <c r="AD199" s="4235"/>
      <c r="AE199" s="4235"/>
      <c r="AF199" s="4235"/>
      <c r="AG199" s="4235"/>
      <c r="AH199" s="4235"/>
      <c r="AI199" s="251"/>
      <c r="AJ199" s="252"/>
    </row>
    <row r="200" spans="1:36" ht="15" customHeight="1" thickBot="1" x14ac:dyDescent="0.35">
      <c r="A200" s="918"/>
      <c r="B200" s="3415"/>
      <c r="C200" s="3417"/>
      <c r="D200" s="918"/>
      <c r="E200" s="191"/>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6"/>
      <c r="AG200" s="6"/>
      <c r="AH200" s="6"/>
      <c r="AI200" s="6"/>
      <c r="AJ200" s="7"/>
    </row>
    <row r="201" spans="1:36" ht="15" customHeight="1" x14ac:dyDescent="0.3">
      <c r="A201" s="1"/>
      <c r="B201" s="1"/>
      <c r="C201" s="1"/>
      <c r="D201" s="1"/>
      <c r="E201" s="4242" t="s">
        <v>649</v>
      </c>
      <c r="F201" s="4243"/>
      <c r="G201" s="2918"/>
      <c r="H201" s="2918"/>
      <c r="I201" s="2918"/>
      <c r="J201" s="2918"/>
      <c r="K201" s="2918"/>
      <c r="L201" s="2918"/>
      <c r="M201" s="2918"/>
      <c r="N201" s="2918"/>
      <c r="O201" s="2918"/>
      <c r="P201" s="2918"/>
      <c r="Q201" s="2918"/>
      <c r="R201" s="2918"/>
      <c r="S201" s="661" t="s">
        <v>648</v>
      </c>
      <c r="T201" s="4241"/>
      <c r="U201" s="4241"/>
      <c r="V201" s="4241"/>
      <c r="W201" s="4241"/>
      <c r="X201" s="4241"/>
      <c r="Y201" s="4241"/>
      <c r="Z201" s="661" t="s">
        <v>647</v>
      </c>
      <c r="AA201" s="2918"/>
      <c r="AB201" s="2918"/>
      <c r="AC201" s="661" t="s">
        <v>646</v>
      </c>
      <c r="AD201" s="2918"/>
      <c r="AE201" s="2918"/>
      <c r="AF201" s="2918"/>
      <c r="AG201" s="2918"/>
      <c r="AH201" s="2918"/>
      <c r="AI201" s="6"/>
      <c r="AJ201" s="7"/>
    </row>
    <row r="202" spans="1:36" ht="5.0999999999999996" customHeight="1" x14ac:dyDescent="0.3">
      <c r="A202" s="1"/>
      <c r="B202" s="1"/>
      <c r="C202" s="1"/>
      <c r="D202" s="1"/>
      <c r="E202" s="191"/>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6"/>
      <c r="AG202" s="6"/>
      <c r="AH202" s="6"/>
      <c r="AI202" s="6"/>
      <c r="AJ202" s="7"/>
    </row>
    <row r="203" spans="1:36" ht="15" customHeight="1" x14ac:dyDescent="0.3">
      <c r="A203" s="1"/>
      <c r="B203" s="1"/>
      <c r="C203" s="1"/>
      <c r="D203" s="1"/>
      <c r="E203" s="191" t="s">
        <v>645</v>
      </c>
      <c r="F203" s="24"/>
      <c r="G203" s="24"/>
      <c r="H203" s="24"/>
      <c r="I203" s="24"/>
      <c r="J203" s="24"/>
      <c r="K203" s="24"/>
      <c r="L203" s="225"/>
      <c r="M203" s="229"/>
      <c r="N203" s="248"/>
      <c r="O203" s="898"/>
      <c r="P203" s="898"/>
      <c r="Q203" s="2918"/>
      <c r="R203" s="2918"/>
      <c r="S203" s="2918"/>
      <c r="T203" s="2918"/>
      <c r="U203" s="2918"/>
      <c r="V203" s="2918"/>
      <c r="W203" s="2918"/>
      <c r="X203" s="2918"/>
      <c r="Y203" s="2918"/>
      <c r="Z203" s="2918"/>
      <c r="AA203" s="2918"/>
      <c r="AB203" s="2918"/>
      <c r="AC203" s="2918"/>
      <c r="AD203" s="2918"/>
      <c r="AE203" s="2918"/>
      <c r="AF203" s="2918"/>
      <c r="AG203" s="2918"/>
      <c r="AH203" s="2918"/>
      <c r="AI203" s="6"/>
      <c r="AJ203" s="7"/>
    </row>
    <row r="204" spans="1:36" ht="5.0999999999999996" customHeight="1" x14ac:dyDescent="0.3">
      <c r="A204" s="1"/>
      <c r="B204" s="1"/>
      <c r="C204" s="1"/>
      <c r="D204" s="1"/>
      <c r="E204" s="191"/>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103"/>
      <c r="AF204" s="6"/>
      <c r="AG204" s="6"/>
      <c r="AH204" s="6"/>
      <c r="AI204" s="6"/>
      <c r="AJ204" s="7"/>
    </row>
    <row r="205" spans="1:36" ht="15" customHeight="1" x14ac:dyDescent="0.3">
      <c r="A205" s="1"/>
      <c r="B205" s="1"/>
      <c r="C205" s="1"/>
      <c r="D205" s="1"/>
      <c r="E205" s="42" t="s">
        <v>1133</v>
      </c>
      <c r="F205" s="24"/>
      <c r="G205" s="24"/>
      <c r="H205" s="24"/>
      <c r="I205" s="24"/>
      <c r="J205" s="24"/>
      <c r="K205" s="6"/>
      <c r="L205" s="662"/>
      <c r="M205" s="24"/>
      <c r="N205" s="24"/>
      <c r="O205" s="24"/>
      <c r="P205" s="6"/>
      <c r="Q205" s="884" t="s">
        <v>1134</v>
      </c>
      <c r="R205" s="2918"/>
      <c r="S205" s="2918"/>
      <c r="T205" s="2918"/>
      <c r="U205" s="669" t="s">
        <v>1135</v>
      </c>
      <c r="V205" s="669"/>
      <c r="W205" s="669"/>
      <c r="X205" s="669"/>
      <c r="Y205" s="669"/>
      <c r="Z205" s="669"/>
      <c r="AA205" s="2918"/>
      <c r="AB205" s="2918"/>
      <c r="AC205" s="2918"/>
      <c r="AD205" s="2918"/>
      <c r="AE205" s="2918"/>
      <c r="AF205" s="2918"/>
      <c r="AG205" s="2918"/>
      <c r="AH205" s="2918"/>
      <c r="AI205" s="6"/>
      <c r="AJ205" s="7"/>
    </row>
    <row r="206" spans="1:36" ht="5.0999999999999996" customHeight="1" x14ac:dyDescent="0.3">
      <c r="A206" s="1"/>
      <c r="B206" s="1"/>
      <c r="C206" s="1"/>
      <c r="D206" s="1"/>
      <c r="E206" s="191"/>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6"/>
      <c r="AG206" s="6"/>
      <c r="AH206" s="6"/>
      <c r="AI206" s="6"/>
      <c r="AJ206" s="7"/>
    </row>
    <row r="207" spans="1:36" ht="15" customHeight="1" x14ac:dyDescent="0.3">
      <c r="A207" s="1"/>
      <c r="B207" s="1"/>
      <c r="C207" s="1"/>
      <c r="D207" s="1"/>
      <c r="E207" s="42" t="s">
        <v>1136</v>
      </c>
      <c r="F207" s="24"/>
      <c r="G207" s="95"/>
      <c r="H207" s="95"/>
      <c r="I207" s="95"/>
      <c r="J207" s="95"/>
      <c r="K207" s="95"/>
      <c r="L207" s="663"/>
      <c r="M207" s="898"/>
      <c r="N207" s="95" t="s">
        <v>160</v>
      </c>
      <c r="O207" s="95"/>
      <c r="P207" s="95"/>
      <c r="Q207" s="4245"/>
      <c r="R207" s="4245"/>
      <c r="S207" s="4245"/>
      <c r="T207" s="915"/>
      <c r="U207" s="4244" t="s">
        <v>164</v>
      </c>
      <c r="V207" s="4244"/>
      <c r="W207" s="2918"/>
      <c r="X207" s="2918"/>
      <c r="Y207" s="2918"/>
      <c r="Z207" s="2918"/>
      <c r="AA207" s="2918"/>
      <c r="AB207" s="2918"/>
      <c r="AC207" s="2918"/>
      <c r="AD207" s="2918"/>
      <c r="AE207" s="2918"/>
      <c r="AF207" s="2918"/>
      <c r="AG207" s="2918"/>
      <c r="AH207" s="2918"/>
      <c r="AI207" s="6"/>
      <c r="AJ207" s="7"/>
    </row>
    <row r="208" spans="1:36" ht="5.0999999999999996" customHeight="1" x14ac:dyDescent="0.3">
      <c r="A208" s="1"/>
      <c r="B208" s="1"/>
      <c r="C208" s="1"/>
      <c r="D208" s="1"/>
      <c r="E208" s="191"/>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103"/>
      <c r="AF208" s="6"/>
      <c r="AG208" s="6"/>
      <c r="AH208" s="6"/>
      <c r="AI208" s="6"/>
      <c r="AJ208" s="7"/>
    </row>
    <row r="209" spans="1:36" ht="15" customHeight="1" x14ac:dyDescent="0.3">
      <c r="A209" s="1"/>
      <c r="B209" s="1"/>
      <c r="C209" s="1"/>
      <c r="D209" s="1"/>
      <c r="E209" s="191" t="s">
        <v>644</v>
      </c>
      <c r="F209" s="24"/>
      <c r="G209" s="24"/>
      <c r="H209" s="24"/>
      <c r="I209" s="24"/>
      <c r="J209" s="24"/>
      <c r="K209" s="24"/>
      <c r="L209" s="24"/>
      <c r="M209" s="2918"/>
      <c r="N209" s="2918"/>
      <c r="O209" s="6"/>
      <c r="P209" s="6"/>
      <c r="Q209" s="1608" t="s">
        <v>1620</v>
      </c>
      <c r="R209" s="6"/>
      <c r="S209" s="6"/>
      <c r="T209" s="6"/>
      <c r="U209" s="24"/>
      <c r="V209" s="24"/>
      <c r="W209" s="6"/>
      <c r="X209" s="6"/>
      <c r="Y209" s="6"/>
      <c r="Z209" s="6"/>
      <c r="AA209" s="6"/>
      <c r="AB209" s="6"/>
      <c r="AD209" s="2918"/>
      <c r="AE209" s="2918"/>
      <c r="AF209" s="6"/>
      <c r="AG209" s="6"/>
      <c r="AH209" s="6"/>
      <c r="AI209" s="6"/>
      <c r="AJ209" s="7"/>
    </row>
    <row r="210" spans="1:36" ht="5.0999999999999996" customHeight="1" x14ac:dyDescent="0.3">
      <c r="A210" s="1"/>
      <c r="B210" s="1"/>
      <c r="C210" s="1"/>
      <c r="D210" s="1"/>
      <c r="E210" s="191"/>
      <c r="F210" s="24"/>
      <c r="G210" s="24"/>
      <c r="H210" s="24"/>
      <c r="I210" s="24"/>
      <c r="J210" s="24"/>
      <c r="K210" s="24"/>
      <c r="L210" s="24"/>
      <c r="M210" s="661"/>
      <c r="N210" s="24"/>
      <c r="O210" s="24"/>
      <c r="P210" s="24"/>
      <c r="Q210" s="24"/>
      <c r="R210" s="24"/>
      <c r="S210" s="24"/>
      <c r="T210" s="24"/>
      <c r="U210" s="24"/>
      <c r="V210" s="24"/>
      <c r="W210" s="24"/>
      <c r="X210" s="24"/>
      <c r="Y210" s="24"/>
      <c r="Z210" s="24"/>
      <c r="AA210" s="24"/>
      <c r="AB210" s="24"/>
      <c r="AC210" s="24"/>
      <c r="AD210" s="24"/>
      <c r="AE210" s="24"/>
      <c r="AF210" s="6"/>
      <c r="AG210" s="6"/>
      <c r="AH210" s="6"/>
      <c r="AI210" s="6"/>
      <c r="AJ210" s="7"/>
    </row>
    <row r="211" spans="1:36" ht="15" customHeight="1" x14ac:dyDescent="0.3">
      <c r="A211" s="1"/>
      <c r="B211" s="1"/>
      <c r="C211" s="1"/>
      <c r="D211" s="1"/>
      <c r="E211" s="191"/>
      <c r="F211" s="24" t="s">
        <v>679</v>
      </c>
      <c r="G211" s="24"/>
      <c r="H211" s="24"/>
      <c r="I211" s="24"/>
      <c r="J211" s="24"/>
      <c r="K211" s="24"/>
      <c r="L211" s="24"/>
      <c r="M211" s="6"/>
      <c r="N211" s="6"/>
      <c r="O211" s="6"/>
      <c r="P211" s="6"/>
      <c r="Q211" s="6"/>
      <c r="R211" s="6"/>
      <c r="S211" s="6"/>
      <c r="T211" s="6"/>
      <c r="U211" s="6"/>
      <c r="V211" s="6"/>
      <c r="W211" s="6"/>
      <c r="X211" s="6"/>
      <c r="Y211" s="6"/>
      <c r="Z211" s="6"/>
      <c r="AA211" s="6"/>
      <c r="AB211" s="6"/>
      <c r="AC211" s="6"/>
      <c r="AD211" s="6"/>
      <c r="AE211" s="24"/>
      <c r="AF211" s="6"/>
      <c r="AG211" s="6"/>
      <c r="AH211" s="6"/>
      <c r="AI211" s="6"/>
      <c r="AJ211" s="7"/>
    </row>
    <row r="212" spans="1:36" ht="5.0999999999999996" customHeight="1" x14ac:dyDescent="0.3">
      <c r="A212" s="1"/>
      <c r="B212" s="1"/>
      <c r="C212" s="1"/>
      <c r="D212" s="1"/>
      <c r="E212" s="191"/>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6"/>
      <c r="AG212" s="6"/>
      <c r="AH212" s="6"/>
      <c r="AI212" s="6"/>
      <c r="AJ212" s="7"/>
    </row>
    <row r="213" spans="1:36" ht="15" customHeight="1" x14ac:dyDescent="0.3">
      <c r="A213" s="1"/>
      <c r="B213" s="1"/>
      <c r="C213" s="1"/>
      <c r="D213" s="1"/>
      <c r="E213" s="194" t="s">
        <v>158</v>
      </c>
      <c r="F213" s="2918"/>
      <c r="G213" s="2918"/>
      <c r="H213" s="2918"/>
      <c r="I213" s="2918"/>
      <c r="J213" s="2918"/>
      <c r="K213" s="2918"/>
      <c r="L213" s="2918"/>
      <c r="M213" s="2918"/>
      <c r="N213" s="195" t="s">
        <v>165</v>
      </c>
      <c r="O213" s="2918"/>
      <c r="P213" s="2918"/>
      <c r="Q213" s="2918"/>
      <c r="R213" s="2918"/>
      <c r="S213" s="2918"/>
      <c r="T213" s="2918"/>
      <c r="U213" s="2918"/>
      <c r="V213" s="2918"/>
      <c r="W213" s="195" t="s">
        <v>171</v>
      </c>
      <c r="X213" s="2918"/>
      <c r="Y213" s="2918"/>
      <c r="Z213" s="2918"/>
      <c r="AA213" s="2918"/>
      <c r="AB213" s="2918"/>
      <c r="AC213" s="2918"/>
      <c r="AD213" s="2918"/>
      <c r="AE213" s="2918"/>
      <c r="AF213" s="2918"/>
      <c r="AG213" s="2918"/>
      <c r="AH213" s="2918"/>
      <c r="AI213" s="2918"/>
      <c r="AJ213" s="4236"/>
    </row>
    <row r="214" spans="1:36" ht="15" customHeight="1" x14ac:dyDescent="0.3">
      <c r="A214" s="1"/>
      <c r="B214" s="1"/>
      <c r="C214" s="1"/>
      <c r="D214" s="1"/>
      <c r="E214" s="191"/>
      <c r="F214" s="225" t="s">
        <v>638</v>
      </c>
      <c r="G214" s="225"/>
      <c r="H214" s="225"/>
      <c r="I214" s="916"/>
      <c r="J214" s="916"/>
      <c r="K214" s="916"/>
      <c r="L214" s="670"/>
      <c r="M214" s="898"/>
      <c r="N214" s="898"/>
      <c r="O214" s="225" t="s">
        <v>638</v>
      </c>
      <c r="P214" s="225"/>
      <c r="Q214" s="225"/>
      <c r="R214" s="225"/>
      <c r="S214" s="225"/>
      <c r="T214" s="4238"/>
      <c r="U214" s="4238"/>
      <c r="V214" s="4238"/>
      <c r="W214" s="235"/>
      <c r="X214" s="225" t="s">
        <v>638</v>
      </c>
      <c r="Y214" s="225"/>
      <c r="Z214" s="225"/>
      <c r="AA214" s="225"/>
      <c r="AB214" s="898"/>
      <c r="AC214" s="898"/>
      <c r="AD214" s="225"/>
      <c r="AE214" s="4233"/>
      <c r="AF214" s="4233"/>
      <c r="AG214" s="4233"/>
      <c r="AH214" s="4233"/>
      <c r="AI214" s="4233"/>
      <c r="AJ214" s="7"/>
    </row>
    <row r="215" spans="1:36" ht="5.0999999999999996" customHeight="1" x14ac:dyDescent="0.3">
      <c r="A215" s="1"/>
      <c r="B215" s="1"/>
      <c r="C215" s="1"/>
      <c r="D215" s="1"/>
      <c r="E215" s="191"/>
      <c r="F215" s="24"/>
      <c r="G215" s="24"/>
      <c r="H215" s="24"/>
      <c r="I215" s="6"/>
      <c r="J215" s="6"/>
      <c r="K215" s="6"/>
      <c r="L215" s="24"/>
      <c r="M215" s="24"/>
      <c r="N215" s="24"/>
      <c r="O215" s="6"/>
      <c r="P215" s="6"/>
      <c r="Q215" s="6"/>
      <c r="R215" s="6"/>
      <c r="S215" s="6"/>
      <c r="T215" s="6"/>
      <c r="U215" s="6"/>
      <c r="V215" s="24"/>
      <c r="W215" s="24"/>
      <c r="X215" s="6"/>
      <c r="Y215" s="6"/>
      <c r="Z215" s="6"/>
      <c r="AA215" s="6"/>
      <c r="AB215" s="6"/>
      <c r="AC215" s="6"/>
      <c r="AD215" s="24"/>
      <c r="AE215" s="24"/>
      <c r="AF215" s="6"/>
      <c r="AG215" s="6"/>
      <c r="AH215" s="6"/>
      <c r="AI215" s="6"/>
      <c r="AJ215" s="7"/>
    </row>
    <row r="216" spans="1:36" ht="15" customHeight="1" x14ac:dyDescent="0.3">
      <c r="A216" s="1"/>
      <c r="B216" s="1"/>
      <c r="C216" s="1"/>
      <c r="D216" s="1"/>
      <c r="E216" s="194" t="s">
        <v>178</v>
      </c>
      <c r="F216" s="2918"/>
      <c r="G216" s="2918"/>
      <c r="H216" s="2918"/>
      <c r="I216" s="2918"/>
      <c r="J216" s="2918"/>
      <c r="K216" s="2918"/>
      <c r="L216" s="2918"/>
      <c r="M216" s="2918"/>
      <c r="N216" s="195" t="s">
        <v>568</v>
      </c>
      <c r="O216" s="2918"/>
      <c r="P216" s="2918"/>
      <c r="Q216" s="2918"/>
      <c r="R216" s="2918"/>
      <c r="S216" s="2918"/>
      <c r="T216" s="2918"/>
      <c r="U216" s="2918"/>
      <c r="V216" s="2918"/>
      <c r="W216" s="195" t="s">
        <v>591</v>
      </c>
      <c r="X216" s="2918"/>
      <c r="Y216" s="2918"/>
      <c r="Z216" s="2918"/>
      <c r="AA216" s="2918"/>
      <c r="AB216" s="2918"/>
      <c r="AC216" s="2918"/>
      <c r="AD216" s="2918"/>
      <c r="AE216" s="2918"/>
      <c r="AF216" s="2918"/>
      <c r="AG216" s="2918"/>
      <c r="AH216" s="2918"/>
      <c r="AI216" s="2918"/>
      <c r="AJ216" s="4236"/>
    </row>
    <row r="217" spans="1:36" ht="15" customHeight="1" x14ac:dyDescent="0.3">
      <c r="A217" s="1"/>
      <c r="B217" s="1"/>
      <c r="C217" s="1"/>
      <c r="D217" s="1"/>
      <c r="E217" s="917"/>
      <c r="F217" s="225" t="s">
        <v>638</v>
      </c>
      <c r="G217" s="225"/>
      <c r="H217" s="225"/>
      <c r="I217" s="898"/>
      <c r="J217" s="898"/>
      <c r="K217" s="898"/>
      <c r="L217" s="670"/>
      <c r="M217" s="24"/>
      <c r="N217" s="235"/>
      <c r="O217" s="225" t="s">
        <v>638</v>
      </c>
      <c r="P217" s="225"/>
      <c r="Q217" s="225"/>
      <c r="R217" s="225"/>
      <c r="S217" s="225"/>
      <c r="T217" s="4238"/>
      <c r="U217" s="4238"/>
      <c r="V217" s="4238"/>
      <c r="W217" s="6"/>
      <c r="X217" s="225" t="s">
        <v>638</v>
      </c>
      <c r="Y217" s="225"/>
      <c r="Z217" s="225"/>
      <c r="AA217" s="225"/>
      <c r="AB217" s="898"/>
      <c r="AC217" s="898"/>
      <c r="AD217" s="225"/>
      <c r="AE217" s="4233"/>
      <c r="AF217" s="4233"/>
      <c r="AG217" s="4233"/>
      <c r="AH217" s="4233"/>
      <c r="AI217" s="4233"/>
      <c r="AJ217" s="7"/>
    </row>
    <row r="218" spans="1:36" ht="5.0999999999999996" customHeight="1" thickBot="1" x14ac:dyDescent="0.35">
      <c r="A218" s="1"/>
      <c r="B218" s="1"/>
      <c r="C218" s="1"/>
      <c r="D218" s="1"/>
      <c r="E218" s="192"/>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8"/>
      <c r="AG218" s="8"/>
      <c r="AH218" s="8"/>
      <c r="AI218" s="8"/>
      <c r="AJ218" s="9"/>
    </row>
    <row r="219" spans="1:36" ht="15" hidden="1" customHeight="1" x14ac:dyDescent="0.3">
      <c r="A219" s="1"/>
      <c r="B219" s="1"/>
      <c r="C219" s="1"/>
      <c r="D219" s="1"/>
      <c r="E219" s="671" t="s">
        <v>592</v>
      </c>
      <c r="F219" s="2918"/>
      <c r="G219" s="2918"/>
      <c r="H219" s="2918"/>
      <c r="I219" s="2918"/>
      <c r="J219" s="2918"/>
      <c r="K219" s="2918"/>
      <c r="L219" s="2918"/>
      <c r="M219" s="2918"/>
      <c r="N219" s="672" t="s">
        <v>593</v>
      </c>
      <c r="O219" s="2918"/>
      <c r="P219" s="2918"/>
      <c r="Q219" s="2918"/>
      <c r="R219" s="2918"/>
      <c r="S219" s="2918"/>
      <c r="T219" s="2918"/>
      <c r="U219" s="2918"/>
      <c r="V219" s="2918"/>
      <c r="W219" s="672" t="s">
        <v>594</v>
      </c>
      <c r="X219" s="2918"/>
      <c r="Y219" s="2918"/>
      <c r="Z219" s="2918"/>
      <c r="AA219" s="2918"/>
      <c r="AB219" s="2918"/>
      <c r="AC219" s="2918"/>
      <c r="AD219" s="2918"/>
      <c r="AE219" s="2918"/>
      <c r="AF219" s="2918"/>
      <c r="AG219" s="2918"/>
      <c r="AH219" s="2918"/>
      <c r="AI219" s="2918"/>
      <c r="AJ219" s="4236"/>
    </row>
    <row r="220" spans="1:36" ht="15" hidden="1" customHeight="1" x14ac:dyDescent="0.3">
      <c r="A220" s="1"/>
      <c r="B220" s="1"/>
      <c r="C220" s="1"/>
      <c r="D220" s="1"/>
      <c r="E220" s="191"/>
      <c r="F220" s="225" t="s">
        <v>638</v>
      </c>
      <c r="G220" s="225"/>
      <c r="H220" s="225"/>
      <c r="I220" s="916"/>
      <c r="J220" s="916"/>
      <c r="K220" s="916"/>
      <c r="L220" s="670"/>
      <c r="M220" s="898"/>
      <c r="N220" s="898"/>
      <c r="O220" s="225" t="s">
        <v>638</v>
      </c>
      <c r="P220" s="225"/>
      <c r="Q220" s="225"/>
      <c r="R220" s="225"/>
      <c r="S220" s="225"/>
      <c r="T220" s="4238"/>
      <c r="U220" s="4238"/>
      <c r="V220" s="4238"/>
      <c r="W220" s="235"/>
      <c r="X220" s="225" t="s">
        <v>638</v>
      </c>
      <c r="Y220" s="225"/>
      <c r="Z220" s="225"/>
      <c r="AA220" s="225"/>
      <c r="AB220" s="898"/>
      <c r="AC220" s="898"/>
      <c r="AD220" s="225"/>
      <c r="AE220" s="4233"/>
      <c r="AF220" s="4233"/>
      <c r="AG220" s="4233"/>
      <c r="AH220" s="4233"/>
      <c r="AI220" s="4233"/>
      <c r="AJ220" s="7"/>
    </row>
    <row r="221" spans="1:36" ht="5.0999999999999996" hidden="1" customHeight="1" x14ac:dyDescent="0.3">
      <c r="A221" s="1"/>
      <c r="B221" s="1"/>
      <c r="C221" s="1"/>
      <c r="D221" s="1"/>
      <c r="E221" s="191"/>
      <c r="F221" s="24"/>
      <c r="G221" s="24"/>
      <c r="H221" s="24"/>
      <c r="I221" s="6"/>
      <c r="J221" s="6"/>
      <c r="K221" s="6"/>
      <c r="L221" s="24"/>
      <c r="M221" s="24"/>
      <c r="N221" s="24"/>
      <c r="O221" s="6"/>
      <c r="P221" s="6"/>
      <c r="Q221" s="6"/>
      <c r="R221" s="6"/>
      <c r="S221" s="6"/>
      <c r="T221" s="6"/>
      <c r="U221" s="6"/>
      <c r="V221" s="24"/>
      <c r="W221" s="24"/>
      <c r="X221" s="6"/>
      <c r="Y221" s="6"/>
      <c r="Z221" s="6"/>
      <c r="AA221" s="6"/>
      <c r="AB221" s="6"/>
      <c r="AC221" s="6"/>
      <c r="AD221" s="24"/>
      <c r="AE221" s="24"/>
      <c r="AF221" s="6"/>
      <c r="AG221" s="6"/>
      <c r="AH221" s="6"/>
      <c r="AI221" s="6"/>
      <c r="AJ221" s="7"/>
    </row>
    <row r="222" spans="1:36" ht="15" hidden="1" customHeight="1" x14ac:dyDescent="0.3">
      <c r="A222" s="1"/>
      <c r="B222" s="1"/>
      <c r="C222" s="1"/>
      <c r="D222" s="1"/>
      <c r="E222" s="671" t="s">
        <v>610</v>
      </c>
      <c r="F222" s="2918"/>
      <c r="G222" s="2918"/>
      <c r="H222" s="2918"/>
      <c r="I222" s="2918"/>
      <c r="J222" s="2918"/>
      <c r="K222" s="2918"/>
      <c r="L222" s="2918"/>
      <c r="M222" s="2918"/>
      <c r="N222" s="672" t="s">
        <v>613</v>
      </c>
      <c r="O222" s="2918"/>
      <c r="P222" s="2918"/>
      <c r="Q222" s="2918"/>
      <c r="R222" s="2918"/>
      <c r="S222" s="2918"/>
      <c r="T222" s="2918"/>
      <c r="U222" s="2918"/>
      <c r="V222" s="2918"/>
      <c r="W222" s="672" t="s">
        <v>615</v>
      </c>
      <c r="X222" s="2918"/>
      <c r="Y222" s="2918"/>
      <c r="Z222" s="2918"/>
      <c r="AA222" s="2918"/>
      <c r="AB222" s="2918"/>
      <c r="AC222" s="2918"/>
      <c r="AD222" s="2918"/>
      <c r="AE222" s="2918"/>
      <c r="AF222" s="2918"/>
      <c r="AG222" s="2918"/>
      <c r="AH222" s="2918"/>
      <c r="AI222" s="2918"/>
      <c r="AJ222" s="4236"/>
    </row>
    <row r="223" spans="1:36" ht="15" hidden="1" customHeight="1" x14ac:dyDescent="0.3">
      <c r="A223" s="1"/>
      <c r="B223" s="1"/>
      <c r="C223" s="1"/>
      <c r="D223" s="1"/>
      <c r="E223" s="917"/>
      <c r="F223" s="225" t="s">
        <v>638</v>
      </c>
      <c r="G223" s="225"/>
      <c r="H223" s="225"/>
      <c r="I223" s="898"/>
      <c r="J223" s="898"/>
      <c r="K223" s="898"/>
      <c r="L223" s="670"/>
      <c r="M223" s="24"/>
      <c r="N223" s="235"/>
      <c r="O223" s="225" t="s">
        <v>638</v>
      </c>
      <c r="P223" s="225"/>
      <c r="Q223" s="225"/>
      <c r="R223" s="225"/>
      <c r="S223" s="225"/>
      <c r="T223" s="4238"/>
      <c r="U223" s="4238"/>
      <c r="V223" s="4238"/>
      <c r="W223" s="6"/>
      <c r="X223" s="225" t="s">
        <v>638</v>
      </c>
      <c r="Y223" s="225"/>
      <c r="Z223" s="225"/>
      <c r="AA223" s="225"/>
      <c r="AB223" s="898"/>
      <c r="AC223" s="898"/>
      <c r="AD223" s="225"/>
      <c r="AE223" s="4233"/>
      <c r="AF223" s="4233"/>
      <c r="AG223" s="4233"/>
      <c r="AH223" s="4233"/>
      <c r="AI223" s="4233"/>
      <c r="AJ223" s="7"/>
    </row>
    <row r="224" spans="1:36" ht="5.0999999999999996" hidden="1" customHeight="1" x14ac:dyDescent="0.3">
      <c r="A224" s="1"/>
      <c r="B224" s="1"/>
      <c r="C224" s="1"/>
      <c r="D224" s="1"/>
      <c r="E224" s="192"/>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8"/>
      <c r="AG224" s="8"/>
      <c r="AH224" s="8"/>
      <c r="AI224" s="8"/>
      <c r="AJ224" s="9"/>
    </row>
    <row r="225" spans="1:36" ht="15" hidden="1" customHeight="1" x14ac:dyDescent="0.3">
      <c r="A225" s="1"/>
      <c r="B225" s="1"/>
      <c r="C225" s="1"/>
      <c r="D225" s="1"/>
      <c r="E225" s="671" t="s">
        <v>616</v>
      </c>
      <c r="F225" s="2918"/>
      <c r="G225" s="2918"/>
      <c r="H225" s="2918"/>
      <c r="I225" s="2918"/>
      <c r="J225" s="2918"/>
      <c r="K225" s="2918"/>
      <c r="L225" s="2918"/>
      <c r="M225" s="2918"/>
      <c r="N225" s="672" t="s">
        <v>643</v>
      </c>
      <c r="O225" s="2918"/>
      <c r="P225" s="2918"/>
      <c r="Q225" s="2918"/>
      <c r="R225" s="2918"/>
      <c r="S225" s="2918"/>
      <c r="T225" s="2918"/>
      <c r="U225" s="2918"/>
      <c r="V225" s="2918"/>
      <c r="W225" s="672" t="s">
        <v>642</v>
      </c>
      <c r="X225" s="2918"/>
      <c r="Y225" s="2918"/>
      <c r="Z225" s="2918"/>
      <c r="AA225" s="2918"/>
      <c r="AB225" s="2918"/>
      <c r="AC225" s="2918"/>
      <c r="AD225" s="2918"/>
      <c r="AE225" s="2918"/>
      <c r="AF225" s="2918"/>
      <c r="AG225" s="2918"/>
      <c r="AH225" s="2918"/>
      <c r="AI225" s="2918"/>
      <c r="AJ225" s="4236"/>
    </row>
    <row r="226" spans="1:36" ht="15" hidden="1" customHeight="1" x14ac:dyDescent="0.3">
      <c r="A226" s="1"/>
      <c r="B226" s="1"/>
      <c r="C226" s="1"/>
      <c r="D226" s="1"/>
      <c r="E226" s="191"/>
      <c r="F226" s="225" t="s">
        <v>638</v>
      </c>
      <c r="G226" s="225"/>
      <c r="H226" s="225"/>
      <c r="I226" s="916"/>
      <c r="J226" s="916"/>
      <c r="K226" s="916"/>
      <c r="L226" s="670"/>
      <c r="M226" s="898"/>
      <c r="N226" s="898"/>
      <c r="O226" s="225" t="s">
        <v>638</v>
      </c>
      <c r="P226" s="225"/>
      <c r="Q226" s="225"/>
      <c r="R226" s="225"/>
      <c r="S226" s="225"/>
      <c r="T226" s="4238"/>
      <c r="U226" s="4238"/>
      <c r="V226" s="4238"/>
      <c r="W226" s="235"/>
      <c r="X226" s="225" t="s">
        <v>638</v>
      </c>
      <c r="Y226" s="225"/>
      <c r="Z226" s="225"/>
      <c r="AA226" s="225"/>
      <c r="AB226" s="898"/>
      <c r="AC226" s="898"/>
      <c r="AD226" s="225"/>
      <c r="AE226" s="4233"/>
      <c r="AF226" s="4233"/>
      <c r="AG226" s="4233"/>
      <c r="AH226" s="4233"/>
      <c r="AI226" s="4233"/>
      <c r="AJ226" s="7"/>
    </row>
    <row r="227" spans="1:36" ht="5.0999999999999996" hidden="1" customHeight="1" x14ac:dyDescent="0.3">
      <c r="A227" s="1"/>
      <c r="B227" s="1"/>
      <c r="C227" s="1"/>
      <c r="D227" s="1"/>
      <c r="E227" s="191"/>
      <c r="F227" s="24"/>
      <c r="G227" s="24"/>
      <c r="H227" s="24"/>
      <c r="I227" s="6"/>
      <c r="J227" s="6"/>
      <c r="K227" s="6"/>
      <c r="L227" s="24"/>
      <c r="M227" s="24"/>
      <c r="N227" s="24"/>
      <c r="O227" s="6"/>
      <c r="P227" s="6"/>
      <c r="Q227" s="6"/>
      <c r="R227" s="6"/>
      <c r="S227" s="6"/>
      <c r="T227" s="6"/>
      <c r="U227" s="6"/>
      <c r="V227" s="24"/>
      <c r="W227" s="24"/>
      <c r="X227" s="6"/>
      <c r="Y227" s="6"/>
      <c r="Z227" s="6"/>
      <c r="AA227" s="6"/>
      <c r="AB227" s="6"/>
      <c r="AC227" s="6"/>
      <c r="AD227" s="24"/>
      <c r="AE227" s="24"/>
      <c r="AF227" s="6"/>
      <c r="AG227" s="6"/>
      <c r="AH227" s="6"/>
      <c r="AI227" s="6"/>
      <c r="AJ227" s="7"/>
    </row>
    <row r="228" spans="1:36" ht="15" hidden="1" customHeight="1" x14ac:dyDescent="0.3">
      <c r="A228" s="1"/>
      <c r="B228" s="1"/>
      <c r="C228" s="1"/>
      <c r="D228" s="1"/>
      <c r="E228" s="671" t="s">
        <v>641</v>
      </c>
      <c r="F228" s="2918"/>
      <c r="G228" s="2918"/>
      <c r="H228" s="2918"/>
      <c r="I228" s="2918"/>
      <c r="J228" s="2918"/>
      <c r="K228" s="2918"/>
      <c r="L228" s="2918"/>
      <c r="M228" s="2918"/>
      <c r="N228" s="672" t="s">
        <v>640</v>
      </c>
      <c r="O228" s="2918"/>
      <c r="P228" s="2918"/>
      <c r="Q228" s="2918"/>
      <c r="R228" s="2918"/>
      <c r="S228" s="2918"/>
      <c r="T228" s="2918"/>
      <c r="U228" s="2918"/>
      <c r="V228" s="2918"/>
      <c r="W228" s="672" t="s">
        <v>639</v>
      </c>
      <c r="X228" s="2918"/>
      <c r="Y228" s="2918"/>
      <c r="Z228" s="2918"/>
      <c r="AA228" s="2918"/>
      <c r="AB228" s="2918"/>
      <c r="AC228" s="2918"/>
      <c r="AD228" s="2918"/>
      <c r="AE228" s="2918"/>
      <c r="AF228" s="2918"/>
      <c r="AG228" s="2918"/>
      <c r="AH228" s="2918"/>
      <c r="AI228" s="2918"/>
      <c r="AJ228" s="4236"/>
    </row>
    <row r="229" spans="1:36" ht="15" hidden="1" customHeight="1" x14ac:dyDescent="0.3">
      <c r="A229" s="1"/>
      <c r="B229" s="1"/>
      <c r="C229" s="1"/>
      <c r="D229" s="1"/>
      <c r="E229" s="917"/>
      <c r="F229" s="225" t="s">
        <v>638</v>
      </c>
      <c r="G229" s="225"/>
      <c r="H229" s="225"/>
      <c r="I229" s="898"/>
      <c r="J229" s="898"/>
      <c r="K229" s="898"/>
      <c r="L229" s="670"/>
      <c r="M229" s="24"/>
      <c r="N229" s="235"/>
      <c r="O229" s="225" t="s">
        <v>638</v>
      </c>
      <c r="P229" s="225"/>
      <c r="Q229" s="225"/>
      <c r="R229" s="225"/>
      <c r="S229" s="225"/>
      <c r="T229" s="4238"/>
      <c r="U229" s="4238"/>
      <c r="V229" s="4238"/>
      <c r="W229" s="6"/>
      <c r="X229" s="225" t="s">
        <v>638</v>
      </c>
      <c r="Y229" s="225"/>
      <c r="Z229" s="225"/>
      <c r="AA229" s="225"/>
      <c r="AB229" s="898"/>
      <c r="AC229" s="898"/>
      <c r="AD229" s="225"/>
      <c r="AE229" s="4233"/>
      <c r="AF229" s="4233"/>
      <c r="AG229" s="4233"/>
      <c r="AH229" s="4233"/>
      <c r="AI229" s="4233"/>
      <c r="AJ229" s="7"/>
    </row>
    <row r="230" spans="1:36" ht="5.0999999999999996" hidden="1" customHeight="1" x14ac:dyDescent="0.3">
      <c r="A230" s="1"/>
      <c r="B230" s="1"/>
      <c r="C230" s="1"/>
      <c r="D230" s="1"/>
      <c r="E230" s="192"/>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8"/>
      <c r="AG230" s="8"/>
      <c r="AH230" s="8"/>
      <c r="AI230" s="8"/>
      <c r="AJ230" s="9"/>
    </row>
    <row r="231" spans="1:36" ht="15" hidden="1" customHeight="1" x14ac:dyDescent="0.3">
      <c r="A231" s="1"/>
      <c r="B231" s="1"/>
      <c r="C231" s="1"/>
      <c r="D231" s="1"/>
      <c r="E231" s="671" t="s">
        <v>695</v>
      </c>
      <c r="F231" s="2918"/>
      <c r="G231" s="2918"/>
      <c r="H231" s="2918"/>
      <c r="I231" s="2918"/>
      <c r="J231" s="2918"/>
      <c r="K231" s="2918"/>
      <c r="L231" s="2918"/>
      <c r="M231" s="2918"/>
      <c r="N231" s="672" t="s">
        <v>696</v>
      </c>
      <c r="O231" s="2918"/>
      <c r="P231" s="2918"/>
      <c r="Q231" s="2918"/>
      <c r="R231" s="2918"/>
      <c r="S231" s="2918"/>
      <c r="T231" s="2918"/>
      <c r="U231" s="2918"/>
      <c r="V231" s="2918"/>
      <c r="W231" s="672" t="s">
        <v>697</v>
      </c>
      <c r="X231" s="2918"/>
      <c r="Y231" s="2918"/>
      <c r="Z231" s="2918"/>
      <c r="AA231" s="2918"/>
      <c r="AB231" s="2918"/>
      <c r="AC231" s="2918"/>
      <c r="AD231" s="2918"/>
      <c r="AE231" s="2918"/>
      <c r="AF231" s="2918"/>
      <c r="AG231" s="2918"/>
      <c r="AH231" s="2918"/>
      <c r="AI231" s="2918"/>
      <c r="AJ231" s="4236"/>
    </row>
    <row r="232" spans="1:36" ht="15" hidden="1" customHeight="1" x14ac:dyDescent="0.3">
      <c r="A232" s="1"/>
      <c r="B232" s="1"/>
      <c r="C232" s="1"/>
      <c r="D232" s="1"/>
      <c r="E232" s="191"/>
      <c r="F232" s="225" t="s">
        <v>638</v>
      </c>
      <c r="G232" s="225"/>
      <c r="H232" s="225"/>
      <c r="I232" s="916"/>
      <c r="J232" s="916"/>
      <c r="K232" s="916"/>
      <c r="L232" s="670"/>
      <c r="M232" s="898"/>
      <c r="N232" s="898"/>
      <c r="O232" s="225" t="s">
        <v>638</v>
      </c>
      <c r="P232" s="225"/>
      <c r="Q232" s="225"/>
      <c r="R232" s="225"/>
      <c r="S232" s="225"/>
      <c r="T232" s="4238"/>
      <c r="U232" s="4238"/>
      <c r="V232" s="4238"/>
      <c r="W232" s="235"/>
      <c r="X232" s="225" t="s">
        <v>638</v>
      </c>
      <c r="Y232" s="225"/>
      <c r="Z232" s="225"/>
      <c r="AA232" s="225"/>
      <c r="AB232" s="898"/>
      <c r="AC232" s="898"/>
      <c r="AD232" s="225"/>
      <c r="AE232" s="4233"/>
      <c r="AF232" s="4233"/>
      <c r="AG232" s="4233"/>
      <c r="AH232" s="4233"/>
      <c r="AI232" s="4233"/>
      <c r="AJ232" s="7"/>
    </row>
    <row r="233" spans="1:36" ht="5.0999999999999996" hidden="1" customHeight="1" x14ac:dyDescent="0.3">
      <c r="A233" s="1"/>
      <c r="B233" s="1"/>
      <c r="C233" s="1"/>
      <c r="D233" s="1"/>
      <c r="E233" s="191"/>
      <c r="F233" s="24"/>
      <c r="G233" s="24"/>
      <c r="H233" s="24"/>
      <c r="I233" s="6"/>
      <c r="J233" s="6"/>
      <c r="K233" s="6"/>
      <c r="L233" s="24"/>
      <c r="M233" s="24"/>
      <c r="N233" s="24"/>
      <c r="O233" s="6"/>
      <c r="P233" s="6"/>
      <c r="Q233" s="6"/>
      <c r="R233" s="6"/>
      <c r="S233" s="6"/>
      <c r="T233" s="6"/>
      <c r="U233" s="6"/>
      <c r="V233" s="24"/>
      <c r="W233" s="24"/>
      <c r="X233" s="6"/>
      <c r="Y233" s="6"/>
      <c r="Z233" s="6"/>
      <c r="AA233" s="6"/>
      <c r="AB233" s="6"/>
      <c r="AC233" s="6"/>
      <c r="AD233" s="24"/>
      <c r="AE233" s="24"/>
      <c r="AF233" s="6"/>
      <c r="AG233" s="6"/>
      <c r="AH233" s="6"/>
      <c r="AI233" s="6"/>
      <c r="AJ233" s="7"/>
    </row>
    <row r="234" spans="1:36" ht="15" hidden="1" customHeight="1" x14ac:dyDescent="0.3">
      <c r="A234" s="1"/>
      <c r="B234" s="1"/>
      <c r="C234" s="1"/>
      <c r="D234" s="1"/>
      <c r="E234" s="671" t="s">
        <v>698</v>
      </c>
      <c r="F234" s="2918"/>
      <c r="G234" s="2918"/>
      <c r="H234" s="2918"/>
      <c r="I234" s="2918"/>
      <c r="J234" s="2918"/>
      <c r="K234" s="2918"/>
      <c r="L234" s="2918"/>
      <c r="M234" s="2918"/>
      <c r="N234" s="672" t="s">
        <v>699</v>
      </c>
      <c r="O234" s="2918"/>
      <c r="P234" s="2918"/>
      <c r="Q234" s="2918"/>
      <c r="R234" s="2918"/>
      <c r="S234" s="2918"/>
      <c r="T234" s="2918"/>
      <c r="U234" s="2918"/>
      <c r="V234" s="2918"/>
      <c r="W234" s="672" t="s">
        <v>700</v>
      </c>
      <c r="X234" s="2918"/>
      <c r="Y234" s="2918"/>
      <c r="Z234" s="2918"/>
      <c r="AA234" s="2918"/>
      <c r="AB234" s="2918"/>
      <c r="AC234" s="2918"/>
      <c r="AD234" s="2918"/>
      <c r="AE234" s="2918"/>
      <c r="AF234" s="2918"/>
      <c r="AG234" s="2918"/>
      <c r="AH234" s="2918"/>
      <c r="AI234" s="2918"/>
      <c r="AJ234" s="4236"/>
    </row>
    <row r="235" spans="1:36" ht="15" hidden="1" customHeight="1" x14ac:dyDescent="0.3">
      <c r="A235" s="1"/>
      <c r="B235" s="1"/>
      <c r="C235" s="1"/>
      <c r="D235" s="1"/>
      <c r="E235" s="917"/>
      <c r="F235" s="225" t="s">
        <v>638</v>
      </c>
      <c r="G235" s="225"/>
      <c r="H235" s="225"/>
      <c r="I235" s="898"/>
      <c r="J235" s="898"/>
      <c r="K235" s="898"/>
      <c r="L235" s="670"/>
      <c r="M235" s="24"/>
      <c r="N235" s="235"/>
      <c r="O235" s="225" t="s">
        <v>638</v>
      </c>
      <c r="P235" s="225"/>
      <c r="Q235" s="225"/>
      <c r="R235" s="225"/>
      <c r="S235" s="225"/>
      <c r="T235" s="4238"/>
      <c r="U235" s="4238"/>
      <c r="V235" s="4238"/>
      <c r="W235" s="6"/>
      <c r="X235" s="225" t="s">
        <v>638</v>
      </c>
      <c r="Y235" s="225"/>
      <c r="Z235" s="225"/>
      <c r="AA235" s="225"/>
      <c r="AB235" s="898"/>
      <c r="AC235" s="898"/>
      <c r="AD235" s="225"/>
      <c r="AE235" s="4233"/>
      <c r="AF235" s="4233"/>
      <c r="AG235" s="4233"/>
      <c r="AH235" s="4233"/>
      <c r="AI235" s="4233"/>
      <c r="AJ235" s="7"/>
    </row>
    <row r="236" spans="1:36" ht="5.0999999999999996" hidden="1" customHeight="1" x14ac:dyDescent="0.3">
      <c r="A236" s="1"/>
      <c r="B236" s="1"/>
      <c r="C236" s="1"/>
      <c r="D236" s="1"/>
      <c r="E236" s="192"/>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8"/>
      <c r="AG236" s="8"/>
      <c r="AH236" s="8"/>
      <c r="AI236" s="8"/>
      <c r="AJ236" s="9"/>
    </row>
    <row r="237" spans="1:36" ht="15" hidden="1" customHeight="1" x14ac:dyDescent="0.3">
      <c r="A237" s="1"/>
      <c r="B237" s="1"/>
      <c r="C237" s="1"/>
      <c r="D237" s="1"/>
      <c r="E237" s="671" t="s">
        <v>701</v>
      </c>
      <c r="F237" s="2918"/>
      <c r="G237" s="2918"/>
      <c r="H237" s="2918"/>
      <c r="I237" s="2918"/>
      <c r="J237" s="2918"/>
      <c r="K237" s="2918"/>
      <c r="L237" s="2918"/>
      <c r="M237" s="2918"/>
      <c r="N237" s="672" t="s">
        <v>702</v>
      </c>
      <c r="O237" s="2918"/>
      <c r="P237" s="2918"/>
      <c r="Q237" s="2918"/>
      <c r="R237" s="2918"/>
      <c r="S237" s="2918"/>
      <c r="T237" s="2918"/>
      <c r="U237" s="2918"/>
      <c r="V237" s="2918"/>
      <c r="W237" s="672" t="s">
        <v>703</v>
      </c>
      <c r="X237" s="2918"/>
      <c r="Y237" s="2918"/>
      <c r="Z237" s="2918"/>
      <c r="AA237" s="2918"/>
      <c r="AB237" s="2918"/>
      <c r="AC237" s="2918"/>
      <c r="AD237" s="2918"/>
      <c r="AE237" s="2918"/>
      <c r="AF237" s="2918"/>
      <c r="AG237" s="2918"/>
      <c r="AH237" s="2918"/>
      <c r="AI237" s="2918"/>
      <c r="AJ237" s="4236"/>
    </row>
    <row r="238" spans="1:36" ht="15" hidden="1" customHeight="1" x14ac:dyDescent="0.3">
      <c r="A238" s="1"/>
      <c r="B238" s="1"/>
      <c r="C238" s="1"/>
      <c r="D238" s="1"/>
      <c r="E238" s="191"/>
      <c r="F238" s="225" t="s">
        <v>638</v>
      </c>
      <c r="G238" s="225"/>
      <c r="H238" s="225"/>
      <c r="I238" s="916"/>
      <c r="J238" s="916"/>
      <c r="K238" s="916"/>
      <c r="L238" s="670"/>
      <c r="M238" s="898"/>
      <c r="N238" s="898"/>
      <c r="O238" s="225" t="s">
        <v>638</v>
      </c>
      <c r="P238" s="225"/>
      <c r="Q238" s="225"/>
      <c r="R238" s="225"/>
      <c r="S238" s="225"/>
      <c r="T238" s="4238"/>
      <c r="U238" s="4238"/>
      <c r="V238" s="4238"/>
      <c r="W238" s="235"/>
      <c r="X238" s="225" t="s">
        <v>638</v>
      </c>
      <c r="Y238" s="225"/>
      <c r="Z238" s="225"/>
      <c r="AA238" s="225"/>
      <c r="AB238" s="898"/>
      <c r="AC238" s="898"/>
      <c r="AD238" s="225"/>
      <c r="AE238" s="4233"/>
      <c r="AF238" s="4233"/>
      <c r="AG238" s="4233"/>
      <c r="AH238" s="4233"/>
      <c r="AI238" s="4233"/>
      <c r="AJ238" s="7"/>
    </row>
    <row r="239" spans="1:36" ht="5.0999999999999996" hidden="1" customHeight="1" x14ac:dyDescent="0.3">
      <c r="A239" s="1"/>
      <c r="B239" s="1"/>
      <c r="C239" s="1"/>
      <c r="D239" s="1"/>
      <c r="E239" s="191"/>
      <c r="F239" s="24"/>
      <c r="G239" s="24"/>
      <c r="H239" s="24"/>
      <c r="I239" s="6"/>
      <c r="J239" s="6"/>
      <c r="K239" s="6"/>
      <c r="L239" s="24"/>
      <c r="M239" s="24"/>
      <c r="N239" s="24"/>
      <c r="O239" s="6"/>
      <c r="P239" s="6"/>
      <c r="Q239" s="6"/>
      <c r="R239" s="6"/>
      <c r="S239" s="6"/>
      <c r="T239" s="6"/>
      <c r="U239" s="6"/>
      <c r="V239" s="24"/>
      <c r="W239" s="24"/>
      <c r="X239" s="6"/>
      <c r="Y239" s="6"/>
      <c r="Z239" s="6"/>
      <c r="AA239" s="6"/>
      <c r="AB239" s="6"/>
      <c r="AC239" s="6"/>
      <c r="AD239" s="24"/>
      <c r="AE239" s="24"/>
      <c r="AF239" s="6"/>
      <c r="AG239" s="6"/>
      <c r="AH239" s="6"/>
      <c r="AI239" s="6"/>
      <c r="AJ239" s="7"/>
    </row>
    <row r="240" spans="1:36" ht="15" hidden="1" customHeight="1" x14ac:dyDescent="0.3">
      <c r="A240" s="1"/>
      <c r="B240" s="1"/>
      <c r="C240" s="1"/>
      <c r="D240" s="1"/>
      <c r="E240" s="671" t="s">
        <v>704</v>
      </c>
      <c r="F240" s="2918"/>
      <c r="G240" s="2918"/>
      <c r="H240" s="2918"/>
      <c r="I240" s="2918"/>
      <c r="J240" s="2918"/>
      <c r="K240" s="2918"/>
      <c r="L240" s="2918"/>
      <c r="M240" s="2918"/>
      <c r="N240" s="672" t="s">
        <v>705</v>
      </c>
      <c r="O240" s="2918"/>
      <c r="P240" s="2918"/>
      <c r="Q240" s="2918"/>
      <c r="R240" s="2918"/>
      <c r="S240" s="2918"/>
      <c r="T240" s="2918"/>
      <c r="U240" s="2918"/>
      <c r="V240" s="2918"/>
      <c r="W240" s="672" t="s">
        <v>706</v>
      </c>
      <c r="X240" s="2918"/>
      <c r="Y240" s="2918"/>
      <c r="Z240" s="2918"/>
      <c r="AA240" s="2918"/>
      <c r="AB240" s="2918"/>
      <c r="AC240" s="2918"/>
      <c r="AD240" s="2918"/>
      <c r="AE240" s="2918"/>
      <c r="AF240" s="2918"/>
      <c r="AG240" s="2918"/>
      <c r="AH240" s="2918"/>
      <c r="AI240" s="2918"/>
      <c r="AJ240" s="4236"/>
    </row>
    <row r="241" spans="1:36" ht="15" hidden="1" customHeight="1" thickBot="1" x14ac:dyDescent="0.35">
      <c r="A241" s="1"/>
      <c r="B241" s="1"/>
      <c r="C241" s="1"/>
      <c r="D241" s="1"/>
      <c r="E241" s="917"/>
      <c r="F241" s="225" t="s">
        <v>638</v>
      </c>
      <c r="G241" s="225"/>
      <c r="H241" s="225"/>
      <c r="I241" s="898"/>
      <c r="J241" s="898"/>
      <c r="K241" s="898"/>
      <c r="L241" s="670"/>
      <c r="M241" s="24"/>
      <c r="N241" s="235"/>
      <c r="O241" s="225" t="s">
        <v>638</v>
      </c>
      <c r="P241" s="225"/>
      <c r="Q241" s="225"/>
      <c r="R241" s="225"/>
      <c r="S241" s="225"/>
      <c r="T241" s="4238"/>
      <c r="U241" s="4238"/>
      <c r="V241" s="4238"/>
      <c r="W241" s="6"/>
      <c r="X241" s="225" t="s">
        <v>638</v>
      </c>
      <c r="Y241" s="225"/>
      <c r="Z241" s="225"/>
      <c r="AA241" s="225"/>
      <c r="AB241" s="898"/>
      <c r="AC241" s="898"/>
      <c r="AD241" s="225"/>
      <c r="AE241" s="4233"/>
      <c r="AF241" s="4233"/>
      <c r="AG241" s="4233"/>
      <c r="AH241" s="4233"/>
      <c r="AI241" s="4233"/>
      <c r="AJ241" s="7"/>
    </row>
    <row r="242" spans="1:36" ht="5.4" customHeight="1" thickBot="1" x14ac:dyDescent="0.35">
      <c r="A242" s="1"/>
      <c r="B242" s="1"/>
      <c r="C242" s="1"/>
      <c r="D242" s="1"/>
      <c r="E242" s="192"/>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8"/>
      <c r="AG242" s="8"/>
      <c r="AH242" s="8"/>
      <c r="AI242" s="8"/>
      <c r="AJ242" s="9"/>
    </row>
    <row r="243" spans="1:36" ht="15" customHeight="1" thickBot="1" x14ac:dyDescent="0.35">
      <c r="A243" s="4016" t="s">
        <v>49</v>
      </c>
      <c r="B243" s="3283"/>
      <c r="C243" s="3283"/>
      <c r="D243" s="4237"/>
      <c r="E243" s="188" t="s">
        <v>651</v>
      </c>
      <c r="F243" s="108"/>
      <c r="G243" s="250"/>
      <c r="H243" s="250"/>
      <c r="I243" s="251"/>
      <c r="J243" s="913"/>
      <c r="K243" s="4239"/>
      <c r="L243" s="4240"/>
      <c r="M243" s="4240"/>
      <c r="N243" s="4240"/>
      <c r="O243" s="4240"/>
      <c r="P243" s="4240"/>
      <c r="Q243" s="4240"/>
      <c r="R243" s="4240"/>
      <c r="S243" s="4240"/>
      <c r="T243" s="4240"/>
      <c r="U243" s="4240"/>
      <c r="V243" s="4240"/>
      <c r="W243" s="4240"/>
      <c r="X243" s="250"/>
      <c r="Y243" s="250"/>
      <c r="Z243" s="108" t="s">
        <v>650</v>
      </c>
      <c r="AA243" s="250"/>
      <c r="AB243" s="251"/>
      <c r="AC243" s="4234"/>
      <c r="AD243" s="4235"/>
      <c r="AE243" s="4235"/>
      <c r="AF243" s="4235"/>
      <c r="AG243" s="4235"/>
      <c r="AH243" s="4235"/>
      <c r="AI243" s="251"/>
      <c r="AJ243" s="252"/>
    </row>
    <row r="244" spans="1:36" ht="15" customHeight="1" thickBot="1" x14ac:dyDescent="0.35">
      <c r="A244" s="918"/>
      <c r="B244" s="3415"/>
      <c r="C244" s="3417"/>
      <c r="D244" s="918"/>
      <c r="E244" s="191"/>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6"/>
      <c r="AG244" s="6"/>
      <c r="AH244" s="6"/>
      <c r="AI244" s="6"/>
      <c r="AJ244" s="7"/>
    </row>
    <row r="245" spans="1:36" ht="15" customHeight="1" x14ac:dyDescent="0.3">
      <c r="A245" s="1"/>
      <c r="B245" s="1"/>
      <c r="C245" s="1"/>
      <c r="D245" s="1"/>
      <c r="E245" s="4242" t="s">
        <v>649</v>
      </c>
      <c r="F245" s="4243"/>
      <c r="G245" s="2918"/>
      <c r="H245" s="2918"/>
      <c r="I245" s="2918"/>
      <c r="J245" s="2918"/>
      <c r="K245" s="2918"/>
      <c r="L245" s="2918"/>
      <c r="M245" s="2918"/>
      <c r="N245" s="2918"/>
      <c r="O245" s="2918"/>
      <c r="P245" s="2918"/>
      <c r="Q245" s="2918"/>
      <c r="R245" s="2918"/>
      <c r="S245" s="661" t="s">
        <v>648</v>
      </c>
      <c r="T245" s="4241"/>
      <c r="U245" s="4241"/>
      <c r="V245" s="4241"/>
      <c r="W245" s="4241"/>
      <c r="X245" s="4241"/>
      <c r="Y245" s="4241"/>
      <c r="Z245" s="661" t="s">
        <v>647</v>
      </c>
      <c r="AA245" s="2918"/>
      <c r="AB245" s="2918"/>
      <c r="AC245" s="661" t="s">
        <v>646</v>
      </c>
      <c r="AD245" s="2918"/>
      <c r="AE245" s="2918"/>
      <c r="AF245" s="2918"/>
      <c r="AG245" s="2918"/>
      <c r="AH245" s="2918"/>
      <c r="AI245" s="6"/>
      <c r="AJ245" s="7"/>
    </row>
    <row r="246" spans="1:36" ht="5.0999999999999996" customHeight="1" x14ac:dyDescent="0.3">
      <c r="A246" s="1"/>
      <c r="B246" s="1"/>
      <c r="C246" s="1"/>
      <c r="D246" s="1"/>
      <c r="E246" s="191"/>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6"/>
      <c r="AG246" s="6"/>
      <c r="AH246" s="6"/>
      <c r="AI246" s="6"/>
      <c r="AJ246" s="7"/>
    </row>
    <row r="247" spans="1:36" ht="15" customHeight="1" x14ac:dyDescent="0.3">
      <c r="A247" s="1"/>
      <c r="B247" s="1"/>
      <c r="C247" s="1"/>
      <c r="D247" s="1"/>
      <c r="E247" s="191" t="s">
        <v>645</v>
      </c>
      <c r="F247" s="24"/>
      <c r="G247" s="24"/>
      <c r="H247" s="24"/>
      <c r="I247" s="24"/>
      <c r="J247" s="24"/>
      <c r="K247" s="24"/>
      <c r="L247" s="225"/>
      <c r="M247" s="229"/>
      <c r="N247" s="248"/>
      <c r="O247" s="898"/>
      <c r="P247" s="898"/>
      <c r="Q247" s="2918"/>
      <c r="R247" s="2918"/>
      <c r="S247" s="2918"/>
      <c r="T247" s="2918"/>
      <c r="U247" s="2918"/>
      <c r="V247" s="2918"/>
      <c r="W247" s="2918"/>
      <c r="X247" s="2918"/>
      <c r="Y247" s="2918"/>
      <c r="Z247" s="2918"/>
      <c r="AA247" s="2918"/>
      <c r="AB247" s="2918"/>
      <c r="AC247" s="2918"/>
      <c r="AD247" s="2918"/>
      <c r="AE247" s="2918"/>
      <c r="AF247" s="2918"/>
      <c r="AG247" s="2918"/>
      <c r="AH247" s="2918"/>
      <c r="AI247" s="6"/>
      <c r="AJ247" s="7"/>
    </row>
    <row r="248" spans="1:36" ht="5.0999999999999996" customHeight="1" x14ac:dyDescent="0.3">
      <c r="A248" s="1"/>
      <c r="B248" s="1"/>
      <c r="C248" s="1"/>
      <c r="D248" s="1"/>
      <c r="E248" s="191"/>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103"/>
      <c r="AF248" s="6"/>
      <c r="AG248" s="6"/>
      <c r="AH248" s="6"/>
      <c r="AI248" s="6"/>
      <c r="AJ248" s="7"/>
    </row>
    <row r="249" spans="1:36" ht="15" customHeight="1" x14ac:dyDescent="0.3">
      <c r="A249" s="1"/>
      <c r="B249" s="1"/>
      <c r="C249" s="1"/>
      <c r="D249" s="1"/>
      <c r="E249" s="42" t="s">
        <v>1133</v>
      </c>
      <c r="F249" s="24"/>
      <c r="G249" s="24"/>
      <c r="H249" s="24"/>
      <c r="I249" s="24"/>
      <c r="J249" s="24"/>
      <c r="K249" s="6"/>
      <c r="L249" s="662"/>
      <c r="M249" s="24"/>
      <c r="N249" s="24"/>
      <c r="O249" s="24"/>
      <c r="P249" s="6"/>
      <c r="Q249" s="884" t="s">
        <v>1134</v>
      </c>
      <c r="R249" s="2918"/>
      <c r="S249" s="2918"/>
      <c r="T249" s="2918"/>
      <c r="U249" s="669" t="s">
        <v>1135</v>
      </c>
      <c r="V249" s="669"/>
      <c r="W249" s="669"/>
      <c r="X249" s="669"/>
      <c r="Y249" s="669"/>
      <c r="Z249" s="669"/>
      <c r="AA249" s="2918"/>
      <c r="AB249" s="2918"/>
      <c r="AC249" s="2918"/>
      <c r="AD249" s="2918"/>
      <c r="AE249" s="2918"/>
      <c r="AF249" s="2918"/>
      <c r="AG249" s="2918"/>
      <c r="AH249" s="2918"/>
      <c r="AI249" s="6"/>
      <c r="AJ249" s="7"/>
    </row>
    <row r="250" spans="1:36" ht="5.0999999999999996" customHeight="1" x14ac:dyDescent="0.3">
      <c r="A250" s="1"/>
      <c r="B250" s="1"/>
      <c r="C250" s="1"/>
      <c r="D250" s="1"/>
      <c r="E250" s="191"/>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6"/>
      <c r="AG250" s="6"/>
      <c r="AH250" s="6"/>
      <c r="AI250" s="6"/>
      <c r="AJ250" s="7"/>
    </row>
    <row r="251" spans="1:36" ht="15" customHeight="1" x14ac:dyDescent="0.3">
      <c r="A251" s="1"/>
      <c r="B251" s="1"/>
      <c r="C251" s="1"/>
      <c r="D251" s="1"/>
      <c r="E251" s="42" t="s">
        <v>1136</v>
      </c>
      <c r="F251" s="24"/>
      <c r="G251" s="95"/>
      <c r="H251" s="95"/>
      <c r="I251" s="95"/>
      <c r="J251" s="95"/>
      <c r="K251" s="95"/>
      <c r="L251" s="663"/>
      <c r="M251" s="898"/>
      <c r="N251" s="95" t="s">
        <v>160</v>
      </c>
      <c r="O251" s="95"/>
      <c r="P251" s="95"/>
      <c r="Q251" s="4245"/>
      <c r="R251" s="4245"/>
      <c r="S251" s="4245"/>
      <c r="T251" s="915"/>
      <c r="U251" s="4244" t="s">
        <v>164</v>
      </c>
      <c r="V251" s="4244"/>
      <c r="W251" s="2918"/>
      <c r="X251" s="2918"/>
      <c r="Y251" s="2918"/>
      <c r="Z251" s="2918"/>
      <c r="AA251" s="2918"/>
      <c r="AB251" s="2918"/>
      <c r="AC251" s="2918"/>
      <c r="AD251" s="2918"/>
      <c r="AE251" s="2918"/>
      <c r="AF251" s="2918"/>
      <c r="AG251" s="2918"/>
      <c r="AH251" s="2918"/>
      <c r="AI251" s="6"/>
      <c r="AJ251" s="7"/>
    </row>
    <row r="252" spans="1:36" ht="5.0999999999999996" customHeight="1" x14ac:dyDescent="0.3">
      <c r="A252" s="1"/>
      <c r="B252" s="1"/>
      <c r="C252" s="1"/>
      <c r="D252" s="1"/>
      <c r="E252" s="191"/>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103"/>
      <c r="AF252" s="6"/>
      <c r="AG252" s="6"/>
      <c r="AH252" s="6"/>
      <c r="AI252" s="6"/>
      <c r="AJ252" s="7"/>
    </row>
    <row r="253" spans="1:36" ht="15" customHeight="1" x14ac:dyDescent="0.3">
      <c r="A253" s="1"/>
      <c r="B253" s="1"/>
      <c r="C253" s="1"/>
      <c r="D253" s="1"/>
      <c r="E253" s="191" t="s">
        <v>644</v>
      </c>
      <c r="F253" s="24"/>
      <c r="G253" s="24"/>
      <c r="H253" s="24"/>
      <c r="I253" s="24"/>
      <c r="J253" s="24"/>
      <c r="K253" s="24"/>
      <c r="L253" s="24"/>
      <c r="M253" s="2918"/>
      <c r="N253" s="2918"/>
      <c r="O253" s="6"/>
      <c r="P253" s="6"/>
      <c r="Q253" s="1608" t="s">
        <v>1620</v>
      </c>
      <c r="R253" s="6"/>
      <c r="S253" s="6"/>
      <c r="T253" s="6"/>
      <c r="U253" s="24"/>
      <c r="V253" s="24"/>
      <c r="W253" s="6"/>
      <c r="X253" s="6"/>
      <c r="Y253" s="6"/>
      <c r="Z253" s="6"/>
      <c r="AA253" s="6"/>
      <c r="AB253" s="6"/>
      <c r="AD253" s="2918"/>
      <c r="AE253" s="2918"/>
      <c r="AF253" s="6"/>
      <c r="AG253" s="6"/>
      <c r="AH253" s="6"/>
      <c r="AI253" s="6"/>
      <c r="AJ253" s="7"/>
    </row>
    <row r="254" spans="1:36" ht="5.0999999999999996" customHeight="1" x14ac:dyDescent="0.3">
      <c r="A254" s="1"/>
      <c r="B254" s="1"/>
      <c r="C254" s="1"/>
      <c r="D254" s="1"/>
      <c r="E254" s="191"/>
      <c r="F254" s="24"/>
      <c r="G254" s="24"/>
      <c r="H254" s="24"/>
      <c r="I254" s="24"/>
      <c r="J254" s="24"/>
      <c r="K254" s="24"/>
      <c r="L254" s="24"/>
      <c r="M254" s="661"/>
      <c r="N254" s="24"/>
      <c r="O254" s="24"/>
      <c r="P254" s="24"/>
      <c r="Q254" s="24"/>
      <c r="R254" s="24"/>
      <c r="S254" s="24"/>
      <c r="T254" s="24"/>
      <c r="U254" s="24"/>
      <c r="V254" s="24"/>
      <c r="W254" s="24"/>
      <c r="X254" s="24"/>
      <c r="Y254" s="24"/>
      <c r="Z254" s="24"/>
      <c r="AA254" s="24"/>
      <c r="AB254" s="24"/>
      <c r="AC254" s="24"/>
      <c r="AD254" s="24"/>
      <c r="AE254" s="24"/>
      <c r="AF254" s="6"/>
      <c r="AG254" s="6"/>
      <c r="AH254" s="6"/>
      <c r="AI254" s="6"/>
      <c r="AJ254" s="7"/>
    </row>
    <row r="255" spans="1:36" ht="15" customHeight="1" x14ac:dyDescent="0.3">
      <c r="A255" s="1"/>
      <c r="B255" s="1"/>
      <c r="C255" s="1"/>
      <c r="D255" s="1"/>
      <c r="E255" s="191"/>
      <c r="F255" s="24" t="s">
        <v>679</v>
      </c>
      <c r="G255" s="24"/>
      <c r="H255" s="24"/>
      <c r="I255" s="24"/>
      <c r="J255" s="24"/>
      <c r="K255" s="24"/>
      <c r="L255" s="24"/>
      <c r="M255" s="6"/>
      <c r="N255" s="6"/>
      <c r="O255" s="6"/>
      <c r="P255" s="6"/>
      <c r="Q255" s="6"/>
      <c r="R255" s="6"/>
      <c r="S255" s="6"/>
      <c r="T255" s="6"/>
      <c r="U255" s="6"/>
      <c r="V255" s="6"/>
      <c r="W255" s="6"/>
      <c r="X255" s="6"/>
      <c r="Y255" s="6"/>
      <c r="Z255" s="6"/>
      <c r="AA255" s="6"/>
      <c r="AB255" s="6"/>
      <c r="AC255" s="6"/>
      <c r="AD255" s="6"/>
      <c r="AE255" s="24"/>
      <c r="AF255" s="6"/>
      <c r="AG255" s="6"/>
      <c r="AH255" s="6"/>
      <c r="AI255" s="6"/>
      <c r="AJ255" s="7"/>
    </row>
    <row r="256" spans="1:36" ht="5.0999999999999996" customHeight="1" x14ac:dyDescent="0.3">
      <c r="A256" s="1"/>
      <c r="B256" s="1"/>
      <c r="C256" s="1"/>
      <c r="D256" s="1"/>
      <c r="E256" s="191"/>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6"/>
      <c r="AG256" s="6"/>
      <c r="AH256" s="6"/>
      <c r="AI256" s="6"/>
      <c r="AJ256" s="7"/>
    </row>
    <row r="257" spans="1:36" ht="15" customHeight="1" x14ac:dyDescent="0.3">
      <c r="A257" s="1"/>
      <c r="B257" s="1"/>
      <c r="C257" s="1"/>
      <c r="D257" s="1"/>
      <c r="E257" s="194" t="s">
        <v>158</v>
      </c>
      <c r="F257" s="2918"/>
      <c r="G257" s="2918"/>
      <c r="H257" s="2918"/>
      <c r="I257" s="2918"/>
      <c r="J257" s="2918"/>
      <c r="K257" s="2918"/>
      <c r="L257" s="2918"/>
      <c r="M257" s="2918"/>
      <c r="N257" s="195" t="s">
        <v>165</v>
      </c>
      <c r="O257" s="2918"/>
      <c r="P257" s="2918"/>
      <c r="Q257" s="2918"/>
      <c r="R257" s="2918"/>
      <c r="S257" s="2918"/>
      <c r="T257" s="2918"/>
      <c r="U257" s="2918"/>
      <c r="V257" s="2918"/>
      <c r="W257" s="195" t="s">
        <v>171</v>
      </c>
      <c r="X257" s="2918"/>
      <c r="Y257" s="2918"/>
      <c r="Z257" s="2918"/>
      <c r="AA257" s="2918"/>
      <c r="AB257" s="2918"/>
      <c r="AC257" s="2918"/>
      <c r="AD257" s="2918"/>
      <c r="AE257" s="2918"/>
      <c r="AF257" s="2918"/>
      <c r="AG257" s="2918"/>
      <c r="AH257" s="2918"/>
      <c r="AI257" s="2918"/>
      <c r="AJ257" s="4236"/>
    </row>
    <row r="258" spans="1:36" ht="15" customHeight="1" x14ac:dyDescent="0.3">
      <c r="A258" s="1"/>
      <c r="B258" s="1"/>
      <c r="C258" s="1"/>
      <c r="D258" s="1"/>
      <c r="E258" s="191"/>
      <c r="F258" s="225" t="s">
        <v>638</v>
      </c>
      <c r="G258" s="225"/>
      <c r="H258" s="225"/>
      <c r="I258" s="916"/>
      <c r="J258" s="916"/>
      <c r="K258" s="916"/>
      <c r="L258" s="670"/>
      <c r="M258" s="898"/>
      <c r="N258" s="898"/>
      <c r="O258" s="225" t="s">
        <v>638</v>
      </c>
      <c r="P258" s="225"/>
      <c r="Q258" s="225"/>
      <c r="R258" s="225"/>
      <c r="S258" s="225"/>
      <c r="T258" s="4238"/>
      <c r="U258" s="4238"/>
      <c r="V258" s="4238"/>
      <c r="W258" s="235"/>
      <c r="X258" s="225" t="s">
        <v>638</v>
      </c>
      <c r="Y258" s="225"/>
      <c r="Z258" s="225"/>
      <c r="AA258" s="225"/>
      <c r="AB258" s="898"/>
      <c r="AC258" s="898"/>
      <c r="AD258" s="225"/>
      <c r="AE258" s="4233"/>
      <c r="AF258" s="4233"/>
      <c r="AG258" s="4233"/>
      <c r="AH258" s="4233"/>
      <c r="AI258" s="4233"/>
      <c r="AJ258" s="7"/>
    </row>
    <row r="259" spans="1:36" ht="5.0999999999999996" customHeight="1" x14ac:dyDescent="0.3">
      <c r="A259" s="1"/>
      <c r="B259" s="1"/>
      <c r="C259" s="1"/>
      <c r="D259" s="1"/>
      <c r="E259" s="191"/>
      <c r="F259" s="24"/>
      <c r="G259" s="24"/>
      <c r="H259" s="24"/>
      <c r="I259" s="6"/>
      <c r="J259" s="6"/>
      <c r="K259" s="6"/>
      <c r="L259" s="24"/>
      <c r="M259" s="24"/>
      <c r="N259" s="24"/>
      <c r="O259" s="6"/>
      <c r="P259" s="6"/>
      <c r="Q259" s="6"/>
      <c r="R259" s="6"/>
      <c r="S259" s="6"/>
      <c r="T259" s="6"/>
      <c r="U259" s="6"/>
      <c r="V259" s="24"/>
      <c r="W259" s="24"/>
      <c r="X259" s="6"/>
      <c r="Y259" s="6"/>
      <c r="Z259" s="6"/>
      <c r="AA259" s="6"/>
      <c r="AB259" s="6"/>
      <c r="AC259" s="6"/>
      <c r="AD259" s="24"/>
      <c r="AE259" s="24"/>
      <c r="AF259" s="6"/>
      <c r="AG259" s="6"/>
      <c r="AH259" s="6"/>
      <c r="AI259" s="6"/>
      <c r="AJ259" s="7"/>
    </row>
    <row r="260" spans="1:36" ht="15" customHeight="1" x14ac:dyDescent="0.3">
      <c r="A260" s="1"/>
      <c r="B260" s="1"/>
      <c r="C260" s="1"/>
      <c r="D260" s="1"/>
      <c r="E260" s="194" t="s">
        <v>178</v>
      </c>
      <c r="F260" s="2918"/>
      <c r="G260" s="2918"/>
      <c r="H260" s="2918"/>
      <c r="I260" s="2918"/>
      <c r="J260" s="2918"/>
      <c r="K260" s="2918"/>
      <c r="L260" s="2918"/>
      <c r="M260" s="2918"/>
      <c r="N260" s="195" t="s">
        <v>568</v>
      </c>
      <c r="O260" s="2918"/>
      <c r="P260" s="2918"/>
      <c r="Q260" s="2918"/>
      <c r="R260" s="2918"/>
      <c r="S260" s="2918"/>
      <c r="T260" s="2918"/>
      <c r="U260" s="2918"/>
      <c r="V260" s="2918"/>
      <c r="W260" s="195" t="s">
        <v>591</v>
      </c>
      <c r="X260" s="2918"/>
      <c r="Y260" s="2918"/>
      <c r="Z260" s="2918"/>
      <c r="AA260" s="2918"/>
      <c r="AB260" s="2918"/>
      <c r="AC260" s="2918"/>
      <c r="AD260" s="2918"/>
      <c r="AE260" s="2918"/>
      <c r="AF260" s="2918"/>
      <c r="AG260" s="2918"/>
      <c r="AH260" s="2918"/>
      <c r="AI260" s="2918"/>
      <c r="AJ260" s="4236"/>
    </row>
    <row r="261" spans="1:36" ht="15" customHeight="1" x14ac:dyDescent="0.3">
      <c r="A261" s="1"/>
      <c r="B261" s="1"/>
      <c r="C261" s="1"/>
      <c r="D261" s="1"/>
      <c r="E261" s="917"/>
      <c r="F261" s="225" t="s">
        <v>638</v>
      </c>
      <c r="G261" s="225"/>
      <c r="H261" s="225"/>
      <c r="I261" s="898"/>
      <c r="J261" s="898"/>
      <c r="K261" s="898"/>
      <c r="L261" s="670"/>
      <c r="M261" s="24"/>
      <c r="N261" s="235"/>
      <c r="O261" s="225" t="s">
        <v>638</v>
      </c>
      <c r="P261" s="225"/>
      <c r="Q261" s="225"/>
      <c r="R261" s="225"/>
      <c r="S261" s="225"/>
      <c r="T261" s="4238"/>
      <c r="U261" s="4238"/>
      <c r="V261" s="4238"/>
      <c r="W261" s="6"/>
      <c r="X261" s="225" t="s">
        <v>638</v>
      </c>
      <c r="Y261" s="225"/>
      <c r="Z261" s="225"/>
      <c r="AA261" s="225"/>
      <c r="AB261" s="898"/>
      <c r="AC261" s="898"/>
      <c r="AD261" s="225"/>
      <c r="AE261" s="4233"/>
      <c r="AF261" s="4233"/>
      <c r="AG261" s="4233"/>
      <c r="AH261" s="4233"/>
      <c r="AI261" s="4233"/>
      <c r="AJ261" s="7"/>
    </row>
    <row r="262" spans="1:36" ht="5.0999999999999996" customHeight="1" thickBot="1" x14ac:dyDescent="0.35">
      <c r="A262" s="1"/>
      <c r="B262" s="1"/>
      <c r="C262" s="1"/>
      <c r="D262" s="1"/>
      <c r="E262" s="192"/>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8"/>
      <c r="AG262" s="8"/>
      <c r="AH262" s="8"/>
      <c r="AI262" s="8"/>
      <c r="AJ262" s="9"/>
    </row>
    <row r="263" spans="1:36" ht="15" hidden="1" customHeight="1" x14ac:dyDescent="0.3">
      <c r="A263" s="1"/>
      <c r="B263" s="1"/>
      <c r="C263" s="1"/>
      <c r="D263" s="1"/>
      <c r="E263" s="671" t="s">
        <v>592</v>
      </c>
      <c r="F263" s="2918"/>
      <c r="G263" s="2918"/>
      <c r="H263" s="2918"/>
      <c r="I263" s="2918"/>
      <c r="J263" s="2918"/>
      <c r="K263" s="2918"/>
      <c r="L263" s="2918"/>
      <c r="M263" s="2918"/>
      <c r="N263" s="672" t="s">
        <v>593</v>
      </c>
      <c r="O263" s="2918"/>
      <c r="P263" s="2918"/>
      <c r="Q263" s="2918"/>
      <c r="R263" s="2918"/>
      <c r="S263" s="2918"/>
      <c r="T263" s="2918"/>
      <c r="U263" s="2918"/>
      <c r="V263" s="2918"/>
      <c r="W263" s="672" t="s">
        <v>594</v>
      </c>
      <c r="X263" s="2918"/>
      <c r="Y263" s="2918"/>
      <c r="Z263" s="2918"/>
      <c r="AA263" s="2918"/>
      <c r="AB263" s="2918"/>
      <c r="AC263" s="2918"/>
      <c r="AD263" s="2918"/>
      <c r="AE263" s="2918"/>
      <c r="AF263" s="2918"/>
      <c r="AG263" s="2918"/>
      <c r="AH263" s="2918"/>
      <c r="AI263" s="2918"/>
      <c r="AJ263" s="4236"/>
    </row>
    <row r="264" spans="1:36" ht="15" hidden="1" customHeight="1" x14ac:dyDescent="0.3">
      <c r="A264" s="1"/>
      <c r="B264" s="1"/>
      <c r="C264" s="1"/>
      <c r="D264" s="1"/>
      <c r="E264" s="191"/>
      <c r="F264" s="225" t="s">
        <v>638</v>
      </c>
      <c r="G264" s="225"/>
      <c r="H264" s="225"/>
      <c r="I264" s="916"/>
      <c r="J264" s="916"/>
      <c r="K264" s="916"/>
      <c r="L264" s="670"/>
      <c r="M264" s="898"/>
      <c r="N264" s="898"/>
      <c r="O264" s="225" t="s">
        <v>638</v>
      </c>
      <c r="P264" s="225"/>
      <c r="Q264" s="225"/>
      <c r="R264" s="225"/>
      <c r="S264" s="225"/>
      <c r="T264" s="4238"/>
      <c r="U264" s="4238"/>
      <c r="V264" s="4238"/>
      <c r="W264" s="235"/>
      <c r="X264" s="225" t="s">
        <v>638</v>
      </c>
      <c r="Y264" s="225"/>
      <c r="Z264" s="225"/>
      <c r="AA264" s="225"/>
      <c r="AB264" s="898"/>
      <c r="AC264" s="898"/>
      <c r="AD264" s="225"/>
      <c r="AE264" s="4233"/>
      <c r="AF264" s="4233"/>
      <c r="AG264" s="4233"/>
      <c r="AH264" s="4233"/>
      <c r="AI264" s="4233"/>
      <c r="AJ264" s="7"/>
    </row>
    <row r="265" spans="1:36" ht="5.0999999999999996" hidden="1" customHeight="1" x14ac:dyDescent="0.3">
      <c r="A265" s="1"/>
      <c r="B265" s="1"/>
      <c r="C265" s="1"/>
      <c r="D265" s="1"/>
      <c r="E265" s="191"/>
      <c r="F265" s="24"/>
      <c r="G265" s="24"/>
      <c r="H265" s="24"/>
      <c r="I265" s="6"/>
      <c r="J265" s="6"/>
      <c r="K265" s="6"/>
      <c r="L265" s="24"/>
      <c r="M265" s="24"/>
      <c r="N265" s="24"/>
      <c r="O265" s="6"/>
      <c r="P265" s="6"/>
      <c r="Q265" s="6"/>
      <c r="R265" s="6"/>
      <c r="S265" s="6"/>
      <c r="T265" s="6"/>
      <c r="U265" s="6"/>
      <c r="V265" s="24"/>
      <c r="W265" s="24"/>
      <c r="X265" s="6"/>
      <c r="Y265" s="6"/>
      <c r="Z265" s="6"/>
      <c r="AA265" s="6"/>
      <c r="AB265" s="6"/>
      <c r="AC265" s="6"/>
      <c r="AD265" s="24"/>
      <c r="AE265" s="24"/>
      <c r="AF265" s="6"/>
      <c r="AG265" s="6"/>
      <c r="AH265" s="6"/>
      <c r="AI265" s="6"/>
      <c r="AJ265" s="7"/>
    </row>
    <row r="266" spans="1:36" ht="15" hidden="1" customHeight="1" x14ac:dyDescent="0.3">
      <c r="A266" s="1"/>
      <c r="B266" s="1"/>
      <c r="C266" s="1"/>
      <c r="D266" s="1"/>
      <c r="E266" s="671" t="s">
        <v>610</v>
      </c>
      <c r="F266" s="2918"/>
      <c r="G266" s="2918"/>
      <c r="H266" s="2918"/>
      <c r="I266" s="2918"/>
      <c r="J266" s="2918"/>
      <c r="K266" s="2918"/>
      <c r="L266" s="2918"/>
      <c r="M266" s="2918"/>
      <c r="N266" s="672" t="s">
        <v>613</v>
      </c>
      <c r="O266" s="2918"/>
      <c r="P266" s="2918"/>
      <c r="Q266" s="2918"/>
      <c r="R266" s="2918"/>
      <c r="S266" s="2918"/>
      <c r="T266" s="2918"/>
      <c r="U266" s="2918"/>
      <c r="V266" s="2918"/>
      <c r="W266" s="672" t="s">
        <v>615</v>
      </c>
      <c r="X266" s="2918"/>
      <c r="Y266" s="2918"/>
      <c r="Z266" s="2918"/>
      <c r="AA266" s="2918"/>
      <c r="AB266" s="2918"/>
      <c r="AC266" s="2918"/>
      <c r="AD266" s="2918"/>
      <c r="AE266" s="2918"/>
      <c r="AF266" s="2918"/>
      <c r="AG266" s="2918"/>
      <c r="AH266" s="2918"/>
      <c r="AI266" s="2918"/>
      <c r="AJ266" s="4236"/>
    </row>
    <row r="267" spans="1:36" ht="15" hidden="1" customHeight="1" x14ac:dyDescent="0.3">
      <c r="A267" s="1"/>
      <c r="B267" s="1"/>
      <c r="C267" s="1"/>
      <c r="D267" s="1"/>
      <c r="E267" s="917"/>
      <c r="F267" s="225" t="s">
        <v>638</v>
      </c>
      <c r="G267" s="225"/>
      <c r="H267" s="225"/>
      <c r="I267" s="898"/>
      <c r="J267" s="898"/>
      <c r="K267" s="898"/>
      <c r="L267" s="670"/>
      <c r="M267" s="24"/>
      <c r="N267" s="235"/>
      <c r="O267" s="225" t="s">
        <v>638</v>
      </c>
      <c r="P267" s="225"/>
      <c r="Q267" s="225"/>
      <c r="R267" s="225"/>
      <c r="S267" s="225"/>
      <c r="T267" s="4238"/>
      <c r="U267" s="4238"/>
      <c r="V267" s="4238"/>
      <c r="W267" s="6"/>
      <c r="X267" s="225" t="s">
        <v>638</v>
      </c>
      <c r="Y267" s="225"/>
      <c r="Z267" s="225"/>
      <c r="AA267" s="225"/>
      <c r="AB267" s="898"/>
      <c r="AC267" s="898"/>
      <c r="AD267" s="225"/>
      <c r="AE267" s="4233"/>
      <c r="AF267" s="4233"/>
      <c r="AG267" s="4233"/>
      <c r="AH267" s="4233"/>
      <c r="AI267" s="4233"/>
      <c r="AJ267" s="7"/>
    </row>
    <row r="268" spans="1:36" ht="5.0999999999999996" hidden="1" customHeight="1" x14ac:dyDescent="0.3">
      <c r="A268" s="1"/>
      <c r="B268" s="1"/>
      <c r="C268" s="1"/>
      <c r="D268" s="1"/>
      <c r="E268" s="192"/>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8"/>
      <c r="AG268" s="8"/>
      <c r="AH268" s="8"/>
      <c r="AI268" s="8"/>
      <c r="AJ268" s="9"/>
    </row>
    <row r="269" spans="1:36" ht="15" hidden="1" customHeight="1" x14ac:dyDescent="0.3">
      <c r="A269" s="1"/>
      <c r="B269" s="1"/>
      <c r="C269" s="1"/>
      <c r="D269" s="1"/>
      <c r="E269" s="671" t="s">
        <v>616</v>
      </c>
      <c r="F269" s="2918"/>
      <c r="G269" s="2918"/>
      <c r="H269" s="2918"/>
      <c r="I269" s="2918"/>
      <c r="J269" s="2918"/>
      <c r="K269" s="2918"/>
      <c r="L269" s="2918"/>
      <c r="M269" s="2918"/>
      <c r="N269" s="672" t="s">
        <v>643</v>
      </c>
      <c r="O269" s="2918"/>
      <c r="P269" s="2918"/>
      <c r="Q269" s="2918"/>
      <c r="R269" s="2918"/>
      <c r="S269" s="2918"/>
      <c r="T269" s="2918"/>
      <c r="U269" s="2918"/>
      <c r="V269" s="2918"/>
      <c r="W269" s="672" t="s">
        <v>642</v>
      </c>
      <c r="X269" s="2918"/>
      <c r="Y269" s="2918"/>
      <c r="Z269" s="2918"/>
      <c r="AA269" s="2918"/>
      <c r="AB269" s="2918"/>
      <c r="AC269" s="2918"/>
      <c r="AD269" s="2918"/>
      <c r="AE269" s="2918"/>
      <c r="AF269" s="2918"/>
      <c r="AG269" s="2918"/>
      <c r="AH269" s="2918"/>
      <c r="AI269" s="2918"/>
      <c r="AJ269" s="4236"/>
    </row>
    <row r="270" spans="1:36" ht="15" hidden="1" customHeight="1" x14ac:dyDescent="0.3">
      <c r="A270" s="1"/>
      <c r="B270" s="1"/>
      <c r="C270" s="1"/>
      <c r="D270" s="1"/>
      <c r="E270" s="191"/>
      <c r="F270" s="225" t="s">
        <v>638</v>
      </c>
      <c r="G270" s="225"/>
      <c r="H270" s="225"/>
      <c r="I270" s="916"/>
      <c r="J270" s="916"/>
      <c r="K270" s="916"/>
      <c r="L270" s="670"/>
      <c r="M270" s="898"/>
      <c r="N270" s="898"/>
      <c r="O270" s="225" t="s">
        <v>638</v>
      </c>
      <c r="P270" s="225"/>
      <c r="Q270" s="225"/>
      <c r="R270" s="225"/>
      <c r="S270" s="225"/>
      <c r="T270" s="4238"/>
      <c r="U270" s="4238"/>
      <c r="V270" s="4238"/>
      <c r="W270" s="235"/>
      <c r="X270" s="225" t="s">
        <v>638</v>
      </c>
      <c r="Y270" s="225"/>
      <c r="Z270" s="225"/>
      <c r="AA270" s="225"/>
      <c r="AB270" s="898"/>
      <c r="AC270" s="898"/>
      <c r="AD270" s="225"/>
      <c r="AE270" s="4233"/>
      <c r="AF270" s="4233"/>
      <c r="AG270" s="4233"/>
      <c r="AH270" s="4233"/>
      <c r="AI270" s="4233"/>
      <c r="AJ270" s="7"/>
    </row>
    <row r="271" spans="1:36" ht="5.0999999999999996" hidden="1" customHeight="1" x14ac:dyDescent="0.3">
      <c r="A271" s="1"/>
      <c r="B271" s="1"/>
      <c r="C271" s="1"/>
      <c r="D271" s="1"/>
      <c r="E271" s="191"/>
      <c r="F271" s="24"/>
      <c r="G271" s="24"/>
      <c r="H271" s="24"/>
      <c r="I271" s="6"/>
      <c r="J271" s="6"/>
      <c r="K271" s="6"/>
      <c r="L271" s="24"/>
      <c r="M271" s="24"/>
      <c r="N271" s="24"/>
      <c r="O271" s="6"/>
      <c r="P271" s="6"/>
      <c r="Q271" s="6"/>
      <c r="R271" s="6"/>
      <c r="S271" s="6"/>
      <c r="T271" s="6"/>
      <c r="U271" s="6"/>
      <c r="V271" s="24"/>
      <c r="W271" s="24"/>
      <c r="X271" s="6"/>
      <c r="Y271" s="6"/>
      <c r="Z271" s="6"/>
      <c r="AA271" s="6"/>
      <c r="AB271" s="6"/>
      <c r="AC271" s="6"/>
      <c r="AD271" s="24"/>
      <c r="AE271" s="24"/>
      <c r="AF271" s="6"/>
      <c r="AG271" s="6"/>
      <c r="AH271" s="6"/>
      <c r="AI271" s="6"/>
      <c r="AJ271" s="7"/>
    </row>
    <row r="272" spans="1:36" ht="15" hidden="1" customHeight="1" x14ac:dyDescent="0.3">
      <c r="A272" s="1"/>
      <c r="B272" s="1"/>
      <c r="C272" s="1"/>
      <c r="D272" s="1"/>
      <c r="E272" s="671" t="s">
        <v>641</v>
      </c>
      <c r="F272" s="2918"/>
      <c r="G272" s="2918"/>
      <c r="H272" s="2918"/>
      <c r="I272" s="2918"/>
      <c r="J272" s="2918"/>
      <c r="K272" s="2918"/>
      <c r="L272" s="2918"/>
      <c r="M272" s="2918"/>
      <c r="N272" s="672" t="s">
        <v>640</v>
      </c>
      <c r="O272" s="2918"/>
      <c r="P272" s="2918"/>
      <c r="Q272" s="2918"/>
      <c r="R272" s="2918"/>
      <c r="S272" s="2918"/>
      <c r="T272" s="2918"/>
      <c r="U272" s="2918"/>
      <c r="V272" s="2918"/>
      <c r="W272" s="672" t="s">
        <v>639</v>
      </c>
      <c r="X272" s="2918"/>
      <c r="Y272" s="2918"/>
      <c r="Z272" s="2918"/>
      <c r="AA272" s="2918"/>
      <c r="AB272" s="2918"/>
      <c r="AC272" s="2918"/>
      <c r="AD272" s="2918"/>
      <c r="AE272" s="2918"/>
      <c r="AF272" s="2918"/>
      <c r="AG272" s="2918"/>
      <c r="AH272" s="2918"/>
      <c r="AI272" s="2918"/>
      <c r="AJ272" s="4236"/>
    </row>
    <row r="273" spans="1:36" ht="15" hidden="1" customHeight="1" x14ac:dyDescent="0.3">
      <c r="A273" s="1"/>
      <c r="B273" s="1"/>
      <c r="C273" s="1"/>
      <c r="D273" s="1"/>
      <c r="E273" s="917"/>
      <c r="F273" s="225" t="s">
        <v>638</v>
      </c>
      <c r="G273" s="225"/>
      <c r="H273" s="225"/>
      <c r="I273" s="898"/>
      <c r="J273" s="898"/>
      <c r="K273" s="898"/>
      <c r="L273" s="670"/>
      <c r="M273" s="24"/>
      <c r="N273" s="235"/>
      <c r="O273" s="225" t="s">
        <v>638</v>
      </c>
      <c r="P273" s="225"/>
      <c r="Q273" s="225"/>
      <c r="R273" s="225"/>
      <c r="S273" s="225"/>
      <c r="T273" s="4238"/>
      <c r="U273" s="4238"/>
      <c r="V273" s="4238"/>
      <c r="W273" s="6"/>
      <c r="X273" s="225" t="s">
        <v>638</v>
      </c>
      <c r="Y273" s="225"/>
      <c r="Z273" s="225"/>
      <c r="AA273" s="225"/>
      <c r="AB273" s="898"/>
      <c r="AC273" s="898"/>
      <c r="AD273" s="225"/>
      <c r="AE273" s="4233"/>
      <c r="AF273" s="4233"/>
      <c r="AG273" s="4233"/>
      <c r="AH273" s="4233"/>
      <c r="AI273" s="4233"/>
      <c r="AJ273" s="7"/>
    </row>
    <row r="274" spans="1:36" ht="5.0999999999999996" hidden="1" customHeight="1" x14ac:dyDescent="0.3">
      <c r="A274" s="1"/>
      <c r="B274" s="1"/>
      <c r="C274" s="1"/>
      <c r="D274" s="1"/>
      <c r="E274" s="192"/>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8"/>
      <c r="AG274" s="8"/>
      <c r="AH274" s="8"/>
      <c r="AI274" s="8"/>
      <c r="AJ274" s="9"/>
    </row>
    <row r="275" spans="1:36" ht="15" hidden="1" customHeight="1" x14ac:dyDescent="0.3">
      <c r="A275" s="1"/>
      <c r="B275" s="1"/>
      <c r="C275" s="1"/>
      <c r="D275" s="1"/>
      <c r="E275" s="671" t="s">
        <v>695</v>
      </c>
      <c r="F275" s="2918"/>
      <c r="G275" s="2918"/>
      <c r="H275" s="2918"/>
      <c r="I275" s="2918"/>
      <c r="J275" s="2918"/>
      <c r="K275" s="2918"/>
      <c r="L275" s="2918"/>
      <c r="M275" s="2918"/>
      <c r="N275" s="672" t="s">
        <v>696</v>
      </c>
      <c r="O275" s="2918"/>
      <c r="P275" s="2918"/>
      <c r="Q275" s="2918"/>
      <c r="R275" s="2918"/>
      <c r="S275" s="2918"/>
      <c r="T275" s="2918"/>
      <c r="U275" s="2918"/>
      <c r="V275" s="2918"/>
      <c r="W275" s="672" t="s">
        <v>697</v>
      </c>
      <c r="X275" s="2918"/>
      <c r="Y275" s="2918"/>
      <c r="Z275" s="2918"/>
      <c r="AA275" s="2918"/>
      <c r="AB275" s="2918"/>
      <c r="AC275" s="2918"/>
      <c r="AD275" s="2918"/>
      <c r="AE275" s="2918"/>
      <c r="AF275" s="2918"/>
      <c r="AG275" s="2918"/>
      <c r="AH275" s="2918"/>
      <c r="AI275" s="2918"/>
      <c r="AJ275" s="4236"/>
    </row>
    <row r="276" spans="1:36" ht="15" hidden="1" customHeight="1" x14ac:dyDescent="0.3">
      <c r="A276" s="1"/>
      <c r="B276" s="1"/>
      <c r="C276" s="1"/>
      <c r="D276" s="1"/>
      <c r="E276" s="191"/>
      <c r="F276" s="225" t="s">
        <v>638</v>
      </c>
      <c r="G276" s="225"/>
      <c r="H276" s="225"/>
      <c r="I276" s="916"/>
      <c r="J276" s="916"/>
      <c r="K276" s="916"/>
      <c r="L276" s="670"/>
      <c r="M276" s="898"/>
      <c r="N276" s="898"/>
      <c r="O276" s="225" t="s">
        <v>638</v>
      </c>
      <c r="P276" s="225"/>
      <c r="Q276" s="225"/>
      <c r="R276" s="225"/>
      <c r="S276" s="225"/>
      <c r="T276" s="4238"/>
      <c r="U276" s="4238"/>
      <c r="V276" s="4238"/>
      <c r="W276" s="235"/>
      <c r="X276" s="225" t="s">
        <v>638</v>
      </c>
      <c r="Y276" s="225"/>
      <c r="Z276" s="225"/>
      <c r="AA276" s="225"/>
      <c r="AB276" s="898"/>
      <c r="AC276" s="898"/>
      <c r="AD276" s="225"/>
      <c r="AE276" s="4233"/>
      <c r="AF276" s="4233"/>
      <c r="AG276" s="4233"/>
      <c r="AH276" s="4233"/>
      <c r="AI276" s="4233"/>
      <c r="AJ276" s="7"/>
    </row>
    <row r="277" spans="1:36" ht="5.0999999999999996" hidden="1" customHeight="1" x14ac:dyDescent="0.3">
      <c r="A277" s="1"/>
      <c r="B277" s="1"/>
      <c r="C277" s="1"/>
      <c r="D277" s="1"/>
      <c r="E277" s="191"/>
      <c r="F277" s="24"/>
      <c r="G277" s="24"/>
      <c r="H277" s="24"/>
      <c r="I277" s="6"/>
      <c r="J277" s="6"/>
      <c r="K277" s="6"/>
      <c r="L277" s="24"/>
      <c r="M277" s="24"/>
      <c r="N277" s="24"/>
      <c r="O277" s="6"/>
      <c r="P277" s="6"/>
      <c r="Q277" s="6"/>
      <c r="R277" s="6"/>
      <c r="S277" s="6"/>
      <c r="T277" s="6"/>
      <c r="U277" s="6"/>
      <c r="V277" s="24"/>
      <c r="W277" s="24"/>
      <c r="X277" s="6"/>
      <c r="Y277" s="6"/>
      <c r="Z277" s="6"/>
      <c r="AA277" s="6"/>
      <c r="AB277" s="6"/>
      <c r="AC277" s="6"/>
      <c r="AD277" s="24"/>
      <c r="AE277" s="24"/>
      <c r="AF277" s="6"/>
      <c r="AG277" s="6"/>
      <c r="AH277" s="6"/>
      <c r="AI277" s="6"/>
      <c r="AJ277" s="7"/>
    </row>
    <row r="278" spans="1:36" ht="15" hidden="1" customHeight="1" x14ac:dyDescent="0.3">
      <c r="A278" s="1"/>
      <c r="B278" s="1"/>
      <c r="C278" s="1"/>
      <c r="D278" s="1"/>
      <c r="E278" s="671" t="s">
        <v>698</v>
      </c>
      <c r="F278" s="2918"/>
      <c r="G278" s="2918"/>
      <c r="H278" s="2918"/>
      <c r="I278" s="2918"/>
      <c r="J278" s="2918"/>
      <c r="K278" s="2918"/>
      <c r="L278" s="2918"/>
      <c r="M278" s="2918"/>
      <c r="N278" s="672" t="s">
        <v>699</v>
      </c>
      <c r="O278" s="2918"/>
      <c r="P278" s="2918"/>
      <c r="Q278" s="2918"/>
      <c r="R278" s="2918"/>
      <c r="S278" s="2918"/>
      <c r="T278" s="2918"/>
      <c r="U278" s="2918"/>
      <c r="V278" s="2918"/>
      <c r="W278" s="672" t="s">
        <v>700</v>
      </c>
      <c r="X278" s="2918"/>
      <c r="Y278" s="2918"/>
      <c r="Z278" s="2918"/>
      <c r="AA278" s="2918"/>
      <c r="AB278" s="2918"/>
      <c r="AC278" s="2918"/>
      <c r="AD278" s="2918"/>
      <c r="AE278" s="2918"/>
      <c r="AF278" s="2918"/>
      <c r="AG278" s="2918"/>
      <c r="AH278" s="2918"/>
      <c r="AI278" s="2918"/>
      <c r="AJ278" s="4236"/>
    </row>
    <row r="279" spans="1:36" ht="15" hidden="1" customHeight="1" x14ac:dyDescent="0.3">
      <c r="A279" s="1"/>
      <c r="B279" s="1"/>
      <c r="C279" s="1"/>
      <c r="D279" s="1"/>
      <c r="E279" s="917"/>
      <c r="F279" s="225" t="s">
        <v>638</v>
      </c>
      <c r="G279" s="225"/>
      <c r="H279" s="225"/>
      <c r="I279" s="898"/>
      <c r="J279" s="898"/>
      <c r="K279" s="898"/>
      <c r="L279" s="670"/>
      <c r="M279" s="24"/>
      <c r="N279" s="235"/>
      <c r="O279" s="225" t="s">
        <v>638</v>
      </c>
      <c r="P279" s="225"/>
      <c r="Q279" s="225"/>
      <c r="R279" s="225"/>
      <c r="S279" s="225"/>
      <c r="T279" s="4238"/>
      <c r="U279" s="4238"/>
      <c r="V279" s="4238"/>
      <c r="W279" s="6"/>
      <c r="X279" s="225" t="s">
        <v>638</v>
      </c>
      <c r="Y279" s="225"/>
      <c r="Z279" s="225"/>
      <c r="AA279" s="225"/>
      <c r="AB279" s="898"/>
      <c r="AC279" s="898"/>
      <c r="AD279" s="225"/>
      <c r="AE279" s="4233"/>
      <c r="AF279" s="4233"/>
      <c r="AG279" s="4233"/>
      <c r="AH279" s="4233"/>
      <c r="AI279" s="4233"/>
      <c r="AJ279" s="7"/>
    </row>
    <row r="280" spans="1:36" ht="5.0999999999999996" hidden="1" customHeight="1" x14ac:dyDescent="0.3">
      <c r="A280" s="1"/>
      <c r="B280" s="1"/>
      <c r="C280" s="1"/>
      <c r="D280" s="1"/>
      <c r="E280" s="192"/>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8"/>
      <c r="AG280" s="8"/>
      <c r="AH280" s="8"/>
      <c r="AI280" s="8"/>
      <c r="AJ280" s="9"/>
    </row>
    <row r="281" spans="1:36" ht="15" hidden="1" customHeight="1" x14ac:dyDescent="0.3">
      <c r="A281" s="1"/>
      <c r="B281" s="1"/>
      <c r="C281" s="1"/>
      <c r="D281" s="1"/>
      <c r="E281" s="671" t="s">
        <v>701</v>
      </c>
      <c r="F281" s="2918"/>
      <c r="G281" s="2918"/>
      <c r="H281" s="2918"/>
      <c r="I281" s="2918"/>
      <c r="J281" s="2918"/>
      <c r="K281" s="2918"/>
      <c r="L281" s="2918"/>
      <c r="M281" s="2918"/>
      <c r="N281" s="672" t="s">
        <v>702</v>
      </c>
      <c r="O281" s="2918"/>
      <c r="P281" s="2918"/>
      <c r="Q281" s="2918"/>
      <c r="R281" s="2918"/>
      <c r="S281" s="2918"/>
      <c r="T281" s="2918"/>
      <c r="U281" s="2918"/>
      <c r="V281" s="2918"/>
      <c r="W281" s="672" t="s">
        <v>703</v>
      </c>
      <c r="X281" s="2918"/>
      <c r="Y281" s="2918"/>
      <c r="Z281" s="2918"/>
      <c r="AA281" s="2918"/>
      <c r="AB281" s="2918"/>
      <c r="AC281" s="2918"/>
      <c r="AD281" s="2918"/>
      <c r="AE281" s="2918"/>
      <c r="AF281" s="2918"/>
      <c r="AG281" s="2918"/>
      <c r="AH281" s="2918"/>
      <c r="AI281" s="2918"/>
      <c r="AJ281" s="4236"/>
    </row>
    <row r="282" spans="1:36" ht="15" hidden="1" customHeight="1" x14ac:dyDescent="0.3">
      <c r="A282" s="1"/>
      <c r="B282" s="1"/>
      <c r="C282" s="1"/>
      <c r="D282" s="1"/>
      <c r="E282" s="191"/>
      <c r="F282" s="225" t="s">
        <v>638</v>
      </c>
      <c r="G282" s="225"/>
      <c r="H282" s="225"/>
      <c r="I282" s="916"/>
      <c r="J282" s="916"/>
      <c r="K282" s="916"/>
      <c r="L282" s="670"/>
      <c r="M282" s="898"/>
      <c r="N282" s="898"/>
      <c r="O282" s="225" t="s">
        <v>638</v>
      </c>
      <c r="P282" s="225"/>
      <c r="Q282" s="225"/>
      <c r="R282" s="225"/>
      <c r="S282" s="225"/>
      <c r="T282" s="4238"/>
      <c r="U282" s="4238"/>
      <c r="V282" s="4238"/>
      <c r="W282" s="235"/>
      <c r="X282" s="225" t="s">
        <v>638</v>
      </c>
      <c r="Y282" s="225"/>
      <c r="Z282" s="225"/>
      <c r="AA282" s="225"/>
      <c r="AB282" s="898"/>
      <c r="AC282" s="898"/>
      <c r="AD282" s="225"/>
      <c r="AE282" s="4233"/>
      <c r="AF282" s="4233"/>
      <c r="AG282" s="4233"/>
      <c r="AH282" s="4233"/>
      <c r="AI282" s="4233"/>
      <c r="AJ282" s="7"/>
    </row>
    <row r="283" spans="1:36" ht="5.0999999999999996" hidden="1" customHeight="1" x14ac:dyDescent="0.3">
      <c r="A283" s="1"/>
      <c r="B283" s="1"/>
      <c r="C283" s="1"/>
      <c r="D283" s="1"/>
      <c r="E283" s="191"/>
      <c r="F283" s="24"/>
      <c r="G283" s="24"/>
      <c r="H283" s="24"/>
      <c r="I283" s="6"/>
      <c r="J283" s="6"/>
      <c r="K283" s="6"/>
      <c r="L283" s="24"/>
      <c r="M283" s="24"/>
      <c r="N283" s="24"/>
      <c r="O283" s="6"/>
      <c r="P283" s="6"/>
      <c r="Q283" s="6"/>
      <c r="R283" s="6"/>
      <c r="S283" s="6"/>
      <c r="T283" s="6"/>
      <c r="U283" s="6"/>
      <c r="V283" s="24"/>
      <c r="W283" s="24"/>
      <c r="X283" s="6"/>
      <c r="Y283" s="6"/>
      <c r="Z283" s="6"/>
      <c r="AA283" s="6"/>
      <c r="AB283" s="6"/>
      <c r="AC283" s="6"/>
      <c r="AD283" s="24"/>
      <c r="AE283" s="24"/>
      <c r="AF283" s="6"/>
      <c r="AG283" s="6"/>
      <c r="AH283" s="6"/>
      <c r="AI283" s="6"/>
      <c r="AJ283" s="7"/>
    </row>
    <row r="284" spans="1:36" ht="15" hidden="1" customHeight="1" x14ac:dyDescent="0.3">
      <c r="A284" s="1"/>
      <c r="B284" s="1"/>
      <c r="C284" s="1"/>
      <c r="D284" s="1"/>
      <c r="E284" s="671" t="s">
        <v>704</v>
      </c>
      <c r="F284" s="2918"/>
      <c r="G284" s="2918"/>
      <c r="H284" s="2918"/>
      <c r="I284" s="2918"/>
      <c r="J284" s="2918"/>
      <c r="K284" s="2918"/>
      <c r="L284" s="2918"/>
      <c r="M284" s="2918"/>
      <c r="N284" s="672" t="s">
        <v>705</v>
      </c>
      <c r="O284" s="2918"/>
      <c r="P284" s="2918"/>
      <c r="Q284" s="2918"/>
      <c r="R284" s="2918"/>
      <c r="S284" s="2918"/>
      <c r="T284" s="2918"/>
      <c r="U284" s="2918"/>
      <c r="V284" s="2918"/>
      <c r="W284" s="672" t="s">
        <v>706</v>
      </c>
      <c r="X284" s="2918"/>
      <c r="Y284" s="2918"/>
      <c r="Z284" s="2918"/>
      <c r="AA284" s="2918"/>
      <c r="AB284" s="2918"/>
      <c r="AC284" s="2918"/>
      <c r="AD284" s="2918"/>
      <c r="AE284" s="2918"/>
      <c r="AF284" s="2918"/>
      <c r="AG284" s="2918"/>
      <c r="AH284" s="2918"/>
      <c r="AI284" s="2918"/>
      <c r="AJ284" s="4236"/>
    </row>
    <row r="285" spans="1:36" ht="15" hidden="1" customHeight="1" thickBot="1" x14ac:dyDescent="0.35">
      <c r="A285" s="1"/>
      <c r="B285" s="1"/>
      <c r="C285" s="1"/>
      <c r="D285" s="1"/>
      <c r="E285" s="917"/>
      <c r="F285" s="225" t="s">
        <v>638</v>
      </c>
      <c r="G285" s="225"/>
      <c r="H285" s="225"/>
      <c r="I285" s="898"/>
      <c r="J285" s="898"/>
      <c r="K285" s="898"/>
      <c r="L285" s="670"/>
      <c r="M285" s="24"/>
      <c r="N285" s="235"/>
      <c r="O285" s="225" t="s">
        <v>638</v>
      </c>
      <c r="P285" s="225"/>
      <c r="Q285" s="225"/>
      <c r="R285" s="225"/>
      <c r="S285" s="225"/>
      <c r="T285" s="4238"/>
      <c r="U285" s="4238"/>
      <c r="V285" s="4238"/>
      <c r="W285" s="6"/>
      <c r="X285" s="225" t="s">
        <v>638</v>
      </c>
      <c r="Y285" s="225"/>
      <c r="Z285" s="225"/>
      <c r="AA285" s="225"/>
      <c r="AB285" s="898"/>
      <c r="AC285" s="898"/>
      <c r="AD285" s="225"/>
      <c r="AE285" s="4233"/>
      <c r="AF285" s="4233"/>
      <c r="AG285" s="4233"/>
      <c r="AH285" s="4233"/>
      <c r="AI285" s="4233"/>
      <c r="AJ285" s="7"/>
    </row>
    <row r="286" spans="1:36" ht="15" thickBot="1" x14ac:dyDescent="0.35">
      <c r="A286" s="1"/>
      <c r="B286" s="1"/>
      <c r="C286" s="1"/>
      <c r="D286" s="1"/>
      <c r="E286" s="192"/>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8"/>
      <c r="AG286" s="8"/>
      <c r="AH286" s="8"/>
      <c r="AI286" s="8"/>
      <c r="AJ286" s="9"/>
    </row>
    <row r="287" spans="1:36" ht="15" customHeight="1" thickBot="1" x14ac:dyDescent="0.35">
      <c r="A287" s="4016" t="s">
        <v>49</v>
      </c>
      <c r="B287" s="3283"/>
      <c r="C287" s="3283"/>
      <c r="D287" s="4237"/>
      <c r="E287" s="188" t="s">
        <v>651</v>
      </c>
      <c r="F287" s="108"/>
      <c r="G287" s="250"/>
      <c r="H287" s="250"/>
      <c r="I287" s="251"/>
      <c r="J287" s="913"/>
      <c r="K287" s="4239"/>
      <c r="L287" s="4240"/>
      <c r="M287" s="4240"/>
      <c r="N287" s="4240"/>
      <c r="O287" s="4240"/>
      <c r="P287" s="4240"/>
      <c r="Q287" s="4240"/>
      <c r="R287" s="4240"/>
      <c r="S287" s="4240"/>
      <c r="T287" s="4240"/>
      <c r="U287" s="4240"/>
      <c r="V287" s="4240"/>
      <c r="W287" s="4240"/>
      <c r="X287" s="250"/>
      <c r="Y287" s="250"/>
      <c r="Z287" s="108" t="s">
        <v>650</v>
      </c>
      <c r="AA287" s="250"/>
      <c r="AB287" s="251"/>
      <c r="AC287" s="4234"/>
      <c r="AD287" s="4235"/>
      <c r="AE287" s="4235"/>
      <c r="AF287" s="4235"/>
      <c r="AG287" s="4235"/>
      <c r="AH287" s="4235"/>
      <c r="AI287" s="251"/>
      <c r="AJ287" s="252"/>
    </row>
    <row r="288" spans="1:36" ht="15" customHeight="1" thickBot="1" x14ac:dyDescent="0.35">
      <c r="A288" s="918"/>
      <c r="B288" s="3415"/>
      <c r="C288" s="3417"/>
      <c r="D288" s="918"/>
      <c r="E288" s="191"/>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6"/>
      <c r="AG288" s="6"/>
      <c r="AH288" s="6"/>
      <c r="AI288" s="6"/>
      <c r="AJ288" s="7"/>
    </row>
    <row r="289" spans="1:36" ht="15" customHeight="1" x14ac:dyDescent="0.3">
      <c r="A289" s="1"/>
      <c r="B289" s="1"/>
      <c r="C289" s="1"/>
      <c r="D289" s="1"/>
      <c r="E289" s="4242" t="s">
        <v>649</v>
      </c>
      <c r="F289" s="4243"/>
      <c r="G289" s="2918"/>
      <c r="H289" s="2918"/>
      <c r="I289" s="2918"/>
      <c r="J289" s="2918"/>
      <c r="K289" s="2918"/>
      <c r="L289" s="2918"/>
      <c r="M289" s="2918"/>
      <c r="N289" s="2918"/>
      <c r="O289" s="2918"/>
      <c r="P289" s="2918"/>
      <c r="Q289" s="2918"/>
      <c r="R289" s="2918"/>
      <c r="S289" s="661" t="s">
        <v>648</v>
      </c>
      <c r="T289" s="4241"/>
      <c r="U289" s="4241"/>
      <c r="V289" s="4241"/>
      <c r="W289" s="4241"/>
      <c r="X289" s="4241"/>
      <c r="Y289" s="4241"/>
      <c r="Z289" s="661" t="s">
        <v>647</v>
      </c>
      <c r="AA289" s="2918"/>
      <c r="AB289" s="2918"/>
      <c r="AC289" s="661" t="s">
        <v>646</v>
      </c>
      <c r="AD289" s="2918"/>
      <c r="AE289" s="2918"/>
      <c r="AF289" s="2918"/>
      <c r="AG289" s="2918"/>
      <c r="AH289" s="2918"/>
      <c r="AI289" s="6"/>
      <c r="AJ289" s="7"/>
    </row>
    <row r="290" spans="1:36" ht="5.0999999999999996" customHeight="1" x14ac:dyDescent="0.3">
      <c r="A290" s="1"/>
      <c r="B290" s="1"/>
      <c r="C290" s="1"/>
      <c r="D290" s="1"/>
      <c r="E290" s="191"/>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6"/>
      <c r="AG290" s="6"/>
      <c r="AH290" s="6"/>
      <c r="AI290" s="6"/>
      <c r="AJ290" s="7"/>
    </row>
    <row r="291" spans="1:36" ht="15" customHeight="1" x14ac:dyDescent="0.3">
      <c r="A291" s="1"/>
      <c r="B291" s="1"/>
      <c r="C291" s="1"/>
      <c r="D291" s="1"/>
      <c r="E291" s="191" t="s">
        <v>645</v>
      </c>
      <c r="F291" s="24"/>
      <c r="G291" s="24"/>
      <c r="H291" s="24"/>
      <c r="I291" s="24"/>
      <c r="J291" s="24"/>
      <c r="K291" s="24"/>
      <c r="L291" s="225"/>
      <c r="M291" s="229"/>
      <c r="N291" s="248"/>
      <c r="O291" s="898"/>
      <c r="P291" s="898"/>
      <c r="Q291" s="2918"/>
      <c r="R291" s="2918"/>
      <c r="S291" s="2918"/>
      <c r="T291" s="2918"/>
      <c r="U291" s="2918"/>
      <c r="V291" s="2918"/>
      <c r="W291" s="2918"/>
      <c r="X291" s="2918"/>
      <c r="Y291" s="2918"/>
      <c r="Z291" s="2918"/>
      <c r="AA291" s="2918"/>
      <c r="AB291" s="2918"/>
      <c r="AC291" s="2918"/>
      <c r="AD291" s="2918"/>
      <c r="AE291" s="2918"/>
      <c r="AF291" s="2918"/>
      <c r="AG291" s="2918"/>
      <c r="AH291" s="2918"/>
      <c r="AI291" s="6"/>
      <c r="AJ291" s="7"/>
    </row>
    <row r="292" spans="1:36" ht="5.0999999999999996" customHeight="1" x14ac:dyDescent="0.3">
      <c r="A292" s="1"/>
      <c r="B292" s="1"/>
      <c r="C292" s="1"/>
      <c r="D292" s="1"/>
      <c r="E292" s="191"/>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103"/>
      <c r="AF292" s="6"/>
      <c r="AG292" s="6"/>
      <c r="AH292" s="6"/>
      <c r="AI292" s="6"/>
      <c r="AJ292" s="7"/>
    </row>
    <row r="293" spans="1:36" ht="15" customHeight="1" x14ac:dyDescent="0.3">
      <c r="A293" s="1"/>
      <c r="B293" s="1"/>
      <c r="C293" s="1"/>
      <c r="D293" s="1"/>
      <c r="E293" s="42" t="s">
        <v>1133</v>
      </c>
      <c r="F293" s="24"/>
      <c r="G293" s="24"/>
      <c r="H293" s="24"/>
      <c r="I293" s="24"/>
      <c r="J293" s="24"/>
      <c r="K293" s="6"/>
      <c r="L293" s="662"/>
      <c r="M293" s="24"/>
      <c r="N293" s="24"/>
      <c r="O293" s="24"/>
      <c r="P293" s="6"/>
      <c r="Q293" s="884" t="s">
        <v>1134</v>
      </c>
      <c r="R293" s="2918"/>
      <c r="S293" s="2918"/>
      <c r="T293" s="2918"/>
      <c r="U293" s="669" t="s">
        <v>1135</v>
      </c>
      <c r="V293" s="669"/>
      <c r="W293" s="669"/>
      <c r="X293" s="669"/>
      <c r="Y293" s="669"/>
      <c r="Z293" s="669"/>
      <c r="AA293" s="2918"/>
      <c r="AB293" s="2918"/>
      <c r="AC293" s="2918"/>
      <c r="AD293" s="2918"/>
      <c r="AE293" s="2918"/>
      <c r="AF293" s="2918"/>
      <c r="AG293" s="2918"/>
      <c r="AH293" s="2918"/>
      <c r="AI293" s="6"/>
      <c r="AJ293" s="7"/>
    </row>
    <row r="294" spans="1:36" ht="5.0999999999999996" customHeight="1" x14ac:dyDescent="0.3">
      <c r="A294" s="1"/>
      <c r="B294" s="1"/>
      <c r="C294" s="1"/>
      <c r="D294" s="1"/>
      <c r="E294" s="191"/>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6"/>
      <c r="AG294" s="6"/>
      <c r="AH294" s="6"/>
      <c r="AI294" s="6"/>
      <c r="AJ294" s="7"/>
    </row>
    <row r="295" spans="1:36" ht="15" customHeight="1" x14ac:dyDescent="0.3">
      <c r="A295" s="1"/>
      <c r="B295" s="1"/>
      <c r="C295" s="1"/>
      <c r="D295" s="1"/>
      <c r="E295" s="42" t="s">
        <v>1136</v>
      </c>
      <c r="F295" s="24"/>
      <c r="G295" s="95"/>
      <c r="H295" s="95"/>
      <c r="I295" s="95"/>
      <c r="J295" s="95"/>
      <c r="K295" s="95"/>
      <c r="L295" s="663"/>
      <c r="M295" s="898"/>
      <c r="N295" s="95" t="s">
        <v>160</v>
      </c>
      <c r="O295" s="95"/>
      <c r="P295" s="95"/>
      <c r="Q295" s="4245"/>
      <c r="R295" s="4245"/>
      <c r="S295" s="4245"/>
      <c r="T295" s="915"/>
      <c r="U295" s="4244" t="s">
        <v>164</v>
      </c>
      <c r="V295" s="4244"/>
      <c r="W295" s="2918"/>
      <c r="X295" s="2918"/>
      <c r="Y295" s="2918"/>
      <c r="Z295" s="2918"/>
      <c r="AA295" s="2918"/>
      <c r="AB295" s="2918"/>
      <c r="AC295" s="2918"/>
      <c r="AD295" s="2918"/>
      <c r="AE295" s="2918"/>
      <c r="AF295" s="2918"/>
      <c r="AG295" s="2918"/>
      <c r="AH295" s="2918"/>
      <c r="AI295" s="6"/>
      <c r="AJ295" s="7"/>
    </row>
    <row r="296" spans="1:36" ht="5.0999999999999996" customHeight="1" x14ac:dyDescent="0.3">
      <c r="A296" s="1"/>
      <c r="B296" s="1"/>
      <c r="C296" s="1"/>
      <c r="D296" s="1"/>
      <c r="E296" s="191"/>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103"/>
      <c r="AF296" s="6"/>
      <c r="AG296" s="6"/>
      <c r="AH296" s="6"/>
      <c r="AI296" s="6"/>
      <c r="AJ296" s="7"/>
    </row>
    <row r="297" spans="1:36" ht="15" customHeight="1" x14ac:dyDescent="0.3">
      <c r="A297" s="1"/>
      <c r="B297" s="1"/>
      <c r="C297" s="1"/>
      <c r="D297" s="1"/>
      <c r="E297" s="191" t="s">
        <v>644</v>
      </c>
      <c r="F297" s="24"/>
      <c r="G297" s="24"/>
      <c r="H297" s="24"/>
      <c r="I297" s="24"/>
      <c r="J297" s="24"/>
      <c r="K297" s="24"/>
      <c r="L297" s="24"/>
      <c r="M297" s="2918"/>
      <c r="N297" s="2918"/>
      <c r="O297" s="6"/>
      <c r="P297" s="6"/>
      <c r="Q297" s="1608" t="s">
        <v>1620</v>
      </c>
      <c r="R297" s="6"/>
      <c r="S297" s="6"/>
      <c r="T297" s="6"/>
      <c r="U297" s="24"/>
      <c r="V297" s="24"/>
      <c r="W297" s="6"/>
      <c r="X297" s="6"/>
      <c r="Y297" s="6"/>
      <c r="Z297" s="6"/>
      <c r="AA297" s="6"/>
      <c r="AB297" s="6"/>
      <c r="AD297" s="2918"/>
      <c r="AE297" s="2918"/>
      <c r="AF297" s="6"/>
      <c r="AG297" s="6"/>
      <c r="AH297" s="6"/>
      <c r="AI297" s="6"/>
      <c r="AJ297" s="7"/>
    </row>
    <row r="298" spans="1:36" ht="5.0999999999999996" customHeight="1" x14ac:dyDescent="0.3">
      <c r="A298" s="1"/>
      <c r="B298" s="1"/>
      <c r="C298" s="1"/>
      <c r="D298" s="1"/>
      <c r="E298" s="191"/>
      <c r="F298" s="24"/>
      <c r="G298" s="24"/>
      <c r="H298" s="24"/>
      <c r="I298" s="24"/>
      <c r="J298" s="24"/>
      <c r="K298" s="24"/>
      <c r="L298" s="24"/>
      <c r="M298" s="661"/>
      <c r="N298" s="24"/>
      <c r="O298" s="24"/>
      <c r="P298" s="24"/>
      <c r="Q298" s="24"/>
      <c r="R298" s="24"/>
      <c r="S298" s="24"/>
      <c r="T298" s="24"/>
      <c r="U298" s="24"/>
      <c r="V298" s="24"/>
      <c r="W298" s="24"/>
      <c r="X298" s="24"/>
      <c r="Y298" s="24"/>
      <c r="Z298" s="24"/>
      <c r="AA298" s="24"/>
      <c r="AB298" s="24"/>
      <c r="AC298" s="24"/>
      <c r="AD298" s="24"/>
      <c r="AE298" s="24"/>
      <c r="AF298" s="6"/>
      <c r="AG298" s="6"/>
      <c r="AH298" s="6"/>
      <c r="AI298" s="6"/>
      <c r="AJ298" s="7"/>
    </row>
    <row r="299" spans="1:36" ht="15" customHeight="1" x14ac:dyDescent="0.3">
      <c r="A299" s="1"/>
      <c r="B299" s="1"/>
      <c r="C299" s="1"/>
      <c r="D299" s="1"/>
      <c r="E299" s="191"/>
      <c r="F299" s="24" t="s">
        <v>679</v>
      </c>
      <c r="G299" s="24"/>
      <c r="H299" s="24"/>
      <c r="I299" s="24"/>
      <c r="J299" s="24"/>
      <c r="K299" s="24"/>
      <c r="L299" s="24"/>
      <c r="M299" s="6"/>
      <c r="N299" s="6"/>
      <c r="O299" s="6"/>
      <c r="P299" s="6"/>
      <c r="Q299" s="6"/>
      <c r="R299" s="6"/>
      <c r="S299" s="6"/>
      <c r="T299" s="6"/>
      <c r="U299" s="6"/>
      <c r="V299" s="6"/>
      <c r="W299" s="6"/>
      <c r="X299" s="6"/>
      <c r="Y299" s="6"/>
      <c r="Z299" s="6"/>
      <c r="AA299" s="6"/>
      <c r="AB299" s="6"/>
      <c r="AC299" s="6"/>
      <c r="AD299" s="6"/>
      <c r="AE299" s="24"/>
      <c r="AF299" s="6"/>
      <c r="AG299" s="6"/>
      <c r="AH299" s="6"/>
      <c r="AI299" s="6"/>
      <c r="AJ299" s="7"/>
    </row>
    <row r="300" spans="1:36" ht="5.0999999999999996" customHeight="1" x14ac:dyDescent="0.3">
      <c r="A300" s="1"/>
      <c r="B300" s="1"/>
      <c r="C300" s="1"/>
      <c r="D300" s="1"/>
      <c r="E300" s="191"/>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6"/>
      <c r="AG300" s="6"/>
      <c r="AH300" s="6"/>
      <c r="AI300" s="6"/>
      <c r="AJ300" s="7"/>
    </row>
    <row r="301" spans="1:36" ht="15" customHeight="1" x14ac:dyDescent="0.3">
      <c r="A301" s="1"/>
      <c r="B301" s="1"/>
      <c r="C301" s="1"/>
      <c r="D301" s="1"/>
      <c r="E301" s="194" t="s">
        <v>158</v>
      </c>
      <c r="F301" s="2918"/>
      <c r="G301" s="2918"/>
      <c r="H301" s="2918"/>
      <c r="I301" s="2918"/>
      <c r="J301" s="2918"/>
      <c r="K301" s="2918"/>
      <c r="L301" s="2918"/>
      <c r="M301" s="2918"/>
      <c r="N301" s="195" t="s">
        <v>165</v>
      </c>
      <c r="O301" s="2918"/>
      <c r="P301" s="2918"/>
      <c r="Q301" s="2918"/>
      <c r="R301" s="2918"/>
      <c r="S301" s="2918"/>
      <c r="T301" s="2918"/>
      <c r="U301" s="2918"/>
      <c r="V301" s="2918"/>
      <c r="W301" s="195" t="s">
        <v>171</v>
      </c>
      <c r="X301" s="2918"/>
      <c r="Y301" s="2918"/>
      <c r="Z301" s="2918"/>
      <c r="AA301" s="2918"/>
      <c r="AB301" s="2918"/>
      <c r="AC301" s="2918"/>
      <c r="AD301" s="2918"/>
      <c r="AE301" s="2918"/>
      <c r="AF301" s="2918"/>
      <c r="AG301" s="2918"/>
      <c r="AH301" s="2918"/>
      <c r="AI301" s="2918"/>
      <c r="AJ301" s="4236"/>
    </row>
    <row r="302" spans="1:36" ht="15" customHeight="1" x14ac:dyDescent="0.3">
      <c r="A302" s="1"/>
      <c r="B302" s="1"/>
      <c r="C302" s="1"/>
      <c r="D302" s="1"/>
      <c r="E302" s="191"/>
      <c r="F302" s="225" t="s">
        <v>638</v>
      </c>
      <c r="G302" s="225"/>
      <c r="H302" s="225"/>
      <c r="I302" s="916"/>
      <c r="J302" s="916"/>
      <c r="K302" s="916"/>
      <c r="L302" s="670"/>
      <c r="M302" s="898"/>
      <c r="N302" s="898"/>
      <c r="O302" s="225" t="s">
        <v>638</v>
      </c>
      <c r="P302" s="225"/>
      <c r="Q302" s="225"/>
      <c r="R302" s="225"/>
      <c r="S302" s="225"/>
      <c r="T302" s="4238"/>
      <c r="U302" s="4238"/>
      <c r="V302" s="4238"/>
      <c r="W302" s="235"/>
      <c r="X302" s="225" t="s">
        <v>638</v>
      </c>
      <c r="Y302" s="225"/>
      <c r="Z302" s="225"/>
      <c r="AA302" s="225"/>
      <c r="AB302" s="898"/>
      <c r="AC302" s="898"/>
      <c r="AD302" s="225"/>
      <c r="AE302" s="4233"/>
      <c r="AF302" s="4233"/>
      <c r="AG302" s="4233"/>
      <c r="AH302" s="4233"/>
      <c r="AI302" s="4233"/>
      <c r="AJ302" s="7"/>
    </row>
    <row r="303" spans="1:36" ht="5.0999999999999996" customHeight="1" x14ac:dyDescent="0.3">
      <c r="A303" s="1"/>
      <c r="B303" s="1"/>
      <c r="C303" s="1"/>
      <c r="D303" s="1"/>
      <c r="E303" s="191"/>
      <c r="F303" s="24"/>
      <c r="G303" s="24"/>
      <c r="H303" s="24"/>
      <c r="I303" s="6"/>
      <c r="J303" s="6"/>
      <c r="K303" s="6"/>
      <c r="L303" s="24"/>
      <c r="M303" s="24"/>
      <c r="N303" s="24"/>
      <c r="O303" s="6"/>
      <c r="P303" s="6"/>
      <c r="Q303" s="6"/>
      <c r="R303" s="6"/>
      <c r="S303" s="6"/>
      <c r="T303" s="6"/>
      <c r="U303" s="6"/>
      <c r="V303" s="24"/>
      <c r="W303" s="24"/>
      <c r="X303" s="6"/>
      <c r="Y303" s="6"/>
      <c r="Z303" s="6"/>
      <c r="AA303" s="6"/>
      <c r="AB303" s="6"/>
      <c r="AC303" s="6"/>
      <c r="AD303" s="24"/>
      <c r="AE303" s="24"/>
      <c r="AF303" s="6"/>
      <c r="AG303" s="6"/>
      <c r="AH303" s="6"/>
      <c r="AI303" s="6"/>
      <c r="AJ303" s="7"/>
    </row>
    <row r="304" spans="1:36" ht="15" customHeight="1" x14ac:dyDescent="0.3">
      <c r="A304" s="1"/>
      <c r="B304" s="1"/>
      <c r="C304" s="1"/>
      <c r="D304" s="1"/>
      <c r="E304" s="194" t="s">
        <v>178</v>
      </c>
      <c r="F304" s="2918"/>
      <c r="G304" s="2918"/>
      <c r="H304" s="2918"/>
      <c r="I304" s="2918"/>
      <c r="J304" s="2918"/>
      <c r="K304" s="2918"/>
      <c r="L304" s="2918"/>
      <c r="M304" s="2918"/>
      <c r="N304" s="195" t="s">
        <v>568</v>
      </c>
      <c r="O304" s="2918"/>
      <c r="P304" s="2918"/>
      <c r="Q304" s="2918"/>
      <c r="R304" s="2918"/>
      <c r="S304" s="2918"/>
      <c r="T304" s="2918"/>
      <c r="U304" s="2918"/>
      <c r="V304" s="2918"/>
      <c r="W304" s="195" t="s">
        <v>591</v>
      </c>
      <c r="X304" s="2918"/>
      <c r="Y304" s="2918"/>
      <c r="Z304" s="2918"/>
      <c r="AA304" s="2918"/>
      <c r="AB304" s="2918"/>
      <c r="AC304" s="2918"/>
      <c r="AD304" s="2918"/>
      <c r="AE304" s="2918"/>
      <c r="AF304" s="2918"/>
      <c r="AG304" s="2918"/>
      <c r="AH304" s="2918"/>
      <c r="AI304" s="2918"/>
      <c r="AJ304" s="4236"/>
    </row>
    <row r="305" spans="1:36" ht="15" customHeight="1" x14ac:dyDescent="0.3">
      <c r="A305" s="1"/>
      <c r="B305" s="1"/>
      <c r="C305" s="1"/>
      <c r="D305" s="1"/>
      <c r="E305" s="917"/>
      <c r="F305" s="225" t="s">
        <v>638</v>
      </c>
      <c r="G305" s="225"/>
      <c r="H305" s="225"/>
      <c r="I305" s="898"/>
      <c r="J305" s="898"/>
      <c r="K305" s="898"/>
      <c r="L305" s="670"/>
      <c r="M305" s="24"/>
      <c r="N305" s="235"/>
      <c r="O305" s="225" t="s">
        <v>638</v>
      </c>
      <c r="P305" s="225"/>
      <c r="Q305" s="225"/>
      <c r="R305" s="225"/>
      <c r="S305" s="225"/>
      <c r="T305" s="4238"/>
      <c r="U305" s="4238"/>
      <c r="V305" s="4238"/>
      <c r="W305" s="6"/>
      <c r="X305" s="225" t="s">
        <v>638</v>
      </c>
      <c r="Y305" s="225"/>
      <c r="Z305" s="225"/>
      <c r="AA305" s="225"/>
      <c r="AB305" s="898"/>
      <c r="AC305" s="898"/>
      <c r="AD305" s="225"/>
      <c r="AE305" s="4233"/>
      <c r="AF305" s="4233"/>
      <c r="AG305" s="4233"/>
      <c r="AH305" s="4233"/>
      <c r="AI305" s="4233"/>
      <c r="AJ305" s="7"/>
    </row>
    <row r="306" spans="1:36" ht="5.0999999999999996" customHeight="1" thickBot="1" x14ac:dyDescent="0.35">
      <c r="A306" s="1"/>
      <c r="B306" s="1"/>
      <c r="C306" s="1"/>
      <c r="D306" s="1"/>
      <c r="E306" s="192"/>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8"/>
      <c r="AG306" s="8"/>
      <c r="AH306" s="8"/>
      <c r="AI306" s="8"/>
      <c r="AJ306" s="9"/>
    </row>
    <row r="307" spans="1:36" ht="15" hidden="1" customHeight="1" x14ac:dyDescent="0.3">
      <c r="A307" s="1"/>
      <c r="B307" s="1"/>
      <c r="C307" s="1"/>
      <c r="D307" s="1"/>
      <c r="E307" s="671" t="s">
        <v>592</v>
      </c>
      <c r="F307" s="2918"/>
      <c r="G307" s="2918"/>
      <c r="H307" s="2918"/>
      <c r="I307" s="2918"/>
      <c r="J307" s="2918"/>
      <c r="K307" s="2918"/>
      <c r="L307" s="2918"/>
      <c r="M307" s="2918"/>
      <c r="N307" s="672" t="s">
        <v>593</v>
      </c>
      <c r="O307" s="2918"/>
      <c r="P307" s="2918"/>
      <c r="Q307" s="2918"/>
      <c r="R307" s="2918"/>
      <c r="S307" s="2918"/>
      <c r="T307" s="2918"/>
      <c r="U307" s="2918"/>
      <c r="V307" s="2918"/>
      <c r="W307" s="672" t="s">
        <v>594</v>
      </c>
      <c r="X307" s="2918"/>
      <c r="Y307" s="2918"/>
      <c r="Z307" s="2918"/>
      <c r="AA307" s="2918"/>
      <c r="AB307" s="2918"/>
      <c r="AC307" s="2918"/>
      <c r="AD307" s="2918"/>
      <c r="AE307" s="2918"/>
      <c r="AF307" s="2918"/>
      <c r="AG307" s="2918"/>
      <c r="AH307" s="2918"/>
      <c r="AI307" s="2918"/>
      <c r="AJ307" s="4236"/>
    </row>
    <row r="308" spans="1:36" ht="15" hidden="1" customHeight="1" x14ac:dyDescent="0.3">
      <c r="A308" s="1"/>
      <c r="B308" s="1"/>
      <c r="C308" s="1"/>
      <c r="D308" s="1"/>
      <c r="E308" s="191"/>
      <c r="F308" s="225" t="s">
        <v>638</v>
      </c>
      <c r="G308" s="225"/>
      <c r="H308" s="225"/>
      <c r="I308" s="916"/>
      <c r="J308" s="916"/>
      <c r="K308" s="916"/>
      <c r="L308" s="670"/>
      <c r="M308" s="898"/>
      <c r="N308" s="898"/>
      <c r="O308" s="225" t="s">
        <v>638</v>
      </c>
      <c r="P308" s="225"/>
      <c r="Q308" s="225"/>
      <c r="R308" s="225"/>
      <c r="S308" s="225"/>
      <c r="T308" s="4238"/>
      <c r="U308" s="4238"/>
      <c r="V308" s="4238"/>
      <c r="W308" s="235"/>
      <c r="X308" s="225" t="s">
        <v>638</v>
      </c>
      <c r="Y308" s="225"/>
      <c r="Z308" s="225"/>
      <c r="AA308" s="225"/>
      <c r="AB308" s="898"/>
      <c r="AC308" s="898"/>
      <c r="AD308" s="225"/>
      <c r="AE308" s="4233"/>
      <c r="AF308" s="4233"/>
      <c r="AG308" s="4233"/>
      <c r="AH308" s="4233"/>
      <c r="AI308" s="4233"/>
      <c r="AJ308" s="7"/>
    </row>
    <row r="309" spans="1:36" ht="5.0999999999999996" hidden="1" customHeight="1" x14ac:dyDescent="0.3">
      <c r="A309" s="1"/>
      <c r="B309" s="1"/>
      <c r="C309" s="1"/>
      <c r="D309" s="1"/>
      <c r="E309" s="191"/>
      <c r="F309" s="24"/>
      <c r="G309" s="24"/>
      <c r="H309" s="24"/>
      <c r="I309" s="6"/>
      <c r="J309" s="6"/>
      <c r="K309" s="6"/>
      <c r="L309" s="24"/>
      <c r="M309" s="24"/>
      <c r="N309" s="24"/>
      <c r="O309" s="6"/>
      <c r="P309" s="6"/>
      <c r="Q309" s="6"/>
      <c r="R309" s="6"/>
      <c r="S309" s="6"/>
      <c r="T309" s="6"/>
      <c r="U309" s="6"/>
      <c r="V309" s="24"/>
      <c r="W309" s="24"/>
      <c r="X309" s="6"/>
      <c r="Y309" s="6"/>
      <c r="Z309" s="6"/>
      <c r="AA309" s="6"/>
      <c r="AB309" s="6"/>
      <c r="AC309" s="6"/>
      <c r="AD309" s="24"/>
      <c r="AE309" s="24"/>
      <c r="AF309" s="6"/>
      <c r="AG309" s="6"/>
      <c r="AH309" s="6"/>
      <c r="AI309" s="6"/>
      <c r="AJ309" s="7"/>
    </row>
    <row r="310" spans="1:36" ht="15" hidden="1" customHeight="1" x14ac:dyDescent="0.3">
      <c r="A310" s="1"/>
      <c r="B310" s="1"/>
      <c r="C310" s="1"/>
      <c r="D310" s="1"/>
      <c r="E310" s="671" t="s">
        <v>610</v>
      </c>
      <c r="F310" s="2918"/>
      <c r="G310" s="2918"/>
      <c r="H310" s="2918"/>
      <c r="I310" s="2918"/>
      <c r="J310" s="2918"/>
      <c r="K310" s="2918"/>
      <c r="L310" s="2918"/>
      <c r="M310" s="2918"/>
      <c r="N310" s="672" t="s">
        <v>613</v>
      </c>
      <c r="O310" s="2918"/>
      <c r="P310" s="2918"/>
      <c r="Q310" s="2918"/>
      <c r="R310" s="2918"/>
      <c r="S310" s="2918"/>
      <c r="T310" s="2918"/>
      <c r="U310" s="2918"/>
      <c r="V310" s="2918"/>
      <c r="W310" s="672" t="s">
        <v>615</v>
      </c>
      <c r="X310" s="2918"/>
      <c r="Y310" s="2918"/>
      <c r="Z310" s="2918"/>
      <c r="AA310" s="2918"/>
      <c r="AB310" s="2918"/>
      <c r="AC310" s="2918"/>
      <c r="AD310" s="2918"/>
      <c r="AE310" s="2918"/>
      <c r="AF310" s="2918"/>
      <c r="AG310" s="2918"/>
      <c r="AH310" s="2918"/>
      <c r="AI310" s="2918"/>
      <c r="AJ310" s="4236"/>
    </row>
    <row r="311" spans="1:36" ht="15" hidden="1" customHeight="1" x14ac:dyDescent="0.3">
      <c r="A311" s="1"/>
      <c r="B311" s="1"/>
      <c r="C311" s="1"/>
      <c r="D311" s="1"/>
      <c r="E311" s="917"/>
      <c r="F311" s="225" t="s">
        <v>638</v>
      </c>
      <c r="G311" s="225"/>
      <c r="H311" s="225"/>
      <c r="I311" s="898"/>
      <c r="J311" s="898"/>
      <c r="K311" s="898"/>
      <c r="L311" s="670"/>
      <c r="M311" s="24"/>
      <c r="N311" s="235"/>
      <c r="O311" s="225" t="s">
        <v>638</v>
      </c>
      <c r="P311" s="225"/>
      <c r="Q311" s="225"/>
      <c r="R311" s="225"/>
      <c r="S311" s="225"/>
      <c r="T311" s="4238"/>
      <c r="U311" s="4238"/>
      <c r="V311" s="4238"/>
      <c r="W311" s="6"/>
      <c r="X311" s="225" t="s">
        <v>638</v>
      </c>
      <c r="Y311" s="225"/>
      <c r="Z311" s="225"/>
      <c r="AA311" s="225"/>
      <c r="AB311" s="898"/>
      <c r="AC311" s="898"/>
      <c r="AD311" s="225"/>
      <c r="AE311" s="4233"/>
      <c r="AF311" s="4233"/>
      <c r="AG311" s="4233"/>
      <c r="AH311" s="4233"/>
      <c r="AI311" s="4233"/>
      <c r="AJ311" s="7"/>
    </row>
    <row r="312" spans="1:36" ht="5.0999999999999996" hidden="1" customHeight="1" x14ac:dyDescent="0.3">
      <c r="A312" s="1"/>
      <c r="B312" s="1"/>
      <c r="C312" s="1"/>
      <c r="D312" s="1"/>
      <c r="E312" s="192"/>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8"/>
      <c r="AG312" s="8"/>
      <c r="AH312" s="8"/>
      <c r="AI312" s="8"/>
      <c r="AJ312" s="9"/>
    </row>
    <row r="313" spans="1:36" ht="15" hidden="1" customHeight="1" x14ac:dyDescent="0.3">
      <c r="A313" s="1"/>
      <c r="B313" s="1"/>
      <c r="C313" s="1"/>
      <c r="D313" s="1"/>
      <c r="E313" s="671" t="s">
        <v>616</v>
      </c>
      <c r="F313" s="2918"/>
      <c r="G313" s="2918"/>
      <c r="H313" s="2918"/>
      <c r="I313" s="2918"/>
      <c r="J313" s="2918"/>
      <c r="K313" s="2918"/>
      <c r="L313" s="2918"/>
      <c r="M313" s="2918"/>
      <c r="N313" s="672" t="s">
        <v>643</v>
      </c>
      <c r="O313" s="2918"/>
      <c r="P313" s="2918"/>
      <c r="Q313" s="2918"/>
      <c r="R313" s="2918"/>
      <c r="S313" s="2918"/>
      <c r="T313" s="2918"/>
      <c r="U313" s="2918"/>
      <c r="V313" s="2918"/>
      <c r="W313" s="672" t="s">
        <v>642</v>
      </c>
      <c r="X313" s="2918"/>
      <c r="Y313" s="2918"/>
      <c r="Z313" s="2918"/>
      <c r="AA313" s="2918"/>
      <c r="AB313" s="2918"/>
      <c r="AC313" s="2918"/>
      <c r="AD313" s="2918"/>
      <c r="AE313" s="2918"/>
      <c r="AF313" s="2918"/>
      <c r="AG313" s="2918"/>
      <c r="AH313" s="2918"/>
      <c r="AI313" s="2918"/>
      <c r="AJ313" s="4236"/>
    </row>
    <row r="314" spans="1:36" ht="15" hidden="1" customHeight="1" x14ac:dyDescent="0.3">
      <c r="A314" s="1"/>
      <c r="B314" s="1"/>
      <c r="C314" s="1"/>
      <c r="D314" s="1"/>
      <c r="E314" s="191"/>
      <c r="F314" s="225" t="s">
        <v>638</v>
      </c>
      <c r="G314" s="225"/>
      <c r="H314" s="225"/>
      <c r="I314" s="916"/>
      <c r="J314" s="916"/>
      <c r="K314" s="916"/>
      <c r="L314" s="670"/>
      <c r="M314" s="898"/>
      <c r="N314" s="898"/>
      <c r="O314" s="225" t="s">
        <v>638</v>
      </c>
      <c r="P314" s="225"/>
      <c r="Q314" s="225"/>
      <c r="R314" s="225"/>
      <c r="S314" s="225"/>
      <c r="T314" s="4238"/>
      <c r="U314" s="4238"/>
      <c r="V314" s="4238"/>
      <c r="W314" s="235"/>
      <c r="X314" s="225" t="s">
        <v>638</v>
      </c>
      <c r="Y314" s="225"/>
      <c r="Z314" s="225"/>
      <c r="AA314" s="225"/>
      <c r="AB314" s="898"/>
      <c r="AC314" s="898"/>
      <c r="AD314" s="225"/>
      <c r="AE314" s="4233"/>
      <c r="AF314" s="4233"/>
      <c r="AG314" s="4233"/>
      <c r="AH314" s="4233"/>
      <c r="AI314" s="4233"/>
      <c r="AJ314" s="7"/>
    </row>
    <row r="315" spans="1:36" ht="5.0999999999999996" hidden="1" customHeight="1" x14ac:dyDescent="0.3">
      <c r="A315" s="1"/>
      <c r="B315" s="1"/>
      <c r="C315" s="1"/>
      <c r="D315" s="1"/>
      <c r="E315" s="191"/>
      <c r="F315" s="24"/>
      <c r="G315" s="24"/>
      <c r="H315" s="24"/>
      <c r="I315" s="6"/>
      <c r="J315" s="6"/>
      <c r="K315" s="6"/>
      <c r="L315" s="24"/>
      <c r="M315" s="24"/>
      <c r="N315" s="24"/>
      <c r="O315" s="6"/>
      <c r="P315" s="6"/>
      <c r="Q315" s="6"/>
      <c r="R315" s="6"/>
      <c r="S315" s="6"/>
      <c r="T315" s="6"/>
      <c r="U315" s="6"/>
      <c r="V315" s="24"/>
      <c r="W315" s="24"/>
      <c r="X315" s="6"/>
      <c r="Y315" s="6"/>
      <c r="Z315" s="6"/>
      <c r="AA315" s="6"/>
      <c r="AB315" s="6"/>
      <c r="AC315" s="6"/>
      <c r="AD315" s="24"/>
      <c r="AE315" s="24"/>
      <c r="AF315" s="6"/>
      <c r="AG315" s="6"/>
      <c r="AH315" s="6"/>
      <c r="AI315" s="6"/>
      <c r="AJ315" s="7"/>
    </row>
    <row r="316" spans="1:36" ht="15" hidden="1" customHeight="1" x14ac:dyDescent="0.3">
      <c r="A316" s="1"/>
      <c r="B316" s="1"/>
      <c r="C316" s="1"/>
      <c r="D316" s="1"/>
      <c r="E316" s="671" t="s">
        <v>641</v>
      </c>
      <c r="F316" s="2918"/>
      <c r="G316" s="2918"/>
      <c r="H316" s="2918"/>
      <c r="I316" s="2918"/>
      <c r="J316" s="2918"/>
      <c r="K316" s="2918"/>
      <c r="L316" s="2918"/>
      <c r="M316" s="2918"/>
      <c r="N316" s="672" t="s">
        <v>640</v>
      </c>
      <c r="O316" s="2918"/>
      <c r="P316" s="2918"/>
      <c r="Q316" s="2918"/>
      <c r="R316" s="2918"/>
      <c r="S316" s="2918"/>
      <c r="T316" s="2918"/>
      <c r="U316" s="2918"/>
      <c r="V316" s="2918"/>
      <c r="W316" s="672" t="s">
        <v>639</v>
      </c>
      <c r="X316" s="2918"/>
      <c r="Y316" s="2918"/>
      <c r="Z316" s="2918"/>
      <c r="AA316" s="2918"/>
      <c r="AB316" s="2918"/>
      <c r="AC316" s="2918"/>
      <c r="AD316" s="2918"/>
      <c r="AE316" s="2918"/>
      <c r="AF316" s="2918"/>
      <c r="AG316" s="2918"/>
      <c r="AH316" s="2918"/>
      <c r="AI316" s="2918"/>
      <c r="AJ316" s="4236"/>
    </row>
    <row r="317" spans="1:36" ht="15" hidden="1" customHeight="1" x14ac:dyDescent="0.3">
      <c r="A317" s="1"/>
      <c r="B317" s="1"/>
      <c r="C317" s="1"/>
      <c r="D317" s="1"/>
      <c r="E317" s="917"/>
      <c r="F317" s="225" t="s">
        <v>638</v>
      </c>
      <c r="G317" s="225"/>
      <c r="H317" s="225"/>
      <c r="I317" s="898"/>
      <c r="J317" s="898"/>
      <c r="K317" s="898"/>
      <c r="L317" s="670"/>
      <c r="M317" s="24"/>
      <c r="N317" s="235"/>
      <c r="O317" s="225" t="s">
        <v>638</v>
      </c>
      <c r="P317" s="225"/>
      <c r="Q317" s="225"/>
      <c r="R317" s="225"/>
      <c r="S317" s="225"/>
      <c r="T317" s="4238"/>
      <c r="U317" s="4238"/>
      <c r="V317" s="4238"/>
      <c r="W317" s="6"/>
      <c r="X317" s="225" t="s">
        <v>638</v>
      </c>
      <c r="Y317" s="225"/>
      <c r="Z317" s="225"/>
      <c r="AA317" s="225"/>
      <c r="AB317" s="898"/>
      <c r="AC317" s="898"/>
      <c r="AD317" s="225"/>
      <c r="AE317" s="4233"/>
      <c r="AF317" s="4233"/>
      <c r="AG317" s="4233"/>
      <c r="AH317" s="4233"/>
      <c r="AI317" s="4233"/>
      <c r="AJ317" s="7"/>
    </row>
    <row r="318" spans="1:36" ht="5.0999999999999996" hidden="1" customHeight="1" x14ac:dyDescent="0.3">
      <c r="A318" s="92"/>
      <c r="B318" s="92"/>
      <c r="C318" s="92"/>
      <c r="D318" s="92"/>
      <c r="E318" s="192"/>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8"/>
      <c r="AG318" s="8"/>
      <c r="AH318" s="8"/>
      <c r="AI318" s="8"/>
      <c r="AJ318" s="9"/>
    </row>
    <row r="319" spans="1:36" ht="15" hidden="1" customHeight="1" x14ac:dyDescent="0.3">
      <c r="A319" s="1"/>
      <c r="B319" s="1"/>
      <c r="C319" s="1"/>
      <c r="D319" s="1"/>
      <c r="E319" s="671" t="s">
        <v>695</v>
      </c>
      <c r="F319" s="2918"/>
      <c r="G319" s="2918"/>
      <c r="H319" s="2918"/>
      <c r="I319" s="2918"/>
      <c r="J319" s="2918"/>
      <c r="K319" s="2918"/>
      <c r="L319" s="2918"/>
      <c r="M319" s="2918"/>
      <c r="N319" s="672" t="s">
        <v>696</v>
      </c>
      <c r="O319" s="2918"/>
      <c r="P319" s="2918"/>
      <c r="Q319" s="2918"/>
      <c r="R319" s="2918"/>
      <c r="S319" s="2918"/>
      <c r="T319" s="2918"/>
      <c r="U319" s="2918"/>
      <c r="V319" s="2918"/>
      <c r="W319" s="672" t="s">
        <v>697</v>
      </c>
      <c r="X319" s="2918"/>
      <c r="Y319" s="2918"/>
      <c r="Z319" s="2918"/>
      <c r="AA319" s="2918"/>
      <c r="AB319" s="2918"/>
      <c r="AC319" s="2918"/>
      <c r="AD319" s="2918"/>
      <c r="AE319" s="2918"/>
      <c r="AF319" s="2918"/>
      <c r="AG319" s="2918"/>
      <c r="AH319" s="2918"/>
      <c r="AI319" s="2918"/>
      <c r="AJ319" s="4236"/>
    </row>
    <row r="320" spans="1:36" ht="15" hidden="1" customHeight="1" x14ac:dyDescent="0.3">
      <c r="A320" s="1"/>
      <c r="B320" s="1"/>
      <c r="C320" s="1"/>
      <c r="D320" s="1"/>
      <c r="E320" s="191"/>
      <c r="F320" s="225" t="s">
        <v>638</v>
      </c>
      <c r="G320" s="225"/>
      <c r="H320" s="225"/>
      <c r="I320" s="916"/>
      <c r="J320" s="916"/>
      <c r="K320" s="916"/>
      <c r="L320" s="670"/>
      <c r="M320" s="898"/>
      <c r="N320" s="898"/>
      <c r="O320" s="225" t="s">
        <v>638</v>
      </c>
      <c r="P320" s="225"/>
      <c r="Q320" s="225"/>
      <c r="R320" s="225"/>
      <c r="S320" s="225"/>
      <c r="T320" s="4238"/>
      <c r="U320" s="4238"/>
      <c r="V320" s="4238"/>
      <c r="W320" s="235"/>
      <c r="X320" s="225" t="s">
        <v>638</v>
      </c>
      <c r="Y320" s="225"/>
      <c r="Z320" s="225"/>
      <c r="AA320" s="225"/>
      <c r="AB320" s="898"/>
      <c r="AC320" s="898"/>
      <c r="AD320" s="225"/>
      <c r="AE320" s="4233"/>
      <c r="AF320" s="4233"/>
      <c r="AG320" s="4233"/>
      <c r="AH320" s="4233"/>
      <c r="AI320" s="4233"/>
      <c r="AJ320" s="7"/>
    </row>
    <row r="321" spans="1:36" ht="5.0999999999999996" hidden="1" customHeight="1" x14ac:dyDescent="0.3">
      <c r="A321" s="1"/>
      <c r="B321" s="1"/>
      <c r="C321" s="1"/>
      <c r="D321" s="1"/>
      <c r="E321" s="191"/>
      <c r="F321" s="24"/>
      <c r="G321" s="24"/>
      <c r="H321" s="24"/>
      <c r="I321" s="6"/>
      <c r="J321" s="6"/>
      <c r="K321" s="6"/>
      <c r="L321" s="24"/>
      <c r="M321" s="24"/>
      <c r="N321" s="24"/>
      <c r="O321" s="6"/>
      <c r="P321" s="6"/>
      <c r="Q321" s="6"/>
      <c r="R321" s="6"/>
      <c r="S321" s="6"/>
      <c r="T321" s="6"/>
      <c r="U321" s="6"/>
      <c r="V321" s="24"/>
      <c r="W321" s="24"/>
      <c r="X321" s="6"/>
      <c r="Y321" s="6"/>
      <c r="Z321" s="6"/>
      <c r="AA321" s="6"/>
      <c r="AB321" s="6"/>
      <c r="AC321" s="6"/>
      <c r="AD321" s="24"/>
      <c r="AE321" s="24"/>
      <c r="AF321" s="6"/>
      <c r="AG321" s="6"/>
      <c r="AH321" s="6"/>
      <c r="AI321" s="6"/>
      <c r="AJ321" s="7"/>
    </row>
    <row r="322" spans="1:36" ht="15" hidden="1" customHeight="1" x14ac:dyDescent="0.3">
      <c r="A322" s="1"/>
      <c r="B322" s="1"/>
      <c r="C322" s="1"/>
      <c r="D322" s="1"/>
      <c r="E322" s="671" t="s">
        <v>698</v>
      </c>
      <c r="F322" s="2918"/>
      <c r="G322" s="2918"/>
      <c r="H322" s="2918"/>
      <c r="I322" s="2918"/>
      <c r="J322" s="2918"/>
      <c r="K322" s="2918"/>
      <c r="L322" s="2918"/>
      <c r="M322" s="2918"/>
      <c r="N322" s="672" t="s">
        <v>699</v>
      </c>
      <c r="O322" s="2918"/>
      <c r="P322" s="2918"/>
      <c r="Q322" s="2918"/>
      <c r="R322" s="2918"/>
      <c r="S322" s="2918"/>
      <c r="T322" s="2918"/>
      <c r="U322" s="2918"/>
      <c r="V322" s="2918"/>
      <c r="W322" s="672" t="s">
        <v>700</v>
      </c>
      <c r="X322" s="2918"/>
      <c r="Y322" s="2918"/>
      <c r="Z322" s="2918"/>
      <c r="AA322" s="2918"/>
      <c r="AB322" s="2918"/>
      <c r="AC322" s="2918"/>
      <c r="AD322" s="2918"/>
      <c r="AE322" s="2918"/>
      <c r="AF322" s="2918"/>
      <c r="AG322" s="2918"/>
      <c r="AH322" s="2918"/>
      <c r="AI322" s="2918"/>
      <c r="AJ322" s="4236"/>
    </row>
    <row r="323" spans="1:36" ht="15" hidden="1" customHeight="1" x14ac:dyDescent="0.3">
      <c r="A323" s="1"/>
      <c r="B323" s="1"/>
      <c r="C323" s="1"/>
      <c r="D323" s="1"/>
      <c r="E323" s="917"/>
      <c r="F323" s="225" t="s">
        <v>638</v>
      </c>
      <c r="G323" s="225"/>
      <c r="H323" s="225"/>
      <c r="I323" s="898"/>
      <c r="J323" s="898"/>
      <c r="K323" s="898"/>
      <c r="L323" s="670"/>
      <c r="M323" s="24"/>
      <c r="N323" s="235"/>
      <c r="O323" s="225" t="s">
        <v>638</v>
      </c>
      <c r="P323" s="225"/>
      <c r="Q323" s="225"/>
      <c r="R323" s="225"/>
      <c r="S323" s="225"/>
      <c r="T323" s="4238"/>
      <c r="U323" s="4238"/>
      <c r="V323" s="4238"/>
      <c r="W323" s="6"/>
      <c r="X323" s="225" t="s">
        <v>638</v>
      </c>
      <c r="Y323" s="225"/>
      <c r="Z323" s="225"/>
      <c r="AA323" s="225"/>
      <c r="AB323" s="898"/>
      <c r="AC323" s="898"/>
      <c r="AD323" s="225"/>
      <c r="AE323" s="4233"/>
      <c r="AF323" s="4233"/>
      <c r="AG323" s="4233"/>
      <c r="AH323" s="4233"/>
      <c r="AI323" s="4233"/>
      <c r="AJ323" s="7"/>
    </row>
    <row r="324" spans="1:36" ht="5.0999999999999996" hidden="1" customHeight="1" x14ac:dyDescent="0.3">
      <c r="A324" s="1"/>
      <c r="B324" s="1"/>
      <c r="C324" s="1"/>
      <c r="D324" s="1"/>
      <c r="E324" s="192"/>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8"/>
      <c r="AG324" s="8"/>
      <c r="AH324" s="8"/>
      <c r="AI324" s="8"/>
      <c r="AJ324" s="9"/>
    </row>
    <row r="325" spans="1:36" ht="15" hidden="1" customHeight="1" x14ac:dyDescent="0.3">
      <c r="A325" s="1"/>
      <c r="B325" s="1"/>
      <c r="C325" s="1"/>
      <c r="D325" s="1"/>
      <c r="E325" s="671" t="s">
        <v>701</v>
      </c>
      <c r="F325" s="2918"/>
      <c r="G325" s="2918"/>
      <c r="H325" s="2918"/>
      <c r="I325" s="2918"/>
      <c r="J325" s="2918"/>
      <c r="K325" s="2918"/>
      <c r="L325" s="2918"/>
      <c r="M325" s="2918"/>
      <c r="N325" s="672" t="s">
        <v>702</v>
      </c>
      <c r="O325" s="2918"/>
      <c r="P325" s="2918"/>
      <c r="Q325" s="2918"/>
      <c r="R325" s="2918"/>
      <c r="S325" s="2918"/>
      <c r="T325" s="2918"/>
      <c r="U325" s="2918"/>
      <c r="V325" s="2918"/>
      <c r="W325" s="672" t="s">
        <v>703</v>
      </c>
      <c r="X325" s="2918"/>
      <c r="Y325" s="2918"/>
      <c r="Z325" s="2918"/>
      <c r="AA325" s="2918"/>
      <c r="AB325" s="2918"/>
      <c r="AC325" s="2918"/>
      <c r="AD325" s="2918"/>
      <c r="AE325" s="2918"/>
      <c r="AF325" s="2918"/>
      <c r="AG325" s="2918"/>
      <c r="AH325" s="2918"/>
      <c r="AI325" s="2918"/>
      <c r="AJ325" s="4236"/>
    </row>
    <row r="326" spans="1:36" ht="15" hidden="1" customHeight="1" x14ac:dyDescent="0.3">
      <c r="A326" s="1"/>
      <c r="B326" s="1"/>
      <c r="C326" s="1"/>
      <c r="D326" s="1"/>
      <c r="E326" s="191"/>
      <c r="F326" s="225" t="s">
        <v>638</v>
      </c>
      <c r="G326" s="225"/>
      <c r="H326" s="225"/>
      <c r="I326" s="916"/>
      <c r="J326" s="916"/>
      <c r="K326" s="916"/>
      <c r="L326" s="670"/>
      <c r="M326" s="898"/>
      <c r="N326" s="898"/>
      <c r="O326" s="225" t="s">
        <v>638</v>
      </c>
      <c r="P326" s="225"/>
      <c r="Q326" s="225"/>
      <c r="R326" s="225"/>
      <c r="S326" s="225"/>
      <c r="T326" s="4238"/>
      <c r="U326" s="4238"/>
      <c r="V326" s="4238"/>
      <c r="W326" s="235"/>
      <c r="X326" s="225" t="s">
        <v>638</v>
      </c>
      <c r="Y326" s="225"/>
      <c r="Z326" s="225"/>
      <c r="AA326" s="225"/>
      <c r="AB326" s="898"/>
      <c r="AC326" s="898"/>
      <c r="AD326" s="225"/>
      <c r="AE326" s="4233"/>
      <c r="AF326" s="4233"/>
      <c r="AG326" s="4233"/>
      <c r="AH326" s="4233"/>
      <c r="AI326" s="4233"/>
      <c r="AJ326" s="7"/>
    </row>
    <row r="327" spans="1:36" ht="5.0999999999999996" hidden="1" customHeight="1" x14ac:dyDescent="0.3">
      <c r="A327" s="1"/>
      <c r="B327" s="1"/>
      <c r="C327" s="1"/>
      <c r="D327" s="1"/>
      <c r="E327" s="191"/>
      <c r="F327" s="24"/>
      <c r="G327" s="24"/>
      <c r="H327" s="24"/>
      <c r="I327" s="6"/>
      <c r="J327" s="6"/>
      <c r="K327" s="6"/>
      <c r="L327" s="24"/>
      <c r="M327" s="24"/>
      <c r="N327" s="24"/>
      <c r="O327" s="6"/>
      <c r="P327" s="6"/>
      <c r="Q327" s="6"/>
      <c r="R327" s="6"/>
      <c r="S327" s="6"/>
      <c r="T327" s="6"/>
      <c r="U327" s="6"/>
      <c r="V327" s="24"/>
      <c r="W327" s="24"/>
      <c r="X327" s="6"/>
      <c r="Y327" s="6"/>
      <c r="Z327" s="6"/>
      <c r="AA327" s="6"/>
      <c r="AB327" s="6"/>
      <c r="AC327" s="6"/>
      <c r="AD327" s="24"/>
      <c r="AE327" s="24"/>
      <c r="AF327" s="6"/>
      <c r="AG327" s="6"/>
      <c r="AH327" s="6"/>
      <c r="AI327" s="6"/>
      <c r="AJ327" s="7"/>
    </row>
    <row r="328" spans="1:36" ht="15" hidden="1" customHeight="1" x14ac:dyDescent="0.3">
      <c r="A328" s="1"/>
      <c r="B328" s="1"/>
      <c r="C328" s="1"/>
      <c r="D328" s="1"/>
      <c r="E328" s="671" t="s">
        <v>704</v>
      </c>
      <c r="F328" s="2918"/>
      <c r="G328" s="2918"/>
      <c r="H328" s="2918"/>
      <c r="I328" s="2918"/>
      <c r="J328" s="2918"/>
      <c r="K328" s="2918"/>
      <c r="L328" s="2918"/>
      <c r="M328" s="2918"/>
      <c r="N328" s="672" t="s">
        <v>705</v>
      </c>
      <c r="O328" s="2918"/>
      <c r="P328" s="2918"/>
      <c r="Q328" s="2918"/>
      <c r="R328" s="2918"/>
      <c r="S328" s="2918"/>
      <c r="T328" s="2918"/>
      <c r="U328" s="2918"/>
      <c r="V328" s="2918"/>
      <c r="W328" s="672" t="s">
        <v>706</v>
      </c>
      <c r="X328" s="2918"/>
      <c r="Y328" s="2918"/>
      <c r="Z328" s="2918"/>
      <c r="AA328" s="2918"/>
      <c r="AB328" s="2918"/>
      <c r="AC328" s="2918"/>
      <c r="AD328" s="2918"/>
      <c r="AE328" s="2918"/>
      <c r="AF328" s="2918"/>
      <c r="AG328" s="2918"/>
      <c r="AH328" s="2918"/>
      <c r="AI328" s="2918"/>
      <c r="AJ328" s="4236"/>
    </row>
    <row r="329" spans="1:36" ht="15" hidden="1" customHeight="1" thickBot="1" x14ac:dyDescent="0.35">
      <c r="A329" s="1"/>
      <c r="B329" s="1"/>
      <c r="C329" s="1"/>
      <c r="D329" s="1"/>
      <c r="E329" s="917"/>
      <c r="F329" s="225" t="s">
        <v>638</v>
      </c>
      <c r="G329" s="225"/>
      <c r="H329" s="225"/>
      <c r="I329" s="898"/>
      <c r="J329" s="898"/>
      <c r="K329" s="898"/>
      <c r="L329" s="670"/>
      <c r="M329" s="24"/>
      <c r="N329" s="235"/>
      <c r="O329" s="225" t="s">
        <v>638</v>
      </c>
      <c r="P329" s="225"/>
      <c r="Q329" s="225"/>
      <c r="R329" s="225"/>
      <c r="S329" s="225"/>
      <c r="T329" s="4238"/>
      <c r="U329" s="4238"/>
      <c r="V329" s="4238"/>
      <c r="W329" s="6"/>
      <c r="X329" s="225" t="s">
        <v>638</v>
      </c>
      <c r="Y329" s="225"/>
      <c r="Z329" s="225"/>
      <c r="AA329" s="225"/>
      <c r="AB329" s="898"/>
      <c r="AC329" s="898"/>
      <c r="AD329" s="225"/>
      <c r="AE329" s="4233"/>
      <c r="AF329" s="4233"/>
      <c r="AG329" s="4233"/>
      <c r="AH329" s="4233"/>
      <c r="AI329" s="4233"/>
      <c r="AJ329" s="7"/>
    </row>
    <row r="330" spans="1:36" ht="15" customHeight="1" thickBot="1" x14ac:dyDescent="0.35">
      <c r="A330" s="4016" t="s">
        <v>49</v>
      </c>
      <c r="B330" s="3283"/>
      <c r="C330" s="3283"/>
      <c r="D330" s="4237"/>
      <c r="E330" s="188" t="s">
        <v>651</v>
      </c>
      <c r="F330" s="108"/>
      <c r="G330" s="250"/>
      <c r="H330" s="250"/>
      <c r="I330" s="251"/>
      <c r="J330" s="913"/>
      <c r="K330" s="4239"/>
      <c r="L330" s="4240"/>
      <c r="M330" s="4240"/>
      <c r="N330" s="4240"/>
      <c r="O330" s="4240"/>
      <c r="P330" s="4240"/>
      <c r="Q330" s="4240"/>
      <c r="R330" s="4240"/>
      <c r="S330" s="4240"/>
      <c r="T330" s="4240"/>
      <c r="U330" s="4240"/>
      <c r="V330" s="4240"/>
      <c r="W330" s="4240"/>
      <c r="X330" s="250"/>
      <c r="Y330" s="250"/>
      <c r="Z330" s="108" t="s">
        <v>650</v>
      </c>
      <c r="AA330" s="250"/>
      <c r="AB330" s="251"/>
      <c r="AC330" s="4234"/>
      <c r="AD330" s="4235"/>
      <c r="AE330" s="4235"/>
      <c r="AF330" s="4235"/>
      <c r="AG330" s="4235"/>
      <c r="AH330" s="4235"/>
      <c r="AI330" s="251"/>
      <c r="AJ330" s="252"/>
    </row>
    <row r="331" spans="1:36" ht="15" customHeight="1" thickBot="1" x14ac:dyDescent="0.35">
      <c r="A331" s="918"/>
      <c r="B331" s="3415"/>
      <c r="C331" s="3417"/>
      <c r="D331" s="918"/>
      <c r="E331" s="191"/>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6"/>
      <c r="AG331" s="6"/>
      <c r="AH331" s="6"/>
      <c r="AI331" s="6"/>
      <c r="AJ331" s="7"/>
    </row>
    <row r="332" spans="1:36" ht="15" customHeight="1" x14ac:dyDescent="0.3">
      <c r="A332" s="1"/>
      <c r="B332" s="1"/>
      <c r="C332" s="1"/>
      <c r="D332" s="1"/>
      <c r="E332" s="4242" t="s">
        <v>649</v>
      </c>
      <c r="F332" s="4243"/>
      <c r="G332" s="2918"/>
      <c r="H332" s="2918"/>
      <c r="I332" s="2918"/>
      <c r="J332" s="2918"/>
      <c r="K332" s="2918"/>
      <c r="L332" s="2918"/>
      <c r="M332" s="2918"/>
      <c r="N332" s="2918"/>
      <c r="O332" s="2918"/>
      <c r="P332" s="2918"/>
      <c r="Q332" s="2918"/>
      <c r="R332" s="2918"/>
      <c r="S332" s="661" t="s">
        <v>648</v>
      </c>
      <c r="T332" s="4241"/>
      <c r="U332" s="4241"/>
      <c r="V332" s="4241"/>
      <c r="W332" s="4241"/>
      <c r="X332" s="4241"/>
      <c r="Y332" s="4241"/>
      <c r="Z332" s="661" t="s">
        <v>647</v>
      </c>
      <c r="AA332" s="2918"/>
      <c r="AB332" s="2918"/>
      <c r="AC332" s="661" t="s">
        <v>646</v>
      </c>
      <c r="AD332" s="2918"/>
      <c r="AE332" s="2918"/>
      <c r="AF332" s="2918"/>
      <c r="AG332" s="2918"/>
      <c r="AH332" s="2918"/>
      <c r="AI332" s="6"/>
      <c r="AJ332" s="7"/>
    </row>
    <row r="333" spans="1:36" ht="5.0999999999999996" customHeight="1" x14ac:dyDescent="0.3">
      <c r="A333" s="1"/>
      <c r="B333" s="1"/>
      <c r="C333" s="1"/>
      <c r="D333" s="1"/>
      <c r="E333" s="191"/>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6"/>
      <c r="AG333" s="6"/>
      <c r="AH333" s="6"/>
      <c r="AI333" s="6"/>
      <c r="AJ333" s="7"/>
    </row>
    <row r="334" spans="1:36" ht="15" customHeight="1" x14ac:dyDescent="0.3">
      <c r="A334" s="1"/>
      <c r="B334" s="1"/>
      <c r="C334" s="1"/>
      <c r="D334" s="1"/>
      <c r="E334" s="191" t="s">
        <v>645</v>
      </c>
      <c r="F334" s="24"/>
      <c r="G334" s="24"/>
      <c r="H334" s="24"/>
      <c r="I334" s="24"/>
      <c r="J334" s="24"/>
      <c r="K334" s="24"/>
      <c r="L334" s="225"/>
      <c r="M334" s="229"/>
      <c r="N334" s="248"/>
      <c r="O334" s="898"/>
      <c r="P334" s="898"/>
      <c r="Q334" s="2918"/>
      <c r="R334" s="2918"/>
      <c r="S334" s="2918"/>
      <c r="T334" s="2918"/>
      <c r="U334" s="2918"/>
      <c r="V334" s="2918"/>
      <c r="W334" s="2918"/>
      <c r="X334" s="2918"/>
      <c r="Y334" s="2918"/>
      <c r="Z334" s="2918"/>
      <c r="AA334" s="2918"/>
      <c r="AB334" s="2918"/>
      <c r="AC334" s="2918"/>
      <c r="AD334" s="2918"/>
      <c r="AE334" s="2918"/>
      <c r="AF334" s="2918"/>
      <c r="AG334" s="2918"/>
      <c r="AH334" s="2918"/>
      <c r="AI334" s="6"/>
      <c r="AJ334" s="7"/>
    </row>
    <row r="335" spans="1:36" ht="5.0999999999999996" customHeight="1" x14ac:dyDescent="0.3">
      <c r="A335" s="1"/>
      <c r="B335" s="1"/>
      <c r="C335" s="1"/>
      <c r="D335" s="1"/>
      <c r="E335" s="191"/>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103"/>
      <c r="AF335" s="6"/>
      <c r="AG335" s="6"/>
      <c r="AH335" s="6"/>
      <c r="AI335" s="6"/>
      <c r="AJ335" s="7"/>
    </row>
    <row r="336" spans="1:36" ht="15" customHeight="1" x14ac:dyDescent="0.3">
      <c r="A336" s="1"/>
      <c r="B336" s="1"/>
      <c r="C336" s="1"/>
      <c r="D336" s="1"/>
      <c r="E336" s="42" t="s">
        <v>1133</v>
      </c>
      <c r="F336" s="24"/>
      <c r="G336" s="24"/>
      <c r="H336" s="24"/>
      <c r="I336" s="24"/>
      <c r="J336" s="24"/>
      <c r="K336" s="6"/>
      <c r="L336" s="662"/>
      <c r="M336" s="24"/>
      <c r="N336" s="24"/>
      <c r="O336" s="24"/>
      <c r="P336" s="6"/>
      <c r="Q336" s="884" t="s">
        <v>1134</v>
      </c>
      <c r="R336" s="2918"/>
      <c r="S336" s="2918"/>
      <c r="T336" s="2918"/>
      <c r="U336" s="669" t="s">
        <v>1135</v>
      </c>
      <c r="V336" s="669"/>
      <c r="W336" s="669"/>
      <c r="X336" s="669"/>
      <c r="Y336" s="669"/>
      <c r="Z336" s="669"/>
      <c r="AA336" s="2918"/>
      <c r="AB336" s="2918"/>
      <c r="AC336" s="2918"/>
      <c r="AD336" s="2918"/>
      <c r="AE336" s="2918"/>
      <c r="AF336" s="2918"/>
      <c r="AG336" s="2918"/>
      <c r="AH336" s="2918"/>
      <c r="AI336" s="6"/>
      <c r="AJ336" s="7"/>
    </row>
    <row r="337" spans="1:36" ht="5.0999999999999996" customHeight="1" x14ac:dyDescent="0.3">
      <c r="A337" s="1"/>
      <c r="B337" s="1"/>
      <c r="C337" s="1"/>
      <c r="D337" s="1"/>
      <c r="E337" s="191"/>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6"/>
      <c r="AG337" s="6"/>
      <c r="AH337" s="6"/>
      <c r="AI337" s="6"/>
      <c r="AJ337" s="7"/>
    </row>
    <row r="338" spans="1:36" ht="15" customHeight="1" x14ac:dyDescent="0.3">
      <c r="A338" s="1"/>
      <c r="B338" s="1"/>
      <c r="C338" s="1"/>
      <c r="D338" s="1"/>
      <c r="E338" s="42" t="s">
        <v>1136</v>
      </c>
      <c r="F338" s="24"/>
      <c r="G338" s="95"/>
      <c r="H338" s="95"/>
      <c r="I338" s="95"/>
      <c r="J338" s="95"/>
      <c r="K338" s="95"/>
      <c r="L338" s="663"/>
      <c r="M338" s="898"/>
      <c r="N338" s="95" t="s">
        <v>160</v>
      </c>
      <c r="O338" s="95"/>
      <c r="P338" s="95"/>
      <c r="Q338" s="4245"/>
      <c r="R338" s="4245"/>
      <c r="S338" s="4245"/>
      <c r="T338" s="915"/>
      <c r="U338" s="4244" t="s">
        <v>164</v>
      </c>
      <c r="V338" s="4244"/>
      <c r="W338" s="2918"/>
      <c r="X338" s="2918"/>
      <c r="Y338" s="2918"/>
      <c r="Z338" s="2918"/>
      <c r="AA338" s="2918"/>
      <c r="AB338" s="2918"/>
      <c r="AC338" s="2918"/>
      <c r="AD338" s="2918"/>
      <c r="AE338" s="2918"/>
      <c r="AF338" s="2918"/>
      <c r="AG338" s="2918"/>
      <c r="AH338" s="2918"/>
      <c r="AI338" s="6"/>
      <c r="AJ338" s="7"/>
    </row>
    <row r="339" spans="1:36" ht="5.0999999999999996" customHeight="1" x14ac:dyDescent="0.3">
      <c r="A339" s="1"/>
      <c r="B339" s="1"/>
      <c r="C339" s="1"/>
      <c r="D339" s="1"/>
      <c r="E339" s="191"/>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103"/>
      <c r="AF339" s="6"/>
      <c r="AG339" s="6"/>
      <c r="AH339" s="6"/>
      <c r="AI339" s="6"/>
      <c r="AJ339" s="7"/>
    </row>
    <row r="340" spans="1:36" ht="15" customHeight="1" x14ac:dyDescent="0.3">
      <c r="A340" s="1"/>
      <c r="B340" s="1"/>
      <c r="C340" s="1"/>
      <c r="D340" s="1"/>
      <c r="E340" s="191" t="s">
        <v>644</v>
      </c>
      <c r="F340" s="24"/>
      <c r="G340" s="24"/>
      <c r="H340" s="24"/>
      <c r="I340" s="24"/>
      <c r="J340" s="24"/>
      <c r="K340" s="24"/>
      <c r="L340" s="24"/>
      <c r="M340" s="2918"/>
      <c r="N340" s="2918"/>
      <c r="O340" s="6"/>
      <c r="P340" s="6"/>
      <c r="Q340" s="1608" t="s">
        <v>1620</v>
      </c>
      <c r="R340" s="6"/>
      <c r="S340" s="6"/>
      <c r="T340" s="6"/>
      <c r="U340" s="24"/>
      <c r="V340" s="24"/>
      <c r="W340" s="6"/>
      <c r="X340" s="6"/>
      <c r="Y340" s="6"/>
      <c r="Z340" s="6"/>
      <c r="AA340" s="6"/>
      <c r="AB340" s="6"/>
      <c r="AD340" s="2918"/>
      <c r="AE340" s="2918"/>
      <c r="AF340" s="6"/>
      <c r="AG340" s="6"/>
      <c r="AH340" s="6"/>
      <c r="AI340" s="6"/>
      <c r="AJ340" s="7"/>
    </row>
    <row r="341" spans="1:36" ht="5.0999999999999996" customHeight="1" x14ac:dyDescent="0.3">
      <c r="A341" s="1"/>
      <c r="B341" s="1"/>
      <c r="C341" s="1"/>
      <c r="D341" s="1"/>
      <c r="E341" s="191"/>
      <c r="F341" s="24"/>
      <c r="G341" s="24"/>
      <c r="H341" s="24"/>
      <c r="I341" s="24"/>
      <c r="J341" s="24"/>
      <c r="K341" s="24"/>
      <c r="L341" s="24"/>
      <c r="M341" s="661"/>
      <c r="N341" s="24"/>
      <c r="O341" s="24"/>
      <c r="P341" s="24"/>
      <c r="Q341" s="24"/>
      <c r="R341" s="24"/>
      <c r="S341" s="24"/>
      <c r="T341" s="24"/>
      <c r="U341" s="24"/>
      <c r="V341" s="24"/>
      <c r="W341" s="24"/>
      <c r="X341" s="24"/>
      <c r="Y341" s="24"/>
      <c r="Z341" s="24"/>
      <c r="AA341" s="24"/>
      <c r="AB341" s="24"/>
      <c r="AC341" s="24"/>
      <c r="AD341" s="24"/>
      <c r="AE341" s="24"/>
      <c r="AF341" s="6"/>
      <c r="AG341" s="6"/>
      <c r="AH341" s="6"/>
      <c r="AI341" s="6"/>
      <c r="AJ341" s="7"/>
    </row>
    <row r="342" spans="1:36" ht="15" customHeight="1" x14ac:dyDescent="0.3">
      <c r="A342" s="1"/>
      <c r="B342" s="1"/>
      <c r="C342" s="1"/>
      <c r="D342" s="1"/>
      <c r="E342" s="191"/>
      <c r="F342" s="24" t="s">
        <v>679</v>
      </c>
      <c r="G342" s="24"/>
      <c r="H342" s="24"/>
      <c r="I342" s="24"/>
      <c r="J342" s="24"/>
      <c r="K342" s="24"/>
      <c r="L342" s="24"/>
      <c r="M342" s="6"/>
      <c r="N342" s="6"/>
      <c r="O342" s="6"/>
      <c r="P342" s="6"/>
      <c r="Q342" s="6"/>
      <c r="R342" s="6"/>
      <c r="S342" s="6"/>
      <c r="T342" s="6"/>
      <c r="U342" s="6"/>
      <c r="V342" s="6"/>
      <c r="W342" s="6"/>
      <c r="X342" s="6"/>
      <c r="Y342" s="6"/>
      <c r="Z342" s="6"/>
      <c r="AA342" s="6"/>
      <c r="AB342" s="6"/>
      <c r="AC342" s="6"/>
      <c r="AD342" s="6"/>
      <c r="AE342" s="24"/>
      <c r="AF342" s="6"/>
      <c r="AG342" s="6"/>
      <c r="AH342" s="6"/>
      <c r="AI342" s="6"/>
      <c r="AJ342" s="7"/>
    </row>
    <row r="343" spans="1:36" ht="5.0999999999999996" customHeight="1" x14ac:dyDescent="0.3">
      <c r="A343" s="1"/>
      <c r="B343" s="1"/>
      <c r="C343" s="1"/>
      <c r="D343" s="1"/>
      <c r="E343" s="191"/>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6"/>
      <c r="AG343" s="6"/>
      <c r="AH343" s="6"/>
      <c r="AI343" s="6"/>
      <c r="AJ343" s="7"/>
    </row>
    <row r="344" spans="1:36" ht="15" customHeight="1" x14ac:dyDescent="0.3">
      <c r="A344" s="1"/>
      <c r="B344" s="1"/>
      <c r="C344" s="1"/>
      <c r="D344" s="1"/>
      <c r="E344" s="194" t="s">
        <v>158</v>
      </c>
      <c r="F344" s="2918"/>
      <c r="G344" s="2918"/>
      <c r="H344" s="2918"/>
      <c r="I344" s="2918"/>
      <c r="J344" s="2918"/>
      <c r="K344" s="2918"/>
      <c r="L344" s="2918"/>
      <c r="M344" s="2918"/>
      <c r="N344" s="195" t="s">
        <v>165</v>
      </c>
      <c r="O344" s="2918"/>
      <c r="P344" s="2918"/>
      <c r="Q344" s="2918"/>
      <c r="R344" s="2918"/>
      <c r="S344" s="2918"/>
      <c r="T344" s="2918"/>
      <c r="U344" s="2918"/>
      <c r="V344" s="2918"/>
      <c r="W344" s="195" t="s">
        <v>171</v>
      </c>
      <c r="X344" s="2918"/>
      <c r="Y344" s="2918"/>
      <c r="Z344" s="2918"/>
      <c r="AA344" s="2918"/>
      <c r="AB344" s="2918"/>
      <c r="AC344" s="2918"/>
      <c r="AD344" s="2918"/>
      <c r="AE344" s="2918"/>
      <c r="AF344" s="2918"/>
      <c r="AG344" s="2918"/>
      <c r="AH344" s="2918"/>
      <c r="AI344" s="2918"/>
      <c r="AJ344" s="4236"/>
    </row>
    <row r="345" spans="1:36" ht="15" customHeight="1" x14ac:dyDescent="0.3">
      <c r="A345" s="1"/>
      <c r="B345" s="1"/>
      <c r="C345" s="1"/>
      <c r="D345" s="1"/>
      <c r="E345" s="191"/>
      <c r="F345" s="225" t="s">
        <v>638</v>
      </c>
      <c r="G345" s="225"/>
      <c r="H345" s="225"/>
      <c r="I345" s="916"/>
      <c r="J345" s="916"/>
      <c r="K345" s="916"/>
      <c r="L345" s="670"/>
      <c r="M345" s="898"/>
      <c r="N345" s="898"/>
      <c r="O345" s="225" t="s">
        <v>638</v>
      </c>
      <c r="P345" s="225"/>
      <c r="Q345" s="225"/>
      <c r="R345" s="225"/>
      <c r="S345" s="225"/>
      <c r="T345" s="4238"/>
      <c r="U345" s="4238"/>
      <c r="V345" s="4238"/>
      <c r="W345" s="235"/>
      <c r="X345" s="225" t="s">
        <v>638</v>
      </c>
      <c r="Y345" s="225"/>
      <c r="Z345" s="225"/>
      <c r="AA345" s="225"/>
      <c r="AB345" s="898"/>
      <c r="AC345" s="898"/>
      <c r="AD345" s="225"/>
      <c r="AE345" s="4233"/>
      <c r="AF345" s="4233"/>
      <c r="AG345" s="4233"/>
      <c r="AH345" s="4233"/>
      <c r="AI345" s="4233"/>
      <c r="AJ345" s="7"/>
    </row>
    <row r="346" spans="1:36" ht="5.0999999999999996" customHeight="1" x14ac:dyDescent="0.3">
      <c r="A346" s="1"/>
      <c r="B346" s="1"/>
      <c r="C346" s="1"/>
      <c r="D346" s="1"/>
      <c r="E346" s="191"/>
      <c r="F346" s="24"/>
      <c r="G346" s="24"/>
      <c r="H346" s="24"/>
      <c r="I346" s="6"/>
      <c r="J346" s="6"/>
      <c r="K346" s="6"/>
      <c r="L346" s="24"/>
      <c r="M346" s="24"/>
      <c r="N346" s="24"/>
      <c r="O346" s="6"/>
      <c r="P346" s="6"/>
      <c r="Q346" s="6"/>
      <c r="R346" s="6"/>
      <c r="S346" s="6"/>
      <c r="T346" s="6"/>
      <c r="U346" s="6"/>
      <c r="V346" s="24"/>
      <c r="W346" s="24"/>
      <c r="X346" s="6"/>
      <c r="Y346" s="6"/>
      <c r="Z346" s="6"/>
      <c r="AA346" s="6"/>
      <c r="AB346" s="6"/>
      <c r="AC346" s="6"/>
      <c r="AD346" s="24"/>
      <c r="AE346" s="24"/>
      <c r="AF346" s="6"/>
      <c r="AG346" s="6"/>
      <c r="AH346" s="6"/>
      <c r="AI346" s="6"/>
      <c r="AJ346" s="7"/>
    </row>
    <row r="347" spans="1:36" ht="15" customHeight="1" x14ac:dyDescent="0.3">
      <c r="A347" s="1"/>
      <c r="B347" s="1"/>
      <c r="C347" s="1"/>
      <c r="D347" s="1"/>
      <c r="E347" s="194" t="s">
        <v>178</v>
      </c>
      <c r="F347" s="2918"/>
      <c r="G347" s="2918"/>
      <c r="H347" s="2918"/>
      <c r="I347" s="2918"/>
      <c r="J347" s="2918"/>
      <c r="K347" s="2918"/>
      <c r="L347" s="2918"/>
      <c r="M347" s="2918"/>
      <c r="N347" s="195" t="s">
        <v>568</v>
      </c>
      <c r="O347" s="2918"/>
      <c r="P347" s="2918"/>
      <c r="Q347" s="2918"/>
      <c r="R347" s="2918"/>
      <c r="S347" s="2918"/>
      <c r="T347" s="2918"/>
      <c r="U347" s="2918"/>
      <c r="V347" s="2918"/>
      <c r="W347" s="195" t="s">
        <v>591</v>
      </c>
      <c r="X347" s="2918"/>
      <c r="Y347" s="2918"/>
      <c r="Z347" s="2918"/>
      <c r="AA347" s="2918"/>
      <c r="AB347" s="2918"/>
      <c r="AC347" s="2918"/>
      <c r="AD347" s="2918"/>
      <c r="AE347" s="2918"/>
      <c r="AF347" s="2918"/>
      <c r="AG347" s="2918"/>
      <c r="AH347" s="2918"/>
      <c r="AI347" s="2918"/>
      <c r="AJ347" s="4236"/>
    </row>
    <row r="348" spans="1:36" ht="15" customHeight="1" x14ac:dyDescent="0.3">
      <c r="A348" s="1"/>
      <c r="B348" s="1"/>
      <c r="C348" s="1"/>
      <c r="D348" s="1"/>
      <c r="E348" s="917"/>
      <c r="F348" s="225" t="s">
        <v>638</v>
      </c>
      <c r="G348" s="225"/>
      <c r="H348" s="225"/>
      <c r="I348" s="898"/>
      <c r="J348" s="898"/>
      <c r="K348" s="898"/>
      <c r="L348" s="670"/>
      <c r="M348" s="24"/>
      <c r="N348" s="235"/>
      <c r="O348" s="225" t="s">
        <v>638</v>
      </c>
      <c r="P348" s="225"/>
      <c r="Q348" s="225"/>
      <c r="R348" s="225"/>
      <c r="S348" s="225"/>
      <c r="T348" s="4238"/>
      <c r="U348" s="4238"/>
      <c r="V348" s="4238"/>
      <c r="W348" s="6"/>
      <c r="X348" s="225" t="s">
        <v>638</v>
      </c>
      <c r="Y348" s="225"/>
      <c r="Z348" s="225"/>
      <c r="AA348" s="225"/>
      <c r="AB348" s="898"/>
      <c r="AC348" s="898"/>
      <c r="AD348" s="225"/>
      <c r="AE348" s="4233"/>
      <c r="AF348" s="4233"/>
      <c r="AG348" s="4233"/>
      <c r="AH348" s="4233"/>
      <c r="AI348" s="4233"/>
      <c r="AJ348" s="7"/>
    </row>
    <row r="349" spans="1:36" ht="5.0999999999999996" customHeight="1" thickBot="1" x14ac:dyDescent="0.35">
      <c r="A349" s="1"/>
      <c r="B349" s="1"/>
      <c r="C349" s="1"/>
      <c r="D349" s="1"/>
      <c r="E349" s="192"/>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8"/>
      <c r="AG349" s="8"/>
      <c r="AH349" s="8"/>
      <c r="AI349" s="8"/>
      <c r="AJ349" s="9"/>
    </row>
    <row r="350" spans="1:36" ht="15" hidden="1" customHeight="1" x14ac:dyDescent="0.3">
      <c r="A350" s="1"/>
      <c r="B350" s="1"/>
      <c r="C350" s="1"/>
      <c r="D350" s="1"/>
      <c r="E350" s="671" t="s">
        <v>592</v>
      </c>
      <c r="F350" s="2918"/>
      <c r="G350" s="2918"/>
      <c r="H350" s="2918"/>
      <c r="I350" s="2918"/>
      <c r="J350" s="2918"/>
      <c r="K350" s="2918"/>
      <c r="L350" s="2918"/>
      <c r="M350" s="2918"/>
      <c r="N350" s="672" t="s">
        <v>593</v>
      </c>
      <c r="O350" s="2918"/>
      <c r="P350" s="2918"/>
      <c r="Q350" s="2918"/>
      <c r="R350" s="2918"/>
      <c r="S350" s="2918"/>
      <c r="T350" s="2918"/>
      <c r="U350" s="2918"/>
      <c r="V350" s="2918"/>
      <c r="W350" s="672" t="s">
        <v>594</v>
      </c>
      <c r="X350" s="2918"/>
      <c r="Y350" s="2918"/>
      <c r="Z350" s="2918"/>
      <c r="AA350" s="2918"/>
      <c r="AB350" s="2918"/>
      <c r="AC350" s="2918"/>
      <c r="AD350" s="2918"/>
      <c r="AE350" s="2918"/>
      <c r="AF350" s="2918"/>
      <c r="AG350" s="2918"/>
      <c r="AH350" s="2918"/>
      <c r="AI350" s="2918"/>
      <c r="AJ350" s="4236"/>
    </row>
    <row r="351" spans="1:36" ht="15" hidden="1" customHeight="1" x14ac:dyDescent="0.3">
      <c r="A351" s="1"/>
      <c r="B351" s="1"/>
      <c r="C351" s="1"/>
      <c r="D351" s="1"/>
      <c r="E351" s="191"/>
      <c r="F351" s="225" t="s">
        <v>638</v>
      </c>
      <c r="G351" s="225"/>
      <c r="H351" s="225"/>
      <c r="I351" s="916"/>
      <c r="J351" s="916"/>
      <c r="K351" s="916"/>
      <c r="L351" s="670"/>
      <c r="M351" s="898"/>
      <c r="N351" s="898"/>
      <c r="O351" s="225" t="s">
        <v>638</v>
      </c>
      <c r="P351" s="225"/>
      <c r="Q351" s="225"/>
      <c r="R351" s="225"/>
      <c r="S351" s="225"/>
      <c r="T351" s="4238"/>
      <c r="U351" s="4238"/>
      <c r="V351" s="4238"/>
      <c r="W351" s="235"/>
      <c r="X351" s="225" t="s">
        <v>638</v>
      </c>
      <c r="Y351" s="225"/>
      <c r="Z351" s="225"/>
      <c r="AA351" s="225"/>
      <c r="AB351" s="898"/>
      <c r="AC351" s="898"/>
      <c r="AD351" s="225"/>
      <c r="AE351" s="4233"/>
      <c r="AF351" s="4233"/>
      <c r="AG351" s="4233"/>
      <c r="AH351" s="4233"/>
      <c r="AI351" s="4233"/>
      <c r="AJ351" s="7"/>
    </row>
    <row r="352" spans="1:36" ht="5.0999999999999996" hidden="1" customHeight="1" x14ac:dyDescent="0.3">
      <c r="A352" s="1"/>
      <c r="B352" s="1"/>
      <c r="C352" s="1"/>
      <c r="D352" s="1"/>
      <c r="E352" s="191"/>
      <c r="F352" s="24"/>
      <c r="G352" s="24"/>
      <c r="H352" s="24"/>
      <c r="I352" s="6"/>
      <c r="J352" s="6"/>
      <c r="K352" s="6"/>
      <c r="L352" s="24"/>
      <c r="M352" s="24"/>
      <c r="N352" s="24"/>
      <c r="O352" s="6"/>
      <c r="P352" s="6"/>
      <c r="Q352" s="6"/>
      <c r="R352" s="6"/>
      <c r="S352" s="6"/>
      <c r="T352" s="6"/>
      <c r="U352" s="6"/>
      <c r="V352" s="24"/>
      <c r="W352" s="24"/>
      <c r="X352" s="6"/>
      <c r="Y352" s="6"/>
      <c r="Z352" s="6"/>
      <c r="AA352" s="6"/>
      <c r="AB352" s="6"/>
      <c r="AC352" s="6"/>
      <c r="AD352" s="24"/>
      <c r="AE352" s="24"/>
      <c r="AF352" s="6"/>
      <c r="AG352" s="6"/>
      <c r="AH352" s="6"/>
      <c r="AI352" s="6"/>
      <c r="AJ352" s="7"/>
    </row>
    <row r="353" spans="1:36" ht="15" hidden="1" customHeight="1" x14ac:dyDescent="0.3">
      <c r="A353" s="1"/>
      <c r="B353" s="1"/>
      <c r="C353" s="1"/>
      <c r="D353" s="1"/>
      <c r="E353" s="671" t="s">
        <v>610</v>
      </c>
      <c r="F353" s="2918"/>
      <c r="G353" s="2918"/>
      <c r="H353" s="2918"/>
      <c r="I353" s="2918"/>
      <c r="J353" s="2918"/>
      <c r="K353" s="2918"/>
      <c r="L353" s="2918"/>
      <c r="M353" s="2918"/>
      <c r="N353" s="672" t="s">
        <v>613</v>
      </c>
      <c r="O353" s="2918"/>
      <c r="P353" s="2918"/>
      <c r="Q353" s="2918"/>
      <c r="R353" s="2918"/>
      <c r="S353" s="2918"/>
      <c r="T353" s="2918"/>
      <c r="U353" s="2918"/>
      <c r="V353" s="2918"/>
      <c r="W353" s="672" t="s">
        <v>615</v>
      </c>
      <c r="X353" s="2918"/>
      <c r="Y353" s="2918"/>
      <c r="Z353" s="2918"/>
      <c r="AA353" s="2918"/>
      <c r="AB353" s="2918"/>
      <c r="AC353" s="2918"/>
      <c r="AD353" s="2918"/>
      <c r="AE353" s="2918"/>
      <c r="AF353" s="2918"/>
      <c r="AG353" s="2918"/>
      <c r="AH353" s="2918"/>
      <c r="AI353" s="2918"/>
      <c r="AJ353" s="4236"/>
    </row>
    <row r="354" spans="1:36" ht="15" hidden="1" customHeight="1" x14ac:dyDescent="0.3">
      <c r="A354" s="1"/>
      <c r="B354" s="1"/>
      <c r="C354" s="1"/>
      <c r="D354" s="1"/>
      <c r="E354" s="917"/>
      <c r="F354" s="225" t="s">
        <v>638</v>
      </c>
      <c r="G354" s="225"/>
      <c r="H354" s="225"/>
      <c r="I354" s="898"/>
      <c r="J354" s="898"/>
      <c r="K354" s="898"/>
      <c r="L354" s="670"/>
      <c r="M354" s="24"/>
      <c r="N354" s="235"/>
      <c r="O354" s="225" t="s">
        <v>638</v>
      </c>
      <c r="P354" s="225"/>
      <c r="Q354" s="225"/>
      <c r="R354" s="225"/>
      <c r="S354" s="225"/>
      <c r="T354" s="4238"/>
      <c r="U354" s="4238"/>
      <c r="V354" s="4238"/>
      <c r="W354" s="6"/>
      <c r="X354" s="225" t="s">
        <v>638</v>
      </c>
      <c r="Y354" s="225"/>
      <c r="Z354" s="225"/>
      <c r="AA354" s="225"/>
      <c r="AB354" s="898"/>
      <c r="AC354" s="898"/>
      <c r="AD354" s="225"/>
      <c r="AE354" s="4233"/>
      <c r="AF354" s="4233"/>
      <c r="AG354" s="4233"/>
      <c r="AH354" s="4233"/>
      <c r="AI354" s="4233"/>
      <c r="AJ354" s="7"/>
    </row>
    <row r="355" spans="1:36" ht="5.0999999999999996" hidden="1" customHeight="1" x14ac:dyDescent="0.3">
      <c r="A355" s="1"/>
      <c r="B355" s="1"/>
      <c r="C355" s="1"/>
      <c r="D355" s="1"/>
      <c r="E355" s="192"/>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8"/>
      <c r="AG355" s="8"/>
      <c r="AH355" s="8"/>
      <c r="AI355" s="8"/>
      <c r="AJ355" s="9"/>
    </row>
    <row r="356" spans="1:36" ht="15" hidden="1" customHeight="1" x14ac:dyDescent="0.3">
      <c r="A356" s="1"/>
      <c r="B356" s="1"/>
      <c r="C356" s="1"/>
      <c r="D356" s="1"/>
      <c r="E356" s="671" t="s">
        <v>616</v>
      </c>
      <c r="F356" s="2918"/>
      <c r="G356" s="2918"/>
      <c r="H356" s="2918"/>
      <c r="I356" s="2918"/>
      <c r="J356" s="2918"/>
      <c r="K356" s="2918"/>
      <c r="L356" s="2918"/>
      <c r="M356" s="2918"/>
      <c r="N356" s="672" t="s">
        <v>643</v>
      </c>
      <c r="O356" s="2918"/>
      <c r="P356" s="2918"/>
      <c r="Q356" s="2918"/>
      <c r="R356" s="2918"/>
      <c r="S356" s="2918"/>
      <c r="T356" s="2918"/>
      <c r="U356" s="2918"/>
      <c r="V356" s="2918"/>
      <c r="W356" s="672" t="s">
        <v>642</v>
      </c>
      <c r="X356" s="2918"/>
      <c r="Y356" s="2918"/>
      <c r="Z356" s="2918"/>
      <c r="AA356" s="2918"/>
      <c r="AB356" s="2918"/>
      <c r="AC356" s="2918"/>
      <c r="AD356" s="2918"/>
      <c r="AE356" s="2918"/>
      <c r="AF356" s="2918"/>
      <c r="AG356" s="2918"/>
      <c r="AH356" s="2918"/>
      <c r="AI356" s="2918"/>
      <c r="AJ356" s="4236"/>
    </row>
    <row r="357" spans="1:36" ht="15" hidden="1" customHeight="1" x14ac:dyDescent="0.3">
      <c r="A357" s="1"/>
      <c r="B357" s="1"/>
      <c r="C357" s="1"/>
      <c r="D357" s="1"/>
      <c r="E357" s="191"/>
      <c r="F357" s="225" t="s">
        <v>638</v>
      </c>
      <c r="G357" s="225"/>
      <c r="H357" s="225"/>
      <c r="I357" s="916"/>
      <c r="J357" s="916"/>
      <c r="K357" s="916"/>
      <c r="L357" s="670"/>
      <c r="M357" s="898"/>
      <c r="N357" s="898"/>
      <c r="O357" s="225" t="s">
        <v>638</v>
      </c>
      <c r="P357" s="225"/>
      <c r="Q357" s="225"/>
      <c r="R357" s="225"/>
      <c r="S357" s="225"/>
      <c r="T357" s="4238"/>
      <c r="U357" s="4238"/>
      <c r="V357" s="4238"/>
      <c r="W357" s="235"/>
      <c r="X357" s="225" t="s">
        <v>638</v>
      </c>
      <c r="Y357" s="225"/>
      <c r="Z357" s="225"/>
      <c r="AA357" s="225"/>
      <c r="AB357" s="898"/>
      <c r="AC357" s="898"/>
      <c r="AD357" s="225"/>
      <c r="AE357" s="4233"/>
      <c r="AF357" s="4233"/>
      <c r="AG357" s="4233"/>
      <c r="AH357" s="4233"/>
      <c r="AI357" s="4233"/>
      <c r="AJ357" s="7"/>
    </row>
    <row r="358" spans="1:36" ht="5.0999999999999996" hidden="1" customHeight="1" x14ac:dyDescent="0.3">
      <c r="A358" s="1"/>
      <c r="B358" s="1"/>
      <c r="C358" s="1"/>
      <c r="D358" s="1"/>
      <c r="E358" s="191"/>
      <c r="F358" s="24"/>
      <c r="G358" s="24"/>
      <c r="H358" s="24"/>
      <c r="I358" s="6"/>
      <c r="J358" s="6"/>
      <c r="K358" s="6"/>
      <c r="L358" s="24"/>
      <c r="M358" s="24"/>
      <c r="N358" s="24"/>
      <c r="O358" s="6"/>
      <c r="P358" s="6"/>
      <c r="Q358" s="6"/>
      <c r="R358" s="6"/>
      <c r="S358" s="6"/>
      <c r="T358" s="6"/>
      <c r="U358" s="6"/>
      <c r="V358" s="24"/>
      <c r="W358" s="24"/>
      <c r="X358" s="6"/>
      <c r="Y358" s="6"/>
      <c r="Z358" s="6"/>
      <c r="AA358" s="6"/>
      <c r="AB358" s="6"/>
      <c r="AC358" s="6"/>
      <c r="AD358" s="24"/>
      <c r="AE358" s="24"/>
      <c r="AF358" s="6"/>
      <c r="AG358" s="6"/>
      <c r="AH358" s="6"/>
      <c r="AI358" s="6"/>
      <c r="AJ358" s="7"/>
    </row>
    <row r="359" spans="1:36" ht="15" hidden="1" customHeight="1" x14ac:dyDescent="0.3">
      <c r="A359" s="1"/>
      <c r="B359" s="1"/>
      <c r="C359" s="1"/>
      <c r="D359" s="1"/>
      <c r="E359" s="671" t="s">
        <v>641</v>
      </c>
      <c r="F359" s="2918"/>
      <c r="G359" s="2918"/>
      <c r="H359" s="2918"/>
      <c r="I359" s="2918"/>
      <c r="J359" s="2918"/>
      <c r="K359" s="2918"/>
      <c r="L359" s="2918"/>
      <c r="M359" s="2918"/>
      <c r="N359" s="672" t="s">
        <v>640</v>
      </c>
      <c r="O359" s="2918"/>
      <c r="P359" s="2918"/>
      <c r="Q359" s="2918"/>
      <c r="R359" s="2918"/>
      <c r="S359" s="2918"/>
      <c r="T359" s="2918"/>
      <c r="U359" s="2918"/>
      <c r="V359" s="2918"/>
      <c r="W359" s="672" t="s">
        <v>639</v>
      </c>
      <c r="X359" s="2918"/>
      <c r="Y359" s="2918"/>
      <c r="Z359" s="2918"/>
      <c r="AA359" s="2918"/>
      <c r="AB359" s="2918"/>
      <c r="AC359" s="2918"/>
      <c r="AD359" s="2918"/>
      <c r="AE359" s="2918"/>
      <c r="AF359" s="2918"/>
      <c r="AG359" s="2918"/>
      <c r="AH359" s="2918"/>
      <c r="AI359" s="2918"/>
      <c r="AJ359" s="4236"/>
    </row>
    <row r="360" spans="1:36" ht="15" hidden="1" customHeight="1" x14ac:dyDescent="0.3">
      <c r="A360" s="1"/>
      <c r="B360" s="1"/>
      <c r="C360" s="1"/>
      <c r="D360" s="1"/>
      <c r="E360" s="917"/>
      <c r="F360" s="225" t="s">
        <v>638</v>
      </c>
      <c r="G360" s="225"/>
      <c r="H360" s="225"/>
      <c r="I360" s="898"/>
      <c r="J360" s="898"/>
      <c r="K360" s="898"/>
      <c r="L360" s="670"/>
      <c r="M360" s="24"/>
      <c r="N360" s="235"/>
      <c r="O360" s="225" t="s">
        <v>638</v>
      </c>
      <c r="P360" s="225"/>
      <c r="Q360" s="225"/>
      <c r="R360" s="225"/>
      <c r="S360" s="225"/>
      <c r="T360" s="4238"/>
      <c r="U360" s="4238"/>
      <c r="V360" s="4238"/>
      <c r="W360" s="6"/>
      <c r="X360" s="225" t="s">
        <v>638</v>
      </c>
      <c r="Y360" s="225"/>
      <c r="Z360" s="225"/>
      <c r="AA360" s="225"/>
      <c r="AB360" s="898"/>
      <c r="AC360" s="898"/>
      <c r="AD360" s="225"/>
      <c r="AE360" s="4233"/>
      <c r="AF360" s="4233"/>
      <c r="AG360" s="4233"/>
      <c r="AH360" s="4233"/>
      <c r="AI360" s="4233"/>
      <c r="AJ360" s="7"/>
    </row>
    <row r="361" spans="1:36" ht="5.0999999999999996" hidden="1" customHeight="1" x14ac:dyDescent="0.3">
      <c r="A361" s="1"/>
      <c r="B361" s="1"/>
      <c r="C361" s="1"/>
      <c r="D361" s="1"/>
      <c r="E361" s="192"/>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8"/>
      <c r="AG361" s="8"/>
      <c r="AH361" s="8"/>
      <c r="AI361" s="8"/>
      <c r="AJ361" s="9"/>
    </row>
    <row r="362" spans="1:36" ht="15" hidden="1" customHeight="1" x14ac:dyDescent="0.3">
      <c r="A362" s="1"/>
      <c r="B362" s="1"/>
      <c r="C362" s="1"/>
      <c r="D362" s="1"/>
      <c r="E362" s="671" t="s">
        <v>695</v>
      </c>
      <c r="F362" s="2918"/>
      <c r="G362" s="2918"/>
      <c r="H362" s="2918"/>
      <c r="I362" s="2918"/>
      <c r="J362" s="2918"/>
      <c r="K362" s="2918"/>
      <c r="L362" s="2918"/>
      <c r="M362" s="2918"/>
      <c r="N362" s="672" t="s">
        <v>696</v>
      </c>
      <c r="O362" s="2918"/>
      <c r="P362" s="2918"/>
      <c r="Q362" s="2918"/>
      <c r="R362" s="2918"/>
      <c r="S362" s="2918"/>
      <c r="T362" s="2918"/>
      <c r="U362" s="2918"/>
      <c r="V362" s="2918"/>
      <c r="W362" s="672" t="s">
        <v>697</v>
      </c>
      <c r="X362" s="2918"/>
      <c r="Y362" s="2918"/>
      <c r="Z362" s="2918"/>
      <c r="AA362" s="2918"/>
      <c r="AB362" s="2918"/>
      <c r="AC362" s="2918"/>
      <c r="AD362" s="2918"/>
      <c r="AE362" s="2918"/>
      <c r="AF362" s="2918"/>
      <c r="AG362" s="2918"/>
      <c r="AH362" s="2918"/>
      <c r="AI362" s="2918"/>
      <c r="AJ362" s="4236"/>
    </row>
    <row r="363" spans="1:36" ht="15" hidden="1" customHeight="1" x14ac:dyDescent="0.3">
      <c r="A363" s="1"/>
      <c r="B363" s="1"/>
      <c r="C363" s="1"/>
      <c r="D363" s="1"/>
      <c r="E363" s="191"/>
      <c r="F363" s="225" t="s">
        <v>638</v>
      </c>
      <c r="G363" s="225"/>
      <c r="H363" s="225"/>
      <c r="I363" s="916"/>
      <c r="J363" s="916"/>
      <c r="K363" s="916"/>
      <c r="L363" s="670"/>
      <c r="M363" s="898"/>
      <c r="N363" s="898"/>
      <c r="O363" s="225" t="s">
        <v>638</v>
      </c>
      <c r="P363" s="225"/>
      <c r="Q363" s="225"/>
      <c r="R363" s="225"/>
      <c r="S363" s="225"/>
      <c r="T363" s="4238"/>
      <c r="U363" s="4238"/>
      <c r="V363" s="4238"/>
      <c r="W363" s="235"/>
      <c r="X363" s="225" t="s">
        <v>638</v>
      </c>
      <c r="Y363" s="225"/>
      <c r="Z363" s="225"/>
      <c r="AA363" s="225"/>
      <c r="AB363" s="898"/>
      <c r="AC363" s="898"/>
      <c r="AD363" s="225"/>
      <c r="AE363" s="4233"/>
      <c r="AF363" s="4233"/>
      <c r="AG363" s="4233"/>
      <c r="AH363" s="4233"/>
      <c r="AI363" s="4233"/>
      <c r="AJ363" s="7"/>
    </row>
    <row r="364" spans="1:36" ht="5.0999999999999996" hidden="1" customHeight="1" x14ac:dyDescent="0.3">
      <c r="A364" s="1"/>
      <c r="B364" s="1"/>
      <c r="C364" s="1"/>
      <c r="D364" s="1"/>
      <c r="E364" s="191"/>
      <c r="F364" s="24"/>
      <c r="G364" s="24"/>
      <c r="H364" s="24"/>
      <c r="I364" s="6"/>
      <c r="J364" s="6"/>
      <c r="K364" s="6"/>
      <c r="L364" s="24"/>
      <c r="M364" s="24"/>
      <c r="N364" s="24"/>
      <c r="O364" s="6"/>
      <c r="P364" s="6"/>
      <c r="Q364" s="6"/>
      <c r="R364" s="6"/>
      <c r="S364" s="6"/>
      <c r="T364" s="6"/>
      <c r="U364" s="6"/>
      <c r="V364" s="24"/>
      <c r="W364" s="24"/>
      <c r="X364" s="6"/>
      <c r="Y364" s="6"/>
      <c r="Z364" s="6"/>
      <c r="AA364" s="6"/>
      <c r="AB364" s="6"/>
      <c r="AC364" s="6"/>
      <c r="AD364" s="24"/>
      <c r="AE364" s="24"/>
      <c r="AF364" s="6"/>
      <c r="AG364" s="6"/>
      <c r="AH364" s="6"/>
      <c r="AI364" s="6"/>
      <c r="AJ364" s="7"/>
    </row>
    <row r="365" spans="1:36" ht="15" hidden="1" customHeight="1" x14ac:dyDescent="0.3">
      <c r="A365" s="1"/>
      <c r="B365" s="1"/>
      <c r="C365" s="1"/>
      <c r="D365" s="1"/>
      <c r="E365" s="671" t="s">
        <v>698</v>
      </c>
      <c r="F365" s="2918"/>
      <c r="G365" s="2918"/>
      <c r="H365" s="2918"/>
      <c r="I365" s="2918"/>
      <c r="J365" s="2918"/>
      <c r="K365" s="2918"/>
      <c r="L365" s="2918"/>
      <c r="M365" s="2918"/>
      <c r="N365" s="672" t="s">
        <v>699</v>
      </c>
      <c r="O365" s="2918"/>
      <c r="P365" s="2918"/>
      <c r="Q365" s="2918"/>
      <c r="R365" s="2918"/>
      <c r="S365" s="2918"/>
      <c r="T365" s="2918"/>
      <c r="U365" s="2918"/>
      <c r="V365" s="2918"/>
      <c r="W365" s="672" t="s">
        <v>700</v>
      </c>
      <c r="X365" s="2918"/>
      <c r="Y365" s="2918"/>
      <c r="Z365" s="2918"/>
      <c r="AA365" s="2918"/>
      <c r="AB365" s="2918"/>
      <c r="AC365" s="2918"/>
      <c r="AD365" s="2918"/>
      <c r="AE365" s="2918"/>
      <c r="AF365" s="2918"/>
      <c r="AG365" s="2918"/>
      <c r="AH365" s="2918"/>
      <c r="AI365" s="2918"/>
      <c r="AJ365" s="4236"/>
    </row>
    <row r="366" spans="1:36" ht="15" hidden="1" customHeight="1" x14ac:dyDescent="0.3">
      <c r="A366" s="1"/>
      <c r="B366" s="1"/>
      <c r="C366" s="1"/>
      <c r="D366" s="1"/>
      <c r="E366" s="917"/>
      <c r="F366" s="225" t="s">
        <v>638</v>
      </c>
      <c r="G366" s="225"/>
      <c r="H366" s="225"/>
      <c r="I366" s="898"/>
      <c r="J366" s="898"/>
      <c r="K366" s="898"/>
      <c r="L366" s="670"/>
      <c r="M366" s="24"/>
      <c r="N366" s="235"/>
      <c r="O366" s="225" t="s">
        <v>638</v>
      </c>
      <c r="P366" s="225"/>
      <c r="Q366" s="225"/>
      <c r="R366" s="225"/>
      <c r="S366" s="225"/>
      <c r="T366" s="4238"/>
      <c r="U366" s="4238"/>
      <c r="V366" s="4238"/>
      <c r="W366" s="6"/>
      <c r="X366" s="225" t="s">
        <v>638</v>
      </c>
      <c r="Y366" s="225"/>
      <c r="Z366" s="225"/>
      <c r="AA366" s="225"/>
      <c r="AB366" s="898"/>
      <c r="AC366" s="898"/>
      <c r="AD366" s="225"/>
      <c r="AE366" s="4233"/>
      <c r="AF366" s="4233"/>
      <c r="AG366" s="4233"/>
      <c r="AH366" s="4233"/>
      <c r="AI366" s="4233"/>
      <c r="AJ366" s="7"/>
    </row>
    <row r="367" spans="1:36" ht="5.0999999999999996" hidden="1" customHeight="1" x14ac:dyDescent="0.3">
      <c r="A367" s="1"/>
      <c r="B367" s="1"/>
      <c r="C367" s="1"/>
      <c r="D367" s="1"/>
      <c r="E367" s="192"/>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8"/>
      <c r="AG367" s="8"/>
      <c r="AH367" s="8"/>
      <c r="AI367" s="8"/>
      <c r="AJ367" s="9"/>
    </row>
    <row r="368" spans="1:36" ht="15" hidden="1" customHeight="1" x14ac:dyDescent="0.3">
      <c r="A368" s="1"/>
      <c r="B368" s="1"/>
      <c r="C368" s="1"/>
      <c r="D368" s="1"/>
      <c r="E368" s="671" t="s">
        <v>701</v>
      </c>
      <c r="F368" s="2918"/>
      <c r="G368" s="2918"/>
      <c r="H368" s="2918"/>
      <c r="I368" s="2918"/>
      <c r="J368" s="2918"/>
      <c r="K368" s="2918"/>
      <c r="L368" s="2918"/>
      <c r="M368" s="2918"/>
      <c r="N368" s="672" t="s">
        <v>702</v>
      </c>
      <c r="O368" s="2918"/>
      <c r="P368" s="2918"/>
      <c r="Q368" s="2918"/>
      <c r="R368" s="2918"/>
      <c r="S368" s="2918"/>
      <c r="T368" s="2918"/>
      <c r="U368" s="2918"/>
      <c r="V368" s="2918"/>
      <c r="W368" s="672" t="s">
        <v>703</v>
      </c>
      <c r="X368" s="2918"/>
      <c r="Y368" s="2918"/>
      <c r="Z368" s="2918"/>
      <c r="AA368" s="2918"/>
      <c r="AB368" s="2918"/>
      <c r="AC368" s="2918"/>
      <c r="AD368" s="2918"/>
      <c r="AE368" s="2918"/>
      <c r="AF368" s="2918"/>
      <c r="AG368" s="2918"/>
      <c r="AH368" s="2918"/>
      <c r="AI368" s="2918"/>
      <c r="AJ368" s="4236"/>
    </row>
    <row r="369" spans="1:36" ht="15" hidden="1" customHeight="1" x14ac:dyDescent="0.3">
      <c r="A369" s="1"/>
      <c r="B369" s="1"/>
      <c r="C369" s="1"/>
      <c r="D369" s="1"/>
      <c r="E369" s="191"/>
      <c r="F369" s="225" t="s">
        <v>638</v>
      </c>
      <c r="G369" s="225"/>
      <c r="H369" s="225"/>
      <c r="I369" s="916"/>
      <c r="J369" s="916"/>
      <c r="K369" s="916"/>
      <c r="L369" s="670"/>
      <c r="M369" s="898"/>
      <c r="N369" s="898"/>
      <c r="O369" s="225" t="s">
        <v>638</v>
      </c>
      <c r="P369" s="225"/>
      <c r="Q369" s="225"/>
      <c r="R369" s="225"/>
      <c r="S369" s="225"/>
      <c r="T369" s="4238"/>
      <c r="U369" s="4238"/>
      <c r="V369" s="4238"/>
      <c r="W369" s="235"/>
      <c r="X369" s="225" t="s">
        <v>638</v>
      </c>
      <c r="Y369" s="225"/>
      <c r="Z369" s="225"/>
      <c r="AA369" s="225"/>
      <c r="AB369" s="898"/>
      <c r="AC369" s="898"/>
      <c r="AD369" s="225"/>
      <c r="AE369" s="4233"/>
      <c r="AF369" s="4233"/>
      <c r="AG369" s="4233"/>
      <c r="AH369" s="4233"/>
      <c r="AI369" s="4233"/>
      <c r="AJ369" s="7"/>
    </row>
    <row r="370" spans="1:36" ht="5.0999999999999996" hidden="1" customHeight="1" x14ac:dyDescent="0.3">
      <c r="A370" s="1"/>
      <c r="B370" s="1"/>
      <c r="C370" s="1"/>
      <c r="D370" s="1"/>
      <c r="E370" s="191"/>
      <c r="F370" s="24"/>
      <c r="G370" s="24"/>
      <c r="H370" s="24"/>
      <c r="I370" s="6"/>
      <c r="J370" s="6"/>
      <c r="K370" s="6"/>
      <c r="L370" s="24"/>
      <c r="M370" s="24"/>
      <c r="N370" s="24"/>
      <c r="O370" s="6"/>
      <c r="P370" s="6"/>
      <c r="Q370" s="6"/>
      <c r="R370" s="6"/>
      <c r="S370" s="6"/>
      <c r="T370" s="6"/>
      <c r="U370" s="6"/>
      <c r="V370" s="24"/>
      <c r="W370" s="24"/>
      <c r="X370" s="6"/>
      <c r="Y370" s="6"/>
      <c r="Z370" s="6"/>
      <c r="AA370" s="6"/>
      <c r="AB370" s="6"/>
      <c r="AC370" s="6"/>
      <c r="AD370" s="24"/>
      <c r="AE370" s="24"/>
      <c r="AF370" s="6"/>
      <c r="AG370" s="6"/>
      <c r="AH370" s="6"/>
      <c r="AI370" s="6"/>
      <c r="AJ370" s="7"/>
    </row>
    <row r="371" spans="1:36" ht="15" hidden="1" customHeight="1" x14ac:dyDescent="0.3">
      <c r="A371" s="1"/>
      <c r="B371" s="1"/>
      <c r="C371" s="1"/>
      <c r="D371" s="1"/>
      <c r="E371" s="671" t="s">
        <v>704</v>
      </c>
      <c r="F371" s="2918"/>
      <c r="G371" s="2918"/>
      <c r="H371" s="2918"/>
      <c r="I371" s="2918"/>
      <c r="J371" s="2918"/>
      <c r="K371" s="2918"/>
      <c r="L371" s="2918"/>
      <c r="M371" s="2918"/>
      <c r="N371" s="672" t="s">
        <v>705</v>
      </c>
      <c r="O371" s="2918"/>
      <c r="P371" s="2918"/>
      <c r="Q371" s="2918"/>
      <c r="R371" s="2918"/>
      <c r="S371" s="2918"/>
      <c r="T371" s="2918"/>
      <c r="U371" s="2918"/>
      <c r="V371" s="2918"/>
      <c r="W371" s="672" t="s">
        <v>706</v>
      </c>
      <c r="X371" s="2918"/>
      <c r="Y371" s="2918"/>
      <c r="Z371" s="2918"/>
      <c r="AA371" s="2918"/>
      <c r="AB371" s="2918"/>
      <c r="AC371" s="2918"/>
      <c r="AD371" s="2918"/>
      <c r="AE371" s="2918"/>
      <c r="AF371" s="2918"/>
      <c r="AG371" s="2918"/>
      <c r="AH371" s="2918"/>
      <c r="AI371" s="2918"/>
      <c r="AJ371" s="4236"/>
    </row>
    <row r="372" spans="1:36" ht="15" hidden="1" customHeight="1" thickBot="1" x14ac:dyDescent="0.35">
      <c r="A372" s="1"/>
      <c r="B372" s="1"/>
      <c r="C372" s="1"/>
      <c r="D372" s="1"/>
      <c r="E372" s="917"/>
      <c r="F372" s="225" t="s">
        <v>638</v>
      </c>
      <c r="G372" s="225"/>
      <c r="H372" s="225"/>
      <c r="I372" s="898"/>
      <c r="J372" s="898"/>
      <c r="K372" s="898"/>
      <c r="L372" s="670"/>
      <c r="M372" s="24"/>
      <c r="N372" s="235"/>
      <c r="O372" s="225" t="s">
        <v>638</v>
      </c>
      <c r="P372" s="225"/>
      <c r="Q372" s="225"/>
      <c r="R372" s="225"/>
      <c r="S372" s="225"/>
      <c r="T372" s="4238"/>
      <c r="U372" s="4238"/>
      <c r="V372" s="4238"/>
      <c r="W372" s="6"/>
      <c r="X372" s="225" t="s">
        <v>638</v>
      </c>
      <c r="Y372" s="225"/>
      <c r="Z372" s="225"/>
      <c r="AA372" s="225"/>
      <c r="AB372" s="898"/>
      <c r="AC372" s="898"/>
      <c r="AD372" s="225"/>
      <c r="AE372" s="4233"/>
      <c r="AF372" s="4233"/>
      <c r="AG372" s="4233"/>
      <c r="AH372" s="4233"/>
      <c r="AI372" s="4233"/>
      <c r="AJ372" s="7"/>
    </row>
    <row r="373" spans="1:36" ht="15" thickBot="1" x14ac:dyDescent="0.35">
      <c r="A373" s="1"/>
      <c r="B373" s="1"/>
      <c r="C373" s="1"/>
      <c r="D373" s="1"/>
      <c r="E373" s="192"/>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8"/>
      <c r="AG373" s="8"/>
      <c r="AH373" s="8"/>
      <c r="AI373" s="8"/>
      <c r="AJ373" s="9"/>
    </row>
    <row r="374" spans="1:36" ht="15" customHeight="1" thickBot="1" x14ac:dyDescent="0.35">
      <c r="A374" s="4016" t="s">
        <v>49</v>
      </c>
      <c r="B374" s="3283"/>
      <c r="C374" s="3283"/>
      <c r="D374" s="4237"/>
      <c r="E374" s="188" t="s">
        <v>651</v>
      </c>
      <c r="F374" s="108"/>
      <c r="G374" s="250"/>
      <c r="H374" s="250"/>
      <c r="I374" s="251"/>
      <c r="J374" s="913"/>
      <c r="K374" s="4239"/>
      <c r="L374" s="4240"/>
      <c r="M374" s="4240"/>
      <c r="N374" s="4240"/>
      <c r="O374" s="4240"/>
      <c r="P374" s="4240"/>
      <c r="Q374" s="4240"/>
      <c r="R374" s="4240"/>
      <c r="S374" s="4240"/>
      <c r="T374" s="4240"/>
      <c r="U374" s="4240"/>
      <c r="V374" s="4240"/>
      <c r="W374" s="4240"/>
      <c r="X374" s="250"/>
      <c r="Y374" s="250"/>
      <c r="Z374" s="108" t="s">
        <v>650</v>
      </c>
      <c r="AA374" s="250"/>
      <c r="AB374" s="251"/>
      <c r="AC374" s="4234"/>
      <c r="AD374" s="4235"/>
      <c r="AE374" s="4235"/>
      <c r="AF374" s="4235"/>
      <c r="AG374" s="4235"/>
      <c r="AH374" s="4235"/>
      <c r="AI374" s="251"/>
      <c r="AJ374" s="252"/>
    </row>
    <row r="375" spans="1:36" ht="15" customHeight="1" thickBot="1" x14ac:dyDescent="0.35">
      <c r="A375" s="918"/>
      <c r="B375" s="3415"/>
      <c r="C375" s="3417"/>
      <c r="D375" s="918"/>
      <c r="E375" s="191"/>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6"/>
      <c r="AG375" s="6"/>
      <c r="AH375" s="6"/>
      <c r="AI375" s="6"/>
      <c r="AJ375" s="7"/>
    </row>
    <row r="376" spans="1:36" ht="15" customHeight="1" x14ac:dyDescent="0.3">
      <c r="A376" s="1"/>
      <c r="B376" s="1"/>
      <c r="C376" s="1"/>
      <c r="D376" s="1"/>
      <c r="E376" s="4242" t="s">
        <v>649</v>
      </c>
      <c r="F376" s="4243"/>
      <c r="G376" s="2918"/>
      <c r="H376" s="2918"/>
      <c r="I376" s="2918"/>
      <c r="J376" s="2918"/>
      <c r="K376" s="2918"/>
      <c r="L376" s="2918"/>
      <c r="M376" s="2918"/>
      <c r="N376" s="2918"/>
      <c r="O376" s="2918"/>
      <c r="P376" s="2918"/>
      <c r="Q376" s="2918"/>
      <c r="R376" s="2918"/>
      <c r="S376" s="661" t="s">
        <v>648</v>
      </c>
      <c r="T376" s="4241"/>
      <c r="U376" s="4241"/>
      <c r="V376" s="4241"/>
      <c r="W376" s="4241"/>
      <c r="X376" s="4241"/>
      <c r="Y376" s="4241"/>
      <c r="Z376" s="661" t="s">
        <v>647</v>
      </c>
      <c r="AA376" s="2918"/>
      <c r="AB376" s="2918"/>
      <c r="AC376" s="661" t="s">
        <v>646</v>
      </c>
      <c r="AD376" s="2918"/>
      <c r="AE376" s="2918"/>
      <c r="AF376" s="2918"/>
      <c r="AG376" s="2918"/>
      <c r="AH376" s="2918"/>
      <c r="AI376" s="6"/>
      <c r="AJ376" s="7"/>
    </row>
    <row r="377" spans="1:36" ht="5.0999999999999996" customHeight="1" x14ac:dyDescent="0.3">
      <c r="A377" s="1"/>
      <c r="B377" s="1"/>
      <c r="C377" s="1"/>
      <c r="D377" s="1"/>
      <c r="E377" s="191"/>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6"/>
      <c r="AG377" s="6"/>
      <c r="AH377" s="6"/>
      <c r="AI377" s="6"/>
      <c r="AJ377" s="7"/>
    </row>
    <row r="378" spans="1:36" ht="15" customHeight="1" x14ac:dyDescent="0.3">
      <c r="A378" s="1"/>
      <c r="B378" s="1"/>
      <c r="C378" s="1"/>
      <c r="D378" s="1"/>
      <c r="E378" s="191" t="s">
        <v>645</v>
      </c>
      <c r="F378" s="24"/>
      <c r="G378" s="24"/>
      <c r="H378" s="24"/>
      <c r="I378" s="24"/>
      <c r="J378" s="24"/>
      <c r="K378" s="24"/>
      <c r="L378" s="225"/>
      <c r="M378" s="229"/>
      <c r="N378" s="248"/>
      <c r="O378" s="898"/>
      <c r="P378" s="898"/>
      <c r="Q378" s="2918"/>
      <c r="R378" s="2918"/>
      <c r="S378" s="2918"/>
      <c r="T378" s="2918"/>
      <c r="U378" s="2918"/>
      <c r="V378" s="2918"/>
      <c r="W378" s="2918"/>
      <c r="X378" s="2918"/>
      <c r="Y378" s="2918"/>
      <c r="Z378" s="2918"/>
      <c r="AA378" s="2918"/>
      <c r="AB378" s="2918"/>
      <c r="AC378" s="2918"/>
      <c r="AD378" s="2918"/>
      <c r="AE378" s="2918"/>
      <c r="AF378" s="2918"/>
      <c r="AG378" s="2918"/>
      <c r="AH378" s="2918"/>
      <c r="AI378" s="6"/>
      <c r="AJ378" s="7"/>
    </row>
    <row r="379" spans="1:36" ht="5.0999999999999996" customHeight="1" x14ac:dyDescent="0.3">
      <c r="A379" s="1"/>
      <c r="B379" s="1"/>
      <c r="C379" s="1"/>
      <c r="D379" s="1"/>
      <c r="E379" s="191"/>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103"/>
      <c r="AF379" s="6"/>
      <c r="AG379" s="6"/>
      <c r="AH379" s="6"/>
      <c r="AI379" s="6"/>
      <c r="AJ379" s="7"/>
    </row>
    <row r="380" spans="1:36" ht="15" customHeight="1" x14ac:dyDescent="0.3">
      <c r="A380" s="1"/>
      <c r="B380" s="1"/>
      <c r="C380" s="1"/>
      <c r="D380" s="1"/>
      <c r="E380" s="42" t="s">
        <v>1133</v>
      </c>
      <c r="F380" s="24"/>
      <c r="G380" s="24"/>
      <c r="H380" s="24"/>
      <c r="I380" s="24"/>
      <c r="J380" s="24"/>
      <c r="K380" s="6"/>
      <c r="L380" s="662"/>
      <c r="M380" s="24"/>
      <c r="N380" s="24"/>
      <c r="O380" s="24"/>
      <c r="P380" s="6"/>
      <c r="Q380" s="884" t="s">
        <v>1134</v>
      </c>
      <c r="R380" s="2918"/>
      <c r="S380" s="2918"/>
      <c r="T380" s="2918"/>
      <c r="U380" s="669" t="s">
        <v>1135</v>
      </c>
      <c r="V380" s="669"/>
      <c r="W380" s="669"/>
      <c r="X380" s="669"/>
      <c r="Y380" s="669"/>
      <c r="Z380" s="669"/>
      <c r="AA380" s="2918"/>
      <c r="AB380" s="2918"/>
      <c r="AC380" s="2918"/>
      <c r="AD380" s="2918"/>
      <c r="AE380" s="2918"/>
      <c r="AF380" s="2918"/>
      <c r="AG380" s="2918"/>
      <c r="AH380" s="2918"/>
      <c r="AI380" s="6"/>
      <c r="AJ380" s="7"/>
    </row>
    <row r="381" spans="1:36" ht="5.0999999999999996" customHeight="1" x14ac:dyDescent="0.3">
      <c r="A381" s="1"/>
      <c r="B381" s="1"/>
      <c r="C381" s="1"/>
      <c r="D381" s="1"/>
      <c r="E381" s="191"/>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6"/>
      <c r="AG381" s="6"/>
      <c r="AH381" s="6"/>
      <c r="AI381" s="6"/>
      <c r="AJ381" s="7"/>
    </row>
    <row r="382" spans="1:36" ht="15" customHeight="1" x14ac:dyDescent="0.3">
      <c r="A382" s="1"/>
      <c r="B382" s="1"/>
      <c r="C382" s="1"/>
      <c r="D382" s="1"/>
      <c r="E382" s="42" t="s">
        <v>1136</v>
      </c>
      <c r="F382" s="24"/>
      <c r="G382" s="95"/>
      <c r="H382" s="95"/>
      <c r="I382" s="95"/>
      <c r="J382" s="95"/>
      <c r="K382" s="95"/>
      <c r="L382" s="663"/>
      <c r="M382" s="898"/>
      <c r="N382" s="95" t="s">
        <v>160</v>
      </c>
      <c r="O382" s="95"/>
      <c r="P382" s="95"/>
      <c r="Q382" s="4245"/>
      <c r="R382" s="4245"/>
      <c r="S382" s="4245"/>
      <c r="T382" s="915"/>
      <c r="U382" s="4244" t="s">
        <v>164</v>
      </c>
      <c r="V382" s="4244"/>
      <c r="W382" s="2918"/>
      <c r="X382" s="2918"/>
      <c r="Y382" s="2918"/>
      <c r="Z382" s="2918"/>
      <c r="AA382" s="2918"/>
      <c r="AB382" s="2918"/>
      <c r="AC382" s="2918"/>
      <c r="AD382" s="2918"/>
      <c r="AE382" s="2918"/>
      <c r="AF382" s="2918"/>
      <c r="AG382" s="2918"/>
      <c r="AH382" s="2918"/>
      <c r="AI382" s="6"/>
      <c r="AJ382" s="7"/>
    </row>
    <row r="383" spans="1:36" ht="5.0999999999999996" customHeight="1" x14ac:dyDescent="0.3">
      <c r="A383" s="1"/>
      <c r="B383" s="1"/>
      <c r="C383" s="1"/>
      <c r="D383" s="1"/>
      <c r="E383" s="191"/>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103"/>
      <c r="AF383" s="6"/>
      <c r="AG383" s="6"/>
      <c r="AH383" s="6"/>
      <c r="AI383" s="6"/>
      <c r="AJ383" s="7"/>
    </row>
    <row r="384" spans="1:36" ht="15" customHeight="1" x14ac:dyDescent="0.3">
      <c r="A384" s="1"/>
      <c r="B384" s="1"/>
      <c r="C384" s="1"/>
      <c r="D384" s="1"/>
      <c r="E384" s="191" t="s">
        <v>644</v>
      </c>
      <c r="F384" s="24"/>
      <c r="G384" s="24"/>
      <c r="H384" s="24"/>
      <c r="I384" s="24"/>
      <c r="J384" s="24"/>
      <c r="K384" s="24"/>
      <c r="L384" s="24"/>
      <c r="M384" s="2918"/>
      <c r="N384" s="2918"/>
      <c r="O384" s="6"/>
      <c r="P384" s="6"/>
      <c r="Q384" s="1608" t="s">
        <v>1620</v>
      </c>
      <c r="R384" s="6"/>
      <c r="S384" s="6"/>
      <c r="T384" s="6"/>
      <c r="U384" s="24"/>
      <c r="V384" s="24"/>
      <c r="W384" s="6"/>
      <c r="X384" s="6"/>
      <c r="Y384" s="6"/>
      <c r="Z384" s="6"/>
      <c r="AA384" s="6"/>
      <c r="AB384" s="6"/>
      <c r="AD384" s="2918"/>
      <c r="AE384" s="2918"/>
      <c r="AF384" s="6"/>
      <c r="AG384" s="6"/>
      <c r="AH384" s="6"/>
      <c r="AI384" s="6"/>
      <c r="AJ384" s="7"/>
    </row>
    <row r="385" spans="1:36" ht="5.0999999999999996" customHeight="1" x14ac:dyDescent="0.3">
      <c r="A385" s="1"/>
      <c r="B385" s="1"/>
      <c r="C385" s="1"/>
      <c r="D385" s="1"/>
      <c r="E385" s="191"/>
      <c r="F385" s="24"/>
      <c r="G385" s="24"/>
      <c r="H385" s="24"/>
      <c r="I385" s="24"/>
      <c r="J385" s="24"/>
      <c r="K385" s="24"/>
      <c r="L385" s="24"/>
      <c r="M385" s="661"/>
      <c r="N385" s="24"/>
      <c r="O385" s="24"/>
      <c r="P385" s="24"/>
      <c r="Q385" s="24"/>
      <c r="R385" s="24"/>
      <c r="S385" s="24"/>
      <c r="T385" s="24"/>
      <c r="U385" s="24"/>
      <c r="V385" s="24"/>
      <c r="W385" s="24"/>
      <c r="X385" s="24"/>
      <c r="Y385" s="24"/>
      <c r="Z385" s="24"/>
      <c r="AA385" s="24"/>
      <c r="AB385" s="24"/>
      <c r="AC385" s="24"/>
      <c r="AD385" s="24"/>
      <c r="AE385" s="24"/>
      <c r="AF385" s="6"/>
      <c r="AG385" s="6"/>
      <c r="AH385" s="6"/>
      <c r="AI385" s="6"/>
      <c r="AJ385" s="7"/>
    </row>
    <row r="386" spans="1:36" ht="15" customHeight="1" x14ac:dyDescent="0.3">
      <c r="A386" s="1"/>
      <c r="B386" s="1"/>
      <c r="C386" s="1"/>
      <c r="D386" s="1"/>
      <c r="E386" s="191"/>
      <c r="F386" s="24" t="s">
        <v>679</v>
      </c>
      <c r="G386" s="24"/>
      <c r="H386" s="24"/>
      <c r="I386" s="24"/>
      <c r="J386" s="24"/>
      <c r="K386" s="24"/>
      <c r="L386" s="24"/>
      <c r="M386" s="6"/>
      <c r="N386" s="6"/>
      <c r="O386" s="6"/>
      <c r="P386" s="6"/>
      <c r="Q386" s="6"/>
      <c r="R386" s="6"/>
      <c r="S386" s="6"/>
      <c r="T386" s="6"/>
      <c r="U386" s="6"/>
      <c r="V386" s="6"/>
      <c r="W386" s="6"/>
      <c r="X386" s="6"/>
      <c r="Y386" s="6"/>
      <c r="Z386" s="6"/>
      <c r="AA386" s="6"/>
      <c r="AB386" s="6"/>
      <c r="AC386" s="6"/>
      <c r="AD386" s="6"/>
      <c r="AE386" s="24"/>
      <c r="AF386" s="6"/>
      <c r="AG386" s="6"/>
      <c r="AH386" s="6"/>
      <c r="AI386" s="6"/>
      <c r="AJ386" s="7"/>
    </row>
    <row r="387" spans="1:36" ht="5.0999999999999996" customHeight="1" x14ac:dyDescent="0.3">
      <c r="A387" s="1"/>
      <c r="B387" s="1"/>
      <c r="C387" s="1"/>
      <c r="D387" s="1"/>
      <c r="E387" s="191"/>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6"/>
      <c r="AG387" s="6"/>
      <c r="AH387" s="6"/>
      <c r="AI387" s="6"/>
      <c r="AJ387" s="7"/>
    </row>
    <row r="388" spans="1:36" ht="15" customHeight="1" x14ac:dyDescent="0.3">
      <c r="A388" s="1"/>
      <c r="B388" s="1"/>
      <c r="C388" s="1"/>
      <c r="D388" s="1"/>
      <c r="E388" s="194" t="s">
        <v>158</v>
      </c>
      <c r="F388" s="2918"/>
      <c r="G388" s="2918"/>
      <c r="H388" s="2918"/>
      <c r="I388" s="2918"/>
      <c r="J388" s="2918"/>
      <c r="K388" s="2918"/>
      <c r="L388" s="2918"/>
      <c r="M388" s="2918"/>
      <c r="N388" s="195" t="s">
        <v>165</v>
      </c>
      <c r="O388" s="2918"/>
      <c r="P388" s="2918"/>
      <c r="Q388" s="2918"/>
      <c r="R388" s="2918"/>
      <c r="S388" s="2918"/>
      <c r="T388" s="2918"/>
      <c r="U388" s="2918"/>
      <c r="V388" s="2918"/>
      <c r="W388" s="195" t="s">
        <v>171</v>
      </c>
      <c r="X388" s="2918"/>
      <c r="Y388" s="2918"/>
      <c r="Z388" s="2918"/>
      <c r="AA388" s="2918"/>
      <c r="AB388" s="2918"/>
      <c r="AC388" s="2918"/>
      <c r="AD388" s="2918"/>
      <c r="AE388" s="2918"/>
      <c r="AF388" s="2918"/>
      <c r="AG388" s="2918"/>
      <c r="AH388" s="2918"/>
      <c r="AI388" s="2918"/>
      <c r="AJ388" s="4236"/>
    </row>
    <row r="389" spans="1:36" ht="15" customHeight="1" x14ac:dyDescent="0.3">
      <c r="A389" s="1"/>
      <c r="B389" s="1"/>
      <c r="C389" s="1"/>
      <c r="D389" s="1"/>
      <c r="E389" s="191"/>
      <c r="F389" s="225" t="s">
        <v>638</v>
      </c>
      <c r="G389" s="225"/>
      <c r="H389" s="225"/>
      <c r="I389" s="916"/>
      <c r="J389" s="916"/>
      <c r="K389" s="916"/>
      <c r="L389" s="670"/>
      <c r="M389" s="898"/>
      <c r="N389" s="898"/>
      <c r="O389" s="225" t="s">
        <v>638</v>
      </c>
      <c r="P389" s="225"/>
      <c r="Q389" s="225"/>
      <c r="R389" s="225"/>
      <c r="S389" s="225"/>
      <c r="T389" s="4238"/>
      <c r="U389" s="4238"/>
      <c r="V389" s="4238"/>
      <c r="W389" s="235"/>
      <c r="X389" s="225" t="s">
        <v>638</v>
      </c>
      <c r="Y389" s="225"/>
      <c r="Z389" s="225"/>
      <c r="AA389" s="225"/>
      <c r="AB389" s="898"/>
      <c r="AC389" s="898"/>
      <c r="AD389" s="225"/>
      <c r="AE389" s="4233"/>
      <c r="AF389" s="4233"/>
      <c r="AG389" s="4233"/>
      <c r="AH389" s="4233"/>
      <c r="AI389" s="4233"/>
      <c r="AJ389" s="7"/>
    </row>
    <row r="390" spans="1:36" ht="5.0999999999999996" customHeight="1" x14ac:dyDescent="0.3">
      <c r="A390" s="1"/>
      <c r="B390" s="1"/>
      <c r="C390" s="1"/>
      <c r="D390" s="1"/>
      <c r="E390" s="191"/>
      <c r="F390" s="24"/>
      <c r="G390" s="24"/>
      <c r="H390" s="24"/>
      <c r="I390" s="6"/>
      <c r="J390" s="6"/>
      <c r="K390" s="6"/>
      <c r="L390" s="24"/>
      <c r="M390" s="24"/>
      <c r="N390" s="24"/>
      <c r="O390" s="6"/>
      <c r="P390" s="6"/>
      <c r="Q390" s="6"/>
      <c r="R390" s="6"/>
      <c r="S390" s="6"/>
      <c r="T390" s="6"/>
      <c r="U390" s="6"/>
      <c r="V390" s="24"/>
      <c r="W390" s="24"/>
      <c r="X390" s="6"/>
      <c r="Y390" s="6"/>
      <c r="Z390" s="6"/>
      <c r="AA390" s="6"/>
      <c r="AB390" s="6"/>
      <c r="AC390" s="6"/>
      <c r="AD390" s="24"/>
      <c r="AE390" s="24"/>
      <c r="AF390" s="6"/>
      <c r="AG390" s="6"/>
      <c r="AH390" s="6"/>
      <c r="AI390" s="6"/>
      <c r="AJ390" s="7"/>
    </row>
    <row r="391" spans="1:36" ht="15" customHeight="1" x14ac:dyDescent="0.3">
      <c r="A391" s="1"/>
      <c r="B391" s="1"/>
      <c r="C391" s="1"/>
      <c r="D391" s="1"/>
      <c r="E391" s="194" t="s">
        <v>178</v>
      </c>
      <c r="F391" s="2918"/>
      <c r="G391" s="2918"/>
      <c r="H391" s="2918"/>
      <c r="I391" s="2918"/>
      <c r="J391" s="2918"/>
      <c r="K391" s="2918"/>
      <c r="L391" s="2918"/>
      <c r="M391" s="2918"/>
      <c r="N391" s="195" t="s">
        <v>568</v>
      </c>
      <c r="O391" s="2918"/>
      <c r="P391" s="2918"/>
      <c r="Q391" s="2918"/>
      <c r="R391" s="2918"/>
      <c r="S391" s="2918"/>
      <c r="T391" s="2918"/>
      <c r="U391" s="2918"/>
      <c r="V391" s="2918"/>
      <c r="W391" s="195" t="s">
        <v>591</v>
      </c>
      <c r="X391" s="2918"/>
      <c r="Y391" s="2918"/>
      <c r="Z391" s="2918"/>
      <c r="AA391" s="2918"/>
      <c r="AB391" s="2918"/>
      <c r="AC391" s="2918"/>
      <c r="AD391" s="2918"/>
      <c r="AE391" s="2918"/>
      <c r="AF391" s="2918"/>
      <c r="AG391" s="2918"/>
      <c r="AH391" s="2918"/>
      <c r="AI391" s="2918"/>
      <c r="AJ391" s="4236"/>
    </row>
    <row r="392" spans="1:36" ht="15" customHeight="1" x14ac:dyDescent="0.3">
      <c r="A392" s="1"/>
      <c r="B392" s="1"/>
      <c r="C392" s="1"/>
      <c r="D392" s="1"/>
      <c r="E392" s="917"/>
      <c r="F392" s="225" t="s">
        <v>638</v>
      </c>
      <c r="G392" s="225"/>
      <c r="H392" s="225"/>
      <c r="I392" s="898"/>
      <c r="J392" s="898"/>
      <c r="K392" s="898"/>
      <c r="L392" s="670"/>
      <c r="M392" s="24"/>
      <c r="N392" s="235"/>
      <c r="O392" s="225" t="s">
        <v>638</v>
      </c>
      <c r="P392" s="225"/>
      <c r="Q392" s="225"/>
      <c r="R392" s="225"/>
      <c r="S392" s="225"/>
      <c r="T392" s="4238"/>
      <c r="U392" s="4238"/>
      <c r="V392" s="4238"/>
      <c r="W392" s="6"/>
      <c r="X392" s="225" t="s">
        <v>638</v>
      </c>
      <c r="Y392" s="225"/>
      <c r="Z392" s="225"/>
      <c r="AA392" s="225"/>
      <c r="AB392" s="898"/>
      <c r="AC392" s="898"/>
      <c r="AD392" s="225"/>
      <c r="AE392" s="4233"/>
      <c r="AF392" s="4233"/>
      <c r="AG392" s="4233"/>
      <c r="AH392" s="4233"/>
      <c r="AI392" s="4233"/>
      <c r="AJ392" s="7"/>
    </row>
    <row r="393" spans="1:36" ht="5.0999999999999996" customHeight="1" thickBot="1" x14ac:dyDescent="0.35">
      <c r="A393" s="1"/>
      <c r="B393" s="1"/>
      <c r="C393" s="1"/>
      <c r="D393" s="1"/>
      <c r="E393" s="192"/>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8"/>
      <c r="AG393" s="8"/>
      <c r="AH393" s="8"/>
      <c r="AI393" s="8"/>
      <c r="AJ393" s="9"/>
    </row>
    <row r="394" spans="1:36" ht="15" hidden="1" customHeight="1" x14ac:dyDescent="0.3">
      <c r="A394" s="1"/>
      <c r="B394" s="1"/>
      <c r="C394" s="1"/>
      <c r="D394" s="1"/>
      <c r="E394" s="671" t="s">
        <v>592</v>
      </c>
      <c r="F394" s="2918"/>
      <c r="G394" s="2918"/>
      <c r="H394" s="2918"/>
      <c r="I394" s="2918"/>
      <c r="J394" s="2918"/>
      <c r="K394" s="2918"/>
      <c r="L394" s="2918"/>
      <c r="M394" s="2918"/>
      <c r="N394" s="672" t="s">
        <v>593</v>
      </c>
      <c r="O394" s="2918"/>
      <c r="P394" s="2918"/>
      <c r="Q394" s="2918"/>
      <c r="R394" s="2918"/>
      <c r="S394" s="2918"/>
      <c r="T394" s="2918"/>
      <c r="U394" s="2918"/>
      <c r="V394" s="2918"/>
      <c r="W394" s="672" t="s">
        <v>594</v>
      </c>
      <c r="X394" s="2918"/>
      <c r="Y394" s="2918"/>
      <c r="Z394" s="2918"/>
      <c r="AA394" s="2918"/>
      <c r="AB394" s="2918"/>
      <c r="AC394" s="2918"/>
      <c r="AD394" s="2918"/>
      <c r="AE394" s="2918"/>
      <c r="AF394" s="2918"/>
      <c r="AG394" s="2918"/>
      <c r="AH394" s="2918"/>
      <c r="AI394" s="2918"/>
      <c r="AJ394" s="4236"/>
    </row>
    <row r="395" spans="1:36" ht="15" hidden="1" customHeight="1" x14ac:dyDescent="0.3">
      <c r="A395" s="1"/>
      <c r="B395" s="1"/>
      <c r="C395" s="1"/>
      <c r="D395" s="1"/>
      <c r="E395" s="191"/>
      <c r="F395" s="225" t="s">
        <v>638</v>
      </c>
      <c r="G395" s="225"/>
      <c r="H395" s="225"/>
      <c r="I395" s="916"/>
      <c r="J395" s="916"/>
      <c r="K395" s="916"/>
      <c r="L395" s="670"/>
      <c r="M395" s="898"/>
      <c r="N395" s="898"/>
      <c r="O395" s="225" t="s">
        <v>638</v>
      </c>
      <c r="P395" s="225"/>
      <c r="Q395" s="225"/>
      <c r="R395" s="225"/>
      <c r="S395" s="225"/>
      <c r="T395" s="4238"/>
      <c r="U395" s="4238"/>
      <c r="V395" s="4238"/>
      <c r="W395" s="235"/>
      <c r="X395" s="225" t="s">
        <v>638</v>
      </c>
      <c r="Y395" s="225"/>
      <c r="Z395" s="225"/>
      <c r="AA395" s="225"/>
      <c r="AB395" s="898"/>
      <c r="AC395" s="898"/>
      <c r="AD395" s="225"/>
      <c r="AE395" s="4233"/>
      <c r="AF395" s="4233"/>
      <c r="AG395" s="4233"/>
      <c r="AH395" s="4233"/>
      <c r="AI395" s="4233"/>
      <c r="AJ395" s="7"/>
    </row>
    <row r="396" spans="1:36" ht="5.0999999999999996" hidden="1" customHeight="1" x14ac:dyDescent="0.3">
      <c r="A396" s="1"/>
      <c r="B396" s="1"/>
      <c r="C396" s="1"/>
      <c r="D396" s="1"/>
      <c r="E396" s="191"/>
      <c r="F396" s="24"/>
      <c r="G396" s="24"/>
      <c r="H396" s="24"/>
      <c r="I396" s="6"/>
      <c r="J396" s="6"/>
      <c r="K396" s="6"/>
      <c r="L396" s="24"/>
      <c r="M396" s="24"/>
      <c r="N396" s="24"/>
      <c r="O396" s="6"/>
      <c r="P396" s="6"/>
      <c r="Q396" s="6"/>
      <c r="R396" s="6"/>
      <c r="S396" s="6"/>
      <c r="T396" s="6"/>
      <c r="U396" s="6"/>
      <c r="V396" s="24"/>
      <c r="W396" s="24"/>
      <c r="X396" s="6"/>
      <c r="Y396" s="6"/>
      <c r="Z396" s="6"/>
      <c r="AA396" s="6"/>
      <c r="AB396" s="6"/>
      <c r="AC396" s="6"/>
      <c r="AD396" s="24"/>
      <c r="AE396" s="24"/>
      <c r="AF396" s="6"/>
      <c r="AG396" s="6"/>
      <c r="AH396" s="6"/>
      <c r="AI396" s="6"/>
      <c r="AJ396" s="7"/>
    </row>
    <row r="397" spans="1:36" ht="15" hidden="1" customHeight="1" x14ac:dyDescent="0.3">
      <c r="A397" s="1"/>
      <c r="B397" s="1"/>
      <c r="C397" s="1"/>
      <c r="D397" s="1"/>
      <c r="E397" s="671" t="s">
        <v>610</v>
      </c>
      <c r="F397" s="2918"/>
      <c r="G397" s="2918"/>
      <c r="H397" s="2918"/>
      <c r="I397" s="2918"/>
      <c r="J397" s="2918"/>
      <c r="K397" s="2918"/>
      <c r="L397" s="2918"/>
      <c r="M397" s="2918"/>
      <c r="N397" s="672" t="s">
        <v>613</v>
      </c>
      <c r="O397" s="2918"/>
      <c r="P397" s="2918"/>
      <c r="Q397" s="2918"/>
      <c r="R397" s="2918"/>
      <c r="S397" s="2918"/>
      <c r="T397" s="2918"/>
      <c r="U397" s="2918"/>
      <c r="V397" s="2918"/>
      <c r="W397" s="672" t="s">
        <v>615</v>
      </c>
      <c r="X397" s="2918"/>
      <c r="Y397" s="2918"/>
      <c r="Z397" s="2918"/>
      <c r="AA397" s="2918"/>
      <c r="AB397" s="2918"/>
      <c r="AC397" s="2918"/>
      <c r="AD397" s="2918"/>
      <c r="AE397" s="2918"/>
      <c r="AF397" s="2918"/>
      <c r="AG397" s="2918"/>
      <c r="AH397" s="2918"/>
      <c r="AI397" s="2918"/>
      <c r="AJ397" s="4236"/>
    </row>
    <row r="398" spans="1:36" ht="15" hidden="1" customHeight="1" x14ac:dyDescent="0.3">
      <c r="A398" s="1"/>
      <c r="B398" s="1"/>
      <c r="C398" s="1"/>
      <c r="D398" s="1"/>
      <c r="E398" s="917"/>
      <c r="F398" s="225" t="s">
        <v>638</v>
      </c>
      <c r="G398" s="225"/>
      <c r="H398" s="225"/>
      <c r="I398" s="898"/>
      <c r="J398" s="898"/>
      <c r="K398" s="898"/>
      <c r="L398" s="670"/>
      <c r="M398" s="24"/>
      <c r="N398" s="235"/>
      <c r="O398" s="225" t="s">
        <v>638</v>
      </c>
      <c r="P398" s="225"/>
      <c r="Q398" s="225"/>
      <c r="R398" s="225"/>
      <c r="S398" s="225"/>
      <c r="T398" s="4238"/>
      <c r="U398" s="4238"/>
      <c r="V398" s="4238"/>
      <c r="W398" s="6"/>
      <c r="X398" s="225" t="s">
        <v>638</v>
      </c>
      <c r="Y398" s="225"/>
      <c r="Z398" s="225"/>
      <c r="AA398" s="225"/>
      <c r="AB398" s="898"/>
      <c r="AC398" s="898"/>
      <c r="AD398" s="225"/>
      <c r="AE398" s="4233"/>
      <c r="AF398" s="4233"/>
      <c r="AG398" s="4233"/>
      <c r="AH398" s="4233"/>
      <c r="AI398" s="4233"/>
      <c r="AJ398" s="7"/>
    </row>
    <row r="399" spans="1:36" ht="5.0999999999999996" hidden="1" customHeight="1" x14ac:dyDescent="0.3">
      <c r="A399" s="1"/>
      <c r="B399" s="1"/>
      <c r="C399" s="1"/>
      <c r="D399" s="1"/>
      <c r="E399" s="192"/>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8"/>
      <c r="AG399" s="8"/>
      <c r="AH399" s="8"/>
      <c r="AI399" s="8"/>
      <c r="AJ399" s="9"/>
    </row>
    <row r="400" spans="1:36" ht="15" hidden="1" customHeight="1" x14ac:dyDescent="0.3">
      <c r="A400" s="1"/>
      <c r="B400" s="1"/>
      <c r="C400" s="1"/>
      <c r="D400" s="1"/>
      <c r="E400" s="671" t="s">
        <v>616</v>
      </c>
      <c r="F400" s="2918"/>
      <c r="G400" s="2918"/>
      <c r="H400" s="2918"/>
      <c r="I400" s="2918"/>
      <c r="J400" s="2918"/>
      <c r="K400" s="2918"/>
      <c r="L400" s="2918"/>
      <c r="M400" s="2918"/>
      <c r="N400" s="672" t="s">
        <v>643</v>
      </c>
      <c r="O400" s="2918"/>
      <c r="P400" s="2918"/>
      <c r="Q400" s="2918"/>
      <c r="R400" s="2918"/>
      <c r="S400" s="2918"/>
      <c r="T400" s="2918"/>
      <c r="U400" s="2918"/>
      <c r="V400" s="2918"/>
      <c r="W400" s="672" t="s">
        <v>642</v>
      </c>
      <c r="X400" s="2918"/>
      <c r="Y400" s="2918"/>
      <c r="Z400" s="2918"/>
      <c r="AA400" s="2918"/>
      <c r="AB400" s="2918"/>
      <c r="AC400" s="2918"/>
      <c r="AD400" s="2918"/>
      <c r="AE400" s="2918"/>
      <c r="AF400" s="2918"/>
      <c r="AG400" s="2918"/>
      <c r="AH400" s="2918"/>
      <c r="AI400" s="2918"/>
      <c r="AJ400" s="4236"/>
    </row>
    <row r="401" spans="1:36" ht="15" hidden="1" customHeight="1" x14ac:dyDescent="0.3">
      <c r="A401" s="1"/>
      <c r="B401" s="1"/>
      <c r="C401" s="1"/>
      <c r="D401" s="1"/>
      <c r="E401" s="191"/>
      <c r="F401" s="225" t="s">
        <v>638</v>
      </c>
      <c r="G401" s="225"/>
      <c r="H401" s="225"/>
      <c r="I401" s="916"/>
      <c r="J401" s="916"/>
      <c r="K401" s="916"/>
      <c r="L401" s="670"/>
      <c r="M401" s="898"/>
      <c r="N401" s="898"/>
      <c r="O401" s="225" t="s">
        <v>638</v>
      </c>
      <c r="P401" s="225"/>
      <c r="Q401" s="225"/>
      <c r="R401" s="225"/>
      <c r="S401" s="225"/>
      <c r="T401" s="4238"/>
      <c r="U401" s="4238"/>
      <c r="V401" s="4238"/>
      <c r="W401" s="235"/>
      <c r="X401" s="225" t="s">
        <v>638</v>
      </c>
      <c r="Y401" s="225"/>
      <c r="Z401" s="225"/>
      <c r="AA401" s="225"/>
      <c r="AB401" s="898"/>
      <c r="AC401" s="898"/>
      <c r="AD401" s="225"/>
      <c r="AE401" s="4233"/>
      <c r="AF401" s="4233"/>
      <c r="AG401" s="4233"/>
      <c r="AH401" s="4233"/>
      <c r="AI401" s="4233"/>
      <c r="AJ401" s="7"/>
    </row>
    <row r="402" spans="1:36" ht="5.0999999999999996" hidden="1" customHeight="1" x14ac:dyDescent="0.3">
      <c r="A402" s="1"/>
      <c r="B402" s="1"/>
      <c r="C402" s="1"/>
      <c r="D402" s="1"/>
      <c r="E402" s="191"/>
      <c r="F402" s="24"/>
      <c r="G402" s="24"/>
      <c r="H402" s="24"/>
      <c r="I402" s="6"/>
      <c r="J402" s="6"/>
      <c r="K402" s="6"/>
      <c r="L402" s="24"/>
      <c r="M402" s="24"/>
      <c r="N402" s="24"/>
      <c r="O402" s="6"/>
      <c r="P402" s="6"/>
      <c r="Q402" s="6"/>
      <c r="R402" s="6"/>
      <c r="S402" s="6"/>
      <c r="T402" s="6"/>
      <c r="U402" s="6"/>
      <c r="V402" s="24"/>
      <c r="W402" s="24"/>
      <c r="X402" s="6"/>
      <c r="Y402" s="6"/>
      <c r="Z402" s="6"/>
      <c r="AA402" s="6"/>
      <c r="AB402" s="6"/>
      <c r="AC402" s="6"/>
      <c r="AD402" s="24"/>
      <c r="AE402" s="24"/>
      <c r="AF402" s="6"/>
      <c r="AG402" s="6"/>
      <c r="AH402" s="6"/>
      <c r="AI402" s="6"/>
      <c r="AJ402" s="7"/>
    </row>
    <row r="403" spans="1:36" ht="15" hidden="1" customHeight="1" x14ac:dyDescent="0.3">
      <c r="A403" s="1"/>
      <c r="B403" s="1"/>
      <c r="C403" s="1"/>
      <c r="D403" s="1"/>
      <c r="E403" s="671" t="s">
        <v>641</v>
      </c>
      <c r="F403" s="2918"/>
      <c r="G403" s="2918"/>
      <c r="H403" s="2918"/>
      <c r="I403" s="2918"/>
      <c r="J403" s="2918"/>
      <c r="K403" s="2918"/>
      <c r="L403" s="2918"/>
      <c r="M403" s="2918"/>
      <c r="N403" s="672" t="s">
        <v>640</v>
      </c>
      <c r="O403" s="2918"/>
      <c r="P403" s="2918"/>
      <c r="Q403" s="2918"/>
      <c r="R403" s="2918"/>
      <c r="S403" s="2918"/>
      <c r="T403" s="2918"/>
      <c r="U403" s="2918"/>
      <c r="V403" s="2918"/>
      <c r="W403" s="672" t="s">
        <v>639</v>
      </c>
      <c r="X403" s="2918"/>
      <c r="Y403" s="2918"/>
      <c r="Z403" s="2918"/>
      <c r="AA403" s="2918"/>
      <c r="AB403" s="2918"/>
      <c r="AC403" s="2918"/>
      <c r="AD403" s="2918"/>
      <c r="AE403" s="2918"/>
      <c r="AF403" s="2918"/>
      <c r="AG403" s="2918"/>
      <c r="AH403" s="2918"/>
      <c r="AI403" s="2918"/>
      <c r="AJ403" s="4236"/>
    </row>
    <row r="404" spans="1:36" ht="15" hidden="1" customHeight="1" x14ac:dyDescent="0.3">
      <c r="A404" s="1"/>
      <c r="B404" s="1"/>
      <c r="C404" s="1"/>
      <c r="D404" s="1"/>
      <c r="E404" s="917"/>
      <c r="F404" s="225" t="s">
        <v>638</v>
      </c>
      <c r="G404" s="225"/>
      <c r="H404" s="225"/>
      <c r="I404" s="898"/>
      <c r="J404" s="898"/>
      <c r="K404" s="898"/>
      <c r="L404" s="670"/>
      <c r="M404" s="24"/>
      <c r="N404" s="235"/>
      <c r="O404" s="225" t="s">
        <v>638</v>
      </c>
      <c r="P404" s="225"/>
      <c r="Q404" s="225"/>
      <c r="R404" s="225"/>
      <c r="S404" s="225"/>
      <c r="T404" s="4238"/>
      <c r="U404" s="4238"/>
      <c r="V404" s="4238"/>
      <c r="W404" s="6"/>
      <c r="X404" s="225" t="s">
        <v>638</v>
      </c>
      <c r="Y404" s="225"/>
      <c r="Z404" s="225"/>
      <c r="AA404" s="225"/>
      <c r="AB404" s="898"/>
      <c r="AC404" s="898"/>
      <c r="AD404" s="225"/>
      <c r="AE404" s="4233"/>
      <c r="AF404" s="4233"/>
      <c r="AG404" s="4233"/>
      <c r="AH404" s="4233"/>
      <c r="AI404" s="4233"/>
      <c r="AJ404" s="7"/>
    </row>
    <row r="405" spans="1:36" ht="5.0999999999999996" hidden="1" customHeight="1" x14ac:dyDescent="0.3">
      <c r="A405" s="1"/>
      <c r="B405" s="1"/>
      <c r="C405" s="1"/>
      <c r="D405" s="1"/>
      <c r="E405" s="192"/>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8"/>
      <c r="AG405" s="8"/>
      <c r="AH405" s="8"/>
      <c r="AI405" s="8"/>
      <c r="AJ405" s="9"/>
    </row>
    <row r="406" spans="1:36" ht="15" hidden="1" customHeight="1" x14ac:dyDescent="0.3">
      <c r="A406" s="1"/>
      <c r="B406" s="1"/>
      <c r="C406" s="1"/>
      <c r="D406" s="1"/>
      <c r="E406" s="671" t="s">
        <v>695</v>
      </c>
      <c r="F406" s="2918"/>
      <c r="G406" s="2918"/>
      <c r="H406" s="2918"/>
      <c r="I406" s="2918"/>
      <c r="J406" s="2918"/>
      <c r="K406" s="2918"/>
      <c r="L406" s="2918"/>
      <c r="M406" s="2918"/>
      <c r="N406" s="672" t="s">
        <v>696</v>
      </c>
      <c r="O406" s="2918"/>
      <c r="P406" s="2918"/>
      <c r="Q406" s="2918"/>
      <c r="R406" s="2918"/>
      <c r="S406" s="2918"/>
      <c r="T406" s="2918"/>
      <c r="U406" s="2918"/>
      <c r="V406" s="2918"/>
      <c r="W406" s="672" t="s">
        <v>697</v>
      </c>
      <c r="X406" s="2918"/>
      <c r="Y406" s="2918"/>
      <c r="Z406" s="2918"/>
      <c r="AA406" s="2918"/>
      <c r="AB406" s="2918"/>
      <c r="AC406" s="2918"/>
      <c r="AD406" s="2918"/>
      <c r="AE406" s="2918"/>
      <c r="AF406" s="2918"/>
      <c r="AG406" s="2918"/>
      <c r="AH406" s="2918"/>
      <c r="AI406" s="2918"/>
      <c r="AJ406" s="4236"/>
    </row>
    <row r="407" spans="1:36" ht="15" hidden="1" customHeight="1" x14ac:dyDescent="0.3">
      <c r="A407" s="1"/>
      <c r="B407" s="1"/>
      <c r="C407" s="1"/>
      <c r="D407" s="1"/>
      <c r="E407" s="191"/>
      <c r="F407" s="225" t="s">
        <v>638</v>
      </c>
      <c r="G407" s="225"/>
      <c r="H407" s="225"/>
      <c r="I407" s="916"/>
      <c r="J407" s="916"/>
      <c r="K407" s="916"/>
      <c r="L407" s="670"/>
      <c r="M407" s="898"/>
      <c r="N407" s="898"/>
      <c r="O407" s="225" t="s">
        <v>638</v>
      </c>
      <c r="P407" s="225"/>
      <c r="Q407" s="225"/>
      <c r="R407" s="225"/>
      <c r="S407" s="225"/>
      <c r="T407" s="4238"/>
      <c r="U407" s="4238"/>
      <c r="V407" s="4238"/>
      <c r="W407" s="235"/>
      <c r="X407" s="225" t="s">
        <v>638</v>
      </c>
      <c r="Y407" s="225"/>
      <c r="Z407" s="225"/>
      <c r="AA407" s="225"/>
      <c r="AB407" s="898"/>
      <c r="AC407" s="898"/>
      <c r="AD407" s="225"/>
      <c r="AE407" s="4233"/>
      <c r="AF407" s="4233"/>
      <c r="AG407" s="4233"/>
      <c r="AH407" s="4233"/>
      <c r="AI407" s="4233"/>
      <c r="AJ407" s="7"/>
    </row>
    <row r="408" spans="1:36" ht="5.0999999999999996" hidden="1" customHeight="1" x14ac:dyDescent="0.3">
      <c r="A408" s="1"/>
      <c r="B408" s="1"/>
      <c r="C408" s="1"/>
      <c r="D408" s="1"/>
      <c r="E408" s="191"/>
      <c r="F408" s="24"/>
      <c r="G408" s="24"/>
      <c r="H408" s="24"/>
      <c r="I408" s="6"/>
      <c r="J408" s="6"/>
      <c r="K408" s="6"/>
      <c r="L408" s="24"/>
      <c r="M408" s="24"/>
      <c r="N408" s="24"/>
      <c r="O408" s="6"/>
      <c r="P408" s="6"/>
      <c r="Q408" s="6"/>
      <c r="R408" s="6"/>
      <c r="S408" s="6"/>
      <c r="T408" s="6"/>
      <c r="U408" s="6"/>
      <c r="V408" s="24"/>
      <c r="W408" s="24"/>
      <c r="X408" s="6"/>
      <c r="Y408" s="6"/>
      <c r="Z408" s="6"/>
      <c r="AA408" s="6"/>
      <c r="AB408" s="6"/>
      <c r="AC408" s="6"/>
      <c r="AD408" s="24"/>
      <c r="AE408" s="24"/>
      <c r="AF408" s="6"/>
      <c r="AG408" s="6"/>
      <c r="AH408" s="6"/>
      <c r="AI408" s="6"/>
      <c r="AJ408" s="7"/>
    </row>
    <row r="409" spans="1:36" ht="15" hidden="1" customHeight="1" x14ac:dyDescent="0.3">
      <c r="A409" s="1"/>
      <c r="B409" s="1"/>
      <c r="C409" s="1"/>
      <c r="D409" s="1"/>
      <c r="E409" s="671" t="s">
        <v>698</v>
      </c>
      <c r="F409" s="2918"/>
      <c r="G409" s="2918"/>
      <c r="H409" s="2918"/>
      <c r="I409" s="2918"/>
      <c r="J409" s="2918"/>
      <c r="K409" s="2918"/>
      <c r="L409" s="2918"/>
      <c r="M409" s="2918"/>
      <c r="N409" s="672" t="s">
        <v>699</v>
      </c>
      <c r="O409" s="2918"/>
      <c r="P409" s="2918"/>
      <c r="Q409" s="2918"/>
      <c r="R409" s="2918"/>
      <c r="S409" s="2918"/>
      <c r="T409" s="2918"/>
      <c r="U409" s="2918"/>
      <c r="V409" s="2918"/>
      <c r="W409" s="672" t="s">
        <v>700</v>
      </c>
      <c r="X409" s="2918"/>
      <c r="Y409" s="2918"/>
      <c r="Z409" s="2918"/>
      <c r="AA409" s="2918"/>
      <c r="AB409" s="2918"/>
      <c r="AC409" s="2918"/>
      <c r="AD409" s="2918"/>
      <c r="AE409" s="2918"/>
      <c r="AF409" s="2918"/>
      <c r="AG409" s="2918"/>
      <c r="AH409" s="2918"/>
      <c r="AI409" s="2918"/>
      <c r="AJ409" s="4236"/>
    </row>
    <row r="410" spans="1:36" ht="15" hidden="1" customHeight="1" x14ac:dyDescent="0.3">
      <c r="A410" s="1"/>
      <c r="B410" s="1"/>
      <c r="C410" s="1"/>
      <c r="D410" s="1"/>
      <c r="E410" s="917"/>
      <c r="F410" s="225" t="s">
        <v>638</v>
      </c>
      <c r="G410" s="225"/>
      <c r="H410" s="225"/>
      <c r="I410" s="898"/>
      <c r="J410" s="898"/>
      <c r="K410" s="898"/>
      <c r="L410" s="670"/>
      <c r="M410" s="24"/>
      <c r="N410" s="235"/>
      <c r="O410" s="225" t="s">
        <v>638</v>
      </c>
      <c r="P410" s="225"/>
      <c r="Q410" s="225"/>
      <c r="R410" s="225"/>
      <c r="S410" s="225"/>
      <c r="T410" s="4238"/>
      <c r="U410" s="4238"/>
      <c r="V410" s="4238"/>
      <c r="W410" s="6"/>
      <c r="X410" s="225" t="s">
        <v>638</v>
      </c>
      <c r="Y410" s="225"/>
      <c r="Z410" s="225"/>
      <c r="AA410" s="225"/>
      <c r="AB410" s="898"/>
      <c r="AC410" s="898"/>
      <c r="AD410" s="225"/>
      <c r="AE410" s="4233"/>
      <c r="AF410" s="4233"/>
      <c r="AG410" s="4233"/>
      <c r="AH410" s="4233"/>
      <c r="AI410" s="4233"/>
      <c r="AJ410" s="7"/>
    </row>
    <row r="411" spans="1:36" ht="5.0999999999999996" hidden="1" customHeight="1" x14ac:dyDescent="0.3">
      <c r="A411" s="1"/>
      <c r="B411" s="1"/>
      <c r="C411" s="1"/>
      <c r="D411" s="1"/>
      <c r="E411" s="192"/>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8"/>
      <c r="AG411" s="8"/>
      <c r="AH411" s="8"/>
      <c r="AI411" s="8"/>
      <c r="AJ411" s="9"/>
    </row>
    <row r="412" spans="1:36" ht="15" hidden="1" customHeight="1" x14ac:dyDescent="0.3">
      <c r="A412" s="1"/>
      <c r="B412" s="1"/>
      <c r="C412" s="1"/>
      <c r="D412" s="1"/>
      <c r="E412" s="671" t="s">
        <v>701</v>
      </c>
      <c r="F412" s="2918"/>
      <c r="G412" s="2918"/>
      <c r="H412" s="2918"/>
      <c r="I412" s="2918"/>
      <c r="J412" s="2918"/>
      <c r="K412" s="2918"/>
      <c r="L412" s="2918"/>
      <c r="M412" s="2918"/>
      <c r="N412" s="672" t="s">
        <v>702</v>
      </c>
      <c r="O412" s="2918"/>
      <c r="P412" s="2918"/>
      <c r="Q412" s="2918"/>
      <c r="R412" s="2918"/>
      <c r="S412" s="2918"/>
      <c r="T412" s="2918"/>
      <c r="U412" s="2918"/>
      <c r="V412" s="2918"/>
      <c r="W412" s="672" t="s">
        <v>703</v>
      </c>
      <c r="X412" s="2918"/>
      <c r="Y412" s="2918"/>
      <c r="Z412" s="2918"/>
      <c r="AA412" s="2918"/>
      <c r="AB412" s="2918"/>
      <c r="AC412" s="2918"/>
      <c r="AD412" s="2918"/>
      <c r="AE412" s="2918"/>
      <c r="AF412" s="2918"/>
      <c r="AG412" s="2918"/>
      <c r="AH412" s="2918"/>
      <c r="AI412" s="2918"/>
      <c r="AJ412" s="4236"/>
    </row>
    <row r="413" spans="1:36" ht="15" hidden="1" customHeight="1" x14ac:dyDescent="0.3">
      <c r="A413" s="1"/>
      <c r="B413" s="1"/>
      <c r="C413" s="1"/>
      <c r="D413" s="1"/>
      <c r="E413" s="191"/>
      <c r="F413" s="225" t="s">
        <v>638</v>
      </c>
      <c r="G413" s="225"/>
      <c r="H413" s="225"/>
      <c r="I413" s="916"/>
      <c r="J413" s="916"/>
      <c r="K413" s="916"/>
      <c r="L413" s="670"/>
      <c r="M413" s="898"/>
      <c r="N413" s="898"/>
      <c r="O413" s="225" t="s">
        <v>638</v>
      </c>
      <c r="P413" s="225"/>
      <c r="Q413" s="225"/>
      <c r="R413" s="225"/>
      <c r="S413" s="225"/>
      <c r="T413" s="4238"/>
      <c r="U413" s="4238"/>
      <c r="V413" s="4238"/>
      <c r="W413" s="235"/>
      <c r="X413" s="225" t="s">
        <v>638</v>
      </c>
      <c r="Y413" s="225"/>
      <c r="Z413" s="225"/>
      <c r="AA413" s="225"/>
      <c r="AB413" s="898"/>
      <c r="AC413" s="898"/>
      <c r="AD413" s="225"/>
      <c r="AE413" s="4233"/>
      <c r="AF413" s="4233"/>
      <c r="AG413" s="4233"/>
      <c r="AH413" s="4233"/>
      <c r="AI413" s="4233"/>
      <c r="AJ413" s="7"/>
    </row>
    <row r="414" spans="1:36" ht="5.0999999999999996" hidden="1" customHeight="1" x14ac:dyDescent="0.3">
      <c r="A414" s="1"/>
      <c r="B414" s="1"/>
      <c r="C414" s="1"/>
      <c r="D414" s="1"/>
      <c r="E414" s="191"/>
      <c r="F414" s="24"/>
      <c r="G414" s="24"/>
      <c r="H414" s="24"/>
      <c r="I414" s="6"/>
      <c r="J414" s="6"/>
      <c r="K414" s="6"/>
      <c r="L414" s="24"/>
      <c r="M414" s="24"/>
      <c r="N414" s="24"/>
      <c r="O414" s="6"/>
      <c r="P414" s="6"/>
      <c r="Q414" s="6"/>
      <c r="R414" s="6"/>
      <c r="S414" s="6"/>
      <c r="T414" s="6"/>
      <c r="U414" s="6"/>
      <c r="V414" s="24"/>
      <c r="W414" s="24"/>
      <c r="X414" s="6"/>
      <c r="Y414" s="6"/>
      <c r="Z414" s="6"/>
      <c r="AA414" s="6"/>
      <c r="AB414" s="6"/>
      <c r="AC414" s="6"/>
      <c r="AD414" s="24"/>
      <c r="AE414" s="24"/>
      <c r="AF414" s="6"/>
      <c r="AG414" s="6"/>
      <c r="AH414" s="6"/>
      <c r="AI414" s="6"/>
      <c r="AJ414" s="7"/>
    </row>
    <row r="415" spans="1:36" ht="15" hidden="1" customHeight="1" x14ac:dyDescent="0.3">
      <c r="A415" s="1"/>
      <c r="B415" s="1"/>
      <c r="C415" s="1"/>
      <c r="D415" s="1"/>
      <c r="E415" s="671" t="s">
        <v>704</v>
      </c>
      <c r="F415" s="2918"/>
      <c r="G415" s="2918"/>
      <c r="H415" s="2918"/>
      <c r="I415" s="2918"/>
      <c r="J415" s="2918"/>
      <c r="K415" s="2918"/>
      <c r="L415" s="2918"/>
      <c r="M415" s="2918"/>
      <c r="N415" s="672" t="s">
        <v>705</v>
      </c>
      <c r="O415" s="2918"/>
      <c r="P415" s="2918"/>
      <c r="Q415" s="2918"/>
      <c r="R415" s="2918"/>
      <c r="S415" s="2918"/>
      <c r="T415" s="2918"/>
      <c r="U415" s="2918"/>
      <c r="V415" s="2918"/>
      <c r="W415" s="672" t="s">
        <v>706</v>
      </c>
      <c r="X415" s="2918"/>
      <c r="Y415" s="2918"/>
      <c r="Z415" s="2918"/>
      <c r="AA415" s="2918"/>
      <c r="AB415" s="2918"/>
      <c r="AC415" s="2918"/>
      <c r="AD415" s="2918"/>
      <c r="AE415" s="2918"/>
      <c r="AF415" s="2918"/>
      <c r="AG415" s="2918"/>
      <c r="AH415" s="2918"/>
      <c r="AI415" s="2918"/>
      <c r="AJ415" s="4236"/>
    </row>
    <row r="416" spans="1:36" ht="15" hidden="1" customHeight="1" thickBot="1" x14ac:dyDescent="0.35">
      <c r="A416" s="1"/>
      <c r="B416" s="1"/>
      <c r="C416" s="1"/>
      <c r="D416" s="1"/>
      <c r="E416" s="917"/>
      <c r="F416" s="225" t="s">
        <v>638</v>
      </c>
      <c r="G416" s="225"/>
      <c r="H416" s="225"/>
      <c r="I416" s="898"/>
      <c r="J416" s="898"/>
      <c r="K416" s="898"/>
      <c r="L416" s="670"/>
      <c r="M416" s="24"/>
      <c r="N416" s="235"/>
      <c r="O416" s="225" t="s">
        <v>638</v>
      </c>
      <c r="P416" s="225"/>
      <c r="Q416" s="225"/>
      <c r="R416" s="225"/>
      <c r="S416" s="225"/>
      <c r="T416" s="4238"/>
      <c r="U416" s="4238"/>
      <c r="V416" s="4238"/>
      <c r="W416" s="6"/>
      <c r="X416" s="225" t="s">
        <v>638</v>
      </c>
      <c r="Y416" s="225"/>
      <c r="Z416" s="225"/>
      <c r="AA416" s="225"/>
      <c r="AB416" s="898"/>
      <c r="AC416" s="898"/>
      <c r="AD416" s="225"/>
      <c r="AE416" s="4233"/>
      <c r="AF416" s="4233"/>
      <c r="AG416" s="4233"/>
      <c r="AH416" s="4233"/>
      <c r="AI416" s="4233"/>
      <c r="AJ416" s="7"/>
    </row>
    <row r="417" spans="1:36" ht="15" thickBot="1" x14ac:dyDescent="0.35">
      <c r="A417" s="1"/>
      <c r="B417" s="1"/>
      <c r="C417" s="1"/>
      <c r="D417" s="1"/>
      <c r="E417" s="192"/>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8"/>
      <c r="AG417" s="8"/>
      <c r="AH417" s="8"/>
      <c r="AI417" s="8"/>
      <c r="AJ417" s="9"/>
    </row>
    <row r="418" spans="1:36" ht="15" customHeight="1" thickBot="1" x14ac:dyDescent="0.35">
      <c r="A418" s="4016" t="s">
        <v>49</v>
      </c>
      <c r="B418" s="3283"/>
      <c r="C418" s="3283"/>
      <c r="D418" s="4237"/>
      <c r="E418" s="188" t="s">
        <v>651</v>
      </c>
      <c r="F418" s="108"/>
      <c r="G418" s="250"/>
      <c r="H418" s="250"/>
      <c r="I418" s="251"/>
      <c r="J418" s="913"/>
      <c r="K418" s="4239"/>
      <c r="L418" s="4240"/>
      <c r="M418" s="4240"/>
      <c r="N418" s="4240"/>
      <c r="O418" s="4240"/>
      <c r="P418" s="4240"/>
      <c r="Q418" s="4240"/>
      <c r="R418" s="4240"/>
      <c r="S418" s="4240"/>
      <c r="T418" s="4240"/>
      <c r="U418" s="4240"/>
      <c r="V418" s="4240"/>
      <c r="W418" s="4240"/>
      <c r="X418" s="250"/>
      <c r="Y418" s="250"/>
      <c r="Z418" s="108" t="s">
        <v>650</v>
      </c>
      <c r="AA418" s="250"/>
      <c r="AB418" s="251"/>
      <c r="AC418" s="4234"/>
      <c r="AD418" s="4235"/>
      <c r="AE418" s="4235"/>
      <c r="AF418" s="4235"/>
      <c r="AG418" s="4235"/>
      <c r="AH418" s="4235"/>
      <c r="AI418" s="251"/>
      <c r="AJ418" s="252"/>
    </row>
    <row r="419" spans="1:36" ht="15" customHeight="1" thickBot="1" x14ac:dyDescent="0.35">
      <c r="A419" s="918"/>
      <c r="B419" s="3415"/>
      <c r="C419" s="3417"/>
      <c r="D419" s="918"/>
      <c r="E419" s="191"/>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6"/>
      <c r="AG419" s="6"/>
      <c r="AH419" s="6"/>
      <c r="AI419" s="6"/>
      <c r="AJ419" s="7"/>
    </row>
    <row r="420" spans="1:36" ht="15" customHeight="1" x14ac:dyDescent="0.3">
      <c r="A420" s="1"/>
      <c r="B420" s="1"/>
      <c r="C420" s="1"/>
      <c r="D420" s="1"/>
      <c r="E420" s="4242" t="s">
        <v>649</v>
      </c>
      <c r="F420" s="4243"/>
      <c r="G420" s="2918"/>
      <c r="H420" s="2918"/>
      <c r="I420" s="2918"/>
      <c r="J420" s="2918"/>
      <c r="K420" s="2918"/>
      <c r="L420" s="2918"/>
      <c r="M420" s="2918"/>
      <c r="N420" s="2918"/>
      <c r="O420" s="2918"/>
      <c r="P420" s="2918"/>
      <c r="Q420" s="2918"/>
      <c r="R420" s="2918"/>
      <c r="S420" s="661" t="s">
        <v>648</v>
      </c>
      <c r="T420" s="4241"/>
      <c r="U420" s="4241"/>
      <c r="V420" s="4241"/>
      <c r="W420" s="4241"/>
      <c r="X420" s="4241"/>
      <c r="Y420" s="4241"/>
      <c r="Z420" s="661" t="s">
        <v>647</v>
      </c>
      <c r="AA420" s="2918"/>
      <c r="AB420" s="2918"/>
      <c r="AC420" s="661" t="s">
        <v>646</v>
      </c>
      <c r="AD420" s="2918"/>
      <c r="AE420" s="2918"/>
      <c r="AF420" s="2918"/>
      <c r="AG420" s="2918"/>
      <c r="AH420" s="2918"/>
      <c r="AI420" s="6"/>
      <c r="AJ420" s="7"/>
    </row>
    <row r="421" spans="1:36" ht="5.0999999999999996" customHeight="1" x14ac:dyDescent="0.3">
      <c r="A421" s="1"/>
      <c r="B421" s="1"/>
      <c r="C421" s="1"/>
      <c r="D421" s="1"/>
      <c r="E421" s="191"/>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6"/>
      <c r="AG421" s="6"/>
      <c r="AH421" s="6"/>
      <c r="AI421" s="6"/>
      <c r="AJ421" s="7"/>
    </row>
    <row r="422" spans="1:36" ht="15" customHeight="1" x14ac:dyDescent="0.3">
      <c r="A422" s="1"/>
      <c r="B422" s="1"/>
      <c r="C422" s="1"/>
      <c r="D422" s="1"/>
      <c r="E422" s="191" t="s">
        <v>645</v>
      </c>
      <c r="F422" s="24"/>
      <c r="G422" s="24"/>
      <c r="H422" s="24"/>
      <c r="I422" s="24"/>
      <c r="J422" s="24"/>
      <c r="K422" s="24"/>
      <c r="L422" s="225"/>
      <c r="M422" s="229"/>
      <c r="N422" s="248"/>
      <c r="O422" s="898"/>
      <c r="P422" s="898"/>
      <c r="Q422" s="2918"/>
      <c r="R422" s="2918"/>
      <c r="S422" s="2918"/>
      <c r="T422" s="2918"/>
      <c r="U422" s="2918"/>
      <c r="V422" s="2918"/>
      <c r="W422" s="2918"/>
      <c r="X422" s="2918"/>
      <c r="Y422" s="2918"/>
      <c r="Z422" s="2918"/>
      <c r="AA422" s="2918"/>
      <c r="AB422" s="2918"/>
      <c r="AC422" s="2918"/>
      <c r="AD422" s="2918"/>
      <c r="AE422" s="2918"/>
      <c r="AF422" s="2918"/>
      <c r="AG422" s="2918"/>
      <c r="AH422" s="2918"/>
      <c r="AI422" s="6"/>
      <c r="AJ422" s="7"/>
    </row>
    <row r="423" spans="1:36" ht="5.0999999999999996" customHeight="1" x14ac:dyDescent="0.3">
      <c r="A423" s="1"/>
      <c r="B423" s="1"/>
      <c r="C423" s="1"/>
      <c r="D423" s="1"/>
      <c r="E423" s="191"/>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103"/>
      <c r="AF423" s="6"/>
      <c r="AG423" s="6"/>
      <c r="AH423" s="6"/>
      <c r="AI423" s="6"/>
      <c r="AJ423" s="7"/>
    </row>
    <row r="424" spans="1:36" ht="15" customHeight="1" x14ac:dyDescent="0.3">
      <c r="A424" s="1"/>
      <c r="B424" s="1"/>
      <c r="C424" s="1"/>
      <c r="D424" s="1"/>
      <c r="E424" s="42" t="s">
        <v>1133</v>
      </c>
      <c r="F424" s="24"/>
      <c r="G424" s="24"/>
      <c r="H424" s="24"/>
      <c r="I424" s="24"/>
      <c r="J424" s="24"/>
      <c r="K424" s="6"/>
      <c r="L424" s="662"/>
      <c r="M424" s="24"/>
      <c r="N424" s="24"/>
      <c r="O424" s="24"/>
      <c r="P424" s="6"/>
      <c r="Q424" s="884" t="s">
        <v>1134</v>
      </c>
      <c r="R424" s="2918"/>
      <c r="S424" s="2918"/>
      <c r="T424" s="2918"/>
      <c r="U424" s="669" t="s">
        <v>1135</v>
      </c>
      <c r="V424" s="669"/>
      <c r="W424" s="669"/>
      <c r="X424" s="669"/>
      <c r="Y424" s="669"/>
      <c r="Z424" s="669"/>
      <c r="AA424" s="2918"/>
      <c r="AB424" s="2918"/>
      <c r="AC424" s="2918"/>
      <c r="AD424" s="2918"/>
      <c r="AE424" s="2918"/>
      <c r="AF424" s="2918"/>
      <c r="AG424" s="2918"/>
      <c r="AH424" s="2918"/>
      <c r="AI424" s="6"/>
      <c r="AJ424" s="7"/>
    </row>
    <row r="425" spans="1:36" ht="5.0999999999999996" customHeight="1" x14ac:dyDescent="0.3">
      <c r="A425" s="1"/>
      <c r="B425" s="1"/>
      <c r="C425" s="1"/>
      <c r="D425" s="1"/>
      <c r="E425" s="191"/>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6"/>
      <c r="AG425" s="6"/>
      <c r="AH425" s="6"/>
      <c r="AI425" s="6"/>
      <c r="AJ425" s="7"/>
    </row>
    <row r="426" spans="1:36" ht="15" customHeight="1" x14ac:dyDescent="0.3">
      <c r="A426" s="1"/>
      <c r="B426" s="1"/>
      <c r="C426" s="1"/>
      <c r="D426" s="1"/>
      <c r="E426" s="42" t="s">
        <v>1136</v>
      </c>
      <c r="F426" s="24"/>
      <c r="G426" s="95"/>
      <c r="H426" s="95"/>
      <c r="I426" s="95"/>
      <c r="J426" s="95"/>
      <c r="K426" s="95"/>
      <c r="L426" s="663"/>
      <c r="M426" s="898"/>
      <c r="N426" s="95" t="s">
        <v>160</v>
      </c>
      <c r="O426" s="95"/>
      <c r="P426" s="95"/>
      <c r="Q426" s="4245"/>
      <c r="R426" s="4245"/>
      <c r="S426" s="4245"/>
      <c r="T426" s="915"/>
      <c r="U426" s="4244" t="s">
        <v>164</v>
      </c>
      <c r="V426" s="4244"/>
      <c r="W426" s="2918"/>
      <c r="X426" s="2918"/>
      <c r="Y426" s="2918"/>
      <c r="Z426" s="2918"/>
      <c r="AA426" s="2918"/>
      <c r="AB426" s="2918"/>
      <c r="AC426" s="2918"/>
      <c r="AD426" s="2918"/>
      <c r="AE426" s="2918"/>
      <c r="AF426" s="2918"/>
      <c r="AG426" s="2918"/>
      <c r="AH426" s="2918"/>
      <c r="AI426" s="6"/>
      <c r="AJ426" s="7"/>
    </row>
    <row r="427" spans="1:36" ht="5.0999999999999996" customHeight="1" x14ac:dyDescent="0.3">
      <c r="A427" s="1"/>
      <c r="B427" s="1"/>
      <c r="C427" s="1"/>
      <c r="D427" s="1"/>
      <c r="E427" s="191"/>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103"/>
      <c r="AF427" s="6"/>
      <c r="AG427" s="6"/>
      <c r="AH427" s="6"/>
      <c r="AI427" s="6"/>
      <c r="AJ427" s="7"/>
    </row>
    <row r="428" spans="1:36" ht="15" customHeight="1" x14ac:dyDescent="0.3">
      <c r="A428" s="1"/>
      <c r="B428" s="1"/>
      <c r="C428" s="1"/>
      <c r="D428" s="1"/>
      <c r="E428" s="191" t="s">
        <v>644</v>
      </c>
      <c r="F428" s="24"/>
      <c r="G428" s="24"/>
      <c r="H428" s="24"/>
      <c r="I428" s="24"/>
      <c r="J428" s="24"/>
      <c r="K428" s="24"/>
      <c r="L428" s="24"/>
      <c r="M428" s="2918"/>
      <c r="N428" s="2918"/>
      <c r="O428" s="6"/>
      <c r="P428" s="6"/>
      <c r="Q428" s="1608" t="s">
        <v>1620</v>
      </c>
      <c r="R428" s="6"/>
      <c r="S428" s="6"/>
      <c r="T428" s="6"/>
      <c r="U428" s="24"/>
      <c r="V428" s="24"/>
      <c r="W428" s="6"/>
      <c r="X428" s="6"/>
      <c r="Y428" s="6"/>
      <c r="Z428" s="6"/>
      <c r="AA428" s="6"/>
      <c r="AB428" s="6"/>
      <c r="AD428" s="2918"/>
      <c r="AE428" s="2918"/>
      <c r="AF428" s="6"/>
      <c r="AG428" s="6"/>
      <c r="AH428" s="6"/>
      <c r="AI428" s="6"/>
      <c r="AJ428" s="7"/>
    </row>
    <row r="429" spans="1:36" ht="5.0999999999999996" customHeight="1" x14ac:dyDescent="0.3">
      <c r="A429" s="1"/>
      <c r="B429" s="1"/>
      <c r="C429" s="1"/>
      <c r="D429" s="1"/>
      <c r="E429" s="191"/>
      <c r="F429" s="24"/>
      <c r="G429" s="24"/>
      <c r="H429" s="24"/>
      <c r="I429" s="24"/>
      <c r="J429" s="24"/>
      <c r="K429" s="24"/>
      <c r="L429" s="24"/>
      <c r="M429" s="661"/>
      <c r="N429" s="24"/>
      <c r="O429" s="24"/>
      <c r="P429" s="24"/>
      <c r="Q429" s="24"/>
      <c r="R429" s="24"/>
      <c r="S429" s="24"/>
      <c r="T429" s="24"/>
      <c r="U429" s="24"/>
      <c r="V429" s="24"/>
      <c r="W429" s="24"/>
      <c r="X429" s="24"/>
      <c r="Y429" s="24"/>
      <c r="Z429" s="24"/>
      <c r="AA429" s="24"/>
      <c r="AB429" s="24"/>
      <c r="AC429" s="24"/>
      <c r="AD429" s="24"/>
      <c r="AE429" s="24"/>
      <c r="AF429" s="6"/>
      <c r="AG429" s="6"/>
      <c r="AH429" s="6"/>
      <c r="AI429" s="6"/>
      <c r="AJ429" s="7"/>
    </row>
    <row r="430" spans="1:36" ht="15" customHeight="1" x14ac:dyDescent="0.3">
      <c r="A430" s="1"/>
      <c r="B430" s="1"/>
      <c r="C430" s="1"/>
      <c r="D430" s="1"/>
      <c r="E430" s="191"/>
      <c r="F430" s="24" t="s">
        <v>679</v>
      </c>
      <c r="G430" s="24"/>
      <c r="H430" s="24"/>
      <c r="I430" s="24"/>
      <c r="J430" s="24"/>
      <c r="K430" s="24"/>
      <c r="L430" s="24"/>
      <c r="M430" s="6"/>
      <c r="N430" s="6"/>
      <c r="O430" s="6"/>
      <c r="P430" s="6"/>
      <c r="Q430" s="6"/>
      <c r="R430" s="6"/>
      <c r="S430" s="6"/>
      <c r="T430" s="6"/>
      <c r="U430" s="6"/>
      <c r="V430" s="6"/>
      <c r="W430" s="6"/>
      <c r="X430" s="6"/>
      <c r="Y430" s="6"/>
      <c r="Z430" s="6"/>
      <c r="AA430" s="6"/>
      <c r="AB430" s="6"/>
      <c r="AC430" s="6"/>
      <c r="AD430" s="6"/>
      <c r="AE430" s="24"/>
      <c r="AF430" s="6"/>
      <c r="AG430" s="6"/>
      <c r="AH430" s="6"/>
      <c r="AI430" s="6"/>
      <c r="AJ430" s="7"/>
    </row>
    <row r="431" spans="1:36" ht="5.0999999999999996" customHeight="1" x14ac:dyDescent="0.3">
      <c r="A431" s="1"/>
      <c r="B431" s="1"/>
      <c r="C431" s="1"/>
      <c r="D431" s="1"/>
      <c r="E431" s="191"/>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6"/>
      <c r="AG431" s="6"/>
      <c r="AH431" s="6"/>
      <c r="AI431" s="6"/>
      <c r="AJ431" s="7"/>
    </row>
    <row r="432" spans="1:36" ht="15" customHeight="1" x14ac:dyDescent="0.3">
      <c r="A432" s="1"/>
      <c r="B432" s="1"/>
      <c r="C432" s="1"/>
      <c r="D432" s="1"/>
      <c r="E432" s="194" t="s">
        <v>158</v>
      </c>
      <c r="F432" s="2918"/>
      <c r="G432" s="2918"/>
      <c r="H432" s="2918"/>
      <c r="I432" s="2918"/>
      <c r="J432" s="2918"/>
      <c r="K432" s="2918"/>
      <c r="L432" s="2918"/>
      <c r="M432" s="2918"/>
      <c r="N432" s="195" t="s">
        <v>165</v>
      </c>
      <c r="O432" s="2918"/>
      <c r="P432" s="2918"/>
      <c r="Q432" s="2918"/>
      <c r="R432" s="2918"/>
      <c r="S432" s="2918"/>
      <c r="T432" s="2918"/>
      <c r="U432" s="2918"/>
      <c r="V432" s="2918"/>
      <c r="W432" s="195" t="s">
        <v>171</v>
      </c>
      <c r="X432" s="2918"/>
      <c r="Y432" s="2918"/>
      <c r="Z432" s="2918"/>
      <c r="AA432" s="2918"/>
      <c r="AB432" s="2918"/>
      <c r="AC432" s="2918"/>
      <c r="AD432" s="2918"/>
      <c r="AE432" s="2918"/>
      <c r="AF432" s="2918"/>
      <c r="AG432" s="2918"/>
      <c r="AH432" s="2918"/>
      <c r="AI432" s="2918"/>
      <c r="AJ432" s="4236"/>
    </row>
    <row r="433" spans="1:36" ht="15" customHeight="1" x14ac:dyDescent="0.3">
      <c r="A433" s="1"/>
      <c r="B433" s="1"/>
      <c r="C433" s="1"/>
      <c r="D433" s="1"/>
      <c r="E433" s="191"/>
      <c r="F433" s="225" t="s">
        <v>638</v>
      </c>
      <c r="G433" s="225"/>
      <c r="H433" s="225"/>
      <c r="I433" s="916"/>
      <c r="J433" s="916"/>
      <c r="K433" s="916"/>
      <c r="L433" s="670"/>
      <c r="M433" s="898"/>
      <c r="N433" s="898"/>
      <c r="O433" s="225" t="s">
        <v>638</v>
      </c>
      <c r="P433" s="225"/>
      <c r="Q433" s="225"/>
      <c r="R433" s="225"/>
      <c r="S433" s="225"/>
      <c r="T433" s="4238"/>
      <c r="U433" s="4238"/>
      <c r="V433" s="4238"/>
      <c r="W433" s="235"/>
      <c r="X433" s="225" t="s">
        <v>638</v>
      </c>
      <c r="Y433" s="225"/>
      <c r="Z433" s="225"/>
      <c r="AA433" s="225"/>
      <c r="AB433" s="898"/>
      <c r="AC433" s="898"/>
      <c r="AD433" s="225"/>
      <c r="AE433" s="4233"/>
      <c r="AF433" s="4233"/>
      <c r="AG433" s="4233"/>
      <c r="AH433" s="4233"/>
      <c r="AI433" s="4233"/>
      <c r="AJ433" s="7"/>
    </row>
    <row r="434" spans="1:36" ht="5.0999999999999996" customHeight="1" x14ac:dyDescent="0.3">
      <c r="A434" s="1"/>
      <c r="B434" s="1"/>
      <c r="C434" s="1"/>
      <c r="D434" s="1"/>
      <c r="E434" s="191"/>
      <c r="F434" s="24"/>
      <c r="G434" s="24"/>
      <c r="H434" s="24"/>
      <c r="I434" s="6"/>
      <c r="J434" s="6"/>
      <c r="K434" s="6"/>
      <c r="L434" s="24"/>
      <c r="M434" s="24"/>
      <c r="N434" s="24"/>
      <c r="O434" s="6"/>
      <c r="P434" s="6"/>
      <c r="Q434" s="6"/>
      <c r="R434" s="6"/>
      <c r="S434" s="6"/>
      <c r="T434" s="6"/>
      <c r="U434" s="6"/>
      <c r="V434" s="24"/>
      <c r="W434" s="24"/>
      <c r="X434" s="6"/>
      <c r="Y434" s="6"/>
      <c r="Z434" s="6"/>
      <c r="AA434" s="6"/>
      <c r="AB434" s="6"/>
      <c r="AC434" s="6"/>
      <c r="AD434" s="24"/>
      <c r="AE434" s="24"/>
      <c r="AF434" s="6"/>
      <c r="AG434" s="6"/>
      <c r="AH434" s="6"/>
      <c r="AI434" s="6"/>
      <c r="AJ434" s="7"/>
    </row>
    <row r="435" spans="1:36" ht="15" customHeight="1" x14ac:dyDescent="0.3">
      <c r="A435" s="1"/>
      <c r="B435" s="1"/>
      <c r="C435" s="1"/>
      <c r="D435" s="1"/>
      <c r="E435" s="194" t="s">
        <v>178</v>
      </c>
      <c r="F435" s="2918"/>
      <c r="G435" s="2918"/>
      <c r="H435" s="2918"/>
      <c r="I435" s="2918"/>
      <c r="J435" s="2918"/>
      <c r="K435" s="2918"/>
      <c r="L435" s="2918"/>
      <c r="M435" s="2918"/>
      <c r="N435" s="195" t="s">
        <v>568</v>
      </c>
      <c r="O435" s="2918"/>
      <c r="P435" s="2918"/>
      <c r="Q435" s="2918"/>
      <c r="R435" s="2918"/>
      <c r="S435" s="2918"/>
      <c r="T435" s="2918"/>
      <c r="U435" s="2918"/>
      <c r="V435" s="2918"/>
      <c r="W435" s="195" t="s">
        <v>591</v>
      </c>
      <c r="X435" s="2918"/>
      <c r="Y435" s="2918"/>
      <c r="Z435" s="2918"/>
      <c r="AA435" s="2918"/>
      <c r="AB435" s="2918"/>
      <c r="AC435" s="2918"/>
      <c r="AD435" s="2918"/>
      <c r="AE435" s="2918"/>
      <c r="AF435" s="2918"/>
      <c r="AG435" s="2918"/>
      <c r="AH435" s="2918"/>
      <c r="AI435" s="2918"/>
      <c r="AJ435" s="4236"/>
    </row>
    <row r="436" spans="1:36" ht="15" customHeight="1" x14ac:dyDescent="0.3">
      <c r="A436" s="1"/>
      <c r="B436" s="1"/>
      <c r="C436" s="1"/>
      <c r="D436" s="1"/>
      <c r="E436" s="917"/>
      <c r="F436" s="225" t="s">
        <v>638</v>
      </c>
      <c r="G436" s="225"/>
      <c r="H436" s="225"/>
      <c r="I436" s="898"/>
      <c r="J436" s="898"/>
      <c r="K436" s="898"/>
      <c r="L436" s="670"/>
      <c r="M436" s="24"/>
      <c r="N436" s="235"/>
      <c r="O436" s="225" t="s">
        <v>638</v>
      </c>
      <c r="P436" s="225"/>
      <c r="Q436" s="225"/>
      <c r="R436" s="225"/>
      <c r="S436" s="225"/>
      <c r="T436" s="4238"/>
      <c r="U436" s="4238"/>
      <c r="V436" s="4238"/>
      <c r="W436" s="6"/>
      <c r="X436" s="225" t="s">
        <v>638</v>
      </c>
      <c r="Y436" s="225"/>
      <c r="Z436" s="225"/>
      <c r="AA436" s="225"/>
      <c r="AB436" s="898"/>
      <c r="AC436" s="898"/>
      <c r="AD436" s="225"/>
      <c r="AE436" s="4233"/>
      <c r="AF436" s="4233"/>
      <c r="AG436" s="4233"/>
      <c r="AH436" s="4233"/>
      <c r="AI436" s="4233"/>
      <c r="AJ436" s="7"/>
    </row>
    <row r="437" spans="1:36" ht="5.0999999999999996" customHeight="1" thickBot="1" x14ac:dyDescent="0.35">
      <c r="A437" s="1"/>
      <c r="B437" s="1"/>
      <c r="C437" s="1"/>
      <c r="D437" s="1"/>
      <c r="E437" s="192"/>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8"/>
      <c r="AG437" s="8"/>
      <c r="AH437" s="8"/>
      <c r="AI437" s="8"/>
      <c r="AJ437" s="9"/>
    </row>
    <row r="438" spans="1:36" ht="15" hidden="1" customHeight="1" x14ac:dyDescent="0.3">
      <c r="A438" s="1"/>
      <c r="B438" s="1"/>
      <c r="C438" s="1"/>
      <c r="D438" s="1"/>
      <c r="E438" s="671" t="s">
        <v>592</v>
      </c>
      <c r="F438" s="2918"/>
      <c r="G438" s="2918"/>
      <c r="H438" s="2918"/>
      <c r="I438" s="2918"/>
      <c r="J438" s="2918"/>
      <c r="K438" s="2918"/>
      <c r="L438" s="2918"/>
      <c r="M438" s="2918"/>
      <c r="N438" s="672" t="s">
        <v>593</v>
      </c>
      <c r="O438" s="2918"/>
      <c r="P438" s="2918"/>
      <c r="Q438" s="2918"/>
      <c r="R438" s="2918"/>
      <c r="S438" s="2918"/>
      <c r="T438" s="2918"/>
      <c r="U438" s="2918"/>
      <c r="V438" s="2918"/>
      <c r="W438" s="672" t="s">
        <v>594</v>
      </c>
      <c r="X438" s="2918"/>
      <c r="Y438" s="2918"/>
      <c r="Z438" s="2918"/>
      <c r="AA438" s="2918"/>
      <c r="AB438" s="2918"/>
      <c r="AC438" s="2918"/>
      <c r="AD438" s="2918"/>
      <c r="AE438" s="2918"/>
      <c r="AF438" s="2918"/>
      <c r="AG438" s="2918"/>
      <c r="AH438" s="2918"/>
      <c r="AI438" s="2918"/>
      <c r="AJ438" s="4236"/>
    </row>
    <row r="439" spans="1:36" ht="15" hidden="1" customHeight="1" x14ac:dyDescent="0.3">
      <c r="A439" s="1"/>
      <c r="B439" s="1"/>
      <c r="C439" s="1"/>
      <c r="D439" s="1"/>
      <c r="E439" s="191"/>
      <c r="F439" s="225" t="s">
        <v>638</v>
      </c>
      <c r="G439" s="225"/>
      <c r="H439" s="225"/>
      <c r="I439" s="916"/>
      <c r="J439" s="916"/>
      <c r="K439" s="916"/>
      <c r="L439" s="670"/>
      <c r="M439" s="898"/>
      <c r="N439" s="898"/>
      <c r="O439" s="225" t="s">
        <v>638</v>
      </c>
      <c r="P439" s="225"/>
      <c r="Q439" s="225"/>
      <c r="R439" s="225"/>
      <c r="S439" s="225"/>
      <c r="T439" s="4238"/>
      <c r="U439" s="4238"/>
      <c r="V439" s="4238"/>
      <c r="W439" s="235"/>
      <c r="X439" s="225" t="s">
        <v>638</v>
      </c>
      <c r="Y439" s="225"/>
      <c r="Z439" s="225"/>
      <c r="AA439" s="225"/>
      <c r="AB439" s="898"/>
      <c r="AC439" s="898"/>
      <c r="AD439" s="225"/>
      <c r="AE439" s="4233"/>
      <c r="AF439" s="4233"/>
      <c r="AG439" s="4233"/>
      <c r="AH439" s="4233"/>
      <c r="AI439" s="4233"/>
      <c r="AJ439" s="7"/>
    </row>
    <row r="440" spans="1:36" ht="5.0999999999999996" hidden="1" customHeight="1" x14ac:dyDescent="0.3">
      <c r="A440" s="1"/>
      <c r="B440" s="1"/>
      <c r="C440" s="1"/>
      <c r="D440" s="1"/>
      <c r="E440" s="191"/>
      <c r="F440" s="24"/>
      <c r="G440" s="24"/>
      <c r="H440" s="24"/>
      <c r="I440" s="6"/>
      <c r="J440" s="6"/>
      <c r="K440" s="6"/>
      <c r="L440" s="24"/>
      <c r="M440" s="24"/>
      <c r="N440" s="24"/>
      <c r="O440" s="6"/>
      <c r="P440" s="6"/>
      <c r="Q440" s="6"/>
      <c r="R440" s="6"/>
      <c r="S440" s="6"/>
      <c r="T440" s="6"/>
      <c r="U440" s="6"/>
      <c r="V440" s="24"/>
      <c r="W440" s="24"/>
      <c r="X440" s="6"/>
      <c r="Y440" s="6"/>
      <c r="Z440" s="6"/>
      <c r="AA440" s="6"/>
      <c r="AB440" s="6"/>
      <c r="AC440" s="6"/>
      <c r="AD440" s="24"/>
      <c r="AE440" s="24"/>
      <c r="AF440" s="6"/>
      <c r="AG440" s="6"/>
      <c r="AH440" s="6"/>
      <c r="AI440" s="6"/>
      <c r="AJ440" s="7"/>
    </row>
    <row r="441" spans="1:36" ht="15" hidden="1" customHeight="1" x14ac:dyDescent="0.3">
      <c r="A441" s="1"/>
      <c r="B441" s="1"/>
      <c r="C441" s="1"/>
      <c r="D441" s="1"/>
      <c r="E441" s="671" t="s">
        <v>610</v>
      </c>
      <c r="F441" s="2918"/>
      <c r="G441" s="2918"/>
      <c r="H441" s="2918"/>
      <c r="I441" s="2918"/>
      <c r="J441" s="2918"/>
      <c r="K441" s="2918"/>
      <c r="L441" s="2918"/>
      <c r="M441" s="2918"/>
      <c r="N441" s="672" t="s">
        <v>613</v>
      </c>
      <c r="O441" s="2918"/>
      <c r="P441" s="2918"/>
      <c r="Q441" s="2918"/>
      <c r="R441" s="2918"/>
      <c r="S441" s="2918"/>
      <c r="T441" s="2918"/>
      <c r="U441" s="2918"/>
      <c r="V441" s="2918"/>
      <c r="W441" s="672" t="s">
        <v>615</v>
      </c>
      <c r="X441" s="2918"/>
      <c r="Y441" s="2918"/>
      <c r="Z441" s="2918"/>
      <c r="AA441" s="2918"/>
      <c r="AB441" s="2918"/>
      <c r="AC441" s="2918"/>
      <c r="AD441" s="2918"/>
      <c r="AE441" s="2918"/>
      <c r="AF441" s="2918"/>
      <c r="AG441" s="2918"/>
      <c r="AH441" s="2918"/>
      <c r="AI441" s="2918"/>
      <c r="AJ441" s="4236"/>
    </row>
    <row r="442" spans="1:36" ht="15" hidden="1" customHeight="1" x14ac:dyDescent="0.3">
      <c r="A442" s="1"/>
      <c r="B442" s="1"/>
      <c r="C442" s="1"/>
      <c r="D442" s="1"/>
      <c r="E442" s="917"/>
      <c r="F442" s="225" t="s">
        <v>638</v>
      </c>
      <c r="G442" s="225"/>
      <c r="H442" s="225"/>
      <c r="I442" s="898"/>
      <c r="J442" s="898"/>
      <c r="K442" s="898"/>
      <c r="L442" s="670"/>
      <c r="M442" s="24"/>
      <c r="N442" s="235"/>
      <c r="O442" s="225" t="s">
        <v>638</v>
      </c>
      <c r="P442" s="225"/>
      <c r="Q442" s="225"/>
      <c r="R442" s="225"/>
      <c r="S442" s="225"/>
      <c r="T442" s="4238"/>
      <c r="U442" s="4238"/>
      <c r="V442" s="4238"/>
      <c r="W442" s="6"/>
      <c r="X442" s="225" t="s">
        <v>638</v>
      </c>
      <c r="Y442" s="225"/>
      <c r="Z442" s="225"/>
      <c r="AA442" s="225"/>
      <c r="AB442" s="898"/>
      <c r="AC442" s="898"/>
      <c r="AD442" s="225"/>
      <c r="AE442" s="4233"/>
      <c r="AF442" s="4233"/>
      <c r="AG442" s="4233"/>
      <c r="AH442" s="4233"/>
      <c r="AI442" s="4233"/>
      <c r="AJ442" s="7"/>
    </row>
    <row r="443" spans="1:36" ht="5.0999999999999996" hidden="1" customHeight="1" x14ac:dyDescent="0.3">
      <c r="A443" s="1"/>
      <c r="B443" s="1"/>
      <c r="C443" s="1"/>
      <c r="D443" s="1"/>
      <c r="E443" s="192"/>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8"/>
      <c r="AG443" s="8"/>
      <c r="AH443" s="8"/>
      <c r="AI443" s="8"/>
      <c r="AJ443" s="9"/>
    </row>
    <row r="444" spans="1:36" ht="15" hidden="1" customHeight="1" x14ac:dyDescent="0.3">
      <c r="A444" s="1"/>
      <c r="B444" s="1"/>
      <c r="C444" s="1"/>
      <c r="D444" s="1"/>
      <c r="E444" s="671" t="s">
        <v>616</v>
      </c>
      <c r="F444" s="2918"/>
      <c r="G444" s="2918"/>
      <c r="H444" s="2918"/>
      <c r="I444" s="2918"/>
      <c r="J444" s="2918"/>
      <c r="K444" s="2918"/>
      <c r="L444" s="2918"/>
      <c r="M444" s="2918"/>
      <c r="N444" s="672" t="s">
        <v>643</v>
      </c>
      <c r="O444" s="2918"/>
      <c r="P444" s="2918"/>
      <c r="Q444" s="2918"/>
      <c r="R444" s="2918"/>
      <c r="S444" s="2918"/>
      <c r="T444" s="2918"/>
      <c r="U444" s="2918"/>
      <c r="V444" s="2918"/>
      <c r="W444" s="672" t="s">
        <v>642</v>
      </c>
      <c r="X444" s="2918"/>
      <c r="Y444" s="2918"/>
      <c r="Z444" s="2918"/>
      <c r="AA444" s="2918"/>
      <c r="AB444" s="2918"/>
      <c r="AC444" s="2918"/>
      <c r="AD444" s="2918"/>
      <c r="AE444" s="2918"/>
      <c r="AF444" s="2918"/>
      <c r="AG444" s="2918"/>
      <c r="AH444" s="2918"/>
      <c r="AI444" s="2918"/>
      <c r="AJ444" s="4236"/>
    </row>
    <row r="445" spans="1:36" ht="15" hidden="1" customHeight="1" x14ac:dyDescent="0.3">
      <c r="A445" s="1"/>
      <c r="B445" s="1"/>
      <c r="C445" s="1"/>
      <c r="D445" s="1"/>
      <c r="E445" s="191"/>
      <c r="F445" s="225" t="s">
        <v>638</v>
      </c>
      <c r="G445" s="225"/>
      <c r="H445" s="225"/>
      <c r="I445" s="916"/>
      <c r="J445" s="916"/>
      <c r="K445" s="916"/>
      <c r="L445" s="670"/>
      <c r="M445" s="898"/>
      <c r="N445" s="898"/>
      <c r="O445" s="225" t="s">
        <v>638</v>
      </c>
      <c r="P445" s="225"/>
      <c r="Q445" s="225"/>
      <c r="R445" s="225"/>
      <c r="S445" s="225"/>
      <c r="T445" s="4238"/>
      <c r="U445" s="4238"/>
      <c r="V445" s="4238"/>
      <c r="W445" s="235"/>
      <c r="X445" s="225" t="s">
        <v>638</v>
      </c>
      <c r="Y445" s="225"/>
      <c r="Z445" s="225"/>
      <c r="AA445" s="225"/>
      <c r="AB445" s="898"/>
      <c r="AC445" s="898"/>
      <c r="AD445" s="225"/>
      <c r="AE445" s="4233"/>
      <c r="AF445" s="4233"/>
      <c r="AG445" s="4233"/>
      <c r="AH445" s="4233"/>
      <c r="AI445" s="4233"/>
      <c r="AJ445" s="7"/>
    </row>
    <row r="446" spans="1:36" ht="5.0999999999999996" hidden="1" customHeight="1" x14ac:dyDescent="0.3">
      <c r="A446" s="1"/>
      <c r="B446" s="1"/>
      <c r="C446" s="1"/>
      <c r="D446" s="1"/>
      <c r="E446" s="191"/>
      <c r="F446" s="24"/>
      <c r="G446" s="24"/>
      <c r="H446" s="24"/>
      <c r="I446" s="6"/>
      <c r="J446" s="6"/>
      <c r="K446" s="6"/>
      <c r="L446" s="24"/>
      <c r="M446" s="24"/>
      <c r="N446" s="24"/>
      <c r="O446" s="6"/>
      <c r="P446" s="6"/>
      <c r="Q446" s="6"/>
      <c r="R446" s="6"/>
      <c r="S446" s="6"/>
      <c r="T446" s="6"/>
      <c r="U446" s="6"/>
      <c r="V446" s="24"/>
      <c r="W446" s="24"/>
      <c r="X446" s="6"/>
      <c r="Y446" s="6"/>
      <c r="Z446" s="6"/>
      <c r="AA446" s="6"/>
      <c r="AB446" s="6"/>
      <c r="AC446" s="6"/>
      <c r="AD446" s="24"/>
      <c r="AE446" s="24"/>
      <c r="AF446" s="6"/>
      <c r="AG446" s="6"/>
      <c r="AH446" s="6"/>
      <c r="AI446" s="6"/>
      <c r="AJ446" s="7"/>
    </row>
    <row r="447" spans="1:36" ht="15" hidden="1" customHeight="1" x14ac:dyDescent="0.3">
      <c r="A447" s="1"/>
      <c r="B447" s="1"/>
      <c r="C447" s="1"/>
      <c r="D447" s="1"/>
      <c r="E447" s="671" t="s">
        <v>641</v>
      </c>
      <c r="F447" s="2918"/>
      <c r="G447" s="2918"/>
      <c r="H447" s="2918"/>
      <c r="I447" s="2918"/>
      <c r="J447" s="2918"/>
      <c r="K447" s="2918"/>
      <c r="L447" s="2918"/>
      <c r="M447" s="2918"/>
      <c r="N447" s="672" t="s">
        <v>640</v>
      </c>
      <c r="O447" s="2918"/>
      <c r="P447" s="2918"/>
      <c r="Q447" s="2918"/>
      <c r="R447" s="2918"/>
      <c r="S447" s="2918"/>
      <c r="T447" s="2918"/>
      <c r="U447" s="2918"/>
      <c r="V447" s="2918"/>
      <c r="W447" s="672" t="s">
        <v>639</v>
      </c>
      <c r="X447" s="2918"/>
      <c r="Y447" s="2918"/>
      <c r="Z447" s="2918"/>
      <c r="AA447" s="2918"/>
      <c r="AB447" s="2918"/>
      <c r="AC447" s="2918"/>
      <c r="AD447" s="2918"/>
      <c r="AE447" s="2918"/>
      <c r="AF447" s="2918"/>
      <c r="AG447" s="2918"/>
      <c r="AH447" s="2918"/>
      <c r="AI447" s="2918"/>
      <c r="AJ447" s="4236"/>
    </row>
    <row r="448" spans="1:36" ht="15" hidden="1" customHeight="1" x14ac:dyDescent="0.3">
      <c r="A448" s="1"/>
      <c r="B448" s="1"/>
      <c r="C448" s="1"/>
      <c r="D448" s="1"/>
      <c r="E448" s="917"/>
      <c r="F448" s="225" t="s">
        <v>638</v>
      </c>
      <c r="G448" s="225"/>
      <c r="H448" s="225"/>
      <c r="I448" s="898"/>
      <c r="J448" s="898"/>
      <c r="K448" s="898"/>
      <c r="L448" s="670"/>
      <c r="M448" s="24"/>
      <c r="N448" s="235"/>
      <c r="O448" s="225" t="s">
        <v>638</v>
      </c>
      <c r="P448" s="225"/>
      <c r="Q448" s="225"/>
      <c r="R448" s="225"/>
      <c r="S448" s="225"/>
      <c r="T448" s="4238"/>
      <c r="U448" s="4238"/>
      <c r="V448" s="4238"/>
      <c r="W448" s="6"/>
      <c r="X448" s="225" t="s">
        <v>638</v>
      </c>
      <c r="Y448" s="225"/>
      <c r="Z448" s="225"/>
      <c r="AA448" s="225"/>
      <c r="AB448" s="898"/>
      <c r="AC448" s="898"/>
      <c r="AD448" s="225"/>
      <c r="AE448" s="4233"/>
      <c r="AF448" s="4233"/>
      <c r="AG448" s="4233"/>
      <c r="AH448" s="4233"/>
      <c r="AI448" s="4233"/>
      <c r="AJ448" s="7"/>
    </row>
    <row r="449" spans="1:36" ht="5.0999999999999996" hidden="1" customHeight="1" x14ac:dyDescent="0.3">
      <c r="A449" s="1"/>
      <c r="B449" s="1"/>
      <c r="C449" s="1"/>
      <c r="D449" s="1"/>
      <c r="E449" s="192"/>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8"/>
      <c r="AG449" s="8"/>
      <c r="AH449" s="8"/>
      <c r="AI449" s="8"/>
      <c r="AJ449" s="9"/>
    </row>
    <row r="450" spans="1:36" ht="15" hidden="1" customHeight="1" x14ac:dyDescent="0.3">
      <c r="A450" s="1"/>
      <c r="B450" s="1"/>
      <c r="C450" s="1"/>
      <c r="D450" s="1"/>
      <c r="E450" s="671" t="s">
        <v>695</v>
      </c>
      <c r="F450" s="2918"/>
      <c r="G450" s="2918"/>
      <c r="H450" s="2918"/>
      <c r="I450" s="2918"/>
      <c r="J450" s="2918"/>
      <c r="K450" s="2918"/>
      <c r="L450" s="2918"/>
      <c r="M450" s="2918"/>
      <c r="N450" s="672" t="s">
        <v>696</v>
      </c>
      <c r="O450" s="2918"/>
      <c r="P450" s="2918"/>
      <c r="Q450" s="2918"/>
      <c r="R450" s="2918"/>
      <c r="S450" s="2918"/>
      <c r="T450" s="2918"/>
      <c r="U450" s="2918"/>
      <c r="V450" s="2918"/>
      <c r="W450" s="672" t="s">
        <v>697</v>
      </c>
      <c r="X450" s="2918"/>
      <c r="Y450" s="2918"/>
      <c r="Z450" s="2918"/>
      <c r="AA450" s="2918"/>
      <c r="AB450" s="2918"/>
      <c r="AC450" s="2918"/>
      <c r="AD450" s="2918"/>
      <c r="AE450" s="2918"/>
      <c r="AF450" s="2918"/>
      <c r="AG450" s="2918"/>
      <c r="AH450" s="2918"/>
      <c r="AI450" s="2918"/>
      <c r="AJ450" s="4236"/>
    </row>
    <row r="451" spans="1:36" ht="15" hidden="1" customHeight="1" x14ac:dyDescent="0.3">
      <c r="A451" s="1"/>
      <c r="B451" s="1"/>
      <c r="C451" s="1"/>
      <c r="D451" s="1"/>
      <c r="E451" s="191"/>
      <c r="F451" s="225" t="s">
        <v>638</v>
      </c>
      <c r="G451" s="225"/>
      <c r="H451" s="225"/>
      <c r="I451" s="916"/>
      <c r="J451" s="916"/>
      <c r="K451" s="916"/>
      <c r="L451" s="670"/>
      <c r="M451" s="898"/>
      <c r="N451" s="898"/>
      <c r="O451" s="225" t="s">
        <v>638</v>
      </c>
      <c r="P451" s="225"/>
      <c r="Q451" s="225"/>
      <c r="R451" s="225"/>
      <c r="S451" s="225"/>
      <c r="T451" s="4238"/>
      <c r="U451" s="4238"/>
      <c r="V451" s="4238"/>
      <c r="W451" s="235"/>
      <c r="X451" s="225" t="s">
        <v>638</v>
      </c>
      <c r="Y451" s="225"/>
      <c r="Z451" s="225"/>
      <c r="AA451" s="225"/>
      <c r="AB451" s="898"/>
      <c r="AC451" s="898"/>
      <c r="AD451" s="225"/>
      <c r="AE451" s="4233"/>
      <c r="AF451" s="4233"/>
      <c r="AG451" s="4233"/>
      <c r="AH451" s="4233"/>
      <c r="AI451" s="4233"/>
      <c r="AJ451" s="7"/>
    </row>
    <row r="452" spans="1:36" ht="5.0999999999999996" hidden="1" customHeight="1" x14ac:dyDescent="0.3">
      <c r="A452" s="1"/>
      <c r="B452" s="1"/>
      <c r="C452" s="1"/>
      <c r="D452" s="1"/>
      <c r="E452" s="191"/>
      <c r="F452" s="24"/>
      <c r="G452" s="24"/>
      <c r="H452" s="24"/>
      <c r="I452" s="6"/>
      <c r="J452" s="6"/>
      <c r="K452" s="6"/>
      <c r="L452" s="24"/>
      <c r="M452" s="24"/>
      <c r="N452" s="24"/>
      <c r="O452" s="6"/>
      <c r="P452" s="6"/>
      <c r="Q452" s="6"/>
      <c r="R452" s="6"/>
      <c r="S452" s="6"/>
      <c r="T452" s="6"/>
      <c r="U452" s="6"/>
      <c r="V452" s="24"/>
      <c r="W452" s="24"/>
      <c r="X452" s="6"/>
      <c r="Y452" s="6"/>
      <c r="Z452" s="6"/>
      <c r="AA452" s="6"/>
      <c r="AB452" s="6"/>
      <c r="AC452" s="6"/>
      <c r="AD452" s="24"/>
      <c r="AE452" s="24"/>
      <c r="AF452" s="6"/>
      <c r="AG452" s="6"/>
      <c r="AH452" s="6"/>
      <c r="AI452" s="6"/>
      <c r="AJ452" s="7"/>
    </row>
    <row r="453" spans="1:36" ht="15" hidden="1" customHeight="1" x14ac:dyDescent="0.3">
      <c r="A453" s="1"/>
      <c r="B453" s="1"/>
      <c r="C453" s="1"/>
      <c r="D453" s="1"/>
      <c r="E453" s="671" t="s">
        <v>698</v>
      </c>
      <c r="F453" s="2918"/>
      <c r="G453" s="2918"/>
      <c r="H453" s="2918"/>
      <c r="I453" s="2918"/>
      <c r="J453" s="2918"/>
      <c r="K453" s="2918"/>
      <c r="L453" s="2918"/>
      <c r="M453" s="2918"/>
      <c r="N453" s="672" t="s">
        <v>699</v>
      </c>
      <c r="O453" s="2918"/>
      <c r="P453" s="2918"/>
      <c r="Q453" s="2918"/>
      <c r="R453" s="2918"/>
      <c r="S453" s="2918"/>
      <c r="T453" s="2918"/>
      <c r="U453" s="2918"/>
      <c r="V453" s="2918"/>
      <c r="W453" s="672" t="s">
        <v>700</v>
      </c>
      <c r="X453" s="2918"/>
      <c r="Y453" s="2918"/>
      <c r="Z453" s="2918"/>
      <c r="AA453" s="2918"/>
      <c r="AB453" s="2918"/>
      <c r="AC453" s="2918"/>
      <c r="AD453" s="2918"/>
      <c r="AE453" s="2918"/>
      <c r="AF453" s="2918"/>
      <c r="AG453" s="2918"/>
      <c r="AH453" s="2918"/>
      <c r="AI453" s="2918"/>
      <c r="AJ453" s="4236"/>
    </row>
    <row r="454" spans="1:36" ht="15" hidden="1" customHeight="1" x14ac:dyDescent="0.3">
      <c r="A454" s="1"/>
      <c r="B454" s="1"/>
      <c r="C454" s="1"/>
      <c r="D454" s="1"/>
      <c r="E454" s="917"/>
      <c r="F454" s="225" t="s">
        <v>638</v>
      </c>
      <c r="G454" s="225"/>
      <c r="H454" s="225"/>
      <c r="I454" s="898"/>
      <c r="J454" s="898"/>
      <c r="K454" s="898"/>
      <c r="L454" s="670"/>
      <c r="M454" s="24"/>
      <c r="N454" s="235"/>
      <c r="O454" s="225" t="s">
        <v>638</v>
      </c>
      <c r="P454" s="225"/>
      <c r="Q454" s="225"/>
      <c r="R454" s="225"/>
      <c r="S454" s="225"/>
      <c r="T454" s="4238"/>
      <c r="U454" s="4238"/>
      <c r="V454" s="4238"/>
      <c r="W454" s="6"/>
      <c r="X454" s="225" t="s">
        <v>638</v>
      </c>
      <c r="Y454" s="225"/>
      <c r="Z454" s="225"/>
      <c r="AA454" s="225"/>
      <c r="AB454" s="898"/>
      <c r="AC454" s="898"/>
      <c r="AD454" s="225"/>
      <c r="AE454" s="4233"/>
      <c r="AF454" s="4233"/>
      <c r="AG454" s="4233"/>
      <c r="AH454" s="4233"/>
      <c r="AI454" s="4233"/>
      <c r="AJ454" s="7"/>
    </row>
    <row r="455" spans="1:36" ht="5.0999999999999996" hidden="1" customHeight="1" x14ac:dyDescent="0.3">
      <c r="A455" s="1"/>
      <c r="B455" s="1"/>
      <c r="C455" s="1"/>
      <c r="D455" s="1"/>
      <c r="E455" s="192"/>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8"/>
      <c r="AG455" s="8"/>
      <c r="AH455" s="8"/>
      <c r="AI455" s="8"/>
      <c r="AJ455" s="9"/>
    </row>
    <row r="456" spans="1:36" ht="15" hidden="1" customHeight="1" x14ac:dyDescent="0.3">
      <c r="A456" s="1"/>
      <c r="B456" s="1"/>
      <c r="C456" s="1"/>
      <c r="D456" s="1"/>
      <c r="E456" s="671" t="s">
        <v>701</v>
      </c>
      <c r="F456" s="2918"/>
      <c r="G456" s="2918"/>
      <c r="H456" s="2918"/>
      <c r="I456" s="2918"/>
      <c r="J456" s="2918"/>
      <c r="K456" s="2918"/>
      <c r="L456" s="2918"/>
      <c r="M456" s="2918"/>
      <c r="N456" s="672" t="s">
        <v>702</v>
      </c>
      <c r="O456" s="2918"/>
      <c r="P456" s="2918"/>
      <c r="Q456" s="2918"/>
      <c r="R456" s="2918"/>
      <c r="S456" s="2918"/>
      <c r="T456" s="2918"/>
      <c r="U456" s="2918"/>
      <c r="V456" s="2918"/>
      <c r="W456" s="672" t="s">
        <v>703</v>
      </c>
      <c r="X456" s="2918"/>
      <c r="Y456" s="2918"/>
      <c r="Z456" s="2918"/>
      <c r="AA456" s="2918"/>
      <c r="AB456" s="2918"/>
      <c r="AC456" s="2918"/>
      <c r="AD456" s="2918"/>
      <c r="AE456" s="2918"/>
      <c r="AF456" s="2918"/>
      <c r="AG456" s="2918"/>
      <c r="AH456" s="2918"/>
      <c r="AI456" s="2918"/>
      <c r="AJ456" s="4236"/>
    </row>
    <row r="457" spans="1:36" ht="15" hidden="1" customHeight="1" x14ac:dyDescent="0.3">
      <c r="A457" s="1"/>
      <c r="B457" s="1"/>
      <c r="C457" s="1"/>
      <c r="D457" s="1"/>
      <c r="E457" s="191"/>
      <c r="F457" s="225" t="s">
        <v>638</v>
      </c>
      <c r="G457" s="225"/>
      <c r="H457" s="225"/>
      <c r="I457" s="916"/>
      <c r="J457" s="916"/>
      <c r="K457" s="916"/>
      <c r="L457" s="670"/>
      <c r="M457" s="898"/>
      <c r="N457" s="898"/>
      <c r="O457" s="225" t="s">
        <v>638</v>
      </c>
      <c r="P457" s="225"/>
      <c r="Q457" s="225"/>
      <c r="R457" s="225"/>
      <c r="S457" s="225"/>
      <c r="T457" s="4238"/>
      <c r="U457" s="4238"/>
      <c r="V457" s="4238"/>
      <c r="W457" s="235"/>
      <c r="X457" s="225" t="s">
        <v>638</v>
      </c>
      <c r="Y457" s="225"/>
      <c r="Z457" s="225"/>
      <c r="AA457" s="225"/>
      <c r="AB457" s="898"/>
      <c r="AC457" s="898"/>
      <c r="AD457" s="225"/>
      <c r="AE457" s="4233"/>
      <c r="AF457" s="4233"/>
      <c r="AG457" s="4233"/>
      <c r="AH457" s="4233"/>
      <c r="AI457" s="4233"/>
      <c r="AJ457" s="7"/>
    </row>
    <row r="458" spans="1:36" ht="5.0999999999999996" hidden="1" customHeight="1" x14ac:dyDescent="0.3">
      <c r="A458" s="1"/>
      <c r="B458" s="1"/>
      <c r="C458" s="1"/>
      <c r="D458" s="1"/>
      <c r="E458" s="191"/>
      <c r="F458" s="24"/>
      <c r="G458" s="24"/>
      <c r="H458" s="24"/>
      <c r="I458" s="6"/>
      <c r="J458" s="6"/>
      <c r="K458" s="6"/>
      <c r="L458" s="24"/>
      <c r="M458" s="24"/>
      <c r="N458" s="24"/>
      <c r="O458" s="6"/>
      <c r="P458" s="6"/>
      <c r="Q458" s="6"/>
      <c r="R458" s="6"/>
      <c r="S458" s="6"/>
      <c r="T458" s="6"/>
      <c r="U458" s="6"/>
      <c r="V458" s="24"/>
      <c r="W458" s="24"/>
      <c r="X458" s="6"/>
      <c r="Y458" s="6"/>
      <c r="Z458" s="6"/>
      <c r="AA458" s="6"/>
      <c r="AB458" s="6"/>
      <c r="AC458" s="6"/>
      <c r="AD458" s="24"/>
      <c r="AE458" s="24"/>
      <c r="AF458" s="6"/>
      <c r="AG458" s="6"/>
      <c r="AH458" s="6"/>
      <c r="AI458" s="6"/>
      <c r="AJ458" s="7"/>
    </row>
    <row r="459" spans="1:36" ht="15" hidden="1" customHeight="1" x14ac:dyDescent="0.3">
      <c r="A459" s="1"/>
      <c r="B459" s="1"/>
      <c r="C459" s="1"/>
      <c r="D459" s="1"/>
      <c r="E459" s="671" t="s">
        <v>704</v>
      </c>
      <c r="F459" s="2918"/>
      <c r="G459" s="2918"/>
      <c r="H459" s="2918"/>
      <c r="I459" s="2918"/>
      <c r="J459" s="2918"/>
      <c r="K459" s="2918"/>
      <c r="L459" s="2918"/>
      <c r="M459" s="2918"/>
      <c r="N459" s="672" t="s">
        <v>705</v>
      </c>
      <c r="O459" s="2918"/>
      <c r="P459" s="2918"/>
      <c r="Q459" s="2918"/>
      <c r="R459" s="2918"/>
      <c r="S459" s="2918"/>
      <c r="T459" s="2918"/>
      <c r="U459" s="2918"/>
      <c r="V459" s="2918"/>
      <c r="W459" s="672" t="s">
        <v>706</v>
      </c>
      <c r="X459" s="2918"/>
      <c r="Y459" s="2918"/>
      <c r="Z459" s="2918"/>
      <c r="AA459" s="2918"/>
      <c r="AB459" s="2918"/>
      <c r="AC459" s="2918"/>
      <c r="AD459" s="2918"/>
      <c r="AE459" s="2918"/>
      <c r="AF459" s="2918"/>
      <c r="AG459" s="2918"/>
      <c r="AH459" s="2918"/>
      <c r="AI459" s="2918"/>
      <c r="AJ459" s="4236"/>
    </row>
    <row r="460" spans="1:36" ht="15" hidden="1" customHeight="1" thickBot="1" x14ac:dyDescent="0.35">
      <c r="A460" s="1"/>
      <c r="B460" s="1"/>
      <c r="C460" s="1"/>
      <c r="D460" s="1"/>
      <c r="E460" s="917"/>
      <c r="F460" s="225" t="s">
        <v>638</v>
      </c>
      <c r="G460" s="225"/>
      <c r="H460" s="225"/>
      <c r="I460" s="898"/>
      <c r="J460" s="898"/>
      <c r="K460" s="898"/>
      <c r="L460" s="670"/>
      <c r="M460" s="24"/>
      <c r="N460" s="235"/>
      <c r="O460" s="225" t="s">
        <v>638</v>
      </c>
      <c r="P460" s="225"/>
      <c r="Q460" s="225"/>
      <c r="R460" s="225"/>
      <c r="S460" s="225"/>
      <c r="T460" s="4238"/>
      <c r="U460" s="4238"/>
      <c r="V460" s="4238"/>
      <c r="W460" s="6"/>
      <c r="X460" s="225" t="s">
        <v>638</v>
      </c>
      <c r="Y460" s="225"/>
      <c r="Z460" s="225"/>
      <c r="AA460" s="225"/>
      <c r="AB460" s="898"/>
      <c r="AC460" s="898"/>
      <c r="AD460" s="225"/>
      <c r="AE460" s="4233"/>
      <c r="AF460" s="4233"/>
      <c r="AG460" s="4233"/>
      <c r="AH460" s="4233"/>
      <c r="AI460" s="4233"/>
      <c r="AJ460" s="7"/>
    </row>
    <row r="461" spans="1:36" ht="4.95" customHeight="1" thickBot="1" x14ac:dyDescent="0.35">
      <c r="A461" s="1"/>
      <c r="B461" s="1"/>
      <c r="C461" s="1"/>
      <c r="D461" s="1"/>
      <c r="E461" s="192"/>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8"/>
      <c r="AG461" s="8"/>
      <c r="AH461" s="8"/>
      <c r="AI461" s="8"/>
      <c r="AJ461" s="9"/>
    </row>
    <row r="462" spans="1:36" ht="15" customHeight="1" thickBot="1" x14ac:dyDescent="0.35">
      <c r="A462" s="4016" t="s">
        <v>49</v>
      </c>
      <c r="B462" s="3283"/>
      <c r="C462" s="3283"/>
      <c r="D462" s="4237"/>
      <c r="E462" s="188" t="s">
        <v>651</v>
      </c>
      <c r="F462" s="108"/>
      <c r="G462" s="250"/>
      <c r="H462" s="250"/>
      <c r="I462" s="251"/>
      <c r="J462" s="913"/>
      <c r="K462" s="4239"/>
      <c r="L462" s="4240"/>
      <c r="M462" s="4240"/>
      <c r="N462" s="4240"/>
      <c r="O462" s="4240"/>
      <c r="P462" s="4240"/>
      <c r="Q462" s="4240"/>
      <c r="R462" s="4240"/>
      <c r="S462" s="4240"/>
      <c r="T462" s="4240"/>
      <c r="U462" s="4240"/>
      <c r="V462" s="4240"/>
      <c r="W462" s="4240"/>
      <c r="X462" s="250"/>
      <c r="Y462" s="250"/>
      <c r="Z462" s="108" t="s">
        <v>650</v>
      </c>
      <c r="AA462" s="250"/>
      <c r="AB462" s="251"/>
      <c r="AC462" s="4234"/>
      <c r="AD462" s="4235"/>
      <c r="AE462" s="4235"/>
      <c r="AF462" s="4235"/>
      <c r="AG462" s="4235"/>
      <c r="AH462" s="4235"/>
      <c r="AI462" s="251"/>
      <c r="AJ462" s="252"/>
    </row>
    <row r="463" spans="1:36" ht="15" customHeight="1" thickBot="1" x14ac:dyDescent="0.35">
      <c r="A463" s="918"/>
      <c r="B463" s="3415"/>
      <c r="C463" s="3417"/>
      <c r="D463" s="918"/>
      <c r="E463" s="191"/>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6"/>
      <c r="AG463" s="6"/>
      <c r="AH463" s="6"/>
      <c r="AI463" s="6"/>
      <c r="AJ463" s="7"/>
    </row>
    <row r="464" spans="1:36" ht="15" customHeight="1" x14ac:dyDescent="0.3">
      <c r="A464" s="1"/>
      <c r="B464" s="1"/>
      <c r="C464" s="1"/>
      <c r="D464" s="1"/>
      <c r="E464" s="4242" t="s">
        <v>649</v>
      </c>
      <c r="F464" s="4243"/>
      <c r="G464" s="2918"/>
      <c r="H464" s="2918"/>
      <c r="I464" s="2918"/>
      <c r="J464" s="2918"/>
      <c r="K464" s="2918"/>
      <c r="L464" s="2918"/>
      <c r="M464" s="2918"/>
      <c r="N464" s="2918"/>
      <c r="O464" s="2918"/>
      <c r="P464" s="2918"/>
      <c r="Q464" s="2918"/>
      <c r="R464" s="2918"/>
      <c r="S464" s="661" t="s">
        <v>648</v>
      </c>
      <c r="T464" s="4241"/>
      <c r="U464" s="4241"/>
      <c r="V464" s="4241"/>
      <c r="W464" s="4241"/>
      <c r="X464" s="4241"/>
      <c r="Y464" s="4241"/>
      <c r="Z464" s="661" t="s">
        <v>647</v>
      </c>
      <c r="AA464" s="2918"/>
      <c r="AB464" s="2918"/>
      <c r="AC464" s="661" t="s">
        <v>646</v>
      </c>
      <c r="AD464" s="2918"/>
      <c r="AE464" s="2918"/>
      <c r="AF464" s="2918"/>
      <c r="AG464" s="2918"/>
      <c r="AH464" s="2918"/>
      <c r="AI464" s="6"/>
      <c r="AJ464" s="7"/>
    </row>
    <row r="465" spans="1:36" ht="5.0999999999999996" customHeight="1" x14ac:dyDescent="0.3">
      <c r="A465" s="1"/>
      <c r="B465" s="1"/>
      <c r="C465" s="1"/>
      <c r="D465" s="1"/>
      <c r="E465" s="191"/>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6"/>
      <c r="AG465" s="6"/>
      <c r="AH465" s="6"/>
      <c r="AI465" s="6"/>
      <c r="AJ465" s="7"/>
    </row>
    <row r="466" spans="1:36" ht="15" customHeight="1" x14ac:dyDescent="0.3">
      <c r="A466" s="1"/>
      <c r="B466" s="1"/>
      <c r="C466" s="1"/>
      <c r="D466" s="1"/>
      <c r="E466" s="191" t="s">
        <v>645</v>
      </c>
      <c r="F466" s="24"/>
      <c r="G466" s="24"/>
      <c r="H466" s="24"/>
      <c r="I466" s="24"/>
      <c r="J466" s="24"/>
      <c r="K466" s="24"/>
      <c r="L466" s="225"/>
      <c r="M466" s="229"/>
      <c r="N466" s="248"/>
      <c r="O466" s="898"/>
      <c r="P466" s="898"/>
      <c r="Q466" s="2918"/>
      <c r="R466" s="2918"/>
      <c r="S466" s="2918"/>
      <c r="T466" s="2918"/>
      <c r="U466" s="2918"/>
      <c r="V466" s="2918"/>
      <c r="W466" s="2918"/>
      <c r="X466" s="2918"/>
      <c r="Y466" s="2918"/>
      <c r="Z466" s="2918"/>
      <c r="AA466" s="2918"/>
      <c r="AB466" s="2918"/>
      <c r="AC466" s="2918"/>
      <c r="AD466" s="2918"/>
      <c r="AE466" s="2918"/>
      <c r="AF466" s="2918"/>
      <c r="AG466" s="2918"/>
      <c r="AH466" s="2918"/>
      <c r="AI466" s="6"/>
      <c r="AJ466" s="7"/>
    </row>
    <row r="467" spans="1:36" ht="5.0999999999999996" customHeight="1" x14ac:dyDescent="0.3">
      <c r="A467" s="1"/>
      <c r="B467" s="1"/>
      <c r="C467" s="1"/>
      <c r="D467" s="1"/>
      <c r="E467" s="191"/>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103"/>
      <c r="AF467" s="6"/>
      <c r="AG467" s="6"/>
      <c r="AH467" s="6"/>
      <c r="AI467" s="6"/>
      <c r="AJ467" s="7"/>
    </row>
    <row r="468" spans="1:36" ht="15" customHeight="1" x14ac:dyDescent="0.3">
      <c r="A468" s="1"/>
      <c r="B468" s="1"/>
      <c r="C468" s="1"/>
      <c r="D468" s="1"/>
      <c r="E468" s="42" t="s">
        <v>1133</v>
      </c>
      <c r="F468" s="24"/>
      <c r="G468" s="24"/>
      <c r="H468" s="24"/>
      <c r="I468" s="24"/>
      <c r="J468" s="24"/>
      <c r="K468" s="6"/>
      <c r="L468" s="662"/>
      <c r="M468" s="24"/>
      <c r="N468" s="24"/>
      <c r="O468" s="24"/>
      <c r="P468" s="6"/>
      <c r="Q468" s="884" t="s">
        <v>1134</v>
      </c>
      <c r="R468" s="2918"/>
      <c r="S468" s="2918"/>
      <c r="T468" s="2918"/>
      <c r="U468" s="669" t="s">
        <v>1135</v>
      </c>
      <c r="V468" s="669"/>
      <c r="W468" s="669"/>
      <c r="X468" s="669"/>
      <c r="Y468" s="669"/>
      <c r="Z468" s="669"/>
      <c r="AA468" s="2918"/>
      <c r="AB468" s="2918"/>
      <c r="AC468" s="2918"/>
      <c r="AD468" s="2918"/>
      <c r="AE468" s="2918"/>
      <c r="AF468" s="2918"/>
      <c r="AG468" s="2918"/>
      <c r="AH468" s="2918"/>
      <c r="AI468" s="6"/>
      <c r="AJ468" s="7"/>
    </row>
    <row r="469" spans="1:36" ht="5.0999999999999996" customHeight="1" x14ac:dyDescent="0.3">
      <c r="A469" s="1"/>
      <c r="B469" s="1"/>
      <c r="C469" s="1"/>
      <c r="D469" s="1"/>
      <c r="E469" s="191"/>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6"/>
      <c r="AG469" s="6"/>
      <c r="AH469" s="6"/>
      <c r="AI469" s="6"/>
      <c r="AJ469" s="7"/>
    </row>
    <row r="470" spans="1:36" ht="15" customHeight="1" x14ac:dyDescent="0.3">
      <c r="A470" s="1"/>
      <c r="B470" s="1"/>
      <c r="C470" s="1"/>
      <c r="D470" s="1"/>
      <c r="E470" s="42" t="s">
        <v>1136</v>
      </c>
      <c r="F470" s="24"/>
      <c r="G470" s="95"/>
      <c r="H470" s="95"/>
      <c r="I470" s="95"/>
      <c r="J470" s="95"/>
      <c r="K470" s="95"/>
      <c r="L470" s="663"/>
      <c r="M470" s="898"/>
      <c r="N470" s="95" t="s">
        <v>160</v>
      </c>
      <c r="O470" s="95"/>
      <c r="P470" s="95"/>
      <c r="Q470" s="4245"/>
      <c r="R470" s="4245"/>
      <c r="S470" s="4245"/>
      <c r="T470" s="915"/>
      <c r="U470" s="4244" t="s">
        <v>164</v>
      </c>
      <c r="V470" s="4244"/>
      <c r="W470" s="2918"/>
      <c r="X470" s="2918"/>
      <c r="Y470" s="2918"/>
      <c r="Z470" s="2918"/>
      <c r="AA470" s="2918"/>
      <c r="AB470" s="2918"/>
      <c r="AC470" s="2918"/>
      <c r="AD470" s="2918"/>
      <c r="AE470" s="2918"/>
      <c r="AF470" s="2918"/>
      <c r="AG470" s="2918"/>
      <c r="AH470" s="2918"/>
      <c r="AI470" s="6"/>
      <c r="AJ470" s="7"/>
    </row>
    <row r="471" spans="1:36" ht="5.0999999999999996" customHeight="1" x14ac:dyDescent="0.3">
      <c r="A471" s="1"/>
      <c r="B471" s="1"/>
      <c r="C471" s="1"/>
      <c r="D471" s="1"/>
      <c r="E471" s="191"/>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103"/>
      <c r="AF471" s="6"/>
      <c r="AG471" s="6"/>
      <c r="AH471" s="6"/>
      <c r="AI471" s="6"/>
      <c r="AJ471" s="7"/>
    </row>
    <row r="472" spans="1:36" ht="15" customHeight="1" x14ac:dyDescent="0.3">
      <c r="A472" s="1"/>
      <c r="B472" s="1"/>
      <c r="C472" s="1"/>
      <c r="D472" s="1"/>
      <c r="E472" s="191" t="s">
        <v>644</v>
      </c>
      <c r="F472" s="24"/>
      <c r="G472" s="24"/>
      <c r="H472" s="24"/>
      <c r="I472" s="24"/>
      <c r="J472" s="24"/>
      <c r="K472" s="24"/>
      <c r="L472" s="24"/>
      <c r="M472" s="2918"/>
      <c r="N472" s="2918"/>
      <c r="O472" s="6"/>
      <c r="P472" s="6"/>
      <c r="Q472" s="1608" t="s">
        <v>1620</v>
      </c>
      <c r="R472" s="6"/>
      <c r="S472" s="6"/>
      <c r="T472" s="6"/>
      <c r="U472" s="24"/>
      <c r="V472" s="24"/>
      <c r="W472" s="6"/>
      <c r="X472" s="6"/>
      <c r="Y472" s="6"/>
      <c r="Z472" s="6"/>
      <c r="AA472" s="6"/>
      <c r="AB472" s="6"/>
      <c r="AD472" s="2918"/>
      <c r="AE472" s="2918"/>
      <c r="AF472" s="6"/>
      <c r="AG472" s="6"/>
      <c r="AH472" s="6"/>
      <c r="AI472" s="6"/>
      <c r="AJ472" s="7"/>
    </row>
    <row r="473" spans="1:36" ht="5.0999999999999996" customHeight="1" x14ac:dyDescent="0.3">
      <c r="A473" s="1"/>
      <c r="B473" s="1"/>
      <c r="C473" s="1"/>
      <c r="D473" s="1"/>
      <c r="E473" s="191"/>
      <c r="F473" s="24"/>
      <c r="G473" s="24"/>
      <c r="H473" s="24"/>
      <c r="I473" s="24"/>
      <c r="J473" s="24"/>
      <c r="K473" s="24"/>
      <c r="L473" s="24"/>
      <c r="M473" s="661"/>
      <c r="N473" s="24"/>
      <c r="O473" s="24"/>
      <c r="P473" s="24"/>
      <c r="Q473" s="24"/>
      <c r="R473" s="24"/>
      <c r="S473" s="24"/>
      <c r="T473" s="24"/>
      <c r="U473" s="24"/>
      <c r="V473" s="24"/>
      <c r="W473" s="24"/>
      <c r="X473" s="24"/>
      <c r="Y473" s="24"/>
      <c r="Z473" s="24"/>
      <c r="AA473" s="24"/>
      <c r="AB473" s="24"/>
      <c r="AC473" s="24"/>
      <c r="AD473" s="24"/>
      <c r="AE473" s="24"/>
      <c r="AF473" s="6"/>
      <c r="AG473" s="6"/>
      <c r="AH473" s="6"/>
      <c r="AI473" s="6"/>
      <c r="AJ473" s="7"/>
    </row>
    <row r="474" spans="1:36" ht="15" customHeight="1" x14ac:dyDescent="0.3">
      <c r="A474" s="1"/>
      <c r="B474" s="1"/>
      <c r="C474" s="1"/>
      <c r="D474" s="1"/>
      <c r="E474" s="191"/>
      <c r="F474" s="24" t="s">
        <v>679</v>
      </c>
      <c r="G474" s="24"/>
      <c r="H474" s="24"/>
      <c r="I474" s="24"/>
      <c r="J474" s="24"/>
      <c r="K474" s="24"/>
      <c r="L474" s="24"/>
      <c r="M474" s="6"/>
      <c r="N474" s="6"/>
      <c r="O474" s="6"/>
      <c r="P474" s="6"/>
      <c r="Q474" s="6"/>
      <c r="R474" s="6"/>
      <c r="S474" s="6"/>
      <c r="T474" s="6"/>
      <c r="U474" s="6"/>
      <c r="V474" s="6"/>
      <c r="W474" s="6"/>
      <c r="X474" s="6"/>
      <c r="Y474" s="6"/>
      <c r="Z474" s="6"/>
      <c r="AA474" s="6"/>
      <c r="AB474" s="6"/>
      <c r="AC474" s="6"/>
      <c r="AD474" s="6"/>
      <c r="AE474" s="24"/>
      <c r="AF474" s="6"/>
      <c r="AG474" s="6"/>
      <c r="AH474" s="6"/>
      <c r="AI474" s="6"/>
      <c r="AJ474" s="7"/>
    </row>
    <row r="475" spans="1:36" ht="5.0999999999999996" customHeight="1" x14ac:dyDescent="0.3">
      <c r="A475" s="1"/>
      <c r="B475" s="1"/>
      <c r="C475" s="1"/>
      <c r="D475" s="1"/>
      <c r="E475" s="191"/>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6"/>
      <c r="AG475" s="6"/>
      <c r="AH475" s="6"/>
      <c r="AI475" s="6"/>
      <c r="AJ475" s="7"/>
    </row>
    <row r="476" spans="1:36" ht="15" customHeight="1" x14ac:dyDescent="0.3">
      <c r="A476" s="1"/>
      <c r="B476" s="1"/>
      <c r="C476" s="1"/>
      <c r="D476" s="1"/>
      <c r="E476" s="194" t="s">
        <v>158</v>
      </c>
      <c r="F476" s="2918"/>
      <c r="G476" s="2918"/>
      <c r="H476" s="2918"/>
      <c r="I476" s="2918"/>
      <c r="J476" s="2918"/>
      <c r="K476" s="2918"/>
      <c r="L476" s="2918"/>
      <c r="M476" s="2918"/>
      <c r="N476" s="195" t="s">
        <v>165</v>
      </c>
      <c r="O476" s="2918"/>
      <c r="P476" s="2918"/>
      <c r="Q476" s="2918"/>
      <c r="R476" s="2918"/>
      <c r="S476" s="2918"/>
      <c r="T476" s="2918"/>
      <c r="U476" s="2918"/>
      <c r="V476" s="2918"/>
      <c r="W476" s="195" t="s">
        <v>171</v>
      </c>
      <c r="X476" s="2918"/>
      <c r="Y476" s="2918"/>
      <c r="Z476" s="2918"/>
      <c r="AA476" s="2918"/>
      <c r="AB476" s="2918"/>
      <c r="AC476" s="2918"/>
      <c r="AD476" s="2918"/>
      <c r="AE476" s="2918"/>
      <c r="AF476" s="2918"/>
      <c r="AG476" s="2918"/>
      <c r="AH476" s="2918"/>
      <c r="AI476" s="2918"/>
      <c r="AJ476" s="4236"/>
    </row>
    <row r="477" spans="1:36" ht="15" customHeight="1" x14ac:dyDescent="0.3">
      <c r="A477" s="1"/>
      <c r="B477" s="1"/>
      <c r="C477" s="1"/>
      <c r="D477" s="1"/>
      <c r="E477" s="191"/>
      <c r="F477" s="225" t="s">
        <v>638</v>
      </c>
      <c r="G477" s="225"/>
      <c r="H477" s="225"/>
      <c r="I477" s="916"/>
      <c r="J477" s="916"/>
      <c r="K477" s="916"/>
      <c r="L477" s="670"/>
      <c r="M477" s="898"/>
      <c r="N477" s="898"/>
      <c r="O477" s="225" t="s">
        <v>638</v>
      </c>
      <c r="P477" s="225"/>
      <c r="Q477" s="225"/>
      <c r="R477" s="225"/>
      <c r="S477" s="225"/>
      <c r="T477" s="4238"/>
      <c r="U477" s="4238"/>
      <c r="V477" s="4238"/>
      <c r="W477" s="235"/>
      <c r="X477" s="225" t="s">
        <v>638</v>
      </c>
      <c r="Y477" s="225"/>
      <c r="Z477" s="225"/>
      <c r="AA477" s="225"/>
      <c r="AB477" s="898"/>
      <c r="AC477" s="898"/>
      <c r="AD477" s="225"/>
      <c r="AE477" s="4233"/>
      <c r="AF477" s="4233"/>
      <c r="AG477" s="4233"/>
      <c r="AH477" s="4233"/>
      <c r="AI477" s="4233"/>
      <c r="AJ477" s="7"/>
    </row>
    <row r="478" spans="1:36" ht="5.0999999999999996" customHeight="1" x14ac:dyDescent="0.3">
      <c r="A478" s="1"/>
      <c r="B478" s="1"/>
      <c r="C478" s="1"/>
      <c r="D478" s="1"/>
      <c r="E478" s="191"/>
      <c r="F478" s="24"/>
      <c r="G478" s="24"/>
      <c r="H478" s="24"/>
      <c r="I478" s="6"/>
      <c r="J478" s="6"/>
      <c r="K478" s="6"/>
      <c r="L478" s="24"/>
      <c r="M478" s="24"/>
      <c r="N478" s="24"/>
      <c r="O478" s="6"/>
      <c r="P478" s="6"/>
      <c r="Q478" s="6"/>
      <c r="R478" s="6"/>
      <c r="S478" s="6"/>
      <c r="T478" s="6"/>
      <c r="U478" s="6"/>
      <c r="V478" s="24"/>
      <c r="W478" s="24"/>
      <c r="X478" s="6"/>
      <c r="Y478" s="6"/>
      <c r="Z478" s="6"/>
      <c r="AA478" s="6"/>
      <c r="AB478" s="6"/>
      <c r="AC478" s="6"/>
      <c r="AD478" s="24"/>
      <c r="AE478" s="24"/>
      <c r="AF478" s="6"/>
      <c r="AG478" s="6"/>
      <c r="AH478" s="6"/>
      <c r="AI478" s="6"/>
      <c r="AJ478" s="7"/>
    </row>
    <row r="479" spans="1:36" ht="15" customHeight="1" x14ac:dyDescent="0.3">
      <c r="A479" s="1"/>
      <c r="B479" s="1"/>
      <c r="C479" s="1"/>
      <c r="D479" s="1"/>
      <c r="E479" s="194" t="s">
        <v>178</v>
      </c>
      <c r="F479" s="2918"/>
      <c r="G479" s="2918"/>
      <c r="H479" s="2918"/>
      <c r="I479" s="2918"/>
      <c r="J479" s="2918"/>
      <c r="K479" s="2918"/>
      <c r="L479" s="2918"/>
      <c r="M479" s="2918"/>
      <c r="N479" s="195" t="s">
        <v>568</v>
      </c>
      <c r="O479" s="2918"/>
      <c r="P479" s="2918"/>
      <c r="Q479" s="2918"/>
      <c r="R479" s="2918"/>
      <c r="S479" s="2918"/>
      <c r="T479" s="2918"/>
      <c r="U479" s="2918"/>
      <c r="V479" s="2918"/>
      <c r="W479" s="195" t="s">
        <v>591</v>
      </c>
      <c r="X479" s="2918"/>
      <c r="Y479" s="2918"/>
      <c r="Z479" s="2918"/>
      <c r="AA479" s="2918"/>
      <c r="AB479" s="2918"/>
      <c r="AC479" s="2918"/>
      <c r="AD479" s="2918"/>
      <c r="AE479" s="2918"/>
      <c r="AF479" s="2918"/>
      <c r="AG479" s="2918"/>
      <c r="AH479" s="2918"/>
      <c r="AI479" s="2918"/>
      <c r="AJ479" s="4236"/>
    </row>
    <row r="480" spans="1:36" ht="15" customHeight="1" x14ac:dyDescent="0.3">
      <c r="A480" s="1"/>
      <c r="B480" s="1"/>
      <c r="C480" s="1"/>
      <c r="D480" s="1"/>
      <c r="E480" s="917"/>
      <c r="F480" s="225" t="s">
        <v>638</v>
      </c>
      <c r="G480" s="225"/>
      <c r="H480" s="225"/>
      <c r="I480" s="898"/>
      <c r="J480" s="898"/>
      <c r="K480" s="898"/>
      <c r="L480" s="670"/>
      <c r="M480" s="24"/>
      <c r="N480" s="235"/>
      <c r="O480" s="225" t="s">
        <v>638</v>
      </c>
      <c r="P480" s="225"/>
      <c r="Q480" s="225"/>
      <c r="R480" s="225"/>
      <c r="S480" s="225"/>
      <c r="T480" s="4238"/>
      <c r="U480" s="4238"/>
      <c r="V480" s="4238"/>
      <c r="W480" s="6"/>
      <c r="X480" s="225" t="s">
        <v>638</v>
      </c>
      <c r="Y480" s="225"/>
      <c r="Z480" s="225"/>
      <c r="AA480" s="225"/>
      <c r="AB480" s="898"/>
      <c r="AC480" s="898"/>
      <c r="AD480" s="225"/>
      <c r="AE480" s="4233"/>
      <c r="AF480" s="4233"/>
      <c r="AG480" s="4233"/>
      <c r="AH480" s="4233"/>
      <c r="AI480" s="4233"/>
      <c r="AJ480" s="7"/>
    </row>
    <row r="481" spans="1:36" ht="5.0999999999999996" customHeight="1" thickBot="1" x14ac:dyDescent="0.35">
      <c r="A481" s="1"/>
      <c r="B481" s="1"/>
      <c r="C481" s="1"/>
      <c r="D481" s="1"/>
      <c r="E481" s="192"/>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8"/>
      <c r="AG481" s="8"/>
      <c r="AH481" s="8"/>
      <c r="AI481" s="8"/>
      <c r="AJ481" s="9"/>
    </row>
    <row r="482" spans="1:36" ht="15" hidden="1" customHeight="1" x14ac:dyDescent="0.3">
      <c r="A482" s="1"/>
      <c r="B482" s="1"/>
      <c r="C482" s="1"/>
      <c r="D482" s="1"/>
      <c r="E482" s="671" t="s">
        <v>592</v>
      </c>
      <c r="F482" s="2918"/>
      <c r="G482" s="2918"/>
      <c r="H482" s="2918"/>
      <c r="I482" s="2918"/>
      <c r="J482" s="2918"/>
      <c r="K482" s="2918"/>
      <c r="L482" s="2918"/>
      <c r="M482" s="2918"/>
      <c r="N482" s="672" t="s">
        <v>593</v>
      </c>
      <c r="O482" s="2918"/>
      <c r="P482" s="2918"/>
      <c r="Q482" s="2918"/>
      <c r="R482" s="2918"/>
      <c r="S482" s="2918"/>
      <c r="T482" s="2918"/>
      <c r="U482" s="2918"/>
      <c r="V482" s="2918"/>
      <c r="W482" s="672" t="s">
        <v>594</v>
      </c>
      <c r="X482" s="2918"/>
      <c r="Y482" s="2918"/>
      <c r="Z482" s="2918"/>
      <c r="AA482" s="2918"/>
      <c r="AB482" s="2918"/>
      <c r="AC482" s="2918"/>
      <c r="AD482" s="2918"/>
      <c r="AE482" s="2918"/>
      <c r="AF482" s="2918"/>
      <c r="AG482" s="2918"/>
      <c r="AH482" s="2918"/>
      <c r="AI482" s="2918"/>
      <c r="AJ482" s="4236"/>
    </row>
    <row r="483" spans="1:36" ht="15" hidden="1" customHeight="1" x14ac:dyDescent="0.3">
      <c r="A483" s="1"/>
      <c r="B483" s="1"/>
      <c r="C483" s="1"/>
      <c r="D483" s="1"/>
      <c r="E483" s="191"/>
      <c r="F483" s="225" t="s">
        <v>638</v>
      </c>
      <c r="G483" s="225"/>
      <c r="H483" s="225"/>
      <c r="I483" s="916"/>
      <c r="J483" s="916"/>
      <c r="K483" s="916"/>
      <c r="L483" s="670"/>
      <c r="M483" s="898"/>
      <c r="N483" s="898"/>
      <c r="O483" s="225" t="s">
        <v>638</v>
      </c>
      <c r="P483" s="225"/>
      <c r="Q483" s="225"/>
      <c r="R483" s="225"/>
      <c r="S483" s="225"/>
      <c r="T483" s="4238"/>
      <c r="U483" s="4238"/>
      <c r="V483" s="4238"/>
      <c r="W483" s="235"/>
      <c r="X483" s="225" t="s">
        <v>638</v>
      </c>
      <c r="Y483" s="225"/>
      <c r="Z483" s="225"/>
      <c r="AA483" s="225"/>
      <c r="AB483" s="898"/>
      <c r="AC483" s="898"/>
      <c r="AD483" s="225"/>
      <c r="AE483" s="4233"/>
      <c r="AF483" s="4233"/>
      <c r="AG483" s="4233"/>
      <c r="AH483" s="4233"/>
      <c r="AI483" s="4233"/>
      <c r="AJ483" s="7"/>
    </row>
    <row r="484" spans="1:36" ht="5.0999999999999996" hidden="1" customHeight="1" x14ac:dyDescent="0.3">
      <c r="A484" s="1"/>
      <c r="B484" s="1"/>
      <c r="C484" s="1"/>
      <c r="D484" s="1"/>
      <c r="E484" s="191"/>
      <c r="F484" s="24"/>
      <c r="G484" s="24"/>
      <c r="H484" s="24"/>
      <c r="I484" s="6"/>
      <c r="J484" s="6"/>
      <c r="K484" s="6"/>
      <c r="L484" s="24"/>
      <c r="M484" s="24"/>
      <c r="N484" s="24"/>
      <c r="O484" s="6"/>
      <c r="P484" s="6"/>
      <c r="Q484" s="6"/>
      <c r="R484" s="6"/>
      <c r="S484" s="6"/>
      <c r="T484" s="6"/>
      <c r="U484" s="6"/>
      <c r="V484" s="24"/>
      <c r="W484" s="24"/>
      <c r="X484" s="6"/>
      <c r="Y484" s="6"/>
      <c r="Z484" s="6"/>
      <c r="AA484" s="6"/>
      <c r="AB484" s="6"/>
      <c r="AC484" s="6"/>
      <c r="AD484" s="24"/>
      <c r="AE484" s="24"/>
      <c r="AF484" s="6"/>
      <c r="AG484" s="6"/>
      <c r="AH484" s="6"/>
      <c r="AI484" s="6"/>
      <c r="AJ484" s="7"/>
    </row>
    <row r="485" spans="1:36" ht="15" hidden="1" customHeight="1" x14ac:dyDescent="0.3">
      <c r="A485" s="1"/>
      <c r="B485" s="1"/>
      <c r="C485" s="1"/>
      <c r="D485" s="1"/>
      <c r="E485" s="671" t="s">
        <v>610</v>
      </c>
      <c r="F485" s="2918"/>
      <c r="G485" s="2918"/>
      <c r="H485" s="2918"/>
      <c r="I485" s="2918"/>
      <c r="J485" s="2918"/>
      <c r="K485" s="2918"/>
      <c r="L485" s="2918"/>
      <c r="M485" s="2918"/>
      <c r="N485" s="672" t="s">
        <v>613</v>
      </c>
      <c r="O485" s="2918"/>
      <c r="P485" s="2918"/>
      <c r="Q485" s="2918"/>
      <c r="R485" s="2918"/>
      <c r="S485" s="2918"/>
      <c r="T485" s="2918"/>
      <c r="U485" s="2918"/>
      <c r="V485" s="2918"/>
      <c r="W485" s="672" t="s">
        <v>615</v>
      </c>
      <c r="X485" s="2918"/>
      <c r="Y485" s="2918"/>
      <c r="Z485" s="2918"/>
      <c r="AA485" s="2918"/>
      <c r="AB485" s="2918"/>
      <c r="AC485" s="2918"/>
      <c r="AD485" s="2918"/>
      <c r="AE485" s="2918"/>
      <c r="AF485" s="2918"/>
      <c r="AG485" s="2918"/>
      <c r="AH485" s="2918"/>
      <c r="AI485" s="2918"/>
      <c r="AJ485" s="4236"/>
    </row>
    <row r="486" spans="1:36" ht="15" hidden="1" customHeight="1" x14ac:dyDescent="0.3">
      <c r="A486" s="1"/>
      <c r="B486" s="1"/>
      <c r="C486" s="1"/>
      <c r="D486" s="1"/>
      <c r="E486" s="917"/>
      <c r="F486" s="225" t="s">
        <v>638</v>
      </c>
      <c r="G486" s="225"/>
      <c r="H486" s="225"/>
      <c r="I486" s="898"/>
      <c r="J486" s="898"/>
      <c r="K486" s="898"/>
      <c r="L486" s="670"/>
      <c r="M486" s="24"/>
      <c r="N486" s="235"/>
      <c r="O486" s="225" t="s">
        <v>638</v>
      </c>
      <c r="P486" s="225"/>
      <c r="Q486" s="225"/>
      <c r="R486" s="225"/>
      <c r="S486" s="225"/>
      <c r="T486" s="4238"/>
      <c r="U486" s="4238"/>
      <c r="V486" s="4238"/>
      <c r="W486" s="6"/>
      <c r="X486" s="225" t="s">
        <v>638</v>
      </c>
      <c r="Y486" s="225"/>
      <c r="Z486" s="225"/>
      <c r="AA486" s="225"/>
      <c r="AB486" s="898"/>
      <c r="AC486" s="898"/>
      <c r="AD486" s="225"/>
      <c r="AE486" s="4233"/>
      <c r="AF486" s="4233"/>
      <c r="AG486" s="4233"/>
      <c r="AH486" s="4233"/>
      <c r="AI486" s="4233"/>
      <c r="AJ486" s="7"/>
    </row>
    <row r="487" spans="1:36" ht="5.0999999999999996" hidden="1" customHeight="1" x14ac:dyDescent="0.3">
      <c r="A487" s="1"/>
      <c r="B487" s="1"/>
      <c r="C487" s="1"/>
      <c r="D487" s="1"/>
      <c r="E487" s="192"/>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8"/>
      <c r="AG487" s="8"/>
      <c r="AH487" s="8"/>
      <c r="AI487" s="8"/>
      <c r="AJ487" s="9"/>
    </row>
    <row r="488" spans="1:36" ht="15" hidden="1" customHeight="1" x14ac:dyDescent="0.3">
      <c r="A488" s="1"/>
      <c r="B488" s="1"/>
      <c r="C488" s="1"/>
      <c r="D488" s="1"/>
      <c r="E488" s="671" t="s">
        <v>616</v>
      </c>
      <c r="F488" s="2918"/>
      <c r="G488" s="2918"/>
      <c r="H488" s="2918"/>
      <c r="I488" s="2918"/>
      <c r="J488" s="2918"/>
      <c r="K488" s="2918"/>
      <c r="L488" s="2918"/>
      <c r="M488" s="2918"/>
      <c r="N488" s="672" t="s">
        <v>643</v>
      </c>
      <c r="O488" s="2918"/>
      <c r="P488" s="2918"/>
      <c r="Q488" s="2918"/>
      <c r="R488" s="2918"/>
      <c r="S488" s="2918"/>
      <c r="T488" s="2918"/>
      <c r="U488" s="2918"/>
      <c r="V488" s="2918"/>
      <c r="W488" s="672" t="s">
        <v>642</v>
      </c>
      <c r="X488" s="2918"/>
      <c r="Y488" s="2918"/>
      <c r="Z488" s="2918"/>
      <c r="AA488" s="2918"/>
      <c r="AB488" s="2918"/>
      <c r="AC488" s="2918"/>
      <c r="AD488" s="2918"/>
      <c r="AE488" s="2918"/>
      <c r="AF488" s="2918"/>
      <c r="AG488" s="2918"/>
      <c r="AH488" s="2918"/>
      <c r="AI488" s="2918"/>
      <c r="AJ488" s="4236"/>
    </row>
    <row r="489" spans="1:36" ht="15" hidden="1" customHeight="1" x14ac:dyDescent="0.3">
      <c r="A489" s="1"/>
      <c r="B489" s="1"/>
      <c r="C489" s="1"/>
      <c r="D489" s="1"/>
      <c r="E489" s="191"/>
      <c r="F489" s="225" t="s">
        <v>638</v>
      </c>
      <c r="G489" s="225"/>
      <c r="H489" s="225"/>
      <c r="I489" s="916"/>
      <c r="J489" s="916"/>
      <c r="K489" s="916"/>
      <c r="L489" s="670"/>
      <c r="M489" s="898"/>
      <c r="N489" s="898"/>
      <c r="O489" s="225" t="s">
        <v>638</v>
      </c>
      <c r="P489" s="225"/>
      <c r="Q489" s="225"/>
      <c r="R489" s="225"/>
      <c r="S489" s="225"/>
      <c r="T489" s="4238"/>
      <c r="U489" s="4238"/>
      <c r="V489" s="4238"/>
      <c r="W489" s="235"/>
      <c r="X489" s="225" t="s">
        <v>638</v>
      </c>
      <c r="Y489" s="225"/>
      <c r="Z489" s="225"/>
      <c r="AA489" s="225"/>
      <c r="AB489" s="898"/>
      <c r="AC489" s="898"/>
      <c r="AD489" s="225"/>
      <c r="AE489" s="4233"/>
      <c r="AF489" s="4233"/>
      <c r="AG489" s="4233"/>
      <c r="AH489" s="4233"/>
      <c r="AI489" s="4233"/>
      <c r="AJ489" s="7"/>
    </row>
    <row r="490" spans="1:36" ht="5.0999999999999996" hidden="1" customHeight="1" x14ac:dyDescent="0.3">
      <c r="A490" s="1"/>
      <c r="B490" s="1"/>
      <c r="C490" s="1"/>
      <c r="D490" s="1"/>
      <c r="E490" s="191"/>
      <c r="F490" s="24"/>
      <c r="G490" s="24"/>
      <c r="H490" s="24"/>
      <c r="I490" s="6"/>
      <c r="J490" s="6"/>
      <c r="K490" s="6"/>
      <c r="L490" s="24"/>
      <c r="M490" s="24"/>
      <c r="N490" s="24"/>
      <c r="O490" s="6"/>
      <c r="P490" s="6"/>
      <c r="Q490" s="6"/>
      <c r="R490" s="6"/>
      <c r="S490" s="6"/>
      <c r="T490" s="6"/>
      <c r="U490" s="6"/>
      <c r="V490" s="24"/>
      <c r="W490" s="24"/>
      <c r="X490" s="6"/>
      <c r="Y490" s="6"/>
      <c r="Z490" s="6"/>
      <c r="AA490" s="6"/>
      <c r="AB490" s="6"/>
      <c r="AC490" s="6"/>
      <c r="AD490" s="24"/>
      <c r="AE490" s="24"/>
      <c r="AF490" s="6"/>
      <c r="AG490" s="6"/>
      <c r="AH490" s="6"/>
      <c r="AI490" s="6"/>
      <c r="AJ490" s="7"/>
    </row>
    <row r="491" spans="1:36" ht="15" hidden="1" customHeight="1" x14ac:dyDescent="0.3">
      <c r="A491" s="1"/>
      <c r="B491" s="1"/>
      <c r="C491" s="1"/>
      <c r="D491" s="1"/>
      <c r="E491" s="671" t="s">
        <v>641</v>
      </c>
      <c r="F491" s="2918"/>
      <c r="G491" s="2918"/>
      <c r="H491" s="2918"/>
      <c r="I491" s="2918"/>
      <c r="J491" s="2918"/>
      <c r="K491" s="2918"/>
      <c r="L491" s="2918"/>
      <c r="M491" s="2918"/>
      <c r="N491" s="672" t="s">
        <v>640</v>
      </c>
      <c r="O491" s="2918"/>
      <c r="P491" s="2918"/>
      <c r="Q491" s="2918"/>
      <c r="R491" s="2918"/>
      <c r="S491" s="2918"/>
      <c r="T491" s="2918"/>
      <c r="U491" s="2918"/>
      <c r="V491" s="2918"/>
      <c r="W491" s="672" t="s">
        <v>639</v>
      </c>
      <c r="X491" s="2918"/>
      <c r="Y491" s="2918"/>
      <c r="Z491" s="2918"/>
      <c r="AA491" s="2918"/>
      <c r="AB491" s="2918"/>
      <c r="AC491" s="2918"/>
      <c r="AD491" s="2918"/>
      <c r="AE491" s="2918"/>
      <c r="AF491" s="2918"/>
      <c r="AG491" s="2918"/>
      <c r="AH491" s="2918"/>
      <c r="AI491" s="2918"/>
      <c r="AJ491" s="4236"/>
    </row>
    <row r="492" spans="1:36" ht="15" hidden="1" customHeight="1" x14ac:dyDescent="0.3">
      <c r="A492" s="1"/>
      <c r="B492" s="1"/>
      <c r="C492" s="1"/>
      <c r="D492" s="1"/>
      <c r="E492" s="917"/>
      <c r="F492" s="225" t="s">
        <v>638</v>
      </c>
      <c r="G492" s="225"/>
      <c r="H492" s="225"/>
      <c r="I492" s="898"/>
      <c r="J492" s="898"/>
      <c r="K492" s="898"/>
      <c r="L492" s="670"/>
      <c r="M492" s="24"/>
      <c r="N492" s="235"/>
      <c r="O492" s="225" t="s">
        <v>638</v>
      </c>
      <c r="P492" s="225"/>
      <c r="Q492" s="225"/>
      <c r="R492" s="225"/>
      <c r="S492" s="225"/>
      <c r="T492" s="4238"/>
      <c r="U492" s="4238"/>
      <c r="V492" s="4238"/>
      <c r="W492" s="6"/>
      <c r="X492" s="225" t="s">
        <v>638</v>
      </c>
      <c r="Y492" s="225"/>
      <c r="Z492" s="225"/>
      <c r="AA492" s="225"/>
      <c r="AB492" s="898"/>
      <c r="AC492" s="898"/>
      <c r="AD492" s="225"/>
      <c r="AE492" s="4233"/>
      <c r="AF492" s="4233"/>
      <c r="AG492" s="4233"/>
      <c r="AH492" s="4233"/>
      <c r="AI492" s="4233"/>
      <c r="AJ492" s="7"/>
    </row>
    <row r="493" spans="1:36" ht="5.0999999999999996" hidden="1" customHeight="1" x14ac:dyDescent="0.3">
      <c r="A493" s="1"/>
      <c r="B493" s="1"/>
      <c r="C493" s="1"/>
      <c r="D493" s="1"/>
      <c r="E493" s="192"/>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8"/>
      <c r="AG493" s="8"/>
      <c r="AH493" s="8"/>
      <c r="AI493" s="8"/>
      <c r="AJ493" s="9"/>
    </row>
    <row r="494" spans="1:36" ht="15" hidden="1" customHeight="1" x14ac:dyDescent="0.3">
      <c r="A494" s="1"/>
      <c r="B494" s="1"/>
      <c r="C494" s="1"/>
      <c r="D494" s="1"/>
      <c r="E494" s="671" t="s">
        <v>695</v>
      </c>
      <c r="F494" s="2918"/>
      <c r="G494" s="2918"/>
      <c r="H494" s="2918"/>
      <c r="I494" s="2918"/>
      <c r="J494" s="2918"/>
      <c r="K494" s="2918"/>
      <c r="L494" s="2918"/>
      <c r="M494" s="2918"/>
      <c r="N494" s="672" t="s">
        <v>696</v>
      </c>
      <c r="O494" s="2918"/>
      <c r="P494" s="2918"/>
      <c r="Q494" s="2918"/>
      <c r="R494" s="2918"/>
      <c r="S494" s="2918"/>
      <c r="T494" s="2918"/>
      <c r="U494" s="2918"/>
      <c r="V494" s="2918"/>
      <c r="W494" s="672" t="s">
        <v>697</v>
      </c>
      <c r="X494" s="2918"/>
      <c r="Y494" s="2918"/>
      <c r="Z494" s="2918"/>
      <c r="AA494" s="2918"/>
      <c r="AB494" s="2918"/>
      <c r="AC494" s="2918"/>
      <c r="AD494" s="2918"/>
      <c r="AE494" s="2918"/>
      <c r="AF494" s="2918"/>
      <c r="AG494" s="2918"/>
      <c r="AH494" s="2918"/>
      <c r="AI494" s="2918"/>
      <c r="AJ494" s="4236"/>
    </row>
    <row r="495" spans="1:36" ht="15" hidden="1" customHeight="1" x14ac:dyDescent="0.3">
      <c r="A495" s="1"/>
      <c r="B495" s="1"/>
      <c r="C495" s="1"/>
      <c r="D495" s="1"/>
      <c r="E495" s="191"/>
      <c r="F495" s="225" t="s">
        <v>638</v>
      </c>
      <c r="G495" s="225"/>
      <c r="H495" s="225"/>
      <c r="I495" s="916"/>
      <c r="J495" s="916"/>
      <c r="K495" s="916"/>
      <c r="L495" s="670"/>
      <c r="M495" s="898"/>
      <c r="N495" s="898"/>
      <c r="O495" s="225" t="s">
        <v>638</v>
      </c>
      <c r="P495" s="225"/>
      <c r="Q495" s="225"/>
      <c r="R495" s="225"/>
      <c r="S495" s="225"/>
      <c r="T495" s="4238"/>
      <c r="U495" s="4238"/>
      <c r="V495" s="4238"/>
      <c r="W495" s="235"/>
      <c r="X495" s="225" t="s">
        <v>638</v>
      </c>
      <c r="Y495" s="225"/>
      <c r="Z495" s="225"/>
      <c r="AA495" s="225"/>
      <c r="AB495" s="898"/>
      <c r="AC495" s="898"/>
      <c r="AD495" s="225"/>
      <c r="AE495" s="4233"/>
      <c r="AF495" s="4233"/>
      <c r="AG495" s="4233"/>
      <c r="AH495" s="4233"/>
      <c r="AI495" s="4233"/>
      <c r="AJ495" s="7"/>
    </row>
    <row r="496" spans="1:36" ht="5.0999999999999996" hidden="1" customHeight="1" x14ac:dyDescent="0.3">
      <c r="A496" s="1"/>
      <c r="B496" s="1"/>
      <c r="C496" s="1"/>
      <c r="D496" s="1"/>
      <c r="E496" s="191"/>
      <c r="F496" s="24"/>
      <c r="G496" s="24"/>
      <c r="H496" s="24"/>
      <c r="I496" s="6"/>
      <c r="J496" s="6"/>
      <c r="K496" s="6"/>
      <c r="L496" s="24"/>
      <c r="M496" s="24"/>
      <c r="N496" s="24"/>
      <c r="O496" s="6"/>
      <c r="P496" s="6"/>
      <c r="Q496" s="6"/>
      <c r="R496" s="6"/>
      <c r="S496" s="6"/>
      <c r="T496" s="6"/>
      <c r="U496" s="6"/>
      <c r="V496" s="24"/>
      <c r="W496" s="24"/>
      <c r="X496" s="6"/>
      <c r="Y496" s="6"/>
      <c r="Z496" s="6"/>
      <c r="AA496" s="6"/>
      <c r="AB496" s="6"/>
      <c r="AC496" s="6"/>
      <c r="AD496" s="24"/>
      <c r="AE496" s="24"/>
      <c r="AF496" s="6"/>
      <c r="AG496" s="6"/>
      <c r="AH496" s="6"/>
      <c r="AI496" s="6"/>
      <c r="AJ496" s="7"/>
    </row>
    <row r="497" spans="1:36" ht="15" hidden="1" customHeight="1" x14ac:dyDescent="0.3">
      <c r="A497" s="1"/>
      <c r="B497" s="1"/>
      <c r="C497" s="1"/>
      <c r="D497" s="1"/>
      <c r="E497" s="671" t="s">
        <v>698</v>
      </c>
      <c r="F497" s="2918"/>
      <c r="G497" s="2918"/>
      <c r="H497" s="2918"/>
      <c r="I497" s="2918"/>
      <c r="J497" s="2918"/>
      <c r="K497" s="2918"/>
      <c r="L497" s="2918"/>
      <c r="M497" s="2918"/>
      <c r="N497" s="672" t="s">
        <v>699</v>
      </c>
      <c r="O497" s="2918"/>
      <c r="P497" s="2918"/>
      <c r="Q497" s="2918"/>
      <c r="R497" s="2918"/>
      <c r="S497" s="2918"/>
      <c r="T497" s="2918"/>
      <c r="U497" s="2918"/>
      <c r="V497" s="2918"/>
      <c r="W497" s="672" t="s">
        <v>700</v>
      </c>
      <c r="X497" s="2918"/>
      <c r="Y497" s="2918"/>
      <c r="Z497" s="2918"/>
      <c r="AA497" s="2918"/>
      <c r="AB497" s="2918"/>
      <c r="AC497" s="2918"/>
      <c r="AD497" s="2918"/>
      <c r="AE497" s="2918"/>
      <c r="AF497" s="2918"/>
      <c r="AG497" s="2918"/>
      <c r="AH497" s="2918"/>
      <c r="AI497" s="2918"/>
      <c r="AJ497" s="4236"/>
    </row>
    <row r="498" spans="1:36" ht="15" hidden="1" customHeight="1" x14ac:dyDescent="0.3">
      <c r="A498" s="1"/>
      <c r="B498" s="1"/>
      <c r="C498" s="1"/>
      <c r="D498" s="1"/>
      <c r="E498" s="917"/>
      <c r="F498" s="225" t="s">
        <v>638</v>
      </c>
      <c r="G498" s="225"/>
      <c r="H498" s="225"/>
      <c r="I498" s="898"/>
      <c r="J498" s="898"/>
      <c r="K498" s="898"/>
      <c r="L498" s="670"/>
      <c r="M498" s="24"/>
      <c r="N498" s="235"/>
      <c r="O498" s="225" t="s">
        <v>638</v>
      </c>
      <c r="P498" s="225"/>
      <c r="Q498" s="225"/>
      <c r="R498" s="225"/>
      <c r="S498" s="225"/>
      <c r="T498" s="4238"/>
      <c r="U498" s="4238"/>
      <c r="V498" s="4238"/>
      <c r="W498" s="6"/>
      <c r="X498" s="225" t="s">
        <v>638</v>
      </c>
      <c r="Y498" s="225"/>
      <c r="Z498" s="225"/>
      <c r="AA498" s="225"/>
      <c r="AB498" s="898"/>
      <c r="AC498" s="898"/>
      <c r="AD498" s="225"/>
      <c r="AE498" s="4233"/>
      <c r="AF498" s="4233"/>
      <c r="AG498" s="4233"/>
      <c r="AH498" s="4233"/>
      <c r="AI498" s="4233"/>
      <c r="AJ498" s="7"/>
    </row>
    <row r="499" spans="1:36" ht="5.0999999999999996" hidden="1" customHeight="1" x14ac:dyDescent="0.3">
      <c r="A499" s="1"/>
      <c r="B499" s="1"/>
      <c r="C499" s="1"/>
      <c r="D499" s="1"/>
      <c r="E499" s="192"/>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8"/>
      <c r="AG499" s="8"/>
      <c r="AH499" s="8"/>
      <c r="AI499" s="8"/>
      <c r="AJ499" s="9"/>
    </row>
    <row r="500" spans="1:36" ht="15" hidden="1" customHeight="1" x14ac:dyDescent="0.3">
      <c r="A500" s="1"/>
      <c r="B500" s="1"/>
      <c r="C500" s="1"/>
      <c r="D500" s="1"/>
      <c r="E500" s="671" t="s">
        <v>701</v>
      </c>
      <c r="F500" s="2918"/>
      <c r="G500" s="2918"/>
      <c r="H500" s="2918"/>
      <c r="I500" s="2918"/>
      <c r="J500" s="2918"/>
      <c r="K500" s="2918"/>
      <c r="L500" s="2918"/>
      <c r="M500" s="2918"/>
      <c r="N500" s="672" t="s">
        <v>702</v>
      </c>
      <c r="O500" s="2918"/>
      <c r="P500" s="2918"/>
      <c r="Q500" s="2918"/>
      <c r="R500" s="2918"/>
      <c r="S500" s="2918"/>
      <c r="T500" s="2918"/>
      <c r="U500" s="2918"/>
      <c r="V500" s="2918"/>
      <c r="W500" s="672" t="s">
        <v>703</v>
      </c>
      <c r="X500" s="2918"/>
      <c r="Y500" s="2918"/>
      <c r="Z500" s="2918"/>
      <c r="AA500" s="2918"/>
      <c r="AB500" s="2918"/>
      <c r="AC500" s="2918"/>
      <c r="AD500" s="2918"/>
      <c r="AE500" s="2918"/>
      <c r="AF500" s="2918"/>
      <c r="AG500" s="2918"/>
      <c r="AH500" s="2918"/>
      <c r="AI500" s="2918"/>
      <c r="AJ500" s="4236"/>
    </row>
    <row r="501" spans="1:36" ht="15" hidden="1" customHeight="1" x14ac:dyDescent="0.3">
      <c r="A501" s="1"/>
      <c r="B501" s="1"/>
      <c r="C501" s="1"/>
      <c r="D501" s="1"/>
      <c r="E501" s="191"/>
      <c r="F501" s="225" t="s">
        <v>638</v>
      </c>
      <c r="G501" s="225"/>
      <c r="H501" s="225"/>
      <c r="I501" s="916"/>
      <c r="J501" s="916"/>
      <c r="K501" s="916"/>
      <c r="L501" s="670"/>
      <c r="M501" s="898"/>
      <c r="N501" s="898"/>
      <c r="O501" s="225" t="s">
        <v>638</v>
      </c>
      <c r="P501" s="225"/>
      <c r="Q501" s="225"/>
      <c r="R501" s="225"/>
      <c r="S501" s="225"/>
      <c r="T501" s="4238"/>
      <c r="U501" s="4238"/>
      <c r="V501" s="4238"/>
      <c r="W501" s="235"/>
      <c r="X501" s="225" t="s">
        <v>638</v>
      </c>
      <c r="Y501" s="225"/>
      <c r="Z501" s="225"/>
      <c r="AA501" s="225"/>
      <c r="AB501" s="898"/>
      <c r="AC501" s="898"/>
      <c r="AD501" s="225"/>
      <c r="AE501" s="4233"/>
      <c r="AF501" s="4233"/>
      <c r="AG501" s="4233"/>
      <c r="AH501" s="4233"/>
      <c r="AI501" s="4233"/>
      <c r="AJ501" s="7"/>
    </row>
    <row r="502" spans="1:36" ht="5.0999999999999996" hidden="1" customHeight="1" x14ac:dyDescent="0.3">
      <c r="A502" s="1"/>
      <c r="B502" s="1"/>
      <c r="C502" s="1"/>
      <c r="D502" s="1"/>
      <c r="E502" s="191"/>
      <c r="F502" s="24"/>
      <c r="G502" s="24"/>
      <c r="H502" s="24"/>
      <c r="I502" s="6"/>
      <c r="J502" s="6"/>
      <c r="K502" s="6"/>
      <c r="L502" s="24"/>
      <c r="M502" s="24"/>
      <c r="N502" s="24"/>
      <c r="O502" s="6"/>
      <c r="P502" s="6"/>
      <c r="Q502" s="6"/>
      <c r="R502" s="6"/>
      <c r="S502" s="6"/>
      <c r="T502" s="6"/>
      <c r="U502" s="6"/>
      <c r="V502" s="24"/>
      <c r="W502" s="24"/>
      <c r="X502" s="6"/>
      <c r="Y502" s="6"/>
      <c r="Z502" s="6"/>
      <c r="AA502" s="6"/>
      <c r="AB502" s="6"/>
      <c r="AC502" s="6"/>
      <c r="AD502" s="24"/>
      <c r="AE502" s="24"/>
      <c r="AF502" s="6"/>
      <c r="AG502" s="6"/>
      <c r="AH502" s="6"/>
      <c r="AI502" s="6"/>
      <c r="AJ502" s="7"/>
    </row>
    <row r="503" spans="1:36" ht="15" hidden="1" customHeight="1" x14ac:dyDescent="0.3">
      <c r="A503" s="1"/>
      <c r="B503" s="1"/>
      <c r="C503" s="1"/>
      <c r="D503" s="1"/>
      <c r="E503" s="671" t="s">
        <v>704</v>
      </c>
      <c r="F503" s="2918"/>
      <c r="G503" s="2918"/>
      <c r="H503" s="2918"/>
      <c r="I503" s="2918"/>
      <c r="J503" s="2918"/>
      <c r="K503" s="2918"/>
      <c r="L503" s="2918"/>
      <c r="M503" s="2918"/>
      <c r="N503" s="672" t="s">
        <v>705</v>
      </c>
      <c r="O503" s="2918"/>
      <c r="P503" s="2918"/>
      <c r="Q503" s="2918"/>
      <c r="R503" s="2918"/>
      <c r="S503" s="2918"/>
      <c r="T503" s="2918"/>
      <c r="U503" s="2918"/>
      <c r="V503" s="2918"/>
      <c r="W503" s="672" t="s">
        <v>706</v>
      </c>
      <c r="X503" s="2918"/>
      <c r="Y503" s="2918"/>
      <c r="Z503" s="2918"/>
      <c r="AA503" s="2918"/>
      <c r="AB503" s="2918"/>
      <c r="AC503" s="2918"/>
      <c r="AD503" s="2918"/>
      <c r="AE503" s="2918"/>
      <c r="AF503" s="2918"/>
      <c r="AG503" s="2918"/>
      <c r="AH503" s="2918"/>
      <c r="AI503" s="2918"/>
      <c r="AJ503" s="4236"/>
    </row>
    <row r="504" spans="1:36" ht="15" hidden="1" customHeight="1" thickBot="1" x14ac:dyDescent="0.35">
      <c r="A504" s="1"/>
      <c r="B504" s="1"/>
      <c r="C504" s="1"/>
      <c r="D504" s="1"/>
      <c r="E504" s="917"/>
      <c r="F504" s="225" t="s">
        <v>638</v>
      </c>
      <c r="G504" s="225"/>
      <c r="H504" s="225"/>
      <c r="I504" s="898"/>
      <c r="J504" s="898"/>
      <c r="K504" s="898"/>
      <c r="L504" s="670"/>
      <c r="M504" s="24"/>
      <c r="N504" s="235"/>
      <c r="O504" s="225" t="s">
        <v>638</v>
      </c>
      <c r="P504" s="225"/>
      <c r="Q504" s="225"/>
      <c r="R504" s="225"/>
      <c r="S504" s="225"/>
      <c r="T504" s="4238"/>
      <c r="U504" s="4238"/>
      <c r="V504" s="4238"/>
      <c r="W504" s="6"/>
      <c r="X504" s="225" t="s">
        <v>638</v>
      </c>
      <c r="Y504" s="225"/>
      <c r="Z504" s="225"/>
      <c r="AA504" s="225"/>
      <c r="AB504" s="898"/>
      <c r="AC504" s="898"/>
      <c r="AD504" s="225"/>
      <c r="AE504" s="4233"/>
      <c r="AF504" s="4233"/>
      <c r="AG504" s="4233"/>
      <c r="AH504" s="4233"/>
      <c r="AI504" s="4233"/>
      <c r="AJ504" s="7"/>
    </row>
    <row r="505" spans="1:36" ht="15" customHeight="1" thickBot="1" x14ac:dyDescent="0.35">
      <c r="A505" s="4016" t="s">
        <v>49</v>
      </c>
      <c r="B505" s="3283"/>
      <c r="C505" s="3283"/>
      <c r="D505" s="4237"/>
      <c r="E505" s="188" t="s">
        <v>651</v>
      </c>
      <c r="F505" s="108"/>
      <c r="G505" s="250"/>
      <c r="H505" s="250"/>
      <c r="I505" s="251"/>
      <c r="J505" s="913"/>
      <c r="K505" s="4239"/>
      <c r="L505" s="4240"/>
      <c r="M505" s="4240"/>
      <c r="N505" s="4240"/>
      <c r="O505" s="4240"/>
      <c r="P505" s="4240"/>
      <c r="Q505" s="4240"/>
      <c r="R505" s="4240"/>
      <c r="S505" s="4240"/>
      <c r="T505" s="4240"/>
      <c r="U505" s="4240"/>
      <c r="V505" s="4240"/>
      <c r="W505" s="4240"/>
      <c r="X505" s="250"/>
      <c r="Y505" s="250"/>
      <c r="Z505" s="108" t="s">
        <v>650</v>
      </c>
      <c r="AA505" s="250"/>
      <c r="AB505" s="251"/>
      <c r="AC505" s="4234"/>
      <c r="AD505" s="4235"/>
      <c r="AE505" s="4235"/>
      <c r="AF505" s="4235"/>
      <c r="AG505" s="4235"/>
      <c r="AH505" s="4235"/>
      <c r="AI505" s="251"/>
      <c r="AJ505" s="252"/>
    </row>
    <row r="506" spans="1:36" ht="15" customHeight="1" thickBot="1" x14ac:dyDescent="0.35">
      <c r="A506" s="918"/>
      <c r="B506" s="3415"/>
      <c r="C506" s="3417"/>
      <c r="D506" s="918"/>
      <c r="E506" s="191"/>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6"/>
      <c r="AG506" s="6"/>
      <c r="AH506" s="6"/>
      <c r="AI506" s="6"/>
      <c r="AJ506" s="7"/>
    </row>
    <row r="507" spans="1:36" ht="15" customHeight="1" x14ac:dyDescent="0.3">
      <c r="A507" s="1"/>
      <c r="B507" s="1"/>
      <c r="C507" s="1"/>
      <c r="D507" s="1"/>
      <c r="E507" s="4242" t="s">
        <v>649</v>
      </c>
      <c r="F507" s="4243"/>
      <c r="G507" s="2918"/>
      <c r="H507" s="2918"/>
      <c r="I507" s="2918"/>
      <c r="J507" s="2918"/>
      <c r="K507" s="2918"/>
      <c r="L507" s="2918"/>
      <c r="M507" s="2918"/>
      <c r="N507" s="2918"/>
      <c r="O507" s="2918"/>
      <c r="P507" s="2918"/>
      <c r="Q507" s="2918"/>
      <c r="R507" s="2918"/>
      <c r="S507" s="661" t="s">
        <v>648</v>
      </c>
      <c r="T507" s="4241"/>
      <c r="U507" s="4241"/>
      <c r="V507" s="4241"/>
      <c r="W507" s="4241"/>
      <c r="X507" s="4241"/>
      <c r="Y507" s="4241"/>
      <c r="Z507" s="661" t="s">
        <v>647</v>
      </c>
      <c r="AA507" s="2918"/>
      <c r="AB507" s="2918"/>
      <c r="AC507" s="661" t="s">
        <v>646</v>
      </c>
      <c r="AD507" s="2918"/>
      <c r="AE507" s="2918"/>
      <c r="AF507" s="2918"/>
      <c r="AG507" s="2918"/>
      <c r="AH507" s="2918"/>
      <c r="AI507" s="6"/>
      <c r="AJ507" s="7"/>
    </row>
    <row r="508" spans="1:36" ht="5.0999999999999996" customHeight="1" x14ac:dyDescent="0.3">
      <c r="A508" s="1"/>
      <c r="B508" s="1"/>
      <c r="C508" s="1"/>
      <c r="D508" s="1"/>
      <c r="E508" s="191"/>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6"/>
      <c r="AG508" s="6"/>
      <c r="AH508" s="6"/>
      <c r="AI508" s="6"/>
      <c r="AJ508" s="7"/>
    </row>
    <row r="509" spans="1:36" ht="15" customHeight="1" x14ac:dyDescent="0.3">
      <c r="A509" s="1"/>
      <c r="B509" s="1"/>
      <c r="C509" s="1"/>
      <c r="D509" s="1"/>
      <c r="E509" s="191" t="s">
        <v>645</v>
      </c>
      <c r="F509" s="24"/>
      <c r="G509" s="24"/>
      <c r="H509" s="24"/>
      <c r="I509" s="24"/>
      <c r="J509" s="24"/>
      <c r="K509" s="24"/>
      <c r="L509" s="225"/>
      <c r="M509" s="229"/>
      <c r="N509" s="248"/>
      <c r="O509" s="898"/>
      <c r="P509" s="898"/>
      <c r="Q509" s="2918"/>
      <c r="R509" s="2918"/>
      <c r="S509" s="2918"/>
      <c r="T509" s="2918"/>
      <c r="U509" s="2918"/>
      <c r="V509" s="2918"/>
      <c r="W509" s="2918"/>
      <c r="X509" s="2918"/>
      <c r="Y509" s="2918"/>
      <c r="Z509" s="2918"/>
      <c r="AA509" s="2918"/>
      <c r="AB509" s="2918"/>
      <c r="AC509" s="2918"/>
      <c r="AD509" s="2918"/>
      <c r="AE509" s="2918"/>
      <c r="AF509" s="2918"/>
      <c r="AG509" s="2918"/>
      <c r="AH509" s="2918"/>
      <c r="AI509" s="6"/>
      <c r="AJ509" s="7"/>
    </row>
    <row r="510" spans="1:36" ht="5.0999999999999996" customHeight="1" x14ac:dyDescent="0.3">
      <c r="A510" s="1"/>
      <c r="B510" s="1"/>
      <c r="C510" s="1"/>
      <c r="D510" s="1"/>
      <c r="E510" s="191"/>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103"/>
      <c r="AF510" s="6"/>
      <c r="AG510" s="6"/>
      <c r="AH510" s="6"/>
      <c r="AI510" s="6"/>
      <c r="AJ510" s="7"/>
    </row>
    <row r="511" spans="1:36" ht="15" customHeight="1" x14ac:dyDescent="0.3">
      <c r="A511" s="1"/>
      <c r="B511" s="1"/>
      <c r="C511" s="1"/>
      <c r="D511" s="1"/>
      <c r="E511" s="42" t="s">
        <v>1133</v>
      </c>
      <c r="F511" s="24"/>
      <c r="G511" s="24"/>
      <c r="H511" s="24"/>
      <c r="I511" s="24"/>
      <c r="J511" s="24"/>
      <c r="K511" s="6"/>
      <c r="L511" s="662"/>
      <c r="M511" s="24"/>
      <c r="N511" s="24"/>
      <c r="O511" s="24"/>
      <c r="P511" s="6"/>
      <c r="Q511" s="884" t="s">
        <v>1134</v>
      </c>
      <c r="R511" s="2918"/>
      <c r="S511" s="2918"/>
      <c r="T511" s="2918"/>
      <c r="U511" s="669" t="s">
        <v>1135</v>
      </c>
      <c r="V511" s="669"/>
      <c r="W511" s="669"/>
      <c r="X511" s="669"/>
      <c r="Y511" s="669"/>
      <c r="Z511" s="669"/>
      <c r="AA511" s="2918"/>
      <c r="AB511" s="2918"/>
      <c r="AC511" s="2918"/>
      <c r="AD511" s="2918"/>
      <c r="AE511" s="2918"/>
      <c r="AF511" s="2918"/>
      <c r="AG511" s="2918"/>
      <c r="AH511" s="2918"/>
      <c r="AI511" s="6"/>
      <c r="AJ511" s="7"/>
    </row>
    <row r="512" spans="1:36" ht="5.0999999999999996" customHeight="1" x14ac:dyDescent="0.3">
      <c r="A512" s="1"/>
      <c r="B512" s="1"/>
      <c r="C512" s="1"/>
      <c r="D512" s="1"/>
      <c r="E512" s="191"/>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6"/>
      <c r="AG512" s="6"/>
      <c r="AH512" s="6"/>
      <c r="AI512" s="6"/>
      <c r="AJ512" s="7"/>
    </row>
    <row r="513" spans="1:36" ht="15" customHeight="1" x14ac:dyDescent="0.3">
      <c r="A513" s="1"/>
      <c r="B513" s="1"/>
      <c r="C513" s="1"/>
      <c r="D513" s="1"/>
      <c r="E513" s="42" t="s">
        <v>1136</v>
      </c>
      <c r="F513" s="24"/>
      <c r="G513" s="95"/>
      <c r="H513" s="95"/>
      <c r="I513" s="95"/>
      <c r="J513" s="95"/>
      <c r="K513" s="95"/>
      <c r="L513" s="663"/>
      <c r="M513" s="898"/>
      <c r="N513" s="95" t="s">
        <v>160</v>
      </c>
      <c r="O513" s="95"/>
      <c r="P513" s="95"/>
      <c r="Q513" s="4245"/>
      <c r="R513" s="4245"/>
      <c r="S513" s="4245"/>
      <c r="T513" s="915"/>
      <c r="U513" s="4244" t="s">
        <v>164</v>
      </c>
      <c r="V513" s="4244"/>
      <c r="W513" s="2918"/>
      <c r="X513" s="2918"/>
      <c r="Y513" s="2918"/>
      <c r="Z513" s="2918"/>
      <c r="AA513" s="2918"/>
      <c r="AB513" s="2918"/>
      <c r="AC513" s="2918"/>
      <c r="AD513" s="2918"/>
      <c r="AE513" s="2918"/>
      <c r="AF513" s="2918"/>
      <c r="AG513" s="2918"/>
      <c r="AH513" s="2918"/>
      <c r="AI513" s="6"/>
      <c r="AJ513" s="7"/>
    </row>
    <row r="514" spans="1:36" ht="5.0999999999999996" customHeight="1" x14ac:dyDescent="0.3">
      <c r="A514" s="1"/>
      <c r="B514" s="1"/>
      <c r="C514" s="1"/>
      <c r="D514" s="1"/>
      <c r="E514" s="191"/>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103"/>
      <c r="AF514" s="6"/>
      <c r="AG514" s="6"/>
      <c r="AH514" s="6"/>
      <c r="AI514" s="6"/>
      <c r="AJ514" s="7"/>
    </row>
    <row r="515" spans="1:36" ht="15" customHeight="1" x14ac:dyDescent="0.3">
      <c r="A515" s="1"/>
      <c r="B515" s="1"/>
      <c r="C515" s="1"/>
      <c r="D515" s="1"/>
      <c r="E515" s="191" t="s">
        <v>644</v>
      </c>
      <c r="F515" s="24"/>
      <c r="G515" s="24"/>
      <c r="H515" s="24"/>
      <c r="I515" s="24"/>
      <c r="J515" s="24"/>
      <c r="K515" s="24"/>
      <c r="L515" s="24"/>
      <c r="M515" s="2918"/>
      <c r="N515" s="2918"/>
      <c r="O515" s="6"/>
      <c r="P515" s="6"/>
      <c r="Q515" s="1608" t="s">
        <v>1620</v>
      </c>
      <c r="R515" s="6"/>
      <c r="S515" s="6"/>
      <c r="T515" s="6"/>
      <c r="U515" s="24"/>
      <c r="V515" s="24"/>
      <c r="W515" s="6"/>
      <c r="X515" s="6"/>
      <c r="Y515" s="6"/>
      <c r="Z515" s="6"/>
      <c r="AA515" s="6"/>
      <c r="AB515" s="6"/>
      <c r="AD515" s="2918"/>
      <c r="AE515" s="2918"/>
      <c r="AF515" s="6"/>
      <c r="AG515" s="6"/>
      <c r="AH515" s="6"/>
      <c r="AI515" s="6"/>
      <c r="AJ515" s="7"/>
    </row>
    <row r="516" spans="1:36" ht="5.0999999999999996" customHeight="1" x14ac:dyDescent="0.3">
      <c r="A516" s="1"/>
      <c r="B516" s="1"/>
      <c r="C516" s="1"/>
      <c r="D516" s="1"/>
      <c r="E516" s="191"/>
      <c r="F516" s="24"/>
      <c r="G516" s="24"/>
      <c r="H516" s="24"/>
      <c r="I516" s="24"/>
      <c r="J516" s="24"/>
      <c r="K516" s="24"/>
      <c r="L516" s="24"/>
      <c r="M516" s="661"/>
      <c r="N516" s="24"/>
      <c r="O516" s="24"/>
      <c r="P516" s="24"/>
      <c r="Q516" s="24"/>
      <c r="R516" s="24"/>
      <c r="S516" s="24"/>
      <c r="T516" s="24"/>
      <c r="U516" s="24"/>
      <c r="V516" s="24"/>
      <c r="W516" s="24"/>
      <c r="X516" s="24"/>
      <c r="Y516" s="24"/>
      <c r="Z516" s="24"/>
      <c r="AA516" s="24"/>
      <c r="AB516" s="24"/>
      <c r="AC516" s="24"/>
      <c r="AD516" s="24"/>
      <c r="AE516" s="24"/>
      <c r="AF516" s="6"/>
      <c r="AG516" s="6"/>
      <c r="AH516" s="6"/>
      <c r="AI516" s="6"/>
      <c r="AJ516" s="7"/>
    </row>
    <row r="517" spans="1:36" ht="15" customHeight="1" x14ac:dyDescent="0.3">
      <c r="A517" s="1"/>
      <c r="B517" s="1"/>
      <c r="C517" s="1"/>
      <c r="D517" s="1"/>
      <c r="E517" s="191"/>
      <c r="F517" s="24" t="s">
        <v>679</v>
      </c>
      <c r="G517" s="24"/>
      <c r="H517" s="24"/>
      <c r="I517" s="24"/>
      <c r="J517" s="24"/>
      <c r="K517" s="24"/>
      <c r="L517" s="24"/>
      <c r="M517" s="6"/>
      <c r="N517" s="6"/>
      <c r="O517" s="6"/>
      <c r="P517" s="6"/>
      <c r="Q517" s="6"/>
      <c r="R517" s="6"/>
      <c r="S517" s="6"/>
      <c r="T517" s="6"/>
      <c r="U517" s="6"/>
      <c r="V517" s="6"/>
      <c r="W517" s="6"/>
      <c r="X517" s="6"/>
      <c r="Y517" s="6"/>
      <c r="Z517" s="6"/>
      <c r="AA517" s="6"/>
      <c r="AB517" s="6"/>
      <c r="AC517" s="6"/>
      <c r="AD517" s="6"/>
      <c r="AE517" s="24"/>
      <c r="AF517" s="6"/>
      <c r="AG517" s="6"/>
      <c r="AH517" s="6"/>
      <c r="AI517" s="6"/>
      <c r="AJ517" s="7"/>
    </row>
    <row r="518" spans="1:36" ht="5.0999999999999996" customHeight="1" x14ac:dyDescent="0.3">
      <c r="A518" s="1"/>
      <c r="B518" s="1"/>
      <c r="C518" s="1"/>
      <c r="D518" s="1"/>
      <c r="E518" s="191"/>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6"/>
      <c r="AG518" s="6"/>
      <c r="AH518" s="6"/>
      <c r="AI518" s="6"/>
      <c r="AJ518" s="7"/>
    </row>
    <row r="519" spans="1:36" ht="15" customHeight="1" x14ac:dyDescent="0.3">
      <c r="A519" s="1"/>
      <c r="B519" s="1"/>
      <c r="C519" s="1"/>
      <c r="D519" s="1"/>
      <c r="E519" s="194" t="s">
        <v>158</v>
      </c>
      <c r="F519" s="2918"/>
      <c r="G519" s="2918"/>
      <c r="H519" s="2918"/>
      <c r="I519" s="2918"/>
      <c r="J519" s="2918"/>
      <c r="K519" s="2918"/>
      <c r="L519" s="2918"/>
      <c r="M519" s="2918"/>
      <c r="N519" s="195" t="s">
        <v>165</v>
      </c>
      <c r="O519" s="2918"/>
      <c r="P519" s="2918"/>
      <c r="Q519" s="2918"/>
      <c r="R519" s="2918"/>
      <c r="S519" s="2918"/>
      <c r="T519" s="2918"/>
      <c r="U519" s="2918"/>
      <c r="V519" s="2918"/>
      <c r="W519" s="195" t="s">
        <v>171</v>
      </c>
      <c r="X519" s="2918"/>
      <c r="Y519" s="2918"/>
      <c r="Z519" s="2918"/>
      <c r="AA519" s="2918"/>
      <c r="AB519" s="2918"/>
      <c r="AC519" s="2918"/>
      <c r="AD519" s="2918"/>
      <c r="AE519" s="2918"/>
      <c r="AF519" s="2918"/>
      <c r="AG519" s="2918"/>
      <c r="AH519" s="2918"/>
      <c r="AI519" s="2918"/>
      <c r="AJ519" s="4236"/>
    </row>
    <row r="520" spans="1:36" ht="15" customHeight="1" x14ac:dyDescent="0.3">
      <c r="A520" s="1"/>
      <c r="B520" s="1"/>
      <c r="C520" s="1"/>
      <c r="D520" s="1"/>
      <c r="E520" s="191"/>
      <c r="F520" s="225" t="s">
        <v>638</v>
      </c>
      <c r="G520" s="225"/>
      <c r="H520" s="225"/>
      <c r="I520" s="916"/>
      <c r="J520" s="916"/>
      <c r="K520" s="916"/>
      <c r="L520" s="670"/>
      <c r="M520" s="898"/>
      <c r="N520" s="898"/>
      <c r="O520" s="225" t="s">
        <v>638</v>
      </c>
      <c r="P520" s="225"/>
      <c r="Q520" s="225"/>
      <c r="R520" s="225"/>
      <c r="S520" s="225"/>
      <c r="T520" s="4238"/>
      <c r="U520" s="4238"/>
      <c r="V520" s="4238"/>
      <c r="W520" s="235"/>
      <c r="X520" s="225" t="s">
        <v>638</v>
      </c>
      <c r="Y520" s="225"/>
      <c r="Z520" s="225"/>
      <c r="AA520" s="225"/>
      <c r="AB520" s="898"/>
      <c r="AC520" s="898"/>
      <c r="AD520" s="225"/>
      <c r="AE520" s="4233"/>
      <c r="AF520" s="4233"/>
      <c r="AG520" s="4233"/>
      <c r="AH520" s="4233"/>
      <c r="AI520" s="4233"/>
      <c r="AJ520" s="7"/>
    </row>
    <row r="521" spans="1:36" ht="5.0999999999999996" customHeight="1" x14ac:dyDescent="0.3">
      <c r="A521" s="1"/>
      <c r="B521" s="1"/>
      <c r="C521" s="1"/>
      <c r="D521" s="1"/>
      <c r="E521" s="191"/>
      <c r="F521" s="24"/>
      <c r="G521" s="24"/>
      <c r="H521" s="24"/>
      <c r="I521" s="6"/>
      <c r="J521" s="6"/>
      <c r="K521" s="6"/>
      <c r="L521" s="24"/>
      <c r="M521" s="24"/>
      <c r="N521" s="24"/>
      <c r="O521" s="6"/>
      <c r="P521" s="6"/>
      <c r="Q521" s="6"/>
      <c r="R521" s="6"/>
      <c r="S521" s="6"/>
      <c r="T521" s="6"/>
      <c r="U521" s="6"/>
      <c r="V521" s="24"/>
      <c r="W521" s="24"/>
      <c r="X521" s="6"/>
      <c r="Y521" s="6"/>
      <c r="Z521" s="6"/>
      <c r="AA521" s="6"/>
      <c r="AB521" s="6"/>
      <c r="AC521" s="6"/>
      <c r="AD521" s="24"/>
      <c r="AE521" s="24"/>
      <c r="AF521" s="6"/>
      <c r="AG521" s="6"/>
      <c r="AH521" s="6"/>
      <c r="AI521" s="6"/>
      <c r="AJ521" s="7"/>
    </row>
    <row r="522" spans="1:36" ht="15" customHeight="1" x14ac:dyDescent="0.3">
      <c r="A522" s="1"/>
      <c r="B522" s="1"/>
      <c r="C522" s="1"/>
      <c r="D522" s="1"/>
      <c r="E522" s="194" t="s">
        <v>178</v>
      </c>
      <c r="F522" s="2918"/>
      <c r="G522" s="2918"/>
      <c r="H522" s="2918"/>
      <c r="I522" s="2918"/>
      <c r="J522" s="2918"/>
      <c r="K522" s="2918"/>
      <c r="L522" s="2918"/>
      <c r="M522" s="2918"/>
      <c r="N522" s="195" t="s">
        <v>568</v>
      </c>
      <c r="O522" s="2918"/>
      <c r="P522" s="2918"/>
      <c r="Q522" s="2918"/>
      <c r="R522" s="2918"/>
      <c r="S522" s="2918"/>
      <c r="T522" s="2918"/>
      <c r="U522" s="2918"/>
      <c r="V522" s="2918"/>
      <c r="W522" s="195" t="s">
        <v>591</v>
      </c>
      <c r="X522" s="2918"/>
      <c r="Y522" s="2918"/>
      <c r="Z522" s="2918"/>
      <c r="AA522" s="2918"/>
      <c r="AB522" s="2918"/>
      <c r="AC522" s="2918"/>
      <c r="AD522" s="2918"/>
      <c r="AE522" s="2918"/>
      <c r="AF522" s="2918"/>
      <c r="AG522" s="2918"/>
      <c r="AH522" s="2918"/>
      <c r="AI522" s="2918"/>
      <c r="AJ522" s="4236"/>
    </row>
    <row r="523" spans="1:36" ht="15" customHeight="1" x14ac:dyDescent="0.3">
      <c r="A523" s="1"/>
      <c r="B523" s="1"/>
      <c r="C523" s="1"/>
      <c r="D523" s="1"/>
      <c r="E523" s="917"/>
      <c r="F523" s="225" t="s">
        <v>638</v>
      </c>
      <c r="G523" s="225"/>
      <c r="H523" s="225"/>
      <c r="I523" s="898"/>
      <c r="J523" s="898"/>
      <c r="K523" s="898"/>
      <c r="L523" s="670"/>
      <c r="M523" s="24"/>
      <c r="N523" s="235"/>
      <c r="O523" s="225" t="s">
        <v>638</v>
      </c>
      <c r="P523" s="225"/>
      <c r="Q523" s="225"/>
      <c r="R523" s="225"/>
      <c r="S523" s="225"/>
      <c r="T523" s="4238"/>
      <c r="U523" s="4238"/>
      <c r="V523" s="4238"/>
      <c r="W523" s="6"/>
      <c r="X523" s="225" t="s">
        <v>638</v>
      </c>
      <c r="Y523" s="225"/>
      <c r="Z523" s="225"/>
      <c r="AA523" s="225"/>
      <c r="AB523" s="898"/>
      <c r="AC523" s="898"/>
      <c r="AD523" s="225"/>
      <c r="AE523" s="4233"/>
      <c r="AF523" s="4233"/>
      <c r="AG523" s="4233"/>
      <c r="AH523" s="4233"/>
      <c r="AI523" s="4233"/>
      <c r="AJ523" s="7"/>
    </row>
    <row r="524" spans="1:36" ht="5.0999999999999996" customHeight="1" thickBot="1" x14ac:dyDescent="0.35">
      <c r="A524" s="1"/>
      <c r="B524" s="1"/>
      <c r="C524" s="1"/>
      <c r="D524" s="1"/>
      <c r="E524" s="192"/>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8"/>
      <c r="AG524" s="8"/>
      <c r="AH524" s="8"/>
      <c r="AI524" s="8"/>
      <c r="AJ524" s="9"/>
    </row>
    <row r="525" spans="1:36" ht="15" hidden="1" customHeight="1" x14ac:dyDescent="0.3">
      <c r="A525" s="1"/>
      <c r="B525" s="1"/>
      <c r="C525" s="1"/>
      <c r="D525" s="1"/>
      <c r="E525" s="671" t="s">
        <v>592</v>
      </c>
      <c r="F525" s="2918"/>
      <c r="G525" s="2918"/>
      <c r="H525" s="2918"/>
      <c r="I525" s="2918"/>
      <c r="J525" s="2918"/>
      <c r="K525" s="2918"/>
      <c r="L525" s="2918"/>
      <c r="M525" s="2918"/>
      <c r="N525" s="672" t="s">
        <v>593</v>
      </c>
      <c r="O525" s="2918"/>
      <c r="P525" s="2918"/>
      <c r="Q525" s="2918"/>
      <c r="R525" s="2918"/>
      <c r="S525" s="2918"/>
      <c r="T525" s="2918"/>
      <c r="U525" s="2918"/>
      <c r="V525" s="2918"/>
      <c r="W525" s="672" t="s">
        <v>594</v>
      </c>
      <c r="X525" s="2918"/>
      <c r="Y525" s="2918"/>
      <c r="Z525" s="2918"/>
      <c r="AA525" s="2918"/>
      <c r="AB525" s="2918"/>
      <c r="AC525" s="2918"/>
      <c r="AD525" s="2918"/>
      <c r="AE525" s="2918"/>
      <c r="AF525" s="2918"/>
      <c r="AG525" s="2918"/>
      <c r="AH525" s="2918"/>
      <c r="AI525" s="2918"/>
      <c r="AJ525" s="4236"/>
    </row>
    <row r="526" spans="1:36" ht="15" hidden="1" customHeight="1" x14ac:dyDescent="0.3">
      <c r="A526" s="1"/>
      <c r="B526" s="1"/>
      <c r="C526" s="1"/>
      <c r="D526" s="1"/>
      <c r="E526" s="191"/>
      <c r="F526" s="225" t="s">
        <v>638</v>
      </c>
      <c r="G526" s="225"/>
      <c r="H526" s="225"/>
      <c r="I526" s="916"/>
      <c r="J526" s="916"/>
      <c r="K526" s="916"/>
      <c r="L526" s="670"/>
      <c r="M526" s="898"/>
      <c r="N526" s="898"/>
      <c r="O526" s="225" t="s">
        <v>638</v>
      </c>
      <c r="P526" s="225"/>
      <c r="Q526" s="225"/>
      <c r="R526" s="225"/>
      <c r="S526" s="225"/>
      <c r="T526" s="4238"/>
      <c r="U526" s="4238"/>
      <c r="V526" s="4238"/>
      <c r="W526" s="235"/>
      <c r="X526" s="225" t="s">
        <v>638</v>
      </c>
      <c r="Y526" s="225"/>
      <c r="Z526" s="225"/>
      <c r="AA526" s="225"/>
      <c r="AB526" s="898"/>
      <c r="AC526" s="898"/>
      <c r="AD526" s="225"/>
      <c r="AE526" s="4233"/>
      <c r="AF526" s="4233"/>
      <c r="AG526" s="4233"/>
      <c r="AH526" s="4233"/>
      <c r="AI526" s="4233"/>
      <c r="AJ526" s="7"/>
    </row>
    <row r="527" spans="1:36" ht="5.0999999999999996" hidden="1" customHeight="1" x14ac:dyDescent="0.3">
      <c r="A527" s="1"/>
      <c r="B527" s="1"/>
      <c r="C527" s="1"/>
      <c r="D527" s="1"/>
      <c r="E527" s="191"/>
      <c r="F527" s="24"/>
      <c r="G527" s="24"/>
      <c r="H527" s="24"/>
      <c r="I527" s="6"/>
      <c r="J527" s="6"/>
      <c r="K527" s="6"/>
      <c r="L527" s="24"/>
      <c r="M527" s="24"/>
      <c r="N527" s="24"/>
      <c r="O527" s="6"/>
      <c r="P527" s="6"/>
      <c r="Q527" s="6"/>
      <c r="R527" s="6"/>
      <c r="S527" s="6"/>
      <c r="T527" s="6"/>
      <c r="U527" s="6"/>
      <c r="V527" s="24"/>
      <c r="W527" s="24"/>
      <c r="X527" s="6"/>
      <c r="Y527" s="6"/>
      <c r="Z527" s="6"/>
      <c r="AA527" s="6"/>
      <c r="AB527" s="6"/>
      <c r="AC527" s="6"/>
      <c r="AD527" s="24"/>
      <c r="AE527" s="24"/>
      <c r="AF527" s="6"/>
      <c r="AG527" s="6"/>
      <c r="AH527" s="6"/>
      <c r="AI527" s="6"/>
      <c r="AJ527" s="7"/>
    </row>
    <row r="528" spans="1:36" ht="15" hidden="1" customHeight="1" x14ac:dyDescent="0.3">
      <c r="A528" s="1"/>
      <c r="B528" s="1"/>
      <c r="C528" s="1"/>
      <c r="D528" s="1"/>
      <c r="E528" s="671" t="s">
        <v>610</v>
      </c>
      <c r="F528" s="2918"/>
      <c r="G528" s="2918"/>
      <c r="H528" s="2918"/>
      <c r="I528" s="2918"/>
      <c r="J528" s="2918"/>
      <c r="K528" s="2918"/>
      <c r="L528" s="2918"/>
      <c r="M528" s="2918"/>
      <c r="N528" s="672" t="s">
        <v>613</v>
      </c>
      <c r="O528" s="2918"/>
      <c r="P528" s="2918"/>
      <c r="Q528" s="2918"/>
      <c r="R528" s="2918"/>
      <c r="S528" s="2918"/>
      <c r="T528" s="2918"/>
      <c r="U528" s="2918"/>
      <c r="V528" s="2918"/>
      <c r="W528" s="672" t="s">
        <v>615</v>
      </c>
      <c r="X528" s="2918"/>
      <c r="Y528" s="2918"/>
      <c r="Z528" s="2918"/>
      <c r="AA528" s="2918"/>
      <c r="AB528" s="2918"/>
      <c r="AC528" s="2918"/>
      <c r="AD528" s="2918"/>
      <c r="AE528" s="2918"/>
      <c r="AF528" s="2918"/>
      <c r="AG528" s="2918"/>
      <c r="AH528" s="2918"/>
      <c r="AI528" s="2918"/>
      <c r="AJ528" s="4236"/>
    </row>
    <row r="529" spans="1:36" ht="15" hidden="1" customHeight="1" x14ac:dyDescent="0.3">
      <c r="A529" s="1"/>
      <c r="B529" s="1"/>
      <c r="C529" s="1"/>
      <c r="D529" s="1"/>
      <c r="E529" s="917"/>
      <c r="F529" s="225" t="s">
        <v>638</v>
      </c>
      <c r="G529" s="225"/>
      <c r="H529" s="225"/>
      <c r="I529" s="898"/>
      <c r="J529" s="898"/>
      <c r="K529" s="898"/>
      <c r="L529" s="670"/>
      <c r="M529" s="24"/>
      <c r="N529" s="235"/>
      <c r="O529" s="225" t="s">
        <v>638</v>
      </c>
      <c r="P529" s="225"/>
      <c r="Q529" s="225"/>
      <c r="R529" s="225"/>
      <c r="S529" s="225"/>
      <c r="T529" s="4238"/>
      <c r="U529" s="4238"/>
      <c r="V529" s="4238"/>
      <c r="W529" s="6"/>
      <c r="X529" s="225" t="s">
        <v>638</v>
      </c>
      <c r="Y529" s="225"/>
      <c r="Z529" s="225"/>
      <c r="AA529" s="225"/>
      <c r="AB529" s="898"/>
      <c r="AC529" s="898"/>
      <c r="AD529" s="225"/>
      <c r="AE529" s="4233"/>
      <c r="AF529" s="4233"/>
      <c r="AG529" s="4233"/>
      <c r="AH529" s="4233"/>
      <c r="AI529" s="4233"/>
      <c r="AJ529" s="7"/>
    </row>
    <row r="530" spans="1:36" ht="5.0999999999999996" hidden="1" customHeight="1" x14ac:dyDescent="0.3">
      <c r="A530" s="1"/>
      <c r="B530" s="1"/>
      <c r="C530" s="1"/>
      <c r="D530" s="1"/>
      <c r="E530" s="192"/>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8"/>
      <c r="AG530" s="8"/>
      <c r="AH530" s="8"/>
      <c r="AI530" s="8"/>
      <c r="AJ530" s="9"/>
    </row>
    <row r="531" spans="1:36" ht="15" hidden="1" customHeight="1" x14ac:dyDescent="0.3">
      <c r="A531" s="1"/>
      <c r="B531" s="1"/>
      <c r="C531" s="1"/>
      <c r="D531" s="1"/>
      <c r="E531" s="671" t="s">
        <v>616</v>
      </c>
      <c r="F531" s="2918"/>
      <c r="G531" s="2918"/>
      <c r="H531" s="2918"/>
      <c r="I531" s="2918"/>
      <c r="J531" s="2918"/>
      <c r="K531" s="2918"/>
      <c r="L531" s="2918"/>
      <c r="M531" s="2918"/>
      <c r="N531" s="672" t="s">
        <v>643</v>
      </c>
      <c r="O531" s="2918"/>
      <c r="P531" s="2918"/>
      <c r="Q531" s="2918"/>
      <c r="R531" s="2918"/>
      <c r="S531" s="2918"/>
      <c r="T531" s="2918"/>
      <c r="U531" s="2918"/>
      <c r="V531" s="2918"/>
      <c r="W531" s="672" t="s">
        <v>642</v>
      </c>
      <c r="X531" s="2918"/>
      <c r="Y531" s="2918"/>
      <c r="Z531" s="2918"/>
      <c r="AA531" s="2918"/>
      <c r="AB531" s="2918"/>
      <c r="AC531" s="2918"/>
      <c r="AD531" s="2918"/>
      <c r="AE531" s="2918"/>
      <c r="AF531" s="2918"/>
      <c r="AG531" s="2918"/>
      <c r="AH531" s="2918"/>
      <c r="AI531" s="2918"/>
      <c r="AJ531" s="4236"/>
    </row>
    <row r="532" spans="1:36" ht="15" hidden="1" customHeight="1" x14ac:dyDescent="0.3">
      <c r="A532" s="1"/>
      <c r="B532" s="1"/>
      <c r="C532" s="1"/>
      <c r="D532" s="1"/>
      <c r="E532" s="191"/>
      <c r="F532" s="225" t="s">
        <v>638</v>
      </c>
      <c r="G532" s="225"/>
      <c r="H532" s="225"/>
      <c r="I532" s="916"/>
      <c r="J532" s="916"/>
      <c r="K532" s="916"/>
      <c r="L532" s="670"/>
      <c r="M532" s="898"/>
      <c r="N532" s="898"/>
      <c r="O532" s="225" t="s">
        <v>638</v>
      </c>
      <c r="P532" s="225"/>
      <c r="Q532" s="225"/>
      <c r="R532" s="225"/>
      <c r="S532" s="225"/>
      <c r="T532" s="4238"/>
      <c r="U532" s="4238"/>
      <c r="V532" s="4238"/>
      <c r="W532" s="235"/>
      <c r="X532" s="225" t="s">
        <v>638</v>
      </c>
      <c r="Y532" s="225"/>
      <c r="Z532" s="225"/>
      <c r="AA532" s="225"/>
      <c r="AB532" s="898"/>
      <c r="AC532" s="898"/>
      <c r="AD532" s="225"/>
      <c r="AE532" s="4233"/>
      <c r="AF532" s="4233"/>
      <c r="AG532" s="4233"/>
      <c r="AH532" s="4233"/>
      <c r="AI532" s="4233"/>
      <c r="AJ532" s="7"/>
    </row>
    <row r="533" spans="1:36" ht="5.0999999999999996" hidden="1" customHeight="1" x14ac:dyDescent="0.3">
      <c r="A533" s="1"/>
      <c r="B533" s="1"/>
      <c r="C533" s="1"/>
      <c r="D533" s="1"/>
      <c r="E533" s="191"/>
      <c r="F533" s="24"/>
      <c r="G533" s="24"/>
      <c r="H533" s="24"/>
      <c r="I533" s="6"/>
      <c r="J533" s="6"/>
      <c r="K533" s="6"/>
      <c r="L533" s="24"/>
      <c r="M533" s="24"/>
      <c r="N533" s="24"/>
      <c r="O533" s="6"/>
      <c r="P533" s="6"/>
      <c r="Q533" s="6"/>
      <c r="R533" s="6"/>
      <c r="S533" s="6"/>
      <c r="T533" s="6"/>
      <c r="U533" s="6"/>
      <c r="V533" s="24"/>
      <c r="W533" s="24"/>
      <c r="X533" s="6"/>
      <c r="Y533" s="6"/>
      <c r="Z533" s="6"/>
      <c r="AA533" s="6"/>
      <c r="AB533" s="6"/>
      <c r="AC533" s="6"/>
      <c r="AD533" s="24"/>
      <c r="AE533" s="24"/>
      <c r="AF533" s="6"/>
      <c r="AG533" s="6"/>
      <c r="AH533" s="6"/>
      <c r="AI533" s="6"/>
      <c r="AJ533" s="7"/>
    </row>
    <row r="534" spans="1:36" ht="15" hidden="1" customHeight="1" x14ac:dyDescent="0.3">
      <c r="A534" s="1"/>
      <c r="B534" s="1"/>
      <c r="C534" s="1"/>
      <c r="D534" s="1"/>
      <c r="E534" s="671" t="s">
        <v>641</v>
      </c>
      <c r="F534" s="2918"/>
      <c r="G534" s="2918"/>
      <c r="H534" s="2918"/>
      <c r="I534" s="2918"/>
      <c r="J534" s="2918"/>
      <c r="K534" s="2918"/>
      <c r="L534" s="2918"/>
      <c r="M534" s="2918"/>
      <c r="N534" s="672" t="s">
        <v>640</v>
      </c>
      <c r="O534" s="2918"/>
      <c r="P534" s="2918"/>
      <c r="Q534" s="2918"/>
      <c r="R534" s="2918"/>
      <c r="S534" s="2918"/>
      <c r="T534" s="2918"/>
      <c r="U534" s="2918"/>
      <c r="V534" s="2918"/>
      <c r="W534" s="672" t="s">
        <v>639</v>
      </c>
      <c r="X534" s="2918"/>
      <c r="Y534" s="2918"/>
      <c r="Z534" s="2918"/>
      <c r="AA534" s="2918"/>
      <c r="AB534" s="2918"/>
      <c r="AC534" s="2918"/>
      <c r="AD534" s="2918"/>
      <c r="AE534" s="2918"/>
      <c r="AF534" s="2918"/>
      <c r="AG534" s="2918"/>
      <c r="AH534" s="2918"/>
      <c r="AI534" s="2918"/>
      <c r="AJ534" s="4236"/>
    </row>
    <row r="535" spans="1:36" ht="15" hidden="1" customHeight="1" x14ac:dyDescent="0.3">
      <c r="A535" s="1"/>
      <c r="B535" s="1"/>
      <c r="C535" s="1"/>
      <c r="D535" s="1"/>
      <c r="E535" s="917"/>
      <c r="F535" s="225" t="s">
        <v>638</v>
      </c>
      <c r="G535" s="225"/>
      <c r="H535" s="225"/>
      <c r="I535" s="898"/>
      <c r="J535" s="898"/>
      <c r="K535" s="898"/>
      <c r="L535" s="670"/>
      <c r="M535" s="24"/>
      <c r="N535" s="235"/>
      <c r="O535" s="225" t="s">
        <v>638</v>
      </c>
      <c r="P535" s="225"/>
      <c r="Q535" s="225"/>
      <c r="R535" s="225"/>
      <c r="S535" s="225"/>
      <c r="T535" s="4238"/>
      <c r="U535" s="4238"/>
      <c r="V535" s="4238"/>
      <c r="W535" s="6"/>
      <c r="X535" s="225" t="s">
        <v>638</v>
      </c>
      <c r="Y535" s="225"/>
      <c r="Z535" s="225"/>
      <c r="AA535" s="225"/>
      <c r="AB535" s="898"/>
      <c r="AC535" s="898"/>
      <c r="AD535" s="225"/>
      <c r="AE535" s="4233"/>
      <c r="AF535" s="4233"/>
      <c r="AG535" s="4233"/>
      <c r="AH535" s="4233"/>
      <c r="AI535" s="4233"/>
      <c r="AJ535" s="7"/>
    </row>
    <row r="536" spans="1:36" ht="5.0999999999999996" hidden="1" customHeight="1" x14ac:dyDescent="0.3">
      <c r="A536" s="1"/>
      <c r="B536" s="1"/>
      <c r="C536" s="1"/>
      <c r="D536" s="1"/>
      <c r="E536" s="192"/>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8"/>
      <c r="AG536" s="8"/>
      <c r="AH536" s="8"/>
      <c r="AI536" s="8"/>
      <c r="AJ536" s="9"/>
    </row>
    <row r="537" spans="1:36" ht="15" hidden="1" customHeight="1" x14ac:dyDescent="0.3">
      <c r="A537" s="1"/>
      <c r="B537" s="1"/>
      <c r="C537" s="1"/>
      <c r="D537" s="1"/>
      <c r="E537" s="671" t="s">
        <v>695</v>
      </c>
      <c r="F537" s="2918"/>
      <c r="G537" s="2918"/>
      <c r="H537" s="2918"/>
      <c r="I537" s="2918"/>
      <c r="J537" s="2918"/>
      <c r="K537" s="2918"/>
      <c r="L537" s="2918"/>
      <c r="M537" s="2918"/>
      <c r="N537" s="672" t="s">
        <v>696</v>
      </c>
      <c r="O537" s="2918"/>
      <c r="P537" s="2918"/>
      <c r="Q537" s="2918"/>
      <c r="R537" s="2918"/>
      <c r="S537" s="2918"/>
      <c r="T537" s="2918"/>
      <c r="U537" s="2918"/>
      <c r="V537" s="2918"/>
      <c r="W537" s="672" t="s">
        <v>697</v>
      </c>
      <c r="X537" s="2918"/>
      <c r="Y537" s="2918"/>
      <c r="Z537" s="2918"/>
      <c r="AA537" s="2918"/>
      <c r="AB537" s="2918"/>
      <c r="AC537" s="2918"/>
      <c r="AD537" s="2918"/>
      <c r="AE537" s="2918"/>
      <c r="AF537" s="2918"/>
      <c r="AG537" s="2918"/>
      <c r="AH537" s="2918"/>
      <c r="AI537" s="2918"/>
      <c r="AJ537" s="4236"/>
    </row>
    <row r="538" spans="1:36" ht="15" hidden="1" customHeight="1" x14ac:dyDescent="0.3">
      <c r="A538" s="1"/>
      <c r="B538" s="1"/>
      <c r="C538" s="1"/>
      <c r="D538" s="1"/>
      <c r="E538" s="191"/>
      <c r="F538" s="225" t="s">
        <v>638</v>
      </c>
      <c r="G538" s="225"/>
      <c r="H538" s="225"/>
      <c r="I538" s="916"/>
      <c r="J538" s="916"/>
      <c r="K538" s="916"/>
      <c r="L538" s="670"/>
      <c r="M538" s="898"/>
      <c r="N538" s="898"/>
      <c r="O538" s="225" t="s">
        <v>638</v>
      </c>
      <c r="P538" s="225"/>
      <c r="Q538" s="225"/>
      <c r="R538" s="225"/>
      <c r="S538" s="225"/>
      <c r="T538" s="4238"/>
      <c r="U538" s="4238"/>
      <c r="V538" s="4238"/>
      <c r="W538" s="235"/>
      <c r="X538" s="225" t="s">
        <v>638</v>
      </c>
      <c r="Y538" s="225"/>
      <c r="Z538" s="225"/>
      <c r="AA538" s="225"/>
      <c r="AB538" s="898"/>
      <c r="AC538" s="898"/>
      <c r="AD538" s="225"/>
      <c r="AE538" s="4233"/>
      <c r="AF538" s="4233"/>
      <c r="AG538" s="4233"/>
      <c r="AH538" s="4233"/>
      <c r="AI538" s="4233"/>
      <c r="AJ538" s="7"/>
    </row>
    <row r="539" spans="1:36" ht="5.0999999999999996" hidden="1" customHeight="1" x14ac:dyDescent="0.3">
      <c r="A539" s="1"/>
      <c r="B539" s="1"/>
      <c r="C539" s="1"/>
      <c r="D539" s="1"/>
      <c r="E539" s="191"/>
      <c r="F539" s="24"/>
      <c r="G539" s="24"/>
      <c r="H539" s="24"/>
      <c r="I539" s="6"/>
      <c r="J539" s="6"/>
      <c r="K539" s="6"/>
      <c r="L539" s="24"/>
      <c r="M539" s="24"/>
      <c r="N539" s="24"/>
      <c r="O539" s="6"/>
      <c r="P539" s="6"/>
      <c r="Q539" s="6"/>
      <c r="R539" s="6"/>
      <c r="S539" s="6"/>
      <c r="T539" s="6"/>
      <c r="U539" s="6"/>
      <c r="V539" s="24"/>
      <c r="W539" s="24"/>
      <c r="X539" s="6"/>
      <c r="Y539" s="6"/>
      <c r="Z539" s="6"/>
      <c r="AA539" s="6"/>
      <c r="AB539" s="6"/>
      <c r="AC539" s="6"/>
      <c r="AD539" s="24"/>
      <c r="AE539" s="24"/>
      <c r="AF539" s="6"/>
      <c r="AG539" s="6"/>
      <c r="AH539" s="6"/>
      <c r="AI539" s="6"/>
      <c r="AJ539" s="7"/>
    </row>
    <row r="540" spans="1:36" ht="15" hidden="1" customHeight="1" x14ac:dyDescent="0.3">
      <c r="A540" s="1"/>
      <c r="B540" s="1"/>
      <c r="C540" s="1"/>
      <c r="D540" s="1"/>
      <c r="E540" s="671" t="s">
        <v>698</v>
      </c>
      <c r="F540" s="2918"/>
      <c r="G540" s="2918"/>
      <c r="H540" s="2918"/>
      <c r="I540" s="2918"/>
      <c r="J540" s="2918"/>
      <c r="K540" s="2918"/>
      <c r="L540" s="2918"/>
      <c r="M540" s="2918"/>
      <c r="N540" s="672" t="s">
        <v>699</v>
      </c>
      <c r="O540" s="2918"/>
      <c r="P540" s="2918"/>
      <c r="Q540" s="2918"/>
      <c r="R540" s="2918"/>
      <c r="S540" s="2918"/>
      <c r="T540" s="2918"/>
      <c r="U540" s="2918"/>
      <c r="V540" s="2918"/>
      <c r="W540" s="672" t="s">
        <v>700</v>
      </c>
      <c r="X540" s="2918"/>
      <c r="Y540" s="2918"/>
      <c r="Z540" s="2918"/>
      <c r="AA540" s="2918"/>
      <c r="AB540" s="2918"/>
      <c r="AC540" s="2918"/>
      <c r="AD540" s="2918"/>
      <c r="AE540" s="2918"/>
      <c r="AF540" s="2918"/>
      <c r="AG540" s="2918"/>
      <c r="AH540" s="2918"/>
      <c r="AI540" s="2918"/>
      <c r="AJ540" s="4236"/>
    </row>
    <row r="541" spans="1:36" ht="15" hidden="1" customHeight="1" x14ac:dyDescent="0.3">
      <c r="A541" s="1"/>
      <c r="B541" s="1"/>
      <c r="C541" s="1"/>
      <c r="D541" s="1"/>
      <c r="E541" s="917"/>
      <c r="F541" s="225" t="s">
        <v>638</v>
      </c>
      <c r="G541" s="225"/>
      <c r="H541" s="225"/>
      <c r="I541" s="898"/>
      <c r="J541" s="898"/>
      <c r="K541" s="898"/>
      <c r="L541" s="670"/>
      <c r="M541" s="24"/>
      <c r="N541" s="235"/>
      <c r="O541" s="225" t="s">
        <v>638</v>
      </c>
      <c r="P541" s="225"/>
      <c r="Q541" s="225"/>
      <c r="R541" s="225"/>
      <c r="S541" s="225"/>
      <c r="T541" s="4238"/>
      <c r="U541" s="4238"/>
      <c r="V541" s="4238"/>
      <c r="W541" s="6"/>
      <c r="X541" s="225" t="s">
        <v>638</v>
      </c>
      <c r="Y541" s="225"/>
      <c r="Z541" s="225"/>
      <c r="AA541" s="225"/>
      <c r="AB541" s="898"/>
      <c r="AC541" s="898"/>
      <c r="AD541" s="225"/>
      <c r="AE541" s="4233"/>
      <c r="AF541" s="4233"/>
      <c r="AG541" s="4233"/>
      <c r="AH541" s="4233"/>
      <c r="AI541" s="4233"/>
      <c r="AJ541" s="7"/>
    </row>
    <row r="542" spans="1:36" ht="5.0999999999999996" hidden="1" customHeight="1" x14ac:dyDescent="0.3">
      <c r="A542" s="1"/>
      <c r="B542" s="1"/>
      <c r="C542" s="1"/>
      <c r="D542" s="1"/>
      <c r="E542" s="192"/>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8"/>
      <c r="AG542" s="8"/>
      <c r="AH542" s="8"/>
      <c r="AI542" s="8"/>
      <c r="AJ542" s="9"/>
    </row>
    <row r="543" spans="1:36" ht="15" hidden="1" customHeight="1" x14ac:dyDescent="0.3">
      <c r="A543" s="1"/>
      <c r="B543" s="1"/>
      <c r="C543" s="1"/>
      <c r="D543" s="1"/>
      <c r="E543" s="671" t="s">
        <v>701</v>
      </c>
      <c r="F543" s="2918"/>
      <c r="G543" s="2918"/>
      <c r="H543" s="2918"/>
      <c r="I543" s="2918"/>
      <c r="J543" s="2918"/>
      <c r="K543" s="2918"/>
      <c r="L543" s="2918"/>
      <c r="M543" s="2918"/>
      <c r="N543" s="672" t="s">
        <v>702</v>
      </c>
      <c r="O543" s="2918"/>
      <c r="P543" s="2918"/>
      <c r="Q543" s="2918"/>
      <c r="R543" s="2918"/>
      <c r="S543" s="2918"/>
      <c r="T543" s="2918"/>
      <c r="U543" s="2918"/>
      <c r="V543" s="2918"/>
      <c r="W543" s="672" t="s">
        <v>703</v>
      </c>
      <c r="X543" s="2918"/>
      <c r="Y543" s="2918"/>
      <c r="Z543" s="2918"/>
      <c r="AA543" s="2918"/>
      <c r="AB543" s="2918"/>
      <c r="AC543" s="2918"/>
      <c r="AD543" s="2918"/>
      <c r="AE543" s="2918"/>
      <c r="AF543" s="2918"/>
      <c r="AG543" s="2918"/>
      <c r="AH543" s="2918"/>
      <c r="AI543" s="2918"/>
      <c r="AJ543" s="4236"/>
    </row>
    <row r="544" spans="1:36" ht="15" hidden="1" customHeight="1" x14ac:dyDescent="0.3">
      <c r="A544" s="1"/>
      <c r="B544" s="1"/>
      <c r="C544" s="1"/>
      <c r="D544" s="1"/>
      <c r="E544" s="191"/>
      <c r="F544" s="225" t="s">
        <v>638</v>
      </c>
      <c r="G544" s="225"/>
      <c r="H544" s="225"/>
      <c r="I544" s="916"/>
      <c r="J544" s="916"/>
      <c r="K544" s="916"/>
      <c r="L544" s="670"/>
      <c r="M544" s="898"/>
      <c r="N544" s="898"/>
      <c r="O544" s="225" t="s">
        <v>638</v>
      </c>
      <c r="P544" s="225"/>
      <c r="Q544" s="225"/>
      <c r="R544" s="225"/>
      <c r="S544" s="225"/>
      <c r="T544" s="4238"/>
      <c r="U544" s="4238"/>
      <c r="V544" s="4238"/>
      <c r="W544" s="235"/>
      <c r="X544" s="225" t="s">
        <v>638</v>
      </c>
      <c r="Y544" s="225"/>
      <c r="Z544" s="225"/>
      <c r="AA544" s="225"/>
      <c r="AB544" s="898"/>
      <c r="AC544" s="898"/>
      <c r="AD544" s="225"/>
      <c r="AE544" s="4233"/>
      <c r="AF544" s="4233"/>
      <c r="AG544" s="4233"/>
      <c r="AH544" s="4233"/>
      <c r="AI544" s="4233"/>
      <c r="AJ544" s="7"/>
    </row>
    <row r="545" spans="1:36" ht="5.0999999999999996" hidden="1" customHeight="1" x14ac:dyDescent="0.3">
      <c r="A545" s="1"/>
      <c r="B545" s="1"/>
      <c r="C545" s="1"/>
      <c r="D545" s="1"/>
      <c r="E545" s="191"/>
      <c r="F545" s="24"/>
      <c r="G545" s="24"/>
      <c r="H545" s="24"/>
      <c r="I545" s="6"/>
      <c r="J545" s="6"/>
      <c r="K545" s="6"/>
      <c r="L545" s="24"/>
      <c r="M545" s="24"/>
      <c r="N545" s="24"/>
      <c r="O545" s="6"/>
      <c r="P545" s="6"/>
      <c r="Q545" s="6"/>
      <c r="R545" s="6"/>
      <c r="S545" s="6"/>
      <c r="T545" s="6"/>
      <c r="U545" s="6"/>
      <c r="V545" s="24"/>
      <c r="W545" s="24"/>
      <c r="X545" s="6"/>
      <c r="Y545" s="6"/>
      <c r="Z545" s="6"/>
      <c r="AA545" s="6"/>
      <c r="AB545" s="6"/>
      <c r="AC545" s="6"/>
      <c r="AD545" s="24"/>
      <c r="AE545" s="24"/>
      <c r="AF545" s="6"/>
      <c r="AG545" s="6"/>
      <c r="AH545" s="6"/>
      <c r="AI545" s="6"/>
      <c r="AJ545" s="7"/>
    </row>
    <row r="546" spans="1:36" ht="15" hidden="1" customHeight="1" x14ac:dyDescent="0.3">
      <c r="A546" s="1"/>
      <c r="B546" s="1"/>
      <c r="C546" s="1"/>
      <c r="D546" s="1"/>
      <c r="E546" s="671" t="s">
        <v>704</v>
      </c>
      <c r="F546" s="2918"/>
      <c r="G546" s="2918"/>
      <c r="H546" s="2918"/>
      <c r="I546" s="2918"/>
      <c r="J546" s="2918"/>
      <c r="K546" s="2918"/>
      <c r="L546" s="2918"/>
      <c r="M546" s="2918"/>
      <c r="N546" s="672" t="s">
        <v>705</v>
      </c>
      <c r="O546" s="2918"/>
      <c r="P546" s="2918"/>
      <c r="Q546" s="2918"/>
      <c r="R546" s="2918"/>
      <c r="S546" s="2918"/>
      <c r="T546" s="2918"/>
      <c r="U546" s="2918"/>
      <c r="V546" s="2918"/>
      <c r="W546" s="672" t="s">
        <v>706</v>
      </c>
      <c r="X546" s="2918"/>
      <c r="Y546" s="2918"/>
      <c r="Z546" s="2918"/>
      <c r="AA546" s="2918"/>
      <c r="AB546" s="2918"/>
      <c r="AC546" s="2918"/>
      <c r="AD546" s="2918"/>
      <c r="AE546" s="2918"/>
      <c r="AF546" s="2918"/>
      <c r="AG546" s="2918"/>
      <c r="AH546" s="2918"/>
      <c r="AI546" s="2918"/>
      <c r="AJ546" s="4236"/>
    </row>
    <row r="547" spans="1:36" ht="15" hidden="1" customHeight="1" thickBot="1" x14ac:dyDescent="0.35">
      <c r="A547" s="1"/>
      <c r="B547" s="1"/>
      <c r="C547" s="1"/>
      <c r="D547" s="1"/>
      <c r="E547" s="917"/>
      <c r="F547" s="225" t="s">
        <v>638</v>
      </c>
      <c r="G547" s="225"/>
      <c r="H547" s="225"/>
      <c r="I547" s="898"/>
      <c r="J547" s="898"/>
      <c r="K547" s="898"/>
      <c r="L547" s="670"/>
      <c r="M547" s="24"/>
      <c r="N547" s="235"/>
      <c r="O547" s="225" t="s">
        <v>638</v>
      </c>
      <c r="P547" s="225"/>
      <c r="Q547" s="225"/>
      <c r="R547" s="225"/>
      <c r="S547" s="225"/>
      <c r="T547" s="4238"/>
      <c r="U547" s="4238"/>
      <c r="V547" s="4238"/>
      <c r="W547" s="6"/>
      <c r="X547" s="225" t="s">
        <v>638</v>
      </c>
      <c r="Y547" s="225"/>
      <c r="Z547" s="225"/>
      <c r="AA547" s="225"/>
      <c r="AB547" s="898"/>
      <c r="AC547" s="898"/>
      <c r="AD547" s="225"/>
      <c r="AE547" s="4233"/>
      <c r="AF547" s="4233"/>
      <c r="AG547" s="4233"/>
      <c r="AH547" s="4233"/>
      <c r="AI547" s="4233"/>
      <c r="AJ547" s="7"/>
    </row>
    <row r="548" spans="1:36" ht="15" thickBot="1" x14ac:dyDescent="0.35">
      <c r="E548" s="192"/>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8"/>
      <c r="AG548" s="8"/>
      <c r="AH548" s="8"/>
      <c r="AI548" s="8"/>
      <c r="AJ548" s="9"/>
    </row>
    <row r="549" spans="1:36" ht="15" customHeight="1" thickBot="1" x14ac:dyDescent="0.35">
      <c r="A549" s="4016" t="s">
        <v>49</v>
      </c>
      <c r="B549" s="3283"/>
      <c r="C549" s="3283"/>
      <c r="D549" s="4237"/>
      <c r="E549" s="188" t="s">
        <v>651</v>
      </c>
      <c r="F549" s="108"/>
      <c r="G549" s="250"/>
      <c r="H549" s="250"/>
      <c r="I549" s="251"/>
      <c r="J549" s="913"/>
      <c r="K549" s="4239"/>
      <c r="L549" s="4240"/>
      <c r="M549" s="4240"/>
      <c r="N549" s="4240"/>
      <c r="O549" s="4240"/>
      <c r="P549" s="4240"/>
      <c r="Q549" s="4240"/>
      <c r="R549" s="4240"/>
      <c r="S549" s="4240"/>
      <c r="T549" s="4240"/>
      <c r="U549" s="4240"/>
      <c r="V549" s="4240"/>
      <c r="W549" s="4240"/>
      <c r="X549" s="250"/>
      <c r="Y549" s="250"/>
      <c r="Z549" s="108" t="s">
        <v>650</v>
      </c>
      <c r="AA549" s="250"/>
      <c r="AB549" s="251"/>
      <c r="AC549" s="4234"/>
      <c r="AD549" s="4235"/>
      <c r="AE549" s="4235"/>
      <c r="AF549" s="4235"/>
      <c r="AG549" s="4235"/>
      <c r="AH549" s="4235"/>
      <c r="AI549" s="251"/>
      <c r="AJ549" s="252"/>
    </row>
    <row r="550" spans="1:36" ht="15" customHeight="1" thickBot="1" x14ac:dyDescent="0.35">
      <c r="A550" s="918"/>
      <c r="B550" s="3415"/>
      <c r="C550" s="3417"/>
      <c r="D550" s="918"/>
      <c r="E550" s="191"/>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6"/>
      <c r="AG550" s="6"/>
      <c r="AH550" s="6"/>
      <c r="AI550" s="6"/>
      <c r="AJ550" s="7"/>
    </row>
    <row r="551" spans="1:36" ht="15" customHeight="1" x14ac:dyDescent="0.3">
      <c r="A551" s="1"/>
      <c r="B551" s="1"/>
      <c r="C551" s="1"/>
      <c r="D551" s="1"/>
      <c r="E551" s="4242" t="s">
        <v>649</v>
      </c>
      <c r="F551" s="4243"/>
      <c r="G551" s="2918"/>
      <c r="H551" s="2918"/>
      <c r="I551" s="2918"/>
      <c r="J551" s="2918"/>
      <c r="K551" s="2918"/>
      <c r="L551" s="2918"/>
      <c r="M551" s="2918"/>
      <c r="N551" s="2918"/>
      <c r="O551" s="2918"/>
      <c r="P551" s="2918"/>
      <c r="Q551" s="2918"/>
      <c r="R551" s="2918"/>
      <c r="S551" s="661" t="s">
        <v>648</v>
      </c>
      <c r="T551" s="4241"/>
      <c r="U551" s="4241"/>
      <c r="V551" s="4241"/>
      <c r="W551" s="4241"/>
      <c r="X551" s="4241"/>
      <c r="Y551" s="4241"/>
      <c r="Z551" s="661" t="s">
        <v>647</v>
      </c>
      <c r="AA551" s="2918"/>
      <c r="AB551" s="2918"/>
      <c r="AC551" s="661" t="s">
        <v>646</v>
      </c>
      <c r="AD551" s="2918"/>
      <c r="AE551" s="2918"/>
      <c r="AF551" s="2918"/>
      <c r="AG551" s="2918"/>
      <c r="AH551" s="2918"/>
      <c r="AI551" s="6"/>
      <c r="AJ551" s="7"/>
    </row>
    <row r="552" spans="1:36" ht="5.0999999999999996" customHeight="1" x14ac:dyDescent="0.3">
      <c r="A552" s="1"/>
      <c r="B552" s="1"/>
      <c r="C552" s="1"/>
      <c r="D552" s="1"/>
      <c r="E552" s="191"/>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6"/>
      <c r="AG552" s="6"/>
      <c r="AH552" s="6"/>
      <c r="AI552" s="6"/>
      <c r="AJ552" s="7"/>
    </row>
    <row r="553" spans="1:36" ht="15" customHeight="1" x14ac:dyDescent="0.3">
      <c r="A553" s="1"/>
      <c r="B553" s="1"/>
      <c r="C553" s="1"/>
      <c r="D553" s="1"/>
      <c r="E553" s="191" t="s">
        <v>645</v>
      </c>
      <c r="F553" s="24"/>
      <c r="G553" s="24"/>
      <c r="H553" s="24"/>
      <c r="I553" s="24"/>
      <c r="J553" s="24"/>
      <c r="K553" s="24"/>
      <c r="L553" s="225"/>
      <c r="M553" s="229"/>
      <c r="N553" s="248"/>
      <c r="O553" s="898"/>
      <c r="P553" s="898"/>
      <c r="Q553" s="2918"/>
      <c r="R553" s="2918"/>
      <c r="S553" s="2918"/>
      <c r="T553" s="2918"/>
      <c r="U553" s="2918"/>
      <c r="V553" s="2918"/>
      <c r="W553" s="2918"/>
      <c r="X553" s="2918"/>
      <c r="Y553" s="2918"/>
      <c r="Z553" s="2918"/>
      <c r="AA553" s="2918"/>
      <c r="AB553" s="2918"/>
      <c r="AC553" s="2918"/>
      <c r="AD553" s="2918"/>
      <c r="AE553" s="2918"/>
      <c r="AF553" s="2918"/>
      <c r="AG553" s="2918"/>
      <c r="AH553" s="2918"/>
      <c r="AI553" s="6"/>
      <c r="AJ553" s="7"/>
    </row>
    <row r="554" spans="1:36" ht="5.0999999999999996" customHeight="1" x14ac:dyDescent="0.3">
      <c r="A554" s="1"/>
      <c r="B554" s="1"/>
      <c r="C554" s="1"/>
      <c r="D554" s="1"/>
      <c r="E554" s="191"/>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103"/>
      <c r="AF554" s="6"/>
      <c r="AG554" s="6"/>
      <c r="AH554" s="6"/>
      <c r="AI554" s="6"/>
      <c r="AJ554" s="7"/>
    </row>
    <row r="555" spans="1:36" ht="15" customHeight="1" x14ac:dyDescent="0.3">
      <c r="A555" s="1"/>
      <c r="B555" s="1"/>
      <c r="C555" s="1"/>
      <c r="D555" s="1"/>
      <c r="E555" s="42" t="s">
        <v>1133</v>
      </c>
      <c r="F555" s="24"/>
      <c r="G555" s="24"/>
      <c r="H555" s="24"/>
      <c r="I555" s="24"/>
      <c r="J555" s="24"/>
      <c r="K555" s="6"/>
      <c r="L555" s="662"/>
      <c r="M555" s="24"/>
      <c r="N555" s="24"/>
      <c r="O555" s="24"/>
      <c r="P555" s="6"/>
      <c r="Q555" s="884" t="s">
        <v>1134</v>
      </c>
      <c r="R555" s="2918"/>
      <c r="S555" s="2918"/>
      <c r="T555" s="2918"/>
      <c r="U555" s="669" t="s">
        <v>1135</v>
      </c>
      <c r="V555" s="669"/>
      <c r="W555" s="669"/>
      <c r="X555" s="669"/>
      <c r="Y555" s="669"/>
      <c r="Z555" s="669"/>
      <c r="AA555" s="2918"/>
      <c r="AB555" s="2918"/>
      <c r="AC555" s="2918"/>
      <c r="AD555" s="2918"/>
      <c r="AE555" s="2918"/>
      <c r="AF555" s="2918"/>
      <c r="AG555" s="2918"/>
      <c r="AH555" s="2918"/>
      <c r="AI555" s="6"/>
      <c r="AJ555" s="7"/>
    </row>
    <row r="556" spans="1:36" ht="5.0999999999999996" customHeight="1" x14ac:dyDescent="0.3">
      <c r="A556" s="1"/>
      <c r="B556" s="1"/>
      <c r="C556" s="1"/>
      <c r="D556" s="1"/>
      <c r="E556" s="191"/>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6"/>
      <c r="AG556" s="6"/>
      <c r="AH556" s="6"/>
      <c r="AI556" s="6"/>
      <c r="AJ556" s="7"/>
    </row>
    <row r="557" spans="1:36" ht="15" customHeight="1" x14ac:dyDescent="0.3">
      <c r="A557" s="1"/>
      <c r="B557" s="1"/>
      <c r="C557" s="1"/>
      <c r="D557" s="1"/>
      <c r="E557" s="42" t="s">
        <v>1136</v>
      </c>
      <c r="F557" s="24"/>
      <c r="G557" s="95"/>
      <c r="H557" s="95"/>
      <c r="I557" s="95"/>
      <c r="J557" s="95"/>
      <c r="K557" s="95"/>
      <c r="L557" s="663"/>
      <c r="M557" s="898"/>
      <c r="N557" s="95" t="s">
        <v>160</v>
      </c>
      <c r="O557" s="95"/>
      <c r="P557" s="95"/>
      <c r="Q557" s="4245"/>
      <c r="R557" s="4245"/>
      <c r="S557" s="4245"/>
      <c r="T557" s="915"/>
      <c r="U557" s="4244" t="s">
        <v>164</v>
      </c>
      <c r="V557" s="4244"/>
      <c r="W557" s="2918"/>
      <c r="X557" s="2918"/>
      <c r="Y557" s="2918"/>
      <c r="Z557" s="2918"/>
      <c r="AA557" s="2918"/>
      <c r="AB557" s="2918"/>
      <c r="AC557" s="2918"/>
      <c r="AD557" s="2918"/>
      <c r="AE557" s="2918"/>
      <c r="AF557" s="2918"/>
      <c r="AG557" s="2918"/>
      <c r="AH557" s="2918"/>
      <c r="AI557" s="6"/>
      <c r="AJ557" s="7"/>
    </row>
    <row r="558" spans="1:36" ht="5.0999999999999996" customHeight="1" x14ac:dyDescent="0.3">
      <c r="A558" s="1"/>
      <c r="B558" s="1"/>
      <c r="C558" s="1"/>
      <c r="D558" s="1"/>
      <c r="E558" s="191"/>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103"/>
      <c r="AF558" s="6"/>
      <c r="AG558" s="6"/>
      <c r="AH558" s="6"/>
      <c r="AI558" s="6"/>
      <c r="AJ558" s="7"/>
    </row>
    <row r="559" spans="1:36" ht="15" customHeight="1" x14ac:dyDescent="0.3">
      <c r="A559" s="1"/>
      <c r="B559" s="1"/>
      <c r="C559" s="1"/>
      <c r="D559" s="1"/>
      <c r="E559" s="191" t="s">
        <v>644</v>
      </c>
      <c r="F559" s="24"/>
      <c r="G559" s="24"/>
      <c r="H559" s="24"/>
      <c r="I559" s="24"/>
      <c r="J559" s="24"/>
      <c r="K559" s="24"/>
      <c r="L559" s="24"/>
      <c r="M559" s="2918"/>
      <c r="N559" s="2918"/>
      <c r="O559" s="6"/>
      <c r="P559" s="6"/>
      <c r="Q559" s="1608" t="s">
        <v>1620</v>
      </c>
      <c r="R559" s="6"/>
      <c r="S559" s="6"/>
      <c r="T559" s="6"/>
      <c r="U559" s="24"/>
      <c r="V559" s="24"/>
      <c r="W559" s="6"/>
      <c r="X559" s="6"/>
      <c r="Y559" s="6"/>
      <c r="Z559" s="6"/>
      <c r="AA559" s="6"/>
      <c r="AB559" s="6"/>
      <c r="AD559" s="2918"/>
      <c r="AE559" s="2918"/>
      <c r="AF559" s="6"/>
      <c r="AG559" s="6"/>
      <c r="AH559" s="6"/>
      <c r="AI559" s="6"/>
      <c r="AJ559" s="7"/>
    </row>
    <row r="560" spans="1:36" ht="5.0999999999999996" customHeight="1" x14ac:dyDescent="0.3">
      <c r="A560" s="1"/>
      <c r="B560" s="1"/>
      <c r="C560" s="1"/>
      <c r="D560" s="1"/>
      <c r="E560" s="191"/>
      <c r="F560" s="24"/>
      <c r="G560" s="24"/>
      <c r="H560" s="24"/>
      <c r="I560" s="24"/>
      <c r="J560" s="24"/>
      <c r="K560" s="24"/>
      <c r="L560" s="24"/>
      <c r="M560" s="661"/>
      <c r="N560" s="24"/>
      <c r="O560" s="24"/>
      <c r="P560" s="24"/>
      <c r="Q560" s="24"/>
      <c r="R560" s="24"/>
      <c r="S560" s="24"/>
      <c r="T560" s="24"/>
      <c r="U560" s="24"/>
      <c r="V560" s="24"/>
      <c r="W560" s="24"/>
      <c r="X560" s="24"/>
      <c r="Y560" s="24"/>
      <c r="Z560" s="24"/>
      <c r="AA560" s="24"/>
      <c r="AB560" s="24"/>
      <c r="AC560" s="24"/>
      <c r="AD560" s="24"/>
      <c r="AE560" s="24"/>
      <c r="AF560" s="6"/>
      <c r="AG560" s="6"/>
      <c r="AH560" s="6"/>
      <c r="AI560" s="6"/>
      <c r="AJ560" s="7"/>
    </row>
    <row r="561" spans="1:36" ht="15" customHeight="1" x14ac:dyDescent="0.3">
      <c r="A561" s="1"/>
      <c r="B561" s="1"/>
      <c r="C561" s="1"/>
      <c r="D561" s="1"/>
      <c r="E561" s="191"/>
      <c r="F561" s="24" t="s">
        <v>679</v>
      </c>
      <c r="G561" s="24"/>
      <c r="H561" s="24"/>
      <c r="I561" s="24"/>
      <c r="J561" s="24"/>
      <c r="K561" s="24"/>
      <c r="L561" s="24"/>
      <c r="M561" s="6"/>
      <c r="N561" s="6"/>
      <c r="O561" s="6"/>
      <c r="P561" s="6"/>
      <c r="Q561" s="6"/>
      <c r="R561" s="6"/>
      <c r="S561" s="6"/>
      <c r="T561" s="6"/>
      <c r="U561" s="6"/>
      <c r="V561" s="6"/>
      <c r="W561" s="6"/>
      <c r="X561" s="6"/>
      <c r="Y561" s="6"/>
      <c r="Z561" s="6"/>
      <c r="AA561" s="6"/>
      <c r="AB561" s="6"/>
      <c r="AC561" s="6"/>
      <c r="AD561" s="6"/>
      <c r="AE561" s="24"/>
      <c r="AF561" s="6"/>
      <c r="AG561" s="6"/>
      <c r="AH561" s="6"/>
      <c r="AI561" s="6"/>
      <c r="AJ561" s="7"/>
    </row>
    <row r="562" spans="1:36" ht="5.0999999999999996" customHeight="1" x14ac:dyDescent="0.3">
      <c r="A562" s="1"/>
      <c r="B562" s="1"/>
      <c r="C562" s="1"/>
      <c r="D562" s="1"/>
      <c r="E562" s="191"/>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6"/>
      <c r="AG562" s="6"/>
      <c r="AH562" s="6"/>
      <c r="AI562" s="6"/>
      <c r="AJ562" s="7"/>
    </row>
    <row r="563" spans="1:36" ht="15" customHeight="1" x14ac:dyDescent="0.3">
      <c r="A563" s="1"/>
      <c r="B563" s="1"/>
      <c r="C563" s="1"/>
      <c r="D563" s="1"/>
      <c r="E563" s="194" t="s">
        <v>158</v>
      </c>
      <c r="F563" s="2918"/>
      <c r="G563" s="2918"/>
      <c r="H563" s="2918"/>
      <c r="I563" s="2918"/>
      <c r="J563" s="2918"/>
      <c r="K563" s="2918"/>
      <c r="L563" s="2918"/>
      <c r="M563" s="2918"/>
      <c r="N563" s="195" t="s">
        <v>165</v>
      </c>
      <c r="O563" s="2918"/>
      <c r="P563" s="2918"/>
      <c r="Q563" s="2918"/>
      <c r="R563" s="2918"/>
      <c r="S563" s="2918"/>
      <c r="T563" s="2918"/>
      <c r="U563" s="2918"/>
      <c r="V563" s="2918"/>
      <c r="W563" s="195" t="s">
        <v>171</v>
      </c>
      <c r="X563" s="2918"/>
      <c r="Y563" s="2918"/>
      <c r="Z563" s="2918"/>
      <c r="AA563" s="2918"/>
      <c r="AB563" s="2918"/>
      <c r="AC563" s="2918"/>
      <c r="AD563" s="2918"/>
      <c r="AE563" s="2918"/>
      <c r="AF563" s="2918"/>
      <c r="AG563" s="2918"/>
      <c r="AH563" s="2918"/>
      <c r="AI563" s="2918"/>
      <c r="AJ563" s="4236"/>
    </row>
    <row r="564" spans="1:36" ht="15" customHeight="1" x14ac:dyDescent="0.3">
      <c r="A564" s="1"/>
      <c r="B564" s="1"/>
      <c r="C564" s="1"/>
      <c r="D564" s="1"/>
      <c r="E564" s="191"/>
      <c r="F564" s="225" t="s">
        <v>638</v>
      </c>
      <c r="G564" s="225"/>
      <c r="H564" s="225"/>
      <c r="I564" s="916"/>
      <c r="J564" s="916"/>
      <c r="K564" s="916"/>
      <c r="L564" s="670"/>
      <c r="M564" s="898"/>
      <c r="N564" s="898"/>
      <c r="O564" s="225" t="s">
        <v>638</v>
      </c>
      <c r="P564" s="225"/>
      <c r="Q564" s="225"/>
      <c r="R564" s="225"/>
      <c r="S564" s="225"/>
      <c r="T564" s="4238"/>
      <c r="U564" s="4238"/>
      <c r="V564" s="4238"/>
      <c r="W564" s="235"/>
      <c r="X564" s="225" t="s">
        <v>638</v>
      </c>
      <c r="Y564" s="225"/>
      <c r="Z564" s="225"/>
      <c r="AA564" s="225"/>
      <c r="AB564" s="898"/>
      <c r="AC564" s="898"/>
      <c r="AD564" s="225"/>
      <c r="AE564" s="4233"/>
      <c r="AF564" s="4233"/>
      <c r="AG564" s="4233"/>
      <c r="AH564" s="4233"/>
      <c r="AI564" s="4233"/>
      <c r="AJ564" s="7"/>
    </row>
    <row r="565" spans="1:36" ht="5.0999999999999996" customHeight="1" x14ac:dyDescent="0.3">
      <c r="A565" s="1"/>
      <c r="B565" s="1"/>
      <c r="C565" s="1"/>
      <c r="D565" s="1"/>
      <c r="E565" s="191"/>
      <c r="F565" s="24"/>
      <c r="G565" s="24"/>
      <c r="H565" s="24"/>
      <c r="I565" s="6"/>
      <c r="J565" s="6"/>
      <c r="K565" s="6"/>
      <c r="L565" s="24"/>
      <c r="M565" s="24"/>
      <c r="N565" s="24"/>
      <c r="O565" s="6"/>
      <c r="P565" s="6"/>
      <c r="Q565" s="6"/>
      <c r="R565" s="6"/>
      <c r="S565" s="6"/>
      <c r="T565" s="6"/>
      <c r="U565" s="6"/>
      <c r="V565" s="24"/>
      <c r="W565" s="24"/>
      <c r="X565" s="6"/>
      <c r="Y565" s="6"/>
      <c r="Z565" s="6"/>
      <c r="AA565" s="6"/>
      <c r="AB565" s="6"/>
      <c r="AC565" s="6"/>
      <c r="AD565" s="24"/>
      <c r="AE565" s="24"/>
      <c r="AF565" s="6"/>
      <c r="AG565" s="6"/>
      <c r="AH565" s="6"/>
      <c r="AI565" s="6"/>
      <c r="AJ565" s="7"/>
    </row>
    <row r="566" spans="1:36" ht="15" customHeight="1" x14ac:dyDescent="0.3">
      <c r="A566" s="1"/>
      <c r="B566" s="1"/>
      <c r="C566" s="1"/>
      <c r="D566" s="1"/>
      <c r="E566" s="194" t="s">
        <v>178</v>
      </c>
      <c r="F566" s="2918"/>
      <c r="G566" s="2918"/>
      <c r="H566" s="2918"/>
      <c r="I566" s="2918"/>
      <c r="J566" s="2918"/>
      <c r="K566" s="2918"/>
      <c r="L566" s="2918"/>
      <c r="M566" s="2918"/>
      <c r="N566" s="195" t="s">
        <v>568</v>
      </c>
      <c r="O566" s="2918"/>
      <c r="P566" s="2918"/>
      <c r="Q566" s="2918"/>
      <c r="R566" s="2918"/>
      <c r="S566" s="2918"/>
      <c r="T566" s="2918"/>
      <c r="U566" s="2918"/>
      <c r="V566" s="2918"/>
      <c r="W566" s="195" t="s">
        <v>591</v>
      </c>
      <c r="X566" s="2918"/>
      <c r="Y566" s="2918"/>
      <c r="Z566" s="2918"/>
      <c r="AA566" s="2918"/>
      <c r="AB566" s="2918"/>
      <c r="AC566" s="2918"/>
      <c r="AD566" s="2918"/>
      <c r="AE566" s="2918"/>
      <c r="AF566" s="2918"/>
      <c r="AG566" s="2918"/>
      <c r="AH566" s="2918"/>
      <c r="AI566" s="2918"/>
      <c r="AJ566" s="4236"/>
    </row>
    <row r="567" spans="1:36" ht="15" customHeight="1" x14ac:dyDescent="0.3">
      <c r="A567" s="1"/>
      <c r="B567" s="1"/>
      <c r="C567" s="1"/>
      <c r="D567" s="1"/>
      <c r="E567" s="917"/>
      <c r="F567" s="225" t="s">
        <v>638</v>
      </c>
      <c r="G567" s="225"/>
      <c r="H567" s="225"/>
      <c r="I567" s="898"/>
      <c r="J567" s="898"/>
      <c r="K567" s="898"/>
      <c r="L567" s="670"/>
      <c r="M567" s="24"/>
      <c r="N567" s="235"/>
      <c r="O567" s="225" t="s">
        <v>638</v>
      </c>
      <c r="P567" s="225"/>
      <c r="Q567" s="225"/>
      <c r="R567" s="225"/>
      <c r="S567" s="225"/>
      <c r="T567" s="4238"/>
      <c r="U567" s="4238"/>
      <c r="V567" s="4238"/>
      <c r="W567" s="6"/>
      <c r="X567" s="225" t="s">
        <v>638</v>
      </c>
      <c r="Y567" s="225"/>
      <c r="Z567" s="225"/>
      <c r="AA567" s="225"/>
      <c r="AB567" s="898"/>
      <c r="AC567" s="898"/>
      <c r="AD567" s="225"/>
      <c r="AE567" s="4233"/>
      <c r="AF567" s="4233"/>
      <c r="AG567" s="4233"/>
      <c r="AH567" s="4233"/>
      <c r="AI567" s="4233"/>
      <c r="AJ567" s="7"/>
    </row>
    <row r="568" spans="1:36" ht="5.0999999999999996" customHeight="1" thickBot="1" x14ac:dyDescent="0.35">
      <c r="A568" s="1"/>
      <c r="B568" s="1"/>
      <c r="C568" s="1"/>
      <c r="D568" s="1"/>
      <c r="E568" s="192"/>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8"/>
      <c r="AG568" s="8"/>
      <c r="AH568" s="8"/>
      <c r="AI568" s="8"/>
      <c r="AJ568" s="9"/>
    </row>
    <row r="569" spans="1:36" ht="15" hidden="1" customHeight="1" x14ac:dyDescent="0.3">
      <c r="A569" s="1"/>
      <c r="B569" s="1"/>
      <c r="C569" s="1"/>
      <c r="D569" s="1"/>
      <c r="E569" s="671" t="s">
        <v>592</v>
      </c>
      <c r="F569" s="2918"/>
      <c r="G569" s="2918"/>
      <c r="H569" s="2918"/>
      <c r="I569" s="2918"/>
      <c r="J569" s="2918"/>
      <c r="K569" s="2918"/>
      <c r="L569" s="2918"/>
      <c r="M569" s="2918"/>
      <c r="N569" s="672" t="s">
        <v>593</v>
      </c>
      <c r="O569" s="2918"/>
      <c r="P569" s="2918"/>
      <c r="Q569" s="2918"/>
      <c r="R569" s="2918"/>
      <c r="S569" s="2918"/>
      <c r="T569" s="2918"/>
      <c r="U569" s="2918"/>
      <c r="V569" s="2918"/>
      <c r="W569" s="672" t="s">
        <v>594</v>
      </c>
      <c r="X569" s="2918"/>
      <c r="Y569" s="2918"/>
      <c r="Z569" s="2918"/>
      <c r="AA569" s="2918"/>
      <c r="AB569" s="2918"/>
      <c r="AC569" s="2918"/>
      <c r="AD569" s="2918"/>
      <c r="AE569" s="2918"/>
      <c r="AF569" s="2918"/>
      <c r="AG569" s="2918"/>
      <c r="AH569" s="2918"/>
      <c r="AI569" s="2918"/>
      <c r="AJ569" s="4236"/>
    </row>
    <row r="570" spans="1:36" ht="15" hidden="1" customHeight="1" x14ac:dyDescent="0.3">
      <c r="A570" s="1"/>
      <c r="B570" s="1"/>
      <c r="C570" s="1"/>
      <c r="D570" s="1"/>
      <c r="E570" s="191"/>
      <c r="F570" s="225" t="s">
        <v>638</v>
      </c>
      <c r="G570" s="225"/>
      <c r="H570" s="225"/>
      <c r="I570" s="916"/>
      <c r="J570" s="916"/>
      <c r="K570" s="916"/>
      <c r="L570" s="670"/>
      <c r="M570" s="898"/>
      <c r="N570" s="898"/>
      <c r="O570" s="225" t="s">
        <v>638</v>
      </c>
      <c r="P570" s="225"/>
      <c r="Q570" s="225"/>
      <c r="R570" s="225"/>
      <c r="S570" s="225"/>
      <c r="T570" s="4238"/>
      <c r="U570" s="4238"/>
      <c r="V570" s="4238"/>
      <c r="W570" s="235"/>
      <c r="X570" s="225" t="s">
        <v>638</v>
      </c>
      <c r="Y570" s="225"/>
      <c r="Z570" s="225"/>
      <c r="AA570" s="225"/>
      <c r="AB570" s="898"/>
      <c r="AC570" s="898"/>
      <c r="AD570" s="225"/>
      <c r="AE570" s="4233"/>
      <c r="AF570" s="4233"/>
      <c r="AG570" s="4233"/>
      <c r="AH570" s="4233"/>
      <c r="AI570" s="4233"/>
      <c r="AJ570" s="7"/>
    </row>
    <row r="571" spans="1:36" ht="5.0999999999999996" hidden="1" customHeight="1" x14ac:dyDescent="0.3">
      <c r="A571" s="1"/>
      <c r="B571" s="1"/>
      <c r="C571" s="1"/>
      <c r="D571" s="1"/>
      <c r="E571" s="191"/>
      <c r="F571" s="24"/>
      <c r="G571" s="24"/>
      <c r="H571" s="24"/>
      <c r="I571" s="6"/>
      <c r="J571" s="6"/>
      <c r="K571" s="6"/>
      <c r="L571" s="24"/>
      <c r="M571" s="24"/>
      <c r="N571" s="24"/>
      <c r="O571" s="6"/>
      <c r="P571" s="6"/>
      <c r="Q571" s="6"/>
      <c r="R571" s="6"/>
      <c r="S571" s="6"/>
      <c r="T571" s="6"/>
      <c r="U571" s="6"/>
      <c r="V571" s="24"/>
      <c r="W571" s="24"/>
      <c r="X571" s="6"/>
      <c r="Y571" s="6"/>
      <c r="Z571" s="6"/>
      <c r="AA571" s="6"/>
      <c r="AB571" s="6"/>
      <c r="AC571" s="6"/>
      <c r="AD571" s="24"/>
      <c r="AE571" s="24"/>
      <c r="AF571" s="6"/>
      <c r="AG571" s="6"/>
      <c r="AH571" s="6"/>
      <c r="AI571" s="6"/>
      <c r="AJ571" s="7"/>
    </row>
    <row r="572" spans="1:36" ht="15" hidden="1" customHeight="1" x14ac:dyDescent="0.3">
      <c r="A572" s="1"/>
      <c r="B572" s="1"/>
      <c r="C572" s="1"/>
      <c r="D572" s="1"/>
      <c r="E572" s="671" t="s">
        <v>610</v>
      </c>
      <c r="F572" s="2918"/>
      <c r="G572" s="2918"/>
      <c r="H572" s="2918"/>
      <c r="I572" s="2918"/>
      <c r="J572" s="2918"/>
      <c r="K572" s="2918"/>
      <c r="L572" s="2918"/>
      <c r="M572" s="2918"/>
      <c r="N572" s="672" t="s">
        <v>613</v>
      </c>
      <c r="O572" s="2918"/>
      <c r="P572" s="2918"/>
      <c r="Q572" s="2918"/>
      <c r="R572" s="2918"/>
      <c r="S572" s="2918"/>
      <c r="T572" s="2918"/>
      <c r="U572" s="2918"/>
      <c r="V572" s="2918"/>
      <c r="W572" s="672" t="s">
        <v>615</v>
      </c>
      <c r="X572" s="2918"/>
      <c r="Y572" s="2918"/>
      <c r="Z572" s="2918"/>
      <c r="AA572" s="2918"/>
      <c r="AB572" s="2918"/>
      <c r="AC572" s="2918"/>
      <c r="AD572" s="2918"/>
      <c r="AE572" s="2918"/>
      <c r="AF572" s="2918"/>
      <c r="AG572" s="2918"/>
      <c r="AH572" s="2918"/>
      <c r="AI572" s="2918"/>
      <c r="AJ572" s="4236"/>
    </row>
    <row r="573" spans="1:36" ht="15" hidden="1" customHeight="1" x14ac:dyDescent="0.3">
      <c r="A573" s="1"/>
      <c r="B573" s="1"/>
      <c r="C573" s="1"/>
      <c r="D573" s="1"/>
      <c r="E573" s="917"/>
      <c r="F573" s="225" t="s">
        <v>638</v>
      </c>
      <c r="G573" s="225"/>
      <c r="H573" s="225"/>
      <c r="I573" s="898"/>
      <c r="J573" s="898"/>
      <c r="K573" s="898"/>
      <c r="L573" s="670"/>
      <c r="M573" s="24"/>
      <c r="N573" s="235"/>
      <c r="O573" s="225" t="s">
        <v>638</v>
      </c>
      <c r="P573" s="225"/>
      <c r="Q573" s="225"/>
      <c r="R573" s="225"/>
      <c r="S573" s="225"/>
      <c r="T573" s="4238"/>
      <c r="U573" s="4238"/>
      <c r="V573" s="4238"/>
      <c r="W573" s="6"/>
      <c r="X573" s="225" t="s">
        <v>638</v>
      </c>
      <c r="Y573" s="225"/>
      <c r="Z573" s="225"/>
      <c r="AA573" s="225"/>
      <c r="AB573" s="898"/>
      <c r="AC573" s="898"/>
      <c r="AD573" s="225"/>
      <c r="AE573" s="4233"/>
      <c r="AF573" s="4233"/>
      <c r="AG573" s="4233"/>
      <c r="AH573" s="4233"/>
      <c r="AI573" s="4233"/>
      <c r="AJ573" s="7"/>
    </row>
    <row r="574" spans="1:36" ht="5.0999999999999996" hidden="1" customHeight="1" x14ac:dyDescent="0.3">
      <c r="A574" s="1"/>
      <c r="B574" s="1"/>
      <c r="C574" s="1"/>
      <c r="D574" s="1"/>
      <c r="E574" s="192"/>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8"/>
      <c r="AG574" s="8"/>
      <c r="AH574" s="8"/>
      <c r="AI574" s="8"/>
      <c r="AJ574" s="9"/>
    </row>
    <row r="575" spans="1:36" ht="15" hidden="1" customHeight="1" x14ac:dyDescent="0.3">
      <c r="A575" s="1"/>
      <c r="B575" s="1"/>
      <c r="C575" s="1"/>
      <c r="D575" s="1"/>
      <c r="E575" s="671" t="s">
        <v>616</v>
      </c>
      <c r="F575" s="2918"/>
      <c r="G575" s="2918"/>
      <c r="H575" s="2918"/>
      <c r="I575" s="2918"/>
      <c r="J575" s="2918"/>
      <c r="K575" s="2918"/>
      <c r="L575" s="2918"/>
      <c r="M575" s="2918"/>
      <c r="N575" s="672" t="s">
        <v>643</v>
      </c>
      <c r="O575" s="2918"/>
      <c r="P575" s="2918"/>
      <c r="Q575" s="2918"/>
      <c r="R575" s="2918"/>
      <c r="S575" s="2918"/>
      <c r="T575" s="2918"/>
      <c r="U575" s="2918"/>
      <c r="V575" s="2918"/>
      <c r="W575" s="672" t="s">
        <v>642</v>
      </c>
      <c r="X575" s="2918"/>
      <c r="Y575" s="2918"/>
      <c r="Z575" s="2918"/>
      <c r="AA575" s="2918"/>
      <c r="AB575" s="2918"/>
      <c r="AC575" s="2918"/>
      <c r="AD575" s="2918"/>
      <c r="AE575" s="2918"/>
      <c r="AF575" s="2918"/>
      <c r="AG575" s="2918"/>
      <c r="AH575" s="2918"/>
      <c r="AI575" s="2918"/>
      <c r="AJ575" s="4236"/>
    </row>
    <row r="576" spans="1:36" ht="15" hidden="1" customHeight="1" x14ac:dyDescent="0.3">
      <c r="A576" s="1"/>
      <c r="B576" s="1"/>
      <c r="C576" s="1"/>
      <c r="D576" s="1"/>
      <c r="E576" s="191"/>
      <c r="F576" s="225" t="s">
        <v>638</v>
      </c>
      <c r="G576" s="225"/>
      <c r="H576" s="225"/>
      <c r="I576" s="916"/>
      <c r="J576" s="916"/>
      <c r="K576" s="916"/>
      <c r="L576" s="670"/>
      <c r="M576" s="898"/>
      <c r="N576" s="898"/>
      <c r="O576" s="225" t="s">
        <v>638</v>
      </c>
      <c r="P576" s="225"/>
      <c r="Q576" s="225"/>
      <c r="R576" s="225"/>
      <c r="S576" s="225"/>
      <c r="T576" s="4238"/>
      <c r="U576" s="4238"/>
      <c r="V576" s="4238"/>
      <c r="W576" s="235"/>
      <c r="X576" s="225" t="s">
        <v>638</v>
      </c>
      <c r="Y576" s="225"/>
      <c r="Z576" s="225"/>
      <c r="AA576" s="225"/>
      <c r="AB576" s="898"/>
      <c r="AC576" s="898"/>
      <c r="AD576" s="225"/>
      <c r="AE576" s="4233"/>
      <c r="AF576" s="4233"/>
      <c r="AG576" s="4233"/>
      <c r="AH576" s="4233"/>
      <c r="AI576" s="4233"/>
      <c r="AJ576" s="7"/>
    </row>
    <row r="577" spans="1:36" ht="5.0999999999999996" hidden="1" customHeight="1" x14ac:dyDescent="0.3">
      <c r="A577" s="1"/>
      <c r="B577" s="1"/>
      <c r="C577" s="1"/>
      <c r="D577" s="1"/>
      <c r="E577" s="191"/>
      <c r="F577" s="24"/>
      <c r="G577" s="24"/>
      <c r="H577" s="24"/>
      <c r="I577" s="6"/>
      <c r="J577" s="6"/>
      <c r="K577" s="6"/>
      <c r="L577" s="24"/>
      <c r="M577" s="24"/>
      <c r="N577" s="24"/>
      <c r="O577" s="6"/>
      <c r="P577" s="6"/>
      <c r="Q577" s="6"/>
      <c r="R577" s="6"/>
      <c r="S577" s="6"/>
      <c r="T577" s="6"/>
      <c r="U577" s="6"/>
      <c r="V577" s="24"/>
      <c r="W577" s="24"/>
      <c r="X577" s="6"/>
      <c r="Y577" s="6"/>
      <c r="Z577" s="6"/>
      <c r="AA577" s="6"/>
      <c r="AB577" s="6"/>
      <c r="AC577" s="6"/>
      <c r="AD577" s="24"/>
      <c r="AE577" s="24"/>
      <c r="AF577" s="6"/>
      <c r="AG577" s="6"/>
      <c r="AH577" s="6"/>
      <c r="AI577" s="6"/>
      <c r="AJ577" s="7"/>
    </row>
    <row r="578" spans="1:36" ht="15" hidden="1" customHeight="1" x14ac:dyDescent="0.3">
      <c r="A578" s="1"/>
      <c r="B578" s="1"/>
      <c r="C578" s="1"/>
      <c r="D578" s="1"/>
      <c r="E578" s="671" t="s">
        <v>641</v>
      </c>
      <c r="F578" s="2918"/>
      <c r="G578" s="2918"/>
      <c r="H578" s="2918"/>
      <c r="I578" s="2918"/>
      <c r="J578" s="2918"/>
      <c r="K578" s="2918"/>
      <c r="L578" s="2918"/>
      <c r="M578" s="2918"/>
      <c r="N578" s="672" t="s">
        <v>640</v>
      </c>
      <c r="O578" s="2918"/>
      <c r="P578" s="2918"/>
      <c r="Q578" s="2918"/>
      <c r="R578" s="2918"/>
      <c r="S578" s="2918"/>
      <c r="T578" s="2918"/>
      <c r="U578" s="2918"/>
      <c r="V578" s="2918"/>
      <c r="W578" s="672" t="s">
        <v>639</v>
      </c>
      <c r="X578" s="2918"/>
      <c r="Y578" s="2918"/>
      <c r="Z578" s="2918"/>
      <c r="AA578" s="2918"/>
      <c r="AB578" s="2918"/>
      <c r="AC578" s="2918"/>
      <c r="AD578" s="2918"/>
      <c r="AE578" s="2918"/>
      <c r="AF578" s="2918"/>
      <c r="AG578" s="2918"/>
      <c r="AH578" s="2918"/>
      <c r="AI578" s="2918"/>
      <c r="AJ578" s="4236"/>
    </row>
    <row r="579" spans="1:36" ht="15" hidden="1" customHeight="1" x14ac:dyDescent="0.3">
      <c r="A579" s="1"/>
      <c r="B579" s="1"/>
      <c r="C579" s="1"/>
      <c r="D579" s="1"/>
      <c r="E579" s="917"/>
      <c r="F579" s="225" t="s">
        <v>638</v>
      </c>
      <c r="G579" s="225"/>
      <c r="H579" s="225"/>
      <c r="I579" s="898"/>
      <c r="J579" s="898"/>
      <c r="K579" s="898"/>
      <c r="L579" s="670"/>
      <c r="M579" s="24"/>
      <c r="N579" s="235"/>
      <c r="O579" s="225" t="s">
        <v>638</v>
      </c>
      <c r="P579" s="225"/>
      <c r="Q579" s="225"/>
      <c r="R579" s="225"/>
      <c r="S579" s="225"/>
      <c r="T579" s="4238"/>
      <c r="U579" s="4238"/>
      <c r="V579" s="4238"/>
      <c r="W579" s="6"/>
      <c r="X579" s="225" t="s">
        <v>638</v>
      </c>
      <c r="Y579" s="225"/>
      <c r="Z579" s="225"/>
      <c r="AA579" s="225"/>
      <c r="AB579" s="898"/>
      <c r="AC579" s="898"/>
      <c r="AD579" s="225"/>
      <c r="AE579" s="4233"/>
      <c r="AF579" s="4233"/>
      <c r="AG579" s="4233"/>
      <c r="AH579" s="4233"/>
      <c r="AI579" s="4233"/>
      <c r="AJ579" s="7"/>
    </row>
    <row r="580" spans="1:36" ht="5.0999999999999996" hidden="1" customHeight="1" x14ac:dyDescent="0.3">
      <c r="A580" s="92"/>
      <c r="B580" s="92"/>
      <c r="C580" s="92"/>
      <c r="D580" s="92"/>
      <c r="E580" s="192"/>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8"/>
      <c r="AG580" s="8"/>
      <c r="AH580" s="8"/>
      <c r="AI580" s="8"/>
      <c r="AJ580" s="9"/>
    </row>
    <row r="581" spans="1:36" ht="15" hidden="1" customHeight="1" x14ac:dyDescent="0.3">
      <c r="A581" s="1"/>
      <c r="B581" s="1"/>
      <c r="C581" s="1"/>
      <c r="D581" s="1"/>
      <c r="E581" s="671" t="s">
        <v>695</v>
      </c>
      <c r="F581" s="2918"/>
      <c r="G581" s="2918"/>
      <c r="H581" s="2918"/>
      <c r="I581" s="2918"/>
      <c r="J581" s="2918"/>
      <c r="K581" s="2918"/>
      <c r="L581" s="2918"/>
      <c r="M581" s="2918"/>
      <c r="N581" s="672" t="s">
        <v>696</v>
      </c>
      <c r="O581" s="2918"/>
      <c r="P581" s="2918"/>
      <c r="Q581" s="2918"/>
      <c r="R581" s="2918"/>
      <c r="S581" s="2918"/>
      <c r="T581" s="2918"/>
      <c r="U581" s="2918"/>
      <c r="V581" s="2918"/>
      <c r="W581" s="672" t="s">
        <v>697</v>
      </c>
      <c r="X581" s="2918"/>
      <c r="Y581" s="2918"/>
      <c r="Z581" s="2918"/>
      <c r="AA581" s="2918"/>
      <c r="AB581" s="2918"/>
      <c r="AC581" s="2918"/>
      <c r="AD581" s="2918"/>
      <c r="AE581" s="2918"/>
      <c r="AF581" s="2918"/>
      <c r="AG581" s="2918"/>
      <c r="AH581" s="2918"/>
      <c r="AI581" s="2918"/>
      <c r="AJ581" s="4236"/>
    </row>
    <row r="582" spans="1:36" ht="15" hidden="1" customHeight="1" x14ac:dyDescent="0.3">
      <c r="A582" s="1"/>
      <c r="B582" s="1"/>
      <c r="C582" s="1"/>
      <c r="D582" s="1"/>
      <c r="E582" s="191"/>
      <c r="F582" s="225" t="s">
        <v>638</v>
      </c>
      <c r="G582" s="225"/>
      <c r="H582" s="225"/>
      <c r="I582" s="916"/>
      <c r="J582" s="916"/>
      <c r="K582" s="916"/>
      <c r="L582" s="670"/>
      <c r="M582" s="898"/>
      <c r="N582" s="898"/>
      <c r="O582" s="225" t="s">
        <v>638</v>
      </c>
      <c r="P582" s="225"/>
      <c r="Q582" s="225"/>
      <c r="R582" s="225"/>
      <c r="S582" s="225"/>
      <c r="T582" s="4238"/>
      <c r="U582" s="4238"/>
      <c r="V582" s="4238"/>
      <c r="W582" s="235"/>
      <c r="X582" s="225" t="s">
        <v>638</v>
      </c>
      <c r="Y582" s="225"/>
      <c r="Z582" s="225"/>
      <c r="AA582" s="225"/>
      <c r="AB582" s="898"/>
      <c r="AC582" s="898"/>
      <c r="AD582" s="225"/>
      <c r="AE582" s="4233"/>
      <c r="AF582" s="4233"/>
      <c r="AG582" s="4233"/>
      <c r="AH582" s="4233"/>
      <c r="AI582" s="4233"/>
      <c r="AJ582" s="7"/>
    </row>
    <row r="583" spans="1:36" ht="5.0999999999999996" hidden="1" customHeight="1" x14ac:dyDescent="0.3">
      <c r="A583" s="1"/>
      <c r="B583" s="1"/>
      <c r="C583" s="1"/>
      <c r="D583" s="1"/>
      <c r="E583" s="191"/>
      <c r="F583" s="24"/>
      <c r="G583" s="24"/>
      <c r="H583" s="24"/>
      <c r="I583" s="6"/>
      <c r="J583" s="6"/>
      <c r="K583" s="6"/>
      <c r="L583" s="24"/>
      <c r="M583" s="24"/>
      <c r="N583" s="24"/>
      <c r="O583" s="6"/>
      <c r="P583" s="6"/>
      <c r="Q583" s="6"/>
      <c r="R583" s="6"/>
      <c r="S583" s="6"/>
      <c r="T583" s="6"/>
      <c r="U583" s="6"/>
      <c r="V583" s="24"/>
      <c r="W583" s="24"/>
      <c r="X583" s="6"/>
      <c r="Y583" s="6"/>
      <c r="Z583" s="6"/>
      <c r="AA583" s="6"/>
      <c r="AB583" s="6"/>
      <c r="AC583" s="6"/>
      <c r="AD583" s="24"/>
      <c r="AE583" s="24"/>
      <c r="AF583" s="6"/>
      <c r="AG583" s="6"/>
      <c r="AH583" s="6"/>
      <c r="AI583" s="6"/>
      <c r="AJ583" s="7"/>
    </row>
    <row r="584" spans="1:36" ht="15" hidden="1" customHeight="1" x14ac:dyDescent="0.3">
      <c r="A584" s="1"/>
      <c r="B584" s="1"/>
      <c r="C584" s="1"/>
      <c r="D584" s="1"/>
      <c r="E584" s="671" t="s">
        <v>698</v>
      </c>
      <c r="F584" s="2918"/>
      <c r="G584" s="2918"/>
      <c r="H584" s="2918"/>
      <c r="I584" s="2918"/>
      <c r="J584" s="2918"/>
      <c r="K584" s="2918"/>
      <c r="L584" s="2918"/>
      <c r="M584" s="2918"/>
      <c r="N584" s="672" t="s">
        <v>699</v>
      </c>
      <c r="O584" s="2918"/>
      <c r="P584" s="2918"/>
      <c r="Q584" s="2918"/>
      <c r="R584" s="2918"/>
      <c r="S584" s="2918"/>
      <c r="T584" s="2918"/>
      <c r="U584" s="2918"/>
      <c r="V584" s="2918"/>
      <c r="W584" s="672" t="s">
        <v>700</v>
      </c>
      <c r="X584" s="2918"/>
      <c r="Y584" s="2918"/>
      <c r="Z584" s="2918"/>
      <c r="AA584" s="2918"/>
      <c r="AB584" s="2918"/>
      <c r="AC584" s="2918"/>
      <c r="AD584" s="2918"/>
      <c r="AE584" s="2918"/>
      <c r="AF584" s="2918"/>
      <c r="AG584" s="2918"/>
      <c r="AH584" s="2918"/>
      <c r="AI584" s="2918"/>
      <c r="AJ584" s="4236"/>
    </row>
    <row r="585" spans="1:36" ht="15" hidden="1" customHeight="1" x14ac:dyDescent="0.3">
      <c r="A585" s="1"/>
      <c r="B585" s="1"/>
      <c r="C585" s="1"/>
      <c r="D585" s="1"/>
      <c r="E585" s="917"/>
      <c r="F585" s="225" t="s">
        <v>638</v>
      </c>
      <c r="G585" s="225"/>
      <c r="H585" s="225"/>
      <c r="I585" s="898"/>
      <c r="J585" s="898"/>
      <c r="K585" s="898"/>
      <c r="L585" s="670"/>
      <c r="M585" s="24"/>
      <c r="N585" s="235"/>
      <c r="O585" s="225" t="s">
        <v>638</v>
      </c>
      <c r="P585" s="225"/>
      <c r="Q585" s="225"/>
      <c r="R585" s="225"/>
      <c r="S585" s="225"/>
      <c r="T585" s="4238"/>
      <c r="U585" s="4238"/>
      <c r="V585" s="4238"/>
      <c r="W585" s="6"/>
      <c r="X585" s="225" t="s">
        <v>638</v>
      </c>
      <c r="Y585" s="225"/>
      <c r="Z585" s="225"/>
      <c r="AA585" s="225"/>
      <c r="AB585" s="898"/>
      <c r="AC585" s="898"/>
      <c r="AD585" s="225"/>
      <c r="AE585" s="4233"/>
      <c r="AF585" s="4233"/>
      <c r="AG585" s="4233"/>
      <c r="AH585" s="4233"/>
      <c r="AI585" s="4233"/>
      <c r="AJ585" s="7"/>
    </row>
    <row r="586" spans="1:36" ht="5.0999999999999996" hidden="1" customHeight="1" x14ac:dyDescent="0.3">
      <c r="A586" s="1"/>
      <c r="B586" s="1"/>
      <c r="C586" s="1"/>
      <c r="D586" s="1"/>
      <c r="E586" s="192"/>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8"/>
      <c r="AG586" s="8"/>
      <c r="AH586" s="8"/>
      <c r="AI586" s="8"/>
      <c r="AJ586" s="9"/>
    </row>
    <row r="587" spans="1:36" ht="15" hidden="1" customHeight="1" x14ac:dyDescent="0.3">
      <c r="A587" s="1"/>
      <c r="B587" s="1"/>
      <c r="C587" s="1"/>
      <c r="D587" s="1"/>
      <c r="E587" s="671" t="s">
        <v>701</v>
      </c>
      <c r="F587" s="2918"/>
      <c r="G587" s="2918"/>
      <c r="H587" s="2918"/>
      <c r="I587" s="2918"/>
      <c r="J587" s="2918"/>
      <c r="K587" s="2918"/>
      <c r="L587" s="2918"/>
      <c r="M587" s="2918"/>
      <c r="N587" s="672" t="s">
        <v>702</v>
      </c>
      <c r="O587" s="2918"/>
      <c r="P587" s="2918"/>
      <c r="Q587" s="2918"/>
      <c r="R587" s="2918"/>
      <c r="S587" s="2918"/>
      <c r="T587" s="2918"/>
      <c r="U587" s="2918"/>
      <c r="V587" s="2918"/>
      <c r="W587" s="672" t="s">
        <v>703</v>
      </c>
      <c r="X587" s="2918"/>
      <c r="Y587" s="2918"/>
      <c r="Z587" s="2918"/>
      <c r="AA587" s="2918"/>
      <c r="AB587" s="2918"/>
      <c r="AC587" s="2918"/>
      <c r="AD587" s="2918"/>
      <c r="AE587" s="2918"/>
      <c r="AF587" s="2918"/>
      <c r="AG587" s="2918"/>
      <c r="AH587" s="2918"/>
      <c r="AI587" s="2918"/>
      <c r="AJ587" s="4236"/>
    </row>
    <row r="588" spans="1:36" ht="15" hidden="1" customHeight="1" x14ac:dyDescent="0.3">
      <c r="A588" s="1"/>
      <c r="B588" s="1"/>
      <c r="C588" s="1"/>
      <c r="D588" s="1"/>
      <c r="E588" s="191"/>
      <c r="F588" s="225" t="s">
        <v>638</v>
      </c>
      <c r="G588" s="225"/>
      <c r="H588" s="225"/>
      <c r="I588" s="916"/>
      <c r="J588" s="916"/>
      <c r="K588" s="916"/>
      <c r="L588" s="670"/>
      <c r="M588" s="898"/>
      <c r="N588" s="898"/>
      <c r="O588" s="225" t="s">
        <v>638</v>
      </c>
      <c r="P588" s="225"/>
      <c r="Q588" s="225"/>
      <c r="R588" s="225"/>
      <c r="S588" s="225"/>
      <c r="T588" s="4238"/>
      <c r="U588" s="4238"/>
      <c r="V588" s="4238"/>
      <c r="W588" s="235"/>
      <c r="X588" s="225" t="s">
        <v>638</v>
      </c>
      <c r="Y588" s="225"/>
      <c r="Z588" s="225"/>
      <c r="AA588" s="225"/>
      <c r="AB588" s="898"/>
      <c r="AC588" s="898"/>
      <c r="AD588" s="225"/>
      <c r="AE588" s="4233"/>
      <c r="AF588" s="4233"/>
      <c r="AG588" s="4233"/>
      <c r="AH588" s="4233"/>
      <c r="AI588" s="4233"/>
      <c r="AJ588" s="7"/>
    </row>
    <row r="589" spans="1:36" ht="5.0999999999999996" hidden="1" customHeight="1" x14ac:dyDescent="0.3">
      <c r="A589" s="1"/>
      <c r="B589" s="1"/>
      <c r="C589" s="1"/>
      <c r="D589" s="1"/>
      <c r="E589" s="191"/>
      <c r="F589" s="24"/>
      <c r="G589" s="24"/>
      <c r="H589" s="24"/>
      <c r="I589" s="6"/>
      <c r="J589" s="6"/>
      <c r="K589" s="6"/>
      <c r="L589" s="24"/>
      <c r="M589" s="24"/>
      <c r="N589" s="24"/>
      <c r="O589" s="6"/>
      <c r="P589" s="6"/>
      <c r="Q589" s="6"/>
      <c r="R589" s="6"/>
      <c r="S589" s="6"/>
      <c r="T589" s="6"/>
      <c r="U589" s="6"/>
      <c r="V589" s="24"/>
      <c r="W589" s="24"/>
      <c r="X589" s="6"/>
      <c r="Y589" s="6"/>
      <c r="Z589" s="6"/>
      <c r="AA589" s="6"/>
      <c r="AB589" s="6"/>
      <c r="AC589" s="6"/>
      <c r="AD589" s="24"/>
      <c r="AE589" s="24"/>
      <c r="AF589" s="6"/>
      <c r="AG589" s="6"/>
      <c r="AH589" s="6"/>
      <c r="AI589" s="6"/>
      <c r="AJ589" s="7"/>
    </row>
    <row r="590" spans="1:36" ht="15" hidden="1" customHeight="1" x14ac:dyDescent="0.3">
      <c r="A590" s="1"/>
      <c r="B590" s="1"/>
      <c r="C590" s="1"/>
      <c r="D590" s="1"/>
      <c r="E590" s="671" t="s">
        <v>704</v>
      </c>
      <c r="F590" s="2918"/>
      <c r="G590" s="2918"/>
      <c r="H590" s="2918"/>
      <c r="I590" s="2918"/>
      <c r="J590" s="2918"/>
      <c r="K590" s="2918"/>
      <c r="L590" s="2918"/>
      <c r="M590" s="2918"/>
      <c r="N590" s="672" t="s">
        <v>705</v>
      </c>
      <c r="O590" s="2918"/>
      <c r="P590" s="2918"/>
      <c r="Q590" s="2918"/>
      <c r="R590" s="2918"/>
      <c r="S590" s="2918"/>
      <c r="T590" s="2918"/>
      <c r="U590" s="2918"/>
      <c r="V590" s="2918"/>
      <c r="W590" s="672" t="s">
        <v>706</v>
      </c>
      <c r="X590" s="2918"/>
      <c r="Y590" s="2918"/>
      <c r="Z590" s="2918"/>
      <c r="AA590" s="2918"/>
      <c r="AB590" s="2918"/>
      <c r="AC590" s="2918"/>
      <c r="AD590" s="2918"/>
      <c r="AE590" s="2918"/>
      <c r="AF590" s="2918"/>
      <c r="AG590" s="2918"/>
      <c r="AH590" s="2918"/>
      <c r="AI590" s="2918"/>
      <c r="AJ590" s="4236"/>
    </row>
    <row r="591" spans="1:36" ht="15" hidden="1" customHeight="1" thickBot="1" x14ac:dyDescent="0.35">
      <c r="A591" s="1"/>
      <c r="B591" s="1"/>
      <c r="C591" s="1"/>
      <c r="D591" s="1"/>
      <c r="E591" s="917"/>
      <c r="F591" s="225" t="s">
        <v>638</v>
      </c>
      <c r="G591" s="225"/>
      <c r="H591" s="225"/>
      <c r="I591" s="898"/>
      <c r="J591" s="898"/>
      <c r="K591" s="898"/>
      <c r="L591" s="670"/>
      <c r="M591" s="24"/>
      <c r="N591" s="235"/>
      <c r="O591" s="225" t="s">
        <v>638</v>
      </c>
      <c r="P591" s="225"/>
      <c r="Q591" s="225"/>
      <c r="R591" s="225"/>
      <c r="S591" s="225"/>
      <c r="T591" s="4238"/>
      <c r="U591" s="4238"/>
      <c r="V591" s="4238"/>
      <c r="W591" s="6"/>
      <c r="X591" s="225" t="s">
        <v>638</v>
      </c>
      <c r="Y591" s="225"/>
      <c r="Z591" s="225"/>
      <c r="AA591" s="225"/>
      <c r="AB591" s="898"/>
      <c r="AC591" s="898"/>
      <c r="AD591" s="225"/>
      <c r="AE591" s="4233"/>
      <c r="AF591" s="4233"/>
      <c r="AG591" s="4233"/>
      <c r="AH591" s="4233"/>
      <c r="AI591" s="4233"/>
      <c r="AJ591" s="7"/>
    </row>
    <row r="592" spans="1:36" ht="15" thickBot="1" x14ac:dyDescent="0.35">
      <c r="A592" s="1"/>
      <c r="B592" s="1"/>
      <c r="C592" s="1"/>
      <c r="D592" s="1"/>
      <c r="E592" s="192"/>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8"/>
      <c r="AG592" s="8"/>
      <c r="AH592" s="8"/>
      <c r="AI592" s="8"/>
      <c r="AJ592" s="9"/>
    </row>
    <row r="593" spans="1:36" ht="15" customHeight="1" thickBot="1" x14ac:dyDescent="0.35">
      <c r="A593" s="4016" t="s">
        <v>49</v>
      </c>
      <c r="B593" s="3283"/>
      <c r="C593" s="3283"/>
      <c r="D593" s="4237"/>
      <c r="E593" s="188" t="s">
        <v>651</v>
      </c>
      <c r="F593" s="108"/>
      <c r="G593" s="250"/>
      <c r="H593" s="250"/>
      <c r="I593" s="251"/>
      <c r="J593" s="913"/>
      <c r="K593" s="4239"/>
      <c r="L593" s="4240"/>
      <c r="M593" s="4240"/>
      <c r="N593" s="4240"/>
      <c r="O593" s="4240"/>
      <c r="P593" s="4240"/>
      <c r="Q593" s="4240"/>
      <c r="R593" s="4240"/>
      <c r="S593" s="4240"/>
      <c r="T593" s="4240"/>
      <c r="U593" s="4240"/>
      <c r="V593" s="4240"/>
      <c r="W593" s="4240"/>
      <c r="X593" s="250"/>
      <c r="Y593" s="250"/>
      <c r="Z593" s="108" t="s">
        <v>650</v>
      </c>
      <c r="AA593" s="250"/>
      <c r="AB593" s="251"/>
      <c r="AC593" s="4234"/>
      <c r="AD593" s="4235"/>
      <c r="AE593" s="4235"/>
      <c r="AF593" s="4235"/>
      <c r="AG593" s="4235"/>
      <c r="AH593" s="4235"/>
      <c r="AI593" s="251"/>
      <c r="AJ593" s="252"/>
    </row>
    <row r="594" spans="1:36" ht="15" customHeight="1" thickBot="1" x14ac:dyDescent="0.35">
      <c r="A594" s="918"/>
      <c r="B594" s="3415"/>
      <c r="C594" s="3417"/>
      <c r="D594" s="918"/>
      <c r="E594" s="191"/>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6"/>
      <c r="AG594" s="6"/>
      <c r="AH594" s="6"/>
      <c r="AI594" s="6"/>
      <c r="AJ594" s="7"/>
    </row>
    <row r="595" spans="1:36" ht="15" customHeight="1" x14ac:dyDescent="0.3">
      <c r="A595" s="1"/>
      <c r="B595" s="1"/>
      <c r="C595" s="1"/>
      <c r="D595" s="1"/>
      <c r="E595" s="4242" t="s">
        <v>649</v>
      </c>
      <c r="F595" s="4243"/>
      <c r="G595" s="2918"/>
      <c r="H595" s="2918"/>
      <c r="I595" s="2918"/>
      <c r="J595" s="2918"/>
      <c r="K595" s="2918"/>
      <c r="L595" s="2918"/>
      <c r="M595" s="2918"/>
      <c r="N595" s="2918"/>
      <c r="O595" s="2918"/>
      <c r="P595" s="2918"/>
      <c r="Q595" s="2918"/>
      <c r="R595" s="2918"/>
      <c r="S595" s="661" t="s">
        <v>648</v>
      </c>
      <c r="T595" s="4241"/>
      <c r="U595" s="4241"/>
      <c r="V595" s="4241"/>
      <c r="W595" s="4241"/>
      <c r="X595" s="4241"/>
      <c r="Y595" s="4241"/>
      <c r="Z595" s="661" t="s">
        <v>647</v>
      </c>
      <c r="AA595" s="2918"/>
      <c r="AB595" s="2918"/>
      <c r="AC595" s="661" t="s">
        <v>646</v>
      </c>
      <c r="AD595" s="2918"/>
      <c r="AE595" s="2918"/>
      <c r="AF595" s="2918"/>
      <c r="AG595" s="2918"/>
      <c r="AH595" s="2918"/>
      <c r="AI595" s="6"/>
      <c r="AJ595" s="7"/>
    </row>
    <row r="596" spans="1:36" ht="5.0999999999999996" customHeight="1" x14ac:dyDescent="0.3">
      <c r="A596" s="1"/>
      <c r="B596" s="1"/>
      <c r="C596" s="1"/>
      <c r="D596" s="1"/>
      <c r="E596" s="191"/>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6"/>
      <c r="AG596" s="6"/>
      <c r="AH596" s="6"/>
      <c r="AI596" s="6"/>
      <c r="AJ596" s="7"/>
    </row>
    <row r="597" spans="1:36" ht="15" customHeight="1" x14ac:dyDescent="0.3">
      <c r="A597" s="1"/>
      <c r="B597" s="1"/>
      <c r="C597" s="1"/>
      <c r="D597" s="1"/>
      <c r="E597" s="191" t="s">
        <v>645</v>
      </c>
      <c r="F597" s="24"/>
      <c r="G597" s="24"/>
      <c r="H597" s="24"/>
      <c r="I597" s="24"/>
      <c r="J597" s="24"/>
      <c r="K597" s="24"/>
      <c r="L597" s="225"/>
      <c r="M597" s="229"/>
      <c r="N597" s="248"/>
      <c r="O597" s="898"/>
      <c r="P597" s="898"/>
      <c r="Q597" s="2918"/>
      <c r="R597" s="2918"/>
      <c r="S597" s="2918"/>
      <c r="T597" s="2918"/>
      <c r="U597" s="2918"/>
      <c r="V597" s="2918"/>
      <c r="W597" s="2918"/>
      <c r="X597" s="2918"/>
      <c r="Y597" s="2918"/>
      <c r="Z597" s="2918"/>
      <c r="AA597" s="2918"/>
      <c r="AB597" s="2918"/>
      <c r="AC597" s="2918"/>
      <c r="AD597" s="2918"/>
      <c r="AE597" s="2918"/>
      <c r="AF597" s="2918"/>
      <c r="AG597" s="2918"/>
      <c r="AH597" s="2918"/>
      <c r="AI597" s="6"/>
      <c r="AJ597" s="7"/>
    </row>
    <row r="598" spans="1:36" ht="5.0999999999999996" customHeight="1" x14ac:dyDescent="0.3">
      <c r="A598" s="1"/>
      <c r="B598" s="1"/>
      <c r="C598" s="1"/>
      <c r="D598" s="1"/>
      <c r="E598" s="191"/>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103"/>
      <c r="AF598" s="6"/>
      <c r="AG598" s="6"/>
      <c r="AH598" s="6"/>
      <c r="AI598" s="6"/>
      <c r="AJ598" s="7"/>
    </row>
    <row r="599" spans="1:36" ht="15" customHeight="1" x14ac:dyDescent="0.3">
      <c r="A599" s="1"/>
      <c r="B599" s="1"/>
      <c r="C599" s="1"/>
      <c r="D599" s="1"/>
      <c r="E599" s="42" t="s">
        <v>1133</v>
      </c>
      <c r="F599" s="24"/>
      <c r="G599" s="24"/>
      <c r="H599" s="24"/>
      <c r="I599" s="24"/>
      <c r="J599" s="24"/>
      <c r="K599" s="6"/>
      <c r="L599" s="662"/>
      <c r="M599" s="24"/>
      <c r="N599" s="24"/>
      <c r="O599" s="24"/>
      <c r="P599" s="6"/>
      <c r="Q599" s="884" t="s">
        <v>1134</v>
      </c>
      <c r="R599" s="2918"/>
      <c r="S599" s="2918"/>
      <c r="T599" s="2918"/>
      <c r="U599" s="669" t="s">
        <v>1135</v>
      </c>
      <c r="V599" s="669"/>
      <c r="W599" s="669"/>
      <c r="X599" s="669"/>
      <c r="Y599" s="669"/>
      <c r="Z599" s="669"/>
      <c r="AA599" s="2918"/>
      <c r="AB599" s="2918"/>
      <c r="AC599" s="2918"/>
      <c r="AD599" s="2918"/>
      <c r="AE599" s="2918"/>
      <c r="AF599" s="2918"/>
      <c r="AG599" s="2918"/>
      <c r="AH599" s="2918"/>
      <c r="AI599" s="6"/>
      <c r="AJ599" s="7"/>
    </row>
    <row r="600" spans="1:36" ht="5.0999999999999996" customHeight="1" x14ac:dyDescent="0.3">
      <c r="A600" s="1"/>
      <c r="B600" s="1"/>
      <c r="C600" s="1"/>
      <c r="D600" s="1"/>
      <c r="E600" s="191"/>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6"/>
      <c r="AG600" s="6"/>
      <c r="AH600" s="6"/>
      <c r="AI600" s="6"/>
      <c r="AJ600" s="7"/>
    </row>
    <row r="601" spans="1:36" ht="15" customHeight="1" x14ac:dyDescent="0.3">
      <c r="A601" s="1"/>
      <c r="B601" s="1"/>
      <c r="C601" s="1"/>
      <c r="D601" s="1"/>
      <c r="E601" s="42" t="s">
        <v>1136</v>
      </c>
      <c r="F601" s="24"/>
      <c r="G601" s="95"/>
      <c r="H601" s="95"/>
      <c r="I601" s="95"/>
      <c r="J601" s="95"/>
      <c r="K601" s="95"/>
      <c r="L601" s="663"/>
      <c r="M601" s="898"/>
      <c r="N601" s="95" t="s">
        <v>160</v>
      </c>
      <c r="O601" s="95"/>
      <c r="P601" s="95"/>
      <c r="Q601" s="4245"/>
      <c r="R601" s="4245"/>
      <c r="S601" s="4245"/>
      <c r="T601" s="915"/>
      <c r="U601" s="4244" t="s">
        <v>164</v>
      </c>
      <c r="V601" s="4244"/>
      <c r="W601" s="2918"/>
      <c r="X601" s="2918"/>
      <c r="Y601" s="2918"/>
      <c r="Z601" s="2918"/>
      <c r="AA601" s="2918"/>
      <c r="AB601" s="2918"/>
      <c r="AC601" s="2918"/>
      <c r="AD601" s="2918"/>
      <c r="AE601" s="2918"/>
      <c r="AF601" s="2918"/>
      <c r="AG601" s="2918"/>
      <c r="AH601" s="2918"/>
      <c r="AI601" s="6"/>
      <c r="AJ601" s="7"/>
    </row>
    <row r="602" spans="1:36" ht="5.0999999999999996" customHeight="1" x14ac:dyDescent="0.3">
      <c r="A602" s="1"/>
      <c r="B602" s="1"/>
      <c r="C602" s="1"/>
      <c r="D602" s="1"/>
      <c r="E602" s="191"/>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103"/>
      <c r="AF602" s="6"/>
      <c r="AG602" s="6"/>
      <c r="AH602" s="6"/>
      <c r="AI602" s="6"/>
      <c r="AJ602" s="7"/>
    </row>
    <row r="603" spans="1:36" ht="15" customHeight="1" x14ac:dyDescent="0.3">
      <c r="A603" s="1"/>
      <c r="B603" s="1"/>
      <c r="C603" s="1"/>
      <c r="D603" s="1"/>
      <c r="E603" s="191" t="s">
        <v>644</v>
      </c>
      <c r="F603" s="24"/>
      <c r="G603" s="24"/>
      <c r="H603" s="24"/>
      <c r="I603" s="24"/>
      <c r="J603" s="24"/>
      <c r="K603" s="24"/>
      <c r="L603" s="24"/>
      <c r="M603" s="2918"/>
      <c r="N603" s="2918"/>
      <c r="O603" s="6"/>
      <c r="P603" s="6"/>
      <c r="Q603" s="1608" t="s">
        <v>1620</v>
      </c>
      <c r="R603" s="6"/>
      <c r="S603" s="6"/>
      <c r="T603" s="6"/>
      <c r="U603" s="24"/>
      <c r="V603" s="24"/>
      <c r="W603" s="6"/>
      <c r="X603" s="6"/>
      <c r="Y603" s="6"/>
      <c r="Z603" s="6"/>
      <c r="AA603" s="6"/>
      <c r="AB603" s="6"/>
      <c r="AD603" s="2918"/>
      <c r="AE603" s="2918"/>
      <c r="AF603" s="6"/>
      <c r="AG603" s="6"/>
      <c r="AH603" s="6"/>
      <c r="AI603" s="6"/>
      <c r="AJ603" s="7"/>
    </row>
    <row r="604" spans="1:36" ht="5.0999999999999996" customHeight="1" x14ac:dyDescent="0.3">
      <c r="A604" s="1"/>
      <c r="B604" s="1"/>
      <c r="C604" s="1"/>
      <c r="D604" s="1"/>
      <c r="E604" s="191"/>
      <c r="F604" s="24"/>
      <c r="G604" s="24"/>
      <c r="H604" s="24"/>
      <c r="I604" s="24"/>
      <c r="J604" s="24"/>
      <c r="K604" s="24"/>
      <c r="L604" s="24"/>
      <c r="M604" s="661"/>
      <c r="N604" s="24"/>
      <c r="O604" s="24"/>
      <c r="P604" s="24"/>
      <c r="Q604" s="24"/>
      <c r="R604" s="24"/>
      <c r="S604" s="24"/>
      <c r="T604" s="24"/>
      <c r="U604" s="24"/>
      <c r="V604" s="24"/>
      <c r="W604" s="24"/>
      <c r="X604" s="24"/>
      <c r="Y604" s="24"/>
      <c r="Z604" s="24"/>
      <c r="AA604" s="24"/>
      <c r="AB604" s="24"/>
      <c r="AC604" s="24"/>
      <c r="AD604" s="24"/>
      <c r="AE604" s="24"/>
      <c r="AF604" s="6"/>
      <c r="AG604" s="6"/>
      <c r="AH604" s="6"/>
      <c r="AI604" s="6"/>
      <c r="AJ604" s="7"/>
    </row>
    <row r="605" spans="1:36" ht="15" customHeight="1" x14ac:dyDescent="0.3">
      <c r="A605" s="1"/>
      <c r="B605" s="1"/>
      <c r="C605" s="1"/>
      <c r="D605" s="1"/>
      <c r="E605" s="191"/>
      <c r="F605" s="24" t="s">
        <v>679</v>
      </c>
      <c r="G605" s="24"/>
      <c r="H605" s="24"/>
      <c r="I605" s="24"/>
      <c r="J605" s="24"/>
      <c r="K605" s="24"/>
      <c r="L605" s="24"/>
      <c r="M605" s="6"/>
      <c r="N605" s="6"/>
      <c r="O605" s="6"/>
      <c r="P605" s="6"/>
      <c r="Q605" s="6"/>
      <c r="R605" s="6"/>
      <c r="S605" s="6"/>
      <c r="T605" s="6"/>
      <c r="U605" s="6"/>
      <c r="V605" s="6"/>
      <c r="W605" s="6"/>
      <c r="X605" s="6"/>
      <c r="Y605" s="6"/>
      <c r="Z605" s="6"/>
      <c r="AA605" s="6"/>
      <c r="AB605" s="6"/>
      <c r="AC605" s="6"/>
      <c r="AD605" s="6"/>
      <c r="AE605" s="24"/>
      <c r="AF605" s="6"/>
      <c r="AG605" s="6"/>
      <c r="AH605" s="6"/>
      <c r="AI605" s="6"/>
      <c r="AJ605" s="7"/>
    </row>
    <row r="606" spans="1:36" ht="5.0999999999999996" customHeight="1" x14ac:dyDescent="0.3">
      <c r="A606" s="1"/>
      <c r="B606" s="1"/>
      <c r="C606" s="1"/>
      <c r="D606" s="1"/>
      <c r="E606" s="191"/>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6"/>
      <c r="AG606" s="6"/>
      <c r="AH606" s="6"/>
      <c r="AI606" s="6"/>
      <c r="AJ606" s="7"/>
    </row>
    <row r="607" spans="1:36" ht="15" customHeight="1" x14ac:dyDescent="0.3">
      <c r="A607" s="1"/>
      <c r="B607" s="1"/>
      <c r="C607" s="1"/>
      <c r="D607" s="1"/>
      <c r="E607" s="194" t="s">
        <v>158</v>
      </c>
      <c r="F607" s="2918"/>
      <c r="G607" s="2918"/>
      <c r="H607" s="2918"/>
      <c r="I607" s="2918"/>
      <c r="J607" s="2918"/>
      <c r="K607" s="2918"/>
      <c r="L607" s="2918"/>
      <c r="M607" s="2918"/>
      <c r="N607" s="195" t="s">
        <v>165</v>
      </c>
      <c r="O607" s="2918"/>
      <c r="P607" s="2918"/>
      <c r="Q607" s="2918"/>
      <c r="R607" s="2918"/>
      <c r="S607" s="2918"/>
      <c r="T607" s="2918"/>
      <c r="U607" s="2918"/>
      <c r="V607" s="2918"/>
      <c r="W607" s="195" t="s">
        <v>171</v>
      </c>
      <c r="X607" s="2918"/>
      <c r="Y607" s="2918"/>
      <c r="Z607" s="2918"/>
      <c r="AA607" s="2918"/>
      <c r="AB607" s="2918"/>
      <c r="AC607" s="2918"/>
      <c r="AD607" s="2918"/>
      <c r="AE607" s="2918"/>
      <c r="AF607" s="2918"/>
      <c r="AG607" s="2918"/>
      <c r="AH607" s="2918"/>
      <c r="AI607" s="2918"/>
      <c r="AJ607" s="4236"/>
    </row>
    <row r="608" spans="1:36" ht="15" customHeight="1" x14ac:dyDescent="0.3">
      <c r="A608" s="1"/>
      <c r="B608" s="1"/>
      <c r="C608" s="1"/>
      <c r="D608" s="1"/>
      <c r="E608" s="191"/>
      <c r="F608" s="225" t="s">
        <v>638</v>
      </c>
      <c r="G608" s="225"/>
      <c r="H608" s="225"/>
      <c r="I608" s="916"/>
      <c r="J608" s="916"/>
      <c r="K608" s="916"/>
      <c r="L608" s="670"/>
      <c r="M608" s="898"/>
      <c r="N608" s="898"/>
      <c r="O608" s="225" t="s">
        <v>638</v>
      </c>
      <c r="P608" s="225"/>
      <c r="Q608" s="225"/>
      <c r="R608" s="225"/>
      <c r="S608" s="225"/>
      <c r="T608" s="4238"/>
      <c r="U608" s="4238"/>
      <c r="V608" s="4238"/>
      <c r="W608" s="235"/>
      <c r="X608" s="225" t="s">
        <v>638</v>
      </c>
      <c r="Y608" s="225"/>
      <c r="Z608" s="225"/>
      <c r="AA608" s="225"/>
      <c r="AB608" s="898"/>
      <c r="AC608" s="898"/>
      <c r="AD608" s="225"/>
      <c r="AE608" s="4233"/>
      <c r="AF608" s="4233"/>
      <c r="AG608" s="4233"/>
      <c r="AH608" s="4233"/>
      <c r="AI608" s="4233"/>
      <c r="AJ608" s="7"/>
    </row>
    <row r="609" spans="1:36" ht="5.0999999999999996" customHeight="1" x14ac:dyDescent="0.3">
      <c r="A609" s="1"/>
      <c r="B609" s="1"/>
      <c r="C609" s="1"/>
      <c r="D609" s="1"/>
      <c r="E609" s="191"/>
      <c r="F609" s="24"/>
      <c r="G609" s="24"/>
      <c r="H609" s="24"/>
      <c r="I609" s="6"/>
      <c r="J609" s="6"/>
      <c r="K609" s="6"/>
      <c r="L609" s="24"/>
      <c r="M609" s="24"/>
      <c r="N609" s="24"/>
      <c r="O609" s="6"/>
      <c r="P609" s="6"/>
      <c r="Q609" s="6"/>
      <c r="R609" s="6"/>
      <c r="S609" s="6"/>
      <c r="T609" s="6"/>
      <c r="U609" s="6"/>
      <c r="V609" s="24"/>
      <c r="W609" s="24"/>
      <c r="X609" s="6"/>
      <c r="Y609" s="6"/>
      <c r="Z609" s="6"/>
      <c r="AA609" s="6"/>
      <c r="AB609" s="6"/>
      <c r="AC609" s="6"/>
      <c r="AD609" s="24"/>
      <c r="AE609" s="24"/>
      <c r="AF609" s="6"/>
      <c r="AG609" s="6"/>
      <c r="AH609" s="6"/>
      <c r="AI609" s="6"/>
      <c r="AJ609" s="7"/>
    </row>
    <row r="610" spans="1:36" ht="15" customHeight="1" x14ac:dyDescent="0.3">
      <c r="A610" s="1"/>
      <c r="B610" s="1"/>
      <c r="C610" s="1"/>
      <c r="D610" s="1"/>
      <c r="E610" s="194" t="s">
        <v>178</v>
      </c>
      <c r="F610" s="2918"/>
      <c r="G610" s="2918"/>
      <c r="H610" s="2918"/>
      <c r="I610" s="2918"/>
      <c r="J610" s="2918"/>
      <c r="K610" s="2918"/>
      <c r="L610" s="2918"/>
      <c r="M610" s="2918"/>
      <c r="N610" s="195" t="s">
        <v>568</v>
      </c>
      <c r="O610" s="2918"/>
      <c r="P610" s="2918"/>
      <c r="Q610" s="2918"/>
      <c r="R610" s="2918"/>
      <c r="S610" s="2918"/>
      <c r="T610" s="2918"/>
      <c r="U610" s="2918"/>
      <c r="V610" s="2918"/>
      <c r="W610" s="195" t="s">
        <v>591</v>
      </c>
      <c r="X610" s="2918"/>
      <c r="Y610" s="2918"/>
      <c r="Z610" s="2918"/>
      <c r="AA610" s="2918"/>
      <c r="AB610" s="2918"/>
      <c r="AC610" s="2918"/>
      <c r="AD610" s="2918"/>
      <c r="AE610" s="2918"/>
      <c r="AF610" s="2918"/>
      <c r="AG610" s="2918"/>
      <c r="AH610" s="2918"/>
      <c r="AI610" s="2918"/>
      <c r="AJ610" s="4236"/>
    </row>
    <row r="611" spans="1:36" ht="15" customHeight="1" x14ac:dyDescent="0.3">
      <c r="A611" s="1"/>
      <c r="B611" s="1"/>
      <c r="C611" s="1"/>
      <c r="D611" s="1"/>
      <c r="E611" s="917"/>
      <c r="F611" s="225" t="s">
        <v>638</v>
      </c>
      <c r="G611" s="225"/>
      <c r="H611" s="225"/>
      <c r="I611" s="898"/>
      <c r="J611" s="898"/>
      <c r="K611" s="898"/>
      <c r="L611" s="670"/>
      <c r="M611" s="24"/>
      <c r="N611" s="235"/>
      <c r="O611" s="225" t="s">
        <v>638</v>
      </c>
      <c r="P611" s="225"/>
      <c r="Q611" s="225"/>
      <c r="R611" s="225"/>
      <c r="S611" s="225"/>
      <c r="T611" s="4238"/>
      <c r="U611" s="4238"/>
      <c r="V611" s="4238"/>
      <c r="W611" s="6"/>
      <c r="X611" s="225" t="s">
        <v>638</v>
      </c>
      <c r="Y611" s="225"/>
      <c r="Z611" s="225"/>
      <c r="AA611" s="225"/>
      <c r="AB611" s="898"/>
      <c r="AC611" s="898"/>
      <c r="AD611" s="225"/>
      <c r="AE611" s="4233"/>
      <c r="AF611" s="4233"/>
      <c r="AG611" s="4233"/>
      <c r="AH611" s="4233"/>
      <c r="AI611" s="4233"/>
      <c r="AJ611" s="7"/>
    </row>
    <row r="612" spans="1:36" ht="5.0999999999999996" customHeight="1" thickBot="1" x14ac:dyDescent="0.35">
      <c r="A612" s="1"/>
      <c r="B612" s="1"/>
      <c r="C612" s="1"/>
      <c r="D612" s="1"/>
      <c r="E612" s="192"/>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8"/>
      <c r="AG612" s="8"/>
      <c r="AH612" s="8"/>
      <c r="AI612" s="8"/>
      <c r="AJ612" s="9"/>
    </row>
    <row r="613" spans="1:36" ht="15" hidden="1" customHeight="1" x14ac:dyDescent="0.3">
      <c r="A613" s="1"/>
      <c r="B613" s="1"/>
      <c r="C613" s="1"/>
      <c r="D613" s="1"/>
      <c r="E613" s="671" t="s">
        <v>592</v>
      </c>
      <c r="F613" s="2918"/>
      <c r="G613" s="2918"/>
      <c r="H613" s="2918"/>
      <c r="I613" s="2918"/>
      <c r="J613" s="2918"/>
      <c r="K613" s="2918"/>
      <c r="L613" s="2918"/>
      <c r="M613" s="2918"/>
      <c r="N613" s="672" t="s">
        <v>593</v>
      </c>
      <c r="O613" s="2918"/>
      <c r="P613" s="2918"/>
      <c r="Q613" s="2918"/>
      <c r="R613" s="2918"/>
      <c r="S613" s="2918"/>
      <c r="T613" s="2918"/>
      <c r="U613" s="2918"/>
      <c r="V613" s="2918"/>
      <c r="W613" s="672" t="s">
        <v>594</v>
      </c>
      <c r="X613" s="2918"/>
      <c r="Y613" s="2918"/>
      <c r="Z613" s="2918"/>
      <c r="AA613" s="2918"/>
      <c r="AB613" s="2918"/>
      <c r="AC613" s="2918"/>
      <c r="AD613" s="2918"/>
      <c r="AE613" s="2918"/>
      <c r="AF613" s="2918"/>
      <c r="AG613" s="2918"/>
      <c r="AH613" s="2918"/>
      <c r="AI613" s="2918"/>
      <c r="AJ613" s="4236"/>
    </row>
    <row r="614" spans="1:36" ht="15" hidden="1" customHeight="1" x14ac:dyDescent="0.3">
      <c r="A614" s="1"/>
      <c r="B614" s="1"/>
      <c r="C614" s="1"/>
      <c r="D614" s="1"/>
      <c r="E614" s="191"/>
      <c r="F614" s="225" t="s">
        <v>638</v>
      </c>
      <c r="G614" s="225"/>
      <c r="H614" s="225"/>
      <c r="I614" s="916"/>
      <c r="J614" s="916"/>
      <c r="K614" s="916"/>
      <c r="L614" s="670"/>
      <c r="M614" s="898"/>
      <c r="N614" s="898"/>
      <c r="O614" s="225" t="s">
        <v>638</v>
      </c>
      <c r="P614" s="225"/>
      <c r="Q614" s="225"/>
      <c r="R614" s="225"/>
      <c r="S614" s="225"/>
      <c r="T614" s="4238"/>
      <c r="U614" s="4238"/>
      <c r="V614" s="4238"/>
      <c r="W614" s="235"/>
      <c r="X614" s="225" t="s">
        <v>638</v>
      </c>
      <c r="Y614" s="225"/>
      <c r="Z614" s="225"/>
      <c r="AA614" s="225"/>
      <c r="AB614" s="898"/>
      <c r="AC614" s="898"/>
      <c r="AD614" s="225"/>
      <c r="AE614" s="4233"/>
      <c r="AF614" s="4233"/>
      <c r="AG614" s="4233"/>
      <c r="AH614" s="4233"/>
      <c r="AI614" s="4233"/>
      <c r="AJ614" s="7"/>
    </row>
    <row r="615" spans="1:36" ht="5.0999999999999996" hidden="1" customHeight="1" x14ac:dyDescent="0.3">
      <c r="A615" s="1"/>
      <c r="B615" s="1"/>
      <c r="C615" s="1"/>
      <c r="D615" s="1"/>
      <c r="E615" s="191"/>
      <c r="F615" s="24"/>
      <c r="G615" s="24"/>
      <c r="H615" s="24"/>
      <c r="I615" s="6"/>
      <c r="J615" s="6"/>
      <c r="K615" s="6"/>
      <c r="L615" s="24"/>
      <c r="M615" s="24"/>
      <c r="N615" s="24"/>
      <c r="O615" s="6"/>
      <c r="P615" s="6"/>
      <c r="Q615" s="6"/>
      <c r="R615" s="6"/>
      <c r="S615" s="6"/>
      <c r="T615" s="6"/>
      <c r="U615" s="6"/>
      <c r="V615" s="24"/>
      <c r="W615" s="24"/>
      <c r="X615" s="6"/>
      <c r="Y615" s="6"/>
      <c r="Z615" s="6"/>
      <c r="AA615" s="6"/>
      <c r="AB615" s="6"/>
      <c r="AC615" s="6"/>
      <c r="AD615" s="24"/>
      <c r="AE615" s="24"/>
      <c r="AF615" s="6"/>
      <c r="AG615" s="6"/>
      <c r="AH615" s="6"/>
      <c r="AI615" s="6"/>
      <c r="AJ615" s="7"/>
    </row>
    <row r="616" spans="1:36" ht="15" hidden="1" customHeight="1" x14ac:dyDescent="0.3">
      <c r="A616" s="1"/>
      <c r="B616" s="1"/>
      <c r="C616" s="1"/>
      <c r="D616" s="1"/>
      <c r="E616" s="671" t="s">
        <v>610</v>
      </c>
      <c r="F616" s="2918"/>
      <c r="G616" s="2918"/>
      <c r="H616" s="2918"/>
      <c r="I616" s="2918"/>
      <c r="J616" s="2918"/>
      <c r="K616" s="2918"/>
      <c r="L616" s="2918"/>
      <c r="M616" s="2918"/>
      <c r="N616" s="672" t="s">
        <v>613</v>
      </c>
      <c r="O616" s="2918"/>
      <c r="P616" s="2918"/>
      <c r="Q616" s="2918"/>
      <c r="R616" s="2918"/>
      <c r="S616" s="2918"/>
      <c r="T616" s="2918"/>
      <c r="U616" s="2918"/>
      <c r="V616" s="2918"/>
      <c r="W616" s="672" t="s">
        <v>615</v>
      </c>
      <c r="X616" s="2918"/>
      <c r="Y616" s="2918"/>
      <c r="Z616" s="2918"/>
      <c r="AA616" s="2918"/>
      <c r="AB616" s="2918"/>
      <c r="AC616" s="2918"/>
      <c r="AD616" s="2918"/>
      <c r="AE616" s="2918"/>
      <c r="AF616" s="2918"/>
      <c r="AG616" s="2918"/>
      <c r="AH616" s="2918"/>
      <c r="AI616" s="2918"/>
      <c r="AJ616" s="4236"/>
    </row>
    <row r="617" spans="1:36" ht="15" hidden="1" customHeight="1" x14ac:dyDescent="0.3">
      <c r="A617" s="1"/>
      <c r="B617" s="1"/>
      <c r="C617" s="1"/>
      <c r="D617" s="1"/>
      <c r="E617" s="917"/>
      <c r="F617" s="225" t="s">
        <v>638</v>
      </c>
      <c r="G617" s="225"/>
      <c r="H617" s="225"/>
      <c r="I617" s="898"/>
      <c r="J617" s="898"/>
      <c r="K617" s="898"/>
      <c r="L617" s="670"/>
      <c r="M617" s="24"/>
      <c r="N617" s="235"/>
      <c r="O617" s="225" t="s">
        <v>638</v>
      </c>
      <c r="P617" s="225"/>
      <c r="Q617" s="225"/>
      <c r="R617" s="225"/>
      <c r="S617" s="225"/>
      <c r="T617" s="4238"/>
      <c r="U617" s="4238"/>
      <c r="V617" s="4238"/>
      <c r="W617" s="6"/>
      <c r="X617" s="225" t="s">
        <v>638</v>
      </c>
      <c r="Y617" s="225"/>
      <c r="Z617" s="225"/>
      <c r="AA617" s="225"/>
      <c r="AB617" s="898"/>
      <c r="AC617" s="898"/>
      <c r="AD617" s="225"/>
      <c r="AE617" s="4233"/>
      <c r="AF617" s="4233"/>
      <c r="AG617" s="4233"/>
      <c r="AH617" s="4233"/>
      <c r="AI617" s="4233"/>
      <c r="AJ617" s="7"/>
    </row>
    <row r="618" spans="1:36" ht="5.0999999999999996" hidden="1" customHeight="1" x14ac:dyDescent="0.3">
      <c r="A618" s="1"/>
      <c r="B618" s="1"/>
      <c r="C618" s="1"/>
      <c r="D618" s="1"/>
      <c r="E618" s="192"/>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8"/>
      <c r="AG618" s="8"/>
      <c r="AH618" s="8"/>
      <c r="AI618" s="8"/>
      <c r="AJ618" s="9"/>
    </row>
    <row r="619" spans="1:36" ht="15" hidden="1" customHeight="1" x14ac:dyDescent="0.3">
      <c r="A619" s="1"/>
      <c r="B619" s="1"/>
      <c r="C619" s="1"/>
      <c r="D619" s="1"/>
      <c r="E619" s="671" t="s">
        <v>616</v>
      </c>
      <c r="F619" s="2918"/>
      <c r="G619" s="2918"/>
      <c r="H619" s="2918"/>
      <c r="I619" s="2918"/>
      <c r="J619" s="2918"/>
      <c r="K619" s="2918"/>
      <c r="L619" s="2918"/>
      <c r="M619" s="2918"/>
      <c r="N619" s="672" t="s">
        <v>643</v>
      </c>
      <c r="O619" s="2918"/>
      <c r="P619" s="2918"/>
      <c r="Q619" s="2918"/>
      <c r="R619" s="2918"/>
      <c r="S619" s="2918"/>
      <c r="T619" s="2918"/>
      <c r="U619" s="2918"/>
      <c r="V619" s="2918"/>
      <c r="W619" s="672" t="s">
        <v>642</v>
      </c>
      <c r="X619" s="2918"/>
      <c r="Y619" s="2918"/>
      <c r="Z619" s="2918"/>
      <c r="AA619" s="2918"/>
      <c r="AB619" s="2918"/>
      <c r="AC619" s="2918"/>
      <c r="AD619" s="2918"/>
      <c r="AE619" s="2918"/>
      <c r="AF619" s="2918"/>
      <c r="AG619" s="2918"/>
      <c r="AH619" s="2918"/>
      <c r="AI619" s="2918"/>
      <c r="AJ619" s="4236"/>
    </row>
    <row r="620" spans="1:36" ht="15" hidden="1" customHeight="1" x14ac:dyDescent="0.3">
      <c r="A620" s="1"/>
      <c r="B620" s="1"/>
      <c r="C620" s="1"/>
      <c r="D620" s="1"/>
      <c r="E620" s="191"/>
      <c r="F620" s="225" t="s">
        <v>638</v>
      </c>
      <c r="G620" s="225"/>
      <c r="H620" s="225"/>
      <c r="I620" s="916"/>
      <c r="J620" s="916"/>
      <c r="K620" s="916"/>
      <c r="L620" s="670"/>
      <c r="M620" s="898"/>
      <c r="N620" s="898"/>
      <c r="O620" s="225" t="s">
        <v>638</v>
      </c>
      <c r="P620" s="225"/>
      <c r="Q620" s="225"/>
      <c r="R620" s="225"/>
      <c r="S620" s="225"/>
      <c r="T620" s="4238"/>
      <c r="U620" s="4238"/>
      <c r="V620" s="4238"/>
      <c r="W620" s="235"/>
      <c r="X620" s="225" t="s">
        <v>638</v>
      </c>
      <c r="Y620" s="225"/>
      <c r="Z620" s="225"/>
      <c r="AA620" s="225"/>
      <c r="AB620" s="898"/>
      <c r="AC620" s="898"/>
      <c r="AD620" s="225"/>
      <c r="AE620" s="4233"/>
      <c r="AF620" s="4233"/>
      <c r="AG620" s="4233"/>
      <c r="AH620" s="4233"/>
      <c r="AI620" s="4233"/>
      <c r="AJ620" s="7"/>
    </row>
    <row r="621" spans="1:36" ht="5.0999999999999996" hidden="1" customHeight="1" x14ac:dyDescent="0.3">
      <c r="A621" s="1"/>
      <c r="B621" s="1"/>
      <c r="C621" s="1"/>
      <c r="D621" s="1"/>
      <c r="E621" s="191"/>
      <c r="F621" s="24"/>
      <c r="G621" s="24"/>
      <c r="H621" s="24"/>
      <c r="I621" s="6"/>
      <c r="J621" s="6"/>
      <c r="K621" s="6"/>
      <c r="L621" s="24"/>
      <c r="M621" s="24"/>
      <c r="N621" s="24"/>
      <c r="O621" s="6"/>
      <c r="P621" s="6"/>
      <c r="Q621" s="6"/>
      <c r="R621" s="6"/>
      <c r="S621" s="6"/>
      <c r="T621" s="6"/>
      <c r="U621" s="6"/>
      <c r="V621" s="24"/>
      <c r="W621" s="24"/>
      <c r="X621" s="6"/>
      <c r="Y621" s="6"/>
      <c r="Z621" s="6"/>
      <c r="AA621" s="6"/>
      <c r="AB621" s="6"/>
      <c r="AC621" s="6"/>
      <c r="AD621" s="24"/>
      <c r="AE621" s="24"/>
      <c r="AF621" s="6"/>
      <c r="AG621" s="6"/>
      <c r="AH621" s="6"/>
      <c r="AI621" s="6"/>
      <c r="AJ621" s="7"/>
    </row>
    <row r="622" spans="1:36" ht="15" hidden="1" customHeight="1" x14ac:dyDescent="0.3">
      <c r="A622" s="1"/>
      <c r="B622" s="1"/>
      <c r="C622" s="1"/>
      <c r="D622" s="1"/>
      <c r="E622" s="671" t="s">
        <v>641</v>
      </c>
      <c r="F622" s="2918"/>
      <c r="G622" s="2918"/>
      <c r="H622" s="2918"/>
      <c r="I622" s="2918"/>
      <c r="J622" s="2918"/>
      <c r="K622" s="2918"/>
      <c r="L622" s="2918"/>
      <c r="M622" s="2918"/>
      <c r="N622" s="672" t="s">
        <v>640</v>
      </c>
      <c r="O622" s="2918"/>
      <c r="P622" s="2918"/>
      <c r="Q622" s="2918"/>
      <c r="R622" s="2918"/>
      <c r="S622" s="2918"/>
      <c r="T622" s="2918"/>
      <c r="U622" s="2918"/>
      <c r="V622" s="2918"/>
      <c r="W622" s="672" t="s">
        <v>639</v>
      </c>
      <c r="X622" s="2918"/>
      <c r="Y622" s="2918"/>
      <c r="Z622" s="2918"/>
      <c r="AA622" s="2918"/>
      <c r="AB622" s="2918"/>
      <c r="AC622" s="2918"/>
      <c r="AD622" s="2918"/>
      <c r="AE622" s="2918"/>
      <c r="AF622" s="2918"/>
      <c r="AG622" s="2918"/>
      <c r="AH622" s="2918"/>
      <c r="AI622" s="2918"/>
      <c r="AJ622" s="4236"/>
    </row>
    <row r="623" spans="1:36" ht="15" hidden="1" customHeight="1" x14ac:dyDescent="0.3">
      <c r="A623" s="1"/>
      <c r="B623" s="1"/>
      <c r="C623" s="1"/>
      <c r="D623" s="1"/>
      <c r="E623" s="917"/>
      <c r="F623" s="225" t="s">
        <v>638</v>
      </c>
      <c r="G623" s="225"/>
      <c r="H623" s="225"/>
      <c r="I623" s="898"/>
      <c r="J623" s="898"/>
      <c r="K623" s="898"/>
      <c r="L623" s="670"/>
      <c r="M623" s="24"/>
      <c r="N623" s="235"/>
      <c r="O623" s="225" t="s">
        <v>638</v>
      </c>
      <c r="P623" s="225"/>
      <c r="Q623" s="225"/>
      <c r="R623" s="225"/>
      <c r="S623" s="225"/>
      <c r="T623" s="4238"/>
      <c r="U623" s="4238"/>
      <c r="V623" s="4238"/>
      <c r="W623" s="6"/>
      <c r="X623" s="225" t="s">
        <v>638</v>
      </c>
      <c r="Y623" s="225"/>
      <c r="Z623" s="225"/>
      <c r="AA623" s="225"/>
      <c r="AB623" s="898"/>
      <c r="AC623" s="898"/>
      <c r="AD623" s="225"/>
      <c r="AE623" s="4233"/>
      <c r="AF623" s="4233"/>
      <c r="AG623" s="4233"/>
      <c r="AH623" s="4233"/>
      <c r="AI623" s="4233"/>
      <c r="AJ623" s="7"/>
    </row>
    <row r="624" spans="1:36" ht="5.0999999999999996" hidden="1" customHeight="1" x14ac:dyDescent="0.3">
      <c r="A624" s="1"/>
      <c r="B624" s="1"/>
      <c r="C624" s="1"/>
      <c r="D624" s="1"/>
      <c r="E624" s="192"/>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8"/>
      <c r="AG624" s="8"/>
      <c r="AH624" s="8"/>
      <c r="AI624" s="8"/>
      <c r="AJ624" s="9"/>
    </row>
    <row r="625" spans="1:36" ht="15" hidden="1" customHeight="1" x14ac:dyDescent="0.3">
      <c r="A625" s="1"/>
      <c r="B625" s="1"/>
      <c r="C625" s="1"/>
      <c r="D625" s="1"/>
      <c r="E625" s="671" t="s">
        <v>695</v>
      </c>
      <c r="F625" s="2918"/>
      <c r="G625" s="2918"/>
      <c r="H625" s="2918"/>
      <c r="I625" s="2918"/>
      <c r="J625" s="2918"/>
      <c r="K625" s="2918"/>
      <c r="L625" s="2918"/>
      <c r="M625" s="2918"/>
      <c r="N625" s="672" t="s">
        <v>696</v>
      </c>
      <c r="O625" s="2918"/>
      <c r="P625" s="2918"/>
      <c r="Q625" s="2918"/>
      <c r="R625" s="2918"/>
      <c r="S625" s="2918"/>
      <c r="T625" s="2918"/>
      <c r="U625" s="2918"/>
      <c r="V625" s="2918"/>
      <c r="W625" s="672" t="s">
        <v>697</v>
      </c>
      <c r="X625" s="2918"/>
      <c r="Y625" s="2918"/>
      <c r="Z625" s="2918"/>
      <c r="AA625" s="2918"/>
      <c r="AB625" s="2918"/>
      <c r="AC625" s="2918"/>
      <c r="AD625" s="2918"/>
      <c r="AE625" s="2918"/>
      <c r="AF625" s="2918"/>
      <c r="AG625" s="2918"/>
      <c r="AH625" s="2918"/>
      <c r="AI625" s="2918"/>
      <c r="AJ625" s="4236"/>
    </row>
    <row r="626" spans="1:36" ht="15" hidden="1" customHeight="1" x14ac:dyDescent="0.3">
      <c r="A626" s="1"/>
      <c r="B626" s="1"/>
      <c r="C626" s="1"/>
      <c r="D626" s="1"/>
      <c r="E626" s="191"/>
      <c r="F626" s="225" t="s">
        <v>638</v>
      </c>
      <c r="G626" s="225"/>
      <c r="H626" s="225"/>
      <c r="I626" s="916"/>
      <c r="J626" s="916"/>
      <c r="K626" s="916"/>
      <c r="L626" s="670"/>
      <c r="M626" s="898"/>
      <c r="N626" s="898"/>
      <c r="O626" s="225" t="s">
        <v>638</v>
      </c>
      <c r="P626" s="225"/>
      <c r="Q626" s="225"/>
      <c r="R626" s="225"/>
      <c r="S626" s="225"/>
      <c r="T626" s="4238"/>
      <c r="U626" s="4238"/>
      <c r="V626" s="4238"/>
      <c r="W626" s="235"/>
      <c r="X626" s="225" t="s">
        <v>638</v>
      </c>
      <c r="Y626" s="225"/>
      <c r="Z626" s="225"/>
      <c r="AA626" s="225"/>
      <c r="AB626" s="898"/>
      <c r="AC626" s="898"/>
      <c r="AD626" s="225"/>
      <c r="AE626" s="4233"/>
      <c r="AF626" s="4233"/>
      <c r="AG626" s="4233"/>
      <c r="AH626" s="4233"/>
      <c r="AI626" s="4233"/>
      <c r="AJ626" s="7"/>
    </row>
    <row r="627" spans="1:36" ht="5.0999999999999996" hidden="1" customHeight="1" x14ac:dyDescent="0.3">
      <c r="A627" s="1"/>
      <c r="B627" s="1"/>
      <c r="C627" s="1"/>
      <c r="D627" s="1"/>
      <c r="E627" s="191"/>
      <c r="F627" s="24"/>
      <c r="G627" s="24"/>
      <c r="H627" s="24"/>
      <c r="I627" s="6"/>
      <c r="J627" s="6"/>
      <c r="K627" s="6"/>
      <c r="L627" s="24"/>
      <c r="M627" s="24"/>
      <c r="N627" s="24"/>
      <c r="O627" s="6"/>
      <c r="P627" s="6"/>
      <c r="Q627" s="6"/>
      <c r="R627" s="6"/>
      <c r="S627" s="6"/>
      <c r="T627" s="6"/>
      <c r="U627" s="6"/>
      <c r="V627" s="24"/>
      <c r="W627" s="24"/>
      <c r="X627" s="6"/>
      <c r="Y627" s="6"/>
      <c r="Z627" s="6"/>
      <c r="AA627" s="6"/>
      <c r="AB627" s="6"/>
      <c r="AC627" s="6"/>
      <c r="AD627" s="24"/>
      <c r="AE627" s="24"/>
      <c r="AF627" s="6"/>
      <c r="AG627" s="6"/>
      <c r="AH627" s="6"/>
      <c r="AI627" s="6"/>
      <c r="AJ627" s="7"/>
    </row>
    <row r="628" spans="1:36" ht="15" hidden="1" customHeight="1" x14ac:dyDescent="0.3">
      <c r="A628" s="1"/>
      <c r="B628" s="1"/>
      <c r="C628" s="1"/>
      <c r="D628" s="1"/>
      <c r="E628" s="671" t="s">
        <v>698</v>
      </c>
      <c r="F628" s="2918"/>
      <c r="G628" s="2918"/>
      <c r="H628" s="2918"/>
      <c r="I628" s="2918"/>
      <c r="J628" s="2918"/>
      <c r="K628" s="2918"/>
      <c r="L628" s="2918"/>
      <c r="M628" s="2918"/>
      <c r="N628" s="672" t="s">
        <v>699</v>
      </c>
      <c r="O628" s="2918"/>
      <c r="P628" s="2918"/>
      <c r="Q628" s="2918"/>
      <c r="R628" s="2918"/>
      <c r="S628" s="2918"/>
      <c r="T628" s="2918"/>
      <c r="U628" s="2918"/>
      <c r="V628" s="2918"/>
      <c r="W628" s="672" t="s">
        <v>700</v>
      </c>
      <c r="X628" s="2918"/>
      <c r="Y628" s="2918"/>
      <c r="Z628" s="2918"/>
      <c r="AA628" s="2918"/>
      <c r="AB628" s="2918"/>
      <c r="AC628" s="2918"/>
      <c r="AD628" s="2918"/>
      <c r="AE628" s="2918"/>
      <c r="AF628" s="2918"/>
      <c r="AG628" s="2918"/>
      <c r="AH628" s="2918"/>
      <c r="AI628" s="2918"/>
      <c r="AJ628" s="4236"/>
    </row>
    <row r="629" spans="1:36" ht="15" hidden="1" customHeight="1" x14ac:dyDescent="0.3">
      <c r="A629" s="1"/>
      <c r="B629" s="1"/>
      <c r="C629" s="1"/>
      <c r="D629" s="1"/>
      <c r="E629" s="917"/>
      <c r="F629" s="225" t="s">
        <v>638</v>
      </c>
      <c r="G629" s="225"/>
      <c r="H629" s="225"/>
      <c r="I629" s="898"/>
      <c r="J629" s="898"/>
      <c r="K629" s="898"/>
      <c r="L629" s="670"/>
      <c r="M629" s="24"/>
      <c r="N629" s="235"/>
      <c r="O629" s="225" t="s">
        <v>638</v>
      </c>
      <c r="P629" s="225"/>
      <c r="Q629" s="225"/>
      <c r="R629" s="225"/>
      <c r="S629" s="225"/>
      <c r="T629" s="4238"/>
      <c r="U629" s="4238"/>
      <c r="V629" s="4238"/>
      <c r="W629" s="6"/>
      <c r="X629" s="225" t="s">
        <v>638</v>
      </c>
      <c r="Y629" s="225"/>
      <c r="Z629" s="225"/>
      <c r="AA629" s="225"/>
      <c r="AB629" s="898"/>
      <c r="AC629" s="898"/>
      <c r="AD629" s="225"/>
      <c r="AE629" s="4233"/>
      <c r="AF629" s="4233"/>
      <c r="AG629" s="4233"/>
      <c r="AH629" s="4233"/>
      <c r="AI629" s="4233"/>
      <c r="AJ629" s="7"/>
    </row>
    <row r="630" spans="1:36" ht="5.0999999999999996" hidden="1" customHeight="1" x14ac:dyDescent="0.3">
      <c r="A630" s="1"/>
      <c r="B630" s="1"/>
      <c r="C630" s="1"/>
      <c r="D630" s="1"/>
      <c r="E630" s="192"/>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8"/>
      <c r="AG630" s="8"/>
      <c r="AH630" s="8"/>
      <c r="AI630" s="8"/>
      <c r="AJ630" s="9"/>
    </row>
    <row r="631" spans="1:36" ht="15" hidden="1" customHeight="1" x14ac:dyDescent="0.3">
      <c r="A631" s="1"/>
      <c r="B631" s="1"/>
      <c r="C631" s="1"/>
      <c r="D631" s="1"/>
      <c r="E631" s="671" t="s">
        <v>701</v>
      </c>
      <c r="F631" s="2918"/>
      <c r="G631" s="2918"/>
      <c r="H631" s="2918"/>
      <c r="I631" s="2918"/>
      <c r="J631" s="2918"/>
      <c r="K631" s="2918"/>
      <c r="L631" s="2918"/>
      <c r="M631" s="2918"/>
      <c r="N631" s="672" t="s">
        <v>702</v>
      </c>
      <c r="O631" s="2918"/>
      <c r="P631" s="2918"/>
      <c r="Q631" s="2918"/>
      <c r="R631" s="2918"/>
      <c r="S631" s="2918"/>
      <c r="T631" s="2918"/>
      <c r="U631" s="2918"/>
      <c r="V631" s="2918"/>
      <c r="W631" s="672" t="s">
        <v>703</v>
      </c>
      <c r="X631" s="2918"/>
      <c r="Y631" s="2918"/>
      <c r="Z631" s="2918"/>
      <c r="AA631" s="2918"/>
      <c r="AB631" s="2918"/>
      <c r="AC631" s="2918"/>
      <c r="AD631" s="2918"/>
      <c r="AE631" s="2918"/>
      <c r="AF631" s="2918"/>
      <c r="AG631" s="2918"/>
      <c r="AH631" s="2918"/>
      <c r="AI631" s="2918"/>
      <c r="AJ631" s="4236"/>
    </row>
    <row r="632" spans="1:36" ht="15" hidden="1" customHeight="1" x14ac:dyDescent="0.3">
      <c r="A632" s="1"/>
      <c r="B632" s="1"/>
      <c r="C632" s="1"/>
      <c r="D632" s="1"/>
      <c r="E632" s="191"/>
      <c r="F632" s="225" t="s">
        <v>638</v>
      </c>
      <c r="G632" s="225"/>
      <c r="H632" s="225"/>
      <c r="I632" s="916"/>
      <c r="J632" s="916"/>
      <c r="K632" s="916"/>
      <c r="L632" s="670"/>
      <c r="M632" s="898"/>
      <c r="N632" s="898"/>
      <c r="O632" s="225" t="s">
        <v>638</v>
      </c>
      <c r="P632" s="225"/>
      <c r="Q632" s="225"/>
      <c r="R632" s="225"/>
      <c r="S632" s="225"/>
      <c r="T632" s="4238"/>
      <c r="U632" s="4238"/>
      <c r="V632" s="4238"/>
      <c r="W632" s="235"/>
      <c r="X632" s="225" t="s">
        <v>638</v>
      </c>
      <c r="Y632" s="225"/>
      <c r="Z632" s="225"/>
      <c r="AA632" s="225"/>
      <c r="AB632" s="898"/>
      <c r="AC632" s="898"/>
      <c r="AD632" s="225"/>
      <c r="AE632" s="4233"/>
      <c r="AF632" s="4233"/>
      <c r="AG632" s="4233"/>
      <c r="AH632" s="4233"/>
      <c r="AI632" s="4233"/>
      <c r="AJ632" s="7"/>
    </row>
    <row r="633" spans="1:36" ht="5.0999999999999996" hidden="1" customHeight="1" x14ac:dyDescent="0.3">
      <c r="A633" s="1"/>
      <c r="B633" s="1"/>
      <c r="C633" s="1"/>
      <c r="D633" s="1"/>
      <c r="E633" s="191"/>
      <c r="F633" s="24"/>
      <c r="G633" s="24"/>
      <c r="H633" s="24"/>
      <c r="I633" s="6"/>
      <c r="J633" s="6"/>
      <c r="K633" s="6"/>
      <c r="L633" s="24"/>
      <c r="M633" s="24"/>
      <c r="N633" s="24"/>
      <c r="O633" s="6"/>
      <c r="P633" s="6"/>
      <c r="Q633" s="6"/>
      <c r="R633" s="6"/>
      <c r="S633" s="6"/>
      <c r="T633" s="6"/>
      <c r="U633" s="6"/>
      <c r="V633" s="24"/>
      <c r="W633" s="24"/>
      <c r="X633" s="6"/>
      <c r="Y633" s="6"/>
      <c r="Z633" s="6"/>
      <c r="AA633" s="6"/>
      <c r="AB633" s="6"/>
      <c r="AC633" s="6"/>
      <c r="AD633" s="24"/>
      <c r="AE633" s="24"/>
      <c r="AF633" s="6"/>
      <c r="AG633" s="6"/>
      <c r="AH633" s="6"/>
      <c r="AI633" s="6"/>
      <c r="AJ633" s="7"/>
    </row>
    <row r="634" spans="1:36" ht="15" hidden="1" customHeight="1" x14ac:dyDescent="0.3">
      <c r="A634" s="1"/>
      <c r="B634" s="1"/>
      <c r="C634" s="1"/>
      <c r="D634" s="1"/>
      <c r="E634" s="671" t="s">
        <v>704</v>
      </c>
      <c r="F634" s="2918"/>
      <c r="G634" s="2918"/>
      <c r="H634" s="2918"/>
      <c r="I634" s="2918"/>
      <c r="J634" s="2918"/>
      <c r="K634" s="2918"/>
      <c r="L634" s="2918"/>
      <c r="M634" s="2918"/>
      <c r="N634" s="672" t="s">
        <v>705</v>
      </c>
      <c r="O634" s="2918"/>
      <c r="P634" s="2918"/>
      <c r="Q634" s="2918"/>
      <c r="R634" s="2918"/>
      <c r="S634" s="2918"/>
      <c r="T634" s="2918"/>
      <c r="U634" s="2918"/>
      <c r="V634" s="2918"/>
      <c r="W634" s="672" t="s">
        <v>706</v>
      </c>
      <c r="X634" s="2918"/>
      <c r="Y634" s="2918"/>
      <c r="Z634" s="2918"/>
      <c r="AA634" s="2918"/>
      <c r="AB634" s="2918"/>
      <c r="AC634" s="2918"/>
      <c r="AD634" s="2918"/>
      <c r="AE634" s="2918"/>
      <c r="AF634" s="2918"/>
      <c r="AG634" s="2918"/>
      <c r="AH634" s="2918"/>
      <c r="AI634" s="2918"/>
      <c r="AJ634" s="4236"/>
    </row>
    <row r="635" spans="1:36" ht="15" hidden="1" customHeight="1" thickBot="1" x14ac:dyDescent="0.35">
      <c r="A635" s="1"/>
      <c r="B635" s="1"/>
      <c r="C635" s="1"/>
      <c r="D635" s="1"/>
      <c r="E635" s="917"/>
      <c r="F635" s="225" t="s">
        <v>638</v>
      </c>
      <c r="G635" s="225"/>
      <c r="H635" s="225"/>
      <c r="I635" s="898"/>
      <c r="J635" s="898"/>
      <c r="K635" s="898"/>
      <c r="L635" s="670"/>
      <c r="M635" s="24"/>
      <c r="N635" s="235"/>
      <c r="O635" s="225" t="s">
        <v>638</v>
      </c>
      <c r="P635" s="225"/>
      <c r="Q635" s="225"/>
      <c r="R635" s="225"/>
      <c r="S635" s="225"/>
      <c r="T635" s="4238"/>
      <c r="U635" s="4238"/>
      <c r="V635" s="4238"/>
      <c r="W635" s="6"/>
      <c r="X635" s="225" t="s">
        <v>638</v>
      </c>
      <c r="Y635" s="225"/>
      <c r="Z635" s="225"/>
      <c r="AA635" s="225"/>
      <c r="AB635" s="898"/>
      <c r="AC635" s="898"/>
      <c r="AD635" s="225"/>
      <c r="AE635" s="4233"/>
      <c r="AF635" s="4233"/>
      <c r="AG635" s="4233"/>
      <c r="AH635" s="4233"/>
      <c r="AI635" s="4233"/>
      <c r="AJ635" s="7"/>
    </row>
    <row r="636" spans="1:36" ht="4.95" customHeight="1" thickBot="1" x14ac:dyDescent="0.35">
      <c r="A636" s="1"/>
      <c r="B636" s="1"/>
      <c r="C636" s="1"/>
      <c r="D636" s="1"/>
      <c r="E636" s="192"/>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8"/>
      <c r="AG636" s="8"/>
      <c r="AH636" s="8"/>
      <c r="AI636" s="8"/>
      <c r="AJ636" s="9"/>
    </row>
    <row r="637" spans="1:36" ht="15" customHeight="1" thickBot="1" x14ac:dyDescent="0.35">
      <c r="A637" s="4016" t="s">
        <v>49</v>
      </c>
      <c r="B637" s="3283"/>
      <c r="C637" s="3283"/>
      <c r="D637" s="4237"/>
      <c r="E637" s="188" t="s">
        <v>651</v>
      </c>
      <c r="F637" s="108"/>
      <c r="G637" s="250"/>
      <c r="H637" s="250"/>
      <c r="I637" s="251"/>
      <c r="J637" s="913"/>
      <c r="K637" s="4239"/>
      <c r="L637" s="4240"/>
      <c r="M637" s="4240"/>
      <c r="N637" s="4240"/>
      <c r="O637" s="4240"/>
      <c r="P637" s="4240"/>
      <c r="Q637" s="4240"/>
      <c r="R637" s="4240"/>
      <c r="S637" s="4240"/>
      <c r="T637" s="4240"/>
      <c r="U637" s="4240"/>
      <c r="V637" s="4240"/>
      <c r="W637" s="4240"/>
      <c r="X637" s="250"/>
      <c r="Y637" s="250"/>
      <c r="Z637" s="108" t="s">
        <v>650</v>
      </c>
      <c r="AA637" s="250"/>
      <c r="AB637" s="251"/>
      <c r="AC637" s="4234"/>
      <c r="AD637" s="4235"/>
      <c r="AE637" s="4235"/>
      <c r="AF637" s="4235"/>
      <c r="AG637" s="4235"/>
      <c r="AH637" s="4235"/>
      <c r="AI637" s="251"/>
      <c r="AJ637" s="252"/>
    </row>
    <row r="638" spans="1:36" ht="15" customHeight="1" thickBot="1" x14ac:dyDescent="0.35">
      <c r="A638" s="918"/>
      <c r="B638" s="3415"/>
      <c r="C638" s="3417"/>
      <c r="D638" s="918"/>
      <c r="E638" s="191"/>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6"/>
      <c r="AG638" s="6"/>
      <c r="AH638" s="6"/>
      <c r="AI638" s="6"/>
      <c r="AJ638" s="7"/>
    </row>
    <row r="639" spans="1:36" ht="15" customHeight="1" x14ac:dyDescent="0.3">
      <c r="A639" s="1"/>
      <c r="B639" s="1"/>
      <c r="C639" s="1"/>
      <c r="D639" s="1"/>
      <c r="E639" s="4242" t="s">
        <v>649</v>
      </c>
      <c r="F639" s="4243"/>
      <c r="G639" s="2918"/>
      <c r="H639" s="2918"/>
      <c r="I639" s="2918"/>
      <c r="J639" s="2918"/>
      <c r="K639" s="2918"/>
      <c r="L639" s="2918"/>
      <c r="M639" s="2918"/>
      <c r="N639" s="2918"/>
      <c r="O639" s="2918"/>
      <c r="P639" s="2918"/>
      <c r="Q639" s="2918"/>
      <c r="R639" s="2918"/>
      <c r="S639" s="661" t="s">
        <v>648</v>
      </c>
      <c r="T639" s="4241"/>
      <c r="U639" s="4241"/>
      <c r="V639" s="4241"/>
      <c r="W639" s="4241"/>
      <c r="X639" s="4241"/>
      <c r="Y639" s="4241"/>
      <c r="Z639" s="661" t="s">
        <v>647</v>
      </c>
      <c r="AA639" s="2918"/>
      <c r="AB639" s="2918"/>
      <c r="AC639" s="661" t="s">
        <v>646</v>
      </c>
      <c r="AD639" s="2918"/>
      <c r="AE639" s="2918"/>
      <c r="AF639" s="2918"/>
      <c r="AG639" s="2918"/>
      <c r="AH639" s="2918"/>
      <c r="AI639" s="6"/>
      <c r="AJ639" s="7"/>
    </row>
    <row r="640" spans="1:36" ht="5.0999999999999996" customHeight="1" x14ac:dyDescent="0.3">
      <c r="A640" s="1"/>
      <c r="B640" s="1"/>
      <c r="C640" s="1"/>
      <c r="D640" s="1"/>
      <c r="E640" s="191"/>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6"/>
      <c r="AG640" s="6"/>
      <c r="AH640" s="6"/>
      <c r="AI640" s="6"/>
      <c r="AJ640" s="7"/>
    </row>
    <row r="641" spans="1:36" ht="15" customHeight="1" x14ac:dyDescent="0.3">
      <c r="A641" s="1"/>
      <c r="B641" s="1"/>
      <c r="C641" s="1"/>
      <c r="D641" s="1"/>
      <c r="E641" s="191" t="s">
        <v>645</v>
      </c>
      <c r="F641" s="24"/>
      <c r="G641" s="24"/>
      <c r="H641" s="24"/>
      <c r="I641" s="24"/>
      <c r="J641" s="24"/>
      <c r="K641" s="24"/>
      <c r="L641" s="225"/>
      <c r="M641" s="229"/>
      <c r="N641" s="248"/>
      <c r="O641" s="898"/>
      <c r="P641" s="898"/>
      <c r="Q641" s="2918"/>
      <c r="R641" s="2918"/>
      <c r="S641" s="2918"/>
      <c r="T641" s="2918"/>
      <c r="U641" s="2918"/>
      <c r="V641" s="2918"/>
      <c r="W641" s="2918"/>
      <c r="X641" s="2918"/>
      <c r="Y641" s="2918"/>
      <c r="Z641" s="2918"/>
      <c r="AA641" s="2918"/>
      <c r="AB641" s="2918"/>
      <c r="AC641" s="2918"/>
      <c r="AD641" s="2918"/>
      <c r="AE641" s="2918"/>
      <c r="AF641" s="2918"/>
      <c r="AG641" s="2918"/>
      <c r="AH641" s="2918"/>
      <c r="AI641" s="6"/>
      <c r="AJ641" s="7"/>
    </row>
    <row r="642" spans="1:36" ht="5.0999999999999996" customHeight="1" x14ac:dyDescent="0.3">
      <c r="A642" s="1"/>
      <c r="B642" s="1"/>
      <c r="C642" s="1"/>
      <c r="D642" s="1"/>
      <c r="E642" s="191"/>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103"/>
      <c r="AF642" s="6"/>
      <c r="AG642" s="6"/>
      <c r="AH642" s="6"/>
      <c r="AI642" s="6"/>
      <c r="AJ642" s="7"/>
    </row>
    <row r="643" spans="1:36" ht="15" customHeight="1" x14ac:dyDescent="0.3">
      <c r="A643" s="1"/>
      <c r="B643" s="1"/>
      <c r="C643" s="1"/>
      <c r="D643" s="1"/>
      <c r="E643" s="42" t="s">
        <v>1133</v>
      </c>
      <c r="F643" s="24"/>
      <c r="G643" s="24"/>
      <c r="H643" s="24"/>
      <c r="I643" s="24"/>
      <c r="J643" s="24"/>
      <c r="K643" s="6"/>
      <c r="L643" s="662"/>
      <c r="M643" s="24"/>
      <c r="N643" s="24"/>
      <c r="O643" s="24"/>
      <c r="P643" s="6"/>
      <c r="Q643" s="884" t="s">
        <v>1134</v>
      </c>
      <c r="R643" s="2918"/>
      <c r="S643" s="2918"/>
      <c r="T643" s="2918"/>
      <c r="U643" s="669" t="s">
        <v>1135</v>
      </c>
      <c r="V643" s="669"/>
      <c r="W643" s="669"/>
      <c r="X643" s="669"/>
      <c r="Y643" s="669"/>
      <c r="Z643" s="669"/>
      <c r="AA643" s="2918"/>
      <c r="AB643" s="2918"/>
      <c r="AC643" s="2918"/>
      <c r="AD643" s="2918"/>
      <c r="AE643" s="2918"/>
      <c r="AF643" s="2918"/>
      <c r="AG643" s="2918"/>
      <c r="AH643" s="2918"/>
      <c r="AI643" s="6"/>
      <c r="AJ643" s="7"/>
    </row>
    <row r="644" spans="1:36" ht="5.0999999999999996" customHeight="1" x14ac:dyDescent="0.3">
      <c r="A644" s="1"/>
      <c r="B644" s="1"/>
      <c r="C644" s="1"/>
      <c r="D644" s="1"/>
      <c r="E644" s="191"/>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6"/>
      <c r="AG644" s="6"/>
      <c r="AH644" s="6"/>
      <c r="AI644" s="6"/>
      <c r="AJ644" s="7"/>
    </row>
    <row r="645" spans="1:36" ht="15" customHeight="1" x14ac:dyDescent="0.3">
      <c r="A645" s="1"/>
      <c r="B645" s="1"/>
      <c r="C645" s="1"/>
      <c r="D645" s="1"/>
      <c r="E645" s="42" t="s">
        <v>1136</v>
      </c>
      <c r="F645" s="24"/>
      <c r="G645" s="95"/>
      <c r="H645" s="95"/>
      <c r="I645" s="95"/>
      <c r="J645" s="95"/>
      <c r="K645" s="95"/>
      <c r="L645" s="663"/>
      <c r="M645" s="898"/>
      <c r="N645" s="95" t="s">
        <v>160</v>
      </c>
      <c r="O645" s="95"/>
      <c r="P645" s="95"/>
      <c r="Q645" s="4245"/>
      <c r="R645" s="4245"/>
      <c r="S645" s="4245"/>
      <c r="T645" s="915"/>
      <c r="U645" s="4244" t="s">
        <v>164</v>
      </c>
      <c r="V645" s="4244"/>
      <c r="W645" s="2918"/>
      <c r="X645" s="2918"/>
      <c r="Y645" s="2918"/>
      <c r="Z645" s="2918"/>
      <c r="AA645" s="2918"/>
      <c r="AB645" s="2918"/>
      <c r="AC645" s="2918"/>
      <c r="AD645" s="2918"/>
      <c r="AE645" s="2918"/>
      <c r="AF645" s="2918"/>
      <c r="AG645" s="2918"/>
      <c r="AH645" s="2918"/>
      <c r="AI645" s="6"/>
      <c r="AJ645" s="7"/>
    </row>
    <row r="646" spans="1:36" ht="5.0999999999999996" customHeight="1" x14ac:dyDescent="0.3">
      <c r="A646" s="1"/>
      <c r="B646" s="1"/>
      <c r="C646" s="1"/>
      <c r="D646" s="1"/>
      <c r="E646" s="191"/>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103"/>
      <c r="AF646" s="6"/>
      <c r="AG646" s="6"/>
      <c r="AH646" s="6"/>
      <c r="AI646" s="6"/>
      <c r="AJ646" s="7"/>
    </row>
    <row r="647" spans="1:36" ht="15" customHeight="1" x14ac:dyDescent="0.3">
      <c r="A647" s="1"/>
      <c r="B647" s="1"/>
      <c r="C647" s="1"/>
      <c r="D647" s="1"/>
      <c r="E647" s="191" t="s">
        <v>644</v>
      </c>
      <c r="F647" s="24"/>
      <c r="G647" s="24"/>
      <c r="H647" s="24"/>
      <c r="I647" s="24"/>
      <c r="J647" s="24"/>
      <c r="K647" s="24"/>
      <c r="L647" s="24"/>
      <c r="M647" s="2918"/>
      <c r="N647" s="2918"/>
      <c r="O647" s="6"/>
      <c r="P647" s="6"/>
      <c r="Q647" s="1608" t="s">
        <v>1620</v>
      </c>
      <c r="R647" s="6"/>
      <c r="S647" s="6"/>
      <c r="T647" s="6"/>
      <c r="U647" s="24"/>
      <c r="V647" s="24"/>
      <c r="W647" s="6"/>
      <c r="X647" s="6"/>
      <c r="Y647" s="6"/>
      <c r="Z647" s="6"/>
      <c r="AA647" s="6"/>
      <c r="AB647" s="6"/>
      <c r="AD647" s="2918"/>
      <c r="AE647" s="2918"/>
      <c r="AF647" s="6"/>
      <c r="AG647" s="6"/>
      <c r="AH647" s="6"/>
      <c r="AI647" s="6"/>
      <c r="AJ647" s="7"/>
    </row>
    <row r="648" spans="1:36" ht="5.0999999999999996" customHeight="1" x14ac:dyDescent="0.3">
      <c r="A648" s="1"/>
      <c r="B648" s="1"/>
      <c r="C648" s="1"/>
      <c r="D648" s="1"/>
      <c r="E648" s="191"/>
      <c r="F648" s="24"/>
      <c r="G648" s="24"/>
      <c r="H648" s="24"/>
      <c r="I648" s="24"/>
      <c r="J648" s="24"/>
      <c r="K648" s="24"/>
      <c r="L648" s="24"/>
      <c r="M648" s="661"/>
      <c r="N648" s="24"/>
      <c r="O648" s="24"/>
      <c r="P648" s="24"/>
      <c r="Q648" s="24"/>
      <c r="R648" s="24"/>
      <c r="S648" s="24"/>
      <c r="T648" s="24"/>
      <c r="U648" s="24"/>
      <c r="V648" s="24"/>
      <c r="W648" s="24"/>
      <c r="X648" s="24"/>
      <c r="Y648" s="24"/>
      <c r="Z648" s="24"/>
      <c r="AA648" s="24"/>
      <c r="AB648" s="24"/>
      <c r="AC648" s="24"/>
      <c r="AD648" s="24"/>
      <c r="AE648" s="24"/>
      <c r="AF648" s="6"/>
      <c r="AG648" s="6"/>
      <c r="AH648" s="6"/>
      <c r="AI648" s="6"/>
      <c r="AJ648" s="7"/>
    </row>
    <row r="649" spans="1:36" ht="15" customHeight="1" x14ac:dyDescent="0.3">
      <c r="A649" s="1"/>
      <c r="B649" s="1"/>
      <c r="C649" s="1"/>
      <c r="D649" s="1"/>
      <c r="E649" s="191"/>
      <c r="F649" s="24" t="s">
        <v>679</v>
      </c>
      <c r="G649" s="24"/>
      <c r="H649" s="24"/>
      <c r="I649" s="24"/>
      <c r="J649" s="24"/>
      <c r="K649" s="24"/>
      <c r="L649" s="24"/>
      <c r="M649" s="6"/>
      <c r="N649" s="6"/>
      <c r="O649" s="6"/>
      <c r="P649" s="6"/>
      <c r="Q649" s="6"/>
      <c r="R649" s="6"/>
      <c r="S649" s="6"/>
      <c r="T649" s="6"/>
      <c r="U649" s="6"/>
      <c r="V649" s="6"/>
      <c r="W649" s="6"/>
      <c r="X649" s="6"/>
      <c r="Y649" s="6"/>
      <c r="Z649" s="6"/>
      <c r="AA649" s="6"/>
      <c r="AB649" s="6"/>
      <c r="AC649" s="6"/>
      <c r="AD649" s="6"/>
      <c r="AE649" s="24"/>
      <c r="AF649" s="6"/>
      <c r="AG649" s="6"/>
      <c r="AH649" s="6"/>
      <c r="AI649" s="6"/>
      <c r="AJ649" s="7"/>
    </row>
    <row r="650" spans="1:36" ht="5.0999999999999996" customHeight="1" x14ac:dyDescent="0.3">
      <c r="A650" s="1"/>
      <c r="B650" s="1"/>
      <c r="C650" s="1"/>
      <c r="D650" s="1"/>
      <c r="E650" s="191"/>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6"/>
      <c r="AG650" s="6"/>
      <c r="AH650" s="6"/>
      <c r="AI650" s="6"/>
      <c r="AJ650" s="7"/>
    </row>
    <row r="651" spans="1:36" ht="15" customHeight="1" x14ac:dyDescent="0.3">
      <c r="A651" s="1"/>
      <c r="B651" s="1"/>
      <c r="C651" s="1"/>
      <c r="D651" s="1"/>
      <c r="E651" s="194" t="s">
        <v>158</v>
      </c>
      <c r="F651" s="2918"/>
      <c r="G651" s="2918"/>
      <c r="H651" s="2918"/>
      <c r="I651" s="2918"/>
      <c r="J651" s="2918"/>
      <c r="K651" s="2918"/>
      <c r="L651" s="2918"/>
      <c r="M651" s="2918"/>
      <c r="N651" s="195" t="s">
        <v>165</v>
      </c>
      <c r="O651" s="2918"/>
      <c r="P651" s="2918"/>
      <c r="Q651" s="2918"/>
      <c r="R651" s="2918"/>
      <c r="S651" s="2918"/>
      <c r="T651" s="2918"/>
      <c r="U651" s="2918"/>
      <c r="V651" s="2918"/>
      <c r="W651" s="195" t="s">
        <v>171</v>
      </c>
      <c r="X651" s="2918"/>
      <c r="Y651" s="2918"/>
      <c r="Z651" s="2918"/>
      <c r="AA651" s="2918"/>
      <c r="AB651" s="2918"/>
      <c r="AC651" s="2918"/>
      <c r="AD651" s="2918"/>
      <c r="AE651" s="2918"/>
      <c r="AF651" s="2918"/>
      <c r="AG651" s="2918"/>
      <c r="AH651" s="2918"/>
      <c r="AI651" s="2918"/>
      <c r="AJ651" s="4236"/>
    </row>
    <row r="652" spans="1:36" ht="15" customHeight="1" x14ac:dyDescent="0.3">
      <c r="A652" s="1"/>
      <c r="B652" s="1"/>
      <c r="C652" s="1"/>
      <c r="D652" s="1"/>
      <c r="E652" s="191"/>
      <c r="F652" s="225" t="s">
        <v>638</v>
      </c>
      <c r="G652" s="225"/>
      <c r="H652" s="225"/>
      <c r="I652" s="916"/>
      <c r="J652" s="916"/>
      <c r="K652" s="916"/>
      <c r="L652" s="670"/>
      <c r="M652" s="898"/>
      <c r="N652" s="898"/>
      <c r="O652" s="225" t="s">
        <v>638</v>
      </c>
      <c r="P652" s="225"/>
      <c r="Q652" s="225"/>
      <c r="R652" s="225"/>
      <c r="S652" s="225"/>
      <c r="T652" s="4238"/>
      <c r="U652" s="4238"/>
      <c r="V652" s="4238"/>
      <c r="W652" s="235"/>
      <c r="X652" s="225" t="s">
        <v>638</v>
      </c>
      <c r="Y652" s="225"/>
      <c r="Z652" s="225"/>
      <c r="AA652" s="225"/>
      <c r="AB652" s="898"/>
      <c r="AC652" s="898"/>
      <c r="AD652" s="225"/>
      <c r="AE652" s="4233"/>
      <c r="AF652" s="4233"/>
      <c r="AG652" s="4233"/>
      <c r="AH652" s="4233"/>
      <c r="AI652" s="4233"/>
      <c r="AJ652" s="7"/>
    </row>
    <row r="653" spans="1:36" ht="5.0999999999999996" customHeight="1" x14ac:dyDescent="0.3">
      <c r="A653" s="1"/>
      <c r="B653" s="1"/>
      <c r="C653" s="1"/>
      <c r="D653" s="1"/>
      <c r="E653" s="191"/>
      <c r="F653" s="24"/>
      <c r="G653" s="24"/>
      <c r="H653" s="24"/>
      <c r="I653" s="6"/>
      <c r="J653" s="6"/>
      <c r="K653" s="6"/>
      <c r="L653" s="24"/>
      <c r="M653" s="24"/>
      <c r="N653" s="24"/>
      <c r="O653" s="6"/>
      <c r="P653" s="6"/>
      <c r="Q653" s="6"/>
      <c r="R653" s="6"/>
      <c r="S653" s="6"/>
      <c r="T653" s="6"/>
      <c r="U653" s="6"/>
      <c r="V653" s="24"/>
      <c r="W653" s="24"/>
      <c r="X653" s="6"/>
      <c r="Y653" s="6"/>
      <c r="Z653" s="6"/>
      <c r="AA653" s="6"/>
      <c r="AB653" s="6"/>
      <c r="AC653" s="6"/>
      <c r="AD653" s="24"/>
      <c r="AE653" s="24"/>
      <c r="AF653" s="6"/>
      <c r="AG653" s="6"/>
      <c r="AH653" s="6"/>
      <c r="AI653" s="6"/>
      <c r="AJ653" s="7"/>
    </row>
    <row r="654" spans="1:36" ht="15" customHeight="1" x14ac:dyDescent="0.3">
      <c r="A654" s="1"/>
      <c r="B654" s="1"/>
      <c r="C654" s="1"/>
      <c r="D654" s="1"/>
      <c r="E654" s="194" t="s">
        <v>178</v>
      </c>
      <c r="F654" s="2918"/>
      <c r="G654" s="2918"/>
      <c r="H654" s="2918"/>
      <c r="I654" s="2918"/>
      <c r="J654" s="2918"/>
      <c r="K654" s="2918"/>
      <c r="L654" s="2918"/>
      <c r="M654" s="2918"/>
      <c r="N654" s="195" t="s">
        <v>568</v>
      </c>
      <c r="O654" s="2918"/>
      <c r="P654" s="2918"/>
      <c r="Q654" s="2918"/>
      <c r="R654" s="2918"/>
      <c r="S654" s="2918"/>
      <c r="T654" s="2918"/>
      <c r="U654" s="2918"/>
      <c r="V654" s="2918"/>
      <c r="W654" s="195" t="s">
        <v>591</v>
      </c>
      <c r="X654" s="2918"/>
      <c r="Y654" s="2918"/>
      <c r="Z654" s="2918"/>
      <c r="AA654" s="2918"/>
      <c r="AB654" s="2918"/>
      <c r="AC654" s="2918"/>
      <c r="AD654" s="2918"/>
      <c r="AE654" s="2918"/>
      <c r="AF654" s="2918"/>
      <c r="AG654" s="2918"/>
      <c r="AH654" s="2918"/>
      <c r="AI654" s="2918"/>
      <c r="AJ654" s="4236"/>
    </row>
    <row r="655" spans="1:36" ht="15" customHeight="1" x14ac:dyDescent="0.3">
      <c r="A655" s="1"/>
      <c r="B655" s="1"/>
      <c r="C655" s="1"/>
      <c r="D655" s="1"/>
      <c r="E655" s="917"/>
      <c r="F655" s="225" t="s">
        <v>638</v>
      </c>
      <c r="G655" s="225"/>
      <c r="H655" s="225"/>
      <c r="I655" s="898"/>
      <c r="J655" s="898"/>
      <c r="K655" s="898"/>
      <c r="L655" s="670"/>
      <c r="M655" s="24"/>
      <c r="N655" s="235"/>
      <c r="O655" s="225" t="s">
        <v>638</v>
      </c>
      <c r="P655" s="225"/>
      <c r="Q655" s="225"/>
      <c r="R655" s="225"/>
      <c r="S655" s="225"/>
      <c r="T655" s="4238"/>
      <c r="U655" s="4238"/>
      <c r="V655" s="4238"/>
      <c r="W655" s="6"/>
      <c r="X655" s="225" t="s">
        <v>638</v>
      </c>
      <c r="Y655" s="225"/>
      <c r="Z655" s="225"/>
      <c r="AA655" s="225"/>
      <c r="AB655" s="898"/>
      <c r="AC655" s="898"/>
      <c r="AD655" s="225"/>
      <c r="AE655" s="4233"/>
      <c r="AF655" s="4233"/>
      <c r="AG655" s="4233"/>
      <c r="AH655" s="4233"/>
      <c r="AI655" s="4233"/>
      <c r="AJ655" s="7"/>
    </row>
    <row r="656" spans="1:36" ht="5.0999999999999996" customHeight="1" thickBot="1" x14ac:dyDescent="0.35">
      <c r="A656" s="1"/>
      <c r="B656" s="1"/>
      <c r="C656" s="1"/>
      <c r="D656" s="1"/>
      <c r="E656" s="192"/>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8"/>
      <c r="AG656" s="8"/>
      <c r="AH656" s="8"/>
      <c r="AI656" s="8"/>
      <c r="AJ656" s="9"/>
    </row>
    <row r="657" spans="1:36" ht="15" hidden="1" customHeight="1" x14ac:dyDescent="0.3">
      <c r="A657" s="1"/>
      <c r="B657" s="1"/>
      <c r="C657" s="1"/>
      <c r="D657" s="1"/>
      <c r="E657" s="671" t="s">
        <v>592</v>
      </c>
      <c r="F657" s="2918"/>
      <c r="G657" s="2918"/>
      <c r="H657" s="2918"/>
      <c r="I657" s="2918"/>
      <c r="J657" s="2918"/>
      <c r="K657" s="2918"/>
      <c r="L657" s="2918"/>
      <c r="M657" s="2918"/>
      <c r="N657" s="672" t="s">
        <v>593</v>
      </c>
      <c r="O657" s="2918"/>
      <c r="P657" s="2918"/>
      <c r="Q657" s="2918"/>
      <c r="R657" s="2918"/>
      <c r="S657" s="2918"/>
      <c r="T657" s="2918"/>
      <c r="U657" s="2918"/>
      <c r="V657" s="2918"/>
      <c r="W657" s="672" t="s">
        <v>594</v>
      </c>
      <c r="X657" s="2918"/>
      <c r="Y657" s="2918"/>
      <c r="Z657" s="2918"/>
      <c r="AA657" s="2918"/>
      <c r="AB657" s="2918"/>
      <c r="AC657" s="2918"/>
      <c r="AD657" s="2918"/>
      <c r="AE657" s="2918"/>
      <c r="AF657" s="2918"/>
      <c r="AG657" s="2918"/>
      <c r="AH657" s="2918"/>
      <c r="AI657" s="2918"/>
      <c r="AJ657" s="4236"/>
    </row>
    <row r="658" spans="1:36" ht="15" hidden="1" customHeight="1" x14ac:dyDescent="0.3">
      <c r="A658" s="1"/>
      <c r="B658" s="1"/>
      <c r="C658" s="1"/>
      <c r="D658" s="1"/>
      <c r="E658" s="191"/>
      <c r="F658" s="225" t="s">
        <v>638</v>
      </c>
      <c r="G658" s="225"/>
      <c r="H658" s="225"/>
      <c r="I658" s="916"/>
      <c r="J658" s="916"/>
      <c r="K658" s="916"/>
      <c r="L658" s="670"/>
      <c r="M658" s="898"/>
      <c r="N658" s="898"/>
      <c r="O658" s="225" t="s">
        <v>638</v>
      </c>
      <c r="P658" s="225"/>
      <c r="Q658" s="225"/>
      <c r="R658" s="225"/>
      <c r="S658" s="225"/>
      <c r="T658" s="4238"/>
      <c r="U658" s="4238"/>
      <c r="V658" s="4238"/>
      <c r="W658" s="235"/>
      <c r="X658" s="225" t="s">
        <v>638</v>
      </c>
      <c r="Y658" s="225"/>
      <c r="Z658" s="225"/>
      <c r="AA658" s="225"/>
      <c r="AB658" s="898"/>
      <c r="AC658" s="898"/>
      <c r="AD658" s="225"/>
      <c r="AE658" s="4233"/>
      <c r="AF658" s="4233"/>
      <c r="AG658" s="4233"/>
      <c r="AH658" s="4233"/>
      <c r="AI658" s="4233"/>
      <c r="AJ658" s="7"/>
    </row>
    <row r="659" spans="1:36" ht="5.0999999999999996" hidden="1" customHeight="1" x14ac:dyDescent="0.3">
      <c r="A659" s="1"/>
      <c r="B659" s="1"/>
      <c r="C659" s="1"/>
      <c r="D659" s="1"/>
      <c r="E659" s="191"/>
      <c r="F659" s="24"/>
      <c r="G659" s="24"/>
      <c r="H659" s="24"/>
      <c r="I659" s="6"/>
      <c r="J659" s="6"/>
      <c r="K659" s="6"/>
      <c r="L659" s="24"/>
      <c r="M659" s="24"/>
      <c r="N659" s="24"/>
      <c r="O659" s="6"/>
      <c r="P659" s="6"/>
      <c r="Q659" s="6"/>
      <c r="R659" s="6"/>
      <c r="S659" s="6"/>
      <c r="T659" s="6"/>
      <c r="U659" s="6"/>
      <c r="V659" s="24"/>
      <c r="W659" s="24"/>
      <c r="X659" s="6"/>
      <c r="Y659" s="6"/>
      <c r="Z659" s="6"/>
      <c r="AA659" s="6"/>
      <c r="AB659" s="6"/>
      <c r="AC659" s="6"/>
      <c r="AD659" s="24"/>
      <c r="AE659" s="24"/>
      <c r="AF659" s="6"/>
      <c r="AG659" s="6"/>
      <c r="AH659" s="6"/>
      <c r="AI659" s="6"/>
      <c r="AJ659" s="7"/>
    </row>
    <row r="660" spans="1:36" ht="15" hidden="1" customHeight="1" x14ac:dyDescent="0.3">
      <c r="A660" s="1"/>
      <c r="B660" s="1"/>
      <c r="C660" s="1"/>
      <c r="D660" s="1"/>
      <c r="E660" s="671" t="s">
        <v>610</v>
      </c>
      <c r="F660" s="2918"/>
      <c r="G660" s="2918"/>
      <c r="H660" s="2918"/>
      <c r="I660" s="2918"/>
      <c r="J660" s="2918"/>
      <c r="K660" s="2918"/>
      <c r="L660" s="2918"/>
      <c r="M660" s="2918"/>
      <c r="N660" s="672" t="s">
        <v>613</v>
      </c>
      <c r="O660" s="2918"/>
      <c r="P660" s="2918"/>
      <c r="Q660" s="2918"/>
      <c r="R660" s="2918"/>
      <c r="S660" s="2918"/>
      <c r="T660" s="2918"/>
      <c r="U660" s="2918"/>
      <c r="V660" s="2918"/>
      <c r="W660" s="672" t="s">
        <v>615</v>
      </c>
      <c r="X660" s="2918"/>
      <c r="Y660" s="2918"/>
      <c r="Z660" s="2918"/>
      <c r="AA660" s="2918"/>
      <c r="AB660" s="2918"/>
      <c r="AC660" s="2918"/>
      <c r="AD660" s="2918"/>
      <c r="AE660" s="2918"/>
      <c r="AF660" s="2918"/>
      <c r="AG660" s="2918"/>
      <c r="AH660" s="2918"/>
      <c r="AI660" s="2918"/>
      <c r="AJ660" s="4236"/>
    </row>
    <row r="661" spans="1:36" ht="15" hidden="1" customHeight="1" x14ac:dyDescent="0.3">
      <c r="A661" s="1"/>
      <c r="B661" s="1"/>
      <c r="C661" s="1"/>
      <c r="D661" s="1"/>
      <c r="E661" s="917"/>
      <c r="F661" s="225" t="s">
        <v>638</v>
      </c>
      <c r="G661" s="225"/>
      <c r="H661" s="225"/>
      <c r="I661" s="898"/>
      <c r="J661" s="898"/>
      <c r="K661" s="898"/>
      <c r="L661" s="670"/>
      <c r="M661" s="24"/>
      <c r="N661" s="235"/>
      <c r="O661" s="225" t="s">
        <v>638</v>
      </c>
      <c r="P661" s="225"/>
      <c r="Q661" s="225"/>
      <c r="R661" s="225"/>
      <c r="S661" s="225"/>
      <c r="T661" s="4238"/>
      <c r="U661" s="4238"/>
      <c r="V661" s="4238"/>
      <c r="W661" s="6"/>
      <c r="X661" s="225" t="s">
        <v>638</v>
      </c>
      <c r="Y661" s="225"/>
      <c r="Z661" s="225"/>
      <c r="AA661" s="225"/>
      <c r="AB661" s="898"/>
      <c r="AC661" s="898"/>
      <c r="AD661" s="225"/>
      <c r="AE661" s="4233"/>
      <c r="AF661" s="4233"/>
      <c r="AG661" s="4233"/>
      <c r="AH661" s="4233"/>
      <c r="AI661" s="4233"/>
      <c r="AJ661" s="7"/>
    </row>
    <row r="662" spans="1:36" ht="5.0999999999999996" hidden="1" customHeight="1" x14ac:dyDescent="0.3">
      <c r="A662" s="1"/>
      <c r="B662" s="1"/>
      <c r="C662" s="1"/>
      <c r="D662" s="1"/>
      <c r="E662" s="192"/>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8"/>
      <c r="AG662" s="8"/>
      <c r="AH662" s="8"/>
      <c r="AI662" s="8"/>
      <c r="AJ662" s="9"/>
    </row>
    <row r="663" spans="1:36" ht="15" hidden="1" customHeight="1" x14ac:dyDescent="0.3">
      <c r="A663" s="1"/>
      <c r="B663" s="1"/>
      <c r="C663" s="1"/>
      <c r="D663" s="1"/>
      <c r="E663" s="671" t="s">
        <v>616</v>
      </c>
      <c r="F663" s="2918"/>
      <c r="G663" s="2918"/>
      <c r="H663" s="2918"/>
      <c r="I663" s="2918"/>
      <c r="J663" s="2918"/>
      <c r="K663" s="2918"/>
      <c r="L663" s="2918"/>
      <c r="M663" s="2918"/>
      <c r="N663" s="672" t="s">
        <v>643</v>
      </c>
      <c r="O663" s="2918"/>
      <c r="P663" s="2918"/>
      <c r="Q663" s="2918"/>
      <c r="R663" s="2918"/>
      <c r="S663" s="2918"/>
      <c r="T663" s="2918"/>
      <c r="U663" s="2918"/>
      <c r="V663" s="2918"/>
      <c r="W663" s="672" t="s">
        <v>642</v>
      </c>
      <c r="X663" s="2918"/>
      <c r="Y663" s="2918"/>
      <c r="Z663" s="2918"/>
      <c r="AA663" s="2918"/>
      <c r="AB663" s="2918"/>
      <c r="AC663" s="2918"/>
      <c r="AD663" s="2918"/>
      <c r="AE663" s="2918"/>
      <c r="AF663" s="2918"/>
      <c r="AG663" s="2918"/>
      <c r="AH663" s="2918"/>
      <c r="AI663" s="2918"/>
      <c r="AJ663" s="4236"/>
    </row>
    <row r="664" spans="1:36" ht="15" hidden="1" customHeight="1" x14ac:dyDescent="0.3">
      <c r="A664" s="1"/>
      <c r="B664" s="1"/>
      <c r="C664" s="1"/>
      <c r="D664" s="1"/>
      <c r="E664" s="191"/>
      <c r="F664" s="225" t="s">
        <v>638</v>
      </c>
      <c r="G664" s="225"/>
      <c r="H664" s="225"/>
      <c r="I664" s="916"/>
      <c r="J664" s="916"/>
      <c r="K664" s="916"/>
      <c r="L664" s="670"/>
      <c r="M664" s="898"/>
      <c r="N664" s="898"/>
      <c r="O664" s="225" t="s">
        <v>638</v>
      </c>
      <c r="P664" s="225"/>
      <c r="Q664" s="225"/>
      <c r="R664" s="225"/>
      <c r="S664" s="225"/>
      <c r="T664" s="4238"/>
      <c r="U664" s="4238"/>
      <c r="V664" s="4238"/>
      <c r="W664" s="235"/>
      <c r="X664" s="225" t="s">
        <v>638</v>
      </c>
      <c r="Y664" s="225"/>
      <c r="Z664" s="225"/>
      <c r="AA664" s="225"/>
      <c r="AB664" s="898"/>
      <c r="AC664" s="898"/>
      <c r="AD664" s="225"/>
      <c r="AE664" s="4233"/>
      <c r="AF664" s="4233"/>
      <c r="AG664" s="4233"/>
      <c r="AH664" s="4233"/>
      <c r="AI664" s="4233"/>
      <c r="AJ664" s="7"/>
    </row>
    <row r="665" spans="1:36" ht="5.0999999999999996" hidden="1" customHeight="1" x14ac:dyDescent="0.3">
      <c r="A665" s="1"/>
      <c r="B665" s="1"/>
      <c r="C665" s="1"/>
      <c r="D665" s="1"/>
      <c r="E665" s="191"/>
      <c r="F665" s="24"/>
      <c r="G665" s="24"/>
      <c r="H665" s="24"/>
      <c r="I665" s="6"/>
      <c r="J665" s="6"/>
      <c r="K665" s="6"/>
      <c r="L665" s="24"/>
      <c r="M665" s="24"/>
      <c r="N665" s="24"/>
      <c r="O665" s="6"/>
      <c r="P665" s="6"/>
      <c r="Q665" s="6"/>
      <c r="R665" s="6"/>
      <c r="S665" s="6"/>
      <c r="T665" s="6"/>
      <c r="U665" s="6"/>
      <c r="V665" s="24"/>
      <c r="W665" s="24"/>
      <c r="X665" s="6"/>
      <c r="Y665" s="6"/>
      <c r="Z665" s="6"/>
      <c r="AA665" s="6"/>
      <c r="AB665" s="6"/>
      <c r="AC665" s="6"/>
      <c r="AD665" s="24"/>
      <c r="AE665" s="24"/>
      <c r="AF665" s="6"/>
      <c r="AG665" s="6"/>
      <c r="AH665" s="6"/>
      <c r="AI665" s="6"/>
      <c r="AJ665" s="7"/>
    </row>
    <row r="666" spans="1:36" ht="15" hidden="1" customHeight="1" x14ac:dyDescent="0.3">
      <c r="A666" s="1"/>
      <c r="B666" s="1"/>
      <c r="C666" s="1"/>
      <c r="D666" s="1"/>
      <c r="E666" s="671" t="s">
        <v>641</v>
      </c>
      <c r="F666" s="2918"/>
      <c r="G666" s="2918"/>
      <c r="H666" s="2918"/>
      <c r="I666" s="2918"/>
      <c r="J666" s="2918"/>
      <c r="K666" s="2918"/>
      <c r="L666" s="2918"/>
      <c r="M666" s="2918"/>
      <c r="N666" s="672" t="s">
        <v>640</v>
      </c>
      <c r="O666" s="2918"/>
      <c r="P666" s="2918"/>
      <c r="Q666" s="2918"/>
      <c r="R666" s="2918"/>
      <c r="S666" s="2918"/>
      <c r="T666" s="2918"/>
      <c r="U666" s="2918"/>
      <c r="V666" s="2918"/>
      <c r="W666" s="672" t="s">
        <v>639</v>
      </c>
      <c r="X666" s="2918"/>
      <c r="Y666" s="2918"/>
      <c r="Z666" s="2918"/>
      <c r="AA666" s="2918"/>
      <c r="AB666" s="2918"/>
      <c r="AC666" s="2918"/>
      <c r="AD666" s="2918"/>
      <c r="AE666" s="2918"/>
      <c r="AF666" s="2918"/>
      <c r="AG666" s="2918"/>
      <c r="AH666" s="2918"/>
      <c r="AI666" s="2918"/>
      <c r="AJ666" s="4236"/>
    </row>
    <row r="667" spans="1:36" ht="15" hidden="1" customHeight="1" x14ac:dyDescent="0.3">
      <c r="A667" s="1"/>
      <c r="B667" s="1"/>
      <c r="C667" s="1"/>
      <c r="D667" s="1"/>
      <c r="E667" s="917"/>
      <c r="F667" s="225" t="s">
        <v>638</v>
      </c>
      <c r="G667" s="225"/>
      <c r="H667" s="225"/>
      <c r="I667" s="898"/>
      <c r="J667" s="898"/>
      <c r="K667" s="898"/>
      <c r="L667" s="670"/>
      <c r="M667" s="24"/>
      <c r="N667" s="235"/>
      <c r="O667" s="225" t="s">
        <v>638</v>
      </c>
      <c r="P667" s="225"/>
      <c r="Q667" s="225"/>
      <c r="R667" s="225"/>
      <c r="S667" s="225"/>
      <c r="T667" s="4238"/>
      <c r="U667" s="4238"/>
      <c r="V667" s="4238"/>
      <c r="W667" s="6"/>
      <c r="X667" s="225" t="s">
        <v>638</v>
      </c>
      <c r="Y667" s="225"/>
      <c r="Z667" s="225"/>
      <c r="AA667" s="225"/>
      <c r="AB667" s="898"/>
      <c r="AC667" s="898"/>
      <c r="AD667" s="225"/>
      <c r="AE667" s="4233"/>
      <c r="AF667" s="4233"/>
      <c r="AG667" s="4233"/>
      <c r="AH667" s="4233"/>
      <c r="AI667" s="4233"/>
      <c r="AJ667" s="7"/>
    </row>
    <row r="668" spans="1:36" ht="5.0999999999999996" hidden="1" customHeight="1" x14ac:dyDescent="0.3">
      <c r="A668" s="1"/>
      <c r="B668" s="1"/>
      <c r="C668" s="1"/>
      <c r="D668" s="1"/>
      <c r="E668" s="192"/>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8"/>
      <c r="AG668" s="8"/>
      <c r="AH668" s="8"/>
      <c r="AI668" s="8"/>
      <c r="AJ668" s="9"/>
    </row>
    <row r="669" spans="1:36" ht="15" hidden="1" customHeight="1" x14ac:dyDescent="0.3">
      <c r="A669" s="1"/>
      <c r="B669" s="1"/>
      <c r="C669" s="1"/>
      <c r="D669" s="1"/>
      <c r="E669" s="671" t="s">
        <v>695</v>
      </c>
      <c r="F669" s="2918"/>
      <c r="G669" s="2918"/>
      <c r="H669" s="2918"/>
      <c r="I669" s="2918"/>
      <c r="J669" s="2918"/>
      <c r="K669" s="2918"/>
      <c r="L669" s="2918"/>
      <c r="M669" s="2918"/>
      <c r="N669" s="672" t="s">
        <v>696</v>
      </c>
      <c r="O669" s="2918"/>
      <c r="P669" s="2918"/>
      <c r="Q669" s="2918"/>
      <c r="R669" s="2918"/>
      <c r="S669" s="2918"/>
      <c r="T669" s="2918"/>
      <c r="U669" s="2918"/>
      <c r="V669" s="2918"/>
      <c r="W669" s="672" t="s">
        <v>697</v>
      </c>
      <c r="X669" s="2918"/>
      <c r="Y669" s="2918"/>
      <c r="Z669" s="2918"/>
      <c r="AA669" s="2918"/>
      <c r="AB669" s="2918"/>
      <c r="AC669" s="2918"/>
      <c r="AD669" s="2918"/>
      <c r="AE669" s="2918"/>
      <c r="AF669" s="2918"/>
      <c r="AG669" s="2918"/>
      <c r="AH669" s="2918"/>
      <c r="AI669" s="2918"/>
      <c r="AJ669" s="4236"/>
    </row>
    <row r="670" spans="1:36" ht="15" hidden="1" customHeight="1" x14ac:dyDescent="0.3">
      <c r="A670" s="1"/>
      <c r="B670" s="1"/>
      <c r="C670" s="1"/>
      <c r="D670" s="1"/>
      <c r="E670" s="191"/>
      <c r="F670" s="225" t="s">
        <v>638</v>
      </c>
      <c r="G670" s="225"/>
      <c r="H670" s="225"/>
      <c r="I670" s="916"/>
      <c r="J670" s="916"/>
      <c r="K670" s="916"/>
      <c r="L670" s="670"/>
      <c r="M670" s="898"/>
      <c r="N670" s="898"/>
      <c r="O670" s="225" t="s">
        <v>638</v>
      </c>
      <c r="P670" s="225"/>
      <c r="Q670" s="225"/>
      <c r="R670" s="225"/>
      <c r="S670" s="225"/>
      <c r="T670" s="4238"/>
      <c r="U670" s="4238"/>
      <c r="V670" s="4238"/>
      <c r="W670" s="235"/>
      <c r="X670" s="225" t="s">
        <v>638</v>
      </c>
      <c r="Y670" s="225"/>
      <c r="Z670" s="225"/>
      <c r="AA670" s="225"/>
      <c r="AB670" s="898"/>
      <c r="AC670" s="898"/>
      <c r="AD670" s="225"/>
      <c r="AE670" s="4233"/>
      <c r="AF670" s="4233"/>
      <c r="AG670" s="4233"/>
      <c r="AH670" s="4233"/>
      <c r="AI670" s="4233"/>
      <c r="AJ670" s="7"/>
    </row>
    <row r="671" spans="1:36" ht="5.0999999999999996" hidden="1" customHeight="1" x14ac:dyDescent="0.3">
      <c r="A671" s="1"/>
      <c r="B671" s="1"/>
      <c r="C671" s="1"/>
      <c r="D671" s="1"/>
      <c r="E671" s="191"/>
      <c r="F671" s="24"/>
      <c r="G671" s="24"/>
      <c r="H671" s="24"/>
      <c r="I671" s="6"/>
      <c r="J671" s="6"/>
      <c r="K671" s="6"/>
      <c r="L671" s="24"/>
      <c r="M671" s="24"/>
      <c r="N671" s="24"/>
      <c r="O671" s="6"/>
      <c r="P671" s="6"/>
      <c r="Q671" s="6"/>
      <c r="R671" s="6"/>
      <c r="S671" s="6"/>
      <c r="T671" s="6"/>
      <c r="U671" s="6"/>
      <c r="V671" s="24"/>
      <c r="W671" s="24"/>
      <c r="X671" s="6"/>
      <c r="Y671" s="6"/>
      <c r="Z671" s="6"/>
      <c r="AA671" s="6"/>
      <c r="AB671" s="6"/>
      <c r="AC671" s="6"/>
      <c r="AD671" s="24"/>
      <c r="AE671" s="24"/>
      <c r="AF671" s="6"/>
      <c r="AG671" s="6"/>
      <c r="AH671" s="6"/>
      <c r="AI671" s="6"/>
      <c r="AJ671" s="7"/>
    </row>
    <row r="672" spans="1:36" ht="15" hidden="1" customHeight="1" x14ac:dyDescent="0.3">
      <c r="A672" s="1"/>
      <c r="B672" s="1"/>
      <c r="C672" s="1"/>
      <c r="D672" s="1"/>
      <c r="E672" s="671" t="s">
        <v>698</v>
      </c>
      <c r="F672" s="2918"/>
      <c r="G672" s="2918"/>
      <c r="H672" s="2918"/>
      <c r="I672" s="2918"/>
      <c r="J672" s="2918"/>
      <c r="K672" s="2918"/>
      <c r="L672" s="2918"/>
      <c r="M672" s="2918"/>
      <c r="N672" s="672" t="s">
        <v>699</v>
      </c>
      <c r="O672" s="2918"/>
      <c r="P672" s="2918"/>
      <c r="Q672" s="2918"/>
      <c r="R672" s="2918"/>
      <c r="S672" s="2918"/>
      <c r="T672" s="2918"/>
      <c r="U672" s="2918"/>
      <c r="V672" s="2918"/>
      <c r="W672" s="672" t="s">
        <v>700</v>
      </c>
      <c r="X672" s="2918"/>
      <c r="Y672" s="2918"/>
      <c r="Z672" s="2918"/>
      <c r="AA672" s="2918"/>
      <c r="AB672" s="2918"/>
      <c r="AC672" s="2918"/>
      <c r="AD672" s="2918"/>
      <c r="AE672" s="2918"/>
      <c r="AF672" s="2918"/>
      <c r="AG672" s="2918"/>
      <c r="AH672" s="2918"/>
      <c r="AI672" s="2918"/>
      <c r="AJ672" s="4236"/>
    </row>
    <row r="673" spans="1:36" ht="15" hidden="1" customHeight="1" x14ac:dyDescent="0.3">
      <c r="A673" s="1"/>
      <c r="B673" s="1"/>
      <c r="C673" s="1"/>
      <c r="D673" s="1"/>
      <c r="E673" s="917"/>
      <c r="F673" s="225" t="s">
        <v>638</v>
      </c>
      <c r="G673" s="225"/>
      <c r="H673" s="225"/>
      <c r="I673" s="898"/>
      <c r="J673" s="898"/>
      <c r="K673" s="898"/>
      <c r="L673" s="670"/>
      <c r="M673" s="24"/>
      <c r="N673" s="235"/>
      <c r="O673" s="225" t="s">
        <v>638</v>
      </c>
      <c r="P673" s="225"/>
      <c r="Q673" s="225"/>
      <c r="R673" s="225"/>
      <c r="S673" s="225"/>
      <c r="T673" s="4238"/>
      <c r="U673" s="4238"/>
      <c r="V673" s="4238"/>
      <c r="W673" s="6"/>
      <c r="X673" s="225" t="s">
        <v>638</v>
      </c>
      <c r="Y673" s="225"/>
      <c r="Z673" s="225"/>
      <c r="AA673" s="225"/>
      <c r="AB673" s="898"/>
      <c r="AC673" s="898"/>
      <c r="AD673" s="225"/>
      <c r="AE673" s="4233"/>
      <c r="AF673" s="4233"/>
      <c r="AG673" s="4233"/>
      <c r="AH673" s="4233"/>
      <c r="AI673" s="4233"/>
      <c r="AJ673" s="7"/>
    </row>
    <row r="674" spans="1:36" ht="5.0999999999999996" hidden="1" customHeight="1" x14ac:dyDescent="0.3">
      <c r="A674" s="1"/>
      <c r="B674" s="1"/>
      <c r="C674" s="1"/>
      <c r="D674" s="1"/>
      <c r="E674" s="192"/>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8"/>
      <c r="AG674" s="8"/>
      <c r="AH674" s="8"/>
      <c r="AI674" s="8"/>
      <c r="AJ674" s="9"/>
    </row>
    <row r="675" spans="1:36" ht="15" hidden="1" customHeight="1" x14ac:dyDescent="0.3">
      <c r="A675" s="1"/>
      <c r="B675" s="1"/>
      <c r="C675" s="1"/>
      <c r="D675" s="1"/>
      <c r="E675" s="671" t="s">
        <v>701</v>
      </c>
      <c r="F675" s="2918"/>
      <c r="G675" s="2918"/>
      <c r="H675" s="2918"/>
      <c r="I675" s="2918"/>
      <c r="J675" s="2918"/>
      <c r="K675" s="2918"/>
      <c r="L675" s="2918"/>
      <c r="M675" s="2918"/>
      <c r="N675" s="672" t="s">
        <v>702</v>
      </c>
      <c r="O675" s="2918"/>
      <c r="P675" s="2918"/>
      <c r="Q675" s="2918"/>
      <c r="R675" s="2918"/>
      <c r="S675" s="2918"/>
      <c r="T675" s="2918"/>
      <c r="U675" s="2918"/>
      <c r="V675" s="2918"/>
      <c r="W675" s="672" t="s">
        <v>703</v>
      </c>
      <c r="X675" s="2918"/>
      <c r="Y675" s="2918"/>
      <c r="Z675" s="2918"/>
      <c r="AA675" s="2918"/>
      <c r="AB675" s="2918"/>
      <c r="AC675" s="2918"/>
      <c r="AD675" s="2918"/>
      <c r="AE675" s="2918"/>
      <c r="AF675" s="2918"/>
      <c r="AG675" s="2918"/>
      <c r="AH675" s="2918"/>
      <c r="AI675" s="2918"/>
      <c r="AJ675" s="4236"/>
    </row>
    <row r="676" spans="1:36" ht="15" hidden="1" customHeight="1" x14ac:dyDescent="0.3">
      <c r="A676" s="1"/>
      <c r="B676" s="1"/>
      <c r="C676" s="1"/>
      <c r="D676" s="1"/>
      <c r="E676" s="191"/>
      <c r="F676" s="225" t="s">
        <v>638</v>
      </c>
      <c r="G676" s="225"/>
      <c r="H676" s="225"/>
      <c r="I676" s="916"/>
      <c r="J676" s="916"/>
      <c r="K676" s="916"/>
      <c r="L676" s="670"/>
      <c r="M676" s="898"/>
      <c r="N676" s="898"/>
      <c r="O676" s="225" t="s">
        <v>638</v>
      </c>
      <c r="P676" s="225"/>
      <c r="Q676" s="225"/>
      <c r="R676" s="225"/>
      <c r="S676" s="225"/>
      <c r="T676" s="4238"/>
      <c r="U676" s="4238"/>
      <c r="V676" s="4238"/>
      <c r="W676" s="235"/>
      <c r="X676" s="225" t="s">
        <v>638</v>
      </c>
      <c r="Y676" s="225"/>
      <c r="Z676" s="225"/>
      <c r="AA676" s="225"/>
      <c r="AB676" s="898"/>
      <c r="AC676" s="898"/>
      <c r="AD676" s="225"/>
      <c r="AE676" s="4233"/>
      <c r="AF676" s="4233"/>
      <c r="AG676" s="4233"/>
      <c r="AH676" s="4233"/>
      <c r="AI676" s="4233"/>
      <c r="AJ676" s="7"/>
    </row>
    <row r="677" spans="1:36" ht="5.0999999999999996" hidden="1" customHeight="1" x14ac:dyDescent="0.3">
      <c r="A677" s="1"/>
      <c r="B677" s="1"/>
      <c r="C677" s="1"/>
      <c r="D677" s="1"/>
      <c r="E677" s="191"/>
      <c r="F677" s="24"/>
      <c r="G677" s="24"/>
      <c r="H677" s="24"/>
      <c r="I677" s="6"/>
      <c r="J677" s="6"/>
      <c r="K677" s="6"/>
      <c r="L677" s="24"/>
      <c r="M677" s="24"/>
      <c r="N677" s="24"/>
      <c r="O677" s="6"/>
      <c r="P677" s="6"/>
      <c r="Q677" s="6"/>
      <c r="R677" s="6"/>
      <c r="S677" s="6"/>
      <c r="T677" s="6"/>
      <c r="U677" s="6"/>
      <c r="V677" s="24"/>
      <c r="W677" s="24"/>
      <c r="X677" s="6"/>
      <c r="Y677" s="6"/>
      <c r="Z677" s="6"/>
      <c r="AA677" s="6"/>
      <c r="AB677" s="6"/>
      <c r="AC677" s="6"/>
      <c r="AD677" s="24"/>
      <c r="AE677" s="24"/>
      <c r="AF677" s="6"/>
      <c r="AG677" s="6"/>
      <c r="AH677" s="6"/>
      <c r="AI677" s="6"/>
      <c r="AJ677" s="7"/>
    </row>
    <row r="678" spans="1:36" ht="15" hidden="1" customHeight="1" x14ac:dyDescent="0.3">
      <c r="A678" s="1"/>
      <c r="B678" s="1"/>
      <c r="C678" s="1"/>
      <c r="D678" s="1"/>
      <c r="E678" s="671" t="s">
        <v>704</v>
      </c>
      <c r="F678" s="2918"/>
      <c r="G678" s="2918"/>
      <c r="H678" s="2918"/>
      <c r="I678" s="2918"/>
      <c r="J678" s="2918"/>
      <c r="K678" s="2918"/>
      <c r="L678" s="2918"/>
      <c r="M678" s="2918"/>
      <c r="N678" s="672" t="s">
        <v>705</v>
      </c>
      <c r="O678" s="2918"/>
      <c r="P678" s="2918"/>
      <c r="Q678" s="2918"/>
      <c r="R678" s="2918"/>
      <c r="S678" s="2918"/>
      <c r="T678" s="2918"/>
      <c r="U678" s="2918"/>
      <c r="V678" s="2918"/>
      <c r="W678" s="672" t="s">
        <v>706</v>
      </c>
      <c r="X678" s="2918"/>
      <c r="Y678" s="2918"/>
      <c r="Z678" s="2918"/>
      <c r="AA678" s="2918"/>
      <c r="AB678" s="2918"/>
      <c r="AC678" s="2918"/>
      <c r="AD678" s="2918"/>
      <c r="AE678" s="2918"/>
      <c r="AF678" s="2918"/>
      <c r="AG678" s="2918"/>
      <c r="AH678" s="2918"/>
      <c r="AI678" s="2918"/>
      <c r="AJ678" s="4236"/>
    </row>
    <row r="679" spans="1:36" ht="15" hidden="1" customHeight="1" thickBot="1" x14ac:dyDescent="0.35">
      <c r="A679" s="1"/>
      <c r="B679" s="1"/>
      <c r="C679" s="1"/>
      <c r="D679" s="1"/>
      <c r="E679" s="917"/>
      <c r="F679" s="225" t="s">
        <v>638</v>
      </c>
      <c r="G679" s="225"/>
      <c r="H679" s="225"/>
      <c r="I679" s="898"/>
      <c r="J679" s="898"/>
      <c r="K679" s="898"/>
      <c r="L679" s="670"/>
      <c r="M679" s="24"/>
      <c r="N679" s="235"/>
      <c r="O679" s="225" t="s">
        <v>638</v>
      </c>
      <c r="P679" s="225"/>
      <c r="Q679" s="225"/>
      <c r="R679" s="225"/>
      <c r="S679" s="225"/>
      <c r="T679" s="4238"/>
      <c r="U679" s="4238"/>
      <c r="V679" s="4238"/>
      <c r="W679" s="6"/>
      <c r="X679" s="225" t="s">
        <v>638</v>
      </c>
      <c r="Y679" s="225"/>
      <c r="Z679" s="225"/>
      <c r="AA679" s="225"/>
      <c r="AB679" s="898"/>
      <c r="AC679" s="898"/>
      <c r="AD679" s="225"/>
      <c r="AE679" s="4233"/>
      <c r="AF679" s="4233"/>
      <c r="AG679" s="4233"/>
      <c r="AH679" s="4233"/>
      <c r="AI679" s="4233"/>
      <c r="AJ679" s="7"/>
    </row>
    <row r="680" spans="1:36" ht="15" customHeight="1" thickBot="1" x14ac:dyDescent="0.35">
      <c r="A680" s="4016" t="s">
        <v>49</v>
      </c>
      <c r="B680" s="3283"/>
      <c r="C680" s="3283"/>
      <c r="D680" s="4237"/>
      <c r="E680" s="188" t="s">
        <v>651</v>
      </c>
      <c r="F680" s="108"/>
      <c r="G680" s="250"/>
      <c r="H680" s="250"/>
      <c r="I680" s="251"/>
      <c r="J680" s="913"/>
      <c r="K680" s="4239"/>
      <c r="L680" s="4240"/>
      <c r="M680" s="4240"/>
      <c r="N680" s="4240"/>
      <c r="O680" s="4240"/>
      <c r="P680" s="4240"/>
      <c r="Q680" s="4240"/>
      <c r="R680" s="4240"/>
      <c r="S680" s="4240"/>
      <c r="T680" s="4240"/>
      <c r="U680" s="4240"/>
      <c r="V680" s="4240"/>
      <c r="W680" s="4240"/>
      <c r="X680" s="250"/>
      <c r="Y680" s="250"/>
      <c r="Z680" s="108" t="s">
        <v>650</v>
      </c>
      <c r="AA680" s="250"/>
      <c r="AB680" s="251"/>
      <c r="AC680" s="4234"/>
      <c r="AD680" s="4235"/>
      <c r="AE680" s="4235"/>
      <c r="AF680" s="4235"/>
      <c r="AG680" s="4235"/>
      <c r="AH680" s="4235"/>
      <c r="AI680" s="251"/>
      <c r="AJ680" s="252"/>
    </row>
    <row r="681" spans="1:36" ht="15" customHeight="1" thickBot="1" x14ac:dyDescent="0.35">
      <c r="A681" s="918"/>
      <c r="B681" s="3415"/>
      <c r="C681" s="3417"/>
      <c r="D681" s="918"/>
      <c r="E681" s="191"/>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6"/>
      <c r="AG681" s="6"/>
      <c r="AH681" s="6"/>
      <c r="AI681" s="6"/>
      <c r="AJ681" s="7"/>
    </row>
    <row r="682" spans="1:36" ht="15" customHeight="1" x14ac:dyDescent="0.3">
      <c r="A682" s="1"/>
      <c r="B682" s="1"/>
      <c r="C682" s="1"/>
      <c r="D682" s="1"/>
      <c r="E682" s="4242" t="s">
        <v>649</v>
      </c>
      <c r="F682" s="4243"/>
      <c r="G682" s="2918"/>
      <c r="H682" s="2918"/>
      <c r="I682" s="2918"/>
      <c r="J682" s="2918"/>
      <c r="K682" s="2918"/>
      <c r="L682" s="2918"/>
      <c r="M682" s="2918"/>
      <c r="N682" s="2918"/>
      <c r="O682" s="2918"/>
      <c r="P682" s="2918"/>
      <c r="Q682" s="2918"/>
      <c r="R682" s="2918"/>
      <c r="S682" s="661" t="s">
        <v>648</v>
      </c>
      <c r="T682" s="4241"/>
      <c r="U682" s="4241"/>
      <c r="V682" s="4241"/>
      <c r="W682" s="4241"/>
      <c r="X682" s="4241"/>
      <c r="Y682" s="4241"/>
      <c r="Z682" s="661" t="s">
        <v>647</v>
      </c>
      <c r="AA682" s="2918"/>
      <c r="AB682" s="2918"/>
      <c r="AC682" s="661" t="s">
        <v>646</v>
      </c>
      <c r="AD682" s="2918"/>
      <c r="AE682" s="2918"/>
      <c r="AF682" s="2918"/>
      <c r="AG682" s="2918"/>
      <c r="AH682" s="2918"/>
      <c r="AI682" s="6"/>
      <c r="AJ682" s="7"/>
    </row>
    <row r="683" spans="1:36" ht="5.0999999999999996" customHeight="1" x14ac:dyDescent="0.3">
      <c r="A683" s="1"/>
      <c r="B683" s="1"/>
      <c r="C683" s="1"/>
      <c r="D683" s="1"/>
      <c r="E683" s="191"/>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6"/>
      <c r="AG683" s="6"/>
      <c r="AH683" s="6"/>
      <c r="AI683" s="6"/>
      <c r="AJ683" s="7"/>
    </row>
    <row r="684" spans="1:36" ht="15" customHeight="1" x14ac:dyDescent="0.3">
      <c r="A684" s="1"/>
      <c r="B684" s="1"/>
      <c r="C684" s="1"/>
      <c r="D684" s="1"/>
      <c r="E684" s="191" t="s">
        <v>645</v>
      </c>
      <c r="F684" s="24"/>
      <c r="G684" s="24"/>
      <c r="H684" s="24"/>
      <c r="I684" s="24"/>
      <c r="J684" s="24"/>
      <c r="K684" s="24"/>
      <c r="L684" s="225"/>
      <c r="M684" s="229"/>
      <c r="N684" s="248"/>
      <c r="O684" s="898"/>
      <c r="P684" s="898"/>
      <c r="Q684" s="2918"/>
      <c r="R684" s="2918"/>
      <c r="S684" s="2918"/>
      <c r="T684" s="2918"/>
      <c r="U684" s="2918"/>
      <c r="V684" s="2918"/>
      <c r="W684" s="2918"/>
      <c r="X684" s="2918"/>
      <c r="Y684" s="2918"/>
      <c r="Z684" s="2918"/>
      <c r="AA684" s="2918"/>
      <c r="AB684" s="2918"/>
      <c r="AC684" s="2918"/>
      <c r="AD684" s="2918"/>
      <c r="AE684" s="2918"/>
      <c r="AF684" s="2918"/>
      <c r="AG684" s="2918"/>
      <c r="AH684" s="2918"/>
      <c r="AI684" s="6"/>
      <c r="AJ684" s="7"/>
    </row>
    <row r="685" spans="1:36" ht="5.0999999999999996" customHeight="1" x14ac:dyDescent="0.3">
      <c r="A685" s="1"/>
      <c r="B685" s="1"/>
      <c r="C685" s="1"/>
      <c r="D685" s="1"/>
      <c r="E685" s="191"/>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103"/>
      <c r="AF685" s="6"/>
      <c r="AG685" s="6"/>
      <c r="AH685" s="6"/>
      <c r="AI685" s="6"/>
      <c r="AJ685" s="7"/>
    </row>
    <row r="686" spans="1:36" ht="15" customHeight="1" x14ac:dyDescent="0.3">
      <c r="A686" s="1"/>
      <c r="B686" s="1"/>
      <c r="C686" s="1"/>
      <c r="D686" s="1"/>
      <c r="E686" s="42" t="s">
        <v>1133</v>
      </c>
      <c r="F686" s="24"/>
      <c r="G686" s="24"/>
      <c r="H686" s="24"/>
      <c r="I686" s="24"/>
      <c r="J686" s="24"/>
      <c r="K686" s="6"/>
      <c r="L686" s="662"/>
      <c r="M686" s="24"/>
      <c r="N686" s="24"/>
      <c r="O686" s="24"/>
      <c r="P686" s="6"/>
      <c r="Q686" s="884" t="s">
        <v>1134</v>
      </c>
      <c r="R686" s="2918"/>
      <c r="S686" s="2918"/>
      <c r="T686" s="2918"/>
      <c r="U686" s="669" t="s">
        <v>1135</v>
      </c>
      <c r="V686" s="669"/>
      <c r="W686" s="669"/>
      <c r="X686" s="669"/>
      <c r="Y686" s="669"/>
      <c r="Z686" s="669"/>
      <c r="AA686" s="2918"/>
      <c r="AB686" s="2918"/>
      <c r="AC686" s="2918"/>
      <c r="AD686" s="2918"/>
      <c r="AE686" s="2918"/>
      <c r="AF686" s="2918"/>
      <c r="AG686" s="2918"/>
      <c r="AH686" s="2918"/>
      <c r="AI686" s="6"/>
      <c r="AJ686" s="7"/>
    </row>
    <row r="687" spans="1:36" ht="5.0999999999999996" customHeight="1" x14ac:dyDescent="0.3">
      <c r="A687" s="1"/>
      <c r="B687" s="1"/>
      <c r="C687" s="1"/>
      <c r="D687" s="1"/>
      <c r="E687" s="191"/>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6"/>
      <c r="AG687" s="6"/>
      <c r="AH687" s="6"/>
      <c r="AI687" s="6"/>
      <c r="AJ687" s="7"/>
    </row>
    <row r="688" spans="1:36" ht="15" customHeight="1" x14ac:dyDescent="0.3">
      <c r="A688" s="1"/>
      <c r="B688" s="1"/>
      <c r="C688" s="1"/>
      <c r="D688" s="1"/>
      <c r="E688" s="42" t="s">
        <v>1136</v>
      </c>
      <c r="F688" s="24"/>
      <c r="G688" s="95"/>
      <c r="H688" s="95"/>
      <c r="I688" s="95"/>
      <c r="J688" s="95"/>
      <c r="K688" s="95"/>
      <c r="L688" s="663"/>
      <c r="M688" s="898"/>
      <c r="N688" s="95" t="s">
        <v>160</v>
      </c>
      <c r="O688" s="95"/>
      <c r="P688" s="95"/>
      <c r="Q688" s="4245"/>
      <c r="R688" s="4245"/>
      <c r="S688" s="4245"/>
      <c r="T688" s="915"/>
      <c r="U688" s="4244" t="s">
        <v>164</v>
      </c>
      <c r="V688" s="4244"/>
      <c r="W688" s="2918"/>
      <c r="X688" s="2918"/>
      <c r="Y688" s="2918"/>
      <c r="Z688" s="2918"/>
      <c r="AA688" s="2918"/>
      <c r="AB688" s="2918"/>
      <c r="AC688" s="2918"/>
      <c r="AD688" s="2918"/>
      <c r="AE688" s="2918"/>
      <c r="AF688" s="2918"/>
      <c r="AG688" s="2918"/>
      <c r="AH688" s="2918"/>
      <c r="AI688" s="6"/>
      <c r="AJ688" s="7"/>
    </row>
    <row r="689" spans="1:36" ht="5.0999999999999996" customHeight="1" x14ac:dyDescent="0.3">
      <c r="A689" s="1"/>
      <c r="B689" s="1"/>
      <c r="C689" s="1"/>
      <c r="D689" s="1"/>
      <c r="E689" s="191"/>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103"/>
      <c r="AF689" s="6"/>
      <c r="AG689" s="6"/>
      <c r="AH689" s="6"/>
      <c r="AI689" s="6"/>
      <c r="AJ689" s="7"/>
    </row>
    <row r="690" spans="1:36" ht="15" customHeight="1" x14ac:dyDescent="0.3">
      <c r="A690" s="1"/>
      <c r="B690" s="1"/>
      <c r="C690" s="1"/>
      <c r="D690" s="1"/>
      <c r="E690" s="191" t="s">
        <v>644</v>
      </c>
      <c r="F690" s="24"/>
      <c r="G690" s="24"/>
      <c r="H690" s="24"/>
      <c r="I690" s="24"/>
      <c r="J690" s="24"/>
      <c r="K690" s="24"/>
      <c r="L690" s="24"/>
      <c r="M690" s="2918"/>
      <c r="N690" s="2918"/>
      <c r="O690" s="6"/>
      <c r="P690" s="6"/>
      <c r="Q690" s="1608" t="s">
        <v>1620</v>
      </c>
      <c r="R690" s="6"/>
      <c r="S690" s="6"/>
      <c r="T690" s="6"/>
      <c r="U690" s="24"/>
      <c r="V690" s="24"/>
      <c r="W690" s="6"/>
      <c r="X690" s="6"/>
      <c r="Y690" s="6"/>
      <c r="Z690" s="6"/>
      <c r="AA690" s="6"/>
      <c r="AB690" s="6"/>
      <c r="AD690" s="2918"/>
      <c r="AE690" s="2918"/>
      <c r="AF690" s="6"/>
      <c r="AG690" s="6"/>
      <c r="AH690" s="6"/>
      <c r="AI690" s="6"/>
      <c r="AJ690" s="7"/>
    </row>
    <row r="691" spans="1:36" ht="5.0999999999999996" customHeight="1" x14ac:dyDescent="0.3">
      <c r="A691" s="1"/>
      <c r="B691" s="1"/>
      <c r="C691" s="1"/>
      <c r="D691" s="1"/>
      <c r="E691" s="191"/>
      <c r="F691" s="24"/>
      <c r="G691" s="24"/>
      <c r="H691" s="24"/>
      <c r="I691" s="24"/>
      <c r="J691" s="24"/>
      <c r="K691" s="24"/>
      <c r="L691" s="24"/>
      <c r="M691" s="661"/>
      <c r="N691" s="24"/>
      <c r="O691" s="24"/>
      <c r="P691" s="24"/>
      <c r="Q691" s="24"/>
      <c r="R691" s="24"/>
      <c r="S691" s="24"/>
      <c r="T691" s="24"/>
      <c r="U691" s="24"/>
      <c r="V691" s="24"/>
      <c r="W691" s="24"/>
      <c r="X691" s="24"/>
      <c r="Y691" s="24"/>
      <c r="Z691" s="24"/>
      <c r="AA691" s="24"/>
      <c r="AB691" s="24"/>
      <c r="AC691" s="24"/>
      <c r="AD691" s="24"/>
      <c r="AE691" s="24"/>
      <c r="AF691" s="6"/>
      <c r="AG691" s="6"/>
      <c r="AH691" s="6"/>
      <c r="AI691" s="6"/>
      <c r="AJ691" s="7"/>
    </row>
    <row r="692" spans="1:36" ht="15" customHeight="1" x14ac:dyDescent="0.3">
      <c r="A692" s="1"/>
      <c r="B692" s="1"/>
      <c r="C692" s="1"/>
      <c r="D692" s="1"/>
      <c r="E692" s="191"/>
      <c r="F692" s="24" t="s">
        <v>679</v>
      </c>
      <c r="G692" s="24"/>
      <c r="H692" s="24"/>
      <c r="I692" s="24"/>
      <c r="J692" s="24"/>
      <c r="K692" s="24"/>
      <c r="L692" s="24"/>
      <c r="M692" s="6"/>
      <c r="N692" s="6"/>
      <c r="O692" s="6"/>
      <c r="P692" s="6"/>
      <c r="Q692" s="6"/>
      <c r="R692" s="6"/>
      <c r="S692" s="6"/>
      <c r="T692" s="6"/>
      <c r="U692" s="6"/>
      <c r="V692" s="6"/>
      <c r="W692" s="6"/>
      <c r="X692" s="6"/>
      <c r="Y692" s="6"/>
      <c r="Z692" s="6"/>
      <c r="AA692" s="6"/>
      <c r="AB692" s="6"/>
      <c r="AC692" s="6"/>
      <c r="AD692" s="6"/>
      <c r="AE692" s="24"/>
      <c r="AF692" s="6"/>
      <c r="AG692" s="6"/>
      <c r="AH692" s="6"/>
      <c r="AI692" s="6"/>
      <c r="AJ692" s="7"/>
    </row>
    <row r="693" spans="1:36" ht="5.0999999999999996" customHeight="1" x14ac:dyDescent="0.3">
      <c r="A693" s="1"/>
      <c r="B693" s="1"/>
      <c r="C693" s="1"/>
      <c r="D693" s="1"/>
      <c r="E693" s="191"/>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6"/>
      <c r="AG693" s="6"/>
      <c r="AH693" s="6"/>
      <c r="AI693" s="6"/>
      <c r="AJ693" s="7"/>
    </row>
    <row r="694" spans="1:36" ht="15" customHeight="1" x14ac:dyDescent="0.3">
      <c r="A694" s="1"/>
      <c r="B694" s="1"/>
      <c r="C694" s="1"/>
      <c r="D694" s="1"/>
      <c r="E694" s="194" t="s">
        <v>158</v>
      </c>
      <c r="F694" s="2918"/>
      <c r="G694" s="2918"/>
      <c r="H694" s="2918"/>
      <c r="I694" s="2918"/>
      <c r="J694" s="2918"/>
      <c r="K694" s="2918"/>
      <c r="L694" s="2918"/>
      <c r="M694" s="2918"/>
      <c r="N694" s="195" t="s">
        <v>165</v>
      </c>
      <c r="O694" s="2918"/>
      <c r="P694" s="2918"/>
      <c r="Q694" s="2918"/>
      <c r="R694" s="2918"/>
      <c r="S694" s="2918"/>
      <c r="T694" s="2918"/>
      <c r="U694" s="2918"/>
      <c r="V694" s="2918"/>
      <c r="W694" s="195" t="s">
        <v>171</v>
      </c>
      <c r="X694" s="2918"/>
      <c r="Y694" s="2918"/>
      <c r="Z694" s="2918"/>
      <c r="AA694" s="2918"/>
      <c r="AB694" s="2918"/>
      <c r="AC694" s="2918"/>
      <c r="AD694" s="2918"/>
      <c r="AE694" s="2918"/>
      <c r="AF694" s="2918"/>
      <c r="AG694" s="2918"/>
      <c r="AH694" s="2918"/>
      <c r="AI694" s="2918"/>
      <c r="AJ694" s="4236"/>
    </row>
    <row r="695" spans="1:36" ht="15" customHeight="1" x14ac:dyDescent="0.3">
      <c r="A695" s="1"/>
      <c r="B695" s="1"/>
      <c r="C695" s="1"/>
      <c r="D695" s="1"/>
      <c r="E695" s="191"/>
      <c r="F695" s="225" t="s">
        <v>638</v>
      </c>
      <c r="G695" s="225"/>
      <c r="H695" s="225"/>
      <c r="I695" s="916"/>
      <c r="J695" s="916"/>
      <c r="K695" s="916"/>
      <c r="L695" s="670"/>
      <c r="M695" s="898"/>
      <c r="N695" s="898"/>
      <c r="O695" s="225" t="s">
        <v>638</v>
      </c>
      <c r="P695" s="225"/>
      <c r="Q695" s="225"/>
      <c r="R695" s="225"/>
      <c r="S695" s="225"/>
      <c r="T695" s="4238"/>
      <c r="U695" s="4238"/>
      <c r="V695" s="4238"/>
      <c r="W695" s="235"/>
      <c r="X695" s="225" t="s">
        <v>638</v>
      </c>
      <c r="Y695" s="225"/>
      <c r="Z695" s="225"/>
      <c r="AA695" s="225"/>
      <c r="AB695" s="898"/>
      <c r="AC695" s="898"/>
      <c r="AD695" s="225"/>
      <c r="AE695" s="4233"/>
      <c r="AF695" s="4233"/>
      <c r="AG695" s="4233"/>
      <c r="AH695" s="4233"/>
      <c r="AI695" s="4233"/>
      <c r="AJ695" s="7"/>
    </row>
    <row r="696" spans="1:36" ht="5.0999999999999996" customHeight="1" x14ac:dyDescent="0.3">
      <c r="A696" s="1"/>
      <c r="B696" s="1"/>
      <c r="C696" s="1"/>
      <c r="D696" s="1"/>
      <c r="E696" s="191"/>
      <c r="F696" s="24"/>
      <c r="G696" s="24"/>
      <c r="H696" s="24"/>
      <c r="I696" s="6"/>
      <c r="J696" s="6"/>
      <c r="K696" s="6"/>
      <c r="L696" s="24"/>
      <c r="M696" s="24"/>
      <c r="N696" s="24"/>
      <c r="O696" s="6"/>
      <c r="P696" s="6"/>
      <c r="Q696" s="6"/>
      <c r="R696" s="6"/>
      <c r="S696" s="6"/>
      <c r="T696" s="6"/>
      <c r="U696" s="6"/>
      <c r="V696" s="24"/>
      <c r="W696" s="24"/>
      <c r="X696" s="6"/>
      <c r="Y696" s="6"/>
      <c r="Z696" s="6"/>
      <c r="AA696" s="6"/>
      <c r="AB696" s="6"/>
      <c r="AC696" s="6"/>
      <c r="AD696" s="24"/>
      <c r="AE696" s="24"/>
      <c r="AF696" s="6"/>
      <c r="AG696" s="6"/>
      <c r="AH696" s="6"/>
      <c r="AI696" s="6"/>
      <c r="AJ696" s="7"/>
    </row>
    <row r="697" spans="1:36" ht="15" customHeight="1" x14ac:dyDescent="0.3">
      <c r="A697" s="1"/>
      <c r="B697" s="1"/>
      <c r="C697" s="1"/>
      <c r="D697" s="1"/>
      <c r="E697" s="194" t="s">
        <v>178</v>
      </c>
      <c r="F697" s="2918"/>
      <c r="G697" s="2918"/>
      <c r="H697" s="2918"/>
      <c r="I697" s="2918"/>
      <c r="J697" s="2918"/>
      <c r="K697" s="2918"/>
      <c r="L697" s="2918"/>
      <c r="M697" s="2918"/>
      <c r="N697" s="195" t="s">
        <v>568</v>
      </c>
      <c r="O697" s="2918"/>
      <c r="P697" s="2918"/>
      <c r="Q697" s="2918"/>
      <c r="R697" s="2918"/>
      <c r="S697" s="2918"/>
      <c r="T697" s="2918"/>
      <c r="U697" s="2918"/>
      <c r="V697" s="2918"/>
      <c r="W697" s="195" t="s">
        <v>591</v>
      </c>
      <c r="X697" s="2918"/>
      <c r="Y697" s="2918"/>
      <c r="Z697" s="2918"/>
      <c r="AA697" s="2918"/>
      <c r="AB697" s="2918"/>
      <c r="AC697" s="2918"/>
      <c r="AD697" s="2918"/>
      <c r="AE697" s="2918"/>
      <c r="AF697" s="2918"/>
      <c r="AG697" s="2918"/>
      <c r="AH697" s="2918"/>
      <c r="AI697" s="2918"/>
      <c r="AJ697" s="4236"/>
    </row>
    <row r="698" spans="1:36" ht="15" customHeight="1" x14ac:dyDescent="0.3">
      <c r="A698" s="1"/>
      <c r="B698" s="1"/>
      <c r="C698" s="1"/>
      <c r="D698" s="1"/>
      <c r="E698" s="917"/>
      <c r="F698" s="225" t="s">
        <v>638</v>
      </c>
      <c r="G698" s="225"/>
      <c r="H698" s="225"/>
      <c r="I698" s="898"/>
      <c r="J698" s="898"/>
      <c r="K698" s="898"/>
      <c r="L698" s="670"/>
      <c r="M698" s="24"/>
      <c r="N698" s="235"/>
      <c r="O698" s="225" t="s">
        <v>638</v>
      </c>
      <c r="P698" s="225"/>
      <c r="Q698" s="225"/>
      <c r="R698" s="225"/>
      <c r="S698" s="225"/>
      <c r="T698" s="4238"/>
      <c r="U698" s="4238"/>
      <c r="V698" s="4238"/>
      <c r="W698" s="6"/>
      <c r="X698" s="225" t="s">
        <v>638</v>
      </c>
      <c r="Y698" s="225"/>
      <c r="Z698" s="225"/>
      <c r="AA698" s="225"/>
      <c r="AB698" s="898"/>
      <c r="AC698" s="898"/>
      <c r="AD698" s="225"/>
      <c r="AE698" s="4233"/>
      <c r="AF698" s="4233"/>
      <c r="AG698" s="4233"/>
      <c r="AH698" s="4233"/>
      <c r="AI698" s="4233"/>
      <c r="AJ698" s="7"/>
    </row>
    <row r="699" spans="1:36" ht="5.0999999999999996" customHeight="1" thickBot="1" x14ac:dyDescent="0.35">
      <c r="A699" s="1"/>
      <c r="B699" s="1"/>
      <c r="C699" s="1"/>
      <c r="D699" s="1"/>
      <c r="E699" s="192"/>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8"/>
      <c r="AG699" s="8"/>
      <c r="AH699" s="8"/>
      <c r="AI699" s="8"/>
      <c r="AJ699" s="9"/>
    </row>
    <row r="700" spans="1:36" ht="15" hidden="1" customHeight="1" x14ac:dyDescent="0.3">
      <c r="A700" s="1"/>
      <c r="B700" s="1"/>
      <c r="C700" s="1"/>
      <c r="D700" s="1"/>
      <c r="E700" s="671" t="s">
        <v>592</v>
      </c>
      <c r="F700" s="2918"/>
      <c r="G700" s="2918"/>
      <c r="H700" s="2918"/>
      <c r="I700" s="2918"/>
      <c r="J700" s="2918"/>
      <c r="K700" s="2918"/>
      <c r="L700" s="2918"/>
      <c r="M700" s="2918"/>
      <c r="N700" s="672" t="s">
        <v>593</v>
      </c>
      <c r="O700" s="2918"/>
      <c r="P700" s="2918"/>
      <c r="Q700" s="2918"/>
      <c r="R700" s="2918"/>
      <c r="S700" s="2918"/>
      <c r="T700" s="2918"/>
      <c r="U700" s="2918"/>
      <c r="V700" s="2918"/>
      <c r="W700" s="672" t="s">
        <v>594</v>
      </c>
      <c r="X700" s="2918"/>
      <c r="Y700" s="2918"/>
      <c r="Z700" s="2918"/>
      <c r="AA700" s="2918"/>
      <c r="AB700" s="2918"/>
      <c r="AC700" s="2918"/>
      <c r="AD700" s="2918"/>
      <c r="AE700" s="2918"/>
      <c r="AF700" s="2918"/>
      <c r="AG700" s="2918"/>
      <c r="AH700" s="2918"/>
      <c r="AI700" s="2918"/>
      <c r="AJ700" s="4236"/>
    </row>
    <row r="701" spans="1:36" ht="15" hidden="1" customHeight="1" x14ac:dyDescent="0.3">
      <c r="A701" s="1"/>
      <c r="B701" s="1"/>
      <c r="C701" s="1"/>
      <c r="D701" s="1"/>
      <c r="E701" s="191"/>
      <c r="F701" s="225" t="s">
        <v>638</v>
      </c>
      <c r="G701" s="225"/>
      <c r="H701" s="225"/>
      <c r="I701" s="916"/>
      <c r="J701" s="916"/>
      <c r="K701" s="916"/>
      <c r="L701" s="670"/>
      <c r="M701" s="898"/>
      <c r="N701" s="898"/>
      <c r="O701" s="225" t="s">
        <v>638</v>
      </c>
      <c r="P701" s="225"/>
      <c r="Q701" s="225"/>
      <c r="R701" s="225"/>
      <c r="S701" s="225"/>
      <c r="T701" s="4238"/>
      <c r="U701" s="4238"/>
      <c r="V701" s="4238"/>
      <c r="W701" s="235"/>
      <c r="X701" s="225" t="s">
        <v>638</v>
      </c>
      <c r="Y701" s="225"/>
      <c r="Z701" s="225"/>
      <c r="AA701" s="225"/>
      <c r="AB701" s="898"/>
      <c r="AC701" s="898"/>
      <c r="AD701" s="225"/>
      <c r="AE701" s="4233"/>
      <c r="AF701" s="4233"/>
      <c r="AG701" s="4233"/>
      <c r="AH701" s="4233"/>
      <c r="AI701" s="4233"/>
      <c r="AJ701" s="7"/>
    </row>
    <row r="702" spans="1:36" ht="5.0999999999999996" hidden="1" customHeight="1" x14ac:dyDescent="0.3">
      <c r="A702" s="1"/>
      <c r="B702" s="1"/>
      <c r="C702" s="1"/>
      <c r="D702" s="1"/>
      <c r="E702" s="191"/>
      <c r="F702" s="24"/>
      <c r="G702" s="24"/>
      <c r="H702" s="24"/>
      <c r="I702" s="6"/>
      <c r="J702" s="6"/>
      <c r="K702" s="6"/>
      <c r="L702" s="24"/>
      <c r="M702" s="24"/>
      <c r="N702" s="24"/>
      <c r="O702" s="6"/>
      <c r="P702" s="6"/>
      <c r="Q702" s="6"/>
      <c r="R702" s="6"/>
      <c r="S702" s="6"/>
      <c r="T702" s="6"/>
      <c r="U702" s="6"/>
      <c r="V702" s="24"/>
      <c r="W702" s="24"/>
      <c r="X702" s="6"/>
      <c r="Y702" s="6"/>
      <c r="Z702" s="6"/>
      <c r="AA702" s="6"/>
      <c r="AB702" s="6"/>
      <c r="AC702" s="6"/>
      <c r="AD702" s="24"/>
      <c r="AE702" s="24"/>
      <c r="AF702" s="6"/>
      <c r="AG702" s="6"/>
      <c r="AH702" s="6"/>
      <c r="AI702" s="6"/>
      <c r="AJ702" s="7"/>
    </row>
    <row r="703" spans="1:36" ht="15" hidden="1" customHeight="1" x14ac:dyDescent="0.3">
      <c r="A703" s="1"/>
      <c r="B703" s="1"/>
      <c r="C703" s="1"/>
      <c r="D703" s="1"/>
      <c r="E703" s="671" t="s">
        <v>610</v>
      </c>
      <c r="F703" s="2918"/>
      <c r="G703" s="2918"/>
      <c r="H703" s="2918"/>
      <c r="I703" s="2918"/>
      <c r="J703" s="2918"/>
      <c r="K703" s="2918"/>
      <c r="L703" s="2918"/>
      <c r="M703" s="2918"/>
      <c r="N703" s="672" t="s">
        <v>613</v>
      </c>
      <c r="O703" s="2918"/>
      <c r="P703" s="2918"/>
      <c r="Q703" s="2918"/>
      <c r="R703" s="2918"/>
      <c r="S703" s="2918"/>
      <c r="T703" s="2918"/>
      <c r="U703" s="2918"/>
      <c r="V703" s="2918"/>
      <c r="W703" s="672" t="s">
        <v>615</v>
      </c>
      <c r="X703" s="2918"/>
      <c r="Y703" s="2918"/>
      <c r="Z703" s="2918"/>
      <c r="AA703" s="2918"/>
      <c r="AB703" s="2918"/>
      <c r="AC703" s="2918"/>
      <c r="AD703" s="2918"/>
      <c r="AE703" s="2918"/>
      <c r="AF703" s="2918"/>
      <c r="AG703" s="2918"/>
      <c r="AH703" s="2918"/>
      <c r="AI703" s="2918"/>
      <c r="AJ703" s="4236"/>
    </row>
    <row r="704" spans="1:36" ht="15" hidden="1" customHeight="1" x14ac:dyDescent="0.3">
      <c r="A704" s="1"/>
      <c r="B704" s="1"/>
      <c r="C704" s="1"/>
      <c r="D704" s="1"/>
      <c r="E704" s="917"/>
      <c r="F704" s="225" t="s">
        <v>638</v>
      </c>
      <c r="G704" s="225"/>
      <c r="H704" s="225"/>
      <c r="I704" s="898"/>
      <c r="J704" s="898"/>
      <c r="K704" s="898"/>
      <c r="L704" s="670"/>
      <c r="M704" s="24"/>
      <c r="N704" s="235"/>
      <c r="O704" s="225" t="s">
        <v>638</v>
      </c>
      <c r="P704" s="225"/>
      <c r="Q704" s="225"/>
      <c r="R704" s="225"/>
      <c r="S704" s="225"/>
      <c r="T704" s="4238"/>
      <c r="U704" s="4238"/>
      <c r="V704" s="4238"/>
      <c r="W704" s="6"/>
      <c r="X704" s="225" t="s">
        <v>638</v>
      </c>
      <c r="Y704" s="225"/>
      <c r="Z704" s="225"/>
      <c r="AA704" s="225"/>
      <c r="AB704" s="898"/>
      <c r="AC704" s="898"/>
      <c r="AD704" s="225"/>
      <c r="AE704" s="4233"/>
      <c r="AF704" s="4233"/>
      <c r="AG704" s="4233"/>
      <c r="AH704" s="4233"/>
      <c r="AI704" s="4233"/>
      <c r="AJ704" s="7"/>
    </row>
    <row r="705" spans="1:36" ht="5.0999999999999996" hidden="1" customHeight="1" x14ac:dyDescent="0.3">
      <c r="A705" s="1"/>
      <c r="B705" s="1"/>
      <c r="C705" s="1"/>
      <c r="D705" s="1"/>
      <c r="E705" s="192"/>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8"/>
      <c r="AG705" s="8"/>
      <c r="AH705" s="8"/>
      <c r="AI705" s="8"/>
      <c r="AJ705" s="9"/>
    </row>
    <row r="706" spans="1:36" ht="15" hidden="1" customHeight="1" x14ac:dyDescent="0.3">
      <c r="A706" s="1"/>
      <c r="B706" s="1"/>
      <c r="C706" s="1"/>
      <c r="D706" s="1"/>
      <c r="E706" s="671" t="s">
        <v>616</v>
      </c>
      <c r="F706" s="2918"/>
      <c r="G706" s="2918"/>
      <c r="H706" s="2918"/>
      <c r="I706" s="2918"/>
      <c r="J706" s="2918"/>
      <c r="K706" s="2918"/>
      <c r="L706" s="2918"/>
      <c r="M706" s="2918"/>
      <c r="N706" s="672" t="s">
        <v>643</v>
      </c>
      <c r="O706" s="2918"/>
      <c r="P706" s="2918"/>
      <c r="Q706" s="2918"/>
      <c r="R706" s="2918"/>
      <c r="S706" s="2918"/>
      <c r="T706" s="2918"/>
      <c r="U706" s="2918"/>
      <c r="V706" s="2918"/>
      <c r="W706" s="672" t="s">
        <v>642</v>
      </c>
      <c r="X706" s="2918"/>
      <c r="Y706" s="2918"/>
      <c r="Z706" s="2918"/>
      <c r="AA706" s="2918"/>
      <c r="AB706" s="2918"/>
      <c r="AC706" s="2918"/>
      <c r="AD706" s="2918"/>
      <c r="AE706" s="2918"/>
      <c r="AF706" s="2918"/>
      <c r="AG706" s="2918"/>
      <c r="AH706" s="2918"/>
      <c r="AI706" s="2918"/>
      <c r="AJ706" s="4236"/>
    </row>
    <row r="707" spans="1:36" ht="15" hidden="1" customHeight="1" x14ac:dyDescent="0.3">
      <c r="A707" s="1"/>
      <c r="B707" s="1"/>
      <c r="C707" s="1"/>
      <c r="D707" s="1"/>
      <c r="E707" s="191"/>
      <c r="F707" s="225" t="s">
        <v>638</v>
      </c>
      <c r="G707" s="225"/>
      <c r="H707" s="225"/>
      <c r="I707" s="916"/>
      <c r="J707" s="916"/>
      <c r="K707" s="916"/>
      <c r="L707" s="670"/>
      <c r="M707" s="898"/>
      <c r="N707" s="898"/>
      <c r="O707" s="225" t="s">
        <v>638</v>
      </c>
      <c r="P707" s="225"/>
      <c r="Q707" s="225"/>
      <c r="R707" s="225"/>
      <c r="S707" s="225"/>
      <c r="T707" s="4238"/>
      <c r="U707" s="4238"/>
      <c r="V707" s="4238"/>
      <c r="W707" s="235"/>
      <c r="X707" s="225" t="s">
        <v>638</v>
      </c>
      <c r="Y707" s="225"/>
      <c r="Z707" s="225"/>
      <c r="AA707" s="225"/>
      <c r="AB707" s="898"/>
      <c r="AC707" s="898"/>
      <c r="AD707" s="225"/>
      <c r="AE707" s="4233"/>
      <c r="AF707" s="4233"/>
      <c r="AG707" s="4233"/>
      <c r="AH707" s="4233"/>
      <c r="AI707" s="4233"/>
      <c r="AJ707" s="7"/>
    </row>
    <row r="708" spans="1:36" ht="5.0999999999999996" hidden="1" customHeight="1" x14ac:dyDescent="0.3">
      <c r="A708" s="1"/>
      <c r="B708" s="1"/>
      <c r="C708" s="1"/>
      <c r="D708" s="1"/>
      <c r="E708" s="191"/>
      <c r="F708" s="24"/>
      <c r="G708" s="24"/>
      <c r="H708" s="24"/>
      <c r="I708" s="6"/>
      <c r="J708" s="6"/>
      <c r="K708" s="6"/>
      <c r="L708" s="24"/>
      <c r="M708" s="24"/>
      <c r="N708" s="24"/>
      <c r="O708" s="6"/>
      <c r="P708" s="6"/>
      <c r="Q708" s="6"/>
      <c r="R708" s="6"/>
      <c r="S708" s="6"/>
      <c r="T708" s="6"/>
      <c r="U708" s="6"/>
      <c r="V708" s="24"/>
      <c r="W708" s="24"/>
      <c r="X708" s="6"/>
      <c r="Y708" s="6"/>
      <c r="Z708" s="6"/>
      <c r="AA708" s="6"/>
      <c r="AB708" s="6"/>
      <c r="AC708" s="6"/>
      <c r="AD708" s="24"/>
      <c r="AE708" s="24"/>
      <c r="AF708" s="6"/>
      <c r="AG708" s="6"/>
      <c r="AH708" s="6"/>
      <c r="AI708" s="6"/>
      <c r="AJ708" s="7"/>
    </row>
    <row r="709" spans="1:36" ht="15" hidden="1" customHeight="1" x14ac:dyDescent="0.3">
      <c r="A709" s="1"/>
      <c r="B709" s="1"/>
      <c r="C709" s="1"/>
      <c r="D709" s="1"/>
      <c r="E709" s="671" t="s">
        <v>641</v>
      </c>
      <c r="F709" s="2918"/>
      <c r="G709" s="2918"/>
      <c r="H709" s="2918"/>
      <c r="I709" s="2918"/>
      <c r="J709" s="2918"/>
      <c r="K709" s="2918"/>
      <c r="L709" s="2918"/>
      <c r="M709" s="2918"/>
      <c r="N709" s="672" t="s">
        <v>640</v>
      </c>
      <c r="O709" s="2918"/>
      <c r="P709" s="2918"/>
      <c r="Q709" s="2918"/>
      <c r="R709" s="2918"/>
      <c r="S709" s="2918"/>
      <c r="T709" s="2918"/>
      <c r="U709" s="2918"/>
      <c r="V709" s="2918"/>
      <c r="W709" s="672" t="s">
        <v>639</v>
      </c>
      <c r="X709" s="2918"/>
      <c r="Y709" s="2918"/>
      <c r="Z709" s="2918"/>
      <c r="AA709" s="2918"/>
      <c r="AB709" s="2918"/>
      <c r="AC709" s="2918"/>
      <c r="AD709" s="2918"/>
      <c r="AE709" s="2918"/>
      <c r="AF709" s="2918"/>
      <c r="AG709" s="2918"/>
      <c r="AH709" s="2918"/>
      <c r="AI709" s="2918"/>
      <c r="AJ709" s="4236"/>
    </row>
    <row r="710" spans="1:36" ht="15" hidden="1" customHeight="1" x14ac:dyDescent="0.3">
      <c r="A710" s="1"/>
      <c r="B710" s="1"/>
      <c r="C710" s="1"/>
      <c r="D710" s="1"/>
      <c r="E710" s="917"/>
      <c r="F710" s="225" t="s">
        <v>638</v>
      </c>
      <c r="G710" s="225"/>
      <c r="H710" s="225"/>
      <c r="I710" s="898"/>
      <c r="J710" s="898"/>
      <c r="K710" s="898"/>
      <c r="L710" s="670"/>
      <c r="M710" s="24"/>
      <c r="N710" s="235"/>
      <c r="O710" s="225" t="s">
        <v>638</v>
      </c>
      <c r="P710" s="225"/>
      <c r="Q710" s="225"/>
      <c r="R710" s="225"/>
      <c r="S710" s="225"/>
      <c r="T710" s="4238"/>
      <c r="U710" s="4238"/>
      <c r="V710" s="4238"/>
      <c r="W710" s="6"/>
      <c r="X710" s="225" t="s">
        <v>638</v>
      </c>
      <c r="Y710" s="225"/>
      <c r="Z710" s="225"/>
      <c r="AA710" s="225"/>
      <c r="AB710" s="898"/>
      <c r="AC710" s="898"/>
      <c r="AD710" s="225"/>
      <c r="AE710" s="4233"/>
      <c r="AF710" s="4233"/>
      <c r="AG710" s="4233"/>
      <c r="AH710" s="4233"/>
      <c r="AI710" s="4233"/>
      <c r="AJ710" s="7"/>
    </row>
    <row r="711" spans="1:36" ht="5.0999999999999996" hidden="1" customHeight="1" x14ac:dyDescent="0.3">
      <c r="A711" s="1"/>
      <c r="B711" s="1"/>
      <c r="C711" s="1"/>
      <c r="D711" s="1"/>
      <c r="E711" s="192"/>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8"/>
      <c r="AG711" s="8"/>
      <c r="AH711" s="8"/>
      <c r="AI711" s="8"/>
      <c r="AJ711" s="9"/>
    </row>
    <row r="712" spans="1:36" ht="15" hidden="1" customHeight="1" x14ac:dyDescent="0.3">
      <c r="A712" s="1"/>
      <c r="B712" s="1"/>
      <c r="C712" s="1"/>
      <c r="D712" s="1"/>
      <c r="E712" s="671" t="s">
        <v>695</v>
      </c>
      <c r="F712" s="2918"/>
      <c r="G712" s="2918"/>
      <c r="H712" s="2918"/>
      <c r="I712" s="2918"/>
      <c r="J712" s="2918"/>
      <c r="K712" s="2918"/>
      <c r="L712" s="2918"/>
      <c r="M712" s="2918"/>
      <c r="N712" s="672" t="s">
        <v>696</v>
      </c>
      <c r="O712" s="2918"/>
      <c r="P712" s="2918"/>
      <c r="Q712" s="2918"/>
      <c r="R712" s="2918"/>
      <c r="S712" s="2918"/>
      <c r="T712" s="2918"/>
      <c r="U712" s="2918"/>
      <c r="V712" s="2918"/>
      <c r="W712" s="672" t="s">
        <v>697</v>
      </c>
      <c r="X712" s="2918"/>
      <c r="Y712" s="2918"/>
      <c r="Z712" s="2918"/>
      <c r="AA712" s="2918"/>
      <c r="AB712" s="2918"/>
      <c r="AC712" s="2918"/>
      <c r="AD712" s="2918"/>
      <c r="AE712" s="2918"/>
      <c r="AF712" s="2918"/>
      <c r="AG712" s="2918"/>
      <c r="AH712" s="2918"/>
      <c r="AI712" s="2918"/>
      <c r="AJ712" s="4236"/>
    </row>
    <row r="713" spans="1:36" ht="15" hidden="1" customHeight="1" x14ac:dyDescent="0.3">
      <c r="A713" s="1"/>
      <c r="B713" s="1"/>
      <c r="C713" s="1"/>
      <c r="D713" s="1"/>
      <c r="E713" s="191"/>
      <c r="F713" s="225" t="s">
        <v>638</v>
      </c>
      <c r="G713" s="225"/>
      <c r="H713" s="225"/>
      <c r="I713" s="916"/>
      <c r="J713" s="916"/>
      <c r="K713" s="916"/>
      <c r="L713" s="670"/>
      <c r="M713" s="898"/>
      <c r="N713" s="898"/>
      <c r="O713" s="225" t="s">
        <v>638</v>
      </c>
      <c r="P713" s="225"/>
      <c r="Q713" s="225"/>
      <c r="R713" s="225"/>
      <c r="S713" s="225"/>
      <c r="T713" s="4238"/>
      <c r="U713" s="4238"/>
      <c r="V713" s="4238"/>
      <c r="W713" s="235"/>
      <c r="X713" s="225" t="s">
        <v>638</v>
      </c>
      <c r="Y713" s="225"/>
      <c r="Z713" s="225"/>
      <c r="AA713" s="225"/>
      <c r="AB713" s="898"/>
      <c r="AC713" s="898"/>
      <c r="AD713" s="225"/>
      <c r="AE713" s="4233"/>
      <c r="AF713" s="4233"/>
      <c r="AG713" s="4233"/>
      <c r="AH713" s="4233"/>
      <c r="AI713" s="4233"/>
      <c r="AJ713" s="7"/>
    </row>
    <row r="714" spans="1:36" ht="5.0999999999999996" hidden="1" customHeight="1" x14ac:dyDescent="0.3">
      <c r="A714" s="1"/>
      <c r="B714" s="1"/>
      <c r="C714" s="1"/>
      <c r="D714" s="1"/>
      <c r="E714" s="191"/>
      <c r="F714" s="24"/>
      <c r="G714" s="24"/>
      <c r="H714" s="24"/>
      <c r="I714" s="6"/>
      <c r="J714" s="6"/>
      <c r="K714" s="6"/>
      <c r="L714" s="24"/>
      <c r="M714" s="24"/>
      <c r="N714" s="24"/>
      <c r="O714" s="6"/>
      <c r="P714" s="6"/>
      <c r="Q714" s="6"/>
      <c r="R714" s="6"/>
      <c r="S714" s="6"/>
      <c r="T714" s="6"/>
      <c r="U714" s="6"/>
      <c r="V714" s="24"/>
      <c r="W714" s="24"/>
      <c r="X714" s="6"/>
      <c r="Y714" s="6"/>
      <c r="Z714" s="6"/>
      <c r="AA714" s="6"/>
      <c r="AB714" s="6"/>
      <c r="AC714" s="6"/>
      <c r="AD714" s="24"/>
      <c r="AE714" s="24"/>
      <c r="AF714" s="6"/>
      <c r="AG714" s="6"/>
      <c r="AH714" s="6"/>
      <c r="AI714" s="6"/>
      <c r="AJ714" s="7"/>
    </row>
    <row r="715" spans="1:36" ht="15" hidden="1" customHeight="1" x14ac:dyDescent="0.3">
      <c r="A715" s="1"/>
      <c r="B715" s="1"/>
      <c r="C715" s="1"/>
      <c r="D715" s="1"/>
      <c r="E715" s="671" t="s">
        <v>698</v>
      </c>
      <c r="F715" s="2918"/>
      <c r="G715" s="2918"/>
      <c r="H715" s="2918"/>
      <c r="I715" s="2918"/>
      <c r="J715" s="2918"/>
      <c r="K715" s="2918"/>
      <c r="L715" s="2918"/>
      <c r="M715" s="2918"/>
      <c r="N715" s="672" t="s">
        <v>699</v>
      </c>
      <c r="O715" s="2918"/>
      <c r="P715" s="2918"/>
      <c r="Q715" s="2918"/>
      <c r="R715" s="2918"/>
      <c r="S715" s="2918"/>
      <c r="T715" s="2918"/>
      <c r="U715" s="2918"/>
      <c r="V715" s="2918"/>
      <c r="W715" s="672" t="s">
        <v>700</v>
      </c>
      <c r="X715" s="2918"/>
      <c r="Y715" s="2918"/>
      <c r="Z715" s="2918"/>
      <c r="AA715" s="2918"/>
      <c r="AB715" s="2918"/>
      <c r="AC715" s="2918"/>
      <c r="AD715" s="2918"/>
      <c r="AE715" s="2918"/>
      <c r="AF715" s="2918"/>
      <c r="AG715" s="2918"/>
      <c r="AH715" s="2918"/>
      <c r="AI715" s="2918"/>
      <c r="AJ715" s="4236"/>
    </row>
    <row r="716" spans="1:36" ht="15" hidden="1" customHeight="1" x14ac:dyDescent="0.3">
      <c r="A716" s="1"/>
      <c r="B716" s="1"/>
      <c r="C716" s="1"/>
      <c r="D716" s="1"/>
      <c r="E716" s="917"/>
      <c r="F716" s="225" t="s">
        <v>638</v>
      </c>
      <c r="G716" s="225"/>
      <c r="H716" s="225"/>
      <c r="I716" s="898"/>
      <c r="J716" s="898"/>
      <c r="K716" s="898"/>
      <c r="L716" s="670"/>
      <c r="M716" s="24"/>
      <c r="N716" s="235"/>
      <c r="O716" s="225" t="s">
        <v>638</v>
      </c>
      <c r="P716" s="225"/>
      <c r="Q716" s="225"/>
      <c r="R716" s="225"/>
      <c r="S716" s="225"/>
      <c r="T716" s="4238"/>
      <c r="U716" s="4238"/>
      <c r="V716" s="4238"/>
      <c r="W716" s="6"/>
      <c r="X716" s="225" t="s">
        <v>638</v>
      </c>
      <c r="Y716" s="225"/>
      <c r="Z716" s="225"/>
      <c r="AA716" s="225"/>
      <c r="AB716" s="898"/>
      <c r="AC716" s="898"/>
      <c r="AD716" s="225"/>
      <c r="AE716" s="4233"/>
      <c r="AF716" s="4233"/>
      <c r="AG716" s="4233"/>
      <c r="AH716" s="4233"/>
      <c r="AI716" s="4233"/>
      <c r="AJ716" s="7"/>
    </row>
    <row r="717" spans="1:36" ht="5.0999999999999996" hidden="1" customHeight="1" x14ac:dyDescent="0.3">
      <c r="A717" s="1"/>
      <c r="B717" s="1"/>
      <c r="C717" s="1"/>
      <c r="D717" s="1"/>
      <c r="E717" s="192"/>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8"/>
      <c r="AG717" s="8"/>
      <c r="AH717" s="8"/>
      <c r="AI717" s="8"/>
      <c r="AJ717" s="9"/>
    </row>
    <row r="718" spans="1:36" ht="15" hidden="1" customHeight="1" x14ac:dyDescent="0.3">
      <c r="A718" s="1"/>
      <c r="B718" s="1"/>
      <c r="C718" s="1"/>
      <c r="D718" s="1"/>
      <c r="E718" s="671" t="s">
        <v>701</v>
      </c>
      <c r="F718" s="2918"/>
      <c r="G718" s="2918"/>
      <c r="H718" s="2918"/>
      <c r="I718" s="2918"/>
      <c r="J718" s="2918"/>
      <c r="K718" s="2918"/>
      <c r="L718" s="2918"/>
      <c r="M718" s="2918"/>
      <c r="N718" s="672" t="s">
        <v>702</v>
      </c>
      <c r="O718" s="2918"/>
      <c r="P718" s="2918"/>
      <c r="Q718" s="2918"/>
      <c r="R718" s="2918"/>
      <c r="S718" s="2918"/>
      <c r="T718" s="2918"/>
      <c r="U718" s="2918"/>
      <c r="V718" s="2918"/>
      <c r="W718" s="672" t="s">
        <v>703</v>
      </c>
      <c r="X718" s="2918"/>
      <c r="Y718" s="2918"/>
      <c r="Z718" s="2918"/>
      <c r="AA718" s="2918"/>
      <c r="AB718" s="2918"/>
      <c r="AC718" s="2918"/>
      <c r="AD718" s="2918"/>
      <c r="AE718" s="2918"/>
      <c r="AF718" s="2918"/>
      <c r="AG718" s="2918"/>
      <c r="AH718" s="2918"/>
      <c r="AI718" s="2918"/>
      <c r="AJ718" s="4236"/>
    </row>
    <row r="719" spans="1:36" ht="15" hidden="1" customHeight="1" x14ac:dyDescent="0.3">
      <c r="A719" s="1"/>
      <c r="B719" s="1"/>
      <c r="C719" s="1"/>
      <c r="D719" s="1"/>
      <c r="E719" s="191"/>
      <c r="F719" s="225" t="s">
        <v>638</v>
      </c>
      <c r="G719" s="225"/>
      <c r="H719" s="225"/>
      <c r="I719" s="916"/>
      <c r="J719" s="916"/>
      <c r="K719" s="916"/>
      <c r="L719" s="670"/>
      <c r="M719" s="898"/>
      <c r="N719" s="898"/>
      <c r="O719" s="225" t="s">
        <v>638</v>
      </c>
      <c r="P719" s="225"/>
      <c r="Q719" s="225"/>
      <c r="R719" s="225"/>
      <c r="S719" s="225"/>
      <c r="T719" s="4238"/>
      <c r="U719" s="4238"/>
      <c r="V719" s="4238"/>
      <c r="W719" s="235"/>
      <c r="X719" s="225" t="s">
        <v>638</v>
      </c>
      <c r="Y719" s="225"/>
      <c r="Z719" s="225"/>
      <c r="AA719" s="225"/>
      <c r="AB719" s="898"/>
      <c r="AC719" s="898"/>
      <c r="AD719" s="225"/>
      <c r="AE719" s="4233"/>
      <c r="AF719" s="4233"/>
      <c r="AG719" s="4233"/>
      <c r="AH719" s="4233"/>
      <c r="AI719" s="4233"/>
      <c r="AJ719" s="7"/>
    </row>
    <row r="720" spans="1:36" ht="5.0999999999999996" hidden="1" customHeight="1" x14ac:dyDescent="0.3">
      <c r="A720" s="1"/>
      <c r="B720" s="1"/>
      <c r="C720" s="1"/>
      <c r="D720" s="1"/>
      <c r="E720" s="191"/>
      <c r="F720" s="24"/>
      <c r="G720" s="24"/>
      <c r="H720" s="24"/>
      <c r="I720" s="6"/>
      <c r="J720" s="6"/>
      <c r="K720" s="6"/>
      <c r="L720" s="24"/>
      <c r="M720" s="24"/>
      <c r="N720" s="24"/>
      <c r="O720" s="6"/>
      <c r="P720" s="6"/>
      <c r="Q720" s="6"/>
      <c r="R720" s="6"/>
      <c r="S720" s="6"/>
      <c r="T720" s="6"/>
      <c r="U720" s="6"/>
      <c r="V720" s="24"/>
      <c r="W720" s="24"/>
      <c r="X720" s="6"/>
      <c r="Y720" s="6"/>
      <c r="Z720" s="6"/>
      <c r="AA720" s="6"/>
      <c r="AB720" s="6"/>
      <c r="AC720" s="6"/>
      <c r="AD720" s="24"/>
      <c r="AE720" s="24"/>
      <c r="AF720" s="6"/>
      <c r="AG720" s="6"/>
      <c r="AH720" s="6"/>
      <c r="AI720" s="6"/>
      <c r="AJ720" s="7"/>
    </row>
    <row r="721" spans="1:36" ht="15" hidden="1" customHeight="1" x14ac:dyDescent="0.3">
      <c r="A721" s="1"/>
      <c r="B721" s="1"/>
      <c r="C721" s="1"/>
      <c r="D721" s="1"/>
      <c r="E721" s="671" t="s">
        <v>704</v>
      </c>
      <c r="F721" s="2918"/>
      <c r="G721" s="2918"/>
      <c r="H721" s="2918"/>
      <c r="I721" s="2918"/>
      <c r="J721" s="2918"/>
      <c r="K721" s="2918"/>
      <c r="L721" s="2918"/>
      <c r="M721" s="2918"/>
      <c r="N721" s="672" t="s">
        <v>705</v>
      </c>
      <c r="O721" s="2918"/>
      <c r="P721" s="2918"/>
      <c r="Q721" s="2918"/>
      <c r="R721" s="2918"/>
      <c r="S721" s="2918"/>
      <c r="T721" s="2918"/>
      <c r="U721" s="2918"/>
      <c r="V721" s="2918"/>
      <c r="W721" s="672" t="s">
        <v>706</v>
      </c>
      <c r="X721" s="2918"/>
      <c r="Y721" s="2918"/>
      <c r="Z721" s="2918"/>
      <c r="AA721" s="2918"/>
      <c r="AB721" s="2918"/>
      <c r="AC721" s="2918"/>
      <c r="AD721" s="2918"/>
      <c r="AE721" s="2918"/>
      <c r="AF721" s="2918"/>
      <c r="AG721" s="2918"/>
      <c r="AH721" s="2918"/>
      <c r="AI721" s="2918"/>
      <c r="AJ721" s="4236"/>
    </row>
    <row r="722" spans="1:36" ht="15" hidden="1" customHeight="1" thickBot="1" x14ac:dyDescent="0.35">
      <c r="A722" s="1"/>
      <c r="B722" s="1"/>
      <c r="C722" s="1"/>
      <c r="D722" s="1"/>
      <c r="E722" s="917"/>
      <c r="F722" s="225" t="s">
        <v>638</v>
      </c>
      <c r="G722" s="225"/>
      <c r="H722" s="225"/>
      <c r="I722" s="898"/>
      <c r="J722" s="898"/>
      <c r="K722" s="898"/>
      <c r="L722" s="670"/>
      <c r="M722" s="24"/>
      <c r="N722" s="235"/>
      <c r="O722" s="225" t="s">
        <v>638</v>
      </c>
      <c r="P722" s="225"/>
      <c r="Q722" s="225"/>
      <c r="R722" s="225"/>
      <c r="S722" s="225"/>
      <c r="T722" s="4238"/>
      <c r="U722" s="4238"/>
      <c r="V722" s="4238"/>
      <c r="W722" s="6"/>
      <c r="X722" s="225" t="s">
        <v>638</v>
      </c>
      <c r="Y722" s="225"/>
      <c r="Z722" s="225"/>
      <c r="AA722" s="225"/>
      <c r="AB722" s="898"/>
      <c r="AC722" s="898"/>
      <c r="AD722" s="225"/>
      <c r="AE722" s="4233"/>
      <c r="AF722" s="4233"/>
      <c r="AG722" s="4233"/>
      <c r="AH722" s="4233"/>
      <c r="AI722" s="4233"/>
      <c r="AJ722" s="7"/>
    </row>
    <row r="723" spans="1:36" ht="15" thickBot="1" x14ac:dyDescent="0.35">
      <c r="A723" s="1"/>
      <c r="B723" s="1"/>
      <c r="C723" s="1"/>
      <c r="D723" s="1"/>
      <c r="E723" s="192"/>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8"/>
      <c r="AG723" s="8"/>
      <c r="AH723" s="8"/>
      <c r="AI723" s="8"/>
      <c r="AJ723" s="9"/>
    </row>
    <row r="724" spans="1:36" ht="15" customHeight="1" thickBot="1" x14ac:dyDescent="0.35">
      <c r="A724" s="4016" t="s">
        <v>49</v>
      </c>
      <c r="B724" s="3283"/>
      <c r="C724" s="3283"/>
      <c r="D724" s="4237"/>
      <c r="E724" s="188" t="s">
        <v>651</v>
      </c>
      <c r="F724" s="108"/>
      <c r="G724" s="250"/>
      <c r="H724" s="250"/>
      <c r="I724" s="251"/>
      <c r="J724" s="913"/>
      <c r="K724" s="4239"/>
      <c r="L724" s="4240"/>
      <c r="M724" s="4240"/>
      <c r="N724" s="4240"/>
      <c r="O724" s="4240"/>
      <c r="P724" s="4240"/>
      <c r="Q724" s="4240"/>
      <c r="R724" s="4240"/>
      <c r="S724" s="4240"/>
      <c r="T724" s="4240"/>
      <c r="U724" s="4240"/>
      <c r="V724" s="4240"/>
      <c r="W724" s="4240"/>
      <c r="X724" s="250"/>
      <c r="Y724" s="250"/>
      <c r="Z724" s="108" t="s">
        <v>650</v>
      </c>
      <c r="AA724" s="250"/>
      <c r="AB724" s="251"/>
      <c r="AC724" s="4234"/>
      <c r="AD724" s="4235"/>
      <c r="AE724" s="4235"/>
      <c r="AF724" s="4235"/>
      <c r="AG724" s="4235"/>
      <c r="AH724" s="4235"/>
      <c r="AI724" s="251"/>
      <c r="AJ724" s="252"/>
    </row>
    <row r="725" spans="1:36" ht="15" customHeight="1" thickBot="1" x14ac:dyDescent="0.35">
      <c r="A725" s="918"/>
      <c r="B725" s="3415"/>
      <c r="C725" s="3417"/>
      <c r="D725" s="918"/>
      <c r="E725" s="191"/>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6"/>
      <c r="AG725" s="6"/>
      <c r="AH725" s="6"/>
      <c r="AI725" s="6"/>
      <c r="AJ725" s="7"/>
    </row>
    <row r="726" spans="1:36" ht="15" customHeight="1" x14ac:dyDescent="0.3">
      <c r="A726" s="1"/>
      <c r="B726" s="1"/>
      <c r="C726" s="1"/>
      <c r="D726" s="1"/>
      <c r="E726" s="4242" t="s">
        <v>649</v>
      </c>
      <c r="F726" s="4243"/>
      <c r="G726" s="2918"/>
      <c r="H726" s="2918"/>
      <c r="I726" s="2918"/>
      <c r="J726" s="2918"/>
      <c r="K726" s="2918"/>
      <c r="L726" s="2918"/>
      <c r="M726" s="2918"/>
      <c r="N726" s="2918"/>
      <c r="O726" s="2918"/>
      <c r="P726" s="2918"/>
      <c r="Q726" s="2918"/>
      <c r="R726" s="2918"/>
      <c r="S726" s="661" t="s">
        <v>648</v>
      </c>
      <c r="T726" s="4241"/>
      <c r="U726" s="4241"/>
      <c r="V726" s="4241"/>
      <c r="W726" s="4241"/>
      <c r="X726" s="4241"/>
      <c r="Y726" s="4241"/>
      <c r="Z726" s="661" t="s">
        <v>647</v>
      </c>
      <c r="AA726" s="2918"/>
      <c r="AB726" s="2918"/>
      <c r="AC726" s="661" t="s">
        <v>646</v>
      </c>
      <c r="AD726" s="2918"/>
      <c r="AE726" s="2918"/>
      <c r="AF726" s="2918"/>
      <c r="AG726" s="2918"/>
      <c r="AH726" s="2918"/>
      <c r="AI726" s="6"/>
      <c r="AJ726" s="7"/>
    </row>
    <row r="727" spans="1:36" ht="5.0999999999999996" customHeight="1" x14ac:dyDescent="0.3">
      <c r="A727" s="1"/>
      <c r="B727" s="1"/>
      <c r="C727" s="1"/>
      <c r="D727" s="1"/>
      <c r="E727" s="191"/>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6"/>
      <c r="AG727" s="6"/>
      <c r="AH727" s="6"/>
      <c r="AI727" s="6"/>
      <c r="AJ727" s="7"/>
    </row>
    <row r="728" spans="1:36" ht="15" customHeight="1" x14ac:dyDescent="0.3">
      <c r="A728" s="1"/>
      <c r="B728" s="1"/>
      <c r="C728" s="1"/>
      <c r="D728" s="1"/>
      <c r="E728" s="191" t="s">
        <v>645</v>
      </c>
      <c r="F728" s="24"/>
      <c r="G728" s="24"/>
      <c r="H728" s="24"/>
      <c r="I728" s="24"/>
      <c r="J728" s="24"/>
      <c r="K728" s="24"/>
      <c r="L728" s="225"/>
      <c r="M728" s="229"/>
      <c r="N728" s="248"/>
      <c r="O728" s="898"/>
      <c r="P728" s="898"/>
      <c r="Q728" s="2918"/>
      <c r="R728" s="2918"/>
      <c r="S728" s="2918"/>
      <c r="T728" s="2918"/>
      <c r="U728" s="2918"/>
      <c r="V728" s="2918"/>
      <c r="W728" s="2918"/>
      <c r="X728" s="2918"/>
      <c r="Y728" s="2918"/>
      <c r="Z728" s="2918"/>
      <c r="AA728" s="2918"/>
      <c r="AB728" s="2918"/>
      <c r="AC728" s="2918"/>
      <c r="AD728" s="2918"/>
      <c r="AE728" s="2918"/>
      <c r="AF728" s="2918"/>
      <c r="AG728" s="2918"/>
      <c r="AH728" s="2918"/>
      <c r="AI728" s="6"/>
      <c r="AJ728" s="7"/>
    </row>
    <row r="729" spans="1:36" ht="5.0999999999999996" customHeight="1" x14ac:dyDescent="0.3">
      <c r="A729" s="1"/>
      <c r="B729" s="1"/>
      <c r="C729" s="1"/>
      <c r="D729" s="1"/>
      <c r="E729" s="191"/>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103"/>
      <c r="AF729" s="6"/>
      <c r="AG729" s="6"/>
      <c r="AH729" s="6"/>
      <c r="AI729" s="6"/>
      <c r="AJ729" s="7"/>
    </row>
    <row r="730" spans="1:36" ht="15" customHeight="1" x14ac:dyDescent="0.3">
      <c r="A730" s="1"/>
      <c r="B730" s="1"/>
      <c r="C730" s="1"/>
      <c r="D730" s="1"/>
      <c r="E730" s="42" t="s">
        <v>1133</v>
      </c>
      <c r="F730" s="24"/>
      <c r="G730" s="24"/>
      <c r="H730" s="24"/>
      <c r="I730" s="24"/>
      <c r="J730" s="24"/>
      <c r="K730" s="6"/>
      <c r="L730" s="662"/>
      <c r="M730" s="24"/>
      <c r="N730" s="24"/>
      <c r="O730" s="24"/>
      <c r="P730" s="6"/>
      <c r="Q730" s="884" t="s">
        <v>1134</v>
      </c>
      <c r="R730" s="2918"/>
      <c r="S730" s="2918"/>
      <c r="T730" s="2918"/>
      <c r="U730" s="669" t="s">
        <v>1135</v>
      </c>
      <c r="V730" s="669"/>
      <c r="W730" s="669"/>
      <c r="X730" s="669"/>
      <c r="Y730" s="669"/>
      <c r="Z730" s="669"/>
      <c r="AA730" s="2918"/>
      <c r="AB730" s="2918"/>
      <c r="AC730" s="2918"/>
      <c r="AD730" s="2918"/>
      <c r="AE730" s="2918"/>
      <c r="AF730" s="2918"/>
      <c r="AG730" s="2918"/>
      <c r="AH730" s="2918"/>
      <c r="AI730" s="6"/>
      <c r="AJ730" s="7"/>
    </row>
    <row r="731" spans="1:36" ht="5.0999999999999996" customHeight="1" x14ac:dyDescent="0.3">
      <c r="A731" s="1"/>
      <c r="B731" s="1"/>
      <c r="C731" s="1"/>
      <c r="D731" s="1"/>
      <c r="E731" s="191"/>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6"/>
      <c r="AG731" s="6"/>
      <c r="AH731" s="6"/>
      <c r="AI731" s="6"/>
      <c r="AJ731" s="7"/>
    </row>
    <row r="732" spans="1:36" ht="15" customHeight="1" x14ac:dyDescent="0.3">
      <c r="A732" s="1"/>
      <c r="B732" s="1"/>
      <c r="C732" s="1"/>
      <c r="D732" s="1"/>
      <c r="E732" s="42" t="s">
        <v>1136</v>
      </c>
      <c r="F732" s="24"/>
      <c r="G732" s="95"/>
      <c r="H732" s="95"/>
      <c r="I732" s="95"/>
      <c r="J732" s="95"/>
      <c r="K732" s="95"/>
      <c r="L732" s="663"/>
      <c r="M732" s="898"/>
      <c r="N732" s="95" t="s">
        <v>160</v>
      </c>
      <c r="O732" s="95"/>
      <c r="P732" s="95"/>
      <c r="Q732" s="4245"/>
      <c r="R732" s="4245"/>
      <c r="S732" s="4245"/>
      <c r="T732" s="915"/>
      <c r="U732" s="4244" t="s">
        <v>164</v>
      </c>
      <c r="V732" s="4244"/>
      <c r="W732" s="2918"/>
      <c r="X732" s="2918"/>
      <c r="Y732" s="2918"/>
      <c r="Z732" s="2918"/>
      <c r="AA732" s="2918"/>
      <c r="AB732" s="2918"/>
      <c r="AC732" s="2918"/>
      <c r="AD732" s="2918"/>
      <c r="AE732" s="2918"/>
      <c r="AF732" s="2918"/>
      <c r="AG732" s="2918"/>
      <c r="AH732" s="2918"/>
      <c r="AI732" s="6"/>
      <c r="AJ732" s="7"/>
    </row>
    <row r="733" spans="1:36" ht="5.0999999999999996" customHeight="1" x14ac:dyDescent="0.3">
      <c r="A733" s="1"/>
      <c r="B733" s="1"/>
      <c r="C733" s="1"/>
      <c r="D733" s="1"/>
      <c r="E733" s="191"/>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103"/>
      <c r="AF733" s="6"/>
      <c r="AG733" s="6"/>
      <c r="AH733" s="6"/>
      <c r="AI733" s="6"/>
      <c r="AJ733" s="7"/>
    </row>
    <row r="734" spans="1:36" ht="15" customHeight="1" x14ac:dyDescent="0.3">
      <c r="A734" s="1"/>
      <c r="B734" s="1"/>
      <c r="C734" s="1"/>
      <c r="D734" s="1"/>
      <c r="E734" s="191" t="s">
        <v>644</v>
      </c>
      <c r="F734" s="24"/>
      <c r="G734" s="24"/>
      <c r="H734" s="24"/>
      <c r="I734" s="24"/>
      <c r="J734" s="24"/>
      <c r="K734" s="24"/>
      <c r="L734" s="24"/>
      <c r="M734" s="2918"/>
      <c r="N734" s="2918"/>
      <c r="O734" s="6"/>
      <c r="P734" s="6"/>
      <c r="Q734" s="1608" t="s">
        <v>1620</v>
      </c>
      <c r="R734" s="6"/>
      <c r="S734" s="6"/>
      <c r="T734" s="6"/>
      <c r="U734" s="24"/>
      <c r="V734" s="24"/>
      <c r="W734" s="6"/>
      <c r="X734" s="6"/>
      <c r="Y734" s="6"/>
      <c r="Z734" s="6"/>
      <c r="AA734" s="6"/>
      <c r="AB734" s="6"/>
      <c r="AD734" s="2918"/>
      <c r="AE734" s="2918"/>
      <c r="AF734" s="6"/>
      <c r="AG734" s="6"/>
      <c r="AH734" s="6"/>
      <c r="AI734" s="6"/>
      <c r="AJ734" s="7"/>
    </row>
    <row r="735" spans="1:36" ht="5.0999999999999996" customHeight="1" x14ac:dyDescent="0.3">
      <c r="A735" s="1"/>
      <c r="B735" s="1"/>
      <c r="C735" s="1"/>
      <c r="D735" s="1"/>
      <c r="E735" s="191"/>
      <c r="F735" s="24"/>
      <c r="G735" s="24"/>
      <c r="H735" s="24"/>
      <c r="I735" s="24"/>
      <c r="J735" s="24"/>
      <c r="K735" s="24"/>
      <c r="L735" s="24"/>
      <c r="M735" s="661"/>
      <c r="N735" s="24"/>
      <c r="O735" s="24"/>
      <c r="P735" s="24"/>
      <c r="Q735" s="24"/>
      <c r="R735" s="24"/>
      <c r="S735" s="24"/>
      <c r="T735" s="24"/>
      <c r="U735" s="24"/>
      <c r="V735" s="24"/>
      <c r="W735" s="24"/>
      <c r="X735" s="24"/>
      <c r="Y735" s="24"/>
      <c r="Z735" s="24"/>
      <c r="AA735" s="24"/>
      <c r="AB735" s="24"/>
      <c r="AC735" s="24"/>
      <c r="AD735" s="24"/>
      <c r="AE735" s="24"/>
      <c r="AF735" s="6"/>
      <c r="AG735" s="6"/>
      <c r="AH735" s="6"/>
      <c r="AI735" s="6"/>
      <c r="AJ735" s="7"/>
    </row>
    <row r="736" spans="1:36" ht="15" customHeight="1" x14ac:dyDescent="0.3">
      <c r="A736" s="1"/>
      <c r="B736" s="1"/>
      <c r="C736" s="1"/>
      <c r="D736" s="1"/>
      <c r="E736" s="191"/>
      <c r="F736" s="24" t="s">
        <v>679</v>
      </c>
      <c r="G736" s="24"/>
      <c r="H736" s="24"/>
      <c r="I736" s="24"/>
      <c r="J736" s="24"/>
      <c r="K736" s="24"/>
      <c r="L736" s="24"/>
      <c r="M736" s="6"/>
      <c r="N736" s="6"/>
      <c r="O736" s="6"/>
      <c r="P736" s="6"/>
      <c r="Q736" s="6"/>
      <c r="R736" s="6"/>
      <c r="S736" s="6"/>
      <c r="T736" s="6"/>
      <c r="U736" s="6"/>
      <c r="V736" s="6"/>
      <c r="W736" s="6"/>
      <c r="X736" s="6"/>
      <c r="Y736" s="6"/>
      <c r="Z736" s="6"/>
      <c r="AA736" s="6"/>
      <c r="AB736" s="6"/>
      <c r="AC736" s="6"/>
      <c r="AD736" s="6"/>
      <c r="AE736" s="24"/>
      <c r="AF736" s="6"/>
      <c r="AG736" s="6"/>
      <c r="AH736" s="6"/>
      <c r="AI736" s="6"/>
      <c r="AJ736" s="7"/>
    </row>
    <row r="737" spans="1:36" ht="5.0999999999999996" customHeight="1" x14ac:dyDescent="0.3">
      <c r="A737" s="1"/>
      <c r="B737" s="1"/>
      <c r="C737" s="1"/>
      <c r="D737" s="1"/>
      <c r="E737" s="191"/>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6"/>
      <c r="AG737" s="6"/>
      <c r="AH737" s="6"/>
      <c r="AI737" s="6"/>
      <c r="AJ737" s="7"/>
    </row>
    <row r="738" spans="1:36" ht="15" customHeight="1" x14ac:dyDescent="0.3">
      <c r="A738" s="1"/>
      <c r="B738" s="1"/>
      <c r="C738" s="1"/>
      <c r="D738" s="1"/>
      <c r="E738" s="194" t="s">
        <v>158</v>
      </c>
      <c r="F738" s="2918"/>
      <c r="G738" s="2918"/>
      <c r="H738" s="2918"/>
      <c r="I738" s="2918"/>
      <c r="J738" s="2918"/>
      <c r="K738" s="2918"/>
      <c r="L738" s="2918"/>
      <c r="M738" s="2918"/>
      <c r="N738" s="195" t="s">
        <v>165</v>
      </c>
      <c r="O738" s="2918"/>
      <c r="P738" s="2918"/>
      <c r="Q738" s="2918"/>
      <c r="R738" s="2918"/>
      <c r="S738" s="2918"/>
      <c r="T738" s="2918"/>
      <c r="U738" s="2918"/>
      <c r="V738" s="2918"/>
      <c r="W738" s="195" t="s">
        <v>171</v>
      </c>
      <c r="X738" s="2918"/>
      <c r="Y738" s="2918"/>
      <c r="Z738" s="2918"/>
      <c r="AA738" s="2918"/>
      <c r="AB738" s="2918"/>
      <c r="AC738" s="2918"/>
      <c r="AD738" s="2918"/>
      <c r="AE738" s="2918"/>
      <c r="AF738" s="2918"/>
      <c r="AG738" s="2918"/>
      <c r="AH738" s="2918"/>
      <c r="AI738" s="2918"/>
      <c r="AJ738" s="4236"/>
    </row>
    <row r="739" spans="1:36" ht="15" customHeight="1" x14ac:dyDescent="0.3">
      <c r="A739" s="1"/>
      <c r="B739" s="1"/>
      <c r="C739" s="1"/>
      <c r="D739" s="1"/>
      <c r="E739" s="191"/>
      <c r="F739" s="225" t="s">
        <v>638</v>
      </c>
      <c r="G739" s="225"/>
      <c r="H739" s="225"/>
      <c r="I739" s="916"/>
      <c r="J739" s="916"/>
      <c r="K739" s="916"/>
      <c r="L739" s="670"/>
      <c r="M739" s="898"/>
      <c r="N739" s="898"/>
      <c r="O739" s="225" t="s">
        <v>638</v>
      </c>
      <c r="P739" s="225"/>
      <c r="Q739" s="225"/>
      <c r="R739" s="225"/>
      <c r="S739" s="225"/>
      <c r="T739" s="4238"/>
      <c r="U739" s="4238"/>
      <c r="V739" s="4238"/>
      <c r="W739" s="235"/>
      <c r="X739" s="225" t="s">
        <v>638</v>
      </c>
      <c r="Y739" s="225"/>
      <c r="Z739" s="225"/>
      <c r="AA739" s="225"/>
      <c r="AB739" s="898"/>
      <c r="AC739" s="898"/>
      <c r="AD739" s="225"/>
      <c r="AE739" s="4233"/>
      <c r="AF739" s="4233"/>
      <c r="AG739" s="4233"/>
      <c r="AH739" s="4233"/>
      <c r="AI739" s="4233"/>
      <c r="AJ739" s="7"/>
    </row>
    <row r="740" spans="1:36" ht="5.0999999999999996" customHeight="1" x14ac:dyDescent="0.3">
      <c r="A740" s="1"/>
      <c r="B740" s="1"/>
      <c r="C740" s="1"/>
      <c r="D740" s="1"/>
      <c r="E740" s="191"/>
      <c r="F740" s="24"/>
      <c r="G740" s="24"/>
      <c r="H740" s="24"/>
      <c r="I740" s="6"/>
      <c r="J740" s="6"/>
      <c r="K740" s="6"/>
      <c r="L740" s="24"/>
      <c r="M740" s="24"/>
      <c r="N740" s="24"/>
      <c r="O740" s="6"/>
      <c r="P740" s="6"/>
      <c r="Q740" s="6"/>
      <c r="R740" s="6"/>
      <c r="S740" s="6"/>
      <c r="T740" s="6"/>
      <c r="U740" s="6"/>
      <c r="V740" s="24"/>
      <c r="W740" s="24"/>
      <c r="X740" s="6"/>
      <c r="Y740" s="6"/>
      <c r="Z740" s="6"/>
      <c r="AA740" s="6"/>
      <c r="AB740" s="6"/>
      <c r="AC740" s="6"/>
      <c r="AD740" s="24"/>
      <c r="AE740" s="24"/>
      <c r="AF740" s="6"/>
      <c r="AG740" s="6"/>
      <c r="AH740" s="6"/>
      <c r="AI740" s="6"/>
      <c r="AJ740" s="7"/>
    </row>
    <row r="741" spans="1:36" ht="15" customHeight="1" x14ac:dyDescent="0.3">
      <c r="A741" s="1"/>
      <c r="B741" s="1"/>
      <c r="C741" s="1"/>
      <c r="D741" s="1"/>
      <c r="E741" s="194" t="s">
        <v>178</v>
      </c>
      <c r="F741" s="2918"/>
      <c r="G741" s="2918"/>
      <c r="H741" s="2918"/>
      <c r="I741" s="2918"/>
      <c r="J741" s="2918"/>
      <c r="K741" s="2918"/>
      <c r="L741" s="2918"/>
      <c r="M741" s="2918"/>
      <c r="N741" s="195" t="s">
        <v>568</v>
      </c>
      <c r="O741" s="2918"/>
      <c r="P741" s="2918"/>
      <c r="Q741" s="2918"/>
      <c r="R741" s="2918"/>
      <c r="S741" s="2918"/>
      <c r="T741" s="2918"/>
      <c r="U741" s="2918"/>
      <c r="V741" s="2918"/>
      <c r="W741" s="195" t="s">
        <v>591</v>
      </c>
      <c r="X741" s="2918"/>
      <c r="Y741" s="2918"/>
      <c r="Z741" s="2918"/>
      <c r="AA741" s="2918"/>
      <c r="AB741" s="2918"/>
      <c r="AC741" s="2918"/>
      <c r="AD741" s="2918"/>
      <c r="AE741" s="2918"/>
      <c r="AF741" s="2918"/>
      <c r="AG741" s="2918"/>
      <c r="AH741" s="2918"/>
      <c r="AI741" s="2918"/>
      <c r="AJ741" s="4236"/>
    </row>
    <row r="742" spans="1:36" ht="15" customHeight="1" x14ac:dyDescent="0.3">
      <c r="A742" s="1"/>
      <c r="B742" s="1"/>
      <c r="C742" s="1"/>
      <c r="D742" s="1"/>
      <c r="E742" s="917"/>
      <c r="F742" s="225" t="s">
        <v>638</v>
      </c>
      <c r="G742" s="225"/>
      <c r="H742" s="225"/>
      <c r="I742" s="898"/>
      <c r="J742" s="898"/>
      <c r="K742" s="898"/>
      <c r="L742" s="670"/>
      <c r="M742" s="24"/>
      <c r="N742" s="235"/>
      <c r="O742" s="225" t="s">
        <v>638</v>
      </c>
      <c r="P742" s="225"/>
      <c r="Q742" s="225"/>
      <c r="R742" s="225"/>
      <c r="S742" s="225"/>
      <c r="T742" s="4238"/>
      <c r="U742" s="4238"/>
      <c r="V742" s="4238"/>
      <c r="W742" s="6"/>
      <c r="X742" s="225" t="s">
        <v>638</v>
      </c>
      <c r="Y742" s="225"/>
      <c r="Z742" s="225"/>
      <c r="AA742" s="225"/>
      <c r="AB742" s="898"/>
      <c r="AC742" s="898"/>
      <c r="AD742" s="225"/>
      <c r="AE742" s="4233"/>
      <c r="AF742" s="4233"/>
      <c r="AG742" s="4233"/>
      <c r="AH742" s="4233"/>
      <c r="AI742" s="4233"/>
      <c r="AJ742" s="7"/>
    </row>
    <row r="743" spans="1:36" ht="5.0999999999999996" customHeight="1" thickBot="1" x14ac:dyDescent="0.35">
      <c r="A743" s="1"/>
      <c r="B743" s="1"/>
      <c r="C743" s="1"/>
      <c r="D743" s="1"/>
      <c r="E743" s="192"/>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8"/>
      <c r="AG743" s="8"/>
      <c r="AH743" s="8"/>
      <c r="AI743" s="8"/>
      <c r="AJ743" s="9"/>
    </row>
    <row r="744" spans="1:36" ht="15" hidden="1" customHeight="1" x14ac:dyDescent="0.3">
      <c r="A744" s="1"/>
      <c r="B744" s="1"/>
      <c r="C744" s="1"/>
      <c r="D744" s="1"/>
      <c r="E744" s="671" t="s">
        <v>592</v>
      </c>
      <c r="F744" s="2918"/>
      <c r="G744" s="2918"/>
      <c r="H744" s="2918"/>
      <c r="I744" s="2918"/>
      <c r="J744" s="2918"/>
      <c r="K744" s="2918"/>
      <c r="L744" s="2918"/>
      <c r="M744" s="2918"/>
      <c r="N744" s="672" t="s">
        <v>593</v>
      </c>
      <c r="O744" s="2918"/>
      <c r="P744" s="2918"/>
      <c r="Q744" s="2918"/>
      <c r="R744" s="2918"/>
      <c r="S744" s="2918"/>
      <c r="T744" s="2918"/>
      <c r="U744" s="2918"/>
      <c r="V744" s="2918"/>
      <c r="W744" s="672" t="s">
        <v>594</v>
      </c>
      <c r="X744" s="2918"/>
      <c r="Y744" s="2918"/>
      <c r="Z744" s="2918"/>
      <c r="AA744" s="2918"/>
      <c r="AB744" s="2918"/>
      <c r="AC744" s="2918"/>
      <c r="AD744" s="2918"/>
      <c r="AE744" s="2918"/>
      <c r="AF744" s="2918"/>
      <c r="AG744" s="2918"/>
      <c r="AH744" s="2918"/>
      <c r="AI744" s="2918"/>
      <c r="AJ744" s="4236"/>
    </row>
    <row r="745" spans="1:36" ht="15" hidden="1" customHeight="1" x14ac:dyDescent="0.3">
      <c r="A745" s="1"/>
      <c r="B745" s="1"/>
      <c r="C745" s="1"/>
      <c r="D745" s="1"/>
      <c r="E745" s="191"/>
      <c r="F745" s="225" t="s">
        <v>638</v>
      </c>
      <c r="G745" s="225"/>
      <c r="H745" s="225"/>
      <c r="I745" s="916"/>
      <c r="J745" s="916"/>
      <c r="K745" s="916"/>
      <c r="L745" s="670"/>
      <c r="M745" s="898"/>
      <c r="N745" s="898"/>
      <c r="O745" s="225" t="s">
        <v>638</v>
      </c>
      <c r="P745" s="225"/>
      <c r="Q745" s="225"/>
      <c r="R745" s="225"/>
      <c r="S745" s="225"/>
      <c r="T745" s="4238"/>
      <c r="U745" s="4238"/>
      <c r="V745" s="4238"/>
      <c r="W745" s="235"/>
      <c r="X745" s="225" t="s">
        <v>638</v>
      </c>
      <c r="Y745" s="225"/>
      <c r="Z745" s="225"/>
      <c r="AA745" s="225"/>
      <c r="AB745" s="898"/>
      <c r="AC745" s="898"/>
      <c r="AD745" s="225"/>
      <c r="AE745" s="4233"/>
      <c r="AF745" s="4233"/>
      <c r="AG745" s="4233"/>
      <c r="AH745" s="4233"/>
      <c r="AI745" s="4233"/>
      <c r="AJ745" s="7"/>
    </row>
    <row r="746" spans="1:36" ht="5.0999999999999996" hidden="1" customHeight="1" x14ac:dyDescent="0.3">
      <c r="A746" s="1"/>
      <c r="B746" s="1"/>
      <c r="C746" s="1"/>
      <c r="D746" s="1"/>
      <c r="E746" s="191"/>
      <c r="F746" s="24"/>
      <c r="G746" s="24"/>
      <c r="H746" s="24"/>
      <c r="I746" s="6"/>
      <c r="J746" s="6"/>
      <c r="K746" s="6"/>
      <c r="L746" s="24"/>
      <c r="M746" s="24"/>
      <c r="N746" s="24"/>
      <c r="O746" s="6"/>
      <c r="P746" s="6"/>
      <c r="Q746" s="6"/>
      <c r="R746" s="6"/>
      <c r="S746" s="6"/>
      <c r="T746" s="6"/>
      <c r="U746" s="6"/>
      <c r="V746" s="24"/>
      <c r="W746" s="24"/>
      <c r="X746" s="6"/>
      <c r="Y746" s="6"/>
      <c r="Z746" s="6"/>
      <c r="AA746" s="6"/>
      <c r="AB746" s="6"/>
      <c r="AC746" s="6"/>
      <c r="AD746" s="24"/>
      <c r="AE746" s="24"/>
      <c r="AF746" s="6"/>
      <c r="AG746" s="6"/>
      <c r="AH746" s="6"/>
      <c r="AI746" s="6"/>
      <c r="AJ746" s="7"/>
    </row>
    <row r="747" spans="1:36" ht="15" hidden="1" customHeight="1" x14ac:dyDescent="0.3">
      <c r="A747" s="1"/>
      <c r="B747" s="1"/>
      <c r="C747" s="1"/>
      <c r="D747" s="1"/>
      <c r="E747" s="671" t="s">
        <v>610</v>
      </c>
      <c r="F747" s="2918"/>
      <c r="G747" s="2918"/>
      <c r="H747" s="2918"/>
      <c r="I747" s="2918"/>
      <c r="J747" s="2918"/>
      <c r="K747" s="2918"/>
      <c r="L747" s="2918"/>
      <c r="M747" s="2918"/>
      <c r="N747" s="672" t="s">
        <v>613</v>
      </c>
      <c r="O747" s="2918"/>
      <c r="P747" s="2918"/>
      <c r="Q747" s="2918"/>
      <c r="R747" s="2918"/>
      <c r="S747" s="2918"/>
      <c r="T747" s="2918"/>
      <c r="U747" s="2918"/>
      <c r="V747" s="2918"/>
      <c r="W747" s="672" t="s">
        <v>615</v>
      </c>
      <c r="X747" s="2918"/>
      <c r="Y747" s="2918"/>
      <c r="Z747" s="2918"/>
      <c r="AA747" s="2918"/>
      <c r="AB747" s="2918"/>
      <c r="AC747" s="2918"/>
      <c r="AD747" s="2918"/>
      <c r="AE747" s="2918"/>
      <c r="AF747" s="2918"/>
      <c r="AG747" s="2918"/>
      <c r="AH747" s="2918"/>
      <c r="AI747" s="2918"/>
      <c r="AJ747" s="4236"/>
    </row>
    <row r="748" spans="1:36" ht="15" hidden="1" customHeight="1" x14ac:dyDescent="0.3">
      <c r="A748" s="1"/>
      <c r="B748" s="1"/>
      <c r="C748" s="1"/>
      <c r="D748" s="1"/>
      <c r="E748" s="917"/>
      <c r="F748" s="225" t="s">
        <v>638</v>
      </c>
      <c r="G748" s="225"/>
      <c r="H748" s="225"/>
      <c r="I748" s="898"/>
      <c r="J748" s="898"/>
      <c r="K748" s="898"/>
      <c r="L748" s="670"/>
      <c r="M748" s="24"/>
      <c r="N748" s="235"/>
      <c r="O748" s="225" t="s">
        <v>638</v>
      </c>
      <c r="P748" s="225"/>
      <c r="Q748" s="225"/>
      <c r="R748" s="225"/>
      <c r="S748" s="225"/>
      <c r="T748" s="4238"/>
      <c r="U748" s="4238"/>
      <c r="V748" s="4238"/>
      <c r="W748" s="6"/>
      <c r="X748" s="225" t="s">
        <v>638</v>
      </c>
      <c r="Y748" s="225"/>
      <c r="Z748" s="225"/>
      <c r="AA748" s="225"/>
      <c r="AB748" s="898"/>
      <c r="AC748" s="898"/>
      <c r="AD748" s="225"/>
      <c r="AE748" s="4233"/>
      <c r="AF748" s="4233"/>
      <c r="AG748" s="4233"/>
      <c r="AH748" s="4233"/>
      <c r="AI748" s="4233"/>
      <c r="AJ748" s="7"/>
    </row>
    <row r="749" spans="1:36" ht="5.0999999999999996" hidden="1" customHeight="1" x14ac:dyDescent="0.3">
      <c r="A749" s="1"/>
      <c r="B749" s="1"/>
      <c r="C749" s="1"/>
      <c r="D749" s="1"/>
      <c r="E749" s="192"/>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8"/>
      <c r="AG749" s="8"/>
      <c r="AH749" s="8"/>
      <c r="AI749" s="8"/>
      <c r="AJ749" s="9"/>
    </row>
    <row r="750" spans="1:36" ht="15" hidden="1" customHeight="1" x14ac:dyDescent="0.3">
      <c r="A750" s="1"/>
      <c r="B750" s="1"/>
      <c r="C750" s="1"/>
      <c r="D750" s="1"/>
      <c r="E750" s="671" t="s">
        <v>616</v>
      </c>
      <c r="F750" s="2918"/>
      <c r="G750" s="2918"/>
      <c r="H750" s="2918"/>
      <c r="I750" s="2918"/>
      <c r="J750" s="2918"/>
      <c r="K750" s="2918"/>
      <c r="L750" s="2918"/>
      <c r="M750" s="2918"/>
      <c r="N750" s="672" t="s">
        <v>643</v>
      </c>
      <c r="O750" s="2918"/>
      <c r="P750" s="2918"/>
      <c r="Q750" s="2918"/>
      <c r="R750" s="2918"/>
      <c r="S750" s="2918"/>
      <c r="T750" s="2918"/>
      <c r="U750" s="2918"/>
      <c r="V750" s="2918"/>
      <c r="W750" s="672" t="s">
        <v>642</v>
      </c>
      <c r="X750" s="2918"/>
      <c r="Y750" s="2918"/>
      <c r="Z750" s="2918"/>
      <c r="AA750" s="2918"/>
      <c r="AB750" s="2918"/>
      <c r="AC750" s="2918"/>
      <c r="AD750" s="2918"/>
      <c r="AE750" s="2918"/>
      <c r="AF750" s="2918"/>
      <c r="AG750" s="2918"/>
      <c r="AH750" s="2918"/>
      <c r="AI750" s="2918"/>
      <c r="AJ750" s="4236"/>
    </row>
    <row r="751" spans="1:36" ht="15" hidden="1" customHeight="1" x14ac:dyDescent="0.3">
      <c r="A751" s="1"/>
      <c r="B751" s="1"/>
      <c r="C751" s="1"/>
      <c r="D751" s="1"/>
      <c r="E751" s="191"/>
      <c r="F751" s="225" t="s">
        <v>638</v>
      </c>
      <c r="G751" s="225"/>
      <c r="H751" s="225"/>
      <c r="I751" s="916"/>
      <c r="J751" s="916"/>
      <c r="K751" s="916"/>
      <c r="L751" s="670"/>
      <c r="M751" s="898"/>
      <c r="N751" s="898"/>
      <c r="O751" s="225" t="s">
        <v>638</v>
      </c>
      <c r="P751" s="225"/>
      <c r="Q751" s="225"/>
      <c r="R751" s="225"/>
      <c r="S751" s="225"/>
      <c r="T751" s="4238"/>
      <c r="U751" s="4238"/>
      <c r="V751" s="4238"/>
      <c r="W751" s="235"/>
      <c r="X751" s="225" t="s">
        <v>638</v>
      </c>
      <c r="Y751" s="225"/>
      <c r="Z751" s="225"/>
      <c r="AA751" s="225"/>
      <c r="AB751" s="898"/>
      <c r="AC751" s="898"/>
      <c r="AD751" s="225"/>
      <c r="AE751" s="4233"/>
      <c r="AF751" s="4233"/>
      <c r="AG751" s="4233"/>
      <c r="AH751" s="4233"/>
      <c r="AI751" s="4233"/>
      <c r="AJ751" s="7"/>
    </row>
    <row r="752" spans="1:36" ht="5.0999999999999996" hidden="1" customHeight="1" x14ac:dyDescent="0.3">
      <c r="A752" s="1"/>
      <c r="B752" s="1"/>
      <c r="C752" s="1"/>
      <c r="D752" s="1"/>
      <c r="E752" s="191"/>
      <c r="F752" s="24"/>
      <c r="G752" s="24"/>
      <c r="H752" s="24"/>
      <c r="I752" s="6"/>
      <c r="J752" s="6"/>
      <c r="K752" s="6"/>
      <c r="L752" s="24"/>
      <c r="M752" s="24"/>
      <c r="N752" s="24"/>
      <c r="O752" s="6"/>
      <c r="P752" s="6"/>
      <c r="Q752" s="6"/>
      <c r="R752" s="6"/>
      <c r="S752" s="6"/>
      <c r="T752" s="6"/>
      <c r="U752" s="6"/>
      <c r="V752" s="24"/>
      <c r="W752" s="24"/>
      <c r="X752" s="6"/>
      <c r="Y752" s="6"/>
      <c r="Z752" s="6"/>
      <c r="AA752" s="6"/>
      <c r="AB752" s="6"/>
      <c r="AC752" s="6"/>
      <c r="AD752" s="24"/>
      <c r="AE752" s="24"/>
      <c r="AF752" s="6"/>
      <c r="AG752" s="6"/>
      <c r="AH752" s="6"/>
      <c r="AI752" s="6"/>
      <c r="AJ752" s="7"/>
    </row>
    <row r="753" spans="1:36" ht="15" hidden="1" customHeight="1" x14ac:dyDescent="0.3">
      <c r="A753" s="1"/>
      <c r="B753" s="1"/>
      <c r="C753" s="1"/>
      <c r="D753" s="1"/>
      <c r="E753" s="671" t="s">
        <v>641</v>
      </c>
      <c r="F753" s="2918"/>
      <c r="G753" s="2918"/>
      <c r="H753" s="2918"/>
      <c r="I753" s="2918"/>
      <c r="J753" s="2918"/>
      <c r="K753" s="2918"/>
      <c r="L753" s="2918"/>
      <c r="M753" s="2918"/>
      <c r="N753" s="672" t="s">
        <v>640</v>
      </c>
      <c r="O753" s="2918"/>
      <c r="P753" s="2918"/>
      <c r="Q753" s="2918"/>
      <c r="R753" s="2918"/>
      <c r="S753" s="2918"/>
      <c r="T753" s="2918"/>
      <c r="U753" s="2918"/>
      <c r="V753" s="2918"/>
      <c r="W753" s="672" t="s">
        <v>639</v>
      </c>
      <c r="X753" s="2918"/>
      <c r="Y753" s="2918"/>
      <c r="Z753" s="2918"/>
      <c r="AA753" s="2918"/>
      <c r="AB753" s="2918"/>
      <c r="AC753" s="2918"/>
      <c r="AD753" s="2918"/>
      <c r="AE753" s="2918"/>
      <c r="AF753" s="2918"/>
      <c r="AG753" s="2918"/>
      <c r="AH753" s="2918"/>
      <c r="AI753" s="2918"/>
      <c r="AJ753" s="4236"/>
    </row>
    <row r="754" spans="1:36" ht="15" hidden="1" customHeight="1" x14ac:dyDescent="0.3">
      <c r="A754" s="1"/>
      <c r="B754" s="1"/>
      <c r="C754" s="1"/>
      <c r="D754" s="1"/>
      <c r="E754" s="917"/>
      <c r="F754" s="225" t="s">
        <v>638</v>
      </c>
      <c r="G754" s="225"/>
      <c r="H754" s="225"/>
      <c r="I754" s="898"/>
      <c r="J754" s="898"/>
      <c r="K754" s="898"/>
      <c r="L754" s="670"/>
      <c r="M754" s="24"/>
      <c r="N754" s="235"/>
      <c r="O754" s="225" t="s">
        <v>638</v>
      </c>
      <c r="P754" s="225"/>
      <c r="Q754" s="225"/>
      <c r="R754" s="225"/>
      <c r="S754" s="225"/>
      <c r="T754" s="4238"/>
      <c r="U754" s="4238"/>
      <c r="V754" s="4238"/>
      <c r="W754" s="6"/>
      <c r="X754" s="225" t="s">
        <v>638</v>
      </c>
      <c r="Y754" s="225"/>
      <c r="Z754" s="225"/>
      <c r="AA754" s="225"/>
      <c r="AB754" s="898"/>
      <c r="AC754" s="898"/>
      <c r="AD754" s="225"/>
      <c r="AE754" s="4233"/>
      <c r="AF754" s="4233"/>
      <c r="AG754" s="4233"/>
      <c r="AH754" s="4233"/>
      <c r="AI754" s="4233"/>
      <c r="AJ754" s="7"/>
    </row>
    <row r="755" spans="1:36" ht="5.0999999999999996" hidden="1" customHeight="1" x14ac:dyDescent="0.3">
      <c r="A755" s="1"/>
      <c r="B755" s="1"/>
      <c r="C755" s="1"/>
      <c r="D755" s="1"/>
      <c r="E755" s="192"/>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8"/>
      <c r="AG755" s="8"/>
      <c r="AH755" s="8"/>
      <c r="AI755" s="8"/>
      <c r="AJ755" s="9"/>
    </row>
    <row r="756" spans="1:36" ht="15" hidden="1" customHeight="1" x14ac:dyDescent="0.3">
      <c r="A756" s="1"/>
      <c r="B756" s="1"/>
      <c r="C756" s="1"/>
      <c r="D756" s="1"/>
      <c r="E756" s="671" t="s">
        <v>695</v>
      </c>
      <c r="F756" s="2918"/>
      <c r="G756" s="2918"/>
      <c r="H756" s="2918"/>
      <c r="I756" s="2918"/>
      <c r="J756" s="2918"/>
      <c r="K756" s="2918"/>
      <c r="L756" s="2918"/>
      <c r="M756" s="2918"/>
      <c r="N756" s="672" t="s">
        <v>696</v>
      </c>
      <c r="O756" s="2918"/>
      <c r="P756" s="2918"/>
      <c r="Q756" s="2918"/>
      <c r="R756" s="2918"/>
      <c r="S756" s="2918"/>
      <c r="T756" s="2918"/>
      <c r="U756" s="2918"/>
      <c r="V756" s="2918"/>
      <c r="W756" s="672" t="s">
        <v>697</v>
      </c>
      <c r="X756" s="2918"/>
      <c r="Y756" s="2918"/>
      <c r="Z756" s="2918"/>
      <c r="AA756" s="2918"/>
      <c r="AB756" s="2918"/>
      <c r="AC756" s="2918"/>
      <c r="AD756" s="2918"/>
      <c r="AE756" s="2918"/>
      <c r="AF756" s="2918"/>
      <c r="AG756" s="2918"/>
      <c r="AH756" s="2918"/>
      <c r="AI756" s="2918"/>
      <c r="AJ756" s="4236"/>
    </row>
    <row r="757" spans="1:36" ht="15" hidden="1" customHeight="1" x14ac:dyDescent="0.3">
      <c r="A757" s="1"/>
      <c r="B757" s="1"/>
      <c r="C757" s="1"/>
      <c r="D757" s="1"/>
      <c r="E757" s="191"/>
      <c r="F757" s="225" t="s">
        <v>638</v>
      </c>
      <c r="G757" s="225"/>
      <c r="H757" s="225"/>
      <c r="I757" s="916"/>
      <c r="J757" s="916"/>
      <c r="K757" s="916"/>
      <c r="L757" s="670"/>
      <c r="M757" s="898"/>
      <c r="N757" s="898"/>
      <c r="O757" s="225" t="s">
        <v>638</v>
      </c>
      <c r="P757" s="225"/>
      <c r="Q757" s="225"/>
      <c r="R757" s="225"/>
      <c r="S757" s="225"/>
      <c r="T757" s="4238"/>
      <c r="U757" s="4238"/>
      <c r="V757" s="4238"/>
      <c r="W757" s="235"/>
      <c r="X757" s="225" t="s">
        <v>638</v>
      </c>
      <c r="Y757" s="225"/>
      <c r="Z757" s="225"/>
      <c r="AA757" s="225"/>
      <c r="AB757" s="898"/>
      <c r="AC757" s="898"/>
      <c r="AD757" s="225"/>
      <c r="AE757" s="4233"/>
      <c r="AF757" s="4233"/>
      <c r="AG757" s="4233"/>
      <c r="AH757" s="4233"/>
      <c r="AI757" s="4233"/>
      <c r="AJ757" s="7"/>
    </row>
    <row r="758" spans="1:36" ht="5.0999999999999996" hidden="1" customHeight="1" x14ac:dyDescent="0.3">
      <c r="A758" s="1"/>
      <c r="B758" s="1"/>
      <c r="C758" s="1"/>
      <c r="D758" s="1"/>
      <c r="E758" s="191"/>
      <c r="F758" s="24"/>
      <c r="G758" s="24"/>
      <c r="H758" s="24"/>
      <c r="I758" s="6"/>
      <c r="J758" s="6"/>
      <c r="K758" s="6"/>
      <c r="L758" s="24"/>
      <c r="M758" s="24"/>
      <c r="N758" s="24"/>
      <c r="O758" s="6"/>
      <c r="P758" s="6"/>
      <c r="Q758" s="6"/>
      <c r="R758" s="6"/>
      <c r="S758" s="6"/>
      <c r="T758" s="6"/>
      <c r="U758" s="6"/>
      <c r="V758" s="24"/>
      <c r="W758" s="24"/>
      <c r="X758" s="6"/>
      <c r="Y758" s="6"/>
      <c r="Z758" s="6"/>
      <c r="AA758" s="6"/>
      <c r="AB758" s="6"/>
      <c r="AC758" s="6"/>
      <c r="AD758" s="24"/>
      <c r="AE758" s="24"/>
      <c r="AF758" s="6"/>
      <c r="AG758" s="6"/>
      <c r="AH758" s="6"/>
      <c r="AI758" s="6"/>
      <c r="AJ758" s="7"/>
    </row>
    <row r="759" spans="1:36" ht="15" hidden="1" customHeight="1" x14ac:dyDescent="0.3">
      <c r="A759" s="1"/>
      <c r="B759" s="1"/>
      <c r="C759" s="1"/>
      <c r="D759" s="1"/>
      <c r="E759" s="671" t="s">
        <v>698</v>
      </c>
      <c r="F759" s="2918"/>
      <c r="G759" s="2918"/>
      <c r="H759" s="2918"/>
      <c r="I759" s="2918"/>
      <c r="J759" s="2918"/>
      <c r="K759" s="2918"/>
      <c r="L759" s="2918"/>
      <c r="M759" s="2918"/>
      <c r="N759" s="672" t="s">
        <v>699</v>
      </c>
      <c r="O759" s="2918"/>
      <c r="P759" s="2918"/>
      <c r="Q759" s="2918"/>
      <c r="R759" s="2918"/>
      <c r="S759" s="2918"/>
      <c r="T759" s="2918"/>
      <c r="U759" s="2918"/>
      <c r="V759" s="2918"/>
      <c r="W759" s="672" t="s">
        <v>700</v>
      </c>
      <c r="X759" s="2918"/>
      <c r="Y759" s="2918"/>
      <c r="Z759" s="2918"/>
      <c r="AA759" s="2918"/>
      <c r="AB759" s="2918"/>
      <c r="AC759" s="2918"/>
      <c r="AD759" s="2918"/>
      <c r="AE759" s="2918"/>
      <c r="AF759" s="2918"/>
      <c r="AG759" s="2918"/>
      <c r="AH759" s="2918"/>
      <c r="AI759" s="2918"/>
      <c r="AJ759" s="4236"/>
    </row>
    <row r="760" spans="1:36" ht="15" hidden="1" customHeight="1" x14ac:dyDescent="0.3">
      <c r="A760" s="1"/>
      <c r="B760" s="1"/>
      <c r="C760" s="1"/>
      <c r="D760" s="1"/>
      <c r="E760" s="917"/>
      <c r="F760" s="225" t="s">
        <v>638</v>
      </c>
      <c r="G760" s="225"/>
      <c r="H760" s="225"/>
      <c r="I760" s="898"/>
      <c r="J760" s="898"/>
      <c r="K760" s="898"/>
      <c r="L760" s="670"/>
      <c r="M760" s="24"/>
      <c r="N760" s="235"/>
      <c r="O760" s="225" t="s">
        <v>638</v>
      </c>
      <c r="P760" s="225"/>
      <c r="Q760" s="225"/>
      <c r="R760" s="225"/>
      <c r="S760" s="225"/>
      <c r="T760" s="4238"/>
      <c r="U760" s="4238"/>
      <c r="V760" s="4238"/>
      <c r="W760" s="6"/>
      <c r="X760" s="225" t="s">
        <v>638</v>
      </c>
      <c r="Y760" s="225"/>
      <c r="Z760" s="225"/>
      <c r="AA760" s="225"/>
      <c r="AB760" s="898"/>
      <c r="AC760" s="898"/>
      <c r="AD760" s="225"/>
      <c r="AE760" s="4233"/>
      <c r="AF760" s="4233"/>
      <c r="AG760" s="4233"/>
      <c r="AH760" s="4233"/>
      <c r="AI760" s="4233"/>
      <c r="AJ760" s="7"/>
    </row>
    <row r="761" spans="1:36" ht="5.0999999999999996" hidden="1" customHeight="1" x14ac:dyDescent="0.3">
      <c r="A761" s="1"/>
      <c r="B761" s="1"/>
      <c r="C761" s="1"/>
      <c r="D761" s="1"/>
      <c r="E761" s="192"/>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8"/>
      <c r="AG761" s="8"/>
      <c r="AH761" s="8"/>
      <c r="AI761" s="8"/>
      <c r="AJ761" s="9"/>
    </row>
    <row r="762" spans="1:36" ht="15" hidden="1" customHeight="1" x14ac:dyDescent="0.3">
      <c r="A762" s="1"/>
      <c r="B762" s="1"/>
      <c r="C762" s="1"/>
      <c r="D762" s="1"/>
      <c r="E762" s="671" t="s">
        <v>701</v>
      </c>
      <c r="F762" s="2918"/>
      <c r="G762" s="2918"/>
      <c r="H762" s="2918"/>
      <c r="I762" s="2918"/>
      <c r="J762" s="2918"/>
      <c r="K762" s="2918"/>
      <c r="L762" s="2918"/>
      <c r="M762" s="2918"/>
      <c r="N762" s="672" t="s">
        <v>702</v>
      </c>
      <c r="O762" s="2918"/>
      <c r="P762" s="2918"/>
      <c r="Q762" s="2918"/>
      <c r="R762" s="2918"/>
      <c r="S762" s="2918"/>
      <c r="T762" s="2918"/>
      <c r="U762" s="2918"/>
      <c r="V762" s="2918"/>
      <c r="W762" s="672" t="s">
        <v>703</v>
      </c>
      <c r="X762" s="2918"/>
      <c r="Y762" s="2918"/>
      <c r="Z762" s="2918"/>
      <c r="AA762" s="2918"/>
      <c r="AB762" s="2918"/>
      <c r="AC762" s="2918"/>
      <c r="AD762" s="2918"/>
      <c r="AE762" s="2918"/>
      <c r="AF762" s="2918"/>
      <c r="AG762" s="2918"/>
      <c r="AH762" s="2918"/>
      <c r="AI762" s="2918"/>
      <c r="AJ762" s="4236"/>
    </row>
    <row r="763" spans="1:36" ht="15" hidden="1" customHeight="1" x14ac:dyDescent="0.3">
      <c r="A763" s="1"/>
      <c r="B763" s="1"/>
      <c r="C763" s="1"/>
      <c r="D763" s="1"/>
      <c r="E763" s="191"/>
      <c r="F763" s="225" t="s">
        <v>638</v>
      </c>
      <c r="G763" s="225"/>
      <c r="H763" s="225"/>
      <c r="I763" s="916"/>
      <c r="J763" s="916"/>
      <c r="K763" s="916"/>
      <c r="L763" s="670"/>
      <c r="M763" s="898"/>
      <c r="N763" s="898"/>
      <c r="O763" s="225" t="s">
        <v>638</v>
      </c>
      <c r="P763" s="225"/>
      <c r="Q763" s="225"/>
      <c r="R763" s="225"/>
      <c r="S763" s="225"/>
      <c r="T763" s="4238"/>
      <c r="U763" s="4238"/>
      <c r="V763" s="4238"/>
      <c r="W763" s="235"/>
      <c r="X763" s="225" t="s">
        <v>638</v>
      </c>
      <c r="Y763" s="225"/>
      <c r="Z763" s="225"/>
      <c r="AA763" s="225"/>
      <c r="AB763" s="898"/>
      <c r="AC763" s="898"/>
      <c r="AD763" s="225"/>
      <c r="AE763" s="4233"/>
      <c r="AF763" s="4233"/>
      <c r="AG763" s="4233"/>
      <c r="AH763" s="4233"/>
      <c r="AI763" s="4233"/>
      <c r="AJ763" s="7"/>
    </row>
    <row r="764" spans="1:36" ht="5.0999999999999996" hidden="1" customHeight="1" x14ac:dyDescent="0.3">
      <c r="A764" s="1"/>
      <c r="B764" s="1"/>
      <c r="C764" s="1"/>
      <c r="D764" s="1"/>
      <c r="E764" s="191"/>
      <c r="F764" s="24"/>
      <c r="G764" s="24"/>
      <c r="H764" s="24"/>
      <c r="I764" s="6"/>
      <c r="J764" s="6"/>
      <c r="K764" s="6"/>
      <c r="L764" s="24"/>
      <c r="M764" s="24"/>
      <c r="N764" s="24"/>
      <c r="O764" s="6"/>
      <c r="P764" s="6"/>
      <c r="Q764" s="6"/>
      <c r="R764" s="6"/>
      <c r="S764" s="6"/>
      <c r="T764" s="6"/>
      <c r="U764" s="6"/>
      <c r="V764" s="24"/>
      <c r="W764" s="24"/>
      <c r="X764" s="6"/>
      <c r="Y764" s="6"/>
      <c r="Z764" s="6"/>
      <c r="AA764" s="6"/>
      <c r="AB764" s="6"/>
      <c r="AC764" s="6"/>
      <c r="AD764" s="24"/>
      <c r="AE764" s="24"/>
      <c r="AF764" s="6"/>
      <c r="AG764" s="6"/>
      <c r="AH764" s="6"/>
      <c r="AI764" s="6"/>
      <c r="AJ764" s="7"/>
    </row>
    <row r="765" spans="1:36" ht="15" hidden="1" customHeight="1" x14ac:dyDescent="0.3">
      <c r="A765" s="1"/>
      <c r="B765" s="1"/>
      <c r="C765" s="1"/>
      <c r="D765" s="1"/>
      <c r="E765" s="671" t="s">
        <v>704</v>
      </c>
      <c r="F765" s="2918"/>
      <c r="G765" s="2918"/>
      <c r="H765" s="2918"/>
      <c r="I765" s="2918"/>
      <c r="J765" s="2918"/>
      <c r="K765" s="2918"/>
      <c r="L765" s="2918"/>
      <c r="M765" s="2918"/>
      <c r="N765" s="672" t="s">
        <v>705</v>
      </c>
      <c r="O765" s="2918"/>
      <c r="P765" s="2918"/>
      <c r="Q765" s="2918"/>
      <c r="R765" s="2918"/>
      <c r="S765" s="2918"/>
      <c r="T765" s="2918"/>
      <c r="U765" s="2918"/>
      <c r="V765" s="2918"/>
      <c r="W765" s="672" t="s">
        <v>706</v>
      </c>
      <c r="X765" s="2918"/>
      <c r="Y765" s="2918"/>
      <c r="Z765" s="2918"/>
      <c r="AA765" s="2918"/>
      <c r="AB765" s="2918"/>
      <c r="AC765" s="2918"/>
      <c r="AD765" s="2918"/>
      <c r="AE765" s="2918"/>
      <c r="AF765" s="2918"/>
      <c r="AG765" s="2918"/>
      <c r="AH765" s="2918"/>
      <c r="AI765" s="2918"/>
      <c r="AJ765" s="4236"/>
    </row>
    <row r="766" spans="1:36" ht="15" hidden="1" customHeight="1" thickBot="1" x14ac:dyDescent="0.35">
      <c r="A766" s="1"/>
      <c r="B766" s="1"/>
      <c r="C766" s="1"/>
      <c r="D766" s="1"/>
      <c r="E766" s="917"/>
      <c r="F766" s="225" t="s">
        <v>638</v>
      </c>
      <c r="G766" s="225"/>
      <c r="H766" s="225"/>
      <c r="I766" s="898"/>
      <c r="J766" s="898"/>
      <c r="K766" s="898"/>
      <c r="L766" s="670"/>
      <c r="M766" s="24"/>
      <c r="N766" s="235"/>
      <c r="O766" s="225" t="s">
        <v>638</v>
      </c>
      <c r="P766" s="225"/>
      <c r="Q766" s="225"/>
      <c r="R766" s="225"/>
      <c r="S766" s="225"/>
      <c r="T766" s="4238"/>
      <c r="U766" s="4238"/>
      <c r="V766" s="4238"/>
      <c r="W766" s="6"/>
      <c r="X766" s="225" t="s">
        <v>638</v>
      </c>
      <c r="Y766" s="225"/>
      <c r="Z766" s="225"/>
      <c r="AA766" s="225"/>
      <c r="AB766" s="898"/>
      <c r="AC766" s="898"/>
      <c r="AD766" s="225"/>
      <c r="AE766" s="4233"/>
      <c r="AF766" s="4233"/>
      <c r="AG766" s="4233"/>
      <c r="AH766" s="4233"/>
      <c r="AI766" s="4233"/>
      <c r="AJ766" s="7"/>
    </row>
    <row r="767" spans="1:36" ht="15" thickBot="1" x14ac:dyDescent="0.35">
      <c r="A767" s="1"/>
      <c r="B767" s="1"/>
      <c r="C767" s="1"/>
      <c r="D767" s="1"/>
      <c r="E767" s="192"/>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8"/>
      <c r="AG767" s="8"/>
      <c r="AH767" s="8"/>
      <c r="AI767" s="8"/>
      <c r="AJ767" s="9"/>
    </row>
    <row r="768" spans="1:36" ht="15" thickBot="1" x14ac:dyDescent="0.35">
      <c r="A768" s="4016" t="s">
        <v>49</v>
      </c>
      <c r="B768" s="3283"/>
      <c r="C768" s="3283"/>
      <c r="D768" s="4237"/>
      <c r="E768" s="188" t="s">
        <v>651</v>
      </c>
      <c r="F768" s="108"/>
      <c r="G768" s="250"/>
      <c r="H768" s="250"/>
      <c r="I768" s="251"/>
      <c r="J768" s="913"/>
      <c r="K768" s="4239"/>
      <c r="L768" s="4240"/>
      <c r="M768" s="4240"/>
      <c r="N768" s="4240"/>
      <c r="O768" s="4240"/>
      <c r="P768" s="4240"/>
      <c r="Q768" s="4240"/>
      <c r="R768" s="4240"/>
      <c r="S768" s="4240"/>
      <c r="T768" s="4240"/>
      <c r="U768" s="4240"/>
      <c r="V768" s="4240"/>
      <c r="W768" s="4240"/>
      <c r="X768" s="250"/>
      <c r="Y768" s="250"/>
      <c r="Z768" s="108" t="s">
        <v>650</v>
      </c>
      <c r="AA768" s="250"/>
      <c r="AB768" s="251"/>
      <c r="AC768" s="4234"/>
      <c r="AD768" s="4235"/>
      <c r="AE768" s="4235"/>
      <c r="AF768" s="4235"/>
      <c r="AG768" s="4235"/>
      <c r="AH768" s="4235"/>
      <c r="AI768" s="251"/>
      <c r="AJ768" s="252"/>
    </row>
    <row r="769" spans="1:36" ht="15" thickBot="1" x14ac:dyDescent="0.35">
      <c r="A769" s="918"/>
      <c r="B769" s="3415"/>
      <c r="C769" s="3417"/>
      <c r="D769" s="918"/>
      <c r="E769" s="191"/>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6"/>
      <c r="AG769" s="6"/>
      <c r="AH769" s="6"/>
      <c r="AI769" s="6"/>
      <c r="AJ769" s="7"/>
    </row>
    <row r="770" spans="1:36" ht="14.4" x14ac:dyDescent="0.3">
      <c r="A770" s="1"/>
      <c r="B770" s="1"/>
      <c r="C770" s="1"/>
      <c r="D770" s="1"/>
      <c r="E770" s="4242" t="s">
        <v>649</v>
      </c>
      <c r="F770" s="4243"/>
      <c r="G770" s="2918"/>
      <c r="H770" s="2918"/>
      <c r="I770" s="2918"/>
      <c r="J770" s="2918"/>
      <c r="K770" s="2918"/>
      <c r="L770" s="2918"/>
      <c r="M770" s="2918"/>
      <c r="N770" s="2918"/>
      <c r="O770" s="2918"/>
      <c r="P770" s="2918"/>
      <c r="Q770" s="2918"/>
      <c r="R770" s="2918"/>
      <c r="S770" s="661" t="s">
        <v>648</v>
      </c>
      <c r="T770" s="4241"/>
      <c r="U770" s="4241"/>
      <c r="V770" s="4241"/>
      <c r="W770" s="4241"/>
      <c r="X770" s="4241"/>
      <c r="Y770" s="4241"/>
      <c r="Z770" s="661" t="s">
        <v>647</v>
      </c>
      <c r="AA770" s="2918"/>
      <c r="AB770" s="2918"/>
      <c r="AC770" s="661" t="s">
        <v>646</v>
      </c>
      <c r="AD770" s="2918"/>
      <c r="AE770" s="2918"/>
      <c r="AF770" s="2918"/>
      <c r="AG770" s="2918"/>
      <c r="AH770" s="2918"/>
      <c r="AI770" s="6"/>
      <c r="AJ770" s="7"/>
    </row>
    <row r="771" spans="1:36" ht="5.0999999999999996" customHeight="1" x14ac:dyDescent="0.3">
      <c r="A771" s="1"/>
      <c r="B771" s="1"/>
      <c r="C771" s="1"/>
      <c r="D771" s="1"/>
      <c r="E771" s="191"/>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6"/>
      <c r="AG771" s="6"/>
      <c r="AH771" s="6"/>
      <c r="AI771" s="6"/>
      <c r="AJ771" s="7"/>
    </row>
    <row r="772" spans="1:36" ht="14.4" x14ac:dyDescent="0.3">
      <c r="A772" s="1"/>
      <c r="B772" s="1"/>
      <c r="C772" s="1"/>
      <c r="D772" s="1"/>
      <c r="E772" s="191" t="s">
        <v>645</v>
      </c>
      <c r="F772" s="24"/>
      <c r="G772" s="24"/>
      <c r="H772" s="24"/>
      <c r="I772" s="24"/>
      <c r="J772" s="24"/>
      <c r="K772" s="24"/>
      <c r="L772" s="225"/>
      <c r="M772" s="229"/>
      <c r="N772" s="248"/>
      <c r="O772" s="898"/>
      <c r="P772" s="898"/>
      <c r="Q772" s="2918"/>
      <c r="R772" s="2918"/>
      <c r="S772" s="2918"/>
      <c r="T772" s="2918"/>
      <c r="U772" s="2918"/>
      <c r="V772" s="2918"/>
      <c r="W772" s="2918"/>
      <c r="X772" s="2918"/>
      <c r="Y772" s="2918"/>
      <c r="Z772" s="2918"/>
      <c r="AA772" s="2918"/>
      <c r="AB772" s="2918"/>
      <c r="AC772" s="2918"/>
      <c r="AD772" s="2918"/>
      <c r="AE772" s="2918"/>
      <c r="AF772" s="2918"/>
      <c r="AG772" s="2918"/>
      <c r="AH772" s="2918"/>
      <c r="AI772" s="6"/>
      <c r="AJ772" s="7"/>
    </row>
    <row r="773" spans="1:36" ht="5.0999999999999996" customHeight="1" x14ac:dyDescent="0.3">
      <c r="A773" s="1"/>
      <c r="B773" s="1"/>
      <c r="C773" s="1"/>
      <c r="D773" s="1"/>
      <c r="E773" s="191"/>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103"/>
      <c r="AF773" s="6"/>
      <c r="AG773" s="6"/>
      <c r="AH773" s="6"/>
      <c r="AI773" s="6"/>
      <c r="AJ773" s="7"/>
    </row>
    <row r="774" spans="1:36" ht="14.4" x14ac:dyDescent="0.3">
      <c r="A774" s="1"/>
      <c r="B774" s="1"/>
      <c r="C774" s="1"/>
      <c r="D774" s="1"/>
      <c r="E774" s="42" t="s">
        <v>1133</v>
      </c>
      <c r="F774" s="24"/>
      <c r="G774" s="24"/>
      <c r="H774" s="24"/>
      <c r="I774" s="24"/>
      <c r="J774" s="24"/>
      <c r="K774" s="6"/>
      <c r="L774" s="662"/>
      <c r="M774" s="24"/>
      <c r="N774" s="24"/>
      <c r="O774" s="24"/>
      <c r="P774" s="6"/>
      <c r="Q774" s="884" t="s">
        <v>1134</v>
      </c>
      <c r="R774" s="2918"/>
      <c r="S774" s="2918"/>
      <c r="T774" s="2918"/>
      <c r="U774" s="669" t="s">
        <v>1135</v>
      </c>
      <c r="V774" s="669"/>
      <c r="W774" s="669"/>
      <c r="X774" s="669"/>
      <c r="Y774" s="669"/>
      <c r="Z774" s="669"/>
      <c r="AA774" s="2918"/>
      <c r="AB774" s="2918"/>
      <c r="AC774" s="2918"/>
      <c r="AD774" s="2918"/>
      <c r="AE774" s="2918"/>
      <c r="AF774" s="2918"/>
      <c r="AG774" s="2918"/>
      <c r="AH774" s="2918"/>
      <c r="AI774" s="6"/>
      <c r="AJ774" s="7"/>
    </row>
    <row r="775" spans="1:36" ht="5.0999999999999996" customHeight="1" x14ac:dyDescent="0.3">
      <c r="A775" s="1"/>
      <c r="B775" s="1"/>
      <c r="C775" s="1"/>
      <c r="D775" s="1"/>
      <c r="E775" s="191"/>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6"/>
      <c r="AG775" s="6"/>
      <c r="AH775" s="6"/>
      <c r="AI775" s="6"/>
      <c r="AJ775" s="7"/>
    </row>
    <row r="776" spans="1:36" ht="14.4" x14ac:dyDescent="0.3">
      <c r="A776" s="1"/>
      <c r="B776" s="1"/>
      <c r="C776" s="1"/>
      <c r="D776" s="1"/>
      <c r="E776" s="42" t="s">
        <v>1136</v>
      </c>
      <c r="F776" s="24"/>
      <c r="G776" s="95"/>
      <c r="H776" s="95"/>
      <c r="I776" s="95"/>
      <c r="J776" s="95"/>
      <c r="K776" s="95"/>
      <c r="L776" s="663"/>
      <c r="M776" s="898"/>
      <c r="N776" s="95" t="s">
        <v>160</v>
      </c>
      <c r="O776" s="95"/>
      <c r="P776" s="95"/>
      <c r="Q776" s="4245"/>
      <c r="R776" s="4245"/>
      <c r="S776" s="4245"/>
      <c r="T776" s="915"/>
      <c r="U776" s="4244" t="s">
        <v>164</v>
      </c>
      <c r="V776" s="4244"/>
      <c r="W776" s="2918"/>
      <c r="X776" s="2918"/>
      <c r="Y776" s="2918"/>
      <c r="Z776" s="2918"/>
      <c r="AA776" s="2918"/>
      <c r="AB776" s="2918"/>
      <c r="AC776" s="2918"/>
      <c r="AD776" s="2918"/>
      <c r="AE776" s="2918"/>
      <c r="AF776" s="2918"/>
      <c r="AG776" s="2918"/>
      <c r="AH776" s="2918"/>
      <c r="AI776" s="6"/>
      <c r="AJ776" s="7"/>
    </row>
    <row r="777" spans="1:36" ht="5.0999999999999996" customHeight="1" x14ac:dyDescent="0.3">
      <c r="A777" s="1"/>
      <c r="B777" s="1"/>
      <c r="C777" s="1"/>
      <c r="D777" s="1"/>
      <c r="E777" s="191"/>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103"/>
      <c r="AF777" s="6"/>
      <c r="AG777" s="6"/>
      <c r="AH777" s="6"/>
      <c r="AI777" s="6"/>
      <c r="AJ777" s="7"/>
    </row>
    <row r="778" spans="1:36" ht="14.4" x14ac:dyDescent="0.3">
      <c r="A778" s="1"/>
      <c r="B778" s="1"/>
      <c r="C778" s="1"/>
      <c r="D778" s="1"/>
      <c r="E778" s="191" t="s">
        <v>644</v>
      </c>
      <c r="F778" s="24"/>
      <c r="G778" s="24"/>
      <c r="H778" s="24"/>
      <c r="I778" s="24"/>
      <c r="J778" s="24"/>
      <c r="K778" s="24"/>
      <c r="L778" s="24"/>
      <c r="M778" s="2918"/>
      <c r="N778" s="2918"/>
      <c r="O778" s="6"/>
      <c r="P778" s="6"/>
      <c r="Q778" s="1608" t="s">
        <v>1620</v>
      </c>
      <c r="R778" s="6"/>
      <c r="S778" s="6"/>
      <c r="T778" s="6"/>
      <c r="U778" s="24"/>
      <c r="V778" s="24"/>
      <c r="W778" s="6"/>
      <c r="X778" s="6"/>
      <c r="Y778" s="6"/>
      <c r="Z778" s="6"/>
      <c r="AA778" s="6"/>
      <c r="AB778" s="6"/>
      <c r="AD778" s="2918"/>
      <c r="AE778" s="2918"/>
      <c r="AF778" s="6"/>
      <c r="AG778" s="6"/>
      <c r="AH778" s="6"/>
      <c r="AI778" s="6"/>
      <c r="AJ778" s="7"/>
    </row>
    <row r="779" spans="1:36" ht="5.0999999999999996" customHeight="1" x14ac:dyDescent="0.3">
      <c r="A779" s="1"/>
      <c r="B779" s="1"/>
      <c r="C779" s="1"/>
      <c r="D779" s="1"/>
      <c r="E779" s="191"/>
      <c r="F779" s="24"/>
      <c r="G779" s="24"/>
      <c r="H779" s="24"/>
      <c r="I779" s="24"/>
      <c r="J779" s="24"/>
      <c r="K779" s="24"/>
      <c r="L779" s="24"/>
      <c r="M779" s="661"/>
      <c r="N779" s="24"/>
      <c r="O779" s="24"/>
      <c r="P779" s="24"/>
      <c r="Q779" s="24"/>
      <c r="R779" s="24"/>
      <c r="S779" s="24"/>
      <c r="T779" s="24"/>
      <c r="U779" s="24"/>
      <c r="V779" s="24"/>
      <c r="W779" s="24"/>
      <c r="X779" s="24"/>
      <c r="Y779" s="24"/>
      <c r="Z779" s="24"/>
      <c r="AA779" s="24"/>
      <c r="AB779" s="24"/>
      <c r="AC779" s="24"/>
      <c r="AD779" s="24"/>
      <c r="AE779" s="24"/>
      <c r="AF779" s="6"/>
      <c r="AG779" s="6"/>
      <c r="AH779" s="6"/>
      <c r="AI779" s="6"/>
      <c r="AJ779" s="7"/>
    </row>
    <row r="780" spans="1:36" ht="14.4" x14ac:dyDescent="0.3">
      <c r="A780" s="1"/>
      <c r="B780" s="1"/>
      <c r="C780" s="1"/>
      <c r="D780" s="1"/>
      <c r="E780" s="191"/>
      <c r="F780" s="24" t="s">
        <v>679</v>
      </c>
      <c r="G780" s="24"/>
      <c r="H780" s="24"/>
      <c r="I780" s="24"/>
      <c r="J780" s="24"/>
      <c r="K780" s="24"/>
      <c r="L780" s="24"/>
      <c r="M780" s="6"/>
      <c r="N780" s="6"/>
      <c r="O780" s="6"/>
      <c r="P780" s="6"/>
      <c r="Q780" s="6"/>
      <c r="R780" s="6"/>
      <c r="S780" s="6"/>
      <c r="T780" s="6"/>
      <c r="U780" s="6"/>
      <c r="V780" s="6"/>
      <c r="W780" s="6"/>
      <c r="X780" s="6"/>
      <c r="Y780" s="6"/>
      <c r="Z780" s="6"/>
      <c r="AA780" s="6"/>
      <c r="AB780" s="6"/>
      <c r="AC780" s="6"/>
      <c r="AD780" s="6"/>
      <c r="AE780" s="24"/>
      <c r="AF780" s="6"/>
      <c r="AG780" s="6"/>
      <c r="AH780" s="6"/>
      <c r="AI780" s="6"/>
      <c r="AJ780" s="7"/>
    </row>
    <row r="781" spans="1:36" ht="5.0999999999999996" customHeight="1" x14ac:dyDescent="0.3">
      <c r="A781" s="1"/>
      <c r="B781" s="1"/>
      <c r="C781" s="1"/>
      <c r="D781" s="1"/>
      <c r="E781" s="191"/>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6"/>
      <c r="AG781" s="6"/>
      <c r="AH781" s="6"/>
      <c r="AI781" s="6"/>
      <c r="AJ781" s="7"/>
    </row>
    <row r="782" spans="1:36" ht="14.4" x14ac:dyDescent="0.3">
      <c r="A782" s="1"/>
      <c r="B782" s="1"/>
      <c r="C782" s="1"/>
      <c r="D782" s="1"/>
      <c r="E782" s="194" t="s">
        <v>158</v>
      </c>
      <c r="F782" s="2918"/>
      <c r="G782" s="2918"/>
      <c r="H782" s="2918"/>
      <c r="I782" s="2918"/>
      <c r="J782" s="2918"/>
      <c r="K782" s="2918"/>
      <c r="L782" s="2918"/>
      <c r="M782" s="2918"/>
      <c r="N782" s="195" t="s">
        <v>165</v>
      </c>
      <c r="O782" s="2918"/>
      <c r="P782" s="2918"/>
      <c r="Q782" s="2918"/>
      <c r="R782" s="2918"/>
      <c r="S782" s="2918"/>
      <c r="T782" s="2918"/>
      <c r="U782" s="2918"/>
      <c r="V782" s="2918"/>
      <c r="W782" s="195" t="s">
        <v>171</v>
      </c>
      <c r="X782" s="2918"/>
      <c r="Y782" s="2918"/>
      <c r="Z782" s="2918"/>
      <c r="AA782" s="2918"/>
      <c r="AB782" s="2918"/>
      <c r="AC782" s="2918"/>
      <c r="AD782" s="2918"/>
      <c r="AE782" s="2918"/>
      <c r="AF782" s="2918"/>
      <c r="AG782" s="2918"/>
      <c r="AH782" s="2918"/>
      <c r="AI782" s="2918"/>
      <c r="AJ782" s="4236"/>
    </row>
    <row r="783" spans="1:36" ht="14.4" x14ac:dyDescent="0.3">
      <c r="A783" s="1"/>
      <c r="B783" s="1"/>
      <c r="C783" s="1"/>
      <c r="D783" s="1"/>
      <c r="E783" s="191"/>
      <c r="F783" s="225" t="s">
        <v>638</v>
      </c>
      <c r="G783" s="225"/>
      <c r="H783" s="225"/>
      <c r="I783" s="916"/>
      <c r="J783" s="916"/>
      <c r="K783" s="916"/>
      <c r="L783" s="670"/>
      <c r="M783" s="898"/>
      <c r="N783" s="898"/>
      <c r="O783" s="225" t="s">
        <v>638</v>
      </c>
      <c r="P783" s="225"/>
      <c r="Q783" s="225"/>
      <c r="R783" s="225"/>
      <c r="S783" s="225"/>
      <c r="T783" s="4238"/>
      <c r="U783" s="4238"/>
      <c r="V783" s="4238"/>
      <c r="W783" s="235"/>
      <c r="X783" s="225" t="s">
        <v>638</v>
      </c>
      <c r="Y783" s="225"/>
      <c r="Z783" s="225"/>
      <c r="AA783" s="225"/>
      <c r="AB783" s="898"/>
      <c r="AC783" s="898"/>
      <c r="AD783" s="225"/>
      <c r="AE783" s="4233"/>
      <c r="AF783" s="4233"/>
      <c r="AG783" s="4233"/>
      <c r="AH783" s="4233"/>
      <c r="AI783" s="4233"/>
      <c r="AJ783" s="7"/>
    </row>
    <row r="784" spans="1:36" ht="5.0999999999999996" customHeight="1" x14ac:dyDescent="0.3">
      <c r="A784" s="1"/>
      <c r="B784" s="1"/>
      <c r="C784" s="1"/>
      <c r="D784" s="1"/>
      <c r="E784" s="191"/>
      <c r="F784" s="24"/>
      <c r="G784" s="24"/>
      <c r="H784" s="24"/>
      <c r="I784" s="6"/>
      <c r="J784" s="6"/>
      <c r="K784" s="6"/>
      <c r="L784" s="24"/>
      <c r="M784" s="24"/>
      <c r="N784" s="24"/>
      <c r="O784" s="6"/>
      <c r="P784" s="6"/>
      <c r="Q784" s="6"/>
      <c r="R784" s="6"/>
      <c r="S784" s="6"/>
      <c r="T784" s="6"/>
      <c r="U784" s="6"/>
      <c r="V784" s="24"/>
      <c r="W784" s="24"/>
      <c r="X784" s="6"/>
      <c r="Y784" s="6"/>
      <c r="Z784" s="6"/>
      <c r="AA784" s="6"/>
      <c r="AB784" s="6"/>
      <c r="AC784" s="6"/>
      <c r="AD784" s="24"/>
      <c r="AE784" s="24"/>
      <c r="AF784" s="6"/>
      <c r="AG784" s="6"/>
      <c r="AH784" s="6"/>
      <c r="AI784" s="6"/>
      <c r="AJ784" s="7"/>
    </row>
    <row r="785" spans="1:36" ht="14.4" x14ac:dyDescent="0.3">
      <c r="A785" s="1"/>
      <c r="B785" s="1"/>
      <c r="C785" s="1"/>
      <c r="D785" s="1"/>
      <c r="E785" s="194" t="s">
        <v>178</v>
      </c>
      <c r="F785" s="2918"/>
      <c r="G785" s="2918"/>
      <c r="H785" s="2918"/>
      <c r="I785" s="2918"/>
      <c r="J785" s="2918"/>
      <c r="K785" s="2918"/>
      <c r="L785" s="2918"/>
      <c r="M785" s="2918"/>
      <c r="N785" s="195" t="s">
        <v>568</v>
      </c>
      <c r="O785" s="2918"/>
      <c r="P785" s="2918"/>
      <c r="Q785" s="2918"/>
      <c r="R785" s="2918"/>
      <c r="S785" s="2918"/>
      <c r="T785" s="2918"/>
      <c r="U785" s="2918"/>
      <c r="V785" s="2918"/>
      <c r="W785" s="195" t="s">
        <v>591</v>
      </c>
      <c r="X785" s="2918"/>
      <c r="Y785" s="2918"/>
      <c r="Z785" s="2918"/>
      <c r="AA785" s="2918"/>
      <c r="AB785" s="2918"/>
      <c r="AC785" s="2918"/>
      <c r="AD785" s="2918"/>
      <c r="AE785" s="2918"/>
      <c r="AF785" s="2918"/>
      <c r="AG785" s="2918"/>
      <c r="AH785" s="2918"/>
      <c r="AI785" s="2918"/>
      <c r="AJ785" s="4236"/>
    </row>
    <row r="786" spans="1:36" ht="14.4" x14ac:dyDescent="0.3">
      <c r="A786" s="1"/>
      <c r="B786" s="1"/>
      <c r="C786" s="1"/>
      <c r="D786" s="1"/>
      <c r="E786" s="917"/>
      <c r="F786" s="225" t="s">
        <v>638</v>
      </c>
      <c r="G786" s="225"/>
      <c r="H786" s="225"/>
      <c r="I786" s="898"/>
      <c r="J786" s="898"/>
      <c r="K786" s="898"/>
      <c r="L786" s="670"/>
      <c r="M786" s="24"/>
      <c r="N786" s="235"/>
      <c r="O786" s="225" t="s">
        <v>638</v>
      </c>
      <c r="P786" s="225"/>
      <c r="Q786" s="225"/>
      <c r="R786" s="225"/>
      <c r="S786" s="225"/>
      <c r="T786" s="4238"/>
      <c r="U786" s="4238"/>
      <c r="V786" s="4238"/>
      <c r="W786" s="6"/>
      <c r="X786" s="225" t="s">
        <v>638</v>
      </c>
      <c r="Y786" s="225"/>
      <c r="Z786" s="225"/>
      <c r="AA786" s="225"/>
      <c r="AB786" s="898"/>
      <c r="AC786" s="898"/>
      <c r="AD786" s="225"/>
      <c r="AE786" s="4233"/>
      <c r="AF786" s="4233"/>
      <c r="AG786" s="4233"/>
      <c r="AH786" s="4233"/>
      <c r="AI786" s="4233"/>
      <c r="AJ786" s="7"/>
    </row>
    <row r="787" spans="1:36" ht="5.0999999999999996" customHeight="1" thickBot="1" x14ac:dyDescent="0.35">
      <c r="A787" s="1"/>
      <c r="B787" s="1"/>
      <c r="C787" s="1"/>
      <c r="D787" s="1"/>
      <c r="E787" s="192"/>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8"/>
      <c r="AG787" s="8"/>
      <c r="AH787" s="8"/>
      <c r="AI787" s="8"/>
      <c r="AJ787" s="9"/>
    </row>
    <row r="788" spans="1:36" ht="15" hidden="1" customHeight="1" x14ac:dyDescent="0.3">
      <c r="A788" s="1"/>
      <c r="B788" s="1"/>
      <c r="C788" s="1"/>
      <c r="D788" s="1"/>
      <c r="E788" s="671" t="s">
        <v>592</v>
      </c>
      <c r="F788" s="2918"/>
      <c r="G788" s="2918"/>
      <c r="H788" s="2918"/>
      <c r="I788" s="2918"/>
      <c r="J788" s="2918"/>
      <c r="K788" s="2918"/>
      <c r="L788" s="2918"/>
      <c r="M788" s="2918"/>
      <c r="N788" s="672" t="s">
        <v>593</v>
      </c>
      <c r="O788" s="2918"/>
      <c r="P788" s="2918"/>
      <c r="Q788" s="2918"/>
      <c r="R788" s="2918"/>
      <c r="S788" s="2918"/>
      <c r="T788" s="2918"/>
      <c r="U788" s="2918"/>
      <c r="V788" s="2918"/>
      <c r="W788" s="672" t="s">
        <v>594</v>
      </c>
      <c r="X788" s="2918"/>
      <c r="Y788" s="2918"/>
      <c r="Z788" s="2918"/>
      <c r="AA788" s="2918"/>
      <c r="AB788" s="2918"/>
      <c r="AC788" s="2918"/>
      <c r="AD788" s="2918"/>
      <c r="AE788" s="2918"/>
      <c r="AF788" s="2918"/>
      <c r="AG788" s="2918"/>
      <c r="AH788" s="2918"/>
      <c r="AI788" s="2918"/>
      <c r="AJ788" s="4236"/>
    </row>
    <row r="789" spans="1:36" ht="15" hidden="1" customHeight="1" x14ac:dyDescent="0.3">
      <c r="A789" s="1"/>
      <c r="B789" s="1"/>
      <c r="C789" s="1"/>
      <c r="D789" s="1"/>
      <c r="E789" s="191"/>
      <c r="F789" s="225" t="s">
        <v>638</v>
      </c>
      <c r="G789" s="225"/>
      <c r="H789" s="225"/>
      <c r="I789" s="916"/>
      <c r="J789" s="916"/>
      <c r="K789" s="916"/>
      <c r="L789" s="670"/>
      <c r="M789" s="898"/>
      <c r="N789" s="898"/>
      <c r="O789" s="225" t="s">
        <v>638</v>
      </c>
      <c r="P789" s="225"/>
      <c r="Q789" s="225"/>
      <c r="R789" s="225"/>
      <c r="S789" s="225"/>
      <c r="T789" s="4238"/>
      <c r="U789" s="4238"/>
      <c r="V789" s="4238"/>
      <c r="W789" s="235"/>
      <c r="X789" s="225" t="s">
        <v>638</v>
      </c>
      <c r="Y789" s="225"/>
      <c r="Z789" s="225"/>
      <c r="AA789" s="225"/>
      <c r="AB789" s="898"/>
      <c r="AC789" s="898"/>
      <c r="AD789" s="225"/>
      <c r="AE789" s="4233"/>
      <c r="AF789" s="4233"/>
      <c r="AG789" s="4233"/>
      <c r="AH789" s="4233"/>
      <c r="AI789" s="4233"/>
      <c r="AJ789" s="7"/>
    </row>
    <row r="790" spans="1:36" ht="5.0999999999999996" hidden="1" customHeight="1" x14ac:dyDescent="0.3">
      <c r="A790" s="1"/>
      <c r="B790" s="1"/>
      <c r="C790" s="1"/>
      <c r="D790" s="1"/>
      <c r="E790" s="191"/>
      <c r="F790" s="24"/>
      <c r="G790" s="24"/>
      <c r="H790" s="24"/>
      <c r="I790" s="6"/>
      <c r="J790" s="6"/>
      <c r="K790" s="6"/>
      <c r="L790" s="24"/>
      <c r="M790" s="24"/>
      <c r="N790" s="24"/>
      <c r="O790" s="6"/>
      <c r="P790" s="6"/>
      <c r="Q790" s="6"/>
      <c r="R790" s="6"/>
      <c r="S790" s="6"/>
      <c r="T790" s="6"/>
      <c r="U790" s="6"/>
      <c r="V790" s="24"/>
      <c r="W790" s="24"/>
      <c r="X790" s="6"/>
      <c r="Y790" s="6"/>
      <c r="Z790" s="6"/>
      <c r="AA790" s="6"/>
      <c r="AB790" s="6"/>
      <c r="AC790" s="6"/>
      <c r="AD790" s="24"/>
      <c r="AE790" s="24"/>
      <c r="AF790" s="6"/>
      <c r="AG790" s="6"/>
      <c r="AH790" s="6"/>
      <c r="AI790" s="6"/>
      <c r="AJ790" s="7"/>
    </row>
    <row r="791" spans="1:36" ht="15" hidden="1" customHeight="1" x14ac:dyDescent="0.3">
      <c r="A791" s="1"/>
      <c r="B791" s="1"/>
      <c r="C791" s="1"/>
      <c r="D791" s="1"/>
      <c r="E791" s="671" t="s">
        <v>610</v>
      </c>
      <c r="F791" s="2918"/>
      <c r="G791" s="2918"/>
      <c r="H791" s="2918"/>
      <c r="I791" s="2918"/>
      <c r="J791" s="2918"/>
      <c r="K791" s="2918"/>
      <c r="L791" s="2918"/>
      <c r="M791" s="2918"/>
      <c r="N791" s="672" t="s">
        <v>613</v>
      </c>
      <c r="O791" s="2918"/>
      <c r="P791" s="2918"/>
      <c r="Q791" s="2918"/>
      <c r="R791" s="2918"/>
      <c r="S791" s="2918"/>
      <c r="T791" s="2918"/>
      <c r="U791" s="2918"/>
      <c r="V791" s="2918"/>
      <c r="W791" s="672" t="s">
        <v>615</v>
      </c>
      <c r="X791" s="2918"/>
      <c r="Y791" s="2918"/>
      <c r="Z791" s="2918"/>
      <c r="AA791" s="2918"/>
      <c r="AB791" s="2918"/>
      <c r="AC791" s="2918"/>
      <c r="AD791" s="2918"/>
      <c r="AE791" s="2918"/>
      <c r="AF791" s="2918"/>
      <c r="AG791" s="2918"/>
      <c r="AH791" s="2918"/>
      <c r="AI791" s="2918"/>
      <c r="AJ791" s="4236"/>
    </row>
    <row r="792" spans="1:36" ht="15" hidden="1" customHeight="1" x14ac:dyDescent="0.3">
      <c r="A792" s="1"/>
      <c r="B792" s="1"/>
      <c r="C792" s="1"/>
      <c r="D792" s="1"/>
      <c r="E792" s="917"/>
      <c r="F792" s="225" t="s">
        <v>638</v>
      </c>
      <c r="G792" s="225"/>
      <c r="H792" s="225"/>
      <c r="I792" s="898"/>
      <c r="J792" s="898"/>
      <c r="K792" s="898"/>
      <c r="L792" s="670"/>
      <c r="M792" s="24"/>
      <c r="N792" s="235"/>
      <c r="O792" s="225" t="s">
        <v>638</v>
      </c>
      <c r="P792" s="225"/>
      <c r="Q792" s="225"/>
      <c r="R792" s="225"/>
      <c r="S792" s="225"/>
      <c r="T792" s="4238"/>
      <c r="U792" s="4238"/>
      <c r="V792" s="4238"/>
      <c r="W792" s="6"/>
      <c r="X792" s="225" t="s">
        <v>638</v>
      </c>
      <c r="Y792" s="225"/>
      <c r="Z792" s="225"/>
      <c r="AA792" s="225"/>
      <c r="AB792" s="898"/>
      <c r="AC792" s="898"/>
      <c r="AD792" s="225"/>
      <c r="AE792" s="4233"/>
      <c r="AF792" s="4233"/>
      <c r="AG792" s="4233"/>
      <c r="AH792" s="4233"/>
      <c r="AI792" s="4233"/>
      <c r="AJ792" s="7"/>
    </row>
    <row r="793" spans="1:36" ht="5.0999999999999996" hidden="1" customHeight="1" x14ac:dyDescent="0.3">
      <c r="A793" s="1"/>
      <c r="B793" s="1"/>
      <c r="C793" s="1"/>
      <c r="D793" s="1"/>
      <c r="E793" s="192"/>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8"/>
      <c r="AG793" s="8"/>
      <c r="AH793" s="8"/>
      <c r="AI793" s="8"/>
      <c r="AJ793" s="9"/>
    </row>
    <row r="794" spans="1:36" ht="15" hidden="1" customHeight="1" x14ac:dyDescent="0.3">
      <c r="A794" s="1"/>
      <c r="B794" s="1"/>
      <c r="C794" s="1"/>
      <c r="D794" s="1"/>
      <c r="E794" s="671" t="s">
        <v>616</v>
      </c>
      <c r="F794" s="2918"/>
      <c r="G794" s="2918"/>
      <c r="H794" s="2918"/>
      <c r="I794" s="2918"/>
      <c r="J794" s="2918"/>
      <c r="K794" s="2918"/>
      <c r="L794" s="2918"/>
      <c r="M794" s="2918"/>
      <c r="N794" s="672" t="s">
        <v>643</v>
      </c>
      <c r="O794" s="2918"/>
      <c r="P794" s="2918"/>
      <c r="Q794" s="2918"/>
      <c r="R794" s="2918"/>
      <c r="S794" s="2918"/>
      <c r="T794" s="2918"/>
      <c r="U794" s="2918"/>
      <c r="V794" s="2918"/>
      <c r="W794" s="672" t="s">
        <v>642</v>
      </c>
      <c r="X794" s="2918"/>
      <c r="Y794" s="2918"/>
      <c r="Z794" s="2918"/>
      <c r="AA794" s="2918"/>
      <c r="AB794" s="2918"/>
      <c r="AC794" s="2918"/>
      <c r="AD794" s="2918"/>
      <c r="AE794" s="2918"/>
      <c r="AF794" s="2918"/>
      <c r="AG794" s="2918"/>
      <c r="AH794" s="2918"/>
      <c r="AI794" s="2918"/>
      <c r="AJ794" s="4236"/>
    </row>
    <row r="795" spans="1:36" ht="15" hidden="1" customHeight="1" x14ac:dyDescent="0.3">
      <c r="A795" s="1"/>
      <c r="B795" s="1"/>
      <c r="C795" s="1"/>
      <c r="D795" s="1"/>
      <c r="E795" s="191"/>
      <c r="F795" s="225" t="s">
        <v>638</v>
      </c>
      <c r="G795" s="225"/>
      <c r="H795" s="225"/>
      <c r="I795" s="916"/>
      <c r="J795" s="916"/>
      <c r="K795" s="916"/>
      <c r="L795" s="670"/>
      <c r="M795" s="898"/>
      <c r="N795" s="898"/>
      <c r="O795" s="225" t="s">
        <v>638</v>
      </c>
      <c r="P795" s="225"/>
      <c r="Q795" s="225"/>
      <c r="R795" s="225"/>
      <c r="S795" s="225"/>
      <c r="T795" s="4238"/>
      <c r="U795" s="4238"/>
      <c r="V795" s="4238"/>
      <c r="W795" s="235"/>
      <c r="X795" s="225" t="s">
        <v>638</v>
      </c>
      <c r="Y795" s="225"/>
      <c r="Z795" s="225"/>
      <c r="AA795" s="225"/>
      <c r="AB795" s="898"/>
      <c r="AC795" s="898"/>
      <c r="AD795" s="225"/>
      <c r="AE795" s="4233"/>
      <c r="AF795" s="4233"/>
      <c r="AG795" s="4233"/>
      <c r="AH795" s="4233"/>
      <c r="AI795" s="4233"/>
      <c r="AJ795" s="7"/>
    </row>
    <row r="796" spans="1:36" ht="5.0999999999999996" hidden="1" customHeight="1" x14ac:dyDescent="0.3">
      <c r="A796" s="1"/>
      <c r="B796" s="1"/>
      <c r="C796" s="1"/>
      <c r="D796" s="1"/>
      <c r="E796" s="191"/>
      <c r="F796" s="24"/>
      <c r="G796" s="24"/>
      <c r="H796" s="24"/>
      <c r="I796" s="6"/>
      <c r="J796" s="6"/>
      <c r="K796" s="6"/>
      <c r="L796" s="24"/>
      <c r="M796" s="24"/>
      <c r="N796" s="24"/>
      <c r="O796" s="6"/>
      <c r="P796" s="6"/>
      <c r="Q796" s="6"/>
      <c r="R796" s="6"/>
      <c r="S796" s="6"/>
      <c r="T796" s="6"/>
      <c r="U796" s="6"/>
      <c r="V796" s="24"/>
      <c r="W796" s="24"/>
      <c r="X796" s="6"/>
      <c r="Y796" s="6"/>
      <c r="Z796" s="6"/>
      <c r="AA796" s="6"/>
      <c r="AB796" s="6"/>
      <c r="AC796" s="6"/>
      <c r="AD796" s="24"/>
      <c r="AE796" s="24"/>
      <c r="AF796" s="6"/>
      <c r="AG796" s="6"/>
      <c r="AH796" s="6"/>
      <c r="AI796" s="6"/>
      <c r="AJ796" s="7"/>
    </row>
    <row r="797" spans="1:36" ht="15" hidden="1" customHeight="1" x14ac:dyDescent="0.3">
      <c r="A797" s="1"/>
      <c r="B797" s="1"/>
      <c r="C797" s="1"/>
      <c r="D797" s="1"/>
      <c r="E797" s="671" t="s">
        <v>641</v>
      </c>
      <c r="F797" s="2918"/>
      <c r="G797" s="2918"/>
      <c r="H797" s="2918"/>
      <c r="I797" s="2918"/>
      <c r="J797" s="2918"/>
      <c r="K797" s="2918"/>
      <c r="L797" s="2918"/>
      <c r="M797" s="2918"/>
      <c r="N797" s="672" t="s">
        <v>640</v>
      </c>
      <c r="O797" s="2918"/>
      <c r="P797" s="2918"/>
      <c r="Q797" s="2918"/>
      <c r="R797" s="2918"/>
      <c r="S797" s="2918"/>
      <c r="T797" s="2918"/>
      <c r="U797" s="2918"/>
      <c r="V797" s="2918"/>
      <c r="W797" s="672" t="s">
        <v>639</v>
      </c>
      <c r="X797" s="2918"/>
      <c r="Y797" s="2918"/>
      <c r="Z797" s="2918"/>
      <c r="AA797" s="2918"/>
      <c r="AB797" s="2918"/>
      <c r="AC797" s="2918"/>
      <c r="AD797" s="2918"/>
      <c r="AE797" s="2918"/>
      <c r="AF797" s="2918"/>
      <c r="AG797" s="2918"/>
      <c r="AH797" s="2918"/>
      <c r="AI797" s="2918"/>
      <c r="AJ797" s="4236"/>
    </row>
    <row r="798" spans="1:36" ht="15" hidden="1" customHeight="1" x14ac:dyDescent="0.3">
      <c r="A798" s="1"/>
      <c r="B798" s="1"/>
      <c r="C798" s="1"/>
      <c r="D798" s="1"/>
      <c r="E798" s="917"/>
      <c r="F798" s="225" t="s">
        <v>638</v>
      </c>
      <c r="G798" s="225"/>
      <c r="H798" s="225"/>
      <c r="I798" s="898"/>
      <c r="J798" s="898"/>
      <c r="K798" s="898"/>
      <c r="L798" s="670"/>
      <c r="M798" s="24"/>
      <c r="N798" s="235"/>
      <c r="O798" s="225" t="s">
        <v>638</v>
      </c>
      <c r="P798" s="225"/>
      <c r="Q798" s="225"/>
      <c r="R798" s="225"/>
      <c r="S798" s="225"/>
      <c r="T798" s="4238"/>
      <c r="U798" s="4238"/>
      <c r="V798" s="4238"/>
      <c r="W798" s="6"/>
      <c r="X798" s="225" t="s">
        <v>638</v>
      </c>
      <c r="Y798" s="225"/>
      <c r="Z798" s="225"/>
      <c r="AA798" s="225"/>
      <c r="AB798" s="898"/>
      <c r="AC798" s="898"/>
      <c r="AD798" s="225"/>
      <c r="AE798" s="4233"/>
      <c r="AF798" s="4233"/>
      <c r="AG798" s="4233"/>
      <c r="AH798" s="4233"/>
      <c r="AI798" s="4233"/>
      <c r="AJ798" s="7"/>
    </row>
    <row r="799" spans="1:36" ht="5.0999999999999996" hidden="1" customHeight="1" x14ac:dyDescent="0.3">
      <c r="A799" s="1"/>
      <c r="B799" s="1"/>
      <c r="C799" s="1"/>
      <c r="D799" s="1"/>
      <c r="E799" s="192"/>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8"/>
      <c r="AG799" s="8"/>
      <c r="AH799" s="8"/>
      <c r="AI799" s="8"/>
      <c r="AJ799" s="9"/>
    </row>
    <row r="800" spans="1:36" ht="15" hidden="1" customHeight="1" x14ac:dyDescent="0.3">
      <c r="A800" s="1"/>
      <c r="B800" s="1"/>
      <c r="C800" s="1"/>
      <c r="D800" s="1"/>
      <c r="E800" s="671" t="s">
        <v>695</v>
      </c>
      <c r="F800" s="2918"/>
      <c r="G800" s="2918"/>
      <c r="H800" s="2918"/>
      <c r="I800" s="2918"/>
      <c r="J800" s="2918"/>
      <c r="K800" s="2918"/>
      <c r="L800" s="2918"/>
      <c r="M800" s="2918"/>
      <c r="N800" s="672" t="s">
        <v>696</v>
      </c>
      <c r="O800" s="2918"/>
      <c r="P800" s="2918"/>
      <c r="Q800" s="2918"/>
      <c r="R800" s="2918"/>
      <c r="S800" s="2918"/>
      <c r="T800" s="2918"/>
      <c r="U800" s="2918"/>
      <c r="V800" s="2918"/>
      <c r="W800" s="672" t="s">
        <v>697</v>
      </c>
      <c r="X800" s="2918"/>
      <c r="Y800" s="2918"/>
      <c r="Z800" s="2918"/>
      <c r="AA800" s="2918"/>
      <c r="AB800" s="2918"/>
      <c r="AC800" s="2918"/>
      <c r="AD800" s="2918"/>
      <c r="AE800" s="2918"/>
      <c r="AF800" s="2918"/>
      <c r="AG800" s="2918"/>
      <c r="AH800" s="2918"/>
      <c r="AI800" s="2918"/>
      <c r="AJ800" s="4236"/>
    </row>
    <row r="801" spans="1:36" ht="15" hidden="1" customHeight="1" x14ac:dyDescent="0.3">
      <c r="A801" s="1"/>
      <c r="B801" s="1"/>
      <c r="C801" s="1"/>
      <c r="D801" s="1"/>
      <c r="E801" s="191"/>
      <c r="F801" s="225" t="s">
        <v>638</v>
      </c>
      <c r="G801" s="225"/>
      <c r="H801" s="225"/>
      <c r="I801" s="916"/>
      <c r="J801" s="916"/>
      <c r="K801" s="916"/>
      <c r="L801" s="670"/>
      <c r="M801" s="898"/>
      <c r="N801" s="898"/>
      <c r="O801" s="225" t="s">
        <v>638</v>
      </c>
      <c r="P801" s="225"/>
      <c r="Q801" s="225"/>
      <c r="R801" s="225"/>
      <c r="S801" s="225"/>
      <c r="T801" s="4238"/>
      <c r="U801" s="4238"/>
      <c r="V801" s="4238"/>
      <c r="W801" s="235"/>
      <c r="X801" s="225" t="s">
        <v>638</v>
      </c>
      <c r="Y801" s="225"/>
      <c r="Z801" s="225"/>
      <c r="AA801" s="225"/>
      <c r="AB801" s="898"/>
      <c r="AC801" s="898"/>
      <c r="AD801" s="225"/>
      <c r="AE801" s="4233"/>
      <c r="AF801" s="4233"/>
      <c r="AG801" s="4233"/>
      <c r="AH801" s="4233"/>
      <c r="AI801" s="4233"/>
      <c r="AJ801" s="7"/>
    </row>
    <row r="802" spans="1:36" ht="5.0999999999999996" hidden="1" customHeight="1" x14ac:dyDescent="0.3">
      <c r="A802" s="1"/>
      <c r="B802" s="1"/>
      <c r="C802" s="1"/>
      <c r="D802" s="1"/>
      <c r="E802" s="191"/>
      <c r="F802" s="24"/>
      <c r="G802" s="24"/>
      <c r="H802" s="24"/>
      <c r="I802" s="6"/>
      <c r="J802" s="6"/>
      <c r="K802" s="6"/>
      <c r="L802" s="24"/>
      <c r="M802" s="24"/>
      <c r="N802" s="24"/>
      <c r="O802" s="6"/>
      <c r="P802" s="6"/>
      <c r="Q802" s="6"/>
      <c r="R802" s="6"/>
      <c r="S802" s="6"/>
      <c r="T802" s="6"/>
      <c r="U802" s="6"/>
      <c r="V802" s="24"/>
      <c r="W802" s="24"/>
      <c r="X802" s="6"/>
      <c r="Y802" s="6"/>
      <c r="Z802" s="6"/>
      <c r="AA802" s="6"/>
      <c r="AB802" s="6"/>
      <c r="AC802" s="6"/>
      <c r="AD802" s="24"/>
      <c r="AE802" s="24"/>
      <c r="AF802" s="6"/>
      <c r="AG802" s="6"/>
      <c r="AH802" s="6"/>
      <c r="AI802" s="6"/>
      <c r="AJ802" s="7"/>
    </row>
    <row r="803" spans="1:36" ht="15" hidden="1" customHeight="1" x14ac:dyDescent="0.3">
      <c r="A803" s="1"/>
      <c r="B803" s="1"/>
      <c r="C803" s="1"/>
      <c r="D803" s="1"/>
      <c r="E803" s="671" t="s">
        <v>698</v>
      </c>
      <c r="F803" s="2918"/>
      <c r="G803" s="2918"/>
      <c r="H803" s="2918"/>
      <c r="I803" s="2918"/>
      <c r="J803" s="2918"/>
      <c r="K803" s="2918"/>
      <c r="L803" s="2918"/>
      <c r="M803" s="2918"/>
      <c r="N803" s="672" t="s">
        <v>699</v>
      </c>
      <c r="O803" s="2918"/>
      <c r="P803" s="2918"/>
      <c r="Q803" s="2918"/>
      <c r="R803" s="2918"/>
      <c r="S803" s="2918"/>
      <c r="T803" s="2918"/>
      <c r="U803" s="2918"/>
      <c r="V803" s="2918"/>
      <c r="W803" s="672" t="s">
        <v>700</v>
      </c>
      <c r="X803" s="2918"/>
      <c r="Y803" s="2918"/>
      <c r="Z803" s="2918"/>
      <c r="AA803" s="2918"/>
      <c r="AB803" s="2918"/>
      <c r="AC803" s="2918"/>
      <c r="AD803" s="2918"/>
      <c r="AE803" s="2918"/>
      <c r="AF803" s="2918"/>
      <c r="AG803" s="2918"/>
      <c r="AH803" s="2918"/>
      <c r="AI803" s="2918"/>
      <c r="AJ803" s="4236"/>
    </row>
    <row r="804" spans="1:36" ht="15" hidden="1" customHeight="1" x14ac:dyDescent="0.3">
      <c r="A804" s="1"/>
      <c r="B804" s="1"/>
      <c r="C804" s="1"/>
      <c r="D804" s="1"/>
      <c r="E804" s="917"/>
      <c r="F804" s="225" t="s">
        <v>638</v>
      </c>
      <c r="G804" s="225"/>
      <c r="H804" s="225"/>
      <c r="I804" s="898"/>
      <c r="J804" s="898"/>
      <c r="K804" s="898"/>
      <c r="L804" s="670"/>
      <c r="M804" s="24"/>
      <c r="N804" s="235"/>
      <c r="O804" s="225" t="s">
        <v>638</v>
      </c>
      <c r="P804" s="225"/>
      <c r="Q804" s="225"/>
      <c r="R804" s="225"/>
      <c r="S804" s="225"/>
      <c r="T804" s="4238"/>
      <c r="U804" s="4238"/>
      <c r="V804" s="4238"/>
      <c r="W804" s="6"/>
      <c r="X804" s="225" t="s">
        <v>638</v>
      </c>
      <c r="Y804" s="225"/>
      <c r="Z804" s="225"/>
      <c r="AA804" s="225"/>
      <c r="AB804" s="898"/>
      <c r="AC804" s="898"/>
      <c r="AD804" s="225"/>
      <c r="AE804" s="4233"/>
      <c r="AF804" s="4233"/>
      <c r="AG804" s="4233"/>
      <c r="AH804" s="4233"/>
      <c r="AI804" s="4233"/>
      <c r="AJ804" s="7"/>
    </row>
    <row r="805" spans="1:36" ht="5.0999999999999996" hidden="1" customHeight="1" x14ac:dyDescent="0.3">
      <c r="A805" s="1"/>
      <c r="B805" s="1"/>
      <c r="C805" s="1"/>
      <c r="D805" s="1"/>
      <c r="E805" s="192"/>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8"/>
      <c r="AG805" s="8"/>
      <c r="AH805" s="8"/>
      <c r="AI805" s="8"/>
      <c r="AJ805" s="9"/>
    </row>
    <row r="806" spans="1:36" ht="15" hidden="1" customHeight="1" x14ac:dyDescent="0.3">
      <c r="A806" s="1"/>
      <c r="B806" s="1"/>
      <c r="C806" s="1"/>
      <c r="D806" s="1"/>
      <c r="E806" s="671" t="s">
        <v>701</v>
      </c>
      <c r="F806" s="2918"/>
      <c r="G806" s="2918"/>
      <c r="H806" s="2918"/>
      <c r="I806" s="2918"/>
      <c r="J806" s="2918"/>
      <c r="K806" s="2918"/>
      <c r="L806" s="2918"/>
      <c r="M806" s="2918"/>
      <c r="N806" s="672" t="s">
        <v>702</v>
      </c>
      <c r="O806" s="2918"/>
      <c r="P806" s="2918"/>
      <c r="Q806" s="2918"/>
      <c r="R806" s="2918"/>
      <c r="S806" s="2918"/>
      <c r="T806" s="2918"/>
      <c r="U806" s="2918"/>
      <c r="V806" s="2918"/>
      <c r="W806" s="672" t="s">
        <v>703</v>
      </c>
      <c r="X806" s="2918"/>
      <c r="Y806" s="2918"/>
      <c r="Z806" s="2918"/>
      <c r="AA806" s="2918"/>
      <c r="AB806" s="2918"/>
      <c r="AC806" s="2918"/>
      <c r="AD806" s="2918"/>
      <c r="AE806" s="2918"/>
      <c r="AF806" s="2918"/>
      <c r="AG806" s="2918"/>
      <c r="AH806" s="2918"/>
      <c r="AI806" s="2918"/>
      <c r="AJ806" s="4236"/>
    </row>
    <row r="807" spans="1:36" ht="15" hidden="1" customHeight="1" x14ac:dyDescent="0.3">
      <c r="A807" s="1"/>
      <c r="B807" s="1"/>
      <c r="C807" s="1"/>
      <c r="D807" s="1"/>
      <c r="E807" s="191"/>
      <c r="F807" s="225" t="s">
        <v>638</v>
      </c>
      <c r="G807" s="225"/>
      <c r="H807" s="225"/>
      <c r="I807" s="916"/>
      <c r="J807" s="916"/>
      <c r="K807" s="916"/>
      <c r="L807" s="670"/>
      <c r="M807" s="898"/>
      <c r="N807" s="898"/>
      <c r="O807" s="225" t="s">
        <v>638</v>
      </c>
      <c r="P807" s="225"/>
      <c r="Q807" s="225"/>
      <c r="R807" s="225"/>
      <c r="S807" s="225"/>
      <c r="T807" s="4238"/>
      <c r="U807" s="4238"/>
      <c r="V807" s="4238"/>
      <c r="W807" s="235"/>
      <c r="X807" s="225" t="s">
        <v>638</v>
      </c>
      <c r="Y807" s="225"/>
      <c r="Z807" s="225"/>
      <c r="AA807" s="225"/>
      <c r="AB807" s="898"/>
      <c r="AC807" s="898"/>
      <c r="AD807" s="225"/>
      <c r="AE807" s="4233"/>
      <c r="AF807" s="4233"/>
      <c r="AG807" s="4233"/>
      <c r="AH807" s="4233"/>
      <c r="AI807" s="4233"/>
      <c r="AJ807" s="7"/>
    </row>
    <row r="808" spans="1:36" ht="5.0999999999999996" hidden="1" customHeight="1" x14ac:dyDescent="0.3">
      <c r="A808" s="1"/>
      <c r="B808" s="1"/>
      <c r="C808" s="1"/>
      <c r="D808" s="1"/>
      <c r="E808" s="191"/>
      <c r="F808" s="24"/>
      <c r="G808" s="24"/>
      <c r="H808" s="24"/>
      <c r="I808" s="6"/>
      <c r="J808" s="6"/>
      <c r="K808" s="6"/>
      <c r="L808" s="24"/>
      <c r="M808" s="24"/>
      <c r="N808" s="24"/>
      <c r="O808" s="6"/>
      <c r="P808" s="6"/>
      <c r="Q808" s="6"/>
      <c r="R808" s="6"/>
      <c r="S808" s="6"/>
      <c r="T808" s="6"/>
      <c r="U808" s="6"/>
      <c r="V808" s="24"/>
      <c r="W808" s="24"/>
      <c r="X808" s="6"/>
      <c r="Y808" s="6"/>
      <c r="Z808" s="6"/>
      <c r="AA808" s="6"/>
      <c r="AB808" s="6"/>
      <c r="AC808" s="6"/>
      <c r="AD808" s="24"/>
      <c r="AE808" s="24"/>
      <c r="AF808" s="6"/>
      <c r="AG808" s="6"/>
      <c r="AH808" s="6"/>
      <c r="AI808" s="6"/>
      <c r="AJ808" s="7"/>
    </row>
    <row r="809" spans="1:36" ht="15" hidden="1" customHeight="1" x14ac:dyDescent="0.3">
      <c r="A809" s="1"/>
      <c r="B809" s="1"/>
      <c r="C809" s="1"/>
      <c r="D809" s="1"/>
      <c r="E809" s="671" t="s">
        <v>704</v>
      </c>
      <c r="F809" s="2918"/>
      <c r="G809" s="2918"/>
      <c r="H809" s="2918"/>
      <c r="I809" s="2918"/>
      <c r="J809" s="2918"/>
      <c r="K809" s="2918"/>
      <c r="L809" s="2918"/>
      <c r="M809" s="2918"/>
      <c r="N809" s="672" t="s">
        <v>705</v>
      </c>
      <c r="O809" s="2918"/>
      <c r="P809" s="2918"/>
      <c r="Q809" s="2918"/>
      <c r="R809" s="2918"/>
      <c r="S809" s="2918"/>
      <c r="T809" s="2918"/>
      <c r="U809" s="2918"/>
      <c r="V809" s="2918"/>
      <c r="W809" s="672" t="s">
        <v>706</v>
      </c>
      <c r="X809" s="2918"/>
      <c r="Y809" s="2918"/>
      <c r="Z809" s="2918"/>
      <c r="AA809" s="2918"/>
      <c r="AB809" s="2918"/>
      <c r="AC809" s="2918"/>
      <c r="AD809" s="2918"/>
      <c r="AE809" s="2918"/>
      <c r="AF809" s="2918"/>
      <c r="AG809" s="2918"/>
      <c r="AH809" s="2918"/>
      <c r="AI809" s="2918"/>
      <c r="AJ809" s="4236"/>
    </row>
    <row r="810" spans="1:36" ht="15.75" hidden="1" customHeight="1" thickBot="1" x14ac:dyDescent="0.35">
      <c r="A810" s="1"/>
      <c r="B810" s="1"/>
      <c r="C810" s="1"/>
      <c r="D810" s="1"/>
      <c r="E810" s="917"/>
      <c r="F810" s="225" t="s">
        <v>638</v>
      </c>
      <c r="G810" s="225"/>
      <c r="H810" s="225"/>
      <c r="I810" s="898"/>
      <c r="J810" s="898"/>
      <c r="K810" s="898"/>
      <c r="L810" s="670"/>
      <c r="M810" s="24"/>
      <c r="N810" s="235"/>
      <c r="O810" s="225" t="s">
        <v>638</v>
      </c>
      <c r="P810" s="225"/>
      <c r="Q810" s="225"/>
      <c r="R810" s="225"/>
      <c r="S810" s="225"/>
      <c r="T810" s="4238"/>
      <c r="U810" s="4238"/>
      <c r="V810" s="4238"/>
      <c r="W810" s="6"/>
      <c r="X810" s="225" t="s">
        <v>638</v>
      </c>
      <c r="Y810" s="225"/>
      <c r="Z810" s="225"/>
      <c r="AA810" s="225"/>
      <c r="AB810" s="898"/>
      <c r="AC810" s="898"/>
      <c r="AD810" s="225"/>
      <c r="AE810" s="4233"/>
      <c r="AF810" s="4233"/>
      <c r="AG810" s="4233"/>
      <c r="AH810" s="4233"/>
      <c r="AI810" s="4233"/>
      <c r="AJ810" s="7"/>
    </row>
    <row r="811" spans="1:36" ht="8.4" customHeight="1" thickBot="1" x14ac:dyDescent="0.35">
      <c r="E811" s="192"/>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8"/>
      <c r="AG811" s="8"/>
      <c r="AH811" s="8"/>
      <c r="AI811" s="8"/>
      <c r="AJ811" s="9"/>
    </row>
    <row r="812" spans="1:36" ht="15" customHeight="1" thickBot="1" x14ac:dyDescent="0.35">
      <c r="A812" s="4016" t="s">
        <v>49</v>
      </c>
      <c r="B812" s="3283"/>
      <c r="C812" s="3283"/>
      <c r="D812" s="4237"/>
      <c r="E812" s="188" t="s">
        <v>651</v>
      </c>
      <c r="F812" s="108"/>
      <c r="G812" s="250"/>
      <c r="H812" s="250"/>
      <c r="I812" s="251"/>
      <c r="J812" s="913"/>
      <c r="K812" s="4239"/>
      <c r="L812" s="4240"/>
      <c r="M812" s="4240"/>
      <c r="N812" s="4240"/>
      <c r="O812" s="4240"/>
      <c r="P812" s="4240"/>
      <c r="Q812" s="4240"/>
      <c r="R812" s="4240"/>
      <c r="S812" s="4240"/>
      <c r="T812" s="4240"/>
      <c r="U812" s="4240"/>
      <c r="V812" s="4240"/>
      <c r="W812" s="4240"/>
      <c r="X812" s="250"/>
      <c r="Y812" s="250"/>
      <c r="Z812" s="108" t="s">
        <v>650</v>
      </c>
      <c r="AA812" s="250"/>
      <c r="AB812" s="251"/>
      <c r="AC812" s="4234"/>
      <c r="AD812" s="4235"/>
      <c r="AE812" s="4235"/>
      <c r="AF812" s="4235"/>
      <c r="AG812" s="4235"/>
      <c r="AH812" s="4235"/>
      <c r="AI812" s="251"/>
      <c r="AJ812" s="252"/>
    </row>
    <row r="813" spans="1:36" ht="15" customHeight="1" thickBot="1" x14ac:dyDescent="0.35">
      <c r="A813" s="918"/>
      <c r="B813" s="3415"/>
      <c r="C813" s="3417"/>
      <c r="D813" s="918"/>
      <c r="E813" s="191"/>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6"/>
      <c r="AG813" s="6"/>
      <c r="AH813" s="6"/>
      <c r="AI813" s="6"/>
      <c r="AJ813" s="7"/>
    </row>
    <row r="814" spans="1:36" ht="15" customHeight="1" x14ac:dyDescent="0.3">
      <c r="A814" s="1"/>
      <c r="B814" s="1"/>
      <c r="C814" s="1"/>
      <c r="D814" s="1"/>
      <c r="E814" s="4242" t="s">
        <v>649</v>
      </c>
      <c r="F814" s="4243"/>
      <c r="G814" s="2918"/>
      <c r="H814" s="2918"/>
      <c r="I814" s="2918"/>
      <c r="J814" s="2918"/>
      <c r="K814" s="2918"/>
      <c r="L814" s="2918"/>
      <c r="M814" s="2918"/>
      <c r="N814" s="2918"/>
      <c r="O814" s="2918"/>
      <c r="P814" s="2918"/>
      <c r="Q814" s="2918"/>
      <c r="R814" s="2918"/>
      <c r="S814" s="661" t="s">
        <v>648</v>
      </c>
      <c r="T814" s="4241"/>
      <c r="U814" s="4241"/>
      <c r="V814" s="4241"/>
      <c r="W814" s="4241"/>
      <c r="X814" s="4241"/>
      <c r="Y814" s="4241"/>
      <c r="Z814" s="661" t="s">
        <v>647</v>
      </c>
      <c r="AA814" s="2918"/>
      <c r="AB814" s="2918"/>
      <c r="AC814" s="661" t="s">
        <v>646</v>
      </c>
      <c r="AD814" s="2918"/>
      <c r="AE814" s="2918"/>
      <c r="AF814" s="2918"/>
      <c r="AG814" s="2918"/>
      <c r="AH814" s="2918"/>
      <c r="AI814" s="6"/>
      <c r="AJ814" s="7"/>
    </row>
    <row r="815" spans="1:36" ht="5.0999999999999996" customHeight="1" x14ac:dyDescent="0.3">
      <c r="A815" s="1"/>
      <c r="B815" s="1"/>
      <c r="C815" s="1"/>
      <c r="D815" s="1"/>
      <c r="E815" s="191"/>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6"/>
      <c r="AG815" s="6"/>
      <c r="AH815" s="6"/>
      <c r="AI815" s="6"/>
      <c r="AJ815" s="7"/>
    </row>
    <row r="816" spans="1:36" ht="15" customHeight="1" x14ac:dyDescent="0.3">
      <c r="A816" s="1"/>
      <c r="B816" s="1"/>
      <c r="C816" s="1"/>
      <c r="D816" s="1"/>
      <c r="E816" s="191" t="s">
        <v>645</v>
      </c>
      <c r="F816" s="24"/>
      <c r="G816" s="24"/>
      <c r="H816" s="24"/>
      <c r="I816" s="24"/>
      <c r="J816" s="24"/>
      <c r="K816" s="24"/>
      <c r="L816" s="225"/>
      <c r="M816" s="229"/>
      <c r="N816" s="248"/>
      <c r="O816" s="898"/>
      <c r="P816" s="898"/>
      <c r="Q816" s="2918"/>
      <c r="R816" s="2918"/>
      <c r="S816" s="2918"/>
      <c r="T816" s="2918"/>
      <c r="U816" s="2918"/>
      <c r="V816" s="2918"/>
      <c r="W816" s="2918"/>
      <c r="X816" s="2918"/>
      <c r="Y816" s="2918"/>
      <c r="Z816" s="2918"/>
      <c r="AA816" s="2918"/>
      <c r="AB816" s="2918"/>
      <c r="AC816" s="2918"/>
      <c r="AD816" s="2918"/>
      <c r="AE816" s="2918"/>
      <c r="AF816" s="2918"/>
      <c r="AG816" s="2918"/>
      <c r="AH816" s="2918"/>
      <c r="AI816" s="6"/>
      <c r="AJ816" s="7"/>
    </row>
    <row r="817" spans="1:36" ht="5.0999999999999996" customHeight="1" x14ac:dyDescent="0.3">
      <c r="A817" s="1"/>
      <c r="B817" s="1"/>
      <c r="C817" s="1"/>
      <c r="D817" s="1"/>
      <c r="E817" s="191"/>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103"/>
      <c r="AF817" s="6"/>
      <c r="AG817" s="6"/>
      <c r="AH817" s="6"/>
      <c r="AI817" s="6"/>
      <c r="AJ817" s="7"/>
    </row>
    <row r="818" spans="1:36" ht="15" customHeight="1" x14ac:dyDescent="0.3">
      <c r="A818" s="1"/>
      <c r="B818" s="1"/>
      <c r="C818" s="1"/>
      <c r="D818" s="1"/>
      <c r="E818" s="42" t="s">
        <v>1133</v>
      </c>
      <c r="F818" s="24"/>
      <c r="G818" s="24"/>
      <c r="H818" s="24"/>
      <c r="I818" s="24"/>
      <c r="J818" s="24"/>
      <c r="K818" s="6"/>
      <c r="L818" s="662"/>
      <c r="M818" s="24"/>
      <c r="N818" s="24"/>
      <c r="O818" s="24"/>
      <c r="P818" s="6"/>
      <c r="Q818" s="884" t="s">
        <v>1134</v>
      </c>
      <c r="R818" s="2918"/>
      <c r="S818" s="2918"/>
      <c r="T818" s="2918"/>
      <c r="U818" s="669" t="s">
        <v>1135</v>
      </c>
      <c r="V818" s="669"/>
      <c r="W818" s="669"/>
      <c r="X818" s="669"/>
      <c r="Y818" s="669"/>
      <c r="Z818" s="669"/>
      <c r="AA818" s="2918"/>
      <c r="AB818" s="2918"/>
      <c r="AC818" s="2918"/>
      <c r="AD818" s="2918"/>
      <c r="AE818" s="2918"/>
      <c r="AF818" s="2918"/>
      <c r="AG818" s="2918"/>
      <c r="AH818" s="2918"/>
      <c r="AI818" s="6"/>
      <c r="AJ818" s="7"/>
    </row>
    <row r="819" spans="1:36" ht="5.0999999999999996" customHeight="1" x14ac:dyDescent="0.3">
      <c r="A819" s="1"/>
      <c r="B819" s="1"/>
      <c r="C819" s="1"/>
      <c r="D819" s="1"/>
      <c r="E819" s="191"/>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6"/>
      <c r="AG819" s="6"/>
      <c r="AH819" s="6"/>
      <c r="AI819" s="6"/>
      <c r="AJ819" s="7"/>
    </row>
    <row r="820" spans="1:36" ht="15" customHeight="1" x14ac:dyDescent="0.3">
      <c r="A820" s="1"/>
      <c r="B820" s="1"/>
      <c r="C820" s="1"/>
      <c r="D820" s="1"/>
      <c r="E820" s="42" t="s">
        <v>1136</v>
      </c>
      <c r="F820" s="24"/>
      <c r="G820" s="95"/>
      <c r="H820" s="95"/>
      <c r="I820" s="95"/>
      <c r="J820" s="95"/>
      <c r="K820" s="95"/>
      <c r="L820" s="663"/>
      <c r="M820" s="898"/>
      <c r="N820" s="95" t="s">
        <v>160</v>
      </c>
      <c r="O820" s="95"/>
      <c r="P820" s="95"/>
      <c r="Q820" s="4245"/>
      <c r="R820" s="4245"/>
      <c r="S820" s="4245"/>
      <c r="T820" s="915"/>
      <c r="U820" s="4244" t="s">
        <v>164</v>
      </c>
      <c r="V820" s="4244"/>
      <c r="W820" s="2918"/>
      <c r="X820" s="2918"/>
      <c r="Y820" s="2918"/>
      <c r="Z820" s="2918"/>
      <c r="AA820" s="2918"/>
      <c r="AB820" s="2918"/>
      <c r="AC820" s="2918"/>
      <c r="AD820" s="2918"/>
      <c r="AE820" s="2918"/>
      <c r="AF820" s="2918"/>
      <c r="AG820" s="2918"/>
      <c r="AH820" s="2918"/>
      <c r="AI820" s="6"/>
      <c r="AJ820" s="7"/>
    </row>
    <row r="821" spans="1:36" ht="5.0999999999999996" customHeight="1" x14ac:dyDescent="0.3">
      <c r="A821" s="1"/>
      <c r="B821" s="1"/>
      <c r="C821" s="1"/>
      <c r="D821" s="1"/>
      <c r="E821" s="191"/>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103"/>
      <c r="AF821" s="6"/>
      <c r="AG821" s="6"/>
      <c r="AH821" s="6"/>
      <c r="AI821" s="6"/>
      <c r="AJ821" s="7"/>
    </row>
    <row r="822" spans="1:36" ht="15" customHeight="1" x14ac:dyDescent="0.3">
      <c r="A822" s="1"/>
      <c r="B822" s="1"/>
      <c r="C822" s="1"/>
      <c r="D822" s="1"/>
      <c r="E822" s="191" t="s">
        <v>644</v>
      </c>
      <c r="F822" s="24"/>
      <c r="G822" s="24"/>
      <c r="H822" s="24"/>
      <c r="I822" s="24"/>
      <c r="J822" s="24"/>
      <c r="K822" s="24"/>
      <c r="L822" s="24"/>
      <c r="M822" s="2918"/>
      <c r="N822" s="2918"/>
      <c r="O822" s="6"/>
      <c r="P822" s="6"/>
      <c r="Q822" s="1608" t="s">
        <v>1620</v>
      </c>
      <c r="R822" s="6"/>
      <c r="S822" s="6"/>
      <c r="T822" s="6"/>
      <c r="U822" s="24"/>
      <c r="V822" s="24"/>
      <c r="W822" s="6"/>
      <c r="X822" s="6"/>
      <c r="Y822" s="6"/>
      <c r="Z822" s="6"/>
      <c r="AA822" s="6"/>
      <c r="AB822" s="6"/>
      <c r="AD822" s="2918"/>
      <c r="AE822" s="2918"/>
      <c r="AF822" s="6"/>
      <c r="AG822" s="6"/>
      <c r="AH822" s="6"/>
      <c r="AI822" s="6"/>
      <c r="AJ822" s="7"/>
    </row>
    <row r="823" spans="1:36" ht="5.0999999999999996" customHeight="1" x14ac:dyDescent="0.3">
      <c r="A823" s="1"/>
      <c r="B823" s="1"/>
      <c r="C823" s="1"/>
      <c r="D823" s="1"/>
      <c r="E823" s="191"/>
      <c r="F823" s="24"/>
      <c r="G823" s="24"/>
      <c r="H823" s="24"/>
      <c r="I823" s="24"/>
      <c r="J823" s="24"/>
      <c r="K823" s="24"/>
      <c r="L823" s="24"/>
      <c r="M823" s="661"/>
      <c r="N823" s="24"/>
      <c r="O823" s="24"/>
      <c r="P823" s="24"/>
      <c r="Q823" s="24"/>
      <c r="R823" s="24"/>
      <c r="S823" s="24"/>
      <c r="T823" s="24"/>
      <c r="U823" s="24"/>
      <c r="V823" s="24"/>
      <c r="W823" s="24"/>
      <c r="X823" s="24"/>
      <c r="Y823" s="24"/>
      <c r="Z823" s="24"/>
      <c r="AA823" s="24"/>
      <c r="AB823" s="24"/>
      <c r="AC823" s="24"/>
      <c r="AD823" s="24"/>
      <c r="AE823" s="24"/>
      <c r="AF823" s="6"/>
      <c r="AG823" s="6"/>
      <c r="AH823" s="6"/>
      <c r="AI823" s="6"/>
      <c r="AJ823" s="7"/>
    </row>
    <row r="824" spans="1:36" ht="15" customHeight="1" x14ac:dyDescent="0.3">
      <c r="A824" s="1"/>
      <c r="B824" s="1"/>
      <c r="C824" s="1"/>
      <c r="D824" s="1"/>
      <c r="E824" s="191"/>
      <c r="F824" s="24" t="s">
        <v>679</v>
      </c>
      <c r="G824" s="24"/>
      <c r="H824" s="24"/>
      <c r="I824" s="24"/>
      <c r="J824" s="24"/>
      <c r="K824" s="24"/>
      <c r="L824" s="24"/>
      <c r="M824" s="6"/>
      <c r="N824" s="6"/>
      <c r="O824" s="6"/>
      <c r="P824" s="6"/>
      <c r="Q824" s="6"/>
      <c r="R824" s="6"/>
      <c r="S824" s="6"/>
      <c r="T824" s="6"/>
      <c r="U824" s="6"/>
      <c r="V824" s="6"/>
      <c r="W824" s="6"/>
      <c r="X824" s="6"/>
      <c r="Y824" s="6"/>
      <c r="Z824" s="6"/>
      <c r="AA824" s="6"/>
      <c r="AB824" s="6"/>
      <c r="AC824" s="6"/>
      <c r="AD824" s="6"/>
      <c r="AE824" s="24"/>
      <c r="AF824" s="6"/>
      <c r="AG824" s="6"/>
      <c r="AH824" s="6"/>
      <c r="AI824" s="6"/>
      <c r="AJ824" s="7"/>
    </row>
    <row r="825" spans="1:36" ht="5.0999999999999996" customHeight="1" x14ac:dyDescent="0.3">
      <c r="A825" s="1"/>
      <c r="B825" s="1"/>
      <c r="C825" s="1"/>
      <c r="D825" s="1"/>
      <c r="E825" s="191"/>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6"/>
      <c r="AG825" s="6"/>
      <c r="AH825" s="6"/>
      <c r="AI825" s="6"/>
      <c r="AJ825" s="7"/>
    </row>
    <row r="826" spans="1:36" ht="15" customHeight="1" x14ac:dyDescent="0.3">
      <c r="A826" s="1"/>
      <c r="B826" s="1"/>
      <c r="C826" s="1"/>
      <c r="D826" s="1"/>
      <c r="E826" s="194" t="s">
        <v>158</v>
      </c>
      <c r="F826" s="2918"/>
      <c r="G826" s="2918"/>
      <c r="H826" s="2918"/>
      <c r="I826" s="2918"/>
      <c r="J826" s="2918"/>
      <c r="K826" s="2918"/>
      <c r="L826" s="2918"/>
      <c r="M826" s="2918"/>
      <c r="N826" s="195" t="s">
        <v>165</v>
      </c>
      <c r="O826" s="2918"/>
      <c r="P826" s="2918"/>
      <c r="Q826" s="2918"/>
      <c r="R826" s="2918"/>
      <c r="S826" s="2918"/>
      <c r="T826" s="2918"/>
      <c r="U826" s="2918"/>
      <c r="V826" s="2918"/>
      <c r="W826" s="195" t="s">
        <v>171</v>
      </c>
      <c r="X826" s="2918"/>
      <c r="Y826" s="2918"/>
      <c r="Z826" s="2918"/>
      <c r="AA826" s="2918"/>
      <c r="AB826" s="2918"/>
      <c r="AC826" s="2918"/>
      <c r="AD826" s="2918"/>
      <c r="AE826" s="2918"/>
      <c r="AF826" s="2918"/>
      <c r="AG826" s="2918"/>
      <c r="AH826" s="2918"/>
      <c r="AI826" s="2918"/>
      <c r="AJ826" s="4236"/>
    </row>
    <row r="827" spans="1:36" ht="15" customHeight="1" x14ac:dyDescent="0.3">
      <c r="A827" s="1"/>
      <c r="B827" s="1"/>
      <c r="C827" s="1"/>
      <c r="D827" s="1"/>
      <c r="E827" s="191"/>
      <c r="F827" s="225" t="s">
        <v>638</v>
      </c>
      <c r="G827" s="225"/>
      <c r="H827" s="225"/>
      <c r="I827" s="916"/>
      <c r="J827" s="916"/>
      <c r="K827" s="916"/>
      <c r="L827" s="670"/>
      <c r="M827" s="898"/>
      <c r="N827" s="898"/>
      <c r="O827" s="225" t="s">
        <v>638</v>
      </c>
      <c r="P827" s="225"/>
      <c r="Q827" s="225"/>
      <c r="R827" s="225"/>
      <c r="S827" s="225"/>
      <c r="T827" s="4238"/>
      <c r="U827" s="4238"/>
      <c r="V827" s="4238"/>
      <c r="W827" s="235"/>
      <c r="X827" s="225" t="s">
        <v>638</v>
      </c>
      <c r="Y827" s="225"/>
      <c r="Z827" s="225"/>
      <c r="AA827" s="225"/>
      <c r="AB827" s="898"/>
      <c r="AC827" s="898"/>
      <c r="AD827" s="225"/>
      <c r="AE827" s="4233"/>
      <c r="AF827" s="4233"/>
      <c r="AG827" s="4233"/>
      <c r="AH827" s="4233"/>
      <c r="AI827" s="4233"/>
      <c r="AJ827" s="7"/>
    </row>
    <row r="828" spans="1:36" ht="5.0999999999999996" customHeight="1" x14ac:dyDescent="0.3">
      <c r="A828" s="1"/>
      <c r="B828" s="1"/>
      <c r="C828" s="1"/>
      <c r="D828" s="1"/>
      <c r="E828" s="191"/>
      <c r="F828" s="24"/>
      <c r="G828" s="24"/>
      <c r="H828" s="24"/>
      <c r="I828" s="6"/>
      <c r="J828" s="6"/>
      <c r="K828" s="6"/>
      <c r="L828" s="24"/>
      <c r="M828" s="24"/>
      <c r="N828" s="24"/>
      <c r="O828" s="6"/>
      <c r="P828" s="6"/>
      <c r="Q828" s="6"/>
      <c r="R828" s="6"/>
      <c r="S828" s="6"/>
      <c r="T828" s="6"/>
      <c r="U828" s="6"/>
      <c r="V828" s="24"/>
      <c r="W828" s="24"/>
      <c r="X828" s="6"/>
      <c r="Y828" s="6"/>
      <c r="Z828" s="6"/>
      <c r="AA828" s="6"/>
      <c r="AB828" s="6"/>
      <c r="AC828" s="6"/>
      <c r="AD828" s="24"/>
      <c r="AE828" s="24"/>
      <c r="AF828" s="6"/>
      <c r="AG828" s="6"/>
      <c r="AH828" s="6"/>
      <c r="AI828" s="6"/>
      <c r="AJ828" s="7"/>
    </row>
    <row r="829" spans="1:36" ht="15" customHeight="1" x14ac:dyDescent="0.3">
      <c r="A829" s="1"/>
      <c r="B829" s="1"/>
      <c r="C829" s="1"/>
      <c r="D829" s="1"/>
      <c r="E829" s="194" t="s">
        <v>178</v>
      </c>
      <c r="F829" s="2918"/>
      <c r="G829" s="2918"/>
      <c r="H829" s="2918"/>
      <c r="I829" s="2918"/>
      <c r="J829" s="2918"/>
      <c r="K829" s="2918"/>
      <c r="L829" s="2918"/>
      <c r="M829" s="2918"/>
      <c r="N829" s="195" t="s">
        <v>568</v>
      </c>
      <c r="O829" s="2918"/>
      <c r="P829" s="2918"/>
      <c r="Q829" s="2918"/>
      <c r="R829" s="2918"/>
      <c r="S829" s="2918"/>
      <c r="T829" s="2918"/>
      <c r="U829" s="2918"/>
      <c r="V829" s="2918"/>
      <c r="W829" s="195" t="s">
        <v>591</v>
      </c>
      <c r="X829" s="2918"/>
      <c r="Y829" s="2918"/>
      <c r="Z829" s="2918"/>
      <c r="AA829" s="2918"/>
      <c r="AB829" s="2918"/>
      <c r="AC829" s="2918"/>
      <c r="AD829" s="2918"/>
      <c r="AE829" s="2918"/>
      <c r="AF829" s="2918"/>
      <c r="AG829" s="2918"/>
      <c r="AH829" s="2918"/>
      <c r="AI829" s="2918"/>
      <c r="AJ829" s="4236"/>
    </row>
    <row r="830" spans="1:36" ht="15" customHeight="1" x14ac:dyDescent="0.3">
      <c r="A830" s="1"/>
      <c r="B830" s="1"/>
      <c r="C830" s="1"/>
      <c r="D830" s="1"/>
      <c r="E830" s="917"/>
      <c r="F830" s="225" t="s">
        <v>638</v>
      </c>
      <c r="G830" s="225"/>
      <c r="H830" s="225"/>
      <c r="I830" s="898"/>
      <c r="J830" s="898"/>
      <c r="K830" s="898"/>
      <c r="L830" s="670"/>
      <c r="M830" s="24"/>
      <c r="N830" s="235"/>
      <c r="O830" s="225" t="s">
        <v>638</v>
      </c>
      <c r="P830" s="225"/>
      <c r="Q830" s="225"/>
      <c r="R830" s="225"/>
      <c r="S830" s="225"/>
      <c r="T830" s="4238"/>
      <c r="U830" s="4238"/>
      <c r="V830" s="4238"/>
      <c r="W830" s="6"/>
      <c r="X830" s="225" t="s">
        <v>638</v>
      </c>
      <c r="Y830" s="225"/>
      <c r="Z830" s="225"/>
      <c r="AA830" s="225"/>
      <c r="AB830" s="898"/>
      <c r="AC830" s="898"/>
      <c r="AD830" s="225"/>
      <c r="AE830" s="4233"/>
      <c r="AF830" s="4233"/>
      <c r="AG830" s="4233"/>
      <c r="AH830" s="4233"/>
      <c r="AI830" s="4233"/>
      <c r="AJ830" s="7"/>
    </row>
    <row r="831" spans="1:36" ht="5.0999999999999996" customHeight="1" thickBot="1" x14ac:dyDescent="0.35">
      <c r="A831" s="1"/>
      <c r="B831" s="1"/>
      <c r="C831" s="1"/>
      <c r="D831" s="1"/>
      <c r="E831" s="192"/>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8"/>
      <c r="AG831" s="8"/>
      <c r="AH831" s="8"/>
      <c r="AI831" s="8"/>
      <c r="AJ831" s="9"/>
    </row>
    <row r="832" spans="1:36" ht="15" hidden="1" customHeight="1" x14ac:dyDescent="0.3">
      <c r="A832" s="1"/>
      <c r="B832" s="1"/>
      <c r="C832" s="1"/>
      <c r="D832" s="1"/>
      <c r="E832" s="671" t="s">
        <v>592</v>
      </c>
      <c r="F832" s="2918"/>
      <c r="G832" s="2918"/>
      <c r="H832" s="2918"/>
      <c r="I832" s="2918"/>
      <c r="J832" s="2918"/>
      <c r="K832" s="2918"/>
      <c r="L832" s="2918"/>
      <c r="M832" s="2918"/>
      <c r="N832" s="672" t="s">
        <v>593</v>
      </c>
      <c r="O832" s="2918"/>
      <c r="P832" s="2918"/>
      <c r="Q832" s="2918"/>
      <c r="R832" s="2918"/>
      <c r="S832" s="2918"/>
      <c r="T832" s="2918"/>
      <c r="U832" s="2918"/>
      <c r="V832" s="2918"/>
      <c r="W832" s="672" t="s">
        <v>594</v>
      </c>
      <c r="X832" s="2918"/>
      <c r="Y832" s="2918"/>
      <c r="Z832" s="2918"/>
      <c r="AA832" s="2918"/>
      <c r="AB832" s="2918"/>
      <c r="AC832" s="2918"/>
      <c r="AD832" s="2918"/>
      <c r="AE832" s="2918"/>
      <c r="AF832" s="2918"/>
      <c r="AG832" s="2918"/>
      <c r="AH832" s="2918"/>
      <c r="AI832" s="2918"/>
      <c r="AJ832" s="4236"/>
    </row>
    <row r="833" spans="1:36" ht="15" hidden="1" customHeight="1" x14ac:dyDescent="0.3">
      <c r="A833" s="1"/>
      <c r="B833" s="1"/>
      <c r="C833" s="1"/>
      <c r="D833" s="1"/>
      <c r="E833" s="191"/>
      <c r="F833" s="225" t="s">
        <v>638</v>
      </c>
      <c r="G833" s="225"/>
      <c r="H833" s="225"/>
      <c r="I833" s="916"/>
      <c r="J833" s="916"/>
      <c r="K833" s="916"/>
      <c r="L833" s="670"/>
      <c r="M833" s="898"/>
      <c r="N833" s="898"/>
      <c r="O833" s="225" t="s">
        <v>638</v>
      </c>
      <c r="P833" s="225"/>
      <c r="Q833" s="225"/>
      <c r="R833" s="225"/>
      <c r="S833" s="225"/>
      <c r="T833" s="4238"/>
      <c r="U833" s="4238"/>
      <c r="V833" s="4238"/>
      <c r="W833" s="235"/>
      <c r="X833" s="225" t="s">
        <v>638</v>
      </c>
      <c r="Y833" s="225"/>
      <c r="Z833" s="225"/>
      <c r="AA833" s="225"/>
      <c r="AB833" s="898"/>
      <c r="AC833" s="898"/>
      <c r="AD833" s="225"/>
      <c r="AE833" s="4233"/>
      <c r="AF833" s="4233"/>
      <c r="AG833" s="4233"/>
      <c r="AH833" s="4233"/>
      <c r="AI833" s="4233"/>
      <c r="AJ833" s="7"/>
    </row>
    <row r="834" spans="1:36" ht="5.0999999999999996" hidden="1" customHeight="1" x14ac:dyDescent="0.3">
      <c r="A834" s="1"/>
      <c r="B834" s="1"/>
      <c r="C834" s="1"/>
      <c r="D834" s="1"/>
      <c r="E834" s="191"/>
      <c r="F834" s="24"/>
      <c r="G834" s="24"/>
      <c r="H834" s="24"/>
      <c r="I834" s="6"/>
      <c r="J834" s="6"/>
      <c r="K834" s="6"/>
      <c r="L834" s="24"/>
      <c r="M834" s="24"/>
      <c r="N834" s="24"/>
      <c r="O834" s="6"/>
      <c r="P834" s="6"/>
      <c r="Q834" s="6"/>
      <c r="R834" s="6"/>
      <c r="S834" s="6"/>
      <c r="T834" s="6"/>
      <c r="U834" s="6"/>
      <c r="V834" s="24"/>
      <c r="W834" s="24"/>
      <c r="X834" s="6"/>
      <c r="Y834" s="6"/>
      <c r="Z834" s="6"/>
      <c r="AA834" s="6"/>
      <c r="AB834" s="6"/>
      <c r="AC834" s="6"/>
      <c r="AD834" s="24"/>
      <c r="AE834" s="24"/>
      <c r="AF834" s="6"/>
      <c r="AG834" s="6"/>
      <c r="AH834" s="6"/>
      <c r="AI834" s="6"/>
      <c r="AJ834" s="7"/>
    </row>
    <row r="835" spans="1:36" ht="15" hidden="1" customHeight="1" x14ac:dyDescent="0.3">
      <c r="A835" s="1"/>
      <c r="B835" s="1"/>
      <c r="C835" s="1"/>
      <c r="D835" s="1"/>
      <c r="E835" s="671" t="s">
        <v>610</v>
      </c>
      <c r="F835" s="2918"/>
      <c r="G835" s="2918"/>
      <c r="H835" s="2918"/>
      <c r="I835" s="2918"/>
      <c r="J835" s="2918"/>
      <c r="K835" s="2918"/>
      <c r="L835" s="2918"/>
      <c r="M835" s="2918"/>
      <c r="N835" s="672" t="s">
        <v>613</v>
      </c>
      <c r="O835" s="2918"/>
      <c r="P835" s="2918"/>
      <c r="Q835" s="2918"/>
      <c r="R835" s="2918"/>
      <c r="S835" s="2918"/>
      <c r="T835" s="2918"/>
      <c r="U835" s="2918"/>
      <c r="V835" s="2918"/>
      <c r="W835" s="672" t="s">
        <v>615</v>
      </c>
      <c r="X835" s="2918"/>
      <c r="Y835" s="2918"/>
      <c r="Z835" s="2918"/>
      <c r="AA835" s="2918"/>
      <c r="AB835" s="2918"/>
      <c r="AC835" s="2918"/>
      <c r="AD835" s="2918"/>
      <c r="AE835" s="2918"/>
      <c r="AF835" s="2918"/>
      <c r="AG835" s="2918"/>
      <c r="AH835" s="2918"/>
      <c r="AI835" s="2918"/>
      <c r="AJ835" s="4236"/>
    </row>
    <row r="836" spans="1:36" ht="15" hidden="1" customHeight="1" x14ac:dyDescent="0.3">
      <c r="A836" s="1"/>
      <c r="B836" s="1"/>
      <c r="C836" s="1"/>
      <c r="D836" s="1"/>
      <c r="E836" s="917"/>
      <c r="F836" s="225" t="s">
        <v>638</v>
      </c>
      <c r="G836" s="225"/>
      <c r="H836" s="225"/>
      <c r="I836" s="898"/>
      <c r="J836" s="898"/>
      <c r="K836" s="898"/>
      <c r="L836" s="670"/>
      <c r="M836" s="24"/>
      <c r="N836" s="235"/>
      <c r="O836" s="225" t="s">
        <v>638</v>
      </c>
      <c r="P836" s="225"/>
      <c r="Q836" s="225"/>
      <c r="R836" s="225"/>
      <c r="S836" s="225"/>
      <c r="T836" s="4238"/>
      <c r="U836" s="4238"/>
      <c r="V836" s="4238"/>
      <c r="W836" s="6"/>
      <c r="X836" s="225" t="s">
        <v>638</v>
      </c>
      <c r="Y836" s="225"/>
      <c r="Z836" s="225"/>
      <c r="AA836" s="225"/>
      <c r="AB836" s="898"/>
      <c r="AC836" s="898"/>
      <c r="AD836" s="225"/>
      <c r="AE836" s="4233"/>
      <c r="AF836" s="4233"/>
      <c r="AG836" s="4233"/>
      <c r="AH836" s="4233"/>
      <c r="AI836" s="4233"/>
      <c r="AJ836" s="7"/>
    </row>
    <row r="837" spans="1:36" ht="5.0999999999999996" hidden="1" customHeight="1" x14ac:dyDescent="0.3">
      <c r="A837" s="1"/>
      <c r="B837" s="1"/>
      <c r="C837" s="1"/>
      <c r="D837" s="1"/>
      <c r="E837" s="192"/>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8"/>
      <c r="AG837" s="8"/>
      <c r="AH837" s="8"/>
      <c r="AI837" s="8"/>
      <c r="AJ837" s="9"/>
    </row>
    <row r="838" spans="1:36" ht="15" hidden="1" customHeight="1" x14ac:dyDescent="0.3">
      <c r="A838" s="1"/>
      <c r="B838" s="1"/>
      <c r="C838" s="1"/>
      <c r="D838" s="1"/>
      <c r="E838" s="671" t="s">
        <v>616</v>
      </c>
      <c r="F838" s="2918"/>
      <c r="G838" s="2918"/>
      <c r="H838" s="2918"/>
      <c r="I838" s="2918"/>
      <c r="J838" s="2918"/>
      <c r="K838" s="2918"/>
      <c r="L838" s="2918"/>
      <c r="M838" s="2918"/>
      <c r="N838" s="672" t="s">
        <v>643</v>
      </c>
      <c r="O838" s="2918"/>
      <c r="P838" s="2918"/>
      <c r="Q838" s="2918"/>
      <c r="R838" s="2918"/>
      <c r="S838" s="2918"/>
      <c r="T838" s="2918"/>
      <c r="U838" s="2918"/>
      <c r="V838" s="2918"/>
      <c r="W838" s="672" t="s">
        <v>642</v>
      </c>
      <c r="X838" s="2918"/>
      <c r="Y838" s="2918"/>
      <c r="Z838" s="2918"/>
      <c r="AA838" s="2918"/>
      <c r="AB838" s="2918"/>
      <c r="AC838" s="2918"/>
      <c r="AD838" s="2918"/>
      <c r="AE838" s="2918"/>
      <c r="AF838" s="2918"/>
      <c r="AG838" s="2918"/>
      <c r="AH838" s="2918"/>
      <c r="AI838" s="2918"/>
      <c r="AJ838" s="4236"/>
    </row>
    <row r="839" spans="1:36" ht="15" hidden="1" customHeight="1" x14ac:dyDescent="0.3">
      <c r="A839" s="1"/>
      <c r="B839" s="1"/>
      <c r="C839" s="1"/>
      <c r="D839" s="1"/>
      <c r="E839" s="191"/>
      <c r="F839" s="225" t="s">
        <v>638</v>
      </c>
      <c r="G839" s="225"/>
      <c r="H839" s="225"/>
      <c r="I839" s="916"/>
      <c r="J839" s="916"/>
      <c r="K839" s="916"/>
      <c r="L839" s="670"/>
      <c r="M839" s="898"/>
      <c r="N839" s="898"/>
      <c r="O839" s="225" t="s">
        <v>638</v>
      </c>
      <c r="P839" s="225"/>
      <c r="Q839" s="225"/>
      <c r="R839" s="225"/>
      <c r="S839" s="225"/>
      <c r="T839" s="4238"/>
      <c r="U839" s="4238"/>
      <c r="V839" s="4238"/>
      <c r="W839" s="235"/>
      <c r="X839" s="225" t="s">
        <v>638</v>
      </c>
      <c r="Y839" s="225"/>
      <c r="Z839" s="225"/>
      <c r="AA839" s="225"/>
      <c r="AB839" s="898"/>
      <c r="AC839" s="898"/>
      <c r="AD839" s="225"/>
      <c r="AE839" s="4233"/>
      <c r="AF839" s="4233"/>
      <c r="AG839" s="4233"/>
      <c r="AH839" s="4233"/>
      <c r="AI839" s="4233"/>
      <c r="AJ839" s="7"/>
    </row>
    <row r="840" spans="1:36" ht="5.0999999999999996" hidden="1" customHeight="1" x14ac:dyDescent="0.3">
      <c r="A840" s="1"/>
      <c r="B840" s="1"/>
      <c r="C840" s="1"/>
      <c r="D840" s="1"/>
      <c r="E840" s="191"/>
      <c r="F840" s="24"/>
      <c r="G840" s="24"/>
      <c r="H840" s="24"/>
      <c r="I840" s="6"/>
      <c r="J840" s="6"/>
      <c r="K840" s="6"/>
      <c r="L840" s="24"/>
      <c r="M840" s="24"/>
      <c r="N840" s="24"/>
      <c r="O840" s="6"/>
      <c r="P840" s="6"/>
      <c r="Q840" s="6"/>
      <c r="R840" s="6"/>
      <c r="S840" s="6"/>
      <c r="T840" s="6"/>
      <c r="U840" s="6"/>
      <c r="V840" s="24"/>
      <c r="W840" s="24"/>
      <c r="X840" s="6"/>
      <c r="Y840" s="6"/>
      <c r="Z840" s="6"/>
      <c r="AA840" s="6"/>
      <c r="AB840" s="6"/>
      <c r="AC840" s="6"/>
      <c r="AD840" s="24"/>
      <c r="AE840" s="24"/>
      <c r="AF840" s="6"/>
      <c r="AG840" s="6"/>
      <c r="AH840" s="6"/>
      <c r="AI840" s="6"/>
      <c r="AJ840" s="7"/>
    </row>
    <row r="841" spans="1:36" ht="15" hidden="1" customHeight="1" x14ac:dyDescent="0.3">
      <c r="A841" s="1"/>
      <c r="B841" s="1"/>
      <c r="C841" s="1"/>
      <c r="D841" s="1"/>
      <c r="E841" s="671" t="s">
        <v>641</v>
      </c>
      <c r="F841" s="2918"/>
      <c r="G841" s="2918"/>
      <c r="H841" s="2918"/>
      <c r="I841" s="2918"/>
      <c r="J841" s="2918"/>
      <c r="K841" s="2918"/>
      <c r="L841" s="2918"/>
      <c r="M841" s="2918"/>
      <c r="N841" s="672" t="s">
        <v>640</v>
      </c>
      <c r="O841" s="2918"/>
      <c r="P841" s="2918"/>
      <c r="Q841" s="2918"/>
      <c r="R841" s="2918"/>
      <c r="S841" s="2918"/>
      <c r="T841" s="2918"/>
      <c r="U841" s="2918"/>
      <c r="V841" s="2918"/>
      <c r="W841" s="672" t="s">
        <v>639</v>
      </c>
      <c r="X841" s="2918"/>
      <c r="Y841" s="2918"/>
      <c r="Z841" s="2918"/>
      <c r="AA841" s="2918"/>
      <c r="AB841" s="2918"/>
      <c r="AC841" s="2918"/>
      <c r="AD841" s="2918"/>
      <c r="AE841" s="2918"/>
      <c r="AF841" s="2918"/>
      <c r="AG841" s="2918"/>
      <c r="AH841" s="2918"/>
      <c r="AI841" s="2918"/>
      <c r="AJ841" s="4236"/>
    </row>
    <row r="842" spans="1:36" ht="15" hidden="1" customHeight="1" x14ac:dyDescent="0.3">
      <c r="A842" s="1"/>
      <c r="B842" s="1"/>
      <c r="C842" s="1"/>
      <c r="D842" s="1"/>
      <c r="E842" s="917"/>
      <c r="F842" s="225" t="s">
        <v>638</v>
      </c>
      <c r="G842" s="225"/>
      <c r="H842" s="225"/>
      <c r="I842" s="898"/>
      <c r="J842" s="898"/>
      <c r="K842" s="898"/>
      <c r="L842" s="670"/>
      <c r="M842" s="24"/>
      <c r="N842" s="235"/>
      <c r="O842" s="225" t="s">
        <v>638</v>
      </c>
      <c r="P842" s="225"/>
      <c r="Q842" s="225"/>
      <c r="R842" s="225"/>
      <c r="S842" s="225"/>
      <c r="T842" s="4238"/>
      <c r="U842" s="4238"/>
      <c r="V842" s="4238"/>
      <c r="W842" s="6"/>
      <c r="X842" s="225" t="s">
        <v>638</v>
      </c>
      <c r="Y842" s="225"/>
      <c r="Z842" s="225"/>
      <c r="AA842" s="225"/>
      <c r="AB842" s="898"/>
      <c r="AC842" s="898"/>
      <c r="AD842" s="225"/>
      <c r="AE842" s="4233"/>
      <c r="AF842" s="4233"/>
      <c r="AG842" s="4233"/>
      <c r="AH842" s="4233"/>
      <c r="AI842" s="4233"/>
      <c r="AJ842" s="7"/>
    </row>
    <row r="843" spans="1:36" ht="5.0999999999999996" hidden="1" customHeight="1" x14ac:dyDescent="0.3">
      <c r="A843" s="92"/>
      <c r="B843" s="92"/>
      <c r="C843" s="92"/>
      <c r="D843" s="92"/>
      <c r="E843" s="192"/>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8"/>
      <c r="AG843" s="8"/>
      <c r="AH843" s="8"/>
      <c r="AI843" s="8"/>
      <c r="AJ843" s="9"/>
    </row>
    <row r="844" spans="1:36" ht="15" hidden="1" customHeight="1" x14ac:dyDescent="0.3">
      <c r="A844" s="1"/>
      <c r="B844" s="1"/>
      <c r="C844" s="1"/>
      <c r="D844" s="1"/>
      <c r="E844" s="671" t="s">
        <v>695</v>
      </c>
      <c r="F844" s="2918"/>
      <c r="G844" s="2918"/>
      <c r="H844" s="2918"/>
      <c r="I844" s="2918"/>
      <c r="J844" s="2918"/>
      <c r="K844" s="2918"/>
      <c r="L844" s="2918"/>
      <c r="M844" s="2918"/>
      <c r="N844" s="672" t="s">
        <v>696</v>
      </c>
      <c r="O844" s="2918"/>
      <c r="P844" s="2918"/>
      <c r="Q844" s="2918"/>
      <c r="R844" s="2918"/>
      <c r="S844" s="2918"/>
      <c r="T844" s="2918"/>
      <c r="U844" s="2918"/>
      <c r="V844" s="2918"/>
      <c r="W844" s="672" t="s">
        <v>697</v>
      </c>
      <c r="X844" s="2918"/>
      <c r="Y844" s="2918"/>
      <c r="Z844" s="2918"/>
      <c r="AA844" s="2918"/>
      <c r="AB844" s="2918"/>
      <c r="AC844" s="2918"/>
      <c r="AD844" s="2918"/>
      <c r="AE844" s="2918"/>
      <c r="AF844" s="2918"/>
      <c r="AG844" s="2918"/>
      <c r="AH844" s="2918"/>
      <c r="AI844" s="2918"/>
      <c r="AJ844" s="4236"/>
    </row>
    <row r="845" spans="1:36" ht="15" hidden="1" customHeight="1" x14ac:dyDescent="0.3">
      <c r="A845" s="1"/>
      <c r="B845" s="1"/>
      <c r="C845" s="1"/>
      <c r="D845" s="1"/>
      <c r="E845" s="191"/>
      <c r="F845" s="225" t="s">
        <v>638</v>
      </c>
      <c r="G845" s="225"/>
      <c r="H845" s="225"/>
      <c r="I845" s="916"/>
      <c r="J845" s="916"/>
      <c r="K845" s="916"/>
      <c r="L845" s="670"/>
      <c r="M845" s="898"/>
      <c r="N845" s="898"/>
      <c r="O845" s="225" t="s">
        <v>638</v>
      </c>
      <c r="P845" s="225"/>
      <c r="Q845" s="225"/>
      <c r="R845" s="225"/>
      <c r="S845" s="225"/>
      <c r="T845" s="4238"/>
      <c r="U845" s="4238"/>
      <c r="V845" s="4238"/>
      <c r="W845" s="235"/>
      <c r="X845" s="225" t="s">
        <v>638</v>
      </c>
      <c r="Y845" s="225"/>
      <c r="Z845" s="225"/>
      <c r="AA845" s="225"/>
      <c r="AB845" s="898"/>
      <c r="AC845" s="898"/>
      <c r="AD845" s="225"/>
      <c r="AE845" s="4233"/>
      <c r="AF845" s="4233"/>
      <c r="AG845" s="4233"/>
      <c r="AH845" s="4233"/>
      <c r="AI845" s="4233"/>
      <c r="AJ845" s="7"/>
    </row>
    <row r="846" spans="1:36" ht="5.0999999999999996" hidden="1" customHeight="1" x14ac:dyDescent="0.3">
      <c r="A846" s="1"/>
      <c r="B846" s="1"/>
      <c r="C846" s="1"/>
      <c r="D846" s="1"/>
      <c r="E846" s="191"/>
      <c r="F846" s="24"/>
      <c r="G846" s="24"/>
      <c r="H846" s="24"/>
      <c r="I846" s="6"/>
      <c r="J846" s="6"/>
      <c r="K846" s="6"/>
      <c r="L846" s="24"/>
      <c r="M846" s="24"/>
      <c r="N846" s="24"/>
      <c r="O846" s="6"/>
      <c r="P846" s="6"/>
      <c r="Q846" s="6"/>
      <c r="R846" s="6"/>
      <c r="S846" s="6"/>
      <c r="T846" s="6"/>
      <c r="U846" s="6"/>
      <c r="V846" s="24"/>
      <c r="W846" s="24"/>
      <c r="X846" s="6"/>
      <c r="Y846" s="6"/>
      <c r="Z846" s="6"/>
      <c r="AA846" s="6"/>
      <c r="AB846" s="6"/>
      <c r="AC846" s="6"/>
      <c r="AD846" s="24"/>
      <c r="AE846" s="24"/>
      <c r="AF846" s="6"/>
      <c r="AG846" s="6"/>
      <c r="AH846" s="6"/>
      <c r="AI846" s="6"/>
      <c r="AJ846" s="7"/>
    </row>
    <row r="847" spans="1:36" ht="15" hidden="1" customHeight="1" x14ac:dyDescent="0.3">
      <c r="A847" s="1"/>
      <c r="B847" s="1"/>
      <c r="C847" s="1"/>
      <c r="D847" s="1"/>
      <c r="E847" s="671" t="s">
        <v>698</v>
      </c>
      <c r="F847" s="2918"/>
      <c r="G847" s="2918"/>
      <c r="H847" s="2918"/>
      <c r="I847" s="2918"/>
      <c r="J847" s="2918"/>
      <c r="K847" s="2918"/>
      <c r="L847" s="2918"/>
      <c r="M847" s="2918"/>
      <c r="N847" s="672" t="s">
        <v>699</v>
      </c>
      <c r="O847" s="2918"/>
      <c r="P847" s="2918"/>
      <c r="Q847" s="2918"/>
      <c r="R847" s="2918"/>
      <c r="S847" s="2918"/>
      <c r="T847" s="2918"/>
      <c r="U847" s="2918"/>
      <c r="V847" s="2918"/>
      <c r="W847" s="672" t="s">
        <v>700</v>
      </c>
      <c r="X847" s="2918"/>
      <c r="Y847" s="2918"/>
      <c r="Z847" s="2918"/>
      <c r="AA847" s="2918"/>
      <c r="AB847" s="2918"/>
      <c r="AC847" s="2918"/>
      <c r="AD847" s="2918"/>
      <c r="AE847" s="2918"/>
      <c r="AF847" s="2918"/>
      <c r="AG847" s="2918"/>
      <c r="AH847" s="2918"/>
      <c r="AI847" s="2918"/>
      <c r="AJ847" s="4236"/>
    </row>
    <row r="848" spans="1:36" ht="15" hidden="1" customHeight="1" x14ac:dyDescent="0.3">
      <c r="A848" s="1"/>
      <c r="B848" s="1"/>
      <c r="C848" s="1"/>
      <c r="D848" s="1"/>
      <c r="E848" s="917"/>
      <c r="F848" s="225" t="s">
        <v>638</v>
      </c>
      <c r="G848" s="225"/>
      <c r="H848" s="225"/>
      <c r="I848" s="898"/>
      <c r="J848" s="898"/>
      <c r="K848" s="898"/>
      <c r="L848" s="670"/>
      <c r="M848" s="24"/>
      <c r="N848" s="235"/>
      <c r="O848" s="225" t="s">
        <v>638</v>
      </c>
      <c r="P848" s="225"/>
      <c r="Q848" s="225"/>
      <c r="R848" s="225"/>
      <c r="S848" s="225"/>
      <c r="T848" s="4238"/>
      <c r="U848" s="4238"/>
      <c r="V848" s="4238"/>
      <c r="W848" s="6"/>
      <c r="X848" s="225" t="s">
        <v>638</v>
      </c>
      <c r="Y848" s="225"/>
      <c r="Z848" s="225"/>
      <c r="AA848" s="225"/>
      <c r="AB848" s="898"/>
      <c r="AC848" s="898"/>
      <c r="AD848" s="225"/>
      <c r="AE848" s="4233"/>
      <c r="AF848" s="4233"/>
      <c r="AG848" s="4233"/>
      <c r="AH848" s="4233"/>
      <c r="AI848" s="4233"/>
      <c r="AJ848" s="7"/>
    </row>
    <row r="849" spans="1:36" ht="5.0999999999999996" hidden="1" customHeight="1" x14ac:dyDescent="0.3">
      <c r="A849" s="1"/>
      <c r="B849" s="1"/>
      <c r="C849" s="1"/>
      <c r="D849" s="1"/>
      <c r="E849" s="192"/>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8"/>
      <c r="AG849" s="8"/>
      <c r="AH849" s="8"/>
      <c r="AI849" s="8"/>
      <c r="AJ849" s="9"/>
    </row>
    <row r="850" spans="1:36" ht="15" hidden="1" customHeight="1" x14ac:dyDescent="0.3">
      <c r="A850" s="1"/>
      <c r="B850" s="1"/>
      <c r="C850" s="1"/>
      <c r="D850" s="1"/>
      <c r="E850" s="671" t="s">
        <v>701</v>
      </c>
      <c r="F850" s="2918"/>
      <c r="G850" s="2918"/>
      <c r="H850" s="2918"/>
      <c r="I850" s="2918"/>
      <c r="J850" s="2918"/>
      <c r="K850" s="2918"/>
      <c r="L850" s="2918"/>
      <c r="M850" s="2918"/>
      <c r="N850" s="672" t="s">
        <v>702</v>
      </c>
      <c r="O850" s="2918"/>
      <c r="P850" s="2918"/>
      <c r="Q850" s="2918"/>
      <c r="R850" s="2918"/>
      <c r="S850" s="2918"/>
      <c r="T850" s="2918"/>
      <c r="U850" s="2918"/>
      <c r="V850" s="2918"/>
      <c r="W850" s="672" t="s">
        <v>703</v>
      </c>
      <c r="X850" s="2918"/>
      <c r="Y850" s="2918"/>
      <c r="Z850" s="2918"/>
      <c r="AA850" s="2918"/>
      <c r="AB850" s="2918"/>
      <c r="AC850" s="2918"/>
      <c r="AD850" s="2918"/>
      <c r="AE850" s="2918"/>
      <c r="AF850" s="2918"/>
      <c r="AG850" s="2918"/>
      <c r="AH850" s="2918"/>
      <c r="AI850" s="2918"/>
      <c r="AJ850" s="4236"/>
    </row>
    <row r="851" spans="1:36" ht="15" hidden="1" customHeight="1" x14ac:dyDescent="0.3">
      <c r="A851" s="1"/>
      <c r="B851" s="1"/>
      <c r="C851" s="1"/>
      <c r="D851" s="1"/>
      <c r="E851" s="191"/>
      <c r="F851" s="225" t="s">
        <v>638</v>
      </c>
      <c r="G851" s="225"/>
      <c r="H851" s="225"/>
      <c r="I851" s="916"/>
      <c r="J851" s="916"/>
      <c r="K851" s="916"/>
      <c r="L851" s="670"/>
      <c r="M851" s="898"/>
      <c r="N851" s="898"/>
      <c r="O851" s="225" t="s">
        <v>638</v>
      </c>
      <c r="P851" s="225"/>
      <c r="Q851" s="225"/>
      <c r="R851" s="225"/>
      <c r="S851" s="225"/>
      <c r="T851" s="4238"/>
      <c r="U851" s="4238"/>
      <c r="V851" s="4238"/>
      <c r="W851" s="235"/>
      <c r="X851" s="225" t="s">
        <v>638</v>
      </c>
      <c r="Y851" s="225"/>
      <c r="Z851" s="225"/>
      <c r="AA851" s="225"/>
      <c r="AB851" s="898"/>
      <c r="AC851" s="898"/>
      <c r="AD851" s="225"/>
      <c r="AE851" s="4233"/>
      <c r="AF851" s="4233"/>
      <c r="AG851" s="4233"/>
      <c r="AH851" s="4233"/>
      <c r="AI851" s="4233"/>
      <c r="AJ851" s="7"/>
    </row>
    <row r="852" spans="1:36" ht="5.0999999999999996" hidden="1" customHeight="1" x14ac:dyDescent="0.3">
      <c r="A852" s="1"/>
      <c r="B852" s="1"/>
      <c r="C852" s="1"/>
      <c r="D852" s="1"/>
      <c r="E852" s="191"/>
      <c r="F852" s="24"/>
      <c r="G852" s="24"/>
      <c r="H852" s="24"/>
      <c r="I852" s="6"/>
      <c r="J852" s="6"/>
      <c r="K852" s="6"/>
      <c r="L852" s="24"/>
      <c r="M852" s="24"/>
      <c r="N852" s="24"/>
      <c r="O852" s="6"/>
      <c r="P852" s="6"/>
      <c r="Q852" s="6"/>
      <c r="R852" s="6"/>
      <c r="S852" s="6"/>
      <c r="T852" s="6"/>
      <c r="U852" s="6"/>
      <c r="V852" s="24"/>
      <c r="W852" s="24"/>
      <c r="X852" s="6"/>
      <c r="Y852" s="6"/>
      <c r="Z852" s="6"/>
      <c r="AA852" s="6"/>
      <c r="AB852" s="6"/>
      <c r="AC852" s="6"/>
      <c r="AD852" s="24"/>
      <c r="AE852" s="24"/>
      <c r="AF852" s="6"/>
      <c r="AG852" s="6"/>
      <c r="AH852" s="6"/>
      <c r="AI852" s="6"/>
      <c r="AJ852" s="7"/>
    </row>
    <row r="853" spans="1:36" ht="15" hidden="1" customHeight="1" x14ac:dyDescent="0.3">
      <c r="A853" s="1"/>
      <c r="B853" s="1"/>
      <c r="C853" s="1"/>
      <c r="D853" s="1"/>
      <c r="E853" s="671" t="s">
        <v>704</v>
      </c>
      <c r="F853" s="2918"/>
      <c r="G853" s="2918"/>
      <c r="H853" s="2918"/>
      <c r="I853" s="2918"/>
      <c r="J853" s="2918"/>
      <c r="K853" s="2918"/>
      <c r="L853" s="2918"/>
      <c r="M853" s="2918"/>
      <c r="N853" s="672" t="s">
        <v>705</v>
      </c>
      <c r="O853" s="2918"/>
      <c r="P853" s="2918"/>
      <c r="Q853" s="2918"/>
      <c r="R853" s="2918"/>
      <c r="S853" s="2918"/>
      <c r="T853" s="2918"/>
      <c r="U853" s="2918"/>
      <c r="V853" s="2918"/>
      <c r="W853" s="672" t="s">
        <v>706</v>
      </c>
      <c r="X853" s="2918"/>
      <c r="Y853" s="2918"/>
      <c r="Z853" s="2918"/>
      <c r="AA853" s="2918"/>
      <c r="AB853" s="2918"/>
      <c r="AC853" s="2918"/>
      <c r="AD853" s="2918"/>
      <c r="AE853" s="2918"/>
      <c r="AF853" s="2918"/>
      <c r="AG853" s="2918"/>
      <c r="AH853" s="2918"/>
      <c r="AI853" s="2918"/>
      <c r="AJ853" s="4236"/>
    </row>
    <row r="854" spans="1:36" ht="15" hidden="1" customHeight="1" thickBot="1" x14ac:dyDescent="0.35">
      <c r="A854" s="1"/>
      <c r="B854" s="1"/>
      <c r="C854" s="1"/>
      <c r="D854" s="1"/>
      <c r="E854" s="917"/>
      <c r="F854" s="225" t="s">
        <v>638</v>
      </c>
      <c r="G854" s="225"/>
      <c r="H854" s="225"/>
      <c r="I854" s="898"/>
      <c r="J854" s="898"/>
      <c r="K854" s="898"/>
      <c r="L854" s="670"/>
      <c r="M854" s="24"/>
      <c r="N854" s="235"/>
      <c r="O854" s="225" t="s">
        <v>638</v>
      </c>
      <c r="P854" s="225"/>
      <c r="Q854" s="225"/>
      <c r="R854" s="225"/>
      <c r="S854" s="225"/>
      <c r="T854" s="4238"/>
      <c r="U854" s="4238"/>
      <c r="V854" s="4238"/>
      <c r="W854" s="6"/>
      <c r="X854" s="225" t="s">
        <v>638</v>
      </c>
      <c r="Y854" s="225"/>
      <c r="Z854" s="225"/>
      <c r="AA854" s="225"/>
      <c r="AB854" s="898"/>
      <c r="AC854" s="898"/>
      <c r="AD854" s="225"/>
      <c r="AE854" s="4233"/>
      <c r="AF854" s="4233"/>
      <c r="AG854" s="4233"/>
      <c r="AH854" s="4233"/>
      <c r="AI854" s="4233"/>
      <c r="AJ854" s="7"/>
    </row>
    <row r="855" spans="1:36" ht="15" customHeight="1" thickBot="1" x14ac:dyDescent="0.35">
      <c r="A855" s="4016" t="s">
        <v>49</v>
      </c>
      <c r="B855" s="3283"/>
      <c r="C855" s="3283"/>
      <c r="D855" s="4237"/>
      <c r="E855" s="188" t="s">
        <v>651</v>
      </c>
      <c r="F855" s="108"/>
      <c r="G855" s="250"/>
      <c r="H855" s="250"/>
      <c r="I855" s="251"/>
      <c r="J855" s="913"/>
      <c r="K855" s="4239"/>
      <c r="L855" s="4240"/>
      <c r="M855" s="4240"/>
      <c r="N855" s="4240"/>
      <c r="O855" s="4240"/>
      <c r="P855" s="4240"/>
      <c r="Q855" s="4240"/>
      <c r="R855" s="4240"/>
      <c r="S855" s="4240"/>
      <c r="T855" s="4240"/>
      <c r="U855" s="4240"/>
      <c r="V855" s="4240"/>
      <c r="W855" s="4240"/>
      <c r="X855" s="250"/>
      <c r="Y855" s="250"/>
      <c r="Z855" s="108" t="s">
        <v>650</v>
      </c>
      <c r="AA855" s="250"/>
      <c r="AB855" s="251"/>
      <c r="AC855" s="4234"/>
      <c r="AD855" s="4235"/>
      <c r="AE855" s="4235"/>
      <c r="AF855" s="4235"/>
      <c r="AG855" s="4235"/>
      <c r="AH855" s="4235"/>
      <c r="AI855" s="251"/>
      <c r="AJ855" s="252"/>
    </row>
    <row r="856" spans="1:36" ht="15" customHeight="1" thickBot="1" x14ac:dyDescent="0.35">
      <c r="A856" s="918"/>
      <c r="B856" s="3415"/>
      <c r="C856" s="3417"/>
      <c r="D856" s="918"/>
      <c r="E856" s="191"/>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6"/>
      <c r="AG856" s="6"/>
      <c r="AH856" s="6"/>
      <c r="AI856" s="6"/>
      <c r="AJ856" s="7"/>
    </row>
    <row r="857" spans="1:36" ht="15" customHeight="1" x14ac:dyDescent="0.3">
      <c r="A857" s="1"/>
      <c r="B857" s="1"/>
      <c r="C857" s="1"/>
      <c r="D857" s="1"/>
      <c r="E857" s="4242" t="s">
        <v>649</v>
      </c>
      <c r="F857" s="4243"/>
      <c r="G857" s="2918"/>
      <c r="H857" s="2918"/>
      <c r="I857" s="2918"/>
      <c r="J857" s="2918"/>
      <c r="K857" s="2918"/>
      <c r="L857" s="2918"/>
      <c r="M857" s="2918"/>
      <c r="N857" s="2918"/>
      <c r="O857" s="2918"/>
      <c r="P857" s="2918"/>
      <c r="Q857" s="2918"/>
      <c r="R857" s="2918"/>
      <c r="S857" s="661" t="s">
        <v>648</v>
      </c>
      <c r="T857" s="4241"/>
      <c r="U857" s="4241"/>
      <c r="V857" s="4241"/>
      <c r="W857" s="4241"/>
      <c r="X857" s="4241"/>
      <c r="Y857" s="4241"/>
      <c r="Z857" s="661" t="s">
        <v>647</v>
      </c>
      <c r="AA857" s="2918"/>
      <c r="AB857" s="2918"/>
      <c r="AC857" s="661" t="s">
        <v>646</v>
      </c>
      <c r="AD857" s="2918"/>
      <c r="AE857" s="2918"/>
      <c r="AF857" s="2918"/>
      <c r="AG857" s="2918"/>
      <c r="AH857" s="2918"/>
      <c r="AI857" s="6"/>
      <c r="AJ857" s="7"/>
    </row>
    <row r="858" spans="1:36" ht="5.0999999999999996" customHeight="1" x14ac:dyDescent="0.3">
      <c r="A858" s="1"/>
      <c r="B858" s="1"/>
      <c r="C858" s="1"/>
      <c r="D858" s="1"/>
      <c r="E858" s="191"/>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6"/>
      <c r="AG858" s="6"/>
      <c r="AH858" s="6"/>
      <c r="AI858" s="6"/>
      <c r="AJ858" s="7"/>
    </row>
    <row r="859" spans="1:36" ht="15" customHeight="1" x14ac:dyDescent="0.3">
      <c r="A859" s="1"/>
      <c r="B859" s="1"/>
      <c r="C859" s="1"/>
      <c r="D859" s="1"/>
      <c r="E859" s="191" t="s">
        <v>645</v>
      </c>
      <c r="F859" s="24"/>
      <c r="G859" s="24"/>
      <c r="H859" s="24"/>
      <c r="I859" s="24"/>
      <c r="J859" s="24"/>
      <c r="K859" s="24"/>
      <c r="L859" s="225"/>
      <c r="M859" s="229"/>
      <c r="N859" s="248"/>
      <c r="O859" s="898"/>
      <c r="P859" s="898"/>
      <c r="Q859" s="2918"/>
      <c r="R859" s="2918"/>
      <c r="S859" s="2918"/>
      <c r="T859" s="2918"/>
      <c r="U859" s="2918"/>
      <c r="V859" s="2918"/>
      <c r="W859" s="2918"/>
      <c r="X859" s="2918"/>
      <c r="Y859" s="2918"/>
      <c r="Z859" s="2918"/>
      <c r="AA859" s="2918"/>
      <c r="AB859" s="2918"/>
      <c r="AC859" s="2918"/>
      <c r="AD859" s="2918"/>
      <c r="AE859" s="2918"/>
      <c r="AF859" s="2918"/>
      <c r="AG859" s="2918"/>
      <c r="AH859" s="2918"/>
      <c r="AI859" s="6"/>
      <c r="AJ859" s="7"/>
    </row>
    <row r="860" spans="1:36" ht="5.0999999999999996" customHeight="1" x14ac:dyDescent="0.3">
      <c r="A860" s="1"/>
      <c r="B860" s="1"/>
      <c r="C860" s="1"/>
      <c r="D860" s="1"/>
      <c r="E860" s="191"/>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103"/>
      <c r="AF860" s="6"/>
      <c r="AG860" s="6"/>
      <c r="AH860" s="6"/>
      <c r="AI860" s="6"/>
      <c r="AJ860" s="7"/>
    </row>
    <row r="861" spans="1:36" ht="15" customHeight="1" x14ac:dyDescent="0.3">
      <c r="A861" s="1"/>
      <c r="B861" s="1"/>
      <c r="C861" s="1"/>
      <c r="D861" s="1"/>
      <c r="E861" s="42" t="s">
        <v>1133</v>
      </c>
      <c r="F861" s="24"/>
      <c r="G861" s="24"/>
      <c r="H861" s="24"/>
      <c r="I861" s="24"/>
      <c r="J861" s="24"/>
      <c r="K861" s="6"/>
      <c r="L861" s="662"/>
      <c r="M861" s="24"/>
      <c r="N861" s="24"/>
      <c r="O861" s="24"/>
      <c r="P861" s="6"/>
      <c r="Q861" s="884" t="s">
        <v>1134</v>
      </c>
      <c r="R861" s="2918"/>
      <c r="S861" s="2918"/>
      <c r="T861" s="2918"/>
      <c r="U861" s="669" t="s">
        <v>1135</v>
      </c>
      <c r="V861" s="669"/>
      <c r="W861" s="669"/>
      <c r="X861" s="669"/>
      <c r="Y861" s="669"/>
      <c r="Z861" s="669"/>
      <c r="AA861" s="2918"/>
      <c r="AB861" s="2918"/>
      <c r="AC861" s="2918"/>
      <c r="AD861" s="2918"/>
      <c r="AE861" s="2918"/>
      <c r="AF861" s="2918"/>
      <c r="AG861" s="2918"/>
      <c r="AH861" s="2918"/>
      <c r="AI861" s="6"/>
      <c r="AJ861" s="7"/>
    </row>
    <row r="862" spans="1:36" ht="5.0999999999999996" customHeight="1" x14ac:dyDescent="0.3">
      <c r="A862" s="1"/>
      <c r="B862" s="1"/>
      <c r="C862" s="1"/>
      <c r="D862" s="1"/>
      <c r="E862" s="191"/>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6"/>
      <c r="AG862" s="6"/>
      <c r="AH862" s="6"/>
      <c r="AI862" s="6"/>
      <c r="AJ862" s="7"/>
    </row>
    <row r="863" spans="1:36" ht="15" customHeight="1" x14ac:dyDescent="0.3">
      <c r="A863" s="1"/>
      <c r="B863" s="1"/>
      <c r="C863" s="1"/>
      <c r="D863" s="1"/>
      <c r="E863" s="42" t="s">
        <v>1136</v>
      </c>
      <c r="F863" s="24"/>
      <c r="G863" s="95"/>
      <c r="H863" s="95"/>
      <c r="I863" s="95"/>
      <c r="J863" s="95"/>
      <c r="K863" s="95"/>
      <c r="L863" s="663"/>
      <c r="M863" s="898"/>
      <c r="N863" s="95" t="s">
        <v>160</v>
      </c>
      <c r="O863" s="95"/>
      <c r="P863" s="95"/>
      <c r="Q863" s="4245"/>
      <c r="R863" s="4245"/>
      <c r="S863" s="4245"/>
      <c r="T863" s="915"/>
      <c r="U863" s="4244" t="s">
        <v>164</v>
      </c>
      <c r="V863" s="4244"/>
      <c r="W863" s="2918"/>
      <c r="X863" s="2918"/>
      <c r="Y863" s="2918"/>
      <c r="Z863" s="2918"/>
      <c r="AA863" s="2918"/>
      <c r="AB863" s="2918"/>
      <c r="AC863" s="2918"/>
      <c r="AD863" s="2918"/>
      <c r="AE863" s="2918"/>
      <c r="AF863" s="2918"/>
      <c r="AG863" s="2918"/>
      <c r="AH863" s="2918"/>
      <c r="AI863" s="6"/>
      <c r="AJ863" s="7"/>
    </row>
    <row r="864" spans="1:36" ht="5.0999999999999996" customHeight="1" x14ac:dyDescent="0.3">
      <c r="A864" s="1"/>
      <c r="B864" s="1"/>
      <c r="C864" s="1"/>
      <c r="D864" s="1"/>
      <c r="E864" s="191"/>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103"/>
      <c r="AF864" s="6"/>
      <c r="AG864" s="6"/>
      <c r="AH864" s="6"/>
      <c r="AI864" s="6"/>
      <c r="AJ864" s="7"/>
    </row>
    <row r="865" spans="1:36" ht="15" customHeight="1" x14ac:dyDescent="0.3">
      <c r="A865" s="1"/>
      <c r="B865" s="1"/>
      <c r="C865" s="1"/>
      <c r="D865" s="1"/>
      <c r="E865" s="191" t="s">
        <v>644</v>
      </c>
      <c r="F865" s="24"/>
      <c r="G865" s="24"/>
      <c r="H865" s="24"/>
      <c r="I865" s="24"/>
      <c r="J865" s="24"/>
      <c r="K865" s="24"/>
      <c r="L865" s="24"/>
      <c r="M865" s="2918"/>
      <c r="N865" s="2918"/>
      <c r="O865" s="6"/>
      <c r="P865" s="6"/>
      <c r="Q865" s="1608" t="s">
        <v>1620</v>
      </c>
      <c r="R865" s="6"/>
      <c r="S865" s="6"/>
      <c r="T865" s="6"/>
      <c r="U865" s="24"/>
      <c r="V865" s="24"/>
      <c r="W865" s="6"/>
      <c r="X865" s="6"/>
      <c r="Y865" s="6"/>
      <c r="Z865" s="6"/>
      <c r="AA865" s="6"/>
      <c r="AB865" s="6"/>
      <c r="AD865" s="2918"/>
      <c r="AE865" s="2918"/>
      <c r="AF865" s="6"/>
      <c r="AG865" s="6"/>
      <c r="AH865" s="6"/>
      <c r="AI865" s="6"/>
      <c r="AJ865" s="7"/>
    </row>
    <row r="866" spans="1:36" ht="5.0999999999999996" customHeight="1" x14ac:dyDescent="0.3">
      <c r="A866" s="1"/>
      <c r="B866" s="1"/>
      <c r="C866" s="1"/>
      <c r="D866" s="1"/>
      <c r="E866" s="191"/>
      <c r="F866" s="24"/>
      <c r="G866" s="24"/>
      <c r="H866" s="24"/>
      <c r="I866" s="24"/>
      <c r="J866" s="24"/>
      <c r="K866" s="24"/>
      <c r="L866" s="24"/>
      <c r="M866" s="661"/>
      <c r="N866" s="24"/>
      <c r="O866" s="24"/>
      <c r="P866" s="24"/>
      <c r="Q866" s="24"/>
      <c r="R866" s="24"/>
      <c r="S866" s="24"/>
      <c r="T866" s="24"/>
      <c r="U866" s="24"/>
      <c r="V866" s="24"/>
      <c r="W866" s="24"/>
      <c r="X866" s="24"/>
      <c r="Y866" s="24"/>
      <c r="Z866" s="24"/>
      <c r="AA866" s="24"/>
      <c r="AB866" s="24"/>
      <c r="AC866" s="24"/>
      <c r="AD866" s="24"/>
      <c r="AE866" s="24"/>
      <c r="AF866" s="6"/>
      <c r="AG866" s="6"/>
      <c r="AH866" s="6"/>
      <c r="AI866" s="6"/>
      <c r="AJ866" s="7"/>
    </row>
    <row r="867" spans="1:36" ht="15" customHeight="1" x14ac:dyDescent="0.3">
      <c r="A867" s="1"/>
      <c r="B867" s="1"/>
      <c r="C867" s="1"/>
      <c r="D867" s="1"/>
      <c r="E867" s="191"/>
      <c r="F867" s="24" t="s">
        <v>679</v>
      </c>
      <c r="G867" s="24"/>
      <c r="H867" s="24"/>
      <c r="I867" s="24"/>
      <c r="J867" s="24"/>
      <c r="K867" s="24"/>
      <c r="L867" s="24"/>
      <c r="M867" s="6"/>
      <c r="N867" s="6"/>
      <c r="O867" s="6"/>
      <c r="P867" s="6"/>
      <c r="Q867" s="6"/>
      <c r="R867" s="6"/>
      <c r="S867" s="6"/>
      <c r="T867" s="6"/>
      <c r="U867" s="6"/>
      <c r="V867" s="6"/>
      <c r="W867" s="6"/>
      <c r="X867" s="6"/>
      <c r="Y867" s="6"/>
      <c r="Z867" s="6"/>
      <c r="AA867" s="6"/>
      <c r="AB867" s="6"/>
      <c r="AC867" s="6"/>
      <c r="AD867" s="6"/>
      <c r="AE867" s="24"/>
      <c r="AF867" s="6"/>
      <c r="AG867" s="6"/>
      <c r="AH867" s="6"/>
      <c r="AI867" s="6"/>
      <c r="AJ867" s="7"/>
    </row>
    <row r="868" spans="1:36" ht="5.0999999999999996" customHeight="1" x14ac:dyDescent="0.3">
      <c r="A868" s="1"/>
      <c r="B868" s="1"/>
      <c r="C868" s="1"/>
      <c r="D868" s="1"/>
      <c r="E868" s="191"/>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6"/>
      <c r="AG868" s="6"/>
      <c r="AH868" s="6"/>
      <c r="AI868" s="6"/>
      <c r="AJ868" s="7"/>
    </row>
    <row r="869" spans="1:36" ht="15" customHeight="1" x14ac:dyDescent="0.3">
      <c r="A869" s="1"/>
      <c r="B869" s="1"/>
      <c r="C869" s="1"/>
      <c r="D869" s="1"/>
      <c r="E869" s="194" t="s">
        <v>158</v>
      </c>
      <c r="F869" s="2918"/>
      <c r="G869" s="2918"/>
      <c r="H869" s="2918"/>
      <c r="I869" s="2918"/>
      <c r="J869" s="2918"/>
      <c r="K869" s="2918"/>
      <c r="L869" s="2918"/>
      <c r="M869" s="2918"/>
      <c r="N869" s="195" t="s">
        <v>165</v>
      </c>
      <c r="O869" s="2918"/>
      <c r="P869" s="2918"/>
      <c r="Q869" s="2918"/>
      <c r="R869" s="2918"/>
      <c r="S869" s="2918"/>
      <c r="T869" s="2918"/>
      <c r="U869" s="2918"/>
      <c r="V869" s="2918"/>
      <c r="W869" s="195" t="s">
        <v>171</v>
      </c>
      <c r="X869" s="2918"/>
      <c r="Y869" s="2918"/>
      <c r="Z869" s="2918"/>
      <c r="AA869" s="2918"/>
      <c r="AB869" s="2918"/>
      <c r="AC869" s="2918"/>
      <c r="AD869" s="2918"/>
      <c r="AE869" s="2918"/>
      <c r="AF869" s="2918"/>
      <c r="AG869" s="2918"/>
      <c r="AH869" s="2918"/>
      <c r="AI869" s="2918"/>
      <c r="AJ869" s="4236"/>
    </row>
    <row r="870" spans="1:36" ht="15" customHeight="1" x14ac:dyDescent="0.3">
      <c r="A870" s="1"/>
      <c r="B870" s="1"/>
      <c r="C870" s="1"/>
      <c r="D870" s="1"/>
      <c r="E870" s="191"/>
      <c r="F870" s="225" t="s">
        <v>638</v>
      </c>
      <c r="G870" s="225"/>
      <c r="H870" s="225"/>
      <c r="I870" s="916"/>
      <c r="J870" s="916"/>
      <c r="K870" s="916"/>
      <c r="L870" s="670"/>
      <c r="M870" s="898"/>
      <c r="N870" s="898"/>
      <c r="O870" s="225" t="s">
        <v>638</v>
      </c>
      <c r="P870" s="225"/>
      <c r="Q870" s="225"/>
      <c r="R870" s="225"/>
      <c r="S870" s="225"/>
      <c r="T870" s="4238"/>
      <c r="U870" s="4238"/>
      <c r="V870" s="4238"/>
      <c r="W870" s="235"/>
      <c r="X870" s="225" t="s">
        <v>638</v>
      </c>
      <c r="Y870" s="225"/>
      <c r="Z870" s="225"/>
      <c r="AA870" s="225"/>
      <c r="AB870" s="898"/>
      <c r="AC870" s="898"/>
      <c r="AD870" s="225"/>
      <c r="AE870" s="4233"/>
      <c r="AF870" s="4233"/>
      <c r="AG870" s="4233"/>
      <c r="AH870" s="4233"/>
      <c r="AI870" s="4233"/>
      <c r="AJ870" s="7"/>
    </row>
    <row r="871" spans="1:36" ht="5.0999999999999996" customHeight="1" x14ac:dyDescent="0.3">
      <c r="A871" s="1"/>
      <c r="B871" s="1"/>
      <c r="C871" s="1"/>
      <c r="D871" s="1"/>
      <c r="E871" s="191"/>
      <c r="F871" s="24"/>
      <c r="G871" s="24"/>
      <c r="H871" s="24"/>
      <c r="I871" s="6"/>
      <c r="J871" s="6"/>
      <c r="K871" s="6"/>
      <c r="L871" s="24"/>
      <c r="M871" s="24"/>
      <c r="N871" s="24"/>
      <c r="O871" s="6"/>
      <c r="P871" s="6"/>
      <c r="Q871" s="6"/>
      <c r="R871" s="6"/>
      <c r="S871" s="6"/>
      <c r="T871" s="6"/>
      <c r="U871" s="6"/>
      <c r="V871" s="24"/>
      <c r="W871" s="24"/>
      <c r="X871" s="6"/>
      <c r="Y871" s="6"/>
      <c r="Z871" s="6"/>
      <c r="AA871" s="6"/>
      <c r="AB871" s="6"/>
      <c r="AC871" s="6"/>
      <c r="AD871" s="24"/>
      <c r="AE871" s="24"/>
      <c r="AF871" s="6"/>
      <c r="AG871" s="6"/>
      <c r="AH871" s="6"/>
      <c r="AI871" s="6"/>
      <c r="AJ871" s="7"/>
    </row>
    <row r="872" spans="1:36" ht="15" customHeight="1" x14ac:dyDescent="0.3">
      <c r="A872" s="1"/>
      <c r="B872" s="1"/>
      <c r="C872" s="1"/>
      <c r="D872" s="1"/>
      <c r="E872" s="194" t="s">
        <v>178</v>
      </c>
      <c r="F872" s="2918"/>
      <c r="G872" s="2918"/>
      <c r="H872" s="2918"/>
      <c r="I872" s="2918"/>
      <c r="J872" s="2918"/>
      <c r="K872" s="2918"/>
      <c r="L872" s="2918"/>
      <c r="M872" s="2918"/>
      <c r="N872" s="195" t="s">
        <v>568</v>
      </c>
      <c r="O872" s="2918"/>
      <c r="P872" s="2918"/>
      <c r="Q872" s="2918"/>
      <c r="R872" s="2918"/>
      <c r="S872" s="2918"/>
      <c r="T872" s="2918"/>
      <c r="U872" s="2918"/>
      <c r="V872" s="2918"/>
      <c r="W872" s="195" t="s">
        <v>591</v>
      </c>
      <c r="X872" s="2918"/>
      <c r="Y872" s="2918"/>
      <c r="Z872" s="2918"/>
      <c r="AA872" s="2918"/>
      <c r="AB872" s="2918"/>
      <c r="AC872" s="2918"/>
      <c r="AD872" s="2918"/>
      <c r="AE872" s="2918"/>
      <c r="AF872" s="2918"/>
      <c r="AG872" s="2918"/>
      <c r="AH872" s="2918"/>
      <c r="AI872" s="2918"/>
      <c r="AJ872" s="4236"/>
    </row>
    <row r="873" spans="1:36" ht="15" customHeight="1" x14ac:dyDescent="0.3">
      <c r="A873" s="1"/>
      <c r="B873" s="1"/>
      <c r="C873" s="1"/>
      <c r="D873" s="1"/>
      <c r="E873" s="917"/>
      <c r="F873" s="225" t="s">
        <v>638</v>
      </c>
      <c r="G873" s="225"/>
      <c r="H873" s="225"/>
      <c r="I873" s="898"/>
      <c r="J873" s="898"/>
      <c r="K873" s="898"/>
      <c r="L873" s="670"/>
      <c r="M873" s="24"/>
      <c r="N873" s="235"/>
      <c r="O873" s="225" t="s">
        <v>638</v>
      </c>
      <c r="P873" s="225"/>
      <c r="Q873" s="225"/>
      <c r="R873" s="225"/>
      <c r="S873" s="225"/>
      <c r="T873" s="4238"/>
      <c r="U873" s="4238"/>
      <c r="V873" s="4238"/>
      <c r="W873" s="6"/>
      <c r="X873" s="225" t="s">
        <v>638</v>
      </c>
      <c r="Y873" s="225"/>
      <c r="Z873" s="225"/>
      <c r="AA873" s="225"/>
      <c r="AB873" s="898"/>
      <c r="AC873" s="898"/>
      <c r="AD873" s="225"/>
      <c r="AE873" s="4233"/>
      <c r="AF873" s="4233"/>
      <c r="AG873" s="4233"/>
      <c r="AH873" s="4233"/>
      <c r="AI873" s="4233"/>
      <c r="AJ873" s="7"/>
    </row>
    <row r="874" spans="1:36" ht="5.0999999999999996" customHeight="1" thickBot="1" x14ac:dyDescent="0.35">
      <c r="A874" s="1"/>
      <c r="B874" s="1"/>
      <c r="C874" s="1"/>
      <c r="D874" s="1"/>
      <c r="E874" s="192"/>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8"/>
      <c r="AG874" s="8"/>
      <c r="AH874" s="8"/>
      <c r="AI874" s="8"/>
      <c r="AJ874" s="9"/>
    </row>
    <row r="875" spans="1:36" ht="15" hidden="1" customHeight="1" x14ac:dyDescent="0.3">
      <c r="A875" s="1"/>
      <c r="B875" s="1"/>
      <c r="C875" s="1"/>
      <c r="D875" s="1"/>
      <c r="E875" s="671" t="s">
        <v>592</v>
      </c>
      <c r="F875" s="2918"/>
      <c r="G875" s="2918"/>
      <c r="H875" s="2918"/>
      <c r="I875" s="2918"/>
      <c r="J875" s="2918"/>
      <c r="K875" s="2918"/>
      <c r="L875" s="2918"/>
      <c r="M875" s="2918"/>
      <c r="N875" s="672" t="s">
        <v>593</v>
      </c>
      <c r="O875" s="2918"/>
      <c r="P875" s="2918"/>
      <c r="Q875" s="2918"/>
      <c r="R875" s="2918"/>
      <c r="S875" s="2918"/>
      <c r="T875" s="2918"/>
      <c r="U875" s="2918"/>
      <c r="V875" s="2918"/>
      <c r="W875" s="672" t="s">
        <v>594</v>
      </c>
      <c r="X875" s="2918"/>
      <c r="Y875" s="2918"/>
      <c r="Z875" s="2918"/>
      <c r="AA875" s="2918"/>
      <c r="AB875" s="2918"/>
      <c r="AC875" s="2918"/>
      <c r="AD875" s="2918"/>
      <c r="AE875" s="2918"/>
      <c r="AF875" s="2918"/>
      <c r="AG875" s="2918"/>
      <c r="AH875" s="2918"/>
      <c r="AI875" s="2918"/>
      <c r="AJ875" s="4236"/>
    </row>
    <row r="876" spans="1:36" ht="15" hidden="1" customHeight="1" x14ac:dyDescent="0.3">
      <c r="A876" s="1"/>
      <c r="B876" s="1"/>
      <c r="C876" s="1"/>
      <c r="D876" s="1"/>
      <c r="E876" s="191"/>
      <c r="F876" s="225" t="s">
        <v>638</v>
      </c>
      <c r="G876" s="225"/>
      <c r="H876" s="225"/>
      <c r="I876" s="916"/>
      <c r="J876" s="916"/>
      <c r="K876" s="916"/>
      <c r="L876" s="670"/>
      <c r="M876" s="898"/>
      <c r="N876" s="898"/>
      <c r="O876" s="225" t="s">
        <v>638</v>
      </c>
      <c r="P876" s="225"/>
      <c r="Q876" s="225"/>
      <c r="R876" s="225"/>
      <c r="S876" s="225"/>
      <c r="T876" s="4238"/>
      <c r="U876" s="4238"/>
      <c r="V876" s="4238"/>
      <c r="W876" s="235"/>
      <c r="X876" s="225" t="s">
        <v>638</v>
      </c>
      <c r="Y876" s="225"/>
      <c r="Z876" s="225"/>
      <c r="AA876" s="225"/>
      <c r="AB876" s="898"/>
      <c r="AC876" s="898"/>
      <c r="AD876" s="225"/>
      <c r="AE876" s="4233"/>
      <c r="AF876" s="4233"/>
      <c r="AG876" s="4233"/>
      <c r="AH876" s="4233"/>
      <c r="AI876" s="4233"/>
      <c r="AJ876" s="7"/>
    </row>
    <row r="877" spans="1:36" ht="5.0999999999999996" hidden="1" customHeight="1" x14ac:dyDescent="0.3">
      <c r="A877" s="1"/>
      <c r="B877" s="1"/>
      <c r="C877" s="1"/>
      <c r="D877" s="1"/>
      <c r="E877" s="191"/>
      <c r="F877" s="24"/>
      <c r="G877" s="24"/>
      <c r="H877" s="24"/>
      <c r="I877" s="6"/>
      <c r="J877" s="6"/>
      <c r="K877" s="6"/>
      <c r="L877" s="24"/>
      <c r="M877" s="24"/>
      <c r="N877" s="24"/>
      <c r="O877" s="6"/>
      <c r="P877" s="6"/>
      <c r="Q877" s="6"/>
      <c r="R877" s="6"/>
      <c r="S877" s="6"/>
      <c r="T877" s="6"/>
      <c r="U877" s="6"/>
      <c r="V877" s="24"/>
      <c r="W877" s="24"/>
      <c r="X877" s="6"/>
      <c r="Y877" s="6"/>
      <c r="Z877" s="6"/>
      <c r="AA877" s="6"/>
      <c r="AB877" s="6"/>
      <c r="AC877" s="6"/>
      <c r="AD877" s="24"/>
      <c r="AE877" s="24"/>
      <c r="AF877" s="6"/>
      <c r="AG877" s="6"/>
      <c r="AH877" s="6"/>
      <c r="AI877" s="6"/>
      <c r="AJ877" s="7"/>
    </row>
    <row r="878" spans="1:36" ht="15" hidden="1" customHeight="1" x14ac:dyDescent="0.3">
      <c r="A878" s="1"/>
      <c r="B878" s="1"/>
      <c r="C878" s="1"/>
      <c r="D878" s="1"/>
      <c r="E878" s="671" t="s">
        <v>610</v>
      </c>
      <c r="F878" s="2918"/>
      <c r="G878" s="2918"/>
      <c r="H878" s="2918"/>
      <c r="I878" s="2918"/>
      <c r="J878" s="2918"/>
      <c r="K878" s="2918"/>
      <c r="L878" s="2918"/>
      <c r="M878" s="2918"/>
      <c r="N878" s="672" t="s">
        <v>613</v>
      </c>
      <c r="O878" s="2918"/>
      <c r="P878" s="2918"/>
      <c r="Q878" s="2918"/>
      <c r="R878" s="2918"/>
      <c r="S878" s="2918"/>
      <c r="T878" s="2918"/>
      <c r="U878" s="2918"/>
      <c r="V878" s="2918"/>
      <c r="W878" s="672" t="s">
        <v>615</v>
      </c>
      <c r="X878" s="2918"/>
      <c r="Y878" s="2918"/>
      <c r="Z878" s="2918"/>
      <c r="AA878" s="2918"/>
      <c r="AB878" s="2918"/>
      <c r="AC878" s="2918"/>
      <c r="AD878" s="2918"/>
      <c r="AE878" s="2918"/>
      <c r="AF878" s="2918"/>
      <c r="AG878" s="2918"/>
      <c r="AH878" s="2918"/>
      <c r="AI878" s="2918"/>
      <c r="AJ878" s="4236"/>
    </row>
    <row r="879" spans="1:36" ht="15" hidden="1" customHeight="1" x14ac:dyDescent="0.3">
      <c r="A879" s="1"/>
      <c r="B879" s="1"/>
      <c r="C879" s="1"/>
      <c r="D879" s="1"/>
      <c r="E879" s="917"/>
      <c r="F879" s="225" t="s">
        <v>638</v>
      </c>
      <c r="G879" s="225"/>
      <c r="H879" s="225"/>
      <c r="I879" s="898"/>
      <c r="J879" s="898"/>
      <c r="K879" s="898"/>
      <c r="L879" s="670"/>
      <c r="M879" s="24"/>
      <c r="N879" s="235"/>
      <c r="O879" s="225" t="s">
        <v>638</v>
      </c>
      <c r="P879" s="225"/>
      <c r="Q879" s="225"/>
      <c r="R879" s="225"/>
      <c r="S879" s="225"/>
      <c r="T879" s="4238"/>
      <c r="U879" s="4238"/>
      <c r="V879" s="4238"/>
      <c r="W879" s="6"/>
      <c r="X879" s="225" t="s">
        <v>638</v>
      </c>
      <c r="Y879" s="225"/>
      <c r="Z879" s="225"/>
      <c r="AA879" s="225"/>
      <c r="AB879" s="898"/>
      <c r="AC879" s="898"/>
      <c r="AD879" s="225"/>
      <c r="AE879" s="4233"/>
      <c r="AF879" s="4233"/>
      <c r="AG879" s="4233"/>
      <c r="AH879" s="4233"/>
      <c r="AI879" s="4233"/>
      <c r="AJ879" s="7"/>
    </row>
    <row r="880" spans="1:36" ht="5.0999999999999996" hidden="1" customHeight="1" x14ac:dyDescent="0.3">
      <c r="A880" s="1"/>
      <c r="B880" s="1"/>
      <c r="C880" s="1"/>
      <c r="D880" s="1"/>
      <c r="E880" s="192"/>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8"/>
      <c r="AG880" s="8"/>
      <c r="AH880" s="8"/>
      <c r="AI880" s="8"/>
      <c r="AJ880" s="9"/>
    </row>
    <row r="881" spans="1:36" ht="15" hidden="1" customHeight="1" x14ac:dyDescent="0.3">
      <c r="A881" s="1"/>
      <c r="B881" s="1"/>
      <c r="C881" s="1"/>
      <c r="D881" s="1"/>
      <c r="E881" s="671" t="s">
        <v>616</v>
      </c>
      <c r="F881" s="2918"/>
      <c r="G881" s="2918"/>
      <c r="H881" s="2918"/>
      <c r="I881" s="2918"/>
      <c r="J881" s="2918"/>
      <c r="K881" s="2918"/>
      <c r="L881" s="2918"/>
      <c r="M881" s="2918"/>
      <c r="N881" s="672" t="s">
        <v>643</v>
      </c>
      <c r="O881" s="2918"/>
      <c r="P881" s="2918"/>
      <c r="Q881" s="2918"/>
      <c r="R881" s="2918"/>
      <c r="S881" s="2918"/>
      <c r="T881" s="2918"/>
      <c r="U881" s="2918"/>
      <c r="V881" s="2918"/>
      <c r="W881" s="672" t="s">
        <v>642</v>
      </c>
      <c r="X881" s="2918"/>
      <c r="Y881" s="2918"/>
      <c r="Z881" s="2918"/>
      <c r="AA881" s="2918"/>
      <c r="AB881" s="2918"/>
      <c r="AC881" s="2918"/>
      <c r="AD881" s="2918"/>
      <c r="AE881" s="2918"/>
      <c r="AF881" s="2918"/>
      <c r="AG881" s="2918"/>
      <c r="AH881" s="2918"/>
      <c r="AI881" s="2918"/>
      <c r="AJ881" s="4236"/>
    </row>
    <row r="882" spans="1:36" ht="15" hidden="1" customHeight="1" x14ac:dyDescent="0.3">
      <c r="A882" s="1"/>
      <c r="B882" s="1"/>
      <c r="C882" s="1"/>
      <c r="D882" s="1"/>
      <c r="E882" s="191"/>
      <c r="F882" s="225" t="s">
        <v>638</v>
      </c>
      <c r="G882" s="225"/>
      <c r="H882" s="225"/>
      <c r="I882" s="916"/>
      <c r="J882" s="916"/>
      <c r="K882" s="916"/>
      <c r="L882" s="670"/>
      <c r="M882" s="898"/>
      <c r="N882" s="898"/>
      <c r="O882" s="225" t="s">
        <v>638</v>
      </c>
      <c r="P882" s="225"/>
      <c r="Q882" s="225"/>
      <c r="R882" s="225"/>
      <c r="S882" s="225"/>
      <c r="T882" s="4238"/>
      <c r="U882" s="4238"/>
      <c r="V882" s="4238"/>
      <c r="W882" s="235"/>
      <c r="X882" s="225" t="s">
        <v>638</v>
      </c>
      <c r="Y882" s="225"/>
      <c r="Z882" s="225"/>
      <c r="AA882" s="225"/>
      <c r="AB882" s="898"/>
      <c r="AC882" s="898"/>
      <c r="AD882" s="225"/>
      <c r="AE882" s="4233"/>
      <c r="AF882" s="4233"/>
      <c r="AG882" s="4233"/>
      <c r="AH882" s="4233"/>
      <c r="AI882" s="4233"/>
      <c r="AJ882" s="7"/>
    </row>
    <row r="883" spans="1:36" ht="5.0999999999999996" hidden="1" customHeight="1" x14ac:dyDescent="0.3">
      <c r="A883" s="1"/>
      <c r="B883" s="1"/>
      <c r="C883" s="1"/>
      <c r="D883" s="1"/>
      <c r="E883" s="191"/>
      <c r="F883" s="24"/>
      <c r="G883" s="24"/>
      <c r="H883" s="24"/>
      <c r="I883" s="6"/>
      <c r="J883" s="6"/>
      <c r="K883" s="6"/>
      <c r="L883" s="24"/>
      <c r="M883" s="24"/>
      <c r="N883" s="24"/>
      <c r="O883" s="6"/>
      <c r="P883" s="6"/>
      <c r="Q883" s="6"/>
      <c r="R883" s="6"/>
      <c r="S883" s="6"/>
      <c r="T883" s="6"/>
      <c r="U883" s="6"/>
      <c r="V883" s="24"/>
      <c r="W883" s="24"/>
      <c r="X883" s="6"/>
      <c r="Y883" s="6"/>
      <c r="Z883" s="6"/>
      <c r="AA883" s="6"/>
      <c r="AB883" s="6"/>
      <c r="AC883" s="6"/>
      <c r="AD883" s="24"/>
      <c r="AE883" s="24"/>
      <c r="AF883" s="6"/>
      <c r="AG883" s="6"/>
      <c r="AH883" s="6"/>
      <c r="AI883" s="6"/>
      <c r="AJ883" s="7"/>
    </row>
    <row r="884" spans="1:36" ht="15" hidden="1" customHeight="1" x14ac:dyDescent="0.3">
      <c r="A884" s="1"/>
      <c r="B884" s="1"/>
      <c r="C884" s="1"/>
      <c r="D884" s="1"/>
      <c r="E884" s="671" t="s">
        <v>641</v>
      </c>
      <c r="F884" s="2918"/>
      <c r="G884" s="2918"/>
      <c r="H884" s="2918"/>
      <c r="I884" s="2918"/>
      <c r="J884" s="2918"/>
      <c r="K884" s="2918"/>
      <c r="L884" s="2918"/>
      <c r="M884" s="2918"/>
      <c r="N884" s="672" t="s">
        <v>640</v>
      </c>
      <c r="O884" s="2918"/>
      <c r="P884" s="2918"/>
      <c r="Q884" s="2918"/>
      <c r="R884" s="2918"/>
      <c r="S884" s="2918"/>
      <c r="T884" s="2918"/>
      <c r="U884" s="2918"/>
      <c r="V884" s="2918"/>
      <c r="W884" s="672" t="s">
        <v>639</v>
      </c>
      <c r="X884" s="2918"/>
      <c r="Y884" s="2918"/>
      <c r="Z884" s="2918"/>
      <c r="AA884" s="2918"/>
      <c r="AB884" s="2918"/>
      <c r="AC884" s="2918"/>
      <c r="AD884" s="2918"/>
      <c r="AE884" s="2918"/>
      <c r="AF884" s="2918"/>
      <c r="AG884" s="2918"/>
      <c r="AH884" s="2918"/>
      <c r="AI884" s="2918"/>
      <c r="AJ884" s="4236"/>
    </row>
    <row r="885" spans="1:36" ht="15" hidden="1" customHeight="1" x14ac:dyDescent="0.3">
      <c r="A885" s="1"/>
      <c r="B885" s="1"/>
      <c r="C885" s="1"/>
      <c r="D885" s="1"/>
      <c r="E885" s="917"/>
      <c r="F885" s="225" t="s">
        <v>638</v>
      </c>
      <c r="G885" s="225"/>
      <c r="H885" s="225"/>
      <c r="I885" s="898"/>
      <c r="J885" s="898"/>
      <c r="K885" s="898"/>
      <c r="L885" s="670"/>
      <c r="M885" s="24"/>
      <c r="N885" s="235"/>
      <c r="O885" s="225" t="s">
        <v>638</v>
      </c>
      <c r="P885" s="225"/>
      <c r="Q885" s="225"/>
      <c r="R885" s="225"/>
      <c r="S885" s="225"/>
      <c r="T885" s="4238"/>
      <c r="U885" s="4238"/>
      <c r="V885" s="4238"/>
      <c r="W885" s="6"/>
      <c r="X885" s="225" t="s">
        <v>638</v>
      </c>
      <c r="Y885" s="225"/>
      <c r="Z885" s="225"/>
      <c r="AA885" s="225"/>
      <c r="AB885" s="898"/>
      <c r="AC885" s="898"/>
      <c r="AD885" s="225"/>
      <c r="AE885" s="4233"/>
      <c r="AF885" s="4233"/>
      <c r="AG885" s="4233"/>
      <c r="AH885" s="4233"/>
      <c r="AI885" s="4233"/>
      <c r="AJ885" s="7"/>
    </row>
    <row r="886" spans="1:36" ht="5.0999999999999996" hidden="1" customHeight="1" x14ac:dyDescent="0.3">
      <c r="A886" s="1"/>
      <c r="B886" s="1"/>
      <c r="C886" s="1"/>
      <c r="D886" s="1"/>
      <c r="E886" s="192"/>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8"/>
      <c r="AG886" s="8"/>
      <c r="AH886" s="8"/>
      <c r="AI886" s="8"/>
      <c r="AJ886" s="9"/>
    </row>
    <row r="887" spans="1:36" ht="15" hidden="1" customHeight="1" x14ac:dyDescent="0.3">
      <c r="A887" s="1"/>
      <c r="B887" s="1"/>
      <c r="C887" s="1"/>
      <c r="D887" s="1"/>
      <c r="E887" s="671" t="s">
        <v>695</v>
      </c>
      <c r="F887" s="2918"/>
      <c r="G887" s="2918"/>
      <c r="H887" s="2918"/>
      <c r="I887" s="2918"/>
      <c r="J887" s="2918"/>
      <c r="K887" s="2918"/>
      <c r="L887" s="2918"/>
      <c r="M887" s="2918"/>
      <c r="N887" s="672" t="s">
        <v>696</v>
      </c>
      <c r="O887" s="2918"/>
      <c r="P887" s="2918"/>
      <c r="Q887" s="2918"/>
      <c r="R887" s="2918"/>
      <c r="S887" s="2918"/>
      <c r="T887" s="2918"/>
      <c r="U887" s="2918"/>
      <c r="V887" s="2918"/>
      <c r="W887" s="672" t="s">
        <v>697</v>
      </c>
      <c r="X887" s="2918"/>
      <c r="Y887" s="2918"/>
      <c r="Z887" s="2918"/>
      <c r="AA887" s="2918"/>
      <c r="AB887" s="2918"/>
      <c r="AC887" s="2918"/>
      <c r="AD887" s="2918"/>
      <c r="AE887" s="2918"/>
      <c r="AF887" s="2918"/>
      <c r="AG887" s="2918"/>
      <c r="AH887" s="2918"/>
      <c r="AI887" s="2918"/>
      <c r="AJ887" s="4236"/>
    </row>
    <row r="888" spans="1:36" ht="15" hidden="1" customHeight="1" x14ac:dyDescent="0.3">
      <c r="A888" s="1"/>
      <c r="B888" s="1"/>
      <c r="C888" s="1"/>
      <c r="D888" s="1"/>
      <c r="E888" s="191"/>
      <c r="F888" s="225" t="s">
        <v>638</v>
      </c>
      <c r="G888" s="225"/>
      <c r="H888" s="225"/>
      <c r="I888" s="916"/>
      <c r="J888" s="916"/>
      <c r="K888" s="916"/>
      <c r="L888" s="670"/>
      <c r="M888" s="898"/>
      <c r="N888" s="898"/>
      <c r="O888" s="225" t="s">
        <v>638</v>
      </c>
      <c r="P888" s="225"/>
      <c r="Q888" s="225"/>
      <c r="R888" s="225"/>
      <c r="S888" s="225"/>
      <c r="T888" s="4238"/>
      <c r="U888" s="4238"/>
      <c r="V888" s="4238"/>
      <c r="W888" s="235"/>
      <c r="X888" s="225" t="s">
        <v>638</v>
      </c>
      <c r="Y888" s="225"/>
      <c r="Z888" s="225"/>
      <c r="AA888" s="225"/>
      <c r="AB888" s="898"/>
      <c r="AC888" s="898"/>
      <c r="AD888" s="225"/>
      <c r="AE888" s="4233"/>
      <c r="AF888" s="4233"/>
      <c r="AG888" s="4233"/>
      <c r="AH888" s="4233"/>
      <c r="AI888" s="4233"/>
      <c r="AJ888" s="7"/>
    </row>
    <row r="889" spans="1:36" ht="5.0999999999999996" hidden="1" customHeight="1" x14ac:dyDescent="0.3">
      <c r="A889" s="1"/>
      <c r="B889" s="1"/>
      <c r="C889" s="1"/>
      <c r="D889" s="1"/>
      <c r="E889" s="191"/>
      <c r="F889" s="24"/>
      <c r="G889" s="24"/>
      <c r="H889" s="24"/>
      <c r="I889" s="6"/>
      <c r="J889" s="6"/>
      <c r="K889" s="6"/>
      <c r="L889" s="24"/>
      <c r="M889" s="24"/>
      <c r="N889" s="24"/>
      <c r="O889" s="6"/>
      <c r="P889" s="6"/>
      <c r="Q889" s="6"/>
      <c r="R889" s="6"/>
      <c r="S889" s="6"/>
      <c r="T889" s="6"/>
      <c r="U889" s="6"/>
      <c r="V889" s="24"/>
      <c r="W889" s="24"/>
      <c r="X889" s="6"/>
      <c r="Y889" s="6"/>
      <c r="Z889" s="6"/>
      <c r="AA889" s="6"/>
      <c r="AB889" s="6"/>
      <c r="AC889" s="6"/>
      <c r="AD889" s="24"/>
      <c r="AE889" s="24"/>
      <c r="AF889" s="6"/>
      <c r="AG889" s="6"/>
      <c r="AH889" s="6"/>
      <c r="AI889" s="6"/>
      <c r="AJ889" s="7"/>
    </row>
    <row r="890" spans="1:36" ht="15" hidden="1" customHeight="1" x14ac:dyDescent="0.3">
      <c r="A890" s="1"/>
      <c r="B890" s="1"/>
      <c r="C890" s="1"/>
      <c r="D890" s="1"/>
      <c r="E890" s="671" t="s">
        <v>698</v>
      </c>
      <c r="F890" s="2918"/>
      <c r="G890" s="2918"/>
      <c r="H890" s="2918"/>
      <c r="I890" s="2918"/>
      <c r="J890" s="2918"/>
      <c r="K890" s="2918"/>
      <c r="L890" s="2918"/>
      <c r="M890" s="2918"/>
      <c r="N890" s="672" t="s">
        <v>699</v>
      </c>
      <c r="O890" s="2918"/>
      <c r="P890" s="2918"/>
      <c r="Q890" s="2918"/>
      <c r="R890" s="2918"/>
      <c r="S890" s="2918"/>
      <c r="T890" s="2918"/>
      <c r="U890" s="2918"/>
      <c r="V890" s="2918"/>
      <c r="W890" s="672" t="s">
        <v>700</v>
      </c>
      <c r="X890" s="2918"/>
      <c r="Y890" s="2918"/>
      <c r="Z890" s="2918"/>
      <c r="AA890" s="2918"/>
      <c r="AB890" s="2918"/>
      <c r="AC890" s="2918"/>
      <c r="AD890" s="2918"/>
      <c r="AE890" s="2918"/>
      <c r="AF890" s="2918"/>
      <c r="AG890" s="2918"/>
      <c r="AH890" s="2918"/>
      <c r="AI890" s="2918"/>
      <c r="AJ890" s="4236"/>
    </row>
    <row r="891" spans="1:36" ht="15" hidden="1" customHeight="1" x14ac:dyDescent="0.3">
      <c r="A891" s="1"/>
      <c r="B891" s="1"/>
      <c r="C891" s="1"/>
      <c r="D891" s="1"/>
      <c r="E891" s="917"/>
      <c r="F891" s="225" t="s">
        <v>638</v>
      </c>
      <c r="G891" s="225"/>
      <c r="H891" s="225"/>
      <c r="I891" s="898"/>
      <c r="J891" s="898"/>
      <c r="K891" s="898"/>
      <c r="L891" s="670"/>
      <c r="M891" s="24"/>
      <c r="N891" s="235"/>
      <c r="O891" s="225" t="s">
        <v>638</v>
      </c>
      <c r="P891" s="225"/>
      <c r="Q891" s="225"/>
      <c r="R891" s="225"/>
      <c r="S891" s="225"/>
      <c r="T891" s="4238"/>
      <c r="U891" s="4238"/>
      <c r="V891" s="4238"/>
      <c r="W891" s="6"/>
      <c r="X891" s="225" t="s">
        <v>638</v>
      </c>
      <c r="Y891" s="225"/>
      <c r="Z891" s="225"/>
      <c r="AA891" s="225"/>
      <c r="AB891" s="898"/>
      <c r="AC891" s="898"/>
      <c r="AD891" s="225"/>
      <c r="AE891" s="4233"/>
      <c r="AF891" s="4233"/>
      <c r="AG891" s="4233"/>
      <c r="AH891" s="4233"/>
      <c r="AI891" s="4233"/>
      <c r="AJ891" s="7"/>
    </row>
    <row r="892" spans="1:36" ht="5.0999999999999996" hidden="1" customHeight="1" x14ac:dyDescent="0.3">
      <c r="A892" s="1"/>
      <c r="B892" s="1"/>
      <c r="C892" s="1"/>
      <c r="D892" s="1"/>
      <c r="E892" s="192"/>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8"/>
      <c r="AG892" s="8"/>
      <c r="AH892" s="8"/>
      <c r="AI892" s="8"/>
      <c r="AJ892" s="9"/>
    </row>
    <row r="893" spans="1:36" ht="15" hidden="1" customHeight="1" x14ac:dyDescent="0.3">
      <c r="A893" s="1"/>
      <c r="B893" s="1"/>
      <c r="C893" s="1"/>
      <c r="D893" s="1"/>
      <c r="E893" s="671" t="s">
        <v>701</v>
      </c>
      <c r="F893" s="2918"/>
      <c r="G893" s="2918"/>
      <c r="H893" s="2918"/>
      <c r="I893" s="2918"/>
      <c r="J893" s="2918"/>
      <c r="K893" s="2918"/>
      <c r="L893" s="2918"/>
      <c r="M893" s="2918"/>
      <c r="N893" s="672" t="s">
        <v>702</v>
      </c>
      <c r="O893" s="2918"/>
      <c r="P893" s="2918"/>
      <c r="Q893" s="2918"/>
      <c r="R893" s="2918"/>
      <c r="S893" s="2918"/>
      <c r="T893" s="2918"/>
      <c r="U893" s="2918"/>
      <c r="V893" s="2918"/>
      <c r="W893" s="672" t="s">
        <v>703</v>
      </c>
      <c r="X893" s="2918"/>
      <c r="Y893" s="2918"/>
      <c r="Z893" s="2918"/>
      <c r="AA893" s="2918"/>
      <c r="AB893" s="2918"/>
      <c r="AC893" s="2918"/>
      <c r="AD893" s="2918"/>
      <c r="AE893" s="2918"/>
      <c r="AF893" s="2918"/>
      <c r="AG893" s="2918"/>
      <c r="AH893" s="2918"/>
      <c r="AI893" s="2918"/>
      <c r="AJ893" s="4236"/>
    </row>
    <row r="894" spans="1:36" ht="15" hidden="1" customHeight="1" x14ac:dyDescent="0.3">
      <c r="A894" s="1"/>
      <c r="B894" s="1"/>
      <c r="C894" s="1"/>
      <c r="D894" s="1"/>
      <c r="E894" s="191"/>
      <c r="F894" s="225" t="s">
        <v>638</v>
      </c>
      <c r="G894" s="225"/>
      <c r="H894" s="225"/>
      <c r="I894" s="916"/>
      <c r="J894" s="916"/>
      <c r="K894" s="916"/>
      <c r="L894" s="670"/>
      <c r="M894" s="898"/>
      <c r="N894" s="898"/>
      <c r="O894" s="225" t="s">
        <v>638</v>
      </c>
      <c r="P894" s="225"/>
      <c r="Q894" s="225"/>
      <c r="R894" s="225"/>
      <c r="S894" s="225"/>
      <c r="T894" s="4238"/>
      <c r="U894" s="4238"/>
      <c r="V894" s="4238"/>
      <c r="W894" s="235"/>
      <c r="X894" s="225" t="s">
        <v>638</v>
      </c>
      <c r="Y894" s="225"/>
      <c r="Z894" s="225"/>
      <c r="AA894" s="225"/>
      <c r="AB894" s="898"/>
      <c r="AC894" s="898"/>
      <c r="AD894" s="225"/>
      <c r="AE894" s="4233"/>
      <c r="AF894" s="4233"/>
      <c r="AG894" s="4233"/>
      <c r="AH894" s="4233"/>
      <c r="AI894" s="4233"/>
      <c r="AJ894" s="7"/>
    </row>
    <row r="895" spans="1:36" ht="5.0999999999999996" hidden="1" customHeight="1" x14ac:dyDescent="0.3">
      <c r="A895" s="1"/>
      <c r="B895" s="1"/>
      <c r="C895" s="1"/>
      <c r="D895" s="1"/>
      <c r="E895" s="191"/>
      <c r="F895" s="24"/>
      <c r="G895" s="24"/>
      <c r="H895" s="24"/>
      <c r="I895" s="6"/>
      <c r="J895" s="6"/>
      <c r="K895" s="6"/>
      <c r="L895" s="24"/>
      <c r="M895" s="24"/>
      <c r="N895" s="24"/>
      <c r="O895" s="6"/>
      <c r="P895" s="6"/>
      <c r="Q895" s="6"/>
      <c r="R895" s="6"/>
      <c r="S895" s="6"/>
      <c r="T895" s="6"/>
      <c r="U895" s="6"/>
      <c r="V895" s="24"/>
      <c r="W895" s="24"/>
      <c r="X895" s="6"/>
      <c r="Y895" s="6"/>
      <c r="Z895" s="6"/>
      <c r="AA895" s="6"/>
      <c r="AB895" s="6"/>
      <c r="AC895" s="6"/>
      <c r="AD895" s="24"/>
      <c r="AE895" s="24"/>
      <c r="AF895" s="6"/>
      <c r="AG895" s="6"/>
      <c r="AH895" s="6"/>
      <c r="AI895" s="6"/>
      <c r="AJ895" s="7"/>
    </row>
    <row r="896" spans="1:36" ht="15" hidden="1" customHeight="1" x14ac:dyDescent="0.3">
      <c r="A896" s="1"/>
      <c r="B896" s="1"/>
      <c r="C896" s="1"/>
      <c r="D896" s="1"/>
      <c r="E896" s="671" t="s">
        <v>704</v>
      </c>
      <c r="F896" s="2918"/>
      <c r="G896" s="2918"/>
      <c r="H896" s="2918"/>
      <c r="I896" s="2918"/>
      <c r="J896" s="2918"/>
      <c r="K896" s="2918"/>
      <c r="L896" s="2918"/>
      <c r="M896" s="2918"/>
      <c r="N896" s="672" t="s">
        <v>705</v>
      </c>
      <c r="O896" s="2918"/>
      <c r="P896" s="2918"/>
      <c r="Q896" s="2918"/>
      <c r="R896" s="2918"/>
      <c r="S896" s="2918"/>
      <c r="T896" s="2918"/>
      <c r="U896" s="2918"/>
      <c r="V896" s="2918"/>
      <c r="W896" s="672" t="s">
        <v>706</v>
      </c>
      <c r="X896" s="2918"/>
      <c r="Y896" s="2918"/>
      <c r="Z896" s="2918"/>
      <c r="AA896" s="2918"/>
      <c r="AB896" s="2918"/>
      <c r="AC896" s="2918"/>
      <c r="AD896" s="2918"/>
      <c r="AE896" s="2918"/>
      <c r="AF896" s="2918"/>
      <c r="AG896" s="2918"/>
      <c r="AH896" s="2918"/>
      <c r="AI896" s="2918"/>
      <c r="AJ896" s="4236"/>
    </row>
    <row r="897" spans="1:36" ht="15" hidden="1" customHeight="1" thickBot="1" x14ac:dyDescent="0.35">
      <c r="A897" s="1"/>
      <c r="B897" s="1"/>
      <c r="C897" s="1"/>
      <c r="D897" s="1"/>
      <c r="E897" s="917"/>
      <c r="F897" s="225" t="s">
        <v>638</v>
      </c>
      <c r="G897" s="225"/>
      <c r="H897" s="225"/>
      <c r="I897" s="898"/>
      <c r="J897" s="898"/>
      <c r="K897" s="898"/>
      <c r="L897" s="670"/>
      <c r="M897" s="24"/>
      <c r="N897" s="235"/>
      <c r="O897" s="225" t="s">
        <v>638</v>
      </c>
      <c r="P897" s="225"/>
      <c r="Q897" s="225"/>
      <c r="R897" s="225"/>
      <c r="S897" s="225"/>
      <c r="T897" s="4238"/>
      <c r="U897" s="4238"/>
      <c r="V897" s="4238"/>
      <c r="W897" s="6"/>
      <c r="X897" s="225" t="s">
        <v>638</v>
      </c>
      <c r="Y897" s="225"/>
      <c r="Z897" s="225"/>
      <c r="AA897" s="225"/>
      <c r="AB897" s="898"/>
      <c r="AC897" s="898"/>
      <c r="AD897" s="225"/>
      <c r="AE897" s="4233"/>
      <c r="AF897" s="4233"/>
      <c r="AG897" s="4233"/>
      <c r="AH897" s="4233"/>
      <c r="AI897" s="4233"/>
      <c r="AJ897" s="7"/>
    </row>
    <row r="898" spans="1:36" ht="15" thickBot="1" x14ac:dyDescent="0.35">
      <c r="A898" s="1"/>
      <c r="B898" s="1"/>
      <c r="C898" s="1"/>
      <c r="D898" s="1"/>
      <c r="E898" s="192"/>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8"/>
      <c r="AG898" s="8"/>
      <c r="AH898" s="8"/>
      <c r="AI898" s="8"/>
      <c r="AJ898" s="9"/>
    </row>
    <row r="899" spans="1:36" ht="15" customHeight="1" thickBot="1" x14ac:dyDescent="0.35">
      <c r="A899" s="4016" t="s">
        <v>49</v>
      </c>
      <c r="B899" s="3283"/>
      <c r="C899" s="3283"/>
      <c r="D899" s="4237"/>
      <c r="E899" s="188" t="s">
        <v>651</v>
      </c>
      <c r="F899" s="108"/>
      <c r="G899" s="250"/>
      <c r="H899" s="250"/>
      <c r="I899" s="251"/>
      <c r="J899" s="913"/>
      <c r="K899" s="4239"/>
      <c r="L899" s="4240"/>
      <c r="M899" s="4240"/>
      <c r="N899" s="4240"/>
      <c r="O899" s="4240"/>
      <c r="P899" s="4240"/>
      <c r="Q899" s="4240"/>
      <c r="R899" s="4240"/>
      <c r="S899" s="4240"/>
      <c r="T899" s="4240"/>
      <c r="U899" s="4240"/>
      <c r="V899" s="4240"/>
      <c r="W899" s="4240"/>
      <c r="X899" s="250"/>
      <c r="Y899" s="250"/>
      <c r="Z899" s="108" t="s">
        <v>650</v>
      </c>
      <c r="AA899" s="250"/>
      <c r="AB899" s="251"/>
      <c r="AC899" s="4234"/>
      <c r="AD899" s="4235"/>
      <c r="AE899" s="4235"/>
      <c r="AF899" s="4235"/>
      <c r="AG899" s="4235"/>
      <c r="AH899" s="4235"/>
      <c r="AI899" s="251"/>
      <c r="AJ899" s="252"/>
    </row>
    <row r="900" spans="1:36" ht="15" customHeight="1" thickBot="1" x14ac:dyDescent="0.35">
      <c r="A900" s="918"/>
      <c r="B900" s="3415"/>
      <c r="C900" s="3417"/>
      <c r="D900" s="918"/>
      <c r="E900" s="191"/>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6"/>
      <c r="AG900" s="6"/>
      <c r="AH900" s="6"/>
      <c r="AI900" s="6"/>
      <c r="AJ900" s="7"/>
    </row>
    <row r="901" spans="1:36" ht="15" customHeight="1" x14ac:dyDescent="0.3">
      <c r="A901" s="1"/>
      <c r="B901" s="1"/>
      <c r="C901" s="1"/>
      <c r="D901" s="1"/>
      <c r="E901" s="4242" t="s">
        <v>649</v>
      </c>
      <c r="F901" s="4243"/>
      <c r="G901" s="2918"/>
      <c r="H901" s="2918"/>
      <c r="I901" s="2918"/>
      <c r="J901" s="2918"/>
      <c r="K901" s="2918"/>
      <c r="L901" s="2918"/>
      <c r="M901" s="2918"/>
      <c r="N901" s="2918"/>
      <c r="O901" s="2918"/>
      <c r="P901" s="2918"/>
      <c r="Q901" s="2918"/>
      <c r="R901" s="2918"/>
      <c r="S901" s="661" t="s">
        <v>648</v>
      </c>
      <c r="T901" s="4241"/>
      <c r="U901" s="4241"/>
      <c r="V901" s="4241"/>
      <c r="W901" s="4241"/>
      <c r="X901" s="4241"/>
      <c r="Y901" s="4241"/>
      <c r="Z901" s="661" t="s">
        <v>647</v>
      </c>
      <c r="AA901" s="2918"/>
      <c r="AB901" s="2918"/>
      <c r="AC901" s="661" t="s">
        <v>646</v>
      </c>
      <c r="AD901" s="2918"/>
      <c r="AE901" s="2918"/>
      <c r="AF901" s="2918"/>
      <c r="AG901" s="2918"/>
      <c r="AH901" s="2918"/>
      <c r="AI901" s="6"/>
      <c r="AJ901" s="7"/>
    </row>
    <row r="902" spans="1:36" ht="5.0999999999999996" customHeight="1" x14ac:dyDescent="0.3">
      <c r="A902" s="1"/>
      <c r="B902" s="1"/>
      <c r="C902" s="1"/>
      <c r="D902" s="1"/>
      <c r="E902" s="191"/>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6"/>
      <c r="AG902" s="6"/>
      <c r="AH902" s="6"/>
      <c r="AI902" s="6"/>
      <c r="AJ902" s="7"/>
    </row>
    <row r="903" spans="1:36" ht="15" customHeight="1" x14ac:dyDescent="0.3">
      <c r="A903" s="1"/>
      <c r="B903" s="1"/>
      <c r="C903" s="1"/>
      <c r="D903" s="1"/>
      <c r="E903" s="191" t="s">
        <v>645</v>
      </c>
      <c r="F903" s="24"/>
      <c r="G903" s="24"/>
      <c r="H903" s="24"/>
      <c r="I903" s="24"/>
      <c r="J903" s="24"/>
      <c r="K903" s="24"/>
      <c r="L903" s="225"/>
      <c r="M903" s="229"/>
      <c r="N903" s="248"/>
      <c r="O903" s="898"/>
      <c r="P903" s="898"/>
      <c r="Q903" s="2918"/>
      <c r="R903" s="2918"/>
      <c r="S903" s="2918"/>
      <c r="T903" s="2918"/>
      <c r="U903" s="2918"/>
      <c r="V903" s="2918"/>
      <c r="W903" s="2918"/>
      <c r="X903" s="2918"/>
      <c r="Y903" s="2918"/>
      <c r="Z903" s="2918"/>
      <c r="AA903" s="2918"/>
      <c r="AB903" s="2918"/>
      <c r="AC903" s="2918"/>
      <c r="AD903" s="2918"/>
      <c r="AE903" s="2918"/>
      <c r="AF903" s="2918"/>
      <c r="AG903" s="2918"/>
      <c r="AH903" s="2918"/>
      <c r="AI903" s="6"/>
      <c r="AJ903" s="7"/>
    </row>
    <row r="904" spans="1:36" ht="5.0999999999999996" customHeight="1" x14ac:dyDescent="0.3">
      <c r="A904" s="1"/>
      <c r="B904" s="1"/>
      <c r="C904" s="1"/>
      <c r="D904" s="1"/>
      <c r="E904" s="191"/>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103"/>
      <c r="AF904" s="6"/>
      <c r="AG904" s="6"/>
      <c r="AH904" s="6"/>
      <c r="AI904" s="6"/>
      <c r="AJ904" s="7"/>
    </row>
    <row r="905" spans="1:36" ht="15" customHeight="1" x14ac:dyDescent="0.3">
      <c r="A905" s="1"/>
      <c r="B905" s="1"/>
      <c r="C905" s="1"/>
      <c r="D905" s="1"/>
      <c r="E905" s="42" t="s">
        <v>1133</v>
      </c>
      <c r="F905" s="24"/>
      <c r="G905" s="24"/>
      <c r="H905" s="24"/>
      <c r="I905" s="24"/>
      <c r="J905" s="24"/>
      <c r="K905" s="6"/>
      <c r="L905" s="662"/>
      <c r="M905" s="24"/>
      <c r="N905" s="24"/>
      <c r="O905" s="24"/>
      <c r="P905" s="6"/>
      <c r="Q905" s="884" t="s">
        <v>1134</v>
      </c>
      <c r="R905" s="2918"/>
      <c r="S905" s="2918"/>
      <c r="T905" s="2918"/>
      <c r="U905" s="669" t="s">
        <v>1135</v>
      </c>
      <c r="V905" s="669"/>
      <c r="W905" s="669"/>
      <c r="X905" s="669"/>
      <c r="Y905" s="669"/>
      <c r="Z905" s="669"/>
      <c r="AA905" s="2918"/>
      <c r="AB905" s="2918"/>
      <c r="AC905" s="2918"/>
      <c r="AD905" s="2918"/>
      <c r="AE905" s="2918"/>
      <c r="AF905" s="2918"/>
      <c r="AG905" s="2918"/>
      <c r="AH905" s="2918"/>
      <c r="AI905" s="6"/>
      <c r="AJ905" s="7"/>
    </row>
    <row r="906" spans="1:36" ht="5.0999999999999996" customHeight="1" x14ac:dyDescent="0.3">
      <c r="A906" s="1"/>
      <c r="B906" s="1"/>
      <c r="C906" s="1"/>
      <c r="D906" s="1"/>
      <c r="E906" s="191"/>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6"/>
      <c r="AG906" s="6"/>
      <c r="AH906" s="6"/>
      <c r="AI906" s="6"/>
      <c r="AJ906" s="7"/>
    </row>
    <row r="907" spans="1:36" ht="15" customHeight="1" x14ac:dyDescent="0.3">
      <c r="A907" s="1"/>
      <c r="B907" s="1"/>
      <c r="C907" s="1"/>
      <c r="D907" s="1"/>
      <c r="E907" s="42" t="s">
        <v>1136</v>
      </c>
      <c r="F907" s="24"/>
      <c r="G907" s="95"/>
      <c r="H907" s="95"/>
      <c r="I907" s="95"/>
      <c r="J907" s="95"/>
      <c r="K907" s="95"/>
      <c r="L907" s="663"/>
      <c r="M907" s="898"/>
      <c r="N907" s="95" t="s">
        <v>160</v>
      </c>
      <c r="O907" s="95"/>
      <c r="P907" s="95"/>
      <c r="Q907" s="4245"/>
      <c r="R907" s="4245"/>
      <c r="S907" s="4245"/>
      <c r="T907" s="915"/>
      <c r="U907" s="4244" t="s">
        <v>164</v>
      </c>
      <c r="V907" s="4244"/>
      <c r="W907" s="2918"/>
      <c r="X907" s="2918"/>
      <c r="Y907" s="2918"/>
      <c r="Z907" s="2918"/>
      <c r="AA907" s="2918"/>
      <c r="AB907" s="2918"/>
      <c r="AC907" s="2918"/>
      <c r="AD907" s="2918"/>
      <c r="AE907" s="2918"/>
      <c r="AF907" s="2918"/>
      <c r="AG907" s="2918"/>
      <c r="AH907" s="2918"/>
      <c r="AI907" s="6"/>
      <c r="AJ907" s="7"/>
    </row>
    <row r="908" spans="1:36" ht="5.0999999999999996" customHeight="1" x14ac:dyDescent="0.3">
      <c r="A908" s="1"/>
      <c r="B908" s="1"/>
      <c r="C908" s="1"/>
      <c r="D908" s="1"/>
      <c r="E908" s="191"/>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103"/>
      <c r="AF908" s="6"/>
      <c r="AG908" s="6"/>
      <c r="AH908" s="6"/>
      <c r="AI908" s="6"/>
      <c r="AJ908" s="7"/>
    </row>
    <row r="909" spans="1:36" ht="15" customHeight="1" x14ac:dyDescent="0.3">
      <c r="A909" s="1"/>
      <c r="B909" s="1"/>
      <c r="C909" s="1"/>
      <c r="D909" s="1"/>
      <c r="E909" s="191" t="s">
        <v>644</v>
      </c>
      <c r="F909" s="24"/>
      <c r="G909" s="24"/>
      <c r="H909" s="24"/>
      <c r="I909" s="24"/>
      <c r="J909" s="24"/>
      <c r="K909" s="24"/>
      <c r="L909" s="24"/>
      <c r="M909" s="2918"/>
      <c r="N909" s="2918"/>
      <c r="O909" s="6"/>
      <c r="P909" s="6"/>
      <c r="Q909" s="1608" t="s">
        <v>1620</v>
      </c>
      <c r="R909" s="6"/>
      <c r="S909" s="6"/>
      <c r="T909" s="6"/>
      <c r="U909" s="24"/>
      <c r="V909" s="24"/>
      <c r="W909" s="6"/>
      <c r="X909" s="6"/>
      <c r="Y909" s="6"/>
      <c r="Z909" s="6"/>
      <c r="AA909" s="6"/>
      <c r="AB909" s="6"/>
      <c r="AD909" s="2918"/>
      <c r="AE909" s="2918"/>
      <c r="AF909" s="6"/>
      <c r="AG909" s="6"/>
      <c r="AH909" s="6"/>
      <c r="AI909" s="6"/>
      <c r="AJ909" s="7"/>
    </row>
    <row r="910" spans="1:36" ht="5.0999999999999996" customHeight="1" x14ac:dyDescent="0.3">
      <c r="A910" s="1"/>
      <c r="B910" s="1"/>
      <c r="C910" s="1"/>
      <c r="D910" s="1"/>
      <c r="E910" s="191"/>
      <c r="F910" s="24"/>
      <c r="G910" s="24"/>
      <c r="H910" s="24"/>
      <c r="I910" s="24"/>
      <c r="J910" s="24"/>
      <c r="K910" s="24"/>
      <c r="L910" s="24"/>
      <c r="M910" s="661"/>
      <c r="N910" s="24"/>
      <c r="O910" s="24"/>
      <c r="P910" s="24"/>
      <c r="Q910" s="24"/>
      <c r="R910" s="24"/>
      <c r="S910" s="24"/>
      <c r="T910" s="24"/>
      <c r="U910" s="24"/>
      <c r="V910" s="24"/>
      <c r="W910" s="24"/>
      <c r="X910" s="24"/>
      <c r="Y910" s="24"/>
      <c r="Z910" s="24"/>
      <c r="AA910" s="24"/>
      <c r="AB910" s="24"/>
      <c r="AC910" s="24"/>
      <c r="AD910" s="24"/>
      <c r="AE910" s="24"/>
      <c r="AF910" s="6"/>
      <c r="AG910" s="6"/>
      <c r="AH910" s="6"/>
      <c r="AI910" s="6"/>
      <c r="AJ910" s="7"/>
    </row>
    <row r="911" spans="1:36" ht="15" customHeight="1" x14ac:dyDescent="0.3">
      <c r="A911" s="1"/>
      <c r="B911" s="1"/>
      <c r="C911" s="1"/>
      <c r="D911" s="1"/>
      <c r="E911" s="191"/>
      <c r="F911" s="24" t="s">
        <v>679</v>
      </c>
      <c r="G911" s="24"/>
      <c r="H911" s="24"/>
      <c r="I911" s="24"/>
      <c r="J911" s="24"/>
      <c r="K911" s="24"/>
      <c r="L911" s="24"/>
      <c r="M911" s="6"/>
      <c r="N911" s="6"/>
      <c r="O911" s="6"/>
      <c r="P911" s="6"/>
      <c r="Q911" s="6"/>
      <c r="R911" s="6"/>
      <c r="S911" s="6"/>
      <c r="T911" s="6"/>
      <c r="U911" s="6"/>
      <c r="V911" s="6"/>
      <c r="W911" s="6"/>
      <c r="X911" s="6"/>
      <c r="Y911" s="6"/>
      <c r="Z911" s="6"/>
      <c r="AA911" s="6"/>
      <c r="AB911" s="6"/>
      <c r="AC911" s="6"/>
      <c r="AD911" s="6"/>
      <c r="AE911" s="24"/>
      <c r="AF911" s="6"/>
      <c r="AG911" s="6"/>
      <c r="AH911" s="6"/>
      <c r="AI911" s="6"/>
      <c r="AJ911" s="7"/>
    </row>
    <row r="912" spans="1:36" ht="5.0999999999999996" customHeight="1" x14ac:dyDescent="0.3">
      <c r="A912" s="1"/>
      <c r="B912" s="1"/>
      <c r="C912" s="1"/>
      <c r="D912" s="1"/>
      <c r="E912" s="191"/>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6"/>
      <c r="AG912" s="6"/>
      <c r="AH912" s="6"/>
      <c r="AI912" s="6"/>
      <c r="AJ912" s="7"/>
    </row>
    <row r="913" spans="1:36" ht="15" customHeight="1" x14ac:dyDescent="0.3">
      <c r="A913" s="1"/>
      <c r="B913" s="1"/>
      <c r="C913" s="1"/>
      <c r="D913" s="1"/>
      <c r="E913" s="194" t="s">
        <v>158</v>
      </c>
      <c r="F913" s="2918"/>
      <c r="G913" s="2918"/>
      <c r="H913" s="2918"/>
      <c r="I913" s="2918"/>
      <c r="J913" s="2918"/>
      <c r="K913" s="2918"/>
      <c r="L913" s="2918"/>
      <c r="M913" s="2918"/>
      <c r="N913" s="195" t="s">
        <v>165</v>
      </c>
      <c r="O913" s="2918"/>
      <c r="P913" s="2918"/>
      <c r="Q913" s="2918"/>
      <c r="R913" s="2918"/>
      <c r="S913" s="2918"/>
      <c r="T913" s="2918"/>
      <c r="U913" s="2918"/>
      <c r="V913" s="2918"/>
      <c r="W913" s="195" t="s">
        <v>171</v>
      </c>
      <c r="X913" s="2918"/>
      <c r="Y913" s="2918"/>
      <c r="Z913" s="2918"/>
      <c r="AA913" s="2918"/>
      <c r="AB913" s="2918"/>
      <c r="AC913" s="2918"/>
      <c r="AD913" s="2918"/>
      <c r="AE913" s="2918"/>
      <c r="AF913" s="2918"/>
      <c r="AG913" s="2918"/>
      <c r="AH913" s="2918"/>
      <c r="AI913" s="2918"/>
      <c r="AJ913" s="4236"/>
    </row>
    <row r="914" spans="1:36" ht="15" customHeight="1" x14ac:dyDescent="0.3">
      <c r="A914" s="1"/>
      <c r="B914" s="1"/>
      <c r="C914" s="1"/>
      <c r="D914" s="1"/>
      <c r="E914" s="191"/>
      <c r="F914" s="225" t="s">
        <v>638</v>
      </c>
      <c r="G914" s="225"/>
      <c r="H914" s="225"/>
      <c r="I914" s="916"/>
      <c r="J914" s="916"/>
      <c r="K914" s="916"/>
      <c r="L914" s="670"/>
      <c r="M914" s="898"/>
      <c r="N914" s="898"/>
      <c r="O914" s="225" t="s">
        <v>638</v>
      </c>
      <c r="P914" s="225"/>
      <c r="Q914" s="225"/>
      <c r="R914" s="225"/>
      <c r="S914" s="225"/>
      <c r="T914" s="4238"/>
      <c r="U914" s="4238"/>
      <c r="V914" s="4238"/>
      <c r="W914" s="235"/>
      <c r="X914" s="225" t="s">
        <v>638</v>
      </c>
      <c r="Y914" s="225"/>
      <c r="Z914" s="225"/>
      <c r="AA914" s="225"/>
      <c r="AB914" s="898"/>
      <c r="AC914" s="898"/>
      <c r="AD914" s="225"/>
      <c r="AE914" s="4233"/>
      <c r="AF914" s="4233"/>
      <c r="AG914" s="4233"/>
      <c r="AH914" s="4233"/>
      <c r="AI914" s="4233"/>
      <c r="AJ914" s="7"/>
    </row>
    <row r="915" spans="1:36" ht="5.0999999999999996" customHeight="1" x14ac:dyDescent="0.3">
      <c r="A915" s="1"/>
      <c r="B915" s="1"/>
      <c r="C915" s="1"/>
      <c r="D915" s="1"/>
      <c r="E915" s="191"/>
      <c r="F915" s="24"/>
      <c r="G915" s="24"/>
      <c r="H915" s="24"/>
      <c r="I915" s="6"/>
      <c r="J915" s="6"/>
      <c r="K915" s="6"/>
      <c r="L915" s="24"/>
      <c r="M915" s="24"/>
      <c r="N915" s="24"/>
      <c r="O915" s="6"/>
      <c r="P915" s="6"/>
      <c r="Q915" s="6"/>
      <c r="R915" s="6"/>
      <c r="S915" s="6"/>
      <c r="T915" s="6"/>
      <c r="U915" s="6"/>
      <c r="V915" s="24"/>
      <c r="W915" s="24"/>
      <c r="X915" s="6"/>
      <c r="Y915" s="6"/>
      <c r="Z915" s="6"/>
      <c r="AA915" s="6"/>
      <c r="AB915" s="6"/>
      <c r="AC915" s="6"/>
      <c r="AD915" s="24"/>
      <c r="AE915" s="24"/>
      <c r="AF915" s="6"/>
      <c r="AG915" s="6"/>
      <c r="AH915" s="6"/>
      <c r="AI915" s="6"/>
      <c r="AJ915" s="7"/>
    </row>
    <row r="916" spans="1:36" ht="15" customHeight="1" x14ac:dyDescent="0.3">
      <c r="A916" s="1"/>
      <c r="B916" s="1"/>
      <c r="C916" s="1"/>
      <c r="D916" s="1"/>
      <c r="E916" s="194" t="s">
        <v>178</v>
      </c>
      <c r="F916" s="2918"/>
      <c r="G916" s="2918"/>
      <c r="H916" s="2918"/>
      <c r="I916" s="2918"/>
      <c r="J916" s="2918"/>
      <c r="K916" s="2918"/>
      <c r="L916" s="2918"/>
      <c r="M916" s="2918"/>
      <c r="N916" s="195" t="s">
        <v>568</v>
      </c>
      <c r="O916" s="2918"/>
      <c r="P916" s="2918"/>
      <c r="Q916" s="2918"/>
      <c r="R916" s="2918"/>
      <c r="S916" s="2918"/>
      <c r="T916" s="2918"/>
      <c r="U916" s="2918"/>
      <c r="V916" s="2918"/>
      <c r="W916" s="195" t="s">
        <v>591</v>
      </c>
      <c r="X916" s="2918"/>
      <c r="Y916" s="2918"/>
      <c r="Z916" s="2918"/>
      <c r="AA916" s="2918"/>
      <c r="AB916" s="2918"/>
      <c r="AC916" s="2918"/>
      <c r="AD916" s="2918"/>
      <c r="AE916" s="2918"/>
      <c r="AF916" s="2918"/>
      <c r="AG916" s="2918"/>
      <c r="AH916" s="2918"/>
      <c r="AI916" s="2918"/>
      <c r="AJ916" s="4236"/>
    </row>
    <row r="917" spans="1:36" ht="15" customHeight="1" x14ac:dyDescent="0.3">
      <c r="A917" s="1"/>
      <c r="B917" s="1"/>
      <c r="C917" s="1"/>
      <c r="D917" s="1"/>
      <c r="E917" s="917"/>
      <c r="F917" s="225" t="s">
        <v>638</v>
      </c>
      <c r="G917" s="225"/>
      <c r="H917" s="225"/>
      <c r="I917" s="898"/>
      <c r="J917" s="898"/>
      <c r="K917" s="898"/>
      <c r="L917" s="670"/>
      <c r="M917" s="24"/>
      <c r="N917" s="235"/>
      <c r="O917" s="225" t="s">
        <v>638</v>
      </c>
      <c r="P917" s="225"/>
      <c r="Q917" s="225"/>
      <c r="R917" s="225"/>
      <c r="S917" s="225"/>
      <c r="T917" s="4238"/>
      <c r="U917" s="4238"/>
      <c r="V917" s="4238"/>
      <c r="W917" s="6"/>
      <c r="X917" s="225" t="s">
        <v>638</v>
      </c>
      <c r="Y917" s="225"/>
      <c r="Z917" s="225"/>
      <c r="AA917" s="225"/>
      <c r="AB917" s="898"/>
      <c r="AC917" s="898"/>
      <c r="AD917" s="225"/>
      <c r="AE917" s="4233"/>
      <c r="AF917" s="4233"/>
      <c r="AG917" s="4233"/>
      <c r="AH917" s="4233"/>
      <c r="AI917" s="4233"/>
      <c r="AJ917" s="7"/>
    </row>
    <row r="918" spans="1:36" ht="5.0999999999999996" customHeight="1" thickBot="1" x14ac:dyDescent="0.35">
      <c r="A918" s="1"/>
      <c r="B918" s="1"/>
      <c r="C918" s="1"/>
      <c r="D918" s="1"/>
      <c r="E918" s="192"/>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8"/>
      <c r="AG918" s="8"/>
      <c r="AH918" s="8"/>
      <c r="AI918" s="8"/>
      <c r="AJ918" s="9"/>
    </row>
    <row r="919" spans="1:36" ht="15" hidden="1" customHeight="1" x14ac:dyDescent="0.3">
      <c r="A919" s="1"/>
      <c r="B919" s="1"/>
      <c r="C919" s="1"/>
      <c r="D919" s="1"/>
      <c r="E919" s="671" t="s">
        <v>592</v>
      </c>
      <c r="F919" s="2918"/>
      <c r="G919" s="2918"/>
      <c r="H919" s="2918"/>
      <c r="I919" s="2918"/>
      <c r="J919" s="2918"/>
      <c r="K919" s="2918"/>
      <c r="L919" s="2918"/>
      <c r="M919" s="2918"/>
      <c r="N919" s="672" t="s">
        <v>593</v>
      </c>
      <c r="O919" s="2918"/>
      <c r="P919" s="2918"/>
      <c r="Q919" s="2918"/>
      <c r="R919" s="2918"/>
      <c r="S919" s="2918"/>
      <c r="T919" s="2918"/>
      <c r="U919" s="2918"/>
      <c r="V919" s="2918"/>
      <c r="W919" s="672" t="s">
        <v>594</v>
      </c>
      <c r="X919" s="2918"/>
      <c r="Y919" s="2918"/>
      <c r="Z919" s="2918"/>
      <c r="AA919" s="2918"/>
      <c r="AB919" s="2918"/>
      <c r="AC919" s="2918"/>
      <c r="AD919" s="2918"/>
      <c r="AE919" s="2918"/>
      <c r="AF919" s="2918"/>
      <c r="AG919" s="2918"/>
      <c r="AH919" s="2918"/>
      <c r="AI919" s="2918"/>
      <c r="AJ919" s="4236"/>
    </row>
    <row r="920" spans="1:36" ht="15" hidden="1" customHeight="1" x14ac:dyDescent="0.3">
      <c r="A920" s="1"/>
      <c r="B920" s="1"/>
      <c r="C920" s="1"/>
      <c r="D920" s="1"/>
      <c r="E920" s="191"/>
      <c r="F920" s="225" t="s">
        <v>638</v>
      </c>
      <c r="G920" s="225"/>
      <c r="H920" s="225"/>
      <c r="I920" s="916"/>
      <c r="J920" s="916"/>
      <c r="K920" s="916"/>
      <c r="L920" s="670"/>
      <c r="M920" s="898"/>
      <c r="N920" s="898"/>
      <c r="O920" s="225" t="s">
        <v>638</v>
      </c>
      <c r="P920" s="225"/>
      <c r="Q920" s="225"/>
      <c r="R920" s="225"/>
      <c r="S920" s="225"/>
      <c r="T920" s="4238"/>
      <c r="U920" s="4238"/>
      <c r="V920" s="4238"/>
      <c r="W920" s="235"/>
      <c r="X920" s="225" t="s">
        <v>638</v>
      </c>
      <c r="Y920" s="225"/>
      <c r="Z920" s="225"/>
      <c r="AA920" s="225"/>
      <c r="AB920" s="898"/>
      <c r="AC920" s="898"/>
      <c r="AD920" s="225"/>
      <c r="AE920" s="4233"/>
      <c r="AF920" s="4233"/>
      <c r="AG920" s="4233"/>
      <c r="AH920" s="4233"/>
      <c r="AI920" s="4233"/>
      <c r="AJ920" s="7"/>
    </row>
    <row r="921" spans="1:36" ht="5.0999999999999996" hidden="1" customHeight="1" x14ac:dyDescent="0.3">
      <c r="A921" s="1"/>
      <c r="B921" s="1"/>
      <c r="C921" s="1"/>
      <c r="D921" s="1"/>
      <c r="E921" s="191"/>
      <c r="F921" s="24"/>
      <c r="G921" s="24"/>
      <c r="H921" s="24"/>
      <c r="I921" s="6"/>
      <c r="J921" s="6"/>
      <c r="K921" s="6"/>
      <c r="L921" s="24"/>
      <c r="M921" s="24"/>
      <c r="N921" s="24"/>
      <c r="O921" s="6"/>
      <c r="P921" s="6"/>
      <c r="Q921" s="6"/>
      <c r="R921" s="6"/>
      <c r="S921" s="6"/>
      <c r="T921" s="6"/>
      <c r="U921" s="6"/>
      <c r="V921" s="24"/>
      <c r="W921" s="24"/>
      <c r="X921" s="6"/>
      <c r="Y921" s="6"/>
      <c r="Z921" s="6"/>
      <c r="AA921" s="6"/>
      <c r="AB921" s="6"/>
      <c r="AC921" s="6"/>
      <c r="AD921" s="24"/>
      <c r="AE921" s="24"/>
      <c r="AF921" s="6"/>
      <c r="AG921" s="6"/>
      <c r="AH921" s="6"/>
      <c r="AI921" s="6"/>
      <c r="AJ921" s="7"/>
    </row>
    <row r="922" spans="1:36" ht="15" hidden="1" customHeight="1" x14ac:dyDescent="0.3">
      <c r="A922" s="1"/>
      <c r="B922" s="1"/>
      <c r="C922" s="1"/>
      <c r="D922" s="1"/>
      <c r="E922" s="671" t="s">
        <v>610</v>
      </c>
      <c r="F922" s="2918"/>
      <c r="G922" s="2918"/>
      <c r="H922" s="2918"/>
      <c r="I922" s="2918"/>
      <c r="J922" s="2918"/>
      <c r="K922" s="2918"/>
      <c r="L922" s="2918"/>
      <c r="M922" s="2918"/>
      <c r="N922" s="672" t="s">
        <v>613</v>
      </c>
      <c r="O922" s="2918"/>
      <c r="P922" s="2918"/>
      <c r="Q922" s="2918"/>
      <c r="R922" s="2918"/>
      <c r="S922" s="2918"/>
      <c r="T922" s="2918"/>
      <c r="U922" s="2918"/>
      <c r="V922" s="2918"/>
      <c r="W922" s="672" t="s">
        <v>615</v>
      </c>
      <c r="X922" s="2918"/>
      <c r="Y922" s="2918"/>
      <c r="Z922" s="2918"/>
      <c r="AA922" s="2918"/>
      <c r="AB922" s="2918"/>
      <c r="AC922" s="2918"/>
      <c r="AD922" s="2918"/>
      <c r="AE922" s="2918"/>
      <c r="AF922" s="2918"/>
      <c r="AG922" s="2918"/>
      <c r="AH922" s="2918"/>
      <c r="AI922" s="2918"/>
      <c r="AJ922" s="4236"/>
    </row>
    <row r="923" spans="1:36" ht="15" hidden="1" customHeight="1" x14ac:dyDescent="0.3">
      <c r="A923" s="1"/>
      <c r="B923" s="1"/>
      <c r="C923" s="1"/>
      <c r="D923" s="1"/>
      <c r="E923" s="917"/>
      <c r="F923" s="225" t="s">
        <v>638</v>
      </c>
      <c r="G923" s="225"/>
      <c r="H923" s="225"/>
      <c r="I923" s="898"/>
      <c r="J923" s="898"/>
      <c r="K923" s="898"/>
      <c r="L923" s="670"/>
      <c r="M923" s="24"/>
      <c r="N923" s="235"/>
      <c r="O923" s="225" t="s">
        <v>638</v>
      </c>
      <c r="P923" s="225"/>
      <c r="Q923" s="225"/>
      <c r="R923" s="225"/>
      <c r="S923" s="225"/>
      <c r="T923" s="4238"/>
      <c r="U923" s="4238"/>
      <c r="V923" s="4238"/>
      <c r="W923" s="6"/>
      <c r="X923" s="225" t="s">
        <v>638</v>
      </c>
      <c r="Y923" s="225"/>
      <c r="Z923" s="225"/>
      <c r="AA923" s="225"/>
      <c r="AB923" s="898"/>
      <c r="AC923" s="898"/>
      <c r="AD923" s="225"/>
      <c r="AE923" s="4233"/>
      <c r="AF923" s="4233"/>
      <c r="AG923" s="4233"/>
      <c r="AH923" s="4233"/>
      <c r="AI923" s="4233"/>
      <c r="AJ923" s="7"/>
    </row>
    <row r="924" spans="1:36" ht="5.0999999999999996" hidden="1" customHeight="1" x14ac:dyDescent="0.3">
      <c r="A924" s="1"/>
      <c r="B924" s="1"/>
      <c r="C924" s="1"/>
      <c r="D924" s="1"/>
      <c r="E924" s="192"/>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8"/>
      <c r="AG924" s="8"/>
      <c r="AH924" s="8"/>
      <c r="AI924" s="8"/>
      <c r="AJ924" s="9"/>
    </row>
    <row r="925" spans="1:36" ht="15" hidden="1" customHeight="1" x14ac:dyDescent="0.3">
      <c r="A925" s="1"/>
      <c r="B925" s="1"/>
      <c r="C925" s="1"/>
      <c r="D925" s="1"/>
      <c r="E925" s="671" t="s">
        <v>616</v>
      </c>
      <c r="F925" s="2918"/>
      <c r="G925" s="2918"/>
      <c r="H925" s="2918"/>
      <c r="I925" s="2918"/>
      <c r="J925" s="2918"/>
      <c r="K925" s="2918"/>
      <c r="L925" s="2918"/>
      <c r="M925" s="2918"/>
      <c r="N925" s="672" t="s">
        <v>643</v>
      </c>
      <c r="O925" s="2918"/>
      <c r="P925" s="2918"/>
      <c r="Q925" s="2918"/>
      <c r="R925" s="2918"/>
      <c r="S925" s="2918"/>
      <c r="T925" s="2918"/>
      <c r="U925" s="2918"/>
      <c r="V925" s="2918"/>
      <c r="W925" s="672" t="s">
        <v>642</v>
      </c>
      <c r="X925" s="2918"/>
      <c r="Y925" s="2918"/>
      <c r="Z925" s="2918"/>
      <c r="AA925" s="2918"/>
      <c r="AB925" s="2918"/>
      <c r="AC925" s="2918"/>
      <c r="AD925" s="2918"/>
      <c r="AE925" s="2918"/>
      <c r="AF925" s="2918"/>
      <c r="AG925" s="2918"/>
      <c r="AH925" s="2918"/>
      <c r="AI925" s="2918"/>
      <c r="AJ925" s="4236"/>
    </row>
    <row r="926" spans="1:36" ht="15" hidden="1" customHeight="1" x14ac:dyDescent="0.3">
      <c r="A926" s="1"/>
      <c r="B926" s="1"/>
      <c r="C926" s="1"/>
      <c r="D926" s="1"/>
      <c r="E926" s="191"/>
      <c r="F926" s="225" t="s">
        <v>638</v>
      </c>
      <c r="G926" s="225"/>
      <c r="H926" s="225"/>
      <c r="I926" s="916"/>
      <c r="J926" s="916"/>
      <c r="K926" s="916"/>
      <c r="L926" s="670"/>
      <c r="M926" s="898"/>
      <c r="N926" s="898"/>
      <c r="O926" s="225" t="s">
        <v>638</v>
      </c>
      <c r="P926" s="225"/>
      <c r="Q926" s="225"/>
      <c r="R926" s="225"/>
      <c r="S926" s="225"/>
      <c r="T926" s="4238"/>
      <c r="U926" s="4238"/>
      <c r="V926" s="4238"/>
      <c r="W926" s="235"/>
      <c r="X926" s="225" t="s">
        <v>638</v>
      </c>
      <c r="Y926" s="225"/>
      <c r="Z926" s="225"/>
      <c r="AA926" s="225"/>
      <c r="AB926" s="898"/>
      <c r="AC926" s="898"/>
      <c r="AD926" s="225"/>
      <c r="AE926" s="4233"/>
      <c r="AF926" s="4233"/>
      <c r="AG926" s="4233"/>
      <c r="AH926" s="4233"/>
      <c r="AI926" s="4233"/>
      <c r="AJ926" s="7"/>
    </row>
    <row r="927" spans="1:36" ht="5.0999999999999996" hidden="1" customHeight="1" x14ac:dyDescent="0.3">
      <c r="A927" s="1"/>
      <c r="B927" s="1"/>
      <c r="C927" s="1"/>
      <c r="D927" s="1"/>
      <c r="E927" s="191"/>
      <c r="F927" s="24"/>
      <c r="G927" s="24"/>
      <c r="H927" s="24"/>
      <c r="I927" s="6"/>
      <c r="J927" s="6"/>
      <c r="K927" s="6"/>
      <c r="L927" s="24"/>
      <c r="M927" s="24"/>
      <c r="N927" s="24"/>
      <c r="O927" s="6"/>
      <c r="P927" s="6"/>
      <c r="Q927" s="6"/>
      <c r="R927" s="6"/>
      <c r="S927" s="6"/>
      <c r="T927" s="6"/>
      <c r="U927" s="6"/>
      <c r="V927" s="24"/>
      <c r="W927" s="24"/>
      <c r="X927" s="6"/>
      <c r="Y927" s="6"/>
      <c r="Z927" s="6"/>
      <c r="AA927" s="6"/>
      <c r="AB927" s="6"/>
      <c r="AC927" s="6"/>
      <c r="AD927" s="24"/>
      <c r="AE927" s="24"/>
      <c r="AF927" s="6"/>
      <c r="AG927" s="6"/>
      <c r="AH927" s="6"/>
      <c r="AI927" s="6"/>
      <c r="AJ927" s="7"/>
    </row>
    <row r="928" spans="1:36" ht="15" hidden="1" customHeight="1" x14ac:dyDescent="0.3">
      <c r="A928" s="1"/>
      <c r="B928" s="1"/>
      <c r="C928" s="1"/>
      <c r="D928" s="1"/>
      <c r="E928" s="671" t="s">
        <v>641</v>
      </c>
      <c r="F928" s="2918"/>
      <c r="G928" s="2918"/>
      <c r="H928" s="2918"/>
      <c r="I928" s="2918"/>
      <c r="J928" s="2918"/>
      <c r="K928" s="2918"/>
      <c r="L928" s="2918"/>
      <c r="M928" s="2918"/>
      <c r="N928" s="672" t="s">
        <v>640</v>
      </c>
      <c r="O928" s="2918"/>
      <c r="P928" s="2918"/>
      <c r="Q928" s="2918"/>
      <c r="R928" s="2918"/>
      <c r="S928" s="2918"/>
      <c r="T928" s="2918"/>
      <c r="U928" s="2918"/>
      <c r="V928" s="2918"/>
      <c r="W928" s="672" t="s">
        <v>639</v>
      </c>
      <c r="X928" s="2918"/>
      <c r="Y928" s="2918"/>
      <c r="Z928" s="2918"/>
      <c r="AA928" s="2918"/>
      <c r="AB928" s="2918"/>
      <c r="AC928" s="2918"/>
      <c r="AD928" s="2918"/>
      <c r="AE928" s="2918"/>
      <c r="AF928" s="2918"/>
      <c r="AG928" s="2918"/>
      <c r="AH928" s="2918"/>
      <c r="AI928" s="2918"/>
      <c r="AJ928" s="4236"/>
    </row>
    <row r="929" spans="1:36" ht="15" hidden="1" customHeight="1" x14ac:dyDescent="0.3">
      <c r="A929" s="1"/>
      <c r="B929" s="1"/>
      <c r="C929" s="1"/>
      <c r="D929" s="1"/>
      <c r="E929" s="917"/>
      <c r="F929" s="225" t="s">
        <v>638</v>
      </c>
      <c r="G929" s="225"/>
      <c r="H929" s="225"/>
      <c r="I929" s="898"/>
      <c r="J929" s="898"/>
      <c r="K929" s="898"/>
      <c r="L929" s="670"/>
      <c r="M929" s="24"/>
      <c r="N929" s="235"/>
      <c r="O929" s="225" t="s">
        <v>638</v>
      </c>
      <c r="P929" s="225"/>
      <c r="Q929" s="225"/>
      <c r="R929" s="225"/>
      <c r="S929" s="225"/>
      <c r="T929" s="4238"/>
      <c r="U929" s="4238"/>
      <c r="V929" s="4238"/>
      <c r="W929" s="6"/>
      <c r="X929" s="225" t="s">
        <v>638</v>
      </c>
      <c r="Y929" s="225"/>
      <c r="Z929" s="225"/>
      <c r="AA929" s="225"/>
      <c r="AB929" s="898"/>
      <c r="AC929" s="898"/>
      <c r="AD929" s="225"/>
      <c r="AE929" s="4233"/>
      <c r="AF929" s="4233"/>
      <c r="AG929" s="4233"/>
      <c r="AH929" s="4233"/>
      <c r="AI929" s="4233"/>
      <c r="AJ929" s="7"/>
    </row>
    <row r="930" spans="1:36" ht="5.0999999999999996" hidden="1" customHeight="1" x14ac:dyDescent="0.3">
      <c r="A930" s="1"/>
      <c r="B930" s="1"/>
      <c r="C930" s="1"/>
      <c r="D930" s="1"/>
      <c r="E930" s="192"/>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8"/>
      <c r="AG930" s="8"/>
      <c r="AH930" s="8"/>
      <c r="AI930" s="8"/>
      <c r="AJ930" s="9"/>
    </row>
    <row r="931" spans="1:36" ht="15" hidden="1" customHeight="1" x14ac:dyDescent="0.3">
      <c r="A931" s="1"/>
      <c r="B931" s="1"/>
      <c r="C931" s="1"/>
      <c r="D931" s="1"/>
      <c r="E931" s="671" t="s">
        <v>695</v>
      </c>
      <c r="F931" s="2918"/>
      <c r="G931" s="2918"/>
      <c r="H931" s="2918"/>
      <c r="I931" s="2918"/>
      <c r="J931" s="2918"/>
      <c r="K931" s="2918"/>
      <c r="L931" s="2918"/>
      <c r="M931" s="2918"/>
      <c r="N931" s="672" t="s">
        <v>696</v>
      </c>
      <c r="O931" s="2918"/>
      <c r="P931" s="2918"/>
      <c r="Q931" s="2918"/>
      <c r="R931" s="2918"/>
      <c r="S931" s="2918"/>
      <c r="T931" s="2918"/>
      <c r="U931" s="2918"/>
      <c r="V931" s="2918"/>
      <c r="W931" s="672" t="s">
        <v>697</v>
      </c>
      <c r="X931" s="2918"/>
      <c r="Y931" s="2918"/>
      <c r="Z931" s="2918"/>
      <c r="AA931" s="2918"/>
      <c r="AB931" s="2918"/>
      <c r="AC931" s="2918"/>
      <c r="AD931" s="2918"/>
      <c r="AE931" s="2918"/>
      <c r="AF931" s="2918"/>
      <c r="AG931" s="2918"/>
      <c r="AH931" s="2918"/>
      <c r="AI931" s="2918"/>
      <c r="AJ931" s="4236"/>
    </row>
    <row r="932" spans="1:36" ht="15" hidden="1" customHeight="1" x14ac:dyDescent="0.3">
      <c r="A932" s="1"/>
      <c r="B932" s="1"/>
      <c r="C932" s="1"/>
      <c r="D932" s="1"/>
      <c r="E932" s="191"/>
      <c r="F932" s="225" t="s">
        <v>638</v>
      </c>
      <c r="G932" s="225"/>
      <c r="H932" s="225"/>
      <c r="I932" s="916"/>
      <c r="J932" s="916"/>
      <c r="K932" s="916"/>
      <c r="L932" s="670"/>
      <c r="M932" s="898"/>
      <c r="N932" s="898"/>
      <c r="O932" s="225" t="s">
        <v>638</v>
      </c>
      <c r="P932" s="225"/>
      <c r="Q932" s="225"/>
      <c r="R932" s="225"/>
      <c r="S932" s="225"/>
      <c r="T932" s="4238"/>
      <c r="U932" s="4238"/>
      <c r="V932" s="4238"/>
      <c r="W932" s="235"/>
      <c r="X932" s="225" t="s">
        <v>638</v>
      </c>
      <c r="Y932" s="225"/>
      <c r="Z932" s="225"/>
      <c r="AA932" s="225"/>
      <c r="AB932" s="898"/>
      <c r="AC932" s="898"/>
      <c r="AD932" s="225"/>
      <c r="AE932" s="4233"/>
      <c r="AF932" s="4233"/>
      <c r="AG932" s="4233"/>
      <c r="AH932" s="4233"/>
      <c r="AI932" s="4233"/>
      <c r="AJ932" s="7"/>
    </row>
    <row r="933" spans="1:36" ht="5.0999999999999996" hidden="1" customHeight="1" x14ac:dyDescent="0.3">
      <c r="A933" s="1"/>
      <c r="B933" s="1"/>
      <c r="C933" s="1"/>
      <c r="D933" s="1"/>
      <c r="E933" s="191"/>
      <c r="F933" s="24"/>
      <c r="G933" s="24"/>
      <c r="H933" s="24"/>
      <c r="I933" s="6"/>
      <c r="J933" s="6"/>
      <c r="K933" s="6"/>
      <c r="L933" s="24"/>
      <c r="M933" s="24"/>
      <c r="N933" s="24"/>
      <c r="O933" s="6"/>
      <c r="P933" s="6"/>
      <c r="Q933" s="6"/>
      <c r="R933" s="6"/>
      <c r="S933" s="6"/>
      <c r="T933" s="6"/>
      <c r="U933" s="6"/>
      <c r="V933" s="24"/>
      <c r="W933" s="24"/>
      <c r="X933" s="6"/>
      <c r="Y933" s="6"/>
      <c r="Z933" s="6"/>
      <c r="AA933" s="6"/>
      <c r="AB933" s="6"/>
      <c r="AC933" s="6"/>
      <c r="AD933" s="24"/>
      <c r="AE933" s="24"/>
      <c r="AF933" s="6"/>
      <c r="AG933" s="6"/>
      <c r="AH933" s="6"/>
      <c r="AI933" s="6"/>
      <c r="AJ933" s="7"/>
    </row>
    <row r="934" spans="1:36" ht="15" hidden="1" customHeight="1" x14ac:dyDescent="0.3">
      <c r="A934" s="1"/>
      <c r="B934" s="1"/>
      <c r="C934" s="1"/>
      <c r="D934" s="1"/>
      <c r="E934" s="671" t="s">
        <v>698</v>
      </c>
      <c r="F934" s="2918"/>
      <c r="G934" s="2918"/>
      <c r="H934" s="2918"/>
      <c r="I934" s="2918"/>
      <c r="J934" s="2918"/>
      <c r="K934" s="2918"/>
      <c r="L934" s="2918"/>
      <c r="M934" s="2918"/>
      <c r="N934" s="672" t="s">
        <v>699</v>
      </c>
      <c r="O934" s="2918"/>
      <c r="P934" s="2918"/>
      <c r="Q934" s="2918"/>
      <c r="R934" s="2918"/>
      <c r="S934" s="2918"/>
      <c r="T934" s="2918"/>
      <c r="U934" s="2918"/>
      <c r="V934" s="2918"/>
      <c r="W934" s="672" t="s">
        <v>700</v>
      </c>
      <c r="X934" s="2918"/>
      <c r="Y934" s="2918"/>
      <c r="Z934" s="2918"/>
      <c r="AA934" s="2918"/>
      <c r="AB934" s="2918"/>
      <c r="AC934" s="2918"/>
      <c r="AD934" s="2918"/>
      <c r="AE934" s="2918"/>
      <c r="AF934" s="2918"/>
      <c r="AG934" s="2918"/>
      <c r="AH934" s="2918"/>
      <c r="AI934" s="2918"/>
      <c r="AJ934" s="4236"/>
    </row>
    <row r="935" spans="1:36" ht="15" hidden="1" customHeight="1" x14ac:dyDescent="0.3">
      <c r="A935" s="1"/>
      <c r="B935" s="1"/>
      <c r="C935" s="1"/>
      <c r="D935" s="1"/>
      <c r="E935" s="917"/>
      <c r="F935" s="225" t="s">
        <v>638</v>
      </c>
      <c r="G935" s="225"/>
      <c r="H935" s="225"/>
      <c r="I935" s="898"/>
      <c r="J935" s="898"/>
      <c r="K935" s="898"/>
      <c r="L935" s="670"/>
      <c r="M935" s="24"/>
      <c r="N935" s="235"/>
      <c r="O935" s="225" t="s">
        <v>638</v>
      </c>
      <c r="P935" s="225"/>
      <c r="Q935" s="225"/>
      <c r="R935" s="225"/>
      <c r="S935" s="225"/>
      <c r="T935" s="4238"/>
      <c r="U935" s="4238"/>
      <c r="V935" s="4238"/>
      <c r="W935" s="6"/>
      <c r="X935" s="225" t="s">
        <v>638</v>
      </c>
      <c r="Y935" s="225"/>
      <c r="Z935" s="225"/>
      <c r="AA935" s="225"/>
      <c r="AB935" s="898"/>
      <c r="AC935" s="898"/>
      <c r="AD935" s="225"/>
      <c r="AE935" s="4233"/>
      <c r="AF935" s="4233"/>
      <c r="AG935" s="4233"/>
      <c r="AH935" s="4233"/>
      <c r="AI935" s="4233"/>
      <c r="AJ935" s="7"/>
    </row>
    <row r="936" spans="1:36" ht="5.0999999999999996" hidden="1" customHeight="1" x14ac:dyDescent="0.3">
      <c r="A936" s="1"/>
      <c r="B936" s="1"/>
      <c r="C936" s="1"/>
      <c r="D936" s="1"/>
      <c r="E936" s="192"/>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8"/>
      <c r="AG936" s="8"/>
      <c r="AH936" s="8"/>
      <c r="AI936" s="8"/>
      <c r="AJ936" s="9"/>
    </row>
    <row r="937" spans="1:36" ht="15" hidden="1" customHeight="1" x14ac:dyDescent="0.3">
      <c r="A937" s="1"/>
      <c r="B937" s="1"/>
      <c r="C937" s="1"/>
      <c r="D937" s="1"/>
      <c r="E937" s="671" t="s">
        <v>701</v>
      </c>
      <c r="F937" s="2918"/>
      <c r="G937" s="2918"/>
      <c r="H937" s="2918"/>
      <c r="I937" s="2918"/>
      <c r="J937" s="2918"/>
      <c r="K937" s="2918"/>
      <c r="L937" s="2918"/>
      <c r="M937" s="2918"/>
      <c r="N937" s="672" t="s">
        <v>702</v>
      </c>
      <c r="O937" s="2918"/>
      <c r="P937" s="2918"/>
      <c r="Q937" s="2918"/>
      <c r="R937" s="2918"/>
      <c r="S937" s="2918"/>
      <c r="T937" s="2918"/>
      <c r="U937" s="2918"/>
      <c r="V937" s="2918"/>
      <c r="W937" s="672" t="s">
        <v>703</v>
      </c>
      <c r="X937" s="2918"/>
      <c r="Y937" s="2918"/>
      <c r="Z937" s="2918"/>
      <c r="AA937" s="2918"/>
      <c r="AB937" s="2918"/>
      <c r="AC937" s="2918"/>
      <c r="AD937" s="2918"/>
      <c r="AE937" s="2918"/>
      <c r="AF937" s="2918"/>
      <c r="AG937" s="2918"/>
      <c r="AH937" s="2918"/>
      <c r="AI937" s="2918"/>
      <c r="AJ937" s="4236"/>
    </row>
    <row r="938" spans="1:36" ht="15" hidden="1" customHeight="1" x14ac:dyDescent="0.3">
      <c r="A938" s="1"/>
      <c r="B938" s="1"/>
      <c r="C938" s="1"/>
      <c r="D938" s="1"/>
      <c r="E938" s="191"/>
      <c r="F938" s="225" t="s">
        <v>638</v>
      </c>
      <c r="G938" s="225"/>
      <c r="H938" s="225"/>
      <c r="I938" s="916"/>
      <c r="J938" s="916"/>
      <c r="K938" s="916"/>
      <c r="L938" s="670"/>
      <c r="M938" s="898"/>
      <c r="N938" s="898"/>
      <c r="O938" s="225" t="s">
        <v>638</v>
      </c>
      <c r="P938" s="225"/>
      <c r="Q938" s="225"/>
      <c r="R938" s="225"/>
      <c r="S938" s="225"/>
      <c r="T938" s="4238"/>
      <c r="U938" s="4238"/>
      <c r="V938" s="4238"/>
      <c r="W938" s="235"/>
      <c r="X938" s="225" t="s">
        <v>638</v>
      </c>
      <c r="Y938" s="225"/>
      <c r="Z938" s="225"/>
      <c r="AA938" s="225"/>
      <c r="AB938" s="898"/>
      <c r="AC938" s="898"/>
      <c r="AD938" s="225"/>
      <c r="AE938" s="4233"/>
      <c r="AF938" s="4233"/>
      <c r="AG938" s="4233"/>
      <c r="AH938" s="4233"/>
      <c r="AI938" s="4233"/>
      <c r="AJ938" s="7"/>
    </row>
    <row r="939" spans="1:36" ht="5.0999999999999996" hidden="1" customHeight="1" x14ac:dyDescent="0.3">
      <c r="A939" s="1"/>
      <c r="B939" s="1"/>
      <c r="C939" s="1"/>
      <c r="D939" s="1"/>
      <c r="E939" s="191"/>
      <c r="F939" s="24"/>
      <c r="G939" s="24"/>
      <c r="H939" s="24"/>
      <c r="I939" s="6"/>
      <c r="J939" s="6"/>
      <c r="K939" s="6"/>
      <c r="L939" s="24"/>
      <c r="M939" s="24"/>
      <c r="N939" s="24"/>
      <c r="O939" s="6"/>
      <c r="P939" s="6"/>
      <c r="Q939" s="6"/>
      <c r="R939" s="6"/>
      <c r="S939" s="6"/>
      <c r="T939" s="6"/>
      <c r="U939" s="6"/>
      <c r="V939" s="24"/>
      <c r="W939" s="24"/>
      <c r="X939" s="6"/>
      <c r="Y939" s="6"/>
      <c r="Z939" s="6"/>
      <c r="AA939" s="6"/>
      <c r="AB939" s="6"/>
      <c r="AC939" s="6"/>
      <c r="AD939" s="24"/>
      <c r="AE939" s="24"/>
      <c r="AF939" s="6"/>
      <c r="AG939" s="6"/>
      <c r="AH939" s="6"/>
      <c r="AI939" s="6"/>
      <c r="AJ939" s="7"/>
    </row>
    <row r="940" spans="1:36" ht="15" hidden="1" customHeight="1" x14ac:dyDescent="0.3">
      <c r="A940" s="1"/>
      <c r="B940" s="1"/>
      <c r="C940" s="1"/>
      <c r="D940" s="1"/>
      <c r="E940" s="671" t="s">
        <v>704</v>
      </c>
      <c r="F940" s="2918"/>
      <c r="G940" s="2918"/>
      <c r="H940" s="2918"/>
      <c r="I940" s="2918"/>
      <c r="J940" s="2918"/>
      <c r="K940" s="2918"/>
      <c r="L940" s="2918"/>
      <c r="M940" s="2918"/>
      <c r="N940" s="672" t="s">
        <v>705</v>
      </c>
      <c r="O940" s="2918"/>
      <c r="P940" s="2918"/>
      <c r="Q940" s="2918"/>
      <c r="R940" s="2918"/>
      <c r="S940" s="2918"/>
      <c r="T940" s="2918"/>
      <c r="U940" s="2918"/>
      <c r="V940" s="2918"/>
      <c r="W940" s="672" t="s">
        <v>706</v>
      </c>
      <c r="X940" s="2918"/>
      <c r="Y940" s="2918"/>
      <c r="Z940" s="2918"/>
      <c r="AA940" s="2918"/>
      <c r="AB940" s="2918"/>
      <c r="AC940" s="2918"/>
      <c r="AD940" s="2918"/>
      <c r="AE940" s="2918"/>
      <c r="AF940" s="2918"/>
      <c r="AG940" s="2918"/>
      <c r="AH940" s="2918"/>
      <c r="AI940" s="2918"/>
      <c r="AJ940" s="4236"/>
    </row>
    <row r="941" spans="1:36" ht="15" hidden="1" customHeight="1" thickBot="1" x14ac:dyDescent="0.35">
      <c r="A941" s="1"/>
      <c r="B941" s="1"/>
      <c r="C941" s="1"/>
      <c r="D941" s="1"/>
      <c r="E941" s="917"/>
      <c r="F941" s="225" t="s">
        <v>638</v>
      </c>
      <c r="G941" s="225"/>
      <c r="H941" s="225"/>
      <c r="I941" s="898"/>
      <c r="J941" s="898"/>
      <c r="K941" s="898"/>
      <c r="L941" s="670"/>
      <c r="M941" s="24"/>
      <c r="N941" s="235"/>
      <c r="O941" s="225" t="s">
        <v>638</v>
      </c>
      <c r="P941" s="225"/>
      <c r="Q941" s="225"/>
      <c r="R941" s="225"/>
      <c r="S941" s="225"/>
      <c r="T941" s="4238"/>
      <c r="U941" s="4238"/>
      <c r="V941" s="4238"/>
      <c r="W941" s="6"/>
      <c r="X941" s="225" t="s">
        <v>638</v>
      </c>
      <c r="Y941" s="225"/>
      <c r="Z941" s="225"/>
      <c r="AA941" s="225"/>
      <c r="AB941" s="898"/>
      <c r="AC941" s="898"/>
      <c r="AD941" s="225"/>
      <c r="AE941" s="4233"/>
      <c r="AF941" s="4233"/>
      <c r="AG941" s="4233"/>
      <c r="AH941" s="4233"/>
      <c r="AI941" s="4233"/>
      <c r="AJ941" s="7"/>
    </row>
    <row r="942" spans="1:36" ht="15" thickBot="1" x14ac:dyDescent="0.35">
      <c r="A942" s="1"/>
      <c r="B942" s="1"/>
      <c r="C942" s="1"/>
      <c r="D942" s="1"/>
      <c r="E942" s="192"/>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8"/>
      <c r="AG942" s="8"/>
      <c r="AH942" s="8"/>
      <c r="AI942" s="8"/>
      <c r="AJ942" s="9"/>
    </row>
    <row r="943" spans="1:36" ht="15" customHeight="1" thickBot="1" x14ac:dyDescent="0.35">
      <c r="A943" s="4016" t="s">
        <v>49</v>
      </c>
      <c r="B943" s="3283"/>
      <c r="C943" s="3283"/>
      <c r="D943" s="4237"/>
      <c r="E943" s="188" t="s">
        <v>651</v>
      </c>
      <c r="F943" s="108"/>
      <c r="G943" s="250"/>
      <c r="H943" s="250"/>
      <c r="I943" s="251"/>
      <c r="J943" s="913"/>
      <c r="K943" s="4239"/>
      <c r="L943" s="4240"/>
      <c r="M943" s="4240"/>
      <c r="N943" s="4240"/>
      <c r="O943" s="4240"/>
      <c r="P943" s="4240"/>
      <c r="Q943" s="4240"/>
      <c r="R943" s="4240"/>
      <c r="S943" s="4240"/>
      <c r="T943" s="4240"/>
      <c r="U943" s="4240"/>
      <c r="V943" s="4240"/>
      <c r="W943" s="4240"/>
      <c r="X943" s="250"/>
      <c r="Y943" s="250"/>
      <c r="Z943" s="108" t="s">
        <v>650</v>
      </c>
      <c r="AA943" s="250"/>
      <c r="AB943" s="251"/>
      <c r="AC943" s="4234"/>
      <c r="AD943" s="4235"/>
      <c r="AE943" s="4235"/>
      <c r="AF943" s="4235"/>
      <c r="AG943" s="4235"/>
      <c r="AH943" s="4235"/>
      <c r="AI943" s="251"/>
      <c r="AJ943" s="252"/>
    </row>
    <row r="944" spans="1:36" ht="15" customHeight="1" thickBot="1" x14ac:dyDescent="0.35">
      <c r="A944" s="918"/>
      <c r="B944" s="3415"/>
      <c r="C944" s="3417"/>
      <c r="D944" s="918"/>
      <c r="E944" s="191"/>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6"/>
      <c r="AG944" s="6"/>
      <c r="AH944" s="6"/>
      <c r="AI944" s="6"/>
      <c r="AJ944" s="7"/>
    </row>
    <row r="945" spans="1:36" ht="15" customHeight="1" x14ac:dyDescent="0.3">
      <c r="A945" s="1"/>
      <c r="B945" s="1"/>
      <c r="C945" s="1"/>
      <c r="D945" s="1"/>
      <c r="E945" s="4242" t="s">
        <v>649</v>
      </c>
      <c r="F945" s="4243"/>
      <c r="G945" s="2918"/>
      <c r="H945" s="2918"/>
      <c r="I945" s="2918"/>
      <c r="J945" s="2918"/>
      <c r="K945" s="2918"/>
      <c r="L945" s="2918"/>
      <c r="M945" s="2918"/>
      <c r="N945" s="2918"/>
      <c r="O945" s="2918"/>
      <c r="P945" s="2918"/>
      <c r="Q945" s="2918"/>
      <c r="R945" s="2918"/>
      <c r="S945" s="661" t="s">
        <v>648</v>
      </c>
      <c r="T945" s="4241"/>
      <c r="U945" s="4241"/>
      <c r="V945" s="4241"/>
      <c r="W945" s="4241"/>
      <c r="X945" s="4241"/>
      <c r="Y945" s="4241"/>
      <c r="Z945" s="661" t="s">
        <v>647</v>
      </c>
      <c r="AA945" s="2918"/>
      <c r="AB945" s="2918"/>
      <c r="AC945" s="661" t="s">
        <v>646</v>
      </c>
      <c r="AD945" s="2918"/>
      <c r="AE945" s="2918"/>
      <c r="AF945" s="2918"/>
      <c r="AG945" s="2918"/>
      <c r="AH945" s="2918"/>
      <c r="AI945" s="6"/>
      <c r="AJ945" s="7"/>
    </row>
    <row r="946" spans="1:36" ht="5.0999999999999996" customHeight="1" x14ac:dyDescent="0.3">
      <c r="A946" s="1"/>
      <c r="B946" s="1"/>
      <c r="C946" s="1"/>
      <c r="D946" s="1"/>
      <c r="E946" s="191"/>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6"/>
      <c r="AG946" s="6"/>
      <c r="AH946" s="6"/>
      <c r="AI946" s="6"/>
      <c r="AJ946" s="7"/>
    </row>
    <row r="947" spans="1:36" ht="15" customHeight="1" x14ac:dyDescent="0.3">
      <c r="A947" s="1"/>
      <c r="B947" s="1"/>
      <c r="C947" s="1"/>
      <c r="D947" s="1"/>
      <c r="E947" s="191" t="s">
        <v>645</v>
      </c>
      <c r="F947" s="24"/>
      <c r="G947" s="24"/>
      <c r="H947" s="24"/>
      <c r="I947" s="24"/>
      <c r="J947" s="24"/>
      <c r="K947" s="24"/>
      <c r="L947" s="225"/>
      <c r="M947" s="229"/>
      <c r="N947" s="248"/>
      <c r="O947" s="898"/>
      <c r="P947" s="898"/>
      <c r="Q947" s="2918"/>
      <c r="R947" s="2918"/>
      <c r="S947" s="2918"/>
      <c r="T947" s="2918"/>
      <c r="U947" s="2918"/>
      <c r="V947" s="2918"/>
      <c r="W947" s="2918"/>
      <c r="X947" s="2918"/>
      <c r="Y947" s="2918"/>
      <c r="Z947" s="2918"/>
      <c r="AA947" s="2918"/>
      <c r="AB947" s="2918"/>
      <c r="AC947" s="2918"/>
      <c r="AD947" s="2918"/>
      <c r="AE947" s="2918"/>
      <c r="AF947" s="2918"/>
      <c r="AG947" s="2918"/>
      <c r="AH947" s="2918"/>
      <c r="AI947" s="6"/>
      <c r="AJ947" s="7"/>
    </row>
    <row r="948" spans="1:36" ht="5.0999999999999996" customHeight="1" x14ac:dyDescent="0.3">
      <c r="A948" s="1"/>
      <c r="B948" s="1"/>
      <c r="C948" s="1"/>
      <c r="D948" s="1"/>
      <c r="E948" s="191"/>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103"/>
      <c r="AF948" s="6"/>
      <c r="AG948" s="6"/>
      <c r="AH948" s="6"/>
      <c r="AI948" s="6"/>
      <c r="AJ948" s="7"/>
    </row>
    <row r="949" spans="1:36" ht="15" customHeight="1" x14ac:dyDescent="0.3">
      <c r="A949" s="1"/>
      <c r="B949" s="1"/>
      <c r="C949" s="1"/>
      <c r="D949" s="1"/>
      <c r="E949" s="42" t="s">
        <v>1133</v>
      </c>
      <c r="F949" s="24"/>
      <c r="G949" s="24"/>
      <c r="H949" s="24"/>
      <c r="I949" s="24"/>
      <c r="J949" s="24"/>
      <c r="K949" s="6"/>
      <c r="L949" s="662"/>
      <c r="M949" s="24"/>
      <c r="N949" s="24"/>
      <c r="O949" s="24"/>
      <c r="P949" s="6"/>
      <c r="Q949" s="884" t="s">
        <v>1134</v>
      </c>
      <c r="R949" s="2918"/>
      <c r="S949" s="2918"/>
      <c r="T949" s="2918"/>
      <c r="U949" s="669" t="s">
        <v>1135</v>
      </c>
      <c r="V949" s="669"/>
      <c r="W949" s="669"/>
      <c r="X949" s="669"/>
      <c r="Y949" s="669"/>
      <c r="Z949" s="669"/>
      <c r="AA949" s="2918"/>
      <c r="AB949" s="2918"/>
      <c r="AC949" s="2918"/>
      <c r="AD949" s="2918"/>
      <c r="AE949" s="2918"/>
      <c r="AF949" s="2918"/>
      <c r="AG949" s="2918"/>
      <c r="AH949" s="2918"/>
      <c r="AI949" s="6"/>
      <c r="AJ949" s="7"/>
    </row>
    <row r="950" spans="1:36" ht="5.0999999999999996" customHeight="1" x14ac:dyDescent="0.3">
      <c r="A950" s="1"/>
      <c r="B950" s="1"/>
      <c r="C950" s="1"/>
      <c r="D950" s="1"/>
      <c r="E950" s="191"/>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6"/>
      <c r="AG950" s="6"/>
      <c r="AH950" s="6"/>
      <c r="AI950" s="6"/>
      <c r="AJ950" s="7"/>
    </row>
    <row r="951" spans="1:36" ht="15" customHeight="1" x14ac:dyDescent="0.3">
      <c r="A951" s="1"/>
      <c r="B951" s="1"/>
      <c r="C951" s="1"/>
      <c r="D951" s="1"/>
      <c r="E951" s="42" t="s">
        <v>1136</v>
      </c>
      <c r="F951" s="24"/>
      <c r="G951" s="95"/>
      <c r="H951" s="95"/>
      <c r="I951" s="95"/>
      <c r="J951" s="95"/>
      <c r="K951" s="95"/>
      <c r="L951" s="663"/>
      <c r="M951" s="898"/>
      <c r="N951" s="95" t="s">
        <v>160</v>
      </c>
      <c r="O951" s="95"/>
      <c r="P951" s="95"/>
      <c r="Q951" s="4245"/>
      <c r="R951" s="4245"/>
      <c r="S951" s="4245"/>
      <c r="T951" s="915"/>
      <c r="U951" s="4244" t="s">
        <v>164</v>
      </c>
      <c r="V951" s="4244"/>
      <c r="W951" s="2918"/>
      <c r="X951" s="2918"/>
      <c r="Y951" s="2918"/>
      <c r="Z951" s="2918"/>
      <c r="AA951" s="2918"/>
      <c r="AB951" s="2918"/>
      <c r="AC951" s="2918"/>
      <c r="AD951" s="2918"/>
      <c r="AE951" s="2918"/>
      <c r="AF951" s="2918"/>
      <c r="AG951" s="2918"/>
      <c r="AH951" s="2918"/>
      <c r="AI951" s="6"/>
      <c r="AJ951" s="7"/>
    </row>
    <row r="952" spans="1:36" ht="5.0999999999999996" customHeight="1" x14ac:dyDescent="0.3">
      <c r="A952" s="1"/>
      <c r="B952" s="1"/>
      <c r="C952" s="1"/>
      <c r="D952" s="1"/>
      <c r="E952" s="191"/>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103"/>
      <c r="AF952" s="6"/>
      <c r="AG952" s="6"/>
      <c r="AH952" s="6"/>
      <c r="AI952" s="6"/>
      <c r="AJ952" s="7"/>
    </row>
    <row r="953" spans="1:36" ht="15" customHeight="1" x14ac:dyDescent="0.3">
      <c r="A953" s="1"/>
      <c r="B953" s="1"/>
      <c r="C953" s="1"/>
      <c r="D953" s="1"/>
      <c r="E953" s="191" t="s">
        <v>644</v>
      </c>
      <c r="F953" s="24"/>
      <c r="G953" s="24"/>
      <c r="H953" s="24"/>
      <c r="I953" s="24"/>
      <c r="J953" s="24"/>
      <c r="K953" s="24"/>
      <c r="L953" s="24"/>
      <c r="M953" s="2918"/>
      <c r="N953" s="2918"/>
      <c r="O953" s="6"/>
      <c r="P953" s="6"/>
      <c r="Q953" s="1608" t="s">
        <v>1620</v>
      </c>
      <c r="R953" s="6"/>
      <c r="S953" s="6"/>
      <c r="T953" s="6"/>
      <c r="U953" s="24"/>
      <c r="V953" s="24"/>
      <c r="W953" s="6"/>
      <c r="X953" s="6"/>
      <c r="Y953" s="6"/>
      <c r="Z953" s="6"/>
      <c r="AA953" s="6"/>
      <c r="AB953" s="6"/>
      <c r="AD953" s="2918"/>
      <c r="AE953" s="2918"/>
      <c r="AF953" s="6"/>
      <c r="AG953" s="6"/>
      <c r="AH953" s="6"/>
      <c r="AI953" s="6"/>
      <c r="AJ953" s="7"/>
    </row>
    <row r="954" spans="1:36" ht="5.0999999999999996" customHeight="1" x14ac:dyDescent="0.3">
      <c r="A954" s="1"/>
      <c r="B954" s="1"/>
      <c r="C954" s="1"/>
      <c r="D954" s="1"/>
      <c r="E954" s="191"/>
      <c r="F954" s="24"/>
      <c r="G954" s="24"/>
      <c r="H954" s="24"/>
      <c r="I954" s="24"/>
      <c r="J954" s="24"/>
      <c r="K954" s="24"/>
      <c r="L954" s="24"/>
      <c r="M954" s="661"/>
      <c r="N954" s="24"/>
      <c r="O954" s="24"/>
      <c r="P954" s="24"/>
      <c r="Q954" s="1608"/>
      <c r="R954" s="6"/>
      <c r="S954" s="6"/>
      <c r="T954" s="6"/>
      <c r="U954" s="24"/>
      <c r="V954" s="24"/>
      <c r="W954" s="6"/>
      <c r="X954" s="6"/>
      <c r="Y954" s="6"/>
      <c r="Z954" s="6"/>
      <c r="AA954" s="6"/>
      <c r="AB954" s="6"/>
      <c r="AD954"/>
      <c r="AE954"/>
      <c r="AF954" s="6"/>
      <c r="AG954" s="6"/>
      <c r="AH954" s="6"/>
      <c r="AI954" s="6"/>
      <c r="AJ954" s="7"/>
    </row>
    <row r="955" spans="1:36" ht="15" customHeight="1" x14ac:dyDescent="0.3">
      <c r="A955" s="1"/>
      <c r="B955" s="1"/>
      <c r="C955" s="1"/>
      <c r="D955" s="1"/>
      <c r="E955" s="191"/>
      <c r="F955" s="24" t="s">
        <v>679</v>
      </c>
      <c r="G955" s="24"/>
      <c r="H955" s="24"/>
      <c r="I955" s="24"/>
      <c r="J955" s="24"/>
      <c r="K955" s="24"/>
      <c r="L955" s="24"/>
      <c r="M955" s="6"/>
      <c r="N955" s="6"/>
      <c r="O955" s="6"/>
      <c r="P955" s="6"/>
      <c r="Q955" s="6"/>
      <c r="R955" s="6"/>
      <c r="S955" s="6"/>
      <c r="T955" s="6"/>
      <c r="U955" s="6"/>
      <c r="V955" s="6"/>
      <c r="W955" s="6"/>
      <c r="X955" s="6"/>
      <c r="Y955" s="6"/>
      <c r="Z955" s="6"/>
      <c r="AA955" s="6"/>
      <c r="AB955" s="6"/>
      <c r="AC955" s="6"/>
      <c r="AD955" s="6"/>
      <c r="AE955" s="24"/>
      <c r="AF955" s="6"/>
      <c r="AG955" s="6"/>
      <c r="AH955" s="6"/>
      <c r="AI955" s="6"/>
      <c r="AJ955" s="7"/>
    </row>
    <row r="956" spans="1:36" ht="5.0999999999999996" customHeight="1" x14ac:dyDescent="0.3">
      <c r="A956" s="1"/>
      <c r="B956" s="1"/>
      <c r="C956" s="1"/>
      <c r="D956" s="1"/>
      <c r="E956" s="191"/>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6"/>
      <c r="AG956" s="6"/>
      <c r="AH956" s="6"/>
      <c r="AI956" s="6"/>
      <c r="AJ956" s="7"/>
    </row>
    <row r="957" spans="1:36" ht="15" customHeight="1" x14ac:dyDescent="0.3">
      <c r="A957" s="1"/>
      <c r="B957" s="1"/>
      <c r="C957" s="1"/>
      <c r="D957" s="1"/>
      <c r="E957" s="194" t="s">
        <v>158</v>
      </c>
      <c r="F957" s="2918"/>
      <c r="G957" s="2918"/>
      <c r="H957" s="2918"/>
      <c r="I957" s="2918"/>
      <c r="J957" s="2918"/>
      <c r="K957" s="2918"/>
      <c r="L957" s="2918"/>
      <c r="M957" s="2918"/>
      <c r="N957" s="195" t="s">
        <v>165</v>
      </c>
      <c r="O957" s="2918"/>
      <c r="P957" s="2918"/>
      <c r="Q957" s="2918"/>
      <c r="R957" s="2918"/>
      <c r="S957" s="2918"/>
      <c r="T957" s="2918"/>
      <c r="U957" s="2918"/>
      <c r="V957" s="2918"/>
      <c r="W957" s="195" t="s">
        <v>171</v>
      </c>
      <c r="X957" s="2918"/>
      <c r="Y957" s="2918"/>
      <c r="Z957" s="2918"/>
      <c r="AA957" s="2918"/>
      <c r="AB957" s="2918"/>
      <c r="AC957" s="2918"/>
      <c r="AD957" s="2918"/>
      <c r="AE957" s="2918"/>
      <c r="AF957" s="2918"/>
      <c r="AG957" s="2918"/>
      <c r="AH957" s="2918"/>
      <c r="AI957" s="2918"/>
      <c r="AJ957" s="4236"/>
    </row>
    <row r="958" spans="1:36" ht="15" customHeight="1" x14ac:dyDescent="0.3">
      <c r="A958" s="1"/>
      <c r="B958" s="1"/>
      <c r="C958" s="1"/>
      <c r="D958" s="1"/>
      <c r="E958" s="191"/>
      <c r="F958" s="225" t="s">
        <v>638</v>
      </c>
      <c r="G958" s="225"/>
      <c r="H958" s="225"/>
      <c r="I958" s="916"/>
      <c r="J958" s="916"/>
      <c r="K958" s="916"/>
      <c r="L958" s="670"/>
      <c r="M958" s="898"/>
      <c r="N958" s="898"/>
      <c r="O958" s="225" t="s">
        <v>638</v>
      </c>
      <c r="P958" s="225"/>
      <c r="Q958" s="225"/>
      <c r="R958" s="225"/>
      <c r="S958" s="225"/>
      <c r="T958" s="4238"/>
      <c r="U958" s="4238"/>
      <c r="V958" s="4238"/>
      <c r="W958" s="235"/>
      <c r="X958" s="225" t="s">
        <v>638</v>
      </c>
      <c r="Y958" s="225"/>
      <c r="Z958" s="225"/>
      <c r="AA958" s="225"/>
      <c r="AB958" s="898"/>
      <c r="AC958" s="898"/>
      <c r="AD958" s="225"/>
      <c r="AE958" s="4233"/>
      <c r="AF958" s="4233"/>
      <c r="AG958" s="4233"/>
      <c r="AH958" s="4233"/>
      <c r="AI958" s="4233"/>
      <c r="AJ958" s="7"/>
    </row>
    <row r="959" spans="1:36" ht="5.0999999999999996" customHeight="1" x14ac:dyDescent="0.3">
      <c r="A959" s="1"/>
      <c r="B959" s="1"/>
      <c r="C959" s="1"/>
      <c r="D959" s="1"/>
      <c r="E959" s="191"/>
      <c r="F959" s="24"/>
      <c r="G959" s="24"/>
      <c r="H959" s="24"/>
      <c r="I959" s="6"/>
      <c r="J959" s="6"/>
      <c r="K959" s="6"/>
      <c r="L959" s="24"/>
      <c r="M959" s="24"/>
      <c r="N959" s="24"/>
      <c r="O959" s="6"/>
      <c r="P959" s="6"/>
      <c r="Q959" s="6"/>
      <c r="R959" s="6"/>
      <c r="S959" s="6"/>
      <c r="T959" s="6"/>
      <c r="U959" s="6"/>
      <c r="V959" s="24"/>
      <c r="W959" s="24"/>
      <c r="X959" s="6"/>
      <c r="Y959" s="6"/>
      <c r="Z959" s="6"/>
      <c r="AA959" s="6"/>
      <c r="AB959" s="6"/>
      <c r="AC959" s="6"/>
      <c r="AD959" s="24"/>
      <c r="AE959" s="24"/>
      <c r="AF959" s="6"/>
      <c r="AG959" s="6"/>
      <c r="AH959" s="6"/>
      <c r="AI959" s="6"/>
      <c r="AJ959" s="7"/>
    </row>
    <row r="960" spans="1:36" ht="15" customHeight="1" x14ac:dyDescent="0.3">
      <c r="A960" s="1"/>
      <c r="B960" s="1"/>
      <c r="C960" s="1"/>
      <c r="D960" s="1"/>
      <c r="E960" s="194" t="s">
        <v>178</v>
      </c>
      <c r="F960" s="2918"/>
      <c r="G960" s="2918"/>
      <c r="H960" s="2918"/>
      <c r="I960" s="2918"/>
      <c r="J960" s="2918"/>
      <c r="K960" s="2918"/>
      <c r="L960" s="2918"/>
      <c r="M960" s="2918"/>
      <c r="N960" s="195" t="s">
        <v>568</v>
      </c>
      <c r="O960" s="2918"/>
      <c r="P960" s="2918"/>
      <c r="Q960" s="2918"/>
      <c r="R960" s="2918"/>
      <c r="S960" s="2918"/>
      <c r="T960" s="2918"/>
      <c r="U960" s="2918"/>
      <c r="V960" s="2918"/>
      <c r="W960" s="195" t="s">
        <v>591</v>
      </c>
      <c r="X960" s="2918"/>
      <c r="Y960" s="2918"/>
      <c r="Z960" s="2918"/>
      <c r="AA960" s="2918"/>
      <c r="AB960" s="2918"/>
      <c r="AC960" s="2918"/>
      <c r="AD960" s="2918"/>
      <c r="AE960" s="2918"/>
      <c r="AF960" s="2918"/>
      <c r="AG960" s="2918"/>
      <c r="AH960" s="2918"/>
      <c r="AI960" s="2918"/>
      <c r="AJ960" s="4236"/>
    </row>
    <row r="961" spans="1:36" ht="15" customHeight="1" x14ac:dyDescent="0.3">
      <c r="A961" s="1"/>
      <c r="B961" s="1"/>
      <c r="C961" s="1"/>
      <c r="D961" s="1"/>
      <c r="E961" s="917"/>
      <c r="F961" s="225" t="s">
        <v>638</v>
      </c>
      <c r="G961" s="225"/>
      <c r="H961" s="225"/>
      <c r="I961" s="898"/>
      <c r="J961" s="898"/>
      <c r="K961" s="898"/>
      <c r="L961" s="670"/>
      <c r="M961" s="24"/>
      <c r="N961" s="235"/>
      <c r="O961" s="225" t="s">
        <v>638</v>
      </c>
      <c r="P961" s="225"/>
      <c r="Q961" s="225"/>
      <c r="R961" s="225"/>
      <c r="S961" s="225"/>
      <c r="T961" s="4238"/>
      <c r="U961" s="4238"/>
      <c r="V961" s="4238"/>
      <c r="W961" s="6"/>
      <c r="X961" s="225" t="s">
        <v>638</v>
      </c>
      <c r="Y961" s="225"/>
      <c r="Z961" s="225"/>
      <c r="AA961" s="225"/>
      <c r="AB961" s="898"/>
      <c r="AC961" s="898"/>
      <c r="AD961" s="225"/>
      <c r="AE961" s="4233"/>
      <c r="AF961" s="4233"/>
      <c r="AG961" s="4233"/>
      <c r="AH961" s="4233"/>
      <c r="AI961" s="4233"/>
      <c r="AJ961" s="7"/>
    </row>
    <row r="962" spans="1:36" ht="5.0999999999999996" customHeight="1" thickBot="1" x14ac:dyDescent="0.35">
      <c r="A962" s="1"/>
      <c r="B962" s="1"/>
      <c r="C962" s="1"/>
      <c r="D962" s="1"/>
      <c r="E962" s="192"/>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8"/>
      <c r="AG962" s="8"/>
      <c r="AH962" s="8"/>
      <c r="AI962" s="8"/>
      <c r="AJ962" s="9"/>
    </row>
    <row r="963" spans="1:36" ht="15" hidden="1" customHeight="1" x14ac:dyDescent="0.3">
      <c r="A963" s="1"/>
      <c r="B963" s="1"/>
      <c r="C963" s="1"/>
      <c r="D963" s="1"/>
      <c r="E963" s="671" t="s">
        <v>592</v>
      </c>
      <c r="F963" s="2918"/>
      <c r="G963" s="2918"/>
      <c r="H963" s="2918"/>
      <c r="I963" s="2918"/>
      <c r="J963" s="2918"/>
      <c r="K963" s="2918"/>
      <c r="L963" s="2918"/>
      <c r="M963" s="2918"/>
      <c r="N963" s="672" t="s">
        <v>593</v>
      </c>
      <c r="O963" s="2918"/>
      <c r="P963" s="2918"/>
      <c r="Q963" s="2918"/>
      <c r="R963" s="2918"/>
      <c r="S963" s="2918"/>
      <c r="T963" s="2918"/>
      <c r="U963" s="2918"/>
      <c r="V963" s="2918"/>
      <c r="W963" s="672" t="s">
        <v>594</v>
      </c>
      <c r="X963" s="2918"/>
      <c r="Y963" s="2918"/>
      <c r="Z963" s="2918"/>
      <c r="AA963" s="2918"/>
      <c r="AB963" s="2918"/>
      <c r="AC963" s="2918"/>
      <c r="AD963" s="2918"/>
      <c r="AE963" s="2918"/>
      <c r="AF963" s="2918"/>
      <c r="AG963" s="2918"/>
      <c r="AH963" s="2918"/>
      <c r="AI963" s="2918"/>
      <c r="AJ963" s="4236"/>
    </row>
    <row r="964" spans="1:36" ht="15" hidden="1" customHeight="1" x14ac:dyDescent="0.3">
      <c r="A964" s="1"/>
      <c r="B964" s="1"/>
      <c r="C964" s="1"/>
      <c r="D964" s="1"/>
      <c r="E964" s="191"/>
      <c r="F964" s="225" t="s">
        <v>638</v>
      </c>
      <c r="G964" s="225"/>
      <c r="H964" s="225"/>
      <c r="I964" s="916"/>
      <c r="J964" s="916"/>
      <c r="K964" s="916"/>
      <c r="L964" s="670"/>
      <c r="M964" s="898"/>
      <c r="N964" s="898"/>
      <c r="O964" s="225" t="s">
        <v>638</v>
      </c>
      <c r="P964" s="225"/>
      <c r="Q964" s="225"/>
      <c r="R964" s="225"/>
      <c r="S964" s="225"/>
      <c r="T964" s="4238"/>
      <c r="U964" s="4238"/>
      <c r="V964" s="4238"/>
      <c r="W964" s="235"/>
      <c r="X964" s="225" t="s">
        <v>638</v>
      </c>
      <c r="Y964" s="225"/>
      <c r="Z964" s="225"/>
      <c r="AA964" s="225"/>
      <c r="AB964" s="898"/>
      <c r="AC964" s="898"/>
      <c r="AD964" s="225"/>
      <c r="AE964" s="4233"/>
      <c r="AF964" s="4233"/>
      <c r="AG964" s="4233"/>
      <c r="AH964" s="4233"/>
      <c r="AI964" s="4233"/>
      <c r="AJ964" s="7"/>
    </row>
    <row r="965" spans="1:36" ht="5.0999999999999996" hidden="1" customHeight="1" x14ac:dyDescent="0.3">
      <c r="A965" s="1"/>
      <c r="B965" s="1"/>
      <c r="C965" s="1"/>
      <c r="D965" s="1"/>
      <c r="E965" s="191"/>
      <c r="F965" s="24"/>
      <c r="G965" s="24"/>
      <c r="H965" s="24"/>
      <c r="I965" s="6"/>
      <c r="J965" s="6"/>
      <c r="K965" s="6"/>
      <c r="L965" s="24"/>
      <c r="M965" s="24"/>
      <c r="N965" s="24"/>
      <c r="O965" s="6"/>
      <c r="P965" s="6"/>
      <c r="Q965" s="6"/>
      <c r="R965" s="6"/>
      <c r="S965" s="6"/>
      <c r="T965" s="6"/>
      <c r="U965" s="6"/>
      <c r="V965" s="24"/>
      <c r="W965" s="24"/>
      <c r="X965" s="6"/>
      <c r="Y965" s="6"/>
      <c r="Z965" s="6"/>
      <c r="AA965" s="6"/>
      <c r="AB965" s="6"/>
      <c r="AC965" s="6"/>
      <c r="AD965" s="24"/>
      <c r="AE965" s="24"/>
      <c r="AF965" s="6"/>
      <c r="AG965" s="6"/>
      <c r="AH965" s="6"/>
      <c r="AI965" s="6"/>
      <c r="AJ965" s="7"/>
    </row>
    <row r="966" spans="1:36" ht="15" hidden="1" customHeight="1" x14ac:dyDescent="0.3">
      <c r="A966" s="1"/>
      <c r="B966" s="1"/>
      <c r="C966" s="1"/>
      <c r="D966" s="1"/>
      <c r="E966" s="671" t="s">
        <v>610</v>
      </c>
      <c r="F966" s="2918"/>
      <c r="G966" s="2918"/>
      <c r="H966" s="2918"/>
      <c r="I966" s="2918"/>
      <c r="J966" s="2918"/>
      <c r="K966" s="2918"/>
      <c r="L966" s="2918"/>
      <c r="M966" s="2918"/>
      <c r="N966" s="672" t="s">
        <v>613</v>
      </c>
      <c r="O966" s="2918"/>
      <c r="P966" s="2918"/>
      <c r="Q966" s="2918"/>
      <c r="R966" s="2918"/>
      <c r="S966" s="2918"/>
      <c r="T966" s="2918"/>
      <c r="U966" s="2918"/>
      <c r="V966" s="2918"/>
      <c r="W966" s="672" t="s">
        <v>615</v>
      </c>
      <c r="X966" s="2918"/>
      <c r="Y966" s="2918"/>
      <c r="Z966" s="2918"/>
      <c r="AA966" s="2918"/>
      <c r="AB966" s="2918"/>
      <c r="AC966" s="2918"/>
      <c r="AD966" s="2918"/>
      <c r="AE966" s="2918"/>
      <c r="AF966" s="2918"/>
      <c r="AG966" s="2918"/>
      <c r="AH966" s="2918"/>
      <c r="AI966" s="2918"/>
      <c r="AJ966" s="4236"/>
    </row>
    <row r="967" spans="1:36" ht="15" hidden="1" customHeight="1" x14ac:dyDescent="0.3">
      <c r="A967" s="1"/>
      <c r="B967" s="1"/>
      <c r="C967" s="1"/>
      <c r="D967" s="1"/>
      <c r="E967" s="917"/>
      <c r="F967" s="225" t="s">
        <v>638</v>
      </c>
      <c r="G967" s="225"/>
      <c r="H967" s="225"/>
      <c r="I967" s="898"/>
      <c r="J967" s="898"/>
      <c r="K967" s="898"/>
      <c r="L967" s="670"/>
      <c r="M967" s="24"/>
      <c r="N967" s="235"/>
      <c r="O967" s="225" t="s">
        <v>638</v>
      </c>
      <c r="P967" s="225"/>
      <c r="Q967" s="225"/>
      <c r="R967" s="225"/>
      <c r="S967" s="225"/>
      <c r="T967" s="4238"/>
      <c r="U967" s="4238"/>
      <c r="V967" s="4238"/>
      <c r="W967" s="6"/>
      <c r="X967" s="225" t="s">
        <v>638</v>
      </c>
      <c r="Y967" s="225"/>
      <c r="Z967" s="225"/>
      <c r="AA967" s="225"/>
      <c r="AB967" s="898"/>
      <c r="AC967" s="898"/>
      <c r="AD967" s="225"/>
      <c r="AE967" s="4233"/>
      <c r="AF967" s="4233"/>
      <c r="AG967" s="4233"/>
      <c r="AH967" s="4233"/>
      <c r="AI967" s="4233"/>
      <c r="AJ967" s="7"/>
    </row>
    <row r="968" spans="1:36" ht="5.0999999999999996" hidden="1" customHeight="1" x14ac:dyDescent="0.3">
      <c r="A968" s="1"/>
      <c r="B968" s="1"/>
      <c r="C968" s="1"/>
      <c r="D968" s="1"/>
      <c r="E968" s="192"/>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8"/>
      <c r="AG968" s="8"/>
      <c r="AH968" s="8"/>
      <c r="AI968" s="8"/>
      <c r="AJ968" s="9"/>
    </row>
    <row r="969" spans="1:36" ht="15" hidden="1" customHeight="1" x14ac:dyDescent="0.3">
      <c r="A969" s="1"/>
      <c r="B969" s="1"/>
      <c r="C969" s="1"/>
      <c r="D969" s="1"/>
      <c r="E969" s="671" t="s">
        <v>616</v>
      </c>
      <c r="F969" s="2918"/>
      <c r="G969" s="2918"/>
      <c r="H969" s="2918"/>
      <c r="I969" s="2918"/>
      <c r="J969" s="2918"/>
      <c r="K969" s="2918"/>
      <c r="L969" s="2918"/>
      <c r="M969" s="2918"/>
      <c r="N969" s="672" t="s">
        <v>643</v>
      </c>
      <c r="O969" s="2918"/>
      <c r="P969" s="2918"/>
      <c r="Q969" s="2918"/>
      <c r="R969" s="2918"/>
      <c r="S969" s="2918"/>
      <c r="T969" s="2918"/>
      <c r="U969" s="2918"/>
      <c r="V969" s="2918"/>
      <c r="W969" s="672" t="s">
        <v>642</v>
      </c>
      <c r="X969" s="2918"/>
      <c r="Y969" s="2918"/>
      <c r="Z969" s="2918"/>
      <c r="AA969" s="2918"/>
      <c r="AB969" s="2918"/>
      <c r="AC969" s="2918"/>
      <c r="AD969" s="2918"/>
      <c r="AE969" s="2918"/>
      <c r="AF969" s="2918"/>
      <c r="AG969" s="2918"/>
      <c r="AH969" s="2918"/>
      <c r="AI969" s="2918"/>
      <c r="AJ969" s="4236"/>
    </row>
    <row r="970" spans="1:36" ht="15" hidden="1" customHeight="1" x14ac:dyDescent="0.3">
      <c r="A970" s="1"/>
      <c r="B970" s="1"/>
      <c r="C970" s="1"/>
      <c r="D970" s="1"/>
      <c r="E970" s="191"/>
      <c r="F970" s="225" t="s">
        <v>638</v>
      </c>
      <c r="G970" s="225"/>
      <c r="H970" s="225"/>
      <c r="I970" s="916"/>
      <c r="J970" s="916"/>
      <c r="K970" s="916"/>
      <c r="L970" s="670"/>
      <c r="M970" s="898"/>
      <c r="N970" s="898"/>
      <c r="O970" s="225" t="s">
        <v>638</v>
      </c>
      <c r="P970" s="225"/>
      <c r="Q970" s="225"/>
      <c r="R970" s="225"/>
      <c r="S970" s="225"/>
      <c r="T970" s="4238"/>
      <c r="U970" s="4238"/>
      <c r="V970" s="4238"/>
      <c r="W970" s="235"/>
      <c r="X970" s="225" t="s">
        <v>638</v>
      </c>
      <c r="Y970" s="225"/>
      <c r="Z970" s="225"/>
      <c r="AA970" s="225"/>
      <c r="AB970" s="898"/>
      <c r="AC970" s="898"/>
      <c r="AD970" s="225"/>
      <c r="AE970" s="4233"/>
      <c r="AF970" s="4233"/>
      <c r="AG970" s="4233"/>
      <c r="AH970" s="4233"/>
      <c r="AI970" s="4233"/>
      <c r="AJ970" s="7"/>
    </row>
    <row r="971" spans="1:36" ht="5.0999999999999996" hidden="1" customHeight="1" x14ac:dyDescent="0.3">
      <c r="A971" s="1"/>
      <c r="B971" s="1"/>
      <c r="C971" s="1"/>
      <c r="D971" s="1"/>
      <c r="E971" s="191"/>
      <c r="F971" s="24"/>
      <c r="G971" s="24"/>
      <c r="H971" s="24"/>
      <c r="I971" s="6"/>
      <c r="J971" s="6"/>
      <c r="K971" s="6"/>
      <c r="L971" s="24"/>
      <c r="M971" s="24"/>
      <c r="N971" s="24"/>
      <c r="O971" s="6"/>
      <c r="P971" s="6"/>
      <c r="Q971" s="6"/>
      <c r="R971" s="6"/>
      <c r="S971" s="6"/>
      <c r="T971" s="6"/>
      <c r="U971" s="6"/>
      <c r="V971" s="24"/>
      <c r="W971" s="24"/>
      <c r="X971" s="6"/>
      <c r="Y971" s="6"/>
      <c r="Z971" s="6"/>
      <c r="AA971" s="6"/>
      <c r="AB971" s="6"/>
      <c r="AC971" s="6"/>
      <c r="AD971" s="24"/>
      <c r="AE971" s="24"/>
      <c r="AF971" s="6"/>
      <c r="AG971" s="6"/>
      <c r="AH971" s="6"/>
      <c r="AI971" s="6"/>
      <c r="AJ971" s="7"/>
    </row>
    <row r="972" spans="1:36" ht="15" hidden="1" customHeight="1" x14ac:dyDescent="0.3">
      <c r="A972" s="1"/>
      <c r="B972" s="1"/>
      <c r="C972" s="1"/>
      <c r="D972" s="1"/>
      <c r="E972" s="671" t="s">
        <v>641</v>
      </c>
      <c r="F972" s="2918"/>
      <c r="G972" s="2918"/>
      <c r="H972" s="2918"/>
      <c r="I972" s="2918"/>
      <c r="J972" s="2918"/>
      <c r="K972" s="2918"/>
      <c r="L972" s="2918"/>
      <c r="M972" s="2918"/>
      <c r="N972" s="672" t="s">
        <v>640</v>
      </c>
      <c r="O972" s="2918"/>
      <c r="P972" s="2918"/>
      <c r="Q972" s="2918"/>
      <c r="R972" s="2918"/>
      <c r="S972" s="2918"/>
      <c r="T972" s="2918"/>
      <c r="U972" s="2918"/>
      <c r="V972" s="2918"/>
      <c r="W972" s="672" t="s">
        <v>639</v>
      </c>
      <c r="X972" s="2918"/>
      <c r="Y972" s="2918"/>
      <c r="Z972" s="2918"/>
      <c r="AA972" s="2918"/>
      <c r="AB972" s="2918"/>
      <c r="AC972" s="2918"/>
      <c r="AD972" s="2918"/>
      <c r="AE972" s="2918"/>
      <c r="AF972" s="2918"/>
      <c r="AG972" s="2918"/>
      <c r="AH972" s="2918"/>
      <c r="AI972" s="2918"/>
      <c r="AJ972" s="4236"/>
    </row>
    <row r="973" spans="1:36" ht="15" hidden="1" customHeight="1" x14ac:dyDescent="0.3">
      <c r="A973" s="1"/>
      <c r="B973" s="1"/>
      <c r="C973" s="1"/>
      <c r="D973" s="1"/>
      <c r="E973" s="917"/>
      <c r="F973" s="225" t="s">
        <v>638</v>
      </c>
      <c r="G973" s="225"/>
      <c r="H973" s="225"/>
      <c r="I973" s="898"/>
      <c r="J973" s="898"/>
      <c r="K973" s="898"/>
      <c r="L973" s="670"/>
      <c r="M973" s="24"/>
      <c r="N973" s="235"/>
      <c r="O973" s="225" t="s">
        <v>638</v>
      </c>
      <c r="P973" s="225"/>
      <c r="Q973" s="225"/>
      <c r="R973" s="225"/>
      <c r="S973" s="225"/>
      <c r="T973" s="4238"/>
      <c r="U973" s="4238"/>
      <c r="V973" s="4238"/>
      <c r="W973" s="6"/>
      <c r="X973" s="225" t="s">
        <v>638</v>
      </c>
      <c r="Y973" s="225"/>
      <c r="Z973" s="225"/>
      <c r="AA973" s="225"/>
      <c r="AB973" s="898"/>
      <c r="AC973" s="898"/>
      <c r="AD973" s="225"/>
      <c r="AE973" s="4233"/>
      <c r="AF973" s="4233"/>
      <c r="AG973" s="4233"/>
      <c r="AH973" s="4233"/>
      <c r="AI973" s="4233"/>
      <c r="AJ973" s="7"/>
    </row>
    <row r="974" spans="1:36" ht="5.0999999999999996" hidden="1" customHeight="1" x14ac:dyDescent="0.3">
      <c r="A974" s="1"/>
      <c r="B974" s="1"/>
      <c r="C974" s="1"/>
      <c r="D974" s="1"/>
      <c r="E974" s="192"/>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8"/>
      <c r="AG974" s="8"/>
      <c r="AH974" s="8"/>
      <c r="AI974" s="8"/>
      <c r="AJ974" s="9"/>
    </row>
    <row r="975" spans="1:36" ht="15" hidden="1" customHeight="1" x14ac:dyDescent="0.3">
      <c r="A975" s="1"/>
      <c r="B975" s="1"/>
      <c r="C975" s="1"/>
      <c r="D975" s="1"/>
      <c r="E975" s="671" t="s">
        <v>695</v>
      </c>
      <c r="F975" s="2918"/>
      <c r="G975" s="2918"/>
      <c r="H975" s="2918"/>
      <c r="I975" s="2918"/>
      <c r="J975" s="2918"/>
      <c r="K975" s="2918"/>
      <c r="L975" s="2918"/>
      <c r="M975" s="2918"/>
      <c r="N975" s="672" t="s">
        <v>696</v>
      </c>
      <c r="O975" s="2918"/>
      <c r="P975" s="2918"/>
      <c r="Q975" s="2918"/>
      <c r="R975" s="2918"/>
      <c r="S975" s="2918"/>
      <c r="T975" s="2918"/>
      <c r="U975" s="2918"/>
      <c r="V975" s="2918"/>
      <c r="W975" s="672" t="s">
        <v>697</v>
      </c>
      <c r="X975" s="2918"/>
      <c r="Y975" s="2918"/>
      <c r="Z975" s="2918"/>
      <c r="AA975" s="2918"/>
      <c r="AB975" s="2918"/>
      <c r="AC975" s="2918"/>
      <c r="AD975" s="2918"/>
      <c r="AE975" s="2918"/>
      <c r="AF975" s="2918"/>
      <c r="AG975" s="2918"/>
      <c r="AH975" s="2918"/>
      <c r="AI975" s="2918"/>
      <c r="AJ975" s="4236"/>
    </row>
    <row r="976" spans="1:36" ht="15" hidden="1" customHeight="1" x14ac:dyDescent="0.3">
      <c r="A976" s="1"/>
      <c r="B976" s="1"/>
      <c r="C976" s="1"/>
      <c r="D976" s="1"/>
      <c r="E976" s="191"/>
      <c r="F976" s="225" t="s">
        <v>638</v>
      </c>
      <c r="G976" s="225"/>
      <c r="H976" s="225"/>
      <c r="I976" s="916"/>
      <c r="J976" s="916"/>
      <c r="K976" s="916"/>
      <c r="L976" s="670"/>
      <c r="M976" s="898"/>
      <c r="N976" s="898"/>
      <c r="O976" s="225" t="s">
        <v>638</v>
      </c>
      <c r="P976" s="225"/>
      <c r="Q976" s="225"/>
      <c r="R976" s="225"/>
      <c r="S976" s="225"/>
      <c r="T976" s="4238"/>
      <c r="U976" s="4238"/>
      <c r="V976" s="4238"/>
      <c r="W976" s="235"/>
      <c r="X976" s="225" t="s">
        <v>638</v>
      </c>
      <c r="Y976" s="225"/>
      <c r="Z976" s="225"/>
      <c r="AA976" s="225"/>
      <c r="AB976" s="898"/>
      <c r="AC976" s="898"/>
      <c r="AD976" s="225"/>
      <c r="AE976" s="4233"/>
      <c r="AF976" s="4233"/>
      <c r="AG976" s="4233"/>
      <c r="AH976" s="4233"/>
      <c r="AI976" s="4233"/>
      <c r="AJ976" s="7"/>
    </row>
    <row r="977" spans="1:36" ht="5.0999999999999996" hidden="1" customHeight="1" x14ac:dyDescent="0.3">
      <c r="A977" s="1"/>
      <c r="B977" s="1"/>
      <c r="C977" s="1"/>
      <c r="D977" s="1"/>
      <c r="E977" s="191"/>
      <c r="F977" s="24"/>
      <c r="G977" s="24"/>
      <c r="H977" s="24"/>
      <c r="I977" s="6"/>
      <c r="J977" s="6"/>
      <c r="K977" s="6"/>
      <c r="L977" s="24"/>
      <c r="M977" s="24"/>
      <c r="N977" s="24"/>
      <c r="O977" s="6"/>
      <c r="P977" s="6"/>
      <c r="Q977" s="6"/>
      <c r="R977" s="6"/>
      <c r="S977" s="6"/>
      <c r="T977" s="6"/>
      <c r="U977" s="6"/>
      <c r="V977" s="24"/>
      <c r="W977" s="24"/>
      <c r="X977" s="6"/>
      <c r="Y977" s="6"/>
      <c r="Z977" s="6"/>
      <c r="AA977" s="6"/>
      <c r="AB977" s="6"/>
      <c r="AC977" s="6"/>
      <c r="AD977" s="24"/>
      <c r="AE977" s="24"/>
      <c r="AF977" s="6"/>
      <c r="AG977" s="6"/>
      <c r="AH977" s="6"/>
      <c r="AI977" s="6"/>
      <c r="AJ977" s="7"/>
    </row>
    <row r="978" spans="1:36" ht="15" hidden="1" customHeight="1" x14ac:dyDescent="0.3">
      <c r="A978" s="1"/>
      <c r="B978" s="1"/>
      <c r="C978" s="1"/>
      <c r="D978" s="1"/>
      <c r="E978" s="671" t="s">
        <v>698</v>
      </c>
      <c r="F978" s="2918"/>
      <c r="G978" s="2918"/>
      <c r="H978" s="2918"/>
      <c r="I978" s="2918"/>
      <c r="J978" s="2918"/>
      <c r="K978" s="2918"/>
      <c r="L978" s="2918"/>
      <c r="M978" s="2918"/>
      <c r="N978" s="672" t="s">
        <v>699</v>
      </c>
      <c r="O978" s="2918"/>
      <c r="P978" s="2918"/>
      <c r="Q978" s="2918"/>
      <c r="R978" s="2918"/>
      <c r="S978" s="2918"/>
      <c r="T978" s="2918"/>
      <c r="U978" s="2918"/>
      <c r="V978" s="2918"/>
      <c r="W978" s="672" t="s">
        <v>700</v>
      </c>
      <c r="X978" s="2918"/>
      <c r="Y978" s="2918"/>
      <c r="Z978" s="2918"/>
      <c r="AA978" s="2918"/>
      <c r="AB978" s="2918"/>
      <c r="AC978" s="2918"/>
      <c r="AD978" s="2918"/>
      <c r="AE978" s="2918"/>
      <c r="AF978" s="2918"/>
      <c r="AG978" s="2918"/>
      <c r="AH978" s="2918"/>
      <c r="AI978" s="2918"/>
      <c r="AJ978" s="4236"/>
    </row>
    <row r="979" spans="1:36" ht="15" hidden="1" customHeight="1" x14ac:dyDescent="0.3">
      <c r="A979" s="1"/>
      <c r="B979" s="1"/>
      <c r="C979" s="1"/>
      <c r="D979" s="1"/>
      <c r="E979" s="917"/>
      <c r="F979" s="225" t="s">
        <v>638</v>
      </c>
      <c r="G979" s="225"/>
      <c r="H979" s="225"/>
      <c r="I979" s="898"/>
      <c r="J979" s="898"/>
      <c r="K979" s="898"/>
      <c r="L979" s="670"/>
      <c r="M979" s="24"/>
      <c r="N979" s="235"/>
      <c r="O979" s="225" t="s">
        <v>638</v>
      </c>
      <c r="P979" s="225"/>
      <c r="Q979" s="225"/>
      <c r="R979" s="225"/>
      <c r="S979" s="225"/>
      <c r="T979" s="4238"/>
      <c r="U979" s="4238"/>
      <c r="V979" s="4238"/>
      <c r="W979" s="6"/>
      <c r="X979" s="225" t="s">
        <v>638</v>
      </c>
      <c r="Y979" s="225"/>
      <c r="Z979" s="225"/>
      <c r="AA979" s="225"/>
      <c r="AB979" s="898"/>
      <c r="AC979" s="898"/>
      <c r="AD979" s="225"/>
      <c r="AE979" s="4233"/>
      <c r="AF979" s="4233"/>
      <c r="AG979" s="4233"/>
      <c r="AH979" s="4233"/>
      <c r="AI979" s="4233"/>
      <c r="AJ979" s="7"/>
    </row>
    <row r="980" spans="1:36" ht="5.0999999999999996" hidden="1" customHeight="1" x14ac:dyDescent="0.3">
      <c r="A980" s="1"/>
      <c r="B980" s="1"/>
      <c r="C980" s="1"/>
      <c r="D980" s="1"/>
      <c r="E980" s="192"/>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8"/>
      <c r="AG980" s="8"/>
      <c r="AH980" s="8"/>
      <c r="AI980" s="8"/>
      <c r="AJ980" s="9"/>
    </row>
    <row r="981" spans="1:36" ht="15" hidden="1" customHeight="1" x14ac:dyDescent="0.3">
      <c r="A981" s="1"/>
      <c r="B981" s="1"/>
      <c r="C981" s="1"/>
      <c r="D981" s="1"/>
      <c r="E981" s="671" t="s">
        <v>701</v>
      </c>
      <c r="F981" s="2918"/>
      <c r="G981" s="2918"/>
      <c r="H981" s="2918"/>
      <c r="I981" s="2918"/>
      <c r="J981" s="2918"/>
      <c r="K981" s="2918"/>
      <c r="L981" s="2918"/>
      <c r="M981" s="2918"/>
      <c r="N981" s="672" t="s">
        <v>702</v>
      </c>
      <c r="O981" s="2918"/>
      <c r="P981" s="2918"/>
      <c r="Q981" s="2918"/>
      <c r="R981" s="2918"/>
      <c r="S981" s="2918"/>
      <c r="T981" s="2918"/>
      <c r="U981" s="2918"/>
      <c r="V981" s="2918"/>
      <c r="W981" s="672" t="s">
        <v>703</v>
      </c>
      <c r="X981" s="2918"/>
      <c r="Y981" s="2918"/>
      <c r="Z981" s="2918"/>
      <c r="AA981" s="2918"/>
      <c r="AB981" s="2918"/>
      <c r="AC981" s="2918"/>
      <c r="AD981" s="2918"/>
      <c r="AE981" s="2918"/>
      <c r="AF981" s="2918"/>
      <c r="AG981" s="2918"/>
      <c r="AH981" s="2918"/>
      <c r="AI981" s="2918"/>
      <c r="AJ981" s="4236"/>
    </row>
    <row r="982" spans="1:36" ht="15" hidden="1" customHeight="1" x14ac:dyDescent="0.3">
      <c r="A982" s="1"/>
      <c r="B982" s="1"/>
      <c r="C982" s="1"/>
      <c r="D982" s="1"/>
      <c r="E982" s="191"/>
      <c r="F982" s="225" t="s">
        <v>638</v>
      </c>
      <c r="G982" s="225"/>
      <c r="H982" s="225"/>
      <c r="I982" s="916"/>
      <c r="J982" s="916"/>
      <c r="K982" s="916"/>
      <c r="L982" s="670"/>
      <c r="M982" s="898"/>
      <c r="N982" s="898"/>
      <c r="O982" s="225" t="s">
        <v>638</v>
      </c>
      <c r="P982" s="225"/>
      <c r="Q982" s="225"/>
      <c r="R982" s="225"/>
      <c r="S982" s="225"/>
      <c r="T982" s="4238"/>
      <c r="U982" s="4238"/>
      <c r="V982" s="4238"/>
      <c r="W982" s="235"/>
      <c r="X982" s="225" t="s">
        <v>638</v>
      </c>
      <c r="Y982" s="225"/>
      <c r="Z982" s="225"/>
      <c r="AA982" s="225"/>
      <c r="AB982" s="898"/>
      <c r="AC982" s="898"/>
      <c r="AD982" s="225"/>
      <c r="AE982" s="4233"/>
      <c r="AF982" s="4233"/>
      <c r="AG982" s="4233"/>
      <c r="AH982" s="4233"/>
      <c r="AI982" s="4233"/>
      <c r="AJ982" s="7"/>
    </row>
    <row r="983" spans="1:36" ht="5.0999999999999996" hidden="1" customHeight="1" x14ac:dyDescent="0.3">
      <c r="A983" s="1"/>
      <c r="B983" s="1"/>
      <c r="C983" s="1"/>
      <c r="D983" s="1"/>
      <c r="E983" s="191"/>
      <c r="F983" s="24"/>
      <c r="G983" s="24"/>
      <c r="H983" s="24"/>
      <c r="I983" s="6"/>
      <c r="J983" s="6"/>
      <c r="K983" s="6"/>
      <c r="L983" s="24"/>
      <c r="M983" s="24"/>
      <c r="N983" s="24"/>
      <c r="O983" s="6"/>
      <c r="P983" s="6"/>
      <c r="Q983" s="6"/>
      <c r="R983" s="6"/>
      <c r="S983" s="6"/>
      <c r="T983" s="6"/>
      <c r="U983" s="6"/>
      <c r="V983" s="24"/>
      <c r="W983" s="24"/>
      <c r="X983" s="6"/>
      <c r="Y983" s="6"/>
      <c r="Z983" s="6"/>
      <c r="AA983" s="6"/>
      <c r="AB983" s="6"/>
      <c r="AC983" s="6"/>
      <c r="AD983" s="24"/>
      <c r="AE983" s="24"/>
      <c r="AF983" s="6"/>
      <c r="AG983" s="6"/>
      <c r="AH983" s="6"/>
      <c r="AI983" s="6"/>
      <c r="AJ983" s="7"/>
    </row>
    <row r="984" spans="1:36" ht="15" hidden="1" customHeight="1" x14ac:dyDescent="0.3">
      <c r="A984" s="1"/>
      <c r="B984" s="1"/>
      <c r="C984" s="1"/>
      <c r="D984" s="1"/>
      <c r="E984" s="671" t="s">
        <v>704</v>
      </c>
      <c r="F984" s="2918"/>
      <c r="G984" s="2918"/>
      <c r="H984" s="2918"/>
      <c r="I984" s="2918"/>
      <c r="J984" s="2918"/>
      <c r="K984" s="2918"/>
      <c r="L984" s="2918"/>
      <c r="M984" s="2918"/>
      <c r="N984" s="672" t="s">
        <v>705</v>
      </c>
      <c r="O984" s="2918"/>
      <c r="P984" s="2918"/>
      <c r="Q984" s="2918"/>
      <c r="R984" s="2918"/>
      <c r="S984" s="2918"/>
      <c r="T984" s="2918"/>
      <c r="U984" s="2918"/>
      <c r="V984" s="2918"/>
      <c r="W984" s="672" t="s">
        <v>706</v>
      </c>
      <c r="X984" s="2918"/>
      <c r="Y984" s="2918"/>
      <c r="Z984" s="2918"/>
      <c r="AA984" s="2918"/>
      <c r="AB984" s="2918"/>
      <c r="AC984" s="2918"/>
      <c r="AD984" s="2918"/>
      <c r="AE984" s="2918"/>
      <c r="AF984" s="2918"/>
      <c r="AG984" s="2918"/>
      <c r="AH984" s="2918"/>
      <c r="AI984" s="2918"/>
      <c r="AJ984" s="4236"/>
    </row>
    <row r="985" spans="1:36" ht="15" hidden="1" customHeight="1" thickBot="1" x14ac:dyDescent="0.35">
      <c r="A985" s="1"/>
      <c r="B985" s="1"/>
      <c r="C985" s="1"/>
      <c r="D985" s="1"/>
      <c r="E985" s="917"/>
      <c r="F985" s="225" t="s">
        <v>638</v>
      </c>
      <c r="G985" s="225"/>
      <c r="H985" s="225"/>
      <c r="I985" s="898"/>
      <c r="J985" s="898"/>
      <c r="K985" s="898"/>
      <c r="L985" s="670"/>
      <c r="M985" s="24"/>
      <c r="N985" s="235"/>
      <c r="O985" s="225" t="s">
        <v>638</v>
      </c>
      <c r="P985" s="225"/>
      <c r="Q985" s="225"/>
      <c r="R985" s="225"/>
      <c r="S985" s="225"/>
      <c r="T985" s="4238"/>
      <c r="U985" s="4238"/>
      <c r="V985" s="4238"/>
      <c r="W985" s="6"/>
      <c r="X985" s="225" t="s">
        <v>638</v>
      </c>
      <c r="Y985" s="225"/>
      <c r="Z985" s="225"/>
      <c r="AA985" s="225"/>
      <c r="AB985" s="898"/>
      <c r="AC985" s="898"/>
      <c r="AD985" s="225"/>
      <c r="AE985" s="4233"/>
      <c r="AF985" s="4233"/>
      <c r="AG985" s="4233"/>
      <c r="AH985" s="4233"/>
      <c r="AI985" s="4233"/>
      <c r="AJ985" s="7"/>
    </row>
    <row r="986" spans="1:36" ht="7.95" customHeight="1" thickBot="1" x14ac:dyDescent="0.35">
      <c r="A986" s="1"/>
      <c r="B986" s="1"/>
      <c r="C986" s="1"/>
      <c r="D986" s="1"/>
      <c r="E986" s="192"/>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8"/>
      <c r="AG986" s="8"/>
      <c r="AH986" s="8"/>
      <c r="AI986" s="8"/>
      <c r="AJ986" s="9"/>
    </row>
    <row r="987" spans="1:36" ht="15" customHeight="1" thickBot="1" x14ac:dyDescent="0.35">
      <c r="A987" s="4016" t="s">
        <v>49</v>
      </c>
      <c r="B987" s="3283"/>
      <c r="C987" s="3283"/>
      <c r="D987" s="4237"/>
      <c r="E987" s="188" t="s">
        <v>651</v>
      </c>
      <c r="F987" s="108"/>
      <c r="G987" s="250"/>
      <c r="H987" s="250"/>
      <c r="I987" s="251"/>
      <c r="J987" s="913"/>
      <c r="K987" s="4239"/>
      <c r="L987" s="4240"/>
      <c r="M987" s="4240"/>
      <c r="N987" s="4240"/>
      <c r="O987" s="4240"/>
      <c r="P987" s="4240"/>
      <c r="Q987" s="4240"/>
      <c r="R987" s="4240"/>
      <c r="S987" s="4240"/>
      <c r="T987" s="4240"/>
      <c r="U987" s="4240"/>
      <c r="V987" s="4240"/>
      <c r="W987" s="4240"/>
      <c r="X987" s="250"/>
      <c r="Y987" s="250"/>
      <c r="Z987" s="108" t="s">
        <v>650</v>
      </c>
      <c r="AA987" s="250"/>
      <c r="AB987" s="251"/>
      <c r="AC987" s="4234"/>
      <c r="AD987" s="4235"/>
      <c r="AE987" s="4235"/>
      <c r="AF987" s="4235"/>
      <c r="AG987" s="4235"/>
      <c r="AH987" s="4235"/>
      <c r="AI987" s="251"/>
      <c r="AJ987" s="252"/>
    </row>
    <row r="988" spans="1:36" ht="15" customHeight="1" thickBot="1" x14ac:dyDescent="0.35">
      <c r="A988" s="918"/>
      <c r="B988" s="3415"/>
      <c r="C988" s="3417"/>
      <c r="D988" s="918"/>
      <c r="E988" s="191"/>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6"/>
      <c r="AG988" s="6"/>
      <c r="AH988" s="6"/>
      <c r="AI988" s="6"/>
      <c r="AJ988" s="7"/>
    </row>
    <row r="989" spans="1:36" ht="15" customHeight="1" x14ac:dyDescent="0.3">
      <c r="A989" s="1"/>
      <c r="B989" s="1"/>
      <c r="C989" s="1"/>
      <c r="D989" s="1"/>
      <c r="E989" s="4242" t="s">
        <v>649</v>
      </c>
      <c r="F989" s="4243"/>
      <c r="G989" s="2918"/>
      <c r="H989" s="2918"/>
      <c r="I989" s="2918"/>
      <c r="J989" s="2918"/>
      <c r="K989" s="2918"/>
      <c r="L989" s="2918"/>
      <c r="M989" s="2918"/>
      <c r="N989" s="2918"/>
      <c r="O989" s="2918"/>
      <c r="P989" s="2918"/>
      <c r="Q989" s="2918"/>
      <c r="R989" s="2918"/>
      <c r="S989" s="661" t="s">
        <v>648</v>
      </c>
      <c r="T989" s="4241"/>
      <c r="U989" s="4241"/>
      <c r="V989" s="4241"/>
      <c r="W989" s="4241"/>
      <c r="X989" s="4241"/>
      <c r="Y989" s="4241"/>
      <c r="Z989" s="661" t="s">
        <v>647</v>
      </c>
      <c r="AA989" s="2918"/>
      <c r="AB989" s="2918"/>
      <c r="AC989" s="661" t="s">
        <v>646</v>
      </c>
      <c r="AD989" s="2918"/>
      <c r="AE989" s="2918"/>
      <c r="AF989" s="2918"/>
      <c r="AG989" s="2918"/>
      <c r="AH989" s="2918"/>
      <c r="AI989" s="6"/>
      <c r="AJ989" s="7"/>
    </row>
    <row r="990" spans="1:36" ht="5.0999999999999996" customHeight="1" x14ac:dyDescent="0.3">
      <c r="A990" s="1"/>
      <c r="B990" s="1"/>
      <c r="C990" s="1"/>
      <c r="D990" s="1"/>
      <c r="E990" s="191"/>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6"/>
      <c r="AG990" s="6"/>
      <c r="AH990" s="6"/>
      <c r="AI990" s="6"/>
      <c r="AJ990" s="7"/>
    </row>
    <row r="991" spans="1:36" ht="15" customHeight="1" x14ac:dyDescent="0.3">
      <c r="A991" s="1"/>
      <c r="B991" s="1"/>
      <c r="C991" s="1"/>
      <c r="D991" s="1"/>
      <c r="E991" s="191" t="s">
        <v>645</v>
      </c>
      <c r="F991" s="24"/>
      <c r="G991" s="24"/>
      <c r="H991" s="24"/>
      <c r="I991" s="24"/>
      <c r="J991" s="24"/>
      <c r="K991" s="24"/>
      <c r="L991" s="225"/>
      <c r="M991" s="229"/>
      <c r="N991" s="248"/>
      <c r="O991" s="898"/>
      <c r="P991" s="898"/>
      <c r="Q991" s="2918"/>
      <c r="R991" s="2918"/>
      <c r="S991" s="2918"/>
      <c r="T991" s="2918"/>
      <c r="U991" s="2918"/>
      <c r="V991" s="2918"/>
      <c r="W991" s="2918"/>
      <c r="X991" s="2918"/>
      <c r="Y991" s="2918"/>
      <c r="Z991" s="2918"/>
      <c r="AA991" s="2918"/>
      <c r="AB991" s="2918"/>
      <c r="AC991" s="2918"/>
      <c r="AD991" s="2918"/>
      <c r="AE991" s="2918"/>
      <c r="AF991" s="2918"/>
      <c r="AG991" s="2918"/>
      <c r="AH991" s="2918"/>
      <c r="AI991" s="6"/>
      <c r="AJ991" s="7"/>
    </row>
    <row r="992" spans="1:36" ht="5.0999999999999996" customHeight="1" x14ac:dyDescent="0.3">
      <c r="A992" s="1"/>
      <c r="B992" s="1"/>
      <c r="C992" s="1"/>
      <c r="D992" s="1"/>
      <c r="E992" s="191"/>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103"/>
      <c r="AF992" s="6"/>
      <c r="AG992" s="6"/>
      <c r="AH992" s="6"/>
      <c r="AI992" s="6"/>
      <c r="AJ992" s="7"/>
    </row>
    <row r="993" spans="1:36" ht="15" customHeight="1" x14ac:dyDescent="0.3">
      <c r="A993" s="1"/>
      <c r="B993" s="1"/>
      <c r="C993" s="1"/>
      <c r="D993" s="1"/>
      <c r="E993" s="42" t="s">
        <v>1133</v>
      </c>
      <c r="F993" s="24"/>
      <c r="G993" s="24"/>
      <c r="H993" s="24"/>
      <c r="I993" s="24"/>
      <c r="J993" s="24"/>
      <c r="K993" s="6"/>
      <c r="L993" s="662"/>
      <c r="M993" s="24"/>
      <c r="N993" s="24"/>
      <c r="O993" s="24"/>
      <c r="P993" s="6"/>
      <c r="Q993" s="884" t="s">
        <v>1134</v>
      </c>
      <c r="R993" s="2918"/>
      <c r="S993" s="2918"/>
      <c r="T993" s="2918"/>
      <c r="U993" s="669" t="s">
        <v>1135</v>
      </c>
      <c r="V993" s="669"/>
      <c r="W993" s="669"/>
      <c r="X993" s="669"/>
      <c r="Y993" s="669"/>
      <c r="Z993" s="669"/>
      <c r="AA993" s="2918"/>
      <c r="AB993" s="2918"/>
      <c r="AC993" s="2918"/>
      <c r="AD993" s="2918"/>
      <c r="AE993" s="2918"/>
      <c r="AF993" s="2918"/>
      <c r="AG993" s="2918"/>
      <c r="AH993" s="2918"/>
      <c r="AI993" s="6"/>
      <c r="AJ993" s="7"/>
    </row>
    <row r="994" spans="1:36" ht="5.0999999999999996" customHeight="1" x14ac:dyDescent="0.3">
      <c r="A994" s="1"/>
      <c r="B994" s="1"/>
      <c r="C994" s="1"/>
      <c r="D994" s="1"/>
      <c r="E994" s="191"/>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6"/>
      <c r="AG994" s="6"/>
      <c r="AH994" s="6"/>
      <c r="AI994" s="6"/>
      <c r="AJ994" s="7"/>
    </row>
    <row r="995" spans="1:36" ht="15" customHeight="1" x14ac:dyDescent="0.3">
      <c r="A995" s="1"/>
      <c r="B995" s="1"/>
      <c r="C995" s="1"/>
      <c r="D995" s="1"/>
      <c r="E995" s="42" t="s">
        <v>1136</v>
      </c>
      <c r="F995" s="24"/>
      <c r="G995" s="95"/>
      <c r="H995" s="95"/>
      <c r="I995" s="95"/>
      <c r="J995" s="95"/>
      <c r="K995" s="95"/>
      <c r="L995" s="663"/>
      <c r="M995" s="898"/>
      <c r="N995" s="95" t="s">
        <v>160</v>
      </c>
      <c r="O995" s="95"/>
      <c r="P995" s="95"/>
      <c r="Q995" s="4245"/>
      <c r="R995" s="4245"/>
      <c r="S995" s="4245"/>
      <c r="T995" s="915"/>
      <c r="U995" s="4244" t="s">
        <v>164</v>
      </c>
      <c r="V995" s="4244"/>
      <c r="W995" s="2918"/>
      <c r="X995" s="2918"/>
      <c r="Y995" s="2918"/>
      <c r="Z995" s="2918"/>
      <c r="AA995" s="2918"/>
      <c r="AB995" s="2918"/>
      <c r="AC995" s="2918"/>
      <c r="AD995" s="2918"/>
      <c r="AE995" s="2918"/>
      <c r="AF995" s="2918"/>
      <c r="AG995" s="2918"/>
      <c r="AH995" s="2918"/>
      <c r="AI995" s="6"/>
      <c r="AJ995" s="7"/>
    </row>
    <row r="996" spans="1:36" ht="5.0999999999999996" customHeight="1" x14ac:dyDescent="0.3">
      <c r="A996" s="1"/>
      <c r="B996" s="1"/>
      <c r="C996" s="1"/>
      <c r="D996" s="1"/>
      <c r="E996" s="191"/>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103"/>
      <c r="AF996" s="6"/>
      <c r="AG996" s="6"/>
      <c r="AH996" s="6"/>
      <c r="AI996" s="6"/>
      <c r="AJ996" s="7"/>
    </row>
    <row r="997" spans="1:36" ht="15" customHeight="1" x14ac:dyDescent="0.3">
      <c r="A997" s="1"/>
      <c r="B997" s="1"/>
      <c r="C997" s="1"/>
      <c r="D997" s="1"/>
      <c r="E997" s="191" t="s">
        <v>644</v>
      </c>
      <c r="F997" s="24"/>
      <c r="G997" s="24"/>
      <c r="H997" s="24"/>
      <c r="I997" s="24"/>
      <c r="J997" s="24"/>
      <c r="K997" s="24"/>
      <c r="L997" s="24"/>
      <c r="M997" s="2918"/>
      <c r="N997" s="2918"/>
      <c r="O997" s="6"/>
      <c r="P997" s="6"/>
      <c r="Q997" s="1608" t="s">
        <v>1620</v>
      </c>
      <c r="R997" s="6"/>
      <c r="S997" s="6"/>
      <c r="T997" s="6"/>
      <c r="U997" s="24"/>
      <c r="V997" s="24"/>
      <c r="W997" s="6"/>
      <c r="X997" s="6"/>
      <c r="Y997" s="6"/>
      <c r="Z997" s="6"/>
      <c r="AA997" s="6"/>
      <c r="AB997" s="6"/>
      <c r="AD997" s="2918"/>
      <c r="AE997" s="2918"/>
      <c r="AF997" s="6"/>
      <c r="AG997" s="6"/>
      <c r="AH997" s="6"/>
      <c r="AI997" s="6"/>
      <c r="AJ997" s="7"/>
    </row>
    <row r="998" spans="1:36" ht="5.0999999999999996" customHeight="1" x14ac:dyDescent="0.3">
      <c r="A998" s="1"/>
      <c r="B998" s="1"/>
      <c r="C998" s="1"/>
      <c r="D998" s="1"/>
      <c r="E998" s="191"/>
      <c r="F998" s="24"/>
      <c r="G998" s="24"/>
      <c r="H998" s="24"/>
      <c r="I998" s="24"/>
      <c r="J998" s="24"/>
      <c r="K998" s="24"/>
      <c r="L998" s="24"/>
      <c r="M998" s="661"/>
      <c r="N998" s="24"/>
      <c r="O998" s="24"/>
      <c r="P998" s="24"/>
      <c r="Q998" s="24"/>
      <c r="R998" s="24"/>
      <c r="S998" s="24"/>
      <c r="T998" s="24"/>
      <c r="U998" s="24"/>
      <c r="V998" s="24"/>
      <c r="W998" s="24"/>
      <c r="X998" s="24"/>
      <c r="Y998" s="24"/>
      <c r="Z998" s="24"/>
      <c r="AA998" s="24"/>
      <c r="AB998" s="24"/>
      <c r="AC998" s="24"/>
      <c r="AD998" s="24"/>
      <c r="AE998" s="24"/>
      <c r="AF998" s="6"/>
      <c r="AG998" s="6"/>
      <c r="AH998" s="6"/>
      <c r="AI998" s="6"/>
      <c r="AJ998" s="7"/>
    </row>
    <row r="999" spans="1:36" ht="15" customHeight="1" x14ac:dyDescent="0.3">
      <c r="A999" s="1"/>
      <c r="B999" s="1"/>
      <c r="C999" s="1"/>
      <c r="D999" s="1"/>
      <c r="E999" s="191"/>
      <c r="F999" s="24" t="s">
        <v>679</v>
      </c>
      <c r="G999" s="24"/>
      <c r="H999" s="24"/>
      <c r="I999" s="24"/>
      <c r="J999" s="24"/>
      <c r="K999" s="24"/>
      <c r="L999" s="24"/>
      <c r="M999" s="6"/>
      <c r="N999" s="6"/>
      <c r="O999" s="6"/>
      <c r="P999" s="6"/>
      <c r="Q999" s="6"/>
      <c r="R999" s="6"/>
      <c r="S999" s="6"/>
      <c r="T999" s="6"/>
      <c r="U999" s="6"/>
      <c r="V999" s="6"/>
      <c r="W999" s="6"/>
      <c r="X999" s="6"/>
      <c r="Y999" s="6"/>
      <c r="Z999" s="6"/>
      <c r="AA999" s="6"/>
      <c r="AB999" s="6"/>
      <c r="AC999" s="6"/>
      <c r="AD999" s="6"/>
      <c r="AE999" s="24"/>
      <c r="AF999" s="6"/>
      <c r="AG999" s="6"/>
      <c r="AH999" s="6"/>
      <c r="AI999" s="6"/>
      <c r="AJ999" s="7"/>
    </row>
    <row r="1000" spans="1:36" ht="5.0999999999999996" customHeight="1" x14ac:dyDescent="0.3">
      <c r="A1000" s="1"/>
      <c r="B1000" s="1"/>
      <c r="C1000" s="1"/>
      <c r="D1000" s="1"/>
      <c r="E1000" s="191"/>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6"/>
      <c r="AG1000" s="6"/>
      <c r="AH1000" s="6"/>
      <c r="AI1000" s="6"/>
      <c r="AJ1000" s="7"/>
    </row>
    <row r="1001" spans="1:36" ht="15" customHeight="1" x14ac:dyDescent="0.3">
      <c r="A1001" s="1"/>
      <c r="B1001" s="1"/>
      <c r="C1001" s="1"/>
      <c r="D1001" s="1"/>
      <c r="E1001" s="194" t="s">
        <v>158</v>
      </c>
      <c r="F1001" s="2918"/>
      <c r="G1001" s="2918"/>
      <c r="H1001" s="2918"/>
      <c r="I1001" s="2918"/>
      <c r="J1001" s="2918"/>
      <c r="K1001" s="2918"/>
      <c r="L1001" s="2918"/>
      <c r="M1001" s="2918"/>
      <c r="N1001" s="195" t="s">
        <v>165</v>
      </c>
      <c r="O1001" s="2918"/>
      <c r="P1001" s="2918"/>
      <c r="Q1001" s="2918"/>
      <c r="R1001" s="2918"/>
      <c r="S1001" s="2918"/>
      <c r="T1001" s="2918"/>
      <c r="U1001" s="2918"/>
      <c r="V1001" s="2918"/>
      <c r="W1001" s="195" t="s">
        <v>171</v>
      </c>
      <c r="X1001" s="2918"/>
      <c r="Y1001" s="2918"/>
      <c r="Z1001" s="2918"/>
      <c r="AA1001" s="2918"/>
      <c r="AB1001" s="2918"/>
      <c r="AC1001" s="2918"/>
      <c r="AD1001" s="2918"/>
      <c r="AE1001" s="2918"/>
      <c r="AF1001" s="2918"/>
      <c r="AG1001" s="2918"/>
      <c r="AH1001" s="2918"/>
      <c r="AI1001" s="2918"/>
      <c r="AJ1001" s="4236"/>
    </row>
    <row r="1002" spans="1:36" ht="15" customHeight="1" x14ac:dyDescent="0.3">
      <c r="A1002" s="1"/>
      <c r="B1002" s="1"/>
      <c r="C1002" s="1"/>
      <c r="D1002" s="1"/>
      <c r="E1002" s="191"/>
      <c r="F1002" s="225" t="s">
        <v>638</v>
      </c>
      <c r="G1002" s="225"/>
      <c r="H1002" s="225"/>
      <c r="I1002" s="916"/>
      <c r="J1002" s="916"/>
      <c r="K1002" s="916"/>
      <c r="L1002" s="670"/>
      <c r="M1002" s="898"/>
      <c r="N1002" s="898"/>
      <c r="O1002" s="225" t="s">
        <v>638</v>
      </c>
      <c r="P1002" s="225"/>
      <c r="Q1002" s="225"/>
      <c r="R1002" s="225"/>
      <c r="S1002" s="225"/>
      <c r="T1002" s="4238"/>
      <c r="U1002" s="4238"/>
      <c r="V1002" s="4238"/>
      <c r="W1002" s="235"/>
      <c r="X1002" s="225" t="s">
        <v>638</v>
      </c>
      <c r="Y1002" s="225"/>
      <c r="Z1002" s="225"/>
      <c r="AA1002" s="225"/>
      <c r="AB1002" s="898"/>
      <c r="AC1002" s="898"/>
      <c r="AD1002" s="225"/>
      <c r="AE1002" s="4233"/>
      <c r="AF1002" s="4233"/>
      <c r="AG1002" s="4233"/>
      <c r="AH1002" s="4233"/>
      <c r="AI1002" s="4233"/>
      <c r="AJ1002" s="7"/>
    </row>
    <row r="1003" spans="1:36" ht="5.0999999999999996" customHeight="1" x14ac:dyDescent="0.3">
      <c r="A1003" s="1"/>
      <c r="B1003" s="1"/>
      <c r="C1003" s="1"/>
      <c r="D1003" s="1"/>
      <c r="E1003" s="191"/>
      <c r="F1003" s="24"/>
      <c r="G1003" s="24"/>
      <c r="H1003" s="24"/>
      <c r="I1003" s="6"/>
      <c r="J1003" s="6"/>
      <c r="K1003" s="6"/>
      <c r="L1003" s="24"/>
      <c r="M1003" s="24"/>
      <c r="N1003" s="24"/>
      <c r="O1003" s="6"/>
      <c r="P1003" s="6"/>
      <c r="Q1003" s="6"/>
      <c r="R1003" s="6"/>
      <c r="S1003" s="6"/>
      <c r="T1003" s="6"/>
      <c r="U1003" s="6"/>
      <c r="V1003" s="24"/>
      <c r="W1003" s="24"/>
      <c r="X1003" s="6"/>
      <c r="Y1003" s="6"/>
      <c r="Z1003" s="6"/>
      <c r="AA1003" s="6"/>
      <c r="AB1003" s="6"/>
      <c r="AC1003" s="6"/>
      <c r="AD1003" s="24"/>
      <c r="AE1003" s="24"/>
      <c r="AF1003" s="6"/>
      <c r="AG1003" s="6"/>
      <c r="AH1003" s="6"/>
      <c r="AI1003" s="6"/>
      <c r="AJ1003" s="7"/>
    </row>
    <row r="1004" spans="1:36" ht="15" customHeight="1" x14ac:dyDescent="0.3">
      <c r="A1004" s="1"/>
      <c r="B1004" s="1"/>
      <c r="C1004" s="1"/>
      <c r="D1004" s="1"/>
      <c r="E1004" s="194" t="s">
        <v>178</v>
      </c>
      <c r="F1004" s="2918"/>
      <c r="G1004" s="2918"/>
      <c r="H1004" s="2918"/>
      <c r="I1004" s="2918"/>
      <c r="J1004" s="2918"/>
      <c r="K1004" s="2918"/>
      <c r="L1004" s="2918"/>
      <c r="M1004" s="2918"/>
      <c r="N1004" s="195" t="s">
        <v>568</v>
      </c>
      <c r="O1004" s="2918"/>
      <c r="P1004" s="2918"/>
      <c r="Q1004" s="2918"/>
      <c r="R1004" s="2918"/>
      <c r="S1004" s="2918"/>
      <c r="T1004" s="2918"/>
      <c r="U1004" s="2918"/>
      <c r="V1004" s="2918"/>
      <c r="W1004" s="195" t="s">
        <v>591</v>
      </c>
      <c r="X1004" s="2918"/>
      <c r="Y1004" s="2918"/>
      <c r="Z1004" s="2918"/>
      <c r="AA1004" s="2918"/>
      <c r="AB1004" s="2918"/>
      <c r="AC1004" s="2918"/>
      <c r="AD1004" s="2918"/>
      <c r="AE1004" s="2918"/>
      <c r="AF1004" s="2918"/>
      <c r="AG1004" s="2918"/>
      <c r="AH1004" s="2918"/>
      <c r="AI1004" s="2918"/>
      <c r="AJ1004" s="4236"/>
    </row>
    <row r="1005" spans="1:36" ht="15" customHeight="1" x14ac:dyDescent="0.3">
      <c r="A1005" s="1"/>
      <c r="B1005" s="1"/>
      <c r="C1005" s="1"/>
      <c r="D1005" s="1"/>
      <c r="E1005" s="917"/>
      <c r="F1005" s="225" t="s">
        <v>638</v>
      </c>
      <c r="G1005" s="225"/>
      <c r="H1005" s="225"/>
      <c r="I1005" s="898"/>
      <c r="J1005" s="898"/>
      <c r="K1005" s="898"/>
      <c r="L1005" s="670"/>
      <c r="M1005" s="24"/>
      <c r="N1005" s="235"/>
      <c r="O1005" s="225" t="s">
        <v>638</v>
      </c>
      <c r="P1005" s="225"/>
      <c r="Q1005" s="225"/>
      <c r="R1005" s="225"/>
      <c r="S1005" s="225"/>
      <c r="T1005" s="4238"/>
      <c r="U1005" s="4238"/>
      <c r="V1005" s="4238"/>
      <c r="W1005" s="6"/>
      <c r="X1005" s="225" t="s">
        <v>638</v>
      </c>
      <c r="Y1005" s="225"/>
      <c r="Z1005" s="225"/>
      <c r="AA1005" s="225"/>
      <c r="AB1005" s="898"/>
      <c r="AC1005" s="898"/>
      <c r="AD1005" s="225"/>
      <c r="AE1005" s="4233"/>
      <c r="AF1005" s="4233"/>
      <c r="AG1005" s="4233"/>
      <c r="AH1005" s="4233"/>
      <c r="AI1005" s="4233"/>
      <c r="AJ1005" s="7"/>
    </row>
    <row r="1006" spans="1:36" ht="5.0999999999999996" customHeight="1" thickBot="1" x14ac:dyDescent="0.35">
      <c r="A1006" s="1"/>
      <c r="B1006" s="1"/>
      <c r="C1006" s="1"/>
      <c r="D1006" s="1"/>
      <c r="E1006" s="192"/>
      <c r="F1006" s="101"/>
      <c r="G1006" s="101"/>
      <c r="H1006" s="101"/>
      <c r="I1006" s="101"/>
      <c r="J1006" s="101"/>
      <c r="K1006" s="101"/>
      <c r="L1006" s="101"/>
      <c r="M1006" s="101"/>
      <c r="N1006" s="101"/>
      <c r="O1006" s="101"/>
      <c r="P1006" s="101"/>
      <c r="Q1006" s="101"/>
      <c r="R1006" s="101"/>
      <c r="S1006" s="101"/>
      <c r="T1006" s="101"/>
      <c r="U1006" s="101"/>
      <c r="V1006" s="101"/>
      <c r="W1006" s="101"/>
      <c r="X1006" s="101"/>
      <c r="Y1006" s="101"/>
      <c r="Z1006" s="101"/>
      <c r="AA1006" s="101"/>
      <c r="AB1006" s="101"/>
      <c r="AC1006" s="101"/>
      <c r="AD1006" s="101"/>
      <c r="AE1006" s="101"/>
      <c r="AF1006" s="8"/>
      <c r="AG1006" s="8"/>
      <c r="AH1006" s="8"/>
      <c r="AI1006" s="8"/>
      <c r="AJ1006" s="9"/>
    </row>
    <row r="1007" spans="1:36" ht="15" hidden="1" customHeight="1" x14ac:dyDescent="0.3">
      <c r="A1007" s="1"/>
      <c r="B1007" s="1"/>
      <c r="C1007" s="1"/>
      <c r="D1007" s="1"/>
      <c r="E1007" s="671" t="s">
        <v>592</v>
      </c>
      <c r="F1007" s="2918"/>
      <c r="G1007" s="2918"/>
      <c r="H1007" s="2918"/>
      <c r="I1007" s="2918"/>
      <c r="J1007" s="2918"/>
      <c r="K1007" s="2918"/>
      <c r="L1007" s="2918"/>
      <c r="M1007" s="2918"/>
      <c r="N1007" s="672" t="s">
        <v>593</v>
      </c>
      <c r="O1007" s="2918"/>
      <c r="P1007" s="2918"/>
      <c r="Q1007" s="2918"/>
      <c r="R1007" s="2918"/>
      <c r="S1007" s="2918"/>
      <c r="T1007" s="2918"/>
      <c r="U1007" s="2918"/>
      <c r="V1007" s="2918"/>
      <c r="W1007" s="672" t="s">
        <v>594</v>
      </c>
      <c r="X1007" s="2918"/>
      <c r="Y1007" s="2918"/>
      <c r="Z1007" s="2918"/>
      <c r="AA1007" s="2918"/>
      <c r="AB1007" s="2918"/>
      <c r="AC1007" s="2918"/>
      <c r="AD1007" s="2918"/>
      <c r="AE1007" s="2918"/>
      <c r="AF1007" s="2918"/>
      <c r="AG1007" s="2918"/>
      <c r="AH1007" s="2918"/>
      <c r="AI1007" s="2918"/>
      <c r="AJ1007" s="4236"/>
    </row>
    <row r="1008" spans="1:36" ht="15" hidden="1" customHeight="1" x14ac:dyDescent="0.3">
      <c r="A1008" s="1"/>
      <c r="B1008" s="1"/>
      <c r="C1008" s="1"/>
      <c r="D1008" s="1"/>
      <c r="E1008" s="191"/>
      <c r="F1008" s="225" t="s">
        <v>638</v>
      </c>
      <c r="G1008" s="225"/>
      <c r="H1008" s="225"/>
      <c r="I1008" s="916"/>
      <c r="J1008" s="916"/>
      <c r="K1008" s="916"/>
      <c r="L1008" s="670"/>
      <c r="M1008" s="898"/>
      <c r="N1008" s="898"/>
      <c r="O1008" s="225" t="s">
        <v>638</v>
      </c>
      <c r="P1008" s="225"/>
      <c r="Q1008" s="225"/>
      <c r="R1008" s="225"/>
      <c r="S1008" s="225"/>
      <c r="T1008" s="4238"/>
      <c r="U1008" s="4238"/>
      <c r="V1008" s="4238"/>
      <c r="W1008" s="235"/>
      <c r="X1008" s="225" t="s">
        <v>638</v>
      </c>
      <c r="Y1008" s="225"/>
      <c r="Z1008" s="225"/>
      <c r="AA1008" s="225"/>
      <c r="AB1008" s="898"/>
      <c r="AC1008" s="898"/>
      <c r="AD1008" s="225"/>
      <c r="AE1008" s="4233"/>
      <c r="AF1008" s="4233"/>
      <c r="AG1008" s="4233"/>
      <c r="AH1008" s="4233"/>
      <c r="AI1008" s="4233"/>
      <c r="AJ1008" s="7"/>
    </row>
    <row r="1009" spans="1:36" ht="5.0999999999999996" hidden="1" customHeight="1" x14ac:dyDescent="0.3">
      <c r="A1009" s="1"/>
      <c r="B1009" s="1"/>
      <c r="C1009" s="1"/>
      <c r="D1009" s="1"/>
      <c r="E1009" s="191"/>
      <c r="F1009" s="24"/>
      <c r="G1009" s="24"/>
      <c r="H1009" s="24"/>
      <c r="I1009" s="6"/>
      <c r="J1009" s="6"/>
      <c r="K1009" s="6"/>
      <c r="L1009" s="24"/>
      <c r="M1009" s="24"/>
      <c r="N1009" s="24"/>
      <c r="O1009" s="6"/>
      <c r="P1009" s="6"/>
      <c r="Q1009" s="6"/>
      <c r="R1009" s="6"/>
      <c r="S1009" s="6"/>
      <c r="T1009" s="6"/>
      <c r="U1009" s="6"/>
      <c r="V1009" s="24"/>
      <c r="W1009" s="24"/>
      <c r="X1009" s="6"/>
      <c r="Y1009" s="6"/>
      <c r="Z1009" s="6"/>
      <c r="AA1009" s="6"/>
      <c r="AB1009" s="6"/>
      <c r="AC1009" s="6"/>
      <c r="AD1009" s="24"/>
      <c r="AE1009" s="24"/>
      <c r="AF1009" s="6"/>
      <c r="AG1009" s="6"/>
      <c r="AH1009" s="6"/>
      <c r="AI1009" s="6"/>
      <c r="AJ1009" s="7"/>
    </row>
    <row r="1010" spans="1:36" ht="15" hidden="1" customHeight="1" x14ac:dyDescent="0.3">
      <c r="A1010" s="1"/>
      <c r="B1010" s="1"/>
      <c r="C1010" s="1"/>
      <c r="D1010" s="1"/>
      <c r="E1010" s="671" t="s">
        <v>610</v>
      </c>
      <c r="F1010" s="2918"/>
      <c r="G1010" s="2918"/>
      <c r="H1010" s="2918"/>
      <c r="I1010" s="2918"/>
      <c r="J1010" s="2918"/>
      <c r="K1010" s="2918"/>
      <c r="L1010" s="2918"/>
      <c r="M1010" s="2918"/>
      <c r="N1010" s="672" t="s">
        <v>613</v>
      </c>
      <c r="O1010" s="2918"/>
      <c r="P1010" s="2918"/>
      <c r="Q1010" s="2918"/>
      <c r="R1010" s="2918"/>
      <c r="S1010" s="2918"/>
      <c r="T1010" s="2918"/>
      <c r="U1010" s="2918"/>
      <c r="V1010" s="2918"/>
      <c r="W1010" s="672" t="s">
        <v>615</v>
      </c>
      <c r="X1010" s="2918"/>
      <c r="Y1010" s="2918"/>
      <c r="Z1010" s="2918"/>
      <c r="AA1010" s="2918"/>
      <c r="AB1010" s="2918"/>
      <c r="AC1010" s="2918"/>
      <c r="AD1010" s="2918"/>
      <c r="AE1010" s="2918"/>
      <c r="AF1010" s="2918"/>
      <c r="AG1010" s="2918"/>
      <c r="AH1010" s="2918"/>
      <c r="AI1010" s="2918"/>
      <c r="AJ1010" s="4236"/>
    </row>
    <row r="1011" spans="1:36" ht="15" hidden="1" customHeight="1" x14ac:dyDescent="0.3">
      <c r="A1011" s="1"/>
      <c r="B1011" s="1"/>
      <c r="C1011" s="1"/>
      <c r="D1011" s="1"/>
      <c r="E1011" s="917"/>
      <c r="F1011" s="225" t="s">
        <v>638</v>
      </c>
      <c r="G1011" s="225"/>
      <c r="H1011" s="225"/>
      <c r="I1011" s="898"/>
      <c r="J1011" s="898"/>
      <c r="K1011" s="898"/>
      <c r="L1011" s="670"/>
      <c r="M1011" s="24"/>
      <c r="N1011" s="235"/>
      <c r="O1011" s="225" t="s">
        <v>638</v>
      </c>
      <c r="P1011" s="225"/>
      <c r="Q1011" s="225"/>
      <c r="R1011" s="225"/>
      <c r="S1011" s="225"/>
      <c r="T1011" s="4238"/>
      <c r="U1011" s="4238"/>
      <c r="V1011" s="4238"/>
      <c r="W1011" s="6"/>
      <c r="X1011" s="225" t="s">
        <v>638</v>
      </c>
      <c r="Y1011" s="225"/>
      <c r="Z1011" s="225"/>
      <c r="AA1011" s="225"/>
      <c r="AB1011" s="898"/>
      <c r="AC1011" s="898"/>
      <c r="AD1011" s="225"/>
      <c r="AE1011" s="4233"/>
      <c r="AF1011" s="4233"/>
      <c r="AG1011" s="4233"/>
      <c r="AH1011" s="4233"/>
      <c r="AI1011" s="4233"/>
      <c r="AJ1011" s="7"/>
    </row>
    <row r="1012" spans="1:36" ht="5.0999999999999996" hidden="1" customHeight="1" x14ac:dyDescent="0.3">
      <c r="A1012" s="1"/>
      <c r="B1012" s="1"/>
      <c r="C1012" s="1"/>
      <c r="D1012" s="1"/>
      <c r="E1012" s="192"/>
      <c r="F1012" s="101"/>
      <c r="G1012" s="101"/>
      <c r="H1012" s="101"/>
      <c r="I1012" s="101"/>
      <c r="J1012" s="101"/>
      <c r="K1012" s="101"/>
      <c r="L1012" s="101"/>
      <c r="M1012" s="101"/>
      <c r="N1012" s="101"/>
      <c r="O1012" s="101"/>
      <c r="P1012" s="101"/>
      <c r="Q1012" s="101"/>
      <c r="R1012" s="101"/>
      <c r="S1012" s="101"/>
      <c r="T1012" s="101"/>
      <c r="U1012" s="101"/>
      <c r="V1012" s="101"/>
      <c r="W1012" s="101"/>
      <c r="X1012" s="101"/>
      <c r="Y1012" s="101"/>
      <c r="Z1012" s="101"/>
      <c r="AA1012" s="101"/>
      <c r="AB1012" s="101"/>
      <c r="AC1012" s="101"/>
      <c r="AD1012" s="101"/>
      <c r="AE1012" s="101"/>
      <c r="AF1012" s="8"/>
      <c r="AG1012" s="8"/>
      <c r="AH1012" s="8"/>
      <c r="AI1012" s="8"/>
      <c r="AJ1012" s="9"/>
    </row>
    <row r="1013" spans="1:36" ht="15" hidden="1" customHeight="1" x14ac:dyDescent="0.3">
      <c r="A1013" s="1"/>
      <c r="B1013" s="1"/>
      <c r="C1013" s="1"/>
      <c r="D1013" s="1"/>
      <c r="E1013" s="671" t="s">
        <v>616</v>
      </c>
      <c r="F1013" s="2918"/>
      <c r="G1013" s="2918"/>
      <c r="H1013" s="2918"/>
      <c r="I1013" s="2918"/>
      <c r="J1013" s="2918"/>
      <c r="K1013" s="2918"/>
      <c r="L1013" s="2918"/>
      <c r="M1013" s="2918"/>
      <c r="N1013" s="672" t="s">
        <v>643</v>
      </c>
      <c r="O1013" s="2918"/>
      <c r="P1013" s="2918"/>
      <c r="Q1013" s="2918"/>
      <c r="R1013" s="2918"/>
      <c r="S1013" s="2918"/>
      <c r="T1013" s="2918"/>
      <c r="U1013" s="2918"/>
      <c r="V1013" s="2918"/>
      <c r="W1013" s="672" t="s">
        <v>642</v>
      </c>
      <c r="X1013" s="2918"/>
      <c r="Y1013" s="2918"/>
      <c r="Z1013" s="2918"/>
      <c r="AA1013" s="2918"/>
      <c r="AB1013" s="2918"/>
      <c r="AC1013" s="2918"/>
      <c r="AD1013" s="2918"/>
      <c r="AE1013" s="2918"/>
      <c r="AF1013" s="2918"/>
      <c r="AG1013" s="2918"/>
      <c r="AH1013" s="2918"/>
      <c r="AI1013" s="2918"/>
      <c r="AJ1013" s="4236"/>
    </row>
    <row r="1014" spans="1:36" ht="15" hidden="1" customHeight="1" x14ac:dyDescent="0.3">
      <c r="A1014" s="1"/>
      <c r="B1014" s="1"/>
      <c r="C1014" s="1"/>
      <c r="D1014" s="1"/>
      <c r="E1014" s="191"/>
      <c r="F1014" s="225" t="s">
        <v>638</v>
      </c>
      <c r="G1014" s="225"/>
      <c r="H1014" s="225"/>
      <c r="I1014" s="916"/>
      <c r="J1014" s="916"/>
      <c r="K1014" s="916"/>
      <c r="L1014" s="670"/>
      <c r="M1014" s="898"/>
      <c r="N1014" s="898"/>
      <c r="O1014" s="225" t="s">
        <v>638</v>
      </c>
      <c r="P1014" s="225"/>
      <c r="Q1014" s="225"/>
      <c r="R1014" s="225"/>
      <c r="S1014" s="225"/>
      <c r="T1014" s="4238"/>
      <c r="U1014" s="4238"/>
      <c r="V1014" s="4238"/>
      <c r="W1014" s="235"/>
      <c r="X1014" s="225" t="s">
        <v>638</v>
      </c>
      <c r="Y1014" s="225"/>
      <c r="Z1014" s="225"/>
      <c r="AA1014" s="225"/>
      <c r="AB1014" s="898"/>
      <c r="AC1014" s="898"/>
      <c r="AD1014" s="225"/>
      <c r="AE1014" s="4233"/>
      <c r="AF1014" s="4233"/>
      <c r="AG1014" s="4233"/>
      <c r="AH1014" s="4233"/>
      <c r="AI1014" s="4233"/>
      <c r="AJ1014" s="7"/>
    </row>
    <row r="1015" spans="1:36" ht="5.0999999999999996" hidden="1" customHeight="1" x14ac:dyDescent="0.3">
      <c r="A1015" s="1"/>
      <c r="B1015" s="1"/>
      <c r="C1015" s="1"/>
      <c r="D1015" s="1"/>
      <c r="E1015" s="191"/>
      <c r="F1015" s="24"/>
      <c r="G1015" s="24"/>
      <c r="H1015" s="24"/>
      <c r="I1015" s="6"/>
      <c r="J1015" s="6"/>
      <c r="K1015" s="6"/>
      <c r="L1015" s="24"/>
      <c r="M1015" s="24"/>
      <c r="N1015" s="24"/>
      <c r="O1015" s="6"/>
      <c r="P1015" s="6"/>
      <c r="Q1015" s="6"/>
      <c r="R1015" s="6"/>
      <c r="S1015" s="6"/>
      <c r="T1015" s="6"/>
      <c r="U1015" s="6"/>
      <c r="V1015" s="24"/>
      <c r="W1015" s="24"/>
      <c r="X1015" s="6"/>
      <c r="Y1015" s="6"/>
      <c r="Z1015" s="6"/>
      <c r="AA1015" s="6"/>
      <c r="AB1015" s="6"/>
      <c r="AC1015" s="6"/>
      <c r="AD1015" s="24"/>
      <c r="AE1015" s="24"/>
      <c r="AF1015" s="6"/>
      <c r="AG1015" s="6"/>
      <c r="AH1015" s="6"/>
      <c r="AI1015" s="6"/>
      <c r="AJ1015" s="7"/>
    </row>
    <row r="1016" spans="1:36" ht="15" hidden="1" customHeight="1" x14ac:dyDescent="0.3">
      <c r="A1016" s="1"/>
      <c r="B1016" s="1"/>
      <c r="C1016" s="1"/>
      <c r="D1016" s="1"/>
      <c r="E1016" s="671" t="s">
        <v>641</v>
      </c>
      <c r="F1016" s="2918"/>
      <c r="G1016" s="2918"/>
      <c r="H1016" s="2918"/>
      <c r="I1016" s="2918"/>
      <c r="J1016" s="2918"/>
      <c r="K1016" s="2918"/>
      <c r="L1016" s="2918"/>
      <c r="M1016" s="2918"/>
      <c r="N1016" s="672" t="s">
        <v>640</v>
      </c>
      <c r="O1016" s="2918"/>
      <c r="P1016" s="2918"/>
      <c r="Q1016" s="2918"/>
      <c r="R1016" s="2918"/>
      <c r="S1016" s="2918"/>
      <c r="T1016" s="2918"/>
      <c r="U1016" s="2918"/>
      <c r="V1016" s="2918"/>
      <c r="W1016" s="672" t="s">
        <v>639</v>
      </c>
      <c r="X1016" s="2918"/>
      <c r="Y1016" s="2918"/>
      <c r="Z1016" s="2918"/>
      <c r="AA1016" s="2918"/>
      <c r="AB1016" s="2918"/>
      <c r="AC1016" s="2918"/>
      <c r="AD1016" s="2918"/>
      <c r="AE1016" s="2918"/>
      <c r="AF1016" s="2918"/>
      <c r="AG1016" s="2918"/>
      <c r="AH1016" s="2918"/>
      <c r="AI1016" s="2918"/>
      <c r="AJ1016" s="4236"/>
    </row>
    <row r="1017" spans="1:36" ht="15" hidden="1" customHeight="1" x14ac:dyDescent="0.3">
      <c r="A1017" s="1"/>
      <c r="B1017" s="1"/>
      <c r="C1017" s="1"/>
      <c r="D1017" s="1"/>
      <c r="E1017" s="917"/>
      <c r="F1017" s="225" t="s">
        <v>638</v>
      </c>
      <c r="G1017" s="225"/>
      <c r="H1017" s="225"/>
      <c r="I1017" s="898"/>
      <c r="J1017" s="898"/>
      <c r="K1017" s="898"/>
      <c r="L1017" s="670"/>
      <c r="M1017" s="24"/>
      <c r="N1017" s="235"/>
      <c r="O1017" s="225" t="s">
        <v>638</v>
      </c>
      <c r="P1017" s="225"/>
      <c r="Q1017" s="225"/>
      <c r="R1017" s="225"/>
      <c r="S1017" s="225"/>
      <c r="T1017" s="4238"/>
      <c r="U1017" s="4238"/>
      <c r="V1017" s="4238"/>
      <c r="W1017" s="6"/>
      <c r="X1017" s="225" t="s">
        <v>638</v>
      </c>
      <c r="Y1017" s="225"/>
      <c r="Z1017" s="225"/>
      <c r="AA1017" s="225"/>
      <c r="AB1017" s="898"/>
      <c r="AC1017" s="898"/>
      <c r="AD1017" s="225"/>
      <c r="AE1017" s="4233"/>
      <c r="AF1017" s="4233"/>
      <c r="AG1017" s="4233"/>
      <c r="AH1017" s="4233"/>
      <c r="AI1017" s="4233"/>
      <c r="AJ1017" s="7"/>
    </row>
    <row r="1018" spans="1:36" ht="5.0999999999999996" hidden="1" customHeight="1" x14ac:dyDescent="0.3">
      <c r="A1018" s="1"/>
      <c r="B1018" s="1"/>
      <c r="C1018" s="1"/>
      <c r="D1018" s="1"/>
      <c r="E1018" s="192"/>
      <c r="F1018" s="101"/>
      <c r="G1018" s="101"/>
      <c r="H1018" s="101"/>
      <c r="I1018" s="101"/>
      <c r="J1018" s="101"/>
      <c r="K1018" s="101"/>
      <c r="L1018" s="101"/>
      <c r="M1018" s="101"/>
      <c r="N1018" s="101"/>
      <c r="O1018" s="101"/>
      <c r="P1018" s="101"/>
      <c r="Q1018" s="101"/>
      <c r="R1018" s="101"/>
      <c r="S1018" s="101"/>
      <c r="T1018" s="101"/>
      <c r="U1018" s="101"/>
      <c r="V1018" s="101"/>
      <c r="W1018" s="101"/>
      <c r="X1018" s="101"/>
      <c r="Y1018" s="101"/>
      <c r="Z1018" s="101"/>
      <c r="AA1018" s="101"/>
      <c r="AB1018" s="101"/>
      <c r="AC1018" s="101"/>
      <c r="AD1018" s="101"/>
      <c r="AE1018" s="101"/>
      <c r="AF1018" s="8"/>
      <c r="AG1018" s="8"/>
      <c r="AH1018" s="8"/>
      <c r="AI1018" s="8"/>
      <c r="AJ1018" s="9"/>
    </row>
    <row r="1019" spans="1:36" ht="15" hidden="1" customHeight="1" x14ac:dyDescent="0.3">
      <c r="A1019" s="1"/>
      <c r="B1019" s="1"/>
      <c r="C1019" s="1"/>
      <c r="D1019" s="1"/>
      <c r="E1019" s="671" t="s">
        <v>695</v>
      </c>
      <c r="F1019" s="2918"/>
      <c r="G1019" s="2918"/>
      <c r="H1019" s="2918"/>
      <c r="I1019" s="2918"/>
      <c r="J1019" s="2918"/>
      <c r="K1019" s="2918"/>
      <c r="L1019" s="2918"/>
      <c r="M1019" s="2918"/>
      <c r="N1019" s="672" t="s">
        <v>696</v>
      </c>
      <c r="O1019" s="2918"/>
      <c r="P1019" s="2918"/>
      <c r="Q1019" s="2918"/>
      <c r="R1019" s="2918"/>
      <c r="S1019" s="2918"/>
      <c r="T1019" s="2918"/>
      <c r="U1019" s="2918"/>
      <c r="V1019" s="2918"/>
      <c r="W1019" s="672" t="s">
        <v>697</v>
      </c>
      <c r="X1019" s="2918"/>
      <c r="Y1019" s="2918"/>
      <c r="Z1019" s="2918"/>
      <c r="AA1019" s="2918"/>
      <c r="AB1019" s="2918"/>
      <c r="AC1019" s="2918"/>
      <c r="AD1019" s="2918"/>
      <c r="AE1019" s="2918"/>
      <c r="AF1019" s="2918"/>
      <c r="AG1019" s="2918"/>
      <c r="AH1019" s="2918"/>
      <c r="AI1019" s="2918"/>
      <c r="AJ1019" s="4236"/>
    </row>
    <row r="1020" spans="1:36" ht="15" hidden="1" customHeight="1" x14ac:dyDescent="0.3">
      <c r="A1020" s="1"/>
      <c r="B1020" s="1"/>
      <c r="C1020" s="1"/>
      <c r="D1020" s="1"/>
      <c r="E1020" s="191"/>
      <c r="F1020" s="225" t="s">
        <v>638</v>
      </c>
      <c r="G1020" s="225"/>
      <c r="H1020" s="225"/>
      <c r="I1020" s="916"/>
      <c r="J1020" s="916"/>
      <c r="K1020" s="916"/>
      <c r="L1020" s="670"/>
      <c r="M1020" s="898"/>
      <c r="N1020" s="898"/>
      <c r="O1020" s="225" t="s">
        <v>638</v>
      </c>
      <c r="P1020" s="225"/>
      <c r="Q1020" s="225"/>
      <c r="R1020" s="225"/>
      <c r="S1020" s="225"/>
      <c r="T1020" s="4238"/>
      <c r="U1020" s="4238"/>
      <c r="V1020" s="4238"/>
      <c r="W1020" s="235"/>
      <c r="X1020" s="225" t="s">
        <v>638</v>
      </c>
      <c r="Y1020" s="225"/>
      <c r="Z1020" s="225"/>
      <c r="AA1020" s="225"/>
      <c r="AB1020" s="898"/>
      <c r="AC1020" s="898"/>
      <c r="AD1020" s="225"/>
      <c r="AE1020" s="4233"/>
      <c r="AF1020" s="4233"/>
      <c r="AG1020" s="4233"/>
      <c r="AH1020" s="4233"/>
      <c r="AI1020" s="4233"/>
      <c r="AJ1020" s="7"/>
    </row>
    <row r="1021" spans="1:36" ht="5.0999999999999996" hidden="1" customHeight="1" x14ac:dyDescent="0.3">
      <c r="A1021" s="1"/>
      <c r="B1021" s="1"/>
      <c r="C1021" s="1"/>
      <c r="D1021" s="1"/>
      <c r="E1021" s="191"/>
      <c r="F1021" s="24"/>
      <c r="G1021" s="24"/>
      <c r="H1021" s="24"/>
      <c r="I1021" s="6"/>
      <c r="J1021" s="6"/>
      <c r="K1021" s="6"/>
      <c r="L1021" s="24"/>
      <c r="M1021" s="24"/>
      <c r="N1021" s="24"/>
      <c r="O1021" s="6"/>
      <c r="P1021" s="6"/>
      <c r="Q1021" s="6"/>
      <c r="R1021" s="6"/>
      <c r="S1021" s="6"/>
      <c r="T1021" s="6"/>
      <c r="U1021" s="6"/>
      <c r="V1021" s="24"/>
      <c r="W1021" s="24"/>
      <c r="X1021" s="6"/>
      <c r="Y1021" s="6"/>
      <c r="Z1021" s="6"/>
      <c r="AA1021" s="6"/>
      <c r="AB1021" s="6"/>
      <c r="AC1021" s="6"/>
      <c r="AD1021" s="24"/>
      <c r="AE1021" s="24"/>
      <c r="AF1021" s="6"/>
      <c r="AG1021" s="6"/>
      <c r="AH1021" s="6"/>
      <c r="AI1021" s="6"/>
      <c r="AJ1021" s="7"/>
    </row>
    <row r="1022" spans="1:36" ht="15" hidden="1" customHeight="1" x14ac:dyDescent="0.3">
      <c r="A1022" s="1"/>
      <c r="B1022" s="1"/>
      <c r="C1022" s="1"/>
      <c r="D1022" s="1"/>
      <c r="E1022" s="671" t="s">
        <v>698</v>
      </c>
      <c r="F1022" s="2918"/>
      <c r="G1022" s="2918"/>
      <c r="H1022" s="2918"/>
      <c r="I1022" s="2918"/>
      <c r="J1022" s="2918"/>
      <c r="K1022" s="2918"/>
      <c r="L1022" s="2918"/>
      <c r="M1022" s="2918"/>
      <c r="N1022" s="672" t="s">
        <v>699</v>
      </c>
      <c r="O1022" s="2918"/>
      <c r="P1022" s="2918"/>
      <c r="Q1022" s="2918"/>
      <c r="R1022" s="2918"/>
      <c r="S1022" s="2918"/>
      <c r="T1022" s="2918"/>
      <c r="U1022" s="2918"/>
      <c r="V1022" s="2918"/>
      <c r="W1022" s="672" t="s">
        <v>700</v>
      </c>
      <c r="X1022" s="2918"/>
      <c r="Y1022" s="2918"/>
      <c r="Z1022" s="2918"/>
      <c r="AA1022" s="2918"/>
      <c r="AB1022" s="2918"/>
      <c r="AC1022" s="2918"/>
      <c r="AD1022" s="2918"/>
      <c r="AE1022" s="2918"/>
      <c r="AF1022" s="2918"/>
      <c r="AG1022" s="2918"/>
      <c r="AH1022" s="2918"/>
      <c r="AI1022" s="2918"/>
      <c r="AJ1022" s="4236"/>
    </row>
    <row r="1023" spans="1:36" ht="15" hidden="1" customHeight="1" x14ac:dyDescent="0.3">
      <c r="A1023" s="1"/>
      <c r="B1023" s="1"/>
      <c r="C1023" s="1"/>
      <c r="D1023" s="1"/>
      <c r="E1023" s="917"/>
      <c r="F1023" s="225" t="s">
        <v>638</v>
      </c>
      <c r="G1023" s="225"/>
      <c r="H1023" s="225"/>
      <c r="I1023" s="898"/>
      <c r="J1023" s="898"/>
      <c r="K1023" s="898"/>
      <c r="L1023" s="670"/>
      <c r="M1023" s="24"/>
      <c r="N1023" s="235"/>
      <c r="O1023" s="225" t="s">
        <v>638</v>
      </c>
      <c r="P1023" s="225"/>
      <c r="Q1023" s="225"/>
      <c r="R1023" s="225"/>
      <c r="S1023" s="225"/>
      <c r="T1023" s="4238"/>
      <c r="U1023" s="4238"/>
      <c r="V1023" s="4238"/>
      <c r="W1023" s="6"/>
      <c r="X1023" s="225" t="s">
        <v>638</v>
      </c>
      <c r="Y1023" s="225"/>
      <c r="Z1023" s="225"/>
      <c r="AA1023" s="225"/>
      <c r="AB1023" s="898"/>
      <c r="AC1023" s="898"/>
      <c r="AD1023" s="225"/>
      <c r="AE1023" s="4233"/>
      <c r="AF1023" s="4233"/>
      <c r="AG1023" s="4233"/>
      <c r="AH1023" s="4233"/>
      <c r="AI1023" s="4233"/>
      <c r="AJ1023" s="7"/>
    </row>
    <row r="1024" spans="1:36" ht="5.0999999999999996" hidden="1" customHeight="1" x14ac:dyDescent="0.3">
      <c r="A1024" s="1"/>
      <c r="B1024" s="1"/>
      <c r="C1024" s="1"/>
      <c r="D1024" s="1"/>
      <c r="E1024" s="192"/>
      <c r="F1024" s="101"/>
      <c r="G1024" s="101"/>
      <c r="H1024" s="101"/>
      <c r="I1024" s="101"/>
      <c r="J1024" s="101"/>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8"/>
      <c r="AG1024" s="8"/>
      <c r="AH1024" s="8"/>
      <c r="AI1024" s="8"/>
      <c r="AJ1024" s="9"/>
    </row>
    <row r="1025" spans="1:36" ht="15" hidden="1" customHeight="1" x14ac:dyDescent="0.3">
      <c r="A1025" s="1"/>
      <c r="B1025" s="1"/>
      <c r="C1025" s="1"/>
      <c r="D1025" s="1"/>
      <c r="E1025" s="671" t="s">
        <v>701</v>
      </c>
      <c r="F1025" s="2918"/>
      <c r="G1025" s="2918"/>
      <c r="H1025" s="2918"/>
      <c r="I1025" s="2918"/>
      <c r="J1025" s="2918"/>
      <c r="K1025" s="2918"/>
      <c r="L1025" s="2918"/>
      <c r="M1025" s="2918"/>
      <c r="N1025" s="672" t="s">
        <v>702</v>
      </c>
      <c r="O1025" s="2918"/>
      <c r="P1025" s="2918"/>
      <c r="Q1025" s="2918"/>
      <c r="R1025" s="2918"/>
      <c r="S1025" s="2918"/>
      <c r="T1025" s="2918"/>
      <c r="U1025" s="2918"/>
      <c r="V1025" s="2918"/>
      <c r="W1025" s="672" t="s">
        <v>703</v>
      </c>
      <c r="X1025" s="2918"/>
      <c r="Y1025" s="2918"/>
      <c r="Z1025" s="2918"/>
      <c r="AA1025" s="2918"/>
      <c r="AB1025" s="2918"/>
      <c r="AC1025" s="2918"/>
      <c r="AD1025" s="2918"/>
      <c r="AE1025" s="2918"/>
      <c r="AF1025" s="2918"/>
      <c r="AG1025" s="2918"/>
      <c r="AH1025" s="2918"/>
      <c r="AI1025" s="2918"/>
      <c r="AJ1025" s="4236"/>
    </row>
    <row r="1026" spans="1:36" ht="15" hidden="1" customHeight="1" x14ac:dyDescent="0.3">
      <c r="A1026" s="1"/>
      <c r="B1026" s="1"/>
      <c r="C1026" s="1"/>
      <c r="D1026" s="1"/>
      <c r="E1026" s="191"/>
      <c r="F1026" s="225" t="s">
        <v>638</v>
      </c>
      <c r="G1026" s="225"/>
      <c r="H1026" s="225"/>
      <c r="I1026" s="916"/>
      <c r="J1026" s="916"/>
      <c r="K1026" s="916"/>
      <c r="L1026" s="670"/>
      <c r="M1026" s="898"/>
      <c r="N1026" s="898"/>
      <c r="O1026" s="225" t="s">
        <v>638</v>
      </c>
      <c r="P1026" s="225"/>
      <c r="Q1026" s="225"/>
      <c r="R1026" s="225"/>
      <c r="S1026" s="225"/>
      <c r="T1026" s="4238"/>
      <c r="U1026" s="4238"/>
      <c r="V1026" s="4238"/>
      <c r="W1026" s="235"/>
      <c r="X1026" s="225" t="s">
        <v>638</v>
      </c>
      <c r="Y1026" s="225"/>
      <c r="Z1026" s="225"/>
      <c r="AA1026" s="225"/>
      <c r="AB1026" s="898"/>
      <c r="AC1026" s="898"/>
      <c r="AD1026" s="225"/>
      <c r="AE1026" s="4233"/>
      <c r="AF1026" s="4233"/>
      <c r="AG1026" s="4233"/>
      <c r="AH1026" s="4233"/>
      <c r="AI1026" s="4233"/>
      <c r="AJ1026" s="7"/>
    </row>
    <row r="1027" spans="1:36" ht="5.0999999999999996" hidden="1" customHeight="1" x14ac:dyDescent="0.3">
      <c r="A1027" s="1"/>
      <c r="B1027" s="1"/>
      <c r="C1027" s="1"/>
      <c r="D1027" s="1"/>
      <c r="E1027" s="191"/>
      <c r="F1027" s="24"/>
      <c r="G1027" s="24"/>
      <c r="H1027" s="24"/>
      <c r="I1027" s="6"/>
      <c r="J1027" s="6"/>
      <c r="K1027" s="6"/>
      <c r="L1027" s="24"/>
      <c r="M1027" s="24"/>
      <c r="N1027" s="24"/>
      <c r="O1027" s="6"/>
      <c r="P1027" s="6"/>
      <c r="Q1027" s="6"/>
      <c r="R1027" s="6"/>
      <c r="S1027" s="6"/>
      <c r="T1027" s="6"/>
      <c r="U1027" s="6"/>
      <c r="V1027" s="24"/>
      <c r="W1027" s="24"/>
      <c r="X1027" s="6"/>
      <c r="Y1027" s="6"/>
      <c r="Z1027" s="6"/>
      <c r="AA1027" s="6"/>
      <c r="AB1027" s="6"/>
      <c r="AC1027" s="6"/>
      <c r="AD1027" s="24"/>
      <c r="AE1027" s="24"/>
      <c r="AF1027" s="6"/>
      <c r="AG1027" s="6"/>
      <c r="AH1027" s="6"/>
      <c r="AI1027" s="6"/>
      <c r="AJ1027" s="7"/>
    </row>
    <row r="1028" spans="1:36" ht="15" hidden="1" customHeight="1" x14ac:dyDescent="0.3">
      <c r="A1028" s="1"/>
      <c r="B1028" s="1"/>
      <c r="C1028" s="1"/>
      <c r="D1028" s="1"/>
      <c r="E1028" s="671" t="s">
        <v>704</v>
      </c>
      <c r="F1028" s="2918"/>
      <c r="G1028" s="2918"/>
      <c r="H1028" s="2918"/>
      <c r="I1028" s="2918"/>
      <c r="J1028" s="2918"/>
      <c r="K1028" s="2918"/>
      <c r="L1028" s="2918"/>
      <c r="M1028" s="2918"/>
      <c r="N1028" s="672" t="s">
        <v>705</v>
      </c>
      <c r="O1028" s="2918"/>
      <c r="P1028" s="2918"/>
      <c r="Q1028" s="2918"/>
      <c r="R1028" s="2918"/>
      <c r="S1028" s="2918"/>
      <c r="T1028" s="2918"/>
      <c r="U1028" s="2918"/>
      <c r="V1028" s="2918"/>
      <c r="W1028" s="672" t="s">
        <v>706</v>
      </c>
      <c r="X1028" s="2918"/>
      <c r="Y1028" s="2918"/>
      <c r="Z1028" s="2918"/>
      <c r="AA1028" s="2918"/>
      <c r="AB1028" s="2918"/>
      <c r="AC1028" s="2918"/>
      <c r="AD1028" s="2918"/>
      <c r="AE1028" s="2918"/>
      <c r="AF1028" s="2918"/>
      <c r="AG1028" s="2918"/>
      <c r="AH1028" s="2918"/>
      <c r="AI1028" s="2918"/>
      <c r="AJ1028" s="4236"/>
    </row>
    <row r="1029" spans="1:36" ht="15" hidden="1" customHeight="1" thickBot="1" x14ac:dyDescent="0.35">
      <c r="A1029" s="1"/>
      <c r="B1029" s="1"/>
      <c r="C1029" s="1"/>
      <c r="D1029" s="1"/>
      <c r="E1029" s="917"/>
      <c r="F1029" s="225" t="s">
        <v>638</v>
      </c>
      <c r="G1029" s="225"/>
      <c r="H1029" s="225"/>
      <c r="I1029" s="898"/>
      <c r="J1029" s="898"/>
      <c r="K1029" s="898"/>
      <c r="L1029" s="670"/>
      <c r="M1029" s="24"/>
      <c r="N1029" s="235"/>
      <c r="O1029" s="225" t="s">
        <v>638</v>
      </c>
      <c r="P1029" s="225"/>
      <c r="Q1029" s="225"/>
      <c r="R1029" s="225"/>
      <c r="S1029" s="225"/>
      <c r="T1029" s="4238"/>
      <c r="U1029" s="4238"/>
      <c r="V1029" s="4238"/>
      <c r="W1029" s="6"/>
      <c r="X1029" s="225" t="s">
        <v>638</v>
      </c>
      <c r="Y1029" s="225"/>
      <c r="Z1029" s="225"/>
      <c r="AA1029" s="225"/>
      <c r="AB1029" s="898"/>
      <c r="AC1029" s="898"/>
      <c r="AD1029" s="225"/>
      <c r="AE1029" s="4233"/>
      <c r="AF1029" s="4233"/>
      <c r="AG1029" s="4233"/>
      <c r="AH1029" s="4233"/>
      <c r="AI1029" s="4233"/>
      <c r="AJ1029" s="7"/>
    </row>
  </sheetData>
  <sheetProtection password="B1F7" sheet="1" formatCells="0" formatColumns="0" formatRows="0" insertRows="0"/>
  <dataConsolidate link="1"/>
  <mergeCells count="1557">
    <mergeCell ref="A12:AL12"/>
    <mergeCell ref="F966:M966"/>
    <mergeCell ref="F969:M969"/>
    <mergeCell ref="O969:V969"/>
    <mergeCell ref="X969:AJ969"/>
    <mergeCell ref="F963:M963"/>
    <mergeCell ref="O963:V963"/>
    <mergeCell ref="T961:V961"/>
    <mergeCell ref="AE961:AI961"/>
    <mergeCell ref="X963:AJ963"/>
    <mergeCell ref="F931:M931"/>
    <mergeCell ref="AD945:AH945"/>
    <mergeCell ref="W951:AH951"/>
    <mergeCell ref="AE938:AI938"/>
    <mergeCell ref="T932:V932"/>
    <mergeCell ref="AE879:AI879"/>
    <mergeCell ref="F893:M893"/>
    <mergeCell ref="O893:V893"/>
    <mergeCell ref="X893:AJ893"/>
    <mergeCell ref="T891:V891"/>
    <mergeCell ref="AE891:AI891"/>
    <mergeCell ref="M909:N909"/>
    <mergeCell ref="F896:M896"/>
    <mergeCell ref="O896:V896"/>
    <mergeCell ref="X896:AJ896"/>
    <mergeCell ref="T894:V894"/>
    <mergeCell ref="AE897:AI897"/>
    <mergeCell ref="K899:W899"/>
    <mergeCell ref="AC899:AH899"/>
    <mergeCell ref="F890:M890"/>
    <mergeCell ref="O890:V890"/>
    <mergeCell ref="X890:AJ890"/>
    <mergeCell ref="AE1029:AI1029"/>
    <mergeCell ref="T1020:V1020"/>
    <mergeCell ref="AE1020:AI1020"/>
    <mergeCell ref="T1011:V1011"/>
    <mergeCell ref="AE1011:AI1011"/>
    <mergeCell ref="F957:M957"/>
    <mergeCell ref="W995:AH995"/>
    <mergeCell ref="T1014:V1014"/>
    <mergeCell ref="AE1014:AI1014"/>
    <mergeCell ref="X1001:AJ1001"/>
    <mergeCell ref="T964:V964"/>
    <mergeCell ref="AE964:AI964"/>
    <mergeCell ref="T929:V929"/>
    <mergeCell ref="AE929:AI929"/>
    <mergeCell ref="T1008:V1008"/>
    <mergeCell ref="O966:V966"/>
    <mergeCell ref="X966:AJ966"/>
    <mergeCell ref="T938:V938"/>
    <mergeCell ref="AE985:AI985"/>
    <mergeCell ref="K987:W987"/>
    <mergeCell ref="AC987:AH987"/>
    <mergeCell ref="F960:M960"/>
    <mergeCell ref="O960:V960"/>
    <mergeCell ref="X960:AJ960"/>
    <mergeCell ref="O1019:V1019"/>
    <mergeCell ref="X1019:AJ1019"/>
    <mergeCell ref="X1007:AJ1007"/>
    <mergeCell ref="F1007:M1007"/>
    <mergeCell ref="F1001:M1001"/>
    <mergeCell ref="F1010:M1010"/>
    <mergeCell ref="O1010:V1010"/>
    <mergeCell ref="X1010:AJ1010"/>
    <mergeCell ref="M865:N865"/>
    <mergeCell ref="T751:V751"/>
    <mergeCell ref="AE751:AI751"/>
    <mergeCell ref="F753:M753"/>
    <mergeCell ref="O753:V753"/>
    <mergeCell ref="X753:AJ753"/>
    <mergeCell ref="T754:V754"/>
    <mergeCell ref="O884:V884"/>
    <mergeCell ref="X884:AJ884"/>
    <mergeCell ref="T882:V882"/>
    <mergeCell ref="AE882:AI882"/>
    <mergeCell ref="O887:V887"/>
    <mergeCell ref="X887:AJ887"/>
    <mergeCell ref="T885:V885"/>
    <mergeCell ref="AE885:AI885"/>
    <mergeCell ref="O919:V919"/>
    <mergeCell ref="AE917:AI917"/>
    <mergeCell ref="F916:M916"/>
    <mergeCell ref="F759:M759"/>
    <mergeCell ref="O759:V759"/>
    <mergeCell ref="X759:AJ759"/>
    <mergeCell ref="F881:M881"/>
    <mergeCell ref="O881:V881"/>
    <mergeCell ref="X881:AJ881"/>
    <mergeCell ref="F884:M884"/>
    <mergeCell ref="AE754:AI754"/>
    <mergeCell ref="F872:M872"/>
    <mergeCell ref="O872:V872"/>
    <mergeCell ref="X872:AJ872"/>
    <mergeCell ref="F869:M869"/>
    <mergeCell ref="O869:V869"/>
    <mergeCell ref="F756:M756"/>
    <mergeCell ref="S22:T22"/>
    <mergeCell ref="Q291:AH291"/>
    <mergeCell ref="AA293:AH293"/>
    <mergeCell ref="R293:T293"/>
    <mergeCell ref="T261:V261"/>
    <mergeCell ref="E201:F201"/>
    <mergeCell ref="G201:R201"/>
    <mergeCell ref="T201:Y201"/>
    <mergeCell ref="F225:M225"/>
    <mergeCell ref="O225:V225"/>
    <mergeCell ref="X225:AJ225"/>
    <mergeCell ref="M209:N209"/>
    <mergeCell ref="F213:M213"/>
    <mergeCell ref="O213:V213"/>
    <mergeCell ref="X213:AJ213"/>
    <mergeCell ref="T226:V226"/>
    <mergeCell ref="AE226:AI226"/>
    <mergeCell ref="F219:M219"/>
    <mergeCell ref="O219:V219"/>
    <mergeCell ref="X219:AJ219"/>
    <mergeCell ref="T220:V220"/>
    <mergeCell ref="AE220:AI220"/>
    <mergeCell ref="F222:M222"/>
    <mergeCell ref="O222:V222"/>
    <mergeCell ref="F56:M56"/>
    <mergeCell ref="O56:V56"/>
    <mergeCell ref="X56:AJ56"/>
    <mergeCell ref="T54:V54"/>
    <mergeCell ref="AE54:AI54"/>
    <mergeCell ref="Q32:S32"/>
    <mergeCell ref="X44:AJ44"/>
    <mergeCell ref="F50:M50"/>
    <mergeCell ref="A1:AL2"/>
    <mergeCell ref="A4:AL4"/>
    <mergeCell ref="E16:F16"/>
    <mergeCell ref="T16:Y16"/>
    <mergeCell ref="AD16:AH16"/>
    <mergeCell ref="T42:V42"/>
    <mergeCell ref="O41:V41"/>
    <mergeCell ref="T48:V48"/>
    <mergeCell ref="AE48:AI48"/>
    <mergeCell ref="X88:AJ88"/>
    <mergeCell ref="T86:V86"/>
    <mergeCell ref="AA16:AB16"/>
    <mergeCell ref="M20:Q20"/>
    <mergeCell ref="U20:Z20"/>
    <mergeCell ref="AA30:AH30"/>
    <mergeCell ref="N22:Q22"/>
    <mergeCell ref="U32:V32"/>
    <mergeCell ref="AA26:AB26"/>
    <mergeCell ref="V22:AH22"/>
    <mergeCell ref="J14:R14"/>
    <mergeCell ref="G16:R16"/>
    <mergeCell ref="Q18:AH18"/>
    <mergeCell ref="K24:W24"/>
    <mergeCell ref="AC24:AH24"/>
    <mergeCell ref="Q28:AH28"/>
    <mergeCell ref="R20:T20"/>
    <mergeCell ref="X41:AJ41"/>
    <mergeCell ref="AE42:AI42"/>
    <mergeCell ref="F47:M47"/>
    <mergeCell ref="O47:V47"/>
    <mergeCell ref="X47:AJ47"/>
    <mergeCell ref="AA20:AH20"/>
    <mergeCell ref="O50:V50"/>
    <mergeCell ref="X50:AJ50"/>
    <mergeCell ref="T51:V51"/>
    <mergeCell ref="AE51:AI51"/>
    <mergeCell ref="A24:D24"/>
    <mergeCell ref="E26:F26"/>
    <mergeCell ref="G26:R26"/>
    <mergeCell ref="T26:Y26"/>
    <mergeCell ref="O44:V44"/>
    <mergeCell ref="AE39:AI39"/>
    <mergeCell ref="R30:T30"/>
    <mergeCell ref="T45:V45"/>
    <mergeCell ref="AE45:AI45"/>
    <mergeCell ref="AD34:AE34"/>
    <mergeCell ref="F41:M41"/>
    <mergeCell ref="M34:N34"/>
    <mergeCell ref="F38:M38"/>
    <mergeCell ref="O38:V38"/>
    <mergeCell ref="X38:AJ38"/>
    <mergeCell ref="AD26:AH26"/>
    <mergeCell ref="F126:M126"/>
    <mergeCell ref="O126:V126"/>
    <mergeCell ref="X126:AJ126"/>
    <mergeCell ref="Q120:S120"/>
    <mergeCell ref="U120:V120"/>
    <mergeCell ref="T127:V127"/>
    <mergeCell ref="AE127:AI127"/>
    <mergeCell ref="O65:V65"/>
    <mergeCell ref="X65:AJ65"/>
    <mergeCell ref="AE104:AI104"/>
    <mergeCell ref="F103:M103"/>
    <mergeCell ref="F44:M44"/>
    <mergeCell ref="AE57:AI57"/>
    <mergeCell ref="F53:M53"/>
    <mergeCell ref="O53:V53"/>
    <mergeCell ref="X53:AJ53"/>
    <mergeCell ref="F94:M94"/>
    <mergeCell ref="O94:V94"/>
    <mergeCell ref="X94:AJ94"/>
    <mergeCell ref="F85:M85"/>
    <mergeCell ref="O91:V91"/>
    <mergeCell ref="X91:AJ91"/>
    <mergeCell ref="AC68:AH68"/>
    <mergeCell ref="R74:T74"/>
    <mergeCell ref="F59:M59"/>
    <mergeCell ref="T63:V63"/>
    <mergeCell ref="AE63:AI63"/>
    <mergeCell ref="T89:V89"/>
    <mergeCell ref="AE89:AI89"/>
    <mergeCell ref="O59:V59"/>
    <mergeCell ref="X59:AJ59"/>
    <mergeCell ref="T57:V57"/>
    <mergeCell ref="Q76:S76"/>
    <mergeCell ref="T66:V66"/>
    <mergeCell ref="AE66:AI66"/>
    <mergeCell ref="G70:R70"/>
    <mergeCell ref="T60:V60"/>
    <mergeCell ref="AE60:AI60"/>
    <mergeCell ref="F62:M62"/>
    <mergeCell ref="O62:V62"/>
    <mergeCell ref="X62:AJ62"/>
    <mergeCell ref="K68:W68"/>
    <mergeCell ref="AE92:AI92"/>
    <mergeCell ref="AE86:AI86"/>
    <mergeCell ref="F65:M65"/>
    <mergeCell ref="M78:N78"/>
    <mergeCell ref="F82:M82"/>
    <mergeCell ref="O82:V82"/>
    <mergeCell ref="X82:AJ82"/>
    <mergeCell ref="AD78:AE78"/>
    <mergeCell ref="O88:V88"/>
    <mergeCell ref="F91:M91"/>
    <mergeCell ref="O100:V100"/>
    <mergeCell ref="X100:AJ100"/>
    <mergeCell ref="T98:V98"/>
    <mergeCell ref="AE98:AI98"/>
    <mergeCell ref="F97:M97"/>
    <mergeCell ref="O97:V97"/>
    <mergeCell ref="F132:M132"/>
    <mergeCell ref="O132:V132"/>
    <mergeCell ref="X132:AJ132"/>
    <mergeCell ref="F135:M135"/>
    <mergeCell ref="O135:V135"/>
    <mergeCell ref="X135:AJ135"/>
    <mergeCell ref="T133:V133"/>
    <mergeCell ref="AE133:AI133"/>
    <mergeCell ref="T92:V92"/>
    <mergeCell ref="R118:T118"/>
    <mergeCell ref="E114:F114"/>
    <mergeCell ref="G114:R114"/>
    <mergeCell ref="T114:Y114"/>
    <mergeCell ref="Q116:AH116"/>
    <mergeCell ref="AA118:AH118"/>
    <mergeCell ref="F106:M106"/>
    <mergeCell ref="AA114:AB114"/>
    <mergeCell ref="AD114:AH114"/>
    <mergeCell ref="W120:AH120"/>
    <mergeCell ref="F129:M129"/>
    <mergeCell ref="O129:V129"/>
    <mergeCell ref="X129:AJ129"/>
    <mergeCell ref="X106:AJ106"/>
    <mergeCell ref="F100:M100"/>
    <mergeCell ref="M122:N122"/>
    <mergeCell ref="T130:V130"/>
    <mergeCell ref="A112:D112"/>
    <mergeCell ref="T110:V110"/>
    <mergeCell ref="F109:M109"/>
    <mergeCell ref="O109:V109"/>
    <mergeCell ref="X109:AJ109"/>
    <mergeCell ref="AE110:AI110"/>
    <mergeCell ref="K112:W112"/>
    <mergeCell ref="AC112:AH112"/>
    <mergeCell ref="O106:V106"/>
    <mergeCell ref="X97:AJ97"/>
    <mergeCell ref="A68:D68"/>
    <mergeCell ref="B69:C69"/>
    <mergeCell ref="O85:V85"/>
    <mergeCell ref="X85:AJ85"/>
    <mergeCell ref="W76:AH76"/>
    <mergeCell ref="Q72:AH72"/>
    <mergeCell ref="F88:M88"/>
    <mergeCell ref="AD70:AH70"/>
    <mergeCell ref="T70:Y70"/>
    <mergeCell ref="AA70:AB70"/>
    <mergeCell ref="AA74:AH74"/>
    <mergeCell ref="U76:V76"/>
    <mergeCell ref="T83:V83"/>
    <mergeCell ref="AE83:AI83"/>
    <mergeCell ref="E70:F70"/>
    <mergeCell ref="T107:V107"/>
    <mergeCell ref="AE107:AI107"/>
    <mergeCell ref="T101:V101"/>
    <mergeCell ref="AE101:AI101"/>
    <mergeCell ref="T104:V104"/>
    <mergeCell ref="O103:V103"/>
    <mergeCell ref="X103:AJ103"/>
    <mergeCell ref="F144:M144"/>
    <mergeCell ref="O144:V144"/>
    <mergeCell ref="X144:AJ144"/>
    <mergeCell ref="T142:V142"/>
    <mergeCell ref="AE142:AI142"/>
    <mergeCell ref="T136:V136"/>
    <mergeCell ref="O169:V169"/>
    <mergeCell ref="X169:AJ169"/>
    <mergeCell ref="AA161:AH161"/>
    <mergeCell ref="T170:V170"/>
    <mergeCell ref="F150:M150"/>
    <mergeCell ref="O150:V150"/>
    <mergeCell ref="F138:M138"/>
    <mergeCell ref="O138:V138"/>
    <mergeCell ref="X138:AJ138"/>
    <mergeCell ref="F141:M141"/>
    <mergeCell ref="O141:V141"/>
    <mergeCell ref="X141:AJ141"/>
    <mergeCell ref="T139:V139"/>
    <mergeCell ref="AE139:AI139"/>
    <mergeCell ref="T148:V148"/>
    <mergeCell ref="AE148:AI148"/>
    <mergeCell ref="X150:AJ150"/>
    <mergeCell ref="T145:V145"/>
    <mergeCell ref="AE145:AI145"/>
    <mergeCell ref="M165:N165"/>
    <mergeCell ref="F169:M169"/>
    <mergeCell ref="F153:M153"/>
    <mergeCell ref="Q163:S163"/>
    <mergeCell ref="U163:V163"/>
    <mergeCell ref="T157:Y157"/>
    <mergeCell ref="AA157:AB157"/>
    <mergeCell ref="F196:M196"/>
    <mergeCell ref="O196:V196"/>
    <mergeCell ref="X196:AJ196"/>
    <mergeCell ref="E157:F157"/>
    <mergeCell ref="G157:R157"/>
    <mergeCell ref="K155:W155"/>
    <mergeCell ref="O153:V153"/>
    <mergeCell ref="F147:M147"/>
    <mergeCell ref="O147:V147"/>
    <mergeCell ref="X147:AJ147"/>
    <mergeCell ref="R161:T161"/>
    <mergeCell ref="W163:AH163"/>
    <mergeCell ref="AD157:AH157"/>
    <mergeCell ref="AE154:AI154"/>
    <mergeCell ref="AC155:AH155"/>
    <mergeCell ref="Q159:AH159"/>
    <mergeCell ref="X153:AJ153"/>
    <mergeCell ref="F184:M184"/>
    <mergeCell ref="O184:V184"/>
    <mergeCell ref="X184:AJ184"/>
    <mergeCell ref="T182:V182"/>
    <mergeCell ref="AE182:AI182"/>
    <mergeCell ref="X181:AJ181"/>
    <mergeCell ref="T179:V179"/>
    <mergeCell ref="AE179:AI179"/>
    <mergeCell ref="T154:V154"/>
    <mergeCell ref="T151:V151"/>
    <mergeCell ref="F190:M190"/>
    <mergeCell ref="O190:V190"/>
    <mergeCell ref="T188:V188"/>
    <mergeCell ref="AE188:AI188"/>
    <mergeCell ref="F193:M193"/>
    <mergeCell ref="O193:V193"/>
    <mergeCell ref="X193:AJ193"/>
    <mergeCell ref="T191:V191"/>
    <mergeCell ref="AE191:AI191"/>
    <mergeCell ref="AE170:AI170"/>
    <mergeCell ref="F175:M175"/>
    <mergeCell ref="O175:V175"/>
    <mergeCell ref="X175:AJ175"/>
    <mergeCell ref="F172:M172"/>
    <mergeCell ref="F187:M187"/>
    <mergeCell ref="O187:V187"/>
    <mergeCell ref="X187:AJ187"/>
    <mergeCell ref="T185:V185"/>
    <mergeCell ref="AE185:AI185"/>
    <mergeCell ref="F178:M178"/>
    <mergeCell ref="O178:V178"/>
    <mergeCell ref="X178:AJ178"/>
    <mergeCell ref="F181:M181"/>
    <mergeCell ref="O181:V181"/>
    <mergeCell ref="AE176:AI176"/>
    <mergeCell ref="AE173:AI173"/>
    <mergeCell ref="T176:V176"/>
    <mergeCell ref="O172:V172"/>
    <mergeCell ref="X172:AJ172"/>
    <mergeCell ref="T173:V173"/>
    <mergeCell ref="F234:M234"/>
    <mergeCell ref="O234:V234"/>
    <mergeCell ref="X234:AJ234"/>
    <mergeCell ref="T238:V238"/>
    <mergeCell ref="AE238:AI238"/>
    <mergeCell ref="F240:M240"/>
    <mergeCell ref="F228:M228"/>
    <mergeCell ref="O228:V228"/>
    <mergeCell ref="X228:AJ228"/>
    <mergeCell ref="T229:V229"/>
    <mergeCell ref="AE229:AI229"/>
    <mergeCell ref="F231:M231"/>
    <mergeCell ref="O231:V231"/>
    <mergeCell ref="X231:AJ231"/>
    <mergeCell ref="T197:V197"/>
    <mergeCell ref="AE197:AI197"/>
    <mergeCell ref="K199:W199"/>
    <mergeCell ref="T214:V214"/>
    <mergeCell ref="AE214:AI214"/>
    <mergeCell ref="Q203:AH203"/>
    <mergeCell ref="AA205:AH205"/>
    <mergeCell ref="AA201:AB201"/>
    <mergeCell ref="AD201:AH201"/>
    <mergeCell ref="T235:V235"/>
    <mergeCell ref="AE235:AI235"/>
    <mergeCell ref="U207:V207"/>
    <mergeCell ref="X222:AJ222"/>
    <mergeCell ref="F216:M216"/>
    <mergeCell ref="O216:V216"/>
    <mergeCell ref="X216:AJ216"/>
    <mergeCell ref="F237:M237"/>
    <mergeCell ref="O237:V237"/>
    <mergeCell ref="F263:M263"/>
    <mergeCell ref="O263:V263"/>
    <mergeCell ref="X263:AJ263"/>
    <mergeCell ref="M253:N253"/>
    <mergeCell ref="F257:M257"/>
    <mergeCell ref="O257:V257"/>
    <mergeCell ref="X257:AJ257"/>
    <mergeCell ref="F260:M260"/>
    <mergeCell ref="O260:V260"/>
    <mergeCell ref="X260:AJ260"/>
    <mergeCell ref="E245:F245"/>
    <mergeCell ref="G245:R245"/>
    <mergeCell ref="A243:D243"/>
    <mergeCell ref="AD245:AH245"/>
    <mergeCell ref="K243:W243"/>
    <mergeCell ref="AC243:AH243"/>
    <mergeCell ref="T245:Y245"/>
    <mergeCell ref="AA245:AB245"/>
    <mergeCell ref="T258:V258"/>
    <mergeCell ref="AE258:AI258"/>
    <mergeCell ref="R249:T249"/>
    <mergeCell ref="W251:AH251"/>
    <mergeCell ref="Q247:AH247"/>
    <mergeCell ref="AA249:AH249"/>
    <mergeCell ref="Q251:S251"/>
    <mergeCell ref="U251:V251"/>
    <mergeCell ref="AE261:AI261"/>
    <mergeCell ref="F272:M272"/>
    <mergeCell ref="O272:V272"/>
    <mergeCell ref="X272:AJ272"/>
    <mergeCell ref="F278:M278"/>
    <mergeCell ref="O278:V278"/>
    <mergeCell ref="T270:V270"/>
    <mergeCell ref="AE270:AI270"/>
    <mergeCell ref="F275:M275"/>
    <mergeCell ref="O275:V275"/>
    <mergeCell ref="X275:AJ275"/>
    <mergeCell ref="T273:V273"/>
    <mergeCell ref="AE273:AI273"/>
    <mergeCell ref="F266:M266"/>
    <mergeCell ref="O266:V266"/>
    <mergeCell ref="X266:AJ266"/>
    <mergeCell ref="T264:V264"/>
    <mergeCell ref="AE264:AI264"/>
    <mergeCell ref="F269:M269"/>
    <mergeCell ref="O269:V269"/>
    <mergeCell ref="X269:AJ269"/>
    <mergeCell ref="T267:V267"/>
    <mergeCell ref="AE267:AI267"/>
    <mergeCell ref="E289:F289"/>
    <mergeCell ref="G289:R289"/>
    <mergeCell ref="T289:Y289"/>
    <mergeCell ref="A287:D287"/>
    <mergeCell ref="F284:M284"/>
    <mergeCell ref="O284:V284"/>
    <mergeCell ref="X284:AJ284"/>
    <mergeCell ref="T285:V285"/>
    <mergeCell ref="AE285:AI285"/>
    <mergeCell ref="K287:W287"/>
    <mergeCell ref="X278:AJ278"/>
    <mergeCell ref="T276:V276"/>
    <mergeCell ref="AE276:AI276"/>
    <mergeCell ref="F281:M281"/>
    <mergeCell ref="O281:V281"/>
    <mergeCell ref="X281:AJ281"/>
    <mergeCell ref="T279:V279"/>
    <mergeCell ref="AE279:AI279"/>
    <mergeCell ref="AA289:AB289"/>
    <mergeCell ref="AD289:AH289"/>
    <mergeCell ref="T282:V282"/>
    <mergeCell ref="AE282:AI282"/>
    <mergeCell ref="AC287:AH287"/>
    <mergeCell ref="F313:M313"/>
    <mergeCell ref="O313:V313"/>
    <mergeCell ref="X313:AJ313"/>
    <mergeCell ref="T314:V314"/>
    <mergeCell ref="AE314:AI314"/>
    <mergeCell ref="F307:M307"/>
    <mergeCell ref="O307:V307"/>
    <mergeCell ref="X307:AJ307"/>
    <mergeCell ref="T308:V308"/>
    <mergeCell ref="AE308:AI308"/>
    <mergeCell ref="F310:M310"/>
    <mergeCell ref="O310:V310"/>
    <mergeCell ref="X310:AJ310"/>
    <mergeCell ref="F304:M304"/>
    <mergeCell ref="O304:V304"/>
    <mergeCell ref="X304:AJ304"/>
    <mergeCell ref="W295:AH295"/>
    <mergeCell ref="M297:N297"/>
    <mergeCell ref="F301:M301"/>
    <mergeCell ref="O301:V301"/>
    <mergeCell ref="X301:AJ301"/>
    <mergeCell ref="Q295:S295"/>
    <mergeCell ref="U295:V295"/>
    <mergeCell ref="T302:V302"/>
    <mergeCell ref="AE302:AI302"/>
    <mergeCell ref="T305:V305"/>
    <mergeCell ref="AE305:AI305"/>
    <mergeCell ref="T311:V311"/>
    <mergeCell ref="AE311:AI311"/>
    <mergeCell ref="F325:M325"/>
    <mergeCell ref="O325:V325"/>
    <mergeCell ref="X325:AJ325"/>
    <mergeCell ref="F328:M328"/>
    <mergeCell ref="T320:V320"/>
    <mergeCell ref="AE320:AI320"/>
    <mergeCell ref="O328:V328"/>
    <mergeCell ref="X328:AJ328"/>
    <mergeCell ref="F322:M322"/>
    <mergeCell ref="O322:V322"/>
    <mergeCell ref="X322:AJ322"/>
    <mergeCell ref="F316:M316"/>
    <mergeCell ref="O316:V316"/>
    <mergeCell ref="X316:AJ316"/>
    <mergeCell ref="T317:V317"/>
    <mergeCell ref="AE317:AI317"/>
    <mergeCell ref="F319:M319"/>
    <mergeCell ref="O319:V319"/>
    <mergeCell ref="X319:AJ319"/>
    <mergeCell ref="T323:V323"/>
    <mergeCell ref="AE323:AI323"/>
    <mergeCell ref="T326:V326"/>
    <mergeCell ref="AE326:AI326"/>
    <mergeCell ref="F350:M350"/>
    <mergeCell ref="O350:V350"/>
    <mergeCell ref="X350:AJ350"/>
    <mergeCell ref="M340:N340"/>
    <mergeCell ref="F344:M344"/>
    <mergeCell ref="O344:V344"/>
    <mergeCell ref="X344:AJ344"/>
    <mergeCell ref="F347:M347"/>
    <mergeCell ref="O347:V347"/>
    <mergeCell ref="X347:AJ347"/>
    <mergeCell ref="E332:F332"/>
    <mergeCell ref="G332:R332"/>
    <mergeCell ref="A330:D330"/>
    <mergeCell ref="AD332:AH332"/>
    <mergeCell ref="K330:W330"/>
    <mergeCell ref="AC330:AH330"/>
    <mergeCell ref="T332:Y332"/>
    <mergeCell ref="AA332:AB332"/>
    <mergeCell ref="T345:V345"/>
    <mergeCell ref="AE345:AI345"/>
    <mergeCell ref="R336:T336"/>
    <mergeCell ref="W338:AH338"/>
    <mergeCell ref="Q334:AH334"/>
    <mergeCell ref="AA336:AH336"/>
    <mergeCell ref="Q338:S338"/>
    <mergeCell ref="U338:V338"/>
    <mergeCell ref="F359:M359"/>
    <mergeCell ref="O359:V359"/>
    <mergeCell ref="X359:AJ359"/>
    <mergeCell ref="T357:V357"/>
    <mergeCell ref="AE357:AI357"/>
    <mergeCell ref="F362:M362"/>
    <mergeCell ref="O362:V362"/>
    <mergeCell ref="X362:AJ362"/>
    <mergeCell ref="T360:V360"/>
    <mergeCell ref="AE360:AI360"/>
    <mergeCell ref="F353:M353"/>
    <mergeCell ref="O353:V353"/>
    <mergeCell ref="X353:AJ353"/>
    <mergeCell ref="T351:V351"/>
    <mergeCell ref="AE351:AI351"/>
    <mergeCell ref="F356:M356"/>
    <mergeCell ref="O356:V356"/>
    <mergeCell ref="X356:AJ356"/>
    <mergeCell ref="T354:V354"/>
    <mergeCell ref="AE354:AI354"/>
    <mergeCell ref="M384:N384"/>
    <mergeCell ref="F388:M388"/>
    <mergeCell ref="O388:V388"/>
    <mergeCell ref="X388:AJ388"/>
    <mergeCell ref="Q382:S382"/>
    <mergeCell ref="U382:V382"/>
    <mergeCell ref="E376:F376"/>
    <mergeCell ref="G376:R376"/>
    <mergeCell ref="T376:Y376"/>
    <mergeCell ref="A374:D374"/>
    <mergeCell ref="F371:M371"/>
    <mergeCell ref="O371:V371"/>
    <mergeCell ref="X371:AJ371"/>
    <mergeCell ref="T372:V372"/>
    <mergeCell ref="AE372:AI372"/>
    <mergeCell ref="K374:W374"/>
    <mergeCell ref="F365:M365"/>
    <mergeCell ref="O365:V365"/>
    <mergeCell ref="X365:AJ365"/>
    <mergeCell ref="F368:M368"/>
    <mergeCell ref="O368:V368"/>
    <mergeCell ref="X368:AJ368"/>
    <mergeCell ref="T366:V366"/>
    <mergeCell ref="AE366:AI366"/>
    <mergeCell ref="F400:M400"/>
    <mergeCell ref="O400:V400"/>
    <mergeCell ref="X400:AJ400"/>
    <mergeCell ref="T401:V401"/>
    <mergeCell ref="AE401:AI401"/>
    <mergeCell ref="X409:AJ409"/>
    <mergeCell ref="F394:M394"/>
    <mergeCell ref="O394:V394"/>
    <mergeCell ref="X394:AJ394"/>
    <mergeCell ref="T395:V395"/>
    <mergeCell ref="AE395:AI395"/>
    <mergeCell ref="F397:M397"/>
    <mergeCell ref="O397:V397"/>
    <mergeCell ref="X397:AJ397"/>
    <mergeCell ref="F391:M391"/>
    <mergeCell ref="O391:V391"/>
    <mergeCell ref="X391:AJ391"/>
    <mergeCell ref="T392:V392"/>
    <mergeCell ref="AE392:AI392"/>
    <mergeCell ref="T398:V398"/>
    <mergeCell ref="AE398:AI398"/>
    <mergeCell ref="F412:M412"/>
    <mergeCell ref="O412:V412"/>
    <mergeCell ref="X412:AJ412"/>
    <mergeCell ref="F415:M415"/>
    <mergeCell ref="T407:V407"/>
    <mergeCell ref="AE407:AI407"/>
    <mergeCell ref="O415:V415"/>
    <mergeCell ref="X415:AJ415"/>
    <mergeCell ref="F409:M409"/>
    <mergeCell ref="O409:V409"/>
    <mergeCell ref="F403:M403"/>
    <mergeCell ref="O403:V403"/>
    <mergeCell ref="X403:AJ403"/>
    <mergeCell ref="T404:V404"/>
    <mergeCell ref="AE404:AI404"/>
    <mergeCell ref="F406:M406"/>
    <mergeCell ref="O406:V406"/>
    <mergeCell ref="X406:AJ406"/>
    <mergeCell ref="T410:V410"/>
    <mergeCell ref="AE410:AI410"/>
    <mergeCell ref="T413:V413"/>
    <mergeCell ref="AE413:AI413"/>
    <mergeCell ref="F438:M438"/>
    <mergeCell ref="O438:V438"/>
    <mergeCell ref="X438:AJ438"/>
    <mergeCell ref="M428:N428"/>
    <mergeCell ref="F432:M432"/>
    <mergeCell ref="O432:V432"/>
    <mergeCell ref="X432:AJ432"/>
    <mergeCell ref="F435:M435"/>
    <mergeCell ref="O435:V435"/>
    <mergeCell ref="X435:AJ435"/>
    <mergeCell ref="E420:F420"/>
    <mergeCell ref="G420:R420"/>
    <mergeCell ref="A418:D418"/>
    <mergeCell ref="AD420:AH420"/>
    <mergeCell ref="K418:W418"/>
    <mergeCell ref="AC418:AH418"/>
    <mergeCell ref="B419:C419"/>
    <mergeCell ref="T420:Y420"/>
    <mergeCell ref="AA420:AB420"/>
    <mergeCell ref="T433:V433"/>
    <mergeCell ref="AE433:AI433"/>
    <mergeCell ref="R424:T424"/>
    <mergeCell ref="W426:AH426"/>
    <mergeCell ref="Q422:AH422"/>
    <mergeCell ref="AA424:AH424"/>
    <mergeCell ref="Q426:S426"/>
    <mergeCell ref="U426:V426"/>
    <mergeCell ref="F447:M447"/>
    <mergeCell ref="O447:V447"/>
    <mergeCell ref="X447:AJ447"/>
    <mergeCell ref="T445:V445"/>
    <mergeCell ref="AE445:AI445"/>
    <mergeCell ref="F450:M450"/>
    <mergeCell ref="O450:V450"/>
    <mergeCell ref="X450:AJ450"/>
    <mergeCell ref="T448:V448"/>
    <mergeCell ref="AE448:AI448"/>
    <mergeCell ref="F441:M441"/>
    <mergeCell ref="O441:V441"/>
    <mergeCell ref="X441:AJ441"/>
    <mergeCell ref="T439:V439"/>
    <mergeCell ref="AE439:AI439"/>
    <mergeCell ref="F444:M444"/>
    <mergeCell ref="O444:V444"/>
    <mergeCell ref="X444:AJ444"/>
    <mergeCell ref="T442:V442"/>
    <mergeCell ref="AE442:AI442"/>
    <mergeCell ref="F479:M479"/>
    <mergeCell ref="O479:V479"/>
    <mergeCell ref="X479:AJ479"/>
    <mergeCell ref="A462:D462"/>
    <mergeCell ref="B463:C463"/>
    <mergeCell ref="F459:M459"/>
    <mergeCell ref="O459:V459"/>
    <mergeCell ref="X459:AJ459"/>
    <mergeCell ref="T460:V460"/>
    <mergeCell ref="AE460:AI460"/>
    <mergeCell ref="K462:W462"/>
    <mergeCell ref="AC462:AH462"/>
    <mergeCell ref="F453:M453"/>
    <mergeCell ref="O453:V453"/>
    <mergeCell ref="X453:AJ453"/>
    <mergeCell ref="F456:M456"/>
    <mergeCell ref="O456:V456"/>
    <mergeCell ref="X456:AJ456"/>
    <mergeCell ref="T454:V454"/>
    <mergeCell ref="AE454:AI454"/>
    <mergeCell ref="E464:F464"/>
    <mergeCell ref="G464:R464"/>
    <mergeCell ref="T464:Y464"/>
    <mergeCell ref="W470:AH470"/>
    <mergeCell ref="M472:N472"/>
    <mergeCell ref="F476:M476"/>
    <mergeCell ref="O476:V476"/>
    <mergeCell ref="X476:AJ476"/>
    <mergeCell ref="Q470:S470"/>
    <mergeCell ref="T477:V477"/>
    <mergeCell ref="AE477:AI477"/>
    <mergeCell ref="F488:M488"/>
    <mergeCell ref="O488:V488"/>
    <mergeCell ref="X488:AJ488"/>
    <mergeCell ref="T489:V489"/>
    <mergeCell ref="AE489:AI489"/>
    <mergeCell ref="F491:M491"/>
    <mergeCell ref="O491:V491"/>
    <mergeCell ref="X491:AJ491"/>
    <mergeCell ref="F485:M485"/>
    <mergeCell ref="O485:V485"/>
    <mergeCell ref="X485:AJ485"/>
    <mergeCell ref="T483:V483"/>
    <mergeCell ref="AE483:AI483"/>
    <mergeCell ref="T486:V486"/>
    <mergeCell ref="AE486:AI486"/>
    <mergeCell ref="F482:M482"/>
    <mergeCell ref="O482:V482"/>
    <mergeCell ref="X482:AJ482"/>
    <mergeCell ref="F503:M503"/>
    <mergeCell ref="O503:V503"/>
    <mergeCell ref="X503:AJ503"/>
    <mergeCell ref="T501:V501"/>
    <mergeCell ref="AE501:AI501"/>
    <mergeCell ref="AD507:AH507"/>
    <mergeCell ref="T507:Y507"/>
    <mergeCell ref="AA507:AB507"/>
    <mergeCell ref="F497:M497"/>
    <mergeCell ref="O497:V497"/>
    <mergeCell ref="X497:AJ497"/>
    <mergeCell ref="T498:V498"/>
    <mergeCell ref="AE498:AI498"/>
    <mergeCell ref="F500:M500"/>
    <mergeCell ref="O500:V500"/>
    <mergeCell ref="Q513:S513"/>
    <mergeCell ref="F494:M494"/>
    <mergeCell ref="O494:V494"/>
    <mergeCell ref="X494:AJ494"/>
    <mergeCell ref="T495:V495"/>
    <mergeCell ref="AE495:AI495"/>
    <mergeCell ref="T504:V504"/>
    <mergeCell ref="AE504:AI504"/>
    <mergeCell ref="K505:W505"/>
    <mergeCell ref="AC505:AH505"/>
    <mergeCell ref="F528:M528"/>
    <mergeCell ref="O528:V528"/>
    <mergeCell ref="X528:AJ528"/>
    <mergeCell ref="F525:M525"/>
    <mergeCell ref="O525:V525"/>
    <mergeCell ref="X525:AJ525"/>
    <mergeCell ref="X519:AJ519"/>
    <mergeCell ref="F522:M522"/>
    <mergeCell ref="O522:V522"/>
    <mergeCell ref="X522:AJ522"/>
    <mergeCell ref="T523:V523"/>
    <mergeCell ref="AE523:AI523"/>
    <mergeCell ref="U513:V513"/>
    <mergeCell ref="E507:F507"/>
    <mergeCell ref="G507:R507"/>
    <mergeCell ref="W513:AH513"/>
    <mergeCell ref="Q509:AH509"/>
    <mergeCell ref="T526:V526"/>
    <mergeCell ref="AE526:AI526"/>
    <mergeCell ref="M515:N515"/>
    <mergeCell ref="F519:M519"/>
    <mergeCell ref="O519:V519"/>
    <mergeCell ref="T535:V535"/>
    <mergeCell ref="AE535:AI535"/>
    <mergeCell ref="F540:M540"/>
    <mergeCell ref="O540:V540"/>
    <mergeCell ref="X540:AJ540"/>
    <mergeCell ref="T538:V538"/>
    <mergeCell ref="AE538:AI538"/>
    <mergeCell ref="T529:V529"/>
    <mergeCell ref="AE529:AI529"/>
    <mergeCell ref="F534:M534"/>
    <mergeCell ref="O534:V534"/>
    <mergeCell ref="X534:AJ534"/>
    <mergeCell ref="T532:V532"/>
    <mergeCell ref="AE532:AI532"/>
    <mergeCell ref="F531:M531"/>
    <mergeCell ref="O531:V531"/>
    <mergeCell ref="X531:AJ531"/>
    <mergeCell ref="F543:M543"/>
    <mergeCell ref="O543:V543"/>
    <mergeCell ref="X543:AJ543"/>
    <mergeCell ref="T541:V541"/>
    <mergeCell ref="AE541:AI541"/>
    <mergeCell ref="T544:V544"/>
    <mergeCell ref="AE544:AI544"/>
    <mergeCell ref="AD551:AH551"/>
    <mergeCell ref="A549:D549"/>
    <mergeCell ref="B550:C550"/>
    <mergeCell ref="F546:M546"/>
    <mergeCell ref="O546:V546"/>
    <mergeCell ref="X546:AJ546"/>
    <mergeCell ref="T547:V547"/>
    <mergeCell ref="F537:M537"/>
    <mergeCell ref="O537:V537"/>
    <mergeCell ref="X537:AJ537"/>
    <mergeCell ref="F569:M569"/>
    <mergeCell ref="O569:V569"/>
    <mergeCell ref="X569:AJ569"/>
    <mergeCell ref="F572:M572"/>
    <mergeCell ref="O572:V572"/>
    <mergeCell ref="AE570:AI570"/>
    <mergeCell ref="AE547:AI547"/>
    <mergeCell ref="K549:W549"/>
    <mergeCell ref="AC549:AH549"/>
    <mergeCell ref="W557:AH557"/>
    <mergeCell ref="M559:N559"/>
    <mergeCell ref="F563:M563"/>
    <mergeCell ref="O563:V563"/>
    <mergeCell ref="X563:AJ563"/>
    <mergeCell ref="Q557:S557"/>
    <mergeCell ref="U557:V557"/>
    <mergeCell ref="F566:M566"/>
    <mergeCell ref="O566:V566"/>
    <mergeCell ref="X566:AJ566"/>
    <mergeCell ref="E551:F551"/>
    <mergeCell ref="G551:R551"/>
    <mergeCell ref="T551:Y551"/>
    <mergeCell ref="AE564:AI564"/>
    <mergeCell ref="Q553:AH553"/>
    <mergeCell ref="AA555:AH555"/>
    <mergeCell ref="AA551:AB551"/>
    <mergeCell ref="F584:M584"/>
    <mergeCell ref="O584:V584"/>
    <mergeCell ref="X584:AJ584"/>
    <mergeCell ref="T585:V585"/>
    <mergeCell ref="AE585:AI585"/>
    <mergeCell ref="F587:M587"/>
    <mergeCell ref="O587:V587"/>
    <mergeCell ref="X587:AJ587"/>
    <mergeCell ref="F578:M578"/>
    <mergeCell ref="O578:V578"/>
    <mergeCell ref="X578:AJ578"/>
    <mergeCell ref="T579:V579"/>
    <mergeCell ref="AE579:AI579"/>
    <mergeCell ref="F581:M581"/>
    <mergeCell ref="O581:V581"/>
    <mergeCell ref="X581:AJ581"/>
    <mergeCell ref="F575:M575"/>
    <mergeCell ref="O575:V575"/>
    <mergeCell ref="X575:AJ575"/>
    <mergeCell ref="T576:V576"/>
    <mergeCell ref="AE576:AI576"/>
    <mergeCell ref="F590:M590"/>
    <mergeCell ref="O590:V590"/>
    <mergeCell ref="O607:V607"/>
    <mergeCell ref="R599:T599"/>
    <mergeCell ref="Q597:AH597"/>
    <mergeCell ref="X590:AJ590"/>
    <mergeCell ref="T588:V588"/>
    <mergeCell ref="AE588:AI588"/>
    <mergeCell ref="E595:F595"/>
    <mergeCell ref="G595:R595"/>
    <mergeCell ref="AC593:AH593"/>
    <mergeCell ref="AD595:AH595"/>
    <mergeCell ref="T595:Y595"/>
    <mergeCell ref="AA595:AB595"/>
    <mergeCell ref="X607:AJ607"/>
    <mergeCell ref="U601:V601"/>
    <mergeCell ref="X610:AJ610"/>
    <mergeCell ref="T591:V591"/>
    <mergeCell ref="AE591:AI591"/>
    <mergeCell ref="W601:AH601"/>
    <mergeCell ref="AA599:AH599"/>
    <mergeCell ref="F619:M619"/>
    <mergeCell ref="O619:V619"/>
    <mergeCell ref="X619:AJ619"/>
    <mergeCell ref="T617:V617"/>
    <mergeCell ref="AE617:AI617"/>
    <mergeCell ref="F622:M622"/>
    <mergeCell ref="O622:V622"/>
    <mergeCell ref="X622:AJ622"/>
    <mergeCell ref="T620:V620"/>
    <mergeCell ref="AE620:AI620"/>
    <mergeCell ref="F616:M616"/>
    <mergeCell ref="O616:V616"/>
    <mergeCell ref="X616:AJ616"/>
    <mergeCell ref="T614:V614"/>
    <mergeCell ref="AE614:AI614"/>
    <mergeCell ref="A593:D593"/>
    <mergeCell ref="B594:C594"/>
    <mergeCell ref="F613:M613"/>
    <mergeCell ref="O613:V613"/>
    <mergeCell ref="K593:W593"/>
    <mergeCell ref="Q601:S601"/>
    <mergeCell ref="M603:N603"/>
    <mergeCell ref="F607:M607"/>
    <mergeCell ref="F610:M610"/>
    <mergeCell ref="O610:V610"/>
    <mergeCell ref="T611:V611"/>
    <mergeCell ref="F631:M631"/>
    <mergeCell ref="O631:V631"/>
    <mergeCell ref="X631:AJ631"/>
    <mergeCell ref="T629:V629"/>
    <mergeCell ref="AE629:AI629"/>
    <mergeCell ref="A637:D637"/>
    <mergeCell ref="T632:V632"/>
    <mergeCell ref="AE632:AI632"/>
    <mergeCell ref="F625:M625"/>
    <mergeCell ref="O625:V625"/>
    <mergeCell ref="X625:AJ625"/>
    <mergeCell ref="T623:V623"/>
    <mergeCell ref="AE623:AI623"/>
    <mergeCell ref="F628:M628"/>
    <mergeCell ref="O628:V628"/>
    <mergeCell ref="X628:AJ628"/>
    <mergeCell ref="T626:V626"/>
    <mergeCell ref="AE626:AI626"/>
    <mergeCell ref="F660:M660"/>
    <mergeCell ref="O660:V660"/>
    <mergeCell ref="X660:AJ660"/>
    <mergeCell ref="AE658:AI658"/>
    <mergeCell ref="T661:V661"/>
    <mergeCell ref="AE661:AI661"/>
    <mergeCell ref="F657:M657"/>
    <mergeCell ref="O657:V657"/>
    <mergeCell ref="X657:AJ657"/>
    <mergeCell ref="F654:M654"/>
    <mergeCell ref="O654:V654"/>
    <mergeCell ref="X654:AJ654"/>
    <mergeCell ref="B638:C638"/>
    <mergeCell ref="F634:M634"/>
    <mergeCell ref="O634:V634"/>
    <mergeCell ref="X634:AJ634"/>
    <mergeCell ref="T635:V635"/>
    <mergeCell ref="AE635:AI635"/>
    <mergeCell ref="K637:W637"/>
    <mergeCell ref="E639:F639"/>
    <mergeCell ref="G639:R639"/>
    <mergeCell ref="T639:Y639"/>
    <mergeCell ref="W645:AH645"/>
    <mergeCell ref="M647:N647"/>
    <mergeCell ref="F651:M651"/>
    <mergeCell ref="O651:V651"/>
    <mergeCell ref="X651:AJ651"/>
    <mergeCell ref="Q645:S645"/>
    <mergeCell ref="U645:V645"/>
    <mergeCell ref="AA643:AH643"/>
    <mergeCell ref="AA639:AB639"/>
    <mergeCell ref="AD639:AH639"/>
    <mergeCell ref="F672:M672"/>
    <mergeCell ref="O672:V672"/>
    <mergeCell ref="X672:AJ672"/>
    <mergeCell ref="T673:V673"/>
    <mergeCell ref="AE673:AI673"/>
    <mergeCell ref="F675:M675"/>
    <mergeCell ref="O675:V675"/>
    <mergeCell ref="X675:AJ675"/>
    <mergeCell ref="F669:M669"/>
    <mergeCell ref="O669:V669"/>
    <mergeCell ref="X669:AJ669"/>
    <mergeCell ref="AE670:AI670"/>
    <mergeCell ref="T670:V670"/>
    <mergeCell ref="F663:M663"/>
    <mergeCell ref="O663:V663"/>
    <mergeCell ref="X663:AJ663"/>
    <mergeCell ref="T664:V664"/>
    <mergeCell ref="AE664:AI664"/>
    <mergeCell ref="F666:M666"/>
    <mergeCell ref="O666:V666"/>
    <mergeCell ref="X666:AJ666"/>
    <mergeCell ref="F694:M694"/>
    <mergeCell ref="O694:V694"/>
    <mergeCell ref="X694:AJ694"/>
    <mergeCell ref="F697:M697"/>
    <mergeCell ref="O697:V697"/>
    <mergeCell ref="T695:V695"/>
    <mergeCell ref="X697:AJ697"/>
    <mergeCell ref="A680:D680"/>
    <mergeCell ref="E682:F682"/>
    <mergeCell ref="G682:R682"/>
    <mergeCell ref="T682:Y682"/>
    <mergeCell ref="AA682:AB682"/>
    <mergeCell ref="R686:T686"/>
    <mergeCell ref="K680:W680"/>
    <mergeCell ref="B681:C681"/>
    <mergeCell ref="AA686:AH686"/>
    <mergeCell ref="F678:M678"/>
    <mergeCell ref="O678:V678"/>
    <mergeCell ref="X678:AJ678"/>
    <mergeCell ref="M690:N690"/>
    <mergeCell ref="W688:AH688"/>
    <mergeCell ref="AC680:AH680"/>
    <mergeCell ref="AD682:AH682"/>
    <mergeCell ref="T679:V679"/>
    <mergeCell ref="AE679:AI679"/>
    <mergeCell ref="Q684:AH684"/>
    <mergeCell ref="Q688:S688"/>
    <mergeCell ref="U688:V688"/>
    <mergeCell ref="F706:M706"/>
    <mergeCell ref="O706:V706"/>
    <mergeCell ref="X706:AJ706"/>
    <mergeCell ref="F709:M709"/>
    <mergeCell ref="O709:V709"/>
    <mergeCell ref="X709:AJ709"/>
    <mergeCell ref="T707:V707"/>
    <mergeCell ref="AE707:AI707"/>
    <mergeCell ref="F700:M700"/>
    <mergeCell ref="O700:V700"/>
    <mergeCell ref="X700:AJ700"/>
    <mergeCell ref="T701:V701"/>
    <mergeCell ref="AE701:AI701"/>
    <mergeCell ref="T704:V704"/>
    <mergeCell ref="AE704:AI704"/>
    <mergeCell ref="F703:M703"/>
    <mergeCell ref="O703:V703"/>
    <mergeCell ref="X703:AJ703"/>
    <mergeCell ref="F718:M718"/>
    <mergeCell ref="O718:V718"/>
    <mergeCell ref="X718:AJ718"/>
    <mergeCell ref="T716:V716"/>
    <mergeCell ref="AE716:AI716"/>
    <mergeCell ref="W732:AH732"/>
    <mergeCell ref="F721:M721"/>
    <mergeCell ref="O721:V721"/>
    <mergeCell ref="X747:AJ747"/>
    <mergeCell ref="T719:V719"/>
    <mergeCell ref="AE719:AI719"/>
    <mergeCell ref="AA730:AH730"/>
    <mergeCell ref="T745:V745"/>
    <mergeCell ref="F712:M712"/>
    <mergeCell ref="O712:V712"/>
    <mergeCell ref="X712:AJ712"/>
    <mergeCell ref="E726:F726"/>
    <mergeCell ref="G726:R726"/>
    <mergeCell ref="F715:M715"/>
    <mergeCell ref="O715:V715"/>
    <mergeCell ref="X715:AJ715"/>
    <mergeCell ref="T713:V713"/>
    <mergeCell ref="AE713:AI713"/>
    <mergeCell ref="F744:M744"/>
    <mergeCell ref="F738:M738"/>
    <mergeCell ref="O738:V738"/>
    <mergeCell ref="T726:Y726"/>
    <mergeCell ref="X721:AJ721"/>
    <mergeCell ref="O756:V756"/>
    <mergeCell ref="T757:V757"/>
    <mergeCell ref="F747:M747"/>
    <mergeCell ref="O747:V747"/>
    <mergeCell ref="F741:M741"/>
    <mergeCell ref="A724:D724"/>
    <mergeCell ref="T722:V722"/>
    <mergeCell ref="AE722:AI722"/>
    <mergeCell ref="K724:W724"/>
    <mergeCell ref="AC724:AH724"/>
    <mergeCell ref="AD726:AH726"/>
    <mergeCell ref="AA726:AB726"/>
    <mergeCell ref="X756:AJ756"/>
    <mergeCell ref="O741:V741"/>
    <mergeCell ref="M734:N734"/>
    <mergeCell ref="Q728:AH728"/>
    <mergeCell ref="Q732:S732"/>
    <mergeCell ref="T748:V748"/>
    <mergeCell ref="AE748:AI748"/>
    <mergeCell ref="X741:AJ741"/>
    <mergeCell ref="R730:T730"/>
    <mergeCell ref="T739:V739"/>
    <mergeCell ref="AE739:AI739"/>
    <mergeCell ref="U732:V732"/>
    <mergeCell ref="F750:M750"/>
    <mergeCell ref="T783:V783"/>
    <mergeCell ref="AE783:AI783"/>
    <mergeCell ref="AE786:AI786"/>
    <mergeCell ref="W776:AH776"/>
    <mergeCell ref="T770:Y770"/>
    <mergeCell ref="AA770:AB770"/>
    <mergeCell ref="AE766:AI766"/>
    <mergeCell ref="X782:AJ782"/>
    <mergeCell ref="R774:T774"/>
    <mergeCell ref="Q776:S776"/>
    <mergeCell ref="U776:V776"/>
    <mergeCell ref="AE745:AI745"/>
    <mergeCell ref="T742:V742"/>
    <mergeCell ref="AE742:AI742"/>
    <mergeCell ref="O744:V744"/>
    <mergeCell ref="X744:AJ744"/>
    <mergeCell ref="E770:F770"/>
    <mergeCell ref="G770:R770"/>
    <mergeCell ref="AD770:AH770"/>
    <mergeCell ref="F762:M762"/>
    <mergeCell ref="O762:V762"/>
    <mergeCell ref="F782:M782"/>
    <mergeCell ref="O782:V782"/>
    <mergeCell ref="O750:V750"/>
    <mergeCell ref="X750:AJ750"/>
    <mergeCell ref="T760:V760"/>
    <mergeCell ref="Q772:AH772"/>
    <mergeCell ref="AA774:AH774"/>
    <mergeCell ref="T766:V766"/>
    <mergeCell ref="F765:M765"/>
    <mergeCell ref="O765:V765"/>
    <mergeCell ref="T763:V763"/>
    <mergeCell ref="T798:V798"/>
    <mergeCell ref="AE798:AI798"/>
    <mergeCell ref="F803:M803"/>
    <mergeCell ref="O803:V803"/>
    <mergeCell ref="X803:AJ803"/>
    <mergeCell ref="T801:V801"/>
    <mergeCell ref="AE801:AI801"/>
    <mergeCell ref="F794:M794"/>
    <mergeCell ref="O794:V794"/>
    <mergeCell ref="X794:AJ794"/>
    <mergeCell ref="F797:M797"/>
    <mergeCell ref="O797:V797"/>
    <mergeCell ref="X797:AJ797"/>
    <mergeCell ref="AE804:AI804"/>
    <mergeCell ref="T804:V804"/>
    <mergeCell ref="F785:M785"/>
    <mergeCell ref="O785:V785"/>
    <mergeCell ref="X785:AJ785"/>
    <mergeCell ref="F791:M791"/>
    <mergeCell ref="O791:V791"/>
    <mergeCell ref="X791:AJ791"/>
    <mergeCell ref="F788:M788"/>
    <mergeCell ref="O788:V788"/>
    <mergeCell ref="X788:AJ788"/>
    <mergeCell ref="T786:V786"/>
    <mergeCell ref="T789:V789"/>
    <mergeCell ref="AE789:AI789"/>
    <mergeCell ref="T792:V792"/>
    <mergeCell ref="AE792:AI792"/>
    <mergeCell ref="T795:V795"/>
    <mergeCell ref="AE795:AI795"/>
    <mergeCell ref="F809:M809"/>
    <mergeCell ref="O809:V809"/>
    <mergeCell ref="X809:AJ809"/>
    <mergeCell ref="T807:V807"/>
    <mergeCell ref="E814:F814"/>
    <mergeCell ref="G814:R814"/>
    <mergeCell ref="W820:AH820"/>
    <mergeCell ref="T810:V810"/>
    <mergeCell ref="AE810:AI810"/>
    <mergeCell ref="K812:W812"/>
    <mergeCell ref="AC812:AH812"/>
    <mergeCell ref="F806:M806"/>
    <mergeCell ref="O806:V806"/>
    <mergeCell ref="X806:AJ806"/>
    <mergeCell ref="AD814:AH814"/>
    <mergeCell ref="AA814:AB814"/>
    <mergeCell ref="F800:M800"/>
    <mergeCell ref="O800:V800"/>
    <mergeCell ref="X800:AJ800"/>
    <mergeCell ref="AA818:AH818"/>
    <mergeCell ref="Q820:S820"/>
    <mergeCell ref="U820:V820"/>
    <mergeCell ref="AE807:AI807"/>
    <mergeCell ref="F838:M838"/>
    <mergeCell ref="O838:V838"/>
    <mergeCell ref="X838:AJ838"/>
    <mergeCell ref="X847:AJ847"/>
    <mergeCell ref="T854:V854"/>
    <mergeCell ref="AE833:AI833"/>
    <mergeCell ref="T836:V836"/>
    <mergeCell ref="AE836:AI836"/>
    <mergeCell ref="F841:M841"/>
    <mergeCell ref="O841:V841"/>
    <mergeCell ref="X841:AJ841"/>
    <mergeCell ref="T839:V839"/>
    <mergeCell ref="AE839:AI839"/>
    <mergeCell ref="Q816:AH816"/>
    <mergeCell ref="AE827:AI827"/>
    <mergeCell ref="AE830:AI830"/>
    <mergeCell ref="F829:M829"/>
    <mergeCell ref="O829:V829"/>
    <mergeCell ref="F835:M835"/>
    <mergeCell ref="O835:V835"/>
    <mergeCell ref="X835:AJ835"/>
    <mergeCell ref="X832:AJ832"/>
    <mergeCell ref="T833:V833"/>
    <mergeCell ref="F832:M832"/>
    <mergeCell ref="T830:V830"/>
    <mergeCell ref="X826:AJ826"/>
    <mergeCell ref="F826:M826"/>
    <mergeCell ref="O826:V826"/>
    <mergeCell ref="T827:V827"/>
    <mergeCell ref="X829:AJ829"/>
    <mergeCell ref="O832:V832"/>
    <mergeCell ref="M822:N822"/>
    <mergeCell ref="E857:F857"/>
    <mergeCell ref="AA861:AH861"/>
    <mergeCell ref="Q863:S863"/>
    <mergeCell ref="U863:V863"/>
    <mergeCell ref="G857:R857"/>
    <mergeCell ref="F850:M850"/>
    <mergeCell ref="O850:V850"/>
    <mergeCell ref="X850:AJ850"/>
    <mergeCell ref="F853:M853"/>
    <mergeCell ref="O853:V853"/>
    <mergeCell ref="F844:M844"/>
    <mergeCell ref="O844:V844"/>
    <mergeCell ref="X844:AJ844"/>
    <mergeCell ref="T845:V845"/>
    <mergeCell ref="AE845:AI845"/>
    <mergeCell ref="F847:M847"/>
    <mergeCell ref="O847:V847"/>
    <mergeCell ref="AE854:AI854"/>
    <mergeCell ref="T848:V848"/>
    <mergeCell ref="AE848:AI848"/>
    <mergeCell ref="K855:W855"/>
    <mergeCell ref="AC855:AH855"/>
    <mergeCell ref="X853:AJ853"/>
    <mergeCell ref="T851:V851"/>
    <mergeCell ref="AE851:AI851"/>
    <mergeCell ref="Q859:AH859"/>
    <mergeCell ref="R861:T861"/>
    <mergeCell ref="AD857:AH857"/>
    <mergeCell ref="W863:AH863"/>
    <mergeCell ref="T857:Y857"/>
    <mergeCell ref="F887:M887"/>
    <mergeCell ref="AE873:AI873"/>
    <mergeCell ref="O916:V916"/>
    <mergeCell ref="F922:M922"/>
    <mergeCell ref="O922:V922"/>
    <mergeCell ref="X922:AJ922"/>
    <mergeCell ref="X919:AJ919"/>
    <mergeCell ref="T920:V920"/>
    <mergeCell ref="AE920:AI920"/>
    <mergeCell ref="X916:AJ916"/>
    <mergeCell ref="AD901:AH901"/>
    <mergeCell ref="F878:M878"/>
    <mergeCell ref="O878:V878"/>
    <mergeCell ref="X878:AJ878"/>
    <mergeCell ref="F875:M875"/>
    <mergeCell ref="O875:V875"/>
    <mergeCell ref="X875:AJ875"/>
    <mergeCell ref="T873:V873"/>
    <mergeCell ref="T876:V876"/>
    <mergeCell ref="AE876:AI876"/>
    <mergeCell ref="T879:V879"/>
    <mergeCell ref="T888:V888"/>
    <mergeCell ref="O928:V928"/>
    <mergeCell ref="X928:AJ928"/>
    <mergeCell ref="O931:V931"/>
    <mergeCell ref="X931:AJ931"/>
    <mergeCell ref="F925:M925"/>
    <mergeCell ref="O925:V925"/>
    <mergeCell ref="X925:AJ925"/>
    <mergeCell ref="T926:V926"/>
    <mergeCell ref="AE926:AI926"/>
    <mergeCell ref="T923:V923"/>
    <mergeCell ref="AE923:AI923"/>
    <mergeCell ref="E901:F901"/>
    <mergeCell ref="G901:R901"/>
    <mergeCell ref="W907:AH907"/>
    <mergeCell ref="F919:M919"/>
    <mergeCell ref="T917:V917"/>
    <mergeCell ref="X913:AJ913"/>
    <mergeCell ref="F913:M913"/>
    <mergeCell ref="O913:V913"/>
    <mergeCell ref="T914:V914"/>
    <mergeCell ref="AE914:AI914"/>
    <mergeCell ref="Q903:AH903"/>
    <mergeCell ref="AA905:AH905"/>
    <mergeCell ref="Q907:S907"/>
    <mergeCell ref="U907:V907"/>
    <mergeCell ref="T901:Y901"/>
    <mergeCell ref="AA901:AB901"/>
    <mergeCell ref="R905:T905"/>
    <mergeCell ref="A943:D943"/>
    <mergeCell ref="B944:C944"/>
    <mergeCell ref="M953:N953"/>
    <mergeCell ref="R949:T949"/>
    <mergeCell ref="T945:Y945"/>
    <mergeCell ref="T958:V958"/>
    <mergeCell ref="Q951:S951"/>
    <mergeCell ref="U951:V951"/>
    <mergeCell ref="F940:M940"/>
    <mergeCell ref="O940:V940"/>
    <mergeCell ref="X940:AJ940"/>
    <mergeCell ref="K943:W943"/>
    <mergeCell ref="AC943:AH943"/>
    <mergeCell ref="AE941:AI941"/>
    <mergeCell ref="AE932:AI932"/>
    <mergeCell ref="F934:M934"/>
    <mergeCell ref="O934:V934"/>
    <mergeCell ref="X934:AJ934"/>
    <mergeCell ref="T935:V935"/>
    <mergeCell ref="AE935:AI935"/>
    <mergeCell ref="AE1008:AI1008"/>
    <mergeCell ref="X1004:AJ1004"/>
    <mergeCell ref="AE1002:AI1002"/>
    <mergeCell ref="A987:D987"/>
    <mergeCell ref="B988:C988"/>
    <mergeCell ref="M997:N997"/>
    <mergeCell ref="T985:V985"/>
    <mergeCell ref="F1004:M1004"/>
    <mergeCell ref="O1004:V1004"/>
    <mergeCell ref="O1001:V1001"/>
    <mergeCell ref="T1002:V1002"/>
    <mergeCell ref="E989:F989"/>
    <mergeCell ref="G989:R989"/>
    <mergeCell ref="AA993:AH993"/>
    <mergeCell ref="Q995:S995"/>
    <mergeCell ref="U995:V995"/>
    <mergeCell ref="R993:T993"/>
    <mergeCell ref="T1029:V1029"/>
    <mergeCell ref="W32:AH32"/>
    <mergeCell ref="T95:V95"/>
    <mergeCell ref="AE95:AI95"/>
    <mergeCell ref="T39:V39"/>
    <mergeCell ref="T1017:V1017"/>
    <mergeCell ref="AE1017:AI1017"/>
    <mergeCell ref="T1005:V1005"/>
    <mergeCell ref="R205:T205"/>
    <mergeCell ref="T194:V194"/>
    <mergeCell ref="F1025:M1025"/>
    <mergeCell ref="O1025:V1025"/>
    <mergeCell ref="X1025:AJ1025"/>
    <mergeCell ref="F1028:M1028"/>
    <mergeCell ref="O1028:V1028"/>
    <mergeCell ref="X1028:AJ1028"/>
    <mergeCell ref="T1026:V1026"/>
    <mergeCell ref="AE1026:AI1026"/>
    <mergeCell ref="F1016:M1016"/>
    <mergeCell ref="F1022:M1022"/>
    <mergeCell ref="O1022:V1022"/>
    <mergeCell ref="X1022:AJ1022"/>
    <mergeCell ref="T1023:V1023"/>
    <mergeCell ref="AE1023:AI1023"/>
    <mergeCell ref="X1016:AJ1016"/>
    <mergeCell ref="O1016:V1016"/>
    <mergeCell ref="F1013:M1013"/>
    <mergeCell ref="O1013:V1013"/>
    <mergeCell ref="X1013:AJ1013"/>
    <mergeCell ref="AE1005:AI1005"/>
    <mergeCell ref="O1007:V1007"/>
    <mergeCell ref="F1019:M1019"/>
    <mergeCell ref="T223:V223"/>
    <mergeCell ref="AE223:AI223"/>
    <mergeCell ref="W207:AH207"/>
    <mergeCell ref="T217:V217"/>
    <mergeCell ref="AE217:AI217"/>
    <mergeCell ref="Q207:S207"/>
    <mergeCell ref="T241:V241"/>
    <mergeCell ref="AE241:AI241"/>
    <mergeCell ref="T232:V232"/>
    <mergeCell ref="AE232:AI232"/>
    <mergeCell ref="O240:V240"/>
    <mergeCell ref="X240:AJ240"/>
    <mergeCell ref="T329:V329"/>
    <mergeCell ref="AE329:AI329"/>
    <mergeCell ref="T389:V389"/>
    <mergeCell ref="AE389:AI389"/>
    <mergeCell ref="T348:V348"/>
    <mergeCell ref="AE348:AI348"/>
    <mergeCell ref="Q378:AH378"/>
    <mergeCell ref="AA380:AH380"/>
    <mergeCell ref="AA376:AB376"/>
    <mergeCell ref="AD376:AH376"/>
    <mergeCell ref="R380:T380"/>
    <mergeCell ref="T369:V369"/>
    <mergeCell ref="AE369:AI369"/>
    <mergeCell ref="AC374:AH374"/>
    <mergeCell ref="X237:AJ237"/>
    <mergeCell ref="T416:V416"/>
    <mergeCell ref="AE416:AI416"/>
    <mergeCell ref="W382:AH382"/>
    <mergeCell ref="T363:V363"/>
    <mergeCell ref="AE363:AI363"/>
    <mergeCell ref="T480:V480"/>
    <mergeCell ref="AE480:AI480"/>
    <mergeCell ref="T520:V520"/>
    <mergeCell ref="AE520:AI520"/>
    <mergeCell ref="R511:T511"/>
    <mergeCell ref="AA511:AH511"/>
    <mergeCell ref="T492:V492"/>
    <mergeCell ref="AE492:AI492"/>
    <mergeCell ref="T436:V436"/>
    <mergeCell ref="AE436:AI436"/>
    <mergeCell ref="Q466:AH466"/>
    <mergeCell ref="AA468:AH468"/>
    <mergeCell ref="AA464:AB464"/>
    <mergeCell ref="AD464:AH464"/>
    <mergeCell ref="R468:T468"/>
    <mergeCell ref="T457:V457"/>
    <mergeCell ref="AE457:AI457"/>
    <mergeCell ref="T451:V451"/>
    <mergeCell ref="AE451:AI451"/>
    <mergeCell ref="U470:V470"/>
    <mergeCell ref="X500:AJ500"/>
    <mergeCell ref="R643:T643"/>
    <mergeCell ref="T608:V608"/>
    <mergeCell ref="AE608:AI608"/>
    <mergeCell ref="AC637:AH637"/>
    <mergeCell ref="Q641:AH641"/>
    <mergeCell ref="AE611:AI611"/>
    <mergeCell ref="X613:AJ613"/>
    <mergeCell ref="R555:T555"/>
    <mergeCell ref="AE582:AI582"/>
    <mergeCell ref="T582:V582"/>
    <mergeCell ref="T564:V564"/>
    <mergeCell ref="T567:V567"/>
    <mergeCell ref="AE567:AI567"/>
    <mergeCell ref="T573:V573"/>
    <mergeCell ref="AE573:AI573"/>
    <mergeCell ref="X572:AJ572"/>
    <mergeCell ref="T570:V570"/>
    <mergeCell ref="AD603:AE603"/>
    <mergeCell ref="T710:V710"/>
    <mergeCell ref="AE710:AI710"/>
    <mergeCell ref="Q991:AH991"/>
    <mergeCell ref="T989:Y989"/>
    <mergeCell ref="AA989:AB989"/>
    <mergeCell ref="AD989:AH989"/>
    <mergeCell ref="X957:AJ957"/>
    <mergeCell ref="AE894:AI894"/>
    <mergeCell ref="T897:V897"/>
    <mergeCell ref="AE958:AI958"/>
    <mergeCell ref="G945:R945"/>
    <mergeCell ref="F937:M937"/>
    <mergeCell ref="AA945:AB945"/>
    <mergeCell ref="E945:F945"/>
    <mergeCell ref="O937:V937"/>
    <mergeCell ref="X937:AJ937"/>
    <mergeCell ref="T941:V941"/>
    <mergeCell ref="Q947:AH947"/>
    <mergeCell ref="AA949:AH949"/>
    <mergeCell ref="AE973:AI973"/>
    <mergeCell ref="F978:M978"/>
    <mergeCell ref="O978:V978"/>
    <mergeCell ref="X978:AJ978"/>
    <mergeCell ref="T976:V976"/>
    <mergeCell ref="AE976:AI976"/>
    <mergeCell ref="T967:V967"/>
    <mergeCell ref="AE967:AI967"/>
    <mergeCell ref="X972:AJ972"/>
    <mergeCell ref="T970:V970"/>
    <mergeCell ref="AE970:AI970"/>
    <mergeCell ref="T973:V973"/>
    <mergeCell ref="F972:M972"/>
    <mergeCell ref="O972:V972"/>
    <mergeCell ref="F928:M928"/>
    <mergeCell ref="F984:M984"/>
    <mergeCell ref="O984:V984"/>
    <mergeCell ref="X984:AJ984"/>
    <mergeCell ref="T982:V982"/>
    <mergeCell ref="AE982:AI982"/>
    <mergeCell ref="F975:M975"/>
    <mergeCell ref="O975:V975"/>
    <mergeCell ref="F981:M981"/>
    <mergeCell ref="X975:AJ975"/>
    <mergeCell ref="B375:C375"/>
    <mergeCell ref="B725:C725"/>
    <mergeCell ref="B769:C769"/>
    <mergeCell ref="B813:C813"/>
    <mergeCell ref="B856:C856"/>
    <mergeCell ref="B900:C900"/>
    <mergeCell ref="A899:D899"/>
    <mergeCell ref="A855:D855"/>
    <mergeCell ref="A812:D812"/>
    <mergeCell ref="A768:D768"/>
    <mergeCell ref="T842:V842"/>
    <mergeCell ref="AE842:AI842"/>
    <mergeCell ref="O957:V957"/>
    <mergeCell ref="T676:V676"/>
    <mergeCell ref="AE676:AI676"/>
    <mergeCell ref="AE760:AI760"/>
    <mergeCell ref="T814:Y814"/>
    <mergeCell ref="X762:AJ762"/>
    <mergeCell ref="X765:AJ765"/>
    <mergeCell ref="AE763:AI763"/>
    <mergeCell ref="X738:AJ738"/>
    <mergeCell ref="B113:C113"/>
    <mergeCell ref="B156:C156"/>
    <mergeCell ref="B200:C200"/>
    <mergeCell ref="B244:C244"/>
    <mergeCell ref="B288:C288"/>
    <mergeCell ref="B331:C331"/>
    <mergeCell ref="A155:D155"/>
    <mergeCell ref="A199:D199"/>
    <mergeCell ref="A505:D505"/>
    <mergeCell ref="B506:C506"/>
    <mergeCell ref="O981:V981"/>
    <mergeCell ref="X981:AJ981"/>
    <mergeCell ref="T979:V979"/>
    <mergeCell ref="AE979:AI979"/>
    <mergeCell ref="T870:V870"/>
    <mergeCell ref="AE870:AI870"/>
    <mergeCell ref="AA857:AB857"/>
    <mergeCell ref="R818:T818"/>
    <mergeCell ref="T652:V652"/>
    <mergeCell ref="AE652:AI652"/>
    <mergeCell ref="T655:V655"/>
    <mergeCell ref="AE655:AI655"/>
    <mergeCell ref="AE695:AI695"/>
    <mergeCell ref="T698:V698"/>
    <mergeCell ref="AE698:AI698"/>
    <mergeCell ref="T667:V667"/>
    <mergeCell ref="AE667:AI667"/>
    <mergeCell ref="T658:V658"/>
    <mergeCell ref="AE757:AI757"/>
    <mergeCell ref="K768:W768"/>
    <mergeCell ref="AC768:AH768"/>
    <mergeCell ref="M778:N778"/>
    <mergeCell ref="AD647:AE647"/>
    <mergeCell ref="AD690:AE690"/>
    <mergeCell ref="AD734:AE734"/>
    <mergeCell ref="AD778:AE778"/>
    <mergeCell ref="AD822:AE822"/>
    <mergeCell ref="AD865:AE865"/>
    <mergeCell ref="AD909:AE909"/>
    <mergeCell ref="AD953:AE953"/>
    <mergeCell ref="AD997:AE997"/>
    <mergeCell ref="AD122:AE122"/>
    <mergeCell ref="AD165:AE165"/>
    <mergeCell ref="AD209:AE209"/>
    <mergeCell ref="AD253:AE253"/>
    <mergeCell ref="AD297:AE297"/>
    <mergeCell ref="AD340:AE340"/>
    <mergeCell ref="AD384:AE384"/>
    <mergeCell ref="AD428:AE428"/>
    <mergeCell ref="AD472:AE472"/>
    <mergeCell ref="AD515:AE515"/>
    <mergeCell ref="AD559:AE559"/>
    <mergeCell ref="AE194:AI194"/>
    <mergeCell ref="AC199:AH199"/>
    <mergeCell ref="AE888:AI888"/>
    <mergeCell ref="AE151:AI151"/>
    <mergeCell ref="AE136:AI136"/>
    <mergeCell ref="AE130:AI130"/>
    <mergeCell ref="X190:AJ190"/>
    <mergeCell ref="X869:AJ869"/>
  </mergeCells>
  <phoneticPr fontId="71" type="noConversion"/>
  <dataValidations xWindow="502" yWindow="481" count="5">
    <dataValidation type="list" allowBlank="1" showInputMessage="1" showErrorMessage="1" sqref="AD997:AE997 AD909:AE909 AD865:AE865 AD953:AE953 AD647:AE647 AD603:AE603 AD559:AE559 AD515:AE515 AE576:AI576 I576 T544 AE582:AI582 AE570:AI570 L547 L526:N526 AB529:AC529 AE535:AI535 T535 T541 L511 AE529:AI529 I520 T520 I582 L567 I570 L576:N576 AB579:AC579 L582:N582 AE676:AI676 T529 T582 T570 AE532:AI532 I532 AE538:AI538 AE526:AI526 T576 I538 L523 I526 L532:N532 AB535:AC535 L579 L573 AB585:AC585 L588:N588 L673 L538:N538 T538 AB591:AC591 AE591:AI591 T591 AE588:AI588 L585 T526 T532 L535 L529 AB541:AC541 L544:N544 AB547:AC547 AE547:AI547 T547 AE544:AI544 L541 AD297:AE297 AD253:AE253 AD209:AE209 AD165:AE165 AE191:AI191 AE170:AI170 AE235:AI235 AE214:AI214 AE279:AI279 AE323:AI323 AE258:AI258 AE302:AI302 I194 T194 L197 L176:N176 AB179:AC179 AE185:AI185 I238 T238 T185 T191 L161 I282 T282 AE179:AI179 L241 L220:N220 AB223:AC223 AE229:AI229 T229 T235 L205 I170 T170 T179 AE223:AI223 I214 T214 L285 L264:N264 AB267:AC267 AE273:AI273 T273 I326 T326 L329 L308:N308 AB311:AC311 T279 L249 AE267:AI267 I258 T258 T223 AE317:AI317 T317 T323 T267 L293 AE311:AI311 I302 T302 AE270:AI270 AE226:AI226 T311 AE182:AI182 AE314:AI314 I182 AE188:AI188 AE176:AI176 I188 L173 I176 L182:N182 AB185:AC185 I226 AE232:AI232 AE220:AI220 I232 L217 I220 L226:N226 L188:N188 T188 AB229:AC229 L232:N232 T232 I270 AE276:AI276 I314 AE264:AI264 AE320:AI320 AE308:AI308 I320 L305 I276 L261 I264 L270:N270 AB273:AC273 L276:N276 I308 L314:N314 AB317:AC317 L320:N320 T320 T276 T308 T264 T220 T176 T314 T270 L317 L311 AB323:AC323 L326:N326 L273 L267 AB279:AC279 L282:N282 AB285:AC285 AB329:AC329 AE329:AI329 T329 AE326:AI326 L323 AE285:AI285 T285 AE282:AI282 L279 T226 L229 L223 AB235:AC235 T182 L185 L238:N238 AB241:AC241 AE241:AI241 T241 AE238:AI238 L235 L179 AB191:AC191 L194:N194 AB197:AC197 AE197:AI197 T197 AE194:AI194 L191 L170:N170 AB173:AC173 M165:N165 AE173:AI173 L163 T173 L214:N214 AB217:AC217 M209:N209 AE217:AI217 L207 T217 L258:N258 AB261:AC261 M253:N253 AE261:AI261 L251 T261 L302:N302 AB305:AC305 M297:N297 AE305:AI305 L295 T305 T130 L120 AE130:AI130 M122:N122 AB130:AC130 L127:N127 T86 L76 AE86:AI86 M78:N78 AB86:AC86 L83:N83 L148 AE151:AI151 L60 AE63:AI63 T66 AE66:AI66 AB66:AC66 L63:N63 AB60:AC60 L48 L54 T51 T45 T57 L57:N57 AB54:AC54 L51:N51 L104 AE107:AI107 T110 AE110:AI110 AB110:AC110 L107:N107 T154 AE154:AI154 AB154:AC154 L151:N151 AB148:AC148 L136 AB104:AC104 L92 L98 T95 L142 I45 T139 T89 T133 L42 T101 L101:N101 AB98:AC98 L95:N95 I89 T145 L145:N145 AB142:AC142 L139:N139 I133 L130 L86 I101 AE89:AI89 AE101:AI101 I95 I57 AE45:AI45 AE57:AI57 I51 AE51:AI51 T48 I145 AE133:AI133 AE145:AI145 T39 I39 AE48:AI48 I139 AE95:AI95 AE139:AI139 T92 T83 I83 AE92:AI92 L74 T136 T127 I127 AE136:AI136 L118 T104 T98 AE98:AI98 AB92:AC92 L89:N89 L110 T107 L30 T60 T54 AE54:AI54 AB48:AC48 L45:N45 I107 T148 T142 L66 T63 I63 AE39:AI39 AE142:AI142 AB136:AC136 L133:N133 L154 T151 AE60:AI60 T42 L32 AE42:AI42 AE83:AI83 AE104:AI104 I151 AE127:AI127 AE148:AI148 M34:N34 AB42:AC42 L39:N39 AD78:AE78 AD122:AE122 AD34:AE34 AB348:AC348 L345:N345 L410 AE413:AI413 T416 L454 AE457:AI457 T460 L366 AE369:AI369 T372 AE372:AI372 AB372:AC372 L369:N369 AE416:AI416 AB416:AC416 L413:N413 AB410:AC410 AB366:AC366 L354 AE460:AI460 AB460:AC460 L457:N457 L398 L404 AB454:AC454 L360 T357 T401 L442 L498 AE501:AI501 T504 AE504:AI504 AB504:AC504 L501:N501 L448 T445 AB498:AC498 L486 L492 T489 T395 T439 T351 T483 T495 L495:N495 AB492:AC492 T451 L451:N451 L489:N489 I483 L480 I495 AE483:AI483 AE495:AI495 I489 AB448:AC448 T363 L363:N363 AB360:AC360 L357:N357 T407 L407:N407 L445:N445 I439 L436 I451 I351 AB404:AC404 L401:N401 I395 L392 I407 L348 I363 AE351:AI351 AE363:AI363 I357 AE439:AI439 AE451:AI451 I445 AE395:AI395 AE407:AI407 I401 AE489:AI489 T486 AE445:AI445 T442 AE401:AI401 T398 AE357:AI357 T354 T389 T433 T345 T477 I477 AE486:AI486 L468 T498 I433 AE442:AI442 L424 T492 AE492:AI492 AB486:AC486 L483:N483 L504 T501 I501 T454 I345 AE354:AI354 I389 AE398:AI398 L380 T448 AE448:AI448 L336 T366 T360 T410 T404 AE404:AI404 AB442:AC442 AE360:AI360 AB354:AC354 L351:N351 L372 T369 I369 L439:N439 L460 T457 I457 AB398:AC398 L395:N395 L416 T413 I413 AE477:AI477 AE498:AI498 AE433:AI433 AE454:AI454 AE389:AI389 AE410:AI410 AE345:AI345 AE366:AI366 AD340:AE340 AD384:AE384 AD428:AE428 AD472:AE472 L716 AE719:AI719 AD690:AE690 AD734:AE734 AD778:AE778 AD822:AE822">
      <formula1>$C$6:$C$7</formula1>
    </dataValidation>
    <dataValidation type="list" allowBlank="1" showInputMessage="1" showErrorMessage="1" sqref="AA905:AH905 AA861:AH861 AA949:AH949 AA993:AH993 AA643:AH643 AA599:AH599 AA511:AH511 AA555:AH555 AA249:AH249 AA293:AH293 AA205:AH205 AA161:AH161 AA118:AH118 AA74:AH74 AA30:AH30 AA20:AH20 AA336:AH336 AA380:AH380 AA424:AH424 AA468:AH468 AA686:AH686 AA730:AH730 AA818:AH818 AA774:AH774">
      <formula1>$G$6:$G$10</formula1>
    </dataValidation>
    <dataValidation type="list" allowBlank="1" showInputMessage="1" showErrorMessage="1" sqref="L22 L20">
      <formula1>$C$5:$C$7</formula1>
    </dataValidation>
    <dataValidation type="textLength" operator="equal" allowBlank="1" showInputMessage="1" showErrorMessage="1" prompt="10 digits - no dashes or parentheses_x000a_" sqref="S22:T22">
      <formula1>10</formula1>
    </dataValidation>
    <dataValidation allowBlank="1" showInputMessage="1" showErrorMessage="1" prompt="10 digits - no dashes or parentheses" sqref="Q32:S32 Q76:S76 Q120:S120 Q163:S163 Q207:S207 Q251:S251 Q295:S295 Q338:S338 Q382:S382 Q426:S426 Q470:S470 Q513:S513 Q557:S557 Q601:S601 Q645:S645 Q688:S688 Q732:S732 Q776:S776 Q820:S820 Q863:S863 Q907:S907 Q951:S951 Q995:S995"/>
  </dataValidations>
  <pageMargins left="0" right="0" top="0.25" bottom="0.25" header="0.3" footer="0.3"/>
  <pageSetup scale="82" orientation="portrait" r:id="rId1"/>
  <headerFooter>
    <oddFooter>&amp;R&amp;D</oddFooter>
  </headerFooter>
  <rowBreaks count="5" manualBreakCount="5">
    <brk id="154" max="37" man="1"/>
    <brk id="329" max="37" man="1"/>
    <brk id="481" max="37" man="1"/>
    <brk id="656" max="37" man="1"/>
    <brk id="831" max="3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
  <sheetViews>
    <sheetView topLeftCell="U1" workbookViewId="0">
      <selection activeCell="Y2" sqref="Y2"/>
    </sheetView>
  </sheetViews>
  <sheetFormatPr defaultRowHeight="14.4" x14ac:dyDescent="0.3"/>
  <cols>
    <col min="1" max="1" width="7.6640625" customWidth="1"/>
    <col min="2" max="3" width="4.33203125" customWidth="1"/>
    <col min="4" max="5" width="4.109375" customWidth="1"/>
    <col min="6" max="9" width="4.109375" style="1942" customWidth="1"/>
    <col min="10" max="11" width="4.109375" customWidth="1"/>
    <col min="12" max="12" width="4.109375" style="1942" customWidth="1"/>
    <col min="13" max="14" width="4.109375" customWidth="1"/>
    <col min="15" max="15" width="4.109375" style="1942" customWidth="1"/>
    <col min="16" max="17" width="4.109375" customWidth="1"/>
    <col min="18" max="18" width="4.109375" style="1942" customWidth="1"/>
    <col min="19" max="19" width="4.109375" customWidth="1"/>
    <col min="20" max="20" width="4" customWidth="1"/>
    <col min="21" max="21" width="4.109375" style="1942" customWidth="1"/>
    <col min="22" max="22" width="4.109375" customWidth="1"/>
    <col min="23" max="23" width="4.109375" style="1942" customWidth="1"/>
    <col min="24" max="26" width="3.44140625" customWidth="1"/>
    <col min="27" max="27" width="3.44140625" style="1942" customWidth="1"/>
    <col min="28" max="30" width="3.44140625" customWidth="1"/>
    <col min="31" max="31" width="3.44140625" style="2361" customWidth="1"/>
    <col min="32" max="34" width="3.44140625" customWidth="1"/>
    <col min="35" max="35" width="3.5546875" customWidth="1"/>
    <col min="36" max="36" width="3.5546875" style="2361" customWidth="1"/>
    <col min="37" max="37" width="4.109375" customWidth="1"/>
    <col min="38" max="38" width="3.44140625" customWidth="1"/>
    <col min="39" max="39" width="4.44140625" customWidth="1"/>
    <col min="40" max="40" width="3.5546875" customWidth="1"/>
    <col min="41" max="41" width="4.44140625" style="1942" customWidth="1"/>
  </cols>
  <sheetData>
    <row r="1" spans="1:41" ht="127.5" customHeight="1" x14ac:dyDescent="0.3">
      <c r="A1" s="1945" t="s">
        <v>2306</v>
      </c>
      <c r="B1" s="1946" t="s">
        <v>2331</v>
      </c>
      <c r="C1" s="1946" t="s">
        <v>2332</v>
      </c>
      <c r="D1" s="1946" t="s">
        <v>2307</v>
      </c>
      <c r="E1" s="1946" t="s">
        <v>2317</v>
      </c>
      <c r="F1" s="1946" t="s">
        <v>2333</v>
      </c>
      <c r="G1" s="1946" t="s">
        <v>2318</v>
      </c>
      <c r="H1" s="1946" t="s">
        <v>2319</v>
      </c>
      <c r="I1" s="1946" t="s">
        <v>2320</v>
      </c>
      <c r="J1" s="1946" t="s">
        <v>2308</v>
      </c>
      <c r="K1" s="1946" t="s">
        <v>2309</v>
      </c>
      <c r="L1" s="1946" t="s">
        <v>2324</v>
      </c>
      <c r="M1" s="1946" t="s">
        <v>2310</v>
      </c>
      <c r="N1" s="1946" t="s">
        <v>2321</v>
      </c>
      <c r="O1" s="1946" t="s">
        <v>1126</v>
      </c>
      <c r="P1" s="1946" t="s">
        <v>177</v>
      </c>
      <c r="Q1" s="1946" t="s">
        <v>2311</v>
      </c>
      <c r="R1" s="1946" t="s">
        <v>2329</v>
      </c>
      <c r="S1" s="1946" t="s">
        <v>2312</v>
      </c>
      <c r="T1" s="1946" t="s">
        <v>2337</v>
      </c>
      <c r="U1" s="1946" t="s">
        <v>2327</v>
      </c>
      <c r="V1" s="1946" t="s">
        <v>2328</v>
      </c>
      <c r="W1" s="1946" t="s">
        <v>2330</v>
      </c>
      <c r="X1" s="1946" t="s">
        <v>2313</v>
      </c>
      <c r="Y1" s="1946" t="s">
        <v>2314</v>
      </c>
      <c r="Z1" s="1946" t="s">
        <v>2334</v>
      </c>
      <c r="AA1" s="1946" t="s">
        <v>2335</v>
      </c>
      <c r="AB1" s="1946" t="s">
        <v>599</v>
      </c>
      <c r="AC1" s="1946" t="s">
        <v>2315</v>
      </c>
      <c r="AD1" s="1946" t="s">
        <v>176</v>
      </c>
      <c r="AE1" s="1946" t="s">
        <v>2816</v>
      </c>
      <c r="AF1" s="1946" t="s">
        <v>2336</v>
      </c>
      <c r="AG1" s="1946" t="s">
        <v>2344</v>
      </c>
      <c r="AH1" s="1946" t="s">
        <v>2339</v>
      </c>
      <c r="AI1" s="1946" t="s">
        <v>2340</v>
      </c>
      <c r="AJ1" s="1946" t="s">
        <v>2817</v>
      </c>
      <c r="AK1" s="1946" t="s">
        <v>2341</v>
      </c>
      <c r="AL1" s="1947" t="s">
        <v>2342</v>
      </c>
      <c r="AM1" s="1946" t="s">
        <v>2343</v>
      </c>
      <c r="AN1" s="1947" t="s">
        <v>1038</v>
      </c>
      <c r="AO1" s="1946" t="s">
        <v>2350</v>
      </c>
    </row>
    <row r="2" spans="1:41" ht="15.6" x14ac:dyDescent="0.3">
      <c r="A2" s="72">
        <f>'46. Community Input'!$G3</f>
        <v>0</v>
      </c>
      <c r="B2" s="1638">
        <f>'2. Cert. of Dev. Owner'!$B$12</f>
        <v>0</v>
      </c>
      <c r="C2" s="1638">
        <f>'2. Cert. of Dev. Owner'!$B$27</f>
        <v>0</v>
      </c>
      <c r="D2">
        <f>'3. Appl. Elig. Cert.'!B11</f>
        <v>0</v>
      </c>
      <c r="E2">
        <f>'7. Site Info Part I'!B20</f>
        <v>0</v>
      </c>
      <c r="F2" s="1942">
        <f>'7. Site Info Part I'!B23</f>
        <v>0</v>
      </c>
      <c r="G2" s="1942">
        <f>'7. Site Info Part I'!B27</f>
        <v>0</v>
      </c>
      <c r="H2" s="1942">
        <f>'7. Site Info Part I'!B40</f>
        <v>0</v>
      </c>
      <c r="I2" s="1942">
        <f>'7. Site Info Part I'!B52</f>
        <v>0</v>
      </c>
      <c r="J2">
        <f>'7. Site Info Part I'!L67</f>
        <v>0</v>
      </c>
      <c r="K2">
        <f>'7. Site Info Part I'!H69</f>
        <v>0</v>
      </c>
      <c r="L2" s="1942">
        <f>'7. Site Info Part I'!B114</f>
        <v>0</v>
      </c>
      <c r="M2">
        <f>'11. Site Info Part III'!Q27</f>
        <v>0</v>
      </c>
      <c r="N2">
        <f>'17. Dev. Narr.'!B6</f>
        <v>0</v>
      </c>
      <c r="O2" s="1942">
        <f>'17. Dev. Narr.'!X6</f>
        <v>0</v>
      </c>
      <c r="P2">
        <f>'17. Dev. Narr.'!B16</f>
        <v>0</v>
      </c>
      <c r="Q2" t="str">
        <f>'17. Dev. Narr.'!J10</f>
        <v>If applicable</v>
      </c>
      <c r="R2" s="1942">
        <f>'17. Dev. Narr.'!AN10</f>
        <v>0</v>
      </c>
      <c r="S2">
        <f>'21. Occupied Devs'!B25</f>
        <v>0</v>
      </c>
      <c r="T2" s="330">
        <f>'17. Dev. Narr.'!R145</f>
        <v>0</v>
      </c>
      <c r="U2" s="1942">
        <f>'17. Dev. Narr.'!B188</f>
        <v>0</v>
      </c>
      <c r="V2">
        <f>'18. Development Activities I'!D47</f>
        <v>0</v>
      </c>
      <c r="W2" s="1942">
        <f>'18. Development Activities I'!D54</f>
        <v>0</v>
      </c>
      <c r="X2">
        <f>'19. Development Activities II'!B138</f>
        <v>0</v>
      </c>
      <c r="Y2">
        <f>'20. Existing Dev Info'!D50</f>
        <v>0</v>
      </c>
      <c r="Z2">
        <f>'21. Occupied Devs'!B79</f>
        <v>0</v>
      </c>
      <c r="AA2" s="1942">
        <f>'21. Occupied Devs'!B81</f>
        <v>0</v>
      </c>
      <c r="AB2">
        <f>'23. BldgUnit Config'!S9</f>
        <v>0</v>
      </c>
      <c r="AC2">
        <f>'23. BldgUnit Config'!E7</f>
        <v>0</v>
      </c>
      <c r="AD2">
        <f>'23. BldgUnit Config'!E9</f>
        <v>0</v>
      </c>
      <c r="AE2" s="2361">
        <f>'30. Development Cost Schedule'!C185</f>
        <v>0</v>
      </c>
      <c r="AF2">
        <f>'25. Utility Allowance'!I13</f>
        <v>0</v>
      </c>
      <c r="AG2">
        <f>'46. Community Input'!AL6</f>
        <v>0</v>
      </c>
      <c r="AH2">
        <f>'46. Community Input'!AL15</f>
        <v>0</v>
      </c>
      <c r="AI2">
        <f>'46. Community Input'!AL21</f>
        <v>0</v>
      </c>
      <c r="AJ2" s="2361">
        <f>'46. Community Input'!AL27</f>
        <v>0</v>
      </c>
      <c r="AK2">
        <f>'46. Community Input'!AL32</f>
        <v>0</v>
      </c>
      <c r="AL2">
        <f>'9. Site Info Part II'!U132</f>
        <v>0</v>
      </c>
      <c r="AM2">
        <f>'9. Site Info Part II'!U160</f>
        <v>0</v>
      </c>
      <c r="AN2">
        <f>'47. Third Party'!G44</f>
        <v>0</v>
      </c>
      <c r="AO2" s="1942">
        <f>'47. Third Party'!P44</f>
        <v>0</v>
      </c>
    </row>
  </sheetData>
  <pageMargins left="0.2" right="0.2" top="0.25" bottom="0.25" header="0.3" footer="0.3"/>
  <pageSetup paperSize="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pageSetUpPr fitToPage="1"/>
  </sheetPr>
  <dimension ref="A1:I36"/>
  <sheetViews>
    <sheetView showGridLines="0" workbookViewId="0">
      <selection sqref="A1:I36"/>
    </sheetView>
  </sheetViews>
  <sheetFormatPr defaultColWidth="9.109375" defaultRowHeight="14.4" x14ac:dyDescent="0.3"/>
  <cols>
    <col min="1" max="16384" width="9.109375" style="1394"/>
  </cols>
  <sheetData>
    <row r="1" spans="1:9" x14ac:dyDescent="0.3">
      <c r="A1" s="4257" t="s">
        <v>1512</v>
      </c>
      <c r="B1" s="4257"/>
      <c r="C1" s="4257"/>
      <c r="D1" s="4257"/>
      <c r="E1" s="4257"/>
      <c r="F1" s="4257"/>
      <c r="G1" s="4257"/>
      <c r="H1" s="4257"/>
      <c r="I1" s="4257"/>
    </row>
    <row r="2" spans="1:9" x14ac:dyDescent="0.3">
      <c r="A2" s="4257"/>
      <c r="B2" s="4257"/>
      <c r="C2" s="4257"/>
      <c r="D2" s="4257"/>
      <c r="E2" s="4257"/>
      <c r="F2" s="4257"/>
      <c r="G2" s="4257"/>
      <c r="H2" s="4257"/>
      <c r="I2" s="4257"/>
    </row>
    <row r="3" spans="1:9" x14ac:dyDescent="0.3">
      <c r="A3" s="4257"/>
      <c r="B3" s="4257"/>
      <c r="C3" s="4257"/>
      <c r="D3" s="4257"/>
      <c r="E3" s="4257"/>
      <c r="F3" s="4257"/>
      <c r="G3" s="4257"/>
      <c r="H3" s="4257"/>
      <c r="I3" s="4257"/>
    </row>
    <row r="4" spans="1:9" x14ac:dyDescent="0.3">
      <c r="A4" s="4257"/>
      <c r="B4" s="4257"/>
      <c r="C4" s="4257"/>
      <c r="D4" s="4257"/>
      <c r="E4" s="4257"/>
      <c r="F4" s="4257"/>
      <c r="G4" s="4257"/>
      <c r="H4" s="4257"/>
      <c r="I4" s="4257"/>
    </row>
    <row r="5" spans="1:9" x14ac:dyDescent="0.3">
      <c r="A5" s="4257"/>
      <c r="B5" s="4257"/>
      <c r="C5" s="4257"/>
      <c r="D5" s="4257"/>
      <c r="E5" s="4257"/>
      <c r="F5" s="4257"/>
      <c r="G5" s="4257"/>
      <c r="H5" s="4257"/>
      <c r="I5" s="4257"/>
    </row>
    <row r="6" spans="1:9" x14ac:dyDescent="0.3">
      <c r="A6" s="4257"/>
      <c r="B6" s="4257"/>
      <c r="C6" s="4257"/>
      <c r="D6" s="4257"/>
      <c r="E6" s="4257"/>
      <c r="F6" s="4257"/>
      <c r="G6" s="4257"/>
      <c r="H6" s="4257"/>
      <c r="I6" s="4257"/>
    </row>
    <row r="7" spans="1:9" x14ac:dyDescent="0.3">
      <c r="A7" s="4257"/>
      <c r="B7" s="4257"/>
      <c r="C7" s="4257"/>
      <c r="D7" s="4257"/>
      <c r="E7" s="4257"/>
      <c r="F7" s="4257"/>
      <c r="G7" s="4257"/>
      <c r="H7" s="4257"/>
      <c r="I7" s="4257"/>
    </row>
    <row r="8" spans="1:9" x14ac:dyDescent="0.3">
      <c r="A8" s="4257"/>
      <c r="B8" s="4257"/>
      <c r="C8" s="4257"/>
      <c r="D8" s="4257"/>
      <c r="E8" s="4257"/>
      <c r="F8" s="4257"/>
      <c r="G8" s="4257"/>
      <c r="H8" s="4257"/>
      <c r="I8" s="4257"/>
    </row>
    <row r="9" spans="1:9" x14ac:dyDescent="0.3">
      <c r="A9" s="4257"/>
      <c r="B9" s="4257"/>
      <c r="C9" s="4257"/>
      <c r="D9" s="4257"/>
      <c r="E9" s="4257"/>
      <c r="F9" s="4257"/>
      <c r="G9" s="4257"/>
      <c r="H9" s="4257"/>
      <c r="I9" s="4257"/>
    </row>
    <row r="10" spans="1:9" x14ac:dyDescent="0.3">
      <c r="A10" s="4257"/>
      <c r="B10" s="4257"/>
      <c r="C10" s="4257"/>
      <c r="D10" s="4257"/>
      <c r="E10" s="4257"/>
      <c r="F10" s="4257"/>
      <c r="G10" s="4257"/>
      <c r="H10" s="4257"/>
      <c r="I10" s="4257"/>
    </row>
    <row r="11" spans="1:9" x14ac:dyDescent="0.3">
      <c r="A11" s="4257"/>
      <c r="B11" s="4257"/>
      <c r="C11" s="4257"/>
      <c r="D11" s="4257"/>
      <c r="E11" s="4257"/>
      <c r="F11" s="4257"/>
      <c r="G11" s="4257"/>
      <c r="H11" s="4257"/>
      <c r="I11" s="4257"/>
    </row>
    <row r="12" spans="1:9" x14ac:dyDescent="0.3">
      <c r="A12" s="4257"/>
      <c r="B12" s="4257"/>
      <c r="C12" s="4257"/>
      <c r="D12" s="4257"/>
      <c r="E12" s="4257"/>
      <c r="F12" s="4257"/>
      <c r="G12" s="4257"/>
      <c r="H12" s="4257"/>
      <c r="I12" s="4257"/>
    </row>
    <row r="13" spans="1:9" x14ac:dyDescent="0.3">
      <c r="A13" s="4257"/>
      <c r="B13" s="4257"/>
      <c r="C13" s="4257"/>
      <c r="D13" s="4257"/>
      <c r="E13" s="4257"/>
      <c r="F13" s="4257"/>
      <c r="G13" s="4257"/>
      <c r="H13" s="4257"/>
      <c r="I13" s="4257"/>
    </row>
    <row r="14" spans="1:9" x14ac:dyDescent="0.3">
      <c r="A14" s="4257"/>
      <c r="B14" s="4257"/>
      <c r="C14" s="4257"/>
      <c r="D14" s="4257"/>
      <c r="E14" s="4257"/>
      <c r="F14" s="4257"/>
      <c r="G14" s="4257"/>
      <c r="H14" s="4257"/>
      <c r="I14" s="4257"/>
    </row>
    <row r="15" spans="1:9" x14ac:dyDescent="0.3">
      <c r="A15" s="4257"/>
      <c r="B15" s="4257"/>
      <c r="C15" s="4257"/>
      <c r="D15" s="4257"/>
      <c r="E15" s="4257"/>
      <c r="F15" s="4257"/>
      <c r="G15" s="4257"/>
      <c r="H15" s="4257"/>
      <c r="I15" s="4257"/>
    </row>
    <row r="16" spans="1:9" x14ac:dyDescent="0.3">
      <c r="A16" s="4257"/>
      <c r="B16" s="4257"/>
      <c r="C16" s="4257"/>
      <c r="D16" s="4257"/>
      <c r="E16" s="4257"/>
      <c r="F16" s="4257"/>
      <c r="G16" s="4257"/>
      <c r="H16" s="4257"/>
      <c r="I16" s="4257"/>
    </row>
    <row r="17" spans="1:9" x14ac:dyDescent="0.3">
      <c r="A17" s="4257"/>
      <c r="B17" s="4257"/>
      <c r="C17" s="4257"/>
      <c r="D17" s="4257"/>
      <c r="E17" s="4257"/>
      <c r="F17" s="4257"/>
      <c r="G17" s="4257"/>
      <c r="H17" s="4257"/>
      <c r="I17" s="4257"/>
    </row>
    <row r="18" spans="1:9" x14ac:dyDescent="0.3">
      <c r="A18" s="4257"/>
      <c r="B18" s="4257"/>
      <c r="C18" s="4257"/>
      <c r="D18" s="4257"/>
      <c r="E18" s="4257"/>
      <c r="F18" s="4257"/>
      <c r="G18" s="4257"/>
      <c r="H18" s="4257"/>
      <c r="I18" s="4257"/>
    </row>
    <row r="19" spans="1:9" x14ac:dyDescent="0.3">
      <c r="A19" s="4257"/>
      <c r="B19" s="4257"/>
      <c r="C19" s="4257"/>
      <c r="D19" s="4257"/>
      <c r="E19" s="4257"/>
      <c r="F19" s="4257"/>
      <c r="G19" s="4257"/>
      <c r="H19" s="4257"/>
      <c r="I19" s="4257"/>
    </row>
    <row r="20" spans="1:9" x14ac:dyDescent="0.3">
      <c r="A20" s="4257"/>
      <c r="B20" s="4257"/>
      <c r="C20" s="4257"/>
      <c r="D20" s="4257"/>
      <c r="E20" s="4257"/>
      <c r="F20" s="4257"/>
      <c r="G20" s="4257"/>
      <c r="H20" s="4257"/>
      <c r="I20" s="4257"/>
    </row>
    <row r="21" spans="1:9" x14ac:dyDescent="0.3">
      <c r="A21" s="4257"/>
      <c r="B21" s="4257"/>
      <c r="C21" s="4257"/>
      <c r="D21" s="4257"/>
      <c r="E21" s="4257"/>
      <c r="F21" s="4257"/>
      <c r="G21" s="4257"/>
      <c r="H21" s="4257"/>
      <c r="I21" s="4257"/>
    </row>
    <row r="22" spans="1:9" x14ac:dyDescent="0.3">
      <c r="A22" s="4257"/>
      <c r="B22" s="4257"/>
      <c r="C22" s="4257"/>
      <c r="D22" s="4257"/>
      <c r="E22" s="4257"/>
      <c r="F22" s="4257"/>
      <c r="G22" s="4257"/>
      <c r="H22" s="4257"/>
      <c r="I22" s="4257"/>
    </row>
    <row r="23" spans="1:9" x14ac:dyDescent="0.3">
      <c r="A23" s="4257"/>
      <c r="B23" s="4257"/>
      <c r="C23" s="4257"/>
      <c r="D23" s="4257"/>
      <c r="E23" s="4257"/>
      <c r="F23" s="4257"/>
      <c r="G23" s="4257"/>
      <c r="H23" s="4257"/>
      <c r="I23" s="4257"/>
    </row>
    <row r="24" spans="1:9" x14ac:dyDescent="0.3">
      <c r="A24" s="4257"/>
      <c r="B24" s="4257"/>
      <c r="C24" s="4257"/>
      <c r="D24" s="4257"/>
      <c r="E24" s="4257"/>
      <c r="F24" s="4257"/>
      <c r="G24" s="4257"/>
      <c r="H24" s="4257"/>
      <c r="I24" s="4257"/>
    </row>
    <row r="25" spans="1:9" x14ac:dyDescent="0.3">
      <c r="A25" s="4257"/>
      <c r="B25" s="4257"/>
      <c r="C25" s="4257"/>
      <c r="D25" s="4257"/>
      <c r="E25" s="4257"/>
      <c r="F25" s="4257"/>
      <c r="G25" s="4257"/>
      <c r="H25" s="4257"/>
      <c r="I25" s="4257"/>
    </row>
    <row r="26" spans="1:9" x14ac:dyDescent="0.3">
      <c r="A26" s="4257"/>
      <c r="B26" s="4257"/>
      <c r="C26" s="4257"/>
      <c r="D26" s="4257"/>
      <c r="E26" s="4257"/>
      <c r="F26" s="4257"/>
      <c r="G26" s="4257"/>
      <c r="H26" s="4257"/>
      <c r="I26" s="4257"/>
    </row>
    <row r="27" spans="1:9" x14ac:dyDescent="0.3">
      <c r="A27" s="4257"/>
      <c r="B27" s="4257"/>
      <c r="C27" s="4257"/>
      <c r="D27" s="4257"/>
      <c r="E27" s="4257"/>
      <c r="F27" s="4257"/>
      <c r="G27" s="4257"/>
      <c r="H27" s="4257"/>
      <c r="I27" s="4257"/>
    </row>
    <row r="28" spans="1:9" x14ac:dyDescent="0.3">
      <c r="A28" s="4257"/>
      <c r="B28" s="4257"/>
      <c r="C28" s="4257"/>
      <c r="D28" s="4257"/>
      <c r="E28" s="4257"/>
      <c r="F28" s="4257"/>
      <c r="G28" s="4257"/>
      <c r="H28" s="4257"/>
      <c r="I28" s="4257"/>
    </row>
    <row r="29" spans="1:9" x14ac:dyDescent="0.3">
      <c r="A29" s="4257"/>
      <c r="B29" s="4257"/>
      <c r="C29" s="4257"/>
      <c r="D29" s="4257"/>
      <c r="E29" s="4257"/>
      <c r="F29" s="4257"/>
      <c r="G29" s="4257"/>
      <c r="H29" s="4257"/>
      <c r="I29" s="4257"/>
    </row>
    <row r="30" spans="1:9" x14ac:dyDescent="0.3">
      <c r="A30" s="4257"/>
      <c r="B30" s="4257"/>
      <c r="C30" s="4257"/>
      <c r="D30" s="4257"/>
      <c r="E30" s="4257"/>
      <c r="F30" s="4257"/>
      <c r="G30" s="4257"/>
      <c r="H30" s="4257"/>
      <c r="I30" s="4257"/>
    </row>
    <row r="31" spans="1:9" x14ac:dyDescent="0.3">
      <c r="A31" s="4257"/>
      <c r="B31" s="4257"/>
      <c r="C31" s="4257"/>
      <c r="D31" s="4257"/>
      <c r="E31" s="4257"/>
      <c r="F31" s="4257"/>
      <c r="G31" s="4257"/>
      <c r="H31" s="4257"/>
      <c r="I31" s="4257"/>
    </row>
    <row r="32" spans="1:9" x14ac:dyDescent="0.3">
      <c r="A32" s="4257"/>
      <c r="B32" s="4257"/>
      <c r="C32" s="4257"/>
      <c r="D32" s="4257"/>
      <c r="E32" s="4257"/>
      <c r="F32" s="4257"/>
      <c r="G32" s="4257"/>
      <c r="H32" s="4257"/>
      <c r="I32" s="4257"/>
    </row>
    <row r="33" spans="1:9" x14ac:dyDescent="0.3">
      <c r="A33" s="4257"/>
      <c r="B33" s="4257"/>
      <c r="C33" s="4257"/>
      <c r="D33" s="4257"/>
      <c r="E33" s="4257"/>
      <c r="F33" s="4257"/>
      <c r="G33" s="4257"/>
      <c r="H33" s="4257"/>
      <c r="I33" s="4257"/>
    </row>
    <row r="34" spans="1:9" x14ac:dyDescent="0.3">
      <c r="A34" s="4257"/>
      <c r="B34" s="4257"/>
      <c r="C34" s="4257"/>
      <c r="D34" s="4257"/>
      <c r="E34" s="4257"/>
      <c r="F34" s="4257"/>
      <c r="G34" s="4257"/>
      <c r="H34" s="4257"/>
      <c r="I34" s="4257"/>
    </row>
    <row r="35" spans="1:9" x14ac:dyDescent="0.3">
      <c r="A35" s="4257"/>
      <c r="B35" s="4257"/>
      <c r="C35" s="4257"/>
      <c r="D35" s="4257"/>
      <c r="E35" s="4257"/>
      <c r="F35" s="4257"/>
      <c r="G35" s="4257"/>
      <c r="H35" s="4257"/>
      <c r="I35" s="4257"/>
    </row>
    <row r="36" spans="1:9" x14ac:dyDescent="0.3">
      <c r="A36" s="4257"/>
      <c r="B36" s="4257"/>
      <c r="C36" s="4257"/>
      <c r="D36" s="4257"/>
      <c r="E36" s="4257"/>
      <c r="F36" s="4257"/>
      <c r="G36" s="4257"/>
      <c r="H36" s="4257"/>
      <c r="I36" s="4257"/>
    </row>
  </sheetData>
  <sheetProtection password="8403" sheet="1"/>
  <mergeCells count="1">
    <mergeCell ref="A1:I36"/>
  </mergeCells>
  <pageMargins left="0.75" right="0.75" top="0.5" bottom="0.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BK193"/>
  <sheetViews>
    <sheetView showGridLines="0" workbookViewId="0">
      <selection sqref="A1:AQ2"/>
    </sheetView>
  </sheetViews>
  <sheetFormatPr defaultColWidth="9.109375" defaultRowHeight="13.8" x14ac:dyDescent="0.3"/>
  <cols>
    <col min="1" max="4" width="2.33203125" style="3" customWidth="1"/>
    <col min="5" max="5" width="6.5546875" style="3" customWidth="1"/>
    <col min="6" max="30" width="2.33203125" style="3" customWidth="1"/>
    <col min="31" max="31" width="4" style="3" customWidth="1"/>
    <col min="32" max="61" width="2.33203125" style="3" customWidth="1"/>
    <col min="62" max="62" width="9.109375" style="3"/>
    <col min="63" max="63" width="0" style="3" hidden="1" customWidth="1"/>
    <col min="64" max="16384" width="9.109375" style="3"/>
  </cols>
  <sheetData>
    <row r="1" spans="1:63" ht="12.75" customHeight="1" x14ac:dyDescent="0.3">
      <c r="A1" s="2801" t="s">
        <v>667</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2"/>
      <c r="AJ1" s="2802"/>
      <c r="AK1" s="2802"/>
      <c r="AL1" s="2802"/>
      <c r="AM1" s="2802"/>
      <c r="AN1" s="2802"/>
      <c r="AO1" s="2802"/>
      <c r="AP1" s="2802"/>
      <c r="AQ1" s="2803"/>
    </row>
    <row r="2" spans="1:63" ht="13.5" customHeight="1" thickBot="1" x14ac:dyDescent="0.35">
      <c r="A2" s="2804"/>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2805"/>
      <c r="AQ2" s="2806"/>
    </row>
    <row r="3" spans="1:63" s="53" customFormat="1" ht="5.0999999999999996" customHeight="1" thickBot="1" x14ac:dyDescent="0.35"/>
    <row r="4" spans="1:63" ht="15.75" customHeight="1" thickBot="1" x14ac:dyDescent="0.35">
      <c r="A4" s="272">
        <f>'17. Dev. Narr.'!L159</f>
        <v>0</v>
      </c>
      <c r="B4" s="4259" t="s">
        <v>14</v>
      </c>
      <c r="C4" s="4260"/>
      <c r="D4" s="4260"/>
      <c r="E4" s="4260"/>
      <c r="F4" s="4260"/>
      <c r="G4" s="4260"/>
      <c r="H4" s="4260"/>
      <c r="I4" s="4260"/>
      <c r="J4" s="4260"/>
      <c r="K4" s="4260"/>
      <c r="L4" s="4260"/>
      <c r="M4" s="4260"/>
      <c r="N4" s="4260"/>
      <c r="O4" s="4260"/>
      <c r="P4" s="4260"/>
      <c r="Q4" s="4260"/>
      <c r="R4" s="4260"/>
      <c r="S4" s="4260"/>
      <c r="T4" s="4260"/>
      <c r="U4" s="4260"/>
      <c r="V4" s="4260"/>
      <c r="W4" s="4260"/>
      <c r="X4" s="4260"/>
      <c r="Y4" s="4260"/>
      <c r="Z4" s="4260"/>
      <c r="AA4" s="4260"/>
      <c r="AB4" s="4260"/>
      <c r="AC4" s="4260"/>
      <c r="AD4" s="4260"/>
      <c r="AE4" s="4260"/>
      <c r="AF4" s="4260"/>
      <c r="AG4" s="4260"/>
      <c r="AH4" s="4260"/>
      <c r="AI4" s="4260"/>
      <c r="AJ4" s="4260"/>
      <c r="AK4" s="4260"/>
      <c r="AL4" s="4260"/>
      <c r="AM4" s="4260"/>
      <c r="AN4" s="4260"/>
      <c r="AO4" s="4260"/>
      <c r="AP4" s="4260"/>
      <c r="AQ4" s="4261"/>
    </row>
    <row r="5" spans="1:63" ht="5.25" customHeight="1" x14ac:dyDescent="0.3"/>
    <row r="6" spans="1:63" ht="15" customHeight="1" x14ac:dyDescent="0.3">
      <c r="B6" s="4262" t="s">
        <v>2240</v>
      </c>
      <c r="C6" s="4263"/>
      <c r="D6" s="4263"/>
      <c r="E6" s="4263"/>
      <c r="F6" s="4263"/>
      <c r="G6" s="4263"/>
      <c r="H6" s="4263"/>
      <c r="I6" s="4263"/>
      <c r="J6" s="4263"/>
      <c r="K6" s="4263"/>
      <c r="L6" s="4263"/>
      <c r="M6" s="4263"/>
      <c r="N6" s="4263"/>
      <c r="O6" s="4263"/>
      <c r="P6" s="4263"/>
      <c r="Q6" s="4263"/>
      <c r="R6" s="4263"/>
      <c r="S6" s="4263"/>
      <c r="T6" s="4263"/>
      <c r="U6" s="4263"/>
      <c r="V6" s="4263"/>
      <c r="W6" s="4263"/>
      <c r="X6" s="4263"/>
      <c r="Y6" s="4263"/>
      <c r="Z6" s="4263"/>
      <c r="AA6" s="4263"/>
      <c r="AB6" s="4263"/>
      <c r="AC6" s="4263"/>
      <c r="AD6" s="4263"/>
      <c r="AE6" s="4263"/>
      <c r="AF6" s="4263"/>
      <c r="AG6" s="4263"/>
      <c r="AH6" s="4263"/>
      <c r="AI6" s="4263"/>
      <c r="AJ6" s="4263"/>
      <c r="AK6" s="4263"/>
      <c r="AL6" s="4263"/>
      <c r="AM6" s="4263"/>
      <c r="AN6" s="4263"/>
      <c r="AO6" s="4263"/>
      <c r="AP6" s="4263"/>
      <c r="AQ6" s="4263"/>
    </row>
    <row r="7" spans="1:63" ht="17.25" customHeight="1" x14ac:dyDescent="0.3">
      <c r="B7" s="4263"/>
      <c r="C7" s="4263"/>
      <c r="D7" s="4263"/>
      <c r="E7" s="4263"/>
      <c r="F7" s="4263"/>
      <c r="G7" s="4263"/>
      <c r="H7" s="4263"/>
      <c r="I7" s="4263"/>
      <c r="J7" s="4263"/>
      <c r="K7" s="4263"/>
      <c r="L7" s="4263"/>
      <c r="M7" s="4263"/>
      <c r="N7" s="4263"/>
      <c r="O7" s="4263"/>
      <c r="P7" s="4263"/>
      <c r="Q7" s="4263"/>
      <c r="R7" s="4263"/>
      <c r="S7" s="4263"/>
      <c r="T7" s="4263"/>
      <c r="U7" s="4263"/>
      <c r="V7" s="4263"/>
      <c r="W7" s="4263"/>
      <c r="X7" s="4263"/>
      <c r="Y7" s="4263"/>
      <c r="Z7" s="4263"/>
      <c r="AA7" s="4263"/>
      <c r="AB7" s="4263"/>
      <c r="AC7" s="4263"/>
      <c r="AD7" s="4263"/>
      <c r="AE7" s="4263"/>
      <c r="AF7" s="4263"/>
      <c r="AG7" s="4263"/>
      <c r="AH7" s="4263"/>
      <c r="AI7" s="4263"/>
      <c r="AJ7" s="4263"/>
      <c r="AK7" s="4263"/>
      <c r="AL7" s="4263"/>
      <c r="AM7" s="4263"/>
      <c r="AN7" s="4263"/>
      <c r="AO7" s="4263"/>
      <c r="AP7" s="4263"/>
      <c r="AQ7" s="4263"/>
    </row>
    <row r="8" spans="1:63" ht="5.0999999999999996" customHeight="1" x14ac:dyDescent="0.3">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row>
    <row r="9" spans="1:63" ht="15" customHeight="1" x14ac:dyDescent="0.3">
      <c r="B9" s="4263" t="s">
        <v>77</v>
      </c>
      <c r="C9" s="4263"/>
      <c r="D9" s="4263"/>
      <c r="E9" s="4263"/>
      <c r="F9" s="4263"/>
      <c r="G9" s="4263"/>
      <c r="H9" s="4263"/>
      <c r="I9" s="4263"/>
      <c r="J9" s="4263"/>
      <c r="K9" s="4263"/>
      <c r="L9" s="4263"/>
      <c r="M9" s="4263"/>
      <c r="N9" s="4263"/>
      <c r="O9" s="4263"/>
      <c r="P9" s="4263"/>
      <c r="Q9" s="4263"/>
      <c r="R9" s="4263"/>
      <c r="S9" s="4263"/>
      <c r="T9" s="4263"/>
      <c r="U9" s="4263"/>
      <c r="V9" s="4263"/>
      <c r="W9" s="4263"/>
      <c r="X9" s="4263"/>
      <c r="Y9" s="4263"/>
      <c r="Z9" s="4263"/>
      <c r="AA9" s="4263"/>
      <c r="AB9" s="4263"/>
      <c r="AC9" s="4263"/>
      <c r="AD9" s="4263"/>
      <c r="AE9" s="4263"/>
      <c r="AF9" s="4263"/>
      <c r="AG9" s="4263"/>
      <c r="AH9" s="4263"/>
      <c r="AI9" s="4263"/>
      <c r="AJ9" s="4263"/>
      <c r="AK9" s="4263"/>
      <c r="AL9" s="4263"/>
      <c r="AM9" s="4263"/>
      <c r="AN9" s="4263"/>
      <c r="AO9" s="4263"/>
      <c r="AP9" s="4263"/>
      <c r="AQ9" s="4263"/>
    </row>
    <row r="10" spans="1:63" ht="15" customHeight="1" x14ac:dyDescent="0.3">
      <c r="B10" s="4263"/>
      <c r="C10" s="4263"/>
      <c r="D10" s="4263"/>
      <c r="E10" s="4263"/>
      <c r="F10" s="4263"/>
      <c r="G10" s="4263"/>
      <c r="H10" s="4263"/>
      <c r="I10" s="4263"/>
      <c r="J10" s="4263"/>
      <c r="K10" s="4263"/>
      <c r="L10" s="4263"/>
      <c r="M10" s="4263"/>
      <c r="N10" s="4263"/>
      <c r="O10" s="4263"/>
      <c r="P10" s="4263"/>
      <c r="Q10" s="4263"/>
      <c r="R10" s="4263"/>
      <c r="S10" s="4263"/>
      <c r="T10" s="4263"/>
      <c r="U10" s="4263"/>
      <c r="V10" s="4263"/>
      <c r="W10" s="4263"/>
      <c r="X10" s="4263"/>
      <c r="Y10" s="4263"/>
      <c r="Z10" s="4263"/>
      <c r="AA10" s="4263"/>
      <c r="AB10" s="4263"/>
      <c r="AC10" s="4263"/>
      <c r="AD10" s="4263"/>
      <c r="AE10" s="4263"/>
      <c r="AF10" s="4263"/>
      <c r="AG10" s="4263"/>
      <c r="AH10" s="4263"/>
      <c r="AI10" s="4263"/>
      <c r="AJ10" s="4263"/>
      <c r="AK10" s="4263"/>
      <c r="AL10" s="4263"/>
      <c r="AM10" s="4263"/>
      <c r="AN10" s="4263"/>
      <c r="AO10" s="4263"/>
      <c r="AP10" s="4263"/>
      <c r="AQ10" s="4263"/>
    </row>
    <row r="11" spans="1:63" ht="5.0999999999999996" customHeight="1" thickBot="1" x14ac:dyDescent="0.35"/>
    <row r="12" spans="1:63" ht="15" customHeight="1" thickBot="1" x14ac:dyDescent="0.35">
      <c r="C12" s="1069"/>
      <c r="D12" s="4263" t="s">
        <v>58</v>
      </c>
      <c r="E12" s="4263"/>
      <c r="F12" s="4263"/>
      <c r="G12" s="4263"/>
      <c r="H12" s="4263"/>
      <c r="I12" s="4263"/>
      <c r="J12" s="4263"/>
      <c r="K12" s="4263"/>
      <c r="L12" s="4263"/>
      <c r="M12" s="4263"/>
      <c r="N12" s="4263"/>
      <c r="O12" s="4263"/>
      <c r="P12" s="4263"/>
      <c r="Q12" s="4263"/>
      <c r="R12" s="4263"/>
      <c r="S12" s="4263"/>
      <c r="T12" s="4263"/>
      <c r="U12" s="4263"/>
      <c r="V12" s="4263"/>
      <c r="W12" s="4263"/>
      <c r="X12" s="4263"/>
      <c r="Y12" s="4263"/>
      <c r="Z12" s="4263"/>
      <c r="AA12" s="4263"/>
      <c r="AB12" s="4263"/>
      <c r="AC12" s="4263"/>
      <c r="AD12" s="4263"/>
      <c r="AE12" s="4263"/>
      <c r="AF12" s="4263"/>
      <c r="AG12" s="4263"/>
      <c r="AH12" s="4263"/>
      <c r="AI12" s="4263"/>
      <c r="AJ12" s="4263"/>
      <c r="AK12" s="4263"/>
      <c r="AL12" s="4263"/>
      <c r="AM12" s="4263"/>
      <c r="AN12" s="4263"/>
      <c r="AO12" s="4263"/>
      <c r="AP12" s="4263"/>
      <c r="AQ12" s="4263"/>
    </row>
    <row r="13" spans="1:63" ht="16.95" customHeight="1" x14ac:dyDescent="0.3">
      <c r="C13" s="1"/>
      <c r="D13" s="4263"/>
      <c r="E13" s="4263"/>
      <c r="F13" s="4263"/>
      <c r="G13" s="4263"/>
      <c r="H13" s="4263"/>
      <c r="I13" s="4263"/>
      <c r="J13" s="4263"/>
      <c r="K13" s="4263"/>
      <c r="L13" s="4263"/>
      <c r="M13" s="4263"/>
      <c r="N13" s="4263"/>
      <c r="O13" s="4263"/>
      <c r="P13" s="4263"/>
      <c r="Q13" s="4263"/>
      <c r="R13" s="4263"/>
      <c r="S13" s="4263"/>
      <c r="T13" s="4263"/>
      <c r="U13" s="4263"/>
      <c r="V13" s="4263"/>
      <c r="W13" s="4263"/>
      <c r="X13" s="4263"/>
      <c r="Y13" s="4263"/>
      <c r="Z13" s="4263"/>
      <c r="AA13" s="4263"/>
      <c r="AB13" s="4263"/>
      <c r="AC13" s="4263"/>
      <c r="AD13" s="4263"/>
      <c r="AE13" s="4263"/>
      <c r="AF13" s="4263"/>
      <c r="AG13" s="4263"/>
      <c r="AH13" s="4263"/>
      <c r="AI13" s="4263"/>
      <c r="AJ13" s="4263"/>
      <c r="AK13" s="4263"/>
      <c r="AL13" s="4263"/>
      <c r="AM13" s="4263"/>
      <c r="AN13" s="4263"/>
      <c r="AO13" s="4263"/>
      <c r="AP13" s="4263"/>
      <c r="AQ13" s="4263"/>
    </row>
    <row r="14" spans="1:63" ht="5.0999999999999996" customHeight="1" thickBot="1" x14ac:dyDescent="0.35"/>
    <row r="15" spans="1:63" ht="15" customHeight="1" thickBot="1" x14ac:dyDescent="0.35">
      <c r="C15" s="1069"/>
      <c r="D15" s="4263" t="s">
        <v>78</v>
      </c>
      <c r="E15" s="4263"/>
      <c r="F15" s="4263"/>
      <c r="G15" s="4263"/>
      <c r="H15" s="4263"/>
      <c r="I15" s="4263"/>
      <c r="J15" s="4263"/>
      <c r="K15" s="4263"/>
      <c r="L15" s="4263"/>
      <c r="M15" s="4263"/>
      <c r="N15" s="4263"/>
      <c r="O15" s="4263"/>
      <c r="P15" s="4263"/>
      <c r="Q15" s="4263"/>
      <c r="R15" s="4263"/>
      <c r="S15" s="4263"/>
      <c r="T15" s="4263"/>
      <c r="U15" s="4263"/>
      <c r="V15" s="4263"/>
      <c r="W15" s="4263"/>
      <c r="X15" s="4263"/>
      <c r="Y15" s="4263"/>
      <c r="Z15" s="4263"/>
      <c r="AA15" s="4263"/>
      <c r="AB15" s="4263"/>
      <c r="AC15" s="4263"/>
      <c r="AD15" s="4263"/>
      <c r="AE15" s="4263"/>
      <c r="AF15" s="4263"/>
      <c r="AG15" s="4263"/>
      <c r="AH15" s="4263"/>
      <c r="AI15" s="4263"/>
      <c r="AJ15" s="4263"/>
      <c r="AK15" s="4263"/>
      <c r="AL15" s="4263"/>
      <c r="AM15" s="4263"/>
      <c r="AN15" s="4263"/>
      <c r="AO15" s="4263"/>
      <c r="AP15" s="4263"/>
      <c r="AQ15" s="4263"/>
    </row>
    <row r="16" spans="1:63" ht="15" customHeight="1" x14ac:dyDescent="0.3">
      <c r="C16" s="1"/>
      <c r="D16" s="4263"/>
      <c r="E16" s="4263"/>
      <c r="F16" s="4263"/>
      <c r="G16" s="4263"/>
      <c r="H16" s="4263"/>
      <c r="I16" s="4263"/>
      <c r="J16" s="4263"/>
      <c r="K16" s="4263"/>
      <c r="L16" s="4263"/>
      <c r="M16" s="4263"/>
      <c r="N16" s="4263"/>
      <c r="O16" s="4263"/>
      <c r="P16" s="4263"/>
      <c r="Q16" s="4263"/>
      <c r="R16" s="4263"/>
      <c r="S16" s="4263"/>
      <c r="T16" s="4263"/>
      <c r="U16" s="4263"/>
      <c r="V16" s="4263"/>
      <c r="W16" s="4263"/>
      <c r="X16" s="4263"/>
      <c r="Y16" s="4263"/>
      <c r="Z16" s="4263"/>
      <c r="AA16" s="4263"/>
      <c r="AB16" s="4263"/>
      <c r="AC16" s="4263"/>
      <c r="AD16" s="4263"/>
      <c r="AE16" s="4263"/>
      <c r="AF16" s="4263"/>
      <c r="AG16" s="4263"/>
      <c r="AH16" s="4263"/>
      <c r="AI16" s="4263"/>
      <c r="AJ16" s="4263"/>
      <c r="AK16" s="4263"/>
      <c r="AL16" s="4263"/>
      <c r="AM16" s="4263"/>
      <c r="AN16" s="4263"/>
      <c r="AO16" s="4263"/>
      <c r="AP16" s="4263"/>
      <c r="AQ16" s="4263"/>
      <c r="BK16" s="3" t="s">
        <v>192</v>
      </c>
    </row>
    <row r="17" spans="1:63" ht="3" customHeight="1" thickBot="1" x14ac:dyDescent="0.35">
      <c r="C17" s="4258" t="str">
        <f>IF(AND(C15&gt;0,'17. Dev. Narr.'!L159&gt;0),"ERROR: Nonprofit Set-Aside elected in Dev. Narr. Tab. Please correct if opting not to participate in the Set-Aside.",IF(AND(C12&gt;0,'17. Dev. Narr.'!L159=0),"ERROR: Nonprofit Set-Aside must be elected on Dev. Narr. Tab if electing to particpate in the Set-Aside.",""))</f>
        <v/>
      </c>
      <c r="D17" s="4258"/>
      <c r="E17" s="4258"/>
      <c r="F17" s="4258"/>
      <c r="G17" s="4258"/>
      <c r="H17" s="4258"/>
      <c r="I17" s="4258"/>
      <c r="J17" s="4258"/>
      <c r="K17" s="4258"/>
      <c r="L17" s="4258"/>
      <c r="M17" s="4258"/>
      <c r="N17" s="4258"/>
      <c r="O17" s="4258"/>
      <c r="P17" s="4258"/>
      <c r="Q17" s="4258"/>
      <c r="R17" s="4258"/>
      <c r="S17" s="4258"/>
      <c r="T17" s="4258"/>
      <c r="U17" s="4258"/>
      <c r="V17" s="4258"/>
      <c r="W17" s="4258"/>
      <c r="X17" s="4258"/>
      <c r="Y17" s="4258"/>
      <c r="Z17" s="4258"/>
      <c r="AA17" s="4258"/>
      <c r="AB17" s="4258"/>
      <c r="AC17" s="4258"/>
      <c r="AD17" s="4258"/>
      <c r="AE17" s="4258"/>
      <c r="AF17" s="4258"/>
      <c r="AG17" s="4258"/>
      <c r="AH17" s="4258"/>
      <c r="AI17" s="4258"/>
      <c r="AJ17" s="4258"/>
      <c r="AK17" s="4258"/>
      <c r="AL17" s="4258"/>
      <c r="AM17" s="4258"/>
      <c r="AN17" s="4258"/>
      <c r="AO17" s="4258"/>
      <c r="AP17" s="4258"/>
      <c r="AQ17" s="4258"/>
      <c r="BK17" s="3" t="s">
        <v>193</v>
      </c>
    </row>
    <row r="18" spans="1:63" ht="15.75" customHeight="1" thickBot="1" x14ac:dyDescent="0.35">
      <c r="A18" s="4264" t="s">
        <v>113</v>
      </c>
      <c r="B18" s="4265"/>
      <c r="C18" s="4265"/>
      <c r="D18" s="4265"/>
      <c r="E18" s="4265"/>
      <c r="F18" s="4265"/>
      <c r="G18" s="4265"/>
      <c r="H18" s="4265"/>
      <c r="I18" s="4265"/>
      <c r="J18" s="4265"/>
      <c r="K18" s="4265"/>
      <c r="L18" s="4265"/>
      <c r="M18" s="4265"/>
      <c r="N18" s="4265"/>
      <c r="O18" s="4265"/>
      <c r="P18" s="4265"/>
      <c r="Q18" s="4265"/>
      <c r="R18" s="4265"/>
      <c r="S18" s="4265"/>
      <c r="T18" s="4265"/>
      <c r="U18" s="4265"/>
      <c r="V18" s="4265"/>
      <c r="W18" s="4265"/>
      <c r="X18" s="4265"/>
      <c r="Y18" s="4265"/>
      <c r="Z18" s="4265"/>
      <c r="AA18" s="4265"/>
      <c r="AB18" s="4265"/>
      <c r="AC18" s="4265"/>
      <c r="AD18" s="4265"/>
      <c r="AE18" s="4265"/>
      <c r="AF18" s="4265"/>
      <c r="AG18" s="4265"/>
      <c r="AH18" s="4265"/>
      <c r="AI18" s="4265"/>
      <c r="AJ18" s="4265"/>
      <c r="AK18" s="4265"/>
      <c r="AL18" s="4265"/>
      <c r="AM18" s="4265"/>
      <c r="AN18" s="4265"/>
      <c r="AO18" s="4265"/>
      <c r="AP18" s="4265"/>
      <c r="AQ18" s="4266"/>
    </row>
    <row r="19" spans="1:63" ht="6.75" customHeight="1" x14ac:dyDescent="0.3"/>
    <row r="20" spans="1:63" s="1" customFormat="1" ht="15" customHeight="1" x14ac:dyDescent="0.3">
      <c r="A20" s="4263" t="s">
        <v>658</v>
      </c>
      <c r="B20" s="4263"/>
      <c r="C20" s="4263"/>
      <c r="D20" s="4263"/>
      <c r="E20" s="4263"/>
      <c r="F20" s="4263"/>
      <c r="G20" s="4263"/>
      <c r="H20" s="4263"/>
      <c r="I20" s="4263"/>
      <c r="J20" s="4263"/>
      <c r="K20" s="4263"/>
      <c r="L20" s="4263"/>
      <c r="M20" s="4263"/>
      <c r="N20" s="4263"/>
      <c r="O20" s="4263"/>
      <c r="P20" s="4263"/>
      <c r="Q20" s="4263"/>
      <c r="R20" s="4263"/>
      <c r="S20" s="4263"/>
      <c r="T20" s="4263"/>
      <c r="U20" s="4263"/>
      <c r="V20" s="4263"/>
      <c r="W20" s="4263"/>
      <c r="X20" s="4263"/>
      <c r="Y20" s="4263"/>
      <c r="Z20" s="4263"/>
      <c r="AA20" s="4263"/>
      <c r="AB20" s="4263"/>
      <c r="AC20" s="4263"/>
      <c r="AD20" s="4263"/>
      <c r="AE20" s="4263"/>
      <c r="AF20" s="4263"/>
      <c r="AG20" s="4263"/>
      <c r="AH20" s="4263"/>
      <c r="AI20" s="4263"/>
      <c r="AJ20" s="4263"/>
      <c r="AK20" s="4263"/>
      <c r="AL20" s="4263"/>
      <c r="AM20" s="4263"/>
      <c r="AN20" s="4263"/>
      <c r="AO20" s="4263"/>
      <c r="AP20" s="4263"/>
      <c r="AQ20" s="4263"/>
    </row>
    <row r="21" spans="1:63" s="1" customFormat="1" ht="15" customHeight="1" x14ac:dyDescent="0.3">
      <c r="A21" s="4263"/>
      <c r="B21" s="4263"/>
      <c r="C21" s="4263"/>
      <c r="D21" s="4263"/>
      <c r="E21" s="4263"/>
      <c r="F21" s="4263"/>
      <c r="G21" s="4263"/>
      <c r="H21" s="4263"/>
      <c r="I21" s="4263"/>
      <c r="J21" s="4263"/>
      <c r="K21" s="4263"/>
      <c r="L21" s="4263"/>
      <c r="M21" s="4263"/>
      <c r="N21" s="4263"/>
      <c r="O21" s="4263"/>
      <c r="P21" s="4263"/>
      <c r="Q21" s="4263"/>
      <c r="R21" s="4263"/>
      <c r="S21" s="4263"/>
      <c r="T21" s="4263"/>
      <c r="U21" s="4263"/>
      <c r="V21" s="4263"/>
      <c r="W21" s="4263"/>
      <c r="X21" s="4263"/>
      <c r="Y21" s="4263"/>
      <c r="Z21" s="4263"/>
      <c r="AA21" s="4263"/>
      <c r="AB21" s="4263"/>
      <c r="AC21" s="4263"/>
      <c r="AD21" s="4263"/>
      <c r="AE21" s="4263"/>
      <c r="AF21" s="4263"/>
      <c r="AG21" s="4263"/>
      <c r="AH21" s="4263"/>
      <c r="AI21" s="4263"/>
      <c r="AJ21" s="4263"/>
      <c r="AK21" s="4263"/>
      <c r="AL21" s="4263"/>
      <c r="AM21" s="4263"/>
      <c r="AN21" s="4263"/>
      <c r="AO21" s="4263"/>
      <c r="AP21" s="4263"/>
      <c r="AQ21" s="4263"/>
    </row>
    <row r="22" spans="1:63" ht="5.0999999999999996" customHeight="1" x14ac:dyDescent="0.3"/>
    <row r="23" spans="1:63" ht="15" thickBot="1" x14ac:dyDescent="0.35">
      <c r="A23" s="196" t="s">
        <v>79</v>
      </c>
      <c r="B23" s="1"/>
      <c r="C23" s="1"/>
      <c r="D23" s="1"/>
      <c r="E23" s="1"/>
      <c r="F23" s="1"/>
      <c r="G23" s="1"/>
      <c r="H23" s="1"/>
      <c r="I23" s="3035"/>
      <c r="J23" s="3035"/>
      <c r="K23" s="3035"/>
      <c r="L23" s="3035"/>
      <c r="M23" s="3035"/>
      <c r="N23" s="3035"/>
      <c r="O23" s="3035"/>
      <c r="P23" s="3035"/>
      <c r="Q23" s="3035"/>
      <c r="R23" s="3035"/>
      <c r="S23" s="3035"/>
      <c r="T23" s="3035"/>
      <c r="U23" s="3035"/>
      <c r="V23" s="3035"/>
      <c r="W23" s="3035"/>
      <c r="X23" s="3035"/>
      <c r="Y23" s="3035"/>
      <c r="Z23" s="3035"/>
      <c r="AA23" s="3035"/>
      <c r="AB23" s="3035"/>
      <c r="AC23" s="3035"/>
      <c r="AD23" s="3035"/>
      <c r="AE23" s="3035"/>
      <c r="AF23" s="3035"/>
      <c r="AG23" s="3035"/>
      <c r="AH23" s="3035"/>
      <c r="AI23" s="3035"/>
      <c r="AJ23" s="3035"/>
      <c r="AK23" s="3035"/>
      <c r="AL23" s="3035"/>
      <c r="AM23" s="3035"/>
      <c r="AN23" s="3035"/>
    </row>
    <row r="24" spans="1:63" ht="5.0999999999999996" customHeight="1" x14ac:dyDescent="0.3">
      <c r="A24" s="11"/>
    </row>
    <row r="25" spans="1:63" s="1" customFormat="1" ht="15" thickBot="1" x14ac:dyDescent="0.35">
      <c r="A25" s="196" t="s">
        <v>659</v>
      </c>
      <c r="B25" s="699"/>
      <c r="C25" s="699"/>
      <c r="D25" s="699"/>
      <c r="E25" s="699"/>
      <c r="F25" s="699"/>
      <c r="G25" s="699"/>
      <c r="H25" s="699"/>
      <c r="I25" s="699"/>
      <c r="J25" s="699"/>
      <c r="K25" s="699"/>
      <c r="L25" s="699"/>
      <c r="M25" s="699"/>
      <c r="N25" s="699"/>
      <c r="O25" s="699"/>
      <c r="P25" s="699"/>
      <c r="Q25" s="699"/>
      <c r="R25" s="699"/>
      <c r="S25" s="699"/>
      <c r="T25" s="699"/>
      <c r="U25" s="699"/>
      <c r="V25" s="699"/>
      <c r="W25" s="699"/>
      <c r="X25" s="47"/>
      <c r="Y25" s="47"/>
      <c r="Z25" s="47"/>
      <c r="AA25" s="47"/>
      <c r="AB25" s="47"/>
      <c r="AC25" s="47"/>
      <c r="AD25" s="47"/>
      <c r="AE25" s="47"/>
      <c r="AF25" s="898"/>
      <c r="AG25" s="898"/>
      <c r="AH25" s="898"/>
      <c r="AI25" s="699"/>
      <c r="AJ25" s="3035"/>
      <c r="AK25" s="3035"/>
      <c r="AL25" s="3035"/>
      <c r="AM25" s="3035"/>
      <c r="AN25" s="3035"/>
    </row>
    <row r="26" spans="1:63" ht="5.0999999999999996" customHeight="1" x14ac:dyDescent="0.3">
      <c r="A26" s="11"/>
    </row>
    <row r="27" spans="1:63" ht="15" thickBot="1" x14ac:dyDescent="0.35">
      <c r="A27" s="704" t="s">
        <v>1154</v>
      </c>
      <c r="B27" s="1"/>
      <c r="C27" s="1"/>
      <c r="D27" s="1"/>
      <c r="E27" s="1"/>
      <c r="F27" s="1"/>
      <c r="G27" s="1"/>
      <c r="H27" s="1"/>
      <c r="I27" s="1"/>
      <c r="J27" s="1"/>
      <c r="K27" s="1"/>
      <c r="L27" s="1"/>
      <c r="M27" s="1"/>
      <c r="N27" s="1"/>
      <c r="O27" s="1"/>
      <c r="P27" s="1"/>
      <c r="Q27" s="1"/>
      <c r="R27" s="1"/>
      <c r="S27" s="1"/>
      <c r="T27" s="1"/>
      <c r="W27" s="3395"/>
      <c r="X27" s="3395"/>
      <c r="Y27" s="3395"/>
      <c r="Z27" s="3395"/>
      <c r="AA27" s="3395"/>
      <c r="AB27" s="3395"/>
      <c r="AC27" s="3395"/>
      <c r="AD27" s="3395"/>
      <c r="AE27" s="3395"/>
      <c r="AF27" s="3395"/>
      <c r="AG27" s="3395"/>
      <c r="AH27" s="3395"/>
      <c r="AI27" s="3395"/>
      <c r="AJ27" s="3395"/>
      <c r="AK27" s="3395"/>
      <c r="AL27" s="3395"/>
      <c r="AM27" s="3395"/>
      <c r="AN27" s="3395"/>
      <c r="AO27" s="881"/>
      <c r="AP27" s="881"/>
      <c r="AQ27" s="881"/>
    </row>
    <row r="28" spans="1:63" ht="5.0999999999999996" customHeight="1" x14ac:dyDescent="0.3">
      <c r="A28" s="17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881"/>
      <c r="AP28" s="881"/>
      <c r="AQ28" s="881"/>
    </row>
    <row r="29" spans="1:63" ht="15" thickBot="1" x14ac:dyDescent="0.35">
      <c r="A29" s="114" t="s">
        <v>660</v>
      </c>
      <c r="B29" s="1"/>
      <c r="C29" s="1"/>
      <c r="D29" s="1"/>
      <c r="E29" s="1"/>
      <c r="F29" s="1"/>
      <c r="G29" s="1"/>
      <c r="H29" s="1"/>
      <c r="I29" s="1"/>
      <c r="J29" s="1"/>
      <c r="K29" s="3035"/>
      <c r="L29" s="3035"/>
      <c r="M29" s="3035"/>
      <c r="N29" s="3035"/>
      <c r="O29" s="3035"/>
      <c r="P29" s="3035"/>
      <c r="Q29" s="3035"/>
      <c r="R29" s="3035"/>
      <c r="S29" s="3035"/>
      <c r="T29" s="3035"/>
      <c r="U29" s="3035"/>
      <c r="V29" s="3035"/>
      <c r="W29" s="3035"/>
      <c r="X29" s="3035"/>
      <c r="Y29" s="3035"/>
      <c r="Z29" s="3035"/>
      <c r="AA29" s="3035"/>
      <c r="AB29" s="3035"/>
      <c r="AC29" s="3035"/>
      <c r="AD29" s="3035"/>
      <c r="AE29" s="3035"/>
      <c r="AF29" s="3035"/>
      <c r="AG29" s="3035"/>
      <c r="AH29" s="3035"/>
      <c r="AI29" s="3035"/>
      <c r="AJ29" s="3035"/>
      <c r="AK29" s="3035"/>
      <c r="AL29" s="3035"/>
      <c r="AM29" s="3035"/>
      <c r="AN29" s="3035"/>
      <c r="AO29" s="881"/>
      <c r="AP29" s="881"/>
      <c r="AQ29" s="881"/>
    </row>
    <row r="30" spans="1:63" ht="5.0999999999999996" customHeight="1" x14ac:dyDescent="0.3">
      <c r="A30" s="17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881"/>
      <c r="AP30" s="881"/>
      <c r="AQ30" s="881"/>
    </row>
    <row r="31" spans="1:63" ht="15" thickBot="1" x14ac:dyDescent="0.35">
      <c r="A31" s="171" t="s">
        <v>661</v>
      </c>
      <c r="B31" s="1"/>
      <c r="C31" s="1"/>
      <c r="D31" s="1"/>
      <c r="E31" s="1"/>
      <c r="F31" s="1"/>
      <c r="G31" s="1"/>
      <c r="H31" s="1"/>
      <c r="I31" s="1"/>
      <c r="J31" s="1"/>
      <c r="K31" s="1"/>
      <c r="L31" s="1"/>
      <c r="M31" s="1"/>
      <c r="N31" s="1"/>
      <c r="O31" s="1"/>
      <c r="P31" s="1"/>
      <c r="Q31" s="1"/>
      <c r="R31" s="1"/>
      <c r="S31" s="1"/>
      <c r="T31" s="3395"/>
      <c r="U31" s="3395"/>
      <c r="V31" s="3395"/>
      <c r="W31" s="3395"/>
      <c r="X31" s="1"/>
      <c r="Y31" s="1"/>
      <c r="Z31" s="1"/>
      <c r="AA31" s="1"/>
      <c r="AB31" s="1"/>
      <c r="AC31" s="1"/>
      <c r="AD31" s="1"/>
      <c r="AE31" s="1"/>
      <c r="AF31" s="1"/>
      <c r="AJ31" s="1"/>
    </row>
    <row r="32" spans="1:63" ht="5.0999999999999996" customHeight="1" x14ac:dyDescent="0.3">
      <c r="A32" s="17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881"/>
      <c r="AP32" s="881"/>
      <c r="AQ32" s="881"/>
    </row>
    <row r="33" spans="1:50" ht="15" thickBot="1" x14ac:dyDescent="0.35">
      <c r="A33" s="132" t="s">
        <v>662</v>
      </c>
      <c r="B33" s="702" t="s">
        <v>1152</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J33" s="3035"/>
      <c r="AK33" s="3035"/>
      <c r="AL33" s="3035"/>
      <c r="AM33" s="3035"/>
      <c r="AN33" s="3035"/>
      <c r="AO33" s="881"/>
      <c r="AP33" s="881"/>
      <c r="AQ33" s="881"/>
    </row>
    <row r="34" spans="1:50" ht="5.0999999999999996" customHeight="1" x14ac:dyDescent="0.3">
      <c r="A34" s="172"/>
      <c r="B34" s="197"/>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881"/>
      <c r="AP34" s="881"/>
      <c r="AQ34" s="881"/>
    </row>
    <row r="35" spans="1:50" ht="15" thickBot="1" x14ac:dyDescent="0.35">
      <c r="A35" s="171"/>
      <c r="B35" s="171" t="s">
        <v>50</v>
      </c>
      <c r="C35" s="1"/>
      <c r="D35" s="1"/>
      <c r="E35" s="1"/>
      <c r="F35" s="1"/>
      <c r="G35" s="1"/>
      <c r="H35" s="1"/>
      <c r="I35" s="1"/>
      <c r="J35" s="1"/>
      <c r="K35" s="1"/>
      <c r="L35" s="1"/>
      <c r="M35" s="1"/>
      <c r="N35" s="1"/>
      <c r="O35" s="1"/>
      <c r="P35" s="1"/>
      <c r="Q35" s="1"/>
      <c r="R35" s="1"/>
      <c r="S35" s="1"/>
      <c r="U35" s="273"/>
      <c r="Y35" s="1"/>
      <c r="Z35" s="1"/>
      <c r="AA35" s="3035"/>
      <c r="AB35" s="3035"/>
      <c r="AC35" s="3035"/>
      <c r="AD35" s="1"/>
      <c r="AE35" s="1"/>
      <c r="AI35" s="1"/>
      <c r="AJ35" s="1"/>
      <c r="AK35" s="1"/>
      <c r="AL35" s="1"/>
      <c r="AM35" s="1"/>
      <c r="AN35" s="1"/>
      <c r="AO35" s="881"/>
      <c r="AP35" s="881"/>
      <c r="AQ35" s="881"/>
    </row>
    <row r="36" spans="1:50" ht="5.0999999999999996" customHeight="1" x14ac:dyDescent="0.3">
      <c r="A36" s="171"/>
      <c r="B36" s="132"/>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881"/>
      <c r="AP36" s="881"/>
      <c r="AQ36" s="881"/>
    </row>
    <row r="37" spans="1:50" ht="15" thickBot="1" x14ac:dyDescent="0.35">
      <c r="A37" s="171"/>
      <c r="B37" s="171" t="s">
        <v>663</v>
      </c>
      <c r="C37" s="1"/>
      <c r="D37" s="1"/>
      <c r="E37" s="1"/>
      <c r="F37" s="1"/>
      <c r="G37" s="1"/>
      <c r="H37" s="1"/>
      <c r="I37" s="1"/>
      <c r="J37" s="1"/>
      <c r="K37" s="1"/>
      <c r="L37" s="1"/>
      <c r="M37" s="1"/>
      <c r="N37" s="1"/>
      <c r="O37" s="1"/>
      <c r="P37" s="1"/>
      <c r="Q37" s="1"/>
      <c r="R37" s="1"/>
      <c r="S37" s="1"/>
      <c r="Y37" s="1"/>
      <c r="Z37" s="1"/>
      <c r="AA37" s="3395"/>
      <c r="AB37" s="3395"/>
      <c r="AC37" s="3395"/>
      <c r="AD37" s="1"/>
      <c r="AE37" s="1"/>
      <c r="AI37" s="1"/>
      <c r="AJ37" s="1"/>
      <c r="AX37" s="57"/>
    </row>
    <row r="38" spans="1:50" ht="5.0999999999999996" customHeight="1" x14ac:dyDescent="0.3">
      <c r="A38" s="171"/>
      <c r="B38" s="13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881"/>
      <c r="AP38" s="881"/>
      <c r="AQ38" s="881"/>
    </row>
    <row r="39" spans="1:50" ht="15" thickBot="1" x14ac:dyDescent="0.35">
      <c r="A39" s="132" t="s">
        <v>664</v>
      </c>
      <c r="B39" s="703" t="s">
        <v>1153</v>
      </c>
      <c r="C39" s="1"/>
      <c r="D39" s="1"/>
      <c r="E39" s="1"/>
      <c r="F39" s="1"/>
      <c r="G39" s="1"/>
      <c r="H39" s="1"/>
      <c r="I39" s="1"/>
      <c r="J39" s="1"/>
      <c r="K39" s="1"/>
      <c r="L39" s="1"/>
      <c r="M39" s="1"/>
      <c r="N39" s="1"/>
      <c r="O39" s="1"/>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95"/>
      <c r="AP39" s="95"/>
      <c r="AQ39" s="881"/>
    </row>
    <row r="40" spans="1:50" ht="5.0999999999999996" customHeight="1" x14ac:dyDescent="0.3">
      <c r="A40" s="171"/>
      <c r="B40" s="132"/>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row>
    <row r="41" spans="1:50" ht="14.4" x14ac:dyDescent="0.3">
      <c r="A41" s="132" t="s">
        <v>665</v>
      </c>
      <c r="B41" s="4273" t="s">
        <v>51</v>
      </c>
      <c r="C41" s="4273"/>
      <c r="D41" s="4273"/>
      <c r="E41" s="4273"/>
      <c r="F41" s="4273"/>
      <c r="G41" s="4273"/>
      <c r="H41" s="4273"/>
      <c r="I41" s="4273"/>
      <c r="J41" s="4273"/>
      <c r="K41" s="4273"/>
      <c r="L41" s="4273"/>
      <c r="M41" s="4273"/>
      <c r="N41" s="4273"/>
      <c r="O41" s="4273"/>
      <c r="P41" s="4273"/>
      <c r="Q41" s="4273"/>
      <c r="R41" s="4273"/>
      <c r="S41" s="4273"/>
      <c r="T41" s="4273"/>
      <c r="U41" s="4273"/>
      <c r="V41" s="4273"/>
      <c r="W41" s="4273"/>
      <c r="X41" s="4273"/>
      <c r="Y41" s="4273"/>
      <c r="Z41" s="4273"/>
      <c r="AA41" s="4273"/>
      <c r="AB41" s="4273"/>
      <c r="AC41" s="4273"/>
      <c r="AD41" s="4273"/>
      <c r="AE41" s="4273"/>
      <c r="AF41" s="4273"/>
      <c r="AG41" s="4273"/>
      <c r="AH41" s="4273"/>
      <c r="AI41" s="4273"/>
      <c r="AJ41" s="4273"/>
      <c r="AK41" s="4273"/>
      <c r="AL41" s="4273"/>
      <c r="AM41" s="4273"/>
      <c r="AN41" s="4273"/>
      <c r="AO41" s="4273"/>
      <c r="AP41" s="4273"/>
      <c r="AQ41" s="4273"/>
    </row>
    <row r="42" spans="1:50" ht="15" thickBot="1" x14ac:dyDescent="0.35">
      <c r="A42" s="132"/>
      <c r="B42" s="4274"/>
      <c r="C42" s="4274"/>
      <c r="D42" s="4274"/>
      <c r="E42" s="4274"/>
      <c r="F42" s="4274"/>
      <c r="G42" s="4274"/>
      <c r="H42" s="4274"/>
      <c r="I42" s="4274"/>
      <c r="J42" s="4274"/>
      <c r="K42" s="4274"/>
      <c r="L42" s="4274"/>
      <c r="M42" s="4274"/>
      <c r="N42" s="4274"/>
      <c r="O42" s="4274"/>
      <c r="P42" s="4274"/>
      <c r="Q42" s="4274"/>
      <c r="R42" s="4274"/>
      <c r="S42" s="4274"/>
      <c r="T42" s="4274"/>
      <c r="U42" s="4274"/>
      <c r="V42" s="4274"/>
      <c r="W42" s="4274"/>
      <c r="X42" s="4274"/>
      <c r="Y42" s="4274"/>
      <c r="Z42" s="4274"/>
      <c r="AA42" s="4274"/>
      <c r="AB42" s="4274"/>
      <c r="AC42" s="4274"/>
      <c r="AD42" s="4274"/>
      <c r="AE42" s="4274"/>
      <c r="AF42" s="4274"/>
      <c r="AG42" s="4274"/>
      <c r="AH42" s="4274"/>
      <c r="AI42" s="4274"/>
      <c r="AJ42" s="4274"/>
      <c r="AK42" s="4274"/>
      <c r="AL42" s="4274"/>
      <c r="AM42" s="4274"/>
      <c r="AN42" s="4274"/>
      <c r="AO42" s="4273"/>
      <c r="AP42" s="4273"/>
      <c r="AQ42" s="4273"/>
    </row>
    <row r="43" spans="1:50" ht="15" customHeight="1" x14ac:dyDescent="0.3">
      <c r="A43" s="171"/>
      <c r="B43" s="4275"/>
      <c r="C43" s="4276"/>
      <c r="D43" s="4276"/>
      <c r="E43" s="4276"/>
      <c r="F43" s="4276"/>
      <c r="G43" s="4276"/>
      <c r="H43" s="4276"/>
      <c r="I43" s="4276"/>
      <c r="J43" s="4276"/>
      <c r="K43" s="4276"/>
      <c r="L43" s="4276"/>
      <c r="M43" s="4276"/>
      <c r="N43" s="4276"/>
      <c r="O43" s="4276"/>
      <c r="P43" s="4276"/>
      <c r="Q43" s="4276"/>
      <c r="R43" s="4276"/>
      <c r="S43" s="4276"/>
      <c r="T43" s="4276"/>
      <c r="U43" s="4276"/>
      <c r="V43" s="4276"/>
      <c r="W43" s="4276"/>
      <c r="X43" s="4276"/>
      <c r="Y43" s="4276"/>
      <c r="Z43" s="4276"/>
      <c r="AA43" s="4276"/>
      <c r="AB43" s="4276"/>
      <c r="AC43" s="4276"/>
      <c r="AD43" s="4276"/>
      <c r="AE43" s="4276"/>
      <c r="AF43" s="4276"/>
      <c r="AG43" s="4276"/>
      <c r="AH43" s="4276"/>
      <c r="AI43" s="4276"/>
      <c r="AJ43" s="4276"/>
      <c r="AK43" s="4276"/>
      <c r="AL43" s="4276"/>
      <c r="AM43" s="4276"/>
      <c r="AN43" s="4277"/>
      <c r="AO43" s="902"/>
      <c r="AP43" s="902"/>
      <c r="AQ43" s="902"/>
    </row>
    <row r="44" spans="1:50" ht="15" customHeight="1" thickBot="1" x14ac:dyDescent="0.35">
      <c r="A44" s="171"/>
      <c r="B44" s="4278"/>
      <c r="C44" s="4279"/>
      <c r="D44" s="4279"/>
      <c r="E44" s="4279"/>
      <c r="F44" s="4279"/>
      <c r="G44" s="4279"/>
      <c r="H44" s="4279"/>
      <c r="I44" s="4279"/>
      <c r="J44" s="4279"/>
      <c r="K44" s="4279"/>
      <c r="L44" s="4279"/>
      <c r="M44" s="4279"/>
      <c r="N44" s="4279"/>
      <c r="O44" s="4279"/>
      <c r="P44" s="4279"/>
      <c r="Q44" s="4279"/>
      <c r="R44" s="4279"/>
      <c r="S44" s="4279"/>
      <c r="T44" s="4279"/>
      <c r="U44" s="4279"/>
      <c r="V44" s="4279"/>
      <c r="W44" s="4279"/>
      <c r="X44" s="4279"/>
      <c r="Y44" s="4279"/>
      <c r="Z44" s="4279"/>
      <c r="AA44" s="4279"/>
      <c r="AB44" s="4279"/>
      <c r="AC44" s="4279"/>
      <c r="AD44" s="4279"/>
      <c r="AE44" s="4279"/>
      <c r="AF44" s="4279"/>
      <c r="AG44" s="4279"/>
      <c r="AH44" s="4279"/>
      <c r="AI44" s="4279"/>
      <c r="AJ44" s="4279"/>
      <c r="AK44" s="4279"/>
      <c r="AL44" s="4279"/>
      <c r="AM44" s="4279"/>
      <c r="AN44" s="4280"/>
      <c r="AO44" s="902"/>
      <c r="AP44" s="902"/>
      <c r="AQ44" s="902"/>
    </row>
    <row r="45" spans="1:50" ht="5.0999999999999996" customHeight="1" x14ac:dyDescent="0.3">
      <c r="A45" s="172"/>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47"/>
      <c r="AP45" s="47"/>
      <c r="AQ45" s="47"/>
    </row>
    <row r="46" spans="1:50" ht="15" thickBot="1" x14ac:dyDescent="0.35">
      <c r="A46" s="197" t="s">
        <v>666</v>
      </c>
      <c r="B46" s="698" t="s">
        <v>1155</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I46" s="1"/>
      <c r="AJ46" s="1"/>
      <c r="AL46" s="4282"/>
      <c r="AM46" s="4282"/>
      <c r="AN46" s="4282"/>
      <c r="AO46" s="898"/>
      <c r="AP46" s="898"/>
      <c r="AQ46" s="47"/>
    </row>
    <row r="47" spans="1:50" ht="5.0999999999999996" customHeight="1" x14ac:dyDescent="0.3">
      <c r="A47" s="172"/>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47"/>
      <c r="AP47" s="47"/>
      <c r="AQ47" s="47"/>
    </row>
    <row r="48" spans="1:50" ht="15" thickBot="1" x14ac:dyDescent="0.35">
      <c r="A48" s="172"/>
      <c r="B48" s="1" t="s">
        <v>668</v>
      </c>
      <c r="C48" s="1"/>
      <c r="D48" s="1"/>
      <c r="E48" s="1"/>
      <c r="F48" s="1"/>
      <c r="G48" s="1"/>
      <c r="I48" s="4283"/>
      <c r="J48" s="4283"/>
      <c r="K48" s="4283"/>
      <c r="L48" s="4283"/>
      <c r="M48" s="4283"/>
      <c r="N48" s="4283"/>
      <c r="O48" s="4283"/>
      <c r="P48" s="4283"/>
      <c r="Q48" s="4283"/>
      <c r="R48" s="4283"/>
      <c r="S48" s="4283"/>
      <c r="T48" s="4283"/>
      <c r="U48" s="4283"/>
      <c r="V48" s="4283"/>
      <c r="W48" s="4283"/>
      <c r="X48" s="4283"/>
      <c r="Y48" s="4283"/>
      <c r="Z48" s="4283"/>
      <c r="AA48" s="4283"/>
      <c r="AB48" s="4283"/>
      <c r="AC48" s="4283"/>
      <c r="AD48" s="4283"/>
      <c r="AE48" s="4283"/>
      <c r="AF48" s="4283"/>
      <c r="AG48" s="4283"/>
      <c r="AH48" s="4283"/>
      <c r="AI48" s="4283"/>
      <c r="AJ48" s="4283"/>
      <c r="AK48" s="4283"/>
      <c r="AL48" s="4283"/>
      <c r="AM48" s="4283"/>
      <c r="AN48" s="4283"/>
      <c r="AO48" s="903"/>
      <c r="AP48" s="47"/>
      <c r="AQ48" s="47"/>
    </row>
    <row r="49" spans="1:43" s="53" customFormat="1" ht="15" thickBot="1" x14ac:dyDescent="0.35">
      <c r="A49" s="172"/>
      <c r="B49" s="2210"/>
      <c r="C49" s="2210"/>
      <c r="D49" s="2210"/>
      <c r="E49" s="2210"/>
      <c r="F49" s="2210"/>
      <c r="G49" s="2210"/>
      <c r="I49" s="2322"/>
      <c r="J49" s="2322"/>
      <c r="K49" s="2322"/>
      <c r="L49" s="2322"/>
      <c r="M49" s="2322"/>
      <c r="N49" s="2322"/>
      <c r="O49" s="2322"/>
      <c r="P49" s="2322"/>
      <c r="Q49" s="2322"/>
      <c r="R49" s="2322"/>
      <c r="S49" s="2322"/>
      <c r="T49" s="2322"/>
      <c r="U49" s="2322"/>
      <c r="V49" s="2322"/>
      <c r="W49" s="2322"/>
      <c r="X49" s="2322"/>
      <c r="Y49" s="2322"/>
      <c r="Z49" s="2322"/>
      <c r="AA49" s="2322"/>
      <c r="AB49" s="2322"/>
      <c r="AC49" s="2322"/>
      <c r="AD49" s="2322"/>
      <c r="AE49" s="2322"/>
      <c r="AF49" s="2322"/>
      <c r="AG49" s="2322"/>
      <c r="AH49" s="2322"/>
      <c r="AI49" s="2322"/>
      <c r="AJ49" s="2322"/>
      <c r="AK49" s="2322"/>
      <c r="AL49" s="2322"/>
      <c r="AM49" s="2322"/>
      <c r="AN49" s="2322"/>
      <c r="AO49" s="903"/>
      <c r="AP49" s="82"/>
      <c r="AQ49" s="82"/>
    </row>
    <row r="50" spans="1:43" ht="15" customHeight="1" thickBot="1" x14ac:dyDescent="0.35">
      <c r="A50" s="1069"/>
      <c r="B50" s="3795" t="s">
        <v>2783</v>
      </c>
      <c r="C50" s="3795"/>
      <c r="D50" s="3795"/>
      <c r="E50" s="3795"/>
      <c r="F50" s="3795"/>
      <c r="G50" s="3795"/>
      <c r="H50" s="3795"/>
      <c r="I50" s="3795"/>
      <c r="J50" s="3795"/>
      <c r="K50" s="3795"/>
      <c r="L50" s="3795"/>
      <c r="M50" s="3795"/>
      <c r="N50" s="3795"/>
      <c r="O50" s="3795"/>
      <c r="P50" s="3795"/>
      <c r="Q50" s="3795"/>
      <c r="R50" s="3795"/>
      <c r="S50" s="3795"/>
      <c r="T50" s="3795"/>
      <c r="U50" s="3795"/>
      <c r="V50" s="3795"/>
      <c r="W50" s="3795"/>
      <c r="X50" s="3795"/>
      <c r="Y50" s="3795"/>
      <c r="Z50" s="3795"/>
      <c r="AA50" s="3795"/>
      <c r="AB50" s="3795"/>
      <c r="AC50" s="3795"/>
      <c r="AD50" s="3795"/>
      <c r="AE50" s="3795"/>
      <c r="AF50" s="3795"/>
      <c r="AG50" s="3795"/>
      <c r="AH50" s="3795"/>
      <c r="AI50" s="3795"/>
      <c r="AJ50" s="3795"/>
      <c r="AK50" s="3795"/>
      <c r="AL50" s="3795"/>
      <c r="AM50" s="3795"/>
      <c r="AN50" s="3795"/>
      <c r="AO50" s="3795"/>
      <c r="AP50" s="3795"/>
      <c r="AQ50" s="3795"/>
    </row>
    <row r="51" spans="1:43" ht="13.95" customHeight="1" thickBot="1" x14ac:dyDescent="0.35">
      <c r="A51" s="172"/>
      <c r="B51" s="4281"/>
      <c r="C51" s="4281"/>
      <c r="D51" s="4281"/>
      <c r="E51" s="4281"/>
      <c r="F51" s="4281"/>
      <c r="G51" s="4281"/>
      <c r="H51" s="4281"/>
      <c r="I51" s="4281"/>
      <c r="J51" s="4281"/>
      <c r="K51" s="4281"/>
      <c r="L51" s="4281"/>
      <c r="M51" s="4281"/>
      <c r="N51" s="4281"/>
      <c r="O51" s="4281"/>
      <c r="P51" s="4281"/>
      <c r="Q51" s="4281"/>
      <c r="R51" s="4281"/>
      <c r="S51" s="4281"/>
      <c r="T51" s="4281"/>
      <c r="U51" s="4281"/>
      <c r="V51" s="4281"/>
      <c r="W51" s="4281"/>
      <c r="X51" s="4281"/>
      <c r="Y51" s="4281"/>
      <c r="Z51" s="4281"/>
      <c r="AA51" s="4281"/>
      <c r="AB51" s="4281"/>
      <c r="AC51" s="4281"/>
      <c r="AD51" s="4281"/>
      <c r="AE51" s="4281"/>
      <c r="AF51" s="4281"/>
      <c r="AG51" s="4281"/>
      <c r="AH51" s="4281"/>
      <c r="AI51" s="4281"/>
      <c r="AJ51" s="4281"/>
      <c r="AK51" s="4281"/>
      <c r="AL51" s="4281"/>
      <c r="AM51" s="4281"/>
      <c r="AN51" s="4281"/>
      <c r="AO51" s="4281"/>
      <c r="AP51" s="4281"/>
      <c r="AQ51" s="4281"/>
    </row>
    <row r="52" spans="1:43" ht="12.75" customHeight="1" x14ac:dyDescent="0.3">
      <c r="A52" s="4267" t="s">
        <v>669</v>
      </c>
      <c r="B52" s="4268"/>
      <c r="C52" s="4268"/>
      <c r="D52" s="4268"/>
      <c r="E52" s="4268"/>
      <c r="F52" s="4268"/>
      <c r="G52" s="4268"/>
      <c r="H52" s="4268"/>
      <c r="I52" s="4268"/>
      <c r="J52" s="4268"/>
      <c r="K52" s="4268"/>
      <c r="L52" s="4268"/>
      <c r="M52" s="4268"/>
      <c r="N52" s="4268"/>
      <c r="O52" s="4268"/>
      <c r="P52" s="4268"/>
      <c r="Q52" s="4268"/>
      <c r="R52" s="4268"/>
      <c r="S52" s="4268"/>
      <c r="T52" s="4268"/>
      <c r="U52" s="4268"/>
      <c r="V52" s="4268"/>
      <c r="W52" s="4268"/>
      <c r="X52" s="4268"/>
      <c r="Y52" s="4268"/>
      <c r="Z52" s="4268"/>
      <c r="AA52" s="4268"/>
      <c r="AB52" s="4268"/>
      <c r="AC52" s="4268"/>
      <c r="AD52" s="4268"/>
      <c r="AE52" s="4268"/>
      <c r="AF52" s="4268"/>
      <c r="AG52" s="4268"/>
      <c r="AH52" s="4268"/>
      <c r="AI52" s="4268"/>
      <c r="AJ52" s="4268"/>
      <c r="AK52" s="4268"/>
      <c r="AL52" s="4268"/>
      <c r="AM52" s="4268"/>
      <c r="AN52" s="4268"/>
      <c r="AO52" s="4268"/>
      <c r="AP52" s="4268"/>
      <c r="AQ52" s="4269"/>
    </row>
    <row r="53" spans="1:43" ht="13.5" customHeight="1" thickBot="1" x14ac:dyDescent="0.35">
      <c r="A53" s="4270"/>
      <c r="B53" s="4271"/>
      <c r="C53" s="4271"/>
      <c r="D53" s="4271"/>
      <c r="E53" s="4271"/>
      <c r="F53" s="4271"/>
      <c r="G53" s="4271"/>
      <c r="H53" s="4271"/>
      <c r="I53" s="4271"/>
      <c r="J53" s="4271"/>
      <c r="K53" s="4271"/>
      <c r="L53" s="4271"/>
      <c r="M53" s="4271"/>
      <c r="N53" s="4271"/>
      <c r="O53" s="4271"/>
      <c r="P53" s="4271"/>
      <c r="Q53" s="4271"/>
      <c r="R53" s="4271"/>
      <c r="S53" s="4271"/>
      <c r="T53" s="4271"/>
      <c r="U53" s="4271"/>
      <c r="V53" s="4271"/>
      <c r="W53" s="4271"/>
      <c r="X53" s="4271"/>
      <c r="Y53" s="4271"/>
      <c r="Z53" s="4271"/>
      <c r="AA53" s="4271"/>
      <c r="AB53" s="4271"/>
      <c r="AC53" s="4271"/>
      <c r="AD53" s="4271"/>
      <c r="AE53" s="4271"/>
      <c r="AF53" s="4271"/>
      <c r="AG53" s="4271"/>
      <c r="AH53" s="4271"/>
      <c r="AI53" s="4271"/>
      <c r="AJ53" s="4271"/>
      <c r="AK53" s="4271"/>
      <c r="AL53" s="4271"/>
      <c r="AM53" s="4271"/>
      <c r="AN53" s="4271"/>
      <c r="AO53" s="4271"/>
      <c r="AP53" s="4271"/>
      <c r="AQ53" s="4272"/>
    </row>
    <row r="54" spans="1:43" ht="14.4" x14ac:dyDescent="0.3">
      <c r="A54" s="1"/>
      <c r="B54" s="198"/>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4"/>
    </row>
    <row r="55" spans="1:43" ht="15" thickBot="1" x14ac:dyDescent="0.35">
      <c r="A55" s="1"/>
      <c r="B55" s="4288"/>
      <c r="C55" s="3395"/>
      <c r="D55" s="3395"/>
      <c r="E55" s="3395"/>
      <c r="F55" s="3395"/>
      <c r="G55" s="3395"/>
      <c r="H55" s="3395"/>
      <c r="I55" s="3395"/>
      <c r="J55" s="3395"/>
      <c r="K55" s="3395"/>
      <c r="L55" s="3395"/>
      <c r="M55" s="3395"/>
      <c r="N55" s="3395"/>
      <c r="O55" s="3395"/>
      <c r="P55" s="3395"/>
      <c r="Q55" s="3395"/>
      <c r="R55" s="3395"/>
      <c r="S55" s="3395"/>
      <c r="T55" s="24"/>
      <c r="U55" s="24"/>
      <c r="V55" s="3395"/>
      <c r="W55" s="3395"/>
      <c r="X55" s="3395"/>
      <c r="Y55" s="3395"/>
      <c r="Z55" s="3395"/>
      <c r="AA55" s="3395"/>
      <c r="AB55" s="3395"/>
      <c r="AC55" s="3395"/>
      <c r="AD55" s="3395"/>
      <c r="AE55" s="3395"/>
      <c r="AF55" s="3395"/>
      <c r="AG55" s="3395"/>
      <c r="AH55" s="3395"/>
      <c r="AI55" s="3395"/>
      <c r="AJ55" s="3395"/>
      <c r="AK55" s="3395"/>
      <c r="AL55" s="3395"/>
      <c r="AM55" s="3395"/>
      <c r="AN55" s="3395"/>
      <c r="AO55" s="3428"/>
    </row>
    <row r="56" spans="1:43" s="2" customFormat="1" ht="14.4" x14ac:dyDescent="0.3">
      <c r="A56" s="98"/>
      <c r="B56" s="80" t="s">
        <v>670</v>
      </c>
      <c r="C56" s="89"/>
      <c r="D56" s="89"/>
      <c r="E56" s="89"/>
      <c r="F56" s="89"/>
      <c r="G56" s="89"/>
      <c r="H56" s="89"/>
      <c r="I56" s="89"/>
      <c r="J56" s="89"/>
      <c r="K56" s="89"/>
      <c r="L56" s="89"/>
      <c r="M56" s="89"/>
      <c r="N56" s="89"/>
      <c r="O56" s="89"/>
      <c r="P56" s="89"/>
      <c r="Q56" s="89"/>
      <c r="R56" s="89"/>
      <c r="S56" s="89"/>
      <c r="T56" s="89"/>
      <c r="U56" s="89"/>
      <c r="V56" s="89" t="s">
        <v>671</v>
      </c>
      <c r="W56" s="89"/>
      <c r="X56" s="89"/>
      <c r="Y56" s="89"/>
      <c r="Z56" s="89"/>
      <c r="AA56" s="89"/>
      <c r="AB56" s="89"/>
      <c r="AC56" s="89"/>
      <c r="AD56" s="89"/>
      <c r="AE56" s="89"/>
      <c r="AF56" s="89"/>
      <c r="AG56" s="89"/>
      <c r="AH56" s="89"/>
      <c r="AI56" s="89"/>
      <c r="AJ56" s="89"/>
      <c r="AK56" s="89"/>
      <c r="AL56" s="89"/>
      <c r="AM56" s="89"/>
      <c r="AN56" s="89"/>
      <c r="AO56" s="199"/>
    </row>
    <row r="57" spans="1:43" ht="15" thickBot="1" x14ac:dyDescent="0.35">
      <c r="A57" s="1"/>
      <c r="B57" s="4285"/>
      <c r="C57" s="3397"/>
      <c r="D57" s="3397"/>
      <c r="E57" s="3397"/>
      <c r="F57" s="3397"/>
      <c r="G57" s="3397"/>
      <c r="H57" s="3397"/>
      <c r="I57" s="3397"/>
      <c r="J57" s="3397"/>
      <c r="K57" s="3397"/>
      <c r="L57" s="3397"/>
      <c r="M57" s="3397"/>
      <c r="N57" s="3397"/>
      <c r="O57" s="3397"/>
      <c r="P57" s="3397"/>
      <c r="Q57" s="3397"/>
      <c r="R57" s="3397"/>
      <c r="S57" s="3397"/>
      <c r="T57" s="3395"/>
      <c r="U57" s="3395"/>
      <c r="V57" s="3395"/>
      <c r="W57" s="3395"/>
      <c r="X57" s="3395"/>
      <c r="Y57" s="3395"/>
      <c r="Z57" s="3395"/>
      <c r="AA57" s="3395"/>
      <c r="AB57" s="3395"/>
      <c r="AC57" s="3395"/>
      <c r="AD57" s="3395"/>
      <c r="AE57" s="3395"/>
      <c r="AF57" s="24"/>
      <c r="AG57" s="3035"/>
      <c r="AH57" s="3035"/>
      <c r="AI57" s="3035"/>
      <c r="AJ57" s="24"/>
      <c r="AK57" s="3035"/>
      <c r="AL57" s="3035"/>
      <c r="AM57" s="3035"/>
      <c r="AN57" s="3035"/>
      <c r="AO57" s="4284"/>
    </row>
    <row r="58" spans="1:43" s="2" customFormat="1" ht="14.4" x14ac:dyDescent="0.3">
      <c r="A58" s="98"/>
      <c r="B58" s="80" t="s">
        <v>189</v>
      </c>
      <c r="C58" s="89"/>
      <c r="D58" s="89"/>
      <c r="E58" s="89"/>
      <c r="F58" s="89"/>
      <c r="G58" s="89"/>
      <c r="H58" s="89"/>
      <c r="I58" s="89"/>
      <c r="J58" s="89"/>
      <c r="K58" s="89"/>
      <c r="L58" s="89"/>
      <c r="M58" s="89"/>
      <c r="N58" s="89"/>
      <c r="O58" s="89"/>
      <c r="P58" s="89"/>
      <c r="Q58" s="89"/>
      <c r="R58" s="89"/>
      <c r="S58" s="89"/>
      <c r="T58" s="89" t="s">
        <v>167</v>
      </c>
      <c r="U58" s="89"/>
      <c r="V58" s="89"/>
      <c r="W58" s="89"/>
      <c r="X58" s="89"/>
      <c r="Y58" s="89"/>
      <c r="Z58" s="89"/>
      <c r="AA58" s="89"/>
      <c r="AB58" s="89"/>
      <c r="AC58" s="89"/>
      <c r="AD58" s="89"/>
      <c r="AE58" s="89"/>
      <c r="AF58" s="89"/>
      <c r="AG58" s="89" t="s">
        <v>168</v>
      </c>
      <c r="AH58" s="89"/>
      <c r="AI58" s="89"/>
      <c r="AJ58" s="89"/>
      <c r="AK58" s="89" t="s">
        <v>169</v>
      </c>
      <c r="AL58" s="89"/>
      <c r="AM58" s="89"/>
      <c r="AN58" s="89"/>
      <c r="AO58" s="199"/>
    </row>
    <row r="59" spans="1:43" ht="15" thickBot="1" x14ac:dyDescent="0.35">
      <c r="A59" s="1"/>
      <c r="B59" s="4286"/>
      <c r="C59" s="4287"/>
      <c r="D59" s="4287"/>
      <c r="E59" s="4287"/>
      <c r="F59" s="4287"/>
      <c r="G59" s="4287"/>
      <c r="H59" s="4287"/>
      <c r="I59" s="4287"/>
      <c r="J59" s="24"/>
      <c r="K59" s="3395"/>
      <c r="L59" s="3395"/>
      <c r="M59" s="3395"/>
      <c r="N59" s="24"/>
      <c r="O59" s="3395"/>
      <c r="P59" s="3395"/>
      <c r="Q59" s="3395"/>
      <c r="R59" s="3395"/>
      <c r="S59" s="3395"/>
      <c r="T59" s="3395"/>
      <c r="U59" s="3395"/>
      <c r="V59" s="3395"/>
      <c r="W59" s="3395"/>
      <c r="X59" s="3395"/>
      <c r="Y59" s="3395"/>
      <c r="Z59" s="3395"/>
      <c r="AA59" s="3395"/>
      <c r="AB59" s="3395"/>
      <c r="AC59" s="3395"/>
      <c r="AD59" s="24"/>
      <c r="AE59" s="3395"/>
      <c r="AF59" s="3395"/>
      <c r="AG59" s="3395"/>
      <c r="AH59" s="3395"/>
      <c r="AI59" s="3395"/>
      <c r="AJ59" s="3395"/>
      <c r="AK59" s="3395"/>
      <c r="AL59" s="3395"/>
      <c r="AM59" s="3395"/>
      <c r="AN59" s="3395"/>
      <c r="AO59" s="3428"/>
    </row>
    <row r="60" spans="1:43" s="2" customFormat="1" ht="14.4" x14ac:dyDescent="0.3">
      <c r="A60" s="98"/>
      <c r="B60" s="200" t="s">
        <v>618</v>
      </c>
      <c r="C60" s="113"/>
      <c r="D60" s="113"/>
      <c r="E60" s="113"/>
      <c r="F60" s="113"/>
      <c r="G60" s="113"/>
      <c r="H60" s="113"/>
      <c r="I60" s="113"/>
      <c r="J60" s="113"/>
      <c r="K60" s="113" t="s">
        <v>672</v>
      </c>
      <c r="L60" s="113"/>
      <c r="M60" s="113"/>
      <c r="N60" s="113"/>
      <c r="O60" s="113" t="s">
        <v>619</v>
      </c>
      <c r="P60" s="113"/>
      <c r="Q60" s="113"/>
      <c r="R60" s="113"/>
      <c r="S60" s="113"/>
      <c r="T60" s="113"/>
      <c r="U60" s="113"/>
      <c r="V60" s="113"/>
      <c r="W60" s="113"/>
      <c r="X60" s="113"/>
      <c r="Y60" s="113"/>
      <c r="Z60" s="113"/>
      <c r="AA60" s="113"/>
      <c r="AB60" s="113"/>
      <c r="AC60" s="113"/>
      <c r="AD60" s="113"/>
      <c r="AE60" s="113" t="s">
        <v>673</v>
      </c>
      <c r="AF60" s="113"/>
      <c r="AG60" s="113"/>
      <c r="AH60" s="113"/>
      <c r="AI60" s="113"/>
      <c r="AJ60" s="113"/>
      <c r="AK60" s="113"/>
      <c r="AL60" s="113"/>
      <c r="AM60" s="113"/>
      <c r="AN60" s="113"/>
      <c r="AO60" s="201"/>
    </row>
    <row r="61" spans="1:43" ht="14.4" x14ac:dyDescent="0.3">
      <c r="A61" s="1"/>
      <c r="B61" s="198"/>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4"/>
    </row>
    <row r="62" spans="1:43" ht="15" thickBot="1" x14ac:dyDescent="0.35">
      <c r="A62" s="1"/>
      <c r="B62" s="4288"/>
      <c r="C62" s="3395"/>
      <c r="D62" s="3395"/>
      <c r="E62" s="3395"/>
      <c r="F62" s="3395"/>
      <c r="G62" s="3395"/>
      <c r="H62" s="3395"/>
      <c r="I62" s="3395"/>
      <c r="J62" s="3395"/>
      <c r="K62" s="3395"/>
      <c r="L62" s="3395"/>
      <c r="M62" s="3395"/>
      <c r="N62" s="3395"/>
      <c r="O62" s="3395"/>
      <c r="P62" s="3395"/>
      <c r="Q62" s="3395"/>
      <c r="R62" s="3395"/>
      <c r="S62" s="3395"/>
      <c r="T62" s="24"/>
      <c r="U62" s="24"/>
      <c r="V62" s="3395"/>
      <c r="W62" s="3395"/>
      <c r="X62" s="3395"/>
      <c r="Y62" s="3395"/>
      <c r="Z62" s="3395"/>
      <c r="AA62" s="3395"/>
      <c r="AB62" s="3395"/>
      <c r="AC62" s="3395"/>
      <c r="AD62" s="3395"/>
      <c r="AE62" s="3395"/>
      <c r="AF62" s="3395"/>
      <c r="AG62" s="3395"/>
      <c r="AH62" s="3395"/>
      <c r="AI62" s="3395"/>
      <c r="AJ62" s="3395"/>
      <c r="AK62" s="3395"/>
      <c r="AL62" s="3395"/>
      <c r="AM62" s="3395"/>
      <c r="AN62" s="3395"/>
      <c r="AO62" s="3428"/>
    </row>
    <row r="63" spans="1:43" s="2" customFormat="1" ht="14.4" x14ac:dyDescent="0.3">
      <c r="A63" s="98"/>
      <c r="B63" s="80" t="s">
        <v>670</v>
      </c>
      <c r="C63" s="89"/>
      <c r="D63" s="89"/>
      <c r="E63" s="89"/>
      <c r="F63" s="89"/>
      <c r="G63" s="89"/>
      <c r="H63" s="89"/>
      <c r="I63" s="89"/>
      <c r="J63" s="89"/>
      <c r="K63" s="89"/>
      <c r="L63" s="89"/>
      <c r="M63" s="89"/>
      <c r="N63" s="89"/>
      <c r="O63" s="89"/>
      <c r="P63" s="89"/>
      <c r="Q63" s="89"/>
      <c r="R63" s="89"/>
      <c r="S63" s="89"/>
      <c r="T63" s="89"/>
      <c r="U63" s="89"/>
      <c r="V63" s="89" t="s">
        <v>671</v>
      </c>
      <c r="W63" s="89"/>
      <c r="X63" s="89"/>
      <c r="Y63" s="89"/>
      <c r="Z63" s="89"/>
      <c r="AA63" s="89"/>
      <c r="AB63" s="89"/>
      <c r="AC63" s="89"/>
      <c r="AD63" s="89"/>
      <c r="AE63" s="89"/>
      <c r="AF63" s="89"/>
      <c r="AG63" s="89"/>
      <c r="AH63" s="89"/>
      <c r="AI63" s="89"/>
      <c r="AJ63" s="89"/>
      <c r="AK63" s="89"/>
      <c r="AL63" s="89"/>
      <c r="AM63" s="89"/>
      <c r="AN63" s="89"/>
      <c r="AO63" s="199"/>
    </row>
    <row r="64" spans="1:43" ht="15" thickBot="1" x14ac:dyDescent="0.35">
      <c r="A64" s="1"/>
      <c r="B64" s="4285"/>
      <c r="C64" s="3397"/>
      <c r="D64" s="3397"/>
      <c r="E64" s="3397"/>
      <c r="F64" s="3397"/>
      <c r="G64" s="3397"/>
      <c r="H64" s="3397"/>
      <c r="I64" s="3397"/>
      <c r="J64" s="3397"/>
      <c r="K64" s="3397"/>
      <c r="L64" s="3397"/>
      <c r="M64" s="3397"/>
      <c r="N64" s="3397"/>
      <c r="O64" s="3397"/>
      <c r="P64" s="3397"/>
      <c r="Q64" s="3397"/>
      <c r="R64" s="3397"/>
      <c r="S64" s="3397"/>
      <c r="T64" s="3395"/>
      <c r="U64" s="3395"/>
      <c r="V64" s="3395"/>
      <c r="W64" s="3395"/>
      <c r="X64" s="3395"/>
      <c r="Y64" s="3395"/>
      <c r="Z64" s="3395"/>
      <c r="AA64" s="3395"/>
      <c r="AB64" s="3395"/>
      <c r="AC64" s="3395"/>
      <c r="AD64" s="3395"/>
      <c r="AE64" s="3395"/>
      <c r="AF64" s="24"/>
      <c r="AG64" s="3035"/>
      <c r="AH64" s="3035"/>
      <c r="AI64" s="3035"/>
      <c r="AJ64" s="24"/>
      <c r="AK64" s="3035"/>
      <c r="AL64" s="3035"/>
      <c r="AM64" s="3035"/>
      <c r="AN64" s="3035"/>
      <c r="AO64" s="4284"/>
    </row>
    <row r="65" spans="1:41" s="2" customFormat="1" ht="14.4" x14ac:dyDescent="0.3">
      <c r="A65" s="98"/>
      <c r="B65" s="80" t="s">
        <v>189</v>
      </c>
      <c r="C65" s="89"/>
      <c r="D65" s="89"/>
      <c r="E65" s="89"/>
      <c r="F65" s="89"/>
      <c r="G65" s="89"/>
      <c r="H65" s="89"/>
      <c r="I65" s="89"/>
      <c r="J65" s="89"/>
      <c r="K65" s="89"/>
      <c r="L65" s="89"/>
      <c r="M65" s="89"/>
      <c r="N65" s="89"/>
      <c r="O65" s="89"/>
      <c r="P65" s="89"/>
      <c r="Q65" s="89"/>
      <c r="R65" s="89"/>
      <c r="S65" s="89"/>
      <c r="T65" s="89" t="s">
        <v>167</v>
      </c>
      <c r="U65" s="89"/>
      <c r="V65" s="89"/>
      <c r="W65" s="89"/>
      <c r="X65" s="89"/>
      <c r="Y65" s="89"/>
      <c r="Z65" s="89"/>
      <c r="AA65" s="89"/>
      <c r="AB65" s="89"/>
      <c r="AC65" s="89"/>
      <c r="AD65" s="89"/>
      <c r="AE65" s="89"/>
      <c r="AF65" s="89"/>
      <c r="AG65" s="89" t="s">
        <v>168</v>
      </c>
      <c r="AH65" s="89"/>
      <c r="AI65" s="89"/>
      <c r="AJ65" s="89"/>
      <c r="AK65" s="89" t="s">
        <v>169</v>
      </c>
      <c r="AL65" s="89"/>
      <c r="AM65" s="89"/>
      <c r="AN65" s="89"/>
      <c r="AO65" s="199"/>
    </row>
    <row r="66" spans="1:41" ht="15" thickBot="1" x14ac:dyDescent="0.35">
      <c r="A66" s="1"/>
      <c r="B66" s="4286"/>
      <c r="C66" s="4287"/>
      <c r="D66" s="4287"/>
      <c r="E66" s="4287"/>
      <c r="F66" s="4287"/>
      <c r="G66" s="4287"/>
      <c r="H66" s="4287"/>
      <c r="I66" s="4287"/>
      <c r="J66" s="24"/>
      <c r="K66" s="3395"/>
      <c r="L66" s="3395"/>
      <c r="M66" s="3395"/>
      <c r="N66" s="24"/>
      <c r="O66" s="3395"/>
      <c r="P66" s="3395"/>
      <c r="Q66" s="3395"/>
      <c r="R66" s="3395"/>
      <c r="S66" s="3395"/>
      <c r="T66" s="3395"/>
      <c r="U66" s="3395"/>
      <c r="V66" s="3395"/>
      <c r="W66" s="3395"/>
      <c r="X66" s="3395"/>
      <c r="Y66" s="3395"/>
      <c r="Z66" s="3395"/>
      <c r="AA66" s="3395"/>
      <c r="AB66" s="3395"/>
      <c r="AC66" s="3395"/>
      <c r="AD66" s="24"/>
      <c r="AE66" s="3395"/>
      <c r="AF66" s="3395"/>
      <c r="AG66" s="3395"/>
      <c r="AH66" s="3395"/>
      <c r="AI66" s="3395"/>
      <c r="AJ66" s="3395"/>
      <c r="AK66" s="3395"/>
      <c r="AL66" s="3395"/>
      <c r="AM66" s="3395"/>
      <c r="AN66" s="3395"/>
      <c r="AO66" s="3428"/>
    </row>
    <row r="67" spans="1:41" s="2" customFormat="1" ht="14.4" x14ac:dyDescent="0.3">
      <c r="A67" s="98"/>
      <c r="B67" s="200" t="s">
        <v>618</v>
      </c>
      <c r="C67" s="113"/>
      <c r="D67" s="113"/>
      <c r="E67" s="113"/>
      <c r="F67" s="113"/>
      <c r="G67" s="113"/>
      <c r="H67" s="113"/>
      <c r="I67" s="113"/>
      <c r="J67" s="113"/>
      <c r="K67" s="113" t="s">
        <v>672</v>
      </c>
      <c r="L67" s="113"/>
      <c r="M67" s="113"/>
      <c r="N67" s="113"/>
      <c r="O67" s="113" t="s">
        <v>619</v>
      </c>
      <c r="P67" s="113"/>
      <c r="Q67" s="113"/>
      <c r="R67" s="113"/>
      <c r="S67" s="113"/>
      <c r="T67" s="113"/>
      <c r="U67" s="113"/>
      <c r="V67" s="113"/>
      <c r="W67" s="113"/>
      <c r="X67" s="113"/>
      <c r="Y67" s="113"/>
      <c r="Z67" s="113"/>
      <c r="AA67" s="113"/>
      <c r="AB67" s="113"/>
      <c r="AC67" s="113"/>
      <c r="AD67" s="113"/>
      <c r="AE67" s="113" t="s">
        <v>673</v>
      </c>
      <c r="AF67" s="113"/>
      <c r="AG67" s="113"/>
      <c r="AH67" s="113"/>
      <c r="AI67" s="113"/>
      <c r="AJ67" s="113"/>
      <c r="AK67" s="113"/>
      <c r="AL67" s="113"/>
      <c r="AM67" s="113"/>
      <c r="AN67" s="113"/>
      <c r="AO67" s="201"/>
    </row>
    <row r="68" spans="1:41" ht="14.4" x14ac:dyDescent="0.3">
      <c r="A68" s="1"/>
      <c r="B68" s="198"/>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4"/>
    </row>
    <row r="69" spans="1:41" ht="15" thickBot="1" x14ac:dyDescent="0.35">
      <c r="A69" s="1"/>
      <c r="B69" s="4288"/>
      <c r="C69" s="3395"/>
      <c r="D69" s="3395"/>
      <c r="E69" s="3395"/>
      <c r="F69" s="3395"/>
      <c r="G69" s="3395"/>
      <c r="H69" s="3395"/>
      <c r="I69" s="3395"/>
      <c r="J69" s="3395"/>
      <c r="K69" s="3395"/>
      <c r="L69" s="3395"/>
      <c r="M69" s="3395"/>
      <c r="N69" s="3395"/>
      <c r="O69" s="3395"/>
      <c r="P69" s="3395"/>
      <c r="Q69" s="3395"/>
      <c r="R69" s="3395"/>
      <c r="S69" s="3395"/>
      <c r="T69" s="24"/>
      <c r="U69" s="24"/>
      <c r="V69" s="3395"/>
      <c r="W69" s="3395"/>
      <c r="X69" s="3395"/>
      <c r="Y69" s="3395"/>
      <c r="Z69" s="3395"/>
      <c r="AA69" s="3395"/>
      <c r="AB69" s="3395"/>
      <c r="AC69" s="3395"/>
      <c r="AD69" s="3395"/>
      <c r="AE69" s="3395"/>
      <c r="AF69" s="3395"/>
      <c r="AG69" s="3395"/>
      <c r="AH69" s="3395"/>
      <c r="AI69" s="3395"/>
      <c r="AJ69" s="3395"/>
      <c r="AK69" s="3395"/>
      <c r="AL69" s="3395"/>
      <c r="AM69" s="3395"/>
      <c r="AN69" s="3395"/>
      <c r="AO69" s="3428"/>
    </row>
    <row r="70" spans="1:41" s="2" customFormat="1" ht="14.4" x14ac:dyDescent="0.3">
      <c r="A70" s="98"/>
      <c r="B70" s="80" t="s">
        <v>670</v>
      </c>
      <c r="C70" s="89"/>
      <c r="D70" s="89"/>
      <c r="E70" s="89"/>
      <c r="F70" s="89"/>
      <c r="G70" s="89"/>
      <c r="H70" s="89"/>
      <c r="I70" s="89"/>
      <c r="J70" s="89"/>
      <c r="K70" s="89"/>
      <c r="L70" s="89"/>
      <c r="M70" s="89"/>
      <c r="N70" s="89"/>
      <c r="O70" s="89"/>
      <c r="P70" s="89"/>
      <c r="Q70" s="89"/>
      <c r="R70" s="89"/>
      <c r="S70" s="89"/>
      <c r="T70" s="89"/>
      <c r="U70" s="89"/>
      <c r="V70" s="89" t="s">
        <v>671</v>
      </c>
      <c r="W70" s="89"/>
      <c r="X70" s="89"/>
      <c r="Y70" s="89"/>
      <c r="Z70" s="89"/>
      <c r="AA70" s="89"/>
      <c r="AB70" s="89"/>
      <c r="AC70" s="89"/>
      <c r="AD70" s="89"/>
      <c r="AE70" s="89"/>
      <c r="AF70" s="89"/>
      <c r="AG70" s="89"/>
      <c r="AH70" s="89"/>
      <c r="AI70" s="89"/>
      <c r="AJ70" s="89"/>
      <c r="AK70" s="89"/>
      <c r="AL70" s="89"/>
      <c r="AM70" s="89"/>
      <c r="AN70" s="89"/>
      <c r="AO70" s="199"/>
    </row>
    <row r="71" spans="1:41" ht="15" thickBot="1" x14ac:dyDescent="0.35">
      <c r="A71" s="1"/>
      <c r="B71" s="4285"/>
      <c r="C71" s="3397"/>
      <c r="D71" s="3397"/>
      <c r="E71" s="3397"/>
      <c r="F71" s="3397"/>
      <c r="G71" s="3397"/>
      <c r="H71" s="3397"/>
      <c r="I71" s="3397"/>
      <c r="J71" s="3397"/>
      <c r="K71" s="3397"/>
      <c r="L71" s="3397"/>
      <c r="M71" s="3397"/>
      <c r="N71" s="3397"/>
      <c r="O71" s="3397"/>
      <c r="P71" s="3397"/>
      <c r="Q71" s="3397"/>
      <c r="R71" s="3397"/>
      <c r="S71" s="3397"/>
      <c r="T71" s="3395"/>
      <c r="U71" s="3395"/>
      <c r="V71" s="3395"/>
      <c r="W71" s="3395"/>
      <c r="X71" s="3395"/>
      <c r="Y71" s="3395"/>
      <c r="Z71" s="3395"/>
      <c r="AA71" s="3395"/>
      <c r="AB71" s="3395"/>
      <c r="AC71" s="3395"/>
      <c r="AD71" s="3395"/>
      <c r="AE71" s="3395"/>
      <c r="AF71" s="24"/>
      <c r="AG71" s="3035"/>
      <c r="AH71" s="3035"/>
      <c r="AI71" s="3035"/>
      <c r="AJ71" s="24"/>
      <c r="AK71" s="3035"/>
      <c r="AL71" s="3035"/>
      <c r="AM71" s="3035"/>
      <c r="AN71" s="3035"/>
      <c r="AO71" s="4284"/>
    </row>
    <row r="72" spans="1:41" s="2" customFormat="1" ht="14.4" x14ac:dyDescent="0.3">
      <c r="A72" s="98"/>
      <c r="B72" s="80" t="s">
        <v>189</v>
      </c>
      <c r="C72" s="89"/>
      <c r="D72" s="89"/>
      <c r="E72" s="89"/>
      <c r="F72" s="89"/>
      <c r="G72" s="89"/>
      <c r="H72" s="89"/>
      <c r="I72" s="89"/>
      <c r="J72" s="89"/>
      <c r="K72" s="89"/>
      <c r="L72" s="89"/>
      <c r="M72" s="89"/>
      <c r="N72" s="89"/>
      <c r="O72" s="89"/>
      <c r="P72" s="89"/>
      <c r="Q72" s="89"/>
      <c r="R72" s="89"/>
      <c r="S72" s="89"/>
      <c r="T72" s="89" t="s">
        <v>167</v>
      </c>
      <c r="U72" s="89"/>
      <c r="V72" s="89"/>
      <c r="W72" s="89"/>
      <c r="X72" s="89"/>
      <c r="Y72" s="89"/>
      <c r="Z72" s="89"/>
      <c r="AA72" s="89"/>
      <c r="AB72" s="89"/>
      <c r="AC72" s="89"/>
      <c r="AD72" s="89"/>
      <c r="AE72" s="89"/>
      <c r="AF72" s="89"/>
      <c r="AG72" s="89" t="s">
        <v>168</v>
      </c>
      <c r="AH72" s="89"/>
      <c r="AI72" s="89"/>
      <c r="AJ72" s="89"/>
      <c r="AK72" s="89" t="s">
        <v>169</v>
      </c>
      <c r="AL72" s="89"/>
      <c r="AM72" s="89"/>
      <c r="AN72" s="89"/>
      <c r="AO72" s="199"/>
    </row>
    <row r="73" spans="1:41" ht="15" thickBot="1" x14ac:dyDescent="0.35">
      <c r="A73" s="1"/>
      <c r="B73" s="4286"/>
      <c r="C73" s="4287"/>
      <c r="D73" s="4287"/>
      <c r="E73" s="4287"/>
      <c r="F73" s="4287"/>
      <c r="G73" s="4287"/>
      <c r="H73" s="4287"/>
      <c r="I73" s="4287"/>
      <c r="J73" s="24"/>
      <c r="K73" s="3395"/>
      <c r="L73" s="3395"/>
      <c r="M73" s="3395"/>
      <c r="N73" s="24"/>
      <c r="O73" s="3395"/>
      <c r="P73" s="3395"/>
      <c r="Q73" s="3395"/>
      <c r="R73" s="3395"/>
      <c r="S73" s="3395"/>
      <c r="T73" s="3395"/>
      <c r="U73" s="3395"/>
      <c r="V73" s="3395"/>
      <c r="W73" s="3395"/>
      <c r="X73" s="3395"/>
      <c r="Y73" s="3395"/>
      <c r="Z73" s="3395"/>
      <c r="AA73" s="3395"/>
      <c r="AB73" s="3395"/>
      <c r="AC73" s="3395"/>
      <c r="AD73" s="24"/>
      <c r="AE73" s="3395"/>
      <c r="AF73" s="3395"/>
      <c r="AG73" s="3395"/>
      <c r="AH73" s="3395"/>
      <c r="AI73" s="3395"/>
      <c r="AJ73" s="3395"/>
      <c r="AK73" s="3395"/>
      <c r="AL73" s="3395"/>
      <c r="AM73" s="3395"/>
      <c r="AN73" s="3395"/>
      <c r="AO73" s="3428"/>
    </row>
    <row r="74" spans="1:41" s="2" customFormat="1" ht="14.4" x14ac:dyDescent="0.3">
      <c r="A74" s="98"/>
      <c r="B74" s="200" t="s">
        <v>618</v>
      </c>
      <c r="C74" s="113"/>
      <c r="D74" s="113"/>
      <c r="E74" s="113"/>
      <c r="F74" s="113"/>
      <c r="G74" s="113"/>
      <c r="H74" s="113"/>
      <c r="I74" s="113"/>
      <c r="J74" s="113"/>
      <c r="K74" s="113" t="s">
        <v>672</v>
      </c>
      <c r="L74" s="113"/>
      <c r="M74" s="113"/>
      <c r="N74" s="113"/>
      <c r="O74" s="113" t="s">
        <v>619</v>
      </c>
      <c r="P74" s="113"/>
      <c r="Q74" s="113"/>
      <c r="R74" s="113"/>
      <c r="S74" s="113"/>
      <c r="T74" s="113"/>
      <c r="U74" s="113"/>
      <c r="V74" s="113"/>
      <c r="W74" s="113"/>
      <c r="X74" s="113"/>
      <c r="Y74" s="113"/>
      <c r="Z74" s="113"/>
      <c r="AA74" s="113"/>
      <c r="AB74" s="113"/>
      <c r="AC74" s="113"/>
      <c r="AD74" s="113"/>
      <c r="AE74" s="113" t="s">
        <v>673</v>
      </c>
      <c r="AF74" s="113"/>
      <c r="AG74" s="113"/>
      <c r="AH74" s="113"/>
      <c r="AI74" s="113"/>
      <c r="AJ74" s="113"/>
      <c r="AK74" s="113"/>
      <c r="AL74" s="113"/>
      <c r="AM74" s="113"/>
      <c r="AN74" s="113"/>
      <c r="AO74" s="201"/>
    </row>
    <row r="75" spans="1:41" ht="14.4" x14ac:dyDescent="0.3">
      <c r="A75" s="1"/>
      <c r="B75" s="198"/>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4"/>
    </row>
    <row r="76" spans="1:41" ht="15" thickBot="1" x14ac:dyDescent="0.35">
      <c r="A76" s="1"/>
      <c r="B76" s="4288"/>
      <c r="C76" s="3395"/>
      <c r="D76" s="3395"/>
      <c r="E76" s="3395"/>
      <c r="F76" s="3395"/>
      <c r="G76" s="3395"/>
      <c r="H76" s="3395"/>
      <c r="I76" s="3395"/>
      <c r="J76" s="3395"/>
      <c r="K76" s="3395"/>
      <c r="L76" s="3395"/>
      <c r="M76" s="3395"/>
      <c r="N76" s="3395"/>
      <c r="O76" s="3395"/>
      <c r="P76" s="3395"/>
      <c r="Q76" s="3395"/>
      <c r="R76" s="3395"/>
      <c r="S76" s="3395"/>
      <c r="T76" s="24"/>
      <c r="U76" s="24"/>
      <c r="V76" s="3395"/>
      <c r="W76" s="3395"/>
      <c r="X76" s="3395"/>
      <c r="Y76" s="3395"/>
      <c r="Z76" s="3395"/>
      <c r="AA76" s="3395"/>
      <c r="AB76" s="3395"/>
      <c r="AC76" s="3395"/>
      <c r="AD76" s="3395"/>
      <c r="AE76" s="3395"/>
      <c r="AF76" s="3395"/>
      <c r="AG76" s="3395"/>
      <c r="AH76" s="3395"/>
      <c r="AI76" s="3395"/>
      <c r="AJ76" s="3395"/>
      <c r="AK76" s="3395"/>
      <c r="AL76" s="3395"/>
      <c r="AM76" s="3395"/>
      <c r="AN76" s="3395"/>
      <c r="AO76" s="3428"/>
    </row>
    <row r="77" spans="1:41" s="2" customFormat="1" ht="14.4" x14ac:dyDescent="0.3">
      <c r="A77" s="98"/>
      <c r="B77" s="80" t="s">
        <v>670</v>
      </c>
      <c r="C77" s="89"/>
      <c r="D77" s="89"/>
      <c r="E77" s="89"/>
      <c r="F77" s="89"/>
      <c r="G77" s="89"/>
      <c r="H77" s="89"/>
      <c r="I77" s="89"/>
      <c r="J77" s="89"/>
      <c r="K77" s="89"/>
      <c r="L77" s="89"/>
      <c r="M77" s="89"/>
      <c r="N77" s="89"/>
      <c r="O77" s="89"/>
      <c r="P77" s="89"/>
      <c r="Q77" s="89"/>
      <c r="R77" s="89"/>
      <c r="S77" s="89"/>
      <c r="T77" s="89"/>
      <c r="U77" s="89"/>
      <c r="V77" s="89" t="s">
        <v>671</v>
      </c>
      <c r="W77" s="89"/>
      <c r="X77" s="89"/>
      <c r="Y77" s="89"/>
      <c r="Z77" s="89"/>
      <c r="AA77" s="89"/>
      <c r="AB77" s="89"/>
      <c r="AC77" s="89"/>
      <c r="AD77" s="89"/>
      <c r="AE77" s="89"/>
      <c r="AF77" s="89"/>
      <c r="AG77" s="89"/>
      <c r="AH77" s="89"/>
      <c r="AI77" s="89"/>
      <c r="AJ77" s="89"/>
      <c r="AK77" s="89"/>
      <c r="AL77" s="89"/>
      <c r="AM77" s="89"/>
      <c r="AN77" s="89"/>
      <c r="AO77" s="199"/>
    </row>
    <row r="78" spans="1:41" ht="15" thickBot="1" x14ac:dyDescent="0.35">
      <c r="A78" s="1"/>
      <c r="B78" s="4285"/>
      <c r="C78" s="3397"/>
      <c r="D78" s="3397"/>
      <c r="E78" s="3397"/>
      <c r="F78" s="3397"/>
      <c r="G78" s="3397"/>
      <c r="H78" s="3397"/>
      <c r="I78" s="3397"/>
      <c r="J78" s="3397"/>
      <c r="K78" s="3397"/>
      <c r="L78" s="3397"/>
      <c r="M78" s="3397"/>
      <c r="N78" s="3397"/>
      <c r="O78" s="3397"/>
      <c r="P78" s="3397"/>
      <c r="Q78" s="3397"/>
      <c r="R78" s="3397"/>
      <c r="S78" s="3397"/>
      <c r="T78" s="3395"/>
      <c r="U78" s="3395"/>
      <c r="V78" s="3395"/>
      <c r="W78" s="3395"/>
      <c r="X78" s="3395"/>
      <c r="Y78" s="3395"/>
      <c r="Z78" s="3395"/>
      <c r="AA78" s="3395"/>
      <c r="AB78" s="3395"/>
      <c r="AC78" s="3395"/>
      <c r="AD78" s="3395"/>
      <c r="AE78" s="3395"/>
      <c r="AF78" s="24"/>
      <c r="AG78" s="3035"/>
      <c r="AH78" s="3035"/>
      <c r="AI78" s="3035"/>
      <c r="AJ78" s="24"/>
      <c r="AK78" s="3035"/>
      <c r="AL78" s="3035"/>
      <c r="AM78" s="3035"/>
      <c r="AN78" s="3035"/>
      <c r="AO78" s="4284"/>
    </row>
    <row r="79" spans="1:41" s="2" customFormat="1" ht="14.4" x14ac:dyDescent="0.3">
      <c r="A79" s="98"/>
      <c r="B79" s="80" t="s">
        <v>189</v>
      </c>
      <c r="C79" s="89"/>
      <c r="D79" s="89"/>
      <c r="E79" s="89"/>
      <c r="F79" s="89"/>
      <c r="G79" s="89"/>
      <c r="H79" s="89"/>
      <c r="I79" s="89"/>
      <c r="J79" s="89"/>
      <c r="K79" s="89"/>
      <c r="L79" s="89"/>
      <c r="M79" s="89"/>
      <c r="N79" s="89"/>
      <c r="O79" s="89"/>
      <c r="P79" s="89"/>
      <c r="Q79" s="89"/>
      <c r="R79" s="89"/>
      <c r="S79" s="89"/>
      <c r="T79" s="89" t="s">
        <v>167</v>
      </c>
      <c r="U79" s="89"/>
      <c r="V79" s="89"/>
      <c r="W79" s="89"/>
      <c r="X79" s="89"/>
      <c r="Y79" s="89"/>
      <c r="Z79" s="89"/>
      <c r="AA79" s="89"/>
      <c r="AB79" s="89"/>
      <c r="AC79" s="89"/>
      <c r="AD79" s="89"/>
      <c r="AE79" s="89"/>
      <c r="AF79" s="89"/>
      <c r="AG79" s="89" t="s">
        <v>168</v>
      </c>
      <c r="AH79" s="89"/>
      <c r="AI79" s="89"/>
      <c r="AJ79" s="89"/>
      <c r="AK79" s="89" t="s">
        <v>169</v>
      </c>
      <c r="AL79" s="89"/>
      <c r="AM79" s="89"/>
      <c r="AN79" s="89"/>
      <c r="AO79" s="199"/>
    </row>
    <row r="80" spans="1:41" ht="15" thickBot="1" x14ac:dyDescent="0.35">
      <c r="A80" s="1"/>
      <c r="B80" s="4286"/>
      <c r="C80" s="4287"/>
      <c r="D80" s="4287"/>
      <c r="E80" s="4287"/>
      <c r="F80" s="4287"/>
      <c r="G80" s="4287"/>
      <c r="H80" s="4287"/>
      <c r="I80" s="4287"/>
      <c r="J80" s="24"/>
      <c r="K80" s="3395"/>
      <c r="L80" s="3395"/>
      <c r="M80" s="3395"/>
      <c r="N80" s="24"/>
      <c r="O80" s="3395"/>
      <c r="P80" s="3395"/>
      <c r="Q80" s="3395"/>
      <c r="R80" s="3395"/>
      <c r="S80" s="3395"/>
      <c r="T80" s="3395"/>
      <c r="U80" s="3395"/>
      <c r="V80" s="3395"/>
      <c r="W80" s="3395"/>
      <c r="X80" s="3395"/>
      <c r="Y80" s="3395"/>
      <c r="Z80" s="3395"/>
      <c r="AA80" s="3395"/>
      <c r="AB80" s="3395"/>
      <c r="AC80" s="3395"/>
      <c r="AD80" s="24"/>
      <c r="AE80" s="3395"/>
      <c r="AF80" s="3395"/>
      <c r="AG80" s="3395"/>
      <c r="AH80" s="3395"/>
      <c r="AI80" s="3395"/>
      <c r="AJ80" s="3395"/>
      <c r="AK80" s="3395"/>
      <c r="AL80" s="3395"/>
      <c r="AM80" s="3395"/>
      <c r="AN80" s="3395"/>
      <c r="AO80" s="3428"/>
    </row>
    <row r="81" spans="1:41" s="2" customFormat="1" ht="14.4" x14ac:dyDescent="0.3">
      <c r="A81" s="98"/>
      <c r="B81" s="200" t="s">
        <v>618</v>
      </c>
      <c r="C81" s="113"/>
      <c r="D81" s="113"/>
      <c r="E81" s="113"/>
      <c r="F81" s="113"/>
      <c r="G81" s="113"/>
      <c r="H81" s="113"/>
      <c r="I81" s="113"/>
      <c r="J81" s="113"/>
      <c r="K81" s="113" t="s">
        <v>672</v>
      </c>
      <c r="L81" s="113"/>
      <c r="M81" s="113"/>
      <c r="N81" s="113"/>
      <c r="O81" s="113" t="s">
        <v>619</v>
      </c>
      <c r="P81" s="113"/>
      <c r="Q81" s="113"/>
      <c r="R81" s="113"/>
      <c r="S81" s="113"/>
      <c r="T81" s="113"/>
      <c r="U81" s="113"/>
      <c r="V81" s="113"/>
      <c r="W81" s="113"/>
      <c r="X81" s="113"/>
      <c r="Y81" s="113"/>
      <c r="Z81" s="113"/>
      <c r="AA81" s="113"/>
      <c r="AB81" s="113"/>
      <c r="AC81" s="113"/>
      <c r="AD81" s="113"/>
      <c r="AE81" s="113" t="s">
        <v>673</v>
      </c>
      <c r="AF81" s="113"/>
      <c r="AG81" s="113"/>
      <c r="AH81" s="113"/>
      <c r="AI81" s="113"/>
      <c r="AJ81" s="113"/>
      <c r="AK81" s="113"/>
      <c r="AL81" s="113"/>
      <c r="AM81" s="113"/>
      <c r="AN81" s="113"/>
      <c r="AO81" s="201"/>
    </row>
    <row r="82" spans="1:41" ht="14.4" x14ac:dyDescent="0.3">
      <c r="A82" s="1"/>
      <c r="B82" s="198"/>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4"/>
    </row>
    <row r="83" spans="1:41" ht="15" thickBot="1" x14ac:dyDescent="0.35">
      <c r="A83" s="1"/>
      <c r="B83" s="4288"/>
      <c r="C83" s="3395"/>
      <c r="D83" s="3395"/>
      <c r="E83" s="3395"/>
      <c r="F83" s="3395"/>
      <c r="G83" s="3395"/>
      <c r="H83" s="3395"/>
      <c r="I83" s="3395"/>
      <c r="J83" s="3395"/>
      <c r="K83" s="3395"/>
      <c r="L83" s="3395"/>
      <c r="M83" s="3395"/>
      <c r="N83" s="3395"/>
      <c r="O83" s="3395"/>
      <c r="P83" s="3395"/>
      <c r="Q83" s="3395"/>
      <c r="R83" s="3395"/>
      <c r="S83" s="3395"/>
      <c r="T83" s="24"/>
      <c r="U83" s="24"/>
      <c r="V83" s="3395"/>
      <c r="W83" s="3395"/>
      <c r="X83" s="3395"/>
      <c r="Y83" s="3395"/>
      <c r="Z83" s="3395"/>
      <c r="AA83" s="3395"/>
      <c r="AB83" s="3395"/>
      <c r="AC83" s="3395"/>
      <c r="AD83" s="3395"/>
      <c r="AE83" s="3395"/>
      <c r="AF83" s="3395"/>
      <c r="AG83" s="3395"/>
      <c r="AH83" s="3395"/>
      <c r="AI83" s="3395"/>
      <c r="AJ83" s="3395"/>
      <c r="AK83" s="3395"/>
      <c r="AL83" s="3395"/>
      <c r="AM83" s="3395"/>
      <c r="AN83" s="3395"/>
      <c r="AO83" s="3428"/>
    </row>
    <row r="84" spans="1:41" s="2" customFormat="1" ht="14.4" x14ac:dyDescent="0.3">
      <c r="A84" s="98"/>
      <c r="B84" s="80" t="s">
        <v>670</v>
      </c>
      <c r="C84" s="89"/>
      <c r="D84" s="89"/>
      <c r="E84" s="89"/>
      <c r="F84" s="89"/>
      <c r="G84" s="89"/>
      <c r="H84" s="89"/>
      <c r="I84" s="89"/>
      <c r="J84" s="89"/>
      <c r="K84" s="89"/>
      <c r="L84" s="89"/>
      <c r="M84" s="89"/>
      <c r="N84" s="89"/>
      <c r="O84" s="89"/>
      <c r="P84" s="89"/>
      <c r="Q84" s="89"/>
      <c r="R84" s="89"/>
      <c r="S84" s="89"/>
      <c r="T84" s="89"/>
      <c r="U84" s="89"/>
      <c r="V84" s="89" t="s">
        <v>671</v>
      </c>
      <c r="W84" s="89"/>
      <c r="X84" s="89"/>
      <c r="Y84" s="89"/>
      <c r="Z84" s="89"/>
      <c r="AA84" s="89"/>
      <c r="AB84" s="89"/>
      <c r="AC84" s="89"/>
      <c r="AD84" s="89"/>
      <c r="AE84" s="89"/>
      <c r="AF84" s="89"/>
      <c r="AG84" s="89"/>
      <c r="AH84" s="89"/>
      <c r="AI84" s="89"/>
      <c r="AJ84" s="89"/>
      <c r="AK84" s="89"/>
      <c r="AL84" s="89"/>
      <c r="AM84" s="89"/>
      <c r="AN84" s="89"/>
      <c r="AO84" s="199"/>
    </row>
    <row r="85" spans="1:41" ht="15" thickBot="1" x14ac:dyDescent="0.35">
      <c r="A85" s="1"/>
      <c r="B85" s="4285"/>
      <c r="C85" s="3397"/>
      <c r="D85" s="3397"/>
      <c r="E85" s="3397"/>
      <c r="F85" s="3397"/>
      <c r="G85" s="3397"/>
      <c r="H85" s="3397"/>
      <c r="I85" s="3397"/>
      <c r="J85" s="3397"/>
      <c r="K85" s="3397"/>
      <c r="L85" s="3397"/>
      <c r="M85" s="3397"/>
      <c r="N85" s="3397"/>
      <c r="O85" s="3397"/>
      <c r="P85" s="3397"/>
      <c r="Q85" s="3397"/>
      <c r="R85" s="3397"/>
      <c r="S85" s="3397"/>
      <c r="T85" s="3395"/>
      <c r="U85" s="3395"/>
      <c r="V85" s="3395"/>
      <c r="W85" s="3395"/>
      <c r="X85" s="3395"/>
      <c r="Y85" s="3395"/>
      <c r="Z85" s="3395"/>
      <c r="AA85" s="3395"/>
      <c r="AB85" s="3395"/>
      <c r="AC85" s="3395"/>
      <c r="AD85" s="3395"/>
      <c r="AE85" s="3395"/>
      <c r="AF85" s="24"/>
      <c r="AG85" s="3035"/>
      <c r="AH85" s="3035"/>
      <c r="AI85" s="3035"/>
      <c r="AJ85" s="24"/>
      <c r="AK85" s="3035"/>
      <c r="AL85" s="3035"/>
      <c r="AM85" s="3035"/>
      <c r="AN85" s="3035"/>
      <c r="AO85" s="4284"/>
    </row>
    <row r="86" spans="1:41" s="2" customFormat="1" ht="14.4" x14ac:dyDescent="0.3">
      <c r="A86" s="98"/>
      <c r="B86" s="80" t="s">
        <v>189</v>
      </c>
      <c r="C86" s="89"/>
      <c r="D86" s="89"/>
      <c r="E86" s="89"/>
      <c r="F86" s="89"/>
      <c r="G86" s="89"/>
      <c r="H86" s="89"/>
      <c r="I86" s="89"/>
      <c r="J86" s="89"/>
      <c r="K86" s="89"/>
      <c r="L86" s="89"/>
      <c r="M86" s="89"/>
      <c r="N86" s="89"/>
      <c r="O86" s="89"/>
      <c r="P86" s="89"/>
      <c r="Q86" s="89"/>
      <c r="R86" s="89"/>
      <c r="S86" s="89"/>
      <c r="T86" s="89" t="s">
        <v>167</v>
      </c>
      <c r="U86" s="89"/>
      <c r="V86" s="89"/>
      <c r="W86" s="89"/>
      <c r="X86" s="89"/>
      <c r="Y86" s="89"/>
      <c r="Z86" s="89"/>
      <c r="AA86" s="89"/>
      <c r="AB86" s="89"/>
      <c r="AC86" s="89"/>
      <c r="AD86" s="89"/>
      <c r="AE86" s="89"/>
      <c r="AF86" s="89"/>
      <c r="AG86" s="89" t="s">
        <v>168</v>
      </c>
      <c r="AH86" s="89"/>
      <c r="AI86" s="89"/>
      <c r="AJ86" s="89"/>
      <c r="AK86" s="89" t="s">
        <v>169</v>
      </c>
      <c r="AL86" s="89"/>
      <c r="AM86" s="89"/>
      <c r="AN86" s="89"/>
      <c r="AO86" s="199"/>
    </row>
    <row r="87" spans="1:41" ht="15" thickBot="1" x14ac:dyDescent="0.35">
      <c r="A87" s="1"/>
      <c r="B87" s="4286"/>
      <c r="C87" s="4287"/>
      <c r="D87" s="4287"/>
      <c r="E87" s="4287"/>
      <c r="F87" s="4287"/>
      <c r="G87" s="4287"/>
      <c r="H87" s="4287"/>
      <c r="I87" s="4287"/>
      <c r="J87" s="24"/>
      <c r="K87" s="3395"/>
      <c r="L87" s="3395"/>
      <c r="M87" s="3395"/>
      <c r="N87" s="24"/>
      <c r="O87" s="3395"/>
      <c r="P87" s="3395"/>
      <c r="Q87" s="3395"/>
      <c r="R87" s="3395"/>
      <c r="S87" s="3395"/>
      <c r="T87" s="3395"/>
      <c r="U87" s="3395"/>
      <c r="V87" s="3395"/>
      <c r="W87" s="3395"/>
      <c r="X87" s="3395"/>
      <c r="Y87" s="3395"/>
      <c r="Z87" s="3395"/>
      <c r="AA87" s="3395"/>
      <c r="AB87" s="3395"/>
      <c r="AC87" s="3395"/>
      <c r="AD87" s="24"/>
      <c r="AE87" s="3395"/>
      <c r="AF87" s="3395"/>
      <c r="AG87" s="3395"/>
      <c r="AH87" s="3395"/>
      <c r="AI87" s="3395"/>
      <c r="AJ87" s="3395"/>
      <c r="AK87" s="3395"/>
      <c r="AL87" s="3395"/>
      <c r="AM87" s="3395"/>
      <c r="AN87" s="3395"/>
      <c r="AO87" s="3428"/>
    </row>
    <row r="88" spans="1:41" s="2" customFormat="1" ht="14.4" x14ac:dyDescent="0.3">
      <c r="A88" s="98"/>
      <c r="B88" s="200" t="s">
        <v>618</v>
      </c>
      <c r="C88" s="113"/>
      <c r="D88" s="113"/>
      <c r="E88" s="113"/>
      <c r="F88" s="113"/>
      <c r="G88" s="113"/>
      <c r="H88" s="113"/>
      <c r="I88" s="113"/>
      <c r="J88" s="113"/>
      <c r="K88" s="113" t="s">
        <v>672</v>
      </c>
      <c r="L88" s="113"/>
      <c r="M88" s="113"/>
      <c r="N88" s="113"/>
      <c r="O88" s="113" t="s">
        <v>619</v>
      </c>
      <c r="P88" s="113"/>
      <c r="Q88" s="113"/>
      <c r="R88" s="113"/>
      <c r="S88" s="113"/>
      <c r="T88" s="113"/>
      <c r="U88" s="113"/>
      <c r="V88" s="113"/>
      <c r="W88" s="113"/>
      <c r="X88" s="113"/>
      <c r="Y88" s="113"/>
      <c r="Z88" s="113"/>
      <c r="AA88" s="113"/>
      <c r="AB88" s="113"/>
      <c r="AC88" s="113"/>
      <c r="AD88" s="113"/>
      <c r="AE88" s="113" t="s">
        <v>673</v>
      </c>
      <c r="AF88" s="113"/>
      <c r="AG88" s="113"/>
      <c r="AH88" s="113"/>
      <c r="AI88" s="113"/>
      <c r="AJ88" s="113"/>
      <c r="AK88" s="113"/>
      <c r="AL88" s="113"/>
      <c r="AM88" s="113"/>
      <c r="AN88" s="113"/>
      <c r="AO88" s="201"/>
    </row>
    <row r="89" spans="1:41" ht="14.4" x14ac:dyDescent="0.3">
      <c r="A89" s="1"/>
      <c r="B89" s="198"/>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4"/>
    </row>
    <row r="90" spans="1:41" ht="15" thickBot="1" x14ac:dyDescent="0.35">
      <c r="A90" s="1"/>
      <c r="B90" s="4288"/>
      <c r="C90" s="3395"/>
      <c r="D90" s="3395"/>
      <c r="E90" s="3395"/>
      <c r="F90" s="3395"/>
      <c r="G90" s="3395"/>
      <c r="H90" s="3395"/>
      <c r="I90" s="3395"/>
      <c r="J90" s="3395"/>
      <c r="K90" s="3395"/>
      <c r="L90" s="3395"/>
      <c r="M90" s="3395"/>
      <c r="N90" s="3395"/>
      <c r="O90" s="3395"/>
      <c r="P90" s="3395"/>
      <c r="Q90" s="3395"/>
      <c r="R90" s="3395"/>
      <c r="S90" s="3395"/>
      <c r="T90" s="24"/>
      <c r="U90" s="24"/>
      <c r="V90" s="3395"/>
      <c r="W90" s="3395"/>
      <c r="X90" s="3395"/>
      <c r="Y90" s="3395"/>
      <c r="Z90" s="3395"/>
      <c r="AA90" s="3395"/>
      <c r="AB90" s="3395"/>
      <c r="AC90" s="3395"/>
      <c r="AD90" s="3395"/>
      <c r="AE90" s="3395"/>
      <c r="AF90" s="3395"/>
      <c r="AG90" s="3395"/>
      <c r="AH90" s="3395"/>
      <c r="AI90" s="3395"/>
      <c r="AJ90" s="3395"/>
      <c r="AK90" s="3395"/>
      <c r="AL90" s="3395"/>
      <c r="AM90" s="3395"/>
      <c r="AN90" s="3395"/>
      <c r="AO90" s="3428"/>
    </row>
    <row r="91" spans="1:41" s="2" customFormat="1" ht="14.4" x14ac:dyDescent="0.3">
      <c r="A91" s="98"/>
      <c r="B91" s="80" t="s">
        <v>670</v>
      </c>
      <c r="C91" s="89"/>
      <c r="D91" s="89"/>
      <c r="E91" s="89"/>
      <c r="F91" s="89"/>
      <c r="G91" s="89"/>
      <c r="H91" s="89"/>
      <c r="I91" s="89"/>
      <c r="J91" s="89"/>
      <c r="K91" s="89"/>
      <c r="L91" s="89"/>
      <c r="M91" s="89"/>
      <c r="N91" s="89"/>
      <c r="O91" s="89"/>
      <c r="P91" s="89"/>
      <c r="Q91" s="89"/>
      <c r="R91" s="89"/>
      <c r="S91" s="89"/>
      <c r="T91" s="89"/>
      <c r="U91" s="89"/>
      <c r="V91" s="89" t="s">
        <v>671</v>
      </c>
      <c r="W91" s="89"/>
      <c r="X91" s="89"/>
      <c r="Y91" s="89"/>
      <c r="Z91" s="89"/>
      <c r="AA91" s="89"/>
      <c r="AB91" s="89"/>
      <c r="AC91" s="89"/>
      <c r="AD91" s="89"/>
      <c r="AE91" s="89"/>
      <c r="AF91" s="89"/>
      <c r="AG91" s="89"/>
      <c r="AH91" s="89"/>
      <c r="AI91" s="89"/>
      <c r="AJ91" s="89"/>
      <c r="AK91" s="89"/>
      <c r="AL91" s="89"/>
      <c r="AM91" s="89"/>
      <c r="AN91" s="89"/>
      <c r="AO91" s="199"/>
    </row>
    <row r="92" spans="1:41" ht="15" thickBot="1" x14ac:dyDescent="0.35">
      <c r="A92" s="1"/>
      <c r="B92" s="4285"/>
      <c r="C92" s="3397"/>
      <c r="D92" s="3397"/>
      <c r="E92" s="3397"/>
      <c r="F92" s="3397"/>
      <c r="G92" s="3397"/>
      <c r="H92" s="3397"/>
      <c r="I92" s="3397"/>
      <c r="J92" s="3397"/>
      <c r="K92" s="3397"/>
      <c r="L92" s="3397"/>
      <c r="M92" s="3397"/>
      <c r="N92" s="3397"/>
      <c r="O92" s="3397"/>
      <c r="P92" s="3397"/>
      <c r="Q92" s="3397"/>
      <c r="R92" s="3397"/>
      <c r="S92" s="3397"/>
      <c r="T92" s="3395"/>
      <c r="U92" s="3395"/>
      <c r="V92" s="3395"/>
      <c r="W92" s="3395"/>
      <c r="X92" s="3395"/>
      <c r="Y92" s="3395"/>
      <c r="Z92" s="3395"/>
      <c r="AA92" s="3395"/>
      <c r="AB92" s="3395"/>
      <c r="AC92" s="3395"/>
      <c r="AD92" s="3395"/>
      <c r="AE92" s="3395"/>
      <c r="AF92" s="24"/>
      <c r="AG92" s="3035"/>
      <c r="AH92" s="3035"/>
      <c r="AI92" s="3035"/>
      <c r="AJ92" s="24"/>
      <c r="AK92" s="3035"/>
      <c r="AL92" s="3035"/>
      <c r="AM92" s="3035"/>
      <c r="AN92" s="3035"/>
      <c r="AO92" s="4284"/>
    </row>
    <row r="93" spans="1:41" ht="14.4" x14ac:dyDescent="0.3">
      <c r="A93" s="1"/>
      <c r="B93" s="80" t="s">
        <v>189</v>
      </c>
      <c r="C93" s="24"/>
      <c r="D93" s="24"/>
      <c r="E93" s="24"/>
      <c r="F93" s="24"/>
      <c r="G93" s="24"/>
      <c r="H93" s="24"/>
      <c r="I93" s="24"/>
      <c r="J93" s="24"/>
      <c r="K93" s="24"/>
      <c r="L93" s="24"/>
      <c r="M93" s="24"/>
      <c r="N93" s="24"/>
      <c r="O93" s="24"/>
      <c r="P93" s="24"/>
      <c r="Q93" s="24"/>
      <c r="R93" s="24"/>
      <c r="S93" s="24"/>
      <c r="T93" s="89" t="s">
        <v>167</v>
      </c>
      <c r="U93" s="24"/>
      <c r="V93" s="24"/>
      <c r="W93" s="24"/>
      <c r="X93" s="24"/>
      <c r="Y93" s="24"/>
      <c r="Z93" s="24"/>
      <c r="AA93" s="24"/>
      <c r="AB93" s="24"/>
      <c r="AC93" s="24"/>
      <c r="AD93" s="24"/>
      <c r="AE93" s="24"/>
      <c r="AF93" s="24"/>
      <c r="AG93" s="89" t="s">
        <v>168</v>
      </c>
      <c r="AH93" s="89"/>
      <c r="AI93" s="89"/>
      <c r="AJ93" s="89"/>
      <c r="AK93" s="89" t="s">
        <v>169</v>
      </c>
      <c r="AL93" s="24"/>
      <c r="AM93" s="24"/>
      <c r="AN93" s="24"/>
      <c r="AO93" s="105"/>
    </row>
    <row r="94" spans="1:41" ht="15" thickBot="1" x14ac:dyDescent="0.35">
      <c r="A94" s="1"/>
      <c r="B94" s="4286"/>
      <c r="C94" s="4287"/>
      <c r="D94" s="4287"/>
      <c r="E94" s="4287"/>
      <c r="F94" s="4287"/>
      <c r="G94" s="4287"/>
      <c r="H94" s="4287"/>
      <c r="I94" s="4287"/>
      <c r="J94" s="24"/>
      <c r="K94" s="3395"/>
      <c r="L94" s="3395"/>
      <c r="M94" s="3395"/>
      <c r="N94" s="24"/>
      <c r="O94" s="3395"/>
      <c r="P94" s="3395"/>
      <c r="Q94" s="3395"/>
      <c r="R94" s="3395"/>
      <c r="S94" s="3395"/>
      <c r="T94" s="3395"/>
      <c r="U94" s="3395"/>
      <c r="V94" s="3395"/>
      <c r="W94" s="3395"/>
      <c r="X94" s="3395"/>
      <c r="Y94" s="3395"/>
      <c r="Z94" s="3395"/>
      <c r="AA94" s="3395"/>
      <c r="AB94" s="3395"/>
      <c r="AC94" s="3395"/>
      <c r="AD94" s="24"/>
      <c r="AE94" s="3395"/>
      <c r="AF94" s="3395"/>
      <c r="AG94" s="3395"/>
      <c r="AH94" s="3395"/>
      <c r="AI94" s="3395"/>
      <c r="AJ94" s="3395"/>
      <c r="AK94" s="3395"/>
      <c r="AL94" s="3395"/>
      <c r="AM94" s="3395"/>
      <c r="AN94" s="3395"/>
      <c r="AO94" s="3428"/>
    </row>
    <row r="95" spans="1:41" s="2" customFormat="1" ht="14.4" x14ac:dyDescent="0.3">
      <c r="A95" s="98"/>
      <c r="B95" s="200" t="s">
        <v>618</v>
      </c>
      <c r="C95" s="113"/>
      <c r="D95" s="113"/>
      <c r="E95" s="113"/>
      <c r="F95" s="113"/>
      <c r="G95" s="113"/>
      <c r="H95" s="113"/>
      <c r="I95" s="113"/>
      <c r="J95" s="113"/>
      <c r="K95" s="113" t="s">
        <v>672</v>
      </c>
      <c r="L95" s="113"/>
      <c r="M95" s="113"/>
      <c r="N95" s="113"/>
      <c r="O95" s="113" t="s">
        <v>619</v>
      </c>
      <c r="P95" s="113"/>
      <c r="Q95" s="113"/>
      <c r="R95" s="113"/>
      <c r="S95" s="113"/>
      <c r="T95" s="113"/>
      <c r="U95" s="113"/>
      <c r="V95" s="113"/>
      <c r="W95" s="113"/>
      <c r="X95" s="113"/>
      <c r="Y95" s="113"/>
      <c r="Z95" s="113"/>
      <c r="AA95" s="113"/>
      <c r="AB95" s="113"/>
      <c r="AC95" s="113"/>
      <c r="AD95" s="113"/>
      <c r="AE95" s="113" t="s">
        <v>673</v>
      </c>
      <c r="AF95" s="113"/>
      <c r="AG95" s="113"/>
      <c r="AH95" s="113"/>
      <c r="AI95" s="113"/>
      <c r="AJ95" s="113"/>
      <c r="AK95" s="113"/>
      <c r="AL95" s="113"/>
      <c r="AM95" s="113"/>
      <c r="AN95" s="113"/>
      <c r="AO95" s="201"/>
    </row>
    <row r="96" spans="1:41" ht="14.4" x14ac:dyDescent="0.3">
      <c r="A96" s="1"/>
      <c r="B96" s="198"/>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4"/>
    </row>
    <row r="97" spans="1:41" ht="15" thickBot="1" x14ac:dyDescent="0.35">
      <c r="A97" s="1"/>
      <c r="B97" s="4288"/>
      <c r="C97" s="3395"/>
      <c r="D97" s="3395"/>
      <c r="E97" s="3395"/>
      <c r="F97" s="3395"/>
      <c r="G97" s="3395"/>
      <c r="H97" s="3395"/>
      <c r="I97" s="3395"/>
      <c r="J97" s="3395"/>
      <c r="K97" s="3395"/>
      <c r="L97" s="3395"/>
      <c r="M97" s="3395"/>
      <c r="N97" s="3395"/>
      <c r="O97" s="3395"/>
      <c r="P97" s="3395"/>
      <c r="Q97" s="3395"/>
      <c r="R97" s="3395"/>
      <c r="S97" s="3395"/>
      <c r="T97" s="24"/>
      <c r="U97" s="24"/>
      <c r="V97" s="3395"/>
      <c r="W97" s="3395"/>
      <c r="X97" s="3395"/>
      <c r="Y97" s="3395"/>
      <c r="Z97" s="3395"/>
      <c r="AA97" s="3395"/>
      <c r="AB97" s="3395"/>
      <c r="AC97" s="3395"/>
      <c r="AD97" s="3395"/>
      <c r="AE97" s="3395"/>
      <c r="AF97" s="3395"/>
      <c r="AG97" s="3395"/>
      <c r="AH97" s="3395"/>
      <c r="AI97" s="3395"/>
      <c r="AJ97" s="3395"/>
      <c r="AK97" s="3395"/>
      <c r="AL97" s="3395"/>
      <c r="AM97" s="3395"/>
      <c r="AN97" s="3395"/>
      <c r="AO97" s="3428"/>
    </row>
    <row r="98" spans="1:41" s="2" customFormat="1" ht="14.4" x14ac:dyDescent="0.3">
      <c r="A98" s="98"/>
      <c r="B98" s="80" t="s">
        <v>670</v>
      </c>
      <c r="C98" s="89"/>
      <c r="D98" s="89"/>
      <c r="E98" s="89"/>
      <c r="F98" s="89"/>
      <c r="G98" s="89"/>
      <c r="H98" s="89"/>
      <c r="I98" s="89"/>
      <c r="J98" s="89"/>
      <c r="K98" s="89"/>
      <c r="L98" s="89"/>
      <c r="M98" s="89"/>
      <c r="N98" s="89"/>
      <c r="O98" s="89"/>
      <c r="P98" s="89"/>
      <c r="Q98" s="89"/>
      <c r="R98" s="89"/>
      <c r="S98" s="89"/>
      <c r="T98" s="89"/>
      <c r="U98" s="89"/>
      <c r="V98" s="89" t="s">
        <v>671</v>
      </c>
      <c r="W98" s="89"/>
      <c r="X98" s="89"/>
      <c r="Y98" s="89"/>
      <c r="Z98" s="89"/>
      <c r="AA98" s="89"/>
      <c r="AB98" s="89"/>
      <c r="AC98" s="89"/>
      <c r="AD98" s="89"/>
      <c r="AE98" s="89"/>
      <c r="AF98" s="89"/>
      <c r="AG98" s="89"/>
      <c r="AH98" s="89"/>
      <c r="AI98" s="89"/>
      <c r="AJ98" s="89"/>
      <c r="AK98" s="89"/>
      <c r="AL98" s="89"/>
      <c r="AM98" s="89"/>
      <c r="AN98" s="89"/>
      <c r="AO98" s="199"/>
    </row>
    <row r="99" spans="1:41" ht="15" thickBot="1" x14ac:dyDescent="0.35">
      <c r="A99" s="1"/>
      <c r="B99" s="4285"/>
      <c r="C99" s="3397"/>
      <c r="D99" s="3397"/>
      <c r="E99" s="3397"/>
      <c r="F99" s="3397"/>
      <c r="G99" s="3397"/>
      <c r="H99" s="3397"/>
      <c r="I99" s="3397"/>
      <c r="J99" s="3397"/>
      <c r="K99" s="3397"/>
      <c r="L99" s="3397"/>
      <c r="M99" s="3397"/>
      <c r="N99" s="3397"/>
      <c r="O99" s="3397"/>
      <c r="P99" s="3397"/>
      <c r="Q99" s="3397"/>
      <c r="R99" s="3397"/>
      <c r="S99" s="3397"/>
      <c r="T99" s="3395"/>
      <c r="U99" s="3395"/>
      <c r="V99" s="3395"/>
      <c r="W99" s="3395"/>
      <c r="X99" s="3395"/>
      <c r="Y99" s="3395"/>
      <c r="Z99" s="3395"/>
      <c r="AA99" s="3395"/>
      <c r="AB99" s="3395"/>
      <c r="AC99" s="3395"/>
      <c r="AD99" s="3395"/>
      <c r="AE99" s="3395"/>
      <c r="AF99" s="24"/>
      <c r="AG99" s="3035"/>
      <c r="AH99" s="3035"/>
      <c r="AI99" s="3035"/>
      <c r="AJ99" s="24"/>
      <c r="AK99" s="3035"/>
      <c r="AL99" s="3035"/>
      <c r="AM99" s="3035"/>
      <c r="AN99" s="3035"/>
      <c r="AO99" s="4284"/>
    </row>
    <row r="100" spans="1:41" s="2" customFormat="1" ht="14.4" x14ac:dyDescent="0.3">
      <c r="A100" s="98"/>
      <c r="B100" s="80" t="s">
        <v>189</v>
      </c>
      <c r="C100" s="89"/>
      <c r="D100" s="89"/>
      <c r="E100" s="89"/>
      <c r="F100" s="89"/>
      <c r="G100" s="89"/>
      <c r="H100" s="89"/>
      <c r="I100" s="89"/>
      <c r="J100" s="89"/>
      <c r="K100" s="89"/>
      <c r="L100" s="89"/>
      <c r="M100" s="89"/>
      <c r="N100" s="89"/>
      <c r="O100" s="89"/>
      <c r="P100" s="89"/>
      <c r="Q100" s="89"/>
      <c r="R100" s="89"/>
      <c r="S100" s="89"/>
      <c r="T100" s="89" t="s">
        <v>167</v>
      </c>
      <c r="U100" s="89"/>
      <c r="V100" s="89"/>
      <c r="W100" s="89"/>
      <c r="X100" s="89"/>
      <c r="Y100" s="89"/>
      <c r="Z100" s="89"/>
      <c r="AA100" s="89"/>
      <c r="AB100" s="89"/>
      <c r="AC100" s="89"/>
      <c r="AD100" s="89"/>
      <c r="AE100" s="89"/>
      <c r="AF100" s="89"/>
      <c r="AG100" s="89" t="s">
        <v>168</v>
      </c>
      <c r="AH100" s="89"/>
      <c r="AI100" s="89"/>
      <c r="AJ100" s="89"/>
      <c r="AK100" s="89" t="s">
        <v>169</v>
      </c>
      <c r="AL100" s="89"/>
      <c r="AM100" s="89"/>
      <c r="AN100" s="89"/>
      <c r="AO100" s="199"/>
    </row>
    <row r="101" spans="1:41" ht="15" thickBot="1" x14ac:dyDescent="0.35">
      <c r="A101" s="1"/>
      <c r="B101" s="4286"/>
      <c r="C101" s="4287"/>
      <c r="D101" s="4287"/>
      <c r="E101" s="4287"/>
      <c r="F101" s="4287"/>
      <c r="G101" s="4287"/>
      <c r="H101" s="4287"/>
      <c r="I101" s="4287"/>
      <c r="J101" s="24"/>
      <c r="K101" s="3395"/>
      <c r="L101" s="3395"/>
      <c r="M101" s="3395"/>
      <c r="N101" s="24"/>
      <c r="O101" s="3395"/>
      <c r="P101" s="3395"/>
      <c r="Q101" s="3395"/>
      <c r="R101" s="3395"/>
      <c r="S101" s="3395"/>
      <c r="T101" s="3395"/>
      <c r="U101" s="3395"/>
      <c r="V101" s="3395"/>
      <c r="W101" s="3395"/>
      <c r="X101" s="3395"/>
      <c r="Y101" s="3395"/>
      <c r="Z101" s="3395"/>
      <c r="AA101" s="3395"/>
      <c r="AB101" s="3395"/>
      <c r="AC101" s="3395"/>
      <c r="AD101" s="24"/>
      <c r="AE101" s="3395"/>
      <c r="AF101" s="3395"/>
      <c r="AG101" s="3395"/>
      <c r="AH101" s="3395"/>
      <c r="AI101" s="3395"/>
      <c r="AJ101" s="3395"/>
      <c r="AK101" s="3395"/>
      <c r="AL101" s="3395"/>
      <c r="AM101" s="3395"/>
      <c r="AN101" s="3395"/>
      <c r="AO101" s="3428"/>
    </row>
    <row r="102" spans="1:41" s="2" customFormat="1" ht="14.4" x14ac:dyDescent="0.3">
      <c r="A102" s="98"/>
      <c r="B102" s="200" t="s">
        <v>618</v>
      </c>
      <c r="C102" s="113"/>
      <c r="D102" s="113"/>
      <c r="E102" s="113"/>
      <c r="F102" s="113"/>
      <c r="G102" s="113"/>
      <c r="H102" s="113"/>
      <c r="I102" s="113"/>
      <c r="J102" s="113"/>
      <c r="K102" s="113" t="s">
        <v>672</v>
      </c>
      <c r="L102" s="113"/>
      <c r="M102" s="113"/>
      <c r="N102" s="113"/>
      <c r="O102" s="113" t="s">
        <v>619</v>
      </c>
      <c r="P102" s="113"/>
      <c r="Q102" s="113"/>
      <c r="R102" s="113"/>
      <c r="S102" s="113"/>
      <c r="T102" s="113"/>
      <c r="U102" s="113"/>
      <c r="V102" s="113"/>
      <c r="W102" s="113"/>
      <c r="X102" s="113"/>
      <c r="Y102" s="113"/>
      <c r="Z102" s="113"/>
      <c r="AA102" s="113"/>
      <c r="AB102" s="113"/>
      <c r="AC102" s="113"/>
      <c r="AD102" s="113"/>
      <c r="AE102" s="113" t="s">
        <v>673</v>
      </c>
      <c r="AF102" s="113"/>
      <c r="AG102" s="113"/>
      <c r="AH102" s="113"/>
      <c r="AI102" s="113"/>
      <c r="AJ102" s="113"/>
      <c r="AK102" s="113"/>
      <c r="AL102" s="113"/>
      <c r="AM102" s="113"/>
      <c r="AN102" s="113"/>
      <c r="AO102" s="201"/>
    </row>
    <row r="103" spans="1:41" ht="14.4" x14ac:dyDescent="0.3">
      <c r="A103" s="1"/>
      <c r="B103" s="198"/>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4"/>
    </row>
    <row r="104" spans="1:41" ht="15" thickBot="1" x14ac:dyDescent="0.35">
      <c r="A104" s="1"/>
      <c r="B104" s="4288"/>
      <c r="C104" s="3395"/>
      <c r="D104" s="3395"/>
      <c r="E104" s="3395"/>
      <c r="F104" s="3395"/>
      <c r="G104" s="3395"/>
      <c r="H104" s="3395"/>
      <c r="I104" s="3395"/>
      <c r="J104" s="3395"/>
      <c r="K104" s="3395"/>
      <c r="L104" s="3395"/>
      <c r="M104" s="3395"/>
      <c r="N104" s="3395"/>
      <c r="O104" s="3395"/>
      <c r="P104" s="3395"/>
      <c r="Q104" s="3395"/>
      <c r="R104" s="3395"/>
      <c r="S104" s="3395"/>
      <c r="T104" s="24"/>
      <c r="U104" s="24"/>
      <c r="V104" s="3395"/>
      <c r="W104" s="3395"/>
      <c r="X104" s="3395"/>
      <c r="Y104" s="3395"/>
      <c r="Z104" s="3395"/>
      <c r="AA104" s="3395"/>
      <c r="AB104" s="3395"/>
      <c r="AC104" s="3395"/>
      <c r="AD104" s="3395"/>
      <c r="AE104" s="3395"/>
      <c r="AF104" s="3395"/>
      <c r="AG104" s="3395"/>
      <c r="AH104" s="3395"/>
      <c r="AI104" s="3395"/>
      <c r="AJ104" s="3395"/>
      <c r="AK104" s="3395"/>
      <c r="AL104" s="3395"/>
      <c r="AM104" s="3395"/>
      <c r="AN104" s="3395"/>
      <c r="AO104" s="3428"/>
    </row>
    <row r="105" spans="1:41" s="2" customFormat="1" ht="14.4" x14ac:dyDescent="0.3">
      <c r="A105" s="98"/>
      <c r="B105" s="80" t="s">
        <v>670</v>
      </c>
      <c r="C105" s="89"/>
      <c r="D105" s="89"/>
      <c r="E105" s="89"/>
      <c r="F105" s="89"/>
      <c r="G105" s="89"/>
      <c r="H105" s="89"/>
      <c r="I105" s="89"/>
      <c r="J105" s="89"/>
      <c r="K105" s="89"/>
      <c r="L105" s="89"/>
      <c r="M105" s="89"/>
      <c r="N105" s="89"/>
      <c r="O105" s="89"/>
      <c r="P105" s="89"/>
      <c r="Q105" s="89"/>
      <c r="R105" s="89"/>
      <c r="S105" s="89"/>
      <c r="T105" s="89"/>
      <c r="U105" s="89"/>
      <c r="V105" s="89" t="s">
        <v>671</v>
      </c>
      <c r="W105" s="89"/>
      <c r="X105" s="89"/>
      <c r="Y105" s="89"/>
      <c r="Z105" s="89"/>
      <c r="AA105" s="89"/>
      <c r="AB105" s="89"/>
      <c r="AC105" s="89"/>
      <c r="AD105" s="89"/>
      <c r="AE105" s="89"/>
      <c r="AF105" s="89"/>
      <c r="AG105" s="89"/>
      <c r="AH105" s="89"/>
      <c r="AI105" s="89"/>
      <c r="AJ105" s="89"/>
      <c r="AK105" s="89"/>
      <c r="AL105" s="89"/>
      <c r="AM105" s="89"/>
      <c r="AN105" s="89"/>
      <c r="AO105" s="199"/>
    </row>
    <row r="106" spans="1:41" ht="15" thickBot="1" x14ac:dyDescent="0.35">
      <c r="A106" s="1"/>
      <c r="B106" s="4285"/>
      <c r="C106" s="3397"/>
      <c r="D106" s="3397"/>
      <c r="E106" s="3397"/>
      <c r="F106" s="3397"/>
      <c r="G106" s="3397"/>
      <c r="H106" s="3397"/>
      <c r="I106" s="3397"/>
      <c r="J106" s="3397"/>
      <c r="K106" s="3397"/>
      <c r="L106" s="3397"/>
      <c r="M106" s="3397"/>
      <c r="N106" s="3397"/>
      <c r="O106" s="3397"/>
      <c r="P106" s="3397"/>
      <c r="Q106" s="3397"/>
      <c r="R106" s="3397"/>
      <c r="S106" s="3397"/>
      <c r="T106" s="3395"/>
      <c r="U106" s="3395"/>
      <c r="V106" s="3395"/>
      <c r="W106" s="3395"/>
      <c r="X106" s="3395"/>
      <c r="Y106" s="3395"/>
      <c r="Z106" s="3395"/>
      <c r="AA106" s="3395"/>
      <c r="AB106" s="3395"/>
      <c r="AC106" s="3395"/>
      <c r="AD106" s="3395"/>
      <c r="AE106" s="3395"/>
      <c r="AF106" s="24"/>
      <c r="AG106" s="3035"/>
      <c r="AH106" s="3035"/>
      <c r="AI106" s="3035"/>
      <c r="AJ106" s="24"/>
      <c r="AK106" s="3035"/>
      <c r="AL106" s="3035"/>
      <c r="AM106" s="3035"/>
      <c r="AN106" s="3035"/>
      <c r="AO106" s="4284"/>
    </row>
    <row r="107" spans="1:41" s="2" customFormat="1" ht="14.4" x14ac:dyDescent="0.3">
      <c r="A107" s="98"/>
      <c r="B107" s="80" t="s">
        <v>189</v>
      </c>
      <c r="C107" s="89"/>
      <c r="D107" s="89"/>
      <c r="E107" s="89"/>
      <c r="F107" s="89"/>
      <c r="G107" s="89"/>
      <c r="H107" s="89"/>
      <c r="I107" s="89"/>
      <c r="J107" s="89"/>
      <c r="K107" s="89"/>
      <c r="L107" s="89"/>
      <c r="M107" s="89"/>
      <c r="N107" s="89"/>
      <c r="O107" s="89"/>
      <c r="P107" s="89"/>
      <c r="Q107" s="89"/>
      <c r="R107" s="89"/>
      <c r="S107" s="89"/>
      <c r="T107" s="89" t="s">
        <v>167</v>
      </c>
      <c r="U107" s="89"/>
      <c r="V107" s="89"/>
      <c r="W107" s="89"/>
      <c r="X107" s="89"/>
      <c r="Y107" s="89"/>
      <c r="Z107" s="89"/>
      <c r="AA107" s="89"/>
      <c r="AB107" s="89"/>
      <c r="AC107" s="89"/>
      <c r="AD107" s="89"/>
      <c r="AE107" s="89"/>
      <c r="AF107" s="89"/>
      <c r="AG107" s="89" t="s">
        <v>168</v>
      </c>
      <c r="AH107" s="89"/>
      <c r="AI107" s="89"/>
      <c r="AJ107" s="89"/>
      <c r="AK107" s="89" t="s">
        <v>169</v>
      </c>
      <c r="AL107" s="89"/>
      <c r="AM107" s="89"/>
      <c r="AN107" s="89"/>
      <c r="AO107" s="199"/>
    </row>
    <row r="108" spans="1:41" ht="15" thickBot="1" x14ac:dyDescent="0.35">
      <c r="A108" s="1"/>
      <c r="B108" s="4286"/>
      <c r="C108" s="4287"/>
      <c r="D108" s="4287"/>
      <c r="E108" s="4287"/>
      <c r="F108" s="4287"/>
      <c r="G108" s="4287"/>
      <c r="H108" s="4287"/>
      <c r="I108" s="4287"/>
      <c r="J108" s="24"/>
      <c r="K108" s="3395"/>
      <c r="L108" s="3395"/>
      <c r="M108" s="3395"/>
      <c r="N108" s="24"/>
      <c r="O108" s="3395"/>
      <c r="P108" s="3395"/>
      <c r="Q108" s="3395"/>
      <c r="R108" s="3395"/>
      <c r="S108" s="3395"/>
      <c r="T108" s="3395"/>
      <c r="U108" s="3395"/>
      <c r="V108" s="3395"/>
      <c r="W108" s="3395"/>
      <c r="X108" s="3395"/>
      <c r="Y108" s="3395"/>
      <c r="Z108" s="3395"/>
      <c r="AA108" s="3395"/>
      <c r="AB108" s="3395"/>
      <c r="AC108" s="3395"/>
      <c r="AD108" s="24"/>
      <c r="AE108" s="3395"/>
      <c r="AF108" s="3395"/>
      <c r="AG108" s="3395"/>
      <c r="AH108" s="3395"/>
      <c r="AI108" s="3395"/>
      <c r="AJ108" s="3395"/>
      <c r="AK108" s="3395"/>
      <c r="AL108" s="3395"/>
      <c r="AM108" s="3395"/>
      <c r="AN108" s="3395"/>
      <c r="AO108" s="3428"/>
    </row>
    <row r="109" spans="1:41" s="2" customFormat="1" ht="14.4" x14ac:dyDescent="0.3">
      <c r="A109" s="98"/>
      <c r="B109" s="200" t="s">
        <v>618</v>
      </c>
      <c r="C109" s="113"/>
      <c r="D109" s="113"/>
      <c r="E109" s="113"/>
      <c r="F109" s="113"/>
      <c r="G109" s="113"/>
      <c r="H109" s="113"/>
      <c r="I109" s="113"/>
      <c r="J109" s="113"/>
      <c r="K109" s="113" t="s">
        <v>672</v>
      </c>
      <c r="L109" s="113"/>
      <c r="M109" s="113"/>
      <c r="N109" s="113"/>
      <c r="O109" s="113" t="s">
        <v>619</v>
      </c>
      <c r="P109" s="113"/>
      <c r="Q109" s="113"/>
      <c r="R109" s="113"/>
      <c r="S109" s="113"/>
      <c r="T109" s="113"/>
      <c r="U109" s="113"/>
      <c r="V109" s="113"/>
      <c r="W109" s="113"/>
      <c r="X109" s="113"/>
      <c r="Y109" s="113"/>
      <c r="Z109" s="113"/>
      <c r="AA109" s="113"/>
      <c r="AB109" s="113"/>
      <c r="AC109" s="113"/>
      <c r="AD109" s="113"/>
      <c r="AE109" s="113" t="s">
        <v>673</v>
      </c>
      <c r="AF109" s="113"/>
      <c r="AG109" s="113"/>
      <c r="AH109" s="113"/>
      <c r="AI109" s="113"/>
      <c r="AJ109" s="113"/>
      <c r="AK109" s="113"/>
      <c r="AL109" s="113"/>
      <c r="AM109" s="113"/>
      <c r="AN109" s="113"/>
      <c r="AO109" s="201"/>
    </row>
    <row r="110" spans="1:41" ht="14.4" x14ac:dyDescent="0.3">
      <c r="A110" s="1"/>
      <c r="B110" s="198"/>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4"/>
    </row>
    <row r="111" spans="1:41" ht="15" thickBot="1" x14ac:dyDescent="0.35">
      <c r="A111" s="1"/>
      <c r="B111" s="4288"/>
      <c r="C111" s="3395"/>
      <c r="D111" s="3395"/>
      <c r="E111" s="3395"/>
      <c r="F111" s="3395"/>
      <c r="G111" s="3395"/>
      <c r="H111" s="3395"/>
      <c r="I111" s="3395"/>
      <c r="J111" s="3395"/>
      <c r="K111" s="3395"/>
      <c r="L111" s="3395"/>
      <c r="M111" s="3395"/>
      <c r="N111" s="3395"/>
      <c r="O111" s="3395"/>
      <c r="P111" s="3395"/>
      <c r="Q111" s="3395"/>
      <c r="R111" s="3395"/>
      <c r="S111" s="3395"/>
      <c r="T111" s="24"/>
      <c r="U111" s="24"/>
      <c r="V111" s="3395"/>
      <c r="W111" s="3395"/>
      <c r="X111" s="3395"/>
      <c r="Y111" s="3395"/>
      <c r="Z111" s="3395"/>
      <c r="AA111" s="3395"/>
      <c r="AB111" s="3395"/>
      <c r="AC111" s="3395"/>
      <c r="AD111" s="3395"/>
      <c r="AE111" s="3395"/>
      <c r="AF111" s="3395"/>
      <c r="AG111" s="3395"/>
      <c r="AH111" s="3395"/>
      <c r="AI111" s="3395"/>
      <c r="AJ111" s="3395"/>
      <c r="AK111" s="3395"/>
      <c r="AL111" s="3395"/>
      <c r="AM111" s="3395"/>
      <c r="AN111" s="3395"/>
      <c r="AO111" s="3428"/>
    </row>
    <row r="112" spans="1:41" s="2" customFormat="1" ht="14.4" x14ac:dyDescent="0.3">
      <c r="A112" s="98"/>
      <c r="B112" s="80" t="s">
        <v>670</v>
      </c>
      <c r="C112" s="89"/>
      <c r="D112" s="89"/>
      <c r="E112" s="89"/>
      <c r="F112" s="89"/>
      <c r="G112" s="89"/>
      <c r="H112" s="89"/>
      <c r="I112" s="89"/>
      <c r="J112" s="89"/>
      <c r="K112" s="89"/>
      <c r="L112" s="89"/>
      <c r="M112" s="89"/>
      <c r="N112" s="89"/>
      <c r="O112" s="89"/>
      <c r="P112" s="89"/>
      <c r="Q112" s="89"/>
      <c r="R112" s="89"/>
      <c r="S112" s="89"/>
      <c r="T112" s="89"/>
      <c r="U112" s="89"/>
      <c r="V112" s="89" t="s">
        <v>671</v>
      </c>
      <c r="W112" s="89"/>
      <c r="X112" s="89"/>
      <c r="Y112" s="89"/>
      <c r="Z112" s="89"/>
      <c r="AA112" s="89"/>
      <c r="AB112" s="89"/>
      <c r="AC112" s="89"/>
      <c r="AD112" s="89"/>
      <c r="AE112" s="89"/>
      <c r="AF112" s="89"/>
      <c r="AG112" s="89"/>
      <c r="AH112" s="89"/>
      <c r="AI112" s="89"/>
      <c r="AJ112" s="89"/>
      <c r="AK112" s="89"/>
      <c r="AL112" s="89"/>
      <c r="AM112" s="89"/>
      <c r="AN112" s="89"/>
      <c r="AO112" s="199"/>
    </row>
    <row r="113" spans="1:41" ht="15" thickBot="1" x14ac:dyDescent="0.35">
      <c r="A113" s="1"/>
      <c r="B113" s="4285"/>
      <c r="C113" s="3397"/>
      <c r="D113" s="3397"/>
      <c r="E113" s="3397"/>
      <c r="F113" s="3397"/>
      <c r="G113" s="3397"/>
      <c r="H113" s="3397"/>
      <c r="I113" s="3397"/>
      <c r="J113" s="3397"/>
      <c r="K113" s="3397"/>
      <c r="L113" s="3397"/>
      <c r="M113" s="3397"/>
      <c r="N113" s="3397"/>
      <c r="O113" s="3397"/>
      <c r="P113" s="3397"/>
      <c r="Q113" s="3397"/>
      <c r="R113" s="3397"/>
      <c r="S113" s="3397"/>
      <c r="T113" s="3395"/>
      <c r="U113" s="3395"/>
      <c r="V113" s="3395"/>
      <c r="W113" s="3395"/>
      <c r="X113" s="3395"/>
      <c r="Y113" s="3395"/>
      <c r="Z113" s="3395"/>
      <c r="AA113" s="3395"/>
      <c r="AB113" s="3395"/>
      <c r="AC113" s="3395"/>
      <c r="AD113" s="3395"/>
      <c r="AE113" s="3395"/>
      <c r="AF113" s="24"/>
      <c r="AG113" s="3035"/>
      <c r="AH113" s="3035"/>
      <c r="AI113" s="3035"/>
      <c r="AJ113" s="24"/>
      <c r="AK113" s="3035"/>
      <c r="AL113" s="3035"/>
      <c r="AM113" s="3035"/>
      <c r="AN113" s="3035"/>
      <c r="AO113" s="4284"/>
    </row>
    <row r="114" spans="1:41" s="2" customFormat="1" ht="14.4" x14ac:dyDescent="0.3">
      <c r="A114" s="98"/>
      <c r="B114" s="80" t="s">
        <v>189</v>
      </c>
      <c r="C114" s="89"/>
      <c r="D114" s="89"/>
      <c r="E114" s="89"/>
      <c r="F114" s="89"/>
      <c r="G114" s="89"/>
      <c r="H114" s="89"/>
      <c r="I114" s="89"/>
      <c r="J114" s="89"/>
      <c r="K114" s="89"/>
      <c r="L114" s="89"/>
      <c r="M114" s="89"/>
      <c r="N114" s="89"/>
      <c r="O114" s="89"/>
      <c r="P114" s="89"/>
      <c r="Q114" s="89"/>
      <c r="R114" s="89"/>
      <c r="S114" s="89"/>
      <c r="T114" s="89" t="s">
        <v>167</v>
      </c>
      <c r="U114" s="89"/>
      <c r="V114" s="89"/>
      <c r="W114" s="89"/>
      <c r="X114" s="89"/>
      <c r="Y114" s="89"/>
      <c r="Z114" s="89"/>
      <c r="AA114" s="89"/>
      <c r="AB114" s="89"/>
      <c r="AC114" s="89"/>
      <c r="AD114" s="89"/>
      <c r="AE114" s="89"/>
      <c r="AF114" s="89"/>
      <c r="AG114" s="89" t="s">
        <v>168</v>
      </c>
      <c r="AH114" s="89"/>
      <c r="AI114" s="89"/>
      <c r="AJ114" s="89"/>
      <c r="AK114" s="89" t="s">
        <v>169</v>
      </c>
      <c r="AL114" s="89"/>
      <c r="AM114" s="89"/>
      <c r="AN114" s="89"/>
      <c r="AO114" s="199"/>
    </row>
    <row r="115" spans="1:41" ht="15" thickBot="1" x14ac:dyDescent="0.35">
      <c r="A115" s="1"/>
      <c r="B115" s="4286"/>
      <c r="C115" s="4287"/>
      <c r="D115" s="4287"/>
      <c r="E115" s="4287"/>
      <c r="F115" s="4287"/>
      <c r="G115" s="4287"/>
      <c r="H115" s="4287"/>
      <c r="I115" s="4287"/>
      <c r="J115" s="24"/>
      <c r="K115" s="3395"/>
      <c r="L115" s="3395"/>
      <c r="M115" s="3395"/>
      <c r="N115" s="24"/>
      <c r="O115" s="3395"/>
      <c r="P115" s="3395"/>
      <c r="Q115" s="3395"/>
      <c r="R115" s="3395"/>
      <c r="S115" s="3395"/>
      <c r="T115" s="3395"/>
      <c r="U115" s="3395"/>
      <c r="V115" s="3395"/>
      <c r="W115" s="3395"/>
      <c r="X115" s="3395"/>
      <c r="Y115" s="3395"/>
      <c r="Z115" s="3395"/>
      <c r="AA115" s="3395"/>
      <c r="AB115" s="3395"/>
      <c r="AC115" s="3395"/>
      <c r="AD115" s="24"/>
      <c r="AE115" s="3395"/>
      <c r="AF115" s="3395"/>
      <c r="AG115" s="3395"/>
      <c r="AH115" s="3395"/>
      <c r="AI115" s="3395"/>
      <c r="AJ115" s="3395"/>
      <c r="AK115" s="3395"/>
      <c r="AL115" s="3395"/>
      <c r="AM115" s="3395"/>
      <c r="AN115" s="3395"/>
      <c r="AO115" s="3428"/>
    </row>
    <row r="116" spans="1:41" s="2" customFormat="1" ht="14.4" x14ac:dyDescent="0.3">
      <c r="A116" s="98"/>
      <c r="B116" s="200" t="s">
        <v>618</v>
      </c>
      <c r="C116" s="113"/>
      <c r="D116" s="113"/>
      <c r="E116" s="113"/>
      <c r="F116" s="113"/>
      <c r="G116" s="113"/>
      <c r="H116" s="113"/>
      <c r="I116" s="113"/>
      <c r="J116" s="113"/>
      <c r="K116" s="113" t="s">
        <v>672</v>
      </c>
      <c r="L116" s="113"/>
      <c r="M116" s="113"/>
      <c r="N116" s="113"/>
      <c r="O116" s="113" t="s">
        <v>619</v>
      </c>
      <c r="P116" s="113"/>
      <c r="Q116" s="113"/>
      <c r="R116" s="113"/>
      <c r="S116" s="113"/>
      <c r="T116" s="113"/>
      <c r="U116" s="113"/>
      <c r="V116" s="113"/>
      <c r="W116" s="113"/>
      <c r="X116" s="113"/>
      <c r="Y116" s="113"/>
      <c r="Z116" s="113"/>
      <c r="AA116" s="113"/>
      <c r="AB116" s="113"/>
      <c r="AC116" s="113"/>
      <c r="AD116" s="113"/>
      <c r="AE116" s="113" t="s">
        <v>673</v>
      </c>
      <c r="AF116" s="113"/>
      <c r="AG116" s="113"/>
      <c r="AH116" s="113"/>
      <c r="AI116" s="113"/>
      <c r="AJ116" s="113"/>
      <c r="AK116" s="113"/>
      <c r="AL116" s="113"/>
      <c r="AM116" s="113"/>
      <c r="AN116" s="113"/>
      <c r="AO116" s="201"/>
    </row>
    <row r="117" spans="1:41" ht="14.4" x14ac:dyDescent="0.3">
      <c r="A117" s="1"/>
      <c r="B117" s="198"/>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4"/>
    </row>
    <row r="118" spans="1:41" ht="15" thickBot="1" x14ac:dyDescent="0.35">
      <c r="A118" s="1"/>
      <c r="B118" s="4288"/>
      <c r="C118" s="3395"/>
      <c r="D118" s="3395"/>
      <c r="E118" s="3395"/>
      <c r="F118" s="3395"/>
      <c r="G118" s="3395"/>
      <c r="H118" s="3395"/>
      <c r="I118" s="3395"/>
      <c r="J118" s="3395"/>
      <c r="K118" s="3395"/>
      <c r="L118" s="3395"/>
      <c r="M118" s="3395"/>
      <c r="N118" s="3395"/>
      <c r="O118" s="3395"/>
      <c r="P118" s="3395"/>
      <c r="Q118" s="3395"/>
      <c r="R118" s="3395"/>
      <c r="S118" s="3395"/>
      <c r="T118" s="24"/>
      <c r="U118" s="24"/>
      <c r="V118" s="3395"/>
      <c r="W118" s="3395"/>
      <c r="X118" s="3395"/>
      <c r="Y118" s="3395"/>
      <c r="Z118" s="3395"/>
      <c r="AA118" s="3395"/>
      <c r="AB118" s="3395"/>
      <c r="AC118" s="3395"/>
      <c r="AD118" s="3395"/>
      <c r="AE118" s="3395"/>
      <c r="AF118" s="3395"/>
      <c r="AG118" s="3395"/>
      <c r="AH118" s="3395"/>
      <c r="AI118" s="3395"/>
      <c r="AJ118" s="3395"/>
      <c r="AK118" s="3395"/>
      <c r="AL118" s="3395"/>
      <c r="AM118" s="3395"/>
      <c r="AN118" s="3395"/>
      <c r="AO118" s="3428"/>
    </row>
    <row r="119" spans="1:41" s="2" customFormat="1" ht="14.4" x14ac:dyDescent="0.3">
      <c r="A119" s="98"/>
      <c r="B119" s="80" t="s">
        <v>670</v>
      </c>
      <c r="C119" s="89"/>
      <c r="D119" s="89"/>
      <c r="E119" s="89"/>
      <c r="F119" s="89"/>
      <c r="G119" s="89"/>
      <c r="H119" s="89"/>
      <c r="I119" s="89"/>
      <c r="J119" s="89"/>
      <c r="K119" s="89"/>
      <c r="L119" s="89"/>
      <c r="M119" s="89"/>
      <c r="N119" s="89"/>
      <c r="O119" s="89"/>
      <c r="P119" s="89"/>
      <c r="Q119" s="89"/>
      <c r="R119" s="89"/>
      <c r="S119" s="89"/>
      <c r="T119" s="89"/>
      <c r="U119" s="89"/>
      <c r="V119" s="89" t="s">
        <v>671</v>
      </c>
      <c r="W119" s="89"/>
      <c r="X119" s="89"/>
      <c r="Y119" s="89"/>
      <c r="Z119" s="89"/>
      <c r="AA119" s="89"/>
      <c r="AB119" s="89"/>
      <c r="AC119" s="89"/>
      <c r="AD119" s="89"/>
      <c r="AE119" s="89"/>
      <c r="AF119" s="89"/>
      <c r="AG119" s="89"/>
      <c r="AH119" s="89"/>
      <c r="AI119" s="89"/>
      <c r="AJ119" s="89"/>
      <c r="AK119" s="89"/>
      <c r="AL119" s="89"/>
      <c r="AM119" s="89"/>
      <c r="AN119" s="89"/>
      <c r="AO119" s="199"/>
    </row>
    <row r="120" spans="1:41" ht="15" thickBot="1" x14ac:dyDescent="0.35">
      <c r="A120" s="1"/>
      <c r="B120" s="4285"/>
      <c r="C120" s="3397"/>
      <c r="D120" s="3397"/>
      <c r="E120" s="3397"/>
      <c r="F120" s="3397"/>
      <c r="G120" s="3397"/>
      <c r="H120" s="3397"/>
      <c r="I120" s="3397"/>
      <c r="J120" s="3397"/>
      <c r="K120" s="3397"/>
      <c r="L120" s="3397"/>
      <c r="M120" s="3397"/>
      <c r="N120" s="3397"/>
      <c r="O120" s="3397"/>
      <c r="P120" s="3397"/>
      <c r="Q120" s="3397"/>
      <c r="R120" s="3397"/>
      <c r="S120" s="3397"/>
      <c r="T120" s="3395"/>
      <c r="U120" s="3395"/>
      <c r="V120" s="3395"/>
      <c r="W120" s="3395"/>
      <c r="X120" s="3395"/>
      <c r="Y120" s="3395"/>
      <c r="Z120" s="3395"/>
      <c r="AA120" s="3395"/>
      <c r="AB120" s="3395"/>
      <c r="AC120" s="3395"/>
      <c r="AD120" s="3395"/>
      <c r="AE120" s="3395"/>
      <c r="AF120" s="24"/>
      <c r="AG120" s="3035"/>
      <c r="AH120" s="3035"/>
      <c r="AI120" s="3035"/>
      <c r="AJ120" s="24"/>
      <c r="AK120" s="3035"/>
      <c r="AL120" s="3035"/>
      <c r="AM120" s="3035"/>
      <c r="AN120" s="3035"/>
      <c r="AO120" s="4284"/>
    </row>
    <row r="121" spans="1:41" s="2" customFormat="1" ht="14.4" x14ac:dyDescent="0.3">
      <c r="A121" s="98"/>
      <c r="B121" s="80" t="s">
        <v>189</v>
      </c>
      <c r="C121" s="89"/>
      <c r="D121" s="89"/>
      <c r="E121" s="89"/>
      <c r="F121" s="89"/>
      <c r="G121" s="89"/>
      <c r="H121" s="89"/>
      <c r="I121" s="89"/>
      <c r="J121" s="89"/>
      <c r="K121" s="89"/>
      <c r="L121" s="89"/>
      <c r="M121" s="89"/>
      <c r="N121" s="89"/>
      <c r="O121" s="89"/>
      <c r="P121" s="89"/>
      <c r="Q121" s="89"/>
      <c r="R121" s="89"/>
      <c r="S121" s="89"/>
      <c r="T121" s="89" t="s">
        <v>167</v>
      </c>
      <c r="U121" s="89"/>
      <c r="V121" s="89"/>
      <c r="W121" s="89"/>
      <c r="X121" s="89"/>
      <c r="Y121" s="89"/>
      <c r="Z121" s="89"/>
      <c r="AA121" s="89"/>
      <c r="AB121" s="89"/>
      <c r="AC121" s="89"/>
      <c r="AD121" s="89"/>
      <c r="AE121" s="89"/>
      <c r="AF121" s="89"/>
      <c r="AG121" s="89" t="s">
        <v>168</v>
      </c>
      <c r="AH121" s="89"/>
      <c r="AI121" s="89"/>
      <c r="AJ121" s="89"/>
      <c r="AK121" s="89" t="s">
        <v>169</v>
      </c>
      <c r="AL121" s="89"/>
      <c r="AM121" s="89"/>
      <c r="AN121" s="89"/>
      <c r="AO121" s="199"/>
    </row>
    <row r="122" spans="1:41" ht="15" thickBot="1" x14ac:dyDescent="0.35">
      <c r="A122" s="1"/>
      <c r="B122" s="4286"/>
      <c r="C122" s="4287"/>
      <c r="D122" s="4287"/>
      <c r="E122" s="4287"/>
      <c r="F122" s="4287"/>
      <c r="G122" s="4287"/>
      <c r="H122" s="4287"/>
      <c r="I122" s="4287"/>
      <c r="J122" s="24"/>
      <c r="K122" s="3395"/>
      <c r="L122" s="3395"/>
      <c r="M122" s="3395"/>
      <c r="N122" s="24"/>
      <c r="O122" s="3395"/>
      <c r="P122" s="3395"/>
      <c r="Q122" s="3395"/>
      <c r="R122" s="3395"/>
      <c r="S122" s="3395"/>
      <c r="T122" s="3395"/>
      <c r="U122" s="3395"/>
      <c r="V122" s="3395"/>
      <c r="W122" s="3395"/>
      <c r="X122" s="3395"/>
      <c r="Y122" s="3395"/>
      <c r="Z122" s="3395"/>
      <c r="AA122" s="3395"/>
      <c r="AB122" s="3395"/>
      <c r="AC122" s="3395"/>
      <c r="AD122" s="24"/>
      <c r="AE122" s="3395"/>
      <c r="AF122" s="3395"/>
      <c r="AG122" s="3395"/>
      <c r="AH122" s="3395"/>
      <c r="AI122" s="3395"/>
      <c r="AJ122" s="3395"/>
      <c r="AK122" s="3395"/>
      <c r="AL122" s="3395"/>
      <c r="AM122" s="3395"/>
      <c r="AN122" s="3395"/>
      <c r="AO122" s="3428"/>
    </row>
    <row r="123" spans="1:41" s="2" customFormat="1" ht="14.4" x14ac:dyDescent="0.3">
      <c r="A123" s="98"/>
      <c r="B123" s="200" t="s">
        <v>618</v>
      </c>
      <c r="C123" s="113"/>
      <c r="D123" s="113"/>
      <c r="E123" s="113"/>
      <c r="F123" s="113"/>
      <c r="G123" s="113"/>
      <c r="H123" s="113"/>
      <c r="I123" s="113"/>
      <c r="J123" s="113"/>
      <c r="K123" s="113" t="s">
        <v>672</v>
      </c>
      <c r="L123" s="113"/>
      <c r="M123" s="113"/>
      <c r="N123" s="113"/>
      <c r="O123" s="113" t="s">
        <v>619</v>
      </c>
      <c r="P123" s="113"/>
      <c r="Q123" s="113"/>
      <c r="R123" s="113"/>
      <c r="S123" s="113"/>
      <c r="T123" s="113"/>
      <c r="U123" s="113"/>
      <c r="V123" s="113"/>
      <c r="W123" s="113"/>
      <c r="X123" s="113"/>
      <c r="Y123" s="113"/>
      <c r="Z123" s="113"/>
      <c r="AA123" s="113"/>
      <c r="AB123" s="113"/>
      <c r="AC123" s="113"/>
      <c r="AD123" s="113"/>
      <c r="AE123" s="113" t="s">
        <v>673</v>
      </c>
      <c r="AF123" s="113"/>
      <c r="AG123" s="113"/>
      <c r="AH123" s="113"/>
      <c r="AI123" s="113"/>
      <c r="AJ123" s="113"/>
      <c r="AK123" s="113"/>
      <c r="AL123" s="113"/>
      <c r="AM123" s="113"/>
      <c r="AN123" s="113"/>
      <c r="AO123" s="201"/>
    </row>
    <row r="124" spans="1:41" ht="14.4" x14ac:dyDescent="0.3">
      <c r="A124" s="1"/>
      <c r="B124" s="198"/>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4"/>
    </row>
    <row r="125" spans="1:41" ht="15" thickBot="1" x14ac:dyDescent="0.35">
      <c r="A125" s="1"/>
      <c r="B125" s="4288"/>
      <c r="C125" s="3395"/>
      <c r="D125" s="3395"/>
      <c r="E125" s="3395"/>
      <c r="F125" s="3395"/>
      <c r="G125" s="3395"/>
      <c r="H125" s="3395"/>
      <c r="I125" s="3395"/>
      <c r="J125" s="3395"/>
      <c r="K125" s="3395"/>
      <c r="L125" s="3395"/>
      <c r="M125" s="3395"/>
      <c r="N125" s="3395"/>
      <c r="O125" s="3395"/>
      <c r="P125" s="3395"/>
      <c r="Q125" s="3395"/>
      <c r="R125" s="3395"/>
      <c r="S125" s="3395"/>
      <c r="T125" s="24"/>
      <c r="U125" s="24"/>
      <c r="V125" s="3395"/>
      <c r="W125" s="3395"/>
      <c r="X125" s="3395"/>
      <c r="Y125" s="3395"/>
      <c r="Z125" s="3395"/>
      <c r="AA125" s="3395"/>
      <c r="AB125" s="3395"/>
      <c r="AC125" s="3395"/>
      <c r="AD125" s="3395"/>
      <c r="AE125" s="3395"/>
      <c r="AF125" s="3395"/>
      <c r="AG125" s="3395"/>
      <c r="AH125" s="3395"/>
      <c r="AI125" s="3395"/>
      <c r="AJ125" s="3395"/>
      <c r="AK125" s="3395"/>
      <c r="AL125" s="3395"/>
      <c r="AM125" s="3395"/>
      <c r="AN125" s="3395"/>
      <c r="AO125" s="3428"/>
    </row>
    <row r="126" spans="1:41" s="2" customFormat="1" ht="14.4" x14ac:dyDescent="0.3">
      <c r="A126" s="98"/>
      <c r="B126" s="80" t="s">
        <v>670</v>
      </c>
      <c r="C126" s="89"/>
      <c r="D126" s="89"/>
      <c r="E126" s="89"/>
      <c r="F126" s="89"/>
      <c r="G126" s="89"/>
      <c r="H126" s="89"/>
      <c r="I126" s="89"/>
      <c r="J126" s="89"/>
      <c r="K126" s="89"/>
      <c r="L126" s="89"/>
      <c r="M126" s="89"/>
      <c r="N126" s="89"/>
      <c r="O126" s="89"/>
      <c r="P126" s="89"/>
      <c r="Q126" s="89"/>
      <c r="R126" s="89"/>
      <c r="S126" s="89"/>
      <c r="T126" s="89"/>
      <c r="U126" s="89"/>
      <c r="V126" s="89" t="s">
        <v>671</v>
      </c>
      <c r="W126" s="89"/>
      <c r="X126" s="89"/>
      <c r="Y126" s="89"/>
      <c r="Z126" s="89"/>
      <c r="AA126" s="89"/>
      <c r="AB126" s="89"/>
      <c r="AC126" s="89"/>
      <c r="AD126" s="89"/>
      <c r="AE126" s="89"/>
      <c r="AF126" s="89"/>
      <c r="AG126" s="89"/>
      <c r="AH126" s="89"/>
      <c r="AI126" s="89"/>
      <c r="AJ126" s="89"/>
      <c r="AK126" s="89"/>
      <c r="AL126" s="89"/>
      <c r="AM126" s="89"/>
      <c r="AN126" s="89"/>
      <c r="AO126" s="199"/>
    </row>
    <row r="127" spans="1:41" ht="15" thickBot="1" x14ac:dyDescent="0.35">
      <c r="A127" s="1"/>
      <c r="B127" s="4285"/>
      <c r="C127" s="3397"/>
      <c r="D127" s="3397"/>
      <c r="E127" s="3397"/>
      <c r="F127" s="3397"/>
      <c r="G127" s="3397"/>
      <c r="H127" s="3397"/>
      <c r="I127" s="3397"/>
      <c r="J127" s="3397"/>
      <c r="K127" s="3397"/>
      <c r="L127" s="3397"/>
      <c r="M127" s="3397"/>
      <c r="N127" s="3397"/>
      <c r="O127" s="3397"/>
      <c r="P127" s="3397"/>
      <c r="Q127" s="3397"/>
      <c r="R127" s="3397"/>
      <c r="S127" s="3397"/>
      <c r="T127" s="3395"/>
      <c r="U127" s="3395"/>
      <c r="V127" s="3395"/>
      <c r="W127" s="3395"/>
      <c r="X127" s="3395"/>
      <c r="Y127" s="3395"/>
      <c r="Z127" s="3395"/>
      <c r="AA127" s="3395"/>
      <c r="AB127" s="3395"/>
      <c r="AC127" s="3395"/>
      <c r="AD127" s="3395"/>
      <c r="AE127" s="3395"/>
      <c r="AF127" s="24"/>
      <c r="AG127" s="3035"/>
      <c r="AH127" s="3035"/>
      <c r="AI127" s="3035"/>
      <c r="AJ127" s="24"/>
      <c r="AK127" s="3035"/>
      <c r="AL127" s="3035"/>
      <c r="AM127" s="3035"/>
      <c r="AN127" s="3035"/>
      <c r="AO127" s="4284"/>
    </row>
    <row r="128" spans="1:41" s="2" customFormat="1" ht="14.4" x14ac:dyDescent="0.3">
      <c r="A128" s="98"/>
      <c r="B128" s="80" t="s">
        <v>189</v>
      </c>
      <c r="C128" s="89"/>
      <c r="D128" s="89"/>
      <c r="E128" s="89"/>
      <c r="F128" s="89"/>
      <c r="G128" s="89"/>
      <c r="H128" s="89"/>
      <c r="I128" s="89"/>
      <c r="J128" s="89"/>
      <c r="K128" s="89"/>
      <c r="L128" s="89"/>
      <c r="M128" s="89"/>
      <c r="N128" s="89"/>
      <c r="O128" s="89"/>
      <c r="P128" s="89"/>
      <c r="Q128" s="89"/>
      <c r="R128" s="89"/>
      <c r="S128" s="89"/>
      <c r="T128" s="89" t="s">
        <v>167</v>
      </c>
      <c r="U128" s="89"/>
      <c r="V128" s="89"/>
      <c r="W128" s="89"/>
      <c r="X128" s="89"/>
      <c r="Y128" s="89"/>
      <c r="Z128" s="89"/>
      <c r="AA128" s="89"/>
      <c r="AB128" s="89"/>
      <c r="AC128" s="89"/>
      <c r="AD128" s="89"/>
      <c r="AE128" s="89"/>
      <c r="AF128" s="89"/>
      <c r="AG128" s="89" t="s">
        <v>168</v>
      </c>
      <c r="AH128" s="89"/>
      <c r="AI128" s="89"/>
      <c r="AJ128" s="89"/>
      <c r="AK128" s="89" t="s">
        <v>169</v>
      </c>
      <c r="AL128" s="89"/>
      <c r="AM128" s="89"/>
      <c r="AN128" s="89"/>
      <c r="AO128" s="199"/>
    </row>
    <row r="129" spans="1:41" ht="15" thickBot="1" x14ac:dyDescent="0.35">
      <c r="A129" s="1"/>
      <c r="B129" s="4286"/>
      <c r="C129" s="4287"/>
      <c r="D129" s="4287"/>
      <c r="E129" s="4287"/>
      <c r="F129" s="4287"/>
      <c r="G129" s="4287"/>
      <c r="H129" s="4287"/>
      <c r="I129" s="4287"/>
      <c r="J129" s="24"/>
      <c r="K129" s="3395"/>
      <c r="L129" s="3395"/>
      <c r="M129" s="3395"/>
      <c r="N129" s="24"/>
      <c r="O129" s="3395"/>
      <c r="P129" s="3395"/>
      <c r="Q129" s="3395"/>
      <c r="R129" s="3395"/>
      <c r="S129" s="3395"/>
      <c r="T129" s="3395"/>
      <c r="U129" s="3395"/>
      <c r="V129" s="3395"/>
      <c r="W129" s="3395"/>
      <c r="X129" s="3395"/>
      <c r="Y129" s="3395"/>
      <c r="Z129" s="3395"/>
      <c r="AA129" s="3395"/>
      <c r="AB129" s="3395"/>
      <c r="AC129" s="3395"/>
      <c r="AD129" s="24"/>
      <c r="AE129" s="3395"/>
      <c r="AF129" s="3395"/>
      <c r="AG129" s="3395"/>
      <c r="AH129" s="3395"/>
      <c r="AI129" s="3395"/>
      <c r="AJ129" s="3395"/>
      <c r="AK129" s="3395"/>
      <c r="AL129" s="3395"/>
      <c r="AM129" s="3395"/>
      <c r="AN129" s="3395"/>
      <c r="AO129" s="3428"/>
    </row>
    <row r="130" spans="1:41" s="2" customFormat="1" ht="14.4" x14ac:dyDescent="0.3">
      <c r="A130" s="98"/>
      <c r="B130" s="200" t="s">
        <v>618</v>
      </c>
      <c r="C130" s="113"/>
      <c r="D130" s="113"/>
      <c r="E130" s="113"/>
      <c r="F130" s="113"/>
      <c r="G130" s="113"/>
      <c r="H130" s="113"/>
      <c r="I130" s="113"/>
      <c r="J130" s="113"/>
      <c r="K130" s="113" t="s">
        <v>672</v>
      </c>
      <c r="L130" s="113"/>
      <c r="M130" s="113"/>
      <c r="N130" s="113"/>
      <c r="O130" s="113" t="s">
        <v>619</v>
      </c>
      <c r="P130" s="113"/>
      <c r="Q130" s="113"/>
      <c r="R130" s="113"/>
      <c r="S130" s="113"/>
      <c r="T130" s="113"/>
      <c r="U130" s="113"/>
      <c r="V130" s="113"/>
      <c r="W130" s="113"/>
      <c r="X130" s="113"/>
      <c r="Y130" s="113"/>
      <c r="Z130" s="113"/>
      <c r="AA130" s="113"/>
      <c r="AB130" s="113"/>
      <c r="AC130" s="113"/>
      <c r="AD130" s="113"/>
      <c r="AE130" s="113" t="s">
        <v>673</v>
      </c>
      <c r="AF130" s="113"/>
      <c r="AG130" s="113"/>
      <c r="AH130" s="113"/>
      <c r="AI130" s="113"/>
      <c r="AJ130" s="113"/>
      <c r="AK130" s="113"/>
      <c r="AL130" s="113"/>
      <c r="AM130" s="113"/>
      <c r="AN130" s="113"/>
      <c r="AO130" s="201"/>
    </row>
    <row r="131" spans="1:41" ht="14.4" x14ac:dyDescent="0.3">
      <c r="A131" s="1"/>
      <c r="B131" s="198"/>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4"/>
    </row>
    <row r="132" spans="1:41" ht="15" thickBot="1" x14ac:dyDescent="0.35">
      <c r="A132" s="1"/>
      <c r="B132" s="4288"/>
      <c r="C132" s="3395"/>
      <c r="D132" s="3395"/>
      <c r="E132" s="3395"/>
      <c r="F132" s="3395"/>
      <c r="G132" s="3395"/>
      <c r="H132" s="3395"/>
      <c r="I132" s="3395"/>
      <c r="J132" s="3395"/>
      <c r="K132" s="3395"/>
      <c r="L132" s="3395"/>
      <c r="M132" s="3395"/>
      <c r="N132" s="3395"/>
      <c r="O132" s="3395"/>
      <c r="P132" s="3395"/>
      <c r="Q132" s="3395"/>
      <c r="R132" s="3395"/>
      <c r="S132" s="3395"/>
      <c r="T132" s="24"/>
      <c r="U132" s="24"/>
      <c r="V132" s="3395"/>
      <c r="W132" s="3395"/>
      <c r="X132" s="3395"/>
      <c r="Y132" s="3395"/>
      <c r="Z132" s="3395"/>
      <c r="AA132" s="3395"/>
      <c r="AB132" s="3395"/>
      <c r="AC132" s="3395"/>
      <c r="AD132" s="3395"/>
      <c r="AE132" s="3395"/>
      <c r="AF132" s="3395"/>
      <c r="AG132" s="3395"/>
      <c r="AH132" s="3395"/>
      <c r="AI132" s="3395"/>
      <c r="AJ132" s="3395"/>
      <c r="AK132" s="3395"/>
      <c r="AL132" s="3395"/>
      <c r="AM132" s="3395"/>
      <c r="AN132" s="3395"/>
      <c r="AO132" s="3428"/>
    </row>
    <row r="133" spans="1:41" s="2" customFormat="1" ht="14.4" x14ac:dyDescent="0.3">
      <c r="A133" s="98"/>
      <c r="B133" s="80" t="s">
        <v>670</v>
      </c>
      <c r="C133" s="89"/>
      <c r="D133" s="89"/>
      <c r="E133" s="89"/>
      <c r="F133" s="89"/>
      <c r="G133" s="89"/>
      <c r="H133" s="89"/>
      <c r="I133" s="89"/>
      <c r="J133" s="89"/>
      <c r="K133" s="89"/>
      <c r="L133" s="89"/>
      <c r="M133" s="89"/>
      <c r="N133" s="89"/>
      <c r="O133" s="89"/>
      <c r="P133" s="89"/>
      <c r="Q133" s="89"/>
      <c r="R133" s="89"/>
      <c r="S133" s="89"/>
      <c r="T133" s="89"/>
      <c r="U133" s="89"/>
      <c r="V133" s="89" t="s">
        <v>671</v>
      </c>
      <c r="W133" s="89"/>
      <c r="X133" s="89"/>
      <c r="Y133" s="89"/>
      <c r="Z133" s="89"/>
      <c r="AA133" s="89"/>
      <c r="AB133" s="89"/>
      <c r="AC133" s="89"/>
      <c r="AD133" s="89"/>
      <c r="AE133" s="89"/>
      <c r="AF133" s="89"/>
      <c r="AG133" s="89"/>
      <c r="AH133" s="89"/>
      <c r="AI133" s="89"/>
      <c r="AJ133" s="89"/>
      <c r="AK133" s="89"/>
      <c r="AL133" s="89"/>
      <c r="AM133" s="89"/>
      <c r="AN133" s="89"/>
      <c r="AO133" s="199"/>
    </row>
    <row r="134" spans="1:41" ht="15" thickBot="1" x14ac:dyDescent="0.35">
      <c r="A134" s="1"/>
      <c r="B134" s="4285"/>
      <c r="C134" s="3397"/>
      <c r="D134" s="3397"/>
      <c r="E134" s="3397"/>
      <c r="F134" s="3397"/>
      <c r="G134" s="3397"/>
      <c r="H134" s="3397"/>
      <c r="I134" s="3397"/>
      <c r="J134" s="3397"/>
      <c r="K134" s="3397"/>
      <c r="L134" s="3397"/>
      <c r="M134" s="3397"/>
      <c r="N134" s="3397"/>
      <c r="O134" s="3397"/>
      <c r="P134" s="3397"/>
      <c r="Q134" s="3397"/>
      <c r="R134" s="3397"/>
      <c r="S134" s="3397"/>
      <c r="T134" s="3395"/>
      <c r="U134" s="3395"/>
      <c r="V134" s="3395"/>
      <c r="W134" s="3395"/>
      <c r="X134" s="3395"/>
      <c r="Y134" s="3395"/>
      <c r="Z134" s="3395"/>
      <c r="AA134" s="3395"/>
      <c r="AB134" s="3395"/>
      <c r="AC134" s="3395"/>
      <c r="AD134" s="3395"/>
      <c r="AE134" s="3395"/>
      <c r="AF134" s="24"/>
      <c r="AG134" s="3035"/>
      <c r="AH134" s="3035"/>
      <c r="AI134" s="3035"/>
      <c r="AJ134" s="24"/>
      <c r="AK134" s="3035"/>
      <c r="AL134" s="3035"/>
      <c r="AM134" s="3035"/>
      <c r="AN134" s="3035"/>
      <c r="AO134" s="4284"/>
    </row>
    <row r="135" spans="1:41" s="2" customFormat="1" ht="14.4" x14ac:dyDescent="0.3">
      <c r="A135" s="98"/>
      <c r="B135" s="80" t="s">
        <v>189</v>
      </c>
      <c r="C135" s="89"/>
      <c r="D135" s="89"/>
      <c r="E135" s="89"/>
      <c r="F135" s="89"/>
      <c r="G135" s="89"/>
      <c r="H135" s="89"/>
      <c r="I135" s="89"/>
      <c r="J135" s="89"/>
      <c r="K135" s="89"/>
      <c r="L135" s="89"/>
      <c r="M135" s="89"/>
      <c r="N135" s="89"/>
      <c r="O135" s="89"/>
      <c r="P135" s="89"/>
      <c r="Q135" s="89"/>
      <c r="R135" s="89"/>
      <c r="S135" s="89"/>
      <c r="T135" s="89" t="s">
        <v>167</v>
      </c>
      <c r="U135" s="89"/>
      <c r="V135" s="89"/>
      <c r="W135" s="89"/>
      <c r="X135" s="89"/>
      <c r="Y135" s="89"/>
      <c r="Z135" s="89"/>
      <c r="AA135" s="89"/>
      <c r="AB135" s="89"/>
      <c r="AC135" s="89"/>
      <c r="AD135" s="89"/>
      <c r="AE135" s="89"/>
      <c r="AF135" s="89"/>
      <c r="AG135" s="89" t="s">
        <v>168</v>
      </c>
      <c r="AH135" s="89"/>
      <c r="AI135" s="89"/>
      <c r="AJ135" s="89"/>
      <c r="AK135" s="89" t="s">
        <v>169</v>
      </c>
      <c r="AL135" s="89"/>
      <c r="AM135" s="89"/>
      <c r="AN135" s="89"/>
      <c r="AO135" s="199"/>
    </row>
    <row r="136" spans="1:41" ht="15" thickBot="1" x14ac:dyDescent="0.35">
      <c r="A136" s="1"/>
      <c r="B136" s="4286"/>
      <c r="C136" s="4287"/>
      <c r="D136" s="4287"/>
      <c r="E136" s="4287"/>
      <c r="F136" s="4287"/>
      <c r="G136" s="4287"/>
      <c r="H136" s="4287"/>
      <c r="I136" s="4287"/>
      <c r="J136" s="24"/>
      <c r="K136" s="3395"/>
      <c r="L136" s="3395"/>
      <c r="M136" s="3395"/>
      <c r="N136" s="24"/>
      <c r="O136" s="3395"/>
      <c r="P136" s="3395"/>
      <c r="Q136" s="3395"/>
      <c r="R136" s="3395"/>
      <c r="S136" s="3395"/>
      <c r="T136" s="3395"/>
      <c r="U136" s="3395"/>
      <c r="V136" s="3395"/>
      <c r="W136" s="3395"/>
      <c r="X136" s="3395"/>
      <c r="Y136" s="3395"/>
      <c r="Z136" s="3395"/>
      <c r="AA136" s="3395"/>
      <c r="AB136" s="3395"/>
      <c r="AC136" s="3395"/>
      <c r="AD136" s="24"/>
      <c r="AE136" s="3395"/>
      <c r="AF136" s="3395"/>
      <c r="AG136" s="3395"/>
      <c r="AH136" s="3395"/>
      <c r="AI136" s="3395"/>
      <c r="AJ136" s="3395"/>
      <c r="AK136" s="3395"/>
      <c r="AL136" s="3395"/>
      <c r="AM136" s="3395"/>
      <c r="AN136" s="3395"/>
      <c r="AO136" s="3428"/>
    </row>
    <row r="137" spans="1:41" s="2" customFormat="1" ht="14.4" x14ac:dyDescent="0.3">
      <c r="A137" s="98"/>
      <c r="B137" s="200" t="s">
        <v>618</v>
      </c>
      <c r="C137" s="113"/>
      <c r="D137" s="113"/>
      <c r="E137" s="113"/>
      <c r="F137" s="113"/>
      <c r="G137" s="113"/>
      <c r="H137" s="113"/>
      <c r="I137" s="113"/>
      <c r="J137" s="113"/>
      <c r="K137" s="113" t="s">
        <v>672</v>
      </c>
      <c r="L137" s="113"/>
      <c r="M137" s="113"/>
      <c r="N137" s="113"/>
      <c r="O137" s="113" t="s">
        <v>619</v>
      </c>
      <c r="P137" s="113"/>
      <c r="Q137" s="113"/>
      <c r="R137" s="113"/>
      <c r="S137" s="113"/>
      <c r="T137" s="113"/>
      <c r="U137" s="113"/>
      <c r="V137" s="113"/>
      <c r="W137" s="113"/>
      <c r="X137" s="113"/>
      <c r="Y137" s="113"/>
      <c r="Z137" s="113"/>
      <c r="AA137" s="113"/>
      <c r="AB137" s="113"/>
      <c r="AC137" s="113"/>
      <c r="AD137" s="113"/>
      <c r="AE137" s="113" t="s">
        <v>673</v>
      </c>
      <c r="AF137" s="113"/>
      <c r="AG137" s="113"/>
      <c r="AH137" s="113"/>
      <c r="AI137" s="113"/>
      <c r="AJ137" s="113"/>
      <c r="AK137" s="113"/>
      <c r="AL137" s="113"/>
      <c r="AM137" s="113"/>
      <c r="AN137" s="113"/>
      <c r="AO137" s="201"/>
    </row>
    <row r="138" spans="1:41" ht="14.4" x14ac:dyDescent="0.3">
      <c r="A138" s="1"/>
      <c r="B138" s="198"/>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4"/>
    </row>
    <row r="139" spans="1:41" ht="15" thickBot="1" x14ac:dyDescent="0.35">
      <c r="A139" s="1"/>
      <c r="B139" s="4288"/>
      <c r="C139" s="3395"/>
      <c r="D139" s="3395"/>
      <c r="E139" s="3395"/>
      <c r="F139" s="3395"/>
      <c r="G139" s="3395"/>
      <c r="H139" s="3395"/>
      <c r="I139" s="3395"/>
      <c r="J139" s="3395"/>
      <c r="K139" s="3395"/>
      <c r="L139" s="3395"/>
      <c r="M139" s="3395"/>
      <c r="N139" s="3395"/>
      <c r="O139" s="3395"/>
      <c r="P139" s="3395"/>
      <c r="Q139" s="3395"/>
      <c r="R139" s="3395"/>
      <c r="S139" s="3395"/>
      <c r="T139" s="24"/>
      <c r="U139" s="24"/>
      <c r="V139" s="3395"/>
      <c r="W139" s="3395"/>
      <c r="X139" s="3395"/>
      <c r="Y139" s="3395"/>
      <c r="Z139" s="3395"/>
      <c r="AA139" s="3395"/>
      <c r="AB139" s="3395"/>
      <c r="AC139" s="3395"/>
      <c r="AD139" s="3395"/>
      <c r="AE139" s="3395"/>
      <c r="AF139" s="3395"/>
      <c r="AG139" s="3395"/>
      <c r="AH139" s="3395"/>
      <c r="AI139" s="3395"/>
      <c r="AJ139" s="3395"/>
      <c r="AK139" s="3395"/>
      <c r="AL139" s="3395"/>
      <c r="AM139" s="3395"/>
      <c r="AN139" s="3395"/>
      <c r="AO139" s="3428"/>
    </row>
    <row r="140" spans="1:41" s="2" customFormat="1" ht="14.4" x14ac:dyDescent="0.3">
      <c r="A140" s="98"/>
      <c r="B140" s="80" t="s">
        <v>670</v>
      </c>
      <c r="C140" s="89"/>
      <c r="D140" s="89"/>
      <c r="E140" s="89"/>
      <c r="F140" s="89"/>
      <c r="G140" s="89"/>
      <c r="H140" s="89"/>
      <c r="I140" s="89"/>
      <c r="J140" s="89"/>
      <c r="K140" s="89"/>
      <c r="L140" s="89"/>
      <c r="M140" s="89"/>
      <c r="N140" s="89"/>
      <c r="O140" s="89"/>
      <c r="P140" s="89"/>
      <c r="Q140" s="89"/>
      <c r="R140" s="89"/>
      <c r="S140" s="89"/>
      <c r="T140" s="89"/>
      <c r="U140" s="89"/>
      <c r="V140" s="89" t="s">
        <v>671</v>
      </c>
      <c r="W140" s="89"/>
      <c r="X140" s="89"/>
      <c r="Y140" s="89"/>
      <c r="Z140" s="89"/>
      <c r="AA140" s="89"/>
      <c r="AB140" s="89"/>
      <c r="AC140" s="89"/>
      <c r="AD140" s="89"/>
      <c r="AE140" s="89"/>
      <c r="AF140" s="89"/>
      <c r="AG140" s="89"/>
      <c r="AH140" s="89"/>
      <c r="AI140" s="89"/>
      <c r="AJ140" s="89"/>
      <c r="AK140" s="89"/>
      <c r="AL140" s="89"/>
      <c r="AM140" s="89"/>
      <c r="AN140" s="89"/>
      <c r="AO140" s="199"/>
    </row>
    <row r="141" spans="1:41" ht="15" thickBot="1" x14ac:dyDescent="0.35">
      <c r="A141" s="1"/>
      <c r="B141" s="4285"/>
      <c r="C141" s="3397"/>
      <c r="D141" s="3397"/>
      <c r="E141" s="3397"/>
      <c r="F141" s="3397"/>
      <c r="G141" s="3397"/>
      <c r="H141" s="3397"/>
      <c r="I141" s="3397"/>
      <c r="J141" s="3397"/>
      <c r="K141" s="3397"/>
      <c r="L141" s="3397"/>
      <c r="M141" s="3397"/>
      <c r="N141" s="3397"/>
      <c r="O141" s="3397"/>
      <c r="P141" s="3397"/>
      <c r="Q141" s="3397"/>
      <c r="R141" s="3397"/>
      <c r="S141" s="3397"/>
      <c r="T141" s="3395"/>
      <c r="U141" s="3395"/>
      <c r="V141" s="3395"/>
      <c r="W141" s="3395"/>
      <c r="X141" s="3395"/>
      <c r="Y141" s="3395"/>
      <c r="Z141" s="3395"/>
      <c r="AA141" s="3395"/>
      <c r="AB141" s="3395"/>
      <c r="AC141" s="3395"/>
      <c r="AD141" s="3395"/>
      <c r="AE141" s="3395"/>
      <c r="AF141" s="24"/>
      <c r="AG141" s="3035"/>
      <c r="AH141" s="3035"/>
      <c r="AI141" s="3035"/>
      <c r="AJ141" s="24"/>
      <c r="AK141" s="3035"/>
      <c r="AL141" s="3035"/>
      <c r="AM141" s="3035"/>
      <c r="AN141" s="3035"/>
      <c r="AO141" s="4284"/>
    </row>
    <row r="142" spans="1:41" s="2" customFormat="1" ht="14.4" x14ac:dyDescent="0.3">
      <c r="A142" s="98"/>
      <c r="B142" s="80" t="s">
        <v>189</v>
      </c>
      <c r="C142" s="89"/>
      <c r="D142" s="89"/>
      <c r="E142" s="89"/>
      <c r="F142" s="89"/>
      <c r="G142" s="89"/>
      <c r="H142" s="89"/>
      <c r="I142" s="89"/>
      <c r="J142" s="89"/>
      <c r="K142" s="89"/>
      <c r="L142" s="89"/>
      <c r="M142" s="89"/>
      <c r="N142" s="89"/>
      <c r="O142" s="89"/>
      <c r="P142" s="89"/>
      <c r="Q142" s="89"/>
      <c r="R142" s="89"/>
      <c r="S142" s="89"/>
      <c r="T142" s="89" t="s">
        <v>167</v>
      </c>
      <c r="U142" s="89"/>
      <c r="V142" s="89"/>
      <c r="W142" s="89"/>
      <c r="X142" s="89"/>
      <c r="Y142" s="89"/>
      <c r="Z142" s="89"/>
      <c r="AA142" s="89"/>
      <c r="AB142" s="89"/>
      <c r="AC142" s="89"/>
      <c r="AD142" s="89"/>
      <c r="AE142" s="89"/>
      <c r="AF142" s="89"/>
      <c r="AG142" s="89" t="s">
        <v>168</v>
      </c>
      <c r="AH142" s="89"/>
      <c r="AI142" s="89"/>
      <c r="AJ142" s="89"/>
      <c r="AK142" s="89" t="s">
        <v>169</v>
      </c>
      <c r="AL142" s="89"/>
      <c r="AM142" s="89"/>
      <c r="AN142" s="89"/>
      <c r="AO142" s="199"/>
    </row>
    <row r="143" spans="1:41" ht="15" thickBot="1" x14ac:dyDescent="0.35">
      <c r="A143" s="1"/>
      <c r="B143" s="4286"/>
      <c r="C143" s="4287"/>
      <c r="D143" s="4287"/>
      <c r="E143" s="4287"/>
      <c r="F143" s="4287"/>
      <c r="G143" s="4287"/>
      <c r="H143" s="4287"/>
      <c r="I143" s="4287"/>
      <c r="J143" s="24"/>
      <c r="K143" s="3395"/>
      <c r="L143" s="3395"/>
      <c r="M143" s="3395"/>
      <c r="N143" s="24"/>
      <c r="O143" s="3395"/>
      <c r="P143" s="3395"/>
      <c r="Q143" s="3395"/>
      <c r="R143" s="3395"/>
      <c r="S143" s="3395"/>
      <c r="T143" s="3395"/>
      <c r="U143" s="3395"/>
      <c r="V143" s="3395"/>
      <c r="W143" s="3395"/>
      <c r="X143" s="3395"/>
      <c r="Y143" s="3395"/>
      <c r="Z143" s="3395"/>
      <c r="AA143" s="3395"/>
      <c r="AB143" s="3395"/>
      <c r="AC143" s="3395"/>
      <c r="AD143" s="24"/>
      <c r="AE143" s="3395"/>
      <c r="AF143" s="3395"/>
      <c r="AG143" s="3395"/>
      <c r="AH143" s="3395"/>
      <c r="AI143" s="3395"/>
      <c r="AJ143" s="3395"/>
      <c r="AK143" s="3395"/>
      <c r="AL143" s="3395"/>
      <c r="AM143" s="3395"/>
      <c r="AN143" s="3395"/>
      <c r="AO143" s="3428"/>
    </row>
    <row r="144" spans="1:41" s="2" customFormat="1" ht="14.4" x14ac:dyDescent="0.3">
      <c r="A144" s="98"/>
      <c r="B144" s="200" t="s">
        <v>618</v>
      </c>
      <c r="C144" s="113"/>
      <c r="D144" s="113"/>
      <c r="E144" s="113"/>
      <c r="F144" s="113"/>
      <c r="G144" s="113"/>
      <c r="H144" s="113"/>
      <c r="I144" s="113"/>
      <c r="J144" s="113"/>
      <c r="K144" s="113" t="s">
        <v>672</v>
      </c>
      <c r="L144" s="113"/>
      <c r="M144" s="113"/>
      <c r="N144" s="113"/>
      <c r="O144" s="113" t="s">
        <v>619</v>
      </c>
      <c r="P144" s="113"/>
      <c r="Q144" s="113"/>
      <c r="R144" s="113"/>
      <c r="S144" s="113"/>
      <c r="T144" s="113"/>
      <c r="U144" s="113"/>
      <c r="V144" s="113"/>
      <c r="W144" s="113"/>
      <c r="X144" s="113"/>
      <c r="Y144" s="113"/>
      <c r="Z144" s="113"/>
      <c r="AA144" s="113"/>
      <c r="AB144" s="113"/>
      <c r="AC144" s="113"/>
      <c r="AD144" s="113"/>
      <c r="AE144" s="113" t="s">
        <v>673</v>
      </c>
      <c r="AF144" s="113"/>
      <c r="AG144" s="113"/>
      <c r="AH144" s="113"/>
      <c r="AI144" s="113"/>
      <c r="AJ144" s="113"/>
      <c r="AK144" s="113"/>
      <c r="AL144" s="113"/>
      <c r="AM144" s="113"/>
      <c r="AN144" s="113"/>
      <c r="AO144" s="201"/>
    </row>
    <row r="145" spans="1:41" ht="14.4" x14ac:dyDescent="0.3">
      <c r="A145" s="1"/>
      <c r="B145" s="198"/>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4"/>
    </row>
    <row r="146" spans="1:41" ht="15" thickBot="1" x14ac:dyDescent="0.35">
      <c r="A146" s="1"/>
      <c r="B146" s="4288"/>
      <c r="C146" s="3395"/>
      <c r="D146" s="3395"/>
      <c r="E146" s="3395"/>
      <c r="F146" s="3395"/>
      <c r="G146" s="3395"/>
      <c r="H146" s="3395"/>
      <c r="I146" s="3395"/>
      <c r="J146" s="3395"/>
      <c r="K146" s="3395"/>
      <c r="L146" s="3395"/>
      <c r="M146" s="3395"/>
      <c r="N146" s="3395"/>
      <c r="O146" s="3395"/>
      <c r="P146" s="3395"/>
      <c r="Q146" s="3395"/>
      <c r="R146" s="3395"/>
      <c r="S146" s="3395"/>
      <c r="T146" s="24"/>
      <c r="U146" s="24"/>
      <c r="V146" s="3395"/>
      <c r="W146" s="3395"/>
      <c r="X146" s="3395"/>
      <c r="Y146" s="3395"/>
      <c r="Z146" s="3395"/>
      <c r="AA146" s="3395"/>
      <c r="AB146" s="3395"/>
      <c r="AC146" s="3395"/>
      <c r="AD146" s="3395"/>
      <c r="AE146" s="3395"/>
      <c r="AF146" s="3395"/>
      <c r="AG146" s="3395"/>
      <c r="AH146" s="3395"/>
      <c r="AI146" s="3395"/>
      <c r="AJ146" s="3395"/>
      <c r="AK146" s="3395"/>
      <c r="AL146" s="3395"/>
      <c r="AM146" s="3395"/>
      <c r="AN146" s="3395"/>
      <c r="AO146" s="3428"/>
    </row>
    <row r="147" spans="1:41" s="2" customFormat="1" ht="14.4" x14ac:dyDescent="0.3">
      <c r="A147" s="98"/>
      <c r="B147" s="80" t="s">
        <v>670</v>
      </c>
      <c r="C147" s="89"/>
      <c r="D147" s="89"/>
      <c r="E147" s="89"/>
      <c r="F147" s="89"/>
      <c r="G147" s="89"/>
      <c r="H147" s="89"/>
      <c r="I147" s="89"/>
      <c r="J147" s="89"/>
      <c r="K147" s="89"/>
      <c r="L147" s="89"/>
      <c r="M147" s="89"/>
      <c r="N147" s="89"/>
      <c r="O147" s="89"/>
      <c r="P147" s="89"/>
      <c r="Q147" s="89"/>
      <c r="R147" s="89"/>
      <c r="S147" s="89"/>
      <c r="T147" s="89"/>
      <c r="U147" s="89"/>
      <c r="V147" s="89" t="s">
        <v>671</v>
      </c>
      <c r="W147" s="89"/>
      <c r="X147" s="89"/>
      <c r="Y147" s="89"/>
      <c r="Z147" s="89"/>
      <c r="AA147" s="89"/>
      <c r="AB147" s="89"/>
      <c r="AC147" s="89"/>
      <c r="AD147" s="89"/>
      <c r="AE147" s="89"/>
      <c r="AF147" s="89"/>
      <c r="AG147" s="89"/>
      <c r="AH147" s="89"/>
      <c r="AI147" s="89"/>
      <c r="AJ147" s="89"/>
      <c r="AK147" s="89"/>
      <c r="AL147" s="89"/>
      <c r="AM147" s="89"/>
      <c r="AN147" s="89"/>
      <c r="AO147" s="199"/>
    </row>
    <row r="148" spans="1:41" ht="15" thickBot="1" x14ac:dyDescent="0.35">
      <c r="A148" s="1"/>
      <c r="B148" s="4285"/>
      <c r="C148" s="3397"/>
      <c r="D148" s="3397"/>
      <c r="E148" s="3397"/>
      <c r="F148" s="3397"/>
      <c r="G148" s="3397"/>
      <c r="H148" s="3397"/>
      <c r="I148" s="3397"/>
      <c r="J148" s="3397"/>
      <c r="K148" s="3397"/>
      <c r="L148" s="3397"/>
      <c r="M148" s="3397"/>
      <c r="N148" s="3397"/>
      <c r="O148" s="3397"/>
      <c r="P148" s="3397"/>
      <c r="Q148" s="3397"/>
      <c r="R148" s="3397"/>
      <c r="S148" s="3397"/>
      <c r="T148" s="3395"/>
      <c r="U148" s="3395"/>
      <c r="V148" s="3395"/>
      <c r="W148" s="3395"/>
      <c r="X148" s="3395"/>
      <c r="Y148" s="3395"/>
      <c r="Z148" s="3395"/>
      <c r="AA148" s="3395"/>
      <c r="AB148" s="3395"/>
      <c r="AC148" s="3395"/>
      <c r="AD148" s="3395"/>
      <c r="AE148" s="3395"/>
      <c r="AF148" s="24"/>
      <c r="AG148" s="3035"/>
      <c r="AH148" s="3035"/>
      <c r="AI148" s="3035"/>
      <c r="AJ148" s="24"/>
      <c r="AK148" s="3035"/>
      <c r="AL148" s="3035"/>
      <c r="AM148" s="3035"/>
      <c r="AN148" s="3035"/>
      <c r="AO148" s="4284"/>
    </row>
    <row r="149" spans="1:41" s="2" customFormat="1" ht="14.4" x14ac:dyDescent="0.3">
      <c r="A149" s="98"/>
      <c r="B149" s="80" t="s">
        <v>189</v>
      </c>
      <c r="C149" s="89"/>
      <c r="D149" s="89"/>
      <c r="E149" s="89"/>
      <c r="F149" s="89"/>
      <c r="G149" s="89"/>
      <c r="H149" s="89"/>
      <c r="I149" s="89"/>
      <c r="J149" s="89"/>
      <c r="K149" s="89"/>
      <c r="L149" s="89"/>
      <c r="M149" s="89"/>
      <c r="N149" s="89"/>
      <c r="O149" s="89"/>
      <c r="P149" s="89"/>
      <c r="Q149" s="89"/>
      <c r="R149" s="89"/>
      <c r="S149" s="89"/>
      <c r="T149" s="89" t="s">
        <v>167</v>
      </c>
      <c r="U149" s="89"/>
      <c r="V149" s="89"/>
      <c r="W149" s="89"/>
      <c r="X149" s="89"/>
      <c r="Y149" s="89"/>
      <c r="Z149" s="89"/>
      <c r="AA149" s="89"/>
      <c r="AB149" s="89"/>
      <c r="AC149" s="89"/>
      <c r="AD149" s="89"/>
      <c r="AE149" s="89"/>
      <c r="AF149" s="89"/>
      <c r="AG149" s="89" t="s">
        <v>168</v>
      </c>
      <c r="AH149" s="89"/>
      <c r="AI149" s="89"/>
      <c r="AJ149" s="89"/>
      <c r="AK149" s="89" t="s">
        <v>169</v>
      </c>
      <c r="AL149" s="89"/>
      <c r="AM149" s="89"/>
      <c r="AN149" s="89"/>
      <c r="AO149" s="199"/>
    </row>
    <row r="150" spans="1:41" ht="15" thickBot="1" x14ac:dyDescent="0.35">
      <c r="A150" s="1"/>
      <c r="B150" s="4286"/>
      <c r="C150" s="4287"/>
      <c r="D150" s="4287"/>
      <c r="E150" s="4287"/>
      <c r="F150" s="4287"/>
      <c r="G150" s="4287"/>
      <c r="H150" s="4287"/>
      <c r="I150" s="4287"/>
      <c r="J150" s="24"/>
      <c r="K150" s="3395"/>
      <c r="L150" s="3395"/>
      <c r="M150" s="3395"/>
      <c r="N150" s="24"/>
      <c r="O150" s="3395"/>
      <c r="P150" s="3395"/>
      <c r="Q150" s="3395"/>
      <c r="R150" s="3395"/>
      <c r="S150" s="3395"/>
      <c r="T150" s="3395"/>
      <c r="U150" s="3395"/>
      <c r="V150" s="3395"/>
      <c r="W150" s="3395"/>
      <c r="X150" s="3395"/>
      <c r="Y150" s="3395"/>
      <c r="Z150" s="3395"/>
      <c r="AA150" s="3395"/>
      <c r="AB150" s="3395"/>
      <c r="AC150" s="3395"/>
      <c r="AD150" s="24"/>
      <c r="AE150" s="3395"/>
      <c r="AF150" s="3395"/>
      <c r="AG150" s="3395"/>
      <c r="AH150" s="3395"/>
      <c r="AI150" s="3395"/>
      <c r="AJ150" s="3395"/>
      <c r="AK150" s="3395"/>
      <c r="AL150" s="3395"/>
      <c r="AM150" s="3395"/>
      <c r="AN150" s="3395"/>
      <c r="AO150" s="3428"/>
    </row>
    <row r="151" spans="1:41" s="2" customFormat="1" ht="14.4" x14ac:dyDescent="0.3">
      <c r="A151" s="98"/>
      <c r="B151" s="200" t="s">
        <v>618</v>
      </c>
      <c r="C151" s="113"/>
      <c r="D151" s="113"/>
      <c r="E151" s="113"/>
      <c r="F151" s="113"/>
      <c r="G151" s="113"/>
      <c r="H151" s="113"/>
      <c r="I151" s="113"/>
      <c r="J151" s="113"/>
      <c r="K151" s="113" t="s">
        <v>672</v>
      </c>
      <c r="L151" s="113"/>
      <c r="M151" s="113"/>
      <c r="N151" s="113"/>
      <c r="O151" s="113" t="s">
        <v>619</v>
      </c>
      <c r="P151" s="113"/>
      <c r="Q151" s="113"/>
      <c r="R151" s="113"/>
      <c r="S151" s="113"/>
      <c r="T151" s="113"/>
      <c r="U151" s="113"/>
      <c r="V151" s="113"/>
      <c r="W151" s="113"/>
      <c r="X151" s="113"/>
      <c r="Y151" s="113"/>
      <c r="Z151" s="113"/>
      <c r="AA151" s="113"/>
      <c r="AB151" s="113"/>
      <c r="AC151" s="113"/>
      <c r="AD151" s="113"/>
      <c r="AE151" s="113" t="s">
        <v>673</v>
      </c>
      <c r="AF151" s="113"/>
      <c r="AG151" s="113"/>
      <c r="AH151" s="113"/>
      <c r="AI151" s="113"/>
      <c r="AJ151" s="113"/>
      <c r="AK151" s="113"/>
      <c r="AL151" s="113"/>
      <c r="AM151" s="113"/>
      <c r="AN151" s="113"/>
      <c r="AO151" s="201"/>
    </row>
    <row r="152" spans="1:41" ht="14.4" x14ac:dyDescent="0.3">
      <c r="A152" s="1"/>
      <c r="B152" s="198"/>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D152" s="103"/>
      <c r="AE152" s="103"/>
      <c r="AF152" s="103"/>
      <c r="AG152" s="103"/>
      <c r="AH152" s="103"/>
      <c r="AI152" s="103"/>
      <c r="AJ152" s="103"/>
      <c r="AK152" s="103"/>
      <c r="AL152" s="103"/>
      <c r="AM152" s="103"/>
      <c r="AN152" s="103"/>
      <c r="AO152" s="104"/>
    </row>
    <row r="153" spans="1:41" ht="15" thickBot="1" x14ac:dyDescent="0.35">
      <c r="A153" s="1"/>
      <c r="B153" s="4288"/>
      <c r="C153" s="3395"/>
      <c r="D153" s="3395"/>
      <c r="E153" s="3395"/>
      <c r="F153" s="3395"/>
      <c r="G153" s="3395"/>
      <c r="H153" s="3395"/>
      <c r="I153" s="3395"/>
      <c r="J153" s="3395"/>
      <c r="K153" s="3395"/>
      <c r="L153" s="3395"/>
      <c r="M153" s="3395"/>
      <c r="N153" s="3395"/>
      <c r="O153" s="3395"/>
      <c r="P153" s="3395"/>
      <c r="Q153" s="3395"/>
      <c r="R153" s="3395"/>
      <c r="S153" s="3395"/>
      <c r="T153" s="24"/>
      <c r="U153" s="24"/>
      <c r="V153" s="3395"/>
      <c r="W153" s="3395"/>
      <c r="X153" s="3395"/>
      <c r="Y153" s="3395"/>
      <c r="Z153" s="3395"/>
      <c r="AA153" s="3395"/>
      <c r="AB153" s="3395"/>
      <c r="AC153" s="3395"/>
      <c r="AD153" s="3395"/>
      <c r="AE153" s="3395"/>
      <c r="AF153" s="3395"/>
      <c r="AG153" s="3395"/>
      <c r="AH153" s="3395"/>
      <c r="AI153" s="3395"/>
      <c r="AJ153" s="3395"/>
      <c r="AK153" s="3395"/>
      <c r="AL153" s="3395"/>
      <c r="AM153" s="3395"/>
      <c r="AN153" s="3395"/>
      <c r="AO153" s="3428"/>
    </row>
    <row r="154" spans="1:41" s="2" customFormat="1" ht="14.4" x14ac:dyDescent="0.3">
      <c r="A154" s="98"/>
      <c r="B154" s="80" t="s">
        <v>670</v>
      </c>
      <c r="C154" s="89"/>
      <c r="D154" s="89"/>
      <c r="E154" s="89"/>
      <c r="F154" s="89"/>
      <c r="G154" s="89"/>
      <c r="H154" s="89"/>
      <c r="I154" s="89"/>
      <c r="J154" s="89"/>
      <c r="K154" s="89"/>
      <c r="L154" s="89"/>
      <c r="M154" s="89"/>
      <c r="N154" s="89"/>
      <c r="O154" s="89"/>
      <c r="P154" s="89"/>
      <c r="Q154" s="89"/>
      <c r="R154" s="89"/>
      <c r="S154" s="89"/>
      <c r="T154" s="89"/>
      <c r="U154" s="89"/>
      <c r="V154" s="89" t="s">
        <v>671</v>
      </c>
      <c r="W154" s="89"/>
      <c r="X154" s="89"/>
      <c r="Y154" s="89"/>
      <c r="Z154" s="89"/>
      <c r="AA154" s="89"/>
      <c r="AB154" s="89"/>
      <c r="AC154" s="89"/>
      <c r="AD154" s="89"/>
      <c r="AE154" s="89"/>
      <c r="AF154" s="89"/>
      <c r="AG154" s="89"/>
      <c r="AH154" s="89"/>
      <c r="AI154" s="89"/>
      <c r="AJ154" s="89"/>
      <c r="AK154" s="89"/>
      <c r="AL154" s="89"/>
      <c r="AM154" s="89"/>
      <c r="AN154" s="89"/>
      <c r="AO154" s="199"/>
    </row>
    <row r="155" spans="1:41" ht="15" thickBot="1" x14ac:dyDescent="0.35">
      <c r="A155" s="1"/>
      <c r="B155" s="4285"/>
      <c r="C155" s="3397"/>
      <c r="D155" s="3397"/>
      <c r="E155" s="3397"/>
      <c r="F155" s="3397"/>
      <c r="G155" s="3397"/>
      <c r="H155" s="3397"/>
      <c r="I155" s="3397"/>
      <c r="J155" s="3397"/>
      <c r="K155" s="3397"/>
      <c r="L155" s="3397"/>
      <c r="M155" s="3397"/>
      <c r="N155" s="3397"/>
      <c r="O155" s="3397"/>
      <c r="P155" s="3397"/>
      <c r="Q155" s="3397"/>
      <c r="R155" s="3397"/>
      <c r="S155" s="3397"/>
      <c r="T155" s="3395"/>
      <c r="U155" s="3395"/>
      <c r="V155" s="3395"/>
      <c r="W155" s="3395"/>
      <c r="X155" s="3395"/>
      <c r="Y155" s="3395"/>
      <c r="Z155" s="3395"/>
      <c r="AA155" s="3395"/>
      <c r="AB155" s="3395"/>
      <c r="AC155" s="3395"/>
      <c r="AD155" s="3395"/>
      <c r="AE155" s="3395"/>
      <c r="AF155" s="24"/>
      <c r="AG155" s="3035"/>
      <c r="AH155" s="3035"/>
      <c r="AI155" s="3035"/>
      <c r="AJ155" s="24"/>
      <c r="AK155" s="3035"/>
      <c r="AL155" s="3035"/>
      <c r="AM155" s="3035"/>
      <c r="AN155" s="3035"/>
      <c r="AO155" s="4284"/>
    </row>
    <row r="156" spans="1:41" s="2" customFormat="1" ht="14.4" x14ac:dyDescent="0.3">
      <c r="A156" s="98"/>
      <c r="B156" s="80" t="s">
        <v>189</v>
      </c>
      <c r="C156" s="89"/>
      <c r="D156" s="89"/>
      <c r="E156" s="89"/>
      <c r="F156" s="89"/>
      <c r="G156" s="89"/>
      <c r="H156" s="89"/>
      <c r="I156" s="89"/>
      <c r="J156" s="89"/>
      <c r="K156" s="89"/>
      <c r="L156" s="89"/>
      <c r="M156" s="89"/>
      <c r="N156" s="89"/>
      <c r="O156" s="89"/>
      <c r="P156" s="89"/>
      <c r="Q156" s="89"/>
      <c r="R156" s="89"/>
      <c r="S156" s="89"/>
      <c r="T156" s="89" t="s">
        <v>167</v>
      </c>
      <c r="U156" s="89"/>
      <c r="V156" s="89"/>
      <c r="W156" s="89"/>
      <c r="X156" s="89"/>
      <c r="Y156" s="89"/>
      <c r="Z156" s="89"/>
      <c r="AA156" s="89"/>
      <c r="AB156" s="89"/>
      <c r="AC156" s="89"/>
      <c r="AD156" s="89"/>
      <c r="AE156" s="89"/>
      <c r="AF156" s="89"/>
      <c r="AG156" s="89" t="s">
        <v>168</v>
      </c>
      <c r="AH156" s="89"/>
      <c r="AI156" s="89"/>
      <c r="AJ156" s="89"/>
      <c r="AK156" s="89" t="s">
        <v>169</v>
      </c>
      <c r="AL156" s="89"/>
      <c r="AM156" s="89"/>
      <c r="AN156" s="89"/>
      <c r="AO156" s="199"/>
    </row>
    <row r="157" spans="1:41" ht="15" thickBot="1" x14ac:dyDescent="0.35">
      <c r="A157" s="1"/>
      <c r="B157" s="4286"/>
      <c r="C157" s="4287"/>
      <c r="D157" s="4287"/>
      <c r="E157" s="4287"/>
      <c r="F157" s="4287"/>
      <c r="G157" s="4287"/>
      <c r="H157" s="4287"/>
      <c r="I157" s="4287"/>
      <c r="J157" s="24"/>
      <c r="K157" s="3395"/>
      <c r="L157" s="3395"/>
      <c r="M157" s="3395"/>
      <c r="N157" s="24"/>
      <c r="O157" s="3395"/>
      <c r="P157" s="3395"/>
      <c r="Q157" s="3395"/>
      <c r="R157" s="3395"/>
      <c r="S157" s="3395"/>
      <c r="T157" s="3395"/>
      <c r="U157" s="3395"/>
      <c r="V157" s="3395"/>
      <c r="W157" s="3395"/>
      <c r="X157" s="3395"/>
      <c r="Y157" s="3395"/>
      <c r="Z157" s="3395"/>
      <c r="AA157" s="3395"/>
      <c r="AB157" s="3395"/>
      <c r="AC157" s="3395"/>
      <c r="AD157" s="24"/>
      <c r="AE157" s="3395"/>
      <c r="AF157" s="3395"/>
      <c r="AG157" s="3395"/>
      <c r="AH157" s="3395"/>
      <c r="AI157" s="3395"/>
      <c r="AJ157" s="3395"/>
      <c r="AK157" s="3395"/>
      <c r="AL157" s="3395"/>
      <c r="AM157" s="3395"/>
      <c r="AN157" s="3395"/>
      <c r="AO157" s="3428"/>
    </row>
    <row r="158" spans="1:41" s="2" customFormat="1" ht="14.4" x14ac:dyDescent="0.3">
      <c r="A158" s="98"/>
      <c r="B158" s="200" t="s">
        <v>618</v>
      </c>
      <c r="C158" s="113"/>
      <c r="D158" s="113"/>
      <c r="E158" s="113"/>
      <c r="F158" s="113"/>
      <c r="G158" s="113"/>
      <c r="H158" s="113"/>
      <c r="I158" s="113"/>
      <c r="J158" s="113"/>
      <c r="K158" s="113" t="s">
        <v>672</v>
      </c>
      <c r="L158" s="113"/>
      <c r="M158" s="113"/>
      <c r="N158" s="113"/>
      <c r="O158" s="113" t="s">
        <v>619</v>
      </c>
      <c r="P158" s="113"/>
      <c r="Q158" s="113"/>
      <c r="R158" s="113"/>
      <c r="S158" s="113"/>
      <c r="T158" s="113"/>
      <c r="U158" s="113"/>
      <c r="V158" s="113"/>
      <c r="W158" s="113"/>
      <c r="X158" s="113"/>
      <c r="Y158" s="113"/>
      <c r="Z158" s="113"/>
      <c r="AA158" s="113"/>
      <c r="AB158" s="113"/>
      <c r="AC158" s="113"/>
      <c r="AD158" s="113"/>
      <c r="AE158" s="113" t="s">
        <v>673</v>
      </c>
      <c r="AF158" s="113"/>
      <c r="AG158" s="113"/>
      <c r="AH158" s="113"/>
      <c r="AI158" s="113"/>
      <c r="AJ158" s="113"/>
      <c r="AK158" s="113"/>
      <c r="AL158" s="113"/>
      <c r="AM158" s="113"/>
      <c r="AN158" s="113"/>
      <c r="AO158" s="201"/>
    </row>
    <row r="159" spans="1:41" ht="14.4" x14ac:dyDescent="0.3">
      <c r="A159" s="1"/>
      <c r="B159" s="198"/>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4"/>
    </row>
    <row r="160" spans="1:41" ht="15" thickBot="1" x14ac:dyDescent="0.35">
      <c r="A160" s="1"/>
      <c r="B160" s="4288"/>
      <c r="C160" s="3395"/>
      <c r="D160" s="3395"/>
      <c r="E160" s="3395"/>
      <c r="F160" s="3395"/>
      <c r="G160" s="3395"/>
      <c r="H160" s="3395"/>
      <c r="I160" s="3395"/>
      <c r="J160" s="3395"/>
      <c r="K160" s="3395"/>
      <c r="L160" s="3395"/>
      <c r="M160" s="3395"/>
      <c r="N160" s="3395"/>
      <c r="O160" s="3395"/>
      <c r="P160" s="3395"/>
      <c r="Q160" s="3395"/>
      <c r="R160" s="3395"/>
      <c r="S160" s="3395"/>
      <c r="T160" s="24"/>
      <c r="U160" s="24"/>
      <c r="V160" s="3395"/>
      <c r="W160" s="3395"/>
      <c r="X160" s="3395"/>
      <c r="Y160" s="3395"/>
      <c r="Z160" s="3395"/>
      <c r="AA160" s="3395"/>
      <c r="AB160" s="3395"/>
      <c r="AC160" s="3395"/>
      <c r="AD160" s="3395"/>
      <c r="AE160" s="3395"/>
      <c r="AF160" s="3395"/>
      <c r="AG160" s="3395"/>
      <c r="AH160" s="3395"/>
      <c r="AI160" s="3395"/>
      <c r="AJ160" s="3395"/>
      <c r="AK160" s="3395"/>
      <c r="AL160" s="3395"/>
      <c r="AM160" s="3395"/>
      <c r="AN160" s="3395"/>
      <c r="AO160" s="3428"/>
    </row>
    <row r="161" spans="1:41" s="2" customFormat="1" ht="14.4" x14ac:dyDescent="0.3">
      <c r="A161" s="98"/>
      <c r="B161" s="80" t="s">
        <v>670</v>
      </c>
      <c r="C161" s="89"/>
      <c r="D161" s="89"/>
      <c r="E161" s="89"/>
      <c r="F161" s="89"/>
      <c r="G161" s="89"/>
      <c r="H161" s="89"/>
      <c r="I161" s="89"/>
      <c r="J161" s="89"/>
      <c r="K161" s="89"/>
      <c r="L161" s="89"/>
      <c r="M161" s="89"/>
      <c r="N161" s="89"/>
      <c r="O161" s="89"/>
      <c r="P161" s="89"/>
      <c r="Q161" s="89"/>
      <c r="R161" s="89"/>
      <c r="S161" s="89"/>
      <c r="T161" s="89"/>
      <c r="U161" s="89"/>
      <c r="V161" s="89" t="s">
        <v>671</v>
      </c>
      <c r="W161" s="89"/>
      <c r="X161" s="89"/>
      <c r="Y161" s="89"/>
      <c r="Z161" s="89"/>
      <c r="AA161" s="89"/>
      <c r="AB161" s="89"/>
      <c r="AC161" s="89"/>
      <c r="AD161" s="89"/>
      <c r="AE161" s="89"/>
      <c r="AF161" s="89"/>
      <c r="AG161" s="89"/>
      <c r="AH161" s="89"/>
      <c r="AI161" s="89"/>
      <c r="AJ161" s="89"/>
      <c r="AK161" s="89"/>
      <c r="AL161" s="89"/>
      <c r="AM161" s="89"/>
      <c r="AN161" s="89"/>
      <c r="AO161" s="199"/>
    </row>
    <row r="162" spans="1:41" ht="15" thickBot="1" x14ac:dyDescent="0.35">
      <c r="A162" s="1"/>
      <c r="B162" s="4285"/>
      <c r="C162" s="3397"/>
      <c r="D162" s="3397"/>
      <c r="E162" s="3397"/>
      <c r="F162" s="3397"/>
      <c r="G162" s="3397"/>
      <c r="H162" s="3397"/>
      <c r="I162" s="3397"/>
      <c r="J162" s="3397"/>
      <c r="K162" s="3397"/>
      <c r="L162" s="3397"/>
      <c r="M162" s="3397"/>
      <c r="N162" s="3397"/>
      <c r="O162" s="3397"/>
      <c r="P162" s="3397"/>
      <c r="Q162" s="3397"/>
      <c r="R162" s="3397"/>
      <c r="S162" s="3397"/>
      <c r="T162" s="3395"/>
      <c r="U162" s="3395"/>
      <c r="V162" s="3395"/>
      <c r="W162" s="3395"/>
      <c r="X162" s="3395"/>
      <c r="Y162" s="3395"/>
      <c r="Z162" s="3395"/>
      <c r="AA162" s="3395"/>
      <c r="AB162" s="3395"/>
      <c r="AC162" s="3395"/>
      <c r="AD162" s="3395"/>
      <c r="AE162" s="3395"/>
      <c r="AF162" s="24"/>
      <c r="AG162" s="3035"/>
      <c r="AH162" s="3035"/>
      <c r="AI162" s="3035"/>
      <c r="AJ162" s="24"/>
      <c r="AK162" s="3035"/>
      <c r="AL162" s="3035"/>
      <c r="AM162" s="3035"/>
      <c r="AN162" s="3035"/>
      <c r="AO162" s="4284"/>
    </row>
    <row r="163" spans="1:41" s="2" customFormat="1" ht="14.4" x14ac:dyDescent="0.3">
      <c r="A163" s="98"/>
      <c r="B163" s="80" t="s">
        <v>189</v>
      </c>
      <c r="C163" s="89"/>
      <c r="D163" s="89"/>
      <c r="E163" s="89"/>
      <c r="F163" s="89"/>
      <c r="G163" s="89"/>
      <c r="H163" s="89"/>
      <c r="I163" s="89"/>
      <c r="J163" s="89"/>
      <c r="K163" s="89"/>
      <c r="L163" s="89"/>
      <c r="M163" s="89"/>
      <c r="N163" s="89"/>
      <c r="O163" s="89"/>
      <c r="P163" s="89"/>
      <c r="Q163" s="89"/>
      <c r="R163" s="89"/>
      <c r="S163" s="89"/>
      <c r="T163" s="89" t="s">
        <v>167</v>
      </c>
      <c r="U163" s="89"/>
      <c r="V163" s="89"/>
      <c r="W163" s="89"/>
      <c r="X163" s="89"/>
      <c r="Y163" s="89"/>
      <c r="Z163" s="89"/>
      <c r="AA163" s="89"/>
      <c r="AB163" s="89"/>
      <c r="AC163" s="89"/>
      <c r="AD163" s="89"/>
      <c r="AE163" s="89"/>
      <c r="AF163" s="89"/>
      <c r="AG163" s="89" t="s">
        <v>168</v>
      </c>
      <c r="AH163" s="89"/>
      <c r="AI163" s="89"/>
      <c r="AJ163" s="89"/>
      <c r="AK163" s="89" t="s">
        <v>169</v>
      </c>
      <c r="AL163" s="89"/>
      <c r="AM163" s="89"/>
      <c r="AN163" s="89"/>
      <c r="AO163" s="199"/>
    </row>
    <row r="164" spans="1:41" ht="15" thickBot="1" x14ac:dyDescent="0.35">
      <c r="A164" s="1"/>
      <c r="B164" s="4286"/>
      <c r="C164" s="4287"/>
      <c r="D164" s="4287"/>
      <c r="E164" s="4287"/>
      <c r="F164" s="4287"/>
      <c r="G164" s="4287"/>
      <c r="H164" s="4287"/>
      <c r="I164" s="4287"/>
      <c r="J164" s="24"/>
      <c r="K164" s="3395"/>
      <c r="L164" s="3395"/>
      <c r="M164" s="3395"/>
      <c r="N164" s="24"/>
      <c r="O164" s="3395"/>
      <c r="P164" s="3395"/>
      <c r="Q164" s="3395"/>
      <c r="R164" s="3395"/>
      <c r="S164" s="3395"/>
      <c r="T164" s="3395"/>
      <c r="U164" s="3395"/>
      <c r="V164" s="3395"/>
      <c r="W164" s="3395"/>
      <c r="X164" s="3395"/>
      <c r="Y164" s="3395"/>
      <c r="Z164" s="3395"/>
      <c r="AA164" s="3395"/>
      <c r="AB164" s="3395"/>
      <c r="AC164" s="3395"/>
      <c r="AD164" s="24"/>
      <c r="AE164" s="3395"/>
      <c r="AF164" s="3395"/>
      <c r="AG164" s="3395"/>
      <c r="AH164" s="3395"/>
      <c r="AI164" s="3395"/>
      <c r="AJ164" s="3395"/>
      <c r="AK164" s="3395"/>
      <c r="AL164" s="3395"/>
      <c r="AM164" s="3395"/>
      <c r="AN164" s="3395"/>
      <c r="AO164" s="3428"/>
    </row>
    <row r="165" spans="1:41" s="2" customFormat="1" ht="14.4" x14ac:dyDescent="0.3">
      <c r="A165" s="98"/>
      <c r="B165" s="200" t="s">
        <v>618</v>
      </c>
      <c r="C165" s="113"/>
      <c r="D165" s="113"/>
      <c r="E165" s="113"/>
      <c r="F165" s="113"/>
      <c r="G165" s="113"/>
      <c r="H165" s="113"/>
      <c r="I165" s="113"/>
      <c r="J165" s="113"/>
      <c r="K165" s="113" t="s">
        <v>672</v>
      </c>
      <c r="L165" s="113"/>
      <c r="M165" s="113"/>
      <c r="N165" s="113"/>
      <c r="O165" s="113" t="s">
        <v>619</v>
      </c>
      <c r="P165" s="113"/>
      <c r="Q165" s="113"/>
      <c r="R165" s="113"/>
      <c r="S165" s="113"/>
      <c r="T165" s="113"/>
      <c r="U165" s="113"/>
      <c r="V165" s="113"/>
      <c r="W165" s="113"/>
      <c r="X165" s="113"/>
      <c r="Y165" s="113"/>
      <c r="Z165" s="113"/>
      <c r="AA165" s="113"/>
      <c r="AB165" s="113"/>
      <c r="AC165" s="113"/>
      <c r="AD165" s="113"/>
      <c r="AE165" s="113" t="s">
        <v>673</v>
      </c>
      <c r="AF165" s="113"/>
      <c r="AG165" s="113"/>
      <c r="AH165" s="113"/>
      <c r="AI165" s="113"/>
      <c r="AJ165" s="113"/>
      <c r="AK165" s="113"/>
      <c r="AL165" s="113"/>
      <c r="AM165" s="113"/>
      <c r="AN165" s="113"/>
      <c r="AO165" s="201"/>
    </row>
    <row r="166" spans="1:41" ht="14.4" x14ac:dyDescent="0.3">
      <c r="A166" s="1"/>
      <c r="B166" s="198"/>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c r="AG166" s="103"/>
      <c r="AH166" s="103"/>
      <c r="AI166" s="103"/>
      <c r="AJ166" s="103"/>
      <c r="AK166" s="103"/>
      <c r="AL166" s="103"/>
      <c r="AM166" s="103"/>
      <c r="AN166" s="103"/>
      <c r="AO166" s="104"/>
    </row>
    <row r="167" spans="1:41" ht="15" thickBot="1" x14ac:dyDescent="0.35">
      <c r="A167" s="1"/>
      <c r="B167" s="4288"/>
      <c r="C167" s="3395"/>
      <c r="D167" s="3395"/>
      <c r="E167" s="3395"/>
      <c r="F167" s="3395"/>
      <c r="G167" s="3395"/>
      <c r="H167" s="3395"/>
      <c r="I167" s="3395"/>
      <c r="J167" s="3395"/>
      <c r="K167" s="3395"/>
      <c r="L167" s="3395"/>
      <c r="M167" s="3395"/>
      <c r="N167" s="3395"/>
      <c r="O167" s="3395"/>
      <c r="P167" s="3395"/>
      <c r="Q167" s="3395"/>
      <c r="R167" s="3395"/>
      <c r="S167" s="3395"/>
      <c r="T167" s="24"/>
      <c r="U167" s="24"/>
      <c r="V167" s="3395"/>
      <c r="W167" s="3395"/>
      <c r="X167" s="3395"/>
      <c r="Y167" s="3395"/>
      <c r="Z167" s="3395"/>
      <c r="AA167" s="3395"/>
      <c r="AB167" s="3395"/>
      <c r="AC167" s="3395"/>
      <c r="AD167" s="3395"/>
      <c r="AE167" s="3395"/>
      <c r="AF167" s="3395"/>
      <c r="AG167" s="3395"/>
      <c r="AH167" s="3395"/>
      <c r="AI167" s="3395"/>
      <c r="AJ167" s="3395"/>
      <c r="AK167" s="3395"/>
      <c r="AL167" s="3395"/>
      <c r="AM167" s="3395"/>
      <c r="AN167" s="3395"/>
      <c r="AO167" s="3428"/>
    </row>
    <row r="168" spans="1:41" s="2" customFormat="1" ht="14.4" x14ac:dyDescent="0.3">
      <c r="A168" s="98"/>
      <c r="B168" s="80" t="s">
        <v>670</v>
      </c>
      <c r="C168" s="89"/>
      <c r="D168" s="89"/>
      <c r="E168" s="89"/>
      <c r="F168" s="89"/>
      <c r="G168" s="89"/>
      <c r="H168" s="89"/>
      <c r="I168" s="89"/>
      <c r="J168" s="89"/>
      <c r="K168" s="89"/>
      <c r="L168" s="89"/>
      <c r="M168" s="89"/>
      <c r="N168" s="89"/>
      <c r="O168" s="89"/>
      <c r="P168" s="89"/>
      <c r="Q168" s="89"/>
      <c r="R168" s="89"/>
      <c r="S168" s="89"/>
      <c r="T168" s="89"/>
      <c r="U168" s="89"/>
      <c r="V168" s="89" t="s">
        <v>671</v>
      </c>
      <c r="W168" s="89"/>
      <c r="X168" s="89"/>
      <c r="Y168" s="89"/>
      <c r="Z168" s="89"/>
      <c r="AA168" s="89"/>
      <c r="AB168" s="89"/>
      <c r="AC168" s="89"/>
      <c r="AD168" s="89"/>
      <c r="AE168" s="89"/>
      <c r="AF168" s="89"/>
      <c r="AG168" s="89"/>
      <c r="AH168" s="89"/>
      <c r="AI168" s="89"/>
      <c r="AJ168" s="89"/>
      <c r="AK168" s="89"/>
      <c r="AL168" s="89"/>
      <c r="AM168" s="89"/>
      <c r="AN168" s="89"/>
      <c r="AO168" s="199"/>
    </row>
    <row r="169" spans="1:41" ht="15" thickBot="1" x14ac:dyDescent="0.35">
      <c r="A169" s="1"/>
      <c r="B169" s="4285"/>
      <c r="C169" s="3397"/>
      <c r="D169" s="3397"/>
      <c r="E169" s="3397"/>
      <c r="F169" s="3397"/>
      <c r="G169" s="3397"/>
      <c r="H169" s="3397"/>
      <c r="I169" s="3397"/>
      <c r="J169" s="3397"/>
      <c r="K169" s="3397"/>
      <c r="L169" s="3397"/>
      <c r="M169" s="3397"/>
      <c r="N169" s="3397"/>
      <c r="O169" s="3397"/>
      <c r="P169" s="3397"/>
      <c r="Q169" s="3397"/>
      <c r="R169" s="3397"/>
      <c r="S169" s="3397"/>
      <c r="T169" s="3395"/>
      <c r="U169" s="3395"/>
      <c r="V169" s="3395"/>
      <c r="W169" s="3395"/>
      <c r="X169" s="3395"/>
      <c r="Y169" s="3395"/>
      <c r="Z169" s="3395"/>
      <c r="AA169" s="3395"/>
      <c r="AB169" s="3395"/>
      <c r="AC169" s="3395"/>
      <c r="AD169" s="3395"/>
      <c r="AE169" s="3395"/>
      <c r="AF169" s="24"/>
      <c r="AG169" s="3035"/>
      <c r="AH169" s="3035"/>
      <c r="AI169" s="3035"/>
      <c r="AJ169" s="24"/>
      <c r="AK169" s="3035"/>
      <c r="AL169" s="3035"/>
      <c r="AM169" s="3035"/>
      <c r="AN169" s="3035"/>
      <c r="AO169" s="4284"/>
    </row>
    <row r="170" spans="1:41" s="2" customFormat="1" ht="14.4" x14ac:dyDescent="0.3">
      <c r="A170" s="98"/>
      <c r="B170" s="80" t="s">
        <v>189</v>
      </c>
      <c r="C170" s="89"/>
      <c r="D170" s="89"/>
      <c r="E170" s="89"/>
      <c r="F170" s="89"/>
      <c r="G170" s="89"/>
      <c r="H170" s="89"/>
      <c r="I170" s="89"/>
      <c r="J170" s="89"/>
      <c r="K170" s="89"/>
      <c r="L170" s="89"/>
      <c r="M170" s="89"/>
      <c r="N170" s="89"/>
      <c r="O170" s="89"/>
      <c r="P170" s="89"/>
      <c r="Q170" s="89"/>
      <c r="R170" s="89"/>
      <c r="S170" s="89"/>
      <c r="T170" s="89" t="s">
        <v>167</v>
      </c>
      <c r="U170" s="89"/>
      <c r="V170" s="89"/>
      <c r="W170" s="89"/>
      <c r="X170" s="89"/>
      <c r="Y170" s="89"/>
      <c r="Z170" s="89"/>
      <c r="AA170" s="89"/>
      <c r="AB170" s="89"/>
      <c r="AC170" s="89"/>
      <c r="AD170" s="89"/>
      <c r="AE170" s="89"/>
      <c r="AF170" s="89"/>
      <c r="AG170" s="89" t="s">
        <v>168</v>
      </c>
      <c r="AH170" s="89"/>
      <c r="AI170" s="89"/>
      <c r="AJ170" s="89"/>
      <c r="AK170" s="89" t="s">
        <v>169</v>
      </c>
      <c r="AL170" s="89"/>
      <c r="AM170" s="89"/>
      <c r="AN170" s="89"/>
      <c r="AO170" s="199"/>
    </row>
    <row r="171" spans="1:41" ht="15" thickBot="1" x14ac:dyDescent="0.35">
      <c r="A171" s="1"/>
      <c r="B171" s="4286"/>
      <c r="C171" s="4287"/>
      <c r="D171" s="4287"/>
      <c r="E171" s="4287"/>
      <c r="F171" s="4287"/>
      <c r="G171" s="4287"/>
      <c r="H171" s="4287"/>
      <c r="I171" s="4287"/>
      <c r="J171" s="24"/>
      <c r="K171" s="3395"/>
      <c r="L171" s="3395"/>
      <c r="M171" s="3395"/>
      <c r="N171" s="24"/>
      <c r="O171" s="3395"/>
      <c r="P171" s="3395"/>
      <c r="Q171" s="3395"/>
      <c r="R171" s="3395"/>
      <c r="S171" s="3395"/>
      <c r="T171" s="3395"/>
      <c r="U171" s="3395"/>
      <c r="V171" s="3395"/>
      <c r="W171" s="3395"/>
      <c r="X171" s="3395"/>
      <c r="Y171" s="3395"/>
      <c r="Z171" s="3395"/>
      <c r="AA171" s="3395"/>
      <c r="AB171" s="3395"/>
      <c r="AC171" s="3395"/>
      <c r="AD171" s="24"/>
      <c r="AE171" s="3395"/>
      <c r="AF171" s="3395"/>
      <c r="AG171" s="3395"/>
      <c r="AH171" s="3395"/>
      <c r="AI171" s="3395"/>
      <c r="AJ171" s="3395"/>
      <c r="AK171" s="3395"/>
      <c r="AL171" s="3395"/>
      <c r="AM171" s="3395"/>
      <c r="AN171" s="3395"/>
      <c r="AO171" s="3428"/>
    </row>
    <row r="172" spans="1:41" s="2" customFormat="1" ht="14.4" x14ac:dyDescent="0.3">
      <c r="A172" s="98"/>
      <c r="B172" s="200" t="s">
        <v>618</v>
      </c>
      <c r="C172" s="113"/>
      <c r="D172" s="113"/>
      <c r="E172" s="113"/>
      <c r="F172" s="113"/>
      <c r="G172" s="113"/>
      <c r="H172" s="113"/>
      <c r="I172" s="113"/>
      <c r="J172" s="113"/>
      <c r="K172" s="113" t="s">
        <v>672</v>
      </c>
      <c r="L172" s="113"/>
      <c r="M172" s="113"/>
      <c r="N172" s="113"/>
      <c r="O172" s="113" t="s">
        <v>619</v>
      </c>
      <c r="P172" s="113"/>
      <c r="Q172" s="113"/>
      <c r="R172" s="113"/>
      <c r="S172" s="113"/>
      <c r="T172" s="113"/>
      <c r="U172" s="113"/>
      <c r="V172" s="113"/>
      <c r="W172" s="113"/>
      <c r="X172" s="113"/>
      <c r="Y172" s="113"/>
      <c r="Z172" s="113"/>
      <c r="AA172" s="113"/>
      <c r="AB172" s="113"/>
      <c r="AC172" s="113"/>
      <c r="AD172" s="113"/>
      <c r="AE172" s="113" t="s">
        <v>673</v>
      </c>
      <c r="AF172" s="113"/>
      <c r="AG172" s="113"/>
      <c r="AH172" s="113"/>
      <c r="AI172" s="113"/>
      <c r="AJ172" s="113"/>
      <c r="AK172" s="113"/>
      <c r="AL172" s="113"/>
      <c r="AM172" s="113"/>
      <c r="AN172" s="113"/>
      <c r="AO172" s="201"/>
    </row>
    <row r="173" spans="1:41" ht="14.4" x14ac:dyDescent="0.3">
      <c r="A173" s="1"/>
      <c r="B173" s="198"/>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4"/>
    </row>
    <row r="174" spans="1:41" ht="15" thickBot="1" x14ac:dyDescent="0.35">
      <c r="A174" s="1"/>
      <c r="B174" s="4288"/>
      <c r="C174" s="3395"/>
      <c r="D174" s="3395"/>
      <c r="E174" s="3395"/>
      <c r="F174" s="3395"/>
      <c r="G174" s="3395"/>
      <c r="H174" s="3395"/>
      <c r="I174" s="3395"/>
      <c r="J174" s="3395"/>
      <c r="K174" s="3395"/>
      <c r="L174" s="3395"/>
      <c r="M174" s="3395"/>
      <c r="N174" s="3395"/>
      <c r="O174" s="3395"/>
      <c r="P174" s="3395"/>
      <c r="Q174" s="3395"/>
      <c r="R174" s="3395"/>
      <c r="S174" s="3395"/>
      <c r="T174" s="24"/>
      <c r="U174" s="24"/>
      <c r="V174" s="3395"/>
      <c r="W174" s="3395"/>
      <c r="X174" s="3395"/>
      <c r="Y174" s="3395"/>
      <c r="Z174" s="3395"/>
      <c r="AA174" s="3395"/>
      <c r="AB174" s="3395"/>
      <c r="AC174" s="3395"/>
      <c r="AD174" s="3395"/>
      <c r="AE174" s="3395"/>
      <c r="AF174" s="3395"/>
      <c r="AG174" s="3395"/>
      <c r="AH174" s="3395"/>
      <c r="AI174" s="3395"/>
      <c r="AJ174" s="3395"/>
      <c r="AK174" s="3395"/>
      <c r="AL174" s="3395"/>
      <c r="AM174" s="3395"/>
      <c r="AN174" s="3395"/>
      <c r="AO174" s="3428"/>
    </row>
    <row r="175" spans="1:41" s="2" customFormat="1" ht="14.4" x14ac:dyDescent="0.3">
      <c r="A175" s="98"/>
      <c r="B175" s="80" t="s">
        <v>670</v>
      </c>
      <c r="C175" s="89"/>
      <c r="D175" s="89"/>
      <c r="E175" s="89"/>
      <c r="F175" s="89"/>
      <c r="G175" s="89"/>
      <c r="H175" s="89"/>
      <c r="I175" s="89"/>
      <c r="J175" s="89"/>
      <c r="K175" s="89"/>
      <c r="L175" s="89"/>
      <c r="M175" s="89"/>
      <c r="N175" s="89"/>
      <c r="O175" s="89"/>
      <c r="P175" s="89"/>
      <c r="Q175" s="89"/>
      <c r="R175" s="89"/>
      <c r="S175" s="89"/>
      <c r="T175" s="89"/>
      <c r="U175" s="89"/>
      <c r="V175" s="89" t="s">
        <v>671</v>
      </c>
      <c r="W175" s="89"/>
      <c r="X175" s="89"/>
      <c r="Y175" s="89"/>
      <c r="Z175" s="89"/>
      <c r="AA175" s="89"/>
      <c r="AB175" s="89"/>
      <c r="AC175" s="89"/>
      <c r="AD175" s="89"/>
      <c r="AE175" s="89"/>
      <c r="AF175" s="89"/>
      <c r="AG175" s="89"/>
      <c r="AH175" s="89"/>
      <c r="AI175" s="89"/>
      <c r="AJ175" s="89"/>
      <c r="AK175" s="89"/>
      <c r="AL175" s="89"/>
      <c r="AM175" s="89"/>
      <c r="AN175" s="89"/>
      <c r="AO175" s="199"/>
    </row>
    <row r="176" spans="1:41" ht="15" thickBot="1" x14ac:dyDescent="0.35">
      <c r="A176" s="1"/>
      <c r="B176" s="4285"/>
      <c r="C176" s="3397"/>
      <c r="D176" s="3397"/>
      <c r="E176" s="3397"/>
      <c r="F176" s="3397"/>
      <c r="G176" s="3397"/>
      <c r="H176" s="3397"/>
      <c r="I176" s="3397"/>
      <c r="J176" s="3397"/>
      <c r="K176" s="3397"/>
      <c r="L176" s="3397"/>
      <c r="M176" s="3397"/>
      <c r="N176" s="3397"/>
      <c r="O176" s="3397"/>
      <c r="P176" s="3397"/>
      <c r="Q176" s="3397"/>
      <c r="R176" s="3397"/>
      <c r="S176" s="3397"/>
      <c r="T176" s="3395"/>
      <c r="U176" s="3395"/>
      <c r="V176" s="3395"/>
      <c r="W176" s="3395"/>
      <c r="X176" s="3395"/>
      <c r="Y176" s="3395"/>
      <c r="Z176" s="3395"/>
      <c r="AA176" s="3395"/>
      <c r="AB176" s="3395"/>
      <c r="AC176" s="3395"/>
      <c r="AD176" s="3395"/>
      <c r="AE176" s="3395"/>
      <c r="AF176" s="24"/>
      <c r="AG176" s="3035"/>
      <c r="AH176" s="3035"/>
      <c r="AI176" s="3035"/>
      <c r="AJ176" s="274"/>
      <c r="AK176" s="3035"/>
      <c r="AL176" s="3035"/>
      <c r="AM176" s="3035"/>
      <c r="AN176" s="3035"/>
      <c r="AO176" s="4284"/>
    </row>
    <row r="177" spans="1:41" s="2" customFormat="1" ht="14.4" x14ac:dyDescent="0.3">
      <c r="A177" s="98"/>
      <c r="B177" s="80" t="s">
        <v>189</v>
      </c>
      <c r="C177" s="89"/>
      <c r="D177" s="89"/>
      <c r="E177" s="89"/>
      <c r="F177" s="89"/>
      <c r="G177" s="89"/>
      <c r="H177" s="89"/>
      <c r="I177" s="89"/>
      <c r="J177" s="89"/>
      <c r="K177" s="89"/>
      <c r="L177" s="89"/>
      <c r="M177" s="89"/>
      <c r="N177" s="89"/>
      <c r="O177" s="89"/>
      <c r="P177" s="89"/>
      <c r="Q177" s="89"/>
      <c r="R177" s="89"/>
      <c r="S177" s="89"/>
      <c r="T177" s="89" t="s">
        <v>167</v>
      </c>
      <c r="U177" s="89"/>
      <c r="V177" s="89"/>
      <c r="W177" s="89"/>
      <c r="X177" s="89"/>
      <c r="Y177" s="89"/>
      <c r="Z177" s="89"/>
      <c r="AA177" s="89"/>
      <c r="AB177" s="89"/>
      <c r="AC177" s="89"/>
      <c r="AD177" s="89"/>
      <c r="AE177" s="89"/>
      <c r="AF177" s="89"/>
      <c r="AG177" s="89" t="s">
        <v>168</v>
      </c>
      <c r="AH177" s="89"/>
      <c r="AI177" s="89"/>
      <c r="AJ177" s="89"/>
      <c r="AK177" s="89" t="s">
        <v>169</v>
      </c>
      <c r="AL177" s="89"/>
      <c r="AM177" s="89"/>
      <c r="AN177" s="89"/>
      <c r="AO177" s="199"/>
    </row>
    <row r="178" spans="1:41" ht="15" thickBot="1" x14ac:dyDescent="0.35">
      <c r="A178" s="1"/>
      <c r="B178" s="4286"/>
      <c r="C178" s="4287"/>
      <c r="D178" s="4287"/>
      <c r="E178" s="4287"/>
      <c r="F178" s="4287"/>
      <c r="G178" s="4287"/>
      <c r="H178" s="4287"/>
      <c r="I178" s="4287"/>
      <c r="J178" s="24"/>
      <c r="K178" s="3395"/>
      <c r="L178" s="3395"/>
      <c r="M178" s="3395"/>
      <c r="N178" s="24"/>
      <c r="O178" s="3395"/>
      <c r="P178" s="3395"/>
      <c r="Q178" s="3395"/>
      <c r="R178" s="3395"/>
      <c r="S178" s="3395"/>
      <c r="T178" s="3395"/>
      <c r="U178" s="3395"/>
      <c r="V178" s="3395"/>
      <c r="W178" s="3395"/>
      <c r="X178" s="3395"/>
      <c r="Y178" s="3395"/>
      <c r="Z178" s="3395"/>
      <c r="AA178" s="3395"/>
      <c r="AB178" s="3395"/>
      <c r="AC178" s="3395"/>
      <c r="AD178" s="24"/>
      <c r="AE178" s="3395"/>
      <c r="AF178" s="3395"/>
      <c r="AG178" s="3395"/>
      <c r="AH178" s="3395"/>
      <c r="AI178" s="3395"/>
      <c r="AJ178" s="3395"/>
      <c r="AK178" s="3395"/>
      <c r="AL178" s="3395"/>
      <c r="AM178" s="3395"/>
      <c r="AN178" s="3395"/>
      <c r="AO178" s="3428"/>
    </row>
    <row r="179" spans="1:41" s="2" customFormat="1" ht="14.4" x14ac:dyDescent="0.3">
      <c r="A179" s="98"/>
      <c r="B179" s="200" t="s">
        <v>618</v>
      </c>
      <c r="C179" s="113"/>
      <c r="D179" s="113"/>
      <c r="E179" s="113"/>
      <c r="F179" s="113"/>
      <c r="G179" s="113"/>
      <c r="H179" s="113"/>
      <c r="I179" s="113"/>
      <c r="J179" s="113"/>
      <c r="K179" s="113" t="s">
        <v>672</v>
      </c>
      <c r="L179" s="113"/>
      <c r="M179" s="113"/>
      <c r="N179" s="113"/>
      <c r="O179" s="113" t="s">
        <v>619</v>
      </c>
      <c r="P179" s="113"/>
      <c r="Q179" s="113"/>
      <c r="R179" s="113"/>
      <c r="S179" s="113"/>
      <c r="T179" s="113"/>
      <c r="U179" s="113"/>
      <c r="V179" s="113"/>
      <c r="W179" s="113"/>
      <c r="X179" s="113"/>
      <c r="Y179" s="113"/>
      <c r="Z179" s="113"/>
      <c r="AA179" s="113"/>
      <c r="AB179" s="113"/>
      <c r="AC179" s="113"/>
      <c r="AD179" s="113"/>
      <c r="AE179" s="113" t="s">
        <v>673</v>
      </c>
      <c r="AF179" s="113"/>
      <c r="AG179" s="113"/>
      <c r="AH179" s="113"/>
      <c r="AI179" s="113"/>
      <c r="AJ179" s="113"/>
      <c r="AK179" s="113"/>
      <c r="AL179" s="113"/>
      <c r="AM179" s="113"/>
      <c r="AN179" s="113"/>
      <c r="AO179" s="201"/>
    </row>
    <row r="180" spans="1:41" ht="14.4" x14ac:dyDescent="0.3">
      <c r="A180" s="1"/>
      <c r="B180" s="198"/>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103"/>
      <c r="AF180" s="103"/>
      <c r="AG180" s="103"/>
      <c r="AH180" s="103"/>
      <c r="AI180" s="103"/>
      <c r="AJ180" s="103"/>
      <c r="AK180" s="103"/>
      <c r="AL180" s="103"/>
      <c r="AM180" s="103"/>
      <c r="AN180" s="103"/>
      <c r="AO180" s="104"/>
    </row>
    <row r="181" spans="1:41" ht="15" thickBot="1" x14ac:dyDescent="0.35">
      <c r="A181" s="1"/>
      <c r="B181" s="4288"/>
      <c r="C181" s="3395"/>
      <c r="D181" s="3395"/>
      <c r="E181" s="3395"/>
      <c r="F181" s="3395"/>
      <c r="G181" s="3395"/>
      <c r="H181" s="3395"/>
      <c r="I181" s="3395"/>
      <c r="J181" s="3395"/>
      <c r="K181" s="3395"/>
      <c r="L181" s="3395"/>
      <c r="M181" s="3395"/>
      <c r="N181" s="3395"/>
      <c r="O181" s="3395"/>
      <c r="P181" s="3395"/>
      <c r="Q181" s="3395"/>
      <c r="R181" s="3395"/>
      <c r="S181" s="3395"/>
      <c r="T181" s="24"/>
      <c r="U181" s="24"/>
      <c r="V181" s="3395"/>
      <c r="W181" s="3395"/>
      <c r="X181" s="3395"/>
      <c r="Y181" s="3395"/>
      <c r="Z181" s="3395"/>
      <c r="AA181" s="3395"/>
      <c r="AB181" s="3395"/>
      <c r="AC181" s="3395"/>
      <c r="AD181" s="3395"/>
      <c r="AE181" s="3395"/>
      <c r="AF181" s="3395"/>
      <c r="AG181" s="3395"/>
      <c r="AH181" s="3395"/>
      <c r="AI181" s="3395"/>
      <c r="AJ181" s="3395"/>
      <c r="AK181" s="3395"/>
      <c r="AL181" s="3395"/>
      <c r="AM181" s="3395"/>
      <c r="AN181" s="3395"/>
      <c r="AO181" s="3428"/>
    </row>
    <row r="182" spans="1:41" s="2" customFormat="1" ht="14.4" x14ac:dyDescent="0.3">
      <c r="A182" s="98"/>
      <c r="B182" s="80" t="s">
        <v>670</v>
      </c>
      <c r="C182" s="89"/>
      <c r="D182" s="89"/>
      <c r="E182" s="89"/>
      <c r="F182" s="89"/>
      <c r="G182" s="89"/>
      <c r="H182" s="89"/>
      <c r="I182" s="89"/>
      <c r="J182" s="89"/>
      <c r="K182" s="89"/>
      <c r="L182" s="89"/>
      <c r="M182" s="89"/>
      <c r="N182" s="89"/>
      <c r="O182" s="89"/>
      <c r="P182" s="89"/>
      <c r="Q182" s="89"/>
      <c r="R182" s="89"/>
      <c r="S182" s="89"/>
      <c r="T182" s="89"/>
      <c r="U182" s="89"/>
      <c r="V182" s="89" t="s">
        <v>671</v>
      </c>
      <c r="W182" s="89"/>
      <c r="X182" s="89"/>
      <c r="Y182" s="89"/>
      <c r="Z182" s="89"/>
      <c r="AA182" s="89"/>
      <c r="AB182" s="89"/>
      <c r="AC182" s="89"/>
      <c r="AD182" s="89"/>
      <c r="AE182" s="89"/>
      <c r="AF182" s="89"/>
      <c r="AG182" s="89"/>
      <c r="AH182" s="89"/>
      <c r="AI182" s="89"/>
      <c r="AJ182" s="89"/>
      <c r="AK182" s="89"/>
      <c r="AL182" s="89"/>
      <c r="AM182" s="89"/>
      <c r="AN182" s="89"/>
      <c r="AO182" s="199"/>
    </row>
    <row r="183" spans="1:41" ht="15" thickBot="1" x14ac:dyDescent="0.35">
      <c r="A183" s="1"/>
      <c r="B183" s="4285"/>
      <c r="C183" s="3397"/>
      <c r="D183" s="3397"/>
      <c r="E183" s="3397"/>
      <c r="F183" s="3397"/>
      <c r="G183" s="3397"/>
      <c r="H183" s="3397"/>
      <c r="I183" s="3397"/>
      <c r="J183" s="3397"/>
      <c r="K183" s="3397"/>
      <c r="L183" s="3397"/>
      <c r="M183" s="3397"/>
      <c r="N183" s="3397"/>
      <c r="O183" s="3397"/>
      <c r="P183" s="3397"/>
      <c r="Q183" s="3397"/>
      <c r="R183" s="3397"/>
      <c r="S183" s="3397"/>
      <c r="T183" s="3395"/>
      <c r="U183" s="3395"/>
      <c r="V183" s="3395"/>
      <c r="W183" s="3395"/>
      <c r="X183" s="3395"/>
      <c r="Y183" s="3395"/>
      <c r="Z183" s="3395"/>
      <c r="AA183" s="3395"/>
      <c r="AB183" s="3395"/>
      <c r="AC183" s="3395"/>
      <c r="AD183" s="3395"/>
      <c r="AE183" s="3395"/>
      <c r="AF183" s="24"/>
      <c r="AG183" s="3035"/>
      <c r="AH183" s="3035"/>
      <c r="AI183" s="3035"/>
      <c r="AJ183" s="24"/>
      <c r="AK183" s="3035"/>
      <c r="AL183" s="3035"/>
      <c r="AM183" s="3035"/>
      <c r="AN183" s="3035"/>
      <c r="AO183" s="4284"/>
    </row>
    <row r="184" spans="1:41" s="2" customFormat="1" ht="14.4" x14ac:dyDescent="0.3">
      <c r="A184" s="98"/>
      <c r="B184" s="80" t="s">
        <v>189</v>
      </c>
      <c r="C184" s="89"/>
      <c r="D184" s="89"/>
      <c r="E184" s="89"/>
      <c r="F184" s="89"/>
      <c r="G184" s="89"/>
      <c r="H184" s="89"/>
      <c r="I184" s="89"/>
      <c r="J184" s="89"/>
      <c r="K184" s="89"/>
      <c r="L184" s="89"/>
      <c r="M184" s="89"/>
      <c r="N184" s="89"/>
      <c r="O184" s="89"/>
      <c r="P184" s="89"/>
      <c r="Q184" s="89"/>
      <c r="R184" s="89"/>
      <c r="S184" s="89"/>
      <c r="T184" s="89" t="s">
        <v>167</v>
      </c>
      <c r="U184" s="89"/>
      <c r="V184" s="89"/>
      <c r="W184" s="89"/>
      <c r="X184" s="89"/>
      <c r="Y184" s="89"/>
      <c r="Z184" s="89"/>
      <c r="AA184" s="89"/>
      <c r="AB184" s="89"/>
      <c r="AC184" s="89"/>
      <c r="AD184" s="89"/>
      <c r="AE184" s="89"/>
      <c r="AF184" s="89"/>
      <c r="AG184" s="89" t="s">
        <v>168</v>
      </c>
      <c r="AH184" s="89"/>
      <c r="AI184" s="89"/>
      <c r="AJ184" s="89"/>
      <c r="AK184" s="89" t="s">
        <v>169</v>
      </c>
      <c r="AL184" s="89"/>
      <c r="AM184" s="89"/>
      <c r="AN184" s="89"/>
      <c r="AO184" s="199"/>
    </row>
    <row r="185" spans="1:41" ht="15" thickBot="1" x14ac:dyDescent="0.35">
      <c r="A185" s="1"/>
      <c r="B185" s="4286"/>
      <c r="C185" s="4287"/>
      <c r="D185" s="4287"/>
      <c r="E185" s="4287"/>
      <c r="F185" s="4287"/>
      <c r="G185" s="4287"/>
      <c r="H185" s="4287"/>
      <c r="I185" s="4287"/>
      <c r="J185" s="24"/>
      <c r="K185" s="3395"/>
      <c r="L185" s="3395"/>
      <c r="M185" s="3395"/>
      <c r="N185" s="24"/>
      <c r="O185" s="3395"/>
      <c r="P185" s="3395"/>
      <c r="Q185" s="3395"/>
      <c r="R185" s="3395"/>
      <c r="S185" s="3395"/>
      <c r="T185" s="3395"/>
      <c r="U185" s="3395"/>
      <c r="V185" s="3395"/>
      <c r="W185" s="3395"/>
      <c r="X185" s="3395"/>
      <c r="Y185" s="3395"/>
      <c r="Z185" s="3395"/>
      <c r="AA185" s="3395"/>
      <c r="AB185" s="3395"/>
      <c r="AC185" s="3395"/>
      <c r="AD185" s="24"/>
      <c r="AE185" s="3395"/>
      <c r="AF185" s="3395"/>
      <c r="AG185" s="3395"/>
      <c r="AH185" s="3395"/>
      <c r="AI185" s="3395"/>
      <c r="AJ185" s="3395"/>
      <c r="AK185" s="3395"/>
      <c r="AL185" s="3395"/>
      <c r="AM185" s="3395"/>
      <c r="AN185" s="3395"/>
      <c r="AO185" s="3428"/>
    </row>
    <row r="186" spans="1:41" s="2" customFormat="1" ht="14.4" x14ac:dyDescent="0.3">
      <c r="A186" s="98"/>
      <c r="B186" s="200" t="s">
        <v>618</v>
      </c>
      <c r="C186" s="113"/>
      <c r="D186" s="113"/>
      <c r="E186" s="113"/>
      <c r="F186" s="113"/>
      <c r="G186" s="113"/>
      <c r="H186" s="113"/>
      <c r="I186" s="113"/>
      <c r="J186" s="113"/>
      <c r="K186" s="113" t="s">
        <v>672</v>
      </c>
      <c r="L186" s="113"/>
      <c r="M186" s="113"/>
      <c r="N186" s="113"/>
      <c r="O186" s="113" t="s">
        <v>619</v>
      </c>
      <c r="P186" s="113"/>
      <c r="Q186" s="113"/>
      <c r="R186" s="113"/>
      <c r="S186" s="113"/>
      <c r="T186" s="113"/>
      <c r="U186" s="113"/>
      <c r="V186" s="113"/>
      <c r="W186" s="113"/>
      <c r="X186" s="113"/>
      <c r="Y186" s="113"/>
      <c r="Z186" s="113"/>
      <c r="AA186" s="113"/>
      <c r="AB186" s="113"/>
      <c r="AC186" s="113"/>
      <c r="AD186" s="113"/>
      <c r="AE186" s="113" t="s">
        <v>673</v>
      </c>
      <c r="AF186" s="113"/>
      <c r="AG186" s="113"/>
      <c r="AH186" s="113"/>
      <c r="AI186" s="113"/>
      <c r="AJ186" s="113"/>
      <c r="AK186" s="113"/>
      <c r="AL186" s="113"/>
      <c r="AM186" s="113"/>
      <c r="AN186" s="113"/>
      <c r="AO186" s="201"/>
    </row>
    <row r="187" spans="1:41" ht="14.4" x14ac:dyDescent="0.3">
      <c r="A187" s="1"/>
      <c r="B187" s="198"/>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c r="AA187" s="103"/>
      <c r="AB187" s="103"/>
      <c r="AC187" s="103"/>
      <c r="AD187" s="103"/>
      <c r="AE187" s="103"/>
      <c r="AF187" s="103"/>
      <c r="AG187" s="103"/>
      <c r="AH187" s="103"/>
      <c r="AI187" s="103"/>
      <c r="AJ187" s="103"/>
      <c r="AK187" s="103"/>
      <c r="AL187" s="103"/>
      <c r="AM187" s="103"/>
      <c r="AN187" s="103"/>
      <c r="AO187" s="104"/>
    </row>
    <row r="188" spans="1:41" ht="15" thickBot="1" x14ac:dyDescent="0.35">
      <c r="A188" s="1"/>
      <c r="B188" s="4288"/>
      <c r="C188" s="3395"/>
      <c r="D188" s="3395"/>
      <c r="E188" s="3395"/>
      <c r="F188" s="3395"/>
      <c r="G188" s="3395"/>
      <c r="H188" s="3395"/>
      <c r="I188" s="3395"/>
      <c r="J188" s="3395"/>
      <c r="K188" s="3395"/>
      <c r="L188" s="3395"/>
      <c r="M188" s="3395"/>
      <c r="N188" s="3395"/>
      <c r="O188" s="3395"/>
      <c r="P188" s="3395"/>
      <c r="Q188" s="3395"/>
      <c r="R188" s="3395"/>
      <c r="S188" s="3395"/>
      <c r="T188" s="24"/>
      <c r="U188" s="24"/>
      <c r="V188" s="3395"/>
      <c r="W188" s="3395"/>
      <c r="X188" s="3395"/>
      <c r="Y188" s="3395"/>
      <c r="Z188" s="3395"/>
      <c r="AA188" s="3395"/>
      <c r="AB188" s="3395"/>
      <c r="AC188" s="3395"/>
      <c r="AD188" s="3395"/>
      <c r="AE188" s="3395"/>
      <c r="AF188" s="3395"/>
      <c r="AG188" s="3395"/>
      <c r="AH188" s="3395"/>
      <c r="AI188" s="3395"/>
      <c r="AJ188" s="3395"/>
      <c r="AK188" s="3395"/>
      <c r="AL188" s="3395"/>
      <c r="AM188" s="3395"/>
      <c r="AN188" s="3395"/>
      <c r="AO188" s="3428"/>
    </row>
    <row r="189" spans="1:41" s="2" customFormat="1" ht="14.4" x14ac:dyDescent="0.3">
      <c r="A189" s="98"/>
      <c r="B189" s="80" t="s">
        <v>670</v>
      </c>
      <c r="C189" s="89"/>
      <c r="D189" s="89"/>
      <c r="E189" s="89"/>
      <c r="F189" s="89"/>
      <c r="G189" s="89"/>
      <c r="H189" s="89"/>
      <c r="I189" s="89"/>
      <c r="J189" s="89"/>
      <c r="K189" s="89"/>
      <c r="L189" s="89"/>
      <c r="M189" s="89"/>
      <c r="N189" s="89"/>
      <c r="O189" s="89"/>
      <c r="P189" s="89"/>
      <c r="Q189" s="89"/>
      <c r="R189" s="89"/>
      <c r="S189" s="89"/>
      <c r="T189" s="89"/>
      <c r="U189" s="89"/>
      <c r="V189" s="89" t="s">
        <v>671</v>
      </c>
      <c r="W189" s="89"/>
      <c r="X189" s="89"/>
      <c r="Y189" s="89"/>
      <c r="Z189" s="89"/>
      <c r="AA189" s="89"/>
      <c r="AB189" s="89"/>
      <c r="AC189" s="89"/>
      <c r="AD189" s="89"/>
      <c r="AE189" s="89"/>
      <c r="AF189" s="89"/>
      <c r="AG189" s="89"/>
      <c r="AH189" s="89"/>
      <c r="AI189" s="89"/>
      <c r="AJ189" s="89"/>
      <c r="AK189" s="89"/>
      <c r="AL189" s="89"/>
      <c r="AM189" s="89"/>
      <c r="AN189" s="89"/>
      <c r="AO189" s="199"/>
    </row>
    <row r="190" spans="1:41" ht="15" thickBot="1" x14ac:dyDescent="0.35">
      <c r="A190" s="1"/>
      <c r="B190" s="4285"/>
      <c r="C190" s="3397"/>
      <c r="D190" s="3397"/>
      <c r="E190" s="3397"/>
      <c r="F190" s="3397"/>
      <c r="G190" s="3397"/>
      <c r="H190" s="3397"/>
      <c r="I190" s="3397"/>
      <c r="J190" s="3397"/>
      <c r="K190" s="3397"/>
      <c r="L190" s="3397"/>
      <c r="M190" s="3397"/>
      <c r="N190" s="3397"/>
      <c r="O190" s="3397"/>
      <c r="P190" s="3397"/>
      <c r="Q190" s="3397"/>
      <c r="R190" s="3397"/>
      <c r="S190" s="3397"/>
      <c r="T190" s="3395"/>
      <c r="U190" s="3395"/>
      <c r="V190" s="3395"/>
      <c r="W190" s="3395"/>
      <c r="X190" s="3395"/>
      <c r="Y190" s="3395"/>
      <c r="Z190" s="3395"/>
      <c r="AA190" s="3395"/>
      <c r="AB190" s="3395"/>
      <c r="AC190" s="3395"/>
      <c r="AD190" s="3395"/>
      <c r="AE190" s="3395"/>
      <c r="AF190" s="24"/>
      <c r="AG190" s="3035"/>
      <c r="AH190" s="3035"/>
      <c r="AI190" s="3035"/>
      <c r="AJ190" s="24"/>
      <c r="AK190" s="3035"/>
      <c r="AL190" s="3035"/>
      <c r="AM190" s="3035"/>
      <c r="AN190" s="3035"/>
      <c r="AO190" s="4284"/>
    </row>
    <row r="191" spans="1:41" s="2" customFormat="1" ht="14.4" x14ac:dyDescent="0.3">
      <c r="A191" s="98"/>
      <c r="B191" s="80" t="s">
        <v>189</v>
      </c>
      <c r="C191" s="89"/>
      <c r="D191" s="89"/>
      <c r="E191" s="89"/>
      <c r="F191" s="89"/>
      <c r="G191" s="89"/>
      <c r="H191" s="89"/>
      <c r="I191" s="89"/>
      <c r="J191" s="89"/>
      <c r="K191" s="89"/>
      <c r="L191" s="89"/>
      <c r="M191" s="89"/>
      <c r="N191" s="89"/>
      <c r="O191" s="89"/>
      <c r="P191" s="89"/>
      <c r="Q191" s="89"/>
      <c r="R191" s="89"/>
      <c r="S191" s="89"/>
      <c r="T191" s="89" t="s">
        <v>167</v>
      </c>
      <c r="U191" s="89"/>
      <c r="V191" s="89"/>
      <c r="W191" s="89"/>
      <c r="X191" s="89"/>
      <c r="Y191" s="89"/>
      <c r="Z191" s="89"/>
      <c r="AA191" s="89"/>
      <c r="AB191" s="89"/>
      <c r="AC191" s="89"/>
      <c r="AD191" s="89"/>
      <c r="AE191" s="89"/>
      <c r="AF191" s="89"/>
      <c r="AG191" s="89" t="s">
        <v>168</v>
      </c>
      <c r="AH191" s="89"/>
      <c r="AI191" s="89"/>
      <c r="AJ191" s="89"/>
      <c r="AK191" s="89" t="s">
        <v>169</v>
      </c>
      <c r="AL191" s="89"/>
      <c r="AM191" s="89"/>
      <c r="AN191" s="89"/>
      <c r="AO191" s="199"/>
    </row>
    <row r="192" spans="1:41" ht="15" thickBot="1" x14ac:dyDescent="0.35">
      <c r="A192" s="1"/>
      <c r="B192" s="4286"/>
      <c r="C192" s="4287"/>
      <c r="D192" s="4287"/>
      <c r="E192" s="4287"/>
      <c r="F192" s="4287"/>
      <c r="G192" s="4287"/>
      <c r="H192" s="4287"/>
      <c r="I192" s="4287"/>
      <c r="J192" s="24"/>
      <c r="K192" s="3395"/>
      <c r="L192" s="3395"/>
      <c r="M192" s="3395"/>
      <c r="N192" s="24"/>
      <c r="O192" s="3395"/>
      <c r="P192" s="3395"/>
      <c r="Q192" s="3395"/>
      <c r="R192" s="3395"/>
      <c r="S192" s="3395"/>
      <c r="T192" s="3395"/>
      <c r="U192" s="3395"/>
      <c r="V192" s="3395"/>
      <c r="W192" s="3395"/>
      <c r="X192" s="3395"/>
      <c r="Y192" s="3395"/>
      <c r="Z192" s="3395"/>
      <c r="AA192" s="3395"/>
      <c r="AB192" s="3395"/>
      <c r="AC192" s="3395"/>
      <c r="AD192" s="24"/>
      <c r="AE192" s="3395"/>
      <c r="AF192" s="3395"/>
      <c r="AG192" s="3395"/>
      <c r="AH192" s="3395"/>
      <c r="AI192" s="3395"/>
      <c r="AJ192" s="3395"/>
      <c r="AK192" s="3395"/>
      <c r="AL192" s="3395"/>
      <c r="AM192" s="3395"/>
      <c r="AN192" s="3395"/>
      <c r="AO192" s="3428"/>
    </row>
    <row r="193" spans="1:41" s="2" customFormat="1" ht="14.4" x14ac:dyDescent="0.3">
      <c r="A193" s="98"/>
      <c r="B193" s="200" t="s">
        <v>618</v>
      </c>
      <c r="C193" s="113"/>
      <c r="D193" s="113"/>
      <c r="E193" s="113"/>
      <c r="F193" s="113"/>
      <c r="G193" s="113"/>
      <c r="H193" s="113"/>
      <c r="I193" s="113"/>
      <c r="J193" s="113"/>
      <c r="K193" s="113" t="s">
        <v>672</v>
      </c>
      <c r="L193" s="113"/>
      <c r="M193" s="113"/>
      <c r="N193" s="113"/>
      <c r="O193" s="113" t="s">
        <v>619</v>
      </c>
      <c r="P193" s="113"/>
      <c r="Q193" s="113"/>
      <c r="R193" s="113"/>
      <c r="S193" s="113"/>
      <c r="T193" s="113"/>
      <c r="U193" s="113"/>
      <c r="V193" s="113"/>
      <c r="W193" s="113"/>
      <c r="X193" s="113"/>
      <c r="Y193" s="113"/>
      <c r="Z193" s="113"/>
      <c r="AA193" s="113"/>
      <c r="AB193" s="113"/>
      <c r="AC193" s="113"/>
      <c r="AD193" s="113"/>
      <c r="AE193" s="113" t="s">
        <v>673</v>
      </c>
      <c r="AF193" s="113"/>
      <c r="AG193" s="113"/>
      <c r="AH193" s="113"/>
      <c r="AI193" s="113"/>
      <c r="AJ193" s="113"/>
      <c r="AK193" s="113"/>
      <c r="AL193" s="113"/>
      <c r="AM193" s="113"/>
      <c r="AN193" s="113"/>
      <c r="AO193" s="201"/>
    </row>
  </sheetData>
  <sheetProtection password="8E37" sheet="1" insertRows="0"/>
  <mergeCells count="224">
    <mergeCell ref="B178:I178"/>
    <mergeCell ref="K178:M178"/>
    <mergeCell ref="O178:AC178"/>
    <mergeCell ref="AE178:AO178"/>
    <mergeCell ref="B192:I192"/>
    <mergeCell ref="K192:M192"/>
    <mergeCell ref="O192:AC192"/>
    <mergeCell ref="AE192:AO192"/>
    <mergeCell ref="AK183:AO183"/>
    <mergeCell ref="B185:I185"/>
    <mergeCell ref="B190:S190"/>
    <mergeCell ref="AG190:AI190"/>
    <mergeCell ref="AK190:AO190"/>
    <mergeCell ref="K185:M185"/>
    <mergeCell ref="T190:AE190"/>
    <mergeCell ref="B188:S188"/>
    <mergeCell ref="B181:S181"/>
    <mergeCell ref="V181:AO181"/>
    <mergeCell ref="O185:AC185"/>
    <mergeCell ref="AE185:AO185"/>
    <mergeCell ref="V188:AO188"/>
    <mergeCell ref="T183:AE183"/>
    <mergeCell ref="B183:S183"/>
    <mergeCell ref="AG183:AI183"/>
    <mergeCell ref="T176:AE176"/>
    <mergeCell ref="B167:S167"/>
    <mergeCell ref="V167:AO167"/>
    <mergeCell ref="B169:S169"/>
    <mergeCell ref="AG169:AI169"/>
    <mergeCell ref="AK169:AO169"/>
    <mergeCell ref="B171:I171"/>
    <mergeCell ref="K171:M171"/>
    <mergeCell ref="O171:AC171"/>
    <mergeCell ref="B174:S174"/>
    <mergeCell ref="V174:AO174"/>
    <mergeCell ref="B176:S176"/>
    <mergeCell ref="AG176:AI176"/>
    <mergeCell ref="AK176:AO176"/>
    <mergeCell ref="AE171:AO171"/>
    <mergeCell ref="T169:AE169"/>
    <mergeCell ref="B160:S160"/>
    <mergeCell ref="V160:AO160"/>
    <mergeCell ref="B162:S162"/>
    <mergeCell ref="AG162:AI162"/>
    <mergeCell ref="AK162:AO162"/>
    <mergeCell ref="B164:I164"/>
    <mergeCell ref="K164:M164"/>
    <mergeCell ref="O164:AC164"/>
    <mergeCell ref="AE164:AO164"/>
    <mergeCell ref="T162:AE162"/>
    <mergeCell ref="B153:S153"/>
    <mergeCell ref="V153:AO153"/>
    <mergeCell ref="B155:S155"/>
    <mergeCell ref="AG155:AI155"/>
    <mergeCell ref="AK155:AO155"/>
    <mergeCell ref="B157:I157"/>
    <mergeCell ref="K157:M157"/>
    <mergeCell ref="O157:AC157"/>
    <mergeCell ref="AE157:AO157"/>
    <mergeCell ref="T155:AE155"/>
    <mergeCell ref="B146:S146"/>
    <mergeCell ref="V146:AO146"/>
    <mergeCell ref="B148:S148"/>
    <mergeCell ref="AG148:AI148"/>
    <mergeCell ref="AK148:AO148"/>
    <mergeCell ref="B150:I150"/>
    <mergeCell ref="K150:M150"/>
    <mergeCell ref="O150:AC150"/>
    <mergeCell ref="AE150:AO150"/>
    <mergeCell ref="T148:AE148"/>
    <mergeCell ref="B139:S139"/>
    <mergeCell ref="V139:AO139"/>
    <mergeCell ref="B141:S141"/>
    <mergeCell ref="AG141:AI141"/>
    <mergeCell ref="AK141:AO141"/>
    <mergeCell ref="B143:I143"/>
    <mergeCell ref="K143:M143"/>
    <mergeCell ref="O143:AC143"/>
    <mergeCell ref="AE143:AO143"/>
    <mergeCell ref="T141:AE141"/>
    <mergeCell ref="B132:S132"/>
    <mergeCell ref="V132:AO132"/>
    <mergeCell ref="B134:S134"/>
    <mergeCell ref="AG134:AI134"/>
    <mergeCell ref="AK134:AO134"/>
    <mergeCell ref="B136:I136"/>
    <mergeCell ref="K136:M136"/>
    <mergeCell ref="O136:AC136"/>
    <mergeCell ref="AE136:AO136"/>
    <mergeCell ref="T134:AE134"/>
    <mergeCell ref="B125:S125"/>
    <mergeCell ref="V125:AO125"/>
    <mergeCell ref="B127:S127"/>
    <mergeCell ref="AG127:AI127"/>
    <mergeCell ref="AK127:AO127"/>
    <mergeCell ref="B129:I129"/>
    <mergeCell ref="K129:M129"/>
    <mergeCell ref="O129:AC129"/>
    <mergeCell ref="AE129:AO129"/>
    <mergeCell ref="T127:AE127"/>
    <mergeCell ref="B118:S118"/>
    <mergeCell ref="V118:AO118"/>
    <mergeCell ref="B120:S120"/>
    <mergeCell ref="AG120:AI120"/>
    <mergeCell ref="AK120:AO120"/>
    <mergeCell ref="B122:I122"/>
    <mergeCell ref="K122:M122"/>
    <mergeCell ref="O122:AC122"/>
    <mergeCell ref="AE122:AO122"/>
    <mergeCell ref="T120:AE120"/>
    <mergeCell ref="B111:S111"/>
    <mergeCell ref="V111:AO111"/>
    <mergeCell ref="B113:S113"/>
    <mergeCell ref="AG113:AI113"/>
    <mergeCell ref="AK113:AO113"/>
    <mergeCell ref="B115:I115"/>
    <mergeCell ref="K115:M115"/>
    <mergeCell ref="O115:AC115"/>
    <mergeCell ref="AE115:AO115"/>
    <mergeCell ref="T113:AE113"/>
    <mergeCell ref="B104:S104"/>
    <mergeCell ref="V104:AO104"/>
    <mergeCell ref="B106:S106"/>
    <mergeCell ref="AG106:AI106"/>
    <mergeCell ref="AK106:AO106"/>
    <mergeCell ref="B108:I108"/>
    <mergeCell ref="K108:M108"/>
    <mergeCell ref="O108:AC108"/>
    <mergeCell ref="AE108:AO108"/>
    <mergeCell ref="T106:AE106"/>
    <mergeCell ref="B97:S97"/>
    <mergeCell ref="V97:AO97"/>
    <mergeCell ref="B99:S99"/>
    <mergeCell ref="AG99:AI99"/>
    <mergeCell ref="AK99:AO99"/>
    <mergeCell ref="B101:I101"/>
    <mergeCell ref="K101:M101"/>
    <mergeCell ref="O101:AC101"/>
    <mergeCell ref="AE101:AO101"/>
    <mergeCell ref="T99:AE99"/>
    <mergeCell ref="B90:S90"/>
    <mergeCell ref="V90:AO90"/>
    <mergeCell ref="B92:S92"/>
    <mergeCell ref="AG92:AI92"/>
    <mergeCell ref="AK92:AO92"/>
    <mergeCell ref="B94:I94"/>
    <mergeCell ref="K94:M94"/>
    <mergeCell ref="O94:AC94"/>
    <mergeCell ref="AE94:AO94"/>
    <mergeCell ref="T92:AE92"/>
    <mergeCell ref="B83:S83"/>
    <mergeCell ref="V83:AO83"/>
    <mergeCell ref="B85:S85"/>
    <mergeCell ref="AG85:AI85"/>
    <mergeCell ref="AK85:AO85"/>
    <mergeCell ref="B87:I87"/>
    <mergeCell ref="K87:M87"/>
    <mergeCell ref="O87:AC87"/>
    <mergeCell ref="AE87:AO87"/>
    <mergeCell ref="T85:AE85"/>
    <mergeCell ref="B78:S78"/>
    <mergeCell ref="AG78:AI78"/>
    <mergeCell ref="AK78:AO78"/>
    <mergeCell ref="B80:I80"/>
    <mergeCell ref="K80:M80"/>
    <mergeCell ref="O80:AC80"/>
    <mergeCell ref="AE80:AO80"/>
    <mergeCell ref="T78:AE78"/>
    <mergeCell ref="AE59:AO59"/>
    <mergeCell ref="B62:S62"/>
    <mergeCell ref="V62:AO62"/>
    <mergeCell ref="B73:I73"/>
    <mergeCell ref="K73:M73"/>
    <mergeCell ref="O73:AC73"/>
    <mergeCell ref="AE73:AO73"/>
    <mergeCell ref="T71:AE71"/>
    <mergeCell ref="B76:S76"/>
    <mergeCell ref="V76:AO76"/>
    <mergeCell ref="B71:S71"/>
    <mergeCell ref="AG71:AI71"/>
    <mergeCell ref="AK71:AO71"/>
    <mergeCell ref="B59:I59"/>
    <mergeCell ref="B69:S69"/>
    <mergeCell ref="V69:AO69"/>
    <mergeCell ref="O66:AC66"/>
    <mergeCell ref="AE66:AO66"/>
    <mergeCell ref="T64:AE64"/>
    <mergeCell ref="AL46:AN46"/>
    <mergeCell ref="I48:AN48"/>
    <mergeCell ref="AK57:AO57"/>
    <mergeCell ref="AG57:AI57"/>
    <mergeCell ref="B57:S57"/>
    <mergeCell ref="B64:S64"/>
    <mergeCell ref="AG64:AI64"/>
    <mergeCell ref="AK64:AO64"/>
    <mergeCell ref="B66:I66"/>
    <mergeCell ref="K66:M66"/>
    <mergeCell ref="K59:M59"/>
    <mergeCell ref="O59:AC59"/>
    <mergeCell ref="B55:S55"/>
    <mergeCell ref="T57:AE57"/>
    <mergeCell ref="C17:AQ17"/>
    <mergeCell ref="I23:AN23"/>
    <mergeCell ref="AJ25:AN25"/>
    <mergeCell ref="K29:AN29"/>
    <mergeCell ref="AJ33:AN33"/>
    <mergeCell ref="P39:AN39"/>
    <mergeCell ref="V55:AO55"/>
    <mergeCell ref="AA37:AC37"/>
    <mergeCell ref="A1:AQ2"/>
    <mergeCell ref="B4:AQ4"/>
    <mergeCell ref="B6:AQ7"/>
    <mergeCell ref="B9:AQ10"/>
    <mergeCell ref="D12:AQ13"/>
    <mergeCell ref="D15:AQ16"/>
    <mergeCell ref="A18:AQ18"/>
    <mergeCell ref="A20:AQ21"/>
    <mergeCell ref="A52:AQ53"/>
    <mergeCell ref="B41:AQ42"/>
    <mergeCell ref="T31:W31"/>
    <mergeCell ref="W27:AN27"/>
    <mergeCell ref="B43:AN44"/>
    <mergeCell ref="AA35:AC35"/>
    <mergeCell ref="B50:AQ51"/>
  </mergeCells>
  <phoneticPr fontId="71" type="noConversion"/>
  <dataValidations count="2">
    <dataValidation type="list" allowBlank="1" showInputMessage="1" showErrorMessage="1" sqref="AA35:AC35 AJ25 AJ33 AL46:AN46">
      <formula1>$BK$15:$BK$17</formula1>
    </dataValidation>
    <dataValidation type="textLength" operator="equal" allowBlank="1" showInputMessage="1" showErrorMessage="1" prompt="10 digits - no dashes or parentheses" sqref="B59:I59 B66:I66 B73:I73 B80:I80 B87:I87 B94:I94 B101:I101 B108:I108 B115:I115 B122:I122 B129:I129 B136:I136 B143:I143 B150:I150 B157:I157 B164:I164 B171:I171 B178:I178 B185:I185 B192:I192">
      <formula1>10</formula1>
    </dataValidation>
  </dataValidations>
  <pageMargins left="0" right="0" top="0.25" bottom="0.25" header="0.3" footer="0.3"/>
  <pageSetup scale="95" orientation="portrait" r:id="rId1"/>
  <headerFooter>
    <oddFooter>&amp;R&amp;D</oddFooter>
  </headerFooter>
  <rowBreaks count="3" manualBreakCount="3">
    <brk id="51" max="16383" man="1"/>
    <brk id="102" max="48" man="1"/>
    <brk id="151" max="48"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L38"/>
  <sheetViews>
    <sheetView showGridLines="0" workbookViewId="0">
      <selection sqref="A1:L3"/>
    </sheetView>
  </sheetViews>
  <sheetFormatPr defaultColWidth="9.109375" defaultRowHeight="14.4" x14ac:dyDescent="0.3"/>
  <cols>
    <col min="1" max="1" width="9.109375" style="230"/>
    <col min="2" max="2" width="3.6640625" style="230" customWidth="1"/>
    <col min="3" max="3" width="3.33203125" style="230" customWidth="1"/>
    <col min="4" max="4" width="13.88671875" style="230" customWidth="1"/>
    <col min="5" max="11" width="9.109375" style="230"/>
    <col min="12" max="12" width="8.33203125" style="230" customWidth="1"/>
    <col min="13" max="16384" width="9.109375" style="230"/>
  </cols>
  <sheetData>
    <row r="1" spans="1:12" ht="15" customHeight="1" x14ac:dyDescent="0.3">
      <c r="A1" s="4010" t="s">
        <v>675</v>
      </c>
      <c r="B1" s="4011"/>
      <c r="C1" s="4011"/>
      <c r="D1" s="4011"/>
      <c r="E1" s="4011"/>
      <c r="F1" s="4011"/>
      <c r="G1" s="4011"/>
      <c r="H1" s="4011"/>
      <c r="I1" s="4011"/>
      <c r="J1" s="4011"/>
      <c r="K1" s="4011"/>
      <c r="L1" s="4012"/>
    </row>
    <row r="2" spans="1:12" ht="15" customHeight="1" x14ac:dyDescent="0.3">
      <c r="A2" s="4289"/>
      <c r="B2" s="4290"/>
      <c r="C2" s="4290"/>
      <c r="D2" s="4290"/>
      <c r="E2" s="4290"/>
      <c r="F2" s="4290"/>
      <c r="G2" s="4290"/>
      <c r="H2" s="4290"/>
      <c r="I2" s="4290"/>
      <c r="J2" s="4290"/>
      <c r="K2" s="4290"/>
      <c r="L2" s="4291"/>
    </row>
    <row r="3" spans="1:12" ht="4.95" customHeight="1" thickBot="1" x14ac:dyDescent="0.35">
      <c r="A3" s="4292"/>
      <c r="B3" s="4293"/>
      <c r="C3" s="4293"/>
      <c r="D3" s="4293"/>
      <c r="E3" s="4293"/>
      <c r="F3" s="4293"/>
      <c r="G3" s="4293"/>
      <c r="H3" s="4293"/>
      <c r="I3" s="4293"/>
      <c r="J3" s="4293"/>
      <c r="K3" s="4293"/>
      <c r="L3" s="4294"/>
    </row>
    <row r="4" spans="1:12" ht="5.0999999999999996" customHeight="1" x14ac:dyDescent="0.3"/>
    <row r="5" spans="1:12" ht="15" customHeight="1" x14ac:dyDescent="0.3">
      <c r="A5" s="4295" t="s">
        <v>2500</v>
      </c>
      <c r="B5" s="4296"/>
      <c r="C5" s="4296"/>
      <c r="D5" s="4296"/>
      <c r="E5" s="4296"/>
      <c r="F5" s="4296"/>
      <c r="G5" s="4296"/>
      <c r="H5" s="4296"/>
      <c r="I5" s="4296"/>
      <c r="J5" s="4296"/>
      <c r="K5" s="4296"/>
      <c r="L5" s="4296"/>
    </row>
    <row r="6" spans="1:12" x14ac:dyDescent="0.3">
      <c r="A6" s="4296"/>
      <c r="B6" s="4296"/>
      <c r="C6" s="4296"/>
      <c r="D6" s="4296"/>
      <c r="E6" s="4296"/>
      <c r="F6" s="4296"/>
      <c r="G6" s="4296"/>
      <c r="H6" s="4296"/>
      <c r="I6" s="4296"/>
      <c r="J6" s="4296"/>
      <c r="K6" s="4296"/>
      <c r="L6" s="4296"/>
    </row>
    <row r="7" spans="1:12" ht="5.0999999999999996" customHeight="1" thickBot="1" x14ac:dyDescent="0.35">
      <c r="A7" s="47"/>
      <c r="B7" s="47"/>
      <c r="C7" s="47"/>
      <c r="D7" s="47"/>
      <c r="E7" s="47"/>
      <c r="F7" s="47"/>
      <c r="G7" s="47"/>
      <c r="H7" s="47"/>
      <c r="I7" s="47"/>
      <c r="J7" s="47"/>
    </row>
    <row r="8" spans="1:12" s="1060" customFormat="1" ht="15" thickBot="1" x14ac:dyDescent="0.35">
      <c r="A8" s="47"/>
      <c r="B8" s="271"/>
      <c r="C8" s="4297" t="s">
        <v>2499</v>
      </c>
      <c r="D8" s="4297"/>
      <c r="E8" s="4297"/>
      <c r="F8" s="4297"/>
      <c r="G8" s="4297"/>
      <c r="H8" s="4297"/>
      <c r="I8" s="4297"/>
      <c r="J8" s="4297"/>
      <c r="K8" s="4297"/>
    </row>
    <row r="9" spans="1:12" s="1060" customFormat="1" ht="15" customHeight="1" thickBot="1" x14ac:dyDescent="0.35">
      <c r="A9" s="47"/>
      <c r="B9" s="47"/>
      <c r="C9" s="4297"/>
      <c r="D9" s="4297"/>
      <c r="E9" s="4297"/>
      <c r="F9" s="4297"/>
      <c r="G9" s="4297"/>
      <c r="H9" s="4297"/>
      <c r="I9" s="4297"/>
      <c r="J9" s="4297"/>
      <c r="K9" s="4297"/>
    </row>
    <row r="10" spans="1:12" ht="15" thickBot="1" x14ac:dyDescent="0.35">
      <c r="C10" s="271"/>
      <c r="D10" s="1060" t="s">
        <v>2497</v>
      </c>
    </row>
    <row r="11" spans="1:12" ht="5.4" customHeight="1" thickBot="1" x14ac:dyDescent="0.35"/>
    <row r="12" spans="1:12" ht="15" thickBot="1" x14ac:dyDescent="0.35">
      <c r="C12" s="271"/>
      <c r="D12" s="1060" t="s">
        <v>2498</v>
      </c>
    </row>
    <row r="13" spans="1:12" s="1060" customFormat="1" ht="5.0999999999999996" customHeight="1" x14ac:dyDescent="0.3">
      <c r="A13" s="47"/>
      <c r="B13" s="47"/>
      <c r="C13" s="47"/>
      <c r="D13" s="47"/>
      <c r="E13" s="47"/>
      <c r="F13" s="47"/>
      <c r="G13" s="47"/>
      <c r="H13" s="47"/>
      <c r="I13" s="47"/>
      <c r="J13" s="47"/>
    </row>
    <row r="14" spans="1:12" s="1060" customFormat="1" ht="15.6" customHeight="1" x14ac:dyDescent="0.3">
      <c r="A14" s="2006" t="s">
        <v>2502</v>
      </c>
      <c r="B14" s="2005" t="s">
        <v>2501</v>
      </c>
      <c r="C14" s="47"/>
      <c r="D14" s="47"/>
      <c r="E14" s="47"/>
      <c r="F14" s="47"/>
      <c r="G14" s="47"/>
      <c r="H14" s="47"/>
      <c r="I14" s="47"/>
      <c r="J14" s="47"/>
    </row>
    <row r="15" spans="1:12" s="1060" customFormat="1" ht="5.0999999999999996" customHeight="1" thickBot="1" x14ac:dyDescent="0.35">
      <c r="A15" s="47"/>
      <c r="B15" s="47"/>
      <c r="C15" s="47"/>
      <c r="D15" s="47"/>
      <c r="E15" s="47"/>
      <c r="F15" s="47"/>
      <c r="G15" s="47"/>
      <c r="H15" s="47"/>
      <c r="I15" s="47"/>
      <c r="J15" s="47"/>
    </row>
    <row r="16" spans="1:12" s="1060" customFormat="1" ht="15" thickBot="1" x14ac:dyDescent="0.35">
      <c r="A16" s="47"/>
      <c r="B16" s="271"/>
      <c r="C16" s="116" t="s">
        <v>677</v>
      </c>
      <c r="D16" s="47"/>
      <c r="E16" s="47"/>
      <c r="F16" s="47"/>
      <c r="G16" s="47"/>
      <c r="H16" s="47"/>
      <c r="I16" s="47"/>
      <c r="J16" s="47"/>
    </row>
    <row r="17" spans="1:12" s="1060" customFormat="1" ht="14.4" customHeight="1" x14ac:dyDescent="0.3">
      <c r="A17" s="47"/>
      <c r="B17" s="47"/>
      <c r="C17" s="4009" t="s">
        <v>2515</v>
      </c>
      <c r="D17" s="4009"/>
      <c r="E17" s="4009"/>
      <c r="F17" s="4009"/>
      <c r="G17" s="4009"/>
      <c r="H17" s="4009"/>
      <c r="I17" s="4009"/>
      <c r="J17" s="4009"/>
      <c r="K17" s="4009"/>
      <c r="L17" s="4009"/>
    </row>
    <row r="18" spans="1:12" s="1060" customFormat="1" ht="30" customHeight="1" x14ac:dyDescent="0.3">
      <c r="A18" s="47"/>
      <c r="B18" s="47"/>
      <c r="C18" s="4009"/>
      <c r="D18" s="4009"/>
      <c r="E18" s="4009"/>
      <c r="F18" s="4009"/>
      <c r="G18" s="4009"/>
      <c r="H18" s="4009"/>
      <c r="I18" s="4009"/>
      <c r="J18" s="4009"/>
      <c r="K18" s="4009"/>
      <c r="L18" s="4009"/>
    </row>
    <row r="19" spans="1:12" s="1060" customFormat="1" ht="6.6" customHeight="1" thickBot="1" x14ac:dyDescent="0.35">
      <c r="A19" s="47"/>
      <c r="B19" s="47"/>
      <c r="C19" s="1984"/>
      <c r="D19" s="1984"/>
      <c r="E19" s="1984"/>
      <c r="F19" s="1984"/>
      <c r="G19" s="1984"/>
      <c r="H19" s="1984"/>
      <c r="I19" s="1984"/>
      <c r="J19" s="1984"/>
      <c r="K19" s="1984"/>
      <c r="L19" s="1984"/>
    </row>
    <row r="20" spans="1:12" ht="15" thickBot="1" x14ac:dyDescent="0.35">
      <c r="A20" s="47"/>
      <c r="B20" s="271"/>
      <c r="C20" s="705" t="s">
        <v>2507</v>
      </c>
      <c r="D20" s="47"/>
      <c r="E20" s="47"/>
      <c r="F20" s="47"/>
      <c r="G20" s="47"/>
      <c r="H20" s="47"/>
      <c r="I20" s="47"/>
      <c r="J20" s="47"/>
    </row>
    <row r="21" spans="1:12" ht="5.0999999999999996" customHeight="1" thickBot="1" x14ac:dyDescent="0.35">
      <c r="A21" s="47"/>
      <c r="B21" s="47"/>
      <c r="C21" s="96"/>
      <c r="D21" s="47"/>
      <c r="E21" s="47"/>
      <c r="F21" s="47"/>
      <c r="G21" s="47"/>
      <c r="H21" s="47"/>
      <c r="I21" s="47"/>
      <c r="J21" s="47"/>
    </row>
    <row r="22" spans="1:12" ht="15" thickBot="1" x14ac:dyDescent="0.35">
      <c r="A22" s="47"/>
      <c r="B22" s="271"/>
      <c r="C22" s="116" t="s">
        <v>80</v>
      </c>
      <c r="D22" s="47"/>
      <c r="E22" s="47"/>
      <c r="F22" s="47"/>
      <c r="G22" s="47"/>
      <c r="H22" s="47"/>
      <c r="I22" s="47"/>
      <c r="J22" s="47"/>
    </row>
    <row r="23" spans="1:12" ht="5.0999999999999996" customHeight="1" thickBot="1" x14ac:dyDescent="0.35">
      <c r="A23" s="47"/>
      <c r="B23" s="47"/>
      <c r="C23" s="96"/>
      <c r="D23" s="47"/>
      <c r="E23" s="47"/>
      <c r="F23" s="47"/>
      <c r="G23" s="47"/>
      <c r="H23" s="47"/>
      <c r="I23" s="47"/>
      <c r="J23" s="47"/>
    </row>
    <row r="24" spans="1:12" ht="15" thickBot="1" x14ac:dyDescent="0.35">
      <c r="A24" s="47"/>
      <c r="B24" s="271"/>
      <c r="C24" s="705" t="s">
        <v>1156</v>
      </c>
      <c r="D24" s="47"/>
      <c r="E24" s="47"/>
      <c r="F24" s="47"/>
      <c r="G24" s="47"/>
      <c r="H24" s="47"/>
      <c r="I24" s="47"/>
      <c r="J24" s="47"/>
    </row>
    <row r="25" spans="1:12" x14ac:dyDescent="0.3">
      <c r="A25" s="47"/>
      <c r="B25" s="47"/>
      <c r="C25" s="96" t="s">
        <v>676</v>
      </c>
      <c r="D25" s="47"/>
      <c r="E25" s="47"/>
      <c r="F25" s="47"/>
      <c r="G25" s="47"/>
      <c r="H25" s="47"/>
      <c r="I25" s="47"/>
      <c r="J25" s="47"/>
    </row>
    <row r="26" spans="1:12" ht="5.0999999999999996" customHeight="1" thickBot="1" x14ac:dyDescent="0.35">
      <c r="A26" s="47"/>
      <c r="B26" s="47"/>
      <c r="C26" s="96"/>
      <c r="D26" s="47"/>
      <c r="E26" s="47"/>
      <c r="F26" s="47"/>
      <c r="G26" s="47"/>
      <c r="H26" s="47"/>
      <c r="I26" s="47"/>
      <c r="J26" s="47"/>
    </row>
    <row r="27" spans="1:12" ht="15" thickBot="1" x14ac:dyDescent="0.35">
      <c r="A27" s="47"/>
      <c r="B27" s="271"/>
      <c r="C27" s="116" t="s">
        <v>678</v>
      </c>
      <c r="D27" s="47"/>
      <c r="E27" s="47"/>
      <c r="F27" s="47"/>
      <c r="G27" s="47"/>
      <c r="H27" s="47"/>
      <c r="I27" s="47"/>
      <c r="J27" s="47"/>
    </row>
    <row r="28" spans="1:12" x14ac:dyDescent="0.3">
      <c r="A28" s="47"/>
      <c r="B28" s="47"/>
      <c r="C28" s="47" t="s">
        <v>676</v>
      </c>
      <c r="D28" s="47"/>
      <c r="E28" s="47"/>
      <c r="F28" s="47"/>
      <c r="G28" s="47"/>
      <c r="H28" s="47"/>
      <c r="I28" s="47"/>
      <c r="J28" s="47"/>
    </row>
    <row r="29" spans="1:12" ht="4.95" customHeight="1" x14ac:dyDescent="0.3">
      <c r="A29" s="47"/>
      <c r="B29" s="47"/>
      <c r="C29" s="47"/>
      <c r="D29" s="47"/>
      <c r="E29" s="47"/>
      <c r="F29" s="47"/>
      <c r="G29" s="47"/>
      <c r="H29" s="47"/>
      <c r="I29" s="47"/>
      <c r="J29" s="47"/>
    </row>
    <row r="30" spans="1:12" s="1060" customFormat="1" ht="15.6" customHeight="1" x14ac:dyDescent="0.3">
      <c r="A30" s="2006" t="s">
        <v>2504</v>
      </c>
      <c r="B30" s="2005" t="s">
        <v>2505</v>
      </c>
      <c r="C30" s="47"/>
      <c r="D30" s="47"/>
      <c r="E30" s="47"/>
      <c r="F30" s="47"/>
      <c r="G30" s="47"/>
      <c r="H30" s="47"/>
      <c r="I30" s="47"/>
      <c r="J30" s="47"/>
    </row>
    <row r="31" spans="1:12" ht="4.95" customHeight="1" thickBot="1" x14ac:dyDescent="0.35"/>
    <row r="32" spans="1:12" s="1060" customFormat="1" ht="15" thickBot="1" x14ac:dyDescent="0.35">
      <c r="A32" s="47"/>
      <c r="B32" s="271"/>
      <c r="C32" s="116" t="s">
        <v>677</v>
      </c>
      <c r="D32" s="47"/>
      <c r="E32" s="47"/>
      <c r="F32" s="47"/>
      <c r="G32" s="47"/>
      <c r="H32" s="47"/>
      <c r="I32" s="47"/>
      <c r="J32" s="47"/>
    </row>
    <row r="33" spans="1:12" s="1060" customFormat="1" ht="14.4" customHeight="1" x14ac:dyDescent="0.3">
      <c r="A33" s="47"/>
      <c r="B33" s="47"/>
      <c r="C33" s="4009" t="s">
        <v>2515</v>
      </c>
      <c r="D33" s="4009"/>
      <c r="E33" s="4009"/>
      <c r="F33" s="4009"/>
      <c r="G33" s="4009"/>
      <c r="H33" s="4009"/>
      <c r="I33" s="4009"/>
      <c r="J33" s="4009"/>
      <c r="K33" s="4009"/>
      <c r="L33" s="4009"/>
    </row>
    <row r="34" spans="1:12" s="1060" customFormat="1" ht="30" customHeight="1" x14ac:dyDescent="0.3">
      <c r="A34" s="47"/>
      <c r="B34" s="47"/>
      <c r="C34" s="4009"/>
      <c r="D34" s="4009"/>
      <c r="E34" s="4009"/>
      <c r="F34" s="4009"/>
      <c r="G34" s="4009"/>
      <c r="H34" s="4009"/>
      <c r="I34" s="4009"/>
      <c r="J34" s="4009"/>
      <c r="K34" s="4009"/>
      <c r="L34" s="4009"/>
    </row>
    <row r="35" spans="1:12" s="1060" customFormat="1" ht="4.2" customHeight="1" thickBot="1" x14ac:dyDescent="0.35"/>
    <row r="36" spans="1:12" s="1060" customFormat="1" ht="15" thickBot="1" x14ac:dyDescent="0.35">
      <c r="A36" s="47"/>
      <c r="B36" s="271"/>
      <c r="C36" s="705" t="s">
        <v>2506</v>
      </c>
      <c r="D36" s="47"/>
      <c r="E36" s="47"/>
      <c r="F36" s="47"/>
      <c r="G36" s="47"/>
      <c r="H36" s="47"/>
      <c r="I36" s="47"/>
      <c r="J36" s="47"/>
    </row>
    <row r="37" spans="1:12" customFormat="1" ht="6" customHeight="1" thickBot="1" x14ac:dyDescent="0.35"/>
    <row r="38" spans="1:12" s="1060" customFormat="1" ht="15" thickBot="1" x14ac:dyDescent="0.35">
      <c r="A38" s="47"/>
      <c r="B38" s="271"/>
      <c r="C38" s="705" t="s">
        <v>2503</v>
      </c>
      <c r="D38" s="47"/>
      <c r="E38" s="47"/>
      <c r="F38" s="47"/>
      <c r="G38" s="47"/>
      <c r="H38" s="47"/>
      <c r="I38" s="47"/>
      <c r="J38" s="47"/>
    </row>
  </sheetData>
  <sheetProtection password="8E37" sheet="1" objects="1" scenarios="1"/>
  <mergeCells count="5">
    <mergeCell ref="A1:L3"/>
    <mergeCell ref="A5:L6"/>
    <mergeCell ref="C8:K9"/>
    <mergeCell ref="C17:L18"/>
    <mergeCell ref="C33:L34"/>
  </mergeCells>
  <phoneticPr fontId="71" type="noConversion"/>
  <pageMargins left="0" right="0" top="0.25" bottom="0.25" header="0.3" footer="0.3"/>
  <pageSetup orientation="portrait" r:id="rId1"/>
  <headerFooter>
    <oddFooter>&amp;R&amp;D</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AN946"/>
  <sheetViews>
    <sheetView showGridLines="0" zoomScaleNormal="100" workbookViewId="0">
      <selection sqref="A1:AK2"/>
    </sheetView>
  </sheetViews>
  <sheetFormatPr defaultRowHeight="14.4" x14ac:dyDescent="0.3"/>
  <cols>
    <col min="1" max="1" width="2.33203125" customWidth="1"/>
    <col min="2" max="2" width="5.5546875" customWidth="1"/>
    <col min="3" max="4" width="2.33203125" customWidth="1"/>
    <col min="5" max="5" width="9.6640625" customWidth="1"/>
    <col min="6" max="104" width="2.33203125" customWidth="1"/>
  </cols>
  <sheetData>
    <row r="1" spans="1:40" ht="15" customHeight="1" x14ac:dyDescent="0.3">
      <c r="A1" s="2801" t="s">
        <v>680</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2"/>
      <c r="AJ1" s="2802"/>
      <c r="AK1" s="2803"/>
      <c r="AL1" s="2208"/>
      <c r="AM1" s="2208"/>
    </row>
    <row r="2" spans="1:40" ht="9.6" customHeight="1" thickBot="1" x14ac:dyDescent="0.35">
      <c r="A2" s="2804"/>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6"/>
      <c r="AL2" s="2208"/>
      <c r="AM2" s="2208"/>
    </row>
    <row r="3" spans="1:40" ht="15" customHeight="1" x14ac:dyDescent="0.3">
      <c r="A3" s="4298" t="s">
        <v>52</v>
      </c>
      <c r="B3" s="4298"/>
      <c r="C3" s="4298"/>
      <c r="D3" s="4298"/>
      <c r="E3" s="4298"/>
      <c r="F3" s="4298"/>
      <c r="G3" s="4298"/>
      <c r="H3" s="4298"/>
      <c r="I3" s="4298"/>
      <c r="J3" s="4298"/>
      <c r="K3" s="4298"/>
      <c r="L3" s="4298"/>
      <c r="M3" s="4298"/>
      <c r="N3" s="4298"/>
      <c r="O3" s="4298"/>
      <c r="P3" s="4298"/>
      <c r="Q3" s="4298"/>
      <c r="R3" s="4298"/>
      <c r="S3" s="4298"/>
      <c r="T3" s="4298"/>
      <c r="U3" s="4298"/>
      <c r="V3" s="4298"/>
      <c r="W3" s="4298"/>
      <c r="X3" s="4298"/>
      <c r="Y3" s="4298"/>
      <c r="Z3" s="4298"/>
      <c r="AA3" s="4298"/>
      <c r="AB3" s="4298"/>
      <c r="AC3" s="4298"/>
      <c r="AD3" s="4298"/>
      <c r="AE3" s="4298"/>
      <c r="AF3" s="4298"/>
      <c r="AG3" s="4298"/>
      <c r="AH3" s="4298"/>
      <c r="AI3" s="4298"/>
      <c r="AJ3" s="4298"/>
      <c r="AK3" s="4298"/>
      <c r="AL3" s="2229"/>
      <c r="AM3" s="2229"/>
      <c r="AN3" s="2228"/>
    </row>
    <row r="4" spans="1:40" ht="15" customHeight="1" x14ac:dyDescent="0.3">
      <c r="A4" s="4299"/>
      <c r="B4" s="4299"/>
      <c r="C4" s="4299"/>
      <c r="D4" s="4299"/>
      <c r="E4" s="4299"/>
      <c r="F4" s="4299"/>
      <c r="G4" s="4299"/>
      <c r="H4" s="4299"/>
      <c r="I4" s="4299"/>
      <c r="J4" s="4299"/>
      <c r="K4" s="4299"/>
      <c r="L4" s="4299"/>
      <c r="M4" s="4299"/>
      <c r="N4" s="4299"/>
      <c r="O4" s="4299"/>
      <c r="P4" s="4299"/>
      <c r="Q4" s="4299"/>
      <c r="R4" s="4299"/>
      <c r="S4" s="4299"/>
      <c r="T4" s="4299"/>
      <c r="U4" s="4299"/>
      <c r="V4" s="4299"/>
      <c r="W4" s="4299"/>
      <c r="X4" s="4299"/>
      <c r="Y4" s="4299"/>
      <c r="Z4" s="4299"/>
      <c r="AA4" s="4299"/>
      <c r="AB4" s="4299"/>
      <c r="AC4" s="4299"/>
      <c r="AD4" s="4299"/>
      <c r="AE4" s="4299"/>
      <c r="AF4" s="4299"/>
      <c r="AG4" s="4299"/>
      <c r="AH4" s="4299"/>
      <c r="AI4" s="4299"/>
      <c r="AJ4" s="4299"/>
      <c r="AK4" s="4299"/>
      <c r="AL4" s="2228"/>
      <c r="AM4" s="2228"/>
      <c r="AN4" s="2228"/>
    </row>
    <row r="5" spans="1:40" ht="15" customHeight="1" x14ac:dyDescent="0.3">
      <c r="A5" s="4299"/>
      <c r="B5" s="4299"/>
      <c r="C5" s="4299"/>
      <c r="D5" s="4299"/>
      <c r="E5" s="4299"/>
      <c r="F5" s="4299"/>
      <c r="G5" s="4299"/>
      <c r="H5" s="4299"/>
      <c r="I5" s="4299"/>
      <c r="J5" s="4299"/>
      <c r="K5" s="4299"/>
      <c r="L5" s="4299"/>
      <c r="M5" s="4299"/>
      <c r="N5" s="4299"/>
      <c r="O5" s="4299"/>
      <c r="P5" s="4299"/>
      <c r="Q5" s="4299"/>
      <c r="R5" s="4299"/>
      <c r="S5" s="4299"/>
      <c r="T5" s="4299"/>
      <c r="U5" s="4299"/>
      <c r="V5" s="4299"/>
      <c r="W5" s="4299"/>
      <c r="X5" s="4299"/>
      <c r="Y5" s="4299"/>
      <c r="Z5" s="4299"/>
      <c r="AA5" s="4299"/>
      <c r="AB5" s="4299"/>
      <c r="AC5" s="4299"/>
      <c r="AD5" s="4299"/>
      <c r="AE5" s="4299"/>
      <c r="AF5" s="4299"/>
      <c r="AG5" s="4299"/>
      <c r="AH5" s="4299"/>
      <c r="AI5" s="4299"/>
      <c r="AJ5" s="4299"/>
      <c r="AK5" s="4299"/>
      <c r="AL5" s="2228"/>
      <c r="AM5" s="2228"/>
      <c r="AN5" s="2228"/>
    </row>
    <row r="6" spans="1:40" ht="12.6" customHeight="1" x14ac:dyDescent="0.3">
      <c r="A6" s="4299"/>
      <c r="B6" s="4299"/>
      <c r="C6" s="4299"/>
      <c r="D6" s="4299"/>
      <c r="E6" s="4299"/>
      <c r="F6" s="4299"/>
      <c r="G6" s="4299"/>
      <c r="H6" s="4299"/>
      <c r="I6" s="4299"/>
      <c r="J6" s="4299"/>
      <c r="K6" s="4299"/>
      <c r="L6" s="4299"/>
      <c r="M6" s="4299"/>
      <c r="N6" s="4299"/>
      <c r="O6" s="4299"/>
      <c r="P6" s="4299"/>
      <c r="Q6" s="4299"/>
      <c r="R6" s="4299"/>
      <c r="S6" s="4299"/>
      <c r="T6" s="4299"/>
      <c r="U6" s="4299"/>
      <c r="V6" s="4299"/>
      <c r="W6" s="4299"/>
      <c r="X6" s="4299"/>
      <c r="Y6" s="4299"/>
      <c r="Z6" s="4299"/>
      <c r="AA6" s="4299"/>
      <c r="AB6" s="4299"/>
      <c r="AC6" s="4299"/>
      <c r="AD6" s="4299"/>
      <c r="AE6" s="4299"/>
      <c r="AF6" s="4299"/>
      <c r="AG6" s="4299"/>
      <c r="AH6" s="4299"/>
      <c r="AI6" s="4299"/>
      <c r="AJ6" s="4299"/>
      <c r="AK6" s="4299"/>
      <c r="AL6" s="2228"/>
      <c r="AM6" s="2228"/>
      <c r="AN6" s="2228"/>
    </row>
    <row r="7" spans="1:40" ht="5.0999999999999996" customHeight="1" x14ac:dyDescent="0.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5" customHeight="1" x14ac:dyDescent="0.3">
      <c r="A8" s="1"/>
      <c r="B8" s="2808" t="s">
        <v>1311</v>
      </c>
      <c r="C8" s="2808"/>
      <c r="D8" s="2808"/>
      <c r="E8" s="2808"/>
      <c r="F8" s="2808"/>
      <c r="G8" s="2808"/>
      <c r="H8" s="2808"/>
      <c r="I8" s="2808"/>
      <c r="J8" s="2808"/>
      <c r="K8" s="2808"/>
      <c r="L8" s="2808"/>
      <c r="M8" s="2808"/>
      <c r="N8" s="2808"/>
      <c r="O8" s="2808"/>
      <c r="P8" s="2808"/>
      <c r="Q8" s="2808"/>
      <c r="R8" s="2808"/>
      <c r="S8" s="2808"/>
      <c r="T8" s="2808"/>
      <c r="U8" s="2808"/>
      <c r="V8" s="2808"/>
      <c r="W8" s="2808"/>
      <c r="X8" s="2808"/>
      <c r="Y8" s="2808"/>
      <c r="Z8" s="2808"/>
      <c r="AA8" s="2808"/>
      <c r="AB8" s="2808"/>
      <c r="AC8" s="2808"/>
      <c r="AD8" s="2808"/>
      <c r="AE8" s="2808"/>
      <c r="AF8" s="2808"/>
      <c r="AG8" s="2808"/>
      <c r="AH8" s="2808"/>
      <c r="AI8" s="2808"/>
      <c r="AJ8" s="2808"/>
      <c r="AK8" s="2808"/>
      <c r="AL8" s="1"/>
      <c r="AM8" s="1"/>
      <c r="AN8" s="1"/>
    </row>
    <row r="9" spans="1:40" ht="9.6" customHeight="1" x14ac:dyDescent="0.3">
      <c r="A9" s="1"/>
      <c r="B9" s="2808"/>
      <c r="C9" s="2808"/>
      <c r="D9" s="2808"/>
      <c r="E9" s="2808"/>
      <c r="F9" s="2808"/>
      <c r="G9" s="2808"/>
      <c r="H9" s="2808"/>
      <c r="I9" s="2808"/>
      <c r="J9" s="2808"/>
      <c r="K9" s="2808"/>
      <c r="L9" s="2808"/>
      <c r="M9" s="2808"/>
      <c r="N9" s="2808"/>
      <c r="O9" s="2808"/>
      <c r="P9" s="2808"/>
      <c r="Q9" s="2808"/>
      <c r="R9" s="2808"/>
      <c r="S9" s="2808"/>
      <c r="T9" s="2808"/>
      <c r="U9" s="2808"/>
      <c r="V9" s="2808"/>
      <c r="W9" s="2808"/>
      <c r="X9" s="2808"/>
      <c r="Y9" s="2808"/>
      <c r="Z9" s="2808"/>
      <c r="AA9" s="2808"/>
      <c r="AB9" s="2808"/>
      <c r="AC9" s="2808"/>
      <c r="AD9" s="2808"/>
      <c r="AE9" s="2808"/>
      <c r="AF9" s="2808"/>
      <c r="AG9" s="2808"/>
      <c r="AH9" s="2808"/>
      <c r="AI9" s="2808"/>
      <c r="AJ9" s="2808"/>
      <c r="AK9" s="2808"/>
      <c r="AL9" s="1"/>
      <c r="AM9" s="1"/>
      <c r="AN9" s="1"/>
    </row>
    <row r="10" spans="1:40" ht="15" customHeight="1" thickBot="1" x14ac:dyDescent="0.35">
      <c r="A10" s="1"/>
      <c r="B10" s="2762" t="s">
        <v>1183</v>
      </c>
      <c r="C10" s="2763"/>
      <c r="D10" s="2763"/>
      <c r="E10" s="2763"/>
      <c r="F10" s="2763"/>
      <c r="G10" s="2763"/>
      <c r="H10" s="2763"/>
      <c r="I10" s="2763"/>
      <c r="J10" s="2763"/>
      <c r="K10" s="2763"/>
      <c r="L10" s="2763"/>
      <c r="M10" s="202"/>
      <c r="N10" s="202"/>
      <c r="O10" s="202"/>
      <c r="P10" s="202"/>
      <c r="Q10" s="202"/>
      <c r="R10" s="202"/>
      <c r="S10" s="202"/>
      <c r="T10" s="202"/>
      <c r="U10" s="202"/>
      <c r="V10" s="202"/>
      <c r="W10" s="202"/>
      <c r="X10" s="202"/>
      <c r="Y10" s="202"/>
      <c r="Z10" s="202"/>
      <c r="AA10" s="202"/>
      <c r="AB10" s="202"/>
      <c r="AC10" s="202"/>
      <c r="AD10" s="202"/>
      <c r="AE10" s="202"/>
      <c r="AF10" s="1"/>
      <c r="AG10" s="1"/>
      <c r="AH10" s="1"/>
      <c r="AI10" s="1"/>
      <c r="AJ10" s="1"/>
      <c r="AK10" s="1"/>
      <c r="AL10" s="1"/>
      <c r="AM10" s="1"/>
      <c r="AN10" s="1"/>
    </row>
    <row r="11" spans="1:40" ht="15" customHeight="1" x14ac:dyDescent="0.3">
      <c r="A11" s="24"/>
      <c r="B11" s="2750"/>
      <c r="C11" s="2751"/>
      <c r="D11" s="2751"/>
      <c r="E11" s="2751"/>
      <c r="F11" s="2751"/>
      <c r="G11" s="2751"/>
      <c r="H11" s="2751"/>
      <c r="I11" s="2751"/>
      <c r="J11" s="2751"/>
      <c r="K11" s="2751"/>
      <c r="L11" s="2751"/>
      <c r="M11" s="190"/>
      <c r="N11" s="2759"/>
      <c r="O11" s="2759"/>
      <c r="P11" s="2759"/>
      <c r="Q11" s="2759"/>
      <c r="R11" s="2759"/>
      <c r="S11" s="2759"/>
      <c r="T11" s="2759"/>
      <c r="U11" s="2759"/>
      <c r="V11" s="2759"/>
      <c r="W11" s="2759"/>
      <c r="X11" s="2759"/>
      <c r="Y11" s="2759"/>
      <c r="Z11" s="2759"/>
      <c r="AA11" s="2759"/>
      <c r="AB11" s="2759"/>
      <c r="AC11" s="2759"/>
      <c r="AD11" s="2759"/>
      <c r="AE11" s="190"/>
      <c r="AF11" s="2760"/>
      <c r="AG11" s="2760"/>
      <c r="AH11" s="2760"/>
      <c r="AI11" s="2760"/>
      <c r="AJ11" s="2760"/>
      <c r="AK11" s="2761"/>
      <c r="AL11" s="1"/>
      <c r="AM11" s="1"/>
      <c r="AN11" s="1"/>
    </row>
    <row r="12" spans="1:40" ht="15" customHeight="1" x14ac:dyDescent="0.3">
      <c r="A12" s="24"/>
      <c r="B12" s="42"/>
      <c r="C12" s="882"/>
      <c r="D12" s="882"/>
      <c r="E12" s="882"/>
      <c r="F12" s="882"/>
      <c r="G12" s="882"/>
      <c r="H12" s="882"/>
      <c r="I12" s="882"/>
      <c r="J12" s="882"/>
      <c r="K12" s="882"/>
      <c r="L12" s="882"/>
      <c r="M12" s="24"/>
      <c r="N12" s="909" t="s">
        <v>203</v>
      </c>
      <c r="O12" s="99"/>
      <c r="P12" s="99"/>
      <c r="Q12" s="99"/>
      <c r="R12" s="99"/>
      <c r="S12" s="99"/>
      <c r="T12" s="99"/>
      <c r="U12" s="99"/>
      <c r="V12" s="99"/>
      <c r="W12" s="99"/>
      <c r="X12" s="99"/>
      <c r="Y12" s="99"/>
      <c r="Z12" s="99"/>
      <c r="AA12" s="99"/>
      <c r="AB12" s="99"/>
      <c r="AC12" s="99"/>
      <c r="AD12" s="99"/>
      <c r="AE12" s="99"/>
      <c r="AF12" s="904" t="s">
        <v>618</v>
      </c>
      <c r="AG12" s="24"/>
      <c r="AH12" s="24"/>
      <c r="AI12" s="24"/>
      <c r="AJ12" s="24"/>
      <c r="AK12" s="214"/>
      <c r="AL12" s="1"/>
      <c r="AM12" s="1"/>
      <c r="AN12" s="1"/>
    </row>
    <row r="13" spans="1:40" ht="15" customHeight="1" x14ac:dyDescent="0.3">
      <c r="A13" s="24"/>
      <c r="B13" s="2752"/>
      <c r="C13" s="2753"/>
      <c r="D13" s="2753"/>
      <c r="E13" s="2753"/>
      <c r="F13" s="2753"/>
      <c r="G13" s="2753"/>
      <c r="H13" s="2753"/>
      <c r="I13" s="2753"/>
      <c r="J13" s="2753"/>
      <c r="K13" s="2753"/>
      <c r="L13" s="2753"/>
      <c r="M13" s="2753"/>
      <c r="N13" s="2753"/>
      <c r="O13" s="2753"/>
      <c r="P13" s="2753"/>
      <c r="Q13" s="2753"/>
      <c r="R13" s="24"/>
      <c r="S13" s="2754"/>
      <c r="T13" s="2754"/>
      <c r="U13" s="2754"/>
      <c r="V13" s="2754"/>
      <c r="W13" s="2754"/>
      <c r="X13" s="2754"/>
      <c r="Y13" s="2754"/>
      <c r="Z13" s="2754"/>
      <c r="AA13" s="2754"/>
      <c r="AB13" s="24"/>
      <c r="AC13" s="2757"/>
      <c r="AD13" s="2757"/>
      <c r="AE13" s="2757"/>
      <c r="AF13" s="2757"/>
      <c r="AG13" s="2757"/>
      <c r="AH13" s="2757"/>
      <c r="AI13" s="2757"/>
      <c r="AJ13" s="2757"/>
      <c r="AK13" s="2758"/>
      <c r="AL13" s="1"/>
      <c r="AM13" s="1"/>
      <c r="AN13" s="1"/>
    </row>
    <row r="14" spans="1:40" ht="15" customHeight="1" x14ac:dyDescent="0.3">
      <c r="A14" s="24"/>
      <c r="B14" s="2746" t="s">
        <v>199</v>
      </c>
      <c r="C14" s="2747"/>
      <c r="D14" s="2747"/>
      <c r="E14" s="2747"/>
      <c r="F14" s="2747"/>
      <c r="G14" s="2747"/>
      <c r="H14" s="2747"/>
      <c r="I14" s="2747"/>
      <c r="J14" s="2747"/>
      <c r="K14" s="2747"/>
      <c r="L14" s="2747"/>
      <c r="M14" s="2747"/>
      <c r="N14" s="2747"/>
      <c r="O14" s="2747"/>
      <c r="P14" s="2747"/>
      <c r="Q14" s="2747"/>
      <c r="R14" s="24"/>
      <c r="S14" s="2748" t="s">
        <v>129</v>
      </c>
      <c r="T14" s="2748"/>
      <c r="U14" s="2748"/>
      <c r="V14" s="2748"/>
      <c r="W14" s="2748"/>
      <c r="X14" s="2748"/>
      <c r="Y14" s="2748"/>
      <c r="Z14" s="2748"/>
      <c r="AA14" s="2748"/>
      <c r="AB14" s="24"/>
      <c r="AC14" s="2747" t="s">
        <v>128</v>
      </c>
      <c r="AD14" s="2747"/>
      <c r="AE14" s="2747"/>
      <c r="AF14" s="2747"/>
      <c r="AG14" s="2747"/>
      <c r="AH14" s="2747"/>
      <c r="AI14" s="2747"/>
      <c r="AJ14" s="2747"/>
      <c r="AK14" s="2749"/>
      <c r="AL14" s="1"/>
      <c r="AM14" s="1"/>
      <c r="AN14" s="1"/>
    </row>
    <row r="15" spans="1:40" ht="4.95" customHeight="1" x14ac:dyDescent="0.3">
      <c r="A15" s="24"/>
      <c r="B15" s="131"/>
      <c r="C15" s="24"/>
      <c r="D15" s="24"/>
      <c r="E15" s="24"/>
      <c r="F15" s="24"/>
      <c r="G15" s="24"/>
      <c r="H15" s="24"/>
      <c r="I15" s="24"/>
      <c r="J15" s="24"/>
      <c r="K15" s="24"/>
      <c r="L15" s="24"/>
      <c r="M15" s="24"/>
      <c r="N15" s="24"/>
      <c r="O15" s="24"/>
      <c r="P15" s="24"/>
      <c r="Q15" s="24"/>
      <c r="R15" s="24"/>
      <c r="S15" s="24"/>
      <c r="T15" s="24"/>
      <c r="U15" s="24"/>
      <c r="V15" s="24"/>
      <c r="W15" s="24"/>
      <c r="X15" s="24"/>
      <c r="Y15" s="24"/>
      <c r="Z15" s="117"/>
      <c r="AA15" s="24"/>
      <c r="AB15" s="24"/>
      <c r="AC15" s="24"/>
      <c r="AD15" s="24"/>
      <c r="AE15" s="24"/>
      <c r="AF15" s="24"/>
      <c r="AG15" s="24"/>
      <c r="AH15" s="24"/>
      <c r="AI15" s="24"/>
      <c r="AJ15" s="24"/>
      <c r="AK15" s="214"/>
      <c r="AL15" s="1"/>
      <c r="AM15" s="1"/>
      <c r="AN15" s="1"/>
    </row>
    <row r="16" spans="1:40" ht="15" customHeight="1" x14ac:dyDescent="0.3">
      <c r="A16" s="24"/>
      <c r="B16" s="905" t="s">
        <v>127</v>
      </c>
      <c r="C16" s="879"/>
      <c r="D16" s="879"/>
      <c r="E16" s="644"/>
      <c r="F16" s="645"/>
      <c r="G16" s="645"/>
      <c r="H16" s="646"/>
      <c r="I16" s="2764"/>
      <c r="J16" s="2765"/>
      <c r="K16" s="2766"/>
      <c r="L16" s="24"/>
      <c r="M16" s="24"/>
      <c r="N16" s="24"/>
      <c r="O16" s="24"/>
      <c r="P16" s="24"/>
      <c r="Q16" s="24"/>
      <c r="R16" s="24"/>
      <c r="S16" s="24"/>
      <c r="T16" s="24"/>
      <c r="U16" s="24"/>
      <c r="V16" s="24"/>
      <c r="W16" s="24"/>
      <c r="X16" s="24"/>
      <c r="Y16" s="24"/>
      <c r="Z16" s="24"/>
      <c r="AA16" s="24"/>
      <c r="AB16" s="24"/>
      <c r="AC16" s="882"/>
      <c r="AD16" s="882"/>
      <c r="AE16" s="882"/>
      <c r="AF16" s="882"/>
      <c r="AG16" s="882"/>
      <c r="AH16" s="2772"/>
      <c r="AI16" s="2772"/>
      <c r="AJ16" s="2772"/>
      <c r="AK16" s="214"/>
      <c r="AL16" s="1"/>
      <c r="AM16" s="1"/>
      <c r="AN16" s="1"/>
    </row>
    <row r="17" spans="1:40" ht="5.0999999999999996" customHeight="1" x14ac:dyDescent="0.3">
      <c r="A17" s="24"/>
      <c r="B17" s="906"/>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882"/>
      <c r="AF17" s="882"/>
      <c r="AG17" s="882"/>
      <c r="AH17" s="24"/>
      <c r="AI17" s="24"/>
      <c r="AJ17" s="24"/>
      <c r="AK17" s="214"/>
      <c r="AL17" s="1"/>
      <c r="AM17" s="1"/>
      <c r="AN17" s="1"/>
    </row>
    <row r="18" spans="1:40" ht="15" customHeight="1" thickBot="1" x14ac:dyDescent="0.35">
      <c r="A18" s="24"/>
      <c r="B18" s="907" t="s">
        <v>681</v>
      </c>
      <c r="C18" s="908"/>
      <c r="D18" s="908"/>
      <c r="E18" s="908"/>
      <c r="F18" s="908"/>
      <c r="G18" s="908"/>
      <c r="H18" s="908"/>
      <c r="I18" s="908"/>
      <c r="J18" s="908"/>
      <c r="K18" s="908"/>
      <c r="L18" s="908"/>
      <c r="M18" s="908"/>
      <c r="N18" s="908"/>
      <c r="O18" s="908"/>
      <c r="P18" s="908"/>
      <c r="Q18" s="908"/>
      <c r="R18" s="908"/>
      <c r="S18" s="908"/>
      <c r="T18" s="908"/>
      <c r="U18" s="908"/>
      <c r="V18" s="908"/>
      <c r="W18" s="908"/>
      <c r="X18" s="908"/>
      <c r="Y18" s="908"/>
      <c r="Z18" s="908"/>
      <c r="AA18" s="908"/>
      <c r="AB18" s="101"/>
      <c r="AC18" s="208"/>
      <c r="AD18" s="208"/>
      <c r="AE18" s="208"/>
      <c r="AF18" s="208"/>
      <c r="AG18" s="208"/>
      <c r="AH18" s="2740"/>
      <c r="AI18" s="2740"/>
      <c r="AJ18" s="2740"/>
      <c r="AK18" s="209"/>
      <c r="AL18" s="1"/>
      <c r="AM18" s="1"/>
      <c r="AN18" s="1"/>
    </row>
    <row r="19" spans="1:40" s="880" customFormat="1" ht="7.95" customHeight="1" x14ac:dyDescent="0.3">
      <c r="A19" s="24"/>
      <c r="B19" s="910"/>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882"/>
      <c r="AD19" s="882"/>
      <c r="AE19" s="882"/>
      <c r="AF19" s="882"/>
      <c r="AG19" s="882"/>
      <c r="AH19" s="311"/>
      <c r="AI19" s="311"/>
      <c r="AJ19" s="311"/>
      <c r="AK19" s="882"/>
      <c r="AL19" s="881"/>
      <c r="AM19" s="881"/>
      <c r="AN19" s="881"/>
    </row>
    <row r="20" spans="1:40" ht="15" customHeight="1" thickBot="1" x14ac:dyDescent="0.35">
      <c r="A20" s="24"/>
      <c r="B20" s="2762" t="s">
        <v>1184</v>
      </c>
      <c r="C20" s="2763"/>
      <c r="D20" s="2763"/>
      <c r="E20" s="2763"/>
      <c r="F20" s="2763"/>
      <c r="G20" s="2763"/>
      <c r="H20" s="2763"/>
      <c r="I20" s="2763"/>
      <c r="J20" s="2763"/>
      <c r="K20" s="2763"/>
      <c r="L20" s="2763"/>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0" ht="15" customHeight="1" x14ac:dyDescent="0.3">
      <c r="A21" s="24"/>
      <c r="B21" s="2750"/>
      <c r="C21" s="2751"/>
      <c r="D21" s="2751"/>
      <c r="E21" s="2751"/>
      <c r="F21" s="2751"/>
      <c r="G21" s="2751"/>
      <c r="H21" s="2751"/>
      <c r="I21" s="2751"/>
      <c r="J21" s="2751"/>
      <c r="K21" s="2751"/>
      <c r="L21" s="2751"/>
      <c r="M21" s="190"/>
      <c r="N21" s="2759"/>
      <c r="O21" s="2759"/>
      <c r="P21" s="2759"/>
      <c r="Q21" s="2759"/>
      <c r="R21" s="2759"/>
      <c r="S21" s="2759"/>
      <c r="T21" s="2759"/>
      <c r="U21" s="2759"/>
      <c r="V21" s="2759"/>
      <c r="W21" s="2759"/>
      <c r="X21" s="2759"/>
      <c r="Y21" s="2759"/>
      <c r="Z21" s="2759"/>
      <c r="AA21" s="2759"/>
      <c r="AB21" s="2759"/>
      <c r="AC21" s="2759"/>
      <c r="AD21" s="2759"/>
      <c r="AE21" s="190"/>
      <c r="AF21" s="2760"/>
      <c r="AG21" s="2760"/>
      <c r="AH21" s="2760"/>
      <c r="AI21" s="2760"/>
      <c r="AJ21" s="2760"/>
      <c r="AK21" s="2761"/>
      <c r="AL21" s="1"/>
      <c r="AM21" s="1"/>
      <c r="AN21" s="1"/>
    </row>
    <row r="22" spans="1:40" ht="15" customHeight="1" x14ac:dyDescent="0.3">
      <c r="A22" s="24"/>
      <c r="B22" s="42"/>
      <c r="C22" s="882"/>
      <c r="D22" s="882"/>
      <c r="E22" s="882"/>
      <c r="F22" s="882"/>
      <c r="G22" s="882"/>
      <c r="H22" s="882"/>
      <c r="I22" s="882"/>
      <c r="J22" s="882"/>
      <c r="K22" s="882"/>
      <c r="L22" s="882"/>
      <c r="M22" s="24"/>
      <c r="N22" s="909" t="s">
        <v>203</v>
      </c>
      <c r="O22" s="99"/>
      <c r="P22" s="99"/>
      <c r="Q22" s="99"/>
      <c r="R22" s="99"/>
      <c r="S22" s="99"/>
      <c r="T22" s="99"/>
      <c r="U22" s="99"/>
      <c r="V22" s="99"/>
      <c r="W22" s="99"/>
      <c r="X22" s="99"/>
      <c r="Y22" s="99"/>
      <c r="Z22" s="99"/>
      <c r="AA22" s="99"/>
      <c r="AB22" s="99"/>
      <c r="AC22" s="99"/>
      <c r="AD22" s="99"/>
      <c r="AE22" s="99"/>
      <c r="AF22" s="904" t="s">
        <v>618</v>
      </c>
      <c r="AG22" s="24"/>
      <c r="AH22" s="24"/>
      <c r="AI22" s="24"/>
      <c r="AJ22" s="24"/>
      <c r="AK22" s="214"/>
      <c r="AL22" s="1"/>
      <c r="AM22" s="1"/>
      <c r="AN22" s="1"/>
    </row>
    <row r="23" spans="1:40" ht="15" customHeight="1" x14ac:dyDescent="0.3">
      <c r="A23" s="24"/>
      <c r="B23" s="2752"/>
      <c r="C23" s="2753"/>
      <c r="D23" s="2753"/>
      <c r="E23" s="2753"/>
      <c r="F23" s="2753"/>
      <c r="G23" s="2753"/>
      <c r="H23" s="2753"/>
      <c r="I23" s="2753"/>
      <c r="J23" s="2753"/>
      <c r="K23" s="2753"/>
      <c r="L23" s="2753"/>
      <c r="M23" s="2753"/>
      <c r="N23" s="2753"/>
      <c r="O23" s="2753"/>
      <c r="P23" s="2753"/>
      <c r="Q23" s="2753"/>
      <c r="R23" s="24"/>
      <c r="S23" s="2754"/>
      <c r="T23" s="2754"/>
      <c r="U23" s="2754"/>
      <c r="V23" s="2754"/>
      <c r="W23" s="2754"/>
      <c r="X23" s="2754"/>
      <c r="Y23" s="2754"/>
      <c r="Z23" s="2754"/>
      <c r="AA23" s="2754"/>
      <c r="AB23" s="24"/>
      <c r="AC23" s="2757"/>
      <c r="AD23" s="2757"/>
      <c r="AE23" s="2757"/>
      <c r="AF23" s="2757"/>
      <c r="AG23" s="2757"/>
      <c r="AH23" s="2757"/>
      <c r="AI23" s="2757"/>
      <c r="AJ23" s="2757"/>
      <c r="AK23" s="2758"/>
      <c r="AL23" s="1"/>
      <c r="AM23" s="1"/>
      <c r="AN23" s="1"/>
    </row>
    <row r="24" spans="1:40" ht="15" customHeight="1" x14ac:dyDescent="0.3">
      <c r="A24" s="24"/>
      <c r="B24" s="2746" t="s">
        <v>199</v>
      </c>
      <c r="C24" s="2747"/>
      <c r="D24" s="2747"/>
      <c r="E24" s="2747"/>
      <c r="F24" s="2747"/>
      <c r="G24" s="2747"/>
      <c r="H24" s="2747"/>
      <c r="I24" s="2747"/>
      <c r="J24" s="2747"/>
      <c r="K24" s="2747"/>
      <c r="L24" s="2747"/>
      <c r="M24" s="2747"/>
      <c r="N24" s="2747"/>
      <c r="O24" s="2747"/>
      <c r="P24" s="2747"/>
      <c r="Q24" s="2747"/>
      <c r="R24" s="24"/>
      <c r="S24" s="2748" t="s">
        <v>129</v>
      </c>
      <c r="T24" s="2748"/>
      <c r="U24" s="2748"/>
      <c r="V24" s="2748"/>
      <c r="W24" s="2748"/>
      <c r="X24" s="2748"/>
      <c r="Y24" s="2748"/>
      <c r="Z24" s="2748"/>
      <c r="AA24" s="2748"/>
      <c r="AB24" s="24"/>
      <c r="AC24" s="2747" t="s">
        <v>128</v>
      </c>
      <c r="AD24" s="2747"/>
      <c r="AE24" s="2747"/>
      <c r="AF24" s="2747"/>
      <c r="AG24" s="2747"/>
      <c r="AH24" s="2747"/>
      <c r="AI24" s="2747"/>
      <c r="AJ24" s="2747"/>
      <c r="AK24" s="2749"/>
      <c r="AL24" s="1"/>
      <c r="AM24" s="1"/>
      <c r="AN24" s="1"/>
    </row>
    <row r="25" spans="1:40" ht="5.0999999999999996" customHeight="1" x14ac:dyDescent="0.3">
      <c r="A25" s="24"/>
      <c r="B25" s="131"/>
      <c r="C25" s="24"/>
      <c r="D25" s="24"/>
      <c r="E25" s="24"/>
      <c r="F25" s="24"/>
      <c r="G25" s="24"/>
      <c r="H25" s="24"/>
      <c r="I25" s="24"/>
      <c r="J25" s="24"/>
      <c r="K25" s="24"/>
      <c r="L25" s="24"/>
      <c r="M25" s="24"/>
      <c r="N25" s="24"/>
      <c r="O25" s="24"/>
      <c r="P25" s="24"/>
      <c r="Q25" s="24"/>
      <c r="R25" s="24"/>
      <c r="S25" s="24"/>
      <c r="T25" s="24"/>
      <c r="U25" s="24"/>
      <c r="V25" s="24"/>
      <c r="W25" s="24"/>
      <c r="X25" s="24"/>
      <c r="Y25" s="24"/>
      <c r="Z25" s="117"/>
      <c r="AA25" s="24"/>
      <c r="AB25" s="24"/>
      <c r="AC25" s="24"/>
      <c r="AD25" s="24"/>
      <c r="AE25" s="24"/>
      <c r="AF25" s="24"/>
      <c r="AG25" s="24"/>
      <c r="AH25" s="24"/>
      <c r="AI25" s="24"/>
      <c r="AJ25" s="24"/>
      <c r="AK25" s="214"/>
      <c r="AL25" s="1"/>
      <c r="AM25" s="1"/>
      <c r="AN25" s="1"/>
    </row>
    <row r="26" spans="1:40" ht="15" customHeight="1" x14ac:dyDescent="0.3">
      <c r="A26" s="24"/>
      <c r="B26" s="905" t="s">
        <v>127</v>
      </c>
      <c r="C26" s="879"/>
      <c r="D26" s="879"/>
      <c r="E26" s="644"/>
      <c r="F26" s="645"/>
      <c r="G26" s="645"/>
      <c r="H26" s="646"/>
      <c r="I26" s="2764"/>
      <c r="J26" s="2765"/>
      <c r="K26" s="2766"/>
      <c r="L26" s="24"/>
      <c r="M26" s="24"/>
      <c r="N26" s="24"/>
      <c r="O26" s="24"/>
      <c r="P26" s="24"/>
      <c r="Q26" s="24"/>
      <c r="R26" s="24"/>
      <c r="S26" s="24"/>
      <c r="T26" s="24"/>
      <c r="U26" s="24"/>
      <c r="V26" s="24"/>
      <c r="W26" s="24"/>
      <c r="X26" s="24"/>
      <c r="Y26" s="24"/>
      <c r="Z26" s="24"/>
      <c r="AA26" s="24"/>
      <c r="AB26" s="24"/>
      <c r="AC26" s="882"/>
      <c r="AD26" s="882"/>
      <c r="AE26" s="882"/>
      <c r="AF26" s="882"/>
      <c r="AG26" s="882"/>
      <c r="AH26" s="2772"/>
      <c r="AI26" s="2772"/>
      <c r="AJ26" s="2772"/>
      <c r="AK26" s="214"/>
      <c r="AL26" s="1"/>
      <c r="AM26" s="1"/>
      <c r="AN26" s="1"/>
    </row>
    <row r="27" spans="1:40" ht="5.0999999999999996" customHeight="1" x14ac:dyDescent="0.3">
      <c r="A27" s="24"/>
      <c r="B27" s="906"/>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882"/>
      <c r="AF27" s="882"/>
      <c r="AG27" s="882"/>
      <c r="AH27" s="24"/>
      <c r="AI27" s="24"/>
      <c r="AJ27" s="24"/>
      <c r="AK27" s="214"/>
      <c r="AL27" s="1"/>
      <c r="AM27" s="1"/>
      <c r="AN27" s="1"/>
    </row>
    <row r="28" spans="1:40" ht="15" customHeight="1" thickBot="1" x14ac:dyDescent="0.35">
      <c r="A28" s="24"/>
      <c r="B28" s="907" t="s">
        <v>681</v>
      </c>
      <c r="C28" s="908"/>
      <c r="D28" s="908"/>
      <c r="E28" s="908"/>
      <c r="F28" s="908"/>
      <c r="G28" s="908"/>
      <c r="H28" s="908"/>
      <c r="I28" s="908"/>
      <c r="J28" s="908"/>
      <c r="K28" s="908"/>
      <c r="L28" s="908"/>
      <c r="M28" s="908"/>
      <c r="N28" s="908"/>
      <c r="O28" s="908"/>
      <c r="P28" s="908"/>
      <c r="Q28" s="908"/>
      <c r="R28" s="908"/>
      <c r="S28" s="908"/>
      <c r="T28" s="908"/>
      <c r="U28" s="908"/>
      <c r="V28" s="908"/>
      <c r="W28" s="908"/>
      <c r="X28" s="908"/>
      <c r="Y28" s="908"/>
      <c r="Z28" s="908"/>
      <c r="AA28" s="908"/>
      <c r="AB28" s="101"/>
      <c r="AC28" s="208"/>
      <c r="AD28" s="208"/>
      <c r="AE28" s="208"/>
      <c r="AF28" s="208"/>
      <c r="AG28" s="208"/>
      <c r="AH28" s="2740"/>
      <c r="AI28" s="2740"/>
      <c r="AJ28" s="2740"/>
      <c r="AK28" s="209"/>
      <c r="AL28" s="1"/>
      <c r="AM28" s="1"/>
      <c r="AN28" s="1"/>
    </row>
    <row r="29" spans="1:40" s="880" customFormat="1" ht="7.95" customHeight="1" x14ac:dyDescent="0.3">
      <c r="A29" s="24"/>
      <c r="B29" s="910"/>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882"/>
      <c r="AD29" s="882"/>
      <c r="AE29" s="882"/>
      <c r="AF29" s="882"/>
      <c r="AG29" s="882"/>
      <c r="AH29" s="311"/>
      <c r="AI29" s="311"/>
      <c r="AJ29" s="311"/>
      <c r="AK29" s="882"/>
      <c r="AL29" s="881"/>
      <c r="AM29" s="881"/>
      <c r="AN29" s="881"/>
    </row>
    <row r="30" spans="1:40" ht="15" customHeight="1" thickBot="1" x14ac:dyDescent="0.35">
      <c r="A30" s="24"/>
      <c r="B30" s="2762" t="s">
        <v>1185</v>
      </c>
      <c r="C30" s="2763"/>
      <c r="D30" s="2763"/>
      <c r="E30" s="2763"/>
      <c r="F30" s="2763"/>
      <c r="G30" s="2763"/>
      <c r="H30" s="2763"/>
      <c r="I30" s="2763"/>
      <c r="J30" s="2763"/>
      <c r="K30" s="2763"/>
      <c r="L30" s="2763"/>
      <c r="M30" s="24"/>
      <c r="N30" s="24"/>
      <c r="O30" s="24"/>
      <c r="P30" s="24"/>
      <c r="Q30" s="24"/>
      <c r="R30" s="24"/>
      <c r="S30" s="24"/>
      <c r="T30" s="24"/>
      <c r="U30" s="24"/>
      <c r="V30" s="24"/>
      <c r="W30" s="24"/>
      <c r="X30" s="24"/>
      <c r="Y30" s="24"/>
      <c r="Z30" s="24"/>
      <c r="AA30" s="24"/>
      <c r="AB30" s="24"/>
      <c r="AC30" s="90"/>
      <c r="AD30" s="90"/>
      <c r="AE30" s="1"/>
      <c r="AF30" s="24"/>
      <c r="AG30" s="24"/>
      <c r="AH30" s="24"/>
      <c r="AI30" s="24"/>
      <c r="AJ30" s="24"/>
      <c r="AK30" s="24"/>
      <c r="AL30" s="1"/>
      <c r="AM30" s="1"/>
      <c r="AN30" s="1"/>
    </row>
    <row r="31" spans="1:40" ht="15" customHeight="1" x14ac:dyDescent="0.3">
      <c r="A31" s="24"/>
      <c r="B31" s="2750"/>
      <c r="C31" s="2751"/>
      <c r="D31" s="2751"/>
      <c r="E31" s="2751"/>
      <c r="F31" s="2751"/>
      <c r="G31" s="2751"/>
      <c r="H31" s="2751"/>
      <c r="I31" s="2751"/>
      <c r="J31" s="2751"/>
      <c r="K31" s="2751"/>
      <c r="L31" s="2751"/>
      <c r="M31" s="190"/>
      <c r="N31" s="2759"/>
      <c r="O31" s="2759"/>
      <c r="P31" s="2759"/>
      <c r="Q31" s="2759"/>
      <c r="R31" s="2759"/>
      <c r="S31" s="2759"/>
      <c r="T31" s="2759"/>
      <c r="U31" s="2759"/>
      <c r="V31" s="2759"/>
      <c r="W31" s="2759"/>
      <c r="X31" s="2759"/>
      <c r="Y31" s="2759"/>
      <c r="Z31" s="2759"/>
      <c r="AA31" s="2759"/>
      <c r="AB31" s="2759"/>
      <c r="AC31" s="2759"/>
      <c r="AD31" s="2759"/>
      <c r="AE31" s="190"/>
      <c r="AF31" s="2760"/>
      <c r="AG31" s="2760"/>
      <c r="AH31" s="2760"/>
      <c r="AI31" s="2760"/>
      <c r="AJ31" s="2760"/>
      <c r="AK31" s="2761"/>
      <c r="AL31" s="1"/>
      <c r="AM31" s="1"/>
      <c r="AN31" s="1"/>
    </row>
    <row r="32" spans="1:40" ht="15" customHeight="1" x14ac:dyDescent="0.3">
      <c r="A32" s="24"/>
      <c r="B32" s="42"/>
      <c r="C32" s="882"/>
      <c r="D32" s="882"/>
      <c r="E32" s="882"/>
      <c r="F32" s="882"/>
      <c r="G32" s="882"/>
      <c r="H32" s="882"/>
      <c r="I32" s="882"/>
      <c r="J32" s="882"/>
      <c r="K32" s="882"/>
      <c r="L32" s="882"/>
      <c r="M32" s="24"/>
      <c r="N32" s="909" t="s">
        <v>203</v>
      </c>
      <c r="O32" s="99"/>
      <c r="P32" s="99"/>
      <c r="Q32" s="99"/>
      <c r="R32" s="99"/>
      <c r="S32" s="99"/>
      <c r="T32" s="99"/>
      <c r="U32" s="99"/>
      <c r="V32" s="99"/>
      <c r="W32" s="99"/>
      <c r="X32" s="99"/>
      <c r="Y32" s="99"/>
      <c r="Z32" s="99"/>
      <c r="AA32" s="99"/>
      <c r="AB32" s="99"/>
      <c r="AC32" s="99"/>
      <c r="AD32" s="99"/>
      <c r="AE32" s="99"/>
      <c r="AF32" s="904" t="s">
        <v>618</v>
      </c>
      <c r="AG32" s="24"/>
      <c r="AH32" s="24"/>
      <c r="AI32" s="24"/>
      <c r="AJ32" s="24"/>
      <c r="AK32" s="214"/>
      <c r="AL32" s="1"/>
      <c r="AM32" s="1"/>
      <c r="AN32" s="1"/>
    </row>
    <row r="33" spans="1:40" ht="15" customHeight="1" x14ac:dyDescent="0.3">
      <c r="A33" s="24"/>
      <c r="B33" s="2752"/>
      <c r="C33" s="2753"/>
      <c r="D33" s="2753"/>
      <c r="E33" s="2753"/>
      <c r="F33" s="2753"/>
      <c r="G33" s="2753"/>
      <c r="H33" s="2753"/>
      <c r="I33" s="2753"/>
      <c r="J33" s="2753"/>
      <c r="K33" s="2753"/>
      <c r="L33" s="2753"/>
      <c r="M33" s="2753"/>
      <c r="N33" s="2753"/>
      <c r="O33" s="2753"/>
      <c r="P33" s="2753"/>
      <c r="Q33" s="2753"/>
      <c r="R33" s="24"/>
      <c r="S33" s="2754"/>
      <c r="T33" s="2754"/>
      <c r="U33" s="2754"/>
      <c r="V33" s="2754"/>
      <c r="W33" s="2754"/>
      <c r="X33" s="2754"/>
      <c r="Y33" s="2754"/>
      <c r="Z33" s="2754"/>
      <c r="AA33" s="2754"/>
      <c r="AB33" s="24"/>
      <c r="AC33" s="2757"/>
      <c r="AD33" s="2757"/>
      <c r="AE33" s="2757"/>
      <c r="AF33" s="2757"/>
      <c r="AG33" s="2757"/>
      <c r="AH33" s="2757"/>
      <c r="AI33" s="2757"/>
      <c r="AJ33" s="2757"/>
      <c r="AK33" s="2758"/>
      <c r="AL33" s="1"/>
      <c r="AM33" s="1"/>
      <c r="AN33" s="1"/>
    </row>
    <row r="34" spans="1:40" ht="15" customHeight="1" x14ac:dyDescent="0.3">
      <c r="A34" s="24"/>
      <c r="B34" s="2746" t="s">
        <v>199</v>
      </c>
      <c r="C34" s="2747"/>
      <c r="D34" s="2747"/>
      <c r="E34" s="2747"/>
      <c r="F34" s="2747"/>
      <c r="G34" s="2747"/>
      <c r="H34" s="2747"/>
      <c r="I34" s="2747"/>
      <c r="J34" s="2747"/>
      <c r="K34" s="2747"/>
      <c r="L34" s="2747"/>
      <c r="M34" s="2747"/>
      <c r="N34" s="2747"/>
      <c r="O34" s="2747"/>
      <c r="P34" s="2747"/>
      <c r="Q34" s="2747"/>
      <c r="R34" s="24"/>
      <c r="S34" s="2748" t="s">
        <v>129</v>
      </c>
      <c r="T34" s="2748"/>
      <c r="U34" s="2748"/>
      <c r="V34" s="2748"/>
      <c r="W34" s="2748"/>
      <c r="X34" s="2748"/>
      <c r="Y34" s="2748"/>
      <c r="Z34" s="2748"/>
      <c r="AA34" s="2748"/>
      <c r="AB34" s="24"/>
      <c r="AC34" s="2747" t="s">
        <v>128</v>
      </c>
      <c r="AD34" s="2747"/>
      <c r="AE34" s="2747"/>
      <c r="AF34" s="2747"/>
      <c r="AG34" s="2747"/>
      <c r="AH34" s="2747"/>
      <c r="AI34" s="2747"/>
      <c r="AJ34" s="2747"/>
      <c r="AK34" s="2749"/>
      <c r="AL34" s="1"/>
      <c r="AM34" s="1"/>
      <c r="AN34" s="1"/>
    </row>
    <row r="35" spans="1:40" ht="5.0999999999999996" customHeight="1" x14ac:dyDescent="0.3">
      <c r="A35" s="24"/>
      <c r="B35" s="131"/>
      <c r="C35" s="24"/>
      <c r="D35" s="24"/>
      <c r="E35" s="24"/>
      <c r="F35" s="24"/>
      <c r="G35" s="24"/>
      <c r="H35" s="24"/>
      <c r="I35" s="24"/>
      <c r="J35" s="24"/>
      <c r="K35" s="24"/>
      <c r="L35" s="24"/>
      <c r="M35" s="24"/>
      <c r="N35" s="24"/>
      <c r="O35" s="24"/>
      <c r="P35" s="24"/>
      <c r="Q35" s="24"/>
      <c r="R35" s="24"/>
      <c r="S35" s="24"/>
      <c r="T35" s="24"/>
      <c r="U35" s="24"/>
      <c r="V35" s="24"/>
      <c r="W35" s="24"/>
      <c r="X35" s="24"/>
      <c r="Y35" s="24"/>
      <c r="Z35" s="117"/>
      <c r="AA35" s="24"/>
      <c r="AB35" s="24"/>
      <c r="AC35" s="24"/>
      <c r="AD35" s="24"/>
      <c r="AE35" s="24"/>
      <c r="AF35" s="24"/>
      <c r="AG35" s="24"/>
      <c r="AH35" s="24"/>
      <c r="AI35" s="24"/>
      <c r="AJ35" s="24"/>
      <c r="AK35" s="214"/>
      <c r="AL35" s="1"/>
      <c r="AM35" s="1"/>
      <c r="AN35" s="1"/>
    </row>
    <row r="36" spans="1:40" ht="15" customHeight="1" x14ac:dyDescent="0.3">
      <c r="A36" s="24"/>
      <c r="B36" s="905" t="s">
        <v>127</v>
      </c>
      <c r="C36" s="879"/>
      <c r="D36" s="879"/>
      <c r="E36" s="644"/>
      <c r="F36" s="645"/>
      <c r="G36" s="645"/>
      <c r="H36" s="646"/>
      <c r="I36" s="2764"/>
      <c r="J36" s="2765"/>
      <c r="K36" s="2766"/>
      <c r="L36" s="24"/>
      <c r="M36" s="24"/>
      <c r="N36" s="24"/>
      <c r="O36" s="24"/>
      <c r="P36" s="24"/>
      <c r="Q36" s="24"/>
      <c r="R36" s="24"/>
      <c r="S36" s="24"/>
      <c r="T36" s="24"/>
      <c r="U36" s="24"/>
      <c r="V36" s="24"/>
      <c r="W36" s="24"/>
      <c r="X36" s="24"/>
      <c r="Y36" s="24"/>
      <c r="Z36" s="24"/>
      <c r="AA36" s="24"/>
      <c r="AB36" s="24"/>
      <c r="AC36" s="882"/>
      <c r="AD36" s="882"/>
      <c r="AE36" s="882"/>
      <c r="AF36" s="882"/>
      <c r="AG36" s="882"/>
      <c r="AH36" s="2772"/>
      <c r="AI36" s="2772"/>
      <c r="AJ36" s="2772"/>
      <c r="AK36" s="214"/>
      <c r="AL36" s="1"/>
      <c r="AM36" s="1"/>
      <c r="AN36" s="1"/>
    </row>
    <row r="37" spans="1:40" ht="6.75" customHeight="1" x14ac:dyDescent="0.3">
      <c r="A37" s="24"/>
      <c r="B37" s="906"/>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882"/>
      <c r="AF37" s="882"/>
      <c r="AG37" s="882"/>
      <c r="AH37" s="24"/>
      <c r="AI37" s="24"/>
      <c r="AJ37" s="24"/>
      <c r="AK37" s="214"/>
      <c r="AL37" s="1"/>
      <c r="AM37" s="1"/>
      <c r="AN37" s="1"/>
    </row>
    <row r="38" spans="1:40" ht="15" customHeight="1" thickBot="1" x14ac:dyDescent="0.35">
      <c r="A38" s="24"/>
      <c r="B38" s="907" t="s">
        <v>681</v>
      </c>
      <c r="C38" s="908"/>
      <c r="D38" s="908"/>
      <c r="E38" s="908"/>
      <c r="F38" s="908"/>
      <c r="G38" s="908"/>
      <c r="H38" s="908"/>
      <c r="I38" s="908"/>
      <c r="J38" s="908"/>
      <c r="K38" s="908"/>
      <c r="L38" s="908"/>
      <c r="M38" s="908"/>
      <c r="N38" s="908"/>
      <c r="O38" s="908"/>
      <c r="P38" s="908"/>
      <c r="Q38" s="908"/>
      <c r="R38" s="908"/>
      <c r="S38" s="908"/>
      <c r="T38" s="908"/>
      <c r="U38" s="908"/>
      <c r="V38" s="908"/>
      <c r="W38" s="908"/>
      <c r="X38" s="908"/>
      <c r="Y38" s="908"/>
      <c r="Z38" s="908"/>
      <c r="AA38" s="908"/>
      <c r="AB38" s="101"/>
      <c r="AC38" s="208"/>
      <c r="AD38" s="208"/>
      <c r="AE38" s="208"/>
      <c r="AF38" s="208"/>
      <c r="AG38" s="208"/>
      <c r="AH38" s="2740"/>
      <c r="AI38" s="2740"/>
      <c r="AJ38" s="2740"/>
      <c r="AK38" s="209"/>
      <c r="AL38" s="1"/>
      <c r="AM38" s="1"/>
      <c r="AN38" s="1"/>
    </row>
    <row r="39" spans="1:40" s="880" customFormat="1" ht="7.95" customHeight="1" x14ac:dyDescent="0.3">
      <c r="A39" s="24"/>
      <c r="B39" s="910"/>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882"/>
      <c r="AD39" s="882"/>
      <c r="AE39" s="882"/>
      <c r="AF39" s="882"/>
      <c r="AG39" s="882"/>
      <c r="AH39" s="311"/>
      <c r="AI39" s="311"/>
      <c r="AJ39" s="311"/>
      <c r="AK39" s="882"/>
      <c r="AL39" s="881"/>
      <c r="AM39" s="881"/>
      <c r="AN39" s="881"/>
    </row>
    <row r="40" spans="1:40" ht="15" customHeight="1" thickBot="1" x14ac:dyDescent="0.35">
      <c r="A40" s="24"/>
      <c r="B40" s="2762" t="s">
        <v>1186</v>
      </c>
      <c r="C40" s="2763"/>
      <c r="D40" s="2763"/>
      <c r="E40" s="2763"/>
      <c r="F40" s="2763"/>
      <c r="G40" s="2763"/>
      <c r="H40" s="2763"/>
      <c r="I40" s="2763"/>
      <c r="J40" s="2763"/>
      <c r="K40" s="2763"/>
      <c r="L40" s="2763"/>
      <c r="M40" s="24"/>
      <c r="N40" s="24"/>
      <c r="O40" s="24"/>
      <c r="P40" s="24"/>
      <c r="Q40" s="24"/>
      <c r="R40" s="24"/>
      <c r="S40" s="24"/>
      <c r="T40" s="24"/>
      <c r="U40" s="24"/>
      <c r="V40" s="24"/>
      <c r="W40" s="24"/>
      <c r="X40" s="24"/>
      <c r="Y40" s="24"/>
      <c r="Z40" s="24"/>
      <c r="AA40" s="24"/>
      <c r="AB40" s="93"/>
      <c r="AC40" s="341"/>
      <c r="AD40" s="341"/>
      <c r="AE40" s="341"/>
      <c r="AF40" s="93"/>
      <c r="AG40" s="24"/>
      <c r="AH40" s="24"/>
      <c r="AI40" s="24"/>
      <c r="AJ40" s="24"/>
      <c r="AK40" s="24"/>
      <c r="AL40" s="24"/>
      <c r="AM40" s="1"/>
      <c r="AN40" s="1"/>
    </row>
    <row r="41" spans="1:40" ht="15" customHeight="1" x14ac:dyDescent="0.3">
      <c r="A41" s="24"/>
      <c r="B41" s="2750"/>
      <c r="C41" s="2751"/>
      <c r="D41" s="2751"/>
      <c r="E41" s="2751"/>
      <c r="F41" s="2751"/>
      <c r="G41" s="2751"/>
      <c r="H41" s="2751"/>
      <c r="I41" s="2751"/>
      <c r="J41" s="2751"/>
      <c r="K41" s="2751"/>
      <c r="L41" s="2751"/>
      <c r="M41" s="190"/>
      <c r="N41" s="2759"/>
      <c r="O41" s="2759"/>
      <c r="P41" s="2759"/>
      <c r="Q41" s="2759"/>
      <c r="R41" s="2759"/>
      <c r="S41" s="2759"/>
      <c r="T41" s="2759"/>
      <c r="U41" s="2759"/>
      <c r="V41" s="2759"/>
      <c r="W41" s="2759"/>
      <c r="X41" s="2759"/>
      <c r="Y41" s="2759"/>
      <c r="Z41" s="2759"/>
      <c r="AA41" s="2759"/>
      <c r="AB41" s="2759"/>
      <c r="AC41" s="2759"/>
      <c r="AD41" s="2759"/>
      <c r="AE41" s="190"/>
      <c r="AF41" s="2760"/>
      <c r="AG41" s="2760"/>
      <c r="AH41" s="2760"/>
      <c r="AI41" s="2760"/>
      <c r="AJ41" s="2760"/>
      <c r="AK41" s="2761"/>
      <c r="AL41" s="1"/>
      <c r="AM41" s="1"/>
      <c r="AN41" s="1"/>
    </row>
    <row r="42" spans="1:40" ht="15" customHeight="1" x14ac:dyDescent="0.3">
      <c r="A42" s="24"/>
      <c r="B42" s="42"/>
      <c r="C42" s="882"/>
      <c r="D42" s="882"/>
      <c r="E42" s="882"/>
      <c r="F42" s="882"/>
      <c r="G42" s="882"/>
      <c r="H42" s="882"/>
      <c r="I42" s="882"/>
      <c r="J42" s="882"/>
      <c r="K42" s="882"/>
      <c r="L42" s="882"/>
      <c r="M42" s="24"/>
      <c r="N42" s="909" t="s">
        <v>203</v>
      </c>
      <c r="O42" s="99"/>
      <c r="P42" s="99"/>
      <c r="Q42" s="99"/>
      <c r="R42" s="99"/>
      <c r="S42" s="99"/>
      <c r="T42" s="99"/>
      <c r="U42" s="99"/>
      <c r="V42" s="99"/>
      <c r="W42" s="99"/>
      <c r="X42" s="99"/>
      <c r="Y42" s="99"/>
      <c r="Z42" s="99"/>
      <c r="AA42" s="99"/>
      <c r="AB42" s="99"/>
      <c r="AC42" s="99"/>
      <c r="AD42" s="99"/>
      <c r="AE42" s="99"/>
      <c r="AF42" s="904" t="s">
        <v>618</v>
      </c>
      <c r="AG42" s="24"/>
      <c r="AH42" s="24"/>
      <c r="AI42" s="24"/>
      <c r="AJ42" s="24"/>
      <c r="AK42" s="214"/>
      <c r="AL42" s="1"/>
      <c r="AM42" s="1"/>
      <c r="AN42" s="1"/>
    </row>
    <row r="43" spans="1:40" ht="15" customHeight="1" x14ac:dyDescent="0.3">
      <c r="A43" s="24"/>
      <c r="B43" s="2752"/>
      <c r="C43" s="2753"/>
      <c r="D43" s="2753"/>
      <c r="E43" s="2753"/>
      <c r="F43" s="2753"/>
      <c r="G43" s="2753"/>
      <c r="H43" s="2753"/>
      <c r="I43" s="2753"/>
      <c r="J43" s="2753"/>
      <c r="K43" s="2753"/>
      <c r="L43" s="2753"/>
      <c r="M43" s="2753"/>
      <c r="N43" s="2753"/>
      <c r="O43" s="2753"/>
      <c r="P43" s="2753"/>
      <c r="Q43" s="2753"/>
      <c r="R43" s="24"/>
      <c r="S43" s="2754"/>
      <c r="T43" s="2754"/>
      <c r="U43" s="2754"/>
      <c r="V43" s="2754"/>
      <c r="W43" s="2754"/>
      <c r="X43" s="2754"/>
      <c r="Y43" s="2754"/>
      <c r="Z43" s="2754"/>
      <c r="AA43" s="2754"/>
      <c r="AB43" s="24"/>
      <c r="AC43" s="2757"/>
      <c r="AD43" s="2757"/>
      <c r="AE43" s="2757"/>
      <c r="AF43" s="2757"/>
      <c r="AG43" s="2757"/>
      <c r="AH43" s="2757"/>
      <c r="AI43" s="2757"/>
      <c r="AJ43" s="2757"/>
      <c r="AK43" s="2758"/>
      <c r="AL43" s="1"/>
      <c r="AM43" s="1"/>
      <c r="AN43" s="1"/>
    </row>
    <row r="44" spans="1:40" ht="15" customHeight="1" x14ac:dyDescent="0.3">
      <c r="A44" s="24"/>
      <c r="B44" s="2746" t="s">
        <v>199</v>
      </c>
      <c r="C44" s="2747"/>
      <c r="D44" s="2747"/>
      <c r="E44" s="2747"/>
      <c r="F44" s="2747"/>
      <c r="G44" s="2747"/>
      <c r="H44" s="2747"/>
      <c r="I44" s="2747"/>
      <c r="J44" s="2747"/>
      <c r="K44" s="2747"/>
      <c r="L44" s="2747"/>
      <c r="M44" s="2747"/>
      <c r="N44" s="2747"/>
      <c r="O44" s="2747"/>
      <c r="P44" s="2747"/>
      <c r="Q44" s="2747"/>
      <c r="R44" s="24"/>
      <c r="S44" s="2748" t="s">
        <v>129</v>
      </c>
      <c r="T44" s="2748"/>
      <c r="U44" s="2748"/>
      <c r="V44" s="2748"/>
      <c r="W44" s="2748"/>
      <c r="X44" s="2748"/>
      <c r="Y44" s="2748"/>
      <c r="Z44" s="2748"/>
      <c r="AA44" s="2748"/>
      <c r="AB44" s="24"/>
      <c r="AC44" s="2747" t="s">
        <v>128</v>
      </c>
      <c r="AD44" s="2747"/>
      <c r="AE44" s="2747"/>
      <c r="AF44" s="2747"/>
      <c r="AG44" s="2747"/>
      <c r="AH44" s="2747"/>
      <c r="AI44" s="2747"/>
      <c r="AJ44" s="2747"/>
      <c r="AK44" s="2749"/>
      <c r="AL44" s="1"/>
      <c r="AM44" s="1"/>
      <c r="AN44" s="1"/>
    </row>
    <row r="45" spans="1:40" ht="5.0999999999999996" customHeight="1" x14ac:dyDescent="0.3">
      <c r="A45" s="24"/>
      <c r="B45" s="131"/>
      <c r="C45" s="24"/>
      <c r="D45" s="24"/>
      <c r="E45" s="24"/>
      <c r="F45" s="24"/>
      <c r="G45" s="24"/>
      <c r="H45" s="24"/>
      <c r="I45" s="24"/>
      <c r="J45" s="24"/>
      <c r="K45" s="24"/>
      <c r="L45" s="24"/>
      <c r="M45" s="24"/>
      <c r="N45" s="24"/>
      <c r="O45" s="24"/>
      <c r="P45" s="24"/>
      <c r="Q45" s="24"/>
      <c r="R45" s="24"/>
      <c r="S45" s="24"/>
      <c r="T45" s="24"/>
      <c r="U45" s="24"/>
      <c r="V45" s="24"/>
      <c r="W45" s="24"/>
      <c r="X45" s="24"/>
      <c r="Y45" s="24"/>
      <c r="Z45" s="117"/>
      <c r="AA45" s="24"/>
      <c r="AB45" s="24"/>
      <c r="AC45" s="24"/>
      <c r="AD45" s="24"/>
      <c r="AE45" s="24"/>
      <c r="AF45" s="24"/>
      <c r="AG45" s="24"/>
      <c r="AH45" s="24"/>
      <c r="AI45" s="24"/>
      <c r="AJ45" s="24"/>
      <c r="AK45" s="214"/>
      <c r="AL45" s="1"/>
      <c r="AM45" s="1"/>
      <c r="AN45" s="1"/>
    </row>
    <row r="46" spans="1:40" ht="15" customHeight="1" x14ac:dyDescent="0.3">
      <c r="A46" s="24"/>
      <c r="B46" s="905" t="s">
        <v>127</v>
      </c>
      <c r="C46" s="879"/>
      <c r="D46" s="879"/>
      <c r="E46" s="644"/>
      <c r="F46" s="645"/>
      <c r="G46" s="645"/>
      <c r="H46" s="646"/>
      <c r="I46" s="2764"/>
      <c r="J46" s="2765"/>
      <c r="K46" s="2766"/>
      <c r="L46" s="24"/>
      <c r="M46" s="24"/>
      <c r="N46" s="24"/>
      <c r="O46" s="24"/>
      <c r="P46" s="24"/>
      <c r="Q46" s="24"/>
      <c r="R46" s="24"/>
      <c r="S46" s="24"/>
      <c r="T46" s="24"/>
      <c r="U46" s="24"/>
      <c r="V46" s="24"/>
      <c r="W46" s="24"/>
      <c r="X46" s="24"/>
      <c r="Y46" s="24"/>
      <c r="Z46" s="24"/>
      <c r="AA46" s="24"/>
      <c r="AB46" s="24"/>
      <c r="AC46" s="882"/>
      <c r="AD46" s="882"/>
      <c r="AE46" s="882"/>
      <c r="AF46" s="882"/>
      <c r="AG46" s="882"/>
      <c r="AH46" s="2772"/>
      <c r="AI46" s="2772"/>
      <c r="AJ46" s="2772"/>
      <c r="AK46" s="214"/>
      <c r="AL46" s="1"/>
      <c r="AM46" s="1"/>
      <c r="AN46" s="1"/>
    </row>
    <row r="47" spans="1:40" ht="5.0999999999999996" customHeight="1" x14ac:dyDescent="0.3">
      <c r="A47" s="24"/>
      <c r="B47" s="906"/>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882"/>
      <c r="AF47" s="882"/>
      <c r="AG47" s="882"/>
      <c r="AH47" s="24"/>
      <c r="AI47" s="24"/>
      <c r="AJ47" s="24"/>
      <c r="AK47" s="214"/>
      <c r="AL47" s="1"/>
      <c r="AM47" s="1"/>
      <c r="AN47" s="1"/>
    </row>
    <row r="48" spans="1:40" ht="15" customHeight="1" thickBot="1" x14ac:dyDescent="0.35">
      <c r="A48" s="24"/>
      <c r="B48" s="907" t="s">
        <v>681</v>
      </c>
      <c r="C48" s="908"/>
      <c r="D48" s="908"/>
      <c r="E48" s="908"/>
      <c r="F48" s="908"/>
      <c r="G48" s="908"/>
      <c r="H48" s="908"/>
      <c r="I48" s="908"/>
      <c r="J48" s="908"/>
      <c r="K48" s="908"/>
      <c r="L48" s="908"/>
      <c r="M48" s="908"/>
      <c r="N48" s="908"/>
      <c r="O48" s="908"/>
      <c r="P48" s="908"/>
      <c r="Q48" s="908"/>
      <c r="R48" s="908"/>
      <c r="S48" s="908"/>
      <c r="T48" s="908"/>
      <c r="U48" s="908"/>
      <c r="V48" s="908"/>
      <c r="W48" s="908"/>
      <c r="X48" s="908"/>
      <c r="Y48" s="908"/>
      <c r="Z48" s="908"/>
      <c r="AA48" s="908"/>
      <c r="AB48" s="101"/>
      <c r="AC48" s="208"/>
      <c r="AD48" s="208"/>
      <c r="AE48" s="208"/>
      <c r="AF48" s="208"/>
      <c r="AG48" s="208"/>
      <c r="AH48" s="2740"/>
      <c r="AI48" s="2740"/>
      <c r="AJ48" s="2740"/>
      <c r="AK48" s="209"/>
      <c r="AL48" s="1"/>
      <c r="AM48" s="1"/>
      <c r="AN48" s="1"/>
    </row>
    <row r="49" spans="1:40" s="880" customFormat="1" ht="8.4" customHeight="1" x14ac:dyDescent="0.3">
      <c r="A49" s="24"/>
      <c r="B49" s="910"/>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882"/>
      <c r="AD49" s="882"/>
      <c r="AE49" s="882"/>
      <c r="AF49" s="882"/>
      <c r="AG49" s="882"/>
      <c r="AH49" s="311"/>
      <c r="AI49" s="311"/>
      <c r="AJ49" s="311"/>
      <c r="AK49" s="882"/>
      <c r="AL49" s="881"/>
      <c r="AM49" s="881"/>
      <c r="AN49" s="881"/>
    </row>
    <row r="50" spans="1:40" ht="15" customHeight="1" thickBot="1" x14ac:dyDescent="0.35">
      <c r="A50" s="24"/>
      <c r="B50" s="2762" t="s">
        <v>1187</v>
      </c>
      <c r="C50" s="2763"/>
      <c r="D50" s="2763"/>
      <c r="E50" s="2763"/>
      <c r="F50" s="2763"/>
      <c r="G50" s="2763"/>
      <c r="H50" s="2763"/>
      <c r="I50" s="2763"/>
      <c r="J50" s="2763"/>
      <c r="K50" s="2763"/>
      <c r="L50" s="2763"/>
      <c r="M50" s="24"/>
      <c r="N50" s="24"/>
      <c r="O50" s="24"/>
      <c r="P50" s="24"/>
      <c r="Q50" s="24"/>
      <c r="R50" s="24"/>
      <c r="S50" s="24"/>
      <c r="T50" s="24"/>
      <c r="U50" s="24"/>
      <c r="V50" s="24"/>
      <c r="W50" s="24"/>
      <c r="X50" s="24"/>
      <c r="Y50" s="24"/>
      <c r="Z50" s="24"/>
      <c r="AA50" s="24"/>
      <c r="AB50" s="24"/>
      <c r="AC50" s="90"/>
      <c r="AD50" s="90"/>
      <c r="AE50" s="90"/>
      <c r="AF50" s="24"/>
      <c r="AG50" s="24"/>
      <c r="AH50" s="24"/>
      <c r="AI50" s="24"/>
      <c r="AJ50" s="24"/>
      <c r="AK50" s="24"/>
      <c r="AL50" s="1"/>
      <c r="AM50" s="1"/>
      <c r="AN50" s="1"/>
    </row>
    <row r="51" spans="1:40" ht="15" customHeight="1" x14ac:dyDescent="0.3">
      <c r="A51" s="24"/>
      <c r="B51" s="2750"/>
      <c r="C51" s="2751"/>
      <c r="D51" s="2751"/>
      <c r="E51" s="2751"/>
      <c r="F51" s="2751"/>
      <c r="G51" s="2751"/>
      <c r="H51" s="2751"/>
      <c r="I51" s="2751"/>
      <c r="J51" s="2751"/>
      <c r="K51" s="2751"/>
      <c r="L51" s="2751"/>
      <c r="M51" s="190"/>
      <c r="N51" s="2759"/>
      <c r="O51" s="2759"/>
      <c r="P51" s="2759"/>
      <c r="Q51" s="2759"/>
      <c r="R51" s="2759"/>
      <c r="S51" s="2759"/>
      <c r="T51" s="2759"/>
      <c r="U51" s="2759"/>
      <c r="V51" s="2759"/>
      <c r="W51" s="2759"/>
      <c r="X51" s="2759"/>
      <c r="Y51" s="2759"/>
      <c r="Z51" s="2759"/>
      <c r="AA51" s="2759"/>
      <c r="AB51" s="2759"/>
      <c r="AC51" s="2759"/>
      <c r="AD51" s="2759"/>
      <c r="AE51" s="190"/>
      <c r="AF51" s="2760"/>
      <c r="AG51" s="2760"/>
      <c r="AH51" s="2760"/>
      <c r="AI51" s="2760"/>
      <c r="AJ51" s="2760"/>
      <c r="AK51" s="2761"/>
      <c r="AL51" s="1"/>
      <c r="AM51" s="1"/>
      <c r="AN51" s="1"/>
    </row>
    <row r="52" spans="1:40" ht="15" customHeight="1" x14ac:dyDescent="0.3">
      <c r="A52" s="24"/>
      <c r="B52" s="42"/>
      <c r="C52" s="882"/>
      <c r="D52" s="882"/>
      <c r="E52" s="882"/>
      <c r="F52" s="882"/>
      <c r="G52" s="882"/>
      <c r="H52" s="882"/>
      <c r="I52" s="882"/>
      <c r="J52" s="882"/>
      <c r="K52" s="882"/>
      <c r="L52" s="882"/>
      <c r="M52" s="24"/>
      <c r="N52" s="909" t="s">
        <v>203</v>
      </c>
      <c r="O52" s="99"/>
      <c r="P52" s="99"/>
      <c r="Q52" s="99"/>
      <c r="R52" s="99"/>
      <c r="S52" s="99"/>
      <c r="T52" s="99"/>
      <c r="U52" s="99"/>
      <c r="V52" s="99"/>
      <c r="W52" s="99"/>
      <c r="X52" s="99"/>
      <c r="Y52" s="99"/>
      <c r="Z52" s="99"/>
      <c r="AA52" s="99"/>
      <c r="AB52" s="99"/>
      <c r="AC52" s="99"/>
      <c r="AD52" s="99"/>
      <c r="AE52" s="99"/>
      <c r="AF52" s="904" t="s">
        <v>618</v>
      </c>
      <c r="AG52" s="24"/>
      <c r="AH52" s="24"/>
      <c r="AI52" s="24"/>
      <c r="AJ52" s="24"/>
      <c r="AK52" s="214"/>
      <c r="AL52" s="1"/>
      <c r="AM52" s="1"/>
      <c r="AN52" s="1"/>
    </row>
    <row r="53" spans="1:40" ht="15" customHeight="1" x14ac:dyDescent="0.3">
      <c r="A53" s="24"/>
      <c r="B53" s="2752"/>
      <c r="C53" s="2753"/>
      <c r="D53" s="2753"/>
      <c r="E53" s="2753"/>
      <c r="F53" s="2753"/>
      <c r="G53" s="2753"/>
      <c r="H53" s="2753"/>
      <c r="I53" s="2753"/>
      <c r="J53" s="2753"/>
      <c r="K53" s="2753"/>
      <c r="L53" s="2753"/>
      <c r="M53" s="2753"/>
      <c r="N53" s="2753"/>
      <c r="O53" s="2753"/>
      <c r="P53" s="2753"/>
      <c r="Q53" s="2753"/>
      <c r="R53" s="24"/>
      <c r="S53" s="2754"/>
      <c r="T53" s="2754"/>
      <c r="U53" s="2754"/>
      <c r="V53" s="2754"/>
      <c r="W53" s="2754"/>
      <c r="X53" s="2754"/>
      <c r="Y53" s="2754"/>
      <c r="Z53" s="2754"/>
      <c r="AA53" s="2754"/>
      <c r="AB53" s="24"/>
      <c r="AC53" s="2757"/>
      <c r="AD53" s="2757"/>
      <c r="AE53" s="2757"/>
      <c r="AF53" s="2757"/>
      <c r="AG53" s="2757"/>
      <c r="AH53" s="2757"/>
      <c r="AI53" s="2757"/>
      <c r="AJ53" s="2757"/>
      <c r="AK53" s="2758"/>
      <c r="AL53" s="1"/>
      <c r="AM53" s="1"/>
      <c r="AN53" s="1"/>
    </row>
    <row r="54" spans="1:40" ht="15" customHeight="1" x14ac:dyDescent="0.3">
      <c r="A54" s="24"/>
      <c r="B54" s="2746" t="s">
        <v>199</v>
      </c>
      <c r="C54" s="2747"/>
      <c r="D54" s="2747"/>
      <c r="E54" s="2747"/>
      <c r="F54" s="2747"/>
      <c r="G54" s="2747"/>
      <c r="H54" s="2747"/>
      <c r="I54" s="2747"/>
      <c r="J54" s="2747"/>
      <c r="K54" s="2747"/>
      <c r="L54" s="2747"/>
      <c r="M54" s="2747"/>
      <c r="N54" s="2747"/>
      <c r="O54" s="2747"/>
      <c r="P54" s="2747"/>
      <c r="Q54" s="2747"/>
      <c r="R54" s="24"/>
      <c r="S54" s="2748" t="s">
        <v>129</v>
      </c>
      <c r="T54" s="2748"/>
      <c r="U54" s="2748"/>
      <c r="V54" s="2748"/>
      <c r="W54" s="2748"/>
      <c r="X54" s="2748"/>
      <c r="Y54" s="2748"/>
      <c r="Z54" s="2748"/>
      <c r="AA54" s="2748"/>
      <c r="AB54" s="24"/>
      <c r="AC54" s="2747" t="s">
        <v>128</v>
      </c>
      <c r="AD54" s="2747"/>
      <c r="AE54" s="2747"/>
      <c r="AF54" s="2747"/>
      <c r="AG54" s="2747"/>
      <c r="AH54" s="2747"/>
      <c r="AI54" s="2747"/>
      <c r="AJ54" s="2747"/>
      <c r="AK54" s="2749"/>
      <c r="AL54" s="1"/>
      <c r="AM54" s="1"/>
      <c r="AN54" s="1"/>
    </row>
    <row r="55" spans="1:40" ht="5.0999999999999996" customHeight="1" x14ac:dyDescent="0.3">
      <c r="A55" s="24"/>
      <c r="B55" s="131"/>
      <c r="C55" s="24"/>
      <c r="D55" s="24"/>
      <c r="E55" s="24"/>
      <c r="F55" s="24"/>
      <c r="G55" s="24"/>
      <c r="H55" s="24"/>
      <c r="I55" s="24"/>
      <c r="J55" s="24"/>
      <c r="K55" s="24"/>
      <c r="L55" s="24"/>
      <c r="M55" s="24"/>
      <c r="N55" s="24"/>
      <c r="O55" s="24"/>
      <c r="P55" s="24"/>
      <c r="Q55" s="24"/>
      <c r="R55" s="24"/>
      <c r="S55" s="24"/>
      <c r="T55" s="24"/>
      <c r="U55" s="24"/>
      <c r="V55" s="24"/>
      <c r="W55" s="24"/>
      <c r="X55" s="24"/>
      <c r="Y55" s="24"/>
      <c r="Z55" s="117"/>
      <c r="AA55" s="24"/>
      <c r="AB55" s="24"/>
      <c r="AC55" s="24"/>
      <c r="AD55" s="24"/>
      <c r="AE55" s="24"/>
      <c r="AF55" s="24"/>
      <c r="AG55" s="24"/>
      <c r="AH55" s="24"/>
      <c r="AI55" s="24"/>
      <c r="AJ55" s="24"/>
      <c r="AK55" s="214"/>
      <c r="AL55" s="1"/>
      <c r="AM55" s="1"/>
      <c r="AN55" s="1"/>
    </row>
    <row r="56" spans="1:40" ht="15" customHeight="1" x14ac:dyDescent="0.3">
      <c r="A56" s="24"/>
      <c r="B56" s="905" t="s">
        <v>127</v>
      </c>
      <c r="C56" s="879"/>
      <c r="D56" s="879"/>
      <c r="E56" s="644"/>
      <c r="F56" s="645"/>
      <c r="G56" s="645"/>
      <c r="H56" s="646"/>
      <c r="I56" s="2764"/>
      <c r="J56" s="2765"/>
      <c r="K56" s="2766"/>
      <c r="L56" s="24"/>
      <c r="M56" s="24"/>
      <c r="N56" s="24"/>
      <c r="O56" s="24"/>
      <c r="P56" s="24"/>
      <c r="Q56" s="24"/>
      <c r="R56" s="24"/>
      <c r="S56" s="24"/>
      <c r="T56" s="24"/>
      <c r="U56" s="24"/>
      <c r="V56" s="24"/>
      <c r="W56" s="24"/>
      <c r="X56" s="24"/>
      <c r="Y56" s="24"/>
      <c r="Z56" s="24"/>
      <c r="AA56" s="24"/>
      <c r="AB56" s="24"/>
      <c r="AC56" s="882"/>
      <c r="AD56" s="882"/>
      <c r="AE56" s="882"/>
      <c r="AF56" s="882"/>
      <c r="AG56" s="882"/>
      <c r="AH56" s="2772"/>
      <c r="AI56" s="2772"/>
      <c r="AJ56" s="2772"/>
      <c r="AK56" s="214"/>
      <c r="AL56" s="1"/>
      <c r="AM56" s="1"/>
      <c r="AN56" s="1"/>
    </row>
    <row r="57" spans="1:40" ht="5.0999999999999996" customHeight="1" x14ac:dyDescent="0.3">
      <c r="A57" s="24"/>
      <c r="B57" s="906"/>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882"/>
      <c r="AF57" s="882"/>
      <c r="AG57" s="882"/>
      <c r="AH57" s="24"/>
      <c r="AI57" s="24"/>
      <c r="AJ57" s="24"/>
      <c r="AK57" s="214"/>
      <c r="AL57" s="1"/>
      <c r="AM57" s="1"/>
      <c r="AN57" s="1"/>
    </row>
    <row r="58" spans="1:40" ht="15" customHeight="1" thickBot="1" x14ac:dyDescent="0.35">
      <c r="A58" s="24"/>
      <c r="B58" s="907" t="s">
        <v>681</v>
      </c>
      <c r="C58" s="908"/>
      <c r="D58" s="908"/>
      <c r="E58" s="908"/>
      <c r="F58" s="908"/>
      <c r="G58" s="908"/>
      <c r="H58" s="908"/>
      <c r="I58" s="908"/>
      <c r="J58" s="908"/>
      <c r="K58" s="908"/>
      <c r="L58" s="908"/>
      <c r="M58" s="908"/>
      <c r="N58" s="908"/>
      <c r="O58" s="908"/>
      <c r="P58" s="908"/>
      <c r="Q58" s="908"/>
      <c r="R58" s="908"/>
      <c r="S58" s="908"/>
      <c r="T58" s="908"/>
      <c r="U58" s="908"/>
      <c r="V58" s="908"/>
      <c r="W58" s="908"/>
      <c r="X58" s="908"/>
      <c r="Y58" s="908"/>
      <c r="Z58" s="908"/>
      <c r="AA58" s="908"/>
      <c r="AB58" s="101"/>
      <c r="AC58" s="208"/>
      <c r="AD58" s="208"/>
      <c r="AE58" s="208"/>
      <c r="AF58" s="208"/>
      <c r="AG58" s="208"/>
      <c r="AH58" s="2740"/>
      <c r="AI58" s="2740"/>
      <c r="AJ58" s="2740"/>
      <c r="AK58" s="209"/>
      <c r="AL58" s="1"/>
      <c r="AM58" s="1"/>
      <c r="AN58" s="1"/>
    </row>
    <row r="59" spans="1:40" s="880" customFormat="1" ht="15" customHeight="1" x14ac:dyDescent="0.3">
      <c r="A59" s="24"/>
      <c r="B59" s="910"/>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882"/>
      <c r="AD59" s="882"/>
      <c r="AE59" s="882"/>
      <c r="AF59" s="882"/>
      <c r="AG59" s="882"/>
      <c r="AH59" s="311"/>
      <c r="AI59" s="311"/>
      <c r="AJ59" s="311"/>
      <c r="AK59" s="882"/>
      <c r="AL59" s="881"/>
      <c r="AM59" s="881"/>
      <c r="AN59" s="881"/>
    </row>
    <row r="60" spans="1:40" ht="15" customHeight="1" thickBot="1" x14ac:dyDescent="0.35">
      <c r="A60" s="24"/>
      <c r="B60" s="2762" t="s">
        <v>1188</v>
      </c>
      <c r="C60" s="2763"/>
      <c r="D60" s="2763"/>
      <c r="E60" s="2763"/>
      <c r="F60" s="2763"/>
      <c r="G60" s="2763"/>
      <c r="H60" s="2763"/>
      <c r="I60" s="2763"/>
      <c r="J60" s="2763"/>
      <c r="K60" s="2763"/>
      <c r="L60" s="2763"/>
      <c r="M60" s="24"/>
      <c r="N60" s="24"/>
      <c r="O60" s="24"/>
      <c r="P60" s="24"/>
      <c r="Q60" s="24"/>
      <c r="R60" s="24"/>
      <c r="S60" s="24"/>
      <c r="T60" s="24"/>
      <c r="U60" s="24"/>
      <c r="V60" s="24"/>
      <c r="W60" s="24"/>
      <c r="X60" s="24"/>
      <c r="Y60" s="24"/>
      <c r="Z60" s="24"/>
      <c r="AA60" s="24"/>
      <c r="AB60" s="24"/>
      <c r="AC60" s="90"/>
      <c r="AD60" s="90"/>
      <c r="AE60" s="90"/>
      <c r="AF60" s="24"/>
      <c r="AG60" s="24"/>
      <c r="AH60" s="24"/>
      <c r="AI60" s="24"/>
      <c r="AJ60" s="24"/>
      <c r="AK60" s="24"/>
      <c r="AL60" s="1"/>
      <c r="AM60" s="1"/>
      <c r="AN60" s="1"/>
    </row>
    <row r="61" spans="1:40" ht="15" customHeight="1" x14ac:dyDescent="0.3">
      <c r="A61" s="24"/>
      <c r="B61" s="2750"/>
      <c r="C61" s="2751"/>
      <c r="D61" s="2751"/>
      <c r="E61" s="2751"/>
      <c r="F61" s="2751"/>
      <c r="G61" s="2751"/>
      <c r="H61" s="2751"/>
      <c r="I61" s="2751"/>
      <c r="J61" s="2751"/>
      <c r="K61" s="2751"/>
      <c r="L61" s="2751"/>
      <c r="M61" s="190"/>
      <c r="N61" s="2759"/>
      <c r="O61" s="2759"/>
      <c r="P61" s="2759"/>
      <c r="Q61" s="2759"/>
      <c r="R61" s="2759"/>
      <c r="S61" s="2759"/>
      <c r="T61" s="2759"/>
      <c r="U61" s="2759"/>
      <c r="V61" s="2759"/>
      <c r="W61" s="2759"/>
      <c r="X61" s="2759"/>
      <c r="Y61" s="2759"/>
      <c r="Z61" s="2759"/>
      <c r="AA61" s="2759"/>
      <c r="AB61" s="2759"/>
      <c r="AC61" s="2759"/>
      <c r="AD61" s="2759"/>
      <c r="AE61" s="190"/>
      <c r="AF61" s="2760"/>
      <c r="AG61" s="2760"/>
      <c r="AH61" s="2760"/>
      <c r="AI61" s="2760"/>
      <c r="AJ61" s="2760"/>
      <c r="AK61" s="2761"/>
      <c r="AL61" s="1"/>
      <c r="AM61" s="1"/>
      <c r="AN61" s="1"/>
    </row>
    <row r="62" spans="1:40" ht="15" customHeight="1" x14ac:dyDescent="0.3">
      <c r="A62" s="24"/>
      <c r="B62" s="42"/>
      <c r="C62" s="882"/>
      <c r="D62" s="882"/>
      <c r="E62" s="882"/>
      <c r="F62" s="882"/>
      <c r="G62" s="882"/>
      <c r="H62" s="882"/>
      <c r="I62" s="882"/>
      <c r="J62" s="882"/>
      <c r="K62" s="882"/>
      <c r="L62" s="882"/>
      <c r="M62" s="24"/>
      <c r="N62" s="909" t="s">
        <v>203</v>
      </c>
      <c r="O62" s="99"/>
      <c r="P62" s="99"/>
      <c r="Q62" s="99"/>
      <c r="R62" s="99"/>
      <c r="S62" s="99"/>
      <c r="T62" s="99"/>
      <c r="U62" s="99"/>
      <c r="V62" s="99"/>
      <c r="W62" s="99"/>
      <c r="X62" s="99"/>
      <c r="Y62" s="99"/>
      <c r="Z62" s="99"/>
      <c r="AA62" s="99"/>
      <c r="AB62" s="99"/>
      <c r="AC62" s="99"/>
      <c r="AD62" s="99"/>
      <c r="AE62" s="99"/>
      <c r="AF62" s="904" t="s">
        <v>618</v>
      </c>
      <c r="AG62" s="24"/>
      <c r="AH62" s="24"/>
      <c r="AI62" s="24"/>
      <c r="AJ62" s="24"/>
      <c r="AK62" s="214"/>
      <c r="AL62" s="1"/>
      <c r="AM62" s="1"/>
      <c r="AN62" s="1"/>
    </row>
    <row r="63" spans="1:40" ht="15" customHeight="1" x14ac:dyDescent="0.3">
      <c r="A63" s="24"/>
      <c r="B63" s="2752"/>
      <c r="C63" s="2753"/>
      <c r="D63" s="2753"/>
      <c r="E63" s="2753"/>
      <c r="F63" s="2753"/>
      <c r="G63" s="2753"/>
      <c r="H63" s="2753"/>
      <c r="I63" s="2753"/>
      <c r="J63" s="2753"/>
      <c r="K63" s="2753"/>
      <c r="L63" s="2753"/>
      <c r="M63" s="2753"/>
      <c r="N63" s="2753"/>
      <c r="O63" s="2753"/>
      <c r="P63" s="2753"/>
      <c r="Q63" s="2753"/>
      <c r="R63" s="24"/>
      <c r="S63" s="2754"/>
      <c r="T63" s="2754"/>
      <c r="U63" s="2754"/>
      <c r="V63" s="2754"/>
      <c r="W63" s="2754"/>
      <c r="X63" s="2754"/>
      <c r="Y63" s="2754"/>
      <c r="Z63" s="2754"/>
      <c r="AA63" s="2754"/>
      <c r="AB63" s="24"/>
      <c r="AC63" s="2757"/>
      <c r="AD63" s="2757"/>
      <c r="AE63" s="2757"/>
      <c r="AF63" s="2757"/>
      <c r="AG63" s="2757"/>
      <c r="AH63" s="2757"/>
      <c r="AI63" s="2757"/>
      <c r="AJ63" s="2757"/>
      <c r="AK63" s="2758"/>
      <c r="AL63" s="1"/>
      <c r="AM63" s="1"/>
      <c r="AN63" s="1"/>
    </row>
    <row r="64" spans="1:40" ht="15" customHeight="1" x14ac:dyDescent="0.3">
      <c r="A64" s="24"/>
      <c r="B64" s="2746" t="s">
        <v>199</v>
      </c>
      <c r="C64" s="2747"/>
      <c r="D64" s="2747"/>
      <c r="E64" s="2747"/>
      <c r="F64" s="2747"/>
      <c r="G64" s="2747"/>
      <c r="H64" s="2747"/>
      <c r="I64" s="2747"/>
      <c r="J64" s="2747"/>
      <c r="K64" s="2747"/>
      <c r="L64" s="2747"/>
      <c r="M64" s="2747"/>
      <c r="N64" s="2747"/>
      <c r="O64" s="2747"/>
      <c r="P64" s="2747"/>
      <c r="Q64" s="2747"/>
      <c r="R64" s="24"/>
      <c r="S64" s="2748" t="s">
        <v>129</v>
      </c>
      <c r="T64" s="2748"/>
      <c r="U64" s="2748"/>
      <c r="V64" s="2748"/>
      <c r="W64" s="2748"/>
      <c r="X64" s="2748"/>
      <c r="Y64" s="2748"/>
      <c r="Z64" s="2748"/>
      <c r="AA64" s="2748"/>
      <c r="AB64" s="24"/>
      <c r="AC64" s="2747" t="s">
        <v>128</v>
      </c>
      <c r="AD64" s="2747"/>
      <c r="AE64" s="2747"/>
      <c r="AF64" s="2747"/>
      <c r="AG64" s="2747"/>
      <c r="AH64" s="2747"/>
      <c r="AI64" s="2747"/>
      <c r="AJ64" s="2747"/>
      <c r="AK64" s="2749"/>
      <c r="AL64" s="1"/>
      <c r="AM64" s="1"/>
      <c r="AN64" s="1"/>
    </row>
    <row r="65" spans="1:40" ht="5.0999999999999996" customHeight="1" x14ac:dyDescent="0.3">
      <c r="A65" s="24"/>
      <c r="B65" s="131"/>
      <c r="C65" s="24"/>
      <c r="D65" s="24"/>
      <c r="E65" s="24"/>
      <c r="F65" s="24"/>
      <c r="G65" s="24"/>
      <c r="H65" s="24"/>
      <c r="I65" s="24"/>
      <c r="J65" s="24"/>
      <c r="K65" s="24"/>
      <c r="L65" s="24"/>
      <c r="M65" s="24"/>
      <c r="N65" s="24"/>
      <c r="O65" s="24"/>
      <c r="P65" s="24"/>
      <c r="Q65" s="24"/>
      <c r="R65" s="24"/>
      <c r="S65" s="24"/>
      <c r="T65" s="24"/>
      <c r="U65" s="24"/>
      <c r="V65" s="24"/>
      <c r="W65" s="24"/>
      <c r="X65" s="24"/>
      <c r="Y65" s="24"/>
      <c r="Z65" s="117"/>
      <c r="AA65" s="24"/>
      <c r="AB65" s="24"/>
      <c r="AC65" s="24"/>
      <c r="AD65" s="24"/>
      <c r="AE65" s="24"/>
      <c r="AF65" s="24"/>
      <c r="AG65" s="24"/>
      <c r="AH65" s="24"/>
      <c r="AI65" s="24"/>
      <c r="AJ65" s="24"/>
      <c r="AK65" s="214"/>
      <c r="AL65" s="1"/>
      <c r="AM65" s="1"/>
      <c r="AN65" s="1"/>
    </row>
    <row r="66" spans="1:40" ht="15" customHeight="1" x14ac:dyDescent="0.3">
      <c r="A66" s="24"/>
      <c r="B66" s="905" t="s">
        <v>127</v>
      </c>
      <c r="C66" s="879"/>
      <c r="D66" s="879"/>
      <c r="E66" s="644"/>
      <c r="F66" s="645"/>
      <c r="G66" s="645"/>
      <c r="H66" s="646"/>
      <c r="I66" s="2764"/>
      <c r="J66" s="2765"/>
      <c r="K66" s="2766"/>
      <c r="L66" s="24"/>
      <c r="M66" s="24"/>
      <c r="N66" s="24"/>
      <c r="O66" s="24"/>
      <c r="P66" s="24"/>
      <c r="Q66" s="24"/>
      <c r="R66" s="24"/>
      <c r="S66" s="24"/>
      <c r="T66" s="24"/>
      <c r="U66" s="24"/>
      <c r="V66" s="24"/>
      <c r="W66" s="24"/>
      <c r="X66" s="24"/>
      <c r="Y66" s="24"/>
      <c r="Z66" s="24"/>
      <c r="AA66" s="24"/>
      <c r="AB66" s="24"/>
      <c r="AC66" s="882"/>
      <c r="AD66" s="882"/>
      <c r="AE66" s="882"/>
      <c r="AF66" s="882"/>
      <c r="AG66" s="882"/>
      <c r="AH66" s="2772"/>
      <c r="AI66" s="2772"/>
      <c r="AJ66" s="2772"/>
      <c r="AK66" s="214"/>
      <c r="AL66" s="1"/>
      <c r="AM66" s="1"/>
      <c r="AN66" s="1"/>
    </row>
    <row r="67" spans="1:40" ht="5.0999999999999996" customHeight="1" x14ac:dyDescent="0.3">
      <c r="A67" s="24"/>
      <c r="B67" s="906"/>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882"/>
      <c r="AF67" s="882"/>
      <c r="AG67" s="882"/>
      <c r="AH67" s="24"/>
      <c r="AI67" s="24"/>
      <c r="AJ67" s="24"/>
      <c r="AK67" s="214"/>
      <c r="AL67" s="1"/>
      <c r="AM67" s="1"/>
      <c r="AN67" s="1"/>
    </row>
    <row r="68" spans="1:40" ht="15" customHeight="1" thickBot="1" x14ac:dyDescent="0.35">
      <c r="A68" s="24"/>
      <c r="B68" s="907" t="s">
        <v>681</v>
      </c>
      <c r="C68" s="908"/>
      <c r="D68" s="908"/>
      <c r="E68" s="908"/>
      <c r="F68" s="908"/>
      <c r="G68" s="908"/>
      <c r="H68" s="908"/>
      <c r="I68" s="908"/>
      <c r="J68" s="908"/>
      <c r="K68" s="908"/>
      <c r="L68" s="908"/>
      <c r="M68" s="908"/>
      <c r="N68" s="908"/>
      <c r="O68" s="908"/>
      <c r="P68" s="908"/>
      <c r="Q68" s="908"/>
      <c r="R68" s="908"/>
      <c r="S68" s="908"/>
      <c r="T68" s="908"/>
      <c r="U68" s="908"/>
      <c r="V68" s="908"/>
      <c r="W68" s="908"/>
      <c r="X68" s="908"/>
      <c r="Y68" s="908"/>
      <c r="Z68" s="908"/>
      <c r="AA68" s="908"/>
      <c r="AB68" s="101"/>
      <c r="AC68" s="208"/>
      <c r="AD68" s="208"/>
      <c r="AE68" s="208"/>
      <c r="AF68" s="208"/>
      <c r="AG68" s="208"/>
      <c r="AH68" s="2740"/>
      <c r="AI68" s="2740"/>
      <c r="AJ68" s="2740"/>
      <c r="AK68" s="209"/>
      <c r="AL68" s="1"/>
      <c r="AM68" s="1"/>
      <c r="AN68" s="1"/>
    </row>
    <row r="69" spans="1:40" s="880" customFormat="1" ht="7.95" customHeight="1" x14ac:dyDescent="0.3">
      <c r="A69" s="24"/>
      <c r="B69" s="910"/>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882"/>
      <c r="AD69" s="882"/>
      <c r="AE69" s="882"/>
      <c r="AF69" s="882"/>
      <c r="AG69" s="882"/>
      <c r="AH69" s="311"/>
      <c r="AI69" s="311"/>
      <c r="AJ69" s="311"/>
      <c r="AK69" s="882"/>
      <c r="AL69" s="881"/>
      <c r="AM69" s="881"/>
      <c r="AN69" s="881"/>
    </row>
    <row r="70" spans="1:40" ht="15" customHeight="1" thickBot="1" x14ac:dyDescent="0.35">
      <c r="A70" s="24"/>
      <c r="B70" s="2762" t="s">
        <v>1189</v>
      </c>
      <c r="C70" s="2763"/>
      <c r="D70" s="2763"/>
      <c r="E70" s="2763"/>
      <c r="F70" s="2763"/>
      <c r="G70" s="2763"/>
      <c r="H70" s="2763"/>
      <c r="I70" s="2763"/>
      <c r="J70" s="2763"/>
      <c r="K70" s="2763"/>
      <c r="L70" s="2763"/>
      <c r="M70" s="24"/>
      <c r="N70" s="24"/>
      <c r="O70" s="24"/>
      <c r="P70" s="24"/>
      <c r="Q70" s="24"/>
      <c r="R70" s="24"/>
      <c r="S70" s="24"/>
      <c r="T70" s="24"/>
      <c r="U70" s="24"/>
      <c r="V70" s="24"/>
      <c r="W70" s="24"/>
      <c r="X70" s="24"/>
      <c r="Y70" s="24"/>
      <c r="Z70" s="24"/>
      <c r="AA70" s="24"/>
      <c r="AB70" s="24"/>
      <c r="AC70" s="90"/>
      <c r="AD70" s="90"/>
      <c r="AE70" s="90"/>
      <c r="AF70" s="93"/>
      <c r="AG70" s="24"/>
      <c r="AH70" s="24"/>
      <c r="AI70" s="24"/>
      <c r="AJ70" s="24"/>
      <c r="AK70" s="24"/>
      <c r="AL70" s="1"/>
      <c r="AM70" s="1"/>
      <c r="AN70" s="1"/>
    </row>
    <row r="71" spans="1:40" ht="15" customHeight="1" x14ac:dyDescent="0.3">
      <c r="A71" s="24"/>
      <c r="B71" s="2750"/>
      <c r="C71" s="2751"/>
      <c r="D71" s="2751"/>
      <c r="E71" s="2751"/>
      <c r="F71" s="2751"/>
      <c r="G71" s="2751"/>
      <c r="H71" s="2751"/>
      <c r="I71" s="2751"/>
      <c r="J71" s="2751"/>
      <c r="K71" s="2751"/>
      <c r="L71" s="2751"/>
      <c r="M71" s="190"/>
      <c r="N71" s="2759"/>
      <c r="O71" s="2759"/>
      <c r="P71" s="2759"/>
      <c r="Q71" s="2759"/>
      <c r="R71" s="2759"/>
      <c r="S71" s="2759"/>
      <c r="T71" s="2759"/>
      <c r="U71" s="2759"/>
      <c r="V71" s="2759"/>
      <c r="W71" s="2759"/>
      <c r="X71" s="2759"/>
      <c r="Y71" s="2759"/>
      <c r="Z71" s="2759"/>
      <c r="AA71" s="2759"/>
      <c r="AB71" s="2759"/>
      <c r="AC71" s="2759"/>
      <c r="AD71" s="2759"/>
      <c r="AE71" s="190"/>
      <c r="AF71" s="2760"/>
      <c r="AG71" s="2760"/>
      <c r="AH71" s="2760"/>
      <c r="AI71" s="2760"/>
      <c r="AJ71" s="2760"/>
      <c r="AK71" s="2761"/>
      <c r="AL71" s="1"/>
      <c r="AM71" s="1"/>
      <c r="AN71" s="1"/>
    </row>
    <row r="72" spans="1:40" ht="15" customHeight="1" x14ac:dyDescent="0.3">
      <c r="A72" s="24"/>
      <c r="B72" s="42"/>
      <c r="C72" s="882"/>
      <c r="D72" s="882"/>
      <c r="E72" s="882"/>
      <c r="F72" s="882"/>
      <c r="G72" s="882"/>
      <c r="H72" s="882"/>
      <c r="I72" s="882"/>
      <c r="J72" s="882"/>
      <c r="K72" s="882"/>
      <c r="L72" s="882"/>
      <c r="M72" s="24"/>
      <c r="N72" s="909" t="s">
        <v>203</v>
      </c>
      <c r="O72" s="99"/>
      <c r="P72" s="99"/>
      <c r="Q72" s="99"/>
      <c r="R72" s="99"/>
      <c r="S72" s="99"/>
      <c r="T72" s="99"/>
      <c r="U72" s="99"/>
      <c r="V72" s="99"/>
      <c r="W72" s="99"/>
      <c r="X72" s="99"/>
      <c r="Y72" s="99"/>
      <c r="Z72" s="99"/>
      <c r="AA72" s="99"/>
      <c r="AB72" s="99"/>
      <c r="AC72" s="99"/>
      <c r="AD72" s="99"/>
      <c r="AE72" s="99"/>
      <c r="AF72" s="904" t="s">
        <v>618</v>
      </c>
      <c r="AG72" s="24"/>
      <c r="AH72" s="24"/>
      <c r="AI72" s="24"/>
      <c r="AJ72" s="24"/>
      <c r="AK72" s="214"/>
      <c r="AL72" s="1"/>
      <c r="AM72" s="1"/>
      <c r="AN72" s="1"/>
    </row>
    <row r="73" spans="1:40" ht="15" customHeight="1" x14ac:dyDescent="0.3">
      <c r="A73" s="24"/>
      <c r="B73" s="2752"/>
      <c r="C73" s="2753"/>
      <c r="D73" s="2753"/>
      <c r="E73" s="2753"/>
      <c r="F73" s="2753"/>
      <c r="G73" s="2753"/>
      <c r="H73" s="2753"/>
      <c r="I73" s="2753"/>
      <c r="J73" s="2753"/>
      <c r="K73" s="2753"/>
      <c r="L73" s="2753"/>
      <c r="M73" s="2753"/>
      <c r="N73" s="2753"/>
      <c r="O73" s="2753"/>
      <c r="P73" s="2753"/>
      <c r="Q73" s="2753"/>
      <c r="R73" s="24"/>
      <c r="S73" s="2754"/>
      <c r="T73" s="2754"/>
      <c r="U73" s="2754"/>
      <c r="V73" s="2754"/>
      <c r="W73" s="2754"/>
      <c r="X73" s="2754"/>
      <c r="Y73" s="2754"/>
      <c r="Z73" s="2754"/>
      <c r="AA73" s="2754"/>
      <c r="AB73" s="24"/>
      <c r="AC73" s="2757"/>
      <c r="AD73" s="2757"/>
      <c r="AE73" s="2757"/>
      <c r="AF73" s="2757"/>
      <c r="AG73" s="2757"/>
      <c r="AH73" s="2757"/>
      <c r="AI73" s="2757"/>
      <c r="AJ73" s="2757"/>
      <c r="AK73" s="2758"/>
      <c r="AL73" s="1"/>
      <c r="AM73" s="1"/>
      <c r="AN73" s="1"/>
    </row>
    <row r="74" spans="1:40" ht="15" customHeight="1" x14ac:dyDescent="0.3">
      <c r="A74" s="24"/>
      <c r="B74" s="2746" t="s">
        <v>199</v>
      </c>
      <c r="C74" s="2747"/>
      <c r="D74" s="2747"/>
      <c r="E74" s="2747"/>
      <c r="F74" s="2747"/>
      <c r="G74" s="2747"/>
      <c r="H74" s="2747"/>
      <c r="I74" s="2747"/>
      <c r="J74" s="2747"/>
      <c r="K74" s="2747"/>
      <c r="L74" s="2747"/>
      <c r="M74" s="2747"/>
      <c r="N74" s="2747"/>
      <c r="O74" s="2747"/>
      <c r="P74" s="2747"/>
      <c r="Q74" s="2747"/>
      <c r="R74" s="24"/>
      <c r="S74" s="2748" t="s">
        <v>129</v>
      </c>
      <c r="T74" s="2748"/>
      <c r="U74" s="2748"/>
      <c r="V74" s="2748"/>
      <c r="W74" s="2748"/>
      <c r="X74" s="2748"/>
      <c r="Y74" s="2748"/>
      <c r="Z74" s="2748"/>
      <c r="AA74" s="2748"/>
      <c r="AB74" s="24"/>
      <c r="AC74" s="2747" t="s">
        <v>128</v>
      </c>
      <c r="AD74" s="2747"/>
      <c r="AE74" s="2747"/>
      <c r="AF74" s="2747"/>
      <c r="AG74" s="2747"/>
      <c r="AH74" s="2747"/>
      <c r="AI74" s="2747"/>
      <c r="AJ74" s="2747"/>
      <c r="AK74" s="2749"/>
      <c r="AL74" s="1"/>
      <c r="AM74" s="1"/>
      <c r="AN74" s="1"/>
    </row>
    <row r="75" spans="1:40" ht="5.0999999999999996" customHeight="1" x14ac:dyDescent="0.3">
      <c r="A75" s="24"/>
      <c r="B75" s="131"/>
      <c r="C75" s="24"/>
      <c r="D75" s="24"/>
      <c r="E75" s="24"/>
      <c r="F75" s="24"/>
      <c r="G75" s="24"/>
      <c r="H75" s="24"/>
      <c r="I75" s="24"/>
      <c r="J75" s="24"/>
      <c r="K75" s="24"/>
      <c r="L75" s="24"/>
      <c r="M75" s="24"/>
      <c r="N75" s="24"/>
      <c r="O75" s="24"/>
      <c r="P75" s="24"/>
      <c r="Q75" s="24"/>
      <c r="R75" s="24"/>
      <c r="S75" s="24"/>
      <c r="T75" s="24"/>
      <c r="U75" s="24"/>
      <c r="V75" s="24"/>
      <c r="W75" s="24"/>
      <c r="X75" s="24"/>
      <c r="Y75" s="24"/>
      <c r="Z75" s="117"/>
      <c r="AA75" s="24"/>
      <c r="AB75" s="24"/>
      <c r="AC75" s="24"/>
      <c r="AD75" s="24"/>
      <c r="AE75" s="24"/>
      <c r="AF75" s="24"/>
      <c r="AG75" s="24"/>
      <c r="AH75" s="24"/>
      <c r="AI75" s="24"/>
      <c r="AJ75" s="24"/>
      <c r="AK75" s="214"/>
      <c r="AL75" s="1"/>
      <c r="AM75" s="1"/>
      <c r="AN75" s="1"/>
    </row>
    <row r="76" spans="1:40" ht="15" customHeight="1" x14ac:dyDescent="0.3">
      <c r="A76" s="24"/>
      <c r="B76" s="905" t="s">
        <v>127</v>
      </c>
      <c r="C76" s="879"/>
      <c r="D76" s="879"/>
      <c r="E76" s="644"/>
      <c r="F76" s="645"/>
      <c r="G76" s="645"/>
      <c r="H76" s="646"/>
      <c r="I76" s="2764"/>
      <c r="J76" s="2765"/>
      <c r="K76" s="2766"/>
      <c r="L76" s="24"/>
      <c r="M76" s="24"/>
      <c r="N76" s="24"/>
      <c r="O76" s="24"/>
      <c r="P76" s="24"/>
      <c r="Q76" s="24"/>
      <c r="R76" s="24"/>
      <c r="S76" s="24"/>
      <c r="T76" s="24"/>
      <c r="U76" s="24"/>
      <c r="V76" s="24"/>
      <c r="W76" s="24"/>
      <c r="X76" s="24"/>
      <c r="Y76" s="24"/>
      <c r="Z76" s="24"/>
      <c r="AA76" s="24"/>
      <c r="AB76" s="24"/>
      <c r="AC76" s="882"/>
      <c r="AD76" s="882"/>
      <c r="AE76" s="882"/>
      <c r="AF76" s="882"/>
      <c r="AG76" s="882"/>
      <c r="AH76" s="2772"/>
      <c r="AI76" s="2772"/>
      <c r="AJ76" s="2772"/>
      <c r="AK76" s="214"/>
      <c r="AL76" s="1"/>
      <c r="AM76" s="1"/>
      <c r="AN76" s="1"/>
    </row>
    <row r="77" spans="1:40" ht="5.0999999999999996" customHeight="1" x14ac:dyDescent="0.3">
      <c r="A77" s="24"/>
      <c r="B77" s="906"/>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882"/>
      <c r="AF77" s="882"/>
      <c r="AG77" s="882"/>
      <c r="AH77" s="24"/>
      <c r="AI77" s="24"/>
      <c r="AJ77" s="24"/>
      <c r="AK77" s="214"/>
      <c r="AL77" s="1"/>
      <c r="AM77" s="1"/>
      <c r="AN77" s="1"/>
    </row>
    <row r="78" spans="1:40" ht="15" customHeight="1" thickBot="1" x14ac:dyDescent="0.35">
      <c r="A78" s="24"/>
      <c r="B78" s="907" t="s">
        <v>681</v>
      </c>
      <c r="C78" s="908"/>
      <c r="D78" s="908"/>
      <c r="E78" s="908"/>
      <c r="F78" s="908"/>
      <c r="G78" s="908"/>
      <c r="H78" s="908"/>
      <c r="I78" s="908"/>
      <c r="J78" s="908"/>
      <c r="K78" s="908"/>
      <c r="L78" s="908"/>
      <c r="M78" s="908"/>
      <c r="N78" s="908"/>
      <c r="O78" s="908"/>
      <c r="P78" s="908"/>
      <c r="Q78" s="908"/>
      <c r="R78" s="908"/>
      <c r="S78" s="908"/>
      <c r="T78" s="908"/>
      <c r="U78" s="908"/>
      <c r="V78" s="908"/>
      <c r="W78" s="908"/>
      <c r="X78" s="908"/>
      <c r="Y78" s="908"/>
      <c r="Z78" s="908"/>
      <c r="AA78" s="908"/>
      <c r="AB78" s="101"/>
      <c r="AC78" s="208"/>
      <c r="AD78" s="208"/>
      <c r="AE78" s="208"/>
      <c r="AF78" s="208"/>
      <c r="AG78" s="208"/>
      <c r="AH78" s="2740"/>
      <c r="AI78" s="2740"/>
      <c r="AJ78" s="2740"/>
      <c r="AK78" s="209"/>
      <c r="AL78" s="1"/>
      <c r="AM78" s="1"/>
      <c r="AN78" s="1"/>
    </row>
    <row r="79" spans="1:40" s="2205" customFormat="1" ht="7.95" customHeight="1" x14ac:dyDescent="0.3">
      <c r="A79" s="2207"/>
      <c r="B79" s="2218"/>
      <c r="C79" s="2207"/>
      <c r="D79" s="2207"/>
      <c r="E79" s="2207"/>
      <c r="F79" s="2207"/>
      <c r="G79" s="2207"/>
      <c r="H79" s="2207"/>
      <c r="I79" s="2207"/>
      <c r="J79" s="2207"/>
      <c r="K79" s="2207"/>
      <c r="L79" s="2207"/>
      <c r="M79" s="2207"/>
      <c r="N79" s="2207"/>
      <c r="O79" s="2207"/>
      <c r="P79" s="2207"/>
      <c r="Q79" s="2207"/>
      <c r="R79" s="2207"/>
      <c r="S79" s="2207"/>
      <c r="T79" s="2207"/>
      <c r="U79" s="2207"/>
      <c r="V79" s="2207"/>
      <c r="W79" s="2207"/>
      <c r="X79" s="2207"/>
      <c r="Y79" s="2207"/>
      <c r="Z79" s="2207"/>
      <c r="AA79" s="2207"/>
      <c r="AB79" s="2207"/>
      <c r="AC79" s="2208"/>
      <c r="AD79" s="2208"/>
      <c r="AE79" s="2208"/>
      <c r="AF79" s="2208"/>
      <c r="AG79" s="2208"/>
      <c r="AH79" s="2195"/>
      <c r="AI79" s="2195"/>
      <c r="AJ79" s="2195"/>
      <c r="AK79" s="2208"/>
      <c r="AL79" s="2206"/>
      <c r="AM79" s="2206"/>
      <c r="AN79" s="2206"/>
    </row>
    <row r="80" spans="1:40" ht="15" customHeight="1" thickBot="1" x14ac:dyDescent="0.35">
      <c r="A80" s="24"/>
      <c r="B80" s="2762" t="s">
        <v>1190</v>
      </c>
      <c r="C80" s="2763"/>
      <c r="D80" s="2763"/>
      <c r="E80" s="2763"/>
      <c r="F80" s="2763"/>
      <c r="G80" s="2763"/>
      <c r="H80" s="2763"/>
      <c r="I80" s="2763"/>
      <c r="J80" s="2763"/>
      <c r="K80" s="2763"/>
      <c r="L80" s="2763"/>
      <c r="M80" s="24"/>
      <c r="N80" s="24"/>
      <c r="O80" s="24"/>
      <c r="P80" s="24"/>
      <c r="Q80" s="24"/>
      <c r="R80" s="24"/>
      <c r="S80" s="24"/>
      <c r="T80" s="24"/>
      <c r="U80" s="24"/>
      <c r="V80" s="24"/>
      <c r="W80" s="24"/>
      <c r="X80" s="24"/>
      <c r="Y80" s="24"/>
      <c r="Z80" s="24"/>
      <c r="AA80" s="24"/>
      <c r="AB80" s="24"/>
      <c r="AC80" s="90"/>
      <c r="AD80" s="90"/>
      <c r="AE80" s="90"/>
      <c r="AF80" s="93"/>
      <c r="AG80" s="24"/>
      <c r="AH80" s="24"/>
      <c r="AI80" s="24"/>
      <c r="AJ80" s="24"/>
      <c r="AK80" s="24"/>
      <c r="AL80" s="1"/>
      <c r="AM80" s="1"/>
      <c r="AN80" s="1"/>
    </row>
    <row r="81" spans="1:40" ht="15" customHeight="1" x14ac:dyDescent="0.3">
      <c r="A81" s="24"/>
      <c r="B81" s="4303"/>
      <c r="C81" s="2751"/>
      <c r="D81" s="2751"/>
      <c r="E81" s="2751"/>
      <c r="F81" s="2751"/>
      <c r="G81" s="2751"/>
      <c r="H81" s="2751"/>
      <c r="I81" s="2751"/>
      <c r="J81" s="2751"/>
      <c r="K81" s="2751"/>
      <c r="L81" s="2751"/>
      <c r="M81" s="190"/>
      <c r="N81" s="2759"/>
      <c r="O81" s="2759"/>
      <c r="P81" s="2759"/>
      <c r="Q81" s="2759"/>
      <c r="R81" s="2759"/>
      <c r="S81" s="2759"/>
      <c r="T81" s="2759"/>
      <c r="U81" s="2759"/>
      <c r="V81" s="2759"/>
      <c r="W81" s="2759"/>
      <c r="X81" s="2759"/>
      <c r="Y81" s="2759"/>
      <c r="Z81" s="2759"/>
      <c r="AA81" s="2759"/>
      <c r="AB81" s="2759"/>
      <c r="AC81" s="2759"/>
      <c r="AD81" s="2759"/>
      <c r="AE81" s="190"/>
      <c r="AF81" s="2760"/>
      <c r="AG81" s="2760"/>
      <c r="AH81" s="2760"/>
      <c r="AI81" s="2760"/>
      <c r="AJ81" s="2760"/>
      <c r="AK81" s="2761"/>
      <c r="AL81" s="1"/>
      <c r="AM81" s="1"/>
      <c r="AN81" s="1"/>
    </row>
    <row r="82" spans="1:40" ht="15" customHeight="1" x14ac:dyDescent="0.3">
      <c r="A82" s="24"/>
      <c r="B82" s="42"/>
      <c r="C82" s="882"/>
      <c r="D82" s="882"/>
      <c r="E82" s="882"/>
      <c r="F82" s="882"/>
      <c r="G82" s="882"/>
      <c r="H82" s="882"/>
      <c r="I82" s="882"/>
      <c r="J82" s="882"/>
      <c r="K82" s="882"/>
      <c r="L82" s="882"/>
      <c r="M82" s="24"/>
      <c r="N82" s="909" t="s">
        <v>203</v>
      </c>
      <c r="O82" s="99"/>
      <c r="P82" s="99"/>
      <c r="Q82" s="99"/>
      <c r="R82" s="99"/>
      <c r="S82" s="99"/>
      <c r="T82" s="99"/>
      <c r="U82" s="99"/>
      <c r="V82" s="99"/>
      <c r="W82" s="99"/>
      <c r="X82" s="99"/>
      <c r="Y82" s="99"/>
      <c r="Z82" s="99"/>
      <c r="AA82" s="99"/>
      <c r="AB82" s="99"/>
      <c r="AC82" s="99"/>
      <c r="AD82" s="99"/>
      <c r="AE82" s="99"/>
      <c r="AF82" s="904" t="s">
        <v>618</v>
      </c>
      <c r="AG82" s="24"/>
      <c r="AH82" s="24"/>
      <c r="AI82" s="24"/>
      <c r="AJ82" s="24"/>
      <c r="AK82" s="214"/>
      <c r="AL82" s="1"/>
      <c r="AM82" s="1"/>
      <c r="AN82" s="1"/>
    </row>
    <row r="83" spans="1:40" ht="15" customHeight="1" x14ac:dyDescent="0.3">
      <c r="A83" s="24"/>
      <c r="B83" s="2752"/>
      <c r="C83" s="2753"/>
      <c r="D83" s="2753"/>
      <c r="E83" s="2753"/>
      <c r="F83" s="2753"/>
      <c r="G83" s="2753"/>
      <c r="H83" s="2753"/>
      <c r="I83" s="2753"/>
      <c r="J83" s="2753"/>
      <c r="K83" s="2753"/>
      <c r="L83" s="2753"/>
      <c r="M83" s="2753"/>
      <c r="N83" s="2753"/>
      <c r="O83" s="2753"/>
      <c r="P83" s="2753"/>
      <c r="Q83" s="2753"/>
      <c r="R83" s="24"/>
      <c r="S83" s="2754"/>
      <c r="T83" s="2754"/>
      <c r="U83" s="2754"/>
      <c r="V83" s="2754"/>
      <c r="W83" s="2754"/>
      <c r="X83" s="2754"/>
      <c r="Y83" s="2754"/>
      <c r="Z83" s="2754"/>
      <c r="AA83" s="2754"/>
      <c r="AB83" s="24"/>
      <c r="AC83" s="2757"/>
      <c r="AD83" s="2757"/>
      <c r="AE83" s="2757"/>
      <c r="AF83" s="2757"/>
      <c r="AG83" s="2757"/>
      <c r="AH83" s="2757"/>
      <c r="AI83" s="2757"/>
      <c r="AJ83" s="2757"/>
      <c r="AK83" s="2758"/>
      <c r="AL83" s="1"/>
      <c r="AM83" s="1"/>
      <c r="AN83" s="1"/>
    </row>
    <row r="84" spans="1:40" ht="15" customHeight="1" x14ac:dyDescent="0.3">
      <c r="A84" s="24"/>
      <c r="B84" s="2746" t="s">
        <v>199</v>
      </c>
      <c r="C84" s="2747"/>
      <c r="D84" s="2747"/>
      <c r="E84" s="2747"/>
      <c r="F84" s="2747"/>
      <c r="G84" s="2747"/>
      <c r="H84" s="2747"/>
      <c r="I84" s="2747"/>
      <c r="J84" s="2747"/>
      <c r="K84" s="2747"/>
      <c r="L84" s="2747"/>
      <c r="M84" s="2747"/>
      <c r="N84" s="2747"/>
      <c r="O84" s="2747"/>
      <c r="P84" s="2747"/>
      <c r="Q84" s="2747"/>
      <c r="R84" s="24"/>
      <c r="S84" s="2748" t="s">
        <v>129</v>
      </c>
      <c r="T84" s="2748"/>
      <c r="U84" s="2748"/>
      <c r="V84" s="2748"/>
      <c r="W84" s="2748"/>
      <c r="X84" s="2748"/>
      <c r="Y84" s="2748"/>
      <c r="Z84" s="2748"/>
      <c r="AA84" s="2748"/>
      <c r="AB84" s="24"/>
      <c r="AC84" s="2747" t="s">
        <v>128</v>
      </c>
      <c r="AD84" s="2747"/>
      <c r="AE84" s="2747"/>
      <c r="AF84" s="2747"/>
      <c r="AG84" s="2747"/>
      <c r="AH84" s="2747"/>
      <c r="AI84" s="2747"/>
      <c r="AJ84" s="2747"/>
      <c r="AK84" s="2749"/>
      <c r="AL84" s="1"/>
      <c r="AM84" s="1"/>
      <c r="AN84" s="1"/>
    </row>
    <row r="85" spans="1:40" ht="5.0999999999999996" customHeight="1" x14ac:dyDescent="0.3">
      <c r="A85" s="24"/>
      <c r="B85" s="131"/>
      <c r="C85" s="24"/>
      <c r="D85" s="24"/>
      <c r="E85" s="24"/>
      <c r="F85" s="24"/>
      <c r="G85" s="24"/>
      <c r="H85" s="24"/>
      <c r="I85" s="24"/>
      <c r="J85" s="24"/>
      <c r="K85" s="24"/>
      <c r="L85" s="24"/>
      <c r="M85" s="24"/>
      <c r="N85" s="24"/>
      <c r="O85" s="24"/>
      <c r="P85" s="24"/>
      <c r="Q85" s="24"/>
      <c r="R85" s="24"/>
      <c r="S85" s="24"/>
      <c r="T85" s="24"/>
      <c r="U85" s="24"/>
      <c r="V85" s="24"/>
      <c r="W85" s="24"/>
      <c r="X85" s="24"/>
      <c r="Y85" s="24"/>
      <c r="Z85" s="117"/>
      <c r="AA85" s="24"/>
      <c r="AB85" s="24"/>
      <c r="AC85" s="24"/>
      <c r="AD85" s="24"/>
      <c r="AE85" s="24"/>
      <c r="AF85" s="24"/>
      <c r="AG85" s="24"/>
      <c r="AH85" s="24"/>
      <c r="AI85" s="24"/>
      <c r="AJ85" s="24"/>
      <c r="AK85" s="214"/>
      <c r="AL85" s="1"/>
      <c r="AM85" s="1"/>
      <c r="AN85" s="1"/>
    </row>
    <row r="86" spans="1:40" ht="15" customHeight="1" x14ac:dyDescent="0.3">
      <c r="A86" s="24"/>
      <c r="B86" s="905" t="s">
        <v>127</v>
      </c>
      <c r="C86" s="879"/>
      <c r="D86" s="879"/>
      <c r="E86" s="644"/>
      <c r="F86" s="645"/>
      <c r="G86" s="645"/>
      <c r="H86" s="646"/>
      <c r="I86" s="2764"/>
      <c r="J86" s="2765"/>
      <c r="K86" s="2766"/>
      <c r="L86" s="24"/>
      <c r="M86" s="24"/>
      <c r="N86" s="24"/>
      <c r="O86" s="24"/>
      <c r="P86" s="24"/>
      <c r="Q86" s="24"/>
      <c r="R86" s="24"/>
      <c r="S86" s="24"/>
      <c r="T86" s="24"/>
      <c r="U86" s="24"/>
      <c r="V86" s="24"/>
      <c r="W86" s="24"/>
      <c r="X86" s="24"/>
      <c r="Y86" s="24"/>
      <c r="Z86" s="24"/>
      <c r="AA86" s="24"/>
      <c r="AB86" s="24"/>
      <c r="AC86" s="882"/>
      <c r="AD86" s="882"/>
      <c r="AE86" s="882"/>
      <c r="AF86" s="882"/>
      <c r="AG86" s="882"/>
      <c r="AH86" s="2772"/>
      <c r="AI86" s="2772"/>
      <c r="AJ86" s="2772"/>
      <c r="AK86" s="214"/>
      <c r="AL86" s="1"/>
      <c r="AM86" s="1"/>
      <c r="AN86" s="1"/>
    </row>
    <row r="87" spans="1:40" ht="5.0999999999999996" customHeight="1" x14ac:dyDescent="0.3">
      <c r="A87" s="24"/>
      <c r="B87" s="906"/>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882"/>
      <c r="AF87" s="882"/>
      <c r="AG87" s="882"/>
      <c r="AH87" s="24"/>
      <c r="AI87" s="24"/>
      <c r="AJ87" s="24"/>
      <c r="AK87" s="214"/>
      <c r="AL87" s="1"/>
      <c r="AM87" s="1"/>
      <c r="AN87" s="1"/>
    </row>
    <row r="88" spans="1:40" ht="15" customHeight="1" thickBot="1" x14ac:dyDescent="0.35">
      <c r="A88" s="24"/>
      <c r="B88" s="907" t="s">
        <v>681</v>
      </c>
      <c r="C88" s="908"/>
      <c r="D88" s="908"/>
      <c r="E88" s="908"/>
      <c r="F88" s="908"/>
      <c r="G88" s="908"/>
      <c r="H88" s="908"/>
      <c r="I88" s="908"/>
      <c r="J88" s="908"/>
      <c r="K88" s="908"/>
      <c r="L88" s="908"/>
      <c r="M88" s="908"/>
      <c r="N88" s="908"/>
      <c r="O88" s="908"/>
      <c r="P88" s="908"/>
      <c r="Q88" s="908"/>
      <c r="R88" s="908"/>
      <c r="S88" s="908"/>
      <c r="T88" s="908"/>
      <c r="U88" s="908"/>
      <c r="V88" s="908"/>
      <c r="W88" s="908"/>
      <c r="X88" s="908"/>
      <c r="Y88" s="908"/>
      <c r="Z88" s="908"/>
      <c r="AA88" s="908"/>
      <c r="AB88" s="101"/>
      <c r="AC88" s="208"/>
      <c r="AD88" s="208"/>
      <c r="AE88" s="208"/>
      <c r="AF88" s="208"/>
      <c r="AG88" s="208"/>
      <c r="AH88" s="2740"/>
      <c r="AI88" s="2740"/>
      <c r="AJ88" s="2740"/>
      <c r="AK88" s="209"/>
      <c r="AL88" s="1"/>
      <c r="AM88" s="1"/>
      <c r="AN88" s="1"/>
    </row>
    <row r="89" spans="1:40" s="2205" customFormat="1" ht="7.95" customHeight="1" x14ac:dyDescent="0.3">
      <c r="A89" s="2207"/>
      <c r="B89" s="2218"/>
      <c r="C89" s="2207"/>
      <c r="D89" s="2207"/>
      <c r="E89" s="2207"/>
      <c r="F89" s="2207"/>
      <c r="G89" s="2207"/>
      <c r="H89" s="2207"/>
      <c r="I89" s="2207"/>
      <c r="J89" s="2207"/>
      <c r="K89" s="2207"/>
      <c r="L89" s="2207"/>
      <c r="M89" s="2207"/>
      <c r="N89" s="2207"/>
      <c r="O89" s="2207"/>
      <c r="P89" s="2207"/>
      <c r="Q89" s="2207"/>
      <c r="R89" s="2207"/>
      <c r="S89" s="2207"/>
      <c r="T89" s="2207"/>
      <c r="U89" s="2207"/>
      <c r="V89" s="2207"/>
      <c r="W89" s="2207"/>
      <c r="X89" s="2207"/>
      <c r="Y89" s="2207"/>
      <c r="Z89" s="2207"/>
      <c r="AA89" s="2207"/>
      <c r="AB89" s="2207"/>
      <c r="AC89" s="2208"/>
      <c r="AD89" s="2208"/>
      <c r="AE89" s="2208"/>
      <c r="AF89" s="2208"/>
      <c r="AG89" s="2208"/>
      <c r="AH89" s="2195"/>
      <c r="AI89" s="2195"/>
      <c r="AJ89" s="2195"/>
      <c r="AK89" s="2208"/>
      <c r="AL89" s="2206"/>
      <c r="AM89" s="2206"/>
      <c r="AN89" s="2206"/>
    </row>
    <row r="90" spans="1:40" s="45" customFormat="1" ht="15" customHeight="1" thickBot="1" x14ac:dyDescent="0.35">
      <c r="A90" s="93"/>
      <c r="B90" s="2762" t="s">
        <v>1191</v>
      </c>
      <c r="C90" s="2763"/>
      <c r="D90" s="2763"/>
      <c r="E90" s="2763"/>
      <c r="F90" s="2763"/>
      <c r="G90" s="2763"/>
      <c r="H90" s="2763"/>
      <c r="I90" s="2763"/>
      <c r="J90" s="2763"/>
      <c r="K90" s="2763"/>
      <c r="L90" s="2763"/>
      <c r="M90" s="93"/>
      <c r="N90" s="93"/>
      <c r="O90" s="93"/>
      <c r="P90" s="93"/>
      <c r="Q90" s="93"/>
      <c r="R90" s="93"/>
      <c r="S90" s="93"/>
      <c r="T90" s="93"/>
      <c r="U90" s="93"/>
      <c r="V90" s="93"/>
      <c r="W90" s="93"/>
      <c r="X90" s="93"/>
      <c r="Y90" s="93"/>
      <c r="Z90" s="93"/>
      <c r="AA90" s="93"/>
      <c r="AB90" s="93"/>
      <c r="AC90" s="90"/>
      <c r="AD90" s="90"/>
      <c r="AE90" s="90"/>
      <c r="AF90" s="93"/>
      <c r="AG90" s="93"/>
      <c r="AH90" s="93"/>
      <c r="AI90" s="93"/>
      <c r="AJ90" s="93"/>
      <c r="AK90" s="93"/>
      <c r="AL90" s="92"/>
      <c r="AM90" s="92"/>
      <c r="AN90" s="92"/>
    </row>
    <row r="91" spans="1:40" ht="15" customHeight="1" x14ac:dyDescent="0.3">
      <c r="A91" s="24"/>
      <c r="B91" s="4303"/>
      <c r="C91" s="2751"/>
      <c r="D91" s="2751"/>
      <c r="E91" s="2751"/>
      <c r="F91" s="2751"/>
      <c r="G91" s="2751"/>
      <c r="H91" s="2751"/>
      <c r="I91" s="2751"/>
      <c r="J91" s="2751"/>
      <c r="K91" s="2751"/>
      <c r="L91" s="2751"/>
      <c r="M91" s="190"/>
      <c r="N91" s="2759"/>
      <c r="O91" s="2759"/>
      <c r="P91" s="2759"/>
      <c r="Q91" s="2759"/>
      <c r="R91" s="2759"/>
      <c r="S91" s="2759"/>
      <c r="T91" s="2759"/>
      <c r="U91" s="2759"/>
      <c r="V91" s="2759"/>
      <c r="W91" s="2759"/>
      <c r="X91" s="2759"/>
      <c r="Y91" s="2759"/>
      <c r="Z91" s="2759"/>
      <c r="AA91" s="2759"/>
      <c r="AB91" s="2759"/>
      <c r="AC91" s="2759"/>
      <c r="AD91" s="2759"/>
      <c r="AE91" s="190"/>
      <c r="AF91" s="2760"/>
      <c r="AG91" s="2760"/>
      <c r="AH91" s="2760"/>
      <c r="AI91" s="2760"/>
      <c r="AJ91" s="2760"/>
      <c r="AK91" s="2761"/>
      <c r="AL91" s="1"/>
      <c r="AM91" s="1"/>
      <c r="AN91" s="1"/>
    </row>
    <row r="92" spans="1:40" ht="15" customHeight="1" x14ac:dyDescent="0.3">
      <c r="A92" s="24"/>
      <c r="B92" s="42"/>
      <c r="C92" s="882"/>
      <c r="D92" s="882"/>
      <c r="E92" s="882"/>
      <c r="F92" s="882"/>
      <c r="G92" s="882"/>
      <c r="H92" s="882"/>
      <c r="I92" s="882"/>
      <c r="J92" s="882"/>
      <c r="K92" s="882"/>
      <c r="L92" s="882"/>
      <c r="M92" s="24"/>
      <c r="N92" s="909" t="s">
        <v>203</v>
      </c>
      <c r="O92" s="99"/>
      <c r="P92" s="99"/>
      <c r="Q92" s="99"/>
      <c r="R92" s="99"/>
      <c r="S92" s="99"/>
      <c r="T92" s="99"/>
      <c r="U92" s="99"/>
      <c r="V92" s="99"/>
      <c r="W92" s="99"/>
      <c r="X92" s="99"/>
      <c r="Y92" s="99"/>
      <c r="Z92" s="99"/>
      <c r="AA92" s="99"/>
      <c r="AB92" s="99"/>
      <c r="AC92" s="99"/>
      <c r="AD92" s="99"/>
      <c r="AE92" s="99"/>
      <c r="AF92" s="904" t="s">
        <v>618</v>
      </c>
      <c r="AG92" s="24"/>
      <c r="AH92" s="24"/>
      <c r="AI92" s="24"/>
      <c r="AJ92" s="24"/>
      <c r="AK92" s="214"/>
      <c r="AL92" s="1"/>
      <c r="AM92" s="1"/>
      <c r="AN92" s="1"/>
    </row>
    <row r="93" spans="1:40" ht="15" customHeight="1" x14ac:dyDescent="0.3">
      <c r="A93" s="24"/>
      <c r="B93" s="2752"/>
      <c r="C93" s="2753"/>
      <c r="D93" s="2753"/>
      <c r="E93" s="2753"/>
      <c r="F93" s="2753"/>
      <c r="G93" s="2753"/>
      <c r="H93" s="2753"/>
      <c r="I93" s="2753"/>
      <c r="J93" s="2753"/>
      <c r="K93" s="2753"/>
      <c r="L93" s="2753"/>
      <c r="M93" s="2753"/>
      <c r="N93" s="2753"/>
      <c r="O93" s="2753"/>
      <c r="P93" s="2753"/>
      <c r="Q93" s="2753"/>
      <c r="R93" s="24"/>
      <c r="S93" s="2754"/>
      <c r="T93" s="2754"/>
      <c r="U93" s="2754"/>
      <c r="V93" s="2754"/>
      <c r="W93" s="2754"/>
      <c r="X93" s="2754"/>
      <c r="Y93" s="2754"/>
      <c r="Z93" s="2754"/>
      <c r="AA93" s="2754"/>
      <c r="AB93" s="24"/>
      <c r="AC93" s="2757"/>
      <c r="AD93" s="2757"/>
      <c r="AE93" s="2757"/>
      <c r="AF93" s="2757"/>
      <c r="AG93" s="2757"/>
      <c r="AH93" s="2757"/>
      <c r="AI93" s="2757"/>
      <c r="AJ93" s="2757"/>
      <c r="AK93" s="2758"/>
      <c r="AL93" s="1"/>
      <c r="AM93" s="1"/>
      <c r="AN93" s="1"/>
    </row>
    <row r="94" spans="1:40" ht="15" customHeight="1" x14ac:dyDescent="0.3">
      <c r="A94" s="24"/>
      <c r="B94" s="2746" t="s">
        <v>199</v>
      </c>
      <c r="C94" s="2747"/>
      <c r="D94" s="2747"/>
      <c r="E94" s="2747"/>
      <c r="F94" s="2747"/>
      <c r="G94" s="2747"/>
      <c r="H94" s="2747"/>
      <c r="I94" s="2747"/>
      <c r="J94" s="2747"/>
      <c r="K94" s="2747"/>
      <c r="L94" s="2747"/>
      <c r="M94" s="2747"/>
      <c r="N94" s="2747"/>
      <c r="O94" s="2747"/>
      <c r="P94" s="2747"/>
      <c r="Q94" s="2747"/>
      <c r="R94" s="24"/>
      <c r="S94" s="2748" t="s">
        <v>129</v>
      </c>
      <c r="T94" s="2748"/>
      <c r="U94" s="2748"/>
      <c r="V94" s="2748"/>
      <c r="W94" s="2748"/>
      <c r="X94" s="2748"/>
      <c r="Y94" s="2748"/>
      <c r="Z94" s="2748"/>
      <c r="AA94" s="2748"/>
      <c r="AB94" s="24"/>
      <c r="AC94" s="2747" t="s">
        <v>128</v>
      </c>
      <c r="AD94" s="2747"/>
      <c r="AE94" s="2747"/>
      <c r="AF94" s="2747"/>
      <c r="AG94" s="2747"/>
      <c r="AH94" s="2747"/>
      <c r="AI94" s="2747"/>
      <c r="AJ94" s="2747"/>
      <c r="AK94" s="2749"/>
      <c r="AL94" s="1"/>
      <c r="AM94" s="1"/>
      <c r="AN94" s="1"/>
    </row>
    <row r="95" spans="1:40" ht="5.0999999999999996" customHeight="1" x14ac:dyDescent="0.3">
      <c r="A95" s="24"/>
      <c r="B95" s="131"/>
      <c r="C95" s="24"/>
      <c r="D95" s="24"/>
      <c r="E95" s="24"/>
      <c r="F95" s="24"/>
      <c r="G95" s="24"/>
      <c r="H95" s="24"/>
      <c r="I95" s="24"/>
      <c r="J95" s="24"/>
      <c r="K95" s="24"/>
      <c r="L95" s="24"/>
      <c r="M95" s="24"/>
      <c r="N95" s="24"/>
      <c r="O95" s="24"/>
      <c r="P95" s="24"/>
      <c r="Q95" s="24"/>
      <c r="R95" s="24"/>
      <c r="S95" s="24"/>
      <c r="T95" s="24"/>
      <c r="U95" s="24"/>
      <c r="V95" s="24"/>
      <c r="W95" s="24"/>
      <c r="X95" s="24"/>
      <c r="Y95" s="24"/>
      <c r="Z95" s="117"/>
      <c r="AA95" s="24"/>
      <c r="AB95" s="24"/>
      <c r="AC95" s="24"/>
      <c r="AD95" s="24"/>
      <c r="AE95" s="24"/>
      <c r="AF95" s="24"/>
      <c r="AG95" s="24"/>
      <c r="AH95" s="24"/>
      <c r="AI95" s="24"/>
      <c r="AJ95" s="24"/>
      <c r="AK95" s="214"/>
      <c r="AL95" s="1"/>
      <c r="AM95" s="1"/>
      <c r="AN95" s="1"/>
    </row>
    <row r="96" spans="1:40" ht="15" customHeight="1" x14ac:dyDescent="0.3">
      <c r="A96" s="24"/>
      <c r="B96" s="905" t="s">
        <v>127</v>
      </c>
      <c r="C96" s="879"/>
      <c r="D96" s="879"/>
      <c r="E96" s="644"/>
      <c r="F96" s="645"/>
      <c r="G96" s="645"/>
      <c r="H96" s="646"/>
      <c r="I96" s="2764"/>
      <c r="J96" s="2765"/>
      <c r="K96" s="2766"/>
      <c r="L96" s="24"/>
      <c r="M96" s="24"/>
      <c r="N96" s="24"/>
      <c r="O96" s="24"/>
      <c r="P96" s="24"/>
      <c r="Q96" s="24"/>
      <c r="R96" s="24"/>
      <c r="S96" s="24"/>
      <c r="T96" s="24"/>
      <c r="U96" s="24"/>
      <c r="V96" s="24"/>
      <c r="W96" s="24"/>
      <c r="X96" s="24"/>
      <c r="Y96" s="24"/>
      <c r="Z96" s="24"/>
      <c r="AA96" s="24"/>
      <c r="AB96" s="24"/>
      <c r="AC96" s="882"/>
      <c r="AD96" s="882"/>
      <c r="AE96" s="882"/>
      <c r="AF96" s="882"/>
      <c r="AG96" s="882"/>
      <c r="AH96" s="2772"/>
      <c r="AI96" s="2772"/>
      <c r="AJ96" s="2772"/>
      <c r="AK96" s="214"/>
      <c r="AL96" s="1"/>
      <c r="AM96" s="1"/>
      <c r="AN96" s="1"/>
    </row>
    <row r="97" spans="1:40" ht="5.0999999999999996" customHeight="1" x14ac:dyDescent="0.3">
      <c r="A97" s="24"/>
      <c r="B97" s="906"/>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882"/>
      <c r="AF97" s="882"/>
      <c r="AG97" s="882"/>
      <c r="AH97" s="24"/>
      <c r="AI97" s="24"/>
      <c r="AJ97" s="24"/>
      <c r="AK97" s="214"/>
      <c r="AL97" s="1"/>
      <c r="AM97" s="1"/>
      <c r="AN97" s="1"/>
    </row>
    <row r="98" spans="1:40" ht="15" customHeight="1" thickBot="1" x14ac:dyDescent="0.35">
      <c r="A98" s="24"/>
      <c r="B98" s="907" t="s">
        <v>681</v>
      </c>
      <c r="C98" s="908"/>
      <c r="D98" s="908"/>
      <c r="E98" s="908"/>
      <c r="F98" s="908"/>
      <c r="G98" s="908"/>
      <c r="H98" s="908"/>
      <c r="I98" s="908"/>
      <c r="J98" s="908"/>
      <c r="K98" s="908"/>
      <c r="L98" s="908"/>
      <c r="M98" s="908"/>
      <c r="N98" s="908"/>
      <c r="O98" s="908"/>
      <c r="P98" s="908"/>
      <c r="Q98" s="908"/>
      <c r="R98" s="908"/>
      <c r="S98" s="908"/>
      <c r="T98" s="908"/>
      <c r="U98" s="908"/>
      <c r="V98" s="908"/>
      <c r="W98" s="908"/>
      <c r="X98" s="908"/>
      <c r="Y98" s="908"/>
      <c r="Z98" s="908"/>
      <c r="AA98" s="908"/>
      <c r="AB98" s="101"/>
      <c r="AC98" s="208"/>
      <c r="AD98" s="208"/>
      <c r="AE98" s="208"/>
      <c r="AF98" s="208"/>
      <c r="AG98" s="208"/>
      <c r="AH98" s="2740"/>
      <c r="AI98" s="2740"/>
      <c r="AJ98" s="2740"/>
      <c r="AK98" s="209"/>
      <c r="AL98" s="1"/>
      <c r="AM98" s="1"/>
      <c r="AN98" s="1"/>
    </row>
    <row r="99" spans="1:40" s="2205" customFormat="1" ht="7.95" customHeight="1" x14ac:dyDescent="0.3">
      <c r="A99" s="2207"/>
      <c r="B99" s="2218"/>
      <c r="C99" s="2207"/>
      <c r="D99" s="2207"/>
      <c r="E99" s="2207"/>
      <c r="F99" s="2207"/>
      <c r="G99" s="2207"/>
      <c r="H99" s="2207"/>
      <c r="I99" s="2207"/>
      <c r="J99" s="2207"/>
      <c r="K99" s="2207"/>
      <c r="L99" s="2207"/>
      <c r="M99" s="2207"/>
      <c r="N99" s="2207"/>
      <c r="O99" s="2207"/>
      <c r="P99" s="2207"/>
      <c r="Q99" s="2207"/>
      <c r="R99" s="2207"/>
      <c r="S99" s="2207"/>
      <c r="T99" s="2207"/>
      <c r="U99" s="2207"/>
      <c r="V99" s="2207"/>
      <c r="W99" s="2207"/>
      <c r="X99" s="2207"/>
      <c r="Y99" s="2207"/>
      <c r="Z99" s="2207"/>
      <c r="AA99" s="2207"/>
      <c r="AB99" s="2207"/>
      <c r="AC99" s="2208"/>
      <c r="AD99" s="2208"/>
      <c r="AE99" s="2208"/>
      <c r="AF99" s="2208"/>
      <c r="AG99" s="2208"/>
      <c r="AH99" s="2195"/>
      <c r="AI99" s="2195"/>
      <c r="AJ99" s="2195"/>
      <c r="AK99" s="2208"/>
      <c r="AL99" s="2206"/>
      <c r="AM99" s="2206"/>
      <c r="AN99" s="2206"/>
    </row>
    <row r="100" spans="1:40" s="45" customFormat="1" ht="15" customHeight="1" thickBot="1" x14ac:dyDescent="0.35">
      <c r="A100" s="93"/>
      <c r="B100" s="2762" t="s">
        <v>1192</v>
      </c>
      <c r="C100" s="2763"/>
      <c r="D100" s="2763"/>
      <c r="E100" s="2763"/>
      <c r="F100" s="2763"/>
      <c r="G100" s="2763"/>
      <c r="H100" s="2763"/>
      <c r="I100" s="2763"/>
      <c r="J100" s="2763"/>
      <c r="K100" s="2763"/>
      <c r="L100" s="2763"/>
      <c r="M100" s="93"/>
      <c r="N100" s="93"/>
      <c r="O100" s="93"/>
      <c r="P100" s="93"/>
      <c r="Q100" s="93"/>
      <c r="R100" s="93"/>
      <c r="S100" s="93"/>
      <c r="T100" s="93"/>
      <c r="U100" s="93"/>
      <c r="V100" s="93"/>
      <c r="W100" s="93"/>
      <c r="X100" s="93"/>
      <c r="Y100" s="93"/>
      <c r="Z100" s="93"/>
      <c r="AA100" s="93"/>
      <c r="AB100" s="93"/>
      <c r="AC100" s="90"/>
      <c r="AD100" s="90"/>
      <c r="AE100" s="90"/>
      <c r="AF100" s="93"/>
      <c r="AG100" s="93"/>
      <c r="AH100" s="93"/>
      <c r="AI100" s="93"/>
      <c r="AJ100" s="93"/>
      <c r="AK100" s="93"/>
      <c r="AL100" s="92"/>
      <c r="AM100" s="92"/>
      <c r="AN100" s="92"/>
    </row>
    <row r="101" spans="1:40" ht="15" customHeight="1" x14ac:dyDescent="0.3">
      <c r="A101" s="24"/>
      <c r="B101" s="2750"/>
      <c r="C101" s="2751"/>
      <c r="D101" s="2751"/>
      <c r="E101" s="2751"/>
      <c r="F101" s="2751"/>
      <c r="G101" s="2751"/>
      <c r="H101" s="2751"/>
      <c r="I101" s="2751"/>
      <c r="J101" s="2751"/>
      <c r="K101" s="2751"/>
      <c r="L101" s="2751"/>
      <c r="M101" s="190"/>
      <c r="N101" s="2759"/>
      <c r="O101" s="2759"/>
      <c r="P101" s="2759"/>
      <c r="Q101" s="2759"/>
      <c r="R101" s="2759"/>
      <c r="S101" s="2759"/>
      <c r="T101" s="2759"/>
      <c r="U101" s="2759"/>
      <c r="V101" s="2759"/>
      <c r="W101" s="2759"/>
      <c r="X101" s="2759"/>
      <c r="Y101" s="2759"/>
      <c r="Z101" s="2759"/>
      <c r="AA101" s="2759"/>
      <c r="AB101" s="2759"/>
      <c r="AC101" s="2759"/>
      <c r="AD101" s="2759"/>
      <c r="AE101" s="190"/>
      <c r="AF101" s="2760"/>
      <c r="AG101" s="2760"/>
      <c r="AH101" s="2760"/>
      <c r="AI101" s="2760"/>
      <c r="AJ101" s="2760"/>
      <c r="AK101" s="2761"/>
      <c r="AL101" s="1"/>
      <c r="AM101" s="1"/>
      <c r="AN101" s="1"/>
    </row>
    <row r="102" spans="1:40" ht="15" customHeight="1" x14ac:dyDescent="0.3">
      <c r="A102" s="24"/>
      <c r="B102" s="42"/>
      <c r="C102" s="882"/>
      <c r="D102" s="882"/>
      <c r="E102" s="882"/>
      <c r="F102" s="882"/>
      <c r="G102" s="882"/>
      <c r="H102" s="882"/>
      <c r="I102" s="882"/>
      <c r="J102" s="882"/>
      <c r="K102" s="882"/>
      <c r="L102" s="882"/>
      <c r="M102" s="24"/>
      <c r="N102" s="909" t="s">
        <v>203</v>
      </c>
      <c r="O102" s="99"/>
      <c r="P102" s="99"/>
      <c r="Q102" s="99"/>
      <c r="R102" s="99"/>
      <c r="S102" s="99"/>
      <c r="T102" s="99"/>
      <c r="U102" s="99"/>
      <c r="V102" s="99"/>
      <c r="W102" s="99"/>
      <c r="X102" s="99"/>
      <c r="Y102" s="99"/>
      <c r="Z102" s="99"/>
      <c r="AA102" s="99"/>
      <c r="AB102" s="99"/>
      <c r="AC102" s="99"/>
      <c r="AD102" s="99"/>
      <c r="AE102" s="99"/>
      <c r="AF102" s="904" t="s">
        <v>618</v>
      </c>
      <c r="AG102" s="24"/>
      <c r="AH102" s="24"/>
      <c r="AI102" s="24"/>
      <c r="AJ102" s="24"/>
      <c r="AK102" s="214"/>
      <c r="AL102" s="1"/>
      <c r="AM102" s="1"/>
      <c r="AN102" s="1"/>
    </row>
    <row r="103" spans="1:40" ht="15" customHeight="1" x14ac:dyDescent="0.3">
      <c r="A103" s="24"/>
      <c r="B103" s="2752"/>
      <c r="C103" s="2753"/>
      <c r="D103" s="2753"/>
      <c r="E103" s="2753"/>
      <c r="F103" s="2753"/>
      <c r="G103" s="2753"/>
      <c r="H103" s="2753"/>
      <c r="I103" s="2753"/>
      <c r="J103" s="2753"/>
      <c r="K103" s="2753"/>
      <c r="L103" s="2753"/>
      <c r="M103" s="2753"/>
      <c r="N103" s="2753"/>
      <c r="O103" s="2753"/>
      <c r="P103" s="2753"/>
      <c r="Q103" s="2753"/>
      <c r="R103" s="24"/>
      <c r="S103" s="2754"/>
      <c r="T103" s="2754"/>
      <c r="U103" s="2754"/>
      <c r="V103" s="2754"/>
      <c r="W103" s="2754"/>
      <c r="X103" s="2754"/>
      <c r="Y103" s="2754"/>
      <c r="Z103" s="2754"/>
      <c r="AA103" s="2754"/>
      <c r="AB103" s="24"/>
      <c r="AC103" s="2757"/>
      <c r="AD103" s="2757"/>
      <c r="AE103" s="2757"/>
      <c r="AF103" s="2757"/>
      <c r="AG103" s="2757"/>
      <c r="AH103" s="2757"/>
      <c r="AI103" s="2757"/>
      <c r="AJ103" s="2757"/>
      <c r="AK103" s="2758"/>
      <c r="AL103" s="1"/>
      <c r="AM103" s="1"/>
      <c r="AN103" s="1"/>
    </row>
    <row r="104" spans="1:40" ht="15" customHeight="1" x14ac:dyDescent="0.3">
      <c r="A104" s="24"/>
      <c r="B104" s="2746" t="s">
        <v>199</v>
      </c>
      <c r="C104" s="2747"/>
      <c r="D104" s="2747"/>
      <c r="E104" s="2747"/>
      <c r="F104" s="2747"/>
      <c r="G104" s="2747"/>
      <c r="H104" s="2747"/>
      <c r="I104" s="2747"/>
      <c r="J104" s="2747"/>
      <c r="K104" s="2747"/>
      <c r="L104" s="2747"/>
      <c r="M104" s="2747"/>
      <c r="N104" s="2747"/>
      <c r="O104" s="2747"/>
      <c r="P104" s="2747"/>
      <c r="Q104" s="2747"/>
      <c r="R104" s="24"/>
      <c r="S104" s="2748" t="s">
        <v>129</v>
      </c>
      <c r="T104" s="2748"/>
      <c r="U104" s="2748"/>
      <c r="V104" s="2748"/>
      <c r="W104" s="2748"/>
      <c r="X104" s="2748"/>
      <c r="Y104" s="2748"/>
      <c r="Z104" s="2748"/>
      <c r="AA104" s="2748"/>
      <c r="AB104" s="24"/>
      <c r="AC104" s="2747" t="s">
        <v>128</v>
      </c>
      <c r="AD104" s="2747"/>
      <c r="AE104" s="2747"/>
      <c r="AF104" s="2747"/>
      <c r="AG104" s="2747"/>
      <c r="AH104" s="2747"/>
      <c r="AI104" s="2747"/>
      <c r="AJ104" s="2747"/>
      <c r="AK104" s="2749"/>
      <c r="AL104" s="1"/>
      <c r="AM104" s="1"/>
      <c r="AN104" s="1"/>
    </row>
    <row r="105" spans="1:40" ht="5.0999999999999996" customHeight="1" x14ac:dyDescent="0.3">
      <c r="A105" s="24"/>
      <c r="B105" s="131"/>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117"/>
      <c r="AA105" s="24"/>
      <c r="AB105" s="24"/>
      <c r="AC105" s="24"/>
      <c r="AD105" s="24"/>
      <c r="AE105" s="24"/>
      <c r="AF105" s="24"/>
      <c r="AG105" s="24"/>
      <c r="AH105" s="24"/>
      <c r="AI105" s="24"/>
      <c r="AJ105" s="24"/>
      <c r="AK105" s="214"/>
      <c r="AL105" s="1"/>
      <c r="AM105" s="1"/>
      <c r="AN105" s="1"/>
    </row>
    <row r="106" spans="1:40" ht="15" customHeight="1" x14ac:dyDescent="0.3">
      <c r="A106" s="24"/>
      <c r="B106" s="905" t="s">
        <v>127</v>
      </c>
      <c r="C106" s="879"/>
      <c r="D106" s="879"/>
      <c r="E106" s="644"/>
      <c r="F106" s="645"/>
      <c r="G106" s="645"/>
      <c r="H106" s="646"/>
      <c r="I106" s="2764"/>
      <c r="J106" s="2765"/>
      <c r="K106" s="2766"/>
      <c r="L106" s="24"/>
      <c r="M106" s="24"/>
      <c r="N106" s="24"/>
      <c r="O106" s="24"/>
      <c r="P106" s="24"/>
      <c r="Q106" s="24"/>
      <c r="R106" s="24"/>
      <c r="S106" s="24"/>
      <c r="T106" s="24"/>
      <c r="U106" s="24"/>
      <c r="V106" s="24"/>
      <c r="W106" s="24"/>
      <c r="X106" s="24"/>
      <c r="Y106" s="24"/>
      <c r="Z106" s="24"/>
      <c r="AA106" s="24"/>
      <c r="AB106" s="24"/>
      <c r="AC106" s="882"/>
      <c r="AD106" s="882"/>
      <c r="AE106" s="882"/>
      <c r="AF106" s="882"/>
      <c r="AG106" s="882"/>
      <c r="AH106" s="2772"/>
      <c r="AI106" s="2772"/>
      <c r="AJ106" s="2772"/>
      <c r="AK106" s="214"/>
      <c r="AL106" s="1"/>
      <c r="AM106" s="1"/>
      <c r="AN106" s="1"/>
    </row>
    <row r="107" spans="1:40" ht="5.0999999999999996" customHeight="1" x14ac:dyDescent="0.3">
      <c r="A107" s="24"/>
      <c r="B107" s="906"/>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882"/>
      <c r="AF107" s="882"/>
      <c r="AG107" s="882"/>
      <c r="AH107" s="24"/>
      <c r="AI107" s="24"/>
      <c r="AJ107" s="24"/>
      <c r="AK107" s="214"/>
      <c r="AL107" s="1"/>
      <c r="AM107" s="1"/>
      <c r="AN107" s="1"/>
    </row>
    <row r="108" spans="1:40" ht="15" customHeight="1" thickBot="1" x14ac:dyDescent="0.35">
      <c r="A108" s="24"/>
      <c r="B108" s="907" t="s">
        <v>681</v>
      </c>
      <c r="C108" s="908"/>
      <c r="D108" s="908"/>
      <c r="E108" s="908"/>
      <c r="F108" s="908"/>
      <c r="G108" s="908"/>
      <c r="H108" s="908"/>
      <c r="I108" s="908"/>
      <c r="J108" s="908"/>
      <c r="K108" s="908"/>
      <c r="L108" s="908"/>
      <c r="M108" s="908"/>
      <c r="N108" s="908"/>
      <c r="O108" s="908"/>
      <c r="P108" s="908"/>
      <c r="Q108" s="908"/>
      <c r="R108" s="908"/>
      <c r="S108" s="908"/>
      <c r="T108" s="908"/>
      <c r="U108" s="908"/>
      <c r="V108" s="908"/>
      <c r="W108" s="908"/>
      <c r="X108" s="908"/>
      <c r="Y108" s="908"/>
      <c r="Z108" s="908"/>
      <c r="AA108" s="908"/>
      <c r="AB108" s="101"/>
      <c r="AC108" s="208"/>
      <c r="AD108" s="208"/>
      <c r="AE108" s="208"/>
      <c r="AF108" s="208"/>
      <c r="AG108" s="208"/>
      <c r="AH108" s="2740"/>
      <c r="AI108" s="2740"/>
      <c r="AJ108" s="2740"/>
      <c r="AK108" s="209"/>
      <c r="AL108" s="1"/>
      <c r="AM108" s="1"/>
      <c r="AN108" s="1"/>
    </row>
    <row r="109" spans="1:40" s="2205" customFormat="1" ht="7.95" customHeight="1" x14ac:dyDescent="0.3">
      <c r="A109" s="2207"/>
      <c r="B109" s="2218"/>
      <c r="C109" s="2207"/>
      <c r="D109" s="2207"/>
      <c r="E109" s="2207"/>
      <c r="F109" s="2207"/>
      <c r="G109" s="2207"/>
      <c r="H109" s="2207"/>
      <c r="I109" s="2207"/>
      <c r="J109" s="2207"/>
      <c r="K109" s="2207"/>
      <c r="L109" s="2207"/>
      <c r="M109" s="2207"/>
      <c r="N109" s="2207"/>
      <c r="O109" s="2207"/>
      <c r="P109" s="2207"/>
      <c r="Q109" s="2207"/>
      <c r="R109" s="2207"/>
      <c r="S109" s="2207"/>
      <c r="T109" s="2207"/>
      <c r="U109" s="2207"/>
      <c r="V109" s="2207"/>
      <c r="W109" s="2207"/>
      <c r="X109" s="2207"/>
      <c r="Y109" s="2207"/>
      <c r="Z109" s="2207"/>
      <c r="AA109" s="2207"/>
      <c r="AB109" s="2207"/>
      <c r="AC109" s="2208"/>
      <c r="AD109" s="2208"/>
      <c r="AE109" s="2208"/>
      <c r="AF109" s="2208"/>
      <c r="AG109" s="2208"/>
      <c r="AH109" s="2195"/>
      <c r="AI109" s="2195"/>
      <c r="AJ109" s="2195"/>
      <c r="AK109" s="2208"/>
      <c r="AL109" s="2206"/>
      <c r="AM109" s="2206"/>
      <c r="AN109" s="2206"/>
    </row>
    <row r="110" spans="1:40" s="45" customFormat="1" ht="15" customHeight="1" thickBot="1" x14ac:dyDescent="0.35">
      <c r="A110" s="93"/>
      <c r="B110" s="2762" t="s">
        <v>1193</v>
      </c>
      <c r="C110" s="2763"/>
      <c r="D110" s="2763"/>
      <c r="E110" s="2763"/>
      <c r="F110" s="2763"/>
      <c r="G110" s="2763"/>
      <c r="H110" s="2763"/>
      <c r="I110" s="2763"/>
      <c r="J110" s="2763"/>
      <c r="K110" s="2763"/>
      <c r="L110" s="2763"/>
      <c r="M110" s="93"/>
      <c r="N110" s="93"/>
      <c r="O110" s="93"/>
      <c r="P110" s="93"/>
      <c r="Q110" s="93"/>
      <c r="R110" s="93"/>
      <c r="S110" s="93"/>
      <c r="T110" s="93"/>
      <c r="U110" s="93"/>
      <c r="V110" s="93"/>
      <c r="W110" s="93"/>
      <c r="X110" s="93"/>
      <c r="Y110" s="93"/>
      <c r="Z110" s="93"/>
      <c r="AA110" s="93"/>
      <c r="AB110" s="93"/>
      <c r="AC110" s="90"/>
      <c r="AD110" s="90"/>
      <c r="AE110" s="90"/>
      <c r="AF110" s="93"/>
      <c r="AG110" s="93"/>
      <c r="AH110" s="93"/>
      <c r="AI110" s="93"/>
      <c r="AJ110" s="93"/>
      <c r="AK110" s="93"/>
      <c r="AL110" s="92"/>
      <c r="AM110" s="92"/>
      <c r="AN110" s="92"/>
    </row>
    <row r="111" spans="1:40" ht="15" customHeight="1" x14ac:dyDescent="0.3">
      <c r="A111" s="24"/>
      <c r="B111" s="2750"/>
      <c r="C111" s="2751"/>
      <c r="D111" s="2751"/>
      <c r="E111" s="2751"/>
      <c r="F111" s="2751"/>
      <c r="G111" s="2751"/>
      <c r="H111" s="2751"/>
      <c r="I111" s="2751"/>
      <c r="J111" s="2751"/>
      <c r="K111" s="2751"/>
      <c r="L111" s="2751"/>
      <c r="M111" s="190"/>
      <c r="N111" s="2759"/>
      <c r="O111" s="2759"/>
      <c r="P111" s="2759"/>
      <c r="Q111" s="2759"/>
      <c r="R111" s="2759"/>
      <c r="S111" s="2759"/>
      <c r="T111" s="2759"/>
      <c r="U111" s="2759"/>
      <c r="V111" s="2759"/>
      <c r="W111" s="2759"/>
      <c r="X111" s="2759"/>
      <c r="Y111" s="2759"/>
      <c r="Z111" s="2759"/>
      <c r="AA111" s="2759"/>
      <c r="AB111" s="2759"/>
      <c r="AC111" s="2759"/>
      <c r="AD111" s="2759"/>
      <c r="AE111" s="190"/>
      <c r="AF111" s="2760"/>
      <c r="AG111" s="2760"/>
      <c r="AH111" s="2760"/>
      <c r="AI111" s="2760"/>
      <c r="AJ111" s="2760"/>
      <c r="AK111" s="2761"/>
      <c r="AL111" s="1"/>
      <c r="AM111" s="1"/>
      <c r="AN111" s="1"/>
    </row>
    <row r="112" spans="1:40" ht="15" customHeight="1" x14ac:dyDescent="0.3">
      <c r="A112" s="24"/>
      <c r="B112" s="42"/>
      <c r="C112" s="882"/>
      <c r="D112" s="882"/>
      <c r="E112" s="882"/>
      <c r="F112" s="882"/>
      <c r="G112" s="882"/>
      <c r="H112" s="882"/>
      <c r="I112" s="882"/>
      <c r="J112" s="882"/>
      <c r="K112" s="882"/>
      <c r="L112" s="882"/>
      <c r="M112" s="24"/>
      <c r="N112" s="909" t="s">
        <v>203</v>
      </c>
      <c r="O112" s="99"/>
      <c r="P112" s="99"/>
      <c r="Q112" s="99"/>
      <c r="R112" s="99"/>
      <c r="S112" s="99"/>
      <c r="T112" s="99"/>
      <c r="U112" s="99"/>
      <c r="V112" s="99"/>
      <c r="W112" s="99"/>
      <c r="X112" s="99"/>
      <c r="Y112" s="99"/>
      <c r="Z112" s="99"/>
      <c r="AA112" s="99"/>
      <c r="AB112" s="99"/>
      <c r="AC112" s="99"/>
      <c r="AD112" s="99"/>
      <c r="AE112" s="99"/>
      <c r="AF112" s="904" t="s">
        <v>618</v>
      </c>
      <c r="AG112" s="24"/>
      <c r="AH112" s="24"/>
      <c r="AI112" s="24"/>
      <c r="AJ112" s="24"/>
      <c r="AK112" s="214"/>
      <c r="AL112" s="1"/>
      <c r="AM112" s="1"/>
      <c r="AN112" s="1"/>
    </row>
    <row r="113" spans="1:40" ht="15" customHeight="1" x14ac:dyDescent="0.3">
      <c r="A113" s="24"/>
      <c r="B113" s="2752"/>
      <c r="C113" s="2753"/>
      <c r="D113" s="2753"/>
      <c r="E113" s="2753"/>
      <c r="F113" s="2753"/>
      <c r="G113" s="2753"/>
      <c r="H113" s="2753"/>
      <c r="I113" s="2753"/>
      <c r="J113" s="2753"/>
      <c r="K113" s="2753"/>
      <c r="L113" s="2753"/>
      <c r="M113" s="2753"/>
      <c r="N113" s="2753"/>
      <c r="O113" s="2753"/>
      <c r="P113" s="2753"/>
      <c r="Q113" s="2753"/>
      <c r="R113" s="24"/>
      <c r="S113" s="2754"/>
      <c r="T113" s="2754"/>
      <c r="U113" s="2754"/>
      <c r="V113" s="2754"/>
      <c r="W113" s="2754"/>
      <c r="X113" s="2754"/>
      <c r="Y113" s="2754"/>
      <c r="Z113" s="2754"/>
      <c r="AA113" s="2754"/>
      <c r="AB113" s="24"/>
      <c r="AC113" s="2757"/>
      <c r="AD113" s="2757"/>
      <c r="AE113" s="2757"/>
      <c r="AF113" s="2757"/>
      <c r="AG113" s="2757"/>
      <c r="AH113" s="2757"/>
      <c r="AI113" s="2757"/>
      <c r="AJ113" s="2757"/>
      <c r="AK113" s="2758"/>
      <c r="AL113" s="1"/>
      <c r="AM113" s="1"/>
      <c r="AN113" s="1"/>
    </row>
    <row r="114" spans="1:40" ht="15" customHeight="1" x14ac:dyDescent="0.3">
      <c r="A114" s="24"/>
      <c r="B114" s="2746" t="s">
        <v>199</v>
      </c>
      <c r="C114" s="2747"/>
      <c r="D114" s="2747"/>
      <c r="E114" s="2747"/>
      <c r="F114" s="2747"/>
      <c r="G114" s="2747"/>
      <c r="H114" s="2747"/>
      <c r="I114" s="2747"/>
      <c r="J114" s="2747"/>
      <c r="K114" s="2747"/>
      <c r="L114" s="2747"/>
      <c r="M114" s="2747"/>
      <c r="N114" s="2747"/>
      <c r="O114" s="2747"/>
      <c r="P114" s="2747"/>
      <c r="Q114" s="2747"/>
      <c r="R114" s="24"/>
      <c r="S114" s="2748" t="s">
        <v>129</v>
      </c>
      <c r="T114" s="2748"/>
      <c r="U114" s="2748"/>
      <c r="V114" s="2748"/>
      <c r="W114" s="2748"/>
      <c r="X114" s="2748"/>
      <c r="Y114" s="2748"/>
      <c r="Z114" s="2748"/>
      <c r="AA114" s="2748"/>
      <c r="AB114" s="24"/>
      <c r="AC114" s="2747" t="s">
        <v>128</v>
      </c>
      <c r="AD114" s="2747"/>
      <c r="AE114" s="2747"/>
      <c r="AF114" s="2747"/>
      <c r="AG114" s="2747"/>
      <c r="AH114" s="2747"/>
      <c r="AI114" s="2747"/>
      <c r="AJ114" s="2747"/>
      <c r="AK114" s="2749"/>
      <c r="AL114" s="1"/>
      <c r="AM114" s="1"/>
      <c r="AN114" s="1"/>
    </row>
    <row r="115" spans="1:40" ht="5.0999999999999996" customHeight="1" x14ac:dyDescent="0.3">
      <c r="A115" s="24"/>
      <c r="B115" s="131"/>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117"/>
      <c r="AA115" s="24"/>
      <c r="AB115" s="24"/>
      <c r="AC115" s="24"/>
      <c r="AD115" s="24"/>
      <c r="AE115" s="24"/>
      <c r="AF115" s="24"/>
      <c r="AG115" s="24"/>
      <c r="AH115" s="24"/>
      <c r="AI115" s="24"/>
      <c r="AJ115" s="24"/>
      <c r="AK115" s="214"/>
      <c r="AL115" s="1"/>
      <c r="AM115" s="1"/>
      <c r="AN115" s="1"/>
    </row>
    <row r="116" spans="1:40" ht="15" customHeight="1" x14ac:dyDescent="0.3">
      <c r="A116" s="24"/>
      <c r="B116" s="905" t="s">
        <v>127</v>
      </c>
      <c r="C116" s="879"/>
      <c r="D116" s="879"/>
      <c r="E116" s="644"/>
      <c r="F116" s="645"/>
      <c r="G116" s="645"/>
      <c r="H116" s="646"/>
      <c r="I116" s="2764"/>
      <c r="J116" s="2765"/>
      <c r="K116" s="2766"/>
      <c r="L116" s="24"/>
      <c r="M116" s="24"/>
      <c r="N116" s="24"/>
      <c r="O116" s="24"/>
      <c r="P116" s="24"/>
      <c r="Q116" s="24"/>
      <c r="R116" s="24"/>
      <c r="S116" s="24"/>
      <c r="T116" s="24"/>
      <c r="U116" s="24"/>
      <c r="V116" s="24"/>
      <c r="W116" s="24"/>
      <c r="X116" s="24"/>
      <c r="Y116" s="24"/>
      <c r="Z116" s="24"/>
      <c r="AA116" s="24"/>
      <c r="AB116" s="24"/>
      <c r="AC116" s="882"/>
      <c r="AD116" s="882"/>
      <c r="AE116" s="882"/>
      <c r="AF116" s="882"/>
      <c r="AG116" s="882"/>
      <c r="AH116" s="2772"/>
      <c r="AI116" s="2772"/>
      <c r="AJ116" s="2772"/>
      <c r="AK116" s="214"/>
      <c r="AL116" s="1"/>
      <c r="AM116" s="1"/>
      <c r="AN116" s="1"/>
    </row>
    <row r="117" spans="1:40" ht="5.0999999999999996" customHeight="1" x14ac:dyDescent="0.3">
      <c r="A117" s="24"/>
      <c r="B117" s="906"/>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882"/>
      <c r="AF117" s="882"/>
      <c r="AG117" s="882"/>
      <c r="AH117" s="24"/>
      <c r="AI117" s="24"/>
      <c r="AJ117" s="24"/>
      <c r="AK117" s="214"/>
      <c r="AL117" s="1"/>
      <c r="AM117" s="1"/>
      <c r="AN117" s="1"/>
    </row>
    <row r="118" spans="1:40" ht="15" customHeight="1" thickBot="1" x14ac:dyDescent="0.35">
      <c r="A118" s="24"/>
      <c r="B118" s="907" t="s">
        <v>681</v>
      </c>
      <c r="C118" s="908"/>
      <c r="D118" s="908"/>
      <c r="E118" s="908"/>
      <c r="F118" s="908"/>
      <c r="G118" s="908"/>
      <c r="H118" s="908"/>
      <c r="I118" s="908"/>
      <c r="J118" s="908"/>
      <c r="K118" s="908"/>
      <c r="L118" s="908"/>
      <c r="M118" s="908"/>
      <c r="N118" s="908"/>
      <c r="O118" s="908"/>
      <c r="P118" s="908"/>
      <c r="Q118" s="908"/>
      <c r="R118" s="908"/>
      <c r="S118" s="908"/>
      <c r="T118" s="908"/>
      <c r="U118" s="908"/>
      <c r="V118" s="908"/>
      <c r="W118" s="908"/>
      <c r="X118" s="908"/>
      <c r="Y118" s="908"/>
      <c r="Z118" s="908"/>
      <c r="AA118" s="908"/>
      <c r="AB118" s="101"/>
      <c r="AC118" s="208"/>
      <c r="AD118" s="208"/>
      <c r="AE118" s="208"/>
      <c r="AF118" s="208"/>
      <c r="AG118" s="208"/>
      <c r="AH118" s="2740"/>
      <c r="AI118" s="2740"/>
      <c r="AJ118" s="2740"/>
      <c r="AK118" s="209"/>
      <c r="AL118" s="1"/>
      <c r="AM118" s="1"/>
      <c r="AN118" s="1"/>
    </row>
    <row r="119" spans="1:40" s="880" customFormat="1" ht="15" customHeight="1" x14ac:dyDescent="0.3">
      <c r="A119" s="24"/>
      <c r="B119" s="910"/>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882"/>
      <c r="AD119" s="882"/>
      <c r="AE119" s="882"/>
      <c r="AF119" s="882"/>
      <c r="AG119" s="882"/>
      <c r="AH119" s="311"/>
      <c r="AI119" s="311"/>
      <c r="AJ119" s="311"/>
      <c r="AK119" s="882"/>
      <c r="AL119" s="881"/>
      <c r="AM119" s="881"/>
      <c r="AN119" s="881"/>
    </row>
    <row r="120" spans="1:40" s="45" customFormat="1" ht="15" customHeight="1" thickBot="1" x14ac:dyDescent="0.35">
      <c r="A120" s="332"/>
      <c r="B120" s="2762" t="s">
        <v>1194</v>
      </c>
      <c r="C120" s="2763"/>
      <c r="D120" s="2763"/>
      <c r="E120" s="2763"/>
      <c r="F120" s="2763"/>
      <c r="G120" s="2763"/>
      <c r="H120" s="2763"/>
      <c r="I120" s="2763"/>
      <c r="J120" s="2763"/>
      <c r="K120" s="2763"/>
      <c r="L120" s="2763"/>
      <c r="M120" s="332"/>
      <c r="N120" s="332"/>
      <c r="O120" s="332"/>
      <c r="P120" s="332"/>
      <c r="Q120" s="332"/>
      <c r="R120" s="332"/>
      <c r="S120" s="332"/>
      <c r="T120" s="332"/>
      <c r="U120" s="332"/>
      <c r="V120" s="332"/>
      <c r="W120" s="332"/>
      <c r="X120" s="332"/>
      <c r="Y120" s="332"/>
      <c r="Z120" s="332"/>
      <c r="AA120" s="332"/>
      <c r="AB120" s="332"/>
      <c r="AC120" s="661"/>
      <c r="AD120" s="661"/>
      <c r="AE120" s="661"/>
      <c r="AF120" s="332"/>
      <c r="AG120" s="332"/>
      <c r="AH120" s="332"/>
      <c r="AI120" s="332"/>
      <c r="AJ120" s="332"/>
      <c r="AK120" s="332"/>
      <c r="AL120" s="332"/>
      <c r="AM120" s="92"/>
      <c r="AN120" s="92"/>
    </row>
    <row r="121" spans="1:40" ht="15" customHeight="1" x14ac:dyDescent="0.3">
      <c r="A121" s="24"/>
      <c r="B121" s="2750"/>
      <c r="C121" s="2751"/>
      <c r="D121" s="2751"/>
      <c r="E121" s="2751"/>
      <c r="F121" s="2751"/>
      <c r="G121" s="2751"/>
      <c r="H121" s="2751"/>
      <c r="I121" s="2751"/>
      <c r="J121" s="2751"/>
      <c r="K121" s="2751"/>
      <c r="L121" s="2751"/>
      <c r="M121" s="190"/>
      <c r="N121" s="2759"/>
      <c r="O121" s="2759"/>
      <c r="P121" s="2759"/>
      <c r="Q121" s="2759"/>
      <c r="R121" s="2759"/>
      <c r="S121" s="2759"/>
      <c r="T121" s="2759"/>
      <c r="U121" s="2759"/>
      <c r="V121" s="2759"/>
      <c r="W121" s="2759"/>
      <c r="X121" s="2759"/>
      <c r="Y121" s="2759"/>
      <c r="Z121" s="2759"/>
      <c r="AA121" s="2759"/>
      <c r="AB121" s="2759"/>
      <c r="AC121" s="2759"/>
      <c r="AD121" s="2759"/>
      <c r="AE121" s="190"/>
      <c r="AF121" s="2760"/>
      <c r="AG121" s="2760"/>
      <c r="AH121" s="2760"/>
      <c r="AI121" s="2760"/>
      <c r="AJ121" s="2760"/>
      <c r="AK121" s="2761"/>
      <c r="AL121" s="1"/>
      <c r="AM121" s="1"/>
      <c r="AN121" s="1"/>
    </row>
    <row r="122" spans="1:40" ht="15" customHeight="1" x14ac:dyDescent="0.3">
      <c r="A122" s="24"/>
      <c r="B122" s="42"/>
      <c r="C122" s="882"/>
      <c r="D122" s="882"/>
      <c r="E122" s="882"/>
      <c r="F122" s="882"/>
      <c r="G122" s="882"/>
      <c r="H122" s="882"/>
      <c r="I122" s="882"/>
      <c r="J122" s="882"/>
      <c r="K122" s="882"/>
      <c r="L122" s="882"/>
      <c r="M122" s="24"/>
      <c r="N122" s="909" t="s">
        <v>203</v>
      </c>
      <c r="O122" s="99"/>
      <c r="P122" s="99"/>
      <c r="Q122" s="99"/>
      <c r="R122" s="99"/>
      <c r="S122" s="99"/>
      <c r="T122" s="99"/>
      <c r="U122" s="99"/>
      <c r="V122" s="99"/>
      <c r="W122" s="99"/>
      <c r="X122" s="99"/>
      <c r="Y122" s="99"/>
      <c r="Z122" s="99"/>
      <c r="AA122" s="99"/>
      <c r="AB122" s="99"/>
      <c r="AC122" s="99"/>
      <c r="AD122" s="99"/>
      <c r="AE122" s="99"/>
      <c r="AF122" s="904" t="s">
        <v>618</v>
      </c>
      <c r="AG122" s="24"/>
      <c r="AH122" s="24"/>
      <c r="AI122" s="24"/>
      <c r="AJ122" s="24"/>
      <c r="AK122" s="214"/>
      <c r="AL122" s="1"/>
      <c r="AM122" s="1"/>
      <c r="AN122" s="1"/>
    </row>
    <row r="123" spans="1:40" ht="15" customHeight="1" x14ac:dyDescent="0.3">
      <c r="A123" s="24"/>
      <c r="B123" s="2752"/>
      <c r="C123" s="2753"/>
      <c r="D123" s="2753"/>
      <c r="E123" s="2753"/>
      <c r="F123" s="2753"/>
      <c r="G123" s="2753"/>
      <c r="H123" s="2753"/>
      <c r="I123" s="2753"/>
      <c r="J123" s="2753"/>
      <c r="K123" s="2753"/>
      <c r="L123" s="2753"/>
      <c r="M123" s="2753"/>
      <c r="N123" s="2753"/>
      <c r="O123" s="2753"/>
      <c r="P123" s="2753"/>
      <c r="Q123" s="2753"/>
      <c r="R123" s="24"/>
      <c r="S123" s="2754"/>
      <c r="T123" s="2754"/>
      <c r="U123" s="2754"/>
      <c r="V123" s="2754"/>
      <c r="W123" s="2754"/>
      <c r="X123" s="2754"/>
      <c r="Y123" s="2754"/>
      <c r="Z123" s="2754"/>
      <c r="AA123" s="2754"/>
      <c r="AB123" s="24"/>
      <c r="AC123" s="2757"/>
      <c r="AD123" s="2757"/>
      <c r="AE123" s="2757"/>
      <c r="AF123" s="2757"/>
      <c r="AG123" s="2757"/>
      <c r="AH123" s="2757"/>
      <c r="AI123" s="2757"/>
      <c r="AJ123" s="2757"/>
      <c r="AK123" s="2758"/>
      <c r="AL123" s="1"/>
      <c r="AM123" s="1"/>
      <c r="AN123" s="1"/>
    </row>
    <row r="124" spans="1:40" ht="15" customHeight="1" x14ac:dyDescent="0.3">
      <c r="A124" s="24"/>
      <c r="B124" s="2746" t="s">
        <v>199</v>
      </c>
      <c r="C124" s="2747"/>
      <c r="D124" s="2747"/>
      <c r="E124" s="2747"/>
      <c r="F124" s="2747"/>
      <c r="G124" s="2747"/>
      <c r="H124" s="2747"/>
      <c r="I124" s="2747"/>
      <c r="J124" s="2747"/>
      <c r="K124" s="2747"/>
      <c r="L124" s="2747"/>
      <c r="M124" s="2747"/>
      <c r="N124" s="2747"/>
      <c r="O124" s="2747"/>
      <c r="P124" s="2747"/>
      <c r="Q124" s="2747"/>
      <c r="R124" s="24"/>
      <c r="S124" s="2748" t="s">
        <v>129</v>
      </c>
      <c r="T124" s="2748"/>
      <c r="U124" s="2748"/>
      <c r="V124" s="2748"/>
      <c r="W124" s="2748"/>
      <c r="X124" s="2748"/>
      <c r="Y124" s="2748"/>
      <c r="Z124" s="2748"/>
      <c r="AA124" s="2748"/>
      <c r="AB124" s="24"/>
      <c r="AC124" s="2747" t="s">
        <v>128</v>
      </c>
      <c r="AD124" s="2747"/>
      <c r="AE124" s="2747"/>
      <c r="AF124" s="2747"/>
      <c r="AG124" s="2747"/>
      <c r="AH124" s="2747"/>
      <c r="AI124" s="2747"/>
      <c r="AJ124" s="2747"/>
      <c r="AK124" s="2749"/>
      <c r="AL124" s="1"/>
      <c r="AM124" s="1"/>
      <c r="AN124" s="1"/>
    </row>
    <row r="125" spans="1:40" ht="5.0999999999999996" customHeight="1" x14ac:dyDescent="0.3">
      <c r="A125" s="24"/>
      <c r="B125" s="131"/>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117"/>
      <c r="AA125" s="24"/>
      <c r="AB125" s="24"/>
      <c r="AC125" s="24"/>
      <c r="AD125" s="24"/>
      <c r="AE125" s="24"/>
      <c r="AF125" s="24"/>
      <c r="AG125" s="24"/>
      <c r="AH125" s="24"/>
      <c r="AI125" s="24"/>
      <c r="AJ125" s="24"/>
      <c r="AK125" s="214"/>
      <c r="AL125" s="1"/>
      <c r="AM125" s="1"/>
      <c r="AN125" s="1"/>
    </row>
    <row r="126" spans="1:40" ht="15" customHeight="1" x14ac:dyDescent="0.3">
      <c r="A126" s="24"/>
      <c r="B126" s="905" t="s">
        <v>127</v>
      </c>
      <c r="C126" s="879"/>
      <c r="D126" s="879"/>
      <c r="E126" s="644"/>
      <c r="F126" s="645"/>
      <c r="G126" s="645"/>
      <c r="H126" s="646"/>
      <c r="I126" s="2764"/>
      <c r="J126" s="2765"/>
      <c r="K126" s="2766"/>
      <c r="L126" s="24"/>
      <c r="M126" s="24"/>
      <c r="N126" s="24"/>
      <c r="O126" s="24"/>
      <c r="P126" s="24"/>
      <c r="Q126" s="24"/>
      <c r="R126" s="24"/>
      <c r="S126" s="24"/>
      <c r="T126" s="24"/>
      <c r="U126" s="24"/>
      <c r="V126" s="24"/>
      <c r="W126" s="24"/>
      <c r="X126" s="24"/>
      <c r="Y126" s="24"/>
      <c r="Z126" s="24"/>
      <c r="AA126" s="24"/>
      <c r="AB126" s="24"/>
      <c r="AC126" s="882"/>
      <c r="AD126" s="882"/>
      <c r="AE126" s="882"/>
      <c r="AF126" s="882"/>
      <c r="AG126" s="882"/>
      <c r="AH126" s="2772"/>
      <c r="AI126" s="2772"/>
      <c r="AJ126" s="2772"/>
      <c r="AK126" s="214"/>
      <c r="AL126" s="1"/>
      <c r="AM126" s="1"/>
      <c r="AN126" s="1"/>
    </row>
    <row r="127" spans="1:40" ht="5.0999999999999996" customHeight="1" x14ac:dyDescent="0.3">
      <c r="A127" s="24"/>
      <c r="B127" s="906"/>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882"/>
      <c r="AF127" s="882"/>
      <c r="AG127" s="882"/>
      <c r="AH127" s="24"/>
      <c r="AI127" s="24"/>
      <c r="AJ127" s="24"/>
      <c r="AK127" s="214"/>
      <c r="AL127" s="1"/>
      <c r="AM127" s="1"/>
      <c r="AN127" s="1"/>
    </row>
    <row r="128" spans="1:40" ht="15" customHeight="1" thickBot="1" x14ac:dyDescent="0.35">
      <c r="A128" s="24"/>
      <c r="B128" s="907" t="s">
        <v>681</v>
      </c>
      <c r="C128" s="908"/>
      <c r="D128" s="908"/>
      <c r="E128" s="908"/>
      <c r="F128" s="908"/>
      <c r="G128" s="908"/>
      <c r="H128" s="908"/>
      <c r="I128" s="908"/>
      <c r="J128" s="908"/>
      <c r="K128" s="908"/>
      <c r="L128" s="908"/>
      <c r="M128" s="908"/>
      <c r="N128" s="908"/>
      <c r="O128" s="908"/>
      <c r="P128" s="908"/>
      <c r="Q128" s="908"/>
      <c r="R128" s="908"/>
      <c r="S128" s="908"/>
      <c r="T128" s="908"/>
      <c r="U128" s="908"/>
      <c r="V128" s="908"/>
      <c r="W128" s="908"/>
      <c r="X128" s="908"/>
      <c r="Y128" s="908"/>
      <c r="Z128" s="908"/>
      <c r="AA128" s="908"/>
      <c r="AB128" s="101"/>
      <c r="AC128" s="208"/>
      <c r="AD128" s="208"/>
      <c r="AE128" s="208"/>
      <c r="AF128" s="208"/>
      <c r="AG128" s="208"/>
      <c r="AH128" s="2740"/>
      <c r="AI128" s="2740"/>
      <c r="AJ128" s="2740"/>
      <c r="AK128" s="209"/>
      <c r="AL128" s="1"/>
      <c r="AM128" s="1"/>
      <c r="AN128" s="1"/>
    </row>
    <row r="129" spans="1:40" s="880" customFormat="1" ht="9" customHeight="1" x14ac:dyDescent="0.3">
      <c r="A129" s="24"/>
      <c r="B129" s="910"/>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882"/>
      <c r="AD129" s="882"/>
      <c r="AE129" s="882"/>
      <c r="AF129" s="882"/>
      <c r="AG129" s="882"/>
      <c r="AH129" s="311"/>
      <c r="AI129" s="311"/>
      <c r="AJ129" s="311"/>
      <c r="AK129" s="882"/>
      <c r="AL129" s="881"/>
      <c r="AM129" s="881"/>
      <c r="AN129" s="881"/>
    </row>
    <row r="130" spans="1:40" s="45" customFormat="1" ht="15" customHeight="1" thickBot="1" x14ac:dyDescent="0.35">
      <c r="A130" s="93"/>
      <c r="B130" s="2762" t="s">
        <v>1195</v>
      </c>
      <c r="C130" s="2763"/>
      <c r="D130" s="2763"/>
      <c r="E130" s="2763"/>
      <c r="F130" s="2763"/>
      <c r="G130" s="2763"/>
      <c r="H130" s="2763"/>
      <c r="I130" s="2763"/>
      <c r="J130" s="2763"/>
      <c r="K130" s="2763"/>
      <c r="L130" s="2763"/>
      <c r="M130" s="93"/>
      <c r="N130" s="93"/>
      <c r="O130" s="93"/>
      <c r="P130" s="93"/>
      <c r="Q130" s="93"/>
      <c r="R130" s="93"/>
      <c r="S130" s="93"/>
      <c r="T130" s="93"/>
      <c r="U130" s="93"/>
      <c r="V130" s="93"/>
      <c r="W130" s="93"/>
      <c r="X130" s="93"/>
      <c r="Y130" s="93"/>
      <c r="Z130" s="93"/>
      <c r="AA130" s="93"/>
      <c r="AB130" s="93"/>
      <c r="AC130" s="90"/>
      <c r="AD130" s="90"/>
      <c r="AE130" s="90"/>
      <c r="AF130" s="93"/>
      <c r="AG130" s="93"/>
      <c r="AH130" s="93"/>
      <c r="AI130" s="93"/>
      <c r="AJ130" s="93"/>
      <c r="AK130" s="93"/>
      <c r="AL130" s="92"/>
      <c r="AM130" s="92"/>
      <c r="AN130" s="92"/>
    </row>
    <row r="131" spans="1:40" ht="15" customHeight="1" x14ac:dyDescent="0.3">
      <c r="A131" s="24"/>
      <c r="B131" s="2750"/>
      <c r="C131" s="2751"/>
      <c r="D131" s="2751"/>
      <c r="E131" s="2751"/>
      <c r="F131" s="2751"/>
      <c r="G131" s="2751"/>
      <c r="H131" s="2751"/>
      <c r="I131" s="2751"/>
      <c r="J131" s="2751"/>
      <c r="K131" s="2751"/>
      <c r="L131" s="2751"/>
      <c r="M131" s="190"/>
      <c r="N131" s="2759"/>
      <c r="O131" s="2759"/>
      <c r="P131" s="2759"/>
      <c r="Q131" s="2759"/>
      <c r="R131" s="2759"/>
      <c r="S131" s="2759"/>
      <c r="T131" s="2759"/>
      <c r="U131" s="2759"/>
      <c r="V131" s="2759"/>
      <c r="W131" s="2759"/>
      <c r="X131" s="2759"/>
      <c r="Y131" s="2759"/>
      <c r="Z131" s="2759"/>
      <c r="AA131" s="2759"/>
      <c r="AB131" s="2759"/>
      <c r="AC131" s="2759"/>
      <c r="AD131" s="2759"/>
      <c r="AE131" s="190"/>
      <c r="AF131" s="2760"/>
      <c r="AG131" s="2760"/>
      <c r="AH131" s="2760"/>
      <c r="AI131" s="2760"/>
      <c r="AJ131" s="2760"/>
      <c r="AK131" s="2761"/>
      <c r="AL131" s="1"/>
      <c r="AM131" s="1"/>
      <c r="AN131" s="1"/>
    </row>
    <row r="132" spans="1:40" ht="15" customHeight="1" x14ac:dyDescent="0.3">
      <c r="A132" s="24"/>
      <c r="B132" s="42"/>
      <c r="C132" s="882"/>
      <c r="D132" s="882"/>
      <c r="E132" s="882"/>
      <c r="F132" s="882"/>
      <c r="G132" s="882"/>
      <c r="H132" s="882"/>
      <c r="I132" s="882"/>
      <c r="J132" s="882"/>
      <c r="K132" s="882"/>
      <c r="L132" s="882"/>
      <c r="M132" s="24"/>
      <c r="N132" s="909" t="s">
        <v>203</v>
      </c>
      <c r="O132" s="99"/>
      <c r="P132" s="99"/>
      <c r="Q132" s="99"/>
      <c r="R132" s="99"/>
      <c r="S132" s="99"/>
      <c r="T132" s="99"/>
      <c r="U132" s="99"/>
      <c r="V132" s="99"/>
      <c r="W132" s="99"/>
      <c r="X132" s="99"/>
      <c r="Y132" s="99"/>
      <c r="Z132" s="99"/>
      <c r="AA132" s="99"/>
      <c r="AB132" s="99"/>
      <c r="AC132" s="99"/>
      <c r="AD132" s="99"/>
      <c r="AE132" s="99"/>
      <c r="AF132" s="904" t="s">
        <v>618</v>
      </c>
      <c r="AG132" s="24"/>
      <c r="AH132" s="24"/>
      <c r="AI132" s="24"/>
      <c r="AJ132" s="24"/>
      <c r="AK132" s="214"/>
      <c r="AL132" s="1"/>
      <c r="AM132" s="1"/>
      <c r="AN132" s="1"/>
    </row>
    <row r="133" spans="1:40" ht="15" customHeight="1" x14ac:dyDescent="0.3">
      <c r="A133" s="24"/>
      <c r="B133" s="2752"/>
      <c r="C133" s="2753"/>
      <c r="D133" s="2753"/>
      <c r="E133" s="2753"/>
      <c r="F133" s="2753"/>
      <c r="G133" s="2753"/>
      <c r="H133" s="2753"/>
      <c r="I133" s="2753"/>
      <c r="J133" s="2753"/>
      <c r="K133" s="2753"/>
      <c r="L133" s="2753"/>
      <c r="M133" s="2753"/>
      <c r="N133" s="2753"/>
      <c r="O133" s="2753"/>
      <c r="P133" s="2753"/>
      <c r="Q133" s="2753"/>
      <c r="R133" s="24"/>
      <c r="S133" s="2754"/>
      <c r="T133" s="2754"/>
      <c r="U133" s="2754"/>
      <c r="V133" s="2754"/>
      <c r="W133" s="2754"/>
      <c r="X133" s="2754"/>
      <c r="Y133" s="2754"/>
      <c r="Z133" s="2754"/>
      <c r="AA133" s="2754"/>
      <c r="AB133" s="24"/>
      <c r="AC133" s="2757"/>
      <c r="AD133" s="2757"/>
      <c r="AE133" s="2757"/>
      <c r="AF133" s="2757"/>
      <c r="AG133" s="2757"/>
      <c r="AH133" s="2757"/>
      <c r="AI133" s="2757"/>
      <c r="AJ133" s="2757"/>
      <c r="AK133" s="2758"/>
      <c r="AL133" s="1"/>
      <c r="AM133" s="1"/>
      <c r="AN133" s="1"/>
    </row>
    <row r="134" spans="1:40" ht="15" customHeight="1" x14ac:dyDescent="0.3">
      <c r="A134" s="24"/>
      <c r="B134" s="2746" t="s">
        <v>199</v>
      </c>
      <c r="C134" s="2747"/>
      <c r="D134" s="2747"/>
      <c r="E134" s="2747"/>
      <c r="F134" s="2747"/>
      <c r="G134" s="2747"/>
      <c r="H134" s="2747"/>
      <c r="I134" s="2747"/>
      <c r="J134" s="2747"/>
      <c r="K134" s="2747"/>
      <c r="L134" s="2747"/>
      <c r="M134" s="2747"/>
      <c r="N134" s="2747"/>
      <c r="O134" s="2747"/>
      <c r="P134" s="2747"/>
      <c r="Q134" s="2747"/>
      <c r="R134" s="24"/>
      <c r="S134" s="2748" t="s">
        <v>129</v>
      </c>
      <c r="T134" s="2748"/>
      <c r="U134" s="2748"/>
      <c r="V134" s="2748"/>
      <c r="W134" s="2748"/>
      <c r="X134" s="2748"/>
      <c r="Y134" s="2748"/>
      <c r="Z134" s="2748"/>
      <c r="AA134" s="2748"/>
      <c r="AB134" s="24"/>
      <c r="AC134" s="2747" t="s">
        <v>128</v>
      </c>
      <c r="AD134" s="2747"/>
      <c r="AE134" s="2747"/>
      <c r="AF134" s="2747"/>
      <c r="AG134" s="2747"/>
      <c r="AH134" s="2747"/>
      <c r="AI134" s="2747"/>
      <c r="AJ134" s="2747"/>
      <c r="AK134" s="2749"/>
      <c r="AL134" s="1"/>
      <c r="AM134" s="1"/>
      <c r="AN134" s="1"/>
    </row>
    <row r="135" spans="1:40" ht="5.0999999999999996" customHeight="1" x14ac:dyDescent="0.3">
      <c r="A135" s="24"/>
      <c r="B135" s="131"/>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117"/>
      <c r="AA135" s="24"/>
      <c r="AB135" s="24"/>
      <c r="AC135" s="24"/>
      <c r="AD135" s="24"/>
      <c r="AE135" s="24"/>
      <c r="AF135" s="24"/>
      <c r="AG135" s="24"/>
      <c r="AH135" s="24"/>
      <c r="AI135" s="24"/>
      <c r="AJ135" s="24"/>
      <c r="AK135" s="214"/>
      <c r="AL135" s="1"/>
      <c r="AM135" s="1"/>
      <c r="AN135" s="1"/>
    </row>
    <row r="136" spans="1:40" ht="15" customHeight="1" x14ac:dyDescent="0.3">
      <c r="A136" s="24"/>
      <c r="B136" s="905" t="s">
        <v>127</v>
      </c>
      <c r="C136" s="879"/>
      <c r="D136" s="879"/>
      <c r="E136" s="644"/>
      <c r="F136" s="645"/>
      <c r="G136" s="645"/>
      <c r="H136" s="646"/>
      <c r="I136" s="2764"/>
      <c r="J136" s="2765"/>
      <c r="K136" s="2766"/>
      <c r="L136" s="24"/>
      <c r="M136" s="24"/>
      <c r="N136" s="24"/>
      <c r="O136" s="24"/>
      <c r="P136" s="24"/>
      <c r="Q136" s="24"/>
      <c r="R136" s="24"/>
      <c r="S136" s="24"/>
      <c r="T136" s="24"/>
      <c r="U136" s="24"/>
      <c r="V136" s="24"/>
      <c r="W136" s="24"/>
      <c r="X136" s="24"/>
      <c r="Y136" s="24"/>
      <c r="Z136" s="24"/>
      <c r="AA136" s="24"/>
      <c r="AB136" s="24"/>
      <c r="AC136" s="882"/>
      <c r="AD136" s="882"/>
      <c r="AE136" s="882"/>
      <c r="AF136" s="882"/>
      <c r="AG136" s="882"/>
      <c r="AH136" s="2772"/>
      <c r="AI136" s="2772"/>
      <c r="AJ136" s="2772"/>
      <c r="AK136" s="214"/>
      <c r="AL136" s="1"/>
      <c r="AM136" s="1"/>
      <c r="AN136" s="1"/>
    </row>
    <row r="137" spans="1:40" ht="5.0999999999999996" customHeight="1" x14ac:dyDescent="0.3">
      <c r="A137" s="24"/>
      <c r="B137" s="906"/>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882"/>
      <c r="AF137" s="882"/>
      <c r="AG137" s="882"/>
      <c r="AH137" s="24"/>
      <c r="AI137" s="24"/>
      <c r="AJ137" s="24"/>
      <c r="AK137" s="214"/>
      <c r="AL137" s="1"/>
      <c r="AM137" s="1"/>
      <c r="AN137" s="1"/>
    </row>
    <row r="138" spans="1:40" ht="15" customHeight="1" thickBot="1" x14ac:dyDescent="0.35">
      <c r="A138" s="24"/>
      <c r="B138" s="907" t="s">
        <v>681</v>
      </c>
      <c r="C138" s="908"/>
      <c r="D138" s="908"/>
      <c r="E138" s="908"/>
      <c r="F138" s="908"/>
      <c r="G138" s="908"/>
      <c r="H138" s="908"/>
      <c r="I138" s="908"/>
      <c r="J138" s="908"/>
      <c r="K138" s="908"/>
      <c r="L138" s="908"/>
      <c r="M138" s="908"/>
      <c r="N138" s="908"/>
      <c r="O138" s="908"/>
      <c r="P138" s="908"/>
      <c r="Q138" s="908"/>
      <c r="R138" s="908"/>
      <c r="S138" s="908"/>
      <c r="T138" s="908"/>
      <c r="U138" s="908"/>
      <c r="V138" s="908"/>
      <c r="W138" s="908"/>
      <c r="X138" s="908"/>
      <c r="Y138" s="908"/>
      <c r="Z138" s="908"/>
      <c r="AA138" s="908"/>
      <c r="AB138" s="101"/>
      <c r="AC138" s="208"/>
      <c r="AD138" s="208"/>
      <c r="AE138" s="208"/>
      <c r="AF138" s="208"/>
      <c r="AG138" s="208"/>
      <c r="AH138" s="2740"/>
      <c r="AI138" s="2740"/>
      <c r="AJ138" s="2740"/>
      <c r="AK138" s="209"/>
      <c r="AL138" s="1"/>
      <c r="AM138" s="1"/>
      <c r="AN138" s="1"/>
    </row>
    <row r="139" spans="1:40" s="2205" customFormat="1" ht="9" customHeight="1" x14ac:dyDescent="0.3">
      <c r="A139" s="2207"/>
      <c r="B139" s="2218"/>
      <c r="C139" s="2207"/>
      <c r="D139" s="2207"/>
      <c r="E139" s="2207"/>
      <c r="F139" s="2207"/>
      <c r="G139" s="2207"/>
      <c r="H139" s="2207"/>
      <c r="I139" s="2207"/>
      <c r="J139" s="2207"/>
      <c r="K139" s="2207"/>
      <c r="L139" s="2207"/>
      <c r="M139" s="2207"/>
      <c r="N139" s="2207"/>
      <c r="O139" s="2207"/>
      <c r="P139" s="2207"/>
      <c r="Q139" s="2207"/>
      <c r="R139" s="2207"/>
      <c r="S139" s="2207"/>
      <c r="T139" s="2207"/>
      <c r="U139" s="2207"/>
      <c r="V139" s="2207"/>
      <c r="W139" s="2207"/>
      <c r="X139" s="2207"/>
      <c r="Y139" s="2207"/>
      <c r="Z139" s="2207"/>
      <c r="AA139" s="2207"/>
      <c r="AB139" s="2207"/>
      <c r="AC139" s="2208"/>
      <c r="AD139" s="2208"/>
      <c r="AE139" s="2208"/>
      <c r="AF139" s="2208"/>
      <c r="AG139" s="2208"/>
      <c r="AH139" s="2195"/>
      <c r="AI139" s="2195"/>
      <c r="AJ139" s="2195"/>
      <c r="AK139" s="2208"/>
      <c r="AL139" s="2206"/>
      <c r="AM139" s="2206"/>
      <c r="AN139" s="2206"/>
    </row>
    <row r="140" spans="1:40" s="45" customFormat="1" ht="15" customHeight="1" thickBot="1" x14ac:dyDescent="0.35">
      <c r="A140" s="93"/>
      <c r="B140" s="213" t="s">
        <v>1196</v>
      </c>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0"/>
      <c r="AD140" s="90"/>
      <c r="AE140" s="90"/>
      <c r="AF140" s="93"/>
      <c r="AG140" s="93"/>
      <c r="AH140" s="93"/>
      <c r="AI140" s="93"/>
      <c r="AJ140" s="93"/>
      <c r="AK140" s="93"/>
      <c r="AL140" s="92"/>
      <c r="AM140" s="92"/>
      <c r="AN140" s="92"/>
    </row>
    <row r="141" spans="1:40" s="641" customFormat="1" x14ac:dyDescent="0.3">
      <c r="A141" s="642"/>
      <c r="B141" s="2750"/>
      <c r="C141" s="2751"/>
      <c r="D141" s="2751"/>
      <c r="E141" s="2751"/>
      <c r="F141" s="2751"/>
      <c r="G141" s="2751"/>
      <c r="H141" s="2751"/>
      <c r="I141" s="2751"/>
      <c r="J141" s="2751"/>
      <c r="K141" s="2751"/>
      <c r="L141" s="2751"/>
      <c r="M141" s="190"/>
      <c r="N141" s="2759"/>
      <c r="O141" s="2759"/>
      <c r="P141" s="2759"/>
      <c r="Q141" s="2759"/>
      <c r="R141" s="2759"/>
      <c r="S141" s="2759"/>
      <c r="T141" s="2759"/>
      <c r="U141" s="2759"/>
      <c r="V141" s="2759"/>
      <c r="W141" s="2759"/>
      <c r="X141" s="2759"/>
      <c r="Y141" s="2759"/>
      <c r="Z141" s="2759"/>
      <c r="AA141" s="2759"/>
      <c r="AB141" s="2759"/>
      <c r="AC141" s="2759"/>
      <c r="AD141" s="2759"/>
      <c r="AE141" s="190"/>
      <c r="AF141" s="2760"/>
      <c r="AG141" s="2760"/>
      <c r="AH141" s="2760"/>
      <c r="AI141" s="2760"/>
      <c r="AJ141" s="2760"/>
      <c r="AK141" s="2761"/>
    </row>
    <row r="142" spans="1:40" s="641" customFormat="1" x14ac:dyDescent="0.3">
      <c r="A142" s="642"/>
      <c r="B142" s="42"/>
      <c r="C142" s="882"/>
      <c r="D142" s="882"/>
      <c r="E142" s="882"/>
      <c r="F142" s="882"/>
      <c r="G142" s="882"/>
      <c r="H142" s="882"/>
      <c r="I142" s="882"/>
      <c r="J142" s="882"/>
      <c r="K142" s="882"/>
      <c r="L142" s="882"/>
      <c r="M142" s="24"/>
      <c r="N142" s="909" t="s">
        <v>203</v>
      </c>
      <c r="O142" s="99"/>
      <c r="P142" s="99"/>
      <c r="Q142" s="99"/>
      <c r="R142" s="99"/>
      <c r="S142" s="99"/>
      <c r="T142" s="99"/>
      <c r="U142" s="99"/>
      <c r="V142" s="99"/>
      <c r="W142" s="99"/>
      <c r="X142" s="99"/>
      <c r="Y142" s="99"/>
      <c r="Z142" s="99"/>
      <c r="AA142" s="99"/>
      <c r="AB142" s="99"/>
      <c r="AC142" s="99"/>
      <c r="AD142" s="99"/>
      <c r="AE142" s="99"/>
      <c r="AF142" s="904" t="s">
        <v>618</v>
      </c>
      <c r="AG142" s="24"/>
      <c r="AH142" s="24"/>
      <c r="AI142" s="24"/>
      <c r="AJ142" s="24"/>
      <c r="AK142" s="214"/>
    </row>
    <row r="143" spans="1:40" s="641" customFormat="1" x14ac:dyDescent="0.3">
      <c r="A143" s="642"/>
      <c r="B143" s="2752"/>
      <c r="C143" s="2753"/>
      <c r="D143" s="2753"/>
      <c r="E143" s="2753"/>
      <c r="F143" s="2753"/>
      <c r="G143" s="2753"/>
      <c r="H143" s="2753"/>
      <c r="I143" s="2753"/>
      <c r="J143" s="2753"/>
      <c r="K143" s="2753"/>
      <c r="L143" s="2753"/>
      <c r="M143" s="2753"/>
      <c r="N143" s="2753"/>
      <c r="O143" s="2753"/>
      <c r="P143" s="2753"/>
      <c r="Q143" s="2753"/>
      <c r="R143" s="24"/>
      <c r="S143" s="2754"/>
      <c r="T143" s="2754"/>
      <c r="U143" s="2754"/>
      <c r="V143" s="2754"/>
      <c r="W143" s="2754"/>
      <c r="X143" s="2754"/>
      <c r="Y143" s="2754"/>
      <c r="Z143" s="2754"/>
      <c r="AA143" s="2754"/>
      <c r="AB143" s="24"/>
      <c r="AC143" s="2757"/>
      <c r="AD143" s="2757"/>
      <c r="AE143" s="2757"/>
      <c r="AF143" s="2757"/>
      <c r="AG143" s="2757"/>
      <c r="AH143" s="2757"/>
      <c r="AI143" s="2757"/>
      <c r="AJ143" s="2757"/>
      <c r="AK143" s="2758"/>
    </row>
    <row r="144" spans="1:40" s="641" customFormat="1" x14ac:dyDescent="0.3">
      <c r="A144" s="642"/>
      <c r="B144" s="2746" t="s">
        <v>199</v>
      </c>
      <c r="C144" s="2747"/>
      <c r="D144" s="2747"/>
      <c r="E144" s="2747"/>
      <c r="F144" s="2747"/>
      <c r="G144" s="2747"/>
      <c r="H144" s="2747"/>
      <c r="I144" s="2747"/>
      <c r="J144" s="2747"/>
      <c r="K144" s="2747"/>
      <c r="L144" s="2747"/>
      <c r="M144" s="2747"/>
      <c r="N144" s="2747"/>
      <c r="O144" s="2747"/>
      <c r="P144" s="2747"/>
      <c r="Q144" s="2747"/>
      <c r="R144" s="24"/>
      <c r="S144" s="2748" t="s">
        <v>129</v>
      </c>
      <c r="T144" s="2748"/>
      <c r="U144" s="2748"/>
      <c r="V144" s="2748"/>
      <c r="W144" s="2748"/>
      <c r="X144" s="2748"/>
      <c r="Y144" s="2748"/>
      <c r="Z144" s="2748"/>
      <c r="AA144" s="2748"/>
      <c r="AB144" s="24"/>
      <c r="AC144" s="2747" t="s">
        <v>128</v>
      </c>
      <c r="AD144" s="2747"/>
      <c r="AE144" s="2747"/>
      <c r="AF144" s="2747"/>
      <c r="AG144" s="2747"/>
      <c r="AH144" s="2747"/>
      <c r="AI144" s="2747"/>
      <c r="AJ144" s="2747"/>
      <c r="AK144" s="2749"/>
    </row>
    <row r="145" spans="1:40" s="641" customFormat="1" ht="4.2" customHeight="1" x14ac:dyDescent="0.3">
      <c r="A145" s="642"/>
      <c r="B145" s="131"/>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117"/>
      <c r="AA145" s="24"/>
      <c r="AB145" s="24"/>
      <c r="AC145" s="24"/>
      <c r="AD145" s="24"/>
      <c r="AE145" s="24"/>
      <c r="AF145" s="24"/>
      <c r="AG145" s="24"/>
      <c r="AH145" s="24"/>
      <c r="AI145" s="24"/>
      <c r="AJ145" s="24"/>
      <c r="AK145" s="214"/>
    </row>
    <row r="146" spans="1:40" s="641" customFormat="1" x14ac:dyDescent="0.3">
      <c r="A146" s="642"/>
      <c r="B146" s="905" t="s">
        <v>127</v>
      </c>
      <c r="C146" s="879"/>
      <c r="D146" s="879"/>
      <c r="E146" s="644"/>
      <c r="F146" s="645"/>
      <c r="G146" s="645"/>
      <c r="H146" s="646"/>
      <c r="I146" s="2764"/>
      <c r="J146" s="2765"/>
      <c r="K146" s="2766"/>
      <c r="L146" s="24"/>
      <c r="M146" s="24"/>
      <c r="N146" s="24"/>
      <c r="O146" s="24"/>
      <c r="P146" s="24"/>
      <c r="Q146" s="24"/>
      <c r="R146" s="24"/>
      <c r="S146" s="24"/>
      <c r="T146" s="24"/>
      <c r="U146" s="24"/>
      <c r="V146" s="24"/>
      <c r="W146" s="24"/>
      <c r="X146" s="24"/>
      <c r="Y146" s="24"/>
      <c r="Z146" s="24"/>
      <c r="AA146" s="24"/>
      <c r="AB146" s="24"/>
      <c r="AC146" s="882"/>
      <c r="AD146" s="882"/>
      <c r="AE146" s="882"/>
      <c r="AF146" s="882"/>
      <c r="AG146" s="882"/>
      <c r="AH146" s="2772"/>
      <c r="AI146" s="2772"/>
      <c r="AJ146" s="2772"/>
      <c r="AK146" s="214"/>
    </row>
    <row r="147" spans="1:40" s="641" customFormat="1" ht="5.0999999999999996" customHeight="1" x14ac:dyDescent="0.3">
      <c r="A147" s="642"/>
      <c r="B147" s="906"/>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882"/>
      <c r="AF147" s="882"/>
      <c r="AG147" s="882"/>
      <c r="AH147" s="24"/>
      <c r="AI147" s="24"/>
      <c r="AJ147" s="24"/>
      <c r="AK147" s="214"/>
    </row>
    <row r="148" spans="1:40" s="641" customFormat="1" ht="15" thickBot="1" x14ac:dyDescent="0.35">
      <c r="A148" s="642"/>
      <c r="B148" s="907" t="s">
        <v>681</v>
      </c>
      <c r="C148" s="908"/>
      <c r="D148" s="908"/>
      <c r="E148" s="908"/>
      <c r="F148" s="908"/>
      <c r="G148" s="908"/>
      <c r="H148" s="908"/>
      <c r="I148" s="908"/>
      <c r="J148" s="908"/>
      <c r="K148" s="908"/>
      <c r="L148" s="908"/>
      <c r="M148" s="908"/>
      <c r="N148" s="908"/>
      <c r="O148" s="908"/>
      <c r="P148" s="908"/>
      <c r="Q148" s="908"/>
      <c r="R148" s="908"/>
      <c r="S148" s="908"/>
      <c r="T148" s="908"/>
      <c r="U148" s="908"/>
      <c r="V148" s="908"/>
      <c r="W148" s="908"/>
      <c r="X148" s="908"/>
      <c r="Y148" s="908"/>
      <c r="Z148" s="908"/>
      <c r="AA148" s="908"/>
      <c r="AB148" s="101"/>
      <c r="AC148" s="208"/>
      <c r="AD148" s="208"/>
      <c r="AE148" s="208"/>
      <c r="AF148" s="208"/>
      <c r="AG148" s="208"/>
      <c r="AH148" s="2740"/>
      <c r="AI148" s="2740"/>
      <c r="AJ148" s="2740"/>
      <c r="AK148" s="209"/>
    </row>
    <row r="149" spans="1:40" s="2205" customFormat="1" ht="9" customHeight="1" x14ac:dyDescent="0.3">
      <c r="A149" s="2207"/>
      <c r="B149" s="2218"/>
      <c r="C149" s="2207"/>
      <c r="D149" s="2207"/>
      <c r="E149" s="2207"/>
      <c r="F149" s="2207"/>
      <c r="G149" s="2207"/>
      <c r="H149" s="2207"/>
      <c r="I149" s="2207"/>
      <c r="J149" s="2207"/>
      <c r="K149" s="2207"/>
      <c r="L149" s="2207"/>
      <c r="M149" s="2207"/>
      <c r="N149" s="2207"/>
      <c r="O149" s="2207"/>
      <c r="P149" s="2207"/>
      <c r="Q149" s="2207"/>
      <c r="R149" s="2207"/>
      <c r="S149" s="2207"/>
      <c r="T149" s="2207"/>
      <c r="U149" s="2207"/>
      <c r="V149" s="2207"/>
      <c r="W149" s="2207"/>
      <c r="X149" s="2207"/>
      <c r="Y149" s="2207"/>
      <c r="Z149" s="2207"/>
      <c r="AA149" s="2207"/>
      <c r="AB149" s="2207"/>
      <c r="AC149" s="2208"/>
      <c r="AD149" s="2208"/>
      <c r="AE149" s="2208"/>
      <c r="AF149" s="2208"/>
      <c r="AG149" s="2208"/>
      <c r="AH149" s="2195"/>
      <c r="AI149" s="2195"/>
      <c r="AJ149" s="2195"/>
      <c r="AK149" s="2208"/>
      <c r="AL149" s="2206"/>
      <c r="AM149" s="2206"/>
      <c r="AN149" s="2206"/>
    </row>
    <row r="150" spans="1:40" s="641" customFormat="1" ht="15" thickBot="1" x14ac:dyDescent="0.35">
      <c r="A150" s="643"/>
      <c r="B150" s="2762" t="s">
        <v>1197</v>
      </c>
      <c r="C150" s="2763"/>
      <c r="D150" s="2763"/>
      <c r="E150" s="2763"/>
      <c r="F150" s="2763"/>
      <c r="G150" s="2763"/>
      <c r="H150" s="2763"/>
      <c r="I150" s="2763"/>
      <c r="J150" s="2763"/>
      <c r="K150" s="2763"/>
      <c r="L150" s="2763"/>
      <c r="M150" s="24"/>
      <c r="N150" s="24"/>
      <c r="O150" s="24"/>
      <c r="P150" s="24"/>
      <c r="Q150" s="24"/>
      <c r="R150" s="24"/>
      <c r="S150" s="24"/>
      <c r="T150" s="24"/>
      <c r="U150" s="24"/>
      <c r="V150" s="24"/>
      <c r="W150" s="24"/>
      <c r="X150" s="24"/>
      <c r="Y150" s="24"/>
      <c r="Z150" s="24"/>
      <c r="AA150" s="24"/>
      <c r="AB150" s="24"/>
      <c r="AC150" s="882"/>
      <c r="AD150" s="882"/>
      <c r="AE150" s="640"/>
      <c r="AF150" s="640"/>
      <c r="AG150" s="640"/>
      <c r="AH150" s="24"/>
      <c r="AI150" s="24"/>
      <c r="AJ150" s="24"/>
      <c r="AK150" s="24"/>
    </row>
    <row r="151" spans="1:40" ht="15" customHeight="1" x14ac:dyDescent="0.3">
      <c r="A151" s="24"/>
      <c r="B151" s="2750"/>
      <c r="C151" s="2751"/>
      <c r="D151" s="2751"/>
      <c r="E151" s="2751"/>
      <c r="F151" s="2751"/>
      <c r="G151" s="2751"/>
      <c r="H151" s="2751"/>
      <c r="I151" s="2751"/>
      <c r="J151" s="2751"/>
      <c r="K151" s="2751"/>
      <c r="L151" s="2751"/>
      <c r="M151" s="190"/>
      <c r="N151" s="2759"/>
      <c r="O151" s="2759"/>
      <c r="P151" s="2759"/>
      <c r="Q151" s="2759"/>
      <c r="R151" s="2759"/>
      <c r="S151" s="2759"/>
      <c r="T151" s="2759"/>
      <c r="U151" s="2759"/>
      <c r="V151" s="2759"/>
      <c r="W151" s="2759"/>
      <c r="X151" s="2759"/>
      <c r="Y151" s="2759"/>
      <c r="Z151" s="2759"/>
      <c r="AA151" s="2759"/>
      <c r="AB151" s="2759"/>
      <c r="AC151" s="2759"/>
      <c r="AD151" s="2759"/>
      <c r="AE151" s="190"/>
      <c r="AF151" s="2760"/>
      <c r="AG151" s="2760"/>
      <c r="AH151" s="2760"/>
      <c r="AI151" s="2760"/>
      <c r="AJ151" s="2760"/>
      <c r="AK151" s="2761"/>
      <c r="AL151" s="1"/>
      <c r="AM151" s="1"/>
      <c r="AN151" s="1"/>
    </row>
    <row r="152" spans="1:40" ht="15" customHeight="1" x14ac:dyDescent="0.3">
      <c r="A152" s="24"/>
      <c r="B152" s="42"/>
      <c r="C152" s="882"/>
      <c r="D152" s="882"/>
      <c r="E152" s="882"/>
      <c r="F152" s="882"/>
      <c r="G152" s="882"/>
      <c r="H152" s="882"/>
      <c r="I152" s="882"/>
      <c r="J152" s="882"/>
      <c r="K152" s="882"/>
      <c r="L152" s="882"/>
      <c r="M152" s="24"/>
      <c r="N152" s="909" t="s">
        <v>203</v>
      </c>
      <c r="O152" s="99"/>
      <c r="P152" s="99"/>
      <c r="Q152" s="99"/>
      <c r="R152" s="99"/>
      <c r="S152" s="99"/>
      <c r="T152" s="99"/>
      <c r="U152" s="99"/>
      <c r="V152" s="99"/>
      <c r="W152" s="99"/>
      <c r="X152" s="99"/>
      <c r="Y152" s="99"/>
      <c r="Z152" s="99"/>
      <c r="AA152" s="99"/>
      <c r="AB152" s="99"/>
      <c r="AC152" s="99"/>
      <c r="AD152" s="99"/>
      <c r="AE152" s="99"/>
      <c r="AF152" s="904" t="s">
        <v>618</v>
      </c>
      <c r="AG152" s="24"/>
      <c r="AH152" s="24"/>
      <c r="AI152" s="24"/>
      <c r="AJ152" s="24"/>
      <c r="AK152" s="214"/>
      <c r="AL152" s="1"/>
      <c r="AM152" s="1"/>
      <c r="AN152" s="1"/>
    </row>
    <row r="153" spans="1:40" ht="15" customHeight="1" x14ac:dyDescent="0.3">
      <c r="A153" s="24"/>
      <c r="B153" s="2752"/>
      <c r="C153" s="2753"/>
      <c r="D153" s="2753"/>
      <c r="E153" s="2753"/>
      <c r="F153" s="2753"/>
      <c r="G153" s="2753"/>
      <c r="H153" s="2753"/>
      <c r="I153" s="2753"/>
      <c r="J153" s="2753"/>
      <c r="K153" s="2753"/>
      <c r="L153" s="2753"/>
      <c r="M153" s="2753"/>
      <c r="N153" s="2753"/>
      <c r="O153" s="2753"/>
      <c r="P153" s="2753"/>
      <c r="Q153" s="2753"/>
      <c r="R153" s="24"/>
      <c r="S153" s="2754"/>
      <c r="T153" s="2754"/>
      <c r="U153" s="2754"/>
      <c r="V153" s="2754"/>
      <c r="W153" s="2754"/>
      <c r="X153" s="2754"/>
      <c r="Y153" s="2754"/>
      <c r="Z153" s="2754"/>
      <c r="AA153" s="2754"/>
      <c r="AB153" s="24"/>
      <c r="AC153" s="2757"/>
      <c r="AD153" s="2757"/>
      <c r="AE153" s="2757"/>
      <c r="AF153" s="2757"/>
      <c r="AG153" s="2757"/>
      <c r="AH153" s="2757"/>
      <c r="AI153" s="2757"/>
      <c r="AJ153" s="2757"/>
      <c r="AK153" s="2758"/>
      <c r="AL153" s="1"/>
      <c r="AM153" s="1"/>
      <c r="AN153" s="1"/>
    </row>
    <row r="154" spans="1:40" ht="15" customHeight="1" x14ac:dyDescent="0.3">
      <c r="A154" s="24"/>
      <c r="B154" s="2746" t="s">
        <v>199</v>
      </c>
      <c r="C154" s="2747"/>
      <c r="D154" s="2747"/>
      <c r="E154" s="2747"/>
      <c r="F154" s="2747"/>
      <c r="G154" s="2747"/>
      <c r="H154" s="2747"/>
      <c r="I154" s="2747"/>
      <c r="J154" s="2747"/>
      <c r="K154" s="2747"/>
      <c r="L154" s="2747"/>
      <c r="M154" s="2747"/>
      <c r="N154" s="2747"/>
      <c r="O154" s="2747"/>
      <c r="P154" s="2747"/>
      <c r="Q154" s="2747"/>
      <c r="R154" s="24"/>
      <c r="S154" s="2748" t="s">
        <v>129</v>
      </c>
      <c r="T154" s="2748"/>
      <c r="U154" s="2748"/>
      <c r="V154" s="2748"/>
      <c r="W154" s="2748"/>
      <c r="X154" s="2748"/>
      <c r="Y154" s="2748"/>
      <c r="Z154" s="2748"/>
      <c r="AA154" s="2748"/>
      <c r="AB154" s="24"/>
      <c r="AC154" s="2747" t="s">
        <v>128</v>
      </c>
      <c r="AD154" s="2747"/>
      <c r="AE154" s="2747"/>
      <c r="AF154" s="2747"/>
      <c r="AG154" s="2747"/>
      <c r="AH154" s="2747"/>
      <c r="AI154" s="2747"/>
      <c r="AJ154" s="2747"/>
      <c r="AK154" s="2749"/>
      <c r="AL154" s="1"/>
      <c r="AM154" s="1"/>
      <c r="AN154" s="1"/>
    </row>
    <row r="155" spans="1:40" ht="5.0999999999999996" customHeight="1" x14ac:dyDescent="0.3">
      <c r="A155" s="24"/>
      <c r="B155" s="131"/>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117"/>
      <c r="AA155" s="24"/>
      <c r="AB155" s="24"/>
      <c r="AC155" s="24"/>
      <c r="AD155" s="24"/>
      <c r="AE155" s="24"/>
      <c r="AF155" s="24"/>
      <c r="AG155" s="24"/>
      <c r="AH155" s="24"/>
      <c r="AI155" s="24"/>
      <c r="AJ155" s="24"/>
      <c r="AK155" s="214"/>
      <c r="AL155" s="1"/>
      <c r="AM155" s="1"/>
      <c r="AN155" s="1"/>
    </row>
    <row r="156" spans="1:40" ht="15" customHeight="1" x14ac:dyDescent="0.3">
      <c r="A156" s="24"/>
      <c r="B156" s="905" t="s">
        <v>127</v>
      </c>
      <c r="C156" s="879"/>
      <c r="D156" s="879"/>
      <c r="E156" s="644"/>
      <c r="F156" s="645"/>
      <c r="G156" s="645"/>
      <c r="H156" s="646"/>
      <c r="I156" s="2764"/>
      <c r="J156" s="2765"/>
      <c r="K156" s="2766"/>
      <c r="L156" s="24"/>
      <c r="M156" s="24"/>
      <c r="N156" s="24"/>
      <c r="O156" s="24"/>
      <c r="P156" s="24"/>
      <c r="Q156" s="24"/>
      <c r="R156" s="24"/>
      <c r="S156" s="24"/>
      <c r="T156" s="24"/>
      <c r="U156" s="24"/>
      <c r="V156" s="24"/>
      <c r="W156" s="24"/>
      <c r="X156" s="24"/>
      <c r="Y156" s="24"/>
      <c r="Z156" s="24"/>
      <c r="AA156" s="24"/>
      <c r="AB156" s="24"/>
      <c r="AC156" s="882"/>
      <c r="AD156" s="882"/>
      <c r="AE156" s="882"/>
      <c r="AF156" s="882"/>
      <c r="AG156" s="882"/>
      <c r="AH156" s="2772"/>
      <c r="AI156" s="2772"/>
      <c r="AJ156" s="2772"/>
      <c r="AK156" s="214"/>
      <c r="AL156" s="1"/>
      <c r="AM156" s="1"/>
      <c r="AN156" s="1"/>
    </row>
    <row r="157" spans="1:40" ht="5.0999999999999996" customHeight="1" x14ac:dyDescent="0.3">
      <c r="A157" s="24"/>
      <c r="B157" s="906"/>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882"/>
      <c r="AF157" s="882"/>
      <c r="AG157" s="882"/>
      <c r="AH157" s="24"/>
      <c r="AI157" s="24"/>
      <c r="AJ157" s="24"/>
      <c r="AK157" s="214"/>
      <c r="AL157" s="1"/>
      <c r="AM157" s="1"/>
      <c r="AN157" s="1"/>
    </row>
    <row r="158" spans="1:40" ht="15" customHeight="1" thickBot="1" x14ac:dyDescent="0.35">
      <c r="A158" s="24"/>
      <c r="B158" s="907" t="s">
        <v>681</v>
      </c>
      <c r="C158" s="908"/>
      <c r="D158" s="908"/>
      <c r="E158" s="908"/>
      <c r="F158" s="908"/>
      <c r="G158" s="908"/>
      <c r="H158" s="908"/>
      <c r="I158" s="908"/>
      <c r="J158" s="908"/>
      <c r="K158" s="908"/>
      <c r="L158" s="908"/>
      <c r="M158" s="908"/>
      <c r="N158" s="908"/>
      <c r="O158" s="908"/>
      <c r="P158" s="908"/>
      <c r="Q158" s="908"/>
      <c r="R158" s="908"/>
      <c r="S158" s="908"/>
      <c r="T158" s="908"/>
      <c r="U158" s="908"/>
      <c r="V158" s="908"/>
      <c r="W158" s="908"/>
      <c r="X158" s="908"/>
      <c r="Y158" s="908"/>
      <c r="Z158" s="908"/>
      <c r="AA158" s="908"/>
      <c r="AB158" s="101"/>
      <c r="AC158" s="208"/>
      <c r="AD158" s="208"/>
      <c r="AE158" s="208"/>
      <c r="AF158" s="208"/>
      <c r="AG158" s="208"/>
      <c r="AH158" s="2740"/>
      <c r="AI158" s="2740"/>
      <c r="AJ158" s="2740"/>
      <c r="AK158" s="209"/>
      <c r="AL158" s="1"/>
      <c r="AM158" s="1"/>
      <c r="AN158" s="1"/>
    </row>
    <row r="159" spans="1:40" s="2205" customFormat="1" ht="9" customHeight="1" x14ac:dyDescent="0.3">
      <c r="A159" s="2207"/>
      <c r="B159" s="2218"/>
      <c r="C159" s="2207"/>
      <c r="D159" s="2207"/>
      <c r="E159" s="2207"/>
      <c r="F159" s="2207"/>
      <c r="G159" s="2207"/>
      <c r="H159" s="2207"/>
      <c r="I159" s="2207"/>
      <c r="J159" s="2207"/>
      <c r="K159" s="2207"/>
      <c r="L159" s="2207"/>
      <c r="M159" s="2207"/>
      <c r="N159" s="2207"/>
      <c r="O159" s="2207"/>
      <c r="P159" s="2207"/>
      <c r="Q159" s="2207"/>
      <c r="R159" s="2207"/>
      <c r="S159" s="2207"/>
      <c r="T159" s="2207"/>
      <c r="U159" s="2207"/>
      <c r="V159" s="2207"/>
      <c r="W159" s="2207"/>
      <c r="X159" s="2207"/>
      <c r="Y159" s="2207"/>
      <c r="Z159" s="2207"/>
      <c r="AA159" s="2207"/>
      <c r="AB159" s="2207"/>
      <c r="AC159" s="2208"/>
      <c r="AD159" s="2208"/>
      <c r="AE159" s="2208"/>
      <c r="AF159" s="2208"/>
      <c r="AG159" s="2208"/>
      <c r="AH159" s="2195"/>
      <c r="AI159" s="2195"/>
      <c r="AJ159" s="2195"/>
      <c r="AK159" s="2208"/>
      <c r="AL159" s="2206"/>
      <c r="AM159" s="2206"/>
      <c r="AN159" s="2206"/>
    </row>
    <row r="160" spans="1:40" s="45" customFormat="1" ht="15" customHeight="1" thickBot="1" x14ac:dyDescent="0.35">
      <c r="A160" s="93"/>
      <c r="B160" s="2762" t="s">
        <v>1198</v>
      </c>
      <c r="C160" s="2763"/>
      <c r="D160" s="2763"/>
      <c r="E160" s="2763"/>
      <c r="F160" s="2763"/>
      <c r="G160" s="2763"/>
      <c r="H160" s="2763"/>
      <c r="I160" s="2763"/>
      <c r="J160" s="2763"/>
      <c r="K160" s="2763"/>
      <c r="L160" s="2763"/>
      <c r="M160" s="93"/>
      <c r="N160" s="93"/>
      <c r="O160" s="93"/>
      <c r="P160" s="93"/>
      <c r="Q160" s="93"/>
      <c r="R160" s="93"/>
      <c r="S160" s="93"/>
      <c r="T160" s="93"/>
      <c r="U160" s="93"/>
      <c r="V160" s="93"/>
      <c r="W160" s="93"/>
      <c r="X160" s="93"/>
      <c r="Y160" s="93"/>
      <c r="Z160" s="93"/>
      <c r="AA160" s="93"/>
      <c r="AB160" s="93"/>
      <c r="AC160" s="90"/>
      <c r="AD160" s="90"/>
      <c r="AE160" s="90"/>
      <c r="AF160" s="93"/>
      <c r="AG160" s="93"/>
      <c r="AH160" s="93"/>
      <c r="AI160" s="93"/>
      <c r="AJ160" s="93"/>
      <c r="AK160" s="93"/>
      <c r="AL160" s="92"/>
      <c r="AM160" s="92"/>
      <c r="AN160" s="92"/>
    </row>
    <row r="161" spans="1:40" ht="15" customHeight="1" x14ac:dyDescent="0.3">
      <c r="A161" s="24"/>
      <c r="B161" s="2750"/>
      <c r="C161" s="2751"/>
      <c r="D161" s="2751"/>
      <c r="E161" s="2751"/>
      <c r="F161" s="2751"/>
      <c r="G161" s="2751"/>
      <c r="H161" s="2751"/>
      <c r="I161" s="2751"/>
      <c r="J161" s="2751"/>
      <c r="K161" s="2751"/>
      <c r="L161" s="2751"/>
      <c r="M161" s="190"/>
      <c r="N161" s="2759"/>
      <c r="O161" s="2759"/>
      <c r="P161" s="2759"/>
      <c r="Q161" s="2759"/>
      <c r="R161" s="2759"/>
      <c r="S161" s="2759"/>
      <c r="T161" s="2759"/>
      <c r="U161" s="2759"/>
      <c r="V161" s="2759"/>
      <c r="W161" s="2759"/>
      <c r="X161" s="2759"/>
      <c r="Y161" s="2759"/>
      <c r="Z161" s="2759"/>
      <c r="AA161" s="2759"/>
      <c r="AB161" s="2759"/>
      <c r="AC161" s="2759"/>
      <c r="AD161" s="2759"/>
      <c r="AE161" s="190"/>
      <c r="AF161" s="2760"/>
      <c r="AG161" s="2760"/>
      <c r="AH161" s="2760"/>
      <c r="AI161" s="2760"/>
      <c r="AJ161" s="2760"/>
      <c r="AK161" s="2761"/>
      <c r="AL161" s="1"/>
      <c r="AM161" s="1"/>
      <c r="AN161" s="1"/>
    </row>
    <row r="162" spans="1:40" ht="15" customHeight="1" x14ac:dyDescent="0.3">
      <c r="A162" s="24"/>
      <c r="B162" s="42"/>
      <c r="C162" s="882"/>
      <c r="D162" s="882"/>
      <c r="E162" s="882"/>
      <c r="F162" s="882"/>
      <c r="G162" s="882"/>
      <c r="H162" s="882"/>
      <c r="I162" s="882"/>
      <c r="J162" s="882"/>
      <c r="K162" s="882"/>
      <c r="L162" s="882"/>
      <c r="M162" s="24"/>
      <c r="N162" s="909" t="s">
        <v>203</v>
      </c>
      <c r="O162" s="99"/>
      <c r="P162" s="99"/>
      <c r="Q162" s="99"/>
      <c r="R162" s="99"/>
      <c r="S162" s="99"/>
      <c r="T162" s="99"/>
      <c r="U162" s="99"/>
      <c r="V162" s="99"/>
      <c r="W162" s="99"/>
      <c r="X162" s="99"/>
      <c r="Y162" s="99"/>
      <c r="Z162" s="99"/>
      <c r="AA162" s="99"/>
      <c r="AB162" s="99"/>
      <c r="AC162" s="99"/>
      <c r="AD162" s="99"/>
      <c r="AE162" s="99"/>
      <c r="AF162" s="904" t="s">
        <v>618</v>
      </c>
      <c r="AG162" s="24"/>
      <c r="AH162" s="24"/>
      <c r="AI162" s="24"/>
      <c r="AJ162" s="24"/>
      <c r="AK162" s="214"/>
      <c r="AL162" s="1"/>
      <c r="AM162" s="1"/>
      <c r="AN162" s="1"/>
    </row>
    <row r="163" spans="1:40" ht="15" customHeight="1" x14ac:dyDescent="0.3">
      <c r="A163" s="24"/>
      <c r="B163" s="2752"/>
      <c r="C163" s="2753"/>
      <c r="D163" s="2753"/>
      <c r="E163" s="2753"/>
      <c r="F163" s="2753"/>
      <c r="G163" s="2753"/>
      <c r="H163" s="2753"/>
      <c r="I163" s="2753"/>
      <c r="J163" s="2753"/>
      <c r="K163" s="2753"/>
      <c r="L163" s="2753"/>
      <c r="M163" s="2753"/>
      <c r="N163" s="2753"/>
      <c r="O163" s="2753"/>
      <c r="P163" s="2753"/>
      <c r="Q163" s="2753"/>
      <c r="R163" s="24"/>
      <c r="S163" s="2754"/>
      <c r="T163" s="2754"/>
      <c r="U163" s="2754"/>
      <c r="V163" s="2754"/>
      <c r="W163" s="2754"/>
      <c r="X163" s="2754"/>
      <c r="Y163" s="2754"/>
      <c r="Z163" s="2754"/>
      <c r="AA163" s="2754"/>
      <c r="AB163" s="24"/>
      <c r="AC163" s="2757"/>
      <c r="AD163" s="2757"/>
      <c r="AE163" s="2757"/>
      <c r="AF163" s="2757"/>
      <c r="AG163" s="2757"/>
      <c r="AH163" s="2757"/>
      <c r="AI163" s="2757"/>
      <c r="AJ163" s="2757"/>
      <c r="AK163" s="2758"/>
      <c r="AL163" s="1"/>
      <c r="AM163" s="1"/>
      <c r="AN163" s="1"/>
    </row>
    <row r="164" spans="1:40" ht="15" customHeight="1" x14ac:dyDescent="0.3">
      <c r="A164" s="24"/>
      <c r="B164" s="2746" t="s">
        <v>199</v>
      </c>
      <c r="C164" s="2747"/>
      <c r="D164" s="2747"/>
      <c r="E164" s="2747"/>
      <c r="F164" s="2747"/>
      <c r="G164" s="2747"/>
      <c r="H164" s="2747"/>
      <c r="I164" s="2747"/>
      <c r="J164" s="2747"/>
      <c r="K164" s="2747"/>
      <c r="L164" s="2747"/>
      <c r="M164" s="2747"/>
      <c r="N164" s="2747"/>
      <c r="O164" s="2747"/>
      <c r="P164" s="2747"/>
      <c r="Q164" s="2747"/>
      <c r="R164" s="24"/>
      <c r="S164" s="2748" t="s">
        <v>129</v>
      </c>
      <c r="T164" s="2748"/>
      <c r="U164" s="2748"/>
      <c r="V164" s="2748"/>
      <c r="W164" s="2748"/>
      <c r="X164" s="2748"/>
      <c r="Y164" s="2748"/>
      <c r="Z164" s="2748"/>
      <c r="AA164" s="2748"/>
      <c r="AB164" s="24"/>
      <c r="AC164" s="2747" t="s">
        <v>128</v>
      </c>
      <c r="AD164" s="2747"/>
      <c r="AE164" s="2747"/>
      <c r="AF164" s="2747"/>
      <c r="AG164" s="2747"/>
      <c r="AH164" s="2747"/>
      <c r="AI164" s="2747"/>
      <c r="AJ164" s="2747"/>
      <c r="AK164" s="2749"/>
      <c r="AL164" s="1"/>
      <c r="AM164" s="1"/>
      <c r="AN164" s="1"/>
    </row>
    <row r="165" spans="1:40" ht="5.0999999999999996" customHeight="1" x14ac:dyDescent="0.3">
      <c r="A165" s="24"/>
      <c r="B165" s="131"/>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117"/>
      <c r="AA165" s="24"/>
      <c r="AB165" s="24"/>
      <c r="AC165" s="24"/>
      <c r="AD165" s="24"/>
      <c r="AE165" s="24"/>
      <c r="AF165" s="24"/>
      <c r="AG165" s="24"/>
      <c r="AH165" s="24"/>
      <c r="AI165" s="24"/>
      <c r="AJ165" s="24"/>
      <c r="AK165" s="214"/>
      <c r="AL165" s="1"/>
      <c r="AM165" s="1"/>
      <c r="AN165" s="1"/>
    </row>
    <row r="166" spans="1:40" ht="15" customHeight="1" x14ac:dyDescent="0.3">
      <c r="A166" s="24"/>
      <c r="B166" s="905" t="s">
        <v>127</v>
      </c>
      <c r="C166" s="879"/>
      <c r="D166" s="879"/>
      <c r="E166" s="644"/>
      <c r="F166" s="645"/>
      <c r="G166" s="645"/>
      <c r="H166" s="646"/>
      <c r="I166" s="2764"/>
      <c r="J166" s="2765"/>
      <c r="K166" s="2766"/>
      <c r="L166" s="24"/>
      <c r="M166" s="24"/>
      <c r="N166" s="24"/>
      <c r="O166" s="24"/>
      <c r="P166" s="24"/>
      <c r="Q166" s="24"/>
      <c r="R166" s="24"/>
      <c r="S166" s="24"/>
      <c r="T166" s="24"/>
      <c r="U166" s="24"/>
      <c r="V166" s="24"/>
      <c r="W166" s="24"/>
      <c r="X166" s="24"/>
      <c r="Y166" s="24"/>
      <c r="Z166" s="24"/>
      <c r="AA166" s="24"/>
      <c r="AB166" s="24"/>
      <c r="AC166" s="882"/>
      <c r="AD166" s="882"/>
      <c r="AE166" s="882"/>
      <c r="AF166" s="882"/>
      <c r="AG166" s="882"/>
      <c r="AH166" s="2772"/>
      <c r="AI166" s="2772"/>
      <c r="AJ166" s="2772"/>
      <c r="AK166" s="214"/>
      <c r="AL166" s="1"/>
      <c r="AM166" s="1"/>
      <c r="AN166" s="1"/>
    </row>
    <row r="167" spans="1:40" ht="5.0999999999999996" customHeight="1" x14ac:dyDescent="0.3">
      <c r="A167" s="24"/>
      <c r="B167" s="906"/>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882"/>
      <c r="AF167" s="882"/>
      <c r="AG167" s="882"/>
      <c r="AH167" s="24"/>
      <c r="AI167" s="24"/>
      <c r="AJ167" s="24"/>
      <c r="AK167" s="214"/>
      <c r="AL167" s="1"/>
      <c r="AM167" s="1"/>
      <c r="AN167" s="1"/>
    </row>
    <row r="168" spans="1:40" ht="15" customHeight="1" thickBot="1" x14ac:dyDescent="0.35">
      <c r="A168" s="24"/>
      <c r="B168" s="907" t="s">
        <v>681</v>
      </c>
      <c r="C168" s="908"/>
      <c r="D168" s="908"/>
      <c r="E168" s="908"/>
      <c r="F168" s="908"/>
      <c r="G168" s="908"/>
      <c r="H168" s="908"/>
      <c r="I168" s="908"/>
      <c r="J168" s="908"/>
      <c r="K168" s="908"/>
      <c r="L168" s="908"/>
      <c r="M168" s="908"/>
      <c r="N168" s="908"/>
      <c r="O168" s="908"/>
      <c r="P168" s="908"/>
      <c r="Q168" s="908"/>
      <c r="R168" s="908"/>
      <c r="S168" s="908"/>
      <c r="T168" s="908"/>
      <c r="U168" s="908"/>
      <c r="V168" s="908"/>
      <c r="W168" s="908"/>
      <c r="X168" s="908"/>
      <c r="Y168" s="908"/>
      <c r="Z168" s="908"/>
      <c r="AA168" s="908"/>
      <c r="AB168" s="101"/>
      <c r="AC168" s="208"/>
      <c r="AD168" s="208"/>
      <c r="AE168" s="208"/>
      <c r="AF168" s="208"/>
      <c r="AG168" s="208"/>
      <c r="AH168" s="2740"/>
      <c r="AI168" s="2740"/>
      <c r="AJ168" s="2740"/>
      <c r="AK168" s="209"/>
      <c r="AL168" s="1"/>
      <c r="AM168" s="1"/>
      <c r="AN168" s="1"/>
    </row>
    <row r="169" spans="1:40" s="2205" customFormat="1" ht="9" customHeight="1" x14ac:dyDescent="0.3">
      <c r="A169" s="2207"/>
      <c r="B169" s="2218"/>
      <c r="C169" s="2207"/>
      <c r="D169" s="2207"/>
      <c r="E169" s="2207"/>
      <c r="F169" s="2207"/>
      <c r="G169" s="2207"/>
      <c r="H169" s="2207"/>
      <c r="I169" s="2207"/>
      <c r="J169" s="2207"/>
      <c r="K169" s="2207"/>
      <c r="L169" s="2207"/>
      <c r="M169" s="2207"/>
      <c r="N169" s="2207"/>
      <c r="O169" s="2207"/>
      <c r="P169" s="2207"/>
      <c r="Q169" s="2207"/>
      <c r="R169" s="2207"/>
      <c r="S169" s="2207"/>
      <c r="T169" s="2207"/>
      <c r="U169" s="2207"/>
      <c r="V169" s="2207"/>
      <c r="W169" s="2207"/>
      <c r="X169" s="2207"/>
      <c r="Y169" s="2207"/>
      <c r="Z169" s="2207"/>
      <c r="AA169" s="2207"/>
      <c r="AB169" s="2207"/>
      <c r="AC169" s="2208"/>
      <c r="AD169" s="2208"/>
      <c r="AE169" s="2208"/>
      <c r="AF169" s="2208"/>
      <c r="AG169" s="2208"/>
      <c r="AH169" s="2195"/>
      <c r="AI169" s="2195"/>
      <c r="AJ169" s="2195"/>
      <c r="AK169" s="2208"/>
      <c r="AL169" s="2206"/>
      <c r="AM169" s="2206"/>
      <c r="AN169" s="2206"/>
    </row>
    <row r="170" spans="1:40" s="45" customFormat="1" ht="15" customHeight="1" thickBot="1" x14ac:dyDescent="0.35">
      <c r="A170" s="93"/>
      <c r="B170" s="2762" t="s">
        <v>1198</v>
      </c>
      <c r="C170" s="2763"/>
      <c r="D170" s="2763"/>
      <c r="E170" s="2763"/>
      <c r="F170" s="2763"/>
      <c r="G170" s="2763"/>
      <c r="H170" s="2763"/>
      <c r="I170" s="2763"/>
      <c r="J170" s="2763"/>
      <c r="K170" s="2763"/>
      <c r="L170" s="2763"/>
      <c r="M170" s="93"/>
      <c r="N170" s="93"/>
      <c r="O170" s="93"/>
      <c r="P170" s="93"/>
      <c r="Q170" s="93"/>
      <c r="R170" s="93"/>
      <c r="S170" s="93"/>
      <c r="T170" s="93"/>
      <c r="U170" s="93"/>
      <c r="V170" s="93"/>
      <c r="W170" s="93"/>
      <c r="X170" s="93"/>
      <c r="Y170" s="93"/>
      <c r="Z170" s="93"/>
      <c r="AA170" s="93"/>
      <c r="AB170" s="93"/>
      <c r="AC170" s="90"/>
      <c r="AD170" s="90"/>
      <c r="AE170" s="90"/>
      <c r="AF170" s="93"/>
      <c r="AG170" s="93"/>
      <c r="AH170" s="93"/>
      <c r="AI170" s="93"/>
      <c r="AJ170" s="93"/>
      <c r="AK170" s="93"/>
      <c r="AL170" s="92"/>
      <c r="AM170" s="92"/>
      <c r="AN170" s="92"/>
    </row>
    <row r="171" spans="1:40" ht="15" customHeight="1" x14ac:dyDescent="0.3">
      <c r="A171" s="24"/>
      <c r="B171" s="2750"/>
      <c r="C171" s="2751"/>
      <c r="D171" s="2751"/>
      <c r="E171" s="2751"/>
      <c r="F171" s="2751"/>
      <c r="G171" s="2751"/>
      <c r="H171" s="2751"/>
      <c r="I171" s="2751"/>
      <c r="J171" s="2751"/>
      <c r="K171" s="2751"/>
      <c r="L171" s="2751"/>
      <c r="M171" s="190"/>
      <c r="N171" s="2759"/>
      <c r="O171" s="2759"/>
      <c r="P171" s="2759"/>
      <c r="Q171" s="2759"/>
      <c r="R171" s="2759"/>
      <c r="S171" s="2759"/>
      <c r="T171" s="2759"/>
      <c r="U171" s="2759"/>
      <c r="V171" s="2759"/>
      <c r="W171" s="2759"/>
      <c r="X171" s="2759"/>
      <c r="Y171" s="2759"/>
      <c r="Z171" s="2759"/>
      <c r="AA171" s="2759"/>
      <c r="AB171" s="2759"/>
      <c r="AC171" s="2759"/>
      <c r="AD171" s="2759"/>
      <c r="AE171" s="190"/>
      <c r="AF171" s="2760"/>
      <c r="AG171" s="2760"/>
      <c r="AH171" s="2760"/>
      <c r="AI171" s="2760"/>
      <c r="AJ171" s="2760"/>
      <c r="AK171" s="2761"/>
      <c r="AL171" s="1"/>
      <c r="AM171" s="1"/>
      <c r="AN171" s="1"/>
    </row>
    <row r="172" spans="1:40" ht="15" customHeight="1" x14ac:dyDescent="0.3">
      <c r="A172" s="24"/>
      <c r="B172" s="42"/>
      <c r="C172" s="882"/>
      <c r="D172" s="882"/>
      <c r="E172" s="882"/>
      <c r="F172" s="882"/>
      <c r="G172" s="882"/>
      <c r="H172" s="882"/>
      <c r="I172" s="882"/>
      <c r="J172" s="882"/>
      <c r="K172" s="882"/>
      <c r="L172" s="882"/>
      <c r="M172" s="24"/>
      <c r="N172" s="909" t="s">
        <v>203</v>
      </c>
      <c r="O172" s="99"/>
      <c r="P172" s="99"/>
      <c r="Q172" s="99"/>
      <c r="R172" s="99"/>
      <c r="S172" s="99"/>
      <c r="T172" s="99"/>
      <c r="U172" s="99"/>
      <c r="V172" s="99"/>
      <c r="W172" s="99"/>
      <c r="X172" s="99"/>
      <c r="Y172" s="99"/>
      <c r="Z172" s="99"/>
      <c r="AA172" s="99"/>
      <c r="AB172" s="99"/>
      <c r="AC172" s="99"/>
      <c r="AD172" s="99"/>
      <c r="AE172" s="99"/>
      <c r="AF172" s="904" t="s">
        <v>618</v>
      </c>
      <c r="AG172" s="24"/>
      <c r="AH172" s="24"/>
      <c r="AI172" s="24"/>
      <c r="AJ172" s="24"/>
      <c r="AK172" s="214"/>
      <c r="AL172" s="1"/>
      <c r="AM172" s="1"/>
      <c r="AN172" s="1"/>
    </row>
    <row r="173" spans="1:40" ht="15" customHeight="1" x14ac:dyDescent="0.3">
      <c r="A173" s="24"/>
      <c r="B173" s="2752"/>
      <c r="C173" s="2753"/>
      <c r="D173" s="2753"/>
      <c r="E173" s="2753"/>
      <c r="F173" s="2753"/>
      <c r="G173" s="2753"/>
      <c r="H173" s="2753"/>
      <c r="I173" s="2753"/>
      <c r="J173" s="2753"/>
      <c r="K173" s="2753"/>
      <c r="L173" s="2753"/>
      <c r="M173" s="2753"/>
      <c r="N173" s="2753"/>
      <c r="O173" s="2753"/>
      <c r="P173" s="2753"/>
      <c r="Q173" s="2753"/>
      <c r="R173" s="24"/>
      <c r="S173" s="2754"/>
      <c r="T173" s="2754"/>
      <c r="U173" s="2754"/>
      <c r="V173" s="2754"/>
      <c r="W173" s="2754"/>
      <c r="X173" s="2754"/>
      <c r="Y173" s="2754"/>
      <c r="Z173" s="2754"/>
      <c r="AA173" s="2754"/>
      <c r="AB173" s="24"/>
      <c r="AC173" s="2757"/>
      <c r="AD173" s="2757"/>
      <c r="AE173" s="2757"/>
      <c r="AF173" s="2757"/>
      <c r="AG173" s="2757"/>
      <c r="AH173" s="2757"/>
      <c r="AI173" s="2757"/>
      <c r="AJ173" s="2757"/>
      <c r="AK173" s="2758"/>
      <c r="AL173" s="1"/>
      <c r="AM173" s="1"/>
      <c r="AN173" s="1"/>
    </row>
    <row r="174" spans="1:40" ht="15" customHeight="1" x14ac:dyDescent="0.3">
      <c r="A174" s="24"/>
      <c r="B174" s="2746" t="s">
        <v>199</v>
      </c>
      <c r="C174" s="2747"/>
      <c r="D174" s="2747"/>
      <c r="E174" s="2747"/>
      <c r="F174" s="2747"/>
      <c r="G174" s="2747"/>
      <c r="H174" s="2747"/>
      <c r="I174" s="2747"/>
      <c r="J174" s="2747"/>
      <c r="K174" s="2747"/>
      <c r="L174" s="2747"/>
      <c r="M174" s="2747"/>
      <c r="N174" s="2747"/>
      <c r="O174" s="2747"/>
      <c r="P174" s="2747"/>
      <c r="Q174" s="2747"/>
      <c r="R174" s="24"/>
      <c r="S174" s="2748" t="s">
        <v>129</v>
      </c>
      <c r="T174" s="2748"/>
      <c r="U174" s="2748"/>
      <c r="V174" s="2748"/>
      <c r="W174" s="2748"/>
      <c r="X174" s="2748"/>
      <c r="Y174" s="2748"/>
      <c r="Z174" s="2748"/>
      <c r="AA174" s="2748"/>
      <c r="AB174" s="24"/>
      <c r="AC174" s="2747" t="s">
        <v>128</v>
      </c>
      <c r="AD174" s="2747"/>
      <c r="AE174" s="2747"/>
      <c r="AF174" s="2747"/>
      <c r="AG174" s="2747"/>
      <c r="AH174" s="2747"/>
      <c r="AI174" s="2747"/>
      <c r="AJ174" s="2747"/>
      <c r="AK174" s="2749"/>
      <c r="AL174" s="1"/>
      <c r="AM174" s="1"/>
      <c r="AN174" s="1"/>
    </row>
    <row r="175" spans="1:40" ht="5.0999999999999996" customHeight="1" x14ac:dyDescent="0.3">
      <c r="A175" s="24"/>
      <c r="B175" s="131"/>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117"/>
      <c r="AA175" s="24"/>
      <c r="AB175" s="24"/>
      <c r="AC175" s="24"/>
      <c r="AD175" s="24"/>
      <c r="AE175" s="24"/>
      <c r="AF175" s="24"/>
      <c r="AG175" s="24"/>
      <c r="AH175" s="24"/>
      <c r="AI175" s="24"/>
      <c r="AJ175" s="24"/>
      <c r="AK175" s="214"/>
      <c r="AL175" s="1"/>
      <c r="AM175" s="1"/>
      <c r="AN175" s="1"/>
    </row>
    <row r="176" spans="1:40" ht="15" customHeight="1" x14ac:dyDescent="0.3">
      <c r="A176" s="24"/>
      <c r="B176" s="905" t="s">
        <v>127</v>
      </c>
      <c r="C176" s="879"/>
      <c r="D176" s="879"/>
      <c r="E176" s="644"/>
      <c r="F176" s="645"/>
      <c r="G176" s="645"/>
      <c r="H176" s="646"/>
      <c r="I176" s="2764"/>
      <c r="J176" s="2765"/>
      <c r="K176" s="2766"/>
      <c r="L176" s="24"/>
      <c r="M176" s="24"/>
      <c r="N176" s="24"/>
      <c r="O176" s="24"/>
      <c r="P176" s="24"/>
      <c r="Q176" s="24"/>
      <c r="R176" s="24"/>
      <c r="S176" s="24"/>
      <c r="T176" s="24"/>
      <c r="U176" s="24"/>
      <c r="V176" s="24"/>
      <c r="W176" s="24"/>
      <c r="X176" s="24"/>
      <c r="Y176" s="24"/>
      <c r="Z176" s="24"/>
      <c r="AA176" s="24"/>
      <c r="AB176" s="24"/>
      <c r="AC176" s="882"/>
      <c r="AD176" s="882"/>
      <c r="AE176" s="882"/>
      <c r="AF176" s="882"/>
      <c r="AG176" s="882"/>
      <c r="AH176" s="2772"/>
      <c r="AI176" s="2772"/>
      <c r="AJ176" s="2772"/>
      <c r="AK176" s="214"/>
      <c r="AL176" s="1"/>
      <c r="AM176" s="1"/>
      <c r="AN176" s="1"/>
    </row>
    <row r="177" spans="1:40" ht="5.0999999999999996" customHeight="1" x14ac:dyDescent="0.3">
      <c r="A177" s="24"/>
      <c r="B177" s="906"/>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882"/>
      <c r="AF177" s="882"/>
      <c r="AG177" s="882"/>
      <c r="AH177" s="24"/>
      <c r="AI177" s="24"/>
      <c r="AJ177" s="24"/>
      <c r="AK177" s="214"/>
      <c r="AL177" s="1"/>
      <c r="AM177" s="1"/>
      <c r="AN177" s="1"/>
    </row>
    <row r="178" spans="1:40" ht="15" customHeight="1" thickBot="1" x14ac:dyDescent="0.35">
      <c r="A178" s="24"/>
      <c r="B178" s="907" t="s">
        <v>681</v>
      </c>
      <c r="C178" s="908"/>
      <c r="D178" s="908"/>
      <c r="E178" s="908"/>
      <c r="F178" s="908"/>
      <c r="G178" s="908"/>
      <c r="H178" s="908"/>
      <c r="I178" s="908"/>
      <c r="J178" s="908"/>
      <c r="K178" s="908"/>
      <c r="L178" s="908"/>
      <c r="M178" s="908"/>
      <c r="N178" s="908"/>
      <c r="O178" s="908"/>
      <c r="P178" s="908"/>
      <c r="Q178" s="908"/>
      <c r="R178" s="908"/>
      <c r="S178" s="908"/>
      <c r="T178" s="908"/>
      <c r="U178" s="908"/>
      <c r="V178" s="908"/>
      <c r="W178" s="908"/>
      <c r="X178" s="908"/>
      <c r="Y178" s="908"/>
      <c r="Z178" s="908"/>
      <c r="AA178" s="908"/>
      <c r="AB178" s="101"/>
      <c r="AC178" s="208"/>
      <c r="AD178" s="208"/>
      <c r="AE178" s="208"/>
      <c r="AF178" s="208"/>
      <c r="AG178" s="208"/>
      <c r="AH178" s="2740"/>
      <c r="AI178" s="2740"/>
      <c r="AJ178" s="2740"/>
      <c r="AK178" s="209"/>
      <c r="AL178" s="1"/>
      <c r="AM178" s="1"/>
      <c r="AN178" s="1"/>
    </row>
    <row r="179" spans="1:40" s="880" customFormat="1" ht="15" customHeight="1" x14ac:dyDescent="0.3">
      <c r="A179" s="24"/>
      <c r="B179" s="910"/>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882"/>
      <c r="AD179" s="882"/>
      <c r="AE179" s="882"/>
      <c r="AF179" s="882"/>
      <c r="AG179" s="882"/>
      <c r="AH179" s="311"/>
      <c r="AI179" s="311"/>
      <c r="AJ179" s="311"/>
      <c r="AK179" s="882"/>
      <c r="AL179" s="881"/>
      <c r="AM179" s="881"/>
      <c r="AN179" s="881"/>
    </row>
    <row r="180" spans="1:40" s="1509" customFormat="1" ht="15" customHeight="1" thickBot="1" x14ac:dyDescent="0.35">
      <c r="A180" s="24"/>
      <c r="B180" s="2762" t="s">
        <v>1592</v>
      </c>
      <c r="C180" s="2763"/>
      <c r="D180" s="2763"/>
      <c r="E180" s="2763"/>
      <c r="F180" s="2763"/>
      <c r="G180" s="2763"/>
      <c r="H180" s="2763"/>
      <c r="I180" s="2763"/>
      <c r="J180" s="2763"/>
      <c r="K180" s="2763"/>
      <c r="L180" s="2763"/>
      <c r="M180" s="332"/>
      <c r="N180" s="332"/>
      <c r="O180" s="332"/>
      <c r="P180" s="332"/>
      <c r="Q180" s="332"/>
      <c r="R180" s="332"/>
      <c r="S180" s="332"/>
      <c r="T180" s="332"/>
      <c r="U180" s="332"/>
      <c r="V180" s="332"/>
      <c r="W180" s="332"/>
      <c r="X180" s="332"/>
      <c r="Y180" s="332"/>
      <c r="Z180" s="332"/>
      <c r="AA180" s="332"/>
      <c r="AB180" s="332"/>
      <c r="AC180" s="661"/>
      <c r="AD180" s="661"/>
      <c r="AE180" s="661"/>
      <c r="AF180" s="332"/>
      <c r="AG180" s="332"/>
      <c r="AH180" s="332"/>
      <c r="AI180" s="332"/>
      <c r="AJ180" s="332"/>
      <c r="AK180" s="332"/>
      <c r="AL180" s="1513"/>
      <c r="AM180" s="1513"/>
      <c r="AN180" s="1513"/>
    </row>
    <row r="181" spans="1:40" s="1509" customFormat="1" ht="15" customHeight="1" x14ac:dyDescent="0.3">
      <c r="A181" s="24"/>
      <c r="B181" s="4303"/>
      <c r="C181" s="2751"/>
      <c r="D181" s="2751"/>
      <c r="E181" s="2751"/>
      <c r="F181" s="2751"/>
      <c r="G181" s="2751"/>
      <c r="H181" s="2751"/>
      <c r="I181" s="2751"/>
      <c r="J181" s="2751"/>
      <c r="K181" s="2751"/>
      <c r="L181" s="2751"/>
      <c r="M181" s="190"/>
      <c r="N181" s="4304"/>
      <c r="O181" s="2759"/>
      <c r="P181" s="2759"/>
      <c r="Q181" s="2759"/>
      <c r="R181" s="2759"/>
      <c r="S181" s="2759"/>
      <c r="T181" s="2759"/>
      <c r="U181" s="2759"/>
      <c r="V181" s="2759"/>
      <c r="W181" s="2759"/>
      <c r="X181" s="2759"/>
      <c r="Y181" s="2759"/>
      <c r="Z181" s="2759"/>
      <c r="AA181" s="2759"/>
      <c r="AB181" s="2759"/>
      <c r="AC181" s="2759"/>
      <c r="AD181" s="2759"/>
      <c r="AE181" s="190"/>
      <c r="AF181" s="2760"/>
      <c r="AG181" s="2760"/>
      <c r="AH181" s="2760"/>
      <c r="AI181" s="2760"/>
      <c r="AJ181" s="2760"/>
      <c r="AK181" s="2761"/>
      <c r="AL181" s="1513"/>
      <c r="AM181" s="1513"/>
      <c r="AN181" s="1513"/>
    </row>
    <row r="182" spans="1:40" s="1509" customFormat="1" ht="15" customHeight="1" x14ac:dyDescent="0.3">
      <c r="A182" s="24"/>
      <c r="B182" s="1375"/>
      <c r="C182" s="1514"/>
      <c r="D182" s="1514"/>
      <c r="E182" s="1514"/>
      <c r="F182" s="1514"/>
      <c r="G182" s="1514"/>
      <c r="H182" s="1514"/>
      <c r="I182" s="1514"/>
      <c r="J182" s="1514"/>
      <c r="K182" s="1514"/>
      <c r="L182" s="1514"/>
      <c r="M182" s="24"/>
      <c r="N182" s="909" t="s">
        <v>203</v>
      </c>
      <c r="O182" s="99"/>
      <c r="P182" s="99"/>
      <c r="Q182" s="99"/>
      <c r="R182" s="99"/>
      <c r="S182" s="99"/>
      <c r="T182" s="99"/>
      <c r="U182" s="99"/>
      <c r="V182" s="99"/>
      <c r="W182" s="99"/>
      <c r="X182" s="99"/>
      <c r="Y182" s="99"/>
      <c r="Z182" s="99"/>
      <c r="AA182" s="99"/>
      <c r="AB182" s="99"/>
      <c r="AC182" s="99"/>
      <c r="AD182" s="99"/>
      <c r="AE182" s="99"/>
      <c r="AF182" s="904" t="s">
        <v>618</v>
      </c>
      <c r="AG182" s="24"/>
      <c r="AH182" s="24"/>
      <c r="AI182" s="24"/>
      <c r="AJ182" s="24"/>
      <c r="AK182" s="214"/>
      <c r="AL182" s="1513"/>
      <c r="AM182" s="1513"/>
      <c r="AN182" s="1513"/>
    </row>
    <row r="183" spans="1:40" s="1509" customFormat="1" ht="15" customHeight="1" x14ac:dyDescent="0.3">
      <c r="A183" s="24"/>
      <c r="B183" s="4300"/>
      <c r="C183" s="2753"/>
      <c r="D183" s="2753"/>
      <c r="E183" s="2753"/>
      <c r="F183" s="2753"/>
      <c r="G183" s="2753"/>
      <c r="H183" s="2753"/>
      <c r="I183" s="2753"/>
      <c r="J183" s="2753"/>
      <c r="K183" s="2753"/>
      <c r="L183" s="2753"/>
      <c r="M183" s="2753"/>
      <c r="N183" s="2753"/>
      <c r="O183" s="2753"/>
      <c r="P183" s="2753"/>
      <c r="Q183" s="2753"/>
      <c r="R183" s="24"/>
      <c r="S183" s="4301"/>
      <c r="T183" s="2754"/>
      <c r="U183" s="2754"/>
      <c r="V183" s="2754"/>
      <c r="W183" s="2754"/>
      <c r="X183" s="2754"/>
      <c r="Y183" s="2754"/>
      <c r="Z183" s="2754"/>
      <c r="AA183" s="2754"/>
      <c r="AB183" s="24"/>
      <c r="AC183" s="4302"/>
      <c r="AD183" s="2757"/>
      <c r="AE183" s="2757"/>
      <c r="AF183" s="2757"/>
      <c r="AG183" s="2757"/>
      <c r="AH183" s="2757"/>
      <c r="AI183" s="2757"/>
      <c r="AJ183" s="2757"/>
      <c r="AK183" s="2758"/>
      <c r="AL183" s="1513"/>
      <c r="AM183" s="1513"/>
      <c r="AN183" s="1513"/>
    </row>
    <row r="184" spans="1:40" s="1509" customFormat="1" ht="15" customHeight="1" x14ac:dyDescent="0.3">
      <c r="A184" s="24"/>
      <c r="B184" s="2746" t="s">
        <v>199</v>
      </c>
      <c r="C184" s="2747"/>
      <c r="D184" s="2747"/>
      <c r="E184" s="2747"/>
      <c r="F184" s="2747"/>
      <c r="G184" s="2747"/>
      <c r="H184" s="2747"/>
      <c r="I184" s="2747"/>
      <c r="J184" s="2747"/>
      <c r="K184" s="2747"/>
      <c r="L184" s="2747"/>
      <c r="M184" s="2747"/>
      <c r="N184" s="2747"/>
      <c r="O184" s="2747"/>
      <c r="P184" s="2747"/>
      <c r="Q184" s="2747"/>
      <c r="R184" s="24"/>
      <c r="S184" s="2748" t="s">
        <v>129</v>
      </c>
      <c r="T184" s="2748"/>
      <c r="U184" s="2748"/>
      <c r="V184" s="2748"/>
      <c r="W184" s="2748"/>
      <c r="X184" s="2748"/>
      <c r="Y184" s="2748"/>
      <c r="Z184" s="2748"/>
      <c r="AA184" s="2748"/>
      <c r="AB184" s="24"/>
      <c r="AC184" s="2747" t="s">
        <v>128</v>
      </c>
      <c r="AD184" s="2747"/>
      <c r="AE184" s="2747"/>
      <c r="AF184" s="2747"/>
      <c r="AG184" s="2747"/>
      <c r="AH184" s="2747"/>
      <c r="AI184" s="2747"/>
      <c r="AJ184" s="2747"/>
      <c r="AK184" s="2749"/>
      <c r="AL184" s="1513"/>
      <c r="AM184" s="1513"/>
      <c r="AN184" s="1513"/>
    </row>
    <row r="185" spans="1:40" s="1509" customFormat="1" ht="6.6" customHeight="1" x14ac:dyDescent="0.3">
      <c r="A185" s="24"/>
      <c r="B185" s="131"/>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117"/>
      <c r="AA185" s="24"/>
      <c r="AB185" s="24"/>
      <c r="AC185" s="24"/>
      <c r="AD185" s="24"/>
      <c r="AE185" s="24"/>
      <c r="AF185" s="24"/>
      <c r="AG185" s="24"/>
      <c r="AH185" s="24"/>
      <c r="AI185" s="24"/>
      <c r="AJ185" s="24"/>
      <c r="AK185" s="214"/>
      <c r="AL185" s="1513"/>
      <c r="AM185" s="1513"/>
      <c r="AN185" s="1513"/>
    </row>
    <row r="186" spans="1:40" s="1509" customFormat="1" ht="15" customHeight="1" x14ac:dyDescent="0.3">
      <c r="A186" s="24"/>
      <c r="B186" s="905" t="s">
        <v>127</v>
      </c>
      <c r="C186" s="1512"/>
      <c r="D186" s="1512"/>
      <c r="E186" s="644"/>
      <c r="F186" s="645"/>
      <c r="G186" s="645"/>
      <c r="H186" s="646"/>
      <c r="I186" s="2764"/>
      <c r="J186" s="2765"/>
      <c r="K186" s="2766"/>
      <c r="L186" s="24"/>
      <c r="M186" s="24"/>
      <c r="N186" s="24"/>
      <c r="O186" s="24"/>
      <c r="P186" s="24"/>
      <c r="Q186" s="24"/>
      <c r="R186" s="24"/>
      <c r="S186" s="24"/>
      <c r="T186" s="24"/>
      <c r="U186" s="24"/>
      <c r="V186" s="24"/>
      <c r="W186" s="24"/>
      <c r="X186" s="24"/>
      <c r="Y186" s="24"/>
      <c r="Z186" s="24"/>
      <c r="AA186" s="24"/>
      <c r="AB186" s="24"/>
      <c r="AC186" s="1514"/>
      <c r="AD186" s="1514"/>
      <c r="AE186" s="1514"/>
      <c r="AF186" s="1514"/>
      <c r="AG186" s="1514"/>
      <c r="AH186" s="2772"/>
      <c r="AI186" s="2772"/>
      <c r="AJ186" s="2772"/>
      <c r="AK186" s="214"/>
      <c r="AL186" s="1513"/>
      <c r="AM186" s="1513"/>
      <c r="AN186" s="1513"/>
    </row>
    <row r="187" spans="1:40" s="1509" customFormat="1" ht="6.6" customHeight="1" x14ac:dyDescent="0.3">
      <c r="A187" s="24"/>
      <c r="B187" s="906"/>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1514"/>
      <c r="AF187" s="1514"/>
      <c r="AG187" s="1514"/>
      <c r="AH187" s="24"/>
      <c r="AI187" s="24"/>
      <c r="AJ187" s="24"/>
      <c r="AK187" s="214"/>
      <c r="AL187" s="1513"/>
      <c r="AM187" s="1513"/>
      <c r="AN187" s="1513"/>
    </row>
    <row r="188" spans="1:40" s="1509" customFormat="1" ht="15" customHeight="1" thickBot="1" x14ac:dyDescent="0.35">
      <c r="A188" s="24"/>
      <c r="B188" s="907" t="s">
        <v>681</v>
      </c>
      <c r="C188" s="908"/>
      <c r="D188" s="908"/>
      <c r="E188" s="908"/>
      <c r="F188" s="908"/>
      <c r="G188" s="908"/>
      <c r="H188" s="908"/>
      <c r="I188" s="908"/>
      <c r="J188" s="908"/>
      <c r="K188" s="908"/>
      <c r="L188" s="908"/>
      <c r="M188" s="908"/>
      <c r="N188" s="908"/>
      <c r="O188" s="908"/>
      <c r="P188" s="908"/>
      <c r="Q188" s="908"/>
      <c r="R188" s="908"/>
      <c r="S188" s="908"/>
      <c r="T188" s="908"/>
      <c r="U188" s="908"/>
      <c r="V188" s="908"/>
      <c r="W188" s="908"/>
      <c r="X188" s="908"/>
      <c r="Y188" s="908"/>
      <c r="Z188" s="908"/>
      <c r="AA188" s="908"/>
      <c r="AB188" s="101"/>
      <c r="AC188" s="1510"/>
      <c r="AD188" s="1510"/>
      <c r="AE188" s="1510"/>
      <c r="AF188" s="1510"/>
      <c r="AG188" s="1510"/>
      <c r="AH188" s="2740"/>
      <c r="AI188" s="2740"/>
      <c r="AJ188" s="2740"/>
      <c r="AK188" s="1511"/>
      <c r="AL188" s="1513"/>
      <c r="AM188" s="1513"/>
      <c r="AN188" s="1513"/>
    </row>
    <row r="189" spans="1:40" s="2205" customFormat="1" ht="9" customHeight="1" x14ac:dyDescent="0.3">
      <c r="A189" s="2207"/>
      <c r="B189" s="2218"/>
      <c r="C189" s="2207"/>
      <c r="D189" s="2207"/>
      <c r="E189" s="2207"/>
      <c r="F189" s="2207"/>
      <c r="G189" s="2207"/>
      <c r="H189" s="2207"/>
      <c r="I189" s="2207"/>
      <c r="J189" s="2207"/>
      <c r="K189" s="2207"/>
      <c r="L189" s="2207"/>
      <c r="M189" s="2207"/>
      <c r="N189" s="2207"/>
      <c r="O189" s="2207"/>
      <c r="P189" s="2207"/>
      <c r="Q189" s="2207"/>
      <c r="R189" s="2207"/>
      <c r="S189" s="2207"/>
      <c r="T189" s="2207"/>
      <c r="U189" s="2207"/>
      <c r="V189" s="2207"/>
      <c r="W189" s="2207"/>
      <c r="X189" s="2207"/>
      <c r="Y189" s="2207"/>
      <c r="Z189" s="2207"/>
      <c r="AA189" s="2207"/>
      <c r="AB189" s="2207"/>
      <c r="AC189" s="2208"/>
      <c r="AD189" s="2208"/>
      <c r="AE189" s="2208"/>
      <c r="AF189" s="2208"/>
      <c r="AG189" s="2208"/>
      <c r="AH189" s="2195"/>
      <c r="AI189" s="2195"/>
      <c r="AJ189" s="2195"/>
      <c r="AK189" s="2208"/>
      <c r="AL189" s="2206"/>
      <c r="AM189" s="2206"/>
      <c r="AN189" s="2206"/>
    </row>
    <row r="190" spans="1:40" s="45" customFormat="1" ht="15" customHeight="1" thickBot="1" x14ac:dyDescent="0.35">
      <c r="A190" s="93"/>
      <c r="B190" s="2773" t="s">
        <v>1199</v>
      </c>
      <c r="C190" s="2773"/>
      <c r="D190" s="2773"/>
      <c r="E190" s="2773"/>
      <c r="F190" s="2773"/>
      <c r="G190" s="2773"/>
      <c r="H190" s="2773"/>
      <c r="I190" s="2773"/>
      <c r="J190" s="2773"/>
      <c r="K190" s="2773"/>
      <c r="L190" s="2773"/>
      <c r="M190" s="332"/>
      <c r="N190" s="332"/>
      <c r="O190" s="332"/>
      <c r="P190" s="332"/>
      <c r="Q190" s="332"/>
      <c r="R190" s="332"/>
      <c r="S190" s="332"/>
      <c r="T190" s="332"/>
      <c r="U190" s="332"/>
      <c r="V190" s="332"/>
      <c r="W190" s="332"/>
      <c r="X190" s="332"/>
      <c r="Y190" s="332"/>
      <c r="Z190" s="332"/>
      <c r="AA190" s="332"/>
      <c r="AB190" s="332"/>
      <c r="AC190" s="661"/>
      <c r="AD190" s="661"/>
      <c r="AE190" s="661"/>
      <c r="AF190" s="332"/>
      <c r="AG190" s="332"/>
      <c r="AH190" s="332"/>
      <c r="AI190" s="332"/>
      <c r="AJ190" s="332"/>
      <c r="AK190" s="332"/>
      <c r="AL190" s="92"/>
      <c r="AM190" s="92"/>
      <c r="AN190" s="92"/>
    </row>
    <row r="191" spans="1:40" ht="15" customHeight="1" x14ac:dyDescent="0.3">
      <c r="A191" s="24"/>
      <c r="B191" s="2750"/>
      <c r="C191" s="2751"/>
      <c r="D191" s="2751"/>
      <c r="E191" s="2751"/>
      <c r="F191" s="2751"/>
      <c r="G191" s="2751"/>
      <c r="H191" s="2751"/>
      <c r="I191" s="2751"/>
      <c r="J191" s="2751"/>
      <c r="K191" s="2751"/>
      <c r="L191" s="2751"/>
      <c r="M191" s="190"/>
      <c r="N191" s="2759"/>
      <c r="O191" s="2759"/>
      <c r="P191" s="2759"/>
      <c r="Q191" s="2759"/>
      <c r="R191" s="2759"/>
      <c r="S191" s="2759"/>
      <c r="T191" s="2759"/>
      <c r="U191" s="2759"/>
      <c r="V191" s="2759"/>
      <c r="W191" s="2759"/>
      <c r="X191" s="2759"/>
      <c r="Y191" s="2759"/>
      <c r="Z191" s="2759"/>
      <c r="AA191" s="2759"/>
      <c r="AB191" s="2759"/>
      <c r="AC191" s="2759"/>
      <c r="AD191" s="2759"/>
      <c r="AE191" s="190"/>
      <c r="AF191" s="2760"/>
      <c r="AG191" s="2760"/>
      <c r="AH191" s="2760"/>
      <c r="AI191" s="2760"/>
      <c r="AJ191" s="2760"/>
      <c r="AK191" s="2761"/>
      <c r="AL191" s="1"/>
      <c r="AM191" s="1"/>
      <c r="AN191" s="1"/>
    </row>
    <row r="192" spans="1:40" ht="15" customHeight="1" x14ac:dyDescent="0.3">
      <c r="A192" s="24"/>
      <c r="B192" s="42"/>
      <c r="C192" s="882"/>
      <c r="D192" s="882"/>
      <c r="E192" s="882"/>
      <c r="F192" s="882"/>
      <c r="G192" s="882"/>
      <c r="H192" s="882"/>
      <c r="I192" s="882"/>
      <c r="J192" s="882"/>
      <c r="K192" s="882"/>
      <c r="L192" s="882"/>
      <c r="M192" s="24"/>
      <c r="N192" s="909" t="s">
        <v>203</v>
      </c>
      <c r="O192" s="99"/>
      <c r="P192" s="99"/>
      <c r="Q192" s="99"/>
      <c r="R192" s="99"/>
      <c r="S192" s="99"/>
      <c r="T192" s="99"/>
      <c r="U192" s="99"/>
      <c r="V192" s="99"/>
      <c r="W192" s="99"/>
      <c r="X192" s="99"/>
      <c r="Y192" s="99"/>
      <c r="Z192" s="99"/>
      <c r="AA192" s="99"/>
      <c r="AB192" s="99"/>
      <c r="AC192" s="99"/>
      <c r="AD192" s="99"/>
      <c r="AE192" s="99"/>
      <c r="AF192" s="904" t="s">
        <v>618</v>
      </c>
      <c r="AG192" s="24"/>
      <c r="AH192" s="24"/>
      <c r="AI192" s="24"/>
      <c r="AJ192" s="24"/>
      <c r="AK192" s="214"/>
      <c r="AL192" s="1"/>
      <c r="AM192" s="1"/>
      <c r="AN192" s="1"/>
    </row>
    <row r="193" spans="1:40" ht="15" customHeight="1" x14ac:dyDescent="0.3">
      <c r="A193" s="24"/>
      <c r="B193" s="2752"/>
      <c r="C193" s="2753"/>
      <c r="D193" s="2753"/>
      <c r="E193" s="2753"/>
      <c r="F193" s="2753"/>
      <c r="G193" s="2753"/>
      <c r="H193" s="2753"/>
      <c r="I193" s="2753"/>
      <c r="J193" s="2753"/>
      <c r="K193" s="2753"/>
      <c r="L193" s="2753"/>
      <c r="M193" s="2753"/>
      <c r="N193" s="2753"/>
      <c r="O193" s="2753"/>
      <c r="P193" s="2753"/>
      <c r="Q193" s="2753"/>
      <c r="R193" s="24"/>
      <c r="S193" s="2754"/>
      <c r="T193" s="2754"/>
      <c r="U193" s="2754"/>
      <c r="V193" s="2754"/>
      <c r="W193" s="2754"/>
      <c r="X193" s="2754"/>
      <c r="Y193" s="2754"/>
      <c r="Z193" s="2754"/>
      <c r="AA193" s="2754"/>
      <c r="AB193" s="24"/>
      <c r="AC193" s="2757"/>
      <c r="AD193" s="2757"/>
      <c r="AE193" s="2757"/>
      <c r="AF193" s="2757"/>
      <c r="AG193" s="2757"/>
      <c r="AH193" s="2757"/>
      <c r="AI193" s="2757"/>
      <c r="AJ193" s="2757"/>
      <c r="AK193" s="2758"/>
      <c r="AL193" s="1"/>
      <c r="AM193" s="1"/>
      <c r="AN193" s="1"/>
    </row>
    <row r="194" spans="1:40" ht="15" customHeight="1" x14ac:dyDescent="0.3">
      <c r="A194" s="24"/>
      <c r="B194" s="2746" t="s">
        <v>199</v>
      </c>
      <c r="C194" s="2747"/>
      <c r="D194" s="2747"/>
      <c r="E194" s="2747"/>
      <c r="F194" s="2747"/>
      <c r="G194" s="2747"/>
      <c r="H194" s="2747"/>
      <c r="I194" s="2747"/>
      <c r="J194" s="2747"/>
      <c r="K194" s="2747"/>
      <c r="L194" s="2747"/>
      <c r="M194" s="2747"/>
      <c r="N194" s="2747"/>
      <c r="O194" s="2747"/>
      <c r="P194" s="2747"/>
      <c r="Q194" s="2747"/>
      <c r="R194" s="24"/>
      <c r="S194" s="2748" t="s">
        <v>129</v>
      </c>
      <c r="T194" s="2748"/>
      <c r="U194" s="2748"/>
      <c r="V194" s="2748"/>
      <c r="W194" s="2748"/>
      <c r="X194" s="2748"/>
      <c r="Y194" s="2748"/>
      <c r="Z194" s="2748"/>
      <c r="AA194" s="2748"/>
      <c r="AB194" s="24"/>
      <c r="AC194" s="2747" t="s">
        <v>128</v>
      </c>
      <c r="AD194" s="2747"/>
      <c r="AE194" s="2747"/>
      <c r="AF194" s="2747"/>
      <c r="AG194" s="2747"/>
      <c r="AH194" s="2747"/>
      <c r="AI194" s="2747"/>
      <c r="AJ194" s="2747"/>
      <c r="AK194" s="2749"/>
      <c r="AL194" s="1"/>
      <c r="AM194" s="1"/>
      <c r="AN194" s="1"/>
    </row>
    <row r="195" spans="1:40" ht="5.0999999999999996" customHeight="1" x14ac:dyDescent="0.3">
      <c r="A195" s="24"/>
      <c r="B195" s="131"/>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117"/>
      <c r="AA195" s="24"/>
      <c r="AB195" s="24"/>
      <c r="AC195" s="24"/>
      <c r="AD195" s="24"/>
      <c r="AE195" s="24"/>
      <c r="AF195" s="24"/>
      <c r="AG195" s="24"/>
      <c r="AH195" s="24"/>
      <c r="AI195" s="24"/>
      <c r="AJ195" s="24"/>
      <c r="AK195" s="214"/>
      <c r="AL195" s="1"/>
      <c r="AM195" s="1"/>
      <c r="AN195" s="1"/>
    </row>
    <row r="196" spans="1:40" ht="15" customHeight="1" x14ac:dyDescent="0.3">
      <c r="A196" s="24"/>
      <c r="B196" s="905" t="s">
        <v>127</v>
      </c>
      <c r="C196" s="879"/>
      <c r="D196" s="879"/>
      <c r="E196" s="644"/>
      <c r="F196" s="645"/>
      <c r="G196" s="645"/>
      <c r="H196" s="646"/>
      <c r="I196" s="2764"/>
      <c r="J196" s="2765"/>
      <c r="K196" s="2766"/>
      <c r="L196" s="24"/>
      <c r="M196" s="24"/>
      <c r="N196" s="24"/>
      <c r="O196" s="24"/>
      <c r="P196" s="24"/>
      <c r="Q196" s="24"/>
      <c r="R196" s="24"/>
      <c r="S196" s="24"/>
      <c r="T196" s="24"/>
      <c r="U196" s="24"/>
      <c r="V196" s="24"/>
      <c r="W196" s="24"/>
      <c r="X196" s="24"/>
      <c r="Y196" s="24"/>
      <c r="Z196" s="24"/>
      <c r="AA196" s="24"/>
      <c r="AB196" s="24"/>
      <c r="AC196" s="882"/>
      <c r="AD196" s="882"/>
      <c r="AE196" s="882"/>
      <c r="AF196" s="882"/>
      <c r="AG196" s="882"/>
      <c r="AH196" s="2772"/>
      <c r="AI196" s="2772"/>
      <c r="AJ196" s="2772"/>
      <c r="AK196" s="214"/>
      <c r="AL196" s="1"/>
      <c r="AM196" s="1"/>
      <c r="AN196" s="1"/>
    </row>
    <row r="197" spans="1:40" ht="5.0999999999999996" customHeight="1" x14ac:dyDescent="0.3">
      <c r="A197" s="24"/>
      <c r="B197" s="906"/>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882"/>
      <c r="AF197" s="882"/>
      <c r="AG197" s="882"/>
      <c r="AH197" s="24"/>
      <c r="AI197" s="24"/>
      <c r="AJ197" s="24"/>
      <c r="AK197" s="214"/>
      <c r="AL197" s="1"/>
      <c r="AM197" s="1"/>
      <c r="AN197" s="1"/>
    </row>
    <row r="198" spans="1:40" ht="15" customHeight="1" thickBot="1" x14ac:dyDescent="0.35">
      <c r="A198" s="24"/>
      <c r="B198" s="907" t="s">
        <v>681</v>
      </c>
      <c r="C198" s="908"/>
      <c r="D198" s="908"/>
      <c r="E198" s="908"/>
      <c r="F198" s="908"/>
      <c r="G198" s="908"/>
      <c r="H198" s="908"/>
      <c r="I198" s="908"/>
      <c r="J198" s="908"/>
      <c r="K198" s="908"/>
      <c r="L198" s="908"/>
      <c r="M198" s="908"/>
      <c r="N198" s="908"/>
      <c r="O198" s="908"/>
      <c r="P198" s="908"/>
      <c r="Q198" s="908"/>
      <c r="R198" s="908"/>
      <c r="S198" s="908"/>
      <c r="T198" s="908"/>
      <c r="U198" s="908"/>
      <c r="V198" s="908"/>
      <c r="W198" s="908"/>
      <c r="X198" s="908"/>
      <c r="Y198" s="908"/>
      <c r="Z198" s="908"/>
      <c r="AA198" s="908"/>
      <c r="AB198" s="101"/>
      <c r="AC198" s="208"/>
      <c r="AD198" s="208"/>
      <c r="AE198" s="208"/>
      <c r="AF198" s="208"/>
      <c r="AG198" s="208"/>
      <c r="AH198" s="2740"/>
      <c r="AI198" s="2740"/>
      <c r="AJ198" s="2740"/>
      <c r="AK198" s="209"/>
      <c r="AL198" s="1"/>
      <c r="AM198" s="1"/>
      <c r="AN198" s="1"/>
    </row>
    <row r="199" spans="1:40" s="2205" customFormat="1" ht="9" customHeight="1" x14ac:dyDescent="0.3">
      <c r="A199" s="2207"/>
      <c r="B199" s="2218"/>
      <c r="C199" s="2207"/>
      <c r="D199" s="2207"/>
      <c r="E199" s="2207"/>
      <c r="F199" s="2207"/>
      <c r="G199" s="2207"/>
      <c r="H199" s="2207"/>
      <c r="I199" s="2207"/>
      <c r="J199" s="2207"/>
      <c r="K199" s="2207"/>
      <c r="L199" s="2207"/>
      <c r="M199" s="2207"/>
      <c r="N199" s="2207"/>
      <c r="O199" s="2207"/>
      <c r="P199" s="2207"/>
      <c r="Q199" s="2207"/>
      <c r="R199" s="2207"/>
      <c r="S199" s="2207"/>
      <c r="T199" s="2207"/>
      <c r="U199" s="2207"/>
      <c r="V199" s="2207"/>
      <c r="W199" s="2207"/>
      <c r="X199" s="2207"/>
      <c r="Y199" s="2207"/>
      <c r="Z199" s="2207"/>
      <c r="AA199" s="2207"/>
      <c r="AB199" s="2207"/>
      <c r="AC199" s="2208"/>
      <c r="AD199" s="2208"/>
      <c r="AE199" s="2208"/>
      <c r="AF199" s="2208"/>
      <c r="AG199" s="2208"/>
      <c r="AH199" s="2195"/>
      <c r="AI199" s="2195"/>
      <c r="AJ199" s="2195"/>
      <c r="AK199" s="2208"/>
      <c r="AL199" s="2206"/>
      <c r="AM199" s="2206"/>
      <c r="AN199" s="2206"/>
    </row>
    <row r="200" spans="1:40" s="45" customFormat="1" ht="15" customHeight="1" thickBot="1" x14ac:dyDescent="0.35">
      <c r="A200" s="93"/>
      <c r="B200" s="2762" t="s">
        <v>1200</v>
      </c>
      <c r="C200" s="2763"/>
      <c r="D200" s="2763"/>
      <c r="E200" s="2763"/>
      <c r="F200" s="2763"/>
      <c r="G200" s="2763"/>
      <c r="H200" s="2763"/>
      <c r="I200" s="2763"/>
      <c r="J200" s="2763"/>
      <c r="K200" s="2763"/>
      <c r="L200" s="2763"/>
      <c r="M200" s="93"/>
      <c r="N200" s="93"/>
      <c r="O200" s="93"/>
      <c r="P200" s="93"/>
      <c r="Q200" s="93"/>
      <c r="R200" s="93"/>
      <c r="S200" s="93"/>
      <c r="T200" s="93"/>
      <c r="U200" s="93"/>
      <c r="V200" s="93"/>
      <c r="W200" s="93"/>
      <c r="X200" s="93"/>
      <c r="Y200" s="93"/>
      <c r="Z200" s="93"/>
      <c r="AA200" s="93"/>
      <c r="AB200" s="93"/>
      <c r="AC200" s="90"/>
      <c r="AD200" s="90"/>
      <c r="AE200" s="90"/>
      <c r="AF200" s="93"/>
      <c r="AG200" s="93"/>
      <c r="AH200" s="93"/>
      <c r="AI200" s="93"/>
      <c r="AJ200" s="93"/>
      <c r="AK200" s="93"/>
      <c r="AL200" s="92"/>
      <c r="AM200" s="92"/>
      <c r="AN200" s="92"/>
    </row>
    <row r="201" spans="1:40" ht="15" customHeight="1" x14ac:dyDescent="0.3">
      <c r="A201" s="24"/>
      <c r="B201" s="4303"/>
      <c r="C201" s="2751"/>
      <c r="D201" s="2751"/>
      <c r="E201" s="2751"/>
      <c r="F201" s="2751"/>
      <c r="G201" s="2751"/>
      <c r="H201" s="2751"/>
      <c r="I201" s="2751"/>
      <c r="J201" s="2751"/>
      <c r="K201" s="2751"/>
      <c r="L201" s="2751"/>
      <c r="M201" s="190"/>
      <c r="N201" s="2759"/>
      <c r="O201" s="2759"/>
      <c r="P201" s="2759"/>
      <c r="Q201" s="2759"/>
      <c r="R201" s="2759"/>
      <c r="S201" s="2759"/>
      <c r="T201" s="2759"/>
      <c r="U201" s="2759"/>
      <c r="V201" s="2759"/>
      <c r="W201" s="2759"/>
      <c r="X201" s="2759"/>
      <c r="Y201" s="2759"/>
      <c r="Z201" s="2759"/>
      <c r="AA201" s="2759"/>
      <c r="AB201" s="2759"/>
      <c r="AC201" s="2759"/>
      <c r="AD201" s="2759"/>
      <c r="AE201" s="190"/>
      <c r="AF201" s="2760"/>
      <c r="AG201" s="2760"/>
      <c r="AH201" s="2760"/>
      <c r="AI201" s="2760"/>
      <c r="AJ201" s="2760"/>
      <c r="AK201" s="2761"/>
      <c r="AL201" s="1"/>
      <c r="AM201" s="1"/>
      <c r="AN201" s="1"/>
    </row>
    <row r="202" spans="1:40" ht="15" customHeight="1" x14ac:dyDescent="0.3">
      <c r="A202" s="24"/>
      <c r="B202" s="42"/>
      <c r="C202" s="882"/>
      <c r="D202" s="882"/>
      <c r="E202" s="882"/>
      <c r="F202" s="882"/>
      <c r="G202" s="882"/>
      <c r="H202" s="882"/>
      <c r="I202" s="882"/>
      <c r="J202" s="882"/>
      <c r="K202" s="882"/>
      <c r="L202" s="882"/>
      <c r="M202" s="24"/>
      <c r="N202" s="909" t="s">
        <v>203</v>
      </c>
      <c r="O202" s="99"/>
      <c r="P202" s="99"/>
      <c r="Q202" s="99"/>
      <c r="R202" s="99"/>
      <c r="S202" s="99"/>
      <c r="T202" s="99"/>
      <c r="U202" s="99"/>
      <c r="V202" s="99"/>
      <c r="W202" s="99"/>
      <c r="X202" s="99"/>
      <c r="Y202" s="99"/>
      <c r="Z202" s="99"/>
      <c r="AA202" s="99"/>
      <c r="AB202" s="99"/>
      <c r="AC202" s="99"/>
      <c r="AD202" s="99"/>
      <c r="AE202" s="99"/>
      <c r="AF202" s="904" t="s">
        <v>618</v>
      </c>
      <c r="AG202" s="24"/>
      <c r="AH202" s="24"/>
      <c r="AI202" s="24"/>
      <c r="AJ202" s="24"/>
      <c r="AK202" s="214"/>
      <c r="AL202" s="1"/>
      <c r="AM202" s="1"/>
      <c r="AN202" s="1"/>
    </row>
    <row r="203" spans="1:40" ht="15" customHeight="1" x14ac:dyDescent="0.3">
      <c r="A203" s="24"/>
      <c r="B203" s="2752"/>
      <c r="C203" s="2753"/>
      <c r="D203" s="2753"/>
      <c r="E203" s="2753"/>
      <c r="F203" s="2753"/>
      <c r="G203" s="2753"/>
      <c r="H203" s="2753"/>
      <c r="I203" s="2753"/>
      <c r="J203" s="2753"/>
      <c r="K203" s="2753"/>
      <c r="L203" s="2753"/>
      <c r="M203" s="2753"/>
      <c r="N203" s="2753"/>
      <c r="O203" s="2753"/>
      <c r="P203" s="2753"/>
      <c r="Q203" s="2753"/>
      <c r="R203" s="24"/>
      <c r="S203" s="2754"/>
      <c r="T203" s="2754"/>
      <c r="U203" s="2754"/>
      <c r="V203" s="2754"/>
      <c r="W203" s="2754"/>
      <c r="X203" s="2754"/>
      <c r="Y203" s="2754"/>
      <c r="Z203" s="2754"/>
      <c r="AA203" s="2754"/>
      <c r="AB203" s="24"/>
      <c r="AC203" s="2757"/>
      <c r="AD203" s="2757"/>
      <c r="AE203" s="2757"/>
      <c r="AF203" s="2757"/>
      <c r="AG203" s="2757"/>
      <c r="AH203" s="2757"/>
      <c r="AI203" s="2757"/>
      <c r="AJ203" s="2757"/>
      <c r="AK203" s="2758"/>
      <c r="AL203" s="1"/>
      <c r="AM203" s="1"/>
      <c r="AN203" s="1"/>
    </row>
    <row r="204" spans="1:40" ht="15" customHeight="1" x14ac:dyDescent="0.3">
      <c r="A204" s="24"/>
      <c r="B204" s="2746" t="s">
        <v>199</v>
      </c>
      <c r="C204" s="2747"/>
      <c r="D204" s="2747"/>
      <c r="E204" s="2747"/>
      <c r="F204" s="2747"/>
      <c r="G204" s="2747"/>
      <c r="H204" s="2747"/>
      <c r="I204" s="2747"/>
      <c r="J204" s="2747"/>
      <c r="K204" s="2747"/>
      <c r="L204" s="2747"/>
      <c r="M204" s="2747"/>
      <c r="N204" s="2747"/>
      <c r="O204" s="2747"/>
      <c r="P204" s="2747"/>
      <c r="Q204" s="2747"/>
      <c r="R204" s="24"/>
      <c r="S204" s="2748" t="s">
        <v>129</v>
      </c>
      <c r="T204" s="2748"/>
      <c r="U204" s="2748"/>
      <c r="V204" s="2748"/>
      <c r="W204" s="2748"/>
      <c r="X204" s="2748"/>
      <c r="Y204" s="2748"/>
      <c r="Z204" s="2748"/>
      <c r="AA204" s="2748"/>
      <c r="AB204" s="24"/>
      <c r="AC204" s="2747" t="s">
        <v>128</v>
      </c>
      <c r="AD204" s="2747"/>
      <c r="AE204" s="2747"/>
      <c r="AF204" s="2747"/>
      <c r="AG204" s="2747"/>
      <c r="AH204" s="2747"/>
      <c r="AI204" s="2747"/>
      <c r="AJ204" s="2747"/>
      <c r="AK204" s="2749"/>
      <c r="AL204" s="1"/>
      <c r="AM204" s="1"/>
      <c r="AN204" s="1"/>
    </row>
    <row r="205" spans="1:40" ht="5.0999999999999996" customHeight="1" x14ac:dyDescent="0.3">
      <c r="A205" s="24"/>
      <c r="B205" s="131"/>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117"/>
      <c r="AA205" s="24"/>
      <c r="AB205" s="24"/>
      <c r="AC205" s="24"/>
      <c r="AD205" s="24"/>
      <c r="AE205" s="24"/>
      <c r="AF205" s="24"/>
      <c r="AG205" s="24"/>
      <c r="AH205" s="24"/>
      <c r="AI205" s="24"/>
      <c r="AJ205" s="24"/>
      <c r="AK205" s="214"/>
      <c r="AL205" s="1"/>
      <c r="AM205" s="1"/>
      <c r="AN205" s="1"/>
    </row>
    <row r="206" spans="1:40" ht="15" customHeight="1" x14ac:dyDescent="0.3">
      <c r="A206" s="24"/>
      <c r="B206" s="905" t="s">
        <v>127</v>
      </c>
      <c r="C206" s="879"/>
      <c r="D206" s="879"/>
      <c r="E206" s="644"/>
      <c r="F206" s="645"/>
      <c r="G206" s="645"/>
      <c r="H206" s="646"/>
      <c r="I206" s="2764"/>
      <c r="J206" s="2765"/>
      <c r="K206" s="2766"/>
      <c r="L206" s="24"/>
      <c r="M206" s="24"/>
      <c r="N206" s="24"/>
      <c r="O206" s="24"/>
      <c r="P206" s="24"/>
      <c r="Q206" s="24"/>
      <c r="R206" s="24"/>
      <c r="S206" s="24"/>
      <c r="T206" s="24"/>
      <c r="U206" s="24"/>
      <c r="V206" s="24"/>
      <c r="W206" s="24"/>
      <c r="X206" s="24"/>
      <c r="Y206" s="24"/>
      <c r="Z206" s="24"/>
      <c r="AA206" s="24"/>
      <c r="AB206" s="24"/>
      <c r="AC206" s="882"/>
      <c r="AD206" s="882"/>
      <c r="AE206" s="882"/>
      <c r="AF206" s="882"/>
      <c r="AG206" s="882"/>
      <c r="AH206" s="2772"/>
      <c r="AI206" s="2772"/>
      <c r="AJ206" s="2772"/>
      <c r="AK206" s="214"/>
      <c r="AL206" s="1"/>
      <c r="AM206" s="1"/>
      <c r="AN206" s="1"/>
    </row>
    <row r="207" spans="1:40" ht="5.0999999999999996" customHeight="1" x14ac:dyDescent="0.3">
      <c r="A207" s="24"/>
      <c r="B207" s="906"/>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882"/>
      <c r="AF207" s="882"/>
      <c r="AG207" s="882"/>
      <c r="AH207" s="24"/>
      <c r="AI207" s="24"/>
      <c r="AJ207" s="24"/>
      <c r="AK207" s="214"/>
      <c r="AL207" s="1"/>
      <c r="AM207" s="1"/>
      <c r="AN207" s="1"/>
    </row>
    <row r="208" spans="1:40" ht="15" customHeight="1" thickBot="1" x14ac:dyDescent="0.35">
      <c r="A208" s="24"/>
      <c r="B208" s="907" t="s">
        <v>681</v>
      </c>
      <c r="C208" s="908"/>
      <c r="D208" s="908"/>
      <c r="E208" s="908"/>
      <c r="F208" s="908"/>
      <c r="G208" s="908"/>
      <c r="H208" s="908"/>
      <c r="I208" s="908"/>
      <c r="J208" s="908"/>
      <c r="K208" s="908"/>
      <c r="L208" s="908"/>
      <c r="M208" s="908"/>
      <c r="N208" s="908"/>
      <c r="O208" s="908"/>
      <c r="P208" s="908"/>
      <c r="Q208" s="908"/>
      <c r="R208" s="908"/>
      <c r="S208" s="908"/>
      <c r="T208" s="908"/>
      <c r="U208" s="908"/>
      <c r="V208" s="908"/>
      <c r="W208" s="908"/>
      <c r="X208" s="908"/>
      <c r="Y208" s="908"/>
      <c r="Z208" s="908"/>
      <c r="AA208" s="908"/>
      <c r="AB208" s="101"/>
      <c r="AC208" s="208"/>
      <c r="AD208" s="208"/>
      <c r="AE208" s="208"/>
      <c r="AF208" s="208"/>
      <c r="AG208" s="208"/>
      <c r="AH208" s="2740"/>
      <c r="AI208" s="2740"/>
      <c r="AJ208" s="2740"/>
      <c r="AK208" s="209"/>
      <c r="AL208" s="1"/>
      <c r="AM208" s="1"/>
      <c r="AN208" s="1"/>
    </row>
    <row r="209" spans="1:40" s="2205" customFormat="1" ht="9" customHeight="1" x14ac:dyDescent="0.3">
      <c r="A209" s="2207"/>
      <c r="B209" s="2218"/>
      <c r="C209" s="2207"/>
      <c r="D209" s="2207"/>
      <c r="E209" s="2207"/>
      <c r="F209" s="2207"/>
      <c r="G209" s="2207"/>
      <c r="H209" s="2207"/>
      <c r="I209" s="2207"/>
      <c r="J209" s="2207"/>
      <c r="K209" s="2207"/>
      <c r="L209" s="2207"/>
      <c r="M209" s="2207"/>
      <c r="N209" s="2207"/>
      <c r="O209" s="2207"/>
      <c r="P209" s="2207"/>
      <c r="Q209" s="2207"/>
      <c r="R209" s="2207"/>
      <c r="S209" s="2207"/>
      <c r="T209" s="2207"/>
      <c r="U209" s="2207"/>
      <c r="V209" s="2207"/>
      <c r="W209" s="2207"/>
      <c r="X209" s="2207"/>
      <c r="Y209" s="2207"/>
      <c r="Z209" s="2207"/>
      <c r="AA209" s="2207"/>
      <c r="AB209" s="2207"/>
      <c r="AC209" s="2208"/>
      <c r="AD209" s="2208"/>
      <c r="AE209" s="2208"/>
      <c r="AF209" s="2208"/>
      <c r="AG209" s="2208"/>
      <c r="AH209" s="2195"/>
      <c r="AI209" s="2195"/>
      <c r="AJ209" s="2195"/>
      <c r="AK209" s="2208"/>
      <c r="AL209" s="2206"/>
      <c r="AM209" s="2206"/>
      <c r="AN209" s="2206"/>
    </row>
    <row r="210" spans="1:40" s="45" customFormat="1" ht="15" customHeight="1" thickBot="1" x14ac:dyDescent="0.35">
      <c r="A210" s="93"/>
      <c r="B210" s="2773" t="s">
        <v>2452</v>
      </c>
      <c r="C210" s="2773"/>
      <c r="D210" s="2773"/>
      <c r="E210" s="2773"/>
      <c r="F210" s="2773"/>
      <c r="G210" s="2773"/>
      <c r="H210" s="2773"/>
      <c r="I210" s="2773"/>
      <c r="J210" s="2773"/>
      <c r="K210" s="2773"/>
      <c r="L210" s="2773"/>
      <c r="M210" s="2773"/>
      <c r="N210" s="2773"/>
      <c r="O210" s="2773"/>
      <c r="P210" s="93"/>
      <c r="Q210" s="93"/>
      <c r="R210" s="93"/>
      <c r="S210" s="93"/>
      <c r="T210" s="93"/>
      <c r="U210" s="93"/>
      <c r="V210" s="93"/>
      <c r="W210" s="93"/>
      <c r="X210" s="93"/>
      <c r="Y210" s="93"/>
      <c r="Z210" s="93"/>
      <c r="AA210" s="93"/>
      <c r="AB210" s="93"/>
      <c r="AC210" s="90"/>
      <c r="AD210" s="90"/>
      <c r="AE210" s="90"/>
      <c r="AF210" s="93"/>
      <c r="AG210" s="93"/>
      <c r="AH210" s="93"/>
      <c r="AI210" s="93"/>
      <c r="AJ210" s="93"/>
      <c r="AK210" s="93"/>
      <c r="AL210" s="92"/>
      <c r="AM210" s="92"/>
      <c r="AN210" s="92"/>
    </row>
    <row r="211" spans="1:40" ht="15" customHeight="1" x14ac:dyDescent="0.3">
      <c r="A211" s="24"/>
      <c r="B211" s="4303"/>
      <c r="C211" s="2751"/>
      <c r="D211" s="2751"/>
      <c r="E211" s="2751"/>
      <c r="F211" s="2751"/>
      <c r="G211" s="2751"/>
      <c r="H211" s="2751"/>
      <c r="I211" s="2751"/>
      <c r="J211" s="2751"/>
      <c r="K211" s="2751"/>
      <c r="L211" s="2751"/>
      <c r="M211" s="190"/>
      <c r="N211" s="2759"/>
      <c r="O211" s="2759"/>
      <c r="P211" s="2759"/>
      <c r="Q211" s="2759"/>
      <c r="R211" s="2759"/>
      <c r="S211" s="2759"/>
      <c r="T211" s="2759"/>
      <c r="U211" s="2759"/>
      <c r="V211" s="2759"/>
      <c r="W211" s="2759"/>
      <c r="X211" s="2759"/>
      <c r="Y211" s="2759"/>
      <c r="Z211" s="2759"/>
      <c r="AA211" s="2759"/>
      <c r="AB211" s="2759"/>
      <c r="AC211" s="2759"/>
      <c r="AD211" s="2759"/>
      <c r="AE211" s="190"/>
      <c r="AF211" s="2760"/>
      <c r="AG211" s="2760"/>
      <c r="AH211" s="2760"/>
      <c r="AI211" s="2760"/>
      <c r="AJ211" s="2760"/>
      <c r="AK211" s="2761"/>
      <c r="AL211" s="1"/>
      <c r="AM211" s="1"/>
      <c r="AN211" s="1"/>
    </row>
    <row r="212" spans="1:40" ht="15" customHeight="1" x14ac:dyDescent="0.3">
      <c r="A212" s="24"/>
      <c r="B212" s="42"/>
      <c r="C212" s="882"/>
      <c r="D212" s="882"/>
      <c r="E212" s="882"/>
      <c r="F212" s="882"/>
      <c r="G212" s="882"/>
      <c r="H212" s="882"/>
      <c r="I212" s="882"/>
      <c r="J212" s="882"/>
      <c r="K212" s="882"/>
      <c r="L212" s="882"/>
      <c r="M212" s="24"/>
      <c r="N212" s="909" t="s">
        <v>203</v>
      </c>
      <c r="O212" s="99"/>
      <c r="P212" s="99"/>
      <c r="Q212" s="99"/>
      <c r="R212" s="99"/>
      <c r="S212" s="99"/>
      <c r="T212" s="99"/>
      <c r="U212" s="99"/>
      <c r="V212" s="99"/>
      <c r="W212" s="99"/>
      <c r="X212" s="99"/>
      <c r="Y212" s="99"/>
      <c r="Z212" s="99"/>
      <c r="AA212" s="99"/>
      <c r="AB212" s="99"/>
      <c r="AC212" s="99"/>
      <c r="AD212" s="99"/>
      <c r="AE212" s="99"/>
      <c r="AF212" s="904" t="s">
        <v>618</v>
      </c>
      <c r="AG212" s="24"/>
      <c r="AH212" s="24"/>
      <c r="AI212" s="24"/>
      <c r="AJ212" s="24"/>
      <c r="AK212" s="214"/>
      <c r="AL212" s="1"/>
      <c r="AM212" s="1"/>
      <c r="AN212" s="1"/>
    </row>
    <row r="213" spans="1:40" ht="15" customHeight="1" x14ac:dyDescent="0.3">
      <c r="A213" s="24"/>
      <c r="B213" s="2752"/>
      <c r="C213" s="2753"/>
      <c r="D213" s="2753"/>
      <c r="E213" s="2753"/>
      <c r="F213" s="2753"/>
      <c r="G213" s="2753"/>
      <c r="H213" s="2753"/>
      <c r="I213" s="2753"/>
      <c r="J213" s="2753"/>
      <c r="K213" s="2753"/>
      <c r="L213" s="2753"/>
      <c r="M213" s="2753"/>
      <c r="N213" s="2753"/>
      <c r="O213" s="2753"/>
      <c r="P213" s="2753"/>
      <c r="Q213" s="2753"/>
      <c r="R213" s="24"/>
      <c r="S213" s="2754"/>
      <c r="T213" s="2754"/>
      <c r="U213" s="2754"/>
      <c r="V213" s="2754"/>
      <c r="W213" s="2754"/>
      <c r="X213" s="2754"/>
      <c r="Y213" s="2754"/>
      <c r="Z213" s="2754"/>
      <c r="AA213" s="2754"/>
      <c r="AB213" s="24"/>
      <c r="AC213" s="2757"/>
      <c r="AD213" s="2757"/>
      <c r="AE213" s="2757"/>
      <c r="AF213" s="2757"/>
      <c r="AG213" s="2757"/>
      <c r="AH213" s="2757"/>
      <c r="AI213" s="2757"/>
      <c r="AJ213" s="2757"/>
      <c r="AK213" s="2758"/>
      <c r="AL213" s="1"/>
      <c r="AM213" s="1"/>
      <c r="AN213" s="1"/>
    </row>
    <row r="214" spans="1:40" ht="15" customHeight="1" x14ac:dyDescent="0.3">
      <c r="A214" s="24"/>
      <c r="B214" s="2746" t="s">
        <v>199</v>
      </c>
      <c r="C214" s="2747"/>
      <c r="D214" s="2747"/>
      <c r="E214" s="2747"/>
      <c r="F214" s="2747"/>
      <c r="G214" s="2747"/>
      <c r="H214" s="2747"/>
      <c r="I214" s="2747"/>
      <c r="J214" s="2747"/>
      <c r="K214" s="2747"/>
      <c r="L214" s="2747"/>
      <c r="M214" s="2747"/>
      <c r="N214" s="2747"/>
      <c r="O214" s="2747"/>
      <c r="P214" s="2747"/>
      <c r="Q214" s="2747"/>
      <c r="R214" s="24"/>
      <c r="S214" s="2748" t="s">
        <v>129</v>
      </c>
      <c r="T214" s="2748"/>
      <c r="U214" s="2748"/>
      <c r="V214" s="2748"/>
      <c r="W214" s="2748"/>
      <c r="X214" s="2748"/>
      <c r="Y214" s="2748"/>
      <c r="Z214" s="2748"/>
      <c r="AA214" s="2748"/>
      <c r="AB214" s="24"/>
      <c r="AC214" s="2747" t="s">
        <v>128</v>
      </c>
      <c r="AD214" s="2747"/>
      <c r="AE214" s="2747"/>
      <c r="AF214" s="2747"/>
      <c r="AG214" s="2747"/>
      <c r="AH214" s="2747"/>
      <c r="AI214" s="2747"/>
      <c r="AJ214" s="2747"/>
      <c r="AK214" s="2749"/>
      <c r="AL214" s="1"/>
      <c r="AM214" s="1"/>
      <c r="AN214" s="1"/>
    </row>
    <row r="215" spans="1:40" ht="5.0999999999999996" customHeight="1" x14ac:dyDescent="0.3">
      <c r="A215" s="24"/>
      <c r="B215" s="131"/>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117"/>
      <c r="AA215" s="24"/>
      <c r="AB215" s="24"/>
      <c r="AC215" s="24"/>
      <c r="AD215" s="24"/>
      <c r="AE215" s="24"/>
      <c r="AF215" s="24"/>
      <c r="AG215" s="24"/>
      <c r="AH215" s="24"/>
      <c r="AI215" s="24"/>
      <c r="AJ215" s="24"/>
      <c r="AK215" s="214"/>
      <c r="AL215" s="1"/>
      <c r="AM215" s="1"/>
      <c r="AN215" s="1"/>
    </row>
    <row r="216" spans="1:40" ht="15" customHeight="1" x14ac:dyDescent="0.3">
      <c r="A216" s="24"/>
      <c r="B216" s="905" t="s">
        <v>127</v>
      </c>
      <c r="C216" s="879"/>
      <c r="D216" s="879"/>
      <c r="E216" s="644"/>
      <c r="F216" s="645"/>
      <c r="G216" s="645"/>
      <c r="H216" s="646"/>
      <c r="I216" s="2764"/>
      <c r="J216" s="2765"/>
      <c r="K216" s="2766"/>
      <c r="L216" s="24"/>
      <c r="M216" s="24"/>
      <c r="N216" s="24"/>
      <c r="O216" s="24"/>
      <c r="P216" s="24"/>
      <c r="Q216" s="24"/>
      <c r="R216" s="24"/>
      <c r="S216" s="24"/>
      <c r="T216" s="24"/>
      <c r="U216" s="24"/>
      <c r="V216" s="24"/>
      <c r="W216" s="24"/>
      <c r="X216" s="24"/>
      <c r="Y216" s="24"/>
      <c r="Z216" s="24"/>
      <c r="AA216" s="24"/>
      <c r="AB216" s="24"/>
      <c r="AC216" s="882"/>
      <c r="AD216" s="882"/>
      <c r="AE216" s="882"/>
      <c r="AF216" s="882"/>
      <c r="AG216" s="882"/>
      <c r="AH216" s="2772"/>
      <c r="AI216" s="2772"/>
      <c r="AJ216" s="2772"/>
      <c r="AK216" s="214"/>
      <c r="AL216" s="1"/>
      <c r="AM216" s="1"/>
      <c r="AN216" s="1"/>
    </row>
    <row r="217" spans="1:40" ht="5.0999999999999996" customHeight="1" x14ac:dyDescent="0.3">
      <c r="A217" s="24"/>
      <c r="B217" s="906"/>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882"/>
      <c r="AF217" s="882"/>
      <c r="AG217" s="882"/>
      <c r="AH217" s="24"/>
      <c r="AI217" s="24"/>
      <c r="AJ217" s="24"/>
      <c r="AK217" s="214"/>
      <c r="AL217" s="1"/>
      <c r="AM217" s="1"/>
      <c r="AN217" s="1"/>
    </row>
    <row r="218" spans="1:40" ht="15" customHeight="1" thickBot="1" x14ac:dyDescent="0.35">
      <c r="A218" s="24"/>
      <c r="B218" s="907" t="s">
        <v>681</v>
      </c>
      <c r="C218" s="908"/>
      <c r="D218" s="908"/>
      <c r="E218" s="908"/>
      <c r="F218" s="908"/>
      <c r="G218" s="908"/>
      <c r="H218" s="908"/>
      <c r="I218" s="908"/>
      <c r="J218" s="908"/>
      <c r="K218" s="908"/>
      <c r="L218" s="908"/>
      <c r="M218" s="908"/>
      <c r="N218" s="908"/>
      <c r="O218" s="908"/>
      <c r="P218" s="908"/>
      <c r="Q218" s="908"/>
      <c r="R218" s="908"/>
      <c r="S218" s="908"/>
      <c r="T218" s="908"/>
      <c r="U218" s="908"/>
      <c r="V218" s="908"/>
      <c r="W218" s="908"/>
      <c r="X218" s="908"/>
      <c r="Y218" s="908"/>
      <c r="Z218" s="908"/>
      <c r="AA218" s="908"/>
      <c r="AB218" s="101"/>
      <c r="AC218" s="208"/>
      <c r="AD218" s="208"/>
      <c r="AE218" s="208"/>
      <c r="AF218" s="208"/>
      <c r="AG218" s="208"/>
      <c r="AH218" s="2740"/>
      <c r="AI218" s="2740"/>
      <c r="AJ218" s="2740"/>
      <c r="AK218" s="209"/>
      <c r="AL218" s="1"/>
      <c r="AM218" s="1"/>
      <c r="AN218" s="1"/>
    </row>
    <row r="219" spans="1:40" s="2205" customFormat="1" ht="9" customHeight="1" x14ac:dyDescent="0.3">
      <c r="A219" s="2207"/>
      <c r="B219" s="2218"/>
      <c r="C219" s="2207"/>
      <c r="D219" s="2207"/>
      <c r="E219" s="2207"/>
      <c r="F219" s="2207"/>
      <c r="G219" s="2207"/>
      <c r="H219" s="2207"/>
      <c r="I219" s="2207"/>
      <c r="J219" s="2207"/>
      <c r="K219" s="2207"/>
      <c r="L219" s="2207"/>
      <c r="M219" s="2207"/>
      <c r="N219" s="2207"/>
      <c r="O219" s="2207"/>
      <c r="P219" s="2207"/>
      <c r="Q219" s="2207"/>
      <c r="R219" s="2207"/>
      <c r="S219" s="2207"/>
      <c r="T219" s="2207"/>
      <c r="U219" s="2207"/>
      <c r="V219" s="2207"/>
      <c r="W219" s="2207"/>
      <c r="X219" s="2207"/>
      <c r="Y219" s="2207"/>
      <c r="Z219" s="2207"/>
      <c r="AA219" s="2207"/>
      <c r="AB219" s="2207"/>
      <c r="AC219" s="2208"/>
      <c r="AD219" s="2208"/>
      <c r="AE219" s="2208"/>
      <c r="AF219" s="2208"/>
      <c r="AG219" s="2208"/>
      <c r="AH219" s="2195"/>
      <c r="AI219" s="2195"/>
      <c r="AJ219" s="2195"/>
      <c r="AK219" s="2208"/>
      <c r="AL219" s="2206"/>
      <c r="AM219" s="2206"/>
      <c r="AN219" s="2206"/>
    </row>
    <row r="220" spans="1:40" s="45" customFormat="1" ht="15" customHeight="1" thickBot="1" x14ac:dyDescent="0.35">
      <c r="A220" s="93"/>
      <c r="B220" s="912" t="s">
        <v>2634</v>
      </c>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0"/>
      <c r="AD220" s="90"/>
      <c r="AE220" s="90"/>
      <c r="AF220" s="93"/>
      <c r="AG220" s="93"/>
      <c r="AH220" s="93"/>
      <c r="AI220" s="93"/>
      <c r="AJ220" s="93"/>
      <c r="AK220" s="93"/>
      <c r="AL220" s="92"/>
      <c r="AM220" s="92"/>
      <c r="AN220" s="92"/>
    </row>
    <row r="221" spans="1:40" ht="15" customHeight="1" x14ac:dyDescent="0.3">
      <c r="A221" s="24"/>
      <c r="B221" s="2750"/>
      <c r="C221" s="2751"/>
      <c r="D221" s="2751"/>
      <c r="E221" s="2751"/>
      <c r="F221" s="2751"/>
      <c r="G221" s="2751"/>
      <c r="H221" s="2751"/>
      <c r="I221" s="2751"/>
      <c r="J221" s="2751"/>
      <c r="K221" s="2751"/>
      <c r="L221" s="2751"/>
      <c r="M221" s="190"/>
      <c r="N221" s="2759"/>
      <c r="O221" s="2759"/>
      <c r="P221" s="2759"/>
      <c r="Q221" s="2759"/>
      <c r="R221" s="2759"/>
      <c r="S221" s="2759"/>
      <c r="T221" s="2759"/>
      <c r="U221" s="2759"/>
      <c r="V221" s="2759"/>
      <c r="W221" s="2759"/>
      <c r="X221" s="2759"/>
      <c r="Y221" s="2759"/>
      <c r="Z221" s="2759"/>
      <c r="AA221" s="2759"/>
      <c r="AB221" s="2759"/>
      <c r="AC221" s="2759"/>
      <c r="AD221" s="2759"/>
      <c r="AE221" s="190"/>
      <c r="AF221" s="2760"/>
      <c r="AG221" s="2760"/>
      <c r="AH221" s="2760"/>
      <c r="AI221" s="2760"/>
      <c r="AJ221" s="2760"/>
      <c r="AK221" s="2761"/>
      <c r="AL221" s="1"/>
      <c r="AM221" s="1"/>
      <c r="AN221" s="1"/>
    </row>
    <row r="222" spans="1:40" ht="15" customHeight="1" x14ac:dyDescent="0.3">
      <c r="A222" s="24"/>
      <c r="B222" s="42"/>
      <c r="C222" s="885"/>
      <c r="D222" s="885"/>
      <c r="E222" s="885"/>
      <c r="F222" s="885"/>
      <c r="G222" s="885"/>
      <c r="H222" s="885"/>
      <c r="I222" s="885"/>
      <c r="J222" s="885"/>
      <c r="K222" s="885"/>
      <c r="L222" s="885"/>
      <c r="M222" s="24"/>
      <c r="N222" s="909" t="s">
        <v>203</v>
      </c>
      <c r="O222" s="99"/>
      <c r="P222" s="99"/>
      <c r="Q222" s="99"/>
      <c r="R222" s="99"/>
      <c r="S222" s="99"/>
      <c r="T222" s="99"/>
      <c r="U222" s="99"/>
      <c r="V222" s="99"/>
      <c r="W222" s="99"/>
      <c r="X222" s="99"/>
      <c r="Y222" s="99"/>
      <c r="Z222" s="99"/>
      <c r="AA222" s="99"/>
      <c r="AB222" s="99"/>
      <c r="AC222" s="99"/>
      <c r="AD222" s="99"/>
      <c r="AE222" s="99"/>
      <c r="AF222" s="904" t="s">
        <v>618</v>
      </c>
      <c r="AG222" s="24"/>
      <c r="AH222" s="24"/>
      <c r="AI222" s="24"/>
      <c r="AJ222" s="24"/>
      <c r="AK222" s="214"/>
      <c r="AL222" s="1"/>
      <c r="AM222" s="1"/>
      <c r="AN222" s="1"/>
    </row>
    <row r="223" spans="1:40" ht="15" customHeight="1" x14ac:dyDescent="0.3">
      <c r="A223" s="24"/>
      <c r="B223" s="2752"/>
      <c r="C223" s="2753"/>
      <c r="D223" s="2753"/>
      <c r="E223" s="2753"/>
      <c r="F223" s="2753"/>
      <c r="G223" s="2753"/>
      <c r="H223" s="2753"/>
      <c r="I223" s="2753"/>
      <c r="J223" s="2753"/>
      <c r="K223" s="2753"/>
      <c r="L223" s="2753"/>
      <c r="M223" s="2753"/>
      <c r="N223" s="2753"/>
      <c r="O223" s="2753"/>
      <c r="P223" s="2753"/>
      <c r="Q223" s="2753"/>
      <c r="R223" s="24"/>
      <c r="S223" s="2754"/>
      <c r="T223" s="2754"/>
      <c r="U223" s="2754"/>
      <c r="V223" s="2754"/>
      <c r="W223" s="2754"/>
      <c r="X223" s="2754"/>
      <c r="Y223" s="2754"/>
      <c r="Z223" s="2754"/>
      <c r="AA223" s="2754"/>
      <c r="AB223" s="24"/>
      <c r="AC223" s="2757"/>
      <c r="AD223" s="2757"/>
      <c r="AE223" s="2757"/>
      <c r="AF223" s="2757"/>
      <c r="AG223" s="2757"/>
      <c r="AH223" s="2757"/>
      <c r="AI223" s="2757"/>
      <c r="AJ223" s="2757"/>
      <c r="AK223" s="2758"/>
      <c r="AL223" s="1"/>
      <c r="AM223" s="1"/>
      <c r="AN223" s="1"/>
    </row>
    <row r="224" spans="1:40" ht="15" customHeight="1" x14ac:dyDescent="0.3">
      <c r="A224" s="24"/>
      <c r="B224" s="2746" t="s">
        <v>199</v>
      </c>
      <c r="C224" s="2747"/>
      <c r="D224" s="2747"/>
      <c r="E224" s="2747"/>
      <c r="F224" s="2747"/>
      <c r="G224" s="2747"/>
      <c r="H224" s="2747"/>
      <c r="I224" s="2747"/>
      <c r="J224" s="2747"/>
      <c r="K224" s="2747"/>
      <c r="L224" s="2747"/>
      <c r="M224" s="2747"/>
      <c r="N224" s="2747"/>
      <c r="O224" s="2747"/>
      <c r="P224" s="2747"/>
      <c r="Q224" s="2747"/>
      <c r="R224" s="24"/>
      <c r="S224" s="2748" t="s">
        <v>129</v>
      </c>
      <c r="T224" s="2748"/>
      <c r="U224" s="2748"/>
      <c r="V224" s="2748"/>
      <c r="W224" s="2748"/>
      <c r="X224" s="2748"/>
      <c r="Y224" s="2748"/>
      <c r="Z224" s="2748"/>
      <c r="AA224" s="2748"/>
      <c r="AB224" s="24"/>
      <c r="AC224" s="2747" t="s">
        <v>128</v>
      </c>
      <c r="AD224" s="2747"/>
      <c r="AE224" s="2747"/>
      <c r="AF224" s="2747"/>
      <c r="AG224" s="2747"/>
      <c r="AH224" s="2747"/>
      <c r="AI224" s="2747"/>
      <c r="AJ224" s="2747"/>
      <c r="AK224" s="2749"/>
      <c r="AL224" s="1"/>
      <c r="AM224" s="1"/>
      <c r="AN224" s="1"/>
    </row>
    <row r="225" spans="1:40" ht="5.0999999999999996" customHeight="1" x14ac:dyDescent="0.3">
      <c r="A225" s="24"/>
      <c r="B225" s="131"/>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117"/>
      <c r="AA225" s="24"/>
      <c r="AB225" s="24"/>
      <c r="AC225" s="24"/>
      <c r="AD225" s="24"/>
      <c r="AE225" s="24"/>
      <c r="AF225" s="24"/>
      <c r="AG225" s="24"/>
      <c r="AH225" s="24"/>
      <c r="AI225" s="24"/>
      <c r="AJ225" s="24"/>
      <c r="AK225" s="214"/>
      <c r="AL225" s="1"/>
      <c r="AM225" s="1"/>
      <c r="AN225" s="1"/>
    </row>
    <row r="226" spans="1:40" ht="15" customHeight="1" x14ac:dyDescent="0.3">
      <c r="A226" s="24"/>
      <c r="B226" s="905" t="s">
        <v>127</v>
      </c>
      <c r="C226" s="883"/>
      <c r="D226" s="883"/>
      <c r="E226" s="644"/>
      <c r="F226" s="645"/>
      <c r="G226" s="645"/>
      <c r="H226" s="646"/>
      <c r="I226" s="2764"/>
      <c r="J226" s="2765"/>
      <c r="K226" s="2766"/>
      <c r="L226" s="24"/>
      <c r="M226" s="24"/>
      <c r="N226" s="24"/>
      <c r="O226" s="24"/>
      <c r="P226" s="24"/>
      <c r="Q226" s="24"/>
      <c r="R226" s="24"/>
      <c r="S226" s="24"/>
      <c r="T226" s="24"/>
      <c r="U226" s="24"/>
      <c r="V226" s="24"/>
      <c r="W226" s="24"/>
      <c r="X226" s="24"/>
      <c r="Y226" s="24"/>
      <c r="Z226" s="24"/>
      <c r="AA226" s="24"/>
      <c r="AB226" s="24"/>
      <c r="AC226" s="885"/>
      <c r="AD226" s="885"/>
      <c r="AE226" s="885"/>
      <c r="AF226" s="885"/>
      <c r="AG226" s="885"/>
      <c r="AH226" s="2772"/>
      <c r="AI226" s="2772"/>
      <c r="AJ226" s="2772"/>
      <c r="AK226" s="214"/>
      <c r="AL226" s="1"/>
      <c r="AM226" s="1"/>
      <c r="AN226" s="1"/>
    </row>
    <row r="227" spans="1:40" ht="5.0999999999999996" customHeight="1" x14ac:dyDescent="0.3">
      <c r="A227" s="24"/>
      <c r="B227" s="906"/>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885"/>
      <c r="AF227" s="885"/>
      <c r="AG227" s="885"/>
      <c r="AH227" s="24"/>
      <c r="AI227" s="24"/>
      <c r="AJ227" s="24"/>
      <c r="AK227" s="214"/>
      <c r="AL227" s="1"/>
      <c r="AM227" s="1"/>
      <c r="AN227" s="1"/>
    </row>
    <row r="228" spans="1:40" ht="15" thickBot="1" x14ac:dyDescent="0.35">
      <c r="A228" s="24"/>
      <c r="B228" s="907" t="s">
        <v>681</v>
      </c>
      <c r="C228" s="908"/>
      <c r="D228" s="908"/>
      <c r="E228" s="908"/>
      <c r="F228" s="908"/>
      <c r="G228" s="908"/>
      <c r="H228" s="908"/>
      <c r="I228" s="908"/>
      <c r="J228" s="908"/>
      <c r="K228" s="908"/>
      <c r="L228" s="908"/>
      <c r="M228" s="908"/>
      <c r="N228" s="908"/>
      <c r="O228" s="908"/>
      <c r="P228" s="908"/>
      <c r="Q228" s="908"/>
      <c r="R228" s="908"/>
      <c r="S228" s="908"/>
      <c r="T228" s="908"/>
      <c r="U228" s="908"/>
      <c r="V228" s="908"/>
      <c r="W228" s="908"/>
      <c r="X228" s="908"/>
      <c r="Y228" s="908"/>
      <c r="Z228" s="908"/>
      <c r="AA228" s="908"/>
      <c r="AB228" s="101"/>
      <c r="AC228" s="208"/>
      <c r="AD228" s="208"/>
      <c r="AE228" s="208"/>
      <c r="AF228" s="208"/>
      <c r="AG228" s="208"/>
      <c r="AH228" s="2740"/>
      <c r="AI228" s="2740"/>
      <c r="AJ228" s="2740"/>
      <c r="AK228" s="209"/>
      <c r="AL228" s="1"/>
      <c r="AM228" s="1"/>
      <c r="AN228" s="1"/>
    </row>
    <row r="229" spans="1:40" s="2205" customFormat="1" ht="9" customHeight="1" x14ac:dyDescent="0.3">
      <c r="A229" s="2207"/>
      <c r="B229" s="2218"/>
      <c r="C229" s="2207"/>
      <c r="D229" s="2207"/>
      <c r="E229" s="2207"/>
      <c r="F229" s="2207"/>
      <c r="G229" s="2207"/>
      <c r="H229" s="2207"/>
      <c r="I229" s="2207"/>
      <c r="J229" s="2207"/>
      <c r="K229" s="2207"/>
      <c r="L229" s="2207"/>
      <c r="M229" s="2207"/>
      <c r="N229" s="2207"/>
      <c r="O229" s="2207"/>
      <c r="P229" s="2207"/>
      <c r="Q229" s="2207"/>
      <c r="R229" s="2207"/>
      <c r="S229" s="2207"/>
      <c r="T229" s="2207"/>
      <c r="U229" s="2207"/>
      <c r="V229" s="2207"/>
      <c r="W229" s="2207"/>
      <c r="X229" s="2207"/>
      <c r="Y229" s="2207"/>
      <c r="Z229" s="2207"/>
      <c r="AA229" s="2207"/>
      <c r="AB229" s="2207"/>
      <c r="AC229" s="2208"/>
      <c r="AD229" s="2208"/>
      <c r="AE229" s="2208"/>
      <c r="AF229" s="2208"/>
      <c r="AG229" s="2208"/>
      <c r="AH229" s="2195"/>
      <c r="AI229" s="2195"/>
      <c r="AJ229" s="2195"/>
      <c r="AK229" s="2208"/>
      <c r="AL229" s="2206"/>
      <c r="AM229" s="2206"/>
      <c r="AN229" s="2206"/>
    </row>
    <row r="230" spans="1:40" ht="15" customHeight="1" thickBot="1" x14ac:dyDescent="0.35">
      <c r="A230" s="24"/>
      <c r="B230" s="912" t="s">
        <v>105</v>
      </c>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row>
    <row r="231" spans="1:40" x14ac:dyDescent="0.3">
      <c r="A231" s="24"/>
      <c r="B231" s="4303"/>
      <c r="C231" s="2751"/>
      <c r="D231" s="2751"/>
      <c r="E231" s="2751"/>
      <c r="F231" s="2751"/>
      <c r="G231" s="2751"/>
      <c r="H231" s="2751"/>
      <c r="I231" s="2751"/>
      <c r="J231" s="2751"/>
      <c r="K231" s="2751"/>
      <c r="L231" s="2751"/>
      <c r="M231" s="190"/>
      <c r="N231" s="4304"/>
      <c r="O231" s="2759"/>
      <c r="P231" s="2759"/>
      <c r="Q231" s="2759"/>
      <c r="R231" s="2759"/>
      <c r="S231" s="2759"/>
      <c r="T231" s="2759"/>
      <c r="U231" s="2759"/>
      <c r="V231" s="2759"/>
      <c r="W231" s="2759"/>
      <c r="X231" s="2759"/>
      <c r="Y231" s="2759"/>
      <c r="Z231" s="2759"/>
      <c r="AA231" s="2759"/>
      <c r="AB231" s="2759"/>
      <c r="AC231" s="2759"/>
      <c r="AD231" s="2759"/>
      <c r="AE231" s="190"/>
      <c r="AF231" s="2760"/>
      <c r="AG231" s="2760"/>
      <c r="AH231" s="2760"/>
      <c r="AI231" s="2760"/>
      <c r="AJ231" s="2760"/>
      <c r="AK231" s="2761"/>
      <c r="AL231" s="1"/>
      <c r="AM231" s="1"/>
      <c r="AN231" s="1"/>
    </row>
    <row r="232" spans="1:40" x14ac:dyDescent="0.3">
      <c r="A232" s="24"/>
      <c r="B232" s="42"/>
      <c r="C232" s="885"/>
      <c r="D232" s="885"/>
      <c r="E232" s="885"/>
      <c r="F232" s="885"/>
      <c r="G232" s="885"/>
      <c r="H232" s="885"/>
      <c r="I232" s="885"/>
      <c r="J232" s="885"/>
      <c r="K232" s="885"/>
      <c r="L232" s="885"/>
      <c r="M232" s="24"/>
      <c r="N232" s="909" t="s">
        <v>203</v>
      </c>
      <c r="O232" s="99"/>
      <c r="P232" s="99"/>
      <c r="Q232" s="99"/>
      <c r="R232" s="99"/>
      <c r="S232" s="99"/>
      <c r="T232" s="99"/>
      <c r="U232" s="99"/>
      <c r="V232" s="99"/>
      <c r="W232" s="99"/>
      <c r="X232" s="99"/>
      <c r="Y232" s="99"/>
      <c r="Z232" s="99"/>
      <c r="AA232" s="99"/>
      <c r="AB232" s="99"/>
      <c r="AC232" s="99"/>
      <c r="AD232" s="99"/>
      <c r="AE232" s="99"/>
      <c r="AF232" s="904" t="s">
        <v>618</v>
      </c>
      <c r="AG232" s="24"/>
      <c r="AH232" s="24"/>
      <c r="AI232" s="24"/>
      <c r="AJ232" s="24"/>
      <c r="AK232" s="214"/>
      <c r="AL232" s="1"/>
      <c r="AM232" s="1"/>
      <c r="AN232" s="1"/>
    </row>
    <row r="233" spans="1:40" x14ac:dyDescent="0.3">
      <c r="A233" s="24"/>
      <c r="B233" s="4300"/>
      <c r="C233" s="2753"/>
      <c r="D233" s="2753"/>
      <c r="E233" s="2753"/>
      <c r="F233" s="2753"/>
      <c r="G233" s="2753"/>
      <c r="H233" s="2753"/>
      <c r="I233" s="2753"/>
      <c r="J233" s="2753"/>
      <c r="K233" s="2753"/>
      <c r="L233" s="2753"/>
      <c r="M233" s="2753"/>
      <c r="N233" s="2753"/>
      <c r="O233" s="2753"/>
      <c r="P233" s="2753"/>
      <c r="Q233" s="2753"/>
      <c r="R233" s="24"/>
      <c r="S233" s="2754"/>
      <c r="T233" s="2754"/>
      <c r="U233" s="2754"/>
      <c r="V233" s="2754"/>
      <c r="W233" s="2754"/>
      <c r="X233" s="2754"/>
      <c r="Y233" s="2754"/>
      <c r="Z233" s="2754"/>
      <c r="AA233" s="2754"/>
      <c r="AB233" s="24"/>
      <c r="AC233" s="2757"/>
      <c r="AD233" s="2757"/>
      <c r="AE233" s="2757"/>
      <c r="AF233" s="2757"/>
      <c r="AG233" s="2757"/>
      <c r="AH233" s="2757"/>
      <c r="AI233" s="2757"/>
      <c r="AJ233" s="2757"/>
      <c r="AK233" s="2758"/>
      <c r="AL233" s="1"/>
      <c r="AM233" s="1"/>
      <c r="AN233" s="1"/>
    </row>
    <row r="234" spans="1:40" x14ac:dyDescent="0.3">
      <c r="A234" s="24"/>
      <c r="B234" s="2746" t="s">
        <v>199</v>
      </c>
      <c r="C234" s="2747"/>
      <c r="D234" s="2747"/>
      <c r="E234" s="2747"/>
      <c r="F234" s="2747"/>
      <c r="G234" s="2747"/>
      <c r="H234" s="2747"/>
      <c r="I234" s="2747"/>
      <c r="J234" s="2747"/>
      <c r="K234" s="2747"/>
      <c r="L234" s="2747"/>
      <c r="M234" s="2747"/>
      <c r="N234" s="2747"/>
      <c r="O234" s="2747"/>
      <c r="P234" s="2747"/>
      <c r="Q234" s="2747"/>
      <c r="R234" s="24"/>
      <c r="S234" s="2748" t="s">
        <v>129</v>
      </c>
      <c r="T234" s="2748"/>
      <c r="U234" s="2748"/>
      <c r="V234" s="2748"/>
      <c r="W234" s="2748"/>
      <c r="X234" s="2748"/>
      <c r="Y234" s="2748"/>
      <c r="Z234" s="2748"/>
      <c r="AA234" s="2748"/>
      <c r="AB234" s="24"/>
      <c r="AC234" s="2747" t="s">
        <v>128</v>
      </c>
      <c r="AD234" s="2747"/>
      <c r="AE234" s="2747"/>
      <c r="AF234" s="2747"/>
      <c r="AG234" s="2747"/>
      <c r="AH234" s="2747"/>
      <c r="AI234" s="2747"/>
      <c r="AJ234" s="2747"/>
      <c r="AK234" s="2749"/>
      <c r="AL234" s="1"/>
      <c r="AM234" s="1"/>
      <c r="AN234" s="1"/>
    </row>
    <row r="235" spans="1:40" ht="5.0999999999999996" customHeight="1" x14ac:dyDescent="0.3">
      <c r="A235" s="24"/>
      <c r="B235" s="131"/>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117"/>
      <c r="AA235" s="24"/>
      <c r="AB235" s="24"/>
      <c r="AC235" s="24"/>
      <c r="AD235" s="24"/>
      <c r="AE235" s="24"/>
      <c r="AF235" s="24"/>
      <c r="AG235" s="24"/>
      <c r="AH235" s="24"/>
      <c r="AI235" s="24"/>
      <c r="AJ235" s="24"/>
      <c r="AK235" s="214"/>
      <c r="AL235" s="1"/>
      <c r="AM235" s="1"/>
      <c r="AN235" s="1"/>
    </row>
    <row r="236" spans="1:40" x14ac:dyDescent="0.3">
      <c r="A236" s="24"/>
      <c r="B236" s="905" t="s">
        <v>127</v>
      </c>
      <c r="C236" s="883"/>
      <c r="D236" s="883"/>
      <c r="E236" s="644"/>
      <c r="F236" s="645"/>
      <c r="G236" s="645"/>
      <c r="H236" s="646"/>
      <c r="I236" s="2764"/>
      <c r="J236" s="2765"/>
      <c r="K236" s="2766"/>
      <c r="L236" s="24"/>
      <c r="M236" s="24"/>
      <c r="N236" s="24"/>
      <c r="O236" s="24"/>
      <c r="P236" s="24"/>
      <c r="Q236" s="24"/>
      <c r="R236" s="24"/>
      <c r="S236" s="24"/>
      <c r="T236" s="24"/>
      <c r="U236" s="24"/>
      <c r="V236" s="24"/>
      <c r="W236" s="24"/>
      <c r="X236" s="24"/>
      <c r="Y236" s="24"/>
      <c r="Z236" s="24"/>
      <c r="AA236" s="24"/>
      <c r="AB236" s="24"/>
      <c r="AC236" s="885"/>
      <c r="AD236" s="885"/>
      <c r="AE236" s="885"/>
      <c r="AF236" s="885"/>
      <c r="AG236" s="885"/>
      <c r="AH236" s="2772"/>
      <c r="AI236" s="2772"/>
      <c r="AJ236" s="2772"/>
      <c r="AK236" s="214"/>
      <c r="AL236" s="1"/>
      <c r="AM236" s="1"/>
      <c r="AN236" s="1"/>
    </row>
    <row r="237" spans="1:40" ht="5.0999999999999996" customHeight="1" x14ac:dyDescent="0.3">
      <c r="A237" s="24"/>
      <c r="B237" s="906"/>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885"/>
      <c r="AF237" s="885"/>
      <c r="AG237" s="885"/>
      <c r="AH237" s="24"/>
      <c r="AI237" s="24"/>
      <c r="AJ237" s="24"/>
      <c r="AK237" s="214"/>
      <c r="AL237" s="1"/>
      <c r="AM237" s="1"/>
      <c r="AN237" s="1"/>
    </row>
    <row r="238" spans="1:40" ht="15" thickBot="1" x14ac:dyDescent="0.35">
      <c r="A238" s="24"/>
      <c r="B238" s="907" t="s">
        <v>681</v>
      </c>
      <c r="C238" s="908"/>
      <c r="D238" s="908"/>
      <c r="E238" s="908"/>
      <c r="F238" s="908"/>
      <c r="G238" s="908"/>
      <c r="H238" s="908"/>
      <c r="I238" s="908"/>
      <c r="J238" s="908"/>
      <c r="K238" s="908"/>
      <c r="L238" s="908"/>
      <c r="M238" s="908"/>
      <c r="N238" s="908"/>
      <c r="O238" s="908"/>
      <c r="P238" s="908"/>
      <c r="Q238" s="908"/>
      <c r="R238" s="908"/>
      <c r="S238" s="908"/>
      <c r="T238" s="908"/>
      <c r="U238" s="908"/>
      <c r="V238" s="908"/>
      <c r="W238" s="908"/>
      <c r="X238" s="908"/>
      <c r="Y238" s="908"/>
      <c r="Z238" s="908"/>
      <c r="AA238" s="908"/>
      <c r="AB238" s="101"/>
      <c r="AC238" s="208"/>
      <c r="AD238" s="208"/>
      <c r="AE238" s="208"/>
      <c r="AF238" s="208"/>
      <c r="AG238" s="208"/>
      <c r="AH238" s="2740"/>
      <c r="AI238" s="2740"/>
      <c r="AJ238" s="2740"/>
      <c r="AK238" s="209"/>
      <c r="AL238" s="1"/>
      <c r="AM238" s="1"/>
      <c r="AN238" s="1"/>
    </row>
    <row r="239" spans="1:40" ht="15" customHeight="1" x14ac:dyDescent="0.3">
      <c r="A239" s="24"/>
      <c r="B239" s="24"/>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47"/>
      <c r="AI239" s="47"/>
      <c r="AJ239" s="47"/>
      <c r="AK239" s="1"/>
      <c r="AL239" s="1"/>
      <c r="AM239" s="1"/>
      <c r="AN239" s="1"/>
    </row>
    <row r="240" spans="1:40"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row>
    <row r="241" spans="1:32"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row>
    <row r="242" spans="1:32"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1:32"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1:32" hidden="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t="s">
        <v>192</v>
      </c>
      <c r="AD244" s="3"/>
      <c r="AE244" s="3"/>
      <c r="AF244" s="3"/>
    </row>
    <row r="245" spans="1:32" hidden="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t="s">
        <v>193</v>
      </c>
      <c r="AD245" s="3"/>
      <c r="AE245" s="3"/>
      <c r="AF245" s="3"/>
    </row>
    <row r="246" spans="1:32"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row>
    <row r="247" spans="1:32"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1:32"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1:32"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1:32"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1:32"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1:32"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1:32"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1:32"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1:32"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1:32"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1:32"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1:32"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1:32"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1:32"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1:32"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1:32"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1:32"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1:32"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1:32"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1:32"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1:32"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1:32"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1:32"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row>
    <row r="270" spans="1:32"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row>
    <row r="271" spans="1:32"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row>
    <row r="272" spans="1:32"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row>
    <row r="273" spans="1:32"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row>
    <row r="274" spans="1:32"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row>
    <row r="275" spans="1:32"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row>
    <row r="276" spans="1:32"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row>
    <row r="277" spans="1:32"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row>
    <row r="278" spans="1:32"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row>
    <row r="279" spans="1:32"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row>
    <row r="280" spans="1:32"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row>
    <row r="281" spans="1:32"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row>
    <row r="282" spans="1:32"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row>
    <row r="283" spans="1:32"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row>
    <row r="284" spans="1:32"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row>
    <row r="285" spans="1:32"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row>
    <row r="286" spans="1:32"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row>
    <row r="287" spans="1:32"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row>
    <row r="288" spans="1:32"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row>
    <row r="289" spans="1:32"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row>
    <row r="290" spans="1:32"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row>
    <row r="291" spans="1:32"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row>
    <row r="292" spans="1:32"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row>
    <row r="293" spans="1:32"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row>
    <row r="294" spans="1:32"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row>
    <row r="295" spans="1:32"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row>
    <row r="296" spans="1:32"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row>
    <row r="297" spans="1:32"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row>
    <row r="298" spans="1:32"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row>
    <row r="299" spans="1:32"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row>
    <row r="300" spans="1:32"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row>
    <row r="301" spans="1:32"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row>
    <row r="302" spans="1:32"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row>
    <row r="303" spans="1:32"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row>
    <row r="304" spans="1:32"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row>
    <row r="305" spans="1:32"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row>
    <row r="306" spans="1:32"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row>
    <row r="307" spans="1:32"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row>
    <row r="308" spans="1:32"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row>
    <row r="309" spans="1:32"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row>
    <row r="310" spans="1:32"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row>
    <row r="311" spans="1:32"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row>
    <row r="312" spans="1:32"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row>
    <row r="313" spans="1:32"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row>
    <row r="314" spans="1:32"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row>
    <row r="315" spans="1:32"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row>
    <row r="316" spans="1:32"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row>
    <row r="317" spans="1:32"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row>
    <row r="318" spans="1:32"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row>
    <row r="319" spans="1:32"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row>
    <row r="320" spans="1:32"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row>
    <row r="321" spans="1:32"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row>
    <row r="322" spans="1:32"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row>
    <row r="323" spans="1:32"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row>
    <row r="324" spans="1:32"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row>
    <row r="325" spans="1:32"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row>
    <row r="326" spans="1:32"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row>
    <row r="327" spans="1:32"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row>
    <row r="328" spans="1:32"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row>
    <row r="329" spans="1:32"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row>
    <row r="330" spans="1:32"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row>
    <row r="331" spans="1:32"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row>
    <row r="332" spans="1:32"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row>
    <row r="333" spans="1:32"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row>
    <row r="334" spans="1:32"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row>
    <row r="335" spans="1:32"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row>
    <row r="336" spans="1:32"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row>
    <row r="337" spans="1:32"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row>
    <row r="338" spans="1:32"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row>
    <row r="339" spans="1:32"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row>
    <row r="340" spans="1:32"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row>
    <row r="341" spans="1:32"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row>
    <row r="342" spans="1:32"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row>
    <row r="343" spans="1:32"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row>
    <row r="344" spans="1:32"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row>
    <row r="345" spans="1:32"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row>
    <row r="346" spans="1:32"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row>
    <row r="347" spans="1:32"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row>
    <row r="348" spans="1:32"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row>
    <row r="349" spans="1:32"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row>
    <row r="350" spans="1:32"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row>
    <row r="351" spans="1:32"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row>
    <row r="352" spans="1:32"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row>
    <row r="353" spans="1:32"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row>
    <row r="354" spans="1:32"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row>
    <row r="355" spans="1:32"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row>
    <row r="356" spans="1:32"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row>
    <row r="357" spans="1:32"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row>
    <row r="358" spans="1:32"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row>
    <row r="359" spans="1:32"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row>
    <row r="360" spans="1:32"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row>
    <row r="361" spans="1:32"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row>
    <row r="362" spans="1:32"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row>
    <row r="363" spans="1:32"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row>
    <row r="364" spans="1:32"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row>
    <row r="365" spans="1:32"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row>
    <row r="366" spans="1:32"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row>
    <row r="367" spans="1:32"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row>
    <row r="368" spans="1:32"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row>
    <row r="369" spans="1:32"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row>
    <row r="370" spans="1:32"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row>
    <row r="371" spans="1:32"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row>
    <row r="372" spans="1:32"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row>
    <row r="373" spans="1:32"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row>
    <row r="374" spans="1:32"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row>
    <row r="375" spans="1:32"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row>
    <row r="376" spans="1:32"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row>
    <row r="377" spans="1:32"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row>
    <row r="378" spans="1:32"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row>
    <row r="379" spans="1:32"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row>
    <row r="380" spans="1:32"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row>
    <row r="381" spans="1:32"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row>
    <row r="382" spans="1:32"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row>
    <row r="383" spans="1:32"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row>
    <row r="384" spans="1:32"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row>
    <row r="385" spans="1:32"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row>
    <row r="386" spans="1:32"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row>
    <row r="387" spans="1:32"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row>
    <row r="388" spans="1:32"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row>
    <row r="389" spans="1:32"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row>
    <row r="390" spans="1:32"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row>
    <row r="391" spans="1:32"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row>
    <row r="392" spans="1:32"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row>
    <row r="393" spans="1:32"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row>
    <row r="394" spans="1:32"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row>
    <row r="395" spans="1:32"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row>
    <row r="396" spans="1:32"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row>
    <row r="397" spans="1:32"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row>
    <row r="398" spans="1:32"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row>
    <row r="399" spans="1:32"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row>
    <row r="400" spans="1:32"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row>
    <row r="401" spans="1:32"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row>
    <row r="402" spans="1:32"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row>
    <row r="403" spans="1:32"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row>
    <row r="404" spans="1:32"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row>
    <row r="405" spans="1:32"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row>
    <row r="406" spans="1:32"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row>
    <row r="407" spans="1:32"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row>
    <row r="408" spans="1:32"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row>
    <row r="409" spans="1:32"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row>
    <row r="410" spans="1:32"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row>
    <row r="411" spans="1:32"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row>
    <row r="412" spans="1:32"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row>
    <row r="413" spans="1:32"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row>
    <row r="414" spans="1:32"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row>
    <row r="415" spans="1:32"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row>
    <row r="416" spans="1:32"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row>
    <row r="417" spans="1:32"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row>
    <row r="418" spans="1:32"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row>
    <row r="419" spans="1:32"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row>
    <row r="420" spans="1:32"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row>
    <row r="421" spans="1:32"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row>
    <row r="422" spans="1:32"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row>
    <row r="423" spans="1:32"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row>
    <row r="424" spans="1:32"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row>
    <row r="425" spans="1:32"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row>
    <row r="426" spans="1:32"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row>
    <row r="427" spans="1:32"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row>
    <row r="428" spans="1:32"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row>
    <row r="429" spans="1:32"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row>
    <row r="430" spans="1:32"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row>
    <row r="431" spans="1:32"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row>
    <row r="432" spans="1:32"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row>
    <row r="433" spans="1:32"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row>
    <row r="434" spans="1:32"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row>
    <row r="435" spans="1:32"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row>
    <row r="436" spans="1:32"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row>
    <row r="437" spans="1:32"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row>
    <row r="438" spans="1:32"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row>
    <row r="439" spans="1:32"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row>
    <row r="440" spans="1:32"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row>
    <row r="441" spans="1:32"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row>
    <row r="442" spans="1:32"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row>
    <row r="443" spans="1:32"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row>
    <row r="444" spans="1:32"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row>
    <row r="445" spans="1:32"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row>
    <row r="446" spans="1:32"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row>
    <row r="447" spans="1:32"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row>
    <row r="448" spans="1:32"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row>
    <row r="449" spans="1:32"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row>
    <row r="450" spans="1:32"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row>
    <row r="451" spans="1:32"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row>
    <row r="452" spans="1:32"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row>
    <row r="453" spans="1:32"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row>
    <row r="454" spans="1:32"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row>
    <row r="455" spans="1:32"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row>
    <row r="456" spans="1:32"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row>
    <row r="457" spans="1:32"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row>
    <row r="458" spans="1:32"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row>
    <row r="459" spans="1:32"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row>
    <row r="460" spans="1:32"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row>
    <row r="461" spans="1:32"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row>
    <row r="462" spans="1:32"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row>
    <row r="463" spans="1:32"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row>
    <row r="464" spans="1:32"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row>
    <row r="465" spans="1:32"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row>
    <row r="466" spans="1:32"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row>
    <row r="467" spans="1:32"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row>
    <row r="468" spans="1:32"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row>
    <row r="469" spans="1:32"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row>
    <row r="470" spans="1:32"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row>
    <row r="471" spans="1:32"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row>
    <row r="472" spans="1:32"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row>
    <row r="473" spans="1:32"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row>
    <row r="474" spans="1:32"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row>
    <row r="475" spans="1:32"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row>
    <row r="476" spans="1:32"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row>
    <row r="477" spans="1:32"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row>
    <row r="478" spans="1:32"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row>
    <row r="479" spans="1:32"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row>
    <row r="480" spans="1:32"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row>
    <row r="481" spans="1:32"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row>
    <row r="482" spans="1:32"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row>
    <row r="483" spans="1:32"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row>
    <row r="484" spans="1:32"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row>
    <row r="485" spans="1:32"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row>
    <row r="486" spans="1:32"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row>
    <row r="487" spans="1:32"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row>
    <row r="488" spans="1:32"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row>
    <row r="489" spans="1:32"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row>
    <row r="490" spans="1:32"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row>
    <row r="491" spans="1:32"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row>
    <row r="492" spans="1:32"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row>
    <row r="493" spans="1:32"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row>
    <row r="494" spans="1:32"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row>
    <row r="495" spans="1:32"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row>
    <row r="496" spans="1:32"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row>
    <row r="497" spans="1:32"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row>
    <row r="498" spans="1:32"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row>
    <row r="499" spans="1:32"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row>
    <row r="500" spans="1:32"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row>
    <row r="501" spans="1:32"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row>
    <row r="502" spans="1:32"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row>
    <row r="503" spans="1:32"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row>
    <row r="504" spans="1:32"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row>
    <row r="505" spans="1:32"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row>
    <row r="506" spans="1:32"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row>
    <row r="507" spans="1:32"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row>
    <row r="508" spans="1:32"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row>
    <row r="509" spans="1:32"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row>
    <row r="510" spans="1:32"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row>
    <row r="511" spans="1:32"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row>
    <row r="512" spans="1:32"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row>
    <row r="513" spans="1:32"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row>
    <row r="514" spans="1:32"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row>
    <row r="515" spans="1:32"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row>
    <row r="516" spans="1:32"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row>
    <row r="517" spans="1:32"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row>
    <row r="518" spans="1:32"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row>
    <row r="519" spans="1:32"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row>
    <row r="520" spans="1:32"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row>
    <row r="521" spans="1:32"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row>
    <row r="522" spans="1:32"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row>
    <row r="523" spans="1:32"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row>
    <row r="524" spans="1:32"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row>
    <row r="525" spans="1:32"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row>
    <row r="526" spans="1:32"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row>
    <row r="527" spans="1:32"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row>
    <row r="528" spans="1:32"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row>
    <row r="529" spans="1:32"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row>
    <row r="530" spans="1:32"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row>
    <row r="531" spans="1:32"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row>
    <row r="532" spans="1:32"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row>
    <row r="533" spans="1:32"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row>
    <row r="534" spans="1:32"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row>
    <row r="535" spans="1:32"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row>
    <row r="536" spans="1:32"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row>
    <row r="537" spans="1:32"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row>
    <row r="538" spans="1:32"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row>
    <row r="539" spans="1:32"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row>
    <row r="540" spans="1:32"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row>
    <row r="541" spans="1:32"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row>
    <row r="542" spans="1:32"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row>
    <row r="543" spans="1:32"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row>
    <row r="544" spans="1:32"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row>
    <row r="545" spans="1:32"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row>
    <row r="546" spans="1:32"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row>
    <row r="547" spans="1:32"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row>
    <row r="548" spans="1:32"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row>
    <row r="549" spans="1:32"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row>
    <row r="550" spans="1:32"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row>
    <row r="551" spans="1:32"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row>
    <row r="552" spans="1:32"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row>
    <row r="553" spans="1:32"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row>
    <row r="554" spans="1:32"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row>
    <row r="555" spans="1:32"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row>
    <row r="556" spans="1:32"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row>
    <row r="557" spans="1:32"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row>
    <row r="558" spans="1:32"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row>
    <row r="559" spans="1:32"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row>
    <row r="560" spans="1:32"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row>
    <row r="561" spans="1:32"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row>
    <row r="562" spans="1:32"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row>
    <row r="563" spans="1:32"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row>
    <row r="564" spans="1:32"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row>
    <row r="565" spans="1:32"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row>
    <row r="566" spans="1:32"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row>
    <row r="567" spans="1:32"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row>
    <row r="568" spans="1:32"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row>
    <row r="569" spans="1:32"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row>
    <row r="570" spans="1:32"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row>
    <row r="571" spans="1:32"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row>
    <row r="572" spans="1:32"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row>
    <row r="573" spans="1:32"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row>
    <row r="574" spans="1:32"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row>
    <row r="575" spans="1:32"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row>
    <row r="576" spans="1:32"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row>
    <row r="577" spans="1:32"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row>
    <row r="578" spans="1:32"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row>
    <row r="579" spans="1:32"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row>
    <row r="580" spans="1:32"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row>
    <row r="581" spans="1:32"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row>
    <row r="582" spans="1:32"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row>
    <row r="583" spans="1:32"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row>
    <row r="584" spans="1:32"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row>
    <row r="585" spans="1:32"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row>
    <row r="586" spans="1:32"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row>
    <row r="587" spans="1:32"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row>
    <row r="588" spans="1:32"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row>
    <row r="589" spans="1:32"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row>
    <row r="590" spans="1:32"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row>
    <row r="591" spans="1:32"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row>
    <row r="592" spans="1:32"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row>
    <row r="593" spans="1:32"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row>
    <row r="594" spans="1:32"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row>
    <row r="595" spans="1:32"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row>
    <row r="596" spans="1:32"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row>
    <row r="597" spans="1:32"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row>
    <row r="598" spans="1:32"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row>
    <row r="599" spans="1:32"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row>
    <row r="600" spans="1:32"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row>
    <row r="601" spans="1:32"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row>
    <row r="602" spans="1:32"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row>
    <row r="603" spans="1:32"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row>
    <row r="604" spans="1:32"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row>
    <row r="605" spans="1:32"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row>
    <row r="606" spans="1:32"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row>
    <row r="607" spans="1:32"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row>
    <row r="608" spans="1:32"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row>
    <row r="609" spans="1:32"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row>
    <row r="610" spans="1:32"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row>
    <row r="611" spans="1:32"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row>
    <row r="612" spans="1:32"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row>
    <row r="613" spans="1:32"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row>
    <row r="614" spans="1:32"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row>
    <row r="615" spans="1:32"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row>
    <row r="616" spans="1:32"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row>
    <row r="617" spans="1:32"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row>
    <row r="618" spans="1:32"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row>
    <row r="619" spans="1:32"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row>
    <row r="620" spans="1:32"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row>
    <row r="621" spans="1:32"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row>
    <row r="622" spans="1:32"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row>
    <row r="623" spans="1:32"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row>
    <row r="624" spans="1:32"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row>
    <row r="625" spans="1:32"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row>
    <row r="626" spans="1:32"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row>
    <row r="627" spans="1:32"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row>
    <row r="628" spans="1:32"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row>
    <row r="629" spans="1:32"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row>
    <row r="630" spans="1:32"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row>
    <row r="631" spans="1:32"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row>
    <row r="632" spans="1:32"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row>
    <row r="633" spans="1:32"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row>
    <row r="634" spans="1:32"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row>
    <row r="635" spans="1:32"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row>
    <row r="636" spans="1:32"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row>
    <row r="637" spans="1:32"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row>
    <row r="638" spans="1:32"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row>
    <row r="639" spans="1:32"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row>
    <row r="640" spans="1:32"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row>
    <row r="641" spans="1:32"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row>
    <row r="642" spans="1:32"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row>
    <row r="643" spans="1:32"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row>
    <row r="644" spans="1:32"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row>
    <row r="645" spans="1:32"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row>
    <row r="646" spans="1:32"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row>
    <row r="647" spans="1:32"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row>
    <row r="648" spans="1:32"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row>
    <row r="649" spans="1:32"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row>
    <row r="650" spans="1:32"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row>
    <row r="651" spans="1:32"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row>
    <row r="652" spans="1:32"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row>
    <row r="653" spans="1:32"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row>
    <row r="654" spans="1:32"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row>
    <row r="655" spans="1:32"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row>
    <row r="656" spans="1:32"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row>
    <row r="657" spans="1:32"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row>
    <row r="658" spans="1:32"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row>
    <row r="659" spans="1:32"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row>
    <row r="660" spans="1:32"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row>
    <row r="661" spans="1:32"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row>
    <row r="662" spans="1:32"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row>
    <row r="663" spans="1:32"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row>
    <row r="664" spans="1:32"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row>
    <row r="665" spans="1:32"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row>
    <row r="666" spans="1:32"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row>
    <row r="667" spans="1:32"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row>
    <row r="668" spans="1:32"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row>
    <row r="669" spans="1:32"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row>
    <row r="670" spans="1:32"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row>
    <row r="671" spans="1:32"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row>
    <row r="672" spans="1:32"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row>
    <row r="673" spans="1:32"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row>
    <row r="674" spans="1:32"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row>
    <row r="675" spans="1:32"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row>
    <row r="676" spans="1:32"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row>
    <row r="677" spans="1:32"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row>
    <row r="678" spans="1:32"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row>
    <row r="679" spans="1:32"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row>
    <row r="680" spans="1:32"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row>
    <row r="681" spans="1:32"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row>
    <row r="682" spans="1:32"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row>
    <row r="683" spans="1:32"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row>
    <row r="684" spans="1:32"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row>
    <row r="685" spans="1:32"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row>
    <row r="686" spans="1:32"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row>
    <row r="687" spans="1:32"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row>
    <row r="688" spans="1:32"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row>
    <row r="689" spans="1:32"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row>
    <row r="690" spans="1:32"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row>
    <row r="691" spans="1:32"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row>
    <row r="692" spans="1:32"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row>
    <row r="693" spans="1:32"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row>
    <row r="694" spans="1:32"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row>
    <row r="695" spans="1:32"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row>
    <row r="696" spans="1:32"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row>
    <row r="697" spans="1:32"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row>
    <row r="698" spans="1:32"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row>
    <row r="699" spans="1:32"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row>
    <row r="700" spans="1:32"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row>
    <row r="701" spans="1:32"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row>
    <row r="702" spans="1:32"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row>
    <row r="703" spans="1:32"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row>
    <row r="704" spans="1:32"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row>
    <row r="705" spans="1:32"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row>
    <row r="706" spans="1:32"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row>
    <row r="707" spans="1:32"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row>
    <row r="708" spans="1:32"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row>
    <row r="709" spans="1:32"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row>
    <row r="710" spans="1:32"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row>
    <row r="711" spans="1:32"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row>
    <row r="712" spans="1:32"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row>
    <row r="713" spans="1:32"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row>
    <row r="714" spans="1:32"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row>
    <row r="715" spans="1:32"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row>
    <row r="716" spans="1:32"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row>
    <row r="717" spans="1:32"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row>
    <row r="718" spans="1:32"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row>
    <row r="719" spans="1:32"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row>
    <row r="720" spans="1:32"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row>
    <row r="721" spans="1:32"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row>
    <row r="722" spans="1:32"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row>
    <row r="723" spans="1:32"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row>
    <row r="724" spans="1:32"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row>
    <row r="725" spans="1:32"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row>
    <row r="726" spans="1:32"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row>
    <row r="727" spans="1:32"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row>
    <row r="728" spans="1:32"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row>
    <row r="729" spans="1:32"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row>
    <row r="730" spans="1:32"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row>
    <row r="731" spans="1:32"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row>
    <row r="732" spans="1:32"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row>
    <row r="733" spans="1:32"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row>
    <row r="734" spans="1:32"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row>
    <row r="735" spans="1:32"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row>
    <row r="736" spans="1:32"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row>
    <row r="737" spans="1:32"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row>
    <row r="738" spans="1:32"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row>
    <row r="739" spans="1:32"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row>
    <row r="740" spans="1:32"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row>
    <row r="741" spans="1:32"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row>
    <row r="742" spans="1:32"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row>
    <row r="743" spans="1:32"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row>
    <row r="744" spans="1:32"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row>
    <row r="745" spans="1:32"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row>
    <row r="746" spans="1:32"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row>
    <row r="747" spans="1:32"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row>
    <row r="748" spans="1:32"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row>
    <row r="749" spans="1:32"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row>
    <row r="750" spans="1:32"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row>
    <row r="751" spans="1:32"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row>
    <row r="752" spans="1:32"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row>
    <row r="753" spans="1:32"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row>
    <row r="754" spans="1:32"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row>
    <row r="755" spans="1:32"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row>
    <row r="756" spans="1:32"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row>
    <row r="757" spans="1:32"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row>
    <row r="758" spans="1:32"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row>
    <row r="759" spans="1:32"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row>
    <row r="760" spans="1:32"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row>
    <row r="761" spans="1:32"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row>
    <row r="762" spans="1:32"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row>
    <row r="763" spans="1:32"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row>
    <row r="764" spans="1:32"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row>
    <row r="765" spans="1:32"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row>
    <row r="766" spans="1:32"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row>
    <row r="767" spans="1:32"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row>
    <row r="768" spans="1:32"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row>
    <row r="769" spans="1:32"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row>
    <row r="770" spans="1:32"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row>
    <row r="771" spans="1:32"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row>
    <row r="772" spans="1:32"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row>
    <row r="773" spans="1:32"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row>
    <row r="774" spans="1:32"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row>
    <row r="775" spans="1:32"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row>
    <row r="776" spans="1:32"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row>
    <row r="777" spans="1:32"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row>
    <row r="778" spans="1:32"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row>
    <row r="779" spans="1:32"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row>
    <row r="780" spans="1:32"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row>
    <row r="781" spans="1:32"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row>
    <row r="782" spans="1:32"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row>
    <row r="783" spans="1:32"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row>
    <row r="784" spans="1:32"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row>
    <row r="785" spans="1:32"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row>
    <row r="786" spans="1:32"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row>
    <row r="787" spans="1:32"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row>
    <row r="788" spans="1:32"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row>
    <row r="789" spans="1:32"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row>
    <row r="790" spans="1:32"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row>
    <row r="791" spans="1:32"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row>
    <row r="792" spans="1:32"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row>
    <row r="793" spans="1:32"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row>
    <row r="794" spans="1:32"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row>
    <row r="795" spans="1:32"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row>
    <row r="796" spans="1:32"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row>
    <row r="797" spans="1:32"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row>
    <row r="798" spans="1:32"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row>
    <row r="799" spans="1:32"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row>
    <row r="800" spans="1:32"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row>
    <row r="801" spans="1:32"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row>
    <row r="802" spans="1:32"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row>
    <row r="803" spans="1:32"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row>
    <row r="804" spans="1:32"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row>
    <row r="805" spans="1:32"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row>
    <row r="806" spans="1:32"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row>
    <row r="807" spans="1:32"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row>
    <row r="808" spans="1:32"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row>
    <row r="809" spans="1:32"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row>
    <row r="810" spans="1:32"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row>
    <row r="811" spans="1:32"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row>
    <row r="812" spans="1:32"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row>
    <row r="813" spans="1:32"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row>
    <row r="814" spans="1:32"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row>
    <row r="815" spans="1:32"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row>
    <row r="816" spans="1:32"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row>
    <row r="817" spans="1:32"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row>
    <row r="818" spans="1:32"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row>
    <row r="819" spans="1:32"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row>
    <row r="820" spans="1:32"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row>
    <row r="821" spans="1:32"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row>
    <row r="822" spans="1:32"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row>
    <row r="823" spans="1:32"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row>
    <row r="824" spans="1:32"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row>
    <row r="825" spans="1:32"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row>
    <row r="826" spans="1:32"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row>
    <row r="827" spans="1:32"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row>
    <row r="828" spans="1:32"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row>
    <row r="829" spans="1:32"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row>
    <row r="830" spans="1:32"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row>
    <row r="831" spans="1:32"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row>
    <row r="832" spans="1:32"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row>
    <row r="833" spans="1:32"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row>
    <row r="834" spans="1:32"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row>
    <row r="835" spans="1:32"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row>
    <row r="836" spans="1:32"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row>
    <row r="837" spans="1:32"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row>
    <row r="838" spans="1:32"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row>
    <row r="839" spans="1:32"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row>
    <row r="840" spans="1:32"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row>
    <row r="841" spans="1:32"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row>
    <row r="842" spans="1:32"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row>
    <row r="843" spans="1:32"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row>
    <row r="844" spans="1:32"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row>
    <row r="845" spans="1:32"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row>
    <row r="846" spans="1:32"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row>
    <row r="847" spans="1:32"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row>
    <row r="848" spans="1:32"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row>
    <row r="849" spans="1:32"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row>
    <row r="850" spans="1:32"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row>
    <row r="851" spans="1:32"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row>
    <row r="852" spans="1:32"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row>
    <row r="853" spans="1:32"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row>
    <row r="854" spans="1:32"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row>
    <row r="855" spans="1:32"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row>
    <row r="856" spans="1:32"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row>
    <row r="857" spans="1:32"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row>
    <row r="858" spans="1:32"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row>
    <row r="859" spans="1:32"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row>
    <row r="860" spans="1:32"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row>
    <row r="861" spans="1:32"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row>
    <row r="862" spans="1:32"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row>
    <row r="863" spans="1:32"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row>
    <row r="864" spans="1:32"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row>
    <row r="865" spans="1:32"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row>
    <row r="866" spans="1:32"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row>
    <row r="867" spans="1:32"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row>
    <row r="868" spans="1:32"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row>
    <row r="869" spans="1:32"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row>
    <row r="870" spans="1:32"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row>
    <row r="871" spans="1:32"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row>
    <row r="872" spans="1:32"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row>
    <row r="873" spans="1:32"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row>
    <row r="874" spans="1:32"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row>
    <row r="875" spans="1:32"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row>
    <row r="876" spans="1:32"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row>
    <row r="877" spans="1:32"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row>
    <row r="878" spans="1:32"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row>
    <row r="879" spans="1:32"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row>
    <row r="880" spans="1:32"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row>
    <row r="881" spans="1:32"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row>
    <row r="882" spans="1:32"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row>
    <row r="883" spans="1:32"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row>
    <row r="884" spans="1:32"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row>
    <row r="885" spans="1:32"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row>
    <row r="886" spans="1:32"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row>
    <row r="887" spans="1:32"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row>
    <row r="888" spans="1:32"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row>
    <row r="889" spans="1:32"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row>
    <row r="890" spans="1:32"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row>
    <row r="891" spans="1:32"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row>
    <row r="892" spans="1:32"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row>
    <row r="893" spans="1:32"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row>
    <row r="894" spans="1:32"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row>
    <row r="895" spans="1:32"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row>
    <row r="896" spans="1:32"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row>
    <row r="897" spans="1:32"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row>
    <row r="898" spans="1:32"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row>
    <row r="899" spans="1:32"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row>
    <row r="900" spans="1:32"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row>
    <row r="901" spans="1:32"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row>
    <row r="902" spans="1:32"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row>
    <row r="903" spans="1:32"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row>
    <row r="904" spans="1:32"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row>
    <row r="905" spans="1:32"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row>
    <row r="906" spans="1:32"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row>
    <row r="907" spans="1:32"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row>
    <row r="908" spans="1:32"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row>
    <row r="909" spans="1:32"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row>
    <row r="910" spans="1:32"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row>
    <row r="911" spans="1:32"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row>
    <row r="912" spans="1:32"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row>
    <row r="913" spans="1:32"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row>
    <row r="914" spans="1:32"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row>
    <row r="915" spans="1:32"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row>
    <row r="916" spans="1:32"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row>
    <row r="917" spans="1:32"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row>
    <row r="918" spans="1:32"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row>
    <row r="919" spans="1:32"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row>
    <row r="920" spans="1:32"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row>
    <row r="921" spans="1:32"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row>
    <row r="922" spans="1:32"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row>
    <row r="923" spans="1:32"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row>
    <row r="924" spans="1:32"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row>
    <row r="925" spans="1:32"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row>
    <row r="926" spans="1:32"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row>
    <row r="927" spans="1:32"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row>
    <row r="928" spans="1:32"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row>
    <row r="929" spans="1:32"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row>
    <row r="930" spans="1:32"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row>
    <row r="931" spans="1:32"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row>
    <row r="932" spans="1:32"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row>
    <row r="933" spans="1:32"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row>
    <row r="934" spans="1:32"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row>
    <row r="935" spans="1:32"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row>
    <row r="936" spans="1:32"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row>
    <row r="937" spans="1:32"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row>
    <row r="938" spans="1:32"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row>
    <row r="939" spans="1:32"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row>
    <row r="940" spans="1:32"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row>
    <row r="941" spans="1:32"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row>
    <row r="942" spans="1:32"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row>
    <row r="943" spans="1:32"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row>
    <row r="944" spans="1:32"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row>
    <row r="945" spans="1:32"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row>
    <row r="946" spans="1:32"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row>
  </sheetData>
  <sheetProtection password="8E37" sheet="1" formatCells="0" formatRows="0"/>
  <mergeCells count="299">
    <mergeCell ref="AF91:AK91"/>
    <mergeCell ref="I216:K216"/>
    <mergeCell ref="S214:AA214"/>
    <mergeCell ref="B214:Q214"/>
    <mergeCell ref="AH238:AJ238"/>
    <mergeCell ref="B234:Q234"/>
    <mergeCell ref="S234:AA234"/>
    <mergeCell ref="AC234:AK234"/>
    <mergeCell ref="B233:Q233"/>
    <mergeCell ref="S233:AA233"/>
    <mergeCell ref="N231:AD231"/>
    <mergeCell ref="I236:K236"/>
    <mergeCell ref="AF221:AK221"/>
    <mergeCell ref="AC224:AK224"/>
    <mergeCell ref="AC233:AK233"/>
    <mergeCell ref="N221:AD221"/>
    <mergeCell ref="AH236:AJ236"/>
    <mergeCell ref="S224:AA224"/>
    <mergeCell ref="AH226:AJ226"/>
    <mergeCell ref="B231:L231"/>
    <mergeCell ref="AF231:AK231"/>
    <mergeCell ref="AH128:AJ128"/>
    <mergeCell ref="B150:L150"/>
    <mergeCell ref="N151:AD151"/>
    <mergeCell ref="AF81:AK81"/>
    <mergeCell ref="I76:K76"/>
    <mergeCell ref="AC213:AK213"/>
    <mergeCell ref="I226:K226"/>
    <mergeCell ref="S203:AA203"/>
    <mergeCell ref="AC203:AK203"/>
    <mergeCell ref="B223:Q223"/>
    <mergeCell ref="S223:AA223"/>
    <mergeCell ref="AC223:AK223"/>
    <mergeCell ref="N181:AD181"/>
    <mergeCell ref="AF181:AK181"/>
    <mergeCell ref="B184:Q184"/>
    <mergeCell ref="S184:AA184"/>
    <mergeCell ref="AC184:AK184"/>
    <mergeCell ref="I186:K186"/>
    <mergeCell ref="AH186:AJ186"/>
    <mergeCell ref="AH188:AJ188"/>
    <mergeCell ref="S94:AA94"/>
    <mergeCell ref="S93:AA93"/>
    <mergeCell ref="AH216:AJ216"/>
    <mergeCell ref="AF211:AK211"/>
    <mergeCell ref="N211:AD211"/>
    <mergeCell ref="AH218:AJ218"/>
    <mergeCell ref="B91:L91"/>
    <mergeCell ref="N71:AD71"/>
    <mergeCell ref="B70:L70"/>
    <mergeCell ref="B73:Q73"/>
    <mergeCell ref="S73:AA73"/>
    <mergeCell ref="B74:Q74"/>
    <mergeCell ref="I66:K66"/>
    <mergeCell ref="B64:Q64"/>
    <mergeCell ref="S64:AA64"/>
    <mergeCell ref="B81:L81"/>
    <mergeCell ref="S74:AA74"/>
    <mergeCell ref="B50:L50"/>
    <mergeCell ref="I56:K56"/>
    <mergeCell ref="AC93:AK93"/>
    <mergeCell ref="B53:Q53"/>
    <mergeCell ref="AH228:AJ228"/>
    <mergeCell ref="B224:Q224"/>
    <mergeCell ref="B54:Q54"/>
    <mergeCell ref="S53:AA53"/>
    <mergeCell ref="B61:L61"/>
    <mergeCell ref="AF61:AK61"/>
    <mergeCell ref="B110:L110"/>
    <mergeCell ref="B80:L80"/>
    <mergeCell ref="AC74:AK74"/>
    <mergeCell ref="AC214:AK214"/>
    <mergeCell ref="B221:L221"/>
    <mergeCell ref="B213:Q213"/>
    <mergeCell ref="S213:AA213"/>
    <mergeCell ref="B83:Q83"/>
    <mergeCell ref="S83:AA83"/>
    <mergeCell ref="AC83:AK83"/>
    <mergeCell ref="AH78:AJ78"/>
    <mergeCell ref="B84:Q84"/>
    <mergeCell ref="N81:AD81"/>
    <mergeCell ref="B71:L71"/>
    <mergeCell ref="I86:K86"/>
    <mergeCell ref="AH46:AJ46"/>
    <mergeCell ref="AH48:AJ48"/>
    <mergeCell ref="B44:Q44"/>
    <mergeCell ref="S44:AA44"/>
    <mergeCell ref="I46:K46"/>
    <mergeCell ref="S54:AA54"/>
    <mergeCell ref="AC54:AK54"/>
    <mergeCell ref="N61:AD61"/>
    <mergeCell ref="S84:AA84"/>
    <mergeCell ref="AC84:AK84"/>
    <mergeCell ref="AH56:AJ56"/>
    <mergeCell ref="AH58:AJ58"/>
    <mergeCell ref="AH66:AJ66"/>
    <mergeCell ref="AH68:AJ68"/>
    <mergeCell ref="AC64:AK64"/>
    <mergeCell ref="AF71:AK71"/>
    <mergeCell ref="AC73:AK73"/>
    <mergeCell ref="AC53:AK53"/>
    <mergeCell ref="AF51:AK51"/>
    <mergeCell ref="B60:L60"/>
    <mergeCell ref="B63:Q63"/>
    <mergeCell ref="S63:AA63"/>
    <mergeCell ref="AC63:AK63"/>
    <mergeCell ref="AC24:AK24"/>
    <mergeCell ref="AH26:AJ26"/>
    <mergeCell ref="B30:L30"/>
    <mergeCell ref="AH38:AJ38"/>
    <mergeCell ref="B41:L41"/>
    <mergeCell ref="AC43:AK43"/>
    <mergeCell ref="B40:L40"/>
    <mergeCell ref="B34:Q34"/>
    <mergeCell ref="B33:Q33"/>
    <mergeCell ref="AC33:AK33"/>
    <mergeCell ref="S33:AA33"/>
    <mergeCell ref="AF41:AK41"/>
    <mergeCell ref="AH36:AJ36"/>
    <mergeCell ref="B43:Q43"/>
    <mergeCell ref="N41:AD41"/>
    <mergeCell ref="S43:AA43"/>
    <mergeCell ref="I36:K36"/>
    <mergeCell ref="AH28:AJ28"/>
    <mergeCell ref="B31:L31"/>
    <mergeCell ref="S34:AA34"/>
    <mergeCell ref="AC34:AK34"/>
    <mergeCell ref="AH86:AJ86"/>
    <mergeCell ref="AH88:AJ88"/>
    <mergeCell ref="S23:AA23"/>
    <mergeCell ref="AC23:AK23"/>
    <mergeCell ref="N51:AD51"/>
    <mergeCell ref="B51:L51"/>
    <mergeCell ref="AC44:AK44"/>
    <mergeCell ref="B174:Q174"/>
    <mergeCell ref="S174:AA174"/>
    <mergeCell ref="AC174:AK174"/>
    <mergeCell ref="N161:AD161"/>
    <mergeCell ref="B164:Q164"/>
    <mergeCell ref="S164:AA164"/>
    <mergeCell ref="AC164:AK164"/>
    <mergeCell ref="S173:AA173"/>
    <mergeCell ref="AC173:AK173"/>
    <mergeCell ref="B170:L170"/>
    <mergeCell ref="B163:Q163"/>
    <mergeCell ref="S163:AA163"/>
    <mergeCell ref="AC163:AK163"/>
    <mergeCell ref="I166:K166"/>
    <mergeCell ref="AH168:AJ168"/>
    <mergeCell ref="B173:Q173"/>
    <mergeCell ref="AF141:AK141"/>
    <mergeCell ref="N21:AD21"/>
    <mergeCell ref="N31:AD31"/>
    <mergeCell ref="N11:AD11"/>
    <mergeCell ref="B21:L21"/>
    <mergeCell ref="AF21:AK21"/>
    <mergeCell ref="B11:L11"/>
    <mergeCell ref="B10:L10"/>
    <mergeCell ref="AC13:AK13"/>
    <mergeCell ref="B8:AK9"/>
    <mergeCell ref="AC14:AK14"/>
    <mergeCell ref="S14:AA14"/>
    <mergeCell ref="B14:Q14"/>
    <mergeCell ref="AF11:AK11"/>
    <mergeCell ref="AH18:AJ18"/>
    <mergeCell ref="B13:Q13"/>
    <mergeCell ref="AH16:AJ16"/>
    <mergeCell ref="B20:L20"/>
    <mergeCell ref="S13:AA13"/>
    <mergeCell ref="I16:K16"/>
    <mergeCell ref="I26:K26"/>
    <mergeCell ref="B23:Q23"/>
    <mergeCell ref="AF31:AK31"/>
    <mergeCell ref="B24:Q24"/>
    <mergeCell ref="S24:AA24"/>
    <mergeCell ref="B211:L211"/>
    <mergeCell ref="B203:Q203"/>
    <mergeCell ref="N171:AD171"/>
    <mergeCell ref="B204:Q204"/>
    <mergeCell ref="S204:AA204"/>
    <mergeCell ref="B171:L171"/>
    <mergeCell ref="B161:L161"/>
    <mergeCell ref="B193:Q193"/>
    <mergeCell ref="B194:Q194"/>
    <mergeCell ref="B201:L201"/>
    <mergeCell ref="B200:L200"/>
    <mergeCell ref="I176:K176"/>
    <mergeCell ref="I206:K206"/>
    <mergeCell ref="N201:AD201"/>
    <mergeCell ref="B210:O210"/>
    <mergeCell ref="AH198:AJ198"/>
    <mergeCell ref="AH206:AJ206"/>
    <mergeCell ref="AH208:AJ208"/>
    <mergeCell ref="AH138:AJ138"/>
    <mergeCell ref="S153:AA153"/>
    <mergeCell ref="AC153:AK153"/>
    <mergeCell ref="B141:L141"/>
    <mergeCell ref="N141:AD141"/>
    <mergeCell ref="AF151:AK151"/>
    <mergeCell ref="B144:Q144"/>
    <mergeCell ref="B143:Q143"/>
    <mergeCell ref="S143:AA143"/>
    <mergeCell ref="S144:AA144"/>
    <mergeCell ref="AH148:AJ148"/>
    <mergeCell ref="AC143:AK143"/>
    <mergeCell ref="AC144:AK144"/>
    <mergeCell ref="AH146:AJ146"/>
    <mergeCell ref="AH166:AJ166"/>
    <mergeCell ref="AC204:AK204"/>
    <mergeCell ref="N191:AD191"/>
    <mergeCell ref="B154:Q154"/>
    <mergeCell ref="B151:L151"/>
    <mergeCell ref="AF201:AK201"/>
    <mergeCell ref="AH156:AJ156"/>
    <mergeCell ref="AH196:AJ196"/>
    <mergeCell ref="S193:AA193"/>
    <mergeCell ref="AC193:AK193"/>
    <mergeCell ref="B191:L191"/>
    <mergeCell ref="AF191:AK191"/>
    <mergeCell ref="B190:L190"/>
    <mergeCell ref="B180:L180"/>
    <mergeCell ref="B183:Q183"/>
    <mergeCell ref="S183:AA183"/>
    <mergeCell ref="AC183:AK183"/>
    <mergeCell ref="B181:L181"/>
    <mergeCell ref="I196:K196"/>
    <mergeCell ref="B90:L90"/>
    <mergeCell ref="I96:K96"/>
    <mergeCell ref="I106:K106"/>
    <mergeCell ref="AH158:AJ158"/>
    <mergeCell ref="AH176:AJ176"/>
    <mergeCell ref="AH178:AJ178"/>
    <mergeCell ref="S194:AA194"/>
    <mergeCell ref="S154:AA154"/>
    <mergeCell ref="AC154:AK154"/>
    <mergeCell ref="AF171:AK171"/>
    <mergeCell ref="AF161:AK161"/>
    <mergeCell ref="AC194:AK194"/>
    <mergeCell ref="I146:K146"/>
    <mergeCell ref="I156:K156"/>
    <mergeCell ref="B153:Q153"/>
    <mergeCell ref="B160:L160"/>
    <mergeCell ref="AH136:AJ136"/>
    <mergeCell ref="B124:Q124"/>
    <mergeCell ref="S124:AA124"/>
    <mergeCell ref="AC124:AK124"/>
    <mergeCell ref="AH126:AJ126"/>
    <mergeCell ref="I136:K136"/>
    <mergeCell ref="B94:Q94"/>
    <mergeCell ref="B93:Q93"/>
    <mergeCell ref="AH96:AJ96"/>
    <mergeCell ref="B113:Q113"/>
    <mergeCell ref="S113:AA113"/>
    <mergeCell ref="S103:AA103"/>
    <mergeCell ref="AC103:AK103"/>
    <mergeCell ref="B104:Q104"/>
    <mergeCell ref="S104:AA104"/>
    <mergeCell ref="AC104:AK104"/>
    <mergeCell ref="AF101:AK101"/>
    <mergeCell ref="N101:AD101"/>
    <mergeCell ref="AF121:AK121"/>
    <mergeCell ref="N121:AD121"/>
    <mergeCell ref="B100:L100"/>
    <mergeCell ref="B101:L101"/>
    <mergeCell ref="B111:L111"/>
    <mergeCell ref="AF111:AK111"/>
    <mergeCell ref="AH108:AJ108"/>
    <mergeCell ref="B103:Q103"/>
    <mergeCell ref="AH98:AJ98"/>
    <mergeCell ref="AH106:AJ106"/>
    <mergeCell ref="I116:K116"/>
    <mergeCell ref="B114:Q114"/>
    <mergeCell ref="S114:AA114"/>
    <mergeCell ref="AC114:AK114"/>
    <mergeCell ref="B120:L120"/>
    <mergeCell ref="A1:AK2"/>
    <mergeCell ref="A3:AK6"/>
    <mergeCell ref="AC94:AK94"/>
    <mergeCell ref="N91:AD91"/>
    <mergeCell ref="AH76:AJ76"/>
    <mergeCell ref="AC133:AK133"/>
    <mergeCell ref="AC134:AK134"/>
    <mergeCell ref="B133:Q133"/>
    <mergeCell ref="S133:AA133"/>
    <mergeCell ref="B134:Q134"/>
    <mergeCell ref="S134:AA134"/>
    <mergeCell ref="AC113:AK113"/>
    <mergeCell ref="N111:AD111"/>
    <mergeCell ref="AH116:AJ116"/>
    <mergeCell ref="B123:Q123"/>
    <mergeCell ref="N131:AD131"/>
    <mergeCell ref="B130:L130"/>
    <mergeCell ref="B131:L131"/>
    <mergeCell ref="I126:K126"/>
    <mergeCell ref="AH118:AJ118"/>
    <mergeCell ref="S123:AA123"/>
    <mergeCell ref="AC123:AK123"/>
    <mergeCell ref="AF131:AK131"/>
    <mergeCell ref="B121:L121"/>
  </mergeCells>
  <phoneticPr fontId="71" type="noConversion"/>
  <dataValidations count="2">
    <dataValidation type="list" allowBlank="1" showInputMessage="1" showErrorMessage="1" sqref="AH228:AJ228 AH188:AJ188 AH78:AJ78 AH208:AJ208 I176:K176 AH168:AJ168 I156:K156 AH148:AJ148 I136:K136 I116:K116 AH108:AJ108 I86:K86 I96:K96 AH68:AJ68 I76:K76 I56:K56 I46:K46 I36:K36 AH28:AJ28 AH218:AJ218 I226:K226 AH128:AJ128 AE150:AG150 I16:K16 AH18:AJ18 I26:K26 AH48:AJ48 AH58:AJ58 I66:K66 AH88:AJ88 AH38:AJ38 I106:K106 AH98:AJ98 I126:K126 AH118:AJ118 I146:K146 AH138:AJ138 I166:K166 AH158:AJ158 I196:K196 AH198:AJ198 I216:K216 I206:K206 AH238:AJ238 I236:K236 I186:K186 AH178:AJ178">
      <formula1>$AC$243:$AC$245</formula1>
    </dataValidation>
    <dataValidation type="textLength" operator="equal" allowBlank="1" showInputMessage="1" showErrorMessage="1" prompt="10 digits - no dashes or parentheses" sqref="AF231:AK231 AF201:AK201 AF191:AK191 AF211:AK211 AF221:AK221 AF181:AK181 AF11:AK11 AF121:AK121 AF141:AK141 AF21:AK21 AF41:AK41 AF31:AK31 AF51:AK51 AF61:AK61 AF81:AK81 AF71:AK71 AF91:AK91 AF101:AK101 AF111:AK111 AF171:AK171 AF161:AK161 AF151:AK151 AF131:AK131">
      <formula1>10</formula1>
    </dataValidation>
  </dataValidations>
  <pageMargins left="0.5" right="0.25" top="0.5" bottom="0.25" header="0.3" footer="0.3"/>
  <pageSetup scale="95" orientation="portrait" r:id="rId1"/>
  <headerFooter>
    <oddFooter>&amp;R&amp;D</oddFooter>
  </headerFooter>
  <rowBreaks count="3" manualBreakCount="3">
    <brk id="59" max="16383" man="1"/>
    <brk id="119" max="16383" man="1"/>
    <brk id="179" max="39"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sheetPr>
  <dimension ref="A1:AS66"/>
  <sheetViews>
    <sheetView showGridLines="0" workbookViewId="0">
      <selection sqref="A1:AS2"/>
    </sheetView>
  </sheetViews>
  <sheetFormatPr defaultColWidth="9.109375" defaultRowHeight="13.8" x14ac:dyDescent="0.3"/>
  <cols>
    <col min="1" max="146" width="2.33203125" style="3" customWidth="1"/>
    <col min="147" max="16384" width="9.109375" style="3"/>
  </cols>
  <sheetData>
    <row r="1" spans="1:45" ht="15" customHeight="1" x14ac:dyDescent="0.3">
      <c r="A1" s="2801" t="s">
        <v>2814</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2"/>
      <c r="AJ1" s="2802"/>
      <c r="AK1" s="2802"/>
      <c r="AL1" s="2802"/>
      <c r="AM1" s="2802"/>
      <c r="AN1" s="2802"/>
      <c r="AO1" s="2802"/>
      <c r="AP1" s="2802"/>
      <c r="AQ1" s="2802"/>
      <c r="AR1" s="2802"/>
      <c r="AS1" s="2803"/>
    </row>
    <row r="2" spans="1:45" ht="15.75" customHeight="1" thickBot="1" x14ac:dyDescent="0.35">
      <c r="A2" s="2804"/>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2805"/>
      <c r="AQ2" s="2805"/>
      <c r="AR2" s="2805"/>
      <c r="AS2" s="2806"/>
    </row>
    <row r="3" spans="1:45" s="486" customFormat="1" ht="14.4" x14ac:dyDescent="0.3"/>
    <row r="4" spans="1:45" s="486" customFormat="1" ht="15" customHeight="1" thickBot="1" x14ac:dyDescent="0.35">
      <c r="A4" s="1050"/>
      <c r="B4" s="1050"/>
      <c r="C4" s="1050"/>
      <c r="D4" s="1050"/>
      <c r="E4" s="1050"/>
      <c r="F4" s="1050"/>
      <c r="G4" s="1050"/>
      <c r="H4" s="1050"/>
      <c r="I4" s="1050"/>
      <c r="J4" s="1050"/>
      <c r="K4" s="1050"/>
      <c r="L4" s="1050"/>
      <c r="M4" s="1050"/>
      <c r="N4" s="1050"/>
      <c r="O4" s="1050"/>
      <c r="P4" s="1050"/>
      <c r="Q4" s="1050"/>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row>
    <row r="5" spans="1:45" s="486" customFormat="1" ht="15.75" customHeight="1" thickBot="1" x14ac:dyDescent="0.35">
      <c r="A5" s="1050"/>
      <c r="B5" s="1050"/>
      <c r="C5" s="1050"/>
      <c r="F5" s="4312"/>
      <c r="G5" s="4313"/>
      <c r="H5" s="4314"/>
      <c r="J5" s="1771"/>
      <c r="K5" s="4315" t="s">
        <v>2815</v>
      </c>
      <c r="L5" s="4315"/>
      <c r="M5" s="4315"/>
      <c r="N5" s="4315"/>
      <c r="O5" s="4315"/>
      <c r="P5" s="4315"/>
      <c r="Q5" s="4315"/>
      <c r="R5" s="4315"/>
      <c r="S5" s="4315"/>
      <c r="T5" s="4315"/>
      <c r="U5" s="4315"/>
      <c r="V5" s="4315"/>
      <c r="W5" s="4315"/>
      <c r="X5" s="4315"/>
      <c r="Y5" s="4315"/>
      <c r="Z5" s="4315"/>
      <c r="AA5" s="4315"/>
      <c r="AB5" s="4315"/>
      <c r="AC5" s="4315"/>
      <c r="AD5" s="4315"/>
      <c r="AE5" s="4315"/>
      <c r="AF5" s="4315"/>
      <c r="AG5" s="4315"/>
      <c r="AH5" s="4315"/>
      <c r="AI5" s="4315"/>
      <c r="AJ5" s="1771"/>
      <c r="AK5" s="1771"/>
      <c r="AL5" s="1771"/>
      <c r="AM5" s="1771"/>
      <c r="AN5" s="1771"/>
      <c r="AO5" s="1771"/>
      <c r="AP5" s="1771"/>
      <c r="AQ5" s="1771"/>
      <c r="AR5" s="1771"/>
      <c r="AS5" s="1771"/>
    </row>
    <row r="6" spans="1:45" s="486" customFormat="1" ht="14.4" x14ac:dyDescent="0.3">
      <c r="K6" s="4316"/>
      <c r="L6" s="4316"/>
      <c r="M6" s="4316"/>
      <c r="N6" s="4316"/>
      <c r="O6" s="4316"/>
      <c r="P6" s="4316"/>
      <c r="Q6" s="4316"/>
      <c r="R6" s="4316"/>
      <c r="S6" s="4316"/>
      <c r="T6" s="4316"/>
      <c r="U6" s="4316"/>
      <c r="V6" s="4316"/>
      <c r="W6" s="4316"/>
      <c r="X6" s="4316"/>
      <c r="Y6" s="4316"/>
      <c r="Z6" s="4316"/>
      <c r="AA6" s="4316"/>
      <c r="AB6" s="4316"/>
      <c r="AC6" s="4316"/>
      <c r="AD6" s="4316"/>
      <c r="AE6" s="4316"/>
      <c r="AF6" s="4316"/>
      <c r="AG6" s="4316"/>
      <c r="AH6" s="4316"/>
      <c r="AI6" s="4316"/>
    </row>
    <row r="7" spans="1:45" s="486" customFormat="1" ht="12.75" customHeight="1" x14ac:dyDescent="0.3">
      <c r="A7" s="4308" t="s">
        <v>1270</v>
      </c>
      <c r="B7" s="4309"/>
      <c r="C7" s="4309"/>
      <c r="D7" s="4309"/>
      <c r="E7" s="4309"/>
      <c r="F7" s="4309"/>
      <c r="G7" s="4309"/>
      <c r="H7" s="4309"/>
      <c r="I7" s="4309"/>
      <c r="J7" s="4309"/>
      <c r="K7" s="4309"/>
      <c r="L7" s="4309"/>
      <c r="M7" s="4309"/>
      <c r="N7" s="4309"/>
      <c r="O7" s="4309"/>
      <c r="P7" s="4309"/>
      <c r="Q7" s="4309"/>
      <c r="R7" s="4309"/>
      <c r="S7" s="4309"/>
      <c r="T7" s="4309"/>
      <c r="U7" s="4309"/>
      <c r="V7" s="4309"/>
      <c r="W7" s="4309"/>
      <c r="X7" s="4309"/>
      <c r="Y7" s="4309"/>
      <c r="Z7" s="4309"/>
      <c r="AA7" s="4309"/>
      <c r="AB7" s="4309"/>
      <c r="AC7" s="4309"/>
      <c r="AD7" s="4309"/>
      <c r="AE7" s="4309"/>
      <c r="AF7" s="4309"/>
      <c r="AG7" s="4309"/>
      <c r="AH7" s="4309"/>
      <c r="AI7" s="4309"/>
      <c r="AJ7" s="4309"/>
      <c r="AK7" s="4309"/>
      <c r="AL7" s="4309"/>
      <c r="AM7" s="4309"/>
      <c r="AN7" s="4309"/>
      <c r="AO7" s="4309"/>
      <c r="AP7" s="4309"/>
      <c r="AQ7" s="4309"/>
      <c r="AR7" s="4309"/>
      <c r="AS7" s="4309"/>
    </row>
    <row r="8" spans="1:45" s="486" customFormat="1" ht="14.4" x14ac:dyDescent="0.3">
      <c r="A8" s="4309"/>
      <c r="B8" s="4309"/>
      <c r="C8" s="4309"/>
      <c r="D8" s="4309"/>
      <c r="E8" s="4309"/>
      <c r="F8" s="4309"/>
      <c r="G8" s="4309"/>
      <c r="H8" s="4309"/>
      <c r="I8" s="4309"/>
      <c r="J8" s="4309"/>
      <c r="K8" s="4309"/>
      <c r="L8" s="4309"/>
      <c r="M8" s="4309"/>
      <c r="N8" s="4309"/>
      <c r="O8" s="4309"/>
      <c r="P8" s="4309"/>
      <c r="Q8" s="4309"/>
      <c r="R8" s="4309"/>
      <c r="S8" s="4309"/>
      <c r="T8" s="4309"/>
      <c r="U8" s="4309"/>
      <c r="V8" s="4309"/>
      <c r="W8" s="4309"/>
      <c r="X8" s="4309"/>
      <c r="Y8" s="4309"/>
      <c r="Z8" s="4309"/>
      <c r="AA8" s="4309"/>
      <c r="AB8" s="4309"/>
      <c r="AC8" s="4309"/>
      <c r="AD8" s="4309"/>
      <c r="AE8" s="4309"/>
      <c r="AF8" s="4309"/>
      <c r="AG8" s="4309"/>
      <c r="AH8" s="4309"/>
      <c r="AI8" s="4309"/>
      <c r="AJ8" s="4309"/>
      <c r="AK8" s="4309"/>
      <c r="AL8" s="4309"/>
      <c r="AM8" s="4309"/>
      <c r="AN8" s="4309"/>
      <c r="AO8" s="4309"/>
      <c r="AP8" s="4309"/>
      <c r="AQ8" s="4309"/>
      <c r="AR8" s="4309"/>
      <c r="AS8" s="4309"/>
    </row>
    <row r="9" spans="1:45" s="486" customFormat="1" ht="14.4" x14ac:dyDescent="0.3">
      <c r="A9" s="4309"/>
      <c r="B9" s="4309"/>
      <c r="C9" s="4309"/>
      <c r="D9" s="4309"/>
      <c r="E9" s="4309"/>
      <c r="F9" s="4309"/>
      <c r="G9" s="4309"/>
      <c r="H9" s="4309"/>
      <c r="I9" s="4309"/>
      <c r="J9" s="4309"/>
      <c r="K9" s="4309"/>
      <c r="L9" s="4309"/>
      <c r="M9" s="4309"/>
      <c r="N9" s="4309"/>
      <c r="O9" s="4309"/>
      <c r="P9" s="4309"/>
      <c r="Q9" s="4309"/>
      <c r="R9" s="4309"/>
      <c r="S9" s="4309"/>
      <c r="T9" s="4309"/>
      <c r="U9" s="4309"/>
      <c r="V9" s="4309"/>
      <c r="W9" s="4309"/>
      <c r="X9" s="4309"/>
      <c r="Y9" s="4309"/>
      <c r="Z9" s="4309"/>
      <c r="AA9" s="4309"/>
      <c r="AB9" s="4309"/>
      <c r="AC9" s="4309"/>
      <c r="AD9" s="4309"/>
      <c r="AE9" s="4309"/>
      <c r="AF9" s="4309"/>
      <c r="AG9" s="4309"/>
      <c r="AH9" s="4309"/>
      <c r="AI9" s="4309"/>
      <c r="AJ9" s="4309"/>
      <c r="AK9" s="4309"/>
      <c r="AL9" s="4309"/>
      <c r="AM9" s="4309"/>
      <c r="AN9" s="4309"/>
      <c r="AO9" s="4309"/>
      <c r="AP9" s="4309"/>
      <c r="AQ9" s="4309"/>
      <c r="AR9" s="4309"/>
      <c r="AS9" s="4309"/>
    </row>
    <row r="10" spans="1:45" s="486" customFormat="1" ht="14.4" x14ac:dyDescent="0.3">
      <c r="A10" s="4309"/>
      <c r="B10" s="4309"/>
      <c r="C10" s="4309"/>
      <c r="D10" s="4309"/>
      <c r="E10" s="4309"/>
      <c r="F10" s="4309"/>
      <c r="G10" s="4309"/>
      <c r="H10" s="4309"/>
      <c r="I10" s="4309"/>
      <c r="J10" s="4309"/>
      <c r="K10" s="4309"/>
      <c r="L10" s="4309"/>
      <c r="M10" s="4309"/>
      <c r="N10" s="4309"/>
      <c r="O10" s="4309"/>
      <c r="P10" s="4309"/>
      <c r="Q10" s="4309"/>
      <c r="R10" s="4309"/>
      <c r="S10" s="4309"/>
      <c r="T10" s="4309"/>
      <c r="U10" s="4309"/>
      <c r="V10" s="4309"/>
      <c r="W10" s="4309"/>
      <c r="X10" s="4309"/>
      <c r="Y10" s="4309"/>
      <c r="Z10" s="4309"/>
      <c r="AA10" s="4309"/>
      <c r="AB10" s="4309"/>
      <c r="AC10" s="4309"/>
      <c r="AD10" s="4309"/>
      <c r="AE10" s="4309"/>
      <c r="AF10" s="4309"/>
      <c r="AG10" s="4309"/>
      <c r="AH10" s="4309"/>
      <c r="AI10" s="4309"/>
      <c r="AJ10" s="4309"/>
      <c r="AK10" s="4309"/>
      <c r="AL10" s="4309"/>
      <c r="AM10" s="4309"/>
      <c r="AN10" s="4309"/>
      <c r="AO10" s="4309"/>
      <c r="AP10" s="4309"/>
      <c r="AQ10" s="4309"/>
      <c r="AR10" s="4309"/>
      <c r="AS10" s="4309"/>
    </row>
    <row r="11" spans="1:45" s="486" customFormat="1" ht="14.4" x14ac:dyDescent="0.3">
      <c r="A11" s="4309"/>
      <c r="B11" s="4309"/>
      <c r="C11" s="4309"/>
      <c r="D11" s="4309"/>
      <c r="E11" s="4309"/>
      <c r="F11" s="4309"/>
      <c r="G11" s="4309"/>
      <c r="H11" s="4309"/>
      <c r="I11" s="4309"/>
      <c r="J11" s="4309"/>
      <c r="K11" s="4309"/>
      <c r="L11" s="4309"/>
      <c r="M11" s="4309"/>
      <c r="N11" s="4309"/>
      <c r="O11" s="4309"/>
      <c r="P11" s="4309"/>
      <c r="Q11" s="4309"/>
      <c r="R11" s="4309"/>
      <c r="S11" s="4309"/>
      <c r="T11" s="4309"/>
      <c r="U11" s="4309"/>
      <c r="V11" s="4309"/>
      <c r="W11" s="4309"/>
      <c r="X11" s="4309"/>
      <c r="Y11" s="4309"/>
      <c r="Z11" s="4309"/>
      <c r="AA11" s="4309"/>
      <c r="AB11" s="4309"/>
      <c r="AC11" s="4309"/>
      <c r="AD11" s="4309"/>
      <c r="AE11" s="4309"/>
      <c r="AF11" s="4309"/>
      <c r="AG11" s="4309"/>
      <c r="AH11" s="4309"/>
      <c r="AI11" s="4309"/>
      <c r="AJ11" s="4309"/>
      <c r="AK11" s="4309"/>
      <c r="AL11" s="4309"/>
      <c r="AM11" s="4309"/>
      <c r="AN11" s="4309"/>
      <c r="AO11" s="4309"/>
      <c r="AP11" s="4309"/>
      <c r="AQ11" s="4309"/>
      <c r="AR11" s="4309"/>
      <c r="AS11" s="4309"/>
    </row>
    <row r="12" spans="1:45" s="486" customFormat="1" ht="18" x14ac:dyDescent="0.3">
      <c r="A12" s="1216"/>
      <c r="B12" s="1216"/>
      <c r="C12" s="1216"/>
      <c r="D12" s="1216"/>
      <c r="E12" s="1216"/>
      <c r="F12" s="1216"/>
      <c r="G12" s="1216"/>
      <c r="H12" s="1216"/>
      <c r="I12" s="1216"/>
      <c r="J12" s="1216"/>
      <c r="K12" s="1216"/>
      <c r="L12" s="1216"/>
      <c r="M12" s="1216"/>
      <c r="N12" s="1216"/>
      <c r="O12" s="1216"/>
      <c r="P12" s="1216"/>
      <c r="Q12" s="1216"/>
      <c r="R12" s="1216"/>
      <c r="S12" s="1216"/>
      <c r="T12" s="1216"/>
      <c r="U12" s="1216"/>
      <c r="V12" s="1216"/>
      <c r="W12" s="1216"/>
      <c r="X12" s="1216"/>
      <c r="Y12" s="1216"/>
      <c r="Z12" s="1216"/>
      <c r="AA12" s="1216"/>
      <c r="AB12" s="1216"/>
      <c r="AC12" s="1216"/>
      <c r="AD12" s="1216"/>
      <c r="AE12" s="1216"/>
      <c r="AF12" s="1216"/>
      <c r="AG12" s="1216"/>
      <c r="AH12" s="1216"/>
      <c r="AI12" s="1216"/>
      <c r="AJ12" s="1216"/>
      <c r="AK12" s="1216"/>
      <c r="AL12" s="1216"/>
      <c r="AM12" s="1216"/>
      <c r="AN12" s="1216"/>
      <c r="AO12" s="1216"/>
      <c r="AP12" s="1216"/>
      <c r="AQ12" s="1216"/>
      <c r="AR12" s="1216"/>
      <c r="AS12" s="1216"/>
    </row>
    <row r="13" spans="1:45" s="486" customFormat="1" ht="51.75" customHeight="1" x14ac:dyDescent="0.3">
      <c r="A13" s="1051"/>
      <c r="B13" s="1217"/>
      <c r="C13" s="1217"/>
      <c r="D13" s="1217"/>
      <c r="E13" s="4310" t="s">
        <v>1270</v>
      </c>
      <c r="F13" s="4310"/>
      <c r="G13" s="4310"/>
      <c r="H13" s="4310"/>
      <c r="I13" s="4310"/>
      <c r="J13" s="4310"/>
      <c r="K13" s="4310"/>
      <c r="L13" s="4310"/>
      <c r="M13" s="4310"/>
      <c r="N13" s="4310"/>
      <c r="O13" s="4310"/>
      <c r="P13" s="4310"/>
      <c r="Q13" s="4310"/>
      <c r="R13" s="4310"/>
      <c r="S13" s="4310"/>
      <c r="T13" s="4310"/>
      <c r="U13" s="4310"/>
      <c r="V13" s="4310"/>
      <c r="W13" s="4310"/>
      <c r="X13" s="4310"/>
      <c r="Y13" s="4310"/>
      <c r="Z13" s="4310"/>
      <c r="AA13" s="4310"/>
      <c r="AB13" s="4310"/>
      <c r="AC13" s="4310"/>
      <c r="AD13" s="4310"/>
      <c r="AE13" s="4310"/>
      <c r="AF13" s="4310"/>
      <c r="AG13" s="4310"/>
      <c r="AH13" s="4310"/>
      <c r="AI13" s="4310"/>
      <c r="AJ13" s="4310"/>
      <c r="AK13" s="4310"/>
      <c r="AL13" s="4310"/>
      <c r="AM13" s="4310"/>
      <c r="AN13" s="4310"/>
      <c r="AO13" s="4310"/>
      <c r="AP13" s="1217"/>
      <c r="AQ13" s="1217"/>
      <c r="AR13" s="1217"/>
      <c r="AS13" s="1217"/>
    </row>
    <row r="14" spans="1:45" s="486" customFormat="1" ht="14.4" x14ac:dyDescent="0.3">
      <c r="A14" s="1217"/>
      <c r="B14" s="1217"/>
      <c r="C14" s="1217"/>
      <c r="D14" s="1217"/>
      <c r="E14" s="1217"/>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217"/>
      <c r="AM14" s="1217"/>
      <c r="AN14" s="1217"/>
      <c r="AO14" s="1217"/>
      <c r="AP14" s="1217"/>
      <c r="AQ14" s="1217"/>
      <c r="AR14" s="1217"/>
      <c r="AS14" s="1217"/>
    </row>
    <row r="15" spans="1:45" s="486" customFormat="1" ht="14.4" x14ac:dyDescent="0.3">
      <c r="A15" s="1217"/>
      <c r="B15" s="1217"/>
      <c r="C15" s="1217"/>
      <c r="D15" s="1217"/>
      <c r="E15" s="4311" t="s">
        <v>2168</v>
      </c>
      <c r="F15" s="4311"/>
      <c r="G15" s="4311"/>
      <c r="H15" s="4311"/>
      <c r="I15" s="4311"/>
      <c r="J15" s="4311"/>
      <c r="K15" s="4311"/>
      <c r="L15" s="4311"/>
      <c r="M15" s="4311"/>
      <c r="N15" s="4311"/>
      <c r="O15" s="4311"/>
      <c r="P15" s="4311"/>
      <c r="Q15" s="4311"/>
      <c r="R15" s="4311"/>
      <c r="S15" s="4311"/>
      <c r="T15" s="4311"/>
      <c r="U15" s="4311"/>
      <c r="V15" s="4311"/>
      <c r="W15" s="4311"/>
      <c r="X15" s="4311"/>
      <c r="Y15" s="4311"/>
      <c r="Z15" s="4311"/>
      <c r="AA15" s="4311"/>
      <c r="AB15" s="4311"/>
      <c r="AC15" s="4311"/>
      <c r="AD15" s="4311"/>
      <c r="AE15" s="4311"/>
      <c r="AF15" s="4311"/>
      <c r="AG15" s="4311"/>
      <c r="AH15" s="4311"/>
      <c r="AI15" s="4311"/>
      <c r="AJ15" s="4311"/>
      <c r="AK15" s="4311"/>
      <c r="AL15" s="4311"/>
      <c r="AM15" s="4311"/>
      <c r="AN15" s="4311"/>
      <c r="AO15" s="4311"/>
      <c r="AP15" s="1217"/>
      <c r="AQ15" s="1217"/>
      <c r="AR15" s="1217"/>
      <c r="AS15" s="1217"/>
    </row>
    <row r="16" spans="1:45" s="486" customFormat="1" ht="14.4" x14ac:dyDescent="0.3">
      <c r="A16" s="1217"/>
      <c r="B16" s="1217"/>
      <c r="C16" s="1217"/>
      <c r="D16" s="1217"/>
      <c r="E16" s="4311"/>
      <c r="F16" s="4311"/>
      <c r="G16" s="4311"/>
      <c r="H16" s="4311"/>
      <c r="I16" s="4311"/>
      <c r="J16" s="4311"/>
      <c r="K16" s="4311"/>
      <c r="L16" s="4311"/>
      <c r="M16" s="4311"/>
      <c r="N16" s="4311"/>
      <c r="O16" s="4311"/>
      <c r="P16" s="4311"/>
      <c r="Q16" s="4311"/>
      <c r="R16" s="4311"/>
      <c r="S16" s="4311"/>
      <c r="T16" s="4311"/>
      <c r="U16" s="4311"/>
      <c r="V16" s="4311"/>
      <c r="W16" s="4311"/>
      <c r="X16" s="4311"/>
      <c r="Y16" s="4311"/>
      <c r="Z16" s="4311"/>
      <c r="AA16" s="4311"/>
      <c r="AB16" s="4311"/>
      <c r="AC16" s="4311"/>
      <c r="AD16" s="4311"/>
      <c r="AE16" s="4311"/>
      <c r="AF16" s="4311"/>
      <c r="AG16" s="4311"/>
      <c r="AH16" s="4311"/>
      <c r="AI16" s="4311"/>
      <c r="AJ16" s="4311"/>
      <c r="AK16" s="4311"/>
      <c r="AL16" s="4311"/>
      <c r="AM16" s="4311"/>
      <c r="AN16" s="4311"/>
      <c r="AO16" s="4311"/>
      <c r="AP16" s="1217"/>
      <c r="AQ16" s="1217"/>
      <c r="AR16" s="1217"/>
      <c r="AS16" s="1217"/>
    </row>
    <row r="17" spans="1:45" s="486" customFormat="1" ht="63.75" customHeight="1" x14ac:dyDescent="0.3">
      <c r="A17" s="1217"/>
      <c r="B17" s="1217"/>
      <c r="C17" s="1217"/>
      <c r="D17" s="1217"/>
      <c r="E17" s="4311"/>
      <c r="F17" s="4311"/>
      <c r="G17" s="4311"/>
      <c r="H17" s="4311"/>
      <c r="I17" s="4311"/>
      <c r="J17" s="4311"/>
      <c r="K17" s="4311"/>
      <c r="L17" s="4311"/>
      <c r="M17" s="4311"/>
      <c r="N17" s="4311"/>
      <c r="O17" s="4311"/>
      <c r="P17" s="4311"/>
      <c r="Q17" s="4311"/>
      <c r="R17" s="4311"/>
      <c r="S17" s="4311"/>
      <c r="T17" s="4311"/>
      <c r="U17" s="4311"/>
      <c r="V17" s="4311"/>
      <c r="W17" s="4311"/>
      <c r="X17" s="4311"/>
      <c r="Y17" s="4311"/>
      <c r="Z17" s="4311"/>
      <c r="AA17" s="4311"/>
      <c r="AB17" s="4311"/>
      <c r="AC17" s="4311"/>
      <c r="AD17" s="4311"/>
      <c r="AE17" s="4311"/>
      <c r="AF17" s="4311"/>
      <c r="AG17" s="4311"/>
      <c r="AH17" s="4311"/>
      <c r="AI17" s="4311"/>
      <c r="AJ17" s="4311"/>
      <c r="AK17" s="4311"/>
      <c r="AL17" s="4311"/>
      <c r="AM17" s="4311"/>
      <c r="AN17" s="4311"/>
      <c r="AO17" s="4311"/>
      <c r="AP17" s="1217"/>
      <c r="AQ17" s="1217"/>
      <c r="AR17" s="1217"/>
      <c r="AS17" s="1217"/>
    </row>
    <row r="18" spans="1:45" s="486" customFormat="1" ht="12.75" customHeight="1"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row>
    <row r="19" spans="1:45" s="486" customFormat="1" ht="24" customHeight="1"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row>
    <row r="20" spans="1:45" s="486" customFormat="1" ht="46.5" customHeight="1"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row>
    <row r="21" spans="1:45" s="487" customFormat="1" ht="34.5" customHeight="1"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row>
    <row r="22" spans="1:45" s="486" customFormat="1" ht="45.75" customHeight="1"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row>
    <row r="23" spans="1:45" s="486" customFormat="1" ht="14.4"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row>
    <row r="24" spans="1:45" s="486" customFormat="1" ht="14.4"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row>
    <row r="25" spans="1:45" s="486" customFormat="1" ht="14.4"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row>
    <row r="26" spans="1:45" s="486" customFormat="1" ht="14.4"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row>
    <row r="27" spans="1:45" s="486" customFormat="1" ht="14.4"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row>
    <row r="28" spans="1:45" s="486" customFormat="1" ht="14.4" x14ac:dyDescent="0.3">
      <c r="A28" s="1052"/>
      <c r="B28" s="1052"/>
      <c r="C28" s="4307"/>
      <c r="D28" s="4307"/>
      <c r="E28" s="4307"/>
      <c r="F28" s="4307"/>
      <c r="G28" s="4307"/>
      <c r="H28" s="4307"/>
      <c r="I28" s="4307"/>
      <c r="J28" s="4307"/>
      <c r="K28" s="4307"/>
      <c r="L28" s="4307"/>
      <c r="M28" s="4307"/>
      <c r="N28" s="4307"/>
      <c r="O28" s="4307"/>
      <c r="P28" s="4307"/>
      <c r="Q28" s="4307"/>
      <c r="R28" s="4307"/>
      <c r="S28" s="4307"/>
      <c r="T28" s="4307"/>
      <c r="U28" s="4307"/>
      <c r="V28" s="1052"/>
      <c r="W28" s="1052"/>
      <c r="X28" s="1052"/>
      <c r="Y28" s="1052"/>
      <c r="Z28" s="4305"/>
      <c r="AA28" s="4305"/>
      <c r="AB28" s="4305"/>
      <c r="AC28" s="4305"/>
      <c r="AD28" s="4305"/>
      <c r="AE28" s="4305"/>
      <c r="AF28" s="4305"/>
      <c r="AG28" s="4305"/>
      <c r="AH28" s="4305"/>
      <c r="AI28" s="4305"/>
      <c r="AJ28" s="4305"/>
      <c r="AK28" s="4305"/>
      <c r="AL28" s="4305"/>
      <c r="AM28" s="4305"/>
      <c r="AN28" s="4305"/>
      <c r="AO28" s="4305"/>
      <c r="AP28" s="4305"/>
      <c r="AQ28" s="4305"/>
      <c r="AR28" s="4305"/>
      <c r="AS28" s="1052"/>
    </row>
    <row r="29" spans="1:45" s="486" customFormat="1" ht="14.4" x14ac:dyDescent="0.3">
      <c r="A29" s="1052"/>
      <c r="B29" s="1052"/>
      <c r="C29" s="4307"/>
      <c r="D29" s="4307"/>
      <c r="E29" s="4307"/>
      <c r="F29" s="4307"/>
      <c r="G29" s="4307"/>
      <c r="H29" s="4307"/>
      <c r="I29" s="4307"/>
      <c r="J29" s="4307"/>
      <c r="K29" s="4307"/>
      <c r="L29" s="4307"/>
      <c r="M29" s="4307"/>
      <c r="N29" s="4307"/>
      <c r="O29" s="4307"/>
      <c r="P29" s="4307"/>
      <c r="Q29" s="4307"/>
      <c r="R29" s="4307"/>
      <c r="S29" s="4307"/>
      <c r="T29" s="4307"/>
      <c r="U29" s="4307"/>
      <c r="V29" s="1052"/>
      <c r="W29" s="1052"/>
      <c r="X29" s="1052"/>
      <c r="Y29" s="1052"/>
      <c r="Z29" s="1052"/>
      <c r="AA29" s="1052"/>
      <c r="AB29" s="1052"/>
      <c r="AC29" s="1052"/>
      <c r="AD29" s="1052"/>
      <c r="AE29" s="1052"/>
      <c r="AF29" s="1052"/>
      <c r="AG29" s="1052"/>
      <c r="AH29" s="1052"/>
      <c r="AI29" s="1052"/>
      <c r="AJ29" s="1052"/>
      <c r="AK29" s="1052"/>
      <c r="AL29" s="1052"/>
      <c r="AM29" s="1052"/>
      <c r="AN29" s="1052"/>
      <c r="AO29" s="1052"/>
      <c r="AP29" s="1052"/>
      <c r="AQ29" s="1052"/>
      <c r="AR29" s="1052"/>
      <c r="AS29" s="1052"/>
    </row>
    <row r="30" spans="1:45" s="486" customFormat="1" ht="15" customHeight="1" x14ac:dyDescent="0.3">
      <c r="A30" s="1052"/>
      <c r="B30" s="1052"/>
      <c r="C30" s="4307"/>
      <c r="D30" s="4307"/>
      <c r="E30" s="4307"/>
      <c r="F30" s="4307"/>
      <c r="G30" s="4307"/>
      <c r="H30" s="4307"/>
      <c r="I30" s="4307"/>
      <c r="J30" s="4307"/>
      <c r="K30" s="4307"/>
      <c r="L30" s="4307"/>
      <c r="M30" s="4307"/>
      <c r="N30" s="4307"/>
      <c r="O30" s="4307"/>
      <c r="P30" s="4307"/>
      <c r="Q30" s="4307"/>
      <c r="R30" s="4307"/>
      <c r="S30" s="4307"/>
      <c r="T30" s="4307"/>
      <c r="U30" s="4307"/>
      <c r="V30" s="1052"/>
      <c r="W30" s="1052"/>
      <c r="X30" s="1052"/>
      <c r="Y30" s="1052"/>
      <c r="Z30" s="1052"/>
      <c r="AA30" s="1052"/>
      <c r="AB30" s="1052"/>
      <c r="AC30" s="1052"/>
      <c r="AD30" s="1052"/>
      <c r="AE30" s="1052"/>
      <c r="AF30" s="1052"/>
      <c r="AG30" s="1052"/>
      <c r="AH30" s="1052"/>
      <c r="AI30" s="1052"/>
      <c r="AJ30" s="1052"/>
      <c r="AK30" s="1052"/>
      <c r="AL30" s="1052"/>
      <c r="AM30" s="1052"/>
      <c r="AN30" s="1052"/>
      <c r="AO30" s="1052"/>
      <c r="AP30" s="1052"/>
      <c r="AQ30" s="1052"/>
      <c r="AR30" s="1052"/>
      <c r="AS30" s="1052"/>
    </row>
    <row r="31" spans="1:45" s="486" customFormat="1" ht="14.4" x14ac:dyDescent="0.3">
      <c r="A31" s="1052"/>
      <c r="B31" s="1052"/>
      <c r="C31" s="1052"/>
      <c r="D31" s="1052"/>
      <c r="E31" s="1052"/>
      <c r="F31" s="1052"/>
      <c r="G31" s="1052"/>
      <c r="H31" s="1052"/>
      <c r="I31" s="1052"/>
      <c r="J31" s="1052"/>
      <c r="K31" s="1052"/>
      <c r="L31" s="1052"/>
      <c r="M31" s="1052"/>
      <c r="N31" s="1052"/>
      <c r="O31" s="1052"/>
      <c r="P31" s="1052"/>
      <c r="Q31" s="1052"/>
      <c r="R31" s="1052"/>
      <c r="S31" s="1052"/>
      <c r="T31" s="1052"/>
      <c r="U31" s="1052"/>
      <c r="V31" s="1052"/>
      <c r="W31" s="1052"/>
      <c r="X31" s="1052"/>
      <c r="Y31" s="1052"/>
      <c r="Z31" s="1052"/>
      <c r="AA31" s="1052"/>
      <c r="AB31" s="1052"/>
      <c r="AC31" s="1052"/>
      <c r="AD31" s="1052"/>
      <c r="AE31" s="1052"/>
      <c r="AF31" s="1052"/>
      <c r="AG31" s="1052"/>
      <c r="AH31" s="1052"/>
      <c r="AI31" s="1052"/>
      <c r="AJ31" s="1052"/>
      <c r="AK31" s="1052"/>
      <c r="AL31" s="1052"/>
      <c r="AM31" s="1052"/>
      <c r="AN31" s="1052"/>
      <c r="AO31" s="1052"/>
      <c r="AP31" s="1052"/>
      <c r="AQ31" s="1052"/>
      <c r="AR31" s="1052"/>
      <c r="AS31" s="1052"/>
    </row>
    <row r="32" spans="1:45" s="486" customFormat="1" ht="14.4" x14ac:dyDescent="0.3">
      <c r="A32" s="1052"/>
      <c r="B32" s="1052"/>
      <c r="C32" s="1052"/>
      <c r="D32" s="1052"/>
      <c r="E32" s="1052"/>
      <c r="F32" s="1052"/>
      <c r="G32" s="1052"/>
      <c r="H32" s="1052"/>
      <c r="I32" s="1052"/>
      <c r="J32" s="1052"/>
      <c r="K32" s="1052"/>
      <c r="L32" s="1052"/>
      <c r="M32" s="1052"/>
      <c r="N32" s="1052"/>
      <c r="O32" s="1052"/>
      <c r="P32" s="1052"/>
      <c r="Q32" s="1052"/>
      <c r="R32" s="1052"/>
      <c r="S32" s="1052"/>
      <c r="T32" s="1052"/>
      <c r="U32" s="1052"/>
      <c r="V32" s="1052"/>
      <c r="W32" s="1052"/>
      <c r="X32" s="1052"/>
      <c r="Y32" s="1052"/>
      <c r="Z32" s="1052"/>
      <c r="AA32" s="1052"/>
      <c r="AB32" s="1052"/>
      <c r="AC32" s="1052"/>
      <c r="AD32" s="1052"/>
      <c r="AE32" s="1052"/>
      <c r="AF32" s="1052"/>
      <c r="AG32" s="1052"/>
      <c r="AH32" s="1052"/>
      <c r="AI32" s="1052"/>
      <c r="AJ32" s="1052"/>
      <c r="AK32" s="1052"/>
      <c r="AL32" s="1052"/>
      <c r="AM32" s="1052"/>
      <c r="AN32" s="1052"/>
      <c r="AO32" s="1052"/>
      <c r="AP32" s="1052"/>
      <c r="AQ32" s="1052"/>
      <c r="AR32" s="1052"/>
      <c r="AS32" s="1052"/>
    </row>
    <row r="33" spans="1:45" s="486" customFormat="1" ht="14.4" x14ac:dyDescent="0.3">
      <c r="A33" s="1052"/>
      <c r="B33" s="1052"/>
      <c r="C33" s="4306"/>
      <c r="D33" s="4306"/>
      <c r="E33" s="4306"/>
      <c r="F33" s="4306"/>
      <c r="G33" s="4306"/>
      <c r="H33" s="4306"/>
      <c r="I33" s="4306"/>
      <c r="J33" s="4306"/>
      <c r="K33" s="4306"/>
      <c r="L33" s="4306"/>
      <c r="M33" s="4306"/>
      <c r="N33" s="4306"/>
      <c r="O33" s="4306"/>
      <c r="P33" s="4306"/>
      <c r="Q33" s="4306"/>
      <c r="R33" s="4306"/>
      <c r="S33" s="4306"/>
      <c r="T33" s="4306"/>
      <c r="U33" s="4306"/>
      <c r="V33" s="1052"/>
      <c r="W33" s="1052"/>
      <c r="X33" s="1052"/>
      <c r="Y33" s="1052"/>
      <c r="Z33" s="1052"/>
      <c r="AA33" s="1052"/>
      <c r="AB33" s="1052"/>
      <c r="AC33" s="1052"/>
      <c r="AD33" s="1052"/>
      <c r="AE33" s="1052"/>
      <c r="AF33" s="1052"/>
      <c r="AG33" s="1052"/>
      <c r="AH33" s="1052"/>
      <c r="AI33" s="1052"/>
      <c r="AJ33" s="1052"/>
      <c r="AK33" s="1052"/>
      <c r="AL33" s="1052"/>
      <c r="AM33" s="1052"/>
      <c r="AN33" s="1052"/>
      <c r="AO33" s="1052"/>
      <c r="AP33" s="1052"/>
      <c r="AQ33" s="1052"/>
      <c r="AR33" s="1052"/>
      <c r="AS33" s="1052"/>
    </row>
    <row r="34" spans="1:45" s="486" customFormat="1" ht="14.4" x14ac:dyDescent="0.3">
      <c r="A34" s="1052"/>
      <c r="B34" s="1052"/>
      <c r="C34" s="4305"/>
      <c r="D34" s="4305"/>
      <c r="E34" s="4305"/>
      <c r="F34" s="4305"/>
      <c r="G34" s="4305"/>
      <c r="H34" s="4305"/>
      <c r="I34" s="4305"/>
      <c r="J34" s="4305"/>
      <c r="K34" s="4305"/>
      <c r="L34" s="4305"/>
      <c r="M34" s="4305"/>
      <c r="N34" s="4305"/>
      <c r="O34" s="4305"/>
      <c r="P34" s="4305"/>
      <c r="Q34" s="4305"/>
      <c r="R34" s="4305"/>
      <c r="S34" s="4305"/>
      <c r="T34" s="4305"/>
      <c r="U34" s="4305"/>
      <c r="V34" s="1052"/>
      <c r="W34" s="1052"/>
      <c r="X34" s="1052"/>
      <c r="Y34" s="1052"/>
      <c r="Z34" s="1052"/>
      <c r="AA34" s="1052"/>
      <c r="AB34" s="1052"/>
      <c r="AC34" s="1052"/>
      <c r="AD34" s="1052"/>
      <c r="AE34" s="1052"/>
      <c r="AF34" s="1052"/>
      <c r="AG34" s="1052"/>
      <c r="AH34" s="1052"/>
      <c r="AI34" s="1052"/>
      <c r="AJ34" s="1052"/>
      <c r="AK34" s="1052"/>
      <c r="AL34" s="1052"/>
      <c r="AM34" s="1052"/>
      <c r="AN34" s="1052"/>
      <c r="AO34" s="1052"/>
      <c r="AP34" s="1052"/>
      <c r="AQ34" s="1052"/>
      <c r="AR34" s="1052"/>
      <c r="AS34" s="1052"/>
    </row>
    <row r="35" spans="1:45" s="486" customFormat="1" ht="14.4" x14ac:dyDescent="0.3">
      <c r="A35" s="1052"/>
      <c r="B35" s="1052"/>
      <c r="C35" s="1052"/>
      <c r="D35" s="1052"/>
      <c r="E35" s="1052"/>
      <c r="F35" s="1052"/>
      <c r="G35" s="1052"/>
      <c r="H35" s="1052"/>
      <c r="I35" s="1052"/>
      <c r="J35" s="1052"/>
      <c r="K35" s="1052"/>
      <c r="L35" s="1052"/>
      <c r="M35" s="1052"/>
      <c r="N35" s="1052"/>
      <c r="O35" s="1052"/>
      <c r="P35" s="1052"/>
      <c r="Q35" s="1052"/>
      <c r="R35" s="1052"/>
      <c r="S35" s="1052"/>
      <c r="T35" s="1052"/>
      <c r="U35" s="1052"/>
      <c r="V35" s="1052"/>
      <c r="W35" s="1052"/>
      <c r="X35" s="1052"/>
      <c r="Y35" s="1052"/>
      <c r="Z35" s="1052"/>
      <c r="AA35" s="1052"/>
      <c r="AB35" s="1052"/>
      <c r="AC35" s="1052"/>
      <c r="AD35" s="1052"/>
      <c r="AE35" s="1052"/>
      <c r="AF35" s="1052"/>
      <c r="AG35" s="1052"/>
      <c r="AH35" s="1052"/>
      <c r="AI35" s="1052"/>
      <c r="AJ35" s="1052"/>
      <c r="AK35" s="1052"/>
      <c r="AL35" s="1052"/>
      <c r="AM35" s="1052"/>
      <c r="AN35" s="1052"/>
      <c r="AO35" s="1052"/>
      <c r="AP35" s="1052"/>
      <c r="AQ35" s="1052"/>
      <c r="AR35" s="1052"/>
      <c r="AS35" s="1052"/>
    </row>
    <row r="36" spans="1:45" s="486" customFormat="1" ht="14.4" x14ac:dyDescent="0.3">
      <c r="A36" s="1052"/>
      <c r="B36" s="1052"/>
      <c r="C36" s="4306"/>
      <c r="D36" s="4306"/>
      <c r="E36" s="4306"/>
      <c r="F36" s="4306"/>
      <c r="G36" s="4306"/>
      <c r="H36" s="4306"/>
      <c r="I36" s="4306"/>
      <c r="J36" s="4306"/>
      <c r="K36" s="4306"/>
      <c r="L36" s="4306"/>
      <c r="M36" s="4306"/>
      <c r="N36" s="4306"/>
      <c r="O36" s="4306"/>
      <c r="P36" s="4306"/>
      <c r="Q36" s="4306"/>
      <c r="R36" s="4306"/>
      <c r="S36" s="4306"/>
      <c r="T36" s="4306"/>
      <c r="U36" s="4306"/>
      <c r="V36" s="1052"/>
      <c r="W36" s="1052"/>
      <c r="X36" s="1052"/>
      <c r="Y36" s="1052"/>
      <c r="Z36" s="1052"/>
      <c r="AA36" s="1052"/>
      <c r="AB36" s="1052"/>
      <c r="AC36" s="1052"/>
      <c r="AD36" s="1052"/>
      <c r="AE36" s="1052"/>
      <c r="AF36" s="1052"/>
      <c r="AG36" s="1052"/>
      <c r="AH36" s="1052"/>
      <c r="AI36" s="1052"/>
      <c r="AJ36" s="1052"/>
      <c r="AK36" s="1052"/>
      <c r="AL36" s="1052"/>
      <c r="AM36" s="1052"/>
      <c r="AN36" s="1052"/>
      <c r="AO36" s="1052"/>
      <c r="AP36" s="1052"/>
      <c r="AQ36" s="1052"/>
      <c r="AR36" s="1052"/>
      <c r="AS36" s="1052"/>
    </row>
    <row r="37" spans="1:45" s="486" customFormat="1" ht="14.4" x14ac:dyDescent="0.3">
      <c r="A37" s="1052"/>
      <c r="B37" s="1052"/>
      <c r="C37" s="4305"/>
      <c r="D37" s="4305"/>
      <c r="E37" s="4305"/>
      <c r="F37" s="4305"/>
      <c r="G37" s="4305"/>
      <c r="H37" s="4305"/>
      <c r="I37" s="4305"/>
      <c r="J37" s="4305"/>
      <c r="K37" s="4305"/>
      <c r="L37" s="4305"/>
      <c r="M37" s="4305"/>
      <c r="N37" s="4305"/>
      <c r="O37" s="4305"/>
      <c r="P37" s="4305"/>
      <c r="Q37" s="4305"/>
      <c r="R37" s="4305"/>
      <c r="S37" s="4305"/>
      <c r="T37" s="4305"/>
      <c r="U37" s="4305"/>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1052"/>
      <c r="AQ37" s="1052"/>
      <c r="AR37" s="1052"/>
      <c r="AS37" s="1052"/>
    </row>
    <row r="38" spans="1:45" s="486" customFormat="1" ht="14.4" x14ac:dyDescent="0.3">
      <c r="A38" s="1052"/>
      <c r="B38" s="1052"/>
      <c r="C38" s="1052"/>
      <c r="D38" s="1052"/>
      <c r="E38" s="1052"/>
      <c r="F38" s="1052"/>
      <c r="G38" s="1052"/>
      <c r="H38" s="1052"/>
      <c r="I38" s="1052"/>
      <c r="J38" s="1052"/>
      <c r="K38" s="1052"/>
      <c r="L38" s="1052"/>
      <c r="M38" s="1052"/>
      <c r="N38" s="1052"/>
      <c r="O38" s="1052"/>
      <c r="P38" s="1052"/>
      <c r="Q38" s="1052"/>
      <c r="R38" s="1052"/>
      <c r="S38" s="1052"/>
      <c r="T38" s="1052"/>
      <c r="U38" s="1052"/>
      <c r="V38" s="1052"/>
      <c r="W38" s="1052"/>
      <c r="X38" s="1052"/>
      <c r="Y38" s="1052"/>
      <c r="Z38" s="1052"/>
      <c r="AA38" s="1052"/>
      <c r="AB38" s="1052"/>
      <c r="AC38" s="1052"/>
      <c r="AD38" s="1052"/>
      <c r="AE38" s="1052"/>
      <c r="AF38" s="1052"/>
      <c r="AG38" s="1052"/>
      <c r="AH38" s="1052"/>
      <c r="AI38" s="1052"/>
      <c r="AJ38" s="1052"/>
      <c r="AK38" s="1052"/>
      <c r="AL38" s="1052"/>
      <c r="AM38" s="1052"/>
      <c r="AN38" s="1052"/>
      <c r="AO38" s="1052"/>
      <c r="AP38" s="1052"/>
      <c r="AQ38" s="1052"/>
      <c r="AR38" s="1052"/>
      <c r="AS38" s="1052"/>
    </row>
    <row r="39" spans="1:45" s="486" customFormat="1" ht="14.4" x14ac:dyDescent="0.3">
      <c r="A39" s="1052"/>
      <c r="B39" s="1052"/>
      <c r="C39" s="1052"/>
      <c r="D39" s="1052"/>
      <c r="E39" s="1052"/>
      <c r="F39" s="1052"/>
      <c r="G39" s="1052"/>
      <c r="H39" s="1052"/>
      <c r="I39" s="1052"/>
      <c r="J39" s="1052"/>
      <c r="K39" s="1052"/>
      <c r="L39" s="1052"/>
      <c r="M39" s="1052"/>
      <c r="N39" s="1052"/>
      <c r="O39" s="1052"/>
      <c r="P39" s="1052"/>
      <c r="Q39" s="1052"/>
      <c r="R39" s="1052"/>
      <c r="S39" s="1052"/>
      <c r="T39" s="1052"/>
      <c r="U39" s="1052"/>
      <c r="V39" s="1052"/>
      <c r="W39" s="1052"/>
      <c r="X39" s="1052"/>
      <c r="Y39" s="1052"/>
      <c r="Z39" s="1052"/>
      <c r="AA39" s="1052"/>
      <c r="AB39" s="1052"/>
      <c r="AC39" s="1052"/>
      <c r="AD39" s="1052"/>
      <c r="AE39" s="1052"/>
      <c r="AF39" s="1052"/>
      <c r="AG39" s="1052"/>
      <c r="AH39" s="1052"/>
      <c r="AI39" s="1052"/>
      <c r="AJ39" s="1052"/>
      <c r="AK39" s="1052"/>
      <c r="AL39" s="1052"/>
      <c r="AM39" s="1052"/>
      <c r="AN39" s="1052"/>
      <c r="AO39" s="1052"/>
      <c r="AP39" s="1052"/>
      <c r="AQ39" s="1052"/>
      <c r="AR39" s="1052"/>
      <c r="AS39" s="1052"/>
    </row>
    <row r="40" spans="1:45" s="215" customFormat="1" x14ac:dyDescent="0.3">
      <c r="A40" s="451"/>
      <c r="B40" s="45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row>
    <row r="41" spans="1:45" x14ac:dyDescent="0.3">
      <c r="A41" s="757"/>
      <c r="B41" s="757"/>
      <c r="C41" s="757"/>
      <c r="D41" s="757"/>
      <c r="E41" s="757"/>
      <c r="F41" s="757"/>
      <c r="G41" s="757"/>
      <c r="H41" s="757"/>
      <c r="I41" s="757"/>
      <c r="J41" s="757"/>
      <c r="K41" s="757"/>
      <c r="L41" s="757"/>
      <c r="M41" s="757"/>
      <c r="N41" s="757"/>
      <c r="O41" s="757"/>
      <c r="P41" s="757"/>
      <c r="Q41" s="757"/>
      <c r="R41" s="757"/>
      <c r="S41" s="757"/>
      <c r="T41" s="757"/>
      <c r="U41" s="757"/>
      <c r="V41" s="757"/>
      <c r="W41" s="757"/>
      <c r="X41" s="757"/>
      <c r="Y41" s="757"/>
      <c r="Z41" s="757"/>
      <c r="AA41" s="757"/>
      <c r="AB41" s="757"/>
      <c r="AC41" s="757"/>
      <c r="AD41" s="757"/>
      <c r="AE41" s="757"/>
      <c r="AF41" s="757"/>
      <c r="AG41" s="757"/>
      <c r="AH41" s="757"/>
      <c r="AI41" s="757"/>
      <c r="AJ41" s="757"/>
      <c r="AK41" s="757"/>
      <c r="AL41" s="757"/>
      <c r="AM41" s="757"/>
      <c r="AN41" s="757"/>
      <c r="AO41" s="757"/>
      <c r="AP41" s="757"/>
      <c r="AQ41" s="757"/>
      <c r="AR41" s="757"/>
      <c r="AS41" s="757"/>
    </row>
    <row r="42" spans="1:45" x14ac:dyDescent="0.3">
      <c r="A42" s="757"/>
      <c r="B42" s="757"/>
      <c r="C42" s="757"/>
      <c r="D42" s="757"/>
      <c r="E42" s="757"/>
      <c r="F42" s="757"/>
      <c r="G42" s="757"/>
      <c r="H42" s="757"/>
      <c r="I42" s="757"/>
      <c r="J42" s="757"/>
      <c r="K42" s="757"/>
      <c r="L42" s="757"/>
      <c r="M42" s="757"/>
      <c r="N42" s="757"/>
      <c r="O42" s="757"/>
      <c r="P42" s="757"/>
      <c r="Q42" s="757"/>
      <c r="R42" s="757"/>
      <c r="S42" s="757"/>
      <c r="T42" s="757"/>
      <c r="U42" s="757"/>
      <c r="V42" s="757"/>
      <c r="W42" s="757"/>
      <c r="X42" s="757"/>
      <c r="Y42" s="757"/>
      <c r="Z42" s="757"/>
      <c r="AA42" s="757"/>
      <c r="AB42" s="757"/>
      <c r="AC42" s="757"/>
      <c r="AD42" s="757"/>
      <c r="AE42" s="757"/>
      <c r="AF42" s="757"/>
      <c r="AG42" s="757"/>
      <c r="AH42" s="757"/>
      <c r="AI42" s="757"/>
      <c r="AJ42" s="757"/>
      <c r="AK42" s="757"/>
      <c r="AL42" s="757"/>
      <c r="AM42" s="757"/>
      <c r="AN42" s="757"/>
      <c r="AO42" s="757"/>
      <c r="AP42" s="757"/>
      <c r="AQ42" s="757"/>
      <c r="AR42" s="757"/>
      <c r="AS42" s="757"/>
    </row>
    <row r="43" spans="1:45" x14ac:dyDescent="0.3">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row>
    <row r="44" spans="1:45" x14ac:dyDescent="0.3">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row>
    <row r="45" spans="1:45" x14ac:dyDescent="0.3">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row>
    <row r="46" spans="1:45" x14ac:dyDescent="0.3">
      <c r="A46" s="234"/>
      <c r="B46" s="234"/>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row>
    <row r="47" spans="1:45" x14ac:dyDescent="0.3">
      <c r="A47" s="234"/>
      <c r="B47" s="234"/>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row>
    <row r="48" spans="1:45" x14ac:dyDescent="0.3">
      <c r="A48" s="234"/>
      <c r="B48" s="234"/>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row>
    <row r="49" spans="1:45" x14ac:dyDescent="0.3">
      <c r="A49" s="234"/>
      <c r="B49" s="234"/>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row>
    <row r="50" spans="1:45" x14ac:dyDescent="0.3">
      <c r="A50" s="234"/>
      <c r="B50" s="234"/>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row>
    <row r="51" spans="1:45" x14ac:dyDescent="0.3">
      <c r="A51" s="234"/>
      <c r="B51" s="234"/>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row>
    <row r="52" spans="1:45" x14ac:dyDescent="0.3">
      <c r="A52" s="234"/>
      <c r="B52" s="234"/>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row>
    <row r="53" spans="1:45" x14ac:dyDescent="0.3">
      <c r="A53" s="234"/>
      <c r="B53" s="234"/>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row>
    <row r="54" spans="1:45" x14ac:dyDescent="0.3">
      <c r="A54" s="234"/>
      <c r="B54" s="234"/>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row>
    <row r="55" spans="1:45" x14ac:dyDescent="0.3">
      <c r="A55" s="234"/>
      <c r="B55" s="234"/>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34"/>
      <c r="AO55" s="234"/>
      <c r="AP55" s="234"/>
      <c r="AQ55" s="234"/>
      <c r="AR55" s="234"/>
      <c r="AS55" s="234"/>
    </row>
    <row r="56" spans="1:45" x14ac:dyDescent="0.3">
      <c r="A56" s="234"/>
      <c r="B56" s="234"/>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row>
    <row r="57" spans="1:45" x14ac:dyDescent="0.3">
      <c r="A57" s="234"/>
      <c r="B57" s="234"/>
      <c r="C57" s="234"/>
      <c r="D57" s="234"/>
      <c r="E57" s="234"/>
      <c r="F57" s="234"/>
      <c r="G57" s="234"/>
      <c r="H57" s="234"/>
      <c r="I57" s="234"/>
      <c r="J57" s="234"/>
      <c r="K57" s="234"/>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row>
    <row r="58" spans="1:45" x14ac:dyDescent="0.3">
      <c r="A58" s="234"/>
      <c r="B58" s="234"/>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row>
    <row r="59" spans="1:45" x14ac:dyDescent="0.3">
      <c r="A59" s="234"/>
      <c r="B59" s="234"/>
      <c r="C59" s="234"/>
      <c r="D59" s="234"/>
      <c r="E59" s="234"/>
      <c r="F59" s="234"/>
      <c r="G59" s="234"/>
      <c r="H59" s="234"/>
      <c r="I59" s="234"/>
      <c r="J59" s="234"/>
      <c r="K59" s="234"/>
      <c r="L59" s="234"/>
      <c r="M59" s="234"/>
      <c r="N59" s="234"/>
      <c r="O59" s="234"/>
      <c r="P59" s="234"/>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row>
    <row r="60" spans="1:45" x14ac:dyDescent="0.3">
      <c r="A60" s="234"/>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row>
    <row r="61" spans="1:45" x14ac:dyDescent="0.3">
      <c r="A61" s="234"/>
      <c r="B61" s="234"/>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row>
    <row r="62" spans="1:45" x14ac:dyDescent="0.3">
      <c r="A62" s="234"/>
      <c r="B62" s="234"/>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row>
    <row r="63" spans="1:45" x14ac:dyDescent="0.3">
      <c r="A63" s="23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row>
    <row r="64" spans="1:45" x14ac:dyDescent="0.3">
      <c r="A64" s="234"/>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row>
    <row r="65" spans="1:45" x14ac:dyDescent="0.3">
      <c r="A65" s="234"/>
      <c r="B65" s="234"/>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row>
    <row r="66" spans="1:45" x14ac:dyDescent="0.3">
      <c r="A66" s="234"/>
      <c r="B66" s="234"/>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row>
  </sheetData>
  <sheetProtection password="8E37" sheet="1" objects="1" scenarios="1"/>
  <mergeCells count="12">
    <mergeCell ref="A1:AS2"/>
    <mergeCell ref="A7:AS11"/>
    <mergeCell ref="E13:AO13"/>
    <mergeCell ref="E15:AO17"/>
    <mergeCell ref="F5:H5"/>
    <mergeCell ref="K5:AI6"/>
    <mergeCell ref="Z28:AR28"/>
    <mergeCell ref="C33:U33"/>
    <mergeCell ref="C36:U36"/>
    <mergeCell ref="C37:U37"/>
    <mergeCell ref="C28:U30"/>
    <mergeCell ref="C34:U34"/>
  </mergeCells>
  <phoneticPr fontId="71" type="noConversion"/>
  <pageMargins left="0" right="0" top="0.25" bottom="0.25" header="0.3" footer="0.3"/>
  <pageSetup scale="95" orientation="portrait" r:id="rId1"/>
  <headerFooter>
    <oddFooter>&amp;R&amp;D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L200"/>
  <sheetViews>
    <sheetView showGridLines="0" zoomScaleNormal="100" workbookViewId="0">
      <selection sqref="A1:L2"/>
    </sheetView>
  </sheetViews>
  <sheetFormatPr defaultColWidth="9.109375" defaultRowHeight="14.4" x14ac:dyDescent="0.3"/>
  <cols>
    <col min="1" max="1" width="4" style="1821" customWidth="1"/>
    <col min="2" max="2" width="3.6640625" style="1821" customWidth="1"/>
    <col min="3" max="3" width="9.109375" style="1821"/>
    <col min="4" max="4" width="13.6640625" style="1821" customWidth="1"/>
    <col min="5" max="5" width="9.109375" style="1821"/>
    <col min="6" max="6" width="5.109375" style="1821" customWidth="1"/>
    <col min="7" max="7" width="5" style="1821" customWidth="1"/>
    <col min="8" max="11" width="9.109375" style="1821"/>
    <col min="12" max="12" width="8.88671875" style="1821" customWidth="1"/>
    <col min="13" max="16384" width="9.109375" style="1821"/>
  </cols>
  <sheetData>
    <row r="1" spans="1:12" ht="15" customHeight="1" x14ac:dyDescent="0.3">
      <c r="A1" s="4317" t="s">
        <v>682</v>
      </c>
      <c r="B1" s="4318"/>
      <c r="C1" s="4318"/>
      <c r="D1" s="4318"/>
      <c r="E1" s="4318"/>
      <c r="F1" s="4318"/>
      <c r="G1" s="4318"/>
      <c r="H1" s="4318"/>
      <c r="I1" s="4318"/>
      <c r="J1" s="4318"/>
      <c r="K1" s="4318"/>
      <c r="L1" s="4319"/>
    </row>
    <row r="2" spans="1:12" ht="15" customHeight="1" thickBot="1" x14ac:dyDescent="0.35">
      <c r="A2" s="4320"/>
      <c r="B2" s="4321"/>
      <c r="C2" s="4321"/>
      <c r="D2" s="4321"/>
      <c r="E2" s="4321"/>
      <c r="F2" s="4321"/>
      <c r="G2" s="4321"/>
      <c r="H2" s="4321"/>
      <c r="I2" s="4321"/>
      <c r="J2" s="4321"/>
      <c r="K2" s="4321"/>
      <c r="L2" s="4322"/>
    </row>
    <row r="3" spans="1:12" s="1685" customFormat="1" ht="15" customHeight="1" x14ac:dyDescent="0.3">
      <c r="A3" s="4323" t="s">
        <v>2169</v>
      </c>
      <c r="B3" s="4323"/>
      <c r="C3" s="4323"/>
      <c r="D3" s="4323"/>
      <c r="E3" s="4323"/>
      <c r="F3" s="4323"/>
      <c r="G3" s="4323"/>
      <c r="H3" s="4323"/>
      <c r="I3" s="4323"/>
      <c r="J3" s="4323"/>
      <c r="K3" s="4323"/>
      <c r="L3" s="4323"/>
    </row>
    <row r="4" spans="1:12" s="1685" customFormat="1" ht="15.75" customHeight="1" x14ac:dyDescent="0.3">
      <c r="A4" s="4323"/>
      <c r="B4" s="4323"/>
      <c r="C4" s="4323"/>
      <c r="D4" s="4323"/>
      <c r="E4" s="4323"/>
      <c r="F4" s="4323"/>
      <c r="G4" s="4323"/>
      <c r="H4" s="4323"/>
      <c r="I4" s="4323"/>
      <c r="J4" s="4323"/>
      <c r="K4" s="4323"/>
      <c r="L4" s="4323"/>
    </row>
    <row r="5" spans="1:12" s="1685" customFormat="1" x14ac:dyDescent="0.3">
      <c r="A5" s="1108" t="s">
        <v>683</v>
      </c>
    </row>
    <row r="6" spans="1:12" s="1685" customFormat="1" ht="5.0999999999999996" customHeight="1" thickBot="1" x14ac:dyDescent="0.35"/>
    <row r="7" spans="1:12" s="1685" customFormat="1" ht="15.75" customHeight="1" thickBot="1" x14ac:dyDescent="0.35">
      <c r="A7" s="1069"/>
      <c r="B7" s="4329" t="s">
        <v>2516</v>
      </c>
      <c r="C7" s="4329"/>
      <c r="D7" s="4329"/>
      <c r="E7" s="4329"/>
      <c r="F7" s="4329"/>
      <c r="G7" s="4329"/>
      <c r="H7" s="4329"/>
      <c r="I7" s="4329"/>
      <c r="J7" s="4329"/>
      <c r="K7" s="4329"/>
      <c r="L7" s="4329"/>
    </row>
    <row r="8" spans="1:12" s="1685" customFormat="1" ht="5.0999999999999996" customHeight="1" thickBot="1" x14ac:dyDescent="0.35"/>
    <row r="9" spans="1:12" s="1685" customFormat="1" ht="15" customHeight="1" thickBot="1" x14ac:dyDescent="0.35">
      <c r="A9" s="1069"/>
      <c r="B9" s="4330" t="s">
        <v>2517</v>
      </c>
      <c r="C9" s="4329"/>
      <c r="D9" s="4329"/>
      <c r="E9" s="4329"/>
      <c r="F9" s="4329"/>
      <c r="G9" s="4329"/>
      <c r="H9" s="4329"/>
      <c r="I9" s="4329"/>
      <c r="J9" s="4329"/>
      <c r="K9" s="4329"/>
      <c r="L9" s="4329"/>
    </row>
    <row r="10" spans="1:12" s="1685" customFormat="1" ht="5.0999999999999996" customHeight="1" thickBot="1" x14ac:dyDescent="0.35"/>
    <row r="11" spans="1:12" s="1685" customFormat="1" ht="15" customHeight="1" thickBot="1" x14ac:dyDescent="0.35">
      <c r="A11" s="1069"/>
      <c r="B11" s="4330" t="s">
        <v>2170</v>
      </c>
      <c r="C11" s="4329"/>
      <c r="D11" s="4329"/>
      <c r="E11" s="4329"/>
      <c r="F11" s="4329"/>
      <c r="G11" s="4329"/>
      <c r="H11" s="4329"/>
      <c r="I11" s="4329"/>
      <c r="J11" s="4329"/>
      <c r="K11" s="4329"/>
      <c r="L11" s="4329"/>
    </row>
    <row r="12" spans="1:12" s="1685" customFormat="1" ht="5.0999999999999996" customHeight="1" thickBot="1" x14ac:dyDescent="0.35"/>
    <row r="13" spans="1:12" s="1685" customFormat="1" ht="15" customHeight="1" thickBot="1" x14ac:dyDescent="0.35">
      <c r="A13" s="1069"/>
      <c r="B13" s="4329" t="s">
        <v>2237</v>
      </c>
      <c r="C13" s="4329"/>
      <c r="D13" s="4329"/>
      <c r="E13" s="4329"/>
      <c r="F13" s="4329"/>
      <c r="G13" s="4329"/>
      <c r="H13" s="4329"/>
      <c r="I13" s="4329"/>
      <c r="J13" s="4329"/>
      <c r="K13" s="4329"/>
      <c r="L13" s="4329"/>
    </row>
    <row r="14" spans="1:12" s="1685" customFormat="1" x14ac:dyDescent="0.3">
      <c r="B14" s="4329"/>
      <c r="C14" s="4329"/>
      <c r="D14" s="4329"/>
      <c r="E14" s="4329"/>
      <c r="F14" s="4329"/>
      <c r="G14" s="4329"/>
      <c r="H14" s="4329"/>
      <c r="I14" s="4329"/>
      <c r="J14" s="4329"/>
      <c r="K14" s="4329"/>
      <c r="L14" s="4329"/>
    </row>
    <row r="15" spans="1:12" s="1685" customFormat="1" ht="4.5" customHeight="1" x14ac:dyDescent="0.3"/>
    <row r="16" spans="1:12" s="1685" customFormat="1" x14ac:dyDescent="0.3">
      <c r="A16" s="4324" t="s">
        <v>2604</v>
      </c>
      <c r="B16" s="4324"/>
      <c r="C16" s="4324"/>
      <c r="D16" s="4324"/>
      <c r="E16" s="4324"/>
      <c r="F16" s="4324"/>
      <c r="G16" s="4324"/>
      <c r="H16" s="4324"/>
      <c r="I16" s="4324"/>
      <c r="J16" s="4324"/>
      <c r="K16" s="4324"/>
      <c r="L16" s="4324"/>
    </row>
    <row r="17" spans="1:12" s="1685" customFormat="1" x14ac:dyDescent="0.3">
      <c r="A17" s="4324"/>
      <c r="B17" s="4324"/>
      <c r="C17" s="4324"/>
      <c r="D17" s="4324"/>
      <c r="E17" s="4324"/>
      <c r="F17" s="4324"/>
      <c r="G17" s="4324"/>
      <c r="H17" s="4324"/>
      <c r="I17" s="4324"/>
      <c r="J17" s="4324"/>
      <c r="K17" s="4324"/>
      <c r="L17" s="4324"/>
    </row>
    <row r="18" spans="1:12" s="1685" customFormat="1" ht="27.75" customHeight="1" x14ac:dyDescent="0.3">
      <c r="A18" s="4324"/>
      <c r="B18" s="4324"/>
      <c r="C18" s="4324"/>
      <c r="D18" s="4324"/>
      <c r="E18" s="4324"/>
      <c r="F18" s="4324"/>
      <c r="G18" s="4324"/>
      <c r="H18" s="4324"/>
      <c r="I18" s="4324"/>
      <c r="J18" s="4324"/>
      <c r="K18" s="4324"/>
      <c r="L18" s="4324"/>
    </row>
    <row r="19" spans="1:12" s="1685" customFormat="1" ht="4.5" customHeight="1" thickBot="1" x14ac:dyDescent="0.35"/>
    <row r="20" spans="1:12" s="1685" customFormat="1" ht="15.75" customHeight="1" thickBot="1" x14ac:dyDescent="0.35">
      <c r="B20" s="1069"/>
      <c r="C20" s="4329" t="s">
        <v>2605</v>
      </c>
      <c r="D20" s="4329"/>
      <c r="E20" s="4329"/>
      <c r="F20" s="4329"/>
      <c r="G20" s="4329"/>
      <c r="H20" s="4329"/>
      <c r="I20" s="4329"/>
      <c r="J20" s="4329"/>
      <c r="K20" s="4329"/>
      <c r="L20" s="4329"/>
    </row>
    <row r="21" spans="1:12" s="1685" customFormat="1" ht="15" customHeight="1" thickBot="1" x14ac:dyDescent="0.35">
      <c r="C21" s="4329"/>
      <c r="D21" s="4329"/>
      <c r="E21" s="4329"/>
      <c r="F21" s="4329"/>
      <c r="G21" s="4329"/>
      <c r="H21" s="4329"/>
      <c r="I21" s="4329"/>
      <c r="J21" s="4329"/>
      <c r="K21" s="4329"/>
      <c r="L21" s="4329"/>
    </row>
    <row r="22" spans="1:12" s="1685" customFormat="1" ht="15" thickBot="1" x14ac:dyDescent="0.35">
      <c r="A22" s="2444" t="s">
        <v>1497</v>
      </c>
      <c r="B22" s="2445"/>
      <c r="C22" s="2445"/>
      <c r="D22" s="2445"/>
      <c r="E22" s="2445"/>
      <c r="F22" s="2445"/>
      <c r="G22" s="2445"/>
      <c r="H22" s="2445"/>
      <c r="I22" s="2445"/>
      <c r="J22" s="2445"/>
      <c r="K22" s="2445"/>
      <c r="L22" s="2446"/>
    </row>
    <row r="23" spans="1:12" customFormat="1" ht="8.25" customHeight="1" x14ac:dyDescent="0.3"/>
    <row r="24" spans="1:12" s="1685" customFormat="1" ht="15" customHeight="1" x14ac:dyDescent="0.3">
      <c r="A24" s="4326" t="s">
        <v>1660</v>
      </c>
      <c r="B24" s="4326"/>
      <c r="C24" s="4326"/>
      <c r="D24" s="4326"/>
      <c r="E24" s="4326"/>
      <c r="F24" s="4326"/>
      <c r="G24" s="4326"/>
      <c r="H24" s="4326"/>
      <c r="I24" s="4326"/>
      <c r="J24" s="4326"/>
      <c r="K24" s="4326"/>
      <c r="L24" s="4326"/>
    </row>
    <row r="25" spans="1:12" s="1685" customFormat="1" ht="60" customHeight="1" x14ac:dyDescent="0.3">
      <c r="A25" s="4326"/>
      <c r="B25" s="4326"/>
      <c r="C25" s="4326"/>
      <c r="D25" s="4326"/>
      <c r="E25" s="4326"/>
      <c r="F25" s="4326"/>
      <c r="G25" s="4326"/>
      <c r="H25" s="4326"/>
      <c r="I25" s="4326"/>
      <c r="J25" s="4326"/>
      <c r="K25" s="4326"/>
      <c r="L25" s="4326"/>
    </row>
    <row r="26" spans="1:12" s="215" customFormat="1" ht="13.8" x14ac:dyDescent="0.3">
      <c r="A26" s="4327" t="s">
        <v>1658</v>
      </c>
      <c r="B26" s="4328"/>
      <c r="C26" s="4328"/>
      <c r="D26" s="4328"/>
      <c r="E26" s="1836"/>
      <c r="F26" s="1836"/>
      <c r="G26" s="1836"/>
      <c r="H26" s="1836"/>
      <c r="I26" s="1836"/>
      <c r="J26" s="1836"/>
      <c r="K26" s="1836"/>
      <c r="L26" s="1836"/>
    </row>
    <row r="27" spans="1:12" s="1685" customFormat="1" ht="4.5" customHeight="1" x14ac:dyDescent="0.3">
      <c r="A27" s="1832"/>
      <c r="B27" s="1833"/>
      <c r="C27" s="1833"/>
      <c r="D27" s="1833"/>
      <c r="E27" s="1831"/>
      <c r="F27" s="1831"/>
      <c r="G27" s="1831"/>
      <c r="H27" s="1831"/>
      <c r="I27" s="1831"/>
      <c r="J27" s="1831"/>
      <c r="K27" s="1831"/>
      <c r="L27" s="1831"/>
    </row>
    <row r="28" spans="1:12" s="1685" customFormat="1" ht="16.5" customHeight="1" x14ac:dyDescent="0.3">
      <c r="A28" s="4326" t="s">
        <v>1661</v>
      </c>
      <c r="B28" s="4326"/>
      <c r="C28" s="4326"/>
      <c r="D28" s="4326"/>
      <c r="E28" s="4326"/>
      <c r="F28" s="4326"/>
      <c r="G28" s="4326"/>
      <c r="H28" s="4326"/>
      <c r="I28" s="4326"/>
      <c r="J28" s="4326"/>
      <c r="K28" s="4326"/>
      <c r="L28" s="4326"/>
    </row>
    <row r="29" spans="1:12" s="215" customFormat="1" ht="12" customHeight="1" x14ac:dyDescent="0.3">
      <c r="A29" s="4327" t="s">
        <v>1659</v>
      </c>
      <c r="B29" s="4328"/>
      <c r="C29" s="4328"/>
      <c r="D29" s="4328"/>
      <c r="E29" s="1760"/>
      <c r="F29" s="1760"/>
      <c r="G29" s="1760"/>
      <c r="H29" s="1760"/>
      <c r="I29" s="1760"/>
      <c r="J29" s="1760"/>
      <c r="K29" s="1760"/>
      <c r="L29" s="1760"/>
    </row>
    <row r="30" spans="1:12" s="1685" customFormat="1" ht="4.5" customHeight="1" x14ac:dyDescent="0.3">
      <c r="A30" s="1832"/>
      <c r="B30" s="1833"/>
      <c r="C30" s="1833"/>
      <c r="D30" s="1833"/>
      <c r="E30" s="1834"/>
      <c r="F30" s="1834"/>
      <c r="G30" s="1834"/>
      <c r="H30" s="1834"/>
      <c r="I30" s="1834"/>
      <c r="J30" s="1834"/>
      <c r="K30" s="1834"/>
      <c r="L30" s="1834"/>
    </row>
    <row r="31" spans="1:12" s="1685" customFormat="1" ht="13.5" customHeight="1" x14ac:dyDescent="0.3">
      <c r="A31" s="4297" t="s">
        <v>1662</v>
      </c>
      <c r="B31" s="4297"/>
      <c r="C31" s="4297"/>
      <c r="D31" s="4297"/>
      <c r="E31" s="4297"/>
      <c r="F31" s="4297"/>
      <c r="G31" s="4297"/>
      <c r="H31" s="4297"/>
      <c r="I31" s="4297"/>
      <c r="J31" s="4297"/>
      <c r="K31" s="4297"/>
      <c r="L31" s="4297"/>
    </row>
    <row r="32" spans="1:12" s="1685" customFormat="1" ht="3.75" customHeight="1" thickBot="1" x14ac:dyDescent="0.35">
      <c r="A32" s="1822"/>
      <c r="B32" s="1822"/>
      <c r="C32" s="1822"/>
      <c r="D32" s="1822"/>
      <c r="E32" s="1822"/>
      <c r="F32" s="1822"/>
      <c r="G32" s="1822"/>
      <c r="H32" s="1822"/>
      <c r="I32" s="1822"/>
      <c r="J32" s="1822"/>
      <c r="K32" s="1822"/>
      <c r="L32" s="1822"/>
    </row>
    <row r="33" spans="1:12" s="1685" customFormat="1" ht="15" thickBot="1" x14ac:dyDescent="0.35">
      <c r="B33" s="1069"/>
      <c r="C33" s="4325" t="s">
        <v>1498</v>
      </c>
      <c r="D33" s="3068"/>
      <c r="E33" s="3068"/>
      <c r="F33" s="3068"/>
      <c r="G33" s="3068"/>
      <c r="H33" s="3068"/>
      <c r="I33" s="3068"/>
      <c r="J33" s="3068"/>
      <c r="K33" s="3068"/>
    </row>
    <row r="34" spans="1:12" s="1685" customFormat="1" ht="4.5" customHeight="1" thickBot="1" x14ac:dyDescent="0.35"/>
    <row r="35" spans="1:12" s="1685" customFormat="1" ht="15" thickBot="1" x14ac:dyDescent="0.35">
      <c r="B35" s="1069"/>
      <c r="C35" s="4325" t="s">
        <v>2236</v>
      </c>
      <c r="D35" s="3068"/>
      <c r="E35" s="3068"/>
      <c r="F35" s="3068"/>
      <c r="G35" s="3068"/>
      <c r="H35" s="3068"/>
      <c r="I35" s="3068"/>
      <c r="J35" s="3068"/>
      <c r="K35" s="3068"/>
      <c r="L35" s="3068"/>
    </row>
    <row r="36" spans="1:12" s="1685" customFormat="1" ht="4.5" customHeight="1" thickBot="1" x14ac:dyDescent="0.35"/>
    <row r="37" spans="1:12" s="1685" customFormat="1" ht="15" thickBot="1" x14ac:dyDescent="0.35">
      <c r="A37" s="2444" t="s">
        <v>2266</v>
      </c>
      <c r="B37" s="2445"/>
      <c r="C37" s="2445"/>
      <c r="D37" s="2445"/>
      <c r="E37" s="2445"/>
      <c r="F37" s="2445"/>
      <c r="G37" s="2445"/>
      <c r="H37" s="2445"/>
      <c r="I37" s="2445"/>
      <c r="J37" s="2445"/>
      <c r="K37" s="2445"/>
      <c r="L37" s="2446"/>
    </row>
    <row r="38" spans="1:12" s="1927" customFormat="1" ht="4.5" customHeight="1" x14ac:dyDescent="0.3"/>
    <row r="39" spans="1:12" s="1685" customFormat="1" ht="15" customHeight="1" x14ac:dyDescent="0.3">
      <c r="A39" s="4331" t="s">
        <v>1389</v>
      </c>
      <c r="B39" s="4331"/>
      <c r="C39" s="4331"/>
      <c r="D39" s="4331"/>
      <c r="E39" s="4331"/>
      <c r="F39" s="4331"/>
      <c r="G39" s="4331"/>
      <c r="H39" s="4331"/>
      <c r="I39" s="4331"/>
      <c r="J39" s="4331"/>
      <c r="K39" s="4331"/>
      <c r="L39" s="4331"/>
    </row>
    <row r="40" spans="1:12" s="1685" customFormat="1" ht="30" customHeight="1" x14ac:dyDescent="0.3">
      <c r="A40" s="4331"/>
      <c r="B40" s="4331"/>
      <c r="C40" s="4331"/>
      <c r="D40" s="4331"/>
      <c r="E40" s="4331"/>
      <c r="F40" s="4331"/>
      <c r="G40" s="4331"/>
      <c r="H40" s="4331"/>
      <c r="I40" s="4331"/>
      <c r="J40" s="4331"/>
      <c r="K40" s="4331"/>
      <c r="L40" s="4331"/>
    </row>
    <row r="41" spans="1:12" s="1685" customFormat="1" ht="5.0999999999999996" customHeight="1" thickBot="1" x14ac:dyDescent="0.35"/>
    <row r="42" spans="1:12" s="1685" customFormat="1" ht="13.5" customHeight="1" thickBot="1" x14ac:dyDescent="0.35">
      <c r="B42" s="1069"/>
      <c r="C42" s="3063" t="s">
        <v>2265</v>
      </c>
      <c r="D42" s="3063"/>
      <c r="E42" s="3063"/>
      <c r="F42" s="3063"/>
      <c r="G42" s="3063"/>
      <c r="H42" s="3063"/>
      <c r="I42" s="3063"/>
      <c r="J42" s="3063"/>
      <c r="K42" s="3063"/>
      <c r="L42" s="3063"/>
    </row>
    <row r="43" spans="1:12" s="1685" customFormat="1" ht="16.5" customHeight="1" x14ac:dyDescent="0.3">
      <c r="C43" s="3063"/>
      <c r="D43" s="3063"/>
      <c r="E43" s="3063"/>
      <c r="F43" s="3063"/>
      <c r="G43" s="3063"/>
      <c r="H43" s="3063"/>
      <c r="I43" s="3063"/>
      <c r="J43" s="3063"/>
      <c r="K43" s="3063"/>
      <c r="L43" s="3063"/>
    </row>
    <row r="44" spans="1:12" s="1685" customFormat="1" ht="3" customHeight="1" thickBot="1" x14ac:dyDescent="0.35"/>
    <row r="45" spans="1:12" s="1685" customFormat="1" ht="15" thickBot="1" x14ac:dyDescent="0.35">
      <c r="B45" s="1069"/>
      <c r="C45" s="4323" t="s">
        <v>2290</v>
      </c>
      <c r="D45" s="4323"/>
      <c r="E45" s="4323"/>
      <c r="F45" s="4323"/>
      <c r="G45" s="4323"/>
      <c r="H45" s="4323"/>
      <c r="I45" s="4323"/>
      <c r="J45" s="4323"/>
      <c r="K45" s="4323"/>
      <c r="L45" s="4323"/>
    </row>
    <row r="46" spans="1:12" s="1685" customFormat="1" x14ac:dyDescent="0.3">
      <c r="C46" s="4323"/>
      <c r="D46" s="4323"/>
      <c r="E46" s="4323"/>
      <c r="F46" s="4323"/>
      <c r="G46" s="4323"/>
      <c r="H46" s="4323"/>
      <c r="I46" s="4323"/>
      <c r="J46" s="4323"/>
      <c r="K46" s="4323"/>
      <c r="L46" s="4323"/>
    </row>
    <row r="47" spans="1:12" s="1685" customFormat="1" ht="5.0999999999999996" customHeight="1" x14ac:dyDescent="0.3"/>
    <row r="48" spans="1:12" ht="4.5" customHeight="1" x14ac:dyDescent="0.3"/>
    <row r="49" spans="1:12" s="1685" customFormat="1" x14ac:dyDescent="0.3">
      <c r="A49" s="1821"/>
      <c r="B49" s="1821"/>
      <c r="C49" s="1821"/>
      <c r="D49" s="1821"/>
      <c r="E49" s="1821"/>
      <c r="F49" s="1821"/>
      <c r="G49" s="1821"/>
      <c r="H49" s="1821"/>
      <c r="I49" s="1821"/>
      <c r="J49" s="1821"/>
      <c r="K49" s="1821"/>
      <c r="L49" s="1821"/>
    </row>
    <row r="50" spans="1:12" s="1685" customFormat="1" x14ac:dyDescent="0.3">
      <c r="A50" s="1821"/>
      <c r="B50" s="1821"/>
      <c r="C50" s="1821"/>
      <c r="D50" s="1821"/>
      <c r="E50" s="1821"/>
      <c r="F50" s="1821"/>
      <c r="G50" s="1821"/>
      <c r="H50" s="1821"/>
      <c r="I50" s="1821"/>
      <c r="J50" s="1821"/>
      <c r="K50" s="1821"/>
      <c r="L50" s="1821"/>
    </row>
    <row r="51" spans="1:12" s="1685" customFormat="1" x14ac:dyDescent="0.3">
      <c r="A51" s="1821"/>
      <c r="B51" s="1821"/>
      <c r="C51" s="1821"/>
      <c r="D51" s="1821"/>
      <c r="E51" s="1821"/>
      <c r="F51" s="1821"/>
      <c r="G51" s="1821"/>
      <c r="H51" s="1821"/>
      <c r="I51" s="1821"/>
      <c r="J51" s="1821"/>
      <c r="K51" s="1821"/>
      <c r="L51" s="1821"/>
    </row>
    <row r="52" spans="1:12" s="1685" customFormat="1" ht="5.0999999999999996" customHeight="1" x14ac:dyDescent="0.3">
      <c r="A52" s="1821"/>
      <c r="B52" s="1821"/>
      <c r="C52" s="1821"/>
      <c r="D52" s="1821"/>
      <c r="E52" s="1821"/>
      <c r="F52" s="1821"/>
      <c r="G52" s="1821"/>
      <c r="H52" s="1821"/>
      <c r="I52" s="1821"/>
      <c r="J52" s="1821"/>
      <c r="K52" s="1821"/>
      <c r="L52" s="1821"/>
    </row>
    <row r="53" spans="1:12" s="1685" customFormat="1" ht="12" customHeight="1" x14ac:dyDescent="0.3">
      <c r="A53" s="1821"/>
      <c r="B53" s="1821"/>
      <c r="C53" s="1821"/>
      <c r="D53" s="1821"/>
      <c r="E53" s="1821"/>
      <c r="F53" s="1821"/>
      <c r="G53" s="1821"/>
      <c r="H53" s="1821"/>
      <c r="I53" s="1821"/>
      <c r="J53" s="1821"/>
      <c r="K53" s="1821"/>
      <c r="L53" s="1821"/>
    </row>
    <row r="54" spans="1:12" s="1685" customFormat="1" x14ac:dyDescent="0.3">
      <c r="A54" s="1821"/>
      <c r="B54" s="1821"/>
      <c r="C54" s="1821"/>
      <c r="D54" s="1821"/>
      <c r="E54" s="1821"/>
      <c r="F54" s="1821"/>
      <c r="G54" s="1821"/>
      <c r="H54" s="1821"/>
      <c r="I54" s="1821"/>
      <c r="J54" s="1821"/>
      <c r="K54" s="1821"/>
      <c r="L54" s="1821"/>
    </row>
    <row r="55" spans="1:12" s="1685" customFormat="1" ht="5.0999999999999996" customHeight="1" x14ac:dyDescent="0.3">
      <c r="A55" s="1821"/>
      <c r="B55" s="1821"/>
      <c r="C55" s="1821"/>
      <c r="D55" s="1821"/>
      <c r="E55" s="1821"/>
      <c r="F55" s="1821"/>
      <c r="G55" s="1821"/>
      <c r="H55" s="1821"/>
      <c r="I55" s="1821"/>
      <c r="J55" s="1821"/>
      <c r="K55" s="1821"/>
      <c r="L55" s="1821"/>
    </row>
    <row r="56" spans="1:12" s="1685" customFormat="1" x14ac:dyDescent="0.3">
      <c r="A56" s="1821"/>
      <c r="B56" s="1821"/>
      <c r="C56" s="1821"/>
      <c r="D56" s="1821"/>
      <c r="E56" s="1821"/>
      <c r="F56" s="1821"/>
      <c r="G56" s="1821"/>
      <c r="H56" s="1821"/>
      <c r="I56" s="1821"/>
      <c r="J56" s="1821"/>
      <c r="K56" s="1821"/>
      <c r="L56" s="1821"/>
    </row>
    <row r="57" spans="1:12" s="1685" customFormat="1" ht="5.0999999999999996" customHeight="1" x14ac:dyDescent="0.3">
      <c r="A57" s="1835"/>
      <c r="B57" s="1835"/>
      <c r="C57" s="1835"/>
      <c r="D57" s="1835"/>
      <c r="E57" s="1835"/>
      <c r="F57" s="1835"/>
      <c r="G57" s="1835"/>
      <c r="H57" s="1835"/>
      <c r="I57" s="1835"/>
      <c r="J57" s="1835"/>
      <c r="K57" s="1835"/>
      <c r="L57" s="1835"/>
    </row>
    <row r="58" spans="1:12" s="1685" customFormat="1" x14ac:dyDescent="0.3">
      <c r="A58" s="1835"/>
      <c r="B58" s="1835"/>
      <c r="C58" s="1835"/>
      <c r="D58" s="1835"/>
      <c r="E58" s="1835"/>
      <c r="F58" s="1835"/>
      <c r="G58" s="1835"/>
      <c r="H58" s="1835"/>
      <c r="I58" s="1835"/>
      <c r="J58" s="1835"/>
      <c r="K58" s="1835"/>
      <c r="L58" s="1835"/>
    </row>
    <row r="59" spans="1:12" s="1685" customFormat="1" x14ac:dyDescent="0.3"/>
    <row r="60" spans="1:12" s="1685" customFormat="1" x14ac:dyDescent="0.3"/>
    <row r="61" spans="1:12" s="1685" customFormat="1" x14ac:dyDescent="0.3"/>
    <row r="62" spans="1:12" s="1685" customFormat="1" x14ac:dyDescent="0.3"/>
    <row r="63" spans="1:12" s="1685" customFormat="1" x14ac:dyDescent="0.3"/>
    <row r="64" spans="1:12" s="1685" customFormat="1" x14ac:dyDescent="0.3"/>
    <row r="65" s="1685" customFormat="1" x14ac:dyDescent="0.3"/>
    <row r="66" s="1685" customFormat="1" x14ac:dyDescent="0.3"/>
    <row r="67" s="1685" customFormat="1" x14ac:dyDescent="0.3"/>
    <row r="68" s="1685" customFormat="1" x14ac:dyDescent="0.3"/>
    <row r="69" s="1685" customFormat="1" x14ac:dyDescent="0.3"/>
    <row r="70" s="1685" customFormat="1" x14ac:dyDescent="0.3"/>
    <row r="71" s="1685" customFormat="1" x14ac:dyDescent="0.3"/>
    <row r="72" s="1685" customFormat="1" x14ac:dyDescent="0.3"/>
    <row r="73" s="1685" customFormat="1" x14ac:dyDescent="0.3"/>
    <row r="74" s="1685" customFormat="1" x14ac:dyDescent="0.3"/>
    <row r="75" s="1685" customFormat="1" x14ac:dyDescent="0.3"/>
    <row r="76" s="1685" customFormat="1" x14ac:dyDescent="0.3"/>
    <row r="77" s="1685" customFormat="1" x14ac:dyDescent="0.3"/>
    <row r="78" s="1685" customFormat="1" x14ac:dyDescent="0.3"/>
    <row r="79" s="1685" customFormat="1" x14ac:dyDescent="0.3"/>
    <row r="80" s="1685" customFormat="1" x14ac:dyDescent="0.3"/>
    <row r="81" s="1685" customFormat="1" x14ac:dyDescent="0.3"/>
    <row r="82" s="1685" customFormat="1" x14ac:dyDescent="0.3"/>
    <row r="83" s="1685" customFormat="1" x14ac:dyDescent="0.3"/>
    <row r="84" s="1685" customFormat="1" x14ac:dyDescent="0.3"/>
    <row r="85" s="1685" customFormat="1" x14ac:dyDescent="0.3"/>
    <row r="86" s="1685" customFormat="1" x14ac:dyDescent="0.3"/>
    <row r="87" s="1685" customFormat="1" x14ac:dyDescent="0.3"/>
    <row r="88" s="1685" customFormat="1" x14ac:dyDescent="0.3"/>
    <row r="89" s="1685" customFormat="1" x14ac:dyDescent="0.3"/>
    <row r="90" s="1685" customFormat="1" x14ac:dyDescent="0.3"/>
    <row r="91" s="1685" customFormat="1" x14ac:dyDescent="0.3"/>
    <row r="92" s="1685" customFormat="1" x14ac:dyDescent="0.3"/>
    <row r="93" s="1685" customFormat="1" x14ac:dyDescent="0.3"/>
    <row r="94" s="1685" customFormat="1" x14ac:dyDescent="0.3"/>
    <row r="95" s="1685" customFormat="1" x14ac:dyDescent="0.3"/>
    <row r="96" s="1685" customFormat="1" x14ac:dyDescent="0.3"/>
    <row r="97" s="1685" customFormat="1" x14ac:dyDescent="0.3"/>
    <row r="98" s="1685" customFormat="1" x14ac:dyDescent="0.3"/>
    <row r="99" s="1685" customFormat="1" x14ac:dyDescent="0.3"/>
    <row r="100" s="1685" customFormat="1" x14ac:dyDescent="0.3"/>
    <row r="101" s="1685" customFormat="1" x14ac:dyDescent="0.3"/>
    <row r="102" s="1685" customFormat="1" x14ac:dyDescent="0.3"/>
    <row r="103" s="1685" customFormat="1" x14ac:dyDescent="0.3"/>
    <row r="104" s="1685" customFormat="1" x14ac:dyDescent="0.3"/>
    <row r="105" s="1685" customFormat="1" x14ac:dyDescent="0.3"/>
    <row r="106" s="1685" customFormat="1" x14ac:dyDescent="0.3"/>
    <row r="107" s="1685" customFormat="1" x14ac:dyDescent="0.3"/>
    <row r="108" s="1685" customFormat="1" x14ac:dyDescent="0.3"/>
    <row r="109" s="1685" customFormat="1" x14ac:dyDescent="0.3"/>
    <row r="110" s="1685" customFormat="1" x14ac:dyDescent="0.3"/>
    <row r="111" s="1685" customFormat="1" x14ac:dyDescent="0.3"/>
    <row r="112" s="1685" customFormat="1" x14ac:dyDescent="0.3"/>
    <row r="113" s="1685" customFormat="1" x14ac:dyDescent="0.3"/>
    <row r="114" s="1685" customFormat="1" x14ac:dyDescent="0.3"/>
    <row r="115" s="1685" customFormat="1" x14ac:dyDescent="0.3"/>
    <row r="116" s="1685" customFormat="1" x14ac:dyDescent="0.3"/>
    <row r="117" s="1685" customFormat="1" x14ac:dyDescent="0.3"/>
    <row r="118" s="1685" customFormat="1" x14ac:dyDescent="0.3"/>
    <row r="119" s="1685" customFormat="1" x14ac:dyDescent="0.3"/>
    <row r="120" s="1685" customFormat="1" x14ac:dyDescent="0.3"/>
    <row r="121" s="1685" customFormat="1" x14ac:dyDescent="0.3"/>
    <row r="122" s="1685" customFormat="1" x14ac:dyDescent="0.3"/>
    <row r="123" s="1685" customFormat="1" x14ac:dyDescent="0.3"/>
    <row r="124" s="1685" customFormat="1" x14ac:dyDescent="0.3"/>
    <row r="125" s="1685" customFormat="1" x14ac:dyDescent="0.3"/>
    <row r="126" s="1685" customFormat="1" x14ac:dyDescent="0.3"/>
    <row r="127" s="1685" customFormat="1" x14ac:dyDescent="0.3"/>
    <row r="128" s="1685" customFormat="1" x14ac:dyDescent="0.3"/>
    <row r="129" s="1685" customFormat="1" x14ac:dyDescent="0.3"/>
    <row r="130" s="1685" customFormat="1" x14ac:dyDescent="0.3"/>
    <row r="131" s="1685" customFormat="1" x14ac:dyDescent="0.3"/>
    <row r="132" s="1685" customFormat="1" x14ac:dyDescent="0.3"/>
    <row r="133" s="1685" customFormat="1" x14ac:dyDescent="0.3"/>
    <row r="134" s="1685" customFormat="1" x14ac:dyDescent="0.3"/>
    <row r="135" s="1685" customFormat="1" x14ac:dyDescent="0.3"/>
    <row r="136" s="1685" customFormat="1" x14ac:dyDescent="0.3"/>
    <row r="137" s="1685" customFormat="1" x14ac:dyDescent="0.3"/>
    <row r="138" s="1685" customFormat="1" x14ac:dyDescent="0.3"/>
    <row r="139" s="1685" customFormat="1" x14ac:dyDescent="0.3"/>
    <row r="140" s="1685" customFormat="1" x14ac:dyDescent="0.3"/>
    <row r="141" s="1685" customFormat="1" x14ac:dyDescent="0.3"/>
    <row r="142" s="1685" customFormat="1" x14ac:dyDescent="0.3"/>
    <row r="143" s="1685" customFormat="1" x14ac:dyDescent="0.3"/>
    <row r="144" s="1685" customFormat="1" x14ac:dyDescent="0.3"/>
    <row r="145" s="1685" customFormat="1" x14ac:dyDescent="0.3"/>
    <row r="146" s="1685" customFormat="1" x14ac:dyDescent="0.3"/>
    <row r="147" s="1685" customFormat="1" x14ac:dyDescent="0.3"/>
    <row r="148" s="1685" customFormat="1" x14ac:dyDescent="0.3"/>
    <row r="149" s="1685" customFormat="1" x14ac:dyDescent="0.3"/>
    <row r="150" s="1685" customFormat="1" x14ac:dyDescent="0.3"/>
    <row r="151" s="1685" customFormat="1" x14ac:dyDescent="0.3"/>
    <row r="152" s="1685" customFormat="1" x14ac:dyDescent="0.3"/>
    <row r="153" s="1685" customFormat="1" x14ac:dyDescent="0.3"/>
    <row r="154" s="1685" customFormat="1" x14ac:dyDescent="0.3"/>
    <row r="155" s="1685" customFormat="1" x14ac:dyDescent="0.3"/>
    <row r="156" s="1685" customFormat="1" x14ac:dyDescent="0.3"/>
    <row r="157" s="1685" customFormat="1" x14ac:dyDescent="0.3"/>
    <row r="158" s="1685" customFormat="1" x14ac:dyDescent="0.3"/>
    <row r="159" s="1685" customFormat="1" x14ac:dyDescent="0.3"/>
    <row r="160" s="1685" customFormat="1" x14ac:dyDescent="0.3"/>
    <row r="161" s="1685" customFormat="1" x14ac:dyDescent="0.3"/>
    <row r="162" s="1685" customFormat="1" x14ac:dyDescent="0.3"/>
    <row r="163" s="1685" customFormat="1" x14ac:dyDescent="0.3"/>
    <row r="164" s="1685" customFormat="1" x14ac:dyDescent="0.3"/>
    <row r="165" s="1685" customFormat="1" x14ac:dyDescent="0.3"/>
    <row r="166" s="1685" customFormat="1" x14ac:dyDescent="0.3"/>
    <row r="167" s="1685" customFormat="1" x14ac:dyDescent="0.3"/>
    <row r="168" s="1685" customFormat="1" x14ac:dyDescent="0.3"/>
    <row r="169" s="1685" customFormat="1" x14ac:dyDescent="0.3"/>
    <row r="170" s="1685" customFormat="1" x14ac:dyDescent="0.3"/>
    <row r="171" s="1685" customFormat="1" x14ac:dyDescent="0.3"/>
    <row r="172" s="1685" customFormat="1" x14ac:dyDescent="0.3"/>
    <row r="173" s="1685" customFormat="1" x14ac:dyDescent="0.3"/>
    <row r="174" s="1685" customFormat="1" x14ac:dyDescent="0.3"/>
    <row r="175" s="1685" customFormat="1" x14ac:dyDescent="0.3"/>
    <row r="176" s="1685" customFormat="1" x14ac:dyDescent="0.3"/>
    <row r="177" s="1685" customFormat="1" x14ac:dyDescent="0.3"/>
    <row r="178" s="1685" customFormat="1" x14ac:dyDescent="0.3"/>
    <row r="179" s="1685" customFormat="1" x14ac:dyDescent="0.3"/>
    <row r="180" s="1685" customFormat="1" x14ac:dyDescent="0.3"/>
    <row r="181" s="1685" customFormat="1" x14ac:dyDescent="0.3"/>
    <row r="182" s="1685" customFormat="1" x14ac:dyDescent="0.3"/>
    <row r="183" s="1685" customFormat="1" x14ac:dyDescent="0.3"/>
    <row r="184" s="1685" customFormat="1" x14ac:dyDescent="0.3"/>
    <row r="185" s="1685" customFormat="1" x14ac:dyDescent="0.3"/>
    <row r="186" s="1685" customFormat="1" x14ac:dyDescent="0.3"/>
    <row r="187" s="1685" customFormat="1" x14ac:dyDescent="0.3"/>
    <row r="188" s="1685" customFormat="1" x14ac:dyDescent="0.3"/>
    <row r="189" s="1685" customFormat="1" x14ac:dyDescent="0.3"/>
    <row r="190" s="1685" customFormat="1" x14ac:dyDescent="0.3"/>
    <row r="191" s="1685" customFormat="1" x14ac:dyDescent="0.3"/>
    <row r="192" s="1685" customFormat="1" x14ac:dyDescent="0.3"/>
    <row r="193" s="1685" customFormat="1" x14ac:dyDescent="0.3"/>
    <row r="194" s="1685" customFormat="1" x14ac:dyDescent="0.3"/>
    <row r="195" s="1685" customFormat="1" x14ac:dyDescent="0.3"/>
    <row r="196" s="1685" customFormat="1" x14ac:dyDescent="0.3"/>
    <row r="197" s="1685" customFormat="1" x14ac:dyDescent="0.3"/>
    <row r="198" s="1685" customFormat="1" x14ac:dyDescent="0.3"/>
    <row r="199" s="1685" customFormat="1" x14ac:dyDescent="0.3"/>
    <row r="200" s="1685" customFormat="1" x14ac:dyDescent="0.3"/>
  </sheetData>
  <sheetProtection password="8E37" sheet="1" objects="1" scenarios="1"/>
  <mergeCells count="20">
    <mergeCell ref="A37:L37"/>
    <mergeCell ref="A39:L40"/>
    <mergeCell ref="C45:L46"/>
    <mergeCell ref="C42:L43"/>
    <mergeCell ref="C35:L35"/>
    <mergeCell ref="A1:L2"/>
    <mergeCell ref="A3:L4"/>
    <mergeCell ref="A16:L18"/>
    <mergeCell ref="C33:K33"/>
    <mergeCell ref="A22:L22"/>
    <mergeCell ref="A24:L25"/>
    <mergeCell ref="A28:L28"/>
    <mergeCell ref="A31:L31"/>
    <mergeCell ref="A26:D26"/>
    <mergeCell ref="A29:D29"/>
    <mergeCell ref="C20:L21"/>
    <mergeCell ref="B7:L7"/>
    <mergeCell ref="B9:L9"/>
    <mergeCell ref="B11:L11"/>
    <mergeCell ref="B13:L14"/>
  </mergeCells>
  <phoneticPr fontId="71" type="noConversion"/>
  <hyperlinks>
    <hyperlink ref="A26" r:id="rId1"/>
    <hyperlink ref="A29" r:id="rId2"/>
  </hyperlinks>
  <pageMargins left="0.45" right="0.45" top="0.5" bottom="0.25" header="0.3" footer="0.3"/>
  <pageSetup orientation="portrait" r:id="rId3"/>
  <headerFooter>
    <oddFooter>&amp;R&amp;D</oddFooter>
  </headerFooter>
  <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AL1677"/>
  <sheetViews>
    <sheetView showGridLines="0" zoomScaleNormal="100" workbookViewId="0">
      <selection activeCell="A4" sqref="A4:AG4"/>
    </sheetView>
  </sheetViews>
  <sheetFormatPr defaultRowHeight="14.4" x14ac:dyDescent="0.3"/>
  <cols>
    <col min="1" max="1" width="2.33203125" customWidth="1"/>
    <col min="2" max="2" width="3" customWidth="1"/>
    <col min="3" max="4" width="2.33203125" customWidth="1"/>
    <col min="5" max="6" width="2" customWidth="1"/>
    <col min="7" max="7" width="3.6640625" customWidth="1"/>
    <col min="8" max="8" width="2.33203125" customWidth="1"/>
    <col min="9" max="9" width="30.5546875" customWidth="1"/>
    <col min="10" max="13" width="2.33203125" customWidth="1"/>
    <col min="14" max="14" width="9.5546875" customWidth="1"/>
    <col min="15" max="21" width="2.33203125" customWidth="1"/>
    <col min="22" max="22" width="3" customWidth="1"/>
    <col min="23" max="23" width="2.33203125" customWidth="1"/>
    <col min="24" max="24" width="7.109375" customWidth="1"/>
    <col min="25" max="25" width="1.5546875" customWidth="1"/>
    <col min="26" max="26" width="8.33203125" customWidth="1"/>
    <col min="27" max="27" width="4" customWidth="1"/>
    <col min="28" max="28" width="2.33203125" customWidth="1"/>
    <col min="29" max="29" width="2.5546875" customWidth="1"/>
    <col min="30" max="31" width="2.109375" customWidth="1"/>
    <col min="32" max="32" width="6.6640625" customWidth="1"/>
    <col min="33" max="33" width="4.6640625" customWidth="1"/>
    <col min="34" max="35" width="2.33203125" customWidth="1"/>
    <col min="38" max="38" width="0" hidden="1" customWidth="1"/>
  </cols>
  <sheetData>
    <row r="1" spans="1:38" ht="15" customHeight="1" x14ac:dyDescent="0.3">
      <c r="A1" s="4345" t="s">
        <v>1312</v>
      </c>
      <c r="B1" s="4346"/>
      <c r="C1" s="4346"/>
      <c r="D1" s="4346"/>
      <c r="E1" s="4346"/>
      <c r="F1" s="4346"/>
      <c r="G1" s="4346"/>
      <c r="H1" s="4346"/>
      <c r="I1" s="4346"/>
      <c r="J1" s="4346"/>
      <c r="K1" s="4346"/>
      <c r="L1" s="4346"/>
      <c r="M1" s="4346"/>
      <c r="N1" s="4346"/>
      <c r="O1" s="4346"/>
      <c r="P1" s="4346"/>
      <c r="Q1" s="4346"/>
      <c r="R1" s="4346"/>
      <c r="S1" s="4346"/>
      <c r="T1" s="4346"/>
      <c r="U1" s="4346"/>
      <c r="V1" s="4346"/>
      <c r="W1" s="4346"/>
      <c r="X1" s="4346"/>
      <c r="Y1" s="4346"/>
      <c r="Z1" s="4346"/>
      <c r="AA1" s="4346"/>
      <c r="AB1" s="4346"/>
      <c r="AC1" s="4346"/>
      <c r="AD1" s="4346"/>
      <c r="AE1" s="4346"/>
      <c r="AF1" s="4346"/>
      <c r="AG1" s="4347"/>
    </row>
    <row r="2" spans="1:38" ht="32.25" customHeight="1" thickBot="1" x14ac:dyDescent="0.35">
      <c r="A2" s="4348"/>
      <c r="B2" s="4349"/>
      <c r="C2" s="4349"/>
      <c r="D2" s="4349"/>
      <c r="E2" s="4349"/>
      <c r="F2" s="4349"/>
      <c r="G2" s="4349"/>
      <c r="H2" s="4349"/>
      <c r="I2" s="4349"/>
      <c r="J2" s="4349"/>
      <c r="K2" s="4349"/>
      <c r="L2" s="4349"/>
      <c r="M2" s="4349"/>
      <c r="N2" s="4349"/>
      <c r="O2" s="4349"/>
      <c r="P2" s="4349"/>
      <c r="Q2" s="4349"/>
      <c r="R2" s="4349"/>
      <c r="S2" s="4349"/>
      <c r="T2" s="4349"/>
      <c r="U2" s="4349"/>
      <c r="V2" s="4349"/>
      <c r="W2" s="4349"/>
      <c r="X2" s="4349"/>
      <c r="Y2" s="4349"/>
      <c r="Z2" s="4349"/>
      <c r="AA2" s="4349"/>
      <c r="AB2" s="4349"/>
      <c r="AC2" s="4349"/>
      <c r="AD2" s="4349"/>
      <c r="AE2" s="4349"/>
      <c r="AF2" s="4349"/>
      <c r="AG2" s="4350"/>
      <c r="AL2" s="57" t="s">
        <v>192</v>
      </c>
    </row>
    <row r="3" spans="1:38" s="1170" customFormat="1" ht="5.0999999999999996" customHeight="1" x14ac:dyDescent="0.3">
      <c r="AL3" s="1170" t="s">
        <v>193</v>
      </c>
    </row>
    <row r="4" spans="1:38" ht="75.75" customHeight="1" x14ac:dyDescent="0.3">
      <c r="A4" s="4100" t="s">
        <v>1001</v>
      </c>
      <c r="B4" s="4263"/>
      <c r="C4" s="4263"/>
      <c r="D4" s="4263"/>
      <c r="E4" s="4263"/>
      <c r="F4" s="4263"/>
      <c r="G4" s="4263"/>
      <c r="H4" s="4263"/>
      <c r="I4" s="4263"/>
      <c r="J4" s="4263"/>
      <c r="K4" s="4263"/>
      <c r="L4" s="4263"/>
      <c r="M4" s="4263"/>
      <c r="N4" s="4263"/>
      <c r="O4" s="4263"/>
      <c r="P4" s="4263"/>
      <c r="Q4" s="4263"/>
      <c r="R4" s="4263"/>
      <c r="S4" s="4263"/>
      <c r="T4" s="4263"/>
      <c r="U4" s="4263"/>
      <c r="V4" s="4263"/>
      <c r="W4" s="4263"/>
      <c r="X4" s="4263"/>
      <c r="Y4" s="4263"/>
      <c r="Z4" s="4263"/>
      <c r="AA4" s="4263"/>
      <c r="AB4" s="4263"/>
      <c r="AC4" s="4263"/>
      <c r="AD4" s="4263"/>
      <c r="AE4" s="4263"/>
      <c r="AF4" s="4263"/>
      <c r="AG4" s="4263"/>
    </row>
    <row r="5" spans="1:38" ht="5.0999999999999996" customHeight="1" x14ac:dyDescent="0.3"/>
    <row r="6" spans="1:38" ht="13.5" customHeight="1" x14ac:dyDescent="0.3">
      <c r="A6" s="98" t="s">
        <v>692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8" s="1170" customFormat="1" ht="5.0999999999999996" customHeight="1" x14ac:dyDescent="0.3"/>
    <row r="8" spans="1:38" ht="15.75" customHeight="1" x14ac:dyDescent="0.3">
      <c r="A8" s="2615" t="s">
        <v>693</v>
      </c>
      <c r="B8" s="2615"/>
      <c r="C8" s="2615"/>
      <c r="D8" s="2615"/>
      <c r="E8" s="2615"/>
      <c r="F8" s="2615"/>
      <c r="G8" s="2615"/>
      <c r="H8" s="2615"/>
      <c r="I8" s="2615"/>
      <c r="J8" s="2615"/>
      <c r="K8" s="2615"/>
      <c r="L8" s="2615"/>
      <c r="M8" s="2615"/>
      <c r="N8" s="2615"/>
      <c r="O8" s="2615"/>
      <c r="P8" s="2615"/>
      <c r="Q8" s="2615"/>
      <c r="R8" s="2615"/>
      <c r="S8" s="2615"/>
      <c r="T8" s="2615"/>
      <c r="U8" s="2615"/>
      <c r="V8" s="2615"/>
      <c r="W8" s="2615"/>
      <c r="X8" s="2615"/>
      <c r="Y8" s="2615"/>
      <c r="Z8" s="2615"/>
      <c r="AA8" s="2615"/>
      <c r="AB8" s="2615"/>
      <c r="AC8" s="2615"/>
      <c r="AD8" s="2615"/>
      <c r="AE8" s="2615"/>
      <c r="AF8" s="2615"/>
      <c r="AG8" s="2404"/>
      <c r="AH8" s="1"/>
      <c r="AI8" s="1"/>
    </row>
    <row r="9" spans="1:38" ht="15.75" customHeight="1" x14ac:dyDescent="0.3">
      <c r="A9" s="2615"/>
      <c r="B9" s="2615"/>
      <c r="C9" s="2615"/>
      <c r="D9" s="2615"/>
      <c r="E9" s="2615"/>
      <c r="F9" s="2615"/>
      <c r="G9" s="2615"/>
      <c r="H9" s="2615"/>
      <c r="I9" s="2615"/>
      <c r="J9" s="2615"/>
      <c r="K9" s="2615"/>
      <c r="L9" s="2615"/>
      <c r="M9" s="2615"/>
      <c r="N9" s="2615"/>
      <c r="O9" s="2615"/>
      <c r="P9" s="2615"/>
      <c r="Q9" s="2615"/>
      <c r="R9" s="2615"/>
      <c r="S9" s="2615"/>
      <c r="T9" s="2615"/>
      <c r="U9" s="2615"/>
      <c r="V9" s="2615"/>
      <c r="W9" s="2615"/>
      <c r="X9" s="2615"/>
      <c r="Y9" s="2615"/>
      <c r="Z9" s="2615"/>
      <c r="AA9" s="2615"/>
      <c r="AB9" s="2615"/>
      <c r="AC9" s="2615"/>
      <c r="AD9" s="2615"/>
      <c r="AE9" s="2615"/>
      <c r="AF9" s="2615"/>
      <c r="AG9" s="2404"/>
      <c r="AH9" s="1"/>
      <c r="AI9" s="1"/>
    </row>
    <row r="10" spans="1:38" s="1170" customFormat="1" ht="5.0999999999999996" customHeight="1" x14ac:dyDescent="0.3"/>
    <row r="11" spans="1:38" s="1170" customFormat="1" ht="14.25" customHeight="1" x14ac:dyDescent="0.3">
      <c r="A11" s="98" t="s">
        <v>694</v>
      </c>
      <c r="B11" s="1172"/>
      <c r="C11" s="1172"/>
      <c r="D11" s="1172"/>
      <c r="E11" s="1172"/>
      <c r="F11" s="1172"/>
      <c r="G11" s="1172"/>
      <c r="H11" s="1172"/>
      <c r="I11" s="1172"/>
      <c r="J11" s="1172"/>
      <c r="K11" s="1172"/>
      <c r="L11" s="1172"/>
      <c r="M11" s="1172"/>
      <c r="N11" s="1172"/>
      <c r="O11" s="1172"/>
      <c r="P11" s="1172"/>
      <c r="Q11" s="1172"/>
      <c r="R11" s="1172"/>
      <c r="S11" s="1172"/>
      <c r="T11" s="1172"/>
      <c r="U11" s="1172"/>
      <c r="V11" s="1172"/>
      <c r="W11" s="1172"/>
      <c r="X11" s="1172"/>
      <c r="Y11" s="1172"/>
      <c r="Z11" s="1172"/>
      <c r="AA11" s="1172"/>
      <c r="AB11" s="1172"/>
      <c r="AC11" s="1172"/>
      <c r="AD11" s="1172"/>
      <c r="AE11" s="1172"/>
      <c r="AF11" s="1172"/>
      <c r="AG11" s="1172"/>
      <c r="AH11" s="1172"/>
      <c r="AI11" s="1172"/>
    </row>
    <row r="12" spans="1:38" s="1170" customFormat="1" ht="5.0999999999999996" customHeight="1" x14ac:dyDescent="0.3"/>
    <row r="13" spans="1:38" ht="25.5" customHeight="1" x14ac:dyDescent="0.3">
      <c r="A13" s="1"/>
      <c r="B13" s="4351" t="s">
        <v>21</v>
      </c>
      <c r="C13" s="4352"/>
      <c r="D13" s="4352"/>
      <c r="E13" s="4352"/>
      <c r="F13" s="4352"/>
      <c r="G13" s="4352"/>
      <c r="H13" s="4352"/>
      <c r="I13" s="4352"/>
      <c r="J13" s="4352"/>
      <c r="K13" s="4352"/>
      <c r="L13" s="4352"/>
      <c r="M13" s="4352"/>
      <c r="N13" s="4352"/>
      <c r="O13" s="4352"/>
      <c r="P13" s="4352"/>
      <c r="Q13" s="4352"/>
      <c r="R13" s="4352"/>
      <c r="S13" s="4352"/>
      <c r="T13" s="4352"/>
      <c r="U13" s="4352"/>
      <c r="V13" s="4353"/>
      <c r="W13" s="4361" t="s">
        <v>22</v>
      </c>
      <c r="X13" s="4362"/>
      <c r="Y13" s="4362"/>
      <c r="Z13" s="4362"/>
      <c r="AA13" s="4362"/>
      <c r="AB13" s="4362"/>
      <c r="AC13" s="4362"/>
      <c r="AD13" s="4362"/>
      <c r="AE13" s="4362"/>
      <c r="AF13" s="4363"/>
      <c r="AG13" s="1"/>
      <c r="AH13" s="1"/>
      <c r="AI13" s="1"/>
    </row>
    <row r="14" spans="1:38" ht="7.8" customHeight="1" x14ac:dyDescent="0.3">
      <c r="A14" s="1"/>
      <c r="B14" s="4354"/>
      <c r="C14" s="4355"/>
      <c r="D14" s="4355"/>
      <c r="E14" s="4355"/>
      <c r="F14" s="4355"/>
      <c r="G14" s="4355"/>
      <c r="H14" s="4355"/>
      <c r="I14" s="4355"/>
      <c r="J14" s="4355"/>
      <c r="K14" s="4355"/>
      <c r="L14" s="4355"/>
      <c r="M14" s="4355"/>
      <c r="N14" s="4355"/>
      <c r="O14" s="4355"/>
      <c r="P14" s="4355"/>
      <c r="Q14" s="4355"/>
      <c r="R14" s="4355"/>
      <c r="S14" s="4355"/>
      <c r="T14" s="4355"/>
      <c r="U14" s="4355"/>
      <c r="V14" s="4356"/>
      <c r="W14" s="4364"/>
      <c r="X14" s="4365"/>
      <c r="Y14" s="4365"/>
      <c r="Z14" s="4365"/>
      <c r="AA14" s="4365"/>
      <c r="AB14" s="4365"/>
      <c r="AC14" s="4365"/>
      <c r="AD14" s="4365"/>
      <c r="AE14" s="4365"/>
      <c r="AF14" s="4366"/>
      <c r="AG14" s="1"/>
      <c r="AH14" s="1"/>
      <c r="AI14" s="1"/>
    </row>
    <row r="15" spans="1:38" s="2405" customFormat="1" ht="7.8" customHeight="1" x14ac:dyDescent="0.3">
      <c r="A15" s="2406"/>
      <c r="B15" s="2409"/>
      <c r="C15" s="2409"/>
      <c r="D15" s="2409"/>
      <c r="E15" s="2409"/>
      <c r="F15" s="2409"/>
      <c r="G15" s="2409"/>
      <c r="H15" s="2409"/>
      <c r="I15" s="2409"/>
      <c r="J15" s="2409"/>
      <c r="K15" s="2409"/>
      <c r="L15" s="2409"/>
      <c r="M15" s="2409"/>
      <c r="N15" s="2409"/>
      <c r="O15" s="2409"/>
      <c r="P15" s="2409"/>
      <c r="Q15" s="2409"/>
      <c r="R15" s="2409"/>
      <c r="S15" s="2409"/>
      <c r="T15" s="2409"/>
      <c r="U15" s="2409"/>
      <c r="V15" s="2409"/>
      <c r="W15" s="2408"/>
      <c r="X15" s="2407"/>
      <c r="Y15" s="2408"/>
      <c r="Z15" s="2407"/>
      <c r="AA15" s="2407"/>
      <c r="AB15" s="2407"/>
      <c r="AC15" s="2407"/>
      <c r="AD15" s="2407"/>
      <c r="AE15" s="2407"/>
      <c r="AF15" s="2408"/>
      <c r="AG15" s="2406"/>
      <c r="AH15" s="2406"/>
      <c r="AI15" s="2406"/>
    </row>
    <row r="16" spans="1:38" x14ac:dyDescent="0.3">
      <c r="A16" s="1"/>
      <c r="B16" s="67" t="s">
        <v>158</v>
      </c>
      <c r="C16" s="4343"/>
      <c r="D16" s="4343"/>
      <c r="E16" s="4343"/>
      <c r="F16" s="4343"/>
      <c r="G16" s="4343"/>
      <c r="H16" s="4343"/>
      <c r="I16" s="4343"/>
      <c r="J16" s="4343"/>
      <c r="K16" s="4343"/>
      <c r="L16" s="4343"/>
      <c r="M16" s="4343"/>
      <c r="N16" s="4343"/>
      <c r="O16" s="4343"/>
      <c r="P16" s="4343"/>
      <c r="Q16" s="4343"/>
      <c r="R16" s="4343"/>
      <c r="S16" s="4343"/>
      <c r="T16" s="4343"/>
      <c r="U16" s="4343"/>
      <c r="V16" s="4343"/>
      <c r="X16" s="1171"/>
      <c r="Y16" s="1193"/>
      <c r="Z16" s="4357" t="str">
        <f>IF(X16="Yes","Submit Part II","")</f>
        <v/>
      </c>
      <c r="AA16" s="4358"/>
      <c r="AB16" s="4358"/>
      <c r="AC16" s="4358"/>
      <c r="AD16" s="4358"/>
      <c r="AE16" s="4359"/>
      <c r="AF16" s="1"/>
      <c r="AG16" s="1"/>
      <c r="AH16" s="1"/>
      <c r="AI16" s="1"/>
    </row>
    <row r="17" spans="1:35" ht="5.0999999999999996" customHeight="1" x14ac:dyDescent="0.3">
      <c r="A17" s="1"/>
      <c r="B17" s="66"/>
      <c r="C17" s="86"/>
      <c r="D17" s="86"/>
      <c r="E17" s="86"/>
      <c r="F17" s="86"/>
      <c r="G17" s="86"/>
      <c r="H17" s="86"/>
      <c r="I17" s="86"/>
      <c r="J17" s="86"/>
      <c r="K17" s="86"/>
      <c r="L17" s="86"/>
      <c r="M17" s="86"/>
      <c r="N17" s="86"/>
      <c r="O17" s="86"/>
      <c r="P17" s="86"/>
      <c r="Q17" s="86"/>
      <c r="R17" s="86"/>
      <c r="S17" s="86"/>
      <c r="T17" s="86"/>
      <c r="U17" s="86"/>
      <c r="V17" s="86"/>
      <c r="X17" s="1170"/>
      <c r="Z17" s="1193"/>
      <c r="AA17" s="1193"/>
      <c r="AB17" s="1194"/>
      <c r="AC17" s="1194"/>
      <c r="AD17" s="1194"/>
      <c r="AE17" s="1194"/>
      <c r="AF17" s="1"/>
      <c r="AG17" s="1"/>
      <c r="AH17" s="1"/>
      <c r="AI17" s="1"/>
    </row>
    <row r="18" spans="1:35" x14ac:dyDescent="0.3">
      <c r="A18" s="1"/>
      <c r="B18" s="67" t="s">
        <v>165</v>
      </c>
      <c r="C18" s="4343"/>
      <c r="D18" s="4343"/>
      <c r="E18" s="4343"/>
      <c r="F18" s="4343"/>
      <c r="G18" s="4343"/>
      <c r="H18" s="4343"/>
      <c r="I18" s="4343"/>
      <c r="J18" s="4343"/>
      <c r="K18" s="4343"/>
      <c r="L18" s="4343"/>
      <c r="M18" s="4343"/>
      <c r="N18" s="4343"/>
      <c r="O18" s="4343"/>
      <c r="P18" s="4343"/>
      <c r="Q18" s="4343"/>
      <c r="R18" s="4343"/>
      <c r="S18" s="4343"/>
      <c r="T18" s="4343"/>
      <c r="U18" s="4343"/>
      <c r="V18" s="4343"/>
      <c r="X18" s="1171"/>
      <c r="Z18" s="4357" t="str">
        <f>IF(X18="Yes","Submit Part II","")</f>
        <v/>
      </c>
      <c r="AA18" s="4358"/>
      <c r="AB18" s="4358"/>
      <c r="AC18" s="4358"/>
      <c r="AD18" s="4358"/>
      <c r="AE18" s="4359"/>
      <c r="AF18" s="1"/>
      <c r="AG18" s="1"/>
      <c r="AH18" s="1"/>
      <c r="AI18" s="1"/>
    </row>
    <row r="19" spans="1:35" ht="5.0999999999999996" customHeight="1" x14ac:dyDescent="0.3">
      <c r="A19" s="1"/>
      <c r="B19" s="66"/>
      <c r="C19" s="87"/>
      <c r="D19" s="87"/>
      <c r="E19" s="87"/>
      <c r="F19" s="87"/>
      <c r="G19" s="87"/>
      <c r="H19" s="87"/>
      <c r="I19" s="87"/>
      <c r="J19" s="87"/>
      <c r="K19" s="87"/>
      <c r="L19" s="87"/>
      <c r="M19" s="87"/>
      <c r="N19" s="87"/>
      <c r="O19" s="87"/>
      <c r="P19" s="87"/>
      <c r="Q19" s="87"/>
      <c r="R19" s="87"/>
      <c r="S19" s="87"/>
      <c r="T19" s="87"/>
      <c r="U19" s="87"/>
      <c r="V19" s="87"/>
      <c r="X19" s="1170"/>
      <c r="Z19" s="1193"/>
      <c r="AA19" s="1193"/>
      <c r="AB19" s="1194"/>
      <c r="AC19" s="1194"/>
      <c r="AD19" s="1194"/>
      <c r="AE19" s="1194"/>
      <c r="AF19" s="1"/>
      <c r="AG19" s="1"/>
      <c r="AH19" s="1"/>
      <c r="AI19" s="1"/>
    </row>
    <row r="20" spans="1:35" x14ac:dyDescent="0.3">
      <c r="A20" s="1"/>
      <c r="B20" s="67" t="s">
        <v>171</v>
      </c>
      <c r="C20" s="4343"/>
      <c r="D20" s="4343"/>
      <c r="E20" s="4343"/>
      <c r="F20" s="4343"/>
      <c r="G20" s="4343"/>
      <c r="H20" s="4343"/>
      <c r="I20" s="4343"/>
      <c r="J20" s="4343"/>
      <c r="K20" s="4343"/>
      <c r="L20" s="4343"/>
      <c r="M20" s="4343"/>
      <c r="N20" s="4343"/>
      <c r="O20" s="4343"/>
      <c r="P20" s="4343"/>
      <c r="Q20" s="4343"/>
      <c r="R20" s="4343"/>
      <c r="S20" s="4343"/>
      <c r="T20" s="4343"/>
      <c r="U20" s="4343"/>
      <c r="V20" s="4343"/>
      <c r="X20" s="1171"/>
      <c r="Z20" s="4357" t="str">
        <f>IF(X20="Yes","Submit Part II","")</f>
        <v/>
      </c>
      <c r="AA20" s="4358"/>
      <c r="AB20" s="4358"/>
      <c r="AC20" s="4358"/>
      <c r="AD20" s="4358"/>
      <c r="AE20" s="4359"/>
      <c r="AF20" s="1"/>
      <c r="AG20" s="1"/>
      <c r="AH20" s="1"/>
      <c r="AI20" s="1"/>
    </row>
    <row r="21" spans="1:35" ht="5.0999999999999996" customHeight="1" x14ac:dyDescent="0.3">
      <c r="A21" s="1"/>
      <c r="B21" s="66"/>
      <c r="C21" s="87"/>
      <c r="D21" s="87"/>
      <c r="E21" s="87"/>
      <c r="F21" s="87"/>
      <c r="G21" s="87"/>
      <c r="H21" s="87"/>
      <c r="I21" s="87"/>
      <c r="J21" s="87"/>
      <c r="K21" s="87"/>
      <c r="L21" s="87"/>
      <c r="M21" s="87"/>
      <c r="N21" s="87"/>
      <c r="O21" s="87"/>
      <c r="P21" s="87"/>
      <c r="Q21" s="87"/>
      <c r="R21" s="87"/>
      <c r="S21" s="87"/>
      <c r="T21" s="87"/>
      <c r="U21" s="87"/>
      <c r="V21" s="87"/>
      <c r="X21" s="1170"/>
      <c r="Z21" s="1193"/>
      <c r="AA21" s="1193"/>
      <c r="AB21" s="1194"/>
      <c r="AC21" s="1194"/>
      <c r="AD21" s="1194"/>
      <c r="AE21" s="1194"/>
      <c r="AF21" s="1"/>
      <c r="AG21" s="1"/>
      <c r="AH21" s="1"/>
      <c r="AI21" s="1"/>
    </row>
    <row r="22" spans="1:35" x14ac:dyDescent="0.3">
      <c r="A22" s="1"/>
      <c r="B22" s="67" t="s">
        <v>178</v>
      </c>
      <c r="C22" s="4343"/>
      <c r="D22" s="4343"/>
      <c r="E22" s="4343"/>
      <c r="F22" s="4343"/>
      <c r="G22" s="4343"/>
      <c r="H22" s="4343"/>
      <c r="I22" s="4343"/>
      <c r="J22" s="4343"/>
      <c r="K22" s="4343"/>
      <c r="L22" s="4343"/>
      <c r="M22" s="4343"/>
      <c r="N22" s="4343"/>
      <c r="O22" s="4343"/>
      <c r="P22" s="4343"/>
      <c r="Q22" s="4343"/>
      <c r="R22" s="4343"/>
      <c r="S22" s="4343"/>
      <c r="T22" s="4343"/>
      <c r="U22" s="4343"/>
      <c r="V22" s="4343"/>
      <c r="X22" s="1171"/>
      <c r="Z22" s="4357" t="str">
        <f>IF(X22="Yes","Submit Part II","")</f>
        <v/>
      </c>
      <c r="AA22" s="4358"/>
      <c r="AB22" s="4358"/>
      <c r="AC22" s="4358"/>
      <c r="AD22" s="4358"/>
      <c r="AE22" s="4359"/>
      <c r="AF22" s="1"/>
      <c r="AG22" s="1"/>
      <c r="AH22" s="1"/>
      <c r="AI22" s="1"/>
    </row>
    <row r="23" spans="1:35" ht="5.0999999999999996" customHeight="1" x14ac:dyDescent="0.3">
      <c r="A23" s="1"/>
      <c r="B23" s="66"/>
      <c r="C23" s="87"/>
      <c r="D23" s="87"/>
      <c r="E23" s="87"/>
      <c r="F23" s="87"/>
      <c r="G23" s="87"/>
      <c r="H23" s="87"/>
      <c r="I23" s="87"/>
      <c r="J23" s="87"/>
      <c r="K23" s="87"/>
      <c r="L23" s="87"/>
      <c r="M23" s="87"/>
      <c r="N23" s="87"/>
      <c r="O23" s="87"/>
      <c r="P23" s="87"/>
      <c r="Q23" s="87"/>
      <c r="R23" s="87"/>
      <c r="S23" s="87"/>
      <c r="T23" s="87"/>
      <c r="U23" s="87"/>
      <c r="V23" s="87"/>
      <c r="X23" s="1170"/>
      <c r="Z23" s="1193"/>
      <c r="AA23" s="1193"/>
      <c r="AB23" s="1194"/>
      <c r="AC23" s="1194"/>
      <c r="AD23" s="1194"/>
      <c r="AE23" s="1194"/>
      <c r="AF23" s="1"/>
      <c r="AG23" s="1"/>
      <c r="AH23" s="1"/>
      <c r="AI23" s="1"/>
    </row>
    <row r="24" spans="1:35" x14ac:dyDescent="0.3">
      <c r="A24" s="1"/>
      <c r="B24" s="67" t="s">
        <v>568</v>
      </c>
      <c r="C24" s="4343"/>
      <c r="D24" s="4343"/>
      <c r="E24" s="4343"/>
      <c r="F24" s="4343"/>
      <c r="G24" s="4343"/>
      <c r="H24" s="4343"/>
      <c r="I24" s="4343"/>
      <c r="J24" s="4343"/>
      <c r="K24" s="4343"/>
      <c r="L24" s="4343"/>
      <c r="M24" s="4343"/>
      <c r="N24" s="4343"/>
      <c r="O24" s="4343"/>
      <c r="P24" s="4343"/>
      <c r="Q24" s="4343"/>
      <c r="R24" s="4343"/>
      <c r="S24" s="4343"/>
      <c r="T24" s="4343"/>
      <c r="U24" s="4343"/>
      <c r="V24" s="4343"/>
      <c r="X24" s="1171"/>
      <c r="Z24" s="4357" t="str">
        <f>IF(X24="Yes","Submit Part II","")</f>
        <v/>
      </c>
      <c r="AA24" s="4358"/>
      <c r="AB24" s="4358"/>
      <c r="AC24" s="4358"/>
      <c r="AD24" s="4358"/>
      <c r="AE24" s="4359"/>
      <c r="AF24" s="1"/>
      <c r="AG24" s="1"/>
      <c r="AH24" s="1"/>
      <c r="AI24" s="1"/>
    </row>
    <row r="25" spans="1:35" ht="5.0999999999999996" customHeight="1" x14ac:dyDescent="0.3">
      <c r="A25" s="1"/>
      <c r="B25" s="66"/>
      <c r="C25" s="87"/>
      <c r="D25" s="87"/>
      <c r="E25" s="87"/>
      <c r="F25" s="87"/>
      <c r="G25" s="87"/>
      <c r="H25" s="87"/>
      <c r="I25" s="87"/>
      <c r="J25" s="87"/>
      <c r="K25" s="87"/>
      <c r="L25" s="87"/>
      <c r="M25" s="87"/>
      <c r="N25" s="87"/>
      <c r="O25" s="87"/>
      <c r="P25" s="87"/>
      <c r="Q25" s="87"/>
      <c r="R25" s="87"/>
      <c r="S25" s="87"/>
      <c r="T25" s="87"/>
      <c r="U25" s="87"/>
      <c r="V25" s="87"/>
      <c r="X25" s="1170"/>
      <c r="Z25" s="1193"/>
      <c r="AA25" s="1193"/>
      <c r="AB25" s="1194"/>
      <c r="AC25" s="1194"/>
      <c r="AD25" s="1194"/>
      <c r="AE25" s="1194"/>
      <c r="AF25" s="1"/>
      <c r="AG25" s="1"/>
      <c r="AH25" s="1"/>
      <c r="AI25" s="1"/>
    </row>
    <row r="26" spans="1:35" x14ac:dyDescent="0.3">
      <c r="A26" s="1"/>
      <c r="B26" s="67" t="s">
        <v>591</v>
      </c>
      <c r="C26" s="4343"/>
      <c r="D26" s="4343"/>
      <c r="E26" s="4343"/>
      <c r="F26" s="4343"/>
      <c r="G26" s="4343"/>
      <c r="H26" s="4343"/>
      <c r="I26" s="4343"/>
      <c r="J26" s="4343"/>
      <c r="K26" s="4343"/>
      <c r="L26" s="4343"/>
      <c r="M26" s="4343"/>
      <c r="N26" s="4343"/>
      <c r="O26" s="4343"/>
      <c r="P26" s="4343"/>
      <c r="Q26" s="4343"/>
      <c r="R26" s="4343"/>
      <c r="S26" s="4343"/>
      <c r="T26" s="4343"/>
      <c r="U26" s="4343"/>
      <c r="V26" s="4343"/>
      <c r="X26" s="1171"/>
      <c r="Z26" s="4357" t="str">
        <f>IF(X26="Yes","Submit Part II","")</f>
        <v/>
      </c>
      <c r="AA26" s="4358"/>
      <c r="AB26" s="4358"/>
      <c r="AC26" s="4358"/>
      <c r="AD26" s="4358"/>
      <c r="AE26" s="4359"/>
      <c r="AF26" s="1"/>
      <c r="AG26" s="1"/>
      <c r="AH26" s="1"/>
      <c r="AI26" s="1"/>
    </row>
    <row r="27" spans="1:35" ht="5.0999999999999996" customHeight="1" x14ac:dyDescent="0.3">
      <c r="A27" s="1"/>
      <c r="B27" s="66"/>
      <c r="C27" s="87"/>
      <c r="D27" s="87"/>
      <c r="E27" s="87"/>
      <c r="F27" s="87"/>
      <c r="G27" s="87"/>
      <c r="H27" s="87"/>
      <c r="I27" s="87"/>
      <c r="J27" s="87"/>
      <c r="K27" s="87"/>
      <c r="L27" s="87"/>
      <c r="M27" s="87"/>
      <c r="N27" s="87"/>
      <c r="O27" s="87"/>
      <c r="P27" s="87"/>
      <c r="Q27" s="87"/>
      <c r="R27" s="87"/>
      <c r="S27" s="87"/>
      <c r="T27" s="87"/>
      <c r="U27" s="87"/>
      <c r="V27" s="87"/>
      <c r="X27" s="1170"/>
      <c r="Z27" s="1193"/>
      <c r="AA27" s="1193"/>
      <c r="AB27" s="1194"/>
      <c r="AC27" s="1194"/>
      <c r="AD27" s="1194"/>
      <c r="AE27" s="1194"/>
      <c r="AF27" s="1"/>
      <c r="AG27" s="1"/>
      <c r="AH27" s="1"/>
      <c r="AI27" s="1"/>
    </row>
    <row r="28" spans="1:35" x14ac:dyDescent="0.3">
      <c r="A28" s="1"/>
      <c r="B28" s="67" t="s">
        <v>592</v>
      </c>
      <c r="C28" s="4343"/>
      <c r="D28" s="4343"/>
      <c r="E28" s="4343"/>
      <c r="F28" s="4343"/>
      <c r="G28" s="4343"/>
      <c r="H28" s="4343"/>
      <c r="I28" s="4343"/>
      <c r="J28" s="4343"/>
      <c r="K28" s="4343"/>
      <c r="L28" s="4343"/>
      <c r="M28" s="4343"/>
      <c r="N28" s="4343"/>
      <c r="O28" s="4343"/>
      <c r="P28" s="4343"/>
      <c r="Q28" s="4343"/>
      <c r="R28" s="4343"/>
      <c r="S28" s="4343"/>
      <c r="T28" s="4343"/>
      <c r="U28" s="4343"/>
      <c r="V28" s="4343"/>
      <c r="X28" s="1171"/>
      <c r="Z28" s="4357" t="str">
        <f>IF(X28="Yes","Submit Part II","")</f>
        <v/>
      </c>
      <c r="AA28" s="4358"/>
      <c r="AB28" s="4358"/>
      <c r="AC28" s="4358"/>
      <c r="AD28" s="4358"/>
      <c r="AE28" s="4359"/>
      <c r="AF28" s="1"/>
      <c r="AG28" s="1"/>
      <c r="AH28" s="1"/>
      <c r="AI28" s="1"/>
    </row>
    <row r="29" spans="1:35" ht="5.0999999999999996" customHeight="1" x14ac:dyDescent="0.3">
      <c r="A29" s="1"/>
      <c r="B29" s="66"/>
      <c r="C29" s="87"/>
      <c r="D29" s="87"/>
      <c r="E29" s="87"/>
      <c r="F29" s="87"/>
      <c r="G29" s="87"/>
      <c r="H29" s="87"/>
      <c r="I29" s="87"/>
      <c r="J29" s="87"/>
      <c r="K29" s="87"/>
      <c r="L29" s="87"/>
      <c r="M29" s="87"/>
      <c r="N29" s="87"/>
      <c r="O29" s="87"/>
      <c r="P29" s="87"/>
      <c r="Q29" s="87"/>
      <c r="R29" s="87"/>
      <c r="S29" s="87"/>
      <c r="T29" s="87"/>
      <c r="U29" s="87"/>
      <c r="V29" s="87"/>
      <c r="X29" s="1170"/>
      <c r="Z29" s="1193"/>
      <c r="AA29" s="1193"/>
      <c r="AB29" s="1194"/>
      <c r="AC29" s="1194"/>
      <c r="AD29" s="1194"/>
      <c r="AE29" s="1194"/>
      <c r="AF29" s="1"/>
      <c r="AG29" s="1"/>
      <c r="AH29" s="1"/>
      <c r="AI29" s="1"/>
    </row>
    <row r="30" spans="1:35" x14ac:dyDescent="0.3">
      <c r="A30" s="1"/>
      <c r="B30" s="67" t="s">
        <v>593</v>
      </c>
      <c r="C30" s="4343"/>
      <c r="D30" s="4343"/>
      <c r="E30" s="4343"/>
      <c r="F30" s="4343"/>
      <c r="G30" s="4343"/>
      <c r="H30" s="4343"/>
      <c r="I30" s="4343"/>
      <c r="J30" s="4343"/>
      <c r="K30" s="4343"/>
      <c r="L30" s="4343"/>
      <c r="M30" s="4343"/>
      <c r="N30" s="4343"/>
      <c r="O30" s="4343"/>
      <c r="P30" s="4343"/>
      <c r="Q30" s="4343"/>
      <c r="R30" s="4343"/>
      <c r="S30" s="4343"/>
      <c r="T30" s="4343"/>
      <c r="U30" s="4343"/>
      <c r="V30" s="4343"/>
      <c r="X30" s="1171"/>
      <c r="Z30" s="4357" t="str">
        <f>IF(X30="Yes","Submit Part II","")</f>
        <v/>
      </c>
      <c r="AA30" s="4358"/>
      <c r="AB30" s="4358"/>
      <c r="AC30" s="4358"/>
      <c r="AD30" s="4358"/>
      <c r="AE30" s="4359"/>
      <c r="AF30" s="1"/>
      <c r="AG30" s="1"/>
      <c r="AH30" s="1"/>
      <c r="AI30" s="1"/>
    </row>
    <row r="31" spans="1:35" ht="5.0999999999999996" customHeight="1" x14ac:dyDescent="0.3">
      <c r="A31" s="1"/>
      <c r="B31" s="66"/>
      <c r="C31" s="87"/>
      <c r="D31" s="87"/>
      <c r="E31" s="87"/>
      <c r="F31" s="87"/>
      <c r="G31" s="87"/>
      <c r="H31" s="87"/>
      <c r="I31" s="87"/>
      <c r="J31" s="87"/>
      <c r="K31" s="87"/>
      <c r="L31" s="87"/>
      <c r="M31" s="87"/>
      <c r="N31" s="87"/>
      <c r="O31" s="87"/>
      <c r="P31" s="87"/>
      <c r="Q31" s="87"/>
      <c r="R31" s="87"/>
      <c r="S31" s="87"/>
      <c r="T31" s="87"/>
      <c r="U31" s="87"/>
      <c r="V31" s="87"/>
      <c r="X31" s="1170"/>
      <c r="Z31" s="1193"/>
      <c r="AA31" s="1193"/>
      <c r="AB31" s="1194"/>
      <c r="AC31" s="1194"/>
      <c r="AD31" s="1194"/>
      <c r="AE31" s="1194"/>
      <c r="AF31" s="1"/>
      <c r="AG31" s="1"/>
      <c r="AH31" s="1"/>
      <c r="AI31" s="1"/>
    </row>
    <row r="32" spans="1:35" x14ac:dyDescent="0.3">
      <c r="A32" s="1"/>
      <c r="B32" s="67" t="s">
        <v>594</v>
      </c>
      <c r="C32" s="4343"/>
      <c r="D32" s="4343"/>
      <c r="E32" s="4343"/>
      <c r="F32" s="4343"/>
      <c r="G32" s="4343"/>
      <c r="H32" s="4343"/>
      <c r="I32" s="4343"/>
      <c r="J32" s="4343"/>
      <c r="K32" s="4343"/>
      <c r="L32" s="4343"/>
      <c r="M32" s="4343"/>
      <c r="N32" s="4343"/>
      <c r="O32" s="4343"/>
      <c r="P32" s="4343"/>
      <c r="Q32" s="4343"/>
      <c r="R32" s="4343"/>
      <c r="S32" s="4343"/>
      <c r="T32" s="4343"/>
      <c r="U32" s="4343"/>
      <c r="V32" s="4343"/>
      <c r="X32" s="1171"/>
      <c r="Z32" s="4357" t="str">
        <f>IF(X32="Yes","Submit Part II","")</f>
        <v/>
      </c>
      <c r="AA32" s="4358"/>
      <c r="AB32" s="4358"/>
      <c r="AC32" s="4358"/>
      <c r="AD32" s="4358"/>
      <c r="AE32" s="4359"/>
      <c r="AF32" s="1"/>
      <c r="AG32" s="1"/>
      <c r="AH32" s="1"/>
      <c r="AI32" s="1"/>
    </row>
    <row r="33" spans="1:35" ht="5.0999999999999996" customHeight="1" x14ac:dyDescent="0.3">
      <c r="A33" s="1"/>
      <c r="B33" s="66"/>
      <c r="C33" s="87"/>
      <c r="D33" s="87"/>
      <c r="E33" s="87"/>
      <c r="F33" s="87"/>
      <c r="G33" s="87"/>
      <c r="H33" s="87"/>
      <c r="I33" s="87"/>
      <c r="J33" s="87"/>
      <c r="K33" s="87"/>
      <c r="L33" s="87"/>
      <c r="M33" s="87"/>
      <c r="N33" s="87"/>
      <c r="O33" s="87"/>
      <c r="P33" s="87"/>
      <c r="Q33" s="87"/>
      <c r="R33" s="87"/>
      <c r="S33" s="87"/>
      <c r="T33" s="87"/>
      <c r="U33" s="87"/>
      <c r="V33" s="87"/>
      <c r="X33" s="1170"/>
      <c r="Z33" s="1193"/>
      <c r="AA33" s="1193"/>
      <c r="AB33" s="1194"/>
      <c r="AC33" s="1194"/>
      <c r="AD33" s="1194"/>
      <c r="AE33" s="1194"/>
      <c r="AF33" s="1"/>
      <c r="AG33" s="1"/>
      <c r="AH33" s="1"/>
      <c r="AI33" s="1"/>
    </row>
    <row r="34" spans="1:35" x14ac:dyDescent="0.3">
      <c r="A34" s="1"/>
      <c r="B34" s="67" t="s">
        <v>610</v>
      </c>
      <c r="C34" s="4343"/>
      <c r="D34" s="4343"/>
      <c r="E34" s="4343"/>
      <c r="F34" s="4343"/>
      <c r="G34" s="4343"/>
      <c r="H34" s="4343"/>
      <c r="I34" s="4343"/>
      <c r="J34" s="4343"/>
      <c r="K34" s="4343"/>
      <c r="L34" s="4343"/>
      <c r="M34" s="4343"/>
      <c r="N34" s="4343"/>
      <c r="O34" s="4343"/>
      <c r="P34" s="4343"/>
      <c r="Q34" s="4343"/>
      <c r="R34" s="4343"/>
      <c r="S34" s="4343"/>
      <c r="T34" s="4343"/>
      <c r="U34" s="4343"/>
      <c r="V34" s="4343"/>
      <c r="X34" s="1171"/>
      <c r="Z34" s="4357" t="str">
        <f>IF(X34="Yes","Submit Part II","")</f>
        <v/>
      </c>
      <c r="AA34" s="4358"/>
      <c r="AB34" s="4358"/>
      <c r="AC34" s="4358"/>
      <c r="AD34" s="4358"/>
      <c r="AE34" s="4359"/>
      <c r="AF34" s="1"/>
      <c r="AG34" s="1"/>
      <c r="AH34" s="1"/>
      <c r="AI34" s="1"/>
    </row>
    <row r="35" spans="1:35" ht="5.0999999999999996" customHeight="1" x14ac:dyDescent="0.3">
      <c r="A35" s="1"/>
      <c r="B35" s="66"/>
      <c r="C35" s="87"/>
      <c r="D35" s="87"/>
      <c r="E35" s="87"/>
      <c r="F35" s="87"/>
      <c r="G35" s="87"/>
      <c r="H35" s="87"/>
      <c r="I35" s="87"/>
      <c r="J35" s="87"/>
      <c r="K35" s="87"/>
      <c r="L35" s="87"/>
      <c r="M35" s="87"/>
      <c r="N35" s="87"/>
      <c r="O35" s="87"/>
      <c r="P35" s="87"/>
      <c r="Q35" s="87"/>
      <c r="R35" s="87"/>
      <c r="S35" s="87"/>
      <c r="T35" s="87"/>
      <c r="U35" s="87"/>
      <c r="V35" s="87"/>
      <c r="X35" s="1170"/>
      <c r="Z35" s="1193"/>
      <c r="AA35" s="1193"/>
      <c r="AB35" s="1194"/>
      <c r="AC35" s="1194"/>
      <c r="AD35" s="1194"/>
      <c r="AE35" s="1194"/>
      <c r="AF35" s="1"/>
      <c r="AG35" s="1"/>
      <c r="AH35" s="1"/>
      <c r="AI35" s="1"/>
    </row>
    <row r="36" spans="1:35" x14ac:dyDescent="0.3">
      <c r="A36" s="1"/>
      <c r="B36" s="67" t="s">
        <v>613</v>
      </c>
      <c r="C36" s="4343"/>
      <c r="D36" s="4343"/>
      <c r="E36" s="4343"/>
      <c r="F36" s="4343"/>
      <c r="G36" s="4343"/>
      <c r="H36" s="4343"/>
      <c r="I36" s="4343"/>
      <c r="J36" s="4343"/>
      <c r="K36" s="4343"/>
      <c r="L36" s="4343"/>
      <c r="M36" s="4343"/>
      <c r="N36" s="4343"/>
      <c r="O36" s="4343"/>
      <c r="P36" s="4343"/>
      <c r="Q36" s="4343"/>
      <c r="R36" s="4343"/>
      <c r="S36" s="4343"/>
      <c r="T36" s="4343"/>
      <c r="U36" s="4343"/>
      <c r="V36" s="4343"/>
      <c r="X36" s="1171"/>
      <c r="Z36" s="4357" t="str">
        <f>IF(X36="Yes","Submit Part II","")</f>
        <v/>
      </c>
      <c r="AA36" s="4358"/>
      <c r="AB36" s="4358"/>
      <c r="AC36" s="4358"/>
      <c r="AD36" s="4358"/>
      <c r="AE36" s="4359"/>
      <c r="AF36" s="1"/>
      <c r="AG36" s="1"/>
      <c r="AH36" s="1"/>
      <c r="AI36" s="1"/>
    </row>
    <row r="37" spans="1:35" ht="5.0999999999999996" customHeight="1" x14ac:dyDescent="0.3">
      <c r="A37" s="1"/>
      <c r="B37" s="66"/>
      <c r="C37" s="87"/>
      <c r="D37" s="87"/>
      <c r="E37" s="87"/>
      <c r="F37" s="87"/>
      <c r="G37" s="87"/>
      <c r="H37" s="87"/>
      <c r="I37" s="87"/>
      <c r="J37" s="87"/>
      <c r="K37" s="87"/>
      <c r="L37" s="87"/>
      <c r="M37" s="87"/>
      <c r="N37" s="87"/>
      <c r="O37" s="87"/>
      <c r="P37" s="87"/>
      <c r="Q37" s="87"/>
      <c r="R37" s="87"/>
      <c r="S37" s="87"/>
      <c r="T37" s="87"/>
      <c r="U37" s="87"/>
      <c r="V37" s="87"/>
      <c r="X37" s="1170"/>
      <c r="Z37" s="1193"/>
      <c r="AA37" s="1193"/>
      <c r="AB37" s="1194"/>
      <c r="AC37" s="1194"/>
      <c r="AD37" s="1194"/>
      <c r="AE37" s="1194"/>
      <c r="AF37" s="1"/>
      <c r="AG37" s="1"/>
      <c r="AH37" s="1"/>
      <c r="AI37" s="1"/>
    </row>
    <row r="38" spans="1:35" x14ac:dyDescent="0.3">
      <c r="A38" s="1"/>
      <c r="B38" s="67" t="s">
        <v>615</v>
      </c>
      <c r="C38" s="4343"/>
      <c r="D38" s="4343"/>
      <c r="E38" s="4343"/>
      <c r="F38" s="4343"/>
      <c r="G38" s="4343"/>
      <c r="H38" s="4343"/>
      <c r="I38" s="4343"/>
      <c r="J38" s="4343"/>
      <c r="K38" s="4343"/>
      <c r="L38" s="4343"/>
      <c r="M38" s="4343"/>
      <c r="N38" s="4343"/>
      <c r="O38" s="4343"/>
      <c r="P38" s="4343"/>
      <c r="Q38" s="4343"/>
      <c r="R38" s="4343"/>
      <c r="S38" s="4343"/>
      <c r="T38" s="4343"/>
      <c r="U38" s="4343"/>
      <c r="V38" s="4343"/>
      <c r="X38" s="1171"/>
      <c r="Z38" s="4357" t="str">
        <f>IF(X38="Yes","Submit Part II","")</f>
        <v/>
      </c>
      <c r="AA38" s="4358"/>
      <c r="AB38" s="4358"/>
      <c r="AC38" s="4358"/>
      <c r="AD38" s="4358"/>
      <c r="AE38" s="4359"/>
      <c r="AF38" s="1"/>
      <c r="AG38" s="1"/>
      <c r="AH38" s="1"/>
      <c r="AI38" s="1"/>
    </row>
    <row r="39" spans="1:35" ht="5.0999999999999996" customHeight="1" x14ac:dyDescent="0.3">
      <c r="A39" s="1"/>
      <c r="B39" s="66"/>
      <c r="C39" s="87"/>
      <c r="D39" s="87"/>
      <c r="E39" s="87"/>
      <c r="F39" s="87"/>
      <c r="G39" s="87"/>
      <c r="H39" s="87"/>
      <c r="I39" s="87"/>
      <c r="J39" s="87"/>
      <c r="K39" s="87"/>
      <c r="L39" s="87"/>
      <c r="M39" s="87"/>
      <c r="N39" s="87"/>
      <c r="O39" s="87"/>
      <c r="P39" s="87"/>
      <c r="Q39" s="87"/>
      <c r="R39" s="87"/>
      <c r="S39" s="87"/>
      <c r="T39" s="87"/>
      <c r="U39" s="87"/>
      <c r="V39" s="87"/>
      <c r="X39" s="1170"/>
      <c r="Z39" s="1193"/>
      <c r="AA39" s="1193"/>
      <c r="AB39" s="1194"/>
      <c r="AC39" s="1194"/>
      <c r="AD39" s="1194"/>
      <c r="AE39" s="1194"/>
      <c r="AF39" s="1"/>
      <c r="AG39" s="1"/>
      <c r="AH39" s="1"/>
      <c r="AI39" s="1"/>
    </row>
    <row r="40" spans="1:35" x14ac:dyDescent="0.3">
      <c r="A40" s="1"/>
      <c r="B40" s="67" t="s">
        <v>616</v>
      </c>
      <c r="C40" s="4343"/>
      <c r="D40" s="4343"/>
      <c r="E40" s="4343"/>
      <c r="F40" s="4343"/>
      <c r="G40" s="4343"/>
      <c r="H40" s="4343"/>
      <c r="I40" s="4343"/>
      <c r="J40" s="4343"/>
      <c r="K40" s="4343"/>
      <c r="L40" s="4343"/>
      <c r="M40" s="4343"/>
      <c r="N40" s="4343"/>
      <c r="O40" s="4343"/>
      <c r="P40" s="4343"/>
      <c r="Q40" s="4343"/>
      <c r="R40" s="4343"/>
      <c r="S40" s="4343"/>
      <c r="T40" s="4343"/>
      <c r="U40" s="4343"/>
      <c r="V40" s="4343"/>
      <c r="X40" s="1171"/>
      <c r="Z40" s="4357" t="str">
        <f>IF(X40="Yes","Submit Part II","")</f>
        <v/>
      </c>
      <c r="AA40" s="4358"/>
      <c r="AB40" s="4358"/>
      <c r="AC40" s="4358"/>
      <c r="AD40" s="4358"/>
      <c r="AE40" s="4359"/>
      <c r="AF40" s="1"/>
      <c r="AG40" s="1"/>
      <c r="AH40" s="1"/>
      <c r="AI40" s="1"/>
    </row>
    <row r="41" spans="1:35" ht="5.0999999999999996" customHeight="1" x14ac:dyDescent="0.3">
      <c r="A41" s="1"/>
      <c r="B41" s="66"/>
      <c r="C41" s="87"/>
      <c r="D41" s="87"/>
      <c r="E41" s="87"/>
      <c r="F41" s="87"/>
      <c r="G41" s="87"/>
      <c r="H41" s="87"/>
      <c r="I41" s="87"/>
      <c r="J41" s="87"/>
      <c r="K41" s="87"/>
      <c r="L41" s="87"/>
      <c r="M41" s="87"/>
      <c r="N41" s="87"/>
      <c r="O41" s="87"/>
      <c r="P41" s="87"/>
      <c r="Q41" s="87"/>
      <c r="R41" s="87"/>
      <c r="S41" s="87"/>
      <c r="T41" s="87"/>
      <c r="U41" s="87"/>
      <c r="V41" s="87"/>
      <c r="X41" s="1170"/>
      <c r="Z41" s="1193"/>
      <c r="AA41" s="1193"/>
      <c r="AB41" s="1194"/>
      <c r="AC41" s="1194"/>
      <c r="AD41" s="1194"/>
      <c r="AE41" s="1194"/>
      <c r="AF41" s="1"/>
      <c r="AG41" s="1"/>
      <c r="AH41" s="1"/>
      <c r="AI41" s="1"/>
    </row>
    <row r="42" spans="1:35" x14ac:dyDescent="0.3">
      <c r="A42" s="1"/>
      <c r="B42" s="67" t="s">
        <v>643</v>
      </c>
      <c r="C42" s="4343"/>
      <c r="D42" s="4343"/>
      <c r="E42" s="4343"/>
      <c r="F42" s="4343"/>
      <c r="G42" s="4343"/>
      <c r="H42" s="4343"/>
      <c r="I42" s="4343"/>
      <c r="J42" s="4343"/>
      <c r="K42" s="4343"/>
      <c r="L42" s="4343"/>
      <c r="M42" s="4343"/>
      <c r="N42" s="4343"/>
      <c r="O42" s="4343"/>
      <c r="P42" s="4343"/>
      <c r="Q42" s="4343"/>
      <c r="R42" s="4343"/>
      <c r="S42" s="4343"/>
      <c r="T42" s="4343"/>
      <c r="U42" s="4343"/>
      <c r="V42" s="4343"/>
      <c r="X42" s="1171"/>
      <c r="Z42" s="4357" t="str">
        <f>IF(X42="Yes","Submit Part II","")</f>
        <v/>
      </c>
      <c r="AA42" s="4358"/>
      <c r="AB42" s="4358"/>
      <c r="AC42" s="4358"/>
      <c r="AD42" s="4358"/>
      <c r="AE42" s="4359"/>
      <c r="AF42" s="1"/>
      <c r="AG42" s="1"/>
      <c r="AH42" s="1"/>
      <c r="AI42" s="1"/>
    </row>
    <row r="43" spans="1:35" ht="5.0999999999999996" customHeight="1" x14ac:dyDescent="0.3">
      <c r="A43" s="1"/>
      <c r="B43" s="66"/>
      <c r="C43" s="87"/>
      <c r="D43" s="87"/>
      <c r="E43" s="87"/>
      <c r="F43" s="87"/>
      <c r="G43" s="87"/>
      <c r="H43" s="87"/>
      <c r="I43" s="87"/>
      <c r="J43" s="87"/>
      <c r="K43" s="87"/>
      <c r="L43" s="87"/>
      <c r="M43" s="87"/>
      <c r="N43" s="87"/>
      <c r="O43" s="87"/>
      <c r="P43" s="87"/>
      <c r="Q43" s="87"/>
      <c r="R43" s="87"/>
      <c r="S43" s="87"/>
      <c r="T43" s="87"/>
      <c r="U43" s="87"/>
      <c r="V43" s="87"/>
      <c r="X43" s="1170"/>
      <c r="Z43" s="1193"/>
      <c r="AA43" s="1193"/>
      <c r="AB43" s="1194"/>
      <c r="AC43" s="1194"/>
      <c r="AD43" s="1194"/>
      <c r="AE43" s="1194"/>
      <c r="AF43" s="1"/>
      <c r="AG43" s="1"/>
      <c r="AH43" s="1"/>
      <c r="AI43" s="1"/>
    </row>
    <row r="44" spans="1:35" x14ac:dyDescent="0.3">
      <c r="A44" s="1"/>
      <c r="B44" s="67" t="s">
        <v>642</v>
      </c>
      <c r="C44" s="4343"/>
      <c r="D44" s="4343"/>
      <c r="E44" s="4343"/>
      <c r="F44" s="4343"/>
      <c r="G44" s="4343"/>
      <c r="H44" s="4343"/>
      <c r="I44" s="4343"/>
      <c r="J44" s="4343"/>
      <c r="K44" s="4343"/>
      <c r="L44" s="4343"/>
      <c r="M44" s="4343"/>
      <c r="N44" s="4343"/>
      <c r="O44" s="4343"/>
      <c r="P44" s="4343"/>
      <c r="Q44" s="4343"/>
      <c r="R44" s="4343"/>
      <c r="S44" s="4343"/>
      <c r="T44" s="4343"/>
      <c r="U44" s="4343"/>
      <c r="V44" s="4343"/>
      <c r="X44" s="1171"/>
      <c r="Z44" s="4357" t="str">
        <f>IF(X44="Yes","Submit Part II","")</f>
        <v/>
      </c>
      <c r="AA44" s="4358"/>
      <c r="AB44" s="4358"/>
      <c r="AC44" s="4358"/>
      <c r="AD44" s="4358"/>
      <c r="AE44" s="4359"/>
      <c r="AF44" s="1"/>
      <c r="AG44" s="1"/>
      <c r="AH44" s="1"/>
      <c r="AI44" s="1"/>
    </row>
    <row r="45" spans="1:35" ht="5.0999999999999996" customHeight="1" x14ac:dyDescent="0.3">
      <c r="A45" s="1"/>
      <c r="B45" s="66"/>
      <c r="C45" s="87"/>
      <c r="D45" s="87"/>
      <c r="E45" s="87"/>
      <c r="F45" s="87"/>
      <c r="G45" s="87"/>
      <c r="H45" s="87"/>
      <c r="I45" s="87"/>
      <c r="J45" s="87"/>
      <c r="K45" s="87"/>
      <c r="L45" s="87"/>
      <c r="M45" s="87"/>
      <c r="N45" s="87"/>
      <c r="O45" s="87"/>
      <c r="P45" s="87"/>
      <c r="Q45" s="87"/>
      <c r="R45" s="87"/>
      <c r="S45" s="87"/>
      <c r="T45" s="87"/>
      <c r="U45" s="87"/>
      <c r="V45" s="87"/>
      <c r="X45" s="1170"/>
      <c r="Z45" s="1193"/>
      <c r="AA45" s="1193"/>
      <c r="AB45" s="1194"/>
      <c r="AC45" s="1194"/>
      <c r="AD45" s="1194"/>
      <c r="AE45" s="1194"/>
      <c r="AF45" s="1"/>
      <c r="AG45" s="1"/>
      <c r="AH45" s="1"/>
      <c r="AI45" s="1"/>
    </row>
    <row r="46" spans="1:35" x14ac:dyDescent="0.3">
      <c r="A46" s="1"/>
      <c r="B46" s="67" t="s">
        <v>641</v>
      </c>
      <c r="C46" s="4343"/>
      <c r="D46" s="4343"/>
      <c r="E46" s="4343"/>
      <c r="F46" s="4343"/>
      <c r="G46" s="4343"/>
      <c r="H46" s="4343"/>
      <c r="I46" s="4343"/>
      <c r="J46" s="4343"/>
      <c r="K46" s="4343"/>
      <c r="L46" s="4343"/>
      <c r="M46" s="4343"/>
      <c r="N46" s="4343"/>
      <c r="O46" s="4343"/>
      <c r="P46" s="4343"/>
      <c r="Q46" s="4343"/>
      <c r="R46" s="4343"/>
      <c r="S46" s="4343"/>
      <c r="T46" s="4343"/>
      <c r="U46" s="4343"/>
      <c r="V46" s="4343"/>
      <c r="X46" s="1171"/>
      <c r="Z46" s="4357" t="str">
        <f>IF(X46="Yes","Submit Part II","")</f>
        <v/>
      </c>
      <c r="AA46" s="4358"/>
      <c r="AB46" s="4358"/>
      <c r="AC46" s="4358"/>
      <c r="AD46" s="4358"/>
      <c r="AE46" s="4359"/>
      <c r="AF46" s="1"/>
      <c r="AG46" s="1"/>
      <c r="AH46" s="1"/>
      <c r="AI46" s="1"/>
    </row>
    <row r="47" spans="1:35" ht="5.0999999999999996" customHeight="1" x14ac:dyDescent="0.3">
      <c r="A47" s="1"/>
      <c r="B47" s="66"/>
      <c r="C47" s="87"/>
      <c r="D47" s="87"/>
      <c r="E47" s="87"/>
      <c r="F47" s="87"/>
      <c r="G47" s="87"/>
      <c r="H47" s="87"/>
      <c r="I47" s="87"/>
      <c r="J47" s="87"/>
      <c r="K47" s="87"/>
      <c r="L47" s="87"/>
      <c r="M47" s="87"/>
      <c r="N47" s="87"/>
      <c r="O47" s="87"/>
      <c r="P47" s="87"/>
      <c r="Q47" s="87"/>
      <c r="R47" s="87"/>
      <c r="S47" s="87"/>
      <c r="T47" s="87"/>
      <c r="U47" s="87"/>
      <c r="V47" s="87"/>
      <c r="X47" s="1170"/>
      <c r="Z47" s="1193"/>
      <c r="AA47" s="1193"/>
      <c r="AB47" s="1194"/>
      <c r="AC47" s="1194"/>
      <c r="AD47" s="1194"/>
      <c r="AE47" s="1194"/>
      <c r="AF47" s="1"/>
      <c r="AG47" s="1"/>
      <c r="AH47" s="1"/>
      <c r="AI47" s="1"/>
    </row>
    <row r="48" spans="1:35" x14ac:dyDescent="0.3">
      <c r="A48" s="1"/>
      <c r="B48" s="67" t="s">
        <v>640</v>
      </c>
      <c r="C48" s="4343"/>
      <c r="D48" s="4343"/>
      <c r="E48" s="4343"/>
      <c r="F48" s="4343"/>
      <c r="G48" s="4343"/>
      <c r="H48" s="4343"/>
      <c r="I48" s="4343"/>
      <c r="J48" s="4343"/>
      <c r="K48" s="4343"/>
      <c r="L48" s="4343"/>
      <c r="M48" s="4343"/>
      <c r="N48" s="4343"/>
      <c r="O48" s="4343"/>
      <c r="P48" s="4343"/>
      <c r="Q48" s="4343"/>
      <c r="R48" s="4343"/>
      <c r="S48" s="4343"/>
      <c r="T48" s="4343"/>
      <c r="U48" s="4343"/>
      <c r="V48" s="4343"/>
      <c r="X48" s="1171"/>
      <c r="Z48" s="4357" t="str">
        <f>IF(X48="Yes","Submit Part II","")</f>
        <v/>
      </c>
      <c r="AA48" s="4358"/>
      <c r="AB48" s="4358"/>
      <c r="AC48" s="4358"/>
      <c r="AD48" s="4358"/>
      <c r="AE48" s="4359"/>
      <c r="AF48" s="1"/>
      <c r="AG48" s="1"/>
      <c r="AH48" s="1"/>
      <c r="AI48" s="1"/>
    </row>
    <row r="49" spans="1:35" ht="5.0999999999999996" customHeight="1" x14ac:dyDescent="0.3">
      <c r="A49" s="1"/>
      <c r="B49" s="85"/>
      <c r="C49" s="88"/>
      <c r="D49" s="88"/>
      <c r="E49" s="88"/>
      <c r="F49" s="88"/>
      <c r="G49" s="88"/>
      <c r="H49" s="88"/>
      <c r="I49" s="88"/>
      <c r="J49" s="88"/>
      <c r="K49" s="88"/>
      <c r="L49" s="88"/>
      <c r="M49" s="88"/>
      <c r="N49" s="88"/>
      <c r="O49" s="88"/>
      <c r="P49" s="88"/>
      <c r="Q49" s="88"/>
      <c r="R49" s="88"/>
      <c r="S49" s="88"/>
      <c r="T49" s="88"/>
      <c r="U49" s="88"/>
      <c r="V49" s="88"/>
      <c r="X49" s="1170"/>
      <c r="Z49" s="1193"/>
      <c r="AA49" s="1193"/>
      <c r="AB49" s="1194"/>
      <c r="AC49" s="1194"/>
      <c r="AD49" s="1194"/>
      <c r="AE49" s="1194"/>
      <c r="AF49" s="1"/>
      <c r="AG49" s="1"/>
      <c r="AH49" s="1"/>
      <c r="AI49" s="1"/>
    </row>
    <row r="50" spans="1:35" x14ac:dyDescent="0.3">
      <c r="A50" s="1"/>
      <c r="B50" s="67" t="s">
        <v>639</v>
      </c>
      <c r="C50" s="4343"/>
      <c r="D50" s="4343"/>
      <c r="E50" s="4343"/>
      <c r="F50" s="4343"/>
      <c r="G50" s="4343"/>
      <c r="H50" s="4343"/>
      <c r="I50" s="4343"/>
      <c r="J50" s="4343"/>
      <c r="K50" s="4343"/>
      <c r="L50" s="4343"/>
      <c r="M50" s="4343"/>
      <c r="N50" s="4343"/>
      <c r="O50" s="4343"/>
      <c r="P50" s="4343"/>
      <c r="Q50" s="4343"/>
      <c r="R50" s="4343"/>
      <c r="S50" s="4343"/>
      <c r="T50" s="4343"/>
      <c r="U50" s="4343"/>
      <c r="V50" s="4343"/>
      <c r="X50" s="1171"/>
      <c r="Z50" s="4357" t="str">
        <f>IF(X50="Yes","Submit Part II","")</f>
        <v/>
      </c>
      <c r="AA50" s="4358"/>
      <c r="AB50" s="4358"/>
      <c r="AC50" s="4358"/>
      <c r="AD50" s="4358"/>
      <c r="AE50" s="4359"/>
      <c r="AF50" s="1"/>
      <c r="AG50" s="1"/>
      <c r="AH50" s="1"/>
      <c r="AI50" s="1"/>
    </row>
    <row r="51" spans="1:35" ht="5.0999999999999996" customHeight="1" x14ac:dyDescent="0.3">
      <c r="A51" s="1"/>
      <c r="B51" s="66"/>
      <c r="C51" s="87"/>
      <c r="D51" s="87"/>
      <c r="E51" s="87"/>
      <c r="F51" s="87"/>
      <c r="G51" s="87"/>
      <c r="H51" s="87"/>
      <c r="I51" s="87"/>
      <c r="J51" s="87"/>
      <c r="K51" s="87"/>
      <c r="L51" s="87"/>
      <c r="M51" s="87"/>
      <c r="N51" s="87"/>
      <c r="O51" s="87"/>
      <c r="P51" s="87"/>
      <c r="Q51" s="87"/>
      <c r="R51" s="87"/>
      <c r="S51" s="87"/>
      <c r="T51" s="87"/>
      <c r="U51" s="87"/>
      <c r="V51" s="87"/>
      <c r="X51" s="1170"/>
      <c r="Z51" s="1193"/>
      <c r="AA51" s="1193"/>
      <c r="AB51" s="1194"/>
      <c r="AC51" s="1194"/>
      <c r="AD51" s="1194"/>
      <c r="AE51" s="1194"/>
      <c r="AF51" s="1"/>
      <c r="AG51" s="1"/>
      <c r="AH51" s="1"/>
      <c r="AI51" s="1"/>
    </row>
    <row r="52" spans="1:35" x14ac:dyDescent="0.3">
      <c r="A52" s="1"/>
      <c r="B52" s="67" t="s">
        <v>695</v>
      </c>
      <c r="C52" s="4343"/>
      <c r="D52" s="4343"/>
      <c r="E52" s="4343"/>
      <c r="F52" s="4343"/>
      <c r="G52" s="4343"/>
      <c r="H52" s="4343"/>
      <c r="I52" s="4343"/>
      <c r="J52" s="4343"/>
      <c r="K52" s="4343"/>
      <c r="L52" s="4343"/>
      <c r="M52" s="4343"/>
      <c r="N52" s="4343"/>
      <c r="O52" s="4343"/>
      <c r="P52" s="4343"/>
      <c r="Q52" s="4343"/>
      <c r="R52" s="4343"/>
      <c r="S52" s="4343"/>
      <c r="T52" s="4343"/>
      <c r="U52" s="4343"/>
      <c r="V52" s="4343"/>
      <c r="X52" s="1171"/>
      <c r="Z52" s="4357" t="str">
        <f>IF(X52="Yes","Submit Part II","")</f>
        <v/>
      </c>
      <c r="AA52" s="4358"/>
      <c r="AB52" s="4358"/>
      <c r="AC52" s="4358"/>
      <c r="AD52" s="4358"/>
      <c r="AE52" s="4359"/>
      <c r="AF52" s="1"/>
      <c r="AG52" s="1"/>
      <c r="AH52" s="1"/>
      <c r="AI52" s="1"/>
    </row>
    <row r="53" spans="1:35" ht="5.0999999999999996" customHeight="1" x14ac:dyDescent="0.3">
      <c r="A53" s="1"/>
      <c r="B53" s="66"/>
      <c r="C53" s="87"/>
      <c r="D53" s="87"/>
      <c r="E53" s="87"/>
      <c r="F53" s="87"/>
      <c r="G53" s="87"/>
      <c r="H53" s="87"/>
      <c r="I53" s="87"/>
      <c r="J53" s="87"/>
      <c r="K53" s="87"/>
      <c r="L53" s="87"/>
      <c r="M53" s="87"/>
      <c r="N53" s="87"/>
      <c r="O53" s="87"/>
      <c r="P53" s="87"/>
      <c r="Q53" s="87"/>
      <c r="R53" s="87"/>
      <c r="S53" s="87"/>
      <c r="T53" s="87"/>
      <c r="U53" s="87"/>
      <c r="V53" s="87"/>
      <c r="X53" s="1170"/>
      <c r="Z53" s="1193"/>
      <c r="AA53" s="1193"/>
      <c r="AB53" s="1194"/>
      <c r="AC53" s="1194"/>
      <c r="AD53" s="1194"/>
      <c r="AE53" s="1194"/>
      <c r="AF53" s="1"/>
      <c r="AG53" s="1"/>
      <c r="AH53" s="1"/>
      <c r="AI53" s="1"/>
    </row>
    <row r="54" spans="1:35" x14ac:dyDescent="0.3">
      <c r="A54" s="1"/>
      <c r="B54" s="67" t="s">
        <v>696</v>
      </c>
      <c r="C54" s="4343"/>
      <c r="D54" s="4343"/>
      <c r="E54" s="4343"/>
      <c r="F54" s="4343"/>
      <c r="G54" s="4343"/>
      <c r="H54" s="4343"/>
      <c r="I54" s="4343"/>
      <c r="J54" s="4343"/>
      <c r="K54" s="4343"/>
      <c r="L54" s="4343"/>
      <c r="M54" s="4343"/>
      <c r="N54" s="4343"/>
      <c r="O54" s="4343"/>
      <c r="P54" s="4343"/>
      <c r="Q54" s="4343"/>
      <c r="R54" s="4343"/>
      <c r="S54" s="4343"/>
      <c r="T54" s="4343"/>
      <c r="U54" s="4343"/>
      <c r="V54" s="4343"/>
      <c r="X54" s="1171"/>
      <c r="Z54" s="4357" t="str">
        <f>IF(X54="Yes","Submit Part II","")</f>
        <v/>
      </c>
      <c r="AA54" s="4358"/>
      <c r="AB54" s="4358"/>
      <c r="AC54" s="4358"/>
      <c r="AD54" s="4358"/>
      <c r="AE54" s="4359"/>
      <c r="AF54" s="1"/>
      <c r="AG54" s="1"/>
      <c r="AH54" s="1"/>
      <c r="AI54" s="1"/>
    </row>
    <row r="55" spans="1:35" ht="5.0999999999999996" customHeight="1" x14ac:dyDescent="0.3">
      <c r="A55" s="1"/>
      <c r="B55" s="66"/>
      <c r="C55" s="87"/>
      <c r="D55" s="87"/>
      <c r="E55" s="87"/>
      <c r="F55" s="87"/>
      <c r="G55" s="87"/>
      <c r="H55" s="87"/>
      <c r="I55" s="87"/>
      <c r="J55" s="87"/>
      <c r="K55" s="87"/>
      <c r="L55" s="87"/>
      <c r="M55" s="87"/>
      <c r="N55" s="87"/>
      <c r="O55" s="87"/>
      <c r="P55" s="87"/>
      <c r="Q55" s="87"/>
      <c r="R55" s="87"/>
      <c r="S55" s="87"/>
      <c r="T55" s="87"/>
      <c r="U55" s="87"/>
      <c r="V55" s="87"/>
      <c r="X55" s="1170"/>
      <c r="Z55" s="1193"/>
      <c r="AA55" s="1193"/>
      <c r="AB55" s="1194"/>
      <c r="AC55" s="1194"/>
      <c r="AD55" s="1194"/>
      <c r="AE55" s="1194"/>
      <c r="AF55" s="1"/>
      <c r="AG55" s="1"/>
      <c r="AH55" s="1"/>
      <c r="AI55" s="1"/>
    </row>
    <row r="56" spans="1:35" x14ac:dyDescent="0.3">
      <c r="A56" s="1"/>
      <c r="B56" s="67" t="s">
        <v>697</v>
      </c>
      <c r="C56" s="4343"/>
      <c r="D56" s="4343"/>
      <c r="E56" s="4343"/>
      <c r="F56" s="4343"/>
      <c r="G56" s="4343"/>
      <c r="H56" s="4343"/>
      <c r="I56" s="4343"/>
      <c r="J56" s="4343"/>
      <c r="K56" s="4343"/>
      <c r="L56" s="4343"/>
      <c r="M56" s="4343"/>
      <c r="N56" s="4343"/>
      <c r="O56" s="4343"/>
      <c r="P56" s="4343"/>
      <c r="Q56" s="4343"/>
      <c r="R56" s="4343"/>
      <c r="S56" s="4343"/>
      <c r="T56" s="4343"/>
      <c r="U56" s="4343"/>
      <c r="V56" s="4343"/>
      <c r="X56" s="1171"/>
      <c r="Z56" s="4357" t="str">
        <f>IF(X56="Yes","Submit Part II","")</f>
        <v/>
      </c>
      <c r="AA56" s="4358"/>
      <c r="AB56" s="4358"/>
      <c r="AC56" s="4358"/>
      <c r="AD56" s="4358"/>
      <c r="AE56" s="4359"/>
      <c r="AF56" s="1"/>
      <c r="AG56" s="1"/>
      <c r="AH56" s="1"/>
      <c r="AI56" s="1"/>
    </row>
    <row r="57" spans="1:35" ht="5.0999999999999996" customHeight="1" x14ac:dyDescent="0.3">
      <c r="A57" s="1"/>
      <c r="B57" s="66"/>
      <c r="C57" s="87"/>
      <c r="D57" s="87"/>
      <c r="E57" s="87"/>
      <c r="F57" s="87"/>
      <c r="G57" s="87"/>
      <c r="H57" s="87"/>
      <c r="I57" s="87"/>
      <c r="J57" s="87"/>
      <c r="K57" s="87"/>
      <c r="L57" s="87"/>
      <c r="M57" s="87"/>
      <c r="N57" s="87"/>
      <c r="O57" s="87"/>
      <c r="P57" s="87"/>
      <c r="Q57" s="87"/>
      <c r="R57" s="87"/>
      <c r="S57" s="87"/>
      <c r="T57" s="87"/>
      <c r="U57" s="87"/>
      <c r="V57" s="87"/>
      <c r="X57" s="1170"/>
      <c r="Z57" s="1193"/>
      <c r="AA57" s="1193"/>
      <c r="AB57" s="1194"/>
      <c r="AC57" s="1194"/>
      <c r="AD57" s="1194"/>
      <c r="AE57" s="1194"/>
      <c r="AF57" s="1"/>
      <c r="AG57" s="1"/>
      <c r="AH57" s="1"/>
      <c r="AI57" s="1"/>
    </row>
    <row r="58" spans="1:35" x14ac:dyDescent="0.3">
      <c r="A58" s="1"/>
      <c r="B58" s="67" t="s">
        <v>698</v>
      </c>
      <c r="C58" s="4343"/>
      <c r="D58" s="4343"/>
      <c r="E58" s="4343"/>
      <c r="F58" s="4343"/>
      <c r="G58" s="4343"/>
      <c r="H58" s="4343"/>
      <c r="I58" s="4343"/>
      <c r="J58" s="4343"/>
      <c r="K58" s="4343"/>
      <c r="L58" s="4343"/>
      <c r="M58" s="4343"/>
      <c r="N58" s="4343"/>
      <c r="O58" s="4343"/>
      <c r="P58" s="4343"/>
      <c r="Q58" s="4343"/>
      <c r="R58" s="4343"/>
      <c r="S58" s="4343"/>
      <c r="T58" s="4343"/>
      <c r="U58" s="4343"/>
      <c r="V58" s="4343"/>
      <c r="X58" s="1171"/>
      <c r="Z58" s="4357" t="str">
        <f>IF(X58="Yes","Submit Part II","")</f>
        <v/>
      </c>
      <c r="AA58" s="4358"/>
      <c r="AB58" s="4358"/>
      <c r="AC58" s="4358"/>
      <c r="AD58" s="4358"/>
      <c r="AE58" s="4359"/>
      <c r="AF58" s="1"/>
      <c r="AG58" s="1"/>
      <c r="AH58" s="1"/>
      <c r="AI58" s="1"/>
    </row>
    <row r="59" spans="1:35" ht="5.0999999999999996" customHeight="1" x14ac:dyDescent="0.3">
      <c r="A59" s="1"/>
      <c r="B59" s="66"/>
      <c r="C59" s="87"/>
      <c r="D59" s="87"/>
      <c r="E59" s="87"/>
      <c r="F59" s="87"/>
      <c r="G59" s="87"/>
      <c r="H59" s="87"/>
      <c r="I59" s="87"/>
      <c r="J59" s="87"/>
      <c r="K59" s="87"/>
      <c r="L59" s="87"/>
      <c r="M59" s="87"/>
      <c r="N59" s="87"/>
      <c r="O59" s="87"/>
      <c r="P59" s="87"/>
      <c r="Q59" s="87"/>
      <c r="R59" s="87"/>
      <c r="S59" s="87"/>
      <c r="T59" s="87"/>
      <c r="U59" s="87"/>
      <c r="V59" s="87"/>
      <c r="X59" s="1170"/>
      <c r="Z59" s="1193"/>
      <c r="AA59" s="1193"/>
      <c r="AB59" s="1194"/>
      <c r="AC59" s="1194"/>
      <c r="AD59" s="1194"/>
      <c r="AE59" s="1194"/>
      <c r="AF59" s="1"/>
      <c r="AG59" s="1"/>
      <c r="AH59" s="1"/>
      <c r="AI59" s="1"/>
    </row>
    <row r="60" spans="1:35" x14ac:dyDescent="0.3">
      <c r="A60" s="1"/>
      <c r="B60" s="67" t="s">
        <v>699</v>
      </c>
      <c r="C60" s="4343"/>
      <c r="D60" s="4343"/>
      <c r="E60" s="4343"/>
      <c r="F60" s="4343"/>
      <c r="G60" s="4343"/>
      <c r="H60" s="4343"/>
      <c r="I60" s="4343"/>
      <c r="J60" s="4343"/>
      <c r="K60" s="4343"/>
      <c r="L60" s="4343"/>
      <c r="M60" s="4343"/>
      <c r="N60" s="4343"/>
      <c r="O60" s="4343"/>
      <c r="P60" s="4343"/>
      <c r="Q60" s="4343"/>
      <c r="R60" s="4343"/>
      <c r="S60" s="4343"/>
      <c r="T60" s="4343"/>
      <c r="U60" s="4343"/>
      <c r="V60" s="4343"/>
      <c r="X60" s="1171"/>
      <c r="Z60" s="4357" t="str">
        <f>IF(X60="Yes","Submit Part II","")</f>
        <v/>
      </c>
      <c r="AA60" s="4358"/>
      <c r="AB60" s="4358"/>
      <c r="AC60" s="4358"/>
      <c r="AD60" s="4358"/>
      <c r="AE60" s="4359"/>
      <c r="AF60" s="1"/>
      <c r="AG60" s="1"/>
      <c r="AH60" s="1"/>
      <c r="AI60" s="1"/>
    </row>
    <row r="61" spans="1:35" ht="5.0999999999999996" customHeight="1" x14ac:dyDescent="0.3">
      <c r="A61" s="1"/>
      <c r="B61" s="66"/>
      <c r="C61" s="87"/>
      <c r="D61" s="87"/>
      <c r="E61" s="87"/>
      <c r="F61" s="87"/>
      <c r="G61" s="87"/>
      <c r="H61" s="87"/>
      <c r="I61" s="87"/>
      <c r="J61" s="87"/>
      <c r="K61" s="87"/>
      <c r="L61" s="87"/>
      <c r="M61" s="87"/>
      <c r="N61" s="87"/>
      <c r="O61" s="87"/>
      <c r="P61" s="87"/>
      <c r="Q61" s="87"/>
      <c r="R61" s="87"/>
      <c r="S61" s="87"/>
      <c r="T61" s="87"/>
      <c r="U61" s="87"/>
      <c r="V61" s="87"/>
      <c r="X61" s="1170"/>
      <c r="Z61" s="1193"/>
      <c r="AA61" s="1193"/>
      <c r="AB61" s="1194"/>
      <c r="AC61" s="1194"/>
      <c r="AD61" s="1194"/>
      <c r="AE61" s="1194"/>
      <c r="AF61" s="1"/>
      <c r="AG61" s="1"/>
      <c r="AH61" s="1"/>
      <c r="AI61" s="1"/>
    </row>
    <row r="62" spans="1:35" x14ac:dyDescent="0.3">
      <c r="A62" s="1"/>
      <c r="B62" s="67" t="s">
        <v>700</v>
      </c>
      <c r="C62" s="4343"/>
      <c r="D62" s="4343"/>
      <c r="E62" s="4343"/>
      <c r="F62" s="4343"/>
      <c r="G62" s="4343"/>
      <c r="H62" s="4343"/>
      <c r="I62" s="4343"/>
      <c r="J62" s="4343"/>
      <c r="K62" s="4343"/>
      <c r="L62" s="4343"/>
      <c r="M62" s="4343"/>
      <c r="N62" s="4343"/>
      <c r="O62" s="4343"/>
      <c r="P62" s="4343"/>
      <c r="Q62" s="4343"/>
      <c r="R62" s="4343"/>
      <c r="S62" s="4343"/>
      <c r="T62" s="4343"/>
      <c r="U62" s="4343"/>
      <c r="V62" s="4343"/>
      <c r="X62" s="1171"/>
      <c r="Z62" s="4357" t="str">
        <f>IF(X62="Yes","Submit Part II","")</f>
        <v/>
      </c>
      <c r="AA62" s="4358"/>
      <c r="AB62" s="4358"/>
      <c r="AC62" s="4358"/>
      <c r="AD62" s="4358"/>
      <c r="AE62" s="4359"/>
      <c r="AF62" s="1"/>
      <c r="AG62" s="1"/>
      <c r="AH62" s="1"/>
      <c r="AI62" s="1"/>
    </row>
    <row r="63" spans="1:35" ht="5.0999999999999996" customHeight="1" x14ac:dyDescent="0.3">
      <c r="A63" s="1"/>
      <c r="B63" s="66"/>
      <c r="C63" s="87"/>
      <c r="D63" s="87"/>
      <c r="E63" s="87"/>
      <c r="F63" s="87"/>
      <c r="G63" s="87"/>
      <c r="H63" s="87"/>
      <c r="I63" s="87"/>
      <c r="J63" s="87"/>
      <c r="K63" s="87"/>
      <c r="L63" s="87"/>
      <c r="M63" s="87"/>
      <c r="N63" s="87"/>
      <c r="O63" s="87"/>
      <c r="P63" s="87"/>
      <c r="Q63" s="87"/>
      <c r="R63" s="87"/>
      <c r="S63" s="87"/>
      <c r="T63" s="87"/>
      <c r="U63" s="87"/>
      <c r="V63" s="87"/>
      <c r="X63" s="1170"/>
      <c r="Z63" s="1193"/>
      <c r="AA63" s="1193"/>
      <c r="AB63" s="1194"/>
      <c r="AC63" s="1194"/>
      <c r="AD63" s="1194"/>
      <c r="AE63" s="1194"/>
      <c r="AF63" s="1"/>
      <c r="AG63" s="1"/>
      <c r="AH63" s="1"/>
      <c r="AI63" s="1"/>
    </row>
    <row r="64" spans="1:35" x14ac:dyDescent="0.3">
      <c r="A64" s="1"/>
      <c r="B64" s="67" t="s">
        <v>701</v>
      </c>
      <c r="C64" s="4343"/>
      <c r="D64" s="4343"/>
      <c r="E64" s="4343"/>
      <c r="F64" s="4343"/>
      <c r="G64" s="4343"/>
      <c r="H64" s="4343"/>
      <c r="I64" s="4343"/>
      <c r="J64" s="4343"/>
      <c r="K64" s="4343"/>
      <c r="L64" s="4343"/>
      <c r="M64" s="4343"/>
      <c r="N64" s="4343"/>
      <c r="O64" s="4343"/>
      <c r="P64" s="4343"/>
      <c r="Q64" s="4343"/>
      <c r="R64" s="4343"/>
      <c r="S64" s="4343"/>
      <c r="T64" s="4343"/>
      <c r="U64" s="4343"/>
      <c r="V64" s="4343"/>
      <c r="X64" s="1171"/>
      <c r="Z64" s="4357" t="str">
        <f>IF(X64="Yes","Submit Part II","")</f>
        <v/>
      </c>
      <c r="AA64" s="4358"/>
      <c r="AB64" s="4358"/>
      <c r="AC64" s="4358"/>
      <c r="AD64" s="4358"/>
      <c r="AE64" s="4359"/>
      <c r="AF64" s="1"/>
      <c r="AG64" s="1"/>
      <c r="AH64" s="1"/>
      <c r="AI64" s="1"/>
    </row>
    <row r="65" spans="1:35" ht="5.0999999999999996" customHeight="1" x14ac:dyDescent="0.3">
      <c r="A65" s="1"/>
      <c r="B65" s="66"/>
      <c r="C65" s="87"/>
      <c r="D65" s="87"/>
      <c r="E65" s="87"/>
      <c r="F65" s="87"/>
      <c r="G65" s="87"/>
      <c r="H65" s="87"/>
      <c r="I65" s="87"/>
      <c r="J65" s="87"/>
      <c r="K65" s="87"/>
      <c r="L65" s="87"/>
      <c r="M65" s="87"/>
      <c r="N65" s="87"/>
      <c r="O65" s="87"/>
      <c r="P65" s="87"/>
      <c r="Q65" s="87"/>
      <c r="R65" s="87"/>
      <c r="S65" s="87"/>
      <c r="T65" s="87"/>
      <c r="U65" s="87"/>
      <c r="V65" s="87"/>
      <c r="X65" s="1170"/>
      <c r="Z65" s="1193"/>
      <c r="AA65" s="1193"/>
      <c r="AB65" s="1194"/>
      <c r="AC65" s="1194"/>
      <c r="AD65" s="1194"/>
      <c r="AE65" s="1194"/>
      <c r="AF65" s="1"/>
      <c r="AG65" s="1"/>
      <c r="AH65" s="1"/>
      <c r="AI65" s="1"/>
    </row>
    <row r="66" spans="1:35" x14ac:dyDescent="0.3">
      <c r="A66" s="1"/>
      <c r="B66" s="67" t="s">
        <v>702</v>
      </c>
      <c r="C66" s="4343"/>
      <c r="D66" s="4343"/>
      <c r="E66" s="4343"/>
      <c r="F66" s="4343"/>
      <c r="G66" s="4343"/>
      <c r="H66" s="4343"/>
      <c r="I66" s="4343"/>
      <c r="J66" s="4343"/>
      <c r="K66" s="4343"/>
      <c r="L66" s="4343"/>
      <c r="M66" s="4343"/>
      <c r="N66" s="4343"/>
      <c r="O66" s="4343"/>
      <c r="P66" s="4343"/>
      <c r="Q66" s="4343"/>
      <c r="R66" s="4343"/>
      <c r="S66" s="4343"/>
      <c r="T66" s="4343"/>
      <c r="U66" s="4343"/>
      <c r="V66" s="4343"/>
      <c r="X66" s="1171"/>
      <c r="Z66" s="4357" t="str">
        <f>IF(X66="Yes","Submit Part II","")</f>
        <v/>
      </c>
      <c r="AA66" s="4358"/>
      <c r="AB66" s="4358"/>
      <c r="AC66" s="4358"/>
      <c r="AD66" s="4358"/>
      <c r="AE66" s="4359"/>
      <c r="AF66" s="1"/>
      <c r="AG66" s="1"/>
      <c r="AH66" s="1"/>
      <c r="AI66" s="1"/>
    </row>
    <row r="67" spans="1:35" ht="5.0999999999999996" customHeight="1" x14ac:dyDescent="0.3">
      <c r="A67" s="1"/>
      <c r="B67" s="66"/>
      <c r="C67" s="87"/>
      <c r="D67" s="87"/>
      <c r="E67" s="87"/>
      <c r="F67" s="87"/>
      <c r="G67" s="87"/>
      <c r="H67" s="87"/>
      <c r="I67" s="87"/>
      <c r="J67" s="87"/>
      <c r="K67" s="87"/>
      <c r="L67" s="87"/>
      <c r="M67" s="87"/>
      <c r="N67" s="87"/>
      <c r="O67" s="87"/>
      <c r="P67" s="87"/>
      <c r="Q67" s="87"/>
      <c r="R67" s="87"/>
      <c r="S67" s="87"/>
      <c r="T67" s="87"/>
      <c r="U67" s="87"/>
      <c r="V67" s="87"/>
      <c r="X67" s="1170"/>
      <c r="Z67" s="1193"/>
      <c r="AA67" s="1193"/>
      <c r="AB67" s="1194"/>
      <c r="AC67" s="1194"/>
      <c r="AD67" s="1194"/>
      <c r="AE67" s="1194"/>
      <c r="AF67" s="1"/>
      <c r="AG67" s="1"/>
      <c r="AH67" s="1"/>
      <c r="AI67" s="1"/>
    </row>
    <row r="68" spans="1:35" x14ac:dyDescent="0.3">
      <c r="A68" s="1"/>
      <c r="B68" s="67" t="s">
        <v>703</v>
      </c>
      <c r="C68" s="4343"/>
      <c r="D68" s="4343"/>
      <c r="E68" s="4343"/>
      <c r="F68" s="4343"/>
      <c r="G68" s="4343"/>
      <c r="H68" s="4343"/>
      <c r="I68" s="4343"/>
      <c r="J68" s="4343"/>
      <c r="K68" s="4343"/>
      <c r="L68" s="4343"/>
      <c r="M68" s="4343"/>
      <c r="N68" s="4343"/>
      <c r="O68" s="4343"/>
      <c r="P68" s="4343"/>
      <c r="Q68" s="4343"/>
      <c r="R68" s="4343"/>
      <c r="S68" s="4343"/>
      <c r="T68" s="4343"/>
      <c r="U68" s="4343"/>
      <c r="V68" s="4343"/>
      <c r="X68" s="1171"/>
      <c r="Z68" s="4357" t="str">
        <f>IF(X68="Yes","Submit Part II","")</f>
        <v/>
      </c>
      <c r="AA68" s="4358"/>
      <c r="AB68" s="4358"/>
      <c r="AC68" s="4358"/>
      <c r="AD68" s="4358"/>
      <c r="AE68" s="4359"/>
      <c r="AF68" s="1"/>
      <c r="AG68" s="1"/>
      <c r="AH68" s="1"/>
      <c r="AI68" s="1"/>
    </row>
    <row r="69" spans="1:35" ht="5.0999999999999996" customHeight="1" x14ac:dyDescent="0.3">
      <c r="A69" s="1"/>
      <c r="B69" s="66"/>
      <c r="C69" s="87"/>
      <c r="D69" s="87"/>
      <c r="E69" s="87"/>
      <c r="F69" s="87"/>
      <c r="G69" s="87"/>
      <c r="H69" s="87"/>
      <c r="I69" s="87"/>
      <c r="J69" s="87"/>
      <c r="K69" s="87"/>
      <c r="L69" s="87"/>
      <c r="M69" s="87"/>
      <c r="N69" s="87"/>
      <c r="O69" s="87"/>
      <c r="P69" s="87"/>
      <c r="Q69" s="87"/>
      <c r="R69" s="87"/>
      <c r="S69" s="87"/>
      <c r="T69" s="87"/>
      <c r="U69" s="87"/>
      <c r="V69" s="87"/>
      <c r="X69" s="1170"/>
      <c r="Z69" s="1193"/>
      <c r="AA69" s="1193"/>
      <c r="AB69" s="1194"/>
      <c r="AC69" s="1194"/>
      <c r="AD69" s="1194"/>
      <c r="AE69" s="1194"/>
      <c r="AF69" s="1"/>
      <c r="AG69" s="1"/>
      <c r="AH69" s="1"/>
      <c r="AI69" s="1"/>
    </row>
    <row r="70" spans="1:35" x14ac:dyDescent="0.3">
      <c r="A70" s="1"/>
      <c r="B70" s="67" t="s">
        <v>704</v>
      </c>
      <c r="C70" s="4343"/>
      <c r="D70" s="4343"/>
      <c r="E70" s="4343"/>
      <c r="F70" s="4343"/>
      <c r="G70" s="4343"/>
      <c r="H70" s="4343"/>
      <c r="I70" s="4343"/>
      <c r="J70" s="4343"/>
      <c r="K70" s="4343"/>
      <c r="L70" s="4343"/>
      <c r="M70" s="4343"/>
      <c r="N70" s="4343"/>
      <c r="O70" s="4343"/>
      <c r="P70" s="4343"/>
      <c r="Q70" s="4343"/>
      <c r="R70" s="4343"/>
      <c r="S70" s="4343"/>
      <c r="T70" s="4343"/>
      <c r="U70" s="4343"/>
      <c r="V70" s="4343"/>
      <c r="X70" s="1171"/>
      <c r="Z70" s="4357" t="str">
        <f>IF(X70="Yes","Submit Part II","")</f>
        <v/>
      </c>
      <c r="AA70" s="4358"/>
      <c r="AB70" s="4358"/>
      <c r="AC70" s="4358"/>
      <c r="AD70" s="4358"/>
      <c r="AE70" s="4359"/>
      <c r="AF70" s="1"/>
      <c r="AG70" s="1"/>
      <c r="AH70" s="1"/>
      <c r="AI70" s="1"/>
    </row>
    <row r="71" spans="1:35" ht="5.0999999999999996" customHeight="1" x14ac:dyDescent="0.3">
      <c r="A71" s="1"/>
      <c r="B71" s="66"/>
      <c r="C71" s="87"/>
      <c r="D71" s="87"/>
      <c r="E71" s="87"/>
      <c r="F71" s="87"/>
      <c r="G71" s="87"/>
      <c r="H71" s="87"/>
      <c r="I71" s="87"/>
      <c r="J71" s="87"/>
      <c r="K71" s="87"/>
      <c r="L71" s="87"/>
      <c r="M71" s="87"/>
      <c r="N71" s="87"/>
      <c r="O71" s="87"/>
      <c r="P71" s="87"/>
      <c r="Q71" s="87"/>
      <c r="R71" s="87"/>
      <c r="S71" s="87"/>
      <c r="T71" s="87"/>
      <c r="U71" s="87"/>
      <c r="V71" s="87"/>
      <c r="X71" s="1170"/>
      <c r="Z71" s="1193"/>
      <c r="AA71" s="1193"/>
      <c r="AB71" s="1194"/>
      <c r="AC71" s="1194"/>
      <c r="AD71" s="1194"/>
      <c r="AE71" s="1194"/>
      <c r="AF71" s="1"/>
      <c r="AG71" s="1"/>
      <c r="AH71" s="1"/>
      <c r="AI71" s="1"/>
    </row>
    <row r="72" spans="1:35" x14ac:dyDescent="0.3">
      <c r="A72" s="1"/>
      <c r="B72" s="67" t="s">
        <v>705</v>
      </c>
      <c r="C72" s="4343"/>
      <c r="D72" s="4343"/>
      <c r="E72" s="4343"/>
      <c r="F72" s="4343"/>
      <c r="G72" s="4343"/>
      <c r="H72" s="4343"/>
      <c r="I72" s="4343"/>
      <c r="J72" s="4343"/>
      <c r="K72" s="4343"/>
      <c r="L72" s="4343"/>
      <c r="M72" s="4343"/>
      <c r="N72" s="4343"/>
      <c r="O72" s="4343"/>
      <c r="P72" s="4343"/>
      <c r="Q72" s="4343"/>
      <c r="R72" s="4343"/>
      <c r="S72" s="4343"/>
      <c r="T72" s="4343"/>
      <c r="U72" s="4343"/>
      <c r="V72" s="4343"/>
      <c r="X72" s="1171"/>
      <c r="Z72" s="4357" t="str">
        <f>IF(X72="Yes","Submit Part II","")</f>
        <v/>
      </c>
      <c r="AA72" s="4358"/>
      <c r="AB72" s="4358"/>
      <c r="AC72" s="4358"/>
      <c r="AD72" s="4358"/>
      <c r="AE72" s="4359"/>
      <c r="AF72" s="1"/>
      <c r="AG72" s="1"/>
      <c r="AH72" s="1"/>
      <c r="AI72" s="1"/>
    </row>
    <row r="73" spans="1:35" ht="5.0999999999999996" customHeight="1" x14ac:dyDescent="0.3">
      <c r="A73" s="1"/>
      <c r="B73" s="66"/>
      <c r="C73" s="87"/>
      <c r="D73" s="87"/>
      <c r="E73" s="87"/>
      <c r="F73" s="87"/>
      <c r="G73" s="87"/>
      <c r="H73" s="87"/>
      <c r="I73" s="87"/>
      <c r="J73" s="87"/>
      <c r="K73" s="87"/>
      <c r="L73" s="87"/>
      <c r="M73" s="87"/>
      <c r="N73" s="87"/>
      <c r="O73" s="87"/>
      <c r="P73" s="87"/>
      <c r="Q73" s="87"/>
      <c r="R73" s="87"/>
      <c r="S73" s="87"/>
      <c r="T73" s="87"/>
      <c r="U73" s="87"/>
      <c r="V73" s="87"/>
      <c r="X73" s="1170"/>
      <c r="Z73" s="1193"/>
      <c r="AA73" s="1193"/>
      <c r="AB73" s="1194"/>
      <c r="AC73" s="1194"/>
      <c r="AD73" s="1194"/>
      <c r="AE73" s="1194"/>
      <c r="AF73" s="1"/>
      <c r="AG73" s="1"/>
      <c r="AH73" s="1"/>
      <c r="AI73" s="1"/>
    </row>
    <row r="74" spans="1:35" x14ac:dyDescent="0.3">
      <c r="A74" s="1"/>
      <c r="B74" s="67" t="s">
        <v>706</v>
      </c>
      <c r="C74" s="4343"/>
      <c r="D74" s="4343"/>
      <c r="E74" s="4343"/>
      <c r="F74" s="4343"/>
      <c r="G74" s="4343"/>
      <c r="H74" s="4343"/>
      <c r="I74" s="4343"/>
      <c r="J74" s="4343"/>
      <c r="K74" s="4343"/>
      <c r="L74" s="4343"/>
      <c r="M74" s="4343"/>
      <c r="N74" s="4343"/>
      <c r="O74" s="4343"/>
      <c r="P74" s="4343"/>
      <c r="Q74" s="4343"/>
      <c r="R74" s="4343"/>
      <c r="S74" s="4343"/>
      <c r="T74" s="4343"/>
      <c r="U74" s="4343"/>
      <c r="V74" s="4343"/>
      <c r="X74" s="1171"/>
      <c r="Z74" s="4357" t="str">
        <f>IF(X74="Yes","Submit Part II","")</f>
        <v/>
      </c>
      <c r="AA74" s="4358"/>
      <c r="AB74" s="4358"/>
      <c r="AC74" s="4358"/>
      <c r="AD74" s="4358"/>
      <c r="AE74" s="4359"/>
      <c r="AF74" s="1"/>
      <c r="AG74" s="1"/>
      <c r="AH74" s="1"/>
      <c r="AI74" s="1"/>
    </row>
    <row r="75" spans="1:35"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3">
      <c r="A76" s="4344" t="s">
        <v>23</v>
      </c>
      <c r="B76" s="4344"/>
      <c r="C76" s="4344"/>
      <c r="D76" s="4344"/>
      <c r="E76" s="4344"/>
      <c r="F76" s="4344"/>
      <c r="G76" s="4344"/>
      <c r="H76" s="4344"/>
      <c r="I76" s="4344"/>
      <c r="J76" s="4344"/>
      <c r="K76" s="4344"/>
      <c r="L76" s="4344"/>
      <c r="M76" s="4344"/>
      <c r="N76" s="4344"/>
      <c r="O76" s="4344"/>
      <c r="P76" s="4344"/>
      <c r="Q76" s="4344"/>
      <c r="R76" s="4344"/>
      <c r="S76" s="4344"/>
      <c r="T76" s="4344"/>
      <c r="U76" s="4344"/>
      <c r="V76" s="4344"/>
      <c r="W76" s="4344"/>
      <c r="X76" s="4344"/>
      <c r="Y76" s="4344"/>
      <c r="Z76" s="4344"/>
      <c r="AA76" s="4344"/>
      <c r="AB76" s="4344"/>
      <c r="AC76" s="4344"/>
      <c r="AD76" s="4344"/>
      <c r="AE76" s="4344"/>
      <c r="AF76" s="4344"/>
      <c r="AG76" s="4344"/>
      <c r="AH76" s="1"/>
      <c r="AI76" s="1"/>
    </row>
    <row r="77" spans="1:35" x14ac:dyDescent="0.3">
      <c r="A77" s="4344"/>
      <c r="B77" s="4344"/>
      <c r="C77" s="4344"/>
      <c r="D77" s="4344"/>
      <c r="E77" s="4344"/>
      <c r="F77" s="4344"/>
      <c r="G77" s="4344"/>
      <c r="H77" s="4344"/>
      <c r="I77" s="4344"/>
      <c r="J77" s="4344"/>
      <c r="K77" s="4344"/>
      <c r="L77" s="4344"/>
      <c r="M77" s="4344"/>
      <c r="N77" s="4344"/>
      <c r="O77" s="4344"/>
      <c r="P77" s="4344"/>
      <c r="Q77" s="4344"/>
      <c r="R77" s="4344"/>
      <c r="S77" s="4344"/>
      <c r="T77" s="4344"/>
      <c r="U77" s="4344"/>
      <c r="V77" s="4344"/>
      <c r="W77" s="4344"/>
      <c r="X77" s="4344"/>
      <c r="Y77" s="4344"/>
      <c r="Z77" s="4344"/>
      <c r="AA77" s="4344"/>
      <c r="AB77" s="4344"/>
      <c r="AC77" s="4344"/>
      <c r="AD77" s="4344"/>
      <c r="AE77" s="4344"/>
      <c r="AF77" s="4344"/>
      <c r="AG77" s="4344"/>
      <c r="AH77" s="1"/>
      <c r="AI77" s="1"/>
    </row>
    <row r="78" spans="1:35" ht="15" customHeight="1" x14ac:dyDescent="0.3">
      <c r="A78" s="204"/>
      <c r="B78" s="204"/>
      <c r="C78" s="204"/>
      <c r="D78" s="204"/>
      <c r="E78" s="204"/>
      <c r="F78" s="204"/>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E78" s="204"/>
      <c r="AF78" s="204"/>
      <c r="AG78" s="204"/>
      <c r="AH78" s="1"/>
      <c r="AI78" s="1"/>
    </row>
    <row r="79" spans="1:35" ht="1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 customHeight="1" thickBot="1" x14ac:dyDescent="0.35">
      <c r="A80" s="1" t="s">
        <v>147</v>
      </c>
      <c r="B80" s="1"/>
      <c r="C80" s="4338"/>
      <c r="D80" s="4338"/>
      <c r="E80" s="4338"/>
      <c r="F80" s="4338"/>
      <c r="G80" s="4338"/>
      <c r="H80" s="4338"/>
      <c r="I80" s="4338"/>
      <c r="J80" s="4338"/>
      <c r="K80" s="4338"/>
      <c r="L80" s="1"/>
      <c r="M80" s="3037"/>
      <c r="N80" s="3037"/>
      <c r="O80" s="3037"/>
      <c r="P80" s="3037"/>
      <c r="Q80" s="3037"/>
      <c r="S80" s="13" t="s">
        <v>684</v>
      </c>
      <c r="U80" s="3395"/>
      <c r="V80" s="3395"/>
      <c r="W80" s="3395"/>
      <c r="X80" s="3395"/>
      <c r="Y80" s="3395"/>
      <c r="Z80" s="3395"/>
      <c r="AA80" s="3395"/>
      <c r="AB80" s="3395"/>
      <c r="AC80" s="1"/>
      <c r="AD80" s="1"/>
      <c r="AE80" s="1"/>
      <c r="AF80" s="1"/>
      <c r="AG80" s="1"/>
      <c r="AH80" s="1"/>
      <c r="AI80" s="1"/>
    </row>
    <row r="81" spans="1:35" x14ac:dyDescent="0.3">
      <c r="A81" s="1"/>
      <c r="B81" s="1"/>
      <c r="C81" s="4360" t="s">
        <v>148</v>
      </c>
      <c r="D81" s="4360"/>
      <c r="E81" s="4360"/>
      <c r="F81" s="4360"/>
      <c r="G81" s="4360"/>
      <c r="H81" s="4360"/>
      <c r="I81" s="4360"/>
      <c r="J81" s="4360"/>
      <c r="K81" s="4360"/>
      <c r="L81" s="1"/>
      <c r="M81" s="4335" t="s">
        <v>150</v>
      </c>
      <c r="N81" s="4335"/>
      <c r="O81" s="4335"/>
      <c r="P81" s="4335"/>
      <c r="Q81" s="4335"/>
      <c r="R81" s="1"/>
      <c r="T81" s="1"/>
      <c r="U81" s="1"/>
      <c r="AB81" s="1"/>
      <c r="AC81" s="1"/>
      <c r="AD81" s="1"/>
      <c r="AE81" s="1"/>
      <c r="AF81" s="1"/>
      <c r="AG81" s="1"/>
      <c r="AH81" s="1"/>
      <c r="AI81" s="1"/>
    </row>
    <row r="82" spans="1:35"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3">
      <c r="A83" s="98" t="s">
        <v>707</v>
      </c>
      <c r="B83" s="1172"/>
      <c r="C83" s="1172"/>
      <c r="D83" s="1172"/>
      <c r="E83" s="1172"/>
      <c r="F83" s="1172"/>
      <c r="G83" s="1172"/>
      <c r="H83" s="1172"/>
      <c r="I83" s="1172"/>
      <c r="J83" s="1172"/>
      <c r="K83" s="1172"/>
      <c r="L83" s="1172"/>
      <c r="M83" s="1172"/>
      <c r="N83" s="1172"/>
      <c r="O83" s="1172"/>
      <c r="P83" s="1172"/>
      <c r="Q83" s="1172"/>
      <c r="R83" s="1172"/>
      <c r="S83" s="1172"/>
      <c r="T83" s="1172"/>
      <c r="U83" s="1172"/>
      <c r="V83" s="1172"/>
      <c r="W83" s="1172"/>
      <c r="X83" s="1172"/>
      <c r="Y83" s="1172"/>
      <c r="Z83" s="1172"/>
      <c r="AA83" s="1172"/>
      <c r="AB83" s="1172"/>
      <c r="AC83" s="1172"/>
      <c r="AD83" s="1172"/>
      <c r="AE83" s="1172"/>
      <c r="AF83" s="1172"/>
      <c r="AG83" s="1172"/>
    </row>
    <row r="84" spans="1:35" x14ac:dyDescent="0.3">
      <c r="A84" s="1172"/>
      <c r="B84" s="1172"/>
      <c r="C84" s="1172"/>
      <c r="D84" s="1172"/>
      <c r="E84" s="1172"/>
      <c r="F84" s="1172"/>
      <c r="G84" s="1172"/>
      <c r="H84" s="1172"/>
      <c r="I84" s="1172"/>
      <c r="J84" s="1172"/>
      <c r="K84" s="1172"/>
      <c r="L84" s="1172"/>
      <c r="M84" s="1172"/>
      <c r="N84" s="1172"/>
      <c r="O84" s="1172"/>
      <c r="P84" s="1172"/>
      <c r="Q84" s="1172"/>
      <c r="R84" s="1172"/>
      <c r="S84" s="1172"/>
      <c r="T84" s="1172"/>
      <c r="U84" s="1172"/>
      <c r="V84" s="1172"/>
      <c r="W84" s="1172"/>
      <c r="X84" s="1172"/>
      <c r="Y84" s="1172"/>
      <c r="Z84" s="1172"/>
      <c r="AA84" s="1172"/>
      <c r="AB84" s="1172"/>
      <c r="AC84" s="1172"/>
      <c r="AD84" s="1172"/>
      <c r="AE84" s="1172"/>
      <c r="AF84" s="1172"/>
      <c r="AG84" s="1172"/>
    </row>
    <row r="85" spans="1:35" x14ac:dyDescent="0.3">
      <c r="A85" s="98" t="s">
        <v>692</v>
      </c>
      <c r="B85" s="1172"/>
      <c r="C85" s="1172"/>
      <c r="D85" s="1172"/>
      <c r="E85" s="1172"/>
      <c r="F85" s="1172"/>
      <c r="G85" s="1172"/>
      <c r="H85" s="1172"/>
      <c r="I85" s="1172"/>
      <c r="J85" s="1172"/>
      <c r="K85" s="1172"/>
      <c r="L85" s="1172"/>
      <c r="M85" s="1172"/>
      <c r="N85" s="1172"/>
      <c r="O85" s="1172"/>
      <c r="P85" s="1172"/>
      <c r="Q85" s="1172"/>
      <c r="R85" s="1172"/>
      <c r="S85" s="1172"/>
      <c r="T85" s="1172"/>
      <c r="U85" s="1172"/>
      <c r="V85" s="1172"/>
      <c r="W85" s="1172"/>
      <c r="X85" s="1172"/>
      <c r="Y85" s="1172"/>
      <c r="Z85" s="1172"/>
      <c r="AA85" s="1172"/>
      <c r="AB85" s="1172"/>
      <c r="AC85" s="1172"/>
      <c r="AD85" s="1172"/>
      <c r="AE85" s="1172"/>
      <c r="AF85" s="1172"/>
      <c r="AG85" s="1172"/>
    </row>
    <row r="86" spans="1:35" x14ac:dyDescent="0.3">
      <c r="A86" s="1172" t="s">
        <v>53</v>
      </c>
      <c r="B86" s="1172"/>
      <c r="C86" s="1172"/>
      <c r="D86" s="1172"/>
      <c r="E86" s="1172"/>
      <c r="F86" s="1172"/>
      <c r="G86" s="1172"/>
      <c r="H86" s="1172"/>
      <c r="I86" s="1172"/>
      <c r="J86" s="1172"/>
      <c r="K86" s="1172"/>
      <c r="L86" s="1172"/>
      <c r="M86" s="1172"/>
      <c r="N86" s="1172"/>
      <c r="O86" s="1172"/>
      <c r="P86" s="1172"/>
      <c r="Q86" s="1172"/>
      <c r="R86" s="1172"/>
      <c r="S86" s="1172"/>
      <c r="T86" s="1172"/>
      <c r="U86" s="1172"/>
      <c r="V86" s="1170"/>
      <c r="W86" s="1170"/>
      <c r="X86" s="1170"/>
      <c r="Y86" s="1170"/>
      <c r="Z86" s="1170"/>
      <c r="AA86" s="1170"/>
      <c r="AB86" s="1170"/>
      <c r="AC86" s="1172"/>
      <c r="AD86" s="1172"/>
      <c r="AE86" s="1172"/>
      <c r="AF86" s="1172"/>
      <c r="AG86" s="1172"/>
    </row>
    <row r="87" spans="1:35" x14ac:dyDescent="0.3">
      <c r="A87" s="1172"/>
      <c r="B87" s="1172"/>
      <c r="C87" s="1172"/>
      <c r="D87" s="1172"/>
      <c r="E87" s="1172"/>
      <c r="F87" s="1172"/>
      <c r="G87" s="1172"/>
      <c r="H87" s="1172"/>
      <c r="I87" s="1172"/>
      <c r="J87" s="1172"/>
      <c r="K87" s="1172"/>
      <c r="L87" s="1172"/>
      <c r="M87" s="1172"/>
      <c r="N87" s="1172"/>
      <c r="O87" s="1172"/>
      <c r="P87" s="1172"/>
      <c r="Q87" s="1172"/>
      <c r="R87" s="1172"/>
      <c r="S87" s="1172"/>
      <c r="T87" s="1172"/>
      <c r="U87" s="1172"/>
      <c r="V87" s="1172"/>
      <c r="W87" s="1172"/>
      <c r="X87" s="1172"/>
      <c r="Y87" s="1172"/>
      <c r="Z87" s="1172"/>
      <c r="AA87" s="1172"/>
      <c r="AB87" s="1172"/>
      <c r="AC87" s="1172"/>
      <c r="AD87" s="1172"/>
      <c r="AE87" s="1172"/>
      <c r="AF87" s="1172"/>
      <c r="AG87" s="1172"/>
    </row>
    <row r="88" spans="1:35" x14ac:dyDescent="0.3">
      <c r="A88" s="1170" t="s">
        <v>1131</v>
      </c>
      <c r="B88" s="1172"/>
      <c r="C88" s="1172"/>
      <c r="D88" s="1172"/>
      <c r="E88" s="1172"/>
      <c r="F88" s="1172"/>
      <c r="G88" s="1172"/>
      <c r="H88" s="1172"/>
      <c r="I88" s="1172"/>
      <c r="J88" s="4342" t="s">
        <v>1132</v>
      </c>
      <c r="K88" s="4342"/>
      <c r="L88" s="4342"/>
      <c r="M88" s="4342"/>
      <c r="N88" s="4342"/>
      <c r="O88" s="4342"/>
      <c r="P88" s="4342"/>
      <c r="Q88" s="4342"/>
      <c r="R88" s="4342"/>
      <c r="S88" s="4342"/>
      <c r="T88" s="4342"/>
      <c r="U88" s="4342"/>
      <c r="V88" s="4342"/>
      <c r="W88" s="4342"/>
      <c r="X88" s="4342"/>
      <c r="Y88" s="4342"/>
      <c r="Z88" s="4342"/>
      <c r="AA88" s="4342"/>
      <c r="AB88" s="4342"/>
      <c r="AC88" s="4342"/>
      <c r="AD88" s="4342"/>
      <c r="AE88" s="4342"/>
      <c r="AF88" s="4342"/>
      <c r="AG88" s="1172"/>
    </row>
    <row r="89" spans="1:35" ht="15" thickBot="1" x14ac:dyDescent="0.35">
      <c r="A89" s="1172"/>
      <c r="B89" s="1172"/>
      <c r="C89" s="1172"/>
      <c r="D89" s="1172"/>
      <c r="E89" s="1172"/>
      <c r="F89" s="1172"/>
      <c r="G89" s="1172"/>
      <c r="H89" s="1172"/>
      <c r="I89" s="1172"/>
      <c r="J89" s="1172"/>
      <c r="K89" s="1172"/>
      <c r="L89" s="1172"/>
      <c r="M89" s="1172"/>
      <c r="N89" s="1172"/>
      <c r="O89" s="1172"/>
      <c r="P89" s="1172"/>
      <c r="Q89" s="1172"/>
      <c r="R89" s="1172"/>
      <c r="S89" s="1172"/>
      <c r="T89" s="1172"/>
      <c r="U89" s="1172"/>
      <c r="V89" s="1172"/>
      <c r="W89" s="1172"/>
      <c r="X89" s="1172"/>
      <c r="Y89" s="1172"/>
      <c r="Z89" s="1172"/>
      <c r="AA89" s="1172"/>
      <c r="AB89" s="1172"/>
      <c r="AC89" s="1172"/>
      <c r="AD89" s="1172"/>
      <c r="AE89" s="1172"/>
      <c r="AF89" s="1172"/>
      <c r="AG89" s="1172"/>
    </row>
    <row r="90" spans="1:35" ht="15.75" customHeight="1" thickBot="1" x14ac:dyDescent="0.35">
      <c r="A90" s="1172"/>
      <c r="B90" s="1172" t="s">
        <v>708</v>
      </c>
      <c r="C90" s="1172"/>
      <c r="D90" s="1172"/>
      <c r="E90" s="1172"/>
      <c r="F90" s="1172"/>
      <c r="G90" s="271"/>
      <c r="H90" s="2631" t="s">
        <v>709</v>
      </c>
      <c r="I90" s="2631"/>
      <c r="J90" s="2631"/>
      <c r="K90" s="2631"/>
      <c r="L90" s="2631"/>
      <c r="M90" s="2631"/>
      <c r="N90" s="2631"/>
      <c r="O90" s="2631"/>
      <c r="P90" s="2631"/>
      <c r="Q90" s="2631"/>
      <c r="R90" s="2631"/>
      <c r="S90" s="2631"/>
      <c r="T90" s="2631"/>
      <c r="U90" s="2631"/>
      <c r="V90" s="2631"/>
      <c r="W90" s="2631"/>
      <c r="X90" s="2631"/>
      <c r="Y90" s="2631"/>
      <c r="Z90" s="2631"/>
      <c r="AA90" s="2631"/>
      <c r="AB90" s="2631"/>
      <c r="AC90" s="2631"/>
      <c r="AD90" s="2631"/>
      <c r="AE90" s="2631"/>
      <c r="AF90" s="2631"/>
      <c r="AG90" s="2631"/>
    </row>
    <row r="91" spans="1:35" ht="15" thickBot="1" x14ac:dyDescent="0.35">
      <c r="A91" s="1172"/>
      <c r="B91" s="1172"/>
      <c r="C91" s="1172"/>
      <c r="D91" s="1172"/>
      <c r="E91" s="1172"/>
      <c r="F91" s="1172"/>
      <c r="G91" s="1172"/>
      <c r="H91" s="1172"/>
      <c r="I91" s="1172"/>
      <c r="J91" s="1172"/>
      <c r="K91" s="1172"/>
      <c r="L91" s="1172"/>
      <c r="M91" s="1172"/>
      <c r="N91" s="1172"/>
      <c r="O91" s="1172"/>
      <c r="P91" s="1172"/>
      <c r="Q91" s="1172"/>
      <c r="R91" s="1172"/>
      <c r="S91" s="1172"/>
      <c r="T91" s="1172"/>
      <c r="U91" s="1172"/>
      <c r="V91" s="1172"/>
      <c r="W91" s="1172"/>
      <c r="X91" s="1172"/>
      <c r="Y91" s="1172"/>
      <c r="Z91" s="1172"/>
      <c r="AA91" s="1172"/>
      <c r="AB91" s="1172"/>
      <c r="AC91" s="1172"/>
      <c r="AD91" s="1172"/>
      <c r="AE91" s="1172"/>
      <c r="AF91" s="1172"/>
      <c r="AG91" s="1172"/>
    </row>
    <row r="92" spans="1:35" ht="15" thickBot="1" x14ac:dyDescent="0.35">
      <c r="A92" s="1172"/>
      <c r="B92" s="1172"/>
      <c r="C92" s="1172"/>
      <c r="D92" s="1172"/>
      <c r="E92" s="1172"/>
      <c r="F92" s="1172"/>
      <c r="G92" s="271"/>
      <c r="H92" s="1172" t="s">
        <v>710</v>
      </c>
      <c r="I92" s="1172"/>
      <c r="J92" s="1172"/>
      <c r="K92" s="1172"/>
      <c r="L92" s="1172"/>
      <c r="M92" s="1172"/>
      <c r="N92" s="1172"/>
      <c r="O92" s="1172"/>
      <c r="P92" s="1172"/>
      <c r="Q92" s="1172"/>
      <c r="R92" s="1172"/>
      <c r="S92" s="1172"/>
      <c r="T92" s="1172"/>
      <c r="U92" s="1172"/>
      <c r="V92" s="1172"/>
      <c r="W92" s="1172"/>
      <c r="X92" s="1172"/>
      <c r="Y92" s="1172"/>
      <c r="Z92" s="1172"/>
      <c r="AA92" s="1172"/>
      <c r="AB92" s="1172"/>
      <c r="AC92" s="1172"/>
      <c r="AD92" s="1172"/>
      <c r="AE92" s="1172"/>
      <c r="AF92" s="1172"/>
      <c r="AG92" s="1172"/>
    </row>
    <row r="93" spans="1:35" ht="15" thickBot="1" x14ac:dyDescent="0.35">
      <c r="A93" s="1172"/>
      <c r="B93" s="1172"/>
      <c r="C93" s="1172"/>
      <c r="D93" s="1172"/>
      <c r="E93" s="1172"/>
      <c r="F93" s="1172"/>
      <c r="G93" s="1172"/>
      <c r="H93" s="1172"/>
      <c r="I93" s="1172"/>
      <c r="J93" s="1172"/>
      <c r="K93" s="1172"/>
      <c r="L93" s="1172"/>
      <c r="M93" s="1172"/>
      <c r="N93" s="1172"/>
      <c r="O93" s="1172"/>
      <c r="P93" s="1172"/>
      <c r="Q93" s="1172"/>
      <c r="R93" s="1172"/>
      <c r="S93" s="1172"/>
      <c r="T93" s="1172"/>
      <c r="U93" s="1172"/>
      <c r="V93" s="1172"/>
      <c r="W93" s="1172"/>
      <c r="X93" s="1172"/>
      <c r="Y93" s="1172"/>
      <c r="Z93" s="1172"/>
      <c r="AA93" s="1172"/>
      <c r="AB93" s="1172"/>
      <c r="AC93" s="1172"/>
      <c r="AD93" s="1172"/>
      <c r="AE93" s="1172"/>
      <c r="AF93" s="1172"/>
      <c r="AG93" s="1172"/>
    </row>
    <row r="94" spans="1:35" ht="15" thickBot="1" x14ac:dyDescent="0.35">
      <c r="A94" s="1172"/>
      <c r="B94" s="1172"/>
      <c r="C94" s="1172"/>
      <c r="D94" s="1172"/>
      <c r="E94" s="1172"/>
      <c r="F94" s="1172"/>
      <c r="G94" s="271"/>
      <c r="H94" s="1172" t="s">
        <v>711</v>
      </c>
      <c r="I94" s="1172"/>
      <c r="J94" s="1172"/>
      <c r="K94" s="1172"/>
      <c r="L94" s="1172"/>
      <c r="M94" s="1172"/>
      <c r="N94" s="1172"/>
      <c r="O94" s="1172"/>
      <c r="P94" s="1172"/>
      <c r="Q94" s="1172"/>
      <c r="R94" s="1172"/>
      <c r="S94" s="1172"/>
      <c r="T94" s="1172"/>
      <c r="U94" s="1172"/>
      <c r="V94" s="1172"/>
      <c r="W94" s="1172"/>
      <c r="X94" s="1172"/>
      <c r="Y94" s="1172"/>
      <c r="Z94" s="1172"/>
      <c r="AA94" s="1172"/>
      <c r="AB94" s="1172"/>
      <c r="AC94" s="1172"/>
      <c r="AD94" s="1172"/>
      <c r="AE94" s="1172"/>
      <c r="AF94" s="1172"/>
      <c r="AG94" s="1172"/>
    </row>
    <row r="95" spans="1:35" ht="15" thickBot="1" x14ac:dyDescent="0.35">
      <c r="A95" s="1172"/>
      <c r="B95" s="1172"/>
      <c r="C95" s="1172"/>
      <c r="D95" s="1172"/>
      <c r="E95" s="1172"/>
      <c r="F95" s="1172"/>
      <c r="G95" s="1172"/>
      <c r="H95" s="1172"/>
      <c r="I95" s="1172"/>
      <c r="J95" s="1172"/>
      <c r="K95" s="1172"/>
      <c r="L95" s="1172"/>
      <c r="M95" s="1172"/>
      <c r="N95" s="1172"/>
      <c r="O95" s="1172"/>
      <c r="P95" s="1172"/>
      <c r="Q95" s="1172"/>
      <c r="R95" s="1172"/>
      <c r="S95" s="1172"/>
      <c r="T95" s="1172"/>
      <c r="U95" s="1172"/>
      <c r="V95" s="1172"/>
      <c r="W95" s="1172"/>
      <c r="X95" s="1172"/>
      <c r="Y95" s="1172"/>
      <c r="Z95" s="1172"/>
      <c r="AA95" s="1172"/>
      <c r="AB95" s="1172"/>
      <c r="AC95" s="1172"/>
      <c r="AD95" s="1172"/>
      <c r="AE95" s="1172"/>
      <c r="AF95" s="1172"/>
      <c r="AG95" s="1172"/>
    </row>
    <row r="96" spans="1:35" ht="15" thickBot="1" x14ac:dyDescent="0.35">
      <c r="A96" s="1172"/>
      <c r="B96" s="1172"/>
      <c r="C96" s="1172"/>
      <c r="D96" s="1172"/>
      <c r="E96" s="1172"/>
      <c r="F96" s="1172"/>
      <c r="G96" s="271"/>
      <c r="H96" s="1172" t="s">
        <v>712</v>
      </c>
      <c r="I96" s="1172"/>
      <c r="J96" s="1172"/>
      <c r="K96" s="1172"/>
      <c r="L96" s="1172"/>
      <c r="M96" s="1172"/>
      <c r="N96" s="1172"/>
      <c r="O96" s="1172"/>
      <c r="P96" s="1172"/>
      <c r="Q96" s="1172"/>
      <c r="R96" s="1172"/>
      <c r="S96" s="1172"/>
      <c r="T96" s="1172"/>
      <c r="U96" s="1172"/>
      <c r="V96" s="1172"/>
      <c r="W96" s="1172"/>
      <c r="X96" s="1172"/>
      <c r="Y96" s="1172"/>
      <c r="Z96" s="1172"/>
      <c r="AA96" s="1172"/>
      <c r="AB96" s="1172"/>
      <c r="AC96" s="1172"/>
      <c r="AD96" s="1172"/>
      <c r="AE96" s="1172"/>
      <c r="AF96" s="1172"/>
      <c r="AG96" s="1172"/>
    </row>
    <row r="97" spans="1:33" ht="15" thickBot="1" x14ac:dyDescent="0.35">
      <c r="A97" s="1172"/>
      <c r="B97" s="1172"/>
      <c r="C97" s="1172"/>
      <c r="D97" s="1172"/>
      <c r="E97" s="1172"/>
      <c r="F97" s="1172"/>
      <c r="G97" s="1172"/>
      <c r="H97" s="1172"/>
      <c r="I97" s="1172"/>
      <c r="J97" s="1172"/>
      <c r="K97" s="1172"/>
      <c r="L97" s="1172"/>
      <c r="M97" s="1172"/>
      <c r="N97" s="1172"/>
      <c r="O97" s="1172"/>
      <c r="P97" s="1172"/>
      <c r="Q97" s="1172"/>
      <c r="R97" s="1172"/>
      <c r="S97" s="1172"/>
      <c r="T97" s="1172"/>
      <c r="U97" s="1172"/>
      <c r="V97" s="1172"/>
      <c r="W97" s="1172"/>
      <c r="X97" s="1172"/>
      <c r="Y97" s="1172"/>
      <c r="Z97" s="1172"/>
      <c r="AA97" s="1172"/>
      <c r="AB97" s="1172"/>
      <c r="AC97" s="1172"/>
      <c r="AD97" s="1172"/>
      <c r="AE97" s="1172"/>
      <c r="AF97" s="1172"/>
      <c r="AG97" s="1172"/>
    </row>
    <row r="98" spans="1:33" ht="15" thickBot="1" x14ac:dyDescent="0.35">
      <c r="A98" s="1172"/>
      <c r="B98" s="1172"/>
      <c r="C98" s="1172"/>
      <c r="D98" s="1172"/>
      <c r="E98" s="1172"/>
      <c r="F98" s="1172"/>
      <c r="G98" s="271"/>
      <c r="H98" s="1170" t="s">
        <v>713</v>
      </c>
      <c r="I98" s="1172"/>
      <c r="J98" s="1172"/>
      <c r="K98" s="1172"/>
      <c r="L98" s="1172"/>
      <c r="M98" s="1172"/>
      <c r="N98" s="1172"/>
      <c r="O98" s="1172"/>
      <c r="P98" s="1172"/>
      <c r="Q98" s="1172"/>
      <c r="R98" s="1172"/>
      <c r="S98" s="1172"/>
      <c r="T98" s="1172"/>
      <c r="U98" s="1172"/>
      <c r="V98" s="1172"/>
      <c r="W98" s="1172"/>
      <c r="X98" s="1172"/>
      <c r="Y98" s="1172"/>
      <c r="Z98" s="1172"/>
      <c r="AA98" s="1172"/>
      <c r="AB98" s="1172"/>
      <c r="AC98" s="1172"/>
      <c r="AD98" s="1172"/>
      <c r="AE98" s="1172"/>
      <c r="AF98" s="1172"/>
      <c r="AG98" s="1172"/>
    </row>
    <row r="99" spans="1:33" x14ac:dyDescent="0.3">
      <c r="A99" s="1172"/>
      <c r="B99" s="1172"/>
      <c r="C99" s="1172"/>
      <c r="D99" s="1172"/>
      <c r="E99" s="1172"/>
      <c r="F99" s="1172"/>
      <c r="G99" s="1172"/>
      <c r="H99" s="1172"/>
      <c r="I99" s="1172"/>
      <c r="J99" s="1172"/>
      <c r="K99" s="1172"/>
      <c r="L99" s="1172"/>
      <c r="M99" s="1172"/>
      <c r="N99" s="1172"/>
      <c r="O99" s="1172"/>
      <c r="P99" s="1172"/>
      <c r="Q99" s="1172"/>
      <c r="R99" s="1172"/>
      <c r="S99" s="1172"/>
      <c r="T99" s="1172"/>
      <c r="U99" s="1172"/>
      <c r="V99" s="1172"/>
      <c r="W99" s="1172"/>
      <c r="X99" s="1172"/>
      <c r="Y99" s="1172"/>
      <c r="Z99" s="1172"/>
      <c r="AA99" s="1172"/>
      <c r="AB99" s="1172"/>
      <c r="AC99" s="1172"/>
      <c r="AD99" s="1172"/>
      <c r="AE99" s="1172"/>
      <c r="AF99" s="1172"/>
      <c r="AG99" s="1172"/>
    </row>
    <row r="100" spans="1:33" ht="15" customHeight="1" x14ac:dyDescent="0.3">
      <c r="A100" s="4100" t="s">
        <v>15</v>
      </c>
      <c r="B100" s="4263"/>
      <c r="C100" s="4263"/>
      <c r="D100" s="4263"/>
      <c r="E100" s="4263"/>
      <c r="F100" s="4263"/>
      <c r="G100" s="4263"/>
      <c r="H100" s="4263"/>
      <c r="I100" s="4263"/>
      <c r="J100" s="4263"/>
      <c r="K100" s="4263"/>
      <c r="L100" s="4263"/>
      <c r="M100" s="4263"/>
      <c r="N100" s="4263"/>
      <c r="O100" s="4263"/>
      <c r="P100" s="4263"/>
      <c r="Q100" s="4263"/>
      <c r="R100" s="4263"/>
      <c r="S100" s="4263"/>
      <c r="T100" s="4263"/>
      <c r="U100" s="4263"/>
      <c r="V100" s="4263"/>
      <c r="W100" s="4263"/>
      <c r="X100" s="4263"/>
      <c r="Y100" s="4263"/>
      <c r="Z100" s="4263"/>
      <c r="AA100" s="4263"/>
      <c r="AB100" s="4263"/>
      <c r="AC100" s="4263"/>
      <c r="AD100" s="4263"/>
      <c r="AE100" s="4263"/>
      <c r="AF100" s="4263"/>
      <c r="AG100" s="4263"/>
    </row>
    <row r="101" spans="1:33" x14ac:dyDescent="0.3">
      <c r="A101" s="4263"/>
      <c r="B101" s="4263"/>
      <c r="C101" s="4263"/>
      <c r="D101" s="4263"/>
      <c r="E101" s="4263"/>
      <c r="F101" s="4263"/>
      <c r="G101" s="4263"/>
      <c r="H101" s="4263"/>
      <c r="I101" s="4263"/>
      <c r="J101" s="4263"/>
      <c r="K101" s="4263"/>
      <c r="L101" s="4263"/>
      <c r="M101" s="4263"/>
      <c r="N101" s="4263"/>
      <c r="O101" s="4263"/>
      <c r="P101" s="4263"/>
      <c r="Q101" s="4263"/>
      <c r="R101" s="4263"/>
      <c r="S101" s="4263"/>
      <c r="T101" s="4263"/>
      <c r="U101" s="4263"/>
      <c r="V101" s="4263"/>
      <c r="W101" s="4263"/>
      <c r="X101" s="4263"/>
      <c r="Y101" s="4263"/>
      <c r="Z101" s="4263"/>
      <c r="AA101" s="4263"/>
      <c r="AB101" s="4263"/>
      <c r="AC101" s="4263"/>
      <c r="AD101" s="4263"/>
      <c r="AE101" s="4263"/>
      <c r="AF101" s="4263"/>
      <c r="AG101" s="4263"/>
    </row>
    <row r="102" spans="1:33" x14ac:dyDescent="0.3">
      <c r="A102" s="4263"/>
      <c r="B102" s="4263"/>
      <c r="C102" s="4263"/>
      <c r="D102" s="4263"/>
      <c r="E102" s="4263"/>
      <c r="F102" s="4263"/>
      <c r="G102" s="4263"/>
      <c r="H102" s="4263"/>
      <c r="I102" s="4263"/>
      <c r="J102" s="4263"/>
      <c r="K102" s="4263"/>
      <c r="L102" s="4263"/>
      <c r="M102" s="4263"/>
      <c r="N102" s="4263"/>
      <c r="O102" s="4263"/>
      <c r="P102" s="4263"/>
      <c r="Q102" s="4263"/>
      <c r="R102" s="4263"/>
      <c r="S102" s="4263"/>
      <c r="T102" s="4263"/>
      <c r="U102" s="4263"/>
      <c r="V102" s="4263"/>
      <c r="W102" s="4263"/>
      <c r="X102" s="4263"/>
      <c r="Y102" s="4263"/>
      <c r="Z102" s="4263"/>
      <c r="AA102" s="4263"/>
      <c r="AB102" s="4263"/>
      <c r="AC102" s="4263"/>
      <c r="AD102" s="4263"/>
      <c r="AE102" s="4263"/>
      <c r="AF102" s="4263"/>
      <c r="AG102" s="4263"/>
    </row>
    <row r="103" spans="1:33" x14ac:dyDescent="0.3">
      <c r="A103" s="4263"/>
      <c r="B103" s="4263"/>
      <c r="C103" s="4263"/>
      <c r="D103" s="4263"/>
      <c r="E103" s="4263"/>
      <c r="F103" s="4263"/>
      <c r="G103" s="4263"/>
      <c r="H103" s="4263"/>
      <c r="I103" s="4263"/>
      <c r="J103" s="4263"/>
      <c r="K103" s="4263"/>
      <c r="L103" s="4263"/>
      <c r="M103" s="4263"/>
      <c r="N103" s="4263"/>
      <c r="O103" s="4263"/>
      <c r="P103" s="4263"/>
      <c r="Q103" s="4263"/>
      <c r="R103" s="4263"/>
      <c r="S103" s="4263"/>
      <c r="T103" s="4263"/>
      <c r="U103" s="4263"/>
      <c r="V103" s="4263"/>
      <c r="W103" s="4263"/>
      <c r="X103" s="4263"/>
      <c r="Y103" s="4263"/>
      <c r="Z103" s="4263"/>
      <c r="AA103" s="4263"/>
      <c r="AB103" s="4263"/>
      <c r="AC103" s="4263"/>
      <c r="AD103" s="4263"/>
      <c r="AE103" s="4263"/>
      <c r="AF103" s="4263"/>
      <c r="AG103" s="4263"/>
    </row>
    <row r="104" spans="1:33" ht="15" customHeight="1" x14ac:dyDescent="0.3">
      <c r="A104" s="1172"/>
      <c r="B104" s="4341" t="s">
        <v>146</v>
      </c>
      <c r="C104" s="4341"/>
      <c r="D104" s="4341"/>
      <c r="E104" s="4341"/>
      <c r="F104" s="4341"/>
      <c r="G104" s="4341"/>
      <c r="H104" s="4341"/>
      <c r="I104" s="4341"/>
      <c r="J104" s="4341"/>
      <c r="K104" s="4341"/>
      <c r="L104" s="4341"/>
      <c r="M104" s="253"/>
      <c r="N104" s="4341" t="s">
        <v>714</v>
      </c>
      <c r="O104" s="254"/>
      <c r="P104" s="4341" t="s">
        <v>648</v>
      </c>
      <c r="Q104" s="4341"/>
      <c r="R104" s="4341"/>
      <c r="S104" s="4341"/>
      <c r="T104" s="4341"/>
      <c r="U104" s="4341"/>
      <c r="V104" s="4341"/>
      <c r="W104" s="4341"/>
      <c r="X104" s="4341"/>
      <c r="Y104" s="255"/>
      <c r="Z104" s="4340" t="s">
        <v>716</v>
      </c>
      <c r="AA104" s="4340"/>
      <c r="AB104" s="47"/>
      <c r="AC104" s="4340" t="s">
        <v>715</v>
      </c>
      <c r="AD104" s="4340"/>
      <c r="AE104" s="4340"/>
      <c r="AF104" s="4340"/>
      <c r="AG104" s="1172"/>
    </row>
    <row r="105" spans="1:33" x14ac:dyDescent="0.3">
      <c r="A105" s="229"/>
      <c r="B105" s="4341"/>
      <c r="C105" s="4341"/>
      <c r="D105" s="4341"/>
      <c r="E105" s="4341"/>
      <c r="F105" s="4341"/>
      <c r="G105" s="4341"/>
      <c r="H105" s="4341"/>
      <c r="I105" s="4341"/>
      <c r="J105" s="4341"/>
      <c r="K105" s="4341"/>
      <c r="L105" s="4341"/>
      <c r="M105" s="253"/>
      <c r="N105" s="4341"/>
      <c r="O105" s="254"/>
      <c r="P105" s="4341"/>
      <c r="Q105" s="4341"/>
      <c r="R105" s="4341"/>
      <c r="S105" s="4341"/>
      <c r="T105" s="4341"/>
      <c r="U105" s="4341"/>
      <c r="V105" s="4341"/>
      <c r="W105" s="4341"/>
      <c r="X105" s="4341"/>
      <c r="Y105" s="255"/>
      <c r="Z105" s="4340"/>
      <c r="AA105" s="4340"/>
      <c r="AB105" s="47"/>
      <c r="AC105" s="4340"/>
      <c r="AD105" s="4340"/>
      <c r="AE105" s="4340"/>
      <c r="AF105" s="4340"/>
      <c r="AG105" s="1172"/>
    </row>
    <row r="106" spans="1:33" x14ac:dyDescent="0.3">
      <c r="A106" s="229"/>
      <c r="B106" s="1172"/>
      <c r="C106" s="1172"/>
      <c r="D106" s="1172"/>
      <c r="E106" s="1172"/>
      <c r="F106" s="1172"/>
      <c r="G106" s="1172"/>
      <c r="H106" s="1172"/>
      <c r="I106" s="1172"/>
      <c r="J106" s="1172"/>
      <c r="K106" s="1172"/>
      <c r="L106" s="1172"/>
      <c r="M106" s="229"/>
      <c r="N106" s="1172"/>
      <c r="O106" s="229"/>
      <c r="P106" s="91"/>
      <c r="Q106" s="91"/>
      <c r="R106" s="91"/>
      <c r="S106" s="91"/>
      <c r="T106" s="205"/>
      <c r="U106" s="205"/>
      <c r="V106" s="205"/>
      <c r="W106" s="205"/>
      <c r="X106" s="205"/>
      <c r="Y106" s="229"/>
      <c r="Z106" s="1172"/>
      <c r="AA106" s="1172"/>
      <c r="AB106" s="47"/>
      <c r="AC106" s="1172"/>
      <c r="AD106" s="1172"/>
      <c r="AE106" s="1172"/>
      <c r="AF106" s="1172"/>
      <c r="AG106" s="1172"/>
    </row>
    <row r="107" spans="1:33" ht="15" thickBot="1" x14ac:dyDescent="0.35">
      <c r="A107" s="248"/>
      <c r="B107" s="4332"/>
      <c r="C107" s="4332"/>
      <c r="D107" s="4332"/>
      <c r="E107" s="4332"/>
      <c r="F107" s="4332"/>
      <c r="G107" s="4332"/>
      <c r="H107" s="4332"/>
      <c r="I107" s="4332"/>
      <c r="J107" s="4332"/>
      <c r="K107" s="4332"/>
      <c r="L107" s="4332"/>
      <c r="M107" s="248"/>
      <c r="N107" s="340"/>
      <c r="O107" s="248"/>
      <c r="P107" s="3412"/>
      <c r="Q107" s="3412"/>
      <c r="R107" s="3412"/>
      <c r="S107" s="3412"/>
      <c r="T107" s="3412"/>
      <c r="U107" s="3412"/>
      <c r="V107" s="3412"/>
      <c r="W107" s="3412"/>
      <c r="X107" s="3412"/>
      <c r="Y107" s="248"/>
      <c r="Z107" s="4339"/>
      <c r="AA107" s="4339"/>
      <c r="AB107" s="47"/>
      <c r="AC107" s="4339"/>
      <c r="AD107" s="4339"/>
      <c r="AE107" s="4339"/>
      <c r="AF107" s="4339"/>
      <c r="AG107" s="1172"/>
    </row>
    <row r="108" spans="1:33" x14ac:dyDescent="0.3">
      <c r="A108" s="229"/>
      <c r="B108" s="102"/>
      <c r="C108" s="102"/>
      <c r="D108" s="102"/>
      <c r="E108" s="102"/>
      <c r="F108" s="102"/>
      <c r="G108" s="102"/>
      <c r="H108" s="102"/>
      <c r="I108" s="102"/>
      <c r="J108" s="102"/>
      <c r="K108" s="102"/>
      <c r="L108" s="102"/>
      <c r="M108" s="229"/>
      <c r="N108" s="102"/>
      <c r="O108" s="229"/>
      <c r="P108" s="91"/>
      <c r="Q108" s="91"/>
      <c r="R108" s="91"/>
      <c r="S108" s="91"/>
      <c r="T108" s="205"/>
      <c r="U108" s="205"/>
      <c r="V108" s="205"/>
      <c r="W108" s="205"/>
      <c r="X108" s="205"/>
      <c r="Y108" s="229"/>
      <c r="Z108" s="84"/>
      <c r="AA108" s="84"/>
      <c r="AB108" s="47"/>
      <c r="AC108" s="84"/>
      <c r="AD108" s="84"/>
      <c r="AE108" s="84"/>
      <c r="AF108" s="84"/>
      <c r="AG108" s="1172"/>
    </row>
    <row r="109" spans="1:33" ht="15" thickBot="1" x14ac:dyDescent="0.35">
      <c r="A109" s="248"/>
      <c r="B109" s="4332"/>
      <c r="C109" s="4332"/>
      <c r="D109" s="4332"/>
      <c r="E109" s="4332"/>
      <c r="F109" s="4332"/>
      <c r="G109" s="4332"/>
      <c r="H109" s="4332"/>
      <c r="I109" s="4332"/>
      <c r="J109" s="4332"/>
      <c r="K109" s="4332"/>
      <c r="L109" s="4332"/>
      <c r="M109" s="248"/>
      <c r="N109" s="340"/>
      <c r="O109" s="248"/>
      <c r="P109" s="3412"/>
      <c r="Q109" s="3412"/>
      <c r="R109" s="3412"/>
      <c r="S109" s="3412"/>
      <c r="T109" s="3412"/>
      <c r="U109" s="3412"/>
      <c r="V109" s="3412"/>
      <c r="W109" s="3412"/>
      <c r="X109" s="3412"/>
      <c r="Y109" s="248"/>
      <c r="Z109" s="4339"/>
      <c r="AA109" s="4339"/>
      <c r="AB109" s="47"/>
      <c r="AC109" s="4339"/>
      <c r="AD109" s="4339"/>
      <c r="AE109" s="4339"/>
      <c r="AF109" s="4339"/>
      <c r="AG109" s="1172"/>
    </row>
    <row r="110" spans="1:33" x14ac:dyDescent="0.3">
      <c r="A110" s="229"/>
      <c r="B110" s="102"/>
      <c r="C110" s="102"/>
      <c r="D110" s="102"/>
      <c r="E110" s="102"/>
      <c r="F110" s="102"/>
      <c r="G110" s="102"/>
      <c r="H110" s="102"/>
      <c r="I110" s="102"/>
      <c r="J110" s="102"/>
      <c r="K110" s="102"/>
      <c r="L110" s="102"/>
      <c r="M110" s="229"/>
      <c r="N110" s="102"/>
      <c r="O110" s="229"/>
      <c r="P110" s="91"/>
      <c r="Q110" s="91"/>
      <c r="R110" s="91"/>
      <c r="S110" s="91"/>
      <c r="T110" s="205"/>
      <c r="U110" s="205"/>
      <c r="V110" s="205"/>
      <c r="W110" s="205"/>
      <c r="X110" s="205"/>
      <c r="Y110" s="229"/>
      <c r="Z110" s="84"/>
      <c r="AA110" s="84"/>
      <c r="AB110" s="47"/>
      <c r="AC110" s="84"/>
      <c r="AD110" s="84"/>
      <c r="AE110" s="84"/>
      <c r="AF110" s="84"/>
      <c r="AG110" s="1172"/>
    </row>
    <row r="111" spans="1:33" ht="15" thickBot="1" x14ac:dyDescent="0.35">
      <c r="A111" s="248"/>
      <c r="B111" s="4332"/>
      <c r="C111" s="4332"/>
      <c r="D111" s="4332"/>
      <c r="E111" s="4332"/>
      <c r="F111" s="4332"/>
      <c r="G111" s="4332"/>
      <c r="H111" s="4332"/>
      <c r="I111" s="4332"/>
      <c r="J111" s="4332"/>
      <c r="K111" s="4332"/>
      <c r="L111" s="4332"/>
      <c r="M111" s="248"/>
      <c r="N111" s="340"/>
      <c r="O111" s="248"/>
      <c r="P111" s="3412"/>
      <c r="Q111" s="3412"/>
      <c r="R111" s="3412"/>
      <c r="S111" s="3412"/>
      <c r="T111" s="3412"/>
      <c r="U111" s="3412"/>
      <c r="V111" s="3412"/>
      <c r="W111" s="3412"/>
      <c r="X111" s="3412"/>
      <c r="Y111" s="248"/>
      <c r="Z111" s="4339"/>
      <c r="AA111" s="4339"/>
      <c r="AB111" s="47"/>
      <c r="AC111" s="4339"/>
      <c r="AD111" s="4339"/>
      <c r="AE111" s="4339"/>
      <c r="AF111" s="4339"/>
      <c r="AG111" s="1172"/>
    </row>
    <row r="112" spans="1:33" x14ac:dyDescent="0.3">
      <c r="A112" s="229"/>
      <c r="B112" s="102"/>
      <c r="C112" s="102"/>
      <c r="D112" s="102"/>
      <c r="E112" s="102"/>
      <c r="F112" s="102"/>
      <c r="G112" s="102"/>
      <c r="H112" s="102"/>
      <c r="I112" s="102"/>
      <c r="J112" s="102"/>
      <c r="K112" s="102"/>
      <c r="L112" s="102"/>
      <c r="M112" s="229"/>
      <c r="N112" s="102"/>
      <c r="O112" s="229"/>
      <c r="P112" s="91"/>
      <c r="Q112" s="91"/>
      <c r="R112" s="91"/>
      <c r="S112" s="91"/>
      <c r="T112" s="205"/>
      <c r="U112" s="205"/>
      <c r="V112" s="205"/>
      <c r="W112" s="205"/>
      <c r="X112" s="205"/>
      <c r="Y112" s="229"/>
      <c r="Z112" s="84"/>
      <c r="AA112" s="84"/>
      <c r="AB112" s="47"/>
      <c r="AC112" s="84"/>
      <c r="AD112" s="84"/>
      <c r="AE112" s="84"/>
      <c r="AF112" s="84"/>
      <c r="AG112" s="1172"/>
    </row>
    <row r="113" spans="1:33" ht="15" thickBot="1" x14ac:dyDescent="0.35">
      <c r="A113" s="248"/>
      <c r="B113" s="4332"/>
      <c r="C113" s="4332"/>
      <c r="D113" s="4332"/>
      <c r="E113" s="4332"/>
      <c r="F113" s="4332"/>
      <c r="G113" s="4332"/>
      <c r="H113" s="4332"/>
      <c r="I113" s="4332"/>
      <c r="J113" s="4332"/>
      <c r="K113" s="4332"/>
      <c r="L113" s="4332"/>
      <c r="M113" s="248"/>
      <c r="N113" s="340"/>
      <c r="O113" s="248"/>
      <c r="P113" s="3412"/>
      <c r="Q113" s="3412"/>
      <c r="R113" s="3412"/>
      <c r="S113" s="3412"/>
      <c r="T113" s="3412"/>
      <c r="U113" s="3412"/>
      <c r="V113" s="3412"/>
      <c r="W113" s="3412"/>
      <c r="X113" s="3412"/>
      <c r="Y113" s="248"/>
      <c r="Z113" s="4339"/>
      <c r="AA113" s="4339"/>
      <c r="AB113" s="47"/>
      <c r="AC113" s="4339"/>
      <c r="AD113" s="4339"/>
      <c r="AE113" s="4339"/>
      <c r="AF113" s="4339"/>
      <c r="AG113" s="1172"/>
    </row>
    <row r="114" spans="1:33" x14ac:dyDescent="0.3">
      <c r="A114" s="229"/>
      <c r="B114" s="102"/>
      <c r="C114" s="102"/>
      <c r="D114" s="102"/>
      <c r="E114" s="102"/>
      <c r="F114" s="102"/>
      <c r="G114" s="102"/>
      <c r="H114" s="102"/>
      <c r="I114" s="102"/>
      <c r="J114" s="102"/>
      <c r="K114" s="102"/>
      <c r="L114" s="102"/>
      <c r="M114" s="229"/>
      <c r="N114" s="102"/>
      <c r="O114" s="229"/>
      <c r="P114" s="91"/>
      <c r="Q114" s="91"/>
      <c r="R114" s="91"/>
      <c r="S114" s="91"/>
      <c r="T114" s="205"/>
      <c r="U114" s="205"/>
      <c r="V114" s="205"/>
      <c r="W114" s="205"/>
      <c r="X114" s="205"/>
      <c r="Y114" s="229"/>
      <c r="Z114" s="84"/>
      <c r="AA114" s="84"/>
      <c r="AB114" s="47"/>
      <c r="AC114" s="84"/>
      <c r="AD114" s="84"/>
      <c r="AE114" s="84"/>
      <c r="AF114" s="84"/>
      <c r="AG114" s="1172"/>
    </row>
    <row r="115" spans="1:33" ht="15" thickBot="1" x14ac:dyDescent="0.35">
      <c r="A115" s="248"/>
      <c r="B115" s="4332"/>
      <c r="C115" s="4332"/>
      <c r="D115" s="4332"/>
      <c r="E115" s="4332"/>
      <c r="F115" s="4332"/>
      <c r="G115" s="4332"/>
      <c r="H115" s="4332"/>
      <c r="I115" s="4332"/>
      <c r="J115" s="4332"/>
      <c r="K115" s="4332"/>
      <c r="L115" s="4332"/>
      <c r="M115" s="248"/>
      <c r="N115" s="340"/>
      <c r="O115" s="248"/>
      <c r="P115" s="3412"/>
      <c r="Q115" s="3412"/>
      <c r="R115" s="3412"/>
      <c r="S115" s="3412"/>
      <c r="T115" s="3412"/>
      <c r="U115" s="3412"/>
      <c r="V115" s="3412"/>
      <c r="W115" s="3412"/>
      <c r="X115" s="3412"/>
      <c r="Y115" s="248"/>
      <c r="Z115" s="4339"/>
      <c r="AA115" s="4339"/>
      <c r="AB115" s="47"/>
      <c r="AC115" s="4339"/>
      <c r="AD115" s="4339"/>
      <c r="AE115" s="4339"/>
      <c r="AF115" s="4339"/>
      <c r="AG115" s="1172"/>
    </row>
    <row r="116" spans="1:33" x14ac:dyDescent="0.3">
      <c r="A116" s="229"/>
      <c r="B116" s="102"/>
      <c r="C116" s="102"/>
      <c r="D116" s="102"/>
      <c r="E116" s="102"/>
      <c r="F116" s="102"/>
      <c r="G116" s="102"/>
      <c r="H116" s="102"/>
      <c r="I116" s="102"/>
      <c r="J116" s="102"/>
      <c r="K116" s="102"/>
      <c r="L116" s="102"/>
      <c r="M116" s="229"/>
      <c r="N116" s="102"/>
      <c r="O116" s="229"/>
      <c r="P116" s="91"/>
      <c r="Q116" s="91"/>
      <c r="R116" s="91"/>
      <c r="S116" s="91"/>
      <c r="T116" s="205"/>
      <c r="U116" s="205"/>
      <c r="V116" s="205"/>
      <c r="W116" s="205"/>
      <c r="X116" s="205"/>
      <c r="Y116" s="229"/>
      <c r="Z116" s="84"/>
      <c r="AA116" s="84"/>
      <c r="AB116" s="47"/>
      <c r="AC116" s="84"/>
      <c r="AD116" s="84"/>
      <c r="AE116" s="84"/>
      <c r="AF116" s="84"/>
      <c r="AG116" s="1172"/>
    </row>
    <row r="117" spans="1:33" ht="15" thickBot="1" x14ac:dyDescent="0.35">
      <c r="A117" s="248"/>
      <c r="B117" s="4332"/>
      <c r="C117" s="4332"/>
      <c r="D117" s="4332"/>
      <c r="E117" s="4332"/>
      <c r="F117" s="4332"/>
      <c r="G117" s="4332"/>
      <c r="H117" s="4332"/>
      <c r="I117" s="4332"/>
      <c r="J117" s="4332"/>
      <c r="K117" s="4332"/>
      <c r="L117" s="4332"/>
      <c r="M117" s="248"/>
      <c r="N117" s="340"/>
      <c r="O117" s="248"/>
      <c r="P117" s="3412"/>
      <c r="Q117" s="3412"/>
      <c r="R117" s="3412"/>
      <c r="S117" s="3412"/>
      <c r="T117" s="3412"/>
      <c r="U117" s="3412"/>
      <c r="V117" s="3412"/>
      <c r="W117" s="3412"/>
      <c r="X117" s="3412"/>
      <c r="Y117" s="248"/>
      <c r="Z117" s="4339"/>
      <c r="AA117" s="4339"/>
      <c r="AB117" s="47"/>
      <c r="AC117" s="4339"/>
      <c r="AD117" s="4339"/>
      <c r="AE117" s="4339"/>
      <c r="AF117" s="4339"/>
      <c r="AG117" s="1172"/>
    </row>
    <row r="118" spans="1:33" x14ac:dyDescent="0.3">
      <c r="A118" s="47"/>
      <c r="B118" s="1172"/>
      <c r="C118" s="1172"/>
      <c r="D118" s="1172"/>
      <c r="E118" s="1172"/>
      <c r="F118" s="1172"/>
      <c r="G118" s="1172"/>
      <c r="H118" s="1172"/>
      <c r="I118" s="1172"/>
      <c r="J118" s="1170"/>
      <c r="K118" s="1170"/>
      <c r="L118" s="1170"/>
      <c r="M118" s="1060"/>
      <c r="N118" s="1170"/>
      <c r="O118" s="1060"/>
      <c r="P118" s="1170"/>
      <c r="Q118" s="1170"/>
      <c r="R118" s="1170"/>
      <c r="S118" s="1172"/>
      <c r="T118" s="1172"/>
      <c r="U118" s="1172"/>
      <c r="V118" s="1172"/>
      <c r="W118" s="1172"/>
      <c r="X118" s="1172"/>
      <c r="Y118" s="47"/>
      <c r="Z118" s="1172"/>
      <c r="AA118" s="1172"/>
      <c r="AB118" s="47"/>
      <c r="AC118" s="1172"/>
      <c r="AD118" s="1172"/>
      <c r="AE118" s="1172"/>
      <c r="AF118" s="1172"/>
      <c r="AG118" s="1172"/>
    </row>
    <row r="119" spans="1:33" ht="15" thickBot="1" x14ac:dyDescent="0.35">
      <c r="A119" s="1172" t="s">
        <v>717</v>
      </c>
      <c r="B119" s="1172"/>
      <c r="C119" s="1172"/>
      <c r="D119" s="1172"/>
      <c r="E119" s="1172"/>
      <c r="F119" s="1172"/>
      <c r="G119" s="1172"/>
      <c r="H119" s="1170"/>
      <c r="I119" s="4337" t="s">
        <v>1314</v>
      </c>
      <c r="J119" s="4337"/>
      <c r="K119" s="4337"/>
      <c r="L119" s="4337"/>
      <c r="M119" s="4337"/>
      <c r="N119" s="4337"/>
      <c r="O119" s="4337"/>
      <c r="P119" s="4337"/>
      <c r="Q119" s="4337"/>
      <c r="R119" s="4337"/>
      <c r="S119" s="4337"/>
      <c r="T119" s="4337"/>
      <c r="U119" s="4337"/>
      <c r="V119" s="4337"/>
      <c r="W119" s="4337"/>
      <c r="X119" s="4337"/>
      <c r="Y119" s="1172"/>
      <c r="Z119" s="1170" t="s">
        <v>1313</v>
      </c>
      <c r="AA119" s="1172"/>
      <c r="AB119" s="1172"/>
      <c r="AC119" s="1172"/>
      <c r="AD119" s="1172"/>
      <c r="AE119" s="1172"/>
      <c r="AF119" s="1172"/>
      <c r="AG119" s="1172"/>
    </row>
    <row r="120" spans="1:33" x14ac:dyDescent="0.3">
      <c r="A120" s="1170" t="s">
        <v>16</v>
      </c>
      <c r="B120" s="1172"/>
      <c r="C120" s="1172"/>
      <c r="D120" s="1172"/>
      <c r="E120" s="1172"/>
      <c r="F120" s="1172"/>
      <c r="G120" s="1172"/>
      <c r="H120" s="1172"/>
      <c r="I120" s="1172"/>
      <c r="J120" s="1172"/>
      <c r="K120" s="1172"/>
      <c r="L120" s="1172"/>
      <c r="M120" s="1172"/>
      <c r="N120" s="1172"/>
      <c r="O120" s="1172"/>
      <c r="P120" s="1172"/>
      <c r="Q120" s="1172"/>
      <c r="R120" s="1172"/>
      <c r="S120" s="1172"/>
      <c r="T120" s="1172"/>
      <c r="U120" s="1172"/>
      <c r="V120" s="1172"/>
      <c r="W120" s="1172"/>
      <c r="X120" s="1172"/>
      <c r="Y120" s="1172"/>
      <c r="Z120" s="1172"/>
      <c r="AA120" s="1172"/>
      <c r="AB120" s="1172"/>
      <c r="AC120" s="1172"/>
      <c r="AD120" s="1172"/>
      <c r="AE120" s="1172"/>
      <c r="AF120" s="1172"/>
      <c r="AG120" s="1172"/>
    </row>
    <row r="121" spans="1:33" x14ac:dyDescent="0.3">
      <c r="A121" s="1172"/>
      <c r="B121" s="1172"/>
      <c r="C121" s="1172"/>
      <c r="D121" s="1172"/>
      <c r="E121" s="1172"/>
      <c r="F121" s="1172"/>
      <c r="G121" s="1172"/>
      <c r="H121" s="1172"/>
      <c r="I121" s="1172"/>
      <c r="J121" s="1172"/>
      <c r="K121" s="1172"/>
      <c r="L121" s="1172"/>
      <c r="M121" s="1172"/>
      <c r="N121" s="1172"/>
      <c r="O121" s="1172"/>
      <c r="P121" s="1172"/>
      <c r="Q121" s="1172"/>
      <c r="R121" s="1172"/>
      <c r="S121" s="1172"/>
      <c r="T121" s="1172"/>
      <c r="U121" s="1172"/>
      <c r="V121" s="1172"/>
      <c r="W121" s="1172"/>
      <c r="X121" s="1172"/>
      <c r="Y121" s="1172"/>
      <c r="Z121" s="1172"/>
      <c r="AA121" s="1172"/>
      <c r="AB121" s="1172"/>
      <c r="AC121" s="1172"/>
      <c r="AD121" s="1172"/>
      <c r="AE121" s="1172"/>
      <c r="AF121" s="1172"/>
      <c r="AG121" s="1172"/>
    </row>
    <row r="122" spans="1:33" ht="15" customHeight="1" x14ac:dyDescent="0.3">
      <c r="A122" s="2807" t="s">
        <v>54</v>
      </c>
      <c r="B122" s="2807"/>
      <c r="C122" s="2807"/>
      <c r="D122" s="2807"/>
      <c r="E122" s="2807"/>
      <c r="F122" s="2807"/>
      <c r="G122" s="2807"/>
      <c r="H122" s="2807"/>
      <c r="I122" s="2807"/>
      <c r="J122" s="2807"/>
      <c r="K122" s="2807"/>
      <c r="L122" s="2807"/>
      <c r="M122" s="2807"/>
      <c r="N122" s="2807"/>
      <c r="O122" s="2807"/>
      <c r="P122" s="2807"/>
      <c r="Q122" s="2807"/>
      <c r="R122" s="2807"/>
      <c r="S122" s="2807"/>
      <c r="T122" s="2807"/>
      <c r="U122" s="2807"/>
      <c r="V122" s="2807"/>
      <c r="W122" s="2807"/>
      <c r="X122" s="2807"/>
      <c r="Y122" s="2807"/>
      <c r="Z122" s="2807"/>
      <c r="AA122" s="2807"/>
      <c r="AB122" s="2807"/>
      <c r="AC122" s="2807"/>
      <c r="AD122" s="2807"/>
      <c r="AE122" s="2807"/>
      <c r="AF122" s="2807"/>
      <c r="AG122" s="2807"/>
    </row>
    <row r="123" spans="1:33" x14ac:dyDescent="0.3">
      <c r="A123" s="2807"/>
      <c r="B123" s="2807"/>
      <c r="C123" s="2807"/>
      <c r="D123" s="2807"/>
      <c r="E123" s="2807"/>
      <c r="F123" s="2807"/>
      <c r="G123" s="2807"/>
      <c r="H123" s="2807"/>
      <c r="I123" s="2807"/>
      <c r="J123" s="2807"/>
      <c r="K123" s="2807"/>
      <c r="L123" s="2807"/>
      <c r="M123" s="2807"/>
      <c r="N123" s="2807"/>
      <c r="O123" s="2807"/>
      <c r="P123" s="2807"/>
      <c r="Q123" s="2807"/>
      <c r="R123" s="2807"/>
      <c r="S123" s="2807"/>
      <c r="T123" s="2807"/>
      <c r="U123" s="2807"/>
      <c r="V123" s="2807"/>
      <c r="W123" s="2807"/>
      <c r="X123" s="2807"/>
      <c r="Y123" s="2807"/>
      <c r="Z123" s="2807"/>
      <c r="AA123" s="2807"/>
      <c r="AB123" s="2807"/>
      <c r="AC123" s="2807"/>
      <c r="AD123" s="2807"/>
      <c r="AE123" s="2807"/>
      <c r="AF123" s="2807"/>
      <c r="AG123" s="2807"/>
    </row>
    <row r="124" spans="1:33" x14ac:dyDescent="0.3">
      <c r="A124" s="2807"/>
      <c r="B124" s="2807"/>
      <c r="C124" s="2807"/>
      <c r="D124" s="2807"/>
      <c r="E124" s="2807"/>
      <c r="F124" s="2807"/>
      <c r="G124" s="2807"/>
      <c r="H124" s="2807"/>
      <c r="I124" s="2807"/>
      <c r="J124" s="2807"/>
      <c r="K124" s="2807"/>
      <c r="L124" s="2807"/>
      <c r="M124" s="2807"/>
      <c r="N124" s="2807"/>
      <c r="O124" s="2807"/>
      <c r="P124" s="2807"/>
      <c r="Q124" s="2807"/>
      <c r="R124" s="2807"/>
      <c r="S124" s="2807"/>
      <c r="T124" s="2807"/>
      <c r="U124" s="2807"/>
      <c r="V124" s="2807"/>
      <c r="W124" s="2807"/>
      <c r="X124" s="2807"/>
      <c r="Y124" s="2807"/>
      <c r="Z124" s="2807"/>
      <c r="AA124" s="2807"/>
      <c r="AB124" s="2807"/>
      <c r="AC124" s="2807"/>
      <c r="AD124" s="2807"/>
      <c r="AE124" s="2807"/>
      <c r="AF124" s="2807"/>
      <c r="AG124" s="2807"/>
    </row>
    <row r="125" spans="1:33" x14ac:dyDescent="0.3">
      <c r="A125" s="2807"/>
      <c r="B125" s="2807"/>
      <c r="C125" s="2807"/>
      <c r="D125" s="2807"/>
      <c r="E125" s="2807"/>
      <c r="F125" s="2807"/>
      <c r="G125" s="2807"/>
      <c r="H125" s="2807"/>
      <c r="I125" s="2807"/>
      <c r="J125" s="2807"/>
      <c r="K125" s="2807"/>
      <c r="L125" s="2807"/>
      <c r="M125" s="2807"/>
      <c r="N125" s="2807"/>
      <c r="O125" s="2807"/>
      <c r="P125" s="2807"/>
      <c r="Q125" s="2807"/>
      <c r="R125" s="2807"/>
      <c r="S125" s="2807"/>
      <c r="T125" s="2807"/>
      <c r="U125" s="2807"/>
      <c r="V125" s="2807"/>
      <c r="W125" s="2807"/>
      <c r="X125" s="2807"/>
      <c r="Y125" s="2807"/>
      <c r="Z125" s="2807"/>
      <c r="AA125" s="2807"/>
      <c r="AB125" s="2807"/>
      <c r="AC125" s="2807"/>
      <c r="AD125" s="2807"/>
      <c r="AE125" s="2807"/>
      <c r="AF125" s="2807"/>
      <c r="AG125" s="2807"/>
    </row>
    <row r="126" spans="1:33" x14ac:dyDescent="0.3">
      <c r="A126" s="1172"/>
      <c r="B126" s="1172"/>
      <c r="C126" s="1172"/>
      <c r="D126" s="1172"/>
      <c r="E126" s="1172"/>
      <c r="F126" s="1172"/>
      <c r="G126" s="1172"/>
      <c r="H126" s="1172"/>
      <c r="I126" s="1172"/>
      <c r="J126" s="1172"/>
      <c r="K126" s="1172"/>
      <c r="L126" s="1172"/>
      <c r="M126" s="1172"/>
      <c r="N126" s="1172"/>
      <c r="O126" s="1172"/>
      <c r="P126" s="1172"/>
      <c r="Q126" s="1172"/>
      <c r="R126" s="1172"/>
      <c r="S126" s="1172"/>
      <c r="T126" s="1172"/>
      <c r="U126" s="1172"/>
      <c r="V126" s="1172"/>
      <c r="W126" s="1172"/>
      <c r="X126" s="1172"/>
      <c r="Y126" s="1172"/>
      <c r="Z126" s="1172"/>
      <c r="AA126" s="1172"/>
      <c r="AB126" s="1172"/>
      <c r="AC126" s="1172"/>
      <c r="AD126" s="1172"/>
      <c r="AE126" s="1172"/>
      <c r="AF126" s="1172"/>
      <c r="AG126" s="1172"/>
    </row>
    <row r="127" spans="1:33" ht="15" customHeight="1" x14ac:dyDescent="0.3">
      <c r="A127" s="2807" t="s">
        <v>55</v>
      </c>
      <c r="B127" s="2807"/>
      <c r="C127" s="2807"/>
      <c r="D127" s="2807"/>
      <c r="E127" s="2807"/>
      <c r="F127" s="2807"/>
      <c r="G127" s="2807"/>
      <c r="H127" s="2807"/>
      <c r="I127" s="2807"/>
      <c r="J127" s="2807"/>
      <c r="K127" s="2807"/>
      <c r="L127" s="2807"/>
      <c r="M127" s="2807"/>
      <c r="N127" s="2807"/>
      <c r="O127" s="2807"/>
      <c r="P127" s="2807"/>
      <c r="Q127" s="2807"/>
      <c r="R127" s="2807"/>
      <c r="S127" s="2807"/>
      <c r="T127" s="2807"/>
      <c r="U127" s="2807"/>
      <c r="V127" s="2807"/>
      <c r="W127" s="2807"/>
      <c r="X127" s="2807"/>
      <c r="Y127" s="2807"/>
      <c r="Z127" s="2807"/>
      <c r="AA127" s="2807"/>
      <c r="AB127" s="2807"/>
      <c r="AC127" s="2807"/>
      <c r="AD127" s="2807"/>
      <c r="AE127" s="2807"/>
      <c r="AF127" s="2807"/>
      <c r="AG127" s="2807"/>
    </row>
    <row r="128" spans="1:33" x14ac:dyDescent="0.3">
      <c r="A128" s="2807"/>
      <c r="B128" s="2807"/>
      <c r="C128" s="2807"/>
      <c r="D128" s="2807"/>
      <c r="E128" s="2807"/>
      <c r="F128" s="2807"/>
      <c r="G128" s="2807"/>
      <c r="H128" s="2807"/>
      <c r="I128" s="2807"/>
      <c r="J128" s="2807"/>
      <c r="K128" s="2807"/>
      <c r="L128" s="2807"/>
      <c r="M128" s="2807"/>
      <c r="N128" s="2807"/>
      <c r="O128" s="2807"/>
      <c r="P128" s="2807"/>
      <c r="Q128" s="2807"/>
      <c r="R128" s="2807"/>
      <c r="S128" s="2807"/>
      <c r="T128" s="2807"/>
      <c r="U128" s="2807"/>
      <c r="V128" s="2807"/>
      <c r="W128" s="2807"/>
      <c r="X128" s="2807"/>
      <c r="Y128" s="2807"/>
      <c r="Z128" s="2807"/>
      <c r="AA128" s="2807"/>
      <c r="AB128" s="2807"/>
      <c r="AC128" s="2807"/>
      <c r="AD128" s="2807"/>
      <c r="AE128" s="2807"/>
      <c r="AF128" s="2807"/>
      <c r="AG128" s="2807"/>
    </row>
    <row r="129" spans="1:33" x14ac:dyDescent="0.3">
      <c r="A129" s="2807"/>
      <c r="B129" s="2807"/>
      <c r="C129" s="2807"/>
      <c r="D129" s="2807"/>
      <c r="E129" s="2807"/>
      <c r="F129" s="2807"/>
      <c r="G129" s="2807"/>
      <c r="H129" s="2807"/>
      <c r="I129" s="2807"/>
      <c r="J129" s="2807"/>
      <c r="K129" s="2807"/>
      <c r="L129" s="2807"/>
      <c r="M129" s="2807"/>
      <c r="N129" s="2807"/>
      <c r="O129" s="2807"/>
      <c r="P129" s="2807"/>
      <c r="Q129" s="2807"/>
      <c r="R129" s="2807"/>
      <c r="S129" s="2807"/>
      <c r="T129" s="2807"/>
      <c r="U129" s="2807"/>
      <c r="V129" s="2807"/>
      <c r="W129" s="2807"/>
      <c r="X129" s="2807"/>
      <c r="Y129" s="2807"/>
      <c r="Z129" s="2807"/>
      <c r="AA129" s="2807"/>
      <c r="AB129" s="2807"/>
      <c r="AC129" s="2807"/>
      <c r="AD129" s="2807"/>
      <c r="AE129" s="2807"/>
      <c r="AF129" s="2807"/>
      <c r="AG129" s="2807"/>
    </row>
    <row r="130" spans="1:33" x14ac:dyDescent="0.3">
      <c r="A130" s="1172"/>
      <c r="B130" s="1172"/>
      <c r="C130" s="1172"/>
      <c r="D130" s="1172"/>
      <c r="E130" s="1172"/>
      <c r="F130" s="1172"/>
      <c r="G130" s="1172"/>
      <c r="H130" s="1172"/>
      <c r="I130" s="1172"/>
      <c r="J130" s="1172"/>
      <c r="K130" s="1172"/>
      <c r="L130" s="1172"/>
      <c r="M130" s="1172"/>
      <c r="N130" s="1172"/>
      <c r="O130" s="1172"/>
      <c r="P130" s="1172"/>
      <c r="Q130" s="1172"/>
      <c r="R130" s="1172"/>
      <c r="S130" s="1172"/>
      <c r="T130" s="1172"/>
      <c r="U130" s="1172"/>
      <c r="V130" s="1172"/>
      <c r="W130" s="1172"/>
      <c r="X130" s="1172"/>
      <c r="Y130" s="1172"/>
      <c r="Z130" s="1172"/>
      <c r="AA130" s="1172"/>
      <c r="AB130" s="1172"/>
      <c r="AC130" s="1172"/>
      <c r="AD130" s="1172"/>
      <c r="AE130" s="1172"/>
      <c r="AF130" s="1172"/>
      <c r="AG130" s="1172"/>
    </row>
    <row r="131" spans="1:33" x14ac:dyDescent="0.3">
      <c r="A131" s="1172" t="s">
        <v>718</v>
      </c>
      <c r="B131" s="1172"/>
      <c r="C131" s="1172"/>
      <c r="D131" s="1172"/>
      <c r="E131" s="1172"/>
      <c r="F131" s="1172"/>
      <c r="G131" s="1172"/>
      <c r="H131" s="1172"/>
      <c r="I131" s="1172"/>
      <c r="J131" s="1172"/>
      <c r="K131" s="1172"/>
      <c r="L131" s="1172"/>
      <c r="M131" s="1172"/>
      <c r="N131" s="1172"/>
      <c r="O131" s="1172"/>
      <c r="P131" s="1172"/>
      <c r="Q131" s="1172"/>
      <c r="R131" s="1172"/>
      <c r="S131" s="1172"/>
      <c r="T131" s="1172"/>
      <c r="U131" s="1172"/>
      <c r="V131" s="1172"/>
      <c r="W131" s="1172"/>
      <c r="X131" s="1172"/>
      <c r="Y131" s="1172"/>
      <c r="Z131" s="1172"/>
      <c r="AA131" s="1172"/>
      <c r="AB131" s="1172"/>
      <c r="AC131" s="1172"/>
      <c r="AD131" s="1172"/>
      <c r="AE131" s="1172"/>
      <c r="AF131" s="1172"/>
      <c r="AG131" s="1172"/>
    </row>
    <row r="132" spans="1:33" x14ac:dyDescent="0.3">
      <c r="A132" s="1172"/>
      <c r="B132" s="1172"/>
      <c r="C132" s="1172"/>
      <c r="D132" s="1172"/>
      <c r="E132" s="1172"/>
      <c r="F132" s="1172"/>
      <c r="G132" s="1172"/>
      <c r="H132" s="1172"/>
      <c r="I132" s="1172"/>
      <c r="J132" s="1172"/>
      <c r="K132" s="1172"/>
      <c r="L132" s="1172"/>
      <c r="M132" s="1172"/>
      <c r="N132" s="1172"/>
      <c r="O132" s="1172"/>
      <c r="P132" s="1172"/>
      <c r="Q132" s="1172"/>
      <c r="R132" s="1172"/>
      <c r="S132" s="1172"/>
      <c r="T132" s="1172"/>
      <c r="U132" s="1172"/>
      <c r="V132" s="1172"/>
      <c r="W132" s="1172"/>
      <c r="X132" s="1172"/>
      <c r="Y132" s="1172"/>
      <c r="Z132" s="1172"/>
      <c r="AA132" s="1172"/>
      <c r="AB132" s="1172"/>
      <c r="AC132" s="1172"/>
      <c r="AD132" s="1172"/>
      <c r="AE132" s="1172"/>
      <c r="AF132" s="1172"/>
      <c r="AG132" s="1172"/>
    </row>
    <row r="133" spans="1:33" x14ac:dyDescent="0.3">
      <c r="A133" s="1172"/>
      <c r="B133" s="1172"/>
      <c r="C133" s="1172"/>
      <c r="D133" s="1172"/>
      <c r="E133" s="1172"/>
      <c r="F133" s="1172"/>
      <c r="G133" s="1172"/>
      <c r="H133" s="1172"/>
      <c r="I133" s="1172"/>
      <c r="J133" s="1172"/>
      <c r="K133" s="1172"/>
      <c r="L133" s="1172"/>
      <c r="M133" s="1172"/>
      <c r="N133" s="1172"/>
      <c r="O133" s="1172"/>
      <c r="P133" s="1172"/>
      <c r="Q133" s="1172"/>
      <c r="R133" s="1172"/>
      <c r="S133" s="1172"/>
      <c r="T133" s="1172"/>
      <c r="U133" s="1172"/>
      <c r="V133" s="1172"/>
      <c r="W133" s="1172"/>
      <c r="X133" s="1172"/>
      <c r="Y133" s="1172"/>
      <c r="Z133" s="1172"/>
      <c r="AA133" s="1172"/>
      <c r="AB133" s="1172"/>
      <c r="AC133" s="1172"/>
      <c r="AD133" s="1172"/>
      <c r="AE133" s="1172"/>
      <c r="AF133" s="1172"/>
      <c r="AG133" s="1172"/>
    </row>
    <row r="134" spans="1:33" ht="15" thickBot="1" x14ac:dyDescent="0.35">
      <c r="A134" s="1172" t="s">
        <v>147</v>
      </c>
      <c r="B134" s="1172"/>
      <c r="C134" s="4338"/>
      <c r="D134" s="4338"/>
      <c r="E134" s="4338"/>
      <c r="F134" s="4338"/>
      <c r="G134" s="4338"/>
      <c r="H134" s="4338"/>
      <c r="I134" s="4338"/>
      <c r="J134" s="4338"/>
      <c r="K134" s="4338"/>
      <c r="L134" s="1172"/>
      <c r="M134" s="3031" t="str">
        <f>J88</f>
        <v>Should be the same as listed in Part I.</v>
      </c>
      <c r="N134" s="3031"/>
      <c r="O134" s="3031"/>
      <c r="P134" s="3031"/>
      <c r="Q134" s="3031"/>
      <c r="R134" s="3031"/>
      <c r="S134" s="3031"/>
      <c r="T134" s="3031"/>
      <c r="U134" s="3031"/>
      <c r="V134" s="3031"/>
      <c r="W134" s="3031"/>
      <c r="X134" s="3031"/>
      <c r="Y134" s="3031"/>
      <c r="Z134" s="3031"/>
      <c r="AA134" s="1172"/>
      <c r="AB134" s="3395"/>
      <c r="AC134" s="3395"/>
      <c r="AD134" s="3395"/>
      <c r="AE134" s="3395"/>
      <c r="AF134" s="3395"/>
      <c r="AG134" s="1172"/>
    </row>
    <row r="135" spans="1:33" ht="15" customHeight="1" x14ac:dyDescent="0.3">
      <c r="A135" s="1172"/>
      <c r="B135" s="1172"/>
      <c r="C135" s="4333" t="s">
        <v>719</v>
      </c>
      <c r="D135" s="4333"/>
      <c r="E135" s="4333"/>
      <c r="F135" s="4333"/>
      <c r="G135" s="4333"/>
      <c r="H135" s="4333"/>
      <c r="I135" s="4333"/>
      <c r="J135" s="4333"/>
      <c r="K135" s="4333"/>
      <c r="L135" s="1172"/>
      <c r="M135" s="4335" t="s">
        <v>149</v>
      </c>
      <c r="N135" s="4335"/>
      <c r="O135" s="4335"/>
      <c r="P135" s="4335"/>
      <c r="Q135" s="4335"/>
      <c r="R135" s="4335"/>
      <c r="S135" s="4335"/>
      <c r="T135" s="4335"/>
      <c r="U135" s="4335"/>
      <c r="V135" s="4335"/>
      <c r="W135" s="4335"/>
      <c r="X135" s="4335"/>
      <c r="Y135" s="4335"/>
      <c r="Z135" s="4335"/>
      <c r="AA135" s="1172"/>
      <c r="AB135" s="4336" t="s">
        <v>150</v>
      </c>
      <c r="AC135" s="4335"/>
      <c r="AD135" s="4335"/>
      <c r="AE135" s="4335"/>
      <c r="AF135" s="4335"/>
      <c r="AG135" s="1172"/>
    </row>
    <row r="136" spans="1:33" x14ac:dyDescent="0.3">
      <c r="A136" s="1172"/>
      <c r="B136" s="1172"/>
      <c r="C136" s="4334"/>
      <c r="D136" s="4334"/>
      <c r="E136" s="4334"/>
      <c r="F136" s="4334"/>
      <c r="G136" s="4334"/>
      <c r="H136" s="4334"/>
      <c r="I136" s="4334"/>
      <c r="J136" s="4334"/>
      <c r="K136" s="4334"/>
      <c r="L136" s="1172"/>
      <c r="M136" s="1172"/>
      <c r="N136" s="1172"/>
      <c r="O136" s="1172"/>
      <c r="P136" s="1172"/>
      <c r="Q136" s="1172"/>
      <c r="R136" s="1172"/>
      <c r="S136" s="1172"/>
      <c r="T136" s="1172"/>
      <c r="U136" s="1172"/>
      <c r="V136" s="1172"/>
      <c r="W136" s="1172"/>
      <c r="X136" s="1172"/>
      <c r="Y136" s="1172"/>
      <c r="Z136" s="1172"/>
      <c r="AA136" s="1172"/>
      <c r="AB136" s="1172"/>
      <c r="AC136" s="1172"/>
      <c r="AD136" s="1172"/>
      <c r="AE136" s="1172"/>
      <c r="AF136" s="1172"/>
      <c r="AG136" s="1172"/>
    </row>
    <row r="137" spans="1:33" x14ac:dyDescent="0.3">
      <c r="A137" s="1172"/>
      <c r="B137" s="1172"/>
      <c r="C137" s="1172"/>
      <c r="D137" s="1172"/>
      <c r="E137" s="1172"/>
      <c r="F137" s="1172"/>
      <c r="G137" s="1172"/>
      <c r="H137" s="1172"/>
      <c r="I137" s="1172"/>
      <c r="J137" s="1172"/>
      <c r="K137" s="1172"/>
      <c r="L137" s="1172"/>
      <c r="M137" s="1172"/>
      <c r="N137" s="1172"/>
      <c r="O137" s="1172"/>
      <c r="P137" s="1172"/>
      <c r="Q137" s="1172"/>
      <c r="R137" s="1172"/>
      <c r="S137" s="1172"/>
      <c r="T137" s="1172"/>
      <c r="U137" s="1172"/>
      <c r="V137" s="1172"/>
      <c r="W137" s="1172"/>
      <c r="X137" s="1172"/>
      <c r="Y137" s="1172"/>
      <c r="Z137" s="1172"/>
      <c r="AA137" s="1172"/>
      <c r="AB137" s="1172"/>
      <c r="AC137" s="1172"/>
      <c r="AD137" s="1172"/>
      <c r="AE137" s="1172"/>
      <c r="AF137" s="1172"/>
      <c r="AG137" s="1172"/>
    </row>
    <row r="138" spans="1:33" x14ac:dyDescent="0.3">
      <c r="A138" s="98" t="s">
        <v>707</v>
      </c>
      <c r="B138" s="1172"/>
      <c r="C138" s="1172"/>
      <c r="D138" s="1172"/>
      <c r="E138" s="1172"/>
      <c r="F138" s="1172"/>
      <c r="G138" s="1172"/>
      <c r="H138" s="1172"/>
      <c r="I138" s="1172"/>
      <c r="J138" s="1172"/>
      <c r="K138" s="1172"/>
      <c r="L138" s="1172"/>
      <c r="M138" s="1172"/>
      <c r="N138" s="1172"/>
      <c r="O138" s="1172"/>
      <c r="P138" s="1172"/>
      <c r="Q138" s="1172"/>
      <c r="R138" s="1172"/>
      <c r="S138" s="1172"/>
      <c r="T138" s="1172"/>
      <c r="U138" s="1172"/>
      <c r="V138" s="1172"/>
      <c r="W138" s="1172"/>
      <c r="X138" s="1172"/>
      <c r="Y138" s="1172"/>
      <c r="Z138" s="1172"/>
      <c r="AA138" s="1172"/>
      <c r="AB138" s="1172"/>
      <c r="AC138" s="1172"/>
      <c r="AD138" s="1172"/>
      <c r="AE138" s="1172"/>
      <c r="AF138" s="1172"/>
      <c r="AG138" s="1172"/>
    </row>
    <row r="139" spans="1:33" x14ac:dyDescent="0.3">
      <c r="A139" s="1172"/>
      <c r="B139" s="1172"/>
      <c r="C139" s="1172"/>
      <c r="D139" s="1172"/>
      <c r="E139" s="1172"/>
      <c r="F139" s="1172"/>
      <c r="G139" s="1172"/>
      <c r="H139" s="1172"/>
      <c r="I139" s="1172"/>
      <c r="J139" s="1172"/>
      <c r="K139" s="1172"/>
      <c r="L139" s="1172"/>
      <c r="M139" s="1172"/>
      <c r="N139" s="1172"/>
      <c r="O139" s="1172"/>
      <c r="P139" s="1172"/>
      <c r="Q139" s="1172"/>
      <c r="R139" s="1172"/>
      <c r="S139" s="1172"/>
      <c r="T139" s="1172"/>
      <c r="U139" s="1172"/>
      <c r="V139" s="1172"/>
      <c r="W139" s="1172"/>
      <c r="X139" s="1172"/>
      <c r="Y139" s="1172"/>
      <c r="Z139" s="1172"/>
      <c r="AA139" s="1172"/>
      <c r="AB139" s="1172"/>
      <c r="AC139" s="1172"/>
      <c r="AD139" s="1172"/>
      <c r="AE139" s="1172"/>
      <c r="AF139" s="1172"/>
      <c r="AG139" s="1172"/>
    </row>
    <row r="140" spans="1:33" x14ac:dyDescent="0.3">
      <c r="A140" s="98" t="s">
        <v>692</v>
      </c>
      <c r="B140" s="1172"/>
      <c r="C140" s="1172"/>
      <c r="D140" s="1172"/>
      <c r="E140" s="1172"/>
      <c r="F140" s="1172"/>
      <c r="G140" s="1172"/>
      <c r="H140" s="1172"/>
      <c r="I140" s="1172"/>
      <c r="J140" s="1172"/>
      <c r="K140" s="1172"/>
      <c r="L140" s="1172"/>
      <c r="M140" s="1172"/>
      <c r="N140" s="1172"/>
      <c r="O140" s="1172"/>
      <c r="P140" s="1172"/>
      <c r="Q140" s="1172"/>
      <c r="R140" s="1172"/>
      <c r="S140" s="1172"/>
      <c r="T140" s="1172"/>
      <c r="U140" s="1172"/>
      <c r="V140" s="1172"/>
      <c r="W140" s="1172"/>
      <c r="X140" s="1172"/>
      <c r="Y140" s="1172"/>
      <c r="Z140" s="1172"/>
      <c r="AA140" s="1172"/>
      <c r="AB140" s="1172"/>
      <c r="AC140" s="1172"/>
      <c r="AD140" s="1172"/>
      <c r="AE140" s="1172"/>
      <c r="AF140" s="1172"/>
      <c r="AG140" s="1172"/>
    </row>
    <row r="141" spans="1:33" x14ac:dyDescent="0.3">
      <c r="A141" s="1172" t="s">
        <v>53</v>
      </c>
      <c r="B141" s="1172"/>
      <c r="C141" s="1172"/>
      <c r="D141" s="1172"/>
      <c r="E141" s="1172"/>
      <c r="F141" s="1172"/>
      <c r="G141" s="1172"/>
      <c r="H141" s="1172"/>
      <c r="I141" s="1172"/>
      <c r="J141" s="1172"/>
      <c r="K141" s="1172"/>
      <c r="L141" s="1172"/>
      <c r="M141" s="1172"/>
      <c r="N141" s="1172"/>
      <c r="O141" s="1172"/>
      <c r="P141" s="1172"/>
      <c r="Q141" s="1172"/>
      <c r="R141" s="1172"/>
      <c r="S141" s="1172"/>
      <c r="T141" s="1172"/>
      <c r="U141" s="1172"/>
      <c r="V141" s="1170"/>
      <c r="W141" s="1170"/>
      <c r="X141" s="1170"/>
      <c r="Y141" s="1170"/>
      <c r="Z141" s="1170"/>
      <c r="AA141" s="1170"/>
      <c r="AB141" s="1170"/>
      <c r="AC141" s="1172"/>
      <c r="AD141" s="1172"/>
      <c r="AE141" s="1172"/>
      <c r="AF141" s="1172"/>
      <c r="AG141" s="1172"/>
    </row>
    <row r="142" spans="1:33" x14ac:dyDescent="0.3">
      <c r="A142" s="1172"/>
      <c r="B142" s="1172"/>
      <c r="C142" s="1172"/>
      <c r="D142" s="1172"/>
      <c r="E142" s="1172"/>
      <c r="F142" s="1172"/>
      <c r="G142" s="1172"/>
      <c r="H142" s="1172"/>
      <c r="I142" s="1172"/>
      <c r="J142" s="1172"/>
      <c r="K142" s="1172"/>
      <c r="L142" s="1172"/>
      <c r="M142" s="1172"/>
      <c r="N142" s="1172"/>
      <c r="O142" s="1172"/>
      <c r="P142" s="1172"/>
      <c r="Q142" s="1172"/>
      <c r="R142" s="1172"/>
      <c r="S142" s="1172"/>
      <c r="T142" s="1172"/>
      <c r="U142" s="1172"/>
      <c r="V142" s="1172"/>
      <c r="W142" s="1172"/>
      <c r="X142" s="1172"/>
      <c r="Y142" s="1172"/>
      <c r="Z142" s="1172"/>
      <c r="AA142" s="1172"/>
      <c r="AB142" s="1172"/>
      <c r="AC142" s="1172"/>
      <c r="AD142" s="1172"/>
      <c r="AE142" s="1172"/>
      <c r="AF142" s="1172"/>
      <c r="AG142" s="1172"/>
    </row>
    <row r="143" spans="1:33" x14ac:dyDescent="0.3">
      <c r="A143" s="1170" t="s">
        <v>1131</v>
      </c>
      <c r="B143" s="1172"/>
      <c r="C143" s="1172"/>
      <c r="D143" s="1172"/>
      <c r="E143" s="1172"/>
      <c r="F143" s="1172"/>
      <c r="G143" s="1172"/>
      <c r="H143" s="1172"/>
      <c r="I143" s="1172"/>
      <c r="J143" s="4342" t="s">
        <v>1132</v>
      </c>
      <c r="K143" s="4342"/>
      <c r="L143" s="4342"/>
      <c r="M143" s="4342"/>
      <c r="N143" s="4342"/>
      <c r="O143" s="4342"/>
      <c r="P143" s="4342"/>
      <c r="Q143" s="4342"/>
      <c r="R143" s="4342"/>
      <c r="S143" s="4342"/>
      <c r="T143" s="4342"/>
      <c r="U143" s="4342"/>
      <c r="V143" s="4342"/>
      <c r="W143" s="4342"/>
      <c r="X143" s="4342"/>
      <c r="Y143" s="4342"/>
      <c r="Z143" s="4342"/>
      <c r="AA143" s="4342"/>
      <c r="AB143" s="4342"/>
      <c r="AC143" s="4342"/>
      <c r="AD143" s="4342"/>
      <c r="AE143" s="4342"/>
      <c r="AF143" s="4342"/>
      <c r="AG143" s="1172"/>
    </row>
    <row r="144" spans="1:33" ht="15" thickBot="1" x14ac:dyDescent="0.35">
      <c r="A144" s="1172"/>
      <c r="B144" s="1172"/>
      <c r="C144" s="1172"/>
      <c r="D144" s="1172"/>
      <c r="E144" s="1172"/>
      <c r="F144" s="1172"/>
      <c r="G144" s="1172"/>
      <c r="H144" s="1172"/>
      <c r="I144" s="1172"/>
      <c r="J144" s="1172"/>
      <c r="K144" s="1172"/>
      <c r="L144" s="1172"/>
      <c r="M144" s="1172"/>
      <c r="N144" s="1172"/>
      <c r="O144" s="1172"/>
      <c r="P144" s="1172"/>
      <c r="Q144" s="1172"/>
      <c r="R144" s="1172"/>
      <c r="S144" s="1172"/>
      <c r="T144" s="1172"/>
      <c r="U144" s="1172"/>
      <c r="V144" s="1172"/>
      <c r="W144" s="1172"/>
      <c r="X144" s="1172"/>
      <c r="Y144" s="1172"/>
      <c r="Z144" s="1172"/>
      <c r="AA144" s="1172"/>
      <c r="AB144" s="1172"/>
      <c r="AC144" s="1172"/>
      <c r="AD144" s="1172"/>
      <c r="AE144" s="1172"/>
      <c r="AF144" s="1172"/>
      <c r="AG144" s="1172"/>
    </row>
    <row r="145" spans="1:33" ht="15.75" customHeight="1" thickBot="1" x14ac:dyDescent="0.35">
      <c r="A145" s="1172"/>
      <c r="B145" s="1172" t="s">
        <v>708</v>
      </c>
      <c r="C145" s="1172"/>
      <c r="D145" s="1172"/>
      <c r="E145" s="1172"/>
      <c r="F145" s="1172"/>
      <c r="G145" s="271"/>
      <c r="H145" s="2631" t="s">
        <v>709</v>
      </c>
      <c r="I145" s="2631"/>
      <c r="J145" s="2631"/>
      <c r="K145" s="2631"/>
      <c r="L145" s="2631"/>
      <c r="M145" s="2631"/>
      <c r="N145" s="2631"/>
      <c r="O145" s="2631"/>
      <c r="P145" s="2631"/>
      <c r="Q145" s="2631"/>
      <c r="R145" s="2631"/>
      <c r="S145" s="2631"/>
      <c r="T145" s="2631"/>
      <c r="U145" s="2631"/>
      <c r="V145" s="2631"/>
      <c r="W145" s="2631"/>
      <c r="X145" s="2631"/>
      <c r="Y145" s="2631"/>
      <c r="Z145" s="2631"/>
      <c r="AA145" s="2631"/>
      <c r="AB145" s="2631"/>
      <c r="AC145" s="2631"/>
      <c r="AD145" s="2631"/>
      <c r="AE145" s="2631"/>
      <c r="AF145" s="2631"/>
      <c r="AG145" s="2631"/>
    </row>
    <row r="146" spans="1:33" ht="15" thickBot="1" x14ac:dyDescent="0.35">
      <c r="A146" s="1172"/>
      <c r="B146" s="1172"/>
      <c r="C146" s="1172"/>
      <c r="D146" s="1172"/>
      <c r="E146" s="1172"/>
      <c r="F146" s="1172"/>
      <c r="G146" s="1172"/>
      <c r="H146" s="1172"/>
      <c r="I146" s="1172"/>
      <c r="J146" s="1172"/>
      <c r="K146" s="1172"/>
      <c r="L146" s="1172"/>
      <c r="M146" s="1172"/>
      <c r="N146" s="1172"/>
      <c r="O146" s="1172"/>
      <c r="P146" s="1172"/>
      <c r="Q146" s="1172"/>
      <c r="R146" s="1172"/>
      <c r="S146" s="1172"/>
      <c r="T146" s="1172"/>
      <c r="U146" s="1172"/>
      <c r="V146" s="1172"/>
      <c r="W146" s="1172"/>
      <c r="X146" s="1172"/>
      <c r="Y146" s="1172"/>
      <c r="Z146" s="1172"/>
      <c r="AA146" s="1172"/>
      <c r="AB146" s="1172"/>
      <c r="AC146" s="1172"/>
      <c r="AD146" s="1172"/>
      <c r="AE146" s="1172"/>
      <c r="AF146" s="1172"/>
      <c r="AG146" s="1172"/>
    </row>
    <row r="147" spans="1:33" ht="15" thickBot="1" x14ac:dyDescent="0.35">
      <c r="A147" s="1172"/>
      <c r="B147" s="1172"/>
      <c r="C147" s="1172"/>
      <c r="D147" s="1172"/>
      <c r="E147" s="1172"/>
      <c r="F147" s="1172"/>
      <c r="G147" s="271"/>
      <c r="H147" s="1172" t="s">
        <v>710</v>
      </c>
      <c r="I147" s="1172"/>
      <c r="J147" s="1172"/>
      <c r="K147" s="1172"/>
      <c r="L147" s="1172"/>
      <c r="M147" s="1172"/>
      <c r="N147" s="1172"/>
      <c r="O147" s="1172"/>
      <c r="P147" s="1172"/>
      <c r="Q147" s="1172"/>
      <c r="R147" s="1172"/>
      <c r="S147" s="1172"/>
      <c r="T147" s="1172"/>
      <c r="U147" s="1172"/>
      <c r="V147" s="1172"/>
      <c r="W147" s="1172"/>
      <c r="X147" s="1172"/>
      <c r="Y147" s="1172"/>
      <c r="Z147" s="1172"/>
      <c r="AA147" s="1172"/>
      <c r="AB147" s="1172"/>
      <c r="AC147" s="1172"/>
      <c r="AD147" s="1172"/>
      <c r="AE147" s="1172"/>
      <c r="AF147" s="1172"/>
      <c r="AG147" s="1172"/>
    </row>
    <row r="148" spans="1:33" ht="15" thickBot="1" x14ac:dyDescent="0.35">
      <c r="A148" s="1172"/>
      <c r="B148" s="1172"/>
      <c r="C148" s="1172"/>
      <c r="D148" s="1172"/>
      <c r="E148" s="1172"/>
      <c r="F148" s="1172"/>
      <c r="G148" s="1172"/>
      <c r="H148" s="1172"/>
      <c r="I148" s="1172"/>
      <c r="J148" s="1172"/>
      <c r="K148" s="1172"/>
      <c r="L148" s="1172"/>
      <c r="M148" s="1172"/>
      <c r="N148" s="1172"/>
      <c r="O148" s="1172"/>
      <c r="P148" s="1172"/>
      <c r="Q148" s="1172"/>
      <c r="R148" s="1172"/>
      <c r="S148" s="1172"/>
      <c r="T148" s="1172"/>
      <c r="U148" s="1172"/>
      <c r="V148" s="1172"/>
      <c r="W148" s="1172"/>
      <c r="X148" s="1172"/>
      <c r="Y148" s="1172"/>
      <c r="Z148" s="1172"/>
      <c r="AA148" s="1172"/>
      <c r="AB148" s="1172"/>
      <c r="AC148" s="1172"/>
      <c r="AD148" s="1172"/>
      <c r="AE148" s="1172"/>
      <c r="AF148" s="1172"/>
      <c r="AG148" s="1172"/>
    </row>
    <row r="149" spans="1:33" ht="15" thickBot="1" x14ac:dyDescent="0.35">
      <c r="A149" s="1172"/>
      <c r="B149" s="1172"/>
      <c r="C149" s="1172"/>
      <c r="D149" s="1172"/>
      <c r="E149" s="1172"/>
      <c r="F149" s="1172"/>
      <c r="G149" s="271"/>
      <c r="H149" s="1172" t="s">
        <v>711</v>
      </c>
      <c r="I149" s="1172"/>
      <c r="J149" s="1172"/>
      <c r="K149" s="1172"/>
      <c r="L149" s="1172"/>
      <c r="M149" s="1172"/>
      <c r="N149" s="1172"/>
      <c r="O149" s="1172"/>
      <c r="P149" s="1172"/>
      <c r="Q149" s="1172"/>
      <c r="R149" s="1172"/>
      <c r="S149" s="1172"/>
      <c r="T149" s="1172"/>
      <c r="U149" s="1172"/>
      <c r="V149" s="1172"/>
      <c r="W149" s="1172"/>
      <c r="X149" s="1172"/>
      <c r="Y149" s="1172"/>
      <c r="Z149" s="1172"/>
      <c r="AA149" s="1172"/>
      <c r="AB149" s="1172"/>
      <c r="AC149" s="1172"/>
      <c r="AD149" s="1172"/>
      <c r="AE149" s="1172"/>
      <c r="AF149" s="1172"/>
      <c r="AG149" s="1172"/>
    </row>
    <row r="150" spans="1:33" ht="15" thickBot="1" x14ac:dyDescent="0.35">
      <c r="A150" s="1172"/>
      <c r="B150" s="1172"/>
      <c r="C150" s="1172"/>
      <c r="D150" s="1172"/>
      <c r="E150" s="1172"/>
      <c r="F150" s="1172"/>
      <c r="G150" s="1172"/>
      <c r="H150" s="1172"/>
      <c r="I150" s="1172"/>
      <c r="J150" s="1172"/>
      <c r="K150" s="1172"/>
      <c r="L150" s="1172"/>
      <c r="M150" s="1172"/>
      <c r="N150" s="1172"/>
      <c r="O150" s="1172"/>
      <c r="P150" s="1172"/>
      <c r="Q150" s="1172"/>
      <c r="R150" s="1172"/>
      <c r="S150" s="1172"/>
      <c r="T150" s="1172"/>
      <c r="U150" s="1172"/>
      <c r="V150" s="1172"/>
      <c r="W150" s="1172"/>
      <c r="X150" s="1172"/>
      <c r="Y150" s="1172"/>
      <c r="Z150" s="1172"/>
      <c r="AA150" s="1172"/>
      <c r="AB150" s="1172"/>
      <c r="AC150" s="1172"/>
      <c r="AD150" s="1172"/>
      <c r="AE150" s="1172"/>
      <c r="AF150" s="1172"/>
      <c r="AG150" s="1172"/>
    </row>
    <row r="151" spans="1:33" ht="15" thickBot="1" x14ac:dyDescent="0.35">
      <c r="A151" s="1172"/>
      <c r="B151" s="1172"/>
      <c r="C151" s="1172"/>
      <c r="D151" s="1172"/>
      <c r="E151" s="1172"/>
      <c r="F151" s="1172"/>
      <c r="G151" s="271"/>
      <c r="H151" s="1172" t="s">
        <v>712</v>
      </c>
      <c r="I151" s="1172"/>
      <c r="J151" s="1172"/>
      <c r="K151" s="1172"/>
      <c r="L151" s="1172"/>
      <c r="M151" s="1172"/>
      <c r="N151" s="1172"/>
      <c r="O151" s="1172"/>
      <c r="P151" s="1172"/>
      <c r="Q151" s="1172"/>
      <c r="R151" s="1172"/>
      <c r="S151" s="1172"/>
      <c r="T151" s="1172"/>
      <c r="U151" s="1172"/>
      <c r="V151" s="1172"/>
      <c r="W151" s="1172"/>
      <c r="X151" s="1172"/>
      <c r="Y151" s="1172"/>
      <c r="Z151" s="1172"/>
      <c r="AA151" s="1172"/>
      <c r="AB151" s="1172"/>
      <c r="AC151" s="1172"/>
      <c r="AD151" s="1172"/>
      <c r="AE151" s="1172"/>
      <c r="AF151" s="1172"/>
      <c r="AG151" s="1172"/>
    </row>
    <row r="152" spans="1:33" ht="15" thickBot="1" x14ac:dyDescent="0.35">
      <c r="A152" s="1172"/>
      <c r="B152" s="1172"/>
      <c r="C152" s="1172"/>
      <c r="D152" s="1172"/>
      <c r="E152" s="1172"/>
      <c r="F152" s="1172"/>
      <c r="G152" s="1172"/>
      <c r="H152" s="1172"/>
      <c r="I152" s="1172"/>
      <c r="J152" s="1172"/>
      <c r="K152" s="1172"/>
      <c r="L152" s="1172"/>
      <c r="M152" s="1172"/>
      <c r="N152" s="1172"/>
      <c r="O152" s="1172"/>
      <c r="P152" s="1172"/>
      <c r="Q152" s="1172"/>
      <c r="R152" s="1172"/>
      <c r="S152" s="1172"/>
      <c r="T152" s="1172"/>
      <c r="U152" s="1172"/>
      <c r="V152" s="1172"/>
      <c r="W152" s="1172"/>
      <c r="X152" s="1172"/>
      <c r="Y152" s="1172"/>
      <c r="Z152" s="1172"/>
      <c r="AA152" s="1172"/>
      <c r="AB152" s="1172"/>
      <c r="AC152" s="1172"/>
      <c r="AD152" s="1172"/>
      <c r="AE152" s="1172"/>
      <c r="AF152" s="1172"/>
      <c r="AG152" s="1172"/>
    </row>
    <row r="153" spans="1:33" ht="15" thickBot="1" x14ac:dyDescent="0.35">
      <c r="A153" s="1172"/>
      <c r="B153" s="1172"/>
      <c r="C153" s="1172"/>
      <c r="D153" s="1172"/>
      <c r="E153" s="1172"/>
      <c r="F153" s="1172"/>
      <c r="G153" s="271"/>
      <c r="H153" s="1170" t="s">
        <v>713</v>
      </c>
      <c r="I153" s="1172"/>
      <c r="J153" s="1172"/>
      <c r="K153" s="1172"/>
      <c r="L153" s="1172"/>
      <c r="M153" s="1172"/>
      <c r="N153" s="1172"/>
      <c r="O153" s="1172"/>
      <c r="P153" s="1172"/>
      <c r="Q153" s="1172"/>
      <c r="R153" s="1172"/>
      <c r="S153" s="1172"/>
      <c r="T153" s="1172"/>
      <c r="U153" s="1172"/>
      <c r="V153" s="1172"/>
      <c r="W153" s="1172"/>
      <c r="X153" s="1172"/>
      <c r="Y153" s="1172"/>
      <c r="Z153" s="1172"/>
      <c r="AA153" s="1172"/>
      <c r="AB153" s="1172"/>
      <c r="AC153" s="1172"/>
      <c r="AD153" s="1172"/>
      <c r="AE153" s="1172"/>
      <c r="AF153" s="1172"/>
      <c r="AG153" s="1172"/>
    </row>
    <row r="154" spans="1:33" x14ac:dyDescent="0.3">
      <c r="A154" s="1172"/>
      <c r="B154" s="1172"/>
      <c r="C154" s="1172"/>
      <c r="D154" s="1172"/>
      <c r="E154" s="1172"/>
      <c r="F154" s="1172"/>
      <c r="G154" s="1172"/>
      <c r="H154" s="1172"/>
      <c r="I154" s="1172"/>
      <c r="J154" s="1172"/>
      <c r="K154" s="1172"/>
      <c r="L154" s="1172"/>
      <c r="M154" s="1172"/>
      <c r="N154" s="1172"/>
      <c r="O154" s="1172"/>
      <c r="P154" s="1172"/>
      <c r="Q154" s="1172"/>
      <c r="R154" s="1172"/>
      <c r="S154" s="1172"/>
      <c r="T154" s="1172"/>
      <c r="U154" s="1172"/>
      <c r="V154" s="1172"/>
      <c r="W154" s="1172"/>
      <c r="X154" s="1172"/>
      <c r="Y154" s="1172"/>
      <c r="Z154" s="1172"/>
      <c r="AA154" s="1172"/>
      <c r="AB154" s="1172"/>
      <c r="AC154" s="1172"/>
      <c r="AD154" s="1172"/>
      <c r="AE154" s="1172"/>
      <c r="AF154" s="1172"/>
      <c r="AG154" s="1172"/>
    </row>
    <row r="155" spans="1:33" ht="15" customHeight="1" x14ac:dyDescent="0.3">
      <c r="A155" s="4100" t="s">
        <v>15</v>
      </c>
      <c r="B155" s="4263"/>
      <c r="C155" s="4263"/>
      <c r="D155" s="4263"/>
      <c r="E155" s="4263"/>
      <c r="F155" s="4263"/>
      <c r="G155" s="4263"/>
      <c r="H155" s="4263"/>
      <c r="I155" s="4263"/>
      <c r="J155" s="4263"/>
      <c r="K155" s="4263"/>
      <c r="L155" s="4263"/>
      <c r="M155" s="4263"/>
      <c r="N155" s="4263"/>
      <c r="O155" s="4263"/>
      <c r="P155" s="4263"/>
      <c r="Q155" s="4263"/>
      <c r="R155" s="4263"/>
      <c r="S155" s="4263"/>
      <c r="T155" s="4263"/>
      <c r="U155" s="4263"/>
      <c r="V155" s="4263"/>
      <c r="W155" s="4263"/>
      <c r="X155" s="4263"/>
      <c r="Y155" s="4263"/>
      <c r="Z155" s="4263"/>
      <c r="AA155" s="4263"/>
      <c r="AB155" s="4263"/>
      <c r="AC155" s="4263"/>
      <c r="AD155" s="4263"/>
      <c r="AE155" s="4263"/>
      <c r="AF155" s="4263"/>
      <c r="AG155" s="4263"/>
    </row>
    <row r="156" spans="1:33" x14ac:dyDescent="0.3">
      <c r="A156" s="4263"/>
      <c r="B156" s="4263"/>
      <c r="C156" s="4263"/>
      <c r="D156" s="4263"/>
      <c r="E156" s="4263"/>
      <c r="F156" s="4263"/>
      <c r="G156" s="4263"/>
      <c r="H156" s="4263"/>
      <c r="I156" s="4263"/>
      <c r="J156" s="4263"/>
      <c r="K156" s="4263"/>
      <c r="L156" s="4263"/>
      <c r="M156" s="4263"/>
      <c r="N156" s="4263"/>
      <c r="O156" s="4263"/>
      <c r="P156" s="4263"/>
      <c r="Q156" s="4263"/>
      <c r="R156" s="4263"/>
      <c r="S156" s="4263"/>
      <c r="T156" s="4263"/>
      <c r="U156" s="4263"/>
      <c r="V156" s="4263"/>
      <c r="W156" s="4263"/>
      <c r="X156" s="4263"/>
      <c r="Y156" s="4263"/>
      <c r="Z156" s="4263"/>
      <c r="AA156" s="4263"/>
      <c r="AB156" s="4263"/>
      <c r="AC156" s="4263"/>
      <c r="AD156" s="4263"/>
      <c r="AE156" s="4263"/>
      <c r="AF156" s="4263"/>
      <c r="AG156" s="4263"/>
    </row>
    <row r="157" spans="1:33" x14ac:dyDescent="0.3">
      <c r="A157" s="4263"/>
      <c r="B157" s="4263"/>
      <c r="C157" s="4263"/>
      <c r="D157" s="4263"/>
      <c r="E157" s="4263"/>
      <c r="F157" s="4263"/>
      <c r="G157" s="4263"/>
      <c r="H157" s="4263"/>
      <c r="I157" s="4263"/>
      <c r="J157" s="4263"/>
      <c r="K157" s="4263"/>
      <c r="L157" s="4263"/>
      <c r="M157" s="4263"/>
      <c r="N157" s="4263"/>
      <c r="O157" s="4263"/>
      <c r="P157" s="4263"/>
      <c r="Q157" s="4263"/>
      <c r="R157" s="4263"/>
      <c r="S157" s="4263"/>
      <c r="T157" s="4263"/>
      <c r="U157" s="4263"/>
      <c r="V157" s="4263"/>
      <c r="W157" s="4263"/>
      <c r="X157" s="4263"/>
      <c r="Y157" s="4263"/>
      <c r="Z157" s="4263"/>
      <c r="AA157" s="4263"/>
      <c r="AB157" s="4263"/>
      <c r="AC157" s="4263"/>
      <c r="AD157" s="4263"/>
      <c r="AE157" s="4263"/>
      <c r="AF157" s="4263"/>
      <c r="AG157" s="4263"/>
    </row>
    <row r="158" spans="1:33" x14ac:dyDescent="0.3">
      <c r="A158" s="4263"/>
      <c r="B158" s="4263"/>
      <c r="C158" s="4263"/>
      <c r="D158" s="4263"/>
      <c r="E158" s="4263"/>
      <c r="F158" s="4263"/>
      <c r="G158" s="4263"/>
      <c r="H158" s="4263"/>
      <c r="I158" s="4263"/>
      <c r="J158" s="4263"/>
      <c r="K158" s="4263"/>
      <c r="L158" s="4263"/>
      <c r="M158" s="4263"/>
      <c r="N158" s="4263"/>
      <c r="O158" s="4263"/>
      <c r="P158" s="4263"/>
      <c r="Q158" s="4263"/>
      <c r="R158" s="4263"/>
      <c r="S158" s="4263"/>
      <c r="T158" s="4263"/>
      <c r="U158" s="4263"/>
      <c r="V158" s="4263"/>
      <c r="W158" s="4263"/>
      <c r="X158" s="4263"/>
      <c r="Y158" s="4263"/>
      <c r="Z158" s="4263"/>
      <c r="AA158" s="4263"/>
      <c r="AB158" s="4263"/>
      <c r="AC158" s="4263"/>
      <c r="AD158" s="4263"/>
      <c r="AE158" s="4263"/>
      <c r="AF158" s="4263"/>
      <c r="AG158" s="4263"/>
    </row>
    <row r="159" spans="1:33" ht="15" customHeight="1" x14ac:dyDescent="0.3">
      <c r="A159" s="1172"/>
      <c r="B159" s="4341" t="s">
        <v>146</v>
      </c>
      <c r="C159" s="4341"/>
      <c r="D159" s="4341"/>
      <c r="E159" s="4341"/>
      <c r="F159" s="4341"/>
      <c r="G159" s="4341"/>
      <c r="H159" s="4341"/>
      <c r="I159" s="4341"/>
      <c r="J159" s="4341"/>
      <c r="K159" s="4341"/>
      <c r="L159" s="4341"/>
      <c r="M159" s="253"/>
      <c r="N159" s="4341" t="s">
        <v>714</v>
      </c>
      <c r="O159" s="254"/>
      <c r="P159" s="4341" t="s">
        <v>648</v>
      </c>
      <c r="Q159" s="4341"/>
      <c r="R159" s="4341"/>
      <c r="S159" s="4341"/>
      <c r="T159" s="4341"/>
      <c r="U159" s="4341"/>
      <c r="V159" s="4341"/>
      <c r="W159" s="4341"/>
      <c r="X159" s="4341"/>
      <c r="Y159" s="255"/>
      <c r="Z159" s="4340" t="s">
        <v>716</v>
      </c>
      <c r="AA159" s="4340"/>
      <c r="AB159" s="47"/>
      <c r="AC159" s="4340" t="s">
        <v>715</v>
      </c>
      <c r="AD159" s="4340"/>
      <c r="AE159" s="4340"/>
      <c r="AF159" s="4340"/>
      <c r="AG159" s="1172"/>
    </row>
    <row r="160" spans="1:33" x14ac:dyDescent="0.3">
      <c r="A160" s="229"/>
      <c r="B160" s="4341"/>
      <c r="C160" s="4341"/>
      <c r="D160" s="4341"/>
      <c r="E160" s="4341"/>
      <c r="F160" s="4341"/>
      <c r="G160" s="4341"/>
      <c r="H160" s="4341"/>
      <c r="I160" s="4341"/>
      <c r="J160" s="4341"/>
      <c r="K160" s="4341"/>
      <c r="L160" s="4341"/>
      <c r="M160" s="253"/>
      <c r="N160" s="4341"/>
      <c r="O160" s="254"/>
      <c r="P160" s="4341"/>
      <c r="Q160" s="4341"/>
      <c r="R160" s="4341"/>
      <c r="S160" s="4341"/>
      <c r="T160" s="4341"/>
      <c r="U160" s="4341"/>
      <c r="V160" s="4341"/>
      <c r="W160" s="4341"/>
      <c r="X160" s="4341"/>
      <c r="Y160" s="255"/>
      <c r="Z160" s="4340"/>
      <c r="AA160" s="4340"/>
      <c r="AB160" s="47"/>
      <c r="AC160" s="4340"/>
      <c r="AD160" s="4340"/>
      <c r="AE160" s="4340"/>
      <c r="AF160" s="4340"/>
      <c r="AG160" s="1172"/>
    </row>
    <row r="161" spans="1:33" x14ac:dyDescent="0.3">
      <c r="A161" s="229"/>
      <c r="B161" s="1172"/>
      <c r="C161" s="1172"/>
      <c r="D161" s="1172"/>
      <c r="E161" s="1172"/>
      <c r="F161" s="1172"/>
      <c r="G161" s="1172"/>
      <c r="H161" s="1172"/>
      <c r="I161" s="1172"/>
      <c r="J161" s="1172"/>
      <c r="K161" s="1172"/>
      <c r="L161" s="1172"/>
      <c r="M161" s="229"/>
      <c r="N161" s="1172"/>
      <c r="O161" s="229"/>
      <c r="P161" s="91"/>
      <c r="Q161" s="91"/>
      <c r="R161" s="91"/>
      <c r="S161" s="91"/>
      <c r="T161" s="205"/>
      <c r="U161" s="205"/>
      <c r="V161" s="205"/>
      <c r="W161" s="205"/>
      <c r="X161" s="205"/>
      <c r="Y161" s="229"/>
      <c r="Z161" s="1172"/>
      <c r="AA161" s="1172"/>
      <c r="AB161" s="47"/>
      <c r="AC161" s="1172"/>
      <c r="AD161" s="1172"/>
      <c r="AE161" s="1172"/>
      <c r="AF161" s="1172"/>
      <c r="AG161" s="1172"/>
    </row>
    <row r="162" spans="1:33" ht="15" thickBot="1" x14ac:dyDescent="0.35">
      <c r="A162" s="248"/>
      <c r="B162" s="4332"/>
      <c r="C162" s="4332"/>
      <c r="D162" s="4332"/>
      <c r="E162" s="4332"/>
      <c r="F162" s="4332"/>
      <c r="G162" s="4332"/>
      <c r="H162" s="4332"/>
      <c r="I162" s="4332"/>
      <c r="J162" s="4332"/>
      <c r="K162" s="4332"/>
      <c r="L162" s="4332"/>
      <c r="M162" s="248"/>
      <c r="N162" s="340"/>
      <c r="O162" s="248"/>
      <c r="P162" s="3412"/>
      <c r="Q162" s="3412"/>
      <c r="R162" s="3412"/>
      <c r="S162" s="3412"/>
      <c r="T162" s="3412"/>
      <c r="U162" s="3412"/>
      <c r="V162" s="3412"/>
      <c r="W162" s="3412"/>
      <c r="X162" s="3412"/>
      <c r="Y162" s="248"/>
      <c r="Z162" s="4339"/>
      <c r="AA162" s="4339"/>
      <c r="AB162" s="47"/>
      <c r="AC162" s="4339"/>
      <c r="AD162" s="4339"/>
      <c r="AE162" s="4339"/>
      <c r="AF162" s="4339"/>
      <c r="AG162" s="1172"/>
    </row>
    <row r="163" spans="1:33" x14ac:dyDescent="0.3">
      <c r="A163" s="229"/>
      <c r="B163" s="102"/>
      <c r="C163" s="102"/>
      <c r="D163" s="102"/>
      <c r="E163" s="102"/>
      <c r="F163" s="102"/>
      <c r="G163" s="102"/>
      <c r="H163" s="102"/>
      <c r="I163" s="102"/>
      <c r="J163" s="102"/>
      <c r="K163" s="102"/>
      <c r="L163" s="102"/>
      <c r="M163" s="229"/>
      <c r="N163" s="102"/>
      <c r="O163" s="229"/>
      <c r="P163" s="91"/>
      <c r="Q163" s="91"/>
      <c r="R163" s="91"/>
      <c r="S163" s="91"/>
      <c r="T163" s="205"/>
      <c r="U163" s="205"/>
      <c r="V163" s="205"/>
      <c r="W163" s="205"/>
      <c r="X163" s="205"/>
      <c r="Y163" s="229"/>
      <c r="Z163" s="84"/>
      <c r="AA163" s="84"/>
      <c r="AB163" s="47"/>
      <c r="AC163" s="84"/>
      <c r="AD163" s="84"/>
      <c r="AE163" s="84"/>
      <c r="AF163" s="84"/>
      <c r="AG163" s="1172"/>
    </row>
    <row r="164" spans="1:33" ht="15" thickBot="1" x14ac:dyDescent="0.35">
      <c r="A164" s="248"/>
      <c r="B164" s="4332"/>
      <c r="C164" s="4332"/>
      <c r="D164" s="4332"/>
      <c r="E164" s="4332"/>
      <c r="F164" s="4332"/>
      <c r="G164" s="4332"/>
      <c r="H164" s="4332"/>
      <c r="I164" s="4332"/>
      <c r="J164" s="4332"/>
      <c r="K164" s="4332"/>
      <c r="L164" s="4332"/>
      <c r="M164" s="248"/>
      <c r="N164" s="340"/>
      <c r="O164" s="248"/>
      <c r="P164" s="3412"/>
      <c r="Q164" s="3412"/>
      <c r="R164" s="3412"/>
      <c r="S164" s="3412"/>
      <c r="T164" s="3412"/>
      <c r="U164" s="3412"/>
      <c r="V164" s="3412"/>
      <c r="W164" s="3412"/>
      <c r="X164" s="3412"/>
      <c r="Y164" s="248"/>
      <c r="Z164" s="4339"/>
      <c r="AA164" s="4339"/>
      <c r="AB164" s="47"/>
      <c r="AC164" s="4339"/>
      <c r="AD164" s="4339"/>
      <c r="AE164" s="4339"/>
      <c r="AF164" s="4339"/>
      <c r="AG164" s="1172"/>
    </row>
    <row r="165" spans="1:33" x14ac:dyDescent="0.3">
      <c r="A165" s="229"/>
      <c r="B165" s="102"/>
      <c r="C165" s="102"/>
      <c r="D165" s="102"/>
      <c r="E165" s="102"/>
      <c r="F165" s="102"/>
      <c r="G165" s="102"/>
      <c r="H165" s="102"/>
      <c r="I165" s="102"/>
      <c r="J165" s="102"/>
      <c r="K165" s="102"/>
      <c r="L165" s="102"/>
      <c r="M165" s="229"/>
      <c r="N165" s="102"/>
      <c r="O165" s="229"/>
      <c r="P165" s="91"/>
      <c r="Q165" s="91"/>
      <c r="R165" s="91"/>
      <c r="S165" s="91"/>
      <c r="T165" s="205"/>
      <c r="U165" s="205"/>
      <c r="V165" s="205"/>
      <c r="W165" s="205"/>
      <c r="X165" s="205"/>
      <c r="Y165" s="229"/>
      <c r="Z165" s="84"/>
      <c r="AA165" s="84"/>
      <c r="AB165" s="47"/>
      <c r="AC165" s="84"/>
      <c r="AD165" s="84"/>
      <c r="AE165" s="84"/>
      <c r="AF165" s="84"/>
      <c r="AG165" s="1172"/>
    </row>
    <row r="166" spans="1:33" ht="15" thickBot="1" x14ac:dyDescent="0.35">
      <c r="A166" s="248"/>
      <c r="B166" s="4332"/>
      <c r="C166" s="4332"/>
      <c r="D166" s="4332"/>
      <c r="E166" s="4332"/>
      <c r="F166" s="4332"/>
      <c r="G166" s="4332"/>
      <c r="H166" s="4332"/>
      <c r="I166" s="4332"/>
      <c r="J166" s="4332"/>
      <c r="K166" s="4332"/>
      <c r="L166" s="4332"/>
      <c r="M166" s="248"/>
      <c r="N166" s="340"/>
      <c r="O166" s="248"/>
      <c r="P166" s="3412"/>
      <c r="Q166" s="3412"/>
      <c r="R166" s="3412"/>
      <c r="S166" s="3412"/>
      <c r="T166" s="3412"/>
      <c r="U166" s="3412"/>
      <c r="V166" s="3412"/>
      <c r="W166" s="3412"/>
      <c r="X166" s="3412"/>
      <c r="Y166" s="248"/>
      <c r="Z166" s="4339"/>
      <c r="AA166" s="4339"/>
      <c r="AB166" s="47"/>
      <c r="AC166" s="4339"/>
      <c r="AD166" s="4339"/>
      <c r="AE166" s="4339"/>
      <c r="AF166" s="4339"/>
      <c r="AG166" s="1172"/>
    </row>
    <row r="167" spans="1:33" x14ac:dyDescent="0.3">
      <c r="A167" s="229"/>
      <c r="B167" s="102"/>
      <c r="C167" s="102"/>
      <c r="D167" s="102"/>
      <c r="E167" s="102"/>
      <c r="F167" s="102"/>
      <c r="G167" s="102"/>
      <c r="H167" s="102"/>
      <c r="I167" s="102"/>
      <c r="J167" s="102"/>
      <c r="K167" s="102"/>
      <c r="L167" s="102"/>
      <c r="M167" s="229"/>
      <c r="N167" s="102"/>
      <c r="O167" s="229"/>
      <c r="P167" s="91"/>
      <c r="Q167" s="91"/>
      <c r="R167" s="91"/>
      <c r="S167" s="91"/>
      <c r="T167" s="205"/>
      <c r="U167" s="205"/>
      <c r="V167" s="205"/>
      <c r="W167" s="205"/>
      <c r="X167" s="205"/>
      <c r="Y167" s="229"/>
      <c r="Z167" s="84"/>
      <c r="AA167" s="84"/>
      <c r="AB167" s="47"/>
      <c r="AC167" s="84"/>
      <c r="AD167" s="84"/>
      <c r="AE167" s="84"/>
      <c r="AF167" s="84"/>
      <c r="AG167" s="1172"/>
    </row>
    <row r="168" spans="1:33" ht="15" thickBot="1" x14ac:dyDescent="0.35">
      <c r="A168" s="248"/>
      <c r="B168" s="4332"/>
      <c r="C168" s="4332"/>
      <c r="D168" s="4332"/>
      <c r="E168" s="4332"/>
      <c r="F168" s="4332"/>
      <c r="G168" s="4332"/>
      <c r="H168" s="4332"/>
      <c r="I168" s="4332"/>
      <c r="J168" s="4332"/>
      <c r="K168" s="4332"/>
      <c r="L168" s="4332"/>
      <c r="M168" s="248"/>
      <c r="N168" s="340"/>
      <c r="O168" s="248"/>
      <c r="P168" s="3412"/>
      <c r="Q168" s="3412"/>
      <c r="R168" s="3412"/>
      <c r="S168" s="3412"/>
      <c r="T168" s="3412"/>
      <c r="U168" s="3412"/>
      <c r="V168" s="3412"/>
      <c r="W168" s="3412"/>
      <c r="X168" s="3412"/>
      <c r="Y168" s="248"/>
      <c r="Z168" s="4339"/>
      <c r="AA168" s="4339"/>
      <c r="AB168" s="47"/>
      <c r="AC168" s="4339"/>
      <c r="AD168" s="4339"/>
      <c r="AE168" s="4339"/>
      <c r="AF168" s="4339"/>
      <c r="AG168" s="1172"/>
    </row>
    <row r="169" spans="1:33" x14ac:dyDescent="0.3">
      <c r="A169" s="229"/>
      <c r="B169" s="102"/>
      <c r="C169" s="102"/>
      <c r="D169" s="102"/>
      <c r="E169" s="102"/>
      <c r="F169" s="102"/>
      <c r="G169" s="102"/>
      <c r="H169" s="102"/>
      <c r="I169" s="102"/>
      <c r="J169" s="102"/>
      <c r="K169" s="102"/>
      <c r="L169" s="102"/>
      <c r="M169" s="229"/>
      <c r="N169" s="102"/>
      <c r="O169" s="229"/>
      <c r="P169" s="91"/>
      <c r="Q169" s="91"/>
      <c r="R169" s="91"/>
      <c r="S169" s="91"/>
      <c r="T169" s="205"/>
      <c r="U169" s="205"/>
      <c r="V169" s="205"/>
      <c r="W169" s="205"/>
      <c r="X169" s="205"/>
      <c r="Y169" s="229"/>
      <c r="Z169" s="84"/>
      <c r="AA169" s="84"/>
      <c r="AB169" s="47"/>
      <c r="AC169" s="84"/>
      <c r="AD169" s="84"/>
      <c r="AE169" s="84"/>
      <c r="AF169" s="84"/>
      <c r="AG169" s="1172"/>
    </row>
    <row r="170" spans="1:33" ht="15" thickBot="1" x14ac:dyDescent="0.35">
      <c r="A170" s="248"/>
      <c r="B170" s="4332"/>
      <c r="C170" s="4332"/>
      <c r="D170" s="4332"/>
      <c r="E170" s="4332"/>
      <c r="F170" s="4332"/>
      <c r="G170" s="4332"/>
      <c r="H170" s="4332"/>
      <c r="I170" s="4332"/>
      <c r="J170" s="4332"/>
      <c r="K170" s="4332"/>
      <c r="L170" s="4332"/>
      <c r="M170" s="248"/>
      <c r="N170" s="340"/>
      <c r="O170" s="248"/>
      <c r="P170" s="3412"/>
      <c r="Q170" s="3412"/>
      <c r="R170" s="3412"/>
      <c r="S170" s="3412"/>
      <c r="T170" s="3412"/>
      <c r="U170" s="3412"/>
      <c r="V170" s="3412"/>
      <c r="W170" s="3412"/>
      <c r="X170" s="3412"/>
      <c r="Y170" s="248"/>
      <c r="Z170" s="4339"/>
      <c r="AA170" s="4339"/>
      <c r="AB170" s="47"/>
      <c r="AC170" s="4339"/>
      <c r="AD170" s="4339"/>
      <c r="AE170" s="4339"/>
      <c r="AF170" s="4339"/>
      <c r="AG170" s="1172"/>
    </row>
    <row r="171" spans="1:33" x14ac:dyDescent="0.3">
      <c r="A171" s="229"/>
      <c r="B171" s="102"/>
      <c r="C171" s="102"/>
      <c r="D171" s="102"/>
      <c r="E171" s="102"/>
      <c r="F171" s="102"/>
      <c r="G171" s="102"/>
      <c r="H171" s="102"/>
      <c r="I171" s="102"/>
      <c r="J171" s="102"/>
      <c r="K171" s="102"/>
      <c r="L171" s="102"/>
      <c r="M171" s="229"/>
      <c r="N171" s="102"/>
      <c r="O171" s="229"/>
      <c r="P171" s="91"/>
      <c r="Q171" s="91"/>
      <c r="R171" s="91"/>
      <c r="S171" s="91"/>
      <c r="T171" s="205"/>
      <c r="U171" s="205"/>
      <c r="V171" s="205"/>
      <c r="W171" s="205"/>
      <c r="X171" s="205"/>
      <c r="Y171" s="229"/>
      <c r="Z171" s="84"/>
      <c r="AA171" s="84"/>
      <c r="AB171" s="47"/>
      <c r="AC171" s="84"/>
      <c r="AD171" s="84"/>
      <c r="AE171" s="84"/>
      <c r="AF171" s="84"/>
      <c r="AG171" s="1172"/>
    </row>
    <row r="172" spans="1:33" ht="15" thickBot="1" x14ac:dyDescent="0.35">
      <c r="A172" s="248"/>
      <c r="B172" s="4332"/>
      <c r="C172" s="4332"/>
      <c r="D172" s="4332"/>
      <c r="E172" s="4332"/>
      <c r="F172" s="4332"/>
      <c r="G172" s="4332"/>
      <c r="H172" s="4332"/>
      <c r="I172" s="4332"/>
      <c r="J172" s="4332"/>
      <c r="K172" s="4332"/>
      <c r="L172" s="4332"/>
      <c r="M172" s="248"/>
      <c r="N172" s="340"/>
      <c r="O172" s="248"/>
      <c r="P172" s="3412"/>
      <c r="Q172" s="3412"/>
      <c r="R172" s="3412"/>
      <c r="S172" s="3412"/>
      <c r="T172" s="3412"/>
      <c r="U172" s="3412"/>
      <c r="V172" s="3412"/>
      <c r="W172" s="3412"/>
      <c r="X172" s="3412"/>
      <c r="Y172" s="248"/>
      <c r="Z172" s="4339"/>
      <c r="AA172" s="4339"/>
      <c r="AB172" s="47"/>
      <c r="AC172" s="4339"/>
      <c r="AD172" s="4339"/>
      <c r="AE172" s="4339"/>
      <c r="AF172" s="4339"/>
      <c r="AG172" s="1172"/>
    </row>
    <row r="173" spans="1:33" x14ac:dyDescent="0.3">
      <c r="A173" s="47"/>
      <c r="B173" s="1172"/>
      <c r="C173" s="1172"/>
      <c r="D173" s="1172"/>
      <c r="E173" s="1172"/>
      <c r="F173" s="1172"/>
      <c r="G173" s="1172"/>
      <c r="H173" s="1172"/>
      <c r="I173" s="1172"/>
      <c r="J173" s="1170"/>
      <c r="K173" s="1170"/>
      <c r="L173" s="1170"/>
      <c r="M173" s="1060"/>
      <c r="N173" s="1170"/>
      <c r="O173" s="1060"/>
      <c r="P173" s="1170"/>
      <c r="Q173" s="1170"/>
      <c r="R173" s="1170"/>
      <c r="S173" s="1172"/>
      <c r="T173" s="1172"/>
      <c r="U173" s="1172"/>
      <c r="V173" s="1172"/>
      <c r="W173" s="1172"/>
      <c r="X173" s="1172"/>
      <c r="Y173" s="47"/>
      <c r="Z173" s="1172"/>
      <c r="AA173" s="1172"/>
      <c r="AB173" s="47"/>
      <c r="AC173" s="1172"/>
      <c r="AD173" s="1172"/>
      <c r="AE173" s="1172"/>
      <c r="AF173" s="1172"/>
      <c r="AG173" s="1172"/>
    </row>
    <row r="174" spans="1:33" ht="15" thickBot="1" x14ac:dyDescent="0.35">
      <c r="A174" s="1172" t="s">
        <v>717</v>
      </c>
      <c r="B174" s="1172"/>
      <c r="C174" s="1172"/>
      <c r="D174" s="1172"/>
      <c r="E174" s="1172"/>
      <c r="F174" s="1172"/>
      <c r="G174" s="1172"/>
      <c r="H174" s="1170"/>
      <c r="I174" s="4337" t="s">
        <v>1314</v>
      </c>
      <c r="J174" s="4337"/>
      <c r="K174" s="4337"/>
      <c r="L174" s="4337"/>
      <c r="M174" s="4337"/>
      <c r="N174" s="4337"/>
      <c r="O174" s="4337"/>
      <c r="P174" s="4337"/>
      <c r="Q174" s="4337"/>
      <c r="R174" s="4337"/>
      <c r="S174" s="4337"/>
      <c r="T174" s="4337"/>
      <c r="U174" s="4337"/>
      <c r="V174" s="4337"/>
      <c r="W174" s="4337"/>
      <c r="X174" s="4337"/>
      <c r="Y174" s="1172"/>
      <c r="Z174" s="1170" t="s">
        <v>1313</v>
      </c>
      <c r="AA174" s="1172"/>
      <c r="AB174" s="1172"/>
      <c r="AC174" s="1172"/>
      <c r="AD174" s="1172"/>
      <c r="AE174" s="1172"/>
      <c r="AF174" s="1172"/>
      <c r="AG174" s="1172"/>
    </row>
    <row r="175" spans="1:33" x14ac:dyDescent="0.3">
      <c r="A175" s="1170" t="s">
        <v>16</v>
      </c>
      <c r="B175" s="1172"/>
      <c r="C175" s="1172"/>
      <c r="D175" s="1172"/>
      <c r="E175" s="1172"/>
      <c r="F175" s="1172"/>
      <c r="G175" s="1172"/>
      <c r="H175" s="1172"/>
      <c r="I175" s="1172"/>
      <c r="J175" s="1172"/>
      <c r="K175" s="1172"/>
      <c r="L175" s="1172"/>
      <c r="M175" s="1172"/>
      <c r="N175" s="1172"/>
      <c r="O175" s="1172"/>
      <c r="P175" s="1172"/>
      <c r="Q175" s="1172"/>
      <c r="R175" s="1172"/>
      <c r="S175" s="1172"/>
      <c r="T175" s="1172"/>
      <c r="U175" s="1172"/>
      <c r="V175" s="1172"/>
      <c r="W175" s="1172"/>
      <c r="X175" s="1172"/>
      <c r="Y175" s="1172"/>
      <c r="Z175" s="1172"/>
      <c r="AA175" s="1172"/>
      <c r="AB175" s="1172"/>
      <c r="AC175" s="1172"/>
      <c r="AD175" s="1172"/>
      <c r="AE175" s="1172"/>
      <c r="AF175" s="1172"/>
      <c r="AG175" s="1172"/>
    </row>
    <row r="176" spans="1:33" x14ac:dyDescent="0.3">
      <c r="A176" s="1172"/>
      <c r="B176" s="1172"/>
      <c r="C176" s="1172"/>
      <c r="D176" s="1172"/>
      <c r="E176" s="1172"/>
      <c r="F176" s="1172"/>
      <c r="G176" s="1172"/>
      <c r="H176" s="1172"/>
      <c r="I176" s="1172"/>
      <c r="J176" s="1172"/>
      <c r="K176" s="1172"/>
      <c r="L176" s="1172"/>
      <c r="M176" s="1172"/>
      <c r="N176" s="1172"/>
      <c r="O176" s="1172"/>
      <c r="P176" s="1172"/>
      <c r="Q176" s="1172"/>
      <c r="R176" s="1172"/>
      <c r="S176" s="1172"/>
      <c r="T176" s="1172"/>
      <c r="U176" s="1172"/>
      <c r="V176" s="1172"/>
      <c r="W176" s="1172"/>
      <c r="X176" s="1172"/>
      <c r="Y176" s="1172"/>
      <c r="Z176" s="1172"/>
      <c r="AA176" s="1172"/>
      <c r="AB176" s="1172"/>
      <c r="AC176" s="1172"/>
      <c r="AD176" s="1172"/>
      <c r="AE176" s="1172"/>
      <c r="AF176" s="1172"/>
      <c r="AG176" s="1172"/>
    </row>
    <row r="177" spans="1:33" ht="15" customHeight="1" x14ac:dyDescent="0.3">
      <c r="A177" s="2807" t="s">
        <v>54</v>
      </c>
      <c r="B177" s="2807"/>
      <c r="C177" s="2807"/>
      <c r="D177" s="2807"/>
      <c r="E177" s="2807"/>
      <c r="F177" s="2807"/>
      <c r="G177" s="2807"/>
      <c r="H177" s="2807"/>
      <c r="I177" s="2807"/>
      <c r="J177" s="2807"/>
      <c r="K177" s="2807"/>
      <c r="L177" s="2807"/>
      <c r="M177" s="2807"/>
      <c r="N177" s="2807"/>
      <c r="O177" s="2807"/>
      <c r="P177" s="2807"/>
      <c r="Q177" s="2807"/>
      <c r="R177" s="2807"/>
      <c r="S177" s="2807"/>
      <c r="T177" s="2807"/>
      <c r="U177" s="2807"/>
      <c r="V177" s="2807"/>
      <c r="W177" s="2807"/>
      <c r="X177" s="2807"/>
      <c r="Y177" s="2807"/>
      <c r="Z177" s="2807"/>
      <c r="AA177" s="2807"/>
      <c r="AB177" s="2807"/>
      <c r="AC177" s="2807"/>
      <c r="AD177" s="2807"/>
      <c r="AE177" s="2807"/>
      <c r="AF177" s="2807"/>
      <c r="AG177" s="2807"/>
    </row>
    <row r="178" spans="1:33" x14ac:dyDescent="0.3">
      <c r="A178" s="2807"/>
      <c r="B178" s="2807"/>
      <c r="C178" s="2807"/>
      <c r="D178" s="2807"/>
      <c r="E178" s="2807"/>
      <c r="F178" s="2807"/>
      <c r="G178" s="2807"/>
      <c r="H178" s="2807"/>
      <c r="I178" s="2807"/>
      <c r="J178" s="2807"/>
      <c r="K178" s="2807"/>
      <c r="L178" s="2807"/>
      <c r="M178" s="2807"/>
      <c r="N178" s="2807"/>
      <c r="O178" s="2807"/>
      <c r="P178" s="2807"/>
      <c r="Q178" s="2807"/>
      <c r="R178" s="2807"/>
      <c r="S178" s="2807"/>
      <c r="T178" s="2807"/>
      <c r="U178" s="2807"/>
      <c r="V178" s="2807"/>
      <c r="W178" s="2807"/>
      <c r="X178" s="2807"/>
      <c r="Y178" s="2807"/>
      <c r="Z178" s="2807"/>
      <c r="AA178" s="2807"/>
      <c r="AB178" s="2807"/>
      <c r="AC178" s="2807"/>
      <c r="AD178" s="2807"/>
      <c r="AE178" s="2807"/>
      <c r="AF178" s="2807"/>
      <c r="AG178" s="2807"/>
    </row>
    <row r="179" spans="1:33" x14ac:dyDescent="0.3">
      <c r="A179" s="2807"/>
      <c r="B179" s="2807"/>
      <c r="C179" s="2807"/>
      <c r="D179" s="2807"/>
      <c r="E179" s="2807"/>
      <c r="F179" s="2807"/>
      <c r="G179" s="2807"/>
      <c r="H179" s="2807"/>
      <c r="I179" s="2807"/>
      <c r="J179" s="2807"/>
      <c r="K179" s="2807"/>
      <c r="L179" s="2807"/>
      <c r="M179" s="2807"/>
      <c r="N179" s="2807"/>
      <c r="O179" s="2807"/>
      <c r="P179" s="2807"/>
      <c r="Q179" s="2807"/>
      <c r="R179" s="2807"/>
      <c r="S179" s="2807"/>
      <c r="T179" s="2807"/>
      <c r="U179" s="2807"/>
      <c r="V179" s="2807"/>
      <c r="W179" s="2807"/>
      <c r="X179" s="2807"/>
      <c r="Y179" s="2807"/>
      <c r="Z179" s="2807"/>
      <c r="AA179" s="2807"/>
      <c r="AB179" s="2807"/>
      <c r="AC179" s="2807"/>
      <c r="AD179" s="2807"/>
      <c r="AE179" s="2807"/>
      <c r="AF179" s="2807"/>
      <c r="AG179" s="2807"/>
    </row>
    <row r="180" spans="1:33" x14ac:dyDescent="0.3">
      <c r="A180" s="2807"/>
      <c r="B180" s="2807"/>
      <c r="C180" s="2807"/>
      <c r="D180" s="2807"/>
      <c r="E180" s="2807"/>
      <c r="F180" s="2807"/>
      <c r="G180" s="2807"/>
      <c r="H180" s="2807"/>
      <c r="I180" s="2807"/>
      <c r="J180" s="2807"/>
      <c r="K180" s="2807"/>
      <c r="L180" s="2807"/>
      <c r="M180" s="2807"/>
      <c r="N180" s="2807"/>
      <c r="O180" s="2807"/>
      <c r="P180" s="2807"/>
      <c r="Q180" s="2807"/>
      <c r="R180" s="2807"/>
      <c r="S180" s="2807"/>
      <c r="T180" s="2807"/>
      <c r="U180" s="2807"/>
      <c r="V180" s="2807"/>
      <c r="W180" s="2807"/>
      <c r="X180" s="2807"/>
      <c r="Y180" s="2807"/>
      <c r="Z180" s="2807"/>
      <c r="AA180" s="2807"/>
      <c r="AB180" s="2807"/>
      <c r="AC180" s="2807"/>
      <c r="AD180" s="2807"/>
      <c r="AE180" s="2807"/>
      <c r="AF180" s="2807"/>
      <c r="AG180" s="2807"/>
    </row>
    <row r="181" spans="1:33" x14ac:dyDescent="0.3">
      <c r="A181" s="1172"/>
      <c r="B181" s="1172"/>
      <c r="C181" s="1172"/>
      <c r="D181" s="1172"/>
      <c r="E181" s="1172"/>
      <c r="F181" s="1172"/>
      <c r="G181" s="1172"/>
      <c r="H181" s="1172"/>
      <c r="I181" s="1172"/>
      <c r="J181" s="1172"/>
      <c r="K181" s="1172"/>
      <c r="L181" s="1172"/>
      <c r="M181" s="1172"/>
      <c r="N181" s="1172"/>
      <c r="O181" s="1172"/>
      <c r="P181" s="1172"/>
      <c r="Q181" s="1172"/>
      <c r="R181" s="1172"/>
      <c r="S181" s="1172"/>
      <c r="T181" s="1172"/>
      <c r="U181" s="1172"/>
      <c r="V181" s="1172"/>
      <c r="W181" s="1172"/>
      <c r="X181" s="1172"/>
      <c r="Y181" s="1172"/>
      <c r="Z181" s="1172"/>
      <c r="AA181" s="1172"/>
      <c r="AB181" s="1172"/>
      <c r="AC181" s="1172"/>
      <c r="AD181" s="1172"/>
      <c r="AE181" s="1172"/>
      <c r="AF181" s="1172"/>
      <c r="AG181" s="1172"/>
    </row>
    <row r="182" spans="1:33" ht="15" customHeight="1" x14ac:dyDescent="0.3">
      <c r="A182" s="2807" t="s">
        <v>55</v>
      </c>
      <c r="B182" s="2807"/>
      <c r="C182" s="2807"/>
      <c r="D182" s="2807"/>
      <c r="E182" s="2807"/>
      <c r="F182" s="2807"/>
      <c r="G182" s="2807"/>
      <c r="H182" s="2807"/>
      <c r="I182" s="2807"/>
      <c r="J182" s="2807"/>
      <c r="K182" s="2807"/>
      <c r="L182" s="2807"/>
      <c r="M182" s="2807"/>
      <c r="N182" s="2807"/>
      <c r="O182" s="2807"/>
      <c r="P182" s="2807"/>
      <c r="Q182" s="2807"/>
      <c r="R182" s="2807"/>
      <c r="S182" s="2807"/>
      <c r="T182" s="2807"/>
      <c r="U182" s="2807"/>
      <c r="V182" s="2807"/>
      <c r="W182" s="2807"/>
      <c r="X182" s="2807"/>
      <c r="Y182" s="2807"/>
      <c r="Z182" s="2807"/>
      <c r="AA182" s="2807"/>
      <c r="AB182" s="2807"/>
      <c r="AC182" s="2807"/>
      <c r="AD182" s="2807"/>
      <c r="AE182" s="2807"/>
      <c r="AF182" s="2807"/>
      <c r="AG182" s="2807"/>
    </row>
    <row r="183" spans="1:33" x14ac:dyDescent="0.3">
      <c r="A183" s="2807"/>
      <c r="B183" s="2807"/>
      <c r="C183" s="2807"/>
      <c r="D183" s="2807"/>
      <c r="E183" s="2807"/>
      <c r="F183" s="2807"/>
      <c r="G183" s="2807"/>
      <c r="H183" s="2807"/>
      <c r="I183" s="2807"/>
      <c r="J183" s="2807"/>
      <c r="K183" s="2807"/>
      <c r="L183" s="2807"/>
      <c r="M183" s="2807"/>
      <c r="N183" s="2807"/>
      <c r="O183" s="2807"/>
      <c r="P183" s="2807"/>
      <c r="Q183" s="2807"/>
      <c r="R183" s="2807"/>
      <c r="S183" s="2807"/>
      <c r="T183" s="2807"/>
      <c r="U183" s="2807"/>
      <c r="V183" s="2807"/>
      <c r="W183" s="2807"/>
      <c r="X183" s="2807"/>
      <c r="Y183" s="2807"/>
      <c r="Z183" s="2807"/>
      <c r="AA183" s="2807"/>
      <c r="AB183" s="2807"/>
      <c r="AC183" s="2807"/>
      <c r="AD183" s="2807"/>
      <c r="AE183" s="2807"/>
      <c r="AF183" s="2807"/>
      <c r="AG183" s="2807"/>
    </row>
    <row r="184" spans="1:33" x14ac:dyDescent="0.3">
      <c r="A184" s="2807"/>
      <c r="B184" s="2807"/>
      <c r="C184" s="2807"/>
      <c r="D184" s="2807"/>
      <c r="E184" s="2807"/>
      <c r="F184" s="2807"/>
      <c r="G184" s="2807"/>
      <c r="H184" s="2807"/>
      <c r="I184" s="2807"/>
      <c r="J184" s="2807"/>
      <c r="K184" s="2807"/>
      <c r="L184" s="2807"/>
      <c r="M184" s="2807"/>
      <c r="N184" s="2807"/>
      <c r="O184" s="2807"/>
      <c r="P184" s="2807"/>
      <c r="Q184" s="2807"/>
      <c r="R184" s="2807"/>
      <c r="S184" s="2807"/>
      <c r="T184" s="2807"/>
      <c r="U184" s="2807"/>
      <c r="V184" s="2807"/>
      <c r="W184" s="2807"/>
      <c r="X184" s="2807"/>
      <c r="Y184" s="2807"/>
      <c r="Z184" s="2807"/>
      <c r="AA184" s="2807"/>
      <c r="AB184" s="2807"/>
      <c r="AC184" s="2807"/>
      <c r="AD184" s="2807"/>
      <c r="AE184" s="2807"/>
      <c r="AF184" s="2807"/>
      <c r="AG184" s="2807"/>
    </row>
    <row r="185" spans="1:33" x14ac:dyDescent="0.3">
      <c r="A185" s="1172"/>
      <c r="B185" s="1172"/>
      <c r="C185" s="1172"/>
      <c r="D185" s="1172"/>
      <c r="E185" s="1172"/>
      <c r="F185" s="1172"/>
      <c r="G185" s="1172"/>
      <c r="H185" s="1172"/>
      <c r="I185" s="1172"/>
      <c r="J185" s="1172"/>
      <c r="K185" s="1172"/>
      <c r="L185" s="1172"/>
      <c r="M185" s="1172"/>
      <c r="N185" s="1172"/>
      <c r="O185" s="1172"/>
      <c r="P185" s="1172"/>
      <c r="Q185" s="1172"/>
      <c r="R185" s="1172"/>
      <c r="S185" s="1172"/>
      <c r="T185" s="1172"/>
      <c r="U185" s="1172"/>
      <c r="V185" s="1172"/>
      <c r="W185" s="1172"/>
      <c r="X185" s="1172"/>
      <c r="Y185" s="1172"/>
      <c r="Z185" s="1172"/>
      <c r="AA185" s="1172"/>
      <c r="AB185" s="1172"/>
      <c r="AC185" s="1172"/>
      <c r="AD185" s="1172"/>
      <c r="AE185" s="1172"/>
      <c r="AF185" s="1172"/>
      <c r="AG185" s="1172"/>
    </row>
    <row r="186" spans="1:33" x14ac:dyDescent="0.3">
      <c r="A186" s="1172" t="s">
        <v>718</v>
      </c>
      <c r="B186" s="1172"/>
      <c r="C186" s="1172"/>
      <c r="D186" s="1172"/>
      <c r="E186" s="1172"/>
      <c r="F186" s="1172"/>
      <c r="G186" s="1172"/>
      <c r="H186" s="1172"/>
      <c r="I186" s="1172"/>
      <c r="J186" s="1172"/>
      <c r="K186" s="1172"/>
      <c r="L186" s="1172"/>
      <c r="M186" s="1172"/>
      <c r="N186" s="1172"/>
      <c r="O186" s="1172"/>
      <c r="P186" s="1172"/>
      <c r="Q186" s="1172"/>
      <c r="R186" s="1172"/>
      <c r="S186" s="1172"/>
      <c r="T186" s="1172"/>
      <c r="U186" s="1172"/>
      <c r="V186" s="1172"/>
      <c r="W186" s="1172"/>
      <c r="X186" s="1172"/>
      <c r="Y186" s="1172"/>
      <c r="Z186" s="1172"/>
      <c r="AA186" s="1172"/>
      <c r="AB186" s="1172"/>
      <c r="AC186" s="1172"/>
      <c r="AD186" s="1172"/>
      <c r="AE186" s="1172"/>
      <c r="AF186" s="1172"/>
      <c r="AG186" s="1172"/>
    </row>
    <row r="187" spans="1:33" x14ac:dyDescent="0.3">
      <c r="A187" s="1172"/>
      <c r="B187" s="1172"/>
      <c r="C187" s="1172"/>
      <c r="D187" s="1172"/>
      <c r="E187" s="1172"/>
      <c r="F187" s="1172"/>
      <c r="G187" s="1172"/>
      <c r="H187" s="1172"/>
      <c r="I187" s="1172"/>
      <c r="J187" s="1172"/>
      <c r="K187" s="1172"/>
      <c r="L187" s="1172"/>
      <c r="M187" s="1172"/>
      <c r="N187" s="1172"/>
      <c r="O187" s="1172"/>
      <c r="P187" s="1172"/>
      <c r="Q187" s="1172"/>
      <c r="R187" s="1172"/>
      <c r="S187" s="1172"/>
      <c r="T187" s="1172"/>
      <c r="U187" s="1172"/>
      <c r="V187" s="1172"/>
      <c r="W187" s="1172"/>
      <c r="X187" s="1172"/>
      <c r="Y187" s="1172"/>
      <c r="Z187" s="1172"/>
      <c r="AA187" s="1172"/>
      <c r="AB187" s="1172"/>
      <c r="AC187" s="1172"/>
      <c r="AD187" s="1172"/>
      <c r="AE187" s="1172"/>
      <c r="AF187" s="1172"/>
      <c r="AG187" s="1172"/>
    </row>
    <row r="188" spans="1:33" x14ac:dyDescent="0.3">
      <c r="A188" s="1172"/>
      <c r="B188" s="1172"/>
      <c r="C188" s="1172"/>
      <c r="D188" s="1172"/>
      <c r="E188" s="1172"/>
      <c r="F188" s="1172"/>
      <c r="G188" s="1172"/>
      <c r="H188" s="1172"/>
      <c r="I188" s="1172"/>
      <c r="J188" s="1172"/>
      <c r="K188" s="1172"/>
      <c r="L188" s="1172"/>
      <c r="M188" s="1172"/>
      <c r="N188" s="1172"/>
      <c r="O188" s="1172"/>
      <c r="P188" s="1172"/>
      <c r="Q188" s="1172"/>
      <c r="R188" s="1172"/>
      <c r="S188" s="1172"/>
      <c r="T188" s="1172"/>
      <c r="U188" s="1172"/>
      <c r="V188" s="1172"/>
      <c r="W188" s="1172"/>
      <c r="X188" s="1172"/>
      <c r="Y188" s="1172"/>
      <c r="Z188" s="1172"/>
      <c r="AA188" s="1172"/>
      <c r="AB188" s="1172"/>
      <c r="AC188" s="1172"/>
      <c r="AD188" s="1172"/>
      <c r="AE188" s="1172"/>
      <c r="AF188" s="1172"/>
      <c r="AG188" s="1172"/>
    </row>
    <row r="189" spans="1:33" ht="15" thickBot="1" x14ac:dyDescent="0.35">
      <c r="A189" s="1172" t="s">
        <v>147</v>
      </c>
      <c r="B189" s="1172"/>
      <c r="C189" s="4338"/>
      <c r="D189" s="4338"/>
      <c r="E189" s="4338"/>
      <c r="F189" s="4338"/>
      <c r="G189" s="4338"/>
      <c r="H189" s="4338"/>
      <c r="I189" s="4338"/>
      <c r="J189" s="4338"/>
      <c r="K189" s="4338"/>
      <c r="L189" s="1172"/>
      <c r="M189" s="3031" t="str">
        <f>J143</f>
        <v>Should be the same as listed in Part I.</v>
      </c>
      <c r="N189" s="3031"/>
      <c r="O189" s="3031"/>
      <c r="P189" s="3031"/>
      <c r="Q189" s="3031"/>
      <c r="R189" s="3031"/>
      <c r="S189" s="3031"/>
      <c r="T189" s="3031"/>
      <c r="U189" s="3031"/>
      <c r="V189" s="3031"/>
      <c r="W189" s="3031"/>
      <c r="X189" s="3031"/>
      <c r="Y189" s="3031"/>
      <c r="Z189" s="3031"/>
      <c r="AA189" s="1172"/>
      <c r="AB189" s="3395"/>
      <c r="AC189" s="3395"/>
      <c r="AD189" s="3395"/>
      <c r="AE189" s="3395"/>
      <c r="AF189" s="3395"/>
      <c r="AG189" s="1172"/>
    </row>
    <row r="190" spans="1:33" ht="15" customHeight="1" x14ac:dyDescent="0.3">
      <c r="A190" s="1172"/>
      <c r="B190" s="1172"/>
      <c r="C190" s="4333" t="s">
        <v>719</v>
      </c>
      <c r="D190" s="4333"/>
      <c r="E190" s="4333"/>
      <c r="F190" s="4333"/>
      <c r="G190" s="4333"/>
      <c r="H190" s="4333"/>
      <c r="I190" s="4333"/>
      <c r="J190" s="4333"/>
      <c r="K190" s="4333"/>
      <c r="L190" s="1172"/>
      <c r="M190" s="4335" t="s">
        <v>149</v>
      </c>
      <c r="N190" s="4335"/>
      <c r="O190" s="4335"/>
      <c r="P190" s="4335"/>
      <c r="Q190" s="4335"/>
      <c r="R190" s="4335"/>
      <c r="S190" s="4335"/>
      <c r="T190" s="4335"/>
      <c r="U190" s="4335"/>
      <c r="V190" s="4335"/>
      <c r="W190" s="4335"/>
      <c r="X190" s="4335"/>
      <c r="Y190" s="4335"/>
      <c r="Z190" s="4335"/>
      <c r="AA190" s="1172"/>
      <c r="AB190" s="4336" t="s">
        <v>150</v>
      </c>
      <c r="AC190" s="4335"/>
      <c r="AD190" s="4335"/>
      <c r="AE190" s="4335"/>
      <c r="AF190" s="4335"/>
      <c r="AG190" s="1172"/>
    </row>
    <row r="191" spans="1:33" x14ac:dyDescent="0.3">
      <c r="A191" s="1172"/>
      <c r="B191" s="1172"/>
      <c r="C191" s="4334"/>
      <c r="D191" s="4334"/>
      <c r="E191" s="4334"/>
      <c r="F191" s="4334"/>
      <c r="G191" s="4334"/>
      <c r="H191" s="4334"/>
      <c r="I191" s="4334"/>
      <c r="J191" s="4334"/>
      <c r="K191" s="4334"/>
      <c r="L191" s="1172"/>
      <c r="M191" s="1172"/>
      <c r="N191" s="1172"/>
      <c r="O191" s="1172"/>
      <c r="P191" s="1172"/>
      <c r="Q191" s="1172"/>
      <c r="R191" s="1172"/>
      <c r="S191" s="1172"/>
      <c r="T191" s="1172"/>
      <c r="U191" s="1172"/>
      <c r="V191" s="1172"/>
      <c r="W191" s="1172"/>
      <c r="X191" s="1172"/>
      <c r="Y191" s="1172"/>
      <c r="Z191" s="1172"/>
      <c r="AA191" s="1172"/>
      <c r="AB191" s="1172"/>
      <c r="AC191" s="1172"/>
      <c r="AD191" s="1172"/>
      <c r="AE191" s="1172"/>
      <c r="AF191" s="1172"/>
      <c r="AG191" s="1172"/>
    </row>
    <row r="192" spans="1:33" x14ac:dyDescent="0.3">
      <c r="A192" s="1172"/>
      <c r="B192" s="1172"/>
      <c r="C192" s="1172"/>
      <c r="D192" s="1172"/>
      <c r="E192" s="1172"/>
      <c r="F192" s="1172"/>
      <c r="G192" s="1172"/>
      <c r="H192" s="1172"/>
      <c r="I192" s="1172"/>
      <c r="J192" s="1172"/>
      <c r="K192" s="1172"/>
      <c r="L192" s="1172"/>
      <c r="M192" s="1172"/>
      <c r="N192" s="1172"/>
      <c r="O192" s="1172"/>
      <c r="P192" s="1172"/>
      <c r="Q192" s="1172"/>
      <c r="R192" s="1172"/>
      <c r="S192" s="1172"/>
      <c r="T192" s="1172"/>
      <c r="U192" s="1172"/>
      <c r="V192" s="1172"/>
      <c r="W192" s="1172"/>
      <c r="X192" s="1172"/>
      <c r="Y192" s="1172"/>
      <c r="Z192" s="1172"/>
      <c r="AA192" s="1172"/>
      <c r="AB192" s="1172"/>
      <c r="AC192" s="1172"/>
      <c r="AD192" s="1172"/>
      <c r="AE192" s="1172"/>
      <c r="AF192" s="1172"/>
      <c r="AG192" s="1172"/>
    </row>
    <row r="193" spans="1:33" x14ac:dyDescent="0.3">
      <c r="A193" s="98" t="s">
        <v>707</v>
      </c>
      <c r="B193" s="1172"/>
      <c r="C193" s="1172"/>
      <c r="D193" s="1172"/>
      <c r="E193" s="1172"/>
      <c r="F193" s="1172"/>
      <c r="G193" s="1172"/>
      <c r="H193" s="1172"/>
      <c r="I193" s="1172"/>
      <c r="J193" s="1172"/>
      <c r="K193" s="1172"/>
      <c r="L193" s="1172"/>
      <c r="M193" s="1172"/>
      <c r="N193" s="1172"/>
      <c r="O193" s="1172"/>
      <c r="P193" s="1172"/>
      <c r="Q193" s="1172"/>
      <c r="R193" s="1172"/>
      <c r="S193" s="1172"/>
      <c r="T193" s="1172"/>
      <c r="U193" s="1172"/>
      <c r="V193" s="1172"/>
      <c r="W193" s="1172"/>
      <c r="X193" s="1172"/>
      <c r="Y193" s="1172"/>
      <c r="Z193" s="1172"/>
      <c r="AA193" s="1172"/>
      <c r="AB193" s="1172"/>
      <c r="AC193" s="1172"/>
      <c r="AD193" s="1172"/>
      <c r="AE193" s="1172"/>
      <c r="AF193" s="1172"/>
      <c r="AG193" s="1172"/>
    </row>
    <row r="194" spans="1:33" x14ac:dyDescent="0.3">
      <c r="A194" s="1172"/>
      <c r="B194" s="1172"/>
      <c r="C194" s="1172"/>
      <c r="D194" s="1172"/>
      <c r="E194" s="1172"/>
      <c r="F194" s="1172"/>
      <c r="G194" s="1172"/>
      <c r="H194" s="1172"/>
      <c r="I194" s="1172"/>
      <c r="J194" s="1172"/>
      <c r="K194" s="1172"/>
      <c r="L194" s="1172"/>
      <c r="M194" s="1172"/>
      <c r="N194" s="1172"/>
      <c r="O194" s="1172"/>
      <c r="P194" s="1172"/>
      <c r="Q194" s="1172"/>
      <c r="R194" s="1172"/>
      <c r="S194" s="1172"/>
      <c r="T194" s="1172"/>
      <c r="U194" s="1172"/>
      <c r="V194" s="1172"/>
      <c r="W194" s="1172"/>
      <c r="X194" s="1172"/>
      <c r="Y194" s="1172"/>
      <c r="Z194" s="1172"/>
      <c r="AA194" s="1172"/>
      <c r="AB194" s="1172"/>
      <c r="AC194" s="1172"/>
      <c r="AD194" s="1172"/>
      <c r="AE194" s="1172"/>
      <c r="AF194" s="1172"/>
      <c r="AG194" s="1172"/>
    </row>
    <row r="195" spans="1:33" x14ac:dyDescent="0.3">
      <c r="A195" s="98" t="s">
        <v>692</v>
      </c>
      <c r="B195" s="1172"/>
      <c r="C195" s="1172"/>
      <c r="D195" s="1172"/>
      <c r="E195" s="1172"/>
      <c r="F195" s="1172"/>
      <c r="G195" s="1172"/>
      <c r="H195" s="1172"/>
      <c r="I195" s="1172"/>
      <c r="J195" s="1172"/>
      <c r="K195" s="1172"/>
      <c r="L195" s="1172"/>
      <c r="M195" s="1172"/>
      <c r="N195" s="1172"/>
      <c r="O195" s="1172"/>
      <c r="P195" s="1172"/>
      <c r="Q195" s="1172"/>
      <c r="R195" s="1172"/>
      <c r="S195" s="1172"/>
      <c r="T195" s="1172"/>
      <c r="U195" s="1172"/>
      <c r="V195" s="1172"/>
      <c r="W195" s="1172"/>
      <c r="X195" s="1172"/>
      <c r="Y195" s="1172"/>
      <c r="Z195" s="1172"/>
      <c r="AA195" s="1172"/>
      <c r="AB195" s="1172"/>
      <c r="AC195" s="1172"/>
      <c r="AD195" s="1172"/>
      <c r="AE195" s="1172"/>
      <c r="AF195" s="1172"/>
      <c r="AG195" s="1172"/>
    </row>
    <row r="196" spans="1:33" x14ac:dyDescent="0.3">
      <c r="A196" s="1172" t="s">
        <v>53</v>
      </c>
      <c r="B196" s="1172"/>
      <c r="C196" s="1172"/>
      <c r="D196" s="1172"/>
      <c r="E196" s="1172"/>
      <c r="F196" s="1172"/>
      <c r="G196" s="1172"/>
      <c r="H196" s="1172"/>
      <c r="I196" s="1172"/>
      <c r="J196" s="1172"/>
      <c r="K196" s="1172"/>
      <c r="L196" s="1172"/>
      <c r="M196" s="1172"/>
      <c r="N196" s="1172"/>
      <c r="O196" s="1172"/>
      <c r="P196" s="1172"/>
      <c r="Q196" s="1172"/>
      <c r="R196" s="1172"/>
      <c r="S196" s="1172"/>
      <c r="T196" s="1172"/>
      <c r="U196" s="1172"/>
      <c r="V196" s="1170"/>
      <c r="W196" s="1170"/>
      <c r="X196" s="1170"/>
      <c r="Y196" s="1170"/>
      <c r="Z196" s="1170"/>
      <c r="AA196" s="1170"/>
      <c r="AB196" s="1170"/>
      <c r="AC196" s="1172"/>
      <c r="AD196" s="1172"/>
      <c r="AE196" s="1172"/>
      <c r="AF196" s="1172"/>
      <c r="AG196" s="1172"/>
    </row>
    <row r="197" spans="1:33" x14ac:dyDescent="0.3">
      <c r="A197" s="1172"/>
      <c r="B197" s="1172"/>
      <c r="C197" s="1172"/>
      <c r="D197" s="1172"/>
      <c r="E197" s="1172"/>
      <c r="F197" s="1172"/>
      <c r="G197" s="1172"/>
      <c r="H197" s="1172"/>
      <c r="I197" s="1172"/>
      <c r="J197" s="1172"/>
      <c r="K197" s="1172"/>
      <c r="L197" s="1172"/>
      <c r="M197" s="1172"/>
      <c r="N197" s="1172"/>
      <c r="O197" s="1172"/>
      <c r="P197" s="1172"/>
      <c r="Q197" s="1172"/>
      <c r="R197" s="1172"/>
      <c r="S197" s="1172"/>
      <c r="T197" s="1172"/>
      <c r="U197" s="1172"/>
      <c r="V197" s="1172"/>
      <c r="W197" s="1172"/>
      <c r="X197" s="1172"/>
      <c r="Y197" s="1172"/>
      <c r="Z197" s="1172"/>
      <c r="AA197" s="1172"/>
      <c r="AB197" s="1172"/>
      <c r="AC197" s="1172"/>
      <c r="AD197" s="1172"/>
      <c r="AE197" s="1172"/>
      <c r="AF197" s="1172"/>
      <c r="AG197" s="1172"/>
    </row>
    <row r="198" spans="1:33" x14ac:dyDescent="0.3">
      <c r="A198" s="1170" t="s">
        <v>1131</v>
      </c>
      <c r="B198" s="1172"/>
      <c r="C198" s="1172"/>
      <c r="D198" s="1172"/>
      <c r="E198" s="1172"/>
      <c r="F198" s="1172"/>
      <c r="G198" s="1172"/>
      <c r="H198" s="1172"/>
      <c r="I198" s="1172"/>
      <c r="J198" s="4342" t="s">
        <v>1132</v>
      </c>
      <c r="K198" s="4342"/>
      <c r="L198" s="4342"/>
      <c r="M198" s="4342"/>
      <c r="N198" s="4342"/>
      <c r="O198" s="4342"/>
      <c r="P198" s="4342"/>
      <c r="Q198" s="4342"/>
      <c r="R198" s="4342"/>
      <c r="S198" s="4342"/>
      <c r="T198" s="4342"/>
      <c r="U198" s="4342"/>
      <c r="V198" s="4342"/>
      <c r="W198" s="4342"/>
      <c r="X198" s="4342"/>
      <c r="Y198" s="4342"/>
      <c r="Z198" s="4342"/>
      <c r="AA198" s="4342"/>
      <c r="AB198" s="4342"/>
      <c r="AC198" s="4342"/>
      <c r="AD198" s="4342"/>
      <c r="AE198" s="4342"/>
      <c r="AF198" s="4342"/>
      <c r="AG198" s="1172"/>
    </row>
    <row r="199" spans="1:33" ht="15" thickBot="1" x14ac:dyDescent="0.35">
      <c r="A199" s="1172"/>
      <c r="B199" s="1172"/>
      <c r="C199" s="1172"/>
      <c r="D199" s="1172"/>
      <c r="E199" s="1172"/>
      <c r="F199" s="1172"/>
      <c r="G199" s="1172"/>
      <c r="H199" s="1172"/>
      <c r="I199" s="1172"/>
      <c r="J199" s="1172"/>
      <c r="K199" s="1172"/>
      <c r="L199" s="1172"/>
      <c r="M199" s="1172"/>
      <c r="N199" s="1172"/>
      <c r="O199" s="1172"/>
      <c r="P199" s="1172"/>
      <c r="Q199" s="1172"/>
      <c r="R199" s="1172"/>
      <c r="S199" s="1172"/>
      <c r="T199" s="1172"/>
      <c r="U199" s="1172"/>
      <c r="V199" s="1172"/>
      <c r="W199" s="1172"/>
      <c r="X199" s="1172"/>
      <c r="Y199" s="1172"/>
      <c r="Z199" s="1172"/>
      <c r="AA199" s="1172"/>
      <c r="AB199" s="1172"/>
      <c r="AC199" s="1172"/>
      <c r="AD199" s="1172"/>
      <c r="AE199" s="1172"/>
      <c r="AF199" s="1172"/>
      <c r="AG199" s="1172"/>
    </row>
    <row r="200" spans="1:33" ht="15.75" customHeight="1" thickBot="1" x14ac:dyDescent="0.35">
      <c r="A200" s="1172"/>
      <c r="B200" s="1172" t="s">
        <v>708</v>
      </c>
      <c r="C200" s="1172"/>
      <c r="D200" s="1172"/>
      <c r="E200" s="1172"/>
      <c r="F200" s="1172"/>
      <c r="G200" s="271"/>
      <c r="H200" s="2631" t="s">
        <v>709</v>
      </c>
      <c r="I200" s="2631"/>
      <c r="J200" s="2631"/>
      <c r="K200" s="2631"/>
      <c r="L200" s="2631"/>
      <c r="M200" s="2631"/>
      <c r="N200" s="2631"/>
      <c r="O200" s="2631"/>
      <c r="P200" s="2631"/>
      <c r="Q200" s="2631"/>
      <c r="R200" s="2631"/>
      <c r="S200" s="2631"/>
      <c r="T200" s="2631"/>
      <c r="U200" s="2631"/>
      <c r="V200" s="2631"/>
      <c r="W200" s="2631"/>
      <c r="X200" s="2631"/>
      <c r="Y200" s="2631"/>
      <c r="Z200" s="2631"/>
      <c r="AA200" s="2631"/>
      <c r="AB200" s="2631"/>
      <c r="AC200" s="2631"/>
      <c r="AD200" s="2631"/>
      <c r="AE200" s="2631"/>
      <c r="AF200" s="2631"/>
      <c r="AG200" s="2631"/>
    </row>
    <row r="201" spans="1:33" ht="15" thickBot="1" x14ac:dyDescent="0.35">
      <c r="A201" s="1172"/>
      <c r="B201" s="1172"/>
      <c r="C201" s="1172"/>
      <c r="D201" s="1172"/>
      <c r="E201" s="1172"/>
      <c r="F201" s="1172"/>
      <c r="G201" s="1172"/>
      <c r="H201" s="1172"/>
      <c r="I201" s="1172"/>
      <c r="J201" s="1172"/>
      <c r="K201" s="1172"/>
      <c r="L201" s="1172"/>
      <c r="M201" s="1172"/>
      <c r="N201" s="1172"/>
      <c r="O201" s="1172"/>
      <c r="P201" s="1172"/>
      <c r="Q201" s="1172"/>
      <c r="R201" s="1172"/>
      <c r="S201" s="1172"/>
      <c r="T201" s="1172"/>
      <c r="U201" s="1172"/>
      <c r="V201" s="1172"/>
      <c r="W201" s="1172"/>
      <c r="X201" s="1172"/>
      <c r="Y201" s="1172"/>
      <c r="Z201" s="1172"/>
      <c r="AA201" s="1172"/>
      <c r="AB201" s="1172"/>
      <c r="AC201" s="1172"/>
      <c r="AD201" s="1172"/>
      <c r="AE201" s="1172"/>
      <c r="AF201" s="1172"/>
      <c r="AG201" s="1172"/>
    </row>
    <row r="202" spans="1:33" ht="15" thickBot="1" x14ac:dyDescent="0.35">
      <c r="A202" s="1172"/>
      <c r="B202" s="1172"/>
      <c r="C202" s="1172"/>
      <c r="D202" s="1172"/>
      <c r="E202" s="1172"/>
      <c r="F202" s="1172"/>
      <c r="G202" s="271"/>
      <c r="H202" s="1172" t="s">
        <v>710</v>
      </c>
      <c r="I202" s="1172"/>
      <c r="J202" s="1172"/>
      <c r="K202" s="1172"/>
      <c r="L202" s="1172"/>
      <c r="M202" s="1172"/>
      <c r="N202" s="1172"/>
      <c r="O202" s="1172"/>
      <c r="P202" s="1172"/>
      <c r="Q202" s="1172"/>
      <c r="R202" s="1172"/>
      <c r="S202" s="1172"/>
      <c r="T202" s="1172"/>
      <c r="U202" s="1172"/>
      <c r="V202" s="1172"/>
      <c r="W202" s="1172"/>
      <c r="X202" s="1172"/>
      <c r="Y202" s="1172"/>
      <c r="Z202" s="1172"/>
      <c r="AA202" s="1172"/>
      <c r="AB202" s="1172"/>
      <c r="AC202" s="1172"/>
      <c r="AD202" s="1172"/>
      <c r="AE202" s="1172"/>
      <c r="AF202" s="1172"/>
      <c r="AG202" s="1172"/>
    </row>
    <row r="203" spans="1:33" ht="15" thickBot="1" x14ac:dyDescent="0.35">
      <c r="A203" s="1172"/>
      <c r="B203" s="1172"/>
      <c r="C203" s="1172"/>
      <c r="D203" s="1172"/>
      <c r="E203" s="1172"/>
      <c r="F203" s="1172"/>
      <c r="G203" s="1172"/>
      <c r="H203" s="1172"/>
      <c r="I203" s="1172"/>
      <c r="J203" s="1172"/>
      <c r="K203" s="1172"/>
      <c r="L203" s="1172"/>
      <c r="M203" s="1172"/>
      <c r="N203" s="1172"/>
      <c r="O203" s="1172"/>
      <c r="P203" s="1172"/>
      <c r="Q203" s="1172"/>
      <c r="R203" s="1172"/>
      <c r="S203" s="1172"/>
      <c r="T203" s="1172"/>
      <c r="U203" s="1172"/>
      <c r="V203" s="1172"/>
      <c r="W203" s="1172"/>
      <c r="X203" s="1172"/>
      <c r="Y203" s="1172"/>
      <c r="Z203" s="1172"/>
      <c r="AA203" s="1172"/>
      <c r="AB203" s="1172"/>
      <c r="AC203" s="1172"/>
      <c r="AD203" s="1172"/>
      <c r="AE203" s="1172"/>
      <c r="AF203" s="1172"/>
      <c r="AG203" s="1172"/>
    </row>
    <row r="204" spans="1:33" ht="15" thickBot="1" x14ac:dyDescent="0.35">
      <c r="A204" s="1172"/>
      <c r="B204" s="1172"/>
      <c r="C204" s="1172"/>
      <c r="D204" s="1172"/>
      <c r="E204" s="1172"/>
      <c r="F204" s="1172"/>
      <c r="G204" s="271"/>
      <c r="H204" s="1172" t="s">
        <v>711</v>
      </c>
      <c r="I204" s="1172"/>
      <c r="J204" s="1172"/>
      <c r="K204" s="1172"/>
      <c r="L204" s="1172"/>
      <c r="M204" s="1172"/>
      <c r="N204" s="1172"/>
      <c r="O204" s="1172"/>
      <c r="P204" s="1172"/>
      <c r="Q204" s="1172"/>
      <c r="R204" s="1172"/>
      <c r="S204" s="1172"/>
      <c r="T204" s="1172"/>
      <c r="U204" s="1172"/>
      <c r="V204" s="1172"/>
      <c r="W204" s="1172"/>
      <c r="X204" s="1172"/>
      <c r="Y204" s="1172"/>
      <c r="Z204" s="1172"/>
      <c r="AA204" s="1172"/>
      <c r="AB204" s="1172"/>
      <c r="AC204" s="1172"/>
      <c r="AD204" s="1172"/>
      <c r="AE204" s="1172"/>
      <c r="AF204" s="1172"/>
      <c r="AG204" s="1172"/>
    </row>
    <row r="205" spans="1:33" ht="15" thickBot="1" x14ac:dyDescent="0.35">
      <c r="A205" s="1172"/>
      <c r="B205" s="1172"/>
      <c r="C205" s="1172"/>
      <c r="D205" s="1172"/>
      <c r="E205" s="1172"/>
      <c r="F205" s="1172"/>
      <c r="G205" s="1172"/>
      <c r="H205" s="1172"/>
      <c r="I205" s="1172"/>
      <c r="J205" s="1172"/>
      <c r="K205" s="1172"/>
      <c r="L205" s="1172"/>
      <c r="M205" s="1172"/>
      <c r="N205" s="1172"/>
      <c r="O205" s="1172"/>
      <c r="P205" s="1172"/>
      <c r="Q205" s="1172"/>
      <c r="R205" s="1172"/>
      <c r="S205" s="1172"/>
      <c r="T205" s="1172"/>
      <c r="U205" s="1172"/>
      <c r="V205" s="1172"/>
      <c r="W205" s="1172"/>
      <c r="X205" s="1172"/>
      <c r="Y205" s="1172"/>
      <c r="Z205" s="1172"/>
      <c r="AA205" s="1172"/>
      <c r="AB205" s="1172"/>
      <c r="AC205" s="1172"/>
      <c r="AD205" s="1172"/>
      <c r="AE205" s="1172"/>
      <c r="AF205" s="1172"/>
      <c r="AG205" s="1172"/>
    </row>
    <row r="206" spans="1:33" ht="15" thickBot="1" x14ac:dyDescent="0.35">
      <c r="A206" s="1172"/>
      <c r="B206" s="1172"/>
      <c r="C206" s="1172"/>
      <c r="D206" s="1172"/>
      <c r="E206" s="1172"/>
      <c r="F206" s="1172"/>
      <c r="G206" s="271"/>
      <c r="H206" s="1172" t="s">
        <v>712</v>
      </c>
      <c r="I206" s="1172"/>
      <c r="J206" s="1172"/>
      <c r="K206" s="1172"/>
      <c r="L206" s="1172"/>
      <c r="M206" s="1172"/>
      <c r="N206" s="1172"/>
      <c r="O206" s="1172"/>
      <c r="P206" s="1172"/>
      <c r="Q206" s="1172"/>
      <c r="R206" s="1172"/>
      <c r="S206" s="1172"/>
      <c r="T206" s="1172"/>
      <c r="U206" s="1172"/>
      <c r="V206" s="1172"/>
      <c r="W206" s="1172"/>
      <c r="X206" s="1172"/>
      <c r="Y206" s="1172"/>
      <c r="Z206" s="1172"/>
      <c r="AA206" s="1172"/>
      <c r="AB206" s="1172"/>
      <c r="AC206" s="1172"/>
      <c r="AD206" s="1172"/>
      <c r="AE206" s="1172"/>
      <c r="AF206" s="1172"/>
      <c r="AG206" s="1172"/>
    </row>
    <row r="207" spans="1:33" ht="15" thickBot="1" x14ac:dyDescent="0.35">
      <c r="A207" s="1172"/>
      <c r="B207" s="1172"/>
      <c r="C207" s="1172"/>
      <c r="D207" s="1172"/>
      <c r="E207" s="1172"/>
      <c r="F207" s="1172"/>
      <c r="G207" s="1172"/>
      <c r="H207" s="1172"/>
      <c r="I207" s="1172"/>
      <c r="J207" s="1172"/>
      <c r="K207" s="1172"/>
      <c r="L207" s="1172"/>
      <c r="M207" s="1172"/>
      <c r="N207" s="1172"/>
      <c r="O207" s="1172"/>
      <c r="P207" s="1172"/>
      <c r="Q207" s="1172"/>
      <c r="R207" s="1172"/>
      <c r="S207" s="1172"/>
      <c r="T207" s="1172"/>
      <c r="U207" s="1172"/>
      <c r="V207" s="1172"/>
      <c r="W207" s="1172"/>
      <c r="X207" s="1172"/>
      <c r="Y207" s="1172"/>
      <c r="Z207" s="1172"/>
      <c r="AA207" s="1172"/>
      <c r="AB207" s="1172"/>
      <c r="AC207" s="1172"/>
      <c r="AD207" s="1172"/>
      <c r="AE207" s="1172"/>
      <c r="AF207" s="1172"/>
      <c r="AG207" s="1172"/>
    </row>
    <row r="208" spans="1:33" ht="15" thickBot="1" x14ac:dyDescent="0.35">
      <c r="A208" s="1172"/>
      <c r="B208" s="1172"/>
      <c r="C208" s="1172"/>
      <c r="D208" s="1172"/>
      <c r="E208" s="1172"/>
      <c r="F208" s="1172"/>
      <c r="G208" s="271"/>
      <c r="H208" s="1170" t="s">
        <v>713</v>
      </c>
      <c r="I208" s="1172"/>
      <c r="J208" s="1172"/>
      <c r="K208" s="1172"/>
      <c r="L208" s="1172"/>
      <c r="M208" s="1172"/>
      <c r="N208" s="1172"/>
      <c r="O208" s="1172"/>
      <c r="P208" s="1172"/>
      <c r="Q208" s="1172"/>
      <c r="R208" s="1172"/>
      <c r="S208" s="1172"/>
      <c r="T208" s="1172"/>
      <c r="U208" s="1172"/>
      <c r="V208" s="1172"/>
      <c r="W208" s="1172"/>
      <c r="X208" s="1172"/>
      <c r="Y208" s="1172"/>
      <c r="Z208" s="1172"/>
      <c r="AA208" s="1172"/>
      <c r="AB208" s="1172"/>
      <c r="AC208" s="1172"/>
      <c r="AD208" s="1172"/>
      <c r="AE208" s="1172"/>
      <c r="AF208" s="1172"/>
      <c r="AG208" s="1172"/>
    </row>
    <row r="209" spans="1:33" x14ac:dyDescent="0.3">
      <c r="A209" s="1172"/>
      <c r="B209" s="1172"/>
      <c r="C209" s="1172"/>
      <c r="D209" s="1172"/>
      <c r="E209" s="1172"/>
      <c r="F209" s="1172"/>
      <c r="G209" s="1172"/>
      <c r="H209" s="1172"/>
      <c r="I209" s="1172"/>
      <c r="J209" s="1172"/>
      <c r="K209" s="1172"/>
      <c r="L209" s="1172"/>
      <c r="M209" s="1172"/>
      <c r="N209" s="1172"/>
      <c r="O209" s="1172"/>
      <c r="P209" s="1172"/>
      <c r="Q209" s="1172"/>
      <c r="R209" s="1172"/>
      <c r="S209" s="1172"/>
      <c r="T209" s="1172"/>
      <c r="U209" s="1172"/>
      <c r="V209" s="1172"/>
      <c r="W209" s="1172"/>
      <c r="X209" s="1172"/>
      <c r="Y209" s="1172"/>
      <c r="Z209" s="1172"/>
      <c r="AA209" s="1172"/>
      <c r="AB209" s="1172"/>
      <c r="AC209" s="1172"/>
      <c r="AD209" s="1172"/>
      <c r="AE209" s="1172"/>
      <c r="AF209" s="1172"/>
      <c r="AG209" s="1172"/>
    </row>
    <row r="210" spans="1:33" ht="15" customHeight="1" x14ac:dyDescent="0.3">
      <c r="A210" s="4100" t="s">
        <v>15</v>
      </c>
      <c r="B210" s="4263"/>
      <c r="C210" s="4263"/>
      <c r="D210" s="4263"/>
      <c r="E210" s="4263"/>
      <c r="F210" s="4263"/>
      <c r="G210" s="4263"/>
      <c r="H210" s="4263"/>
      <c r="I210" s="4263"/>
      <c r="J210" s="4263"/>
      <c r="K210" s="4263"/>
      <c r="L210" s="4263"/>
      <c r="M210" s="4263"/>
      <c r="N210" s="4263"/>
      <c r="O210" s="4263"/>
      <c r="P210" s="4263"/>
      <c r="Q210" s="4263"/>
      <c r="R210" s="4263"/>
      <c r="S210" s="4263"/>
      <c r="T210" s="4263"/>
      <c r="U210" s="4263"/>
      <c r="V210" s="4263"/>
      <c r="W210" s="4263"/>
      <c r="X210" s="4263"/>
      <c r="Y210" s="4263"/>
      <c r="Z210" s="4263"/>
      <c r="AA210" s="4263"/>
      <c r="AB210" s="4263"/>
      <c r="AC210" s="4263"/>
      <c r="AD210" s="4263"/>
      <c r="AE210" s="4263"/>
      <c r="AF210" s="4263"/>
      <c r="AG210" s="4263"/>
    </row>
    <row r="211" spans="1:33" x14ac:dyDescent="0.3">
      <c r="A211" s="4263"/>
      <c r="B211" s="4263"/>
      <c r="C211" s="4263"/>
      <c r="D211" s="4263"/>
      <c r="E211" s="4263"/>
      <c r="F211" s="4263"/>
      <c r="G211" s="4263"/>
      <c r="H211" s="4263"/>
      <c r="I211" s="4263"/>
      <c r="J211" s="4263"/>
      <c r="K211" s="4263"/>
      <c r="L211" s="4263"/>
      <c r="M211" s="4263"/>
      <c r="N211" s="4263"/>
      <c r="O211" s="4263"/>
      <c r="P211" s="4263"/>
      <c r="Q211" s="4263"/>
      <c r="R211" s="4263"/>
      <c r="S211" s="4263"/>
      <c r="T211" s="4263"/>
      <c r="U211" s="4263"/>
      <c r="V211" s="4263"/>
      <c r="W211" s="4263"/>
      <c r="X211" s="4263"/>
      <c r="Y211" s="4263"/>
      <c r="Z211" s="4263"/>
      <c r="AA211" s="4263"/>
      <c r="AB211" s="4263"/>
      <c r="AC211" s="4263"/>
      <c r="AD211" s="4263"/>
      <c r="AE211" s="4263"/>
      <c r="AF211" s="4263"/>
      <c r="AG211" s="4263"/>
    </row>
    <row r="212" spans="1:33" x14ac:dyDescent="0.3">
      <c r="A212" s="4263"/>
      <c r="B212" s="4263"/>
      <c r="C212" s="4263"/>
      <c r="D212" s="4263"/>
      <c r="E212" s="4263"/>
      <c r="F212" s="4263"/>
      <c r="G212" s="4263"/>
      <c r="H212" s="4263"/>
      <c r="I212" s="4263"/>
      <c r="J212" s="4263"/>
      <c r="K212" s="4263"/>
      <c r="L212" s="4263"/>
      <c r="M212" s="4263"/>
      <c r="N212" s="4263"/>
      <c r="O212" s="4263"/>
      <c r="P212" s="4263"/>
      <c r="Q212" s="4263"/>
      <c r="R212" s="4263"/>
      <c r="S212" s="4263"/>
      <c r="T212" s="4263"/>
      <c r="U212" s="4263"/>
      <c r="V212" s="4263"/>
      <c r="W212" s="4263"/>
      <c r="X212" s="4263"/>
      <c r="Y212" s="4263"/>
      <c r="Z212" s="4263"/>
      <c r="AA212" s="4263"/>
      <c r="AB212" s="4263"/>
      <c r="AC212" s="4263"/>
      <c r="AD212" s="4263"/>
      <c r="AE212" s="4263"/>
      <c r="AF212" s="4263"/>
      <c r="AG212" s="4263"/>
    </row>
    <row r="213" spans="1:33" x14ac:dyDescent="0.3">
      <c r="A213" s="4263"/>
      <c r="B213" s="4263"/>
      <c r="C213" s="4263"/>
      <c r="D213" s="4263"/>
      <c r="E213" s="4263"/>
      <c r="F213" s="4263"/>
      <c r="G213" s="4263"/>
      <c r="H213" s="4263"/>
      <c r="I213" s="4263"/>
      <c r="J213" s="4263"/>
      <c r="K213" s="4263"/>
      <c r="L213" s="4263"/>
      <c r="M213" s="4263"/>
      <c r="N213" s="4263"/>
      <c r="O213" s="4263"/>
      <c r="P213" s="4263"/>
      <c r="Q213" s="4263"/>
      <c r="R213" s="4263"/>
      <c r="S213" s="4263"/>
      <c r="T213" s="4263"/>
      <c r="U213" s="4263"/>
      <c r="V213" s="4263"/>
      <c r="W213" s="4263"/>
      <c r="X213" s="4263"/>
      <c r="Y213" s="4263"/>
      <c r="Z213" s="4263"/>
      <c r="AA213" s="4263"/>
      <c r="AB213" s="4263"/>
      <c r="AC213" s="4263"/>
      <c r="AD213" s="4263"/>
      <c r="AE213" s="4263"/>
      <c r="AF213" s="4263"/>
      <c r="AG213" s="4263"/>
    </row>
    <row r="214" spans="1:33" ht="15" customHeight="1" x14ac:dyDescent="0.3">
      <c r="A214" s="1172"/>
      <c r="B214" s="4341" t="s">
        <v>146</v>
      </c>
      <c r="C214" s="4341"/>
      <c r="D214" s="4341"/>
      <c r="E214" s="4341"/>
      <c r="F214" s="4341"/>
      <c r="G214" s="4341"/>
      <c r="H214" s="4341"/>
      <c r="I214" s="4341"/>
      <c r="J214" s="4341"/>
      <c r="K214" s="4341"/>
      <c r="L214" s="4341"/>
      <c r="M214" s="253"/>
      <c r="N214" s="4341" t="s">
        <v>714</v>
      </c>
      <c r="O214" s="254"/>
      <c r="P214" s="4341" t="s">
        <v>648</v>
      </c>
      <c r="Q214" s="4341"/>
      <c r="R214" s="4341"/>
      <c r="S214" s="4341"/>
      <c r="T214" s="4341"/>
      <c r="U214" s="4341"/>
      <c r="V214" s="4341"/>
      <c r="W214" s="4341"/>
      <c r="X214" s="4341"/>
      <c r="Y214" s="255"/>
      <c r="Z214" s="4340" t="s">
        <v>716</v>
      </c>
      <c r="AA214" s="4340"/>
      <c r="AB214" s="47"/>
      <c r="AC214" s="4340" t="s">
        <v>715</v>
      </c>
      <c r="AD214" s="4340"/>
      <c r="AE214" s="4340"/>
      <c r="AF214" s="4340"/>
      <c r="AG214" s="1172"/>
    </row>
    <row r="215" spans="1:33" x14ac:dyDescent="0.3">
      <c r="A215" s="229"/>
      <c r="B215" s="4341"/>
      <c r="C215" s="4341"/>
      <c r="D215" s="4341"/>
      <c r="E215" s="4341"/>
      <c r="F215" s="4341"/>
      <c r="G215" s="4341"/>
      <c r="H215" s="4341"/>
      <c r="I215" s="4341"/>
      <c r="J215" s="4341"/>
      <c r="K215" s="4341"/>
      <c r="L215" s="4341"/>
      <c r="M215" s="253"/>
      <c r="N215" s="4341"/>
      <c r="O215" s="254"/>
      <c r="P215" s="4341"/>
      <c r="Q215" s="4341"/>
      <c r="R215" s="4341"/>
      <c r="S215" s="4341"/>
      <c r="T215" s="4341"/>
      <c r="U215" s="4341"/>
      <c r="V215" s="4341"/>
      <c r="W215" s="4341"/>
      <c r="X215" s="4341"/>
      <c r="Y215" s="255"/>
      <c r="Z215" s="4340"/>
      <c r="AA215" s="4340"/>
      <c r="AB215" s="47"/>
      <c r="AC215" s="4340"/>
      <c r="AD215" s="4340"/>
      <c r="AE215" s="4340"/>
      <c r="AF215" s="4340"/>
      <c r="AG215" s="1172"/>
    </row>
    <row r="216" spans="1:33" x14ac:dyDescent="0.3">
      <c r="A216" s="229"/>
      <c r="B216" s="1172"/>
      <c r="C216" s="1172"/>
      <c r="D216" s="1172"/>
      <c r="E216" s="1172"/>
      <c r="F216" s="1172"/>
      <c r="G216" s="1172"/>
      <c r="H216" s="1172"/>
      <c r="I216" s="1172"/>
      <c r="J216" s="1172"/>
      <c r="K216" s="1172"/>
      <c r="L216" s="1172"/>
      <c r="M216" s="229"/>
      <c r="N216" s="1172"/>
      <c r="O216" s="229"/>
      <c r="P216" s="91"/>
      <c r="Q216" s="91"/>
      <c r="R216" s="91"/>
      <c r="S216" s="91"/>
      <c r="T216" s="205"/>
      <c r="U216" s="205"/>
      <c r="V216" s="205"/>
      <c r="W216" s="205"/>
      <c r="X216" s="205"/>
      <c r="Y216" s="229"/>
      <c r="Z216" s="1172"/>
      <c r="AA216" s="1172"/>
      <c r="AB216" s="47"/>
      <c r="AC216" s="1172"/>
      <c r="AD216" s="1172"/>
      <c r="AE216" s="1172"/>
      <c r="AF216" s="1172"/>
      <c r="AG216" s="1172"/>
    </row>
    <row r="217" spans="1:33" ht="15" thickBot="1" x14ac:dyDescent="0.35">
      <c r="A217" s="248"/>
      <c r="B217" s="4332"/>
      <c r="C217" s="4332"/>
      <c r="D217" s="4332"/>
      <c r="E217" s="4332"/>
      <c r="F217" s="4332"/>
      <c r="G217" s="4332"/>
      <c r="H217" s="4332"/>
      <c r="I217" s="4332"/>
      <c r="J217" s="4332"/>
      <c r="K217" s="4332"/>
      <c r="L217" s="4332"/>
      <c r="M217" s="248"/>
      <c r="N217" s="340"/>
      <c r="O217" s="248"/>
      <c r="P217" s="3412"/>
      <c r="Q217" s="3412"/>
      <c r="R217" s="3412"/>
      <c r="S217" s="3412"/>
      <c r="T217" s="3412"/>
      <c r="U217" s="3412"/>
      <c r="V217" s="3412"/>
      <c r="W217" s="3412"/>
      <c r="X217" s="3412"/>
      <c r="Y217" s="248"/>
      <c r="Z217" s="4339"/>
      <c r="AA217" s="4339"/>
      <c r="AB217" s="47"/>
      <c r="AC217" s="4339"/>
      <c r="AD217" s="4339"/>
      <c r="AE217" s="4339"/>
      <c r="AF217" s="4339"/>
      <c r="AG217" s="1172"/>
    </row>
    <row r="218" spans="1:33" x14ac:dyDescent="0.3">
      <c r="A218" s="229"/>
      <c r="B218" s="102"/>
      <c r="C218" s="102"/>
      <c r="D218" s="102"/>
      <c r="E218" s="102"/>
      <c r="F218" s="102"/>
      <c r="G218" s="102"/>
      <c r="H218" s="102"/>
      <c r="I218" s="102"/>
      <c r="J218" s="102"/>
      <c r="K218" s="102"/>
      <c r="L218" s="102"/>
      <c r="M218" s="229"/>
      <c r="N218" s="102"/>
      <c r="O218" s="229"/>
      <c r="P218" s="91"/>
      <c r="Q218" s="91"/>
      <c r="R218" s="91"/>
      <c r="S218" s="91"/>
      <c r="T218" s="205"/>
      <c r="U218" s="205"/>
      <c r="V218" s="205"/>
      <c r="W218" s="205"/>
      <c r="X218" s="205"/>
      <c r="Y218" s="229"/>
      <c r="Z218" s="84"/>
      <c r="AA218" s="84"/>
      <c r="AB218" s="47"/>
      <c r="AC218" s="84"/>
      <c r="AD218" s="84"/>
      <c r="AE218" s="84"/>
      <c r="AF218" s="84"/>
      <c r="AG218" s="1172"/>
    </row>
    <row r="219" spans="1:33" ht="15" thickBot="1" x14ac:dyDescent="0.35">
      <c r="A219" s="248"/>
      <c r="B219" s="4332"/>
      <c r="C219" s="4332"/>
      <c r="D219" s="4332"/>
      <c r="E219" s="4332"/>
      <c r="F219" s="4332"/>
      <c r="G219" s="4332"/>
      <c r="H219" s="4332"/>
      <c r="I219" s="4332"/>
      <c r="J219" s="4332"/>
      <c r="K219" s="4332"/>
      <c r="L219" s="4332"/>
      <c r="M219" s="248"/>
      <c r="N219" s="340"/>
      <c r="O219" s="248"/>
      <c r="P219" s="3412"/>
      <c r="Q219" s="3412"/>
      <c r="R219" s="3412"/>
      <c r="S219" s="3412"/>
      <c r="T219" s="3412"/>
      <c r="U219" s="3412"/>
      <c r="V219" s="3412"/>
      <c r="W219" s="3412"/>
      <c r="X219" s="3412"/>
      <c r="Y219" s="248"/>
      <c r="Z219" s="4339"/>
      <c r="AA219" s="4339"/>
      <c r="AB219" s="47"/>
      <c r="AC219" s="4339"/>
      <c r="AD219" s="4339"/>
      <c r="AE219" s="4339"/>
      <c r="AF219" s="4339"/>
      <c r="AG219" s="1172"/>
    </row>
    <row r="220" spans="1:33" x14ac:dyDescent="0.3">
      <c r="A220" s="229"/>
      <c r="B220" s="102"/>
      <c r="C220" s="102"/>
      <c r="D220" s="102"/>
      <c r="E220" s="102"/>
      <c r="F220" s="102"/>
      <c r="G220" s="102"/>
      <c r="H220" s="102"/>
      <c r="I220" s="102"/>
      <c r="J220" s="102"/>
      <c r="K220" s="102"/>
      <c r="L220" s="102"/>
      <c r="M220" s="229"/>
      <c r="N220" s="102"/>
      <c r="O220" s="229"/>
      <c r="P220" s="91"/>
      <c r="Q220" s="91"/>
      <c r="R220" s="91"/>
      <c r="S220" s="91"/>
      <c r="T220" s="205"/>
      <c r="U220" s="205"/>
      <c r="V220" s="205"/>
      <c r="W220" s="205"/>
      <c r="X220" s="205"/>
      <c r="Y220" s="229"/>
      <c r="Z220" s="84"/>
      <c r="AA220" s="84"/>
      <c r="AB220" s="47"/>
      <c r="AC220" s="84"/>
      <c r="AD220" s="84"/>
      <c r="AE220" s="84"/>
      <c r="AF220" s="84"/>
      <c r="AG220" s="1172"/>
    </row>
    <row r="221" spans="1:33" ht="15" thickBot="1" x14ac:dyDescent="0.35">
      <c r="A221" s="248"/>
      <c r="B221" s="4332"/>
      <c r="C221" s="4332"/>
      <c r="D221" s="4332"/>
      <c r="E221" s="4332"/>
      <c r="F221" s="4332"/>
      <c r="G221" s="4332"/>
      <c r="H221" s="4332"/>
      <c r="I221" s="4332"/>
      <c r="J221" s="4332"/>
      <c r="K221" s="4332"/>
      <c r="L221" s="4332"/>
      <c r="M221" s="248"/>
      <c r="N221" s="340"/>
      <c r="O221" s="248"/>
      <c r="P221" s="3412"/>
      <c r="Q221" s="3412"/>
      <c r="R221" s="3412"/>
      <c r="S221" s="3412"/>
      <c r="T221" s="3412"/>
      <c r="U221" s="3412"/>
      <c r="V221" s="3412"/>
      <c r="W221" s="3412"/>
      <c r="X221" s="3412"/>
      <c r="Y221" s="248"/>
      <c r="Z221" s="4339"/>
      <c r="AA221" s="4339"/>
      <c r="AB221" s="47"/>
      <c r="AC221" s="4339"/>
      <c r="AD221" s="4339"/>
      <c r="AE221" s="4339"/>
      <c r="AF221" s="4339"/>
      <c r="AG221" s="1172"/>
    </row>
    <row r="222" spans="1:33" x14ac:dyDescent="0.3">
      <c r="A222" s="229"/>
      <c r="B222" s="102"/>
      <c r="C222" s="102"/>
      <c r="D222" s="102"/>
      <c r="E222" s="102"/>
      <c r="F222" s="102"/>
      <c r="G222" s="102"/>
      <c r="H222" s="102"/>
      <c r="I222" s="102"/>
      <c r="J222" s="102"/>
      <c r="K222" s="102"/>
      <c r="L222" s="102"/>
      <c r="M222" s="229"/>
      <c r="N222" s="102"/>
      <c r="O222" s="229"/>
      <c r="P222" s="91"/>
      <c r="Q222" s="91"/>
      <c r="R222" s="91"/>
      <c r="S222" s="91"/>
      <c r="T222" s="205"/>
      <c r="U222" s="205"/>
      <c r="V222" s="205"/>
      <c r="W222" s="205"/>
      <c r="X222" s="205"/>
      <c r="Y222" s="229"/>
      <c r="Z222" s="84"/>
      <c r="AA222" s="84"/>
      <c r="AB222" s="47"/>
      <c r="AC222" s="84"/>
      <c r="AD222" s="84"/>
      <c r="AE222" s="84"/>
      <c r="AF222" s="84"/>
      <c r="AG222" s="1172"/>
    </row>
    <row r="223" spans="1:33" ht="15" thickBot="1" x14ac:dyDescent="0.35">
      <c r="A223" s="248"/>
      <c r="B223" s="4332"/>
      <c r="C223" s="4332"/>
      <c r="D223" s="4332"/>
      <c r="E223" s="4332"/>
      <c r="F223" s="4332"/>
      <c r="G223" s="4332"/>
      <c r="H223" s="4332"/>
      <c r="I223" s="4332"/>
      <c r="J223" s="4332"/>
      <c r="K223" s="4332"/>
      <c r="L223" s="4332"/>
      <c r="M223" s="248"/>
      <c r="N223" s="340"/>
      <c r="O223" s="248"/>
      <c r="P223" s="3412"/>
      <c r="Q223" s="3412"/>
      <c r="R223" s="3412"/>
      <c r="S223" s="3412"/>
      <c r="T223" s="3412"/>
      <c r="U223" s="3412"/>
      <c r="V223" s="3412"/>
      <c r="W223" s="3412"/>
      <c r="X223" s="3412"/>
      <c r="Y223" s="248"/>
      <c r="Z223" s="4339"/>
      <c r="AA223" s="4339"/>
      <c r="AB223" s="47"/>
      <c r="AC223" s="4339"/>
      <c r="AD223" s="4339"/>
      <c r="AE223" s="4339"/>
      <c r="AF223" s="4339"/>
      <c r="AG223" s="1172"/>
    </row>
    <row r="224" spans="1:33" x14ac:dyDescent="0.3">
      <c r="A224" s="229"/>
      <c r="B224" s="102"/>
      <c r="C224" s="102"/>
      <c r="D224" s="102"/>
      <c r="E224" s="102"/>
      <c r="F224" s="102"/>
      <c r="G224" s="102"/>
      <c r="H224" s="102"/>
      <c r="I224" s="102"/>
      <c r="J224" s="102"/>
      <c r="K224" s="102"/>
      <c r="L224" s="102"/>
      <c r="M224" s="229"/>
      <c r="N224" s="102"/>
      <c r="O224" s="229"/>
      <c r="P224" s="91"/>
      <c r="Q224" s="91"/>
      <c r="R224" s="91"/>
      <c r="S224" s="91"/>
      <c r="T224" s="205"/>
      <c r="U224" s="205"/>
      <c r="V224" s="205"/>
      <c r="W224" s="205"/>
      <c r="X224" s="205"/>
      <c r="Y224" s="229"/>
      <c r="Z224" s="84"/>
      <c r="AA224" s="84"/>
      <c r="AB224" s="47"/>
      <c r="AC224" s="84"/>
      <c r="AD224" s="84"/>
      <c r="AE224" s="84"/>
      <c r="AF224" s="84"/>
      <c r="AG224" s="1172"/>
    </row>
    <row r="225" spans="1:33" ht="15" thickBot="1" x14ac:dyDescent="0.35">
      <c r="A225" s="248"/>
      <c r="B225" s="4332"/>
      <c r="C225" s="4332"/>
      <c r="D225" s="4332"/>
      <c r="E225" s="4332"/>
      <c r="F225" s="4332"/>
      <c r="G225" s="4332"/>
      <c r="H225" s="4332"/>
      <c r="I225" s="4332"/>
      <c r="J225" s="4332"/>
      <c r="K225" s="4332"/>
      <c r="L225" s="4332"/>
      <c r="M225" s="248"/>
      <c r="N225" s="340"/>
      <c r="O225" s="248"/>
      <c r="P225" s="3412"/>
      <c r="Q225" s="3412"/>
      <c r="R225" s="3412"/>
      <c r="S225" s="3412"/>
      <c r="T225" s="3412"/>
      <c r="U225" s="3412"/>
      <c r="V225" s="3412"/>
      <c r="W225" s="3412"/>
      <c r="X225" s="3412"/>
      <c r="Y225" s="248"/>
      <c r="Z225" s="4339"/>
      <c r="AA225" s="4339"/>
      <c r="AB225" s="47"/>
      <c r="AC225" s="4339"/>
      <c r="AD225" s="4339"/>
      <c r="AE225" s="4339"/>
      <c r="AF225" s="4339"/>
      <c r="AG225" s="1172"/>
    </row>
    <row r="226" spans="1:33" x14ac:dyDescent="0.3">
      <c r="A226" s="229"/>
      <c r="B226" s="102"/>
      <c r="C226" s="102"/>
      <c r="D226" s="102"/>
      <c r="E226" s="102"/>
      <c r="F226" s="102"/>
      <c r="G226" s="102"/>
      <c r="H226" s="102"/>
      <c r="I226" s="102"/>
      <c r="J226" s="102"/>
      <c r="K226" s="102"/>
      <c r="L226" s="102"/>
      <c r="M226" s="229"/>
      <c r="N226" s="102"/>
      <c r="O226" s="229"/>
      <c r="P226" s="91"/>
      <c r="Q226" s="91"/>
      <c r="R226" s="91"/>
      <c r="S226" s="91"/>
      <c r="T226" s="205"/>
      <c r="U226" s="205"/>
      <c r="V226" s="205"/>
      <c r="W226" s="205"/>
      <c r="X226" s="205"/>
      <c r="Y226" s="229"/>
      <c r="Z226" s="84"/>
      <c r="AA226" s="84"/>
      <c r="AB226" s="47"/>
      <c r="AC226" s="84"/>
      <c r="AD226" s="84"/>
      <c r="AE226" s="84"/>
      <c r="AF226" s="84"/>
      <c r="AG226" s="1172"/>
    </row>
    <row r="227" spans="1:33" ht="15" thickBot="1" x14ac:dyDescent="0.35">
      <c r="A227" s="248"/>
      <c r="B227" s="4332"/>
      <c r="C227" s="4332"/>
      <c r="D227" s="4332"/>
      <c r="E227" s="4332"/>
      <c r="F227" s="4332"/>
      <c r="G227" s="4332"/>
      <c r="H227" s="4332"/>
      <c r="I227" s="4332"/>
      <c r="J227" s="4332"/>
      <c r="K227" s="4332"/>
      <c r="L227" s="4332"/>
      <c r="M227" s="248"/>
      <c r="N227" s="340"/>
      <c r="O227" s="248"/>
      <c r="P227" s="3412"/>
      <c r="Q227" s="3412"/>
      <c r="R227" s="3412"/>
      <c r="S227" s="3412"/>
      <c r="T227" s="3412"/>
      <c r="U227" s="3412"/>
      <c r="V227" s="3412"/>
      <c r="W227" s="3412"/>
      <c r="X227" s="3412"/>
      <c r="Y227" s="248"/>
      <c r="Z227" s="4339"/>
      <c r="AA227" s="4339"/>
      <c r="AB227" s="47"/>
      <c r="AC227" s="4339"/>
      <c r="AD227" s="4339"/>
      <c r="AE227" s="4339"/>
      <c r="AF227" s="4339"/>
      <c r="AG227" s="1172"/>
    </row>
    <row r="228" spans="1:33" x14ac:dyDescent="0.3">
      <c r="A228" s="47"/>
      <c r="B228" s="1172"/>
      <c r="C228" s="1172"/>
      <c r="D228" s="1172"/>
      <c r="E228" s="1172"/>
      <c r="F228" s="1172"/>
      <c r="G228" s="1172"/>
      <c r="H228" s="1172"/>
      <c r="I228" s="1172"/>
      <c r="J228" s="1170"/>
      <c r="K228" s="1170"/>
      <c r="L228" s="1170"/>
      <c r="M228" s="1060"/>
      <c r="N228" s="1170"/>
      <c r="O228" s="1060"/>
      <c r="P228" s="1170"/>
      <c r="Q228" s="1170"/>
      <c r="R228" s="1170"/>
      <c r="S228" s="1172"/>
      <c r="T228" s="1172"/>
      <c r="U228" s="1172"/>
      <c r="V228" s="1172"/>
      <c r="W228" s="1172"/>
      <c r="X228" s="1172"/>
      <c r="Y228" s="47"/>
      <c r="Z228" s="1172"/>
      <c r="AA228" s="1172"/>
      <c r="AB228" s="47"/>
      <c r="AC228" s="1172"/>
      <c r="AD228" s="1172"/>
      <c r="AE228" s="1172"/>
      <c r="AF228" s="1172"/>
      <c r="AG228" s="1172"/>
    </row>
    <row r="229" spans="1:33" ht="15" thickBot="1" x14ac:dyDescent="0.35">
      <c r="A229" s="1172" t="s">
        <v>717</v>
      </c>
      <c r="B229" s="1172"/>
      <c r="C229" s="1172"/>
      <c r="D229" s="1172"/>
      <c r="E229" s="1172"/>
      <c r="F229" s="1172"/>
      <c r="G229" s="1172"/>
      <c r="H229" s="1170"/>
      <c r="I229" s="4337" t="s">
        <v>1314</v>
      </c>
      <c r="J229" s="4337"/>
      <c r="K229" s="4337"/>
      <c r="L229" s="4337"/>
      <c r="M229" s="4337"/>
      <c r="N229" s="4337"/>
      <c r="O229" s="4337"/>
      <c r="P229" s="4337"/>
      <c r="Q229" s="4337"/>
      <c r="R229" s="4337"/>
      <c r="S229" s="4337"/>
      <c r="T229" s="4337"/>
      <c r="U229" s="4337"/>
      <c r="V229" s="4337"/>
      <c r="W229" s="4337"/>
      <c r="X229" s="4337"/>
      <c r="Y229" s="1172"/>
      <c r="Z229" s="1170" t="s">
        <v>1313</v>
      </c>
      <c r="AA229" s="1172"/>
      <c r="AB229" s="1172"/>
      <c r="AC229" s="1172"/>
      <c r="AD229" s="1172"/>
      <c r="AE229" s="1172"/>
      <c r="AF229" s="1172"/>
      <c r="AG229" s="1172"/>
    </row>
    <row r="230" spans="1:33" x14ac:dyDescent="0.3">
      <c r="A230" s="1170" t="s">
        <v>16</v>
      </c>
      <c r="B230" s="1172"/>
      <c r="C230" s="1172"/>
      <c r="D230" s="1172"/>
      <c r="E230" s="1172"/>
      <c r="F230" s="1172"/>
      <c r="G230" s="1172"/>
      <c r="H230" s="1172"/>
      <c r="I230" s="1172"/>
      <c r="J230" s="1172"/>
      <c r="K230" s="1172"/>
      <c r="L230" s="1172"/>
      <c r="M230" s="1172"/>
      <c r="N230" s="1172"/>
      <c r="O230" s="1172"/>
      <c r="P230" s="1172"/>
      <c r="Q230" s="1172"/>
      <c r="R230" s="1172"/>
      <c r="S230" s="1172"/>
      <c r="T230" s="1172"/>
      <c r="U230" s="1172"/>
      <c r="V230" s="1172"/>
      <c r="W230" s="1172"/>
      <c r="X230" s="1172"/>
      <c r="Y230" s="1172"/>
      <c r="Z230" s="1172"/>
      <c r="AA230" s="1172"/>
      <c r="AB230" s="1172"/>
      <c r="AC230" s="1172"/>
      <c r="AD230" s="1172"/>
      <c r="AE230" s="1172"/>
      <c r="AF230" s="1172"/>
      <c r="AG230" s="1172"/>
    </row>
    <row r="231" spans="1:33" x14ac:dyDescent="0.3">
      <c r="A231" s="1172"/>
      <c r="B231" s="1172"/>
      <c r="C231" s="1172"/>
      <c r="D231" s="1172"/>
      <c r="E231" s="1172"/>
      <c r="F231" s="1172"/>
      <c r="G231" s="1172"/>
      <c r="H231" s="1172"/>
      <c r="I231" s="1172"/>
      <c r="J231" s="1172"/>
      <c r="K231" s="1172"/>
      <c r="L231" s="1172"/>
      <c r="M231" s="1172"/>
      <c r="N231" s="1172"/>
      <c r="O231" s="1172"/>
      <c r="P231" s="1172"/>
      <c r="Q231" s="1172"/>
      <c r="R231" s="1172"/>
      <c r="S231" s="1172"/>
      <c r="T231" s="1172"/>
      <c r="U231" s="1172"/>
      <c r="V231" s="1172"/>
      <c r="W231" s="1172"/>
      <c r="X231" s="1172"/>
      <c r="Y231" s="1172"/>
      <c r="Z231" s="1172"/>
      <c r="AA231" s="1172"/>
      <c r="AB231" s="1172"/>
      <c r="AC231" s="1172"/>
      <c r="AD231" s="1172"/>
      <c r="AE231" s="1172"/>
      <c r="AF231" s="1172"/>
      <c r="AG231" s="1172"/>
    </row>
    <row r="232" spans="1:33" ht="15" customHeight="1" x14ac:dyDescent="0.3">
      <c r="A232" s="2807" t="s">
        <v>54</v>
      </c>
      <c r="B232" s="2807"/>
      <c r="C232" s="2807"/>
      <c r="D232" s="2807"/>
      <c r="E232" s="2807"/>
      <c r="F232" s="2807"/>
      <c r="G232" s="2807"/>
      <c r="H232" s="2807"/>
      <c r="I232" s="2807"/>
      <c r="J232" s="2807"/>
      <c r="K232" s="2807"/>
      <c r="L232" s="2807"/>
      <c r="M232" s="2807"/>
      <c r="N232" s="2807"/>
      <c r="O232" s="2807"/>
      <c r="P232" s="2807"/>
      <c r="Q232" s="2807"/>
      <c r="R232" s="2807"/>
      <c r="S232" s="2807"/>
      <c r="T232" s="2807"/>
      <c r="U232" s="2807"/>
      <c r="V232" s="2807"/>
      <c r="W232" s="2807"/>
      <c r="X232" s="2807"/>
      <c r="Y232" s="2807"/>
      <c r="Z232" s="2807"/>
      <c r="AA232" s="2807"/>
      <c r="AB232" s="2807"/>
      <c r="AC232" s="2807"/>
      <c r="AD232" s="2807"/>
      <c r="AE232" s="2807"/>
      <c r="AF232" s="2807"/>
      <c r="AG232" s="2807"/>
    </row>
    <row r="233" spans="1:33" x14ac:dyDescent="0.3">
      <c r="A233" s="2807"/>
      <c r="B233" s="2807"/>
      <c r="C233" s="2807"/>
      <c r="D233" s="2807"/>
      <c r="E233" s="2807"/>
      <c r="F233" s="2807"/>
      <c r="G233" s="2807"/>
      <c r="H233" s="2807"/>
      <c r="I233" s="2807"/>
      <c r="J233" s="2807"/>
      <c r="K233" s="2807"/>
      <c r="L233" s="2807"/>
      <c r="M233" s="2807"/>
      <c r="N233" s="2807"/>
      <c r="O233" s="2807"/>
      <c r="P233" s="2807"/>
      <c r="Q233" s="2807"/>
      <c r="R233" s="2807"/>
      <c r="S233" s="2807"/>
      <c r="T233" s="2807"/>
      <c r="U233" s="2807"/>
      <c r="V233" s="2807"/>
      <c r="W233" s="2807"/>
      <c r="X233" s="2807"/>
      <c r="Y233" s="2807"/>
      <c r="Z233" s="2807"/>
      <c r="AA233" s="2807"/>
      <c r="AB233" s="2807"/>
      <c r="AC233" s="2807"/>
      <c r="AD233" s="2807"/>
      <c r="AE233" s="2807"/>
      <c r="AF233" s="2807"/>
      <c r="AG233" s="2807"/>
    </row>
    <row r="234" spans="1:33" x14ac:dyDescent="0.3">
      <c r="A234" s="2807"/>
      <c r="B234" s="2807"/>
      <c r="C234" s="2807"/>
      <c r="D234" s="2807"/>
      <c r="E234" s="2807"/>
      <c r="F234" s="2807"/>
      <c r="G234" s="2807"/>
      <c r="H234" s="2807"/>
      <c r="I234" s="2807"/>
      <c r="J234" s="2807"/>
      <c r="K234" s="2807"/>
      <c r="L234" s="2807"/>
      <c r="M234" s="2807"/>
      <c r="N234" s="2807"/>
      <c r="O234" s="2807"/>
      <c r="P234" s="2807"/>
      <c r="Q234" s="2807"/>
      <c r="R234" s="2807"/>
      <c r="S234" s="2807"/>
      <c r="T234" s="2807"/>
      <c r="U234" s="2807"/>
      <c r="V234" s="2807"/>
      <c r="W234" s="2807"/>
      <c r="X234" s="2807"/>
      <c r="Y234" s="2807"/>
      <c r="Z234" s="2807"/>
      <c r="AA234" s="2807"/>
      <c r="AB234" s="2807"/>
      <c r="AC234" s="2807"/>
      <c r="AD234" s="2807"/>
      <c r="AE234" s="2807"/>
      <c r="AF234" s="2807"/>
      <c r="AG234" s="2807"/>
    </row>
    <row r="235" spans="1:33" x14ac:dyDescent="0.3">
      <c r="A235" s="2807"/>
      <c r="B235" s="2807"/>
      <c r="C235" s="2807"/>
      <c r="D235" s="2807"/>
      <c r="E235" s="2807"/>
      <c r="F235" s="2807"/>
      <c r="G235" s="2807"/>
      <c r="H235" s="2807"/>
      <c r="I235" s="2807"/>
      <c r="J235" s="2807"/>
      <c r="K235" s="2807"/>
      <c r="L235" s="2807"/>
      <c r="M235" s="2807"/>
      <c r="N235" s="2807"/>
      <c r="O235" s="2807"/>
      <c r="P235" s="2807"/>
      <c r="Q235" s="2807"/>
      <c r="R235" s="2807"/>
      <c r="S235" s="2807"/>
      <c r="T235" s="2807"/>
      <c r="U235" s="2807"/>
      <c r="V235" s="2807"/>
      <c r="W235" s="2807"/>
      <c r="X235" s="2807"/>
      <c r="Y235" s="2807"/>
      <c r="Z235" s="2807"/>
      <c r="AA235" s="2807"/>
      <c r="AB235" s="2807"/>
      <c r="AC235" s="2807"/>
      <c r="AD235" s="2807"/>
      <c r="AE235" s="2807"/>
      <c r="AF235" s="2807"/>
      <c r="AG235" s="2807"/>
    </row>
    <row r="236" spans="1:33" x14ac:dyDescent="0.3">
      <c r="A236" s="1172"/>
      <c r="B236" s="1172"/>
      <c r="C236" s="1172"/>
      <c r="D236" s="1172"/>
      <c r="E236" s="1172"/>
      <c r="F236" s="1172"/>
      <c r="G236" s="1172"/>
      <c r="H236" s="1172"/>
      <c r="I236" s="1172"/>
      <c r="J236" s="1172"/>
      <c r="K236" s="1172"/>
      <c r="L236" s="1172"/>
      <c r="M236" s="1172"/>
      <c r="N236" s="1172"/>
      <c r="O236" s="1172"/>
      <c r="P236" s="1172"/>
      <c r="Q236" s="1172"/>
      <c r="R236" s="1172"/>
      <c r="S236" s="1172"/>
      <c r="T236" s="1172"/>
      <c r="U236" s="1172"/>
      <c r="V236" s="1172"/>
      <c r="W236" s="1172"/>
      <c r="X236" s="1172"/>
      <c r="Y236" s="1172"/>
      <c r="Z236" s="1172"/>
      <c r="AA236" s="1172"/>
      <c r="AB236" s="1172"/>
      <c r="AC236" s="1172"/>
      <c r="AD236" s="1172"/>
      <c r="AE236" s="1172"/>
      <c r="AF236" s="1172"/>
      <c r="AG236" s="1172"/>
    </row>
    <row r="237" spans="1:33" ht="15" customHeight="1" x14ac:dyDescent="0.3">
      <c r="A237" s="2807" t="s">
        <v>55</v>
      </c>
      <c r="B237" s="2807"/>
      <c r="C237" s="2807"/>
      <c r="D237" s="2807"/>
      <c r="E237" s="2807"/>
      <c r="F237" s="2807"/>
      <c r="G237" s="2807"/>
      <c r="H237" s="2807"/>
      <c r="I237" s="2807"/>
      <c r="J237" s="2807"/>
      <c r="K237" s="2807"/>
      <c r="L237" s="2807"/>
      <c r="M237" s="2807"/>
      <c r="N237" s="2807"/>
      <c r="O237" s="2807"/>
      <c r="P237" s="2807"/>
      <c r="Q237" s="2807"/>
      <c r="R237" s="2807"/>
      <c r="S237" s="2807"/>
      <c r="T237" s="2807"/>
      <c r="U237" s="2807"/>
      <c r="V237" s="2807"/>
      <c r="W237" s="2807"/>
      <c r="X237" s="2807"/>
      <c r="Y237" s="2807"/>
      <c r="Z237" s="2807"/>
      <c r="AA237" s="2807"/>
      <c r="AB237" s="2807"/>
      <c r="AC237" s="2807"/>
      <c r="AD237" s="2807"/>
      <c r="AE237" s="2807"/>
      <c r="AF237" s="2807"/>
      <c r="AG237" s="2807"/>
    </row>
    <row r="238" spans="1:33" x14ac:dyDescent="0.3">
      <c r="A238" s="2807"/>
      <c r="B238" s="2807"/>
      <c r="C238" s="2807"/>
      <c r="D238" s="2807"/>
      <c r="E238" s="2807"/>
      <c r="F238" s="2807"/>
      <c r="G238" s="2807"/>
      <c r="H238" s="2807"/>
      <c r="I238" s="2807"/>
      <c r="J238" s="2807"/>
      <c r="K238" s="2807"/>
      <c r="L238" s="2807"/>
      <c r="M238" s="2807"/>
      <c r="N238" s="2807"/>
      <c r="O238" s="2807"/>
      <c r="P238" s="2807"/>
      <c r="Q238" s="2807"/>
      <c r="R238" s="2807"/>
      <c r="S238" s="2807"/>
      <c r="T238" s="2807"/>
      <c r="U238" s="2807"/>
      <c r="V238" s="2807"/>
      <c r="W238" s="2807"/>
      <c r="X238" s="2807"/>
      <c r="Y238" s="2807"/>
      <c r="Z238" s="2807"/>
      <c r="AA238" s="2807"/>
      <c r="AB238" s="2807"/>
      <c r="AC238" s="2807"/>
      <c r="AD238" s="2807"/>
      <c r="AE238" s="2807"/>
      <c r="AF238" s="2807"/>
      <c r="AG238" s="2807"/>
    </row>
    <row r="239" spans="1:33" x14ac:dyDescent="0.3">
      <c r="A239" s="2807"/>
      <c r="B239" s="2807"/>
      <c r="C239" s="2807"/>
      <c r="D239" s="2807"/>
      <c r="E239" s="2807"/>
      <c r="F239" s="2807"/>
      <c r="G239" s="2807"/>
      <c r="H239" s="2807"/>
      <c r="I239" s="2807"/>
      <c r="J239" s="2807"/>
      <c r="K239" s="2807"/>
      <c r="L239" s="2807"/>
      <c r="M239" s="2807"/>
      <c r="N239" s="2807"/>
      <c r="O239" s="2807"/>
      <c r="P239" s="2807"/>
      <c r="Q239" s="2807"/>
      <c r="R239" s="2807"/>
      <c r="S239" s="2807"/>
      <c r="T239" s="2807"/>
      <c r="U239" s="2807"/>
      <c r="V239" s="2807"/>
      <c r="W239" s="2807"/>
      <c r="X239" s="2807"/>
      <c r="Y239" s="2807"/>
      <c r="Z239" s="2807"/>
      <c r="AA239" s="2807"/>
      <c r="AB239" s="2807"/>
      <c r="AC239" s="2807"/>
      <c r="AD239" s="2807"/>
      <c r="AE239" s="2807"/>
      <c r="AF239" s="2807"/>
      <c r="AG239" s="2807"/>
    </row>
    <row r="240" spans="1:33" x14ac:dyDescent="0.3">
      <c r="A240" s="1172"/>
      <c r="B240" s="1172"/>
      <c r="C240" s="1172"/>
      <c r="D240" s="1172"/>
      <c r="E240" s="1172"/>
      <c r="F240" s="1172"/>
      <c r="G240" s="1172"/>
      <c r="H240" s="1172"/>
      <c r="I240" s="1172"/>
      <c r="J240" s="1172"/>
      <c r="K240" s="1172"/>
      <c r="L240" s="1172"/>
      <c r="M240" s="1172"/>
      <c r="N240" s="1172"/>
      <c r="O240" s="1172"/>
      <c r="P240" s="1172"/>
      <c r="Q240" s="1172"/>
      <c r="R240" s="1172"/>
      <c r="S240" s="1172"/>
      <c r="T240" s="1172"/>
      <c r="U240" s="1172"/>
      <c r="V240" s="1172"/>
      <c r="W240" s="1172"/>
      <c r="X240" s="1172"/>
      <c r="Y240" s="1172"/>
      <c r="Z240" s="1172"/>
      <c r="AA240" s="1172"/>
      <c r="AB240" s="1172"/>
      <c r="AC240" s="1172"/>
      <c r="AD240" s="1172"/>
      <c r="AE240" s="1172"/>
      <c r="AF240" s="1172"/>
      <c r="AG240" s="1172"/>
    </row>
    <row r="241" spans="1:33" x14ac:dyDescent="0.3">
      <c r="A241" s="1172" t="s">
        <v>718</v>
      </c>
      <c r="B241" s="1172"/>
      <c r="C241" s="1172"/>
      <c r="D241" s="1172"/>
      <c r="E241" s="1172"/>
      <c r="F241" s="1172"/>
      <c r="G241" s="1172"/>
      <c r="H241" s="1172"/>
      <c r="I241" s="1172"/>
      <c r="J241" s="1172"/>
      <c r="K241" s="1172"/>
      <c r="L241" s="1172"/>
      <c r="M241" s="1172"/>
      <c r="N241" s="1172"/>
      <c r="O241" s="1172"/>
      <c r="P241" s="1172"/>
      <c r="Q241" s="1172"/>
      <c r="R241" s="1172"/>
      <c r="S241" s="1172"/>
      <c r="T241" s="1172"/>
      <c r="U241" s="1172"/>
      <c r="V241" s="1172"/>
      <c r="W241" s="1172"/>
      <c r="X241" s="1172"/>
      <c r="Y241" s="1172"/>
      <c r="Z241" s="1172"/>
      <c r="AA241" s="1172"/>
      <c r="AB241" s="1172"/>
      <c r="AC241" s="1172"/>
      <c r="AD241" s="1172"/>
      <c r="AE241" s="1172"/>
      <c r="AF241" s="1172"/>
      <c r="AG241" s="1172"/>
    </row>
    <row r="242" spans="1:33" x14ac:dyDescent="0.3">
      <c r="A242" s="1172"/>
      <c r="B242" s="1172"/>
      <c r="C242" s="1172"/>
      <c r="D242" s="1172"/>
      <c r="E242" s="1172"/>
      <c r="F242" s="1172"/>
      <c r="G242" s="1172"/>
      <c r="H242" s="1172"/>
      <c r="I242" s="1172"/>
      <c r="J242" s="1172"/>
      <c r="K242" s="1172"/>
      <c r="L242" s="1172"/>
      <c r="M242" s="1172"/>
      <c r="N242" s="1172"/>
      <c r="O242" s="1172"/>
      <c r="P242" s="1172"/>
      <c r="Q242" s="1172"/>
      <c r="R242" s="1172"/>
      <c r="S242" s="1172"/>
      <c r="T242" s="1172"/>
      <c r="U242" s="1172"/>
      <c r="V242" s="1172"/>
      <c r="W242" s="1172"/>
      <c r="X242" s="1172"/>
      <c r="Y242" s="1172"/>
      <c r="Z242" s="1172"/>
      <c r="AA242" s="1172"/>
      <c r="AB242" s="1172"/>
      <c r="AC242" s="1172"/>
      <c r="AD242" s="1172"/>
      <c r="AE242" s="1172"/>
      <c r="AF242" s="1172"/>
      <c r="AG242" s="1172"/>
    </row>
    <row r="243" spans="1:33" x14ac:dyDescent="0.3">
      <c r="A243" s="1172"/>
      <c r="B243" s="1172"/>
      <c r="C243" s="1172"/>
      <c r="D243" s="1172"/>
      <c r="E243" s="1172"/>
      <c r="F243" s="1172"/>
      <c r="G243" s="1172"/>
      <c r="H243" s="1172"/>
      <c r="I243" s="1172"/>
      <c r="J243" s="1172"/>
      <c r="K243" s="1172"/>
      <c r="L243" s="1172"/>
      <c r="M243" s="1172"/>
      <c r="N243" s="1172"/>
      <c r="O243" s="1172"/>
      <c r="P243" s="1172"/>
      <c r="Q243" s="1172"/>
      <c r="R243" s="1172"/>
      <c r="S243" s="1172"/>
      <c r="T243" s="1172"/>
      <c r="U243" s="1172"/>
      <c r="V243" s="1172"/>
      <c r="W243" s="1172"/>
      <c r="X243" s="1172"/>
      <c r="Y243" s="1172"/>
      <c r="Z243" s="1172"/>
      <c r="AA243" s="1172"/>
      <c r="AB243" s="1172"/>
      <c r="AC243" s="1172"/>
      <c r="AD243" s="1172"/>
      <c r="AE243" s="1172"/>
      <c r="AF243" s="1172"/>
      <c r="AG243" s="1172"/>
    </row>
    <row r="244" spans="1:33" ht="15" thickBot="1" x14ac:dyDescent="0.35">
      <c r="A244" s="1172" t="s">
        <v>147</v>
      </c>
      <c r="B244" s="1172"/>
      <c r="C244" s="4338"/>
      <c r="D244" s="4338"/>
      <c r="E244" s="4338"/>
      <c r="F244" s="4338"/>
      <c r="G244" s="4338"/>
      <c r="H244" s="4338"/>
      <c r="I244" s="4338"/>
      <c r="J244" s="4338"/>
      <c r="K244" s="4338"/>
      <c r="L244" s="1172"/>
      <c r="M244" s="3031" t="str">
        <f>J198</f>
        <v>Should be the same as listed in Part I.</v>
      </c>
      <c r="N244" s="3031"/>
      <c r="O244" s="3031"/>
      <c r="P244" s="3031"/>
      <c r="Q244" s="3031"/>
      <c r="R244" s="3031"/>
      <c r="S244" s="3031"/>
      <c r="T244" s="3031"/>
      <c r="U244" s="3031"/>
      <c r="V244" s="3031"/>
      <c r="W244" s="3031"/>
      <c r="X244" s="3031"/>
      <c r="Y244" s="3031"/>
      <c r="Z244" s="3031"/>
      <c r="AA244" s="1172"/>
      <c r="AB244" s="3395"/>
      <c r="AC244" s="3395"/>
      <c r="AD244" s="3395"/>
      <c r="AE244" s="3395"/>
      <c r="AF244" s="3395"/>
      <c r="AG244" s="1172"/>
    </row>
    <row r="245" spans="1:33" ht="15" customHeight="1" x14ac:dyDescent="0.3">
      <c r="A245" s="1172"/>
      <c r="B245" s="1172"/>
      <c r="C245" s="4333" t="s">
        <v>719</v>
      </c>
      <c r="D245" s="4333"/>
      <c r="E245" s="4333"/>
      <c r="F245" s="4333"/>
      <c r="G245" s="4333"/>
      <c r="H245" s="4333"/>
      <c r="I245" s="4333"/>
      <c r="J245" s="4333"/>
      <c r="K245" s="4333"/>
      <c r="L245" s="1172"/>
      <c r="M245" s="4335" t="s">
        <v>149</v>
      </c>
      <c r="N245" s="4335"/>
      <c r="O245" s="4335"/>
      <c r="P245" s="4335"/>
      <c r="Q245" s="4335"/>
      <c r="R245" s="4335"/>
      <c r="S245" s="4335"/>
      <c r="T245" s="4335"/>
      <c r="U245" s="4335"/>
      <c r="V245" s="4335"/>
      <c r="W245" s="4335"/>
      <c r="X245" s="4335"/>
      <c r="Y245" s="4335"/>
      <c r="Z245" s="4335"/>
      <c r="AA245" s="1172"/>
      <c r="AB245" s="4336" t="s">
        <v>150</v>
      </c>
      <c r="AC245" s="4335"/>
      <c r="AD245" s="4335"/>
      <c r="AE245" s="4335"/>
      <c r="AF245" s="4335"/>
      <c r="AG245" s="1172"/>
    </row>
    <row r="246" spans="1:33" x14ac:dyDescent="0.3">
      <c r="A246" s="1172"/>
      <c r="B246" s="1172"/>
      <c r="C246" s="4334"/>
      <c r="D246" s="4334"/>
      <c r="E246" s="4334"/>
      <c r="F246" s="4334"/>
      <c r="G246" s="4334"/>
      <c r="H246" s="4334"/>
      <c r="I246" s="4334"/>
      <c r="J246" s="4334"/>
      <c r="K246" s="4334"/>
      <c r="L246" s="1172"/>
      <c r="M246" s="1172"/>
      <c r="N246" s="1172"/>
      <c r="O246" s="1172"/>
      <c r="P246" s="1172"/>
      <c r="Q246" s="1172"/>
      <c r="R246" s="1172"/>
      <c r="S246" s="1172"/>
      <c r="T246" s="1172"/>
      <c r="U246" s="1172"/>
      <c r="V246" s="1172"/>
      <c r="W246" s="1172"/>
      <c r="X246" s="1172"/>
      <c r="Y246" s="1172"/>
      <c r="Z246" s="1172"/>
      <c r="AA246" s="1172"/>
      <c r="AB246" s="1172"/>
      <c r="AC246" s="1172"/>
      <c r="AD246" s="1172"/>
      <c r="AE246" s="1172"/>
      <c r="AF246" s="1172"/>
      <c r="AG246" s="1172"/>
    </row>
    <row r="247" spans="1:33" x14ac:dyDescent="0.3">
      <c r="A247" s="1172"/>
      <c r="B247" s="1172"/>
      <c r="C247" s="1172"/>
      <c r="D247" s="1172"/>
      <c r="E247" s="1172"/>
      <c r="F247" s="1172"/>
      <c r="G247" s="1172"/>
      <c r="H247" s="1172"/>
      <c r="I247" s="1172"/>
      <c r="J247" s="1172"/>
      <c r="K247" s="1172"/>
      <c r="L247" s="1172"/>
      <c r="M247" s="1172"/>
      <c r="N247" s="1172"/>
      <c r="O247" s="1172"/>
      <c r="P247" s="1172"/>
      <c r="Q247" s="1172"/>
      <c r="R247" s="1172"/>
      <c r="S247" s="1172"/>
      <c r="T247" s="1172"/>
      <c r="U247" s="1172"/>
      <c r="V247" s="1172"/>
      <c r="W247" s="1172"/>
      <c r="X247" s="1172"/>
      <c r="Y247" s="1172"/>
      <c r="Z247" s="1172"/>
      <c r="AA247" s="1172"/>
      <c r="AB247" s="1172"/>
      <c r="AC247" s="1172"/>
      <c r="AD247" s="1172"/>
      <c r="AE247" s="1172"/>
      <c r="AF247" s="1172"/>
      <c r="AG247" s="1172"/>
    </row>
    <row r="248" spans="1:33" x14ac:dyDescent="0.3">
      <c r="A248" s="98" t="s">
        <v>707</v>
      </c>
      <c r="B248" s="1172"/>
      <c r="C248" s="1172"/>
      <c r="D248" s="1172"/>
      <c r="E248" s="1172"/>
      <c r="F248" s="1172"/>
      <c r="G248" s="1172"/>
      <c r="H248" s="1172"/>
      <c r="I248" s="1172"/>
      <c r="J248" s="1172"/>
      <c r="K248" s="1172"/>
      <c r="L248" s="1172"/>
      <c r="M248" s="1172"/>
      <c r="N248" s="1172"/>
      <c r="O248" s="1172"/>
      <c r="P248" s="1172"/>
      <c r="Q248" s="1172"/>
      <c r="R248" s="1172"/>
      <c r="S248" s="1172"/>
      <c r="T248" s="1172"/>
      <c r="U248" s="1172"/>
      <c r="V248" s="1172"/>
      <c r="W248" s="1172"/>
      <c r="X248" s="1172"/>
      <c r="Y248" s="1172"/>
      <c r="Z248" s="1172"/>
      <c r="AA248" s="1172"/>
      <c r="AB248" s="1172"/>
      <c r="AC248" s="1172"/>
      <c r="AD248" s="1172"/>
      <c r="AE248" s="1172"/>
      <c r="AF248" s="1172"/>
      <c r="AG248" s="1172"/>
    </row>
    <row r="249" spans="1:33" x14ac:dyDescent="0.3">
      <c r="A249" s="1172"/>
      <c r="B249" s="1172"/>
      <c r="C249" s="1172"/>
      <c r="D249" s="1172"/>
      <c r="E249" s="1172"/>
      <c r="F249" s="1172"/>
      <c r="G249" s="1172"/>
      <c r="H249" s="1172"/>
      <c r="I249" s="1172"/>
      <c r="J249" s="1172"/>
      <c r="K249" s="1172"/>
      <c r="L249" s="1172"/>
      <c r="M249" s="1172"/>
      <c r="N249" s="1172"/>
      <c r="O249" s="1172"/>
      <c r="P249" s="1172"/>
      <c r="Q249" s="1172"/>
      <c r="R249" s="1172"/>
      <c r="S249" s="1172"/>
      <c r="T249" s="1172"/>
      <c r="U249" s="1172"/>
      <c r="V249" s="1172"/>
      <c r="W249" s="1172"/>
      <c r="X249" s="1172"/>
      <c r="Y249" s="1172"/>
      <c r="Z249" s="1172"/>
      <c r="AA249" s="1172"/>
      <c r="AB249" s="1172"/>
      <c r="AC249" s="1172"/>
      <c r="AD249" s="1172"/>
      <c r="AE249" s="1172"/>
      <c r="AF249" s="1172"/>
      <c r="AG249" s="1172"/>
    </row>
    <row r="250" spans="1:33" x14ac:dyDescent="0.3">
      <c r="A250" s="98" t="s">
        <v>692</v>
      </c>
      <c r="B250" s="1172"/>
      <c r="C250" s="1172"/>
      <c r="D250" s="1172"/>
      <c r="E250" s="1172"/>
      <c r="F250" s="1172"/>
      <c r="G250" s="1172"/>
      <c r="H250" s="1172"/>
      <c r="I250" s="1172"/>
      <c r="J250" s="1172"/>
      <c r="K250" s="1172"/>
      <c r="L250" s="1172"/>
      <c r="M250" s="1172"/>
      <c r="N250" s="1172"/>
      <c r="O250" s="1172"/>
      <c r="P250" s="1172"/>
      <c r="Q250" s="1172"/>
      <c r="R250" s="1172"/>
      <c r="S250" s="1172"/>
      <c r="T250" s="1172"/>
      <c r="U250" s="1172"/>
      <c r="V250" s="1172"/>
      <c r="W250" s="1172"/>
      <c r="X250" s="1172"/>
      <c r="Y250" s="1172"/>
      <c r="Z250" s="1172"/>
      <c r="AA250" s="1172"/>
      <c r="AB250" s="1172"/>
      <c r="AC250" s="1172"/>
      <c r="AD250" s="1172"/>
      <c r="AE250" s="1172"/>
      <c r="AF250" s="1172"/>
      <c r="AG250" s="1172"/>
    </row>
    <row r="251" spans="1:33" x14ac:dyDescent="0.3">
      <c r="A251" s="1172" t="s">
        <v>53</v>
      </c>
      <c r="B251" s="1172"/>
      <c r="C251" s="1172"/>
      <c r="D251" s="1172"/>
      <c r="E251" s="1172"/>
      <c r="F251" s="1172"/>
      <c r="G251" s="1172"/>
      <c r="H251" s="1172"/>
      <c r="I251" s="1172"/>
      <c r="J251" s="1172"/>
      <c r="K251" s="1172"/>
      <c r="L251" s="1172"/>
      <c r="M251" s="1172"/>
      <c r="N251" s="1172"/>
      <c r="O251" s="1172"/>
      <c r="P251" s="1172"/>
      <c r="Q251" s="1172"/>
      <c r="R251" s="1172"/>
      <c r="S251" s="1172"/>
      <c r="T251" s="1172"/>
      <c r="U251" s="1172"/>
      <c r="V251" s="1170"/>
      <c r="W251" s="1170"/>
      <c r="X251" s="1170"/>
      <c r="Y251" s="1170"/>
      <c r="Z251" s="1170"/>
      <c r="AA251" s="1170"/>
      <c r="AB251" s="1170"/>
      <c r="AC251" s="1172"/>
      <c r="AD251" s="1172"/>
      <c r="AE251" s="1172"/>
      <c r="AF251" s="1172"/>
      <c r="AG251" s="1172"/>
    </row>
    <row r="252" spans="1:33" x14ac:dyDescent="0.3">
      <c r="A252" s="1172"/>
      <c r="B252" s="1172"/>
      <c r="C252" s="1172"/>
      <c r="D252" s="1172"/>
      <c r="E252" s="1172"/>
      <c r="F252" s="1172"/>
      <c r="G252" s="1172"/>
      <c r="H252" s="1172"/>
      <c r="I252" s="1172"/>
      <c r="J252" s="1172"/>
      <c r="K252" s="1172"/>
      <c r="L252" s="1172"/>
      <c r="M252" s="1172"/>
      <c r="N252" s="1172"/>
      <c r="O252" s="1172"/>
      <c r="P252" s="1172"/>
      <c r="Q252" s="1172"/>
      <c r="R252" s="1172"/>
      <c r="S252" s="1172"/>
      <c r="T252" s="1172"/>
      <c r="U252" s="1172"/>
      <c r="V252" s="1172"/>
      <c r="W252" s="1172"/>
      <c r="X252" s="1172"/>
      <c r="Y252" s="1172"/>
      <c r="Z252" s="1172"/>
      <c r="AA252" s="1172"/>
      <c r="AB252" s="1172"/>
      <c r="AC252" s="1172"/>
      <c r="AD252" s="1172"/>
      <c r="AE252" s="1172"/>
      <c r="AF252" s="1172"/>
      <c r="AG252" s="1172"/>
    </row>
    <row r="253" spans="1:33" x14ac:dyDescent="0.3">
      <c r="A253" s="1170" t="s">
        <v>1131</v>
      </c>
      <c r="B253" s="1172"/>
      <c r="C253" s="1172"/>
      <c r="D253" s="1172"/>
      <c r="E253" s="1172"/>
      <c r="F253" s="1172"/>
      <c r="G253" s="1172"/>
      <c r="H253" s="1172"/>
      <c r="I253" s="1172"/>
      <c r="J253" s="4342" t="s">
        <v>1132</v>
      </c>
      <c r="K253" s="4342"/>
      <c r="L253" s="4342"/>
      <c r="M253" s="4342"/>
      <c r="N253" s="4342"/>
      <c r="O253" s="4342"/>
      <c r="P253" s="4342"/>
      <c r="Q253" s="4342"/>
      <c r="R253" s="4342"/>
      <c r="S253" s="4342"/>
      <c r="T253" s="4342"/>
      <c r="U253" s="4342"/>
      <c r="V253" s="4342"/>
      <c r="W253" s="4342"/>
      <c r="X253" s="4342"/>
      <c r="Y253" s="4342"/>
      <c r="Z253" s="4342"/>
      <c r="AA253" s="4342"/>
      <c r="AB253" s="4342"/>
      <c r="AC253" s="4342"/>
      <c r="AD253" s="4342"/>
      <c r="AE253" s="4342"/>
      <c r="AF253" s="4342"/>
      <c r="AG253" s="1172"/>
    </row>
    <row r="254" spans="1:33" ht="15" thickBot="1" x14ac:dyDescent="0.35">
      <c r="A254" s="1172"/>
      <c r="B254" s="1172"/>
      <c r="C254" s="1172"/>
      <c r="D254" s="1172"/>
      <c r="E254" s="1172"/>
      <c r="F254" s="1172"/>
      <c r="G254" s="1172"/>
      <c r="H254" s="1172"/>
      <c r="I254" s="1172"/>
      <c r="J254" s="1172"/>
      <c r="K254" s="1172"/>
      <c r="L254" s="1172"/>
      <c r="M254" s="1172"/>
      <c r="N254" s="1172"/>
      <c r="O254" s="1172"/>
      <c r="P254" s="1172"/>
      <c r="Q254" s="1172"/>
      <c r="R254" s="1172"/>
      <c r="S254" s="1172"/>
      <c r="T254" s="1172"/>
      <c r="U254" s="1172"/>
      <c r="V254" s="1172"/>
      <c r="W254" s="1172"/>
      <c r="X254" s="1172"/>
      <c r="Y254" s="1172"/>
      <c r="Z254" s="1172"/>
      <c r="AA254" s="1172"/>
      <c r="AB254" s="1172"/>
      <c r="AC254" s="1172"/>
      <c r="AD254" s="1172"/>
      <c r="AE254" s="1172"/>
      <c r="AF254" s="1172"/>
      <c r="AG254" s="1172"/>
    </row>
    <row r="255" spans="1:33" ht="15.75" customHeight="1" thickBot="1" x14ac:dyDescent="0.35">
      <c r="A255" s="1172"/>
      <c r="B255" s="1172" t="s">
        <v>708</v>
      </c>
      <c r="C255" s="1172"/>
      <c r="D255" s="1172"/>
      <c r="E255" s="1172"/>
      <c r="F255" s="1172"/>
      <c r="G255" s="271"/>
      <c r="H255" s="2631" t="s">
        <v>709</v>
      </c>
      <c r="I255" s="2631"/>
      <c r="J255" s="2631"/>
      <c r="K255" s="2631"/>
      <c r="L255" s="2631"/>
      <c r="M255" s="2631"/>
      <c r="N255" s="2631"/>
      <c r="O255" s="2631"/>
      <c r="P255" s="2631"/>
      <c r="Q255" s="2631"/>
      <c r="R255" s="2631"/>
      <c r="S255" s="2631"/>
      <c r="T255" s="2631"/>
      <c r="U255" s="2631"/>
      <c r="V255" s="2631"/>
      <c r="W255" s="2631"/>
      <c r="X255" s="2631"/>
      <c r="Y255" s="2631"/>
      <c r="Z255" s="2631"/>
      <c r="AA255" s="2631"/>
      <c r="AB255" s="2631"/>
      <c r="AC255" s="2631"/>
      <c r="AD255" s="2631"/>
      <c r="AE255" s="2631"/>
      <c r="AF255" s="2631"/>
      <c r="AG255" s="2631"/>
    </row>
    <row r="256" spans="1:33" ht="15" thickBot="1" x14ac:dyDescent="0.35">
      <c r="A256" s="1172"/>
      <c r="B256" s="1172"/>
      <c r="C256" s="1172"/>
      <c r="D256" s="1172"/>
      <c r="E256" s="1172"/>
      <c r="F256" s="1172"/>
      <c r="G256" s="1172"/>
      <c r="H256" s="1172"/>
      <c r="I256" s="1172"/>
      <c r="J256" s="1172"/>
      <c r="K256" s="1172"/>
      <c r="L256" s="1172"/>
      <c r="M256" s="1172"/>
      <c r="N256" s="1172"/>
      <c r="O256" s="1172"/>
      <c r="P256" s="1172"/>
      <c r="Q256" s="1172"/>
      <c r="R256" s="1172"/>
      <c r="S256" s="1172"/>
      <c r="T256" s="1172"/>
      <c r="U256" s="1172"/>
      <c r="V256" s="1172"/>
      <c r="W256" s="1172"/>
      <c r="X256" s="1172"/>
      <c r="Y256" s="1172"/>
      <c r="Z256" s="1172"/>
      <c r="AA256" s="1172"/>
      <c r="AB256" s="1172"/>
      <c r="AC256" s="1172"/>
      <c r="AD256" s="1172"/>
      <c r="AE256" s="1172"/>
      <c r="AF256" s="1172"/>
      <c r="AG256" s="1172"/>
    </row>
    <row r="257" spans="1:33" ht="15" thickBot="1" x14ac:dyDescent="0.35">
      <c r="A257" s="1172"/>
      <c r="B257" s="1172"/>
      <c r="C257" s="1172"/>
      <c r="D257" s="1172"/>
      <c r="E257" s="1172"/>
      <c r="F257" s="1172"/>
      <c r="G257" s="271"/>
      <c r="H257" s="1172" t="s">
        <v>710</v>
      </c>
      <c r="I257" s="1172"/>
      <c r="J257" s="1172"/>
      <c r="K257" s="1172"/>
      <c r="L257" s="1172"/>
      <c r="M257" s="1172"/>
      <c r="N257" s="1172"/>
      <c r="O257" s="1172"/>
      <c r="P257" s="1172"/>
      <c r="Q257" s="1172"/>
      <c r="R257" s="1172"/>
      <c r="S257" s="1172"/>
      <c r="T257" s="1172"/>
      <c r="U257" s="1172"/>
      <c r="V257" s="1172"/>
      <c r="W257" s="1172"/>
      <c r="X257" s="1172"/>
      <c r="Y257" s="1172"/>
      <c r="Z257" s="1172"/>
      <c r="AA257" s="1172"/>
      <c r="AB257" s="1172"/>
      <c r="AC257" s="1172"/>
      <c r="AD257" s="1172"/>
      <c r="AE257" s="1172"/>
      <c r="AF257" s="1172"/>
      <c r="AG257" s="1172"/>
    </row>
    <row r="258" spans="1:33" ht="15" thickBot="1" x14ac:dyDescent="0.35">
      <c r="A258" s="1172"/>
      <c r="B258" s="1172"/>
      <c r="C258" s="1172"/>
      <c r="D258" s="1172"/>
      <c r="E258" s="1172"/>
      <c r="F258" s="1172"/>
      <c r="G258" s="1172"/>
      <c r="H258" s="1172"/>
      <c r="I258" s="1172"/>
      <c r="J258" s="1172"/>
      <c r="K258" s="1172"/>
      <c r="L258" s="1172"/>
      <c r="M258" s="1172"/>
      <c r="N258" s="1172"/>
      <c r="O258" s="1172"/>
      <c r="P258" s="1172"/>
      <c r="Q258" s="1172"/>
      <c r="R258" s="1172"/>
      <c r="S258" s="1172"/>
      <c r="T258" s="1172"/>
      <c r="U258" s="1172"/>
      <c r="V258" s="1172"/>
      <c r="W258" s="1172"/>
      <c r="X258" s="1172"/>
      <c r="Y258" s="1172"/>
      <c r="Z258" s="1172"/>
      <c r="AA258" s="1172"/>
      <c r="AB258" s="1172"/>
      <c r="AC258" s="1172"/>
      <c r="AD258" s="1172"/>
      <c r="AE258" s="1172"/>
      <c r="AF258" s="1172"/>
      <c r="AG258" s="1172"/>
    </row>
    <row r="259" spans="1:33" ht="15" thickBot="1" x14ac:dyDescent="0.35">
      <c r="A259" s="1172"/>
      <c r="B259" s="1172"/>
      <c r="C259" s="1172"/>
      <c r="D259" s="1172"/>
      <c r="E259" s="1172"/>
      <c r="F259" s="1172"/>
      <c r="G259" s="271"/>
      <c r="H259" s="1172" t="s">
        <v>711</v>
      </c>
      <c r="I259" s="1172"/>
      <c r="J259" s="1172"/>
      <c r="K259" s="1172"/>
      <c r="L259" s="1172"/>
      <c r="M259" s="1172"/>
      <c r="N259" s="1172"/>
      <c r="O259" s="1172"/>
      <c r="P259" s="1172"/>
      <c r="Q259" s="1172"/>
      <c r="R259" s="1172"/>
      <c r="S259" s="1172"/>
      <c r="T259" s="1172"/>
      <c r="U259" s="1172"/>
      <c r="V259" s="1172"/>
      <c r="W259" s="1172"/>
      <c r="X259" s="1172"/>
      <c r="Y259" s="1172"/>
      <c r="Z259" s="1172"/>
      <c r="AA259" s="1172"/>
      <c r="AB259" s="1172"/>
      <c r="AC259" s="1172"/>
      <c r="AD259" s="1172"/>
      <c r="AE259" s="1172"/>
      <c r="AF259" s="1172"/>
      <c r="AG259" s="1172"/>
    </row>
    <row r="260" spans="1:33" ht="15" thickBot="1" x14ac:dyDescent="0.35">
      <c r="A260" s="1172"/>
      <c r="B260" s="1172"/>
      <c r="C260" s="1172"/>
      <c r="D260" s="1172"/>
      <c r="E260" s="1172"/>
      <c r="F260" s="1172"/>
      <c r="G260" s="1172"/>
      <c r="H260" s="1172"/>
      <c r="I260" s="1172"/>
      <c r="J260" s="1172"/>
      <c r="K260" s="1172"/>
      <c r="L260" s="1172"/>
      <c r="M260" s="1172"/>
      <c r="N260" s="1172"/>
      <c r="O260" s="1172"/>
      <c r="P260" s="1172"/>
      <c r="Q260" s="1172"/>
      <c r="R260" s="1172"/>
      <c r="S260" s="1172"/>
      <c r="T260" s="1172"/>
      <c r="U260" s="1172"/>
      <c r="V260" s="1172"/>
      <c r="W260" s="1172"/>
      <c r="X260" s="1172"/>
      <c r="Y260" s="1172"/>
      <c r="Z260" s="1172"/>
      <c r="AA260" s="1172"/>
      <c r="AB260" s="1172"/>
      <c r="AC260" s="1172"/>
      <c r="AD260" s="1172"/>
      <c r="AE260" s="1172"/>
      <c r="AF260" s="1172"/>
      <c r="AG260" s="1172"/>
    </row>
    <row r="261" spans="1:33" ht="15" thickBot="1" x14ac:dyDescent="0.35">
      <c r="A261" s="1172"/>
      <c r="B261" s="1172"/>
      <c r="C261" s="1172"/>
      <c r="D261" s="1172"/>
      <c r="E261" s="1172"/>
      <c r="F261" s="1172"/>
      <c r="G261" s="271"/>
      <c r="H261" s="1172" t="s">
        <v>712</v>
      </c>
      <c r="I261" s="1172"/>
      <c r="J261" s="1172"/>
      <c r="K261" s="1172"/>
      <c r="L261" s="1172"/>
      <c r="M261" s="1172"/>
      <c r="N261" s="1172"/>
      <c r="O261" s="1172"/>
      <c r="P261" s="1172"/>
      <c r="Q261" s="1172"/>
      <c r="R261" s="1172"/>
      <c r="S261" s="1172"/>
      <c r="T261" s="1172"/>
      <c r="U261" s="1172"/>
      <c r="V261" s="1172"/>
      <c r="W261" s="1172"/>
      <c r="X261" s="1172"/>
      <c r="Y261" s="1172"/>
      <c r="Z261" s="1172"/>
      <c r="AA261" s="1172"/>
      <c r="AB261" s="1172"/>
      <c r="AC261" s="1172"/>
      <c r="AD261" s="1172"/>
      <c r="AE261" s="1172"/>
      <c r="AF261" s="1172"/>
      <c r="AG261" s="1172"/>
    </row>
    <row r="262" spans="1:33" ht="15" thickBot="1" x14ac:dyDescent="0.35">
      <c r="A262" s="1172"/>
      <c r="B262" s="1172"/>
      <c r="C262" s="1172"/>
      <c r="D262" s="1172"/>
      <c r="E262" s="1172"/>
      <c r="F262" s="1172"/>
      <c r="G262" s="1172"/>
      <c r="H262" s="1172"/>
      <c r="I262" s="1172"/>
      <c r="J262" s="1172"/>
      <c r="K262" s="1172"/>
      <c r="L262" s="1172"/>
      <c r="M262" s="1172"/>
      <c r="N262" s="1172"/>
      <c r="O262" s="1172"/>
      <c r="P262" s="1172"/>
      <c r="Q262" s="1172"/>
      <c r="R262" s="1172"/>
      <c r="S262" s="1172"/>
      <c r="T262" s="1172"/>
      <c r="U262" s="1172"/>
      <c r="V262" s="1172"/>
      <c r="W262" s="1172"/>
      <c r="X262" s="1172"/>
      <c r="Y262" s="1172"/>
      <c r="Z262" s="1172"/>
      <c r="AA262" s="1172"/>
      <c r="AB262" s="1172"/>
      <c r="AC262" s="1172"/>
      <c r="AD262" s="1172"/>
      <c r="AE262" s="1172"/>
      <c r="AF262" s="1172"/>
      <c r="AG262" s="1172"/>
    </row>
    <row r="263" spans="1:33" ht="15" thickBot="1" x14ac:dyDescent="0.35">
      <c r="A263" s="1172"/>
      <c r="B263" s="1172"/>
      <c r="C263" s="1172"/>
      <c r="D263" s="1172"/>
      <c r="E263" s="1172"/>
      <c r="F263" s="1172"/>
      <c r="G263" s="271"/>
      <c r="H263" s="1170" t="s">
        <v>713</v>
      </c>
      <c r="I263" s="1172"/>
      <c r="J263" s="1172"/>
      <c r="K263" s="1172"/>
      <c r="L263" s="1172"/>
      <c r="M263" s="1172"/>
      <c r="N263" s="1172"/>
      <c r="O263" s="1172"/>
      <c r="P263" s="1172"/>
      <c r="Q263" s="1172"/>
      <c r="R263" s="1172"/>
      <c r="S263" s="1172"/>
      <c r="T263" s="1172"/>
      <c r="U263" s="1172"/>
      <c r="V263" s="1172"/>
      <c r="W263" s="1172"/>
      <c r="X263" s="1172"/>
      <c r="Y263" s="1172"/>
      <c r="Z263" s="1172"/>
      <c r="AA263" s="1172"/>
      <c r="AB263" s="1172"/>
      <c r="AC263" s="1172"/>
      <c r="AD263" s="1172"/>
      <c r="AE263" s="1172"/>
      <c r="AF263" s="1172"/>
      <c r="AG263" s="1172"/>
    </row>
    <row r="264" spans="1:33" x14ac:dyDescent="0.3">
      <c r="A264" s="1172"/>
      <c r="B264" s="1172"/>
      <c r="C264" s="1172"/>
      <c r="D264" s="1172"/>
      <c r="E264" s="1172"/>
      <c r="F264" s="1172"/>
      <c r="G264" s="1172"/>
      <c r="H264" s="1172"/>
      <c r="I264" s="1172"/>
      <c r="J264" s="1172"/>
      <c r="K264" s="1172"/>
      <c r="L264" s="1172"/>
      <c r="M264" s="1172"/>
      <c r="N264" s="1172"/>
      <c r="O264" s="1172"/>
      <c r="P264" s="1172"/>
      <c r="Q264" s="1172"/>
      <c r="R264" s="1172"/>
      <c r="S264" s="1172"/>
      <c r="T264" s="1172"/>
      <c r="U264" s="1172"/>
      <c r="V264" s="1172"/>
      <c r="W264" s="1172"/>
      <c r="X264" s="1172"/>
      <c r="Y264" s="1172"/>
      <c r="Z264" s="1172"/>
      <c r="AA264" s="1172"/>
      <c r="AB264" s="1172"/>
      <c r="AC264" s="1172"/>
      <c r="AD264" s="1172"/>
      <c r="AE264" s="1172"/>
      <c r="AF264" s="1172"/>
      <c r="AG264" s="1172"/>
    </row>
    <row r="265" spans="1:33" ht="15" customHeight="1" x14ac:dyDescent="0.3">
      <c r="A265" s="4100" t="s">
        <v>15</v>
      </c>
      <c r="B265" s="4263"/>
      <c r="C265" s="4263"/>
      <c r="D265" s="4263"/>
      <c r="E265" s="4263"/>
      <c r="F265" s="4263"/>
      <c r="G265" s="4263"/>
      <c r="H265" s="4263"/>
      <c r="I265" s="4263"/>
      <c r="J265" s="4263"/>
      <c r="K265" s="4263"/>
      <c r="L265" s="4263"/>
      <c r="M265" s="4263"/>
      <c r="N265" s="4263"/>
      <c r="O265" s="4263"/>
      <c r="P265" s="4263"/>
      <c r="Q265" s="4263"/>
      <c r="R265" s="4263"/>
      <c r="S265" s="4263"/>
      <c r="T265" s="4263"/>
      <c r="U265" s="4263"/>
      <c r="V265" s="4263"/>
      <c r="W265" s="4263"/>
      <c r="X265" s="4263"/>
      <c r="Y265" s="4263"/>
      <c r="Z265" s="4263"/>
      <c r="AA265" s="4263"/>
      <c r="AB265" s="4263"/>
      <c r="AC265" s="4263"/>
      <c r="AD265" s="4263"/>
      <c r="AE265" s="4263"/>
      <c r="AF265" s="4263"/>
      <c r="AG265" s="4263"/>
    </row>
    <row r="266" spans="1:33" x14ac:dyDescent="0.3">
      <c r="A266" s="4263"/>
      <c r="B266" s="4263"/>
      <c r="C266" s="4263"/>
      <c r="D266" s="4263"/>
      <c r="E266" s="4263"/>
      <c r="F266" s="4263"/>
      <c r="G266" s="4263"/>
      <c r="H266" s="4263"/>
      <c r="I266" s="4263"/>
      <c r="J266" s="4263"/>
      <c r="K266" s="4263"/>
      <c r="L266" s="4263"/>
      <c r="M266" s="4263"/>
      <c r="N266" s="4263"/>
      <c r="O266" s="4263"/>
      <c r="P266" s="4263"/>
      <c r="Q266" s="4263"/>
      <c r="R266" s="4263"/>
      <c r="S266" s="4263"/>
      <c r="T266" s="4263"/>
      <c r="U266" s="4263"/>
      <c r="V266" s="4263"/>
      <c r="W266" s="4263"/>
      <c r="X266" s="4263"/>
      <c r="Y266" s="4263"/>
      <c r="Z266" s="4263"/>
      <c r="AA266" s="4263"/>
      <c r="AB266" s="4263"/>
      <c r="AC266" s="4263"/>
      <c r="AD266" s="4263"/>
      <c r="AE266" s="4263"/>
      <c r="AF266" s="4263"/>
      <c r="AG266" s="4263"/>
    </row>
    <row r="267" spans="1:33" x14ac:dyDescent="0.3">
      <c r="A267" s="4263"/>
      <c r="B267" s="4263"/>
      <c r="C267" s="4263"/>
      <c r="D267" s="4263"/>
      <c r="E267" s="4263"/>
      <c r="F267" s="4263"/>
      <c r="G267" s="4263"/>
      <c r="H267" s="4263"/>
      <c r="I267" s="4263"/>
      <c r="J267" s="4263"/>
      <c r="K267" s="4263"/>
      <c r="L267" s="4263"/>
      <c r="M267" s="4263"/>
      <c r="N267" s="4263"/>
      <c r="O267" s="4263"/>
      <c r="P267" s="4263"/>
      <c r="Q267" s="4263"/>
      <c r="R267" s="4263"/>
      <c r="S267" s="4263"/>
      <c r="T267" s="4263"/>
      <c r="U267" s="4263"/>
      <c r="V267" s="4263"/>
      <c r="W267" s="4263"/>
      <c r="X267" s="4263"/>
      <c r="Y267" s="4263"/>
      <c r="Z267" s="4263"/>
      <c r="AA267" s="4263"/>
      <c r="AB267" s="4263"/>
      <c r="AC267" s="4263"/>
      <c r="AD267" s="4263"/>
      <c r="AE267" s="4263"/>
      <c r="AF267" s="4263"/>
      <c r="AG267" s="4263"/>
    </row>
    <row r="268" spans="1:33" x14ac:dyDescent="0.3">
      <c r="A268" s="4263"/>
      <c r="B268" s="4263"/>
      <c r="C268" s="4263"/>
      <c r="D268" s="4263"/>
      <c r="E268" s="4263"/>
      <c r="F268" s="4263"/>
      <c r="G268" s="4263"/>
      <c r="H268" s="4263"/>
      <c r="I268" s="4263"/>
      <c r="J268" s="4263"/>
      <c r="K268" s="4263"/>
      <c r="L268" s="4263"/>
      <c r="M268" s="4263"/>
      <c r="N268" s="4263"/>
      <c r="O268" s="4263"/>
      <c r="P268" s="4263"/>
      <c r="Q268" s="4263"/>
      <c r="R268" s="4263"/>
      <c r="S268" s="4263"/>
      <c r="T268" s="4263"/>
      <c r="U268" s="4263"/>
      <c r="V268" s="4263"/>
      <c r="W268" s="4263"/>
      <c r="X268" s="4263"/>
      <c r="Y268" s="4263"/>
      <c r="Z268" s="4263"/>
      <c r="AA268" s="4263"/>
      <c r="AB268" s="4263"/>
      <c r="AC268" s="4263"/>
      <c r="AD268" s="4263"/>
      <c r="AE268" s="4263"/>
      <c r="AF268" s="4263"/>
      <c r="AG268" s="4263"/>
    </row>
    <row r="269" spans="1:33" ht="15" customHeight="1" x14ac:dyDescent="0.3">
      <c r="A269" s="1172"/>
      <c r="B269" s="4341" t="s">
        <v>146</v>
      </c>
      <c r="C269" s="4341"/>
      <c r="D269" s="4341"/>
      <c r="E269" s="4341"/>
      <c r="F269" s="4341"/>
      <c r="G269" s="4341"/>
      <c r="H269" s="4341"/>
      <c r="I269" s="4341"/>
      <c r="J269" s="4341"/>
      <c r="K269" s="4341"/>
      <c r="L269" s="4341"/>
      <c r="M269" s="253"/>
      <c r="N269" s="4341" t="s">
        <v>714</v>
      </c>
      <c r="O269" s="254"/>
      <c r="P269" s="4341" t="s">
        <v>648</v>
      </c>
      <c r="Q269" s="4341"/>
      <c r="R269" s="4341"/>
      <c r="S269" s="4341"/>
      <c r="T269" s="4341"/>
      <c r="U269" s="4341"/>
      <c r="V269" s="4341"/>
      <c r="W269" s="4341"/>
      <c r="X269" s="4341"/>
      <c r="Y269" s="255"/>
      <c r="Z269" s="4340" t="s">
        <v>716</v>
      </c>
      <c r="AA269" s="4340"/>
      <c r="AB269" s="47"/>
      <c r="AC269" s="4340" t="s">
        <v>715</v>
      </c>
      <c r="AD269" s="4340"/>
      <c r="AE269" s="4340"/>
      <c r="AF269" s="4340"/>
      <c r="AG269" s="1172"/>
    </row>
    <row r="270" spans="1:33" x14ac:dyDescent="0.3">
      <c r="A270" s="229"/>
      <c r="B270" s="4341"/>
      <c r="C270" s="4341"/>
      <c r="D270" s="4341"/>
      <c r="E270" s="4341"/>
      <c r="F270" s="4341"/>
      <c r="G270" s="4341"/>
      <c r="H270" s="4341"/>
      <c r="I270" s="4341"/>
      <c r="J270" s="4341"/>
      <c r="K270" s="4341"/>
      <c r="L270" s="4341"/>
      <c r="M270" s="253"/>
      <c r="N270" s="4341"/>
      <c r="O270" s="254"/>
      <c r="P270" s="4341"/>
      <c r="Q270" s="4341"/>
      <c r="R270" s="4341"/>
      <c r="S270" s="4341"/>
      <c r="T270" s="4341"/>
      <c r="U270" s="4341"/>
      <c r="V270" s="4341"/>
      <c r="W270" s="4341"/>
      <c r="X270" s="4341"/>
      <c r="Y270" s="255"/>
      <c r="Z270" s="4340"/>
      <c r="AA270" s="4340"/>
      <c r="AB270" s="47"/>
      <c r="AC270" s="4340"/>
      <c r="AD270" s="4340"/>
      <c r="AE270" s="4340"/>
      <c r="AF270" s="4340"/>
      <c r="AG270" s="1172"/>
    </row>
    <row r="271" spans="1:33" x14ac:dyDescent="0.3">
      <c r="A271" s="229"/>
      <c r="B271" s="1172"/>
      <c r="C271" s="1172"/>
      <c r="D271" s="1172"/>
      <c r="E271" s="1172"/>
      <c r="F271" s="1172"/>
      <c r="G271" s="1172"/>
      <c r="H271" s="1172"/>
      <c r="I271" s="1172"/>
      <c r="J271" s="1172"/>
      <c r="K271" s="1172"/>
      <c r="L271" s="1172"/>
      <c r="M271" s="229"/>
      <c r="N271" s="1172"/>
      <c r="O271" s="229"/>
      <c r="P271" s="91"/>
      <c r="Q271" s="91"/>
      <c r="R271" s="91"/>
      <c r="S271" s="91"/>
      <c r="T271" s="205"/>
      <c r="U271" s="205"/>
      <c r="V271" s="205"/>
      <c r="W271" s="205"/>
      <c r="X271" s="205"/>
      <c r="Y271" s="229"/>
      <c r="Z271" s="1172"/>
      <c r="AA271" s="1172"/>
      <c r="AB271" s="47"/>
      <c r="AC271" s="1172"/>
      <c r="AD271" s="1172"/>
      <c r="AE271" s="1172"/>
      <c r="AF271" s="1172"/>
      <c r="AG271" s="1172"/>
    </row>
    <row r="272" spans="1:33" ht="15" thickBot="1" x14ac:dyDescent="0.35">
      <c r="A272" s="248"/>
      <c r="B272" s="4332"/>
      <c r="C272" s="4332"/>
      <c r="D272" s="4332"/>
      <c r="E272" s="4332"/>
      <c r="F272" s="4332"/>
      <c r="G272" s="4332"/>
      <c r="H272" s="4332"/>
      <c r="I272" s="4332"/>
      <c r="J272" s="4332"/>
      <c r="K272" s="4332"/>
      <c r="L272" s="4332"/>
      <c r="M272" s="248"/>
      <c r="N272" s="340"/>
      <c r="O272" s="248"/>
      <c r="P272" s="3412"/>
      <c r="Q272" s="3412"/>
      <c r="R272" s="3412"/>
      <c r="S272" s="3412"/>
      <c r="T272" s="3412"/>
      <c r="U272" s="3412"/>
      <c r="V272" s="3412"/>
      <c r="W272" s="3412"/>
      <c r="X272" s="3412"/>
      <c r="Y272" s="248"/>
      <c r="Z272" s="4339"/>
      <c r="AA272" s="4339"/>
      <c r="AB272" s="47"/>
      <c r="AC272" s="4339"/>
      <c r="AD272" s="4339"/>
      <c r="AE272" s="4339"/>
      <c r="AF272" s="4339"/>
      <c r="AG272" s="1172"/>
    </row>
    <row r="273" spans="1:33" x14ac:dyDescent="0.3">
      <c r="A273" s="229"/>
      <c r="B273" s="102"/>
      <c r="C273" s="102"/>
      <c r="D273" s="102"/>
      <c r="E273" s="102"/>
      <c r="F273" s="102"/>
      <c r="G273" s="102"/>
      <c r="H273" s="102"/>
      <c r="I273" s="102"/>
      <c r="J273" s="102"/>
      <c r="K273" s="102"/>
      <c r="L273" s="102"/>
      <c r="M273" s="229"/>
      <c r="N273" s="102"/>
      <c r="O273" s="229"/>
      <c r="P273" s="91"/>
      <c r="Q273" s="91"/>
      <c r="R273" s="91"/>
      <c r="S273" s="91"/>
      <c r="T273" s="205"/>
      <c r="U273" s="205"/>
      <c r="V273" s="205"/>
      <c r="W273" s="205"/>
      <c r="X273" s="205"/>
      <c r="Y273" s="229"/>
      <c r="Z273" s="84"/>
      <c r="AA273" s="84"/>
      <c r="AB273" s="47"/>
      <c r="AC273" s="84"/>
      <c r="AD273" s="84"/>
      <c r="AE273" s="84"/>
      <c r="AF273" s="84"/>
      <c r="AG273" s="1172"/>
    </row>
    <row r="274" spans="1:33" ht="15" thickBot="1" x14ac:dyDescent="0.35">
      <c r="A274" s="248"/>
      <c r="B274" s="4332"/>
      <c r="C274" s="4332"/>
      <c r="D274" s="4332"/>
      <c r="E274" s="4332"/>
      <c r="F274" s="4332"/>
      <c r="G274" s="4332"/>
      <c r="H274" s="4332"/>
      <c r="I274" s="4332"/>
      <c r="J274" s="4332"/>
      <c r="K274" s="4332"/>
      <c r="L274" s="4332"/>
      <c r="M274" s="248"/>
      <c r="N274" s="340"/>
      <c r="O274" s="248"/>
      <c r="P274" s="3412"/>
      <c r="Q274" s="3412"/>
      <c r="R274" s="3412"/>
      <c r="S274" s="3412"/>
      <c r="T274" s="3412"/>
      <c r="U274" s="3412"/>
      <c r="V274" s="3412"/>
      <c r="W274" s="3412"/>
      <c r="X274" s="3412"/>
      <c r="Y274" s="248"/>
      <c r="Z274" s="4339"/>
      <c r="AA274" s="4339"/>
      <c r="AB274" s="47"/>
      <c r="AC274" s="4339"/>
      <c r="AD274" s="4339"/>
      <c r="AE274" s="4339"/>
      <c r="AF274" s="4339"/>
      <c r="AG274" s="1172"/>
    </row>
    <row r="275" spans="1:33" x14ac:dyDescent="0.3">
      <c r="A275" s="229"/>
      <c r="B275" s="102"/>
      <c r="C275" s="102"/>
      <c r="D275" s="102"/>
      <c r="E275" s="102"/>
      <c r="F275" s="102"/>
      <c r="G275" s="102"/>
      <c r="H275" s="102"/>
      <c r="I275" s="102"/>
      <c r="J275" s="102"/>
      <c r="K275" s="102"/>
      <c r="L275" s="102"/>
      <c r="M275" s="229"/>
      <c r="N275" s="102"/>
      <c r="O275" s="229"/>
      <c r="P275" s="91"/>
      <c r="Q275" s="91"/>
      <c r="R275" s="91"/>
      <c r="S275" s="91"/>
      <c r="T275" s="205"/>
      <c r="U275" s="205"/>
      <c r="V275" s="205"/>
      <c r="W275" s="205"/>
      <c r="X275" s="205"/>
      <c r="Y275" s="229"/>
      <c r="Z275" s="84"/>
      <c r="AA275" s="84"/>
      <c r="AB275" s="47"/>
      <c r="AC275" s="84"/>
      <c r="AD275" s="84"/>
      <c r="AE275" s="84"/>
      <c r="AF275" s="84"/>
      <c r="AG275" s="1172"/>
    </row>
    <row r="276" spans="1:33" ht="15" thickBot="1" x14ac:dyDescent="0.35">
      <c r="A276" s="248"/>
      <c r="B276" s="4332"/>
      <c r="C276" s="4332"/>
      <c r="D276" s="4332"/>
      <c r="E276" s="4332"/>
      <c r="F276" s="4332"/>
      <c r="G276" s="4332"/>
      <c r="H276" s="4332"/>
      <c r="I276" s="4332"/>
      <c r="J276" s="4332"/>
      <c r="K276" s="4332"/>
      <c r="L276" s="4332"/>
      <c r="M276" s="248"/>
      <c r="N276" s="340"/>
      <c r="O276" s="248"/>
      <c r="P276" s="3412"/>
      <c r="Q276" s="3412"/>
      <c r="R276" s="3412"/>
      <c r="S276" s="3412"/>
      <c r="T276" s="3412"/>
      <c r="U276" s="3412"/>
      <c r="V276" s="3412"/>
      <c r="W276" s="3412"/>
      <c r="X276" s="3412"/>
      <c r="Y276" s="248"/>
      <c r="Z276" s="4339"/>
      <c r="AA276" s="4339"/>
      <c r="AB276" s="47"/>
      <c r="AC276" s="4339"/>
      <c r="AD276" s="4339"/>
      <c r="AE276" s="4339"/>
      <c r="AF276" s="4339"/>
      <c r="AG276" s="1172"/>
    </row>
    <row r="277" spans="1:33" x14ac:dyDescent="0.3">
      <c r="A277" s="229"/>
      <c r="B277" s="102"/>
      <c r="C277" s="102"/>
      <c r="D277" s="102"/>
      <c r="E277" s="102"/>
      <c r="F277" s="102"/>
      <c r="G277" s="102"/>
      <c r="H277" s="102"/>
      <c r="I277" s="102"/>
      <c r="J277" s="102"/>
      <c r="K277" s="102"/>
      <c r="L277" s="102"/>
      <c r="M277" s="229"/>
      <c r="N277" s="102"/>
      <c r="O277" s="229"/>
      <c r="P277" s="91"/>
      <c r="Q277" s="91"/>
      <c r="R277" s="91"/>
      <c r="S277" s="91"/>
      <c r="T277" s="205"/>
      <c r="U277" s="205"/>
      <c r="V277" s="205"/>
      <c r="W277" s="205"/>
      <c r="X277" s="205"/>
      <c r="Y277" s="229"/>
      <c r="Z277" s="84"/>
      <c r="AA277" s="84"/>
      <c r="AB277" s="47"/>
      <c r="AC277" s="84"/>
      <c r="AD277" s="84"/>
      <c r="AE277" s="84"/>
      <c r="AF277" s="84"/>
      <c r="AG277" s="1172"/>
    </row>
    <row r="278" spans="1:33" ht="15" thickBot="1" x14ac:dyDescent="0.35">
      <c r="A278" s="248"/>
      <c r="B278" s="4332"/>
      <c r="C278" s="4332"/>
      <c r="D278" s="4332"/>
      <c r="E278" s="4332"/>
      <c r="F278" s="4332"/>
      <c r="G278" s="4332"/>
      <c r="H278" s="4332"/>
      <c r="I278" s="4332"/>
      <c r="J278" s="4332"/>
      <c r="K278" s="4332"/>
      <c r="L278" s="4332"/>
      <c r="M278" s="248"/>
      <c r="N278" s="340"/>
      <c r="O278" s="248"/>
      <c r="P278" s="3412"/>
      <c r="Q278" s="3412"/>
      <c r="R278" s="3412"/>
      <c r="S278" s="3412"/>
      <c r="T278" s="3412"/>
      <c r="U278" s="3412"/>
      <c r="V278" s="3412"/>
      <c r="W278" s="3412"/>
      <c r="X278" s="3412"/>
      <c r="Y278" s="248"/>
      <c r="Z278" s="4339"/>
      <c r="AA278" s="4339"/>
      <c r="AB278" s="47"/>
      <c r="AC278" s="4339"/>
      <c r="AD278" s="4339"/>
      <c r="AE278" s="4339"/>
      <c r="AF278" s="4339"/>
      <c r="AG278" s="1172"/>
    </row>
    <row r="279" spans="1:33" x14ac:dyDescent="0.3">
      <c r="A279" s="229"/>
      <c r="B279" s="102"/>
      <c r="C279" s="102"/>
      <c r="D279" s="102"/>
      <c r="E279" s="102"/>
      <c r="F279" s="102"/>
      <c r="G279" s="102"/>
      <c r="H279" s="102"/>
      <c r="I279" s="102"/>
      <c r="J279" s="102"/>
      <c r="K279" s="102"/>
      <c r="L279" s="102"/>
      <c r="M279" s="229"/>
      <c r="N279" s="102"/>
      <c r="O279" s="229"/>
      <c r="P279" s="91"/>
      <c r="Q279" s="91"/>
      <c r="R279" s="91"/>
      <c r="S279" s="91"/>
      <c r="T279" s="205"/>
      <c r="U279" s="205"/>
      <c r="V279" s="205"/>
      <c r="W279" s="205"/>
      <c r="X279" s="205"/>
      <c r="Y279" s="229"/>
      <c r="Z279" s="84"/>
      <c r="AA279" s="84"/>
      <c r="AB279" s="47"/>
      <c r="AC279" s="84"/>
      <c r="AD279" s="84"/>
      <c r="AE279" s="84"/>
      <c r="AF279" s="84"/>
      <c r="AG279" s="1172"/>
    </row>
    <row r="280" spans="1:33" ht="15" thickBot="1" x14ac:dyDescent="0.35">
      <c r="A280" s="248"/>
      <c r="B280" s="4332"/>
      <c r="C280" s="4332"/>
      <c r="D280" s="4332"/>
      <c r="E280" s="4332"/>
      <c r="F280" s="4332"/>
      <c r="G280" s="4332"/>
      <c r="H280" s="4332"/>
      <c r="I280" s="4332"/>
      <c r="J280" s="4332"/>
      <c r="K280" s="4332"/>
      <c r="L280" s="4332"/>
      <c r="M280" s="248"/>
      <c r="N280" s="340"/>
      <c r="O280" s="248"/>
      <c r="P280" s="3412"/>
      <c r="Q280" s="3412"/>
      <c r="R280" s="3412"/>
      <c r="S280" s="3412"/>
      <c r="T280" s="3412"/>
      <c r="U280" s="3412"/>
      <c r="V280" s="3412"/>
      <c r="W280" s="3412"/>
      <c r="X280" s="3412"/>
      <c r="Y280" s="248"/>
      <c r="Z280" s="4339"/>
      <c r="AA280" s="4339"/>
      <c r="AB280" s="47"/>
      <c r="AC280" s="4339"/>
      <c r="AD280" s="4339"/>
      <c r="AE280" s="4339"/>
      <c r="AF280" s="4339"/>
      <c r="AG280" s="1172"/>
    </row>
    <row r="281" spans="1:33" x14ac:dyDescent="0.3">
      <c r="A281" s="229"/>
      <c r="B281" s="102"/>
      <c r="C281" s="102"/>
      <c r="D281" s="102"/>
      <c r="E281" s="102"/>
      <c r="F281" s="102"/>
      <c r="G281" s="102"/>
      <c r="H281" s="102"/>
      <c r="I281" s="102"/>
      <c r="J281" s="102"/>
      <c r="K281" s="102"/>
      <c r="L281" s="102"/>
      <c r="M281" s="229"/>
      <c r="N281" s="102"/>
      <c r="O281" s="229"/>
      <c r="P281" s="91"/>
      <c r="Q281" s="91"/>
      <c r="R281" s="91"/>
      <c r="S281" s="91"/>
      <c r="T281" s="205"/>
      <c r="U281" s="205"/>
      <c r="V281" s="205"/>
      <c r="W281" s="205"/>
      <c r="X281" s="205"/>
      <c r="Y281" s="229"/>
      <c r="Z281" s="84"/>
      <c r="AA281" s="84"/>
      <c r="AB281" s="47"/>
      <c r="AC281" s="84"/>
      <c r="AD281" s="84"/>
      <c r="AE281" s="84"/>
      <c r="AF281" s="84"/>
      <c r="AG281" s="1172"/>
    </row>
    <row r="282" spans="1:33" ht="15" thickBot="1" x14ac:dyDescent="0.35">
      <c r="A282" s="248"/>
      <c r="B282" s="4332"/>
      <c r="C282" s="4332"/>
      <c r="D282" s="4332"/>
      <c r="E282" s="4332"/>
      <c r="F282" s="4332"/>
      <c r="G282" s="4332"/>
      <c r="H282" s="4332"/>
      <c r="I282" s="4332"/>
      <c r="J282" s="4332"/>
      <c r="K282" s="4332"/>
      <c r="L282" s="4332"/>
      <c r="M282" s="248"/>
      <c r="N282" s="340"/>
      <c r="O282" s="248"/>
      <c r="P282" s="3412"/>
      <c r="Q282" s="3412"/>
      <c r="R282" s="3412"/>
      <c r="S282" s="3412"/>
      <c r="T282" s="3412"/>
      <c r="U282" s="3412"/>
      <c r="V282" s="3412"/>
      <c r="W282" s="3412"/>
      <c r="X282" s="3412"/>
      <c r="Y282" s="248"/>
      <c r="Z282" s="4339"/>
      <c r="AA282" s="4339"/>
      <c r="AB282" s="47"/>
      <c r="AC282" s="4339"/>
      <c r="AD282" s="4339"/>
      <c r="AE282" s="4339"/>
      <c r="AF282" s="4339"/>
      <c r="AG282" s="1172"/>
    </row>
    <row r="283" spans="1:33" x14ac:dyDescent="0.3">
      <c r="A283" s="47"/>
      <c r="B283" s="1172"/>
      <c r="C283" s="1172"/>
      <c r="D283" s="1172"/>
      <c r="E283" s="1172"/>
      <c r="F283" s="1172"/>
      <c r="G283" s="1172"/>
      <c r="H283" s="1172"/>
      <c r="I283" s="1172"/>
      <c r="J283" s="1170"/>
      <c r="K283" s="1170"/>
      <c r="L283" s="1170"/>
      <c r="M283" s="1060"/>
      <c r="N283" s="1170"/>
      <c r="O283" s="1060"/>
      <c r="P283" s="1170"/>
      <c r="Q283" s="1170"/>
      <c r="R283" s="1170"/>
      <c r="S283" s="1172"/>
      <c r="T283" s="1172"/>
      <c r="U283" s="1172"/>
      <c r="V283" s="1172"/>
      <c r="W283" s="1172"/>
      <c r="X283" s="1172"/>
      <c r="Y283" s="47"/>
      <c r="Z283" s="1172"/>
      <c r="AA283" s="1172"/>
      <c r="AB283" s="47"/>
      <c r="AC283" s="1172"/>
      <c r="AD283" s="1172"/>
      <c r="AE283" s="1172"/>
      <c r="AF283" s="1172"/>
      <c r="AG283" s="1172"/>
    </row>
    <row r="284" spans="1:33" ht="15" thickBot="1" x14ac:dyDescent="0.35">
      <c r="A284" s="1172" t="s">
        <v>717</v>
      </c>
      <c r="B284" s="1172"/>
      <c r="C284" s="1172"/>
      <c r="D284" s="1172"/>
      <c r="E284" s="1172"/>
      <c r="F284" s="1172"/>
      <c r="G284" s="1172"/>
      <c r="H284" s="1170"/>
      <c r="I284" s="4337" t="s">
        <v>1314</v>
      </c>
      <c r="J284" s="4337"/>
      <c r="K284" s="4337"/>
      <c r="L284" s="4337"/>
      <c r="M284" s="4337"/>
      <c r="N284" s="4337"/>
      <c r="O284" s="4337"/>
      <c r="P284" s="4337"/>
      <c r="Q284" s="4337"/>
      <c r="R284" s="4337"/>
      <c r="S284" s="4337"/>
      <c r="T284" s="4337"/>
      <c r="U284" s="4337"/>
      <c r="V284" s="4337"/>
      <c r="W284" s="4337"/>
      <c r="X284" s="4337"/>
      <c r="Y284" s="1172"/>
      <c r="Z284" s="1170" t="s">
        <v>1313</v>
      </c>
      <c r="AA284" s="1172"/>
      <c r="AB284" s="1172"/>
      <c r="AC284" s="1172"/>
      <c r="AD284" s="1172"/>
      <c r="AE284" s="1172"/>
      <c r="AF284" s="1172"/>
      <c r="AG284" s="1172"/>
    </row>
    <row r="285" spans="1:33" x14ac:dyDescent="0.3">
      <c r="A285" s="1170" t="s">
        <v>16</v>
      </c>
      <c r="B285" s="1172"/>
      <c r="C285" s="1172"/>
      <c r="D285" s="1172"/>
      <c r="E285" s="1172"/>
      <c r="F285" s="1172"/>
      <c r="G285" s="1172"/>
      <c r="H285" s="1172"/>
      <c r="I285" s="1172"/>
      <c r="J285" s="1172"/>
      <c r="K285" s="1172"/>
      <c r="L285" s="1172"/>
      <c r="M285" s="1172"/>
      <c r="N285" s="1172"/>
      <c r="O285" s="1172"/>
      <c r="P285" s="1172"/>
      <c r="Q285" s="1172"/>
      <c r="R285" s="1172"/>
      <c r="S285" s="1172"/>
      <c r="T285" s="1172"/>
      <c r="U285" s="1172"/>
      <c r="V285" s="1172"/>
      <c r="W285" s="1172"/>
      <c r="X285" s="1172"/>
      <c r="Y285" s="1172"/>
      <c r="Z285" s="1172"/>
      <c r="AA285" s="1172"/>
      <c r="AB285" s="1172"/>
      <c r="AC285" s="1172"/>
      <c r="AD285" s="1172"/>
      <c r="AE285" s="1172"/>
      <c r="AF285" s="1172"/>
      <c r="AG285" s="1172"/>
    </row>
    <row r="286" spans="1:33" x14ac:dyDescent="0.3">
      <c r="A286" s="1172"/>
      <c r="B286" s="1172"/>
      <c r="C286" s="1172"/>
      <c r="D286" s="1172"/>
      <c r="E286" s="1172"/>
      <c r="F286" s="1172"/>
      <c r="G286" s="1172"/>
      <c r="H286" s="1172"/>
      <c r="I286" s="1172"/>
      <c r="J286" s="1172"/>
      <c r="K286" s="1172"/>
      <c r="L286" s="1172"/>
      <c r="M286" s="1172"/>
      <c r="N286" s="1172"/>
      <c r="O286" s="1172"/>
      <c r="P286" s="1172"/>
      <c r="Q286" s="1172"/>
      <c r="R286" s="1172"/>
      <c r="S286" s="1172"/>
      <c r="T286" s="1172"/>
      <c r="U286" s="1172"/>
      <c r="V286" s="1172"/>
      <c r="W286" s="1172"/>
      <c r="X286" s="1172"/>
      <c r="Y286" s="1172"/>
      <c r="Z286" s="1172"/>
      <c r="AA286" s="1172"/>
      <c r="AB286" s="1172"/>
      <c r="AC286" s="1172"/>
      <c r="AD286" s="1172"/>
      <c r="AE286" s="1172"/>
      <c r="AF286" s="1172"/>
      <c r="AG286" s="1172"/>
    </row>
    <row r="287" spans="1:33" ht="15" customHeight="1" x14ac:dyDescent="0.3">
      <c r="A287" s="2807" t="s">
        <v>54</v>
      </c>
      <c r="B287" s="2807"/>
      <c r="C287" s="2807"/>
      <c r="D287" s="2807"/>
      <c r="E287" s="2807"/>
      <c r="F287" s="2807"/>
      <c r="G287" s="2807"/>
      <c r="H287" s="2807"/>
      <c r="I287" s="2807"/>
      <c r="J287" s="2807"/>
      <c r="K287" s="2807"/>
      <c r="L287" s="2807"/>
      <c r="M287" s="2807"/>
      <c r="N287" s="2807"/>
      <c r="O287" s="2807"/>
      <c r="P287" s="2807"/>
      <c r="Q287" s="2807"/>
      <c r="R287" s="2807"/>
      <c r="S287" s="2807"/>
      <c r="T287" s="2807"/>
      <c r="U287" s="2807"/>
      <c r="V287" s="2807"/>
      <c r="W287" s="2807"/>
      <c r="X287" s="2807"/>
      <c r="Y287" s="2807"/>
      <c r="Z287" s="2807"/>
      <c r="AA287" s="2807"/>
      <c r="AB287" s="2807"/>
      <c r="AC287" s="2807"/>
      <c r="AD287" s="2807"/>
      <c r="AE287" s="2807"/>
      <c r="AF287" s="2807"/>
      <c r="AG287" s="2807"/>
    </row>
    <row r="288" spans="1:33" x14ac:dyDescent="0.3">
      <c r="A288" s="2807"/>
      <c r="B288" s="2807"/>
      <c r="C288" s="2807"/>
      <c r="D288" s="2807"/>
      <c r="E288" s="2807"/>
      <c r="F288" s="2807"/>
      <c r="G288" s="2807"/>
      <c r="H288" s="2807"/>
      <c r="I288" s="2807"/>
      <c r="J288" s="2807"/>
      <c r="K288" s="2807"/>
      <c r="L288" s="2807"/>
      <c r="M288" s="2807"/>
      <c r="N288" s="2807"/>
      <c r="O288" s="2807"/>
      <c r="P288" s="2807"/>
      <c r="Q288" s="2807"/>
      <c r="R288" s="2807"/>
      <c r="S288" s="2807"/>
      <c r="T288" s="2807"/>
      <c r="U288" s="2807"/>
      <c r="V288" s="2807"/>
      <c r="W288" s="2807"/>
      <c r="X288" s="2807"/>
      <c r="Y288" s="2807"/>
      <c r="Z288" s="2807"/>
      <c r="AA288" s="2807"/>
      <c r="AB288" s="2807"/>
      <c r="AC288" s="2807"/>
      <c r="AD288" s="2807"/>
      <c r="AE288" s="2807"/>
      <c r="AF288" s="2807"/>
      <c r="AG288" s="2807"/>
    </row>
    <row r="289" spans="1:33" x14ac:dyDescent="0.3">
      <c r="A289" s="2807"/>
      <c r="B289" s="2807"/>
      <c r="C289" s="2807"/>
      <c r="D289" s="2807"/>
      <c r="E289" s="2807"/>
      <c r="F289" s="2807"/>
      <c r="G289" s="2807"/>
      <c r="H289" s="2807"/>
      <c r="I289" s="2807"/>
      <c r="J289" s="2807"/>
      <c r="K289" s="2807"/>
      <c r="L289" s="2807"/>
      <c r="M289" s="2807"/>
      <c r="N289" s="2807"/>
      <c r="O289" s="2807"/>
      <c r="P289" s="2807"/>
      <c r="Q289" s="2807"/>
      <c r="R289" s="2807"/>
      <c r="S289" s="2807"/>
      <c r="T289" s="2807"/>
      <c r="U289" s="2807"/>
      <c r="V289" s="2807"/>
      <c r="W289" s="2807"/>
      <c r="X289" s="2807"/>
      <c r="Y289" s="2807"/>
      <c r="Z289" s="2807"/>
      <c r="AA289" s="2807"/>
      <c r="AB289" s="2807"/>
      <c r="AC289" s="2807"/>
      <c r="AD289" s="2807"/>
      <c r="AE289" s="2807"/>
      <c r="AF289" s="2807"/>
      <c r="AG289" s="2807"/>
    </row>
    <row r="290" spans="1:33" x14ac:dyDescent="0.3">
      <c r="A290" s="2807"/>
      <c r="B290" s="2807"/>
      <c r="C290" s="2807"/>
      <c r="D290" s="2807"/>
      <c r="E290" s="2807"/>
      <c r="F290" s="2807"/>
      <c r="G290" s="2807"/>
      <c r="H290" s="2807"/>
      <c r="I290" s="2807"/>
      <c r="J290" s="2807"/>
      <c r="K290" s="2807"/>
      <c r="L290" s="2807"/>
      <c r="M290" s="2807"/>
      <c r="N290" s="2807"/>
      <c r="O290" s="2807"/>
      <c r="P290" s="2807"/>
      <c r="Q290" s="2807"/>
      <c r="R290" s="2807"/>
      <c r="S290" s="2807"/>
      <c r="T290" s="2807"/>
      <c r="U290" s="2807"/>
      <c r="V290" s="2807"/>
      <c r="W290" s="2807"/>
      <c r="X290" s="2807"/>
      <c r="Y290" s="2807"/>
      <c r="Z290" s="2807"/>
      <c r="AA290" s="2807"/>
      <c r="AB290" s="2807"/>
      <c r="AC290" s="2807"/>
      <c r="AD290" s="2807"/>
      <c r="AE290" s="2807"/>
      <c r="AF290" s="2807"/>
      <c r="AG290" s="2807"/>
    </row>
    <row r="291" spans="1:33" x14ac:dyDescent="0.3">
      <c r="A291" s="1172"/>
      <c r="B291" s="1172"/>
      <c r="C291" s="1172"/>
      <c r="D291" s="1172"/>
      <c r="E291" s="1172"/>
      <c r="F291" s="1172"/>
      <c r="G291" s="1172"/>
      <c r="H291" s="1172"/>
      <c r="I291" s="1172"/>
      <c r="J291" s="1172"/>
      <c r="K291" s="1172"/>
      <c r="L291" s="1172"/>
      <c r="M291" s="1172"/>
      <c r="N291" s="1172"/>
      <c r="O291" s="1172"/>
      <c r="P291" s="1172"/>
      <c r="Q291" s="1172"/>
      <c r="R291" s="1172"/>
      <c r="S291" s="1172"/>
      <c r="T291" s="1172"/>
      <c r="U291" s="1172"/>
      <c r="V291" s="1172"/>
      <c r="W291" s="1172"/>
      <c r="X291" s="1172"/>
      <c r="Y291" s="1172"/>
      <c r="Z291" s="1172"/>
      <c r="AA291" s="1172"/>
      <c r="AB291" s="1172"/>
      <c r="AC291" s="1172"/>
      <c r="AD291" s="1172"/>
      <c r="AE291" s="1172"/>
      <c r="AF291" s="1172"/>
      <c r="AG291" s="1172"/>
    </row>
    <row r="292" spans="1:33" ht="15" customHeight="1" x14ac:dyDescent="0.3">
      <c r="A292" s="2807" t="s">
        <v>55</v>
      </c>
      <c r="B292" s="2807"/>
      <c r="C292" s="2807"/>
      <c r="D292" s="2807"/>
      <c r="E292" s="2807"/>
      <c r="F292" s="2807"/>
      <c r="G292" s="2807"/>
      <c r="H292" s="2807"/>
      <c r="I292" s="2807"/>
      <c r="J292" s="2807"/>
      <c r="K292" s="2807"/>
      <c r="L292" s="2807"/>
      <c r="M292" s="2807"/>
      <c r="N292" s="2807"/>
      <c r="O292" s="2807"/>
      <c r="P292" s="2807"/>
      <c r="Q292" s="2807"/>
      <c r="R292" s="2807"/>
      <c r="S292" s="2807"/>
      <c r="T292" s="2807"/>
      <c r="U292" s="2807"/>
      <c r="V292" s="2807"/>
      <c r="W292" s="2807"/>
      <c r="X292" s="2807"/>
      <c r="Y292" s="2807"/>
      <c r="Z292" s="2807"/>
      <c r="AA292" s="2807"/>
      <c r="AB292" s="2807"/>
      <c r="AC292" s="2807"/>
      <c r="AD292" s="2807"/>
      <c r="AE292" s="2807"/>
      <c r="AF292" s="2807"/>
      <c r="AG292" s="2807"/>
    </row>
    <row r="293" spans="1:33" x14ac:dyDescent="0.3">
      <c r="A293" s="2807"/>
      <c r="B293" s="2807"/>
      <c r="C293" s="2807"/>
      <c r="D293" s="2807"/>
      <c r="E293" s="2807"/>
      <c r="F293" s="2807"/>
      <c r="G293" s="2807"/>
      <c r="H293" s="2807"/>
      <c r="I293" s="2807"/>
      <c r="J293" s="2807"/>
      <c r="K293" s="2807"/>
      <c r="L293" s="2807"/>
      <c r="M293" s="2807"/>
      <c r="N293" s="2807"/>
      <c r="O293" s="2807"/>
      <c r="P293" s="2807"/>
      <c r="Q293" s="2807"/>
      <c r="R293" s="2807"/>
      <c r="S293" s="2807"/>
      <c r="T293" s="2807"/>
      <c r="U293" s="2807"/>
      <c r="V293" s="2807"/>
      <c r="W293" s="2807"/>
      <c r="X293" s="2807"/>
      <c r="Y293" s="2807"/>
      <c r="Z293" s="2807"/>
      <c r="AA293" s="2807"/>
      <c r="AB293" s="2807"/>
      <c r="AC293" s="2807"/>
      <c r="AD293" s="2807"/>
      <c r="AE293" s="2807"/>
      <c r="AF293" s="2807"/>
      <c r="AG293" s="2807"/>
    </row>
    <row r="294" spans="1:33" x14ac:dyDescent="0.3">
      <c r="A294" s="2807"/>
      <c r="B294" s="2807"/>
      <c r="C294" s="2807"/>
      <c r="D294" s="2807"/>
      <c r="E294" s="2807"/>
      <c r="F294" s="2807"/>
      <c r="G294" s="2807"/>
      <c r="H294" s="2807"/>
      <c r="I294" s="2807"/>
      <c r="J294" s="2807"/>
      <c r="K294" s="2807"/>
      <c r="L294" s="2807"/>
      <c r="M294" s="2807"/>
      <c r="N294" s="2807"/>
      <c r="O294" s="2807"/>
      <c r="P294" s="2807"/>
      <c r="Q294" s="2807"/>
      <c r="R294" s="2807"/>
      <c r="S294" s="2807"/>
      <c r="T294" s="2807"/>
      <c r="U294" s="2807"/>
      <c r="V294" s="2807"/>
      <c r="W294" s="2807"/>
      <c r="X294" s="2807"/>
      <c r="Y294" s="2807"/>
      <c r="Z294" s="2807"/>
      <c r="AA294" s="2807"/>
      <c r="AB294" s="2807"/>
      <c r="AC294" s="2807"/>
      <c r="AD294" s="2807"/>
      <c r="AE294" s="2807"/>
      <c r="AF294" s="2807"/>
      <c r="AG294" s="2807"/>
    </row>
    <row r="295" spans="1:33" x14ac:dyDescent="0.3">
      <c r="A295" s="1172"/>
      <c r="B295" s="1172"/>
      <c r="C295" s="1172"/>
      <c r="D295" s="1172"/>
      <c r="E295" s="1172"/>
      <c r="F295" s="1172"/>
      <c r="G295" s="1172"/>
      <c r="H295" s="1172"/>
      <c r="I295" s="1172"/>
      <c r="J295" s="1172"/>
      <c r="K295" s="1172"/>
      <c r="L295" s="1172"/>
      <c r="M295" s="1172"/>
      <c r="N295" s="1172"/>
      <c r="O295" s="1172"/>
      <c r="P295" s="1172"/>
      <c r="Q295" s="1172"/>
      <c r="R295" s="1172"/>
      <c r="S295" s="1172"/>
      <c r="T295" s="1172"/>
      <c r="U295" s="1172"/>
      <c r="V295" s="1172"/>
      <c r="W295" s="1172"/>
      <c r="X295" s="1172"/>
      <c r="Y295" s="1172"/>
      <c r="Z295" s="1172"/>
      <c r="AA295" s="1172"/>
      <c r="AB295" s="1172"/>
      <c r="AC295" s="1172"/>
      <c r="AD295" s="1172"/>
      <c r="AE295" s="1172"/>
      <c r="AF295" s="1172"/>
      <c r="AG295" s="1172"/>
    </row>
    <row r="296" spans="1:33" x14ac:dyDescent="0.3">
      <c r="A296" s="1172" t="s">
        <v>718</v>
      </c>
      <c r="B296" s="1172"/>
      <c r="C296" s="1172"/>
      <c r="D296" s="1172"/>
      <c r="E296" s="1172"/>
      <c r="F296" s="1172"/>
      <c r="G296" s="1172"/>
      <c r="H296" s="1172"/>
      <c r="I296" s="1172"/>
      <c r="J296" s="1172"/>
      <c r="K296" s="1172"/>
      <c r="L296" s="1172"/>
      <c r="M296" s="1172"/>
      <c r="N296" s="1172"/>
      <c r="O296" s="1172"/>
      <c r="P296" s="1172"/>
      <c r="Q296" s="1172"/>
      <c r="R296" s="1172"/>
      <c r="S296" s="1172"/>
      <c r="T296" s="1172"/>
      <c r="U296" s="1172"/>
      <c r="V296" s="1172"/>
      <c r="W296" s="1172"/>
      <c r="X296" s="1172"/>
      <c r="Y296" s="1172"/>
      <c r="Z296" s="1172"/>
      <c r="AA296" s="1172"/>
      <c r="AB296" s="1172"/>
      <c r="AC296" s="1172"/>
      <c r="AD296" s="1172"/>
      <c r="AE296" s="1172"/>
      <c r="AF296" s="1172"/>
      <c r="AG296" s="1172"/>
    </row>
    <row r="297" spans="1:33" x14ac:dyDescent="0.3">
      <c r="A297" s="1172"/>
      <c r="B297" s="1172"/>
      <c r="C297" s="1172"/>
      <c r="D297" s="1172"/>
      <c r="E297" s="1172"/>
      <c r="F297" s="1172"/>
      <c r="G297" s="1172"/>
      <c r="H297" s="1172"/>
      <c r="I297" s="1172"/>
      <c r="J297" s="1172"/>
      <c r="K297" s="1172"/>
      <c r="L297" s="1172"/>
      <c r="M297" s="1172"/>
      <c r="N297" s="1172"/>
      <c r="O297" s="1172"/>
      <c r="P297" s="1172"/>
      <c r="Q297" s="1172"/>
      <c r="R297" s="1172"/>
      <c r="S297" s="1172"/>
      <c r="T297" s="1172"/>
      <c r="U297" s="1172"/>
      <c r="V297" s="1172"/>
      <c r="W297" s="1172"/>
      <c r="X297" s="1172"/>
      <c r="Y297" s="1172"/>
      <c r="Z297" s="1172"/>
      <c r="AA297" s="1172"/>
      <c r="AB297" s="1172"/>
      <c r="AC297" s="1172"/>
      <c r="AD297" s="1172"/>
      <c r="AE297" s="1172"/>
      <c r="AF297" s="1172"/>
      <c r="AG297" s="1172"/>
    </row>
    <row r="298" spans="1:33" x14ac:dyDescent="0.3">
      <c r="A298" s="1172"/>
      <c r="B298" s="1172"/>
      <c r="C298" s="1172"/>
      <c r="D298" s="1172"/>
      <c r="E298" s="1172"/>
      <c r="F298" s="1172"/>
      <c r="G298" s="1172"/>
      <c r="H298" s="1172"/>
      <c r="I298" s="1172"/>
      <c r="J298" s="1172"/>
      <c r="K298" s="1172"/>
      <c r="L298" s="1172"/>
      <c r="M298" s="1172"/>
      <c r="N298" s="1172"/>
      <c r="O298" s="1172"/>
      <c r="P298" s="1172"/>
      <c r="Q298" s="1172"/>
      <c r="R298" s="1172"/>
      <c r="S298" s="1172"/>
      <c r="T298" s="1172"/>
      <c r="U298" s="1172"/>
      <c r="V298" s="1172"/>
      <c r="W298" s="1172"/>
      <c r="X298" s="1172"/>
      <c r="Y298" s="1172"/>
      <c r="Z298" s="1172"/>
      <c r="AA298" s="1172"/>
      <c r="AB298" s="1172"/>
      <c r="AC298" s="1172"/>
      <c r="AD298" s="1172"/>
      <c r="AE298" s="1172"/>
      <c r="AF298" s="1172"/>
      <c r="AG298" s="1172"/>
    </row>
    <row r="299" spans="1:33" ht="15" thickBot="1" x14ac:dyDescent="0.35">
      <c r="A299" s="1172" t="s">
        <v>147</v>
      </c>
      <c r="B299" s="1172"/>
      <c r="C299" s="4338"/>
      <c r="D299" s="4338"/>
      <c r="E299" s="4338"/>
      <c r="F299" s="4338"/>
      <c r="G299" s="4338"/>
      <c r="H299" s="4338"/>
      <c r="I299" s="4338"/>
      <c r="J299" s="4338"/>
      <c r="K299" s="4338"/>
      <c r="L299" s="1172"/>
      <c r="M299" s="3031" t="str">
        <f>J253</f>
        <v>Should be the same as listed in Part I.</v>
      </c>
      <c r="N299" s="3031"/>
      <c r="O299" s="3031"/>
      <c r="P299" s="3031"/>
      <c r="Q299" s="3031"/>
      <c r="R299" s="3031"/>
      <c r="S299" s="3031"/>
      <c r="T299" s="3031"/>
      <c r="U299" s="3031"/>
      <c r="V299" s="3031"/>
      <c r="W299" s="3031"/>
      <c r="X299" s="3031"/>
      <c r="Y299" s="3031"/>
      <c r="Z299" s="3031"/>
      <c r="AA299" s="1172"/>
      <c r="AB299" s="3395"/>
      <c r="AC299" s="3395"/>
      <c r="AD299" s="3395"/>
      <c r="AE299" s="3395"/>
      <c r="AF299" s="3395"/>
      <c r="AG299" s="1172"/>
    </row>
    <row r="300" spans="1:33" ht="15" customHeight="1" x14ac:dyDescent="0.3">
      <c r="A300" s="1172"/>
      <c r="B300" s="1172"/>
      <c r="C300" s="4333" t="s">
        <v>719</v>
      </c>
      <c r="D300" s="4333"/>
      <c r="E300" s="4333"/>
      <c r="F300" s="4333"/>
      <c r="G300" s="4333"/>
      <c r="H300" s="4333"/>
      <c r="I300" s="4333"/>
      <c r="J300" s="4333"/>
      <c r="K300" s="4333"/>
      <c r="L300" s="1172"/>
      <c r="M300" s="4335" t="s">
        <v>149</v>
      </c>
      <c r="N300" s="4335"/>
      <c r="O300" s="4335"/>
      <c r="P300" s="4335"/>
      <c r="Q300" s="4335"/>
      <c r="R300" s="4335"/>
      <c r="S300" s="4335"/>
      <c r="T300" s="4335"/>
      <c r="U300" s="4335"/>
      <c r="V300" s="4335"/>
      <c r="W300" s="4335"/>
      <c r="X300" s="4335"/>
      <c r="Y300" s="4335"/>
      <c r="Z300" s="4335"/>
      <c r="AA300" s="1172"/>
      <c r="AB300" s="4336" t="s">
        <v>150</v>
      </c>
      <c r="AC300" s="4335"/>
      <c r="AD300" s="4335"/>
      <c r="AE300" s="4335"/>
      <c r="AF300" s="4335"/>
      <c r="AG300" s="1172"/>
    </row>
    <row r="301" spans="1:33" x14ac:dyDescent="0.3">
      <c r="A301" s="1172"/>
      <c r="B301" s="1172"/>
      <c r="C301" s="4334"/>
      <c r="D301" s="4334"/>
      <c r="E301" s="4334"/>
      <c r="F301" s="4334"/>
      <c r="G301" s="4334"/>
      <c r="H301" s="4334"/>
      <c r="I301" s="4334"/>
      <c r="J301" s="4334"/>
      <c r="K301" s="4334"/>
      <c r="L301" s="1172"/>
      <c r="M301" s="1172"/>
      <c r="N301" s="1172"/>
      <c r="O301" s="1172"/>
      <c r="P301" s="1172"/>
      <c r="Q301" s="1172"/>
      <c r="R301" s="1172"/>
      <c r="S301" s="1172"/>
      <c r="T301" s="1172"/>
      <c r="U301" s="1172"/>
      <c r="V301" s="1172"/>
      <c r="W301" s="1172"/>
      <c r="X301" s="1172"/>
      <c r="Y301" s="1172"/>
      <c r="Z301" s="1172"/>
      <c r="AA301" s="1172"/>
      <c r="AB301" s="1172"/>
      <c r="AC301" s="1172"/>
      <c r="AD301" s="1172"/>
      <c r="AE301" s="1172"/>
      <c r="AF301" s="1172"/>
      <c r="AG301" s="1172"/>
    </row>
    <row r="302" spans="1:33" x14ac:dyDescent="0.3">
      <c r="A302" s="1172"/>
      <c r="B302" s="1172"/>
      <c r="C302" s="1172"/>
      <c r="D302" s="1172"/>
      <c r="E302" s="1172"/>
      <c r="F302" s="1172"/>
      <c r="G302" s="1172"/>
      <c r="H302" s="1172"/>
      <c r="I302" s="1172"/>
      <c r="J302" s="1172"/>
      <c r="K302" s="1172"/>
      <c r="L302" s="1172"/>
      <c r="M302" s="1172"/>
      <c r="N302" s="1172"/>
      <c r="O302" s="1172"/>
      <c r="P302" s="1172"/>
      <c r="Q302" s="1172"/>
      <c r="R302" s="1172"/>
      <c r="S302" s="1172"/>
      <c r="T302" s="1172"/>
      <c r="U302" s="1172"/>
      <c r="V302" s="1172"/>
      <c r="W302" s="1172"/>
      <c r="X302" s="1172"/>
      <c r="Y302" s="1172"/>
      <c r="Z302" s="1172"/>
      <c r="AA302" s="1172"/>
      <c r="AB302" s="1172"/>
      <c r="AC302" s="1172"/>
      <c r="AD302" s="1172"/>
      <c r="AE302" s="1172"/>
      <c r="AF302" s="1172"/>
      <c r="AG302" s="1172"/>
    </row>
    <row r="303" spans="1:33" x14ac:dyDescent="0.3">
      <c r="A303" s="98" t="s">
        <v>707</v>
      </c>
      <c r="B303" s="1172"/>
      <c r="C303" s="1172"/>
      <c r="D303" s="1172"/>
      <c r="E303" s="1172"/>
      <c r="F303" s="1172"/>
      <c r="G303" s="1172"/>
      <c r="H303" s="1172"/>
      <c r="I303" s="1172"/>
      <c r="J303" s="1172"/>
      <c r="K303" s="1172"/>
      <c r="L303" s="1172"/>
      <c r="M303" s="1172"/>
      <c r="N303" s="1172"/>
      <c r="O303" s="1172"/>
      <c r="P303" s="1172"/>
      <c r="Q303" s="1172"/>
      <c r="R303" s="1172"/>
      <c r="S303" s="1172"/>
      <c r="T303" s="1172"/>
      <c r="U303" s="1172"/>
      <c r="V303" s="1172"/>
      <c r="W303" s="1172"/>
      <c r="X303" s="1172"/>
      <c r="Y303" s="1172"/>
      <c r="Z303" s="1172"/>
      <c r="AA303" s="1172"/>
      <c r="AB303" s="1172"/>
      <c r="AC303" s="1172"/>
      <c r="AD303" s="1172"/>
      <c r="AE303" s="1172"/>
      <c r="AF303" s="1172"/>
      <c r="AG303" s="1172"/>
    </row>
    <row r="304" spans="1:33" x14ac:dyDescent="0.3">
      <c r="A304" s="1172"/>
      <c r="B304" s="1172"/>
      <c r="C304" s="1172"/>
      <c r="D304" s="1172"/>
      <c r="E304" s="1172"/>
      <c r="F304" s="1172"/>
      <c r="G304" s="1172"/>
      <c r="H304" s="1172"/>
      <c r="I304" s="1172"/>
      <c r="J304" s="1172"/>
      <c r="K304" s="1172"/>
      <c r="L304" s="1172"/>
      <c r="M304" s="1172"/>
      <c r="N304" s="1172"/>
      <c r="O304" s="1172"/>
      <c r="P304" s="1172"/>
      <c r="Q304" s="1172"/>
      <c r="R304" s="1172"/>
      <c r="S304" s="1172"/>
      <c r="T304" s="1172"/>
      <c r="U304" s="1172"/>
      <c r="V304" s="1172"/>
      <c r="W304" s="1172"/>
      <c r="X304" s="1172"/>
      <c r="Y304" s="1172"/>
      <c r="Z304" s="1172"/>
      <c r="AA304" s="1172"/>
      <c r="AB304" s="1172"/>
      <c r="AC304" s="1172"/>
      <c r="AD304" s="1172"/>
      <c r="AE304" s="1172"/>
      <c r="AF304" s="1172"/>
      <c r="AG304" s="1172"/>
    </row>
    <row r="305" spans="1:33" x14ac:dyDescent="0.3">
      <c r="A305" s="98" t="s">
        <v>692</v>
      </c>
      <c r="B305" s="1172"/>
      <c r="C305" s="1172"/>
      <c r="D305" s="1172"/>
      <c r="E305" s="1172"/>
      <c r="F305" s="1172"/>
      <c r="G305" s="1172"/>
      <c r="H305" s="1172"/>
      <c r="I305" s="1172"/>
      <c r="J305" s="1172"/>
      <c r="K305" s="1172"/>
      <c r="L305" s="1172"/>
      <c r="M305" s="1172"/>
      <c r="N305" s="1172"/>
      <c r="O305" s="1172"/>
      <c r="P305" s="1172"/>
      <c r="Q305" s="1172"/>
      <c r="R305" s="1172"/>
      <c r="S305" s="1172"/>
      <c r="T305" s="1172"/>
      <c r="U305" s="1172"/>
      <c r="V305" s="1172"/>
      <c r="W305" s="1172"/>
      <c r="X305" s="1172"/>
      <c r="Y305" s="1172"/>
      <c r="Z305" s="1172"/>
      <c r="AA305" s="1172"/>
      <c r="AB305" s="1172"/>
      <c r="AC305" s="1172"/>
      <c r="AD305" s="1172"/>
      <c r="AE305" s="1172"/>
      <c r="AF305" s="1172"/>
      <c r="AG305" s="1172"/>
    </row>
    <row r="306" spans="1:33" x14ac:dyDescent="0.3">
      <c r="A306" s="1172" t="s">
        <v>53</v>
      </c>
      <c r="B306" s="1172"/>
      <c r="C306" s="1172"/>
      <c r="D306" s="1172"/>
      <c r="E306" s="1172"/>
      <c r="F306" s="1172"/>
      <c r="G306" s="1172"/>
      <c r="H306" s="1172"/>
      <c r="I306" s="1172"/>
      <c r="J306" s="1172"/>
      <c r="K306" s="1172"/>
      <c r="L306" s="1172"/>
      <c r="M306" s="1172"/>
      <c r="N306" s="1172"/>
      <c r="O306" s="1172"/>
      <c r="P306" s="1172"/>
      <c r="Q306" s="1172"/>
      <c r="R306" s="1172"/>
      <c r="S306" s="1172"/>
      <c r="T306" s="1172"/>
      <c r="U306" s="1172"/>
      <c r="V306" s="1170"/>
      <c r="W306" s="1170"/>
      <c r="X306" s="1170"/>
      <c r="Y306" s="1170"/>
      <c r="Z306" s="1170"/>
      <c r="AA306" s="1170"/>
      <c r="AB306" s="1170"/>
      <c r="AC306" s="1172"/>
      <c r="AD306" s="1172"/>
      <c r="AE306" s="1172"/>
      <c r="AF306" s="1172"/>
      <c r="AG306" s="1172"/>
    </row>
    <row r="307" spans="1:33" x14ac:dyDescent="0.3">
      <c r="A307" s="1172"/>
      <c r="B307" s="1172"/>
      <c r="C307" s="1172"/>
      <c r="D307" s="1172"/>
      <c r="E307" s="1172"/>
      <c r="F307" s="1172"/>
      <c r="G307" s="1172"/>
      <c r="H307" s="1172"/>
      <c r="I307" s="1172"/>
      <c r="J307" s="1172"/>
      <c r="K307" s="1172"/>
      <c r="L307" s="1172"/>
      <c r="M307" s="1172"/>
      <c r="N307" s="1172"/>
      <c r="O307" s="1172"/>
      <c r="P307" s="1172"/>
      <c r="Q307" s="1172"/>
      <c r="R307" s="1172"/>
      <c r="S307" s="1172"/>
      <c r="T307" s="1172"/>
      <c r="U307" s="1172"/>
      <c r="V307" s="1172"/>
      <c r="W307" s="1172"/>
      <c r="X307" s="1172"/>
      <c r="Y307" s="1172"/>
      <c r="Z307" s="1172"/>
      <c r="AA307" s="1172"/>
      <c r="AB307" s="1172"/>
      <c r="AC307" s="1172"/>
      <c r="AD307" s="1172"/>
      <c r="AE307" s="1172"/>
      <c r="AF307" s="1172"/>
      <c r="AG307" s="1172"/>
    </row>
    <row r="308" spans="1:33" x14ac:dyDescent="0.3">
      <c r="A308" s="1170" t="s">
        <v>1131</v>
      </c>
      <c r="B308" s="1172"/>
      <c r="C308" s="1172"/>
      <c r="D308" s="1172"/>
      <c r="E308" s="1172"/>
      <c r="F308" s="1172"/>
      <c r="G308" s="1172"/>
      <c r="H308" s="1172"/>
      <c r="I308" s="1172"/>
      <c r="J308" s="4342" t="s">
        <v>1132</v>
      </c>
      <c r="K308" s="4342"/>
      <c r="L308" s="4342"/>
      <c r="M308" s="4342"/>
      <c r="N308" s="4342"/>
      <c r="O308" s="4342"/>
      <c r="P308" s="4342"/>
      <c r="Q308" s="4342"/>
      <c r="R308" s="4342"/>
      <c r="S308" s="4342"/>
      <c r="T308" s="4342"/>
      <c r="U308" s="4342"/>
      <c r="V308" s="4342"/>
      <c r="W308" s="4342"/>
      <c r="X308" s="4342"/>
      <c r="Y308" s="4342"/>
      <c r="Z308" s="4342"/>
      <c r="AA308" s="4342"/>
      <c r="AB308" s="4342"/>
      <c r="AC308" s="4342"/>
      <c r="AD308" s="4342"/>
      <c r="AE308" s="4342"/>
      <c r="AF308" s="4342"/>
      <c r="AG308" s="1172"/>
    </row>
    <row r="309" spans="1:33" ht="15" thickBot="1" x14ac:dyDescent="0.35">
      <c r="A309" s="1172"/>
      <c r="B309" s="1172"/>
      <c r="C309" s="1172"/>
      <c r="D309" s="1172"/>
      <c r="E309" s="1172"/>
      <c r="F309" s="1172"/>
      <c r="G309" s="1172"/>
      <c r="H309" s="1172"/>
      <c r="I309" s="1172"/>
      <c r="J309" s="1172"/>
      <c r="K309" s="1172"/>
      <c r="L309" s="1172"/>
      <c r="M309" s="1172"/>
      <c r="N309" s="1172"/>
      <c r="O309" s="1172"/>
      <c r="P309" s="1172"/>
      <c r="Q309" s="1172"/>
      <c r="R309" s="1172"/>
      <c r="S309" s="1172"/>
      <c r="T309" s="1172"/>
      <c r="U309" s="1172"/>
      <c r="V309" s="1172"/>
      <c r="W309" s="1172"/>
      <c r="X309" s="1172"/>
      <c r="Y309" s="1172"/>
      <c r="Z309" s="1172"/>
      <c r="AA309" s="1172"/>
      <c r="AB309" s="1172"/>
      <c r="AC309" s="1172"/>
      <c r="AD309" s="1172"/>
      <c r="AE309" s="1172"/>
      <c r="AF309" s="1172"/>
      <c r="AG309" s="1172"/>
    </row>
    <row r="310" spans="1:33" ht="15.75" customHeight="1" thickBot="1" x14ac:dyDescent="0.35">
      <c r="A310" s="1172"/>
      <c r="B310" s="1172" t="s">
        <v>708</v>
      </c>
      <c r="C310" s="1172"/>
      <c r="D310" s="1172"/>
      <c r="E310" s="1172"/>
      <c r="F310" s="1172"/>
      <c r="G310" s="271"/>
      <c r="H310" s="2631" t="s">
        <v>709</v>
      </c>
      <c r="I310" s="2631"/>
      <c r="J310" s="2631"/>
      <c r="K310" s="2631"/>
      <c r="L310" s="2631"/>
      <c r="M310" s="2631"/>
      <c r="N310" s="2631"/>
      <c r="O310" s="2631"/>
      <c r="P310" s="2631"/>
      <c r="Q310" s="2631"/>
      <c r="R310" s="2631"/>
      <c r="S310" s="2631"/>
      <c r="T310" s="2631"/>
      <c r="U310" s="2631"/>
      <c r="V310" s="2631"/>
      <c r="W310" s="2631"/>
      <c r="X310" s="2631"/>
      <c r="Y310" s="2631"/>
      <c r="Z310" s="2631"/>
      <c r="AA310" s="2631"/>
      <c r="AB310" s="2631"/>
      <c r="AC310" s="2631"/>
      <c r="AD310" s="2631"/>
      <c r="AE310" s="2631"/>
      <c r="AF310" s="2631"/>
      <c r="AG310" s="2631"/>
    </row>
    <row r="311" spans="1:33" ht="15" thickBot="1" x14ac:dyDescent="0.35">
      <c r="A311" s="1172"/>
      <c r="B311" s="1172"/>
      <c r="C311" s="1172"/>
      <c r="D311" s="1172"/>
      <c r="E311" s="1172"/>
      <c r="F311" s="1172"/>
      <c r="G311" s="1172"/>
      <c r="H311" s="1172"/>
      <c r="I311" s="1172"/>
      <c r="J311" s="1172"/>
      <c r="K311" s="1172"/>
      <c r="L311" s="1172"/>
      <c r="M311" s="1172"/>
      <c r="N311" s="1172"/>
      <c r="O311" s="1172"/>
      <c r="P311" s="1172"/>
      <c r="Q311" s="1172"/>
      <c r="R311" s="1172"/>
      <c r="S311" s="1172"/>
      <c r="T311" s="1172"/>
      <c r="U311" s="1172"/>
      <c r="V311" s="1172"/>
      <c r="W311" s="1172"/>
      <c r="X311" s="1172"/>
      <c r="Y311" s="1172"/>
      <c r="Z311" s="1172"/>
      <c r="AA311" s="1172"/>
      <c r="AB311" s="1172"/>
      <c r="AC311" s="1172"/>
      <c r="AD311" s="1172"/>
      <c r="AE311" s="1172"/>
      <c r="AF311" s="1172"/>
      <c r="AG311" s="1172"/>
    </row>
    <row r="312" spans="1:33" ht="15" thickBot="1" x14ac:dyDescent="0.35">
      <c r="A312" s="1172"/>
      <c r="B312" s="1172"/>
      <c r="C312" s="1172"/>
      <c r="D312" s="1172"/>
      <c r="E312" s="1172"/>
      <c r="F312" s="1172"/>
      <c r="G312" s="271"/>
      <c r="H312" s="1172" t="s">
        <v>710</v>
      </c>
      <c r="I312" s="1172"/>
      <c r="J312" s="1172"/>
      <c r="K312" s="1172"/>
      <c r="L312" s="1172"/>
      <c r="M312" s="1172"/>
      <c r="N312" s="1172"/>
      <c r="O312" s="1172"/>
      <c r="P312" s="1172"/>
      <c r="Q312" s="1172"/>
      <c r="R312" s="1172"/>
      <c r="S312" s="1172"/>
      <c r="T312" s="1172"/>
      <c r="U312" s="1172"/>
      <c r="V312" s="1172"/>
      <c r="W312" s="1172"/>
      <c r="X312" s="1172"/>
      <c r="Y312" s="1172"/>
      <c r="Z312" s="1172"/>
      <c r="AA312" s="1172"/>
      <c r="AB312" s="1172"/>
      <c r="AC312" s="1172"/>
      <c r="AD312" s="1172"/>
      <c r="AE312" s="1172"/>
      <c r="AF312" s="1172"/>
      <c r="AG312" s="1172"/>
    </row>
    <row r="313" spans="1:33" ht="15" thickBot="1" x14ac:dyDescent="0.35">
      <c r="A313" s="1172"/>
      <c r="B313" s="1172"/>
      <c r="C313" s="1172"/>
      <c r="D313" s="1172"/>
      <c r="E313" s="1172"/>
      <c r="F313" s="1172"/>
      <c r="G313" s="1172"/>
      <c r="H313" s="1172"/>
      <c r="I313" s="1172"/>
      <c r="J313" s="1172"/>
      <c r="K313" s="1172"/>
      <c r="L313" s="1172"/>
      <c r="M313" s="1172"/>
      <c r="N313" s="1172"/>
      <c r="O313" s="1172"/>
      <c r="P313" s="1172"/>
      <c r="Q313" s="1172"/>
      <c r="R313" s="1172"/>
      <c r="S313" s="1172"/>
      <c r="T313" s="1172"/>
      <c r="U313" s="1172"/>
      <c r="V313" s="1172"/>
      <c r="W313" s="1172"/>
      <c r="X313" s="1172"/>
      <c r="Y313" s="1172"/>
      <c r="Z313" s="1172"/>
      <c r="AA313" s="1172"/>
      <c r="AB313" s="1172"/>
      <c r="AC313" s="1172"/>
      <c r="AD313" s="1172"/>
      <c r="AE313" s="1172"/>
      <c r="AF313" s="1172"/>
      <c r="AG313" s="1172"/>
    </row>
    <row r="314" spans="1:33" ht="15" thickBot="1" x14ac:dyDescent="0.35">
      <c r="A314" s="1172"/>
      <c r="B314" s="1172"/>
      <c r="C314" s="1172"/>
      <c r="D314" s="1172"/>
      <c r="E314" s="1172"/>
      <c r="F314" s="1172"/>
      <c r="G314" s="271"/>
      <c r="H314" s="1172" t="s">
        <v>711</v>
      </c>
      <c r="I314" s="1172"/>
      <c r="J314" s="1172"/>
      <c r="K314" s="1172"/>
      <c r="L314" s="1172"/>
      <c r="M314" s="1172"/>
      <c r="N314" s="1172"/>
      <c r="O314" s="1172"/>
      <c r="P314" s="1172"/>
      <c r="Q314" s="1172"/>
      <c r="R314" s="1172"/>
      <c r="S314" s="1172"/>
      <c r="T314" s="1172"/>
      <c r="U314" s="1172"/>
      <c r="V314" s="1172"/>
      <c r="W314" s="1172"/>
      <c r="X314" s="1172"/>
      <c r="Y314" s="1172"/>
      <c r="Z314" s="1172"/>
      <c r="AA314" s="1172"/>
      <c r="AB314" s="1172"/>
      <c r="AC314" s="1172"/>
      <c r="AD314" s="1172"/>
      <c r="AE314" s="1172"/>
      <c r="AF314" s="1172"/>
      <c r="AG314" s="1172"/>
    </row>
    <row r="315" spans="1:33" ht="15" thickBot="1" x14ac:dyDescent="0.35">
      <c r="A315" s="1172"/>
      <c r="B315" s="1172"/>
      <c r="C315" s="1172"/>
      <c r="D315" s="1172"/>
      <c r="E315" s="1172"/>
      <c r="F315" s="1172"/>
      <c r="G315" s="1172"/>
      <c r="H315" s="1172"/>
      <c r="I315" s="1172"/>
      <c r="J315" s="1172"/>
      <c r="K315" s="1172"/>
      <c r="L315" s="1172"/>
      <c r="M315" s="1172"/>
      <c r="N315" s="1172"/>
      <c r="O315" s="1172"/>
      <c r="P315" s="1172"/>
      <c r="Q315" s="1172"/>
      <c r="R315" s="1172"/>
      <c r="S315" s="1172"/>
      <c r="T315" s="1172"/>
      <c r="U315" s="1172"/>
      <c r="V315" s="1172"/>
      <c r="W315" s="1172"/>
      <c r="X315" s="1172"/>
      <c r="Y315" s="1172"/>
      <c r="Z315" s="1172"/>
      <c r="AA315" s="1172"/>
      <c r="AB315" s="1172"/>
      <c r="AC315" s="1172"/>
      <c r="AD315" s="1172"/>
      <c r="AE315" s="1172"/>
      <c r="AF315" s="1172"/>
      <c r="AG315" s="1172"/>
    </row>
    <row r="316" spans="1:33" ht="15" thickBot="1" x14ac:dyDescent="0.35">
      <c r="A316" s="1172"/>
      <c r="B316" s="1172"/>
      <c r="C316" s="1172"/>
      <c r="D316" s="1172"/>
      <c r="E316" s="1172"/>
      <c r="F316" s="1172"/>
      <c r="G316" s="271"/>
      <c r="H316" s="1172" t="s">
        <v>712</v>
      </c>
      <c r="I316" s="1172"/>
      <c r="J316" s="1172"/>
      <c r="K316" s="1172"/>
      <c r="L316" s="1172"/>
      <c r="M316" s="1172"/>
      <c r="N316" s="1172"/>
      <c r="O316" s="1172"/>
      <c r="P316" s="1172"/>
      <c r="Q316" s="1172"/>
      <c r="R316" s="1172"/>
      <c r="S316" s="1172"/>
      <c r="T316" s="1172"/>
      <c r="U316" s="1172"/>
      <c r="V316" s="1172"/>
      <c r="W316" s="1172"/>
      <c r="X316" s="1172"/>
      <c r="Y316" s="1172"/>
      <c r="Z316" s="1172"/>
      <c r="AA316" s="1172"/>
      <c r="AB316" s="1172"/>
      <c r="AC316" s="1172"/>
      <c r="AD316" s="1172"/>
      <c r="AE316" s="1172"/>
      <c r="AF316" s="1172"/>
      <c r="AG316" s="1172"/>
    </row>
    <row r="317" spans="1:33" ht="15" thickBot="1" x14ac:dyDescent="0.35">
      <c r="A317" s="1172"/>
      <c r="B317" s="1172"/>
      <c r="C317" s="1172"/>
      <c r="D317" s="1172"/>
      <c r="E317" s="1172"/>
      <c r="F317" s="1172"/>
      <c r="G317" s="1172"/>
      <c r="H317" s="1172"/>
      <c r="I317" s="1172"/>
      <c r="J317" s="1172"/>
      <c r="K317" s="1172"/>
      <c r="L317" s="1172"/>
      <c r="M317" s="1172"/>
      <c r="N317" s="1172"/>
      <c r="O317" s="1172"/>
      <c r="P317" s="1172"/>
      <c r="Q317" s="1172"/>
      <c r="R317" s="1172"/>
      <c r="S317" s="1172"/>
      <c r="T317" s="1172"/>
      <c r="U317" s="1172"/>
      <c r="V317" s="1172"/>
      <c r="W317" s="1172"/>
      <c r="X317" s="1172"/>
      <c r="Y317" s="1172"/>
      <c r="Z317" s="1172"/>
      <c r="AA317" s="1172"/>
      <c r="AB317" s="1172"/>
      <c r="AC317" s="1172"/>
      <c r="AD317" s="1172"/>
      <c r="AE317" s="1172"/>
      <c r="AF317" s="1172"/>
      <c r="AG317" s="1172"/>
    </row>
    <row r="318" spans="1:33" ht="15" thickBot="1" x14ac:dyDescent="0.35">
      <c r="A318" s="1172"/>
      <c r="B318" s="1172"/>
      <c r="C318" s="1172"/>
      <c r="D318" s="1172"/>
      <c r="E318" s="1172"/>
      <c r="F318" s="1172"/>
      <c r="G318" s="271"/>
      <c r="H318" s="1170" t="s">
        <v>713</v>
      </c>
      <c r="I318" s="1172"/>
      <c r="J318" s="1172"/>
      <c r="K318" s="1172"/>
      <c r="L318" s="1172"/>
      <c r="M318" s="1172"/>
      <c r="N318" s="1172"/>
      <c r="O318" s="1172"/>
      <c r="P318" s="1172"/>
      <c r="Q318" s="1172"/>
      <c r="R318" s="1172"/>
      <c r="S318" s="1172"/>
      <c r="T318" s="1172"/>
      <c r="U318" s="1172"/>
      <c r="V318" s="1172"/>
      <c r="W318" s="1172"/>
      <c r="X318" s="1172"/>
      <c r="Y318" s="1172"/>
      <c r="Z318" s="1172"/>
      <c r="AA318" s="1172"/>
      <c r="AB318" s="1172"/>
      <c r="AC318" s="1172"/>
      <c r="AD318" s="1172"/>
      <c r="AE318" s="1172"/>
      <c r="AF318" s="1172"/>
      <c r="AG318" s="1172"/>
    </row>
    <row r="319" spans="1:33" x14ac:dyDescent="0.3">
      <c r="A319" s="1172"/>
      <c r="B319" s="1172"/>
      <c r="C319" s="1172"/>
      <c r="D319" s="1172"/>
      <c r="E319" s="1172"/>
      <c r="F319" s="1172"/>
      <c r="G319" s="1172"/>
      <c r="H319" s="1172"/>
      <c r="I319" s="1172"/>
      <c r="J319" s="1172"/>
      <c r="K319" s="1172"/>
      <c r="L319" s="1172"/>
      <c r="M319" s="1172"/>
      <c r="N319" s="1172"/>
      <c r="O319" s="1172"/>
      <c r="P319" s="1172"/>
      <c r="Q319" s="1172"/>
      <c r="R319" s="1172"/>
      <c r="S319" s="1172"/>
      <c r="T319" s="1172"/>
      <c r="U319" s="1172"/>
      <c r="V319" s="1172"/>
      <c r="W319" s="1172"/>
      <c r="X319" s="1172"/>
      <c r="Y319" s="1172"/>
      <c r="Z319" s="1172"/>
      <c r="AA319" s="1172"/>
      <c r="AB319" s="1172"/>
      <c r="AC319" s="1172"/>
      <c r="AD319" s="1172"/>
      <c r="AE319" s="1172"/>
      <c r="AF319" s="1172"/>
      <c r="AG319" s="1172"/>
    </row>
    <row r="320" spans="1:33" ht="15" customHeight="1" x14ac:dyDescent="0.3">
      <c r="A320" s="4100" t="s">
        <v>15</v>
      </c>
      <c r="B320" s="4263"/>
      <c r="C320" s="4263"/>
      <c r="D320" s="4263"/>
      <c r="E320" s="4263"/>
      <c r="F320" s="4263"/>
      <c r="G320" s="4263"/>
      <c r="H320" s="4263"/>
      <c r="I320" s="4263"/>
      <c r="J320" s="4263"/>
      <c r="K320" s="4263"/>
      <c r="L320" s="4263"/>
      <c r="M320" s="4263"/>
      <c r="N320" s="4263"/>
      <c r="O320" s="4263"/>
      <c r="P320" s="4263"/>
      <c r="Q320" s="4263"/>
      <c r="R320" s="4263"/>
      <c r="S320" s="4263"/>
      <c r="T320" s="4263"/>
      <c r="U320" s="4263"/>
      <c r="V320" s="4263"/>
      <c r="W320" s="4263"/>
      <c r="X320" s="4263"/>
      <c r="Y320" s="4263"/>
      <c r="Z320" s="4263"/>
      <c r="AA320" s="4263"/>
      <c r="AB320" s="4263"/>
      <c r="AC320" s="4263"/>
      <c r="AD320" s="4263"/>
      <c r="AE320" s="4263"/>
      <c r="AF320" s="4263"/>
      <c r="AG320" s="4263"/>
    </row>
    <row r="321" spans="1:33" x14ac:dyDescent="0.3">
      <c r="A321" s="4263"/>
      <c r="B321" s="4263"/>
      <c r="C321" s="4263"/>
      <c r="D321" s="4263"/>
      <c r="E321" s="4263"/>
      <c r="F321" s="4263"/>
      <c r="G321" s="4263"/>
      <c r="H321" s="4263"/>
      <c r="I321" s="4263"/>
      <c r="J321" s="4263"/>
      <c r="K321" s="4263"/>
      <c r="L321" s="4263"/>
      <c r="M321" s="4263"/>
      <c r="N321" s="4263"/>
      <c r="O321" s="4263"/>
      <c r="P321" s="4263"/>
      <c r="Q321" s="4263"/>
      <c r="R321" s="4263"/>
      <c r="S321" s="4263"/>
      <c r="T321" s="4263"/>
      <c r="U321" s="4263"/>
      <c r="V321" s="4263"/>
      <c r="W321" s="4263"/>
      <c r="X321" s="4263"/>
      <c r="Y321" s="4263"/>
      <c r="Z321" s="4263"/>
      <c r="AA321" s="4263"/>
      <c r="AB321" s="4263"/>
      <c r="AC321" s="4263"/>
      <c r="AD321" s="4263"/>
      <c r="AE321" s="4263"/>
      <c r="AF321" s="4263"/>
      <c r="AG321" s="4263"/>
    </row>
    <row r="322" spans="1:33" x14ac:dyDescent="0.3">
      <c r="A322" s="4263"/>
      <c r="B322" s="4263"/>
      <c r="C322" s="4263"/>
      <c r="D322" s="4263"/>
      <c r="E322" s="4263"/>
      <c r="F322" s="4263"/>
      <c r="G322" s="4263"/>
      <c r="H322" s="4263"/>
      <c r="I322" s="4263"/>
      <c r="J322" s="4263"/>
      <c r="K322" s="4263"/>
      <c r="L322" s="4263"/>
      <c r="M322" s="4263"/>
      <c r="N322" s="4263"/>
      <c r="O322" s="4263"/>
      <c r="P322" s="4263"/>
      <c r="Q322" s="4263"/>
      <c r="R322" s="4263"/>
      <c r="S322" s="4263"/>
      <c r="T322" s="4263"/>
      <c r="U322" s="4263"/>
      <c r="V322" s="4263"/>
      <c r="W322" s="4263"/>
      <c r="X322" s="4263"/>
      <c r="Y322" s="4263"/>
      <c r="Z322" s="4263"/>
      <c r="AA322" s="4263"/>
      <c r="AB322" s="4263"/>
      <c r="AC322" s="4263"/>
      <c r="AD322" s="4263"/>
      <c r="AE322" s="4263"/>
      <c r="AF322" s="4263"/>
      <c r="AG322" s="4263"/>
    </row>
    <row r="323" spans="1:33" x14ac:dyDescent="0.3">
      <c r="A323" s="4263"/>
      <c r="B323" s="4263"/>
      <c r="C323" s="4263"/>
      <c r="D323" s="4263"/>
      <c r="E323" s="4263"/>
      <c r="F323" s="4263"/>
      <c r="G323" s="4263"/>
      <c r="H323" s="4263"/>
      <c r="I323" s="4263"/>
      <c r="J323" s="4263"/>
      <c r="K323" s="4263"/>
      <c r="L323" s="4263"/>
      <c r="M323" s="4263"/>
      <c r="N323" s="4263"/>
      <c r="O323" s="4263"/>
      <c r="P323" s="4263"/>
      <c r="Q323" s="4263"/>
      <c r="R323" s="4263"/>
      <c r="S323" s="4263"/>
      <c r="T323" s="4263"/>
      <c r="U323" s="4263"/>
      <c r="V323" s="4263"/>
      <c r="W323" s="4263"/>
      <c r="X323" s="4263"/>
      <c r="Y323" s="4263"/>
      <c r="Z323" s="4263"/>
      <c r="AA323" s="4263"/>
      <c r="AB323" s="4263"/>
      <c r="AC323" s="4263"/>
      <c r="AD323" s="4263"/>
      <c r="AE323" s="4263"/>
      <c r="AF323" s="4263"/>
      <c r="AG323" s="4263"/>
    </row>
    <row r="324" spans="1:33" ht="15" customHeight="1" x14ac:dyDescent="0.3">
      <c r="A324" s="1172"/>
      <c r="B324" s="4341" t="s">
        <v>146</v>
      </c>
      <c r="C324" s="4341"/>
      <c r="D324" s="4341"/>
      <c r="E324" s="4341"/>
      <c r="F324" s="4341"/>
      <c r="G324" s="4341"/>
      <c r="H324" s="4341"/>
      <c r="I324" s="4341"/>
      <c r="J324" s="4341"/>
      <c r="K324" s="4341"/>
      <c r="L324" s="4341"/>
      <c r="M324" s="253"/>
      <c r="N324" s="4341" t="s">
        <v>714</v>
      </c>
      <c r="O324" s="254"/>
      <c r="P324" s="4341" t="s">
        <v>648</v>
      </c>
      <c r="Q324" s="4341"/>
      <c r="R324" s="4341"/>
      <c r="S324" s="4341"/>
      <c r="T324" s="4341"/>
      <c r="U324" s="4341"/>
      <c r="V324" s="4341"/>
      <c r="W324" s="4341"/>
      <c r="X324" s="4341"/>
      <c r="Y324" s="255"/>
      <c r="Z324" s="4340" t="s">
        <v>716</v>
      </c>
      <c r="AA324" s="4340"/>
      <c r="AB324" s="47"/>
      <c r="AC324" s="4340" t="s">
        <v>715</v>
      </c>
      <c r="AD324" s="4340"/>
      <c r="AE324" s="4340"/>
      <c r="AF324" s="4340"/>
      <c r="AG324" s="1172"/>
    </row>
    <row r="325" spans="1:33" x14ac:dyDescent="0.3">
      <c r="A325" s="229"/>
      <c r="B325" s="4341"/>
      <c r="C325" s="4341"/>
      <c r="D325" s="4341"/>
      <c r="E325" s="4341"/>
      <c r="F325" s="4341"/>
      <c r="G325" s="4341"/>
      <c r="H325" s="4341"/>
      <c r="I325" s="4341"/>
      <c r="J325" s="4341"/>
      <c r="K325" s="4341"/>
      <c r="L325" s="4341"/>
      <c r="M325" s="253"/>
      <c r="N325" s="4341"/>
      <c r="O325" s="254"/>
      <c r="P325" s="4341"/>
      <c r="Q325" s="4341"/>
      <c r="R325" s="4341"/>
      <c r="S325" s="4341"/>
      <c r="T325" s="4341"/>
      <c r="U325" s="4341"/>
      <c r="V325" s="4341"/>
      <c r="W325" s="4341"/>
      <c r="X325" s="4341"/>
      <c r="Y325" s="255"/>
      <c r="Z325" s="4340"/>
      <c r="AA325" s="4340"/>
      <c r="AB325" s="47"/>
      <c r="AC325" s="4340"/>
      <c r="AD325" s="4340"/>
      <c r="AE325" s="4340"/>
      <c r="AF325" s="4340"/>
      <c r="AG325" s="1172"/>
    </row>
    <row r="326" spans="1:33" x14ac:dyDescent="0.3">
      <c r="A326" s="229"/>
      <c r="B326" s="1172"/>
      <c r="C326" s="1172"/>
      <c r="D326" s="1172"/>
      <c r="E326" s="1172"/>
      <c r="F326" s="1172"/>
      <c r="G326" s="1172"/>
      <c r="H326" s="1172"/>
      <c r="I326" s="1172"/>
      <c r="J326" s="1172"/>
      <c r="K326" s="1172"/>
      <c r="L326" s="1172"/>
      <c r="M326" s="229"/>
      <c r="N326" s="1172"/>
      <c r="O326" s="229"/>
      <c r="P326" s="91"/>
      <c r="Q326" s="91"/>
      <c r="R326" s="91"/>
      <c r="S326" s="91"/>
      <c r="T326" s="205"/>
      <c r="U326" s="205"/>
      <c r="V326" s="205"/>
      <c r="W326" s="205"/>
      <c r="X326" s="205"/>
      <c r="Y326" s="229"/>
      <c r="Z326" s="1172"/>
      <c r="AA326" s="1172"/>
      <c r="AB326" s="47"/>
      <c r="AC326" s="1172"/>
      <c r="AD326" s="1172"/>
      <c r="AE326" s="1172"/>
      <c r="AF326" s="1172"/>
      <c r="AG326" s="1172"/>
    </row>
    <row r="327" spans="1:33" ht="15" thickBot="1" x14ac:dyDescent="0.35">
      <c r="A327" s="248"/>
      <c r="B327" s="4332"/>
      <c r="C327" s="4332"/>
      <c r="D327" s="4332"/>
      <c r="E327" s="4332"/>
      <c r="F327" s="4332"/>
      <c r="G327" s="4332"/>
      <c r="H327" s="4332"/>
      <c r="I327" s="4332"/>
      <c r="J327" s="4332"/>
      <c r="K327" s="4332"/>
      <c r="L327" s="4332"/>
      <c r="M327" s="248"/>
      <c r="N327" s="340"/>
      <c r="O327" s="248"/>
      <c r="P327" s="3412"/>
      <c r="Q327" s="3412"/>
      <c r="R327" s="3412"/>
      <c r="S327" s="3412"/>
      <c r="T327" s="3412"/>
      <c r="U327" s="3412"/>
      <c r="V327" s="3412"/>
      <c r="W327" s="3412"/>
      <c r="X327" s="3412"/>
      <c r="Y327" s="248"/>
      <c r="Z327" s="4339"/>
      <c r="AA327" s="4339"/>
      <c r="AB327" s="47"/>
      <c r="AC327" s="4339"/>
      <c r="AD327" s="4339"/>
      <c r="AE327" s="4339"/>
      <c r="AF327" s="4339"/>
      <c r="AG327" s="1172"/>
    </row>
    <row r="328" spans="1:33" x14ac:dyDescent="0.3">
      <c r="A328" s="229"/>
      <c r="B328" s="102"/>
      <c r="C328" s="102"/>
      <c r="D328" s="102"/>
      <c r="E328" s="102"/>
      <c r="F328" s="102"/>
      <c r="G328" s="102"/>
      <c r="H328" s="102"/>
      <c r="I328" s="102"/>
      <c r="J328" s="102"/>
      <c r="K328" s="102"/>
      <c r="L328" s="102"/>
      <c r="M328" s="229"/>
      <c r="N328" s="102"/>
      <c r="O328" s="229"/>
      <c r="P328" s="91"/>
      <c r="Q328" s="91"/>
      <c r="R328" s="91"/>
      <c r="S328" s="91"/>
      <c r="T328" s="205"/>
      <c r="U328" s="205"/>
      <c r="V328" s="205"/>
      <c r="W328" s="205"/>
      <c r="X328" s="205"/>
      <c r="Y328" s="229"/>
      <c r="Z328" s="84"/>
      <c r="AA328" s="84"/>
      <c r="AB328" s="47"/>
      <c r="AC328" s="84"/>
      <c r="AD328" s="84"/>
      <c r="AE328" s="84"/>
      <c r="AF328" s="84"/>
      <c r="AG328" s="1172"/>
    </row>
    <row r="329" spans="1:33" ht="15" thickBot="1" x14ac:dyDescent="0.35">
      <c r="A329" s="248"/>
      <c r="B329" s="4332"/>
      <c r="C329" s="4332"/>
      <c r="D329" s="4332"/>
      <c r="E329" s="4332"/>
      <c r="F329" s="4332"/>
      <c r="G329" s="4332"/>
      <c r="H329" s="4332"/>
      <c r="I329" s="4332"/>
      <c r="J329" s="4332"/>
      <c r="K329" s="4332"/>
      <c r="L329" s="4332"/>
      <c r="M329" s="248"/>
      <c r="N329" s="340"/>
      <c r="O329" s="248"/>
      <c r="P329" s="3412"/>
      <c r="Q329" s="3412"/>
      <c r="R329" s="3412"/>
      <c r="S329" s="3412"/>
      <c r="T329" s="3412"/>
      <c r="U329" s="3412"/>
      <c r="V329" s="3412"/>
      <c r="W329" s="3412"/>
      <c r="X329" s="3412"/>
      <c r="Y329" s="248"/>
      <c r="Z329" s="4339"/>
      <c r="AA329" s="4339"/>
      <c r="AB329" s="47"/>
      <c r="AC329" s="4339"/>
      <c r="AD329" s="4339"/>
      <c r="AE329" s="4339"/>
      <c r="AF329" s="4339"/>
      <c r="AG329" s="1172"/>
    </row>
    <row r="330" spans="1:33" x14ac:dyDescent="0.3">
      <c r="A330" s="229"/>
      <c r="B330" s="102"/>
      <c r="C330" s="102"/>
      <c r="D330" s="102"/>
      <c r="E330" s="102"/>
      <c r="F330" s="102"/>
      <c r="G330" s="102"/>
      <c r="H330" s="102"/>
      <c r="I330" s="102"/>
      <c r="J330" s="102"/>
      <c r="K330" s="102"/>
      <c r="L330" s="102"/>
      <c r="M330" s="229"/>
      <c r="N330" s="102"/>
      <c r="O330" s="229"/>
      <c r="P330" s="91"/>
      <c r="Q330" s="91"/>
      <c r="R330" s="91"/>
      <c r="S330" s="91"/>
      <c r="T330" s="205"/>
      <c r="U330" s="205"/>
      <c r="V330" s="205"/>
      <c r="W330" s="205"/>
      <c r="X330" s="205"/>
      <c r="Y330" s="229"/>
      <c r="Z330" s="84"/>
      <c r="AA330" s="84"/>
      <c r="AB330" s="47"/>
      <c r="AC330" s="84"/>
      <c r="AD330" s="84"/>
      <c r="AE330" s="84"/>
      <c r="AF330" s="84"/>
      <c r="AG330" s="1172"/>
    </row>
    <row r="331" spans="1:33" ht="15" thickBot="1" x14ac:dyDescent="0.35">
      <c r="A331" s="248"/>
      <c r="B331" s="4332"/>
      <c r="C331" s="4332"/>
      <c r="D331" s="4332"/>
      <c r="E331" s="4332"/>
      <c r="F331" s="4332"/>
      <c r="G331" s="4332"/>
      <c r="H331" s="4332"/>
      <c r="I331" s="4332"/>
      <c r="J331" s="4332"/>
      <c r="K331" s="4332"/>
      <c r="L331" s="4332"/>
      <c r="M331" s="248"/>
      <c r="N331" s="340"/>
      <c r="O331" s="248"/>
      <c r="P331" s="3412"/>
      <c r="Q331" s="3412"/>
      <c r="R331" s="3412"/>
      <c r="S331" s="3412"/>
      <c r="T331" s="3412"/>
      <c r="U331" s="3412"/>
      <c r="V331" s="3412"/>
      <c r="W331" s="3412"/>
      <c r="X331" s="3412"/>
      <c r="Y331" s="248"/>
      <c r="Z331" s="4339"/>
      <c r="AA331" s="4339"/>
      <c r="AB331" s="47"/>
      <c r="AC331" s="4339"/>
      <c r="AD331" s="4339"/>
      <c r="AE331" s="4339"/>
      <c r="AF331" s="4339"/>
      <c r="AG331" s="1172"/>
    </row>
    <row r="332" spans="1:33" x14ac:dyDescent="0.3">
      <c r="A332" s="229"/>
      <c r="B332" s="102"/>
      <c r="C332" s="102"/>
      <c r="D332" s="102"/>
      <c r="E332" s="102"/>
      <c r="F332" s="102"/>
      <c r="G332" s="102"/>
      <c r="H332" s="102"/>
      <c r="I332" s="102"/>
      <c r="J332" s="102"/>
      <c r="K332" s="102"/>
      <c r="L332" s="102"/>
      <c r="M332" s="229"/>
      <c r="N332" s="102"/>
      <c r="O332" s="229"/>
      <c r="P332" s="91"/>
      <c r="Q332" s="91"/>
      <c r="R332" s="91"/>
      <c r="S332" s="91"/>
      <c r="T332" s="205"/>
      <c r="U332" s="205"/>
      <c r="V332" s="205"/>
      <c r="W332" s="205"/>
      <c r="X332" s="205"/>
      <c r="Y332" s="229"/>
      <c r="Z332" s="84"/>
      <c r="AA332" s="84"/>
      <c r="AB332" s="47"/>
      <c r="AC332" s="84"/>
      <c r="AD332" s="84"/>
      <c r="AE332" s="84"/>
      <c r="AF332" s="84"/>
      <c r="AG332" s="1172"/>
    </row>
    <row r="333" spans="1:33" ht="15" thickBot="1" x14ac:dyDescent="0.35">
      <c r="A333" s="248"/>
      <c r="B333" s="4332"/>
      <c r="C333" s="4332"/>
      <c r="D333" s="4332"/>
      <c r="E333" s="4332"/>
      <c r="F333" s="4332"/>
      <c r="G333" s="4332"/>
      <c r="H333" s="4332"/>
      <c r="I333" s="4332"/>
      <c r="J333" s="4332"/>
      <c r="K333" s="4332"/>
      <c r="L333" s="4332"/>
      <c r="M333" s="248"/>
      <c r="N333" s="340"/>
      <c r="O333" s="248"/>
      <c r="P333" s="3412"/>
      <c r="Q333" s="3412"/>
      <c r="R333" s="3412"/>
      <c r="S333" s="3412"/>
      <c r="T333" s="3412"/>
      <c r="U333" s="3412"/>
      <c r="V333" s="3412"/>
      <c r="W333" s="3412"/>
      <c r="X333" s="3412"/>
      <c r="Y333" s="248"/>
      <c r="Z333" s="4339"/>
      <c r="AA333" s="4339"/>
      <c r="AB333" s="47"/>
      <c r="AC333" s="4339"/>
      <c r="AD333" s="4339"/>
      <c r="AE333" s="4339"/>
      <c r="AF333" s="4339"/>
      <c r="AG333" s="1172"/>
    </row>
    <row r="334" spans="1:33" x14ac:dyDescent="0.3">
      <c r="A334" s="229"/>
      <c r="B334" s="102"/>
      <c r="C334" s="102"/>
      <c r="D334" s="102"/>
      <c r="E334" s="102"/>
      <c r="F334" s="102"/>
      <c r="G334" s="102"/>
      <c r="H334" s="102"/>
      <c r="I334" s="102"/>
      <c r="J334" s="102"/>
      <c r="K334" s="102"/>
      <c r="L334" s="102"/>
      <c r="M334" s="229"/>
      <c r="N334" s="102"/>
      <c r="O334" s="229"/>
      <c r="P334" s="91"/>
      <c r="Q334" s="91"/>
      <c r="R334" s="91"/>
      <c r="S334" s="91"/>
      <c r="T334" s="205"/>
      <c r="U334" s="205"/>
      <c r="V334" s="205"/>
      <c r="W334" s="205"/>
      <c r="X334" s="205"/>
      <c r="Y334" s="229"/>
      <c r="Z334" s="84"/>
      <c r="AA334" s="84"/>
      <c r="AB334" s="47"/>
      <c r="AC334" s="84"/>
      <c r="AD334" s="84"/>
      <c r="AE334" s="84"/>
      <c r="AF334" s="84"/>
      <c r="AG334" s="1172"/>
    </row>
    <row r="335" spans="1:33" ht="15" thickBot="1" x14ac:dyDescent="0.35">
      <c r="A335" s="248"/>
      <c r="B335" s="4332"/>
      <c r="C335" s="4332"/>
      <c r="D335" s="4332"/>
      <c r="E335" s="4332"/>
      <c r="F335" s="4332"/>
      <c r="G335" s="4332"/>
      <c r="H335" s="4332"/>
      <c r="I335" s="4332"/>
      <c r="J335" s="4332"/>
      <c r="K335" s="4332"/>
      <c r="L335" s="4332"/>
      <c r="M335" s="248"/>
      <c r="N335" s="340"/>
      <c r="O335" s="248"/>
      <c r="P335" s="3412"/>
      <c r="Q335" s="3412"/>
      <c r="R335" s="3412"/>
      <c r="S335" s="3412"/>
      <c r="T335" s="3412"/>
      <c r="U335" s="3412"/>
      <c r="V335" s="3412"/>
      <c r="W335" s="3412"/>
      <c r="X335" s="3412"/>
      <c r="Y335" s="248"/>
      <c r="Z335" s="4339"/>
      <c r="AA335" s="4339"/>
      <c r="AB335" s="47"/>
      <c r="AC335" s="4339"/>
      <c r="AD335" s="4339"/>
      <c r="AE335" s="4339"/>
      <c r="AF335" s="4339"/>
      <c r="AG335" s="1172"/>
    </row>
    <row r="336" spans="1:33" x14ac:dyDescent="0.3">
      <c r="A336" s="229"/>
      <c r="B336" s="102"/>
      <c r="C336" s="102"/>
      <c r="D336" s="102"/>
      <c r="E336" s="102"/>
      <c r="F336" s="102"/>
      <c r="G336" s="102"/>
      <c r="H336" s="102"/>
      <c r="I336" s="102"/>
      <c r="J336" s="102"/>
      <c r="K336" s="102"/>
      <c r="L336" s="102"/>
      <c r="M336" s="229"/>
      <c r="N336" s="102"/>
      <c r="O336" s="229"/>
      <c r="P336" s="91"/>
      <c r="Q336" s="91"/>
      <c r="R336" s="91"/>
      <c r="S336" s="91"/>
      <c r="T336" s="205"/>
      <c r="U336" s="205"/>
      <c r="V336" s="205"/>
      <c r="W336" s="205"/>
      <c r="X336" s="205"/>
      <c r="Y336" s="229"/>
      <c r="Z336" s="84"/>
      <c r="AA336" s="84"/>
      <c r="AB336" s="47"/>
      <c r="AC336" s="84"/>
      <c r="AD336" s="84"/>
      <c r="AE336" s="84"/>
      <c r="AF336" s="84"/>
      <c r="AG336" s="1172"/>
    </row>
    <row r="337" spans="1:33" ht="15" thickBot="1" x14ac:dyDescent="0.35">
      <c r="A337" s="248"/>
      <c r="B337" s="4332"/>
      <c r="C337" s="4332"/>
      <c r="D337" s="4332"/>
      <c r="E337" s="4332"/>
      <c r="F337" s="4332"/>
      <c r="G337" s="4332"/>
      <c r="H337" s="4332"/>
      <c r="I337" s="4332"/>
      <c r="J337" s="4332"/>
      <c r="K337" s="4332"/>
      <c r="L337" s="4332"/>
      <c r="M337" s="248"/>
      <c r="N337" s="340"/>
      <c r="O337" s="248"/>
      <c r="P337" s="3412"/>
      <c r="Q337" s="3412"/>
      <c r="R337" s="3412"/>
      <c r="S337" s="3412"/>
      <c r="T337" s="3412"/>
      <c r="U337" s="3412"/>
      <c r="V337" s="3412"/>
      <c r="W337" s="3412"/>
      <c r="X337" s="3412"/>
      <c r="Y337" s="248"/>
      <c r="Z337" s="4339"/>
      <c r="AA337" s="4339"/>
      <c r="AB337" s="47"/>
      <c r="AC337" s="4339"/>
      <c r="AD337" s="4339"/>
      <c r="AE337" s="4339"/>
      <c r="AF337" s="4339"/>
      <c r="AG337" s="1172"/>
    </row>
    <row r="338" spans="1:33" x14ac:dyDescent="0.3">
      <c r="A338" s="47"/>
      <c r="B338" s="1172"/>
      <c r="C338" s="1172"/>
      <c r="D338" s="1172"/>
      <c r="E338" s="1172"/>
      <c r="F338" s="1172"/>
      <c r="G338" s="1172"/>
      <c r="H338" s="1172"/>
      <c r="I338" s="1172"/>
      <c r="J338" s="1170"/>
      <c r="K338" s="1170"/>
      <c r="L338" s="1170"/>
      <c r="M338" s="1060"/>
      <c r="N338" s="1170"/>
      <c r="O338" s="1060"/>
      <c r="P338" s="1170"/>
      <c r="Q338" s="1170"/>
      <c r="R338" s="1170"/>
      <c r="S338" s="1172"/>
      <c r="T338" s="1172"/>
      <c r="U338" s="1172"/>
      <c r="V338" s="1172"/>
      <c r="W338" s="1172"/>
      <c r="X338" s="1172"/>
      <c r="Y338" s="47"/>
      <c r="Z338" s="1172"/>
      <c r="AA338" s="1172"/>
      <c r="AB338" s="47"/>
      <c r="AC338" s="1172"/>
      <c r="AD338" s="1172"/>
      <c r="AE338" s="1172"/>
      <c r="AF338" s="1172"/>
      <c r="AG338" s="1172"/>
    </row>
    <row r="339" spans="1:33" ht="15" thickBot="1" x14ac:dyDescent="0.35">
      <c r="A339" s="1172" t="s">
        <v>717</v>
      </c>
      <c r="B339" s="1172"/>
      <c r="C339" s="1172"/>
      <c r="D339" s="1172"/>
      <c r="E339" s="1172"/>
      <c r="F339" s="1172"/>
      <c r="G339" s="1172"/>
      <c r="H339" s="1170"/>
      <c r="I339" s="4337" t="s">
        <v>1314</v>
      </c>
      <c r="J339" s="4337"/>
      <c r="K339" s="4337"/>
      <c r="L339" s="4337"/>
      <c r="M339" s="4337"/>
      <c r="N339" s="4337"/>
      <c r="O339" s="4337"/>
      <c r="P339" s="4337"/>
      <c r="Q339" s="4337"/>
      <c r="R339" s="4337"/>
      <c r="S339" s="4337"/>
      <c r="T339" s="4337"/>
      <c r="U339" s="4337"/>
      <c r="V339" s="4337"/>
      <c r="W339" s="4337"/>
      <c r="X339" s="4337"/>
      <c r="Y339" s="1172"/>
      <c r="Z339" s="1170" t="s">
        <v>1313</v>
      </c>
      <c r="AA339" s="1172"/>
      <c r="AB339" s="1172"/>
      <c r="AC339" s="1172"/>
      <c r="AD339" s="1172"/>
      <c r="AE339" s="1172"/>
      <c r="AF339" s="1172"/>
      <c r="AG339" s="1172"/>
    </row>
    <row r="340" spans="1:33" x14ac:dyDescent="0.3">
      <c r="A340" s="1170" t="s">
        <v>16</v>
      </c>
      <c r="B340" s="1172"/>
      <c r="C340" s="1172"/>
      <c r="D340" s="1172"/>
      <c r="E340" s="1172"/>
      <c r="F340" s="1172"/>
      <c r="G340" s="1172"/>
      <c r="H340" s="1172"/>
      <c r="I340" s="1172"/>
      <c r="J340" s="1172"/>
      <c r="K340" s="1172"/>
      <c r="L340" s="1172"/>
      <c r="M340" s="1172"/>
      <c r="N340" s="1172"/>
      <c r="O340" s="1172"/>
      <c r="P340" s="1172"/>
      <c r="Q340" s="1172"/>
      <c r="R340" s="1172"/>
      <c r="S340" s="1172"/>
      <c r="T340" s="1172"/>
      <c r="U340" s="1172"/>
      <c r="V340" s="1172"/>
      <c r="W340" s="1172"/>
      <c r="X340" s="1172"/>
      <c r="Y340" s="1172"/>
      <c r="Z340" s="1172"/>
      <c r="AA340" s="1172"/>
      <c r="AB340" s="1172"/>
      <c r="AC340" s="1172"/>
      <c r="AD340" s="1172"/>
      <c r="AE340" s="1172"/>
      <c r="AF340" s="1172"/>
      <c r="AG340" s="1172"/>
    </row>
    <row r="341" spans="1:33" x14ac:dyDescent="0.3">
      <c r="A341" s="1172"/>
      <c r="B341" s="1172"/>
      <c r="C341" s="1172"/>
      <c r="D341" s="1172"/>
      <c r="E341" s="1172"/>
      <c r="F341" s="1172"/>
      <c r="G341" s="1172"/>
      <c r="H341" s="1172"/>
      <c r="I341" s="1172"/>
      <c r="J341" s="1172"/>
      <c r="K341" s="1172"/>
      <c r="L341" s="1172"/>
      <c r="M341" s="1172"/>
      <c r="N341" s="1172"/>
      <c r="O341" s="1172"/>
      <c r="P341" s="1172"/>
      <c r="Q341" s="1172"/>
      <c r="R341" s="1172"/>
      <c r="S341" s="1172"/>
      <c r="T341" s="1172"/>
      <c r="U341" s="1172"/>
      <c r="V341" s="1172"/>
      <c r="W341" s="1172"/>
      <c r="X341" s="1172"/>
      <c r="Y341" s="1172"/>
      <c r="Z341" s="1172"/>
      <c r="AA341" s="1172"/>
      <c r="AB341" s="1172"/>
      <c r="AC341" s="1172"/>
      <c r="AD341" s="1172"/>
      <c r="AE341" s="1172"/>
      <c r="AF341" s="1172"/>
      <c r="AG341" s="1172"/>
    </row>
    <row r="342" spans="1:33" ht="15" customHeight="1" x14ac:dyDescent="0.3">
      <c r="A342" s="2807" t="s">
        <v>54</v>
      </c>
      <c r="B342" s="2807"/>
      <c r="C342" s="2807"/>
      <c r="D342" s="2807"/>
      <c r="E342" s="2807"/>
      <c r="F342" s="2807"/>
      <c r="G342" s="2807"/>
      <c r="H342" s="2807"/>
      <c r="I342" s="2807"/>
      <c r="J342" s="2807"/>
      <c r="K342" s="2807"/>
      <c r="L342" s="2807"/>
      <c r="M342" s="2807"/>
      <c r="N342" s="2807"/>
      <c r="O342" s="2807"/>
      <c r="P342" s="2807"/>
      <c r="Q342" s="2807"/>
      <c r="R342" s="2807"/>
      <c r="S342" s="2807"/>
      <c r="T342" s="2807"/>
      <c r="U342" s="2807"/>
      <c r="V342" s="2807"/>
      <c r="W342" s="2807"/>
      <c r="X342" s="2807"/>
      <c r="Y342" s="2807"/>
      <c r="Z342" s="2807"/>
      <c r="AA342" s="2807"/>
      <c r="AB342" s="2807"/>
      <c r="AC342" s="2807"/>
      <c r="AD342" s="2807"/>
      <c r="AE342" s="2807"/>
      <c r="AF342" s="2807"/>
      <c r="AG342" s="2807"/>
    </row>
    <row r="343" spans="1:33" x14ac:dyDescent="0.3">
      <c r="A343" s="2807"/>
      <c r="B343" s="2807"/>
      <c r="C343" s="2807"/>
      <c r="D343" s="2807"/>
      <c r="E343" s="2807"/>
      <c r="F343" s="2807"/>
      <c r="G343" s="2807"/>
      <c r="H343" s="2807"/>
      <c r="I343" s="2807"/>
      <c r="J343" s="2807"/>
      <c r="K343" s="2807"/>
      <c r="L343" s="2807"/>
      <c r="M343" s="2807"/>
      <c r="N343" s="2807"/>
      <c r="O343" s="2807"/>
      <c r="P343" s="2807"/>
      <c r="Q343" s="2807"/>
      <c r="R343" s="2807"/>
      <c r="S343" s="2807"/>
      <c r="T343" s="2807"/>
      <c r="U343" s="2807"/>
      <c r="V343" s="2807"/>
      <c r="W343" s="2807"/>
      <c r="X343" s="2807"/>
      <c r="Y343" s="2807"/>
      <c r="Z343" s="2807"/>
      <c r="AA343" s="2807"/>
      <c r="AB343" s="2807"/>
      <c r="AC343" s="2807"/>
      <c r="AD343" s="2807"/>
      <c r="AE343" s="2807"/>
      <c r="AF343" s="2807"/>
      <c r="AG343" s="2807"/>
    </row>
    <row r="344" spans="1:33" x14ac:dyDescent="0.3">
      <c r="A344" s="2807"/>
      <c r="B344" s="2807"/>
      <c r="C344" s="2807"/>
      <c r="D344" s="2807"/>
      <c r="E344" s="2807"/>
      <c r="F344" s="2807"/>
      <c r="G344" s="2807"/>
      <c r="H344" s="2807"/>
      <c r="I344" s="2807"/>
      <c r="J344" s="2807"/>
      <c r="K344" s="2807"/>
      <c r="L344" s="2807"/>
      <c r="M344" s="2807"/>
      <c r="N344" s="2807"/>
      <c r="O344" s="2807"/>
      <c r="P344" s="2807"/>
      <c r="Q344" s="2807"/>
      <c r="R344" s="2807"/>
      <c r="S344" s="2807"/>
      <c r="T344" s="2807"/>
      <c r="U344" s="2807"/>
      <c r="V344" s="2807"/>
      <c r="W344" s="2807"/>
      <c r="X344" s="2807"/>
      <c r="Y344" s="2807"/>
      <c r="Z344" s="2807"/>
      <c r="AA344" s="2807"/>
      <c r="AB344" s="2807"/>
      <c r="AC344" s="2807"/>
      <c r="AD344" s="2807"/>
      <c r="AE344" s="2807"/>
      <c r="AF344" s="2807"/>
      <c r="AG344" s="2807"/>
    </row>
    <row r="345" spans="1:33" x14ac:dyDescent="0.3">
      <c r="A345" s="2807"/>
      <c r="B345" s="2807"/>
      <c r="C345" s="2807"/>
      <c r="D345" s="2807"/>
      <c r="E345" s="2807"/>
      <c r="F345" s="2807"/>
      <c r="G345" s="2807"/>
      <c r="H345" s="2807"/>
      <c r="I345" s="2807"/>
      <c r="J345" s="2807"/>
      <c r="K345" s="2807"/>
      <c r="L345" s="2807"/>
      <c r="M345" s="2807"/>
      <c r="N345" s="2807"/>
      <c r="O345" s="2807"/>
      <c r="P345" s="2807"/>
      <c r="Q345" s="2807"/>
      <c r="R345" s="2807"/>
      <c r="S345" s="2807"/>
      <c r="T345" s="2807"/>
      <c r="U345" s="2807"/>
      <c r="V345" s="2807"/>
      <c r="W345" s="2807"/>
      <c r="X345" s="2807"/>
      <c r="Y345" s="2807"/>
      <c r="Z345" s="2807"/>
      <c r="AA345" s="2807"/>
      <c r="AB345" s="2807"/>
      <c r="AC345" s="2807"/>
      <c r="AD345" s="2807"/>
      <c r="AE345" s="2807"/>
      <c r="AF345" s="2807"/>
      <c r="AG345" s="2807"/>
    </row>
    <row r="346" spans="1:33" x14ac:dyDescent="0.3">
      <c r="A346" s="1172"/>
      <c r="B346" s="1172"/>
      <c r="C346" s="1172"/>
      <c r="D346" s="1172"/>
      <c r="E346" s="1172"/>
      <c r="F346" s="1172"/>
      <c r="G346" s="1172"/>
      <c r="H346" s="1172"/>
      <c r="I346" s="1172"/>
      <c r="J346" s="1172"/>
      <c r="K346" s="1172"/>
      <c r="L346" s="1172"/>
      <c r="M346" s="1172"/>
      <c r="N346" s="1172"/>
      <c r="O346" s="1172"/>
      <c r="P346" s="1172"/>
      <c r="Q346" s="1172"/>
      <c r="R346" s="1172"/>
      <c r="S346" s="1172"/>
      <c r="T346" s="1172"/>
      <c r="U346" s="1172"/>
      <c r="V346" s="1172"/>
      <c r="W346" s="1172"/>
      <c r="X346" s="1172"/>
      <c r="Y346" s="1172"/>
      <c r="Z346" s="1172"/>
      <c r="AA346" s="1172"/>
      <c r="AB346" s="1172"/>
      <c r="AC346" s="1172"/>
      <c r="AD346" s="1172"/>
      <c r="AE346" s="1172"/>
      <c r="AF346" s="1172"/>
      <c r="AG346" s="1172"/>
    </row>
    <row r="347" spans="1:33" ht="15" customHeight="1" x14ac:dyDescent="0.3">
      <c r="A347" s="2807" t="s">
        <v>55</v>
      </c>
      <c r="B347" s="2807"/>
      <c r="C347" s="2807"/>
      <c r="D347" s="2807"/>
      <c r="E347" s="2807"/>
      <c r="F347" s="2807"/>
      <c r="G347" s="2807"/>
      <c r="H347" s="2807"/>
      <c r="I347" s="2807"/>
      <c r="J347" s="2807"/>
      <c r="K347" s="2807"/>
      <c r="L347" s="2807"/>
      <c r="M347" s="2807"/>
      <c r="N347" s="2807"/>
      <c r="O347" s="2807"/>
      <c r="P347" s="2807"/>
      <c r="Q347" s="2807"/>
      <c r="R347" s="2807"/>
      <c r="S347" s="2807"/>
      <c r="T347" s="2807"/>
      <c r="U347" s="2807"/>
      <c r="V347" s="2807"/>
      <c r="W347" s="2807"/>
      <c r="X347" s="2807"/>
      <c r="Y347" s="2807"/>
      <c r="Z347" s="2807"/>
      <c r="AA347" s="2807"/>
      <c r="AB347" s="2807"/>
      <c r="AC347" s="2807"/>
      <c r="AD347" s="2807"/>
      <c r="AE347" s="2807"/>
      <c r="AF347" s="2807"/>
      <c r="AG347" s="2807"/>
    </row>
    <row r="348" spans="1:33" x14ac:dyDescent="0.3">
      <c r="A348" s="2807"/>
      <c r="B348" s="2807"/>
      <c r="C348" s="2807"/>
      <c r="D348" s="2807"/>
      <c r="E348" s="2807"/>
      <c r="F348" s="2807"/>
      <c r="G348" s="2807"/>
      <c r="H348" s="2807"/>
      <c r="I348" s="2807"/>
      <c r="J348" s="2807"/>
      <c r="K348" s="2807"/>
      <c r="L348" s="2807"/>
      <c r="M348" s="2807"/>
      <c r="N348" s="2807"/>
      <c r="O348" s="2807"/>
      <c r="P348" s="2807"/>
      <c r="Q348" s="2807"/>
      <c r="R348" s="2807"/>
      <c r="S348" s="2807"/>
      <c r="T348" s="2807"/>
      <c r="U348" s="2807"/>
      <c r="V348" s="2807"/>
      <c r="W348" s="2807"/>
      <c r="X348" s="2807"/>
      <c r="Y348" s="2807"/>
      <c r="Z348" s="2807"/>
      <c r="AA348" s="2807"/>
      <c r="AB348" s="2807"/>
      <c r="AC348" s="2807"/>
      <c r="AD348" s="2807"/>
      <c r="AE348" s="2807"/>
      <c r="AF348" s="2807"/>
      <c r="AG348" s="2807"/>
    </row>
    <row r="349" spans="1:33" x14ac:dyDescent="0.3">
      <c r="A349" s="2807"/>
      <c r="B349" s="2807"/>
      <c r="C349" s="2807"/>
      <c r="D349" s="2807"/>
      <c r="E349" s="2807"/>
      <c r="F349" s="2807"/>
      <c r="G349" s="2807"/>
      <c r="H349" s="2807"/>
      <c r="I349" s="2807"/>
      <c r="J349" s="2807"/>
      <c r="K349" s="2807"/>
      <c r="L349" s="2807"/>
      <c r="M349" s="2807"/>
      <c r="N349" s="2807"/>
      <c r="O349" s="2807"/>
      <c r="P349" s="2807"/>
      <c r="Q349" s="2807"/>
      <c r="R349" s="2807"/>
      <c r="S349" s="2807"/>
      <c r="T349" s="2807"/>
      <c r="U349" s="2807"/>
      <c r="V349" s="2807"/>
      <c r="W349" s="2807"/>
      <c r="X349" s="2807"/>
      <c r="Y349" s="2807"/>
      <c r="Z349" s="2807"/>
      <c r="AA349" s="2807"/>
      <c r="AB349" s="2807"/>
      <c r="AC349" s="2807"/>
      <c r="AD349" s="2807"/>
      <c r="AE349" s="2807"/>
      <c r="AF349" s="2807"/>
      <c r="AG349" s="2807"/>
    </row>
    <row r="350" spans="1:33" x14ac:dyDescent="0.3">
      <c r="A350" s="1172"/>
      <c r="B350" s="1172"/>
      <c r="C350" s="1172"/>
      <c r="D350" s="1172"/>
      <c r="E350" s="1172"/>
      <c r="F350" s="1172"/>
      <c r="G350" s="1172"/>
      <c r="H350" s="1172"/>
      <c r="I350" s="1172"/>
      <c r="J350" s="1172"/>
      <c r="K350" s="1172"/>
      <c r="L350" s="1172"/>
      <c r="M350" s="1172"/>
      <c r="N350" s="1172"/>
      <c r="O350" s="1172"/>
      <c r="P350" s="1172"/>
      <c r="Q350" s="1172"/>
      <c r="R350" s="1172"/>
      <c r="S350" s="1172"/>
      <c r="T350" s="1172"/>
      <c r="U350" s="1172"/>
      <c r="V350" s="1172"/>
      <c r="W350" s="1172"/>
      <c r="X350" s="1172"/>
      <c r="Y350" s="1172"/>
      <c r="Z350" s="1172"/>
      <c r="AA350" s="1172"/>
      <c r="AB350" s="1172"/>
      <c r="AC350" s="1172"/>
      <c r="AD350" s="1172"/>
      <c r="AE350" s="1172"/>
      <c r="AF350" s="1172"/>
      <c r="AG350" s="1172"/>
    </row>
    <row r="351" spans="1:33" x14ac:dyDescent="0.3">
      <c r="A351" s="1172" t="s">
        <v>718</v>
      </c>
      <c r="B351" s="1172"/>
      <c r="C351" s="1172"/>
      <c r="D351" s="1172"/>
      <c r="E351" s="1172"/>
      <c r="F351" s="1172"/>
      <c r="G351" s="1172"/>
      <c r="H351" s="1172"/>
      <c r="I351" s="1172"/>
      <c r="J351" s="1172"/>
      <c r="K351" s="1172"/>
      <c r="L351" s="1172"/>
      <c r="M351" s="1172"/>
      <c r="N351" s="1172"/>
      <c r="O351" s="1172"/>
      <c r="P351" s="1172"/>
      <c r="Q351" s="1172"/>
      <c r="R351" s="1172"/>
      <c r="S351" s="1172"/>
      <c r="T351" s="1172"/>
      <c r="U351" s="1172"/>
      <c r="V351" s="1172"/>
      <c r="W351" s="1172"/>
      <c r="X351" s="1172"/>
      <c r="Y351" s="1172"/>
      <c r="Z351" s="1172"/>
      <c r="AA351" s="1172"/>
      <c r="AB351" s="1172"/>
      <c r="AC351" s="1172"/>
      <c r="AD351" s="1172"/>
      <c r="AE351" s="1172"/>
      <c r="AF351" s="1172"/>
      <c r="AG351" s="1172"/>
    </row>
    <row r="352" spans="1:33" x14ac:dyDescent="0.3">
      <c r="A352" s="1172"/>
      <c r="B352" s="1172"/>
      <c r="C352" s="1172"/>
      <c r="D352" s="1172"/>
      <c r="E352" s="1172"/>
      <c r="F352" s="1172"/>
      <c r="G352" s="1172"/>
      <c r="H352" s="1172"/>
      <c r="I352" s="1172"/>
      <c r="J352" s="1172"/>
      <c r="K352" s="1172"/>
      <c r="L352" s="1172"/>
      <c r="M352" s="1172"/>
      <c r="N352" s="1172"/>
      <c r="O352" s="1172"/>
      <c r="P352" s="1172"/>
      <c r="Q352" s="1172"/>
      <c r="R352" s="1172"/>
      <c r="S352" s="1172"/>
      <c r="T352" s="1172"/>
      <c r="U352" s="1172"/>
      <c r="V352" s="1172"/>
      <c r="W352" s="1172"/>
      <c r="X352" s="1172"/>
      <c r="Y352" s="1172"/>
      <c r="Z352" s="1172"/>
      <c r="AA352" s="1172"/>
      <c r="AB352" s="1172"/>
      <c r="AC352" s="1172"/>
      <c r="AD352" s="1172"/>
      <c r="AE352" s="1172"/>
      <c r="AF352" s="1172"/>
      <c r="AG352" s="1172"/>
    </row>
    <row r="353" spans="1:33" x14ac:dyDescent="0.3">
      <c r="A353" s="1172"/>
      <c r="B353" s="1172"/>
      <c r="C353" s="1172"/>
      <c r="D353" s="1172"/>
      <c r="E353" s="1172"/>
      <c r="F353" s="1172"/>
      <c r="G353" s="1172"/>
      <c r="H353" s="1172"/>
      <c r="I353" s="1172"/>
      <c r="J353" s="1172"/>
      <c r="K353" s="1172"/>
      <c r="L353" s="1172"/>
      <c r="M353" s="1172"/>
      <c r="N353" s="1172"/>
      <c r="O353" s="1172"/>
      <c r="P353" s="1172"/>
      <c r="Q353" s="1172"/>
      <c r="R353" s="1172"/>
      <c r="S353" s="1172"/>
      <c r="T353" s="1172"/>
      <c r="U353" s="1172"/>
      <c r="V353" s="1172"/>
      <c r="W353" s="1172"/>
      <c r="X353" s="1172"/>
      <c r="Y353" s="1172"/>
      <c r="Z353" s="1172"/>
      <c r="AA353" s="1172"/>
      <c r="AB353" s="1172"/>
      <c r="AC353" s="1172"/>
      <c r="AD353" s="1172"/>
      <c r="AE353" s="1172"/>
      <c r="AF353" s="1172"/>
      <c r="AG353" s="1172"/>
    </row>
    <row r="354" spans="1:33" ht="15" thickBot="1" x14ac:dyDescent="0.35">
      <c r="A354" s="1172" t="s">
        <v>147</v>
      </c>
      <c r="B354" s="1172"/>
      <c r="C354" s="4338"/>
      <c r="D354" s="4338"/>
      <c r="E354" s="4338"/>
      <c r="F354" s="4338"/>
      <c r="G354" s="4338"/>
      <c r="H354" s="4338"/>
      <c r="I354" s="4338"/>
      <c r="J354" s="4338"/>
      <c r="K354" s="4338"/>
      <c r="L354" s="1172"/>
      <c r="M354" s="3031" t="str">
        <f>J308</f>
        <v>Should be the same as listed in Part I.</v>
      </c>
      <c r="N354" s="3031"/>
      <c r="O354" s="3031"/>
      <c r="P354" s="3031"/>
      <c r="Q354" s="3031"/>
      <c r="R354" s="3031"/>
      <c r="S354" s="3031"/>
      <c r="T354" s="3031"/>
      <c r="U354" s="3031"/>
      <c r="V354" s="3031"/>
      <c r="W354" s="3031"/>
      <c r="X354" s="3031"/>
      <c r="Y354" s="3031"/>
      <c r="Z354" s="3031"/>
      <c r="AA354" s="1172"/>
      <c r="AB354" s="3395"/>
      <c r="AC354" s="3395"/>
      <c r="AD354" s="3395"/>
      <c r="AE354" s="3395"/>
      <c r="AF354" s="3395"/>
      <c r="AG354" s="1172"/>
    </row>
    <row r="355" spans="1:33" ht="15" customHeight="1" x14ac:dyDescent="0.3">
      <c r="A355" s="1172"/>
      <c r="B355" s="1172"/>
      <c r="C355" s="4333" t="s">
        <v>719</v>
      </c>
      <c r="D355" s="4333"/>
      <c r="E355" s="4333"/>
      <c r="F355" s="4333"/>
      <c r="G355" s="4333"/>
      <c r="H355" s="4333"/>
      <c r="I355" s="4333"/>
      <c r="J355" s="4333"/>
      <c r="K355" s="4333"/>
      <c r="L355" s="1172"/>
      <c r="M355" s="4335" t="s">
        <v>149</v>
      </c>
      <c r="N355" s="4335"/>
      <c r="O355" s="4335"/>
      <c r="P355" s="4335"/>
      <c r="Q355" s="4335"/>
      <c r="R355" s="4335"/>
      <c r="S355" s="4335"/>
      <c r="T355" s="4335"/>
      <c r="U355" s="4335"/>
      <c r="V355" s="4335"/>
      <c r="W355" s="4335"/>
      <c r="X355" s="4335"/>
      <c r="Y355" s="4335"/>
      <c r="Z355" s="4335"/>
      <c r="AA355" s="1172"/>
      <c r="AB355" s="4336" t="s">
        <v>150</v>
      </c>
      <c r="AC355" s="4335"/>
      <c r="AD355" s="4335"/>
      <c r="AE355" s="4335"/>
      <c r="AF355" s="4335"/>
      <c r="AG355" s="1172"/>
    </row>
    <row r="356" spans="1:33" x14ac:dyDescent="0.3">
      <c r="A356" s="1172"/>
      <c r="B356" s="1172"/>
      <c r="C356" s="4334"/>
      <c r="D356" s="4334"/>
      <c r="E356" s="4334"/>
      <c r="F356" s="4334"/>
      <c r="G356" s="4334"/>
      <c r="H356" s="4334"/>
      <c r="I356" s="4334"/>
      <c r="J356" s="4334"/>
      <c r="K356" s="4334"/>
      <c r="L356" s="1172"/>
      <c r="M356" s="1172"/>
      <c r="N356" s="1172"/>
      <c r="O356" s="1172"/>
      <c r="P356" s="1172"/>
      <c r="Q356" s="1172"/>
      <c r="R356" s="1172"/>
      <c r="S356" s="1172"/>
      <c r="T356" s="1172"/>
      <c r="U356" s="1172"/>
      <c r="V356" s="1172"/>
      <c r="W356" s="1172"/>
      <c r="X356" s="1172"/>
      <c r="Y356" s="1172"/>
      <c r="Z356" s="1172"/>
      <c r="AA356" s="1172"/>
      <c r="AB356" s="1172"/>
      <c r="AC356" s="1172"/>
      <c r="AD356" s="1172"/>
      <c r="AE356" s="1172"/>
      <c r="AF356" s="1172"/>
      <c r="AG356" s="1172"/>
    </row>
    <row r="357" spans="1:33" x14ac:dyDescent="0.3">
      <c r="A357" s="1172"/>
      <c r="B357" s="1172"/>
      <c r="C357" s="1172"/>
      <c r="D357" s="1172"/>
      <c r="E357" s="1172"/>
      <c r="F357" s="1172"/>
      <c r="G357" s="1172"/>
      <c r="H357" s="1172"/>
      <c r="I357" s="1172"/>
      <c r="J357" s="1172"/>
      <c r="K357" s="1172"/>
      <c r="L357" s="1172"/>
      <c r="M357" s="1172"/>
      <c r="N357" s="1172"/>
      <c r="O357" s="1172"/>
      <c r="P357" s="1172"/>
      <c r="Q357" s="1172"/>
      <c r="R357" s="1172"/>
      <c r="S357" s="1172"/>
      <c r="T357" s="1172"/>
      <c r="U357" s="1172"/>
      <c r="V357" s="1172"/>
      <c r="W357" s="1172"/>
      <c r="X357" s="1172"/>
      <c r="Y357" s="1172"/>
      <c r="Z357" s="1172"/>
      <c r="AA357" s="1172"/>
      <c r="AB357" s="1172"/>
      <c r="AC357" s="1172"/>
      <c r="AD357" s="1172"/>
      <c r="AE357" s="1172"/>
      <c r="AF357" s="1172"/>
      <c r="AG357" s="1172"/>
    </row>
    <row r="358" spans="1:33" x14ac:dyDescent="0.3">
      <c r="A358" s="98" t="s">
        <v>707</v>
      </c>
      <c r="B358" s="1172"/>
      <c r="C358" s="1172"/>
      <c r="D358" s="1172"/>
      <c r="E358" s="1172"/>
      <c r="F358" s="1172"/>
      <c r="G358" s="1172"/>
      <c r="H358" s="1172"/>
      <c r="I358" s="1172"/>
      <c r="J358" s="1172"/>
      <c r="K358" s="1172"/>
      <c r="L358" s="1172"/>
      <c r="M358" s="1172"/>
      <c r="N358" s="1172"/>
      <c r="O358" s="1172"/>
      <c r="P358" s="1172"/>
      <c r="Q358" s="1172"/>
      <c r="R358" s="1172"/>
      <c r="S358" s="1172"/>
      <c r="T358" s="1172"/>
      <c r="U358" s="1172"/>
      <c r="V358" s="1172"/>
      <c r="W358" s="1172"/>
      <c r="X358" s="1172"/>
      <c r="Y358" s="1172"/>
      <c r="Z358" s="1172"/>
      <c r="AA358" s="1172"/>
      <c r="AB358" s="1172"/>
      <c r="AC358" s="1172"/>
      <c r="AD358" s="1172"/>
      <c r="AE358" s="1172"/>
      <c r="AF358" s="1172"/>
      <c r="AG358" s="1172"/>
    </row>
    <row r="359" spans="1:33" x14ac:dyDescent="0.3">
      <c r="A359" s="1172"/>
      <c r="B359" s="1172"/>
      <c r="C359" s="1172"/>
      <c r="D359" s="1172"/>
      <c r="E359" s="1172"/>
      <c r="F359" s="1172"/>
      <c r="G359" s="1172"/>
      <c r="H359" s="1172"/>
      <c r="I359" s="1172"/>
      <c r="J359" s="1172"/>
      <c r="K359" s="1172"/>
      <c r="L359" s="1172"/>
      <c r="M359" s="1172"/>
      <c r="N359" s="1172"/>
      <c r="O359" s="1172"/>
      <c r="P359" s="1172"/>
      <c r="Q359" s="1172"/>
      <c r="R359" s="1172"/>
      <c r="S359" s="1172"/>
      <c r="T359" s="1172"/>
      <c r="U359" s="1172"/>
      <c r="V359" s="1172"/>
      <c r="W359" s="1172"/>
      <c r="X359" s="1172"/>
      <c r="Y359" s="1172"/>
      <c r="Z359" s="1172"/>
      <c r="AA359" s="1172"/>
      <c r="AB359" s="1172"/>
      <c r="AC359" s="1172"/>
      <c r="AD359" s="1172"/>
      <c r="AE359" s="1172"/>
      <c r="AF359" s="1172"/>
      <c r="AG359" s="1172"/>
    </row>
    <row r="360" spans="1:33" x14ac:dyDescent="0.3">
      <c r="A360" s="98" t="s">
        <v>692</v>
      </c>
      <c r="B360" s="1172"/>
      <c r="C360" s="1172"/>
      <c r="D360" s="1172"/>
      <c r="E360" s="1172"/>
      <c r="F360" s="1172"/>
      <c r="G360" s="1172"/>
      <c r="H360" s="1172"/>
      <c r="I360" s="1172"/>
      <c r="J360" s="1172"/>
      <c r="K360" s="1172"/>
      <c r="L360" s="1172"/>
      <c r="M360" s="1172"/>
      <c r="N360" s="1172"/>
      <c r="O360" s="1172"/>
      <c r="P360" s="1172"/>
      <c r="Q360" s="1172"/>
      <c r="R360" s="1172"/>
      <c r="S360" s="1172"/>
      <c r="T360" s="1172"/>
      <c r="U360" s="1172"/>
      <c r="V360" s="1172"/>
      <c r="W360" s="1172"/>
      <c r="X360" s="1172"/>
      <c r="Y360" s="1172"/>
      <c r="Z360" s="1172"/>
      <c r="AA360" s="1172"/>
      <c r="AB360" s="1172"/>
      <c r="AC360" s="1172"/>
      <c r="AD360" s="1172"/>
      <c r="AE360" s="1172"/>
      <c r="AF360" s="1172"/>
      <c r="AG360" s="1172"/>
    </row>
    <row r="361" spans="1:33" x14ac:dyDescent="0.3">
      <c r="A361" s="1172" t="s">
        <v>53</v>
      </c>
      <c r="B361" s="1172"/>
      <c r="C361" s="1172"/>
      <c r="D361" s="1172"/>
      <c r="E361" s="1172"/>
      <c r="F361" s="1172"/>
      <c r="G361" s="1172"/>
      <c r="H361" s="1172"/>
      <c r="I361" s="1172"/>
      <c r="J361" s="1172"/>
      <c r="K361" s="1172"/>
      <c r="L361" s="1172"/>
      <c r="M361" s="1172"/>
      <c r="N361" s="1172"/>
      <c r="O361" s="1172"/>
      <c r="P361" s="1172"/>
      <c r="Q361" s="1172"/>
      <c r="R361" s="1172"/>
      <c r="S361" s="1172"/>
      <c r="T361" s="1172"/>
      <c r="U361" s="1172"/>
      <c r="V361" s="1170"/>
      <c r="W361" s="1170"/>
      <c r="X361" s="1170"/>
      <c r="Y361" s="1170"/>
      <c r="Z361" s="1170"/>
      <c r="AA361" s="1170"/>
      <c r="AB361" s="1170"/>
      <c r="AC361" s="1172"/>
      <c r="AD361" s="1172"/>
      <c r="AE361" s="1172"/>
      <c r="AF361" s="1172"/>
      <c r="AG361" s="1172"/>
    </row>
    <row r="362" spans="1:33" x14ac:dyDescent="0.3">
      <c r="A362" s="1172"/>
      <c r="B362" s="1172"/>
      <c r="C362" s="1172"/>
      <c r="D362" s="1172"/>
      <c r="E362" s="1172"/>
      <c r="F362" s="1172"/>
      <c r="G362" s="1172"/>
      <c r="H362" s="1172"/>
      <c r="I362" s="1172"/>
      <c r="J362" s="1172"/>
      <c r="K362" s="1172"/>
      <c r="L362" s="1172"/>
      <c r="M362" s="1172"/>
      <c r="N362" s="1172"/>
      <c r="O362" s="1172"/>
      <c r="P362" s="1172"/>
      <c r="Q362" s="1172"/>
      <c r="R362" s="1172"/>
      <c r="S362" s="1172"/>
      <c r="T362" s="1172"/>
      <c r="U362" s="1172"/>
      <c r="V362" s="1172"/>
      <c r="W362" s="1172"/>
      <c r="X362" s="1172"/>
      <c r="Y362" s="1172"/>
      <c r="Z362" s="1172"/>
      <c r="AA362" s="1172"/>
      <c r="AB362" s="1172"/>
      <c r="AC362" s="1172"/>
      <c r="AD362" s="1172"/>
      <c r="AE362" s="1172"/>
      <c r="AF362" s="1172"/>
      <c r="AG362" s="1172"/>
    </row>
    <row r="363" spans="1:33" x14ac:dyDescent="0.3">
      <c r="A363" s="1170" t="s">
        <v>1131</v>
      </c>
      <c r="B363" s="1172"/>
      <c r="C363" s="1172"/>
      <c r="D363" s="1172"/>
      <c r="E363" s="1172"/>
      <c r="F363" s="1172"/>
      <c r="G363" s="1172"/>
      <c r="H363" s="1172"/>
      <c r="I363" s="1172"/>
      <c r="J363" s="4342" t="s">
        <v>1132</v>
      </c>
      <c r="K363" s="4342"/>
      <c r="L363" s="4342"/>
      <c r="M363" s="4342"/>
      <c r="N363" s="4342"/>
      <c r="O363" s="4342"/>
      <c r="P363" s="4342"/>
      <c r="Q363" s="4342"/>
      <c r="R363" s="4342"/>
      <c r="S363" s="4342"/>
      <c r="T363" s="4342"/>
      <c r="U363" s="4342"/>
      <c r="V363" s="4342"/>
      <c r="W363" s="4342"/>
      <c r="X363" s="4342"/>
      <c r="Y363" s="4342"/>
      <c r="Z363" s="4342"/>
      <c r="AA363" s="4342"/>
      <c r="AB363" s="4342"/>
      <c r="AC363" s="4342"/>
      <c r="AD363" s="4342"/>
      <c r="AE363" s="4342"/>
      <c r="AF363" s="4342"/>
      <c r="AG363" s="1172"/>
    </row>
    <row r="364" spans="1:33" ht="15" thickBot="1" x14ac:dyDescent="0.35">
      <c r="A364" s="1172"/>
      <c r="B364" s="1172"/>
      <c r="C364" s="1172"/>
      <c r="D364" s="1172"/>
      <c r="E364" s="1172"/>
      <c r="F364" s="1172"/>
      <c r="G364" s="1172"/>
      <c r="H364" s="1172"/>
      <c r="I364" s="1172"/>
      <c r="J364" s="1172"/>
      <c r="K364" s="1172"/>
      <c r="L364" s="1172"/>
      <c r="M364" s="1172"/>
      <c r="N364" s="1172"/>
      <c r="O364" s="1172"/>
      <c r="P364" s="1172"/>
      <c r="Q364" s="1172"/>
      <c r="R364" s="1172"/>
      <c r="S364" s="1172"/>
      <c r="T364" s="1172"/>
      <c r="U364" s="1172"/>
      <c r="V364" s="1172"/>
      <c r="W364" s="1172"/>
      <c r="X364" s="1172"/>
      <c r="Y364" s="1172"/>
      <c r="Z364" s="1172"/>
      <c r="AA364" s="1172"/>
      <c r="AB364" s="1172"/>
      <c r="AC364" s="1172"/>
      <c r="AD364" s="1172"/>
      <c r="AE364" s="1172"/>
      <c r="AF364" s="1172"/>
      <c r="AG364" s="1172"/>
    </row>
    <row r="365" spans="1:33" ht="15.75" customHeight="1" thickBot="1" x14ac:dyDescent="0.35">
      <c r="A365" s="1172"/>
      <c r="B365" s="1172" t="s">
        <v>708</v>
      </c>
      <c r="C365" s="1172"/>
      <c r="D365" s="1172"/>
      <c r="E365" s="1172"/>
      <c r="F365" s="1172"/>
      <c r="G365" s="271"/>
      <c r="H365" s="2631" t="s">
        <v>709</v>
      </c>
      <c r="I365" s="2631"/>
      <c r="J365" s="2631"/>
      <c r="K365" s="2631"/>
      <c r="L365" s="2631"/>
      <c r="M365" s="2631"/>
      <c r="N365" s="2631"/>
      <c r="O365" s="2631"/>
      <c r="P365" s="2631"/>
      <c r="Q365" s="2631"/>
      <c r="R365" s="2631"/>
      <c r="S365" s="2631"/>
      <c r="T365" s="2631"/>
      <c r="U365" s="2631"/>
      <c r="V365" s="2631"/>
      <c r="W365" s="2631"/>
      <c r="X365" s="2631"/>
      <c r="Y365" s="2631"/>
      <c r="Z365" s="2631"/>
      <c r="AA365" s="2631"/>
      <c r="AB365" s="2631"/>
      <c r="AC365" s="2631"/>
      <c r="AD365" s="2631"/>
      <c r="AE365" s="2631"/>
      <c r="AF365" s="2631"/>
      <c r="AG365" s="2631"/>
    </row>
    <row r="366" spans="1:33" ht="15" thickBot="1" x14ac:dyDescent="0.35">
      <c r="A366" s="1172"/>
      <c r="B366" s="1172"/>
      <c r="C366" s="1172"/>
      <c r="D366" s="1172"/>
      <c r="E366" s="1172"/>
      <c r="F366" s="1172"/>
      <c r="G366" s="1172"/>
      <c r="H366" s="1172"/>
      <c r="I366" s="1172"/>
      <c r="J366" s="1172"/>
      <c r="K366" s="1172"/>
      <c r="L366" s="1172"/>
      <c r="M366" s="1172"/>
      <c r="N366" s="1172"/>
      <c r="O366" s="1172"/>
      <c r="P366" s="1172"/>
      <c r="Q366" s="1172"/>
      <c r="R366" s="1172"/>
      <c r="S366" s="1172"/>
      <c r="T366" s="1172"/>
      <c r="U366" s="1172"/>
      <c r="V366" s="1172"/>
      <c r="W366" s="1172"/>
      <c r="X366" s="1172"/>
      <c r="Y366" s="1172"/>
      <c r="Z366" s="1172"/>
      <c r="AA366" s="1172"/>
      <c r="AB366" s="1172"/>
      <c r="AC366" s="1172"/>
      <c r="AD366" s="1172"/>
      <c r="AE366" s="1172"/>
      <c r="AF366" s="1172"/>
      <c r="AG366" s="1172"/>
    </row>
    <row r="367" spans="1:33" ht="15" thickBot="1" x14ac:dyDescent="0.35">
      <c r="A367" s="1172"/>
      <c r="B367" s="1172"/>
      <c r="C367" s="1172"/>
      <c r="D367" s="1172"/>
      <c r="E367" s="1172"/>
      <c r="F367" s="1172"/>
      <c r="G367" s="271"/>
      <c r="H367" s="1172" t="s">
        <v>710</v>
      </c>
      <c r="I367" s="1172"/>
      <c r="J367" s="1172"/>
      <c r="K367" s="1172"/>
      <c r="L367" s="1172"/>
      <c r="M367" s="1172"/>
      <c r="N367" s="1172"/>
      <c r="O367" s="1172"/>
      <c r="P367" s="1172"/>
      <c r="Q367" s="1172"/>
      <c r="R367" s="1172"/>
      <c r="S367" s="1172"/>
      <c r="T367" s="1172"/>
      <c r="U367" s="1172"/>
      <c r="V367" s="1172"/>
      <c r="W367" s="1172"/>
      <c r="X367" s="1172"/>
      <c r="Y367" s="1172"/>
      <c r="Z367" s="1172"/>
      <c r="AA367" s="1172"/>
      <c r="AB367" s="1172"/>
      <c r="AC367" s="1172"/>
      <c r="AD367" s="1172"/>
      <c r="AE367" s="1172"/>
      <c r="AF367" s="1172"/>
      <c r="AG367" s="1172"/>
    </row>
    <row r="368" spans="1:33" ht="15" thickBot="1" x14ac:dyDescent="0.35">
      <c r="A368" s="1172"/>
      <c r="B368" s="1172"/>
      <c r="C368" s="1172"/>
      <c r="D368" s="1172"/>
      <c r="E368" s="1172"/>
      <c r="F368" s="1172"/>
      <c r="G368" s="1172"/>
      <c r="H368" s="1172"/>
      <c r="I368" s="1172"/>
      <c r="J368" s="1172"/>
      <c r="K368" s="1172"/>
      <c r="L368" s="1172"/>
      <c r="M368" s="1172"/>
      <c r="N368" s="1172"/>
      <c r="O368" s="1172"/>
      <c r="P368" s="1172"/>
      <c r="Q368" s="1172"/>
      <c r="R368" s="1172"/>
      <c r="S368" s="1172"/>
      <c r="T368" s="1172"/>
      <c r="U368" s="1172"/>
      <c r="V368" s="1172"/>
      <c r="W368" s="1172"/>
      <c r="X368" s="1172"/>
      <c r="Y368" s="1172"/>
      <c r="Z368" s="1172"/>
      <c r="AA368" s="1172"/>
      <c r="AB368" s="1172"/>
      <c r="AC368" s="1172"/>
      <c r="AD368" s="1172"/>
      <c r="AE368" s="1172"/>
      <c r="AF368" s="1172"/>
      <c r="AG368" s="1172"/>
    </row>
    <row r="369" spans="1:33" ht="15" thickBot="1" x14ac:dyDescent="0.35">
      <c r="A369" s="1172"/>
      <c r="B369" s="1172"/>
      <c r="C369" s="1172"/>
      <c r="D369" s="1172"/>
      <c r="E369" s="1172"/>
      <c r="F369" s="1172"/>
      <c r="G369" s="271"/>
      <c r="H369" s="1172" t="s">
        <v>711</v>
      </c>
      <c r="I369" s="1172"/>
      <c r="J369" s="1172"/>
      <c r="K369" s="1172"/>
      <c r="L369" s="1172"/>
      <c r="M369" s="1172"/>
      <c r="N369" s="1172"/>
      <c r="O369" s="1172"/>
      <c r="P369" s="1172"/>
      <c r="Q369" s="1172"/>
      <c r="R369" s="1172"/>
      <c r="S369" s="1172"/>
      <c r="T369" s="1172"/>
      <c r="U369" s="1172"/>
      <c r="V369" s="1172"/>
      <c r="W369" s="1172"/>
      <c r="X369" s="1172"/>
      <c r="Y369" s="1172"/>
      <c r="Z369" s="1172"/>
      <c r="AA369" s="1172"/>
      <c r="AB369" s="1172"/>
      <c r="AC369" s="1172"/>
      <c r="AD369" s="1172"/>
      <c r="AE369" s="1172"/>
      <c r="AF369" s="1172"/>
      <c r="AG369" s="1172"/>
    </row>
    <row r="370" spans="1:33" ht="15" thickBot="1" x14ac:dyDescent="0.35">
      <c r="A370" s="1172"/>
      <c r="B370" s="1172"/>
      <c r="C370" s="1172"/>
      <c r="D370" s="1172"/>
      <c r="E370" s="1172"/>
      <c r="F370" s="1172"/>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172"/>
      <c r="AF370" s="1172"/>
      <c r="AG370" s="1172"/>
    </row>
    <row r="371" spans="1:33" ht="15" thickBot="1" x14ac:dyDescent="0.35">
      <c r="A371" s="1172"/>
      <c r="B371" s="1172"/>
      <c r="C371" s="1172"/>
      <c r="D371" s="1172"/>
      <c r="E371" s="1172"/>
      <c r="F371" s="1172"/>
      <c r="G371" s="271"/>
      <c r="H371" s="1172" t="s">
        <v>712</v>
      </c>
      <c r="I371" s="1172"/>
      <c r="J371" s="1172"/>
      <c r="K371" s="1172"/>
      <c r="L371" s="1172"/>
      <c r="M371" s="1172"/>
      <c r="N371" s="1172"/>
      <c r="O371" s="1172"/>
      <c r="P371" s="1172"/>
      <c r="Q371" s="1172"/>
      <c r="R371" s="1172"/>
      <c r="S371" s="1172"/>
      <c r="T371" s="1172"/>
      <c r="U371" s="1172"/>
      <c r="V371" s="1172"/>
      <c r="W371" s="1172"/>
      <c r="X371" s="1172"/>
      <c r="Y371" s="1172"/>
      <c r="Z371" s="1172"/>
      <c r="AA371" s="1172"/>
      <c r="AB371" s="1172"/>
      <c r="AC371" s="1172"/>
      <c r="AD371" s="1172"/>
      <c r="AE371" s="1172"/>
      <c r="AF371" s="1172"/>
      <c r="AG371" s="1172"/>
    </row>
    <row r="372" spans="1:33" ht="15" thickBot="1" x14ac:dyDescent="0.35">
      <c r="A372" s="1172"/>
      <c r="B372" s="1172"/>
      <c r="C372" s="1172"/>
      <c r="D372" s="1172"/>
      <c r="E372" s="1172"/>
      <c r="F372" s="1172"/>
      <c r="G372" s="1172"/>
      <c r="H372" s="1172"/>
      <c r="I372" s="1172"/>
      <c r="J372" s="1172"/>
      <c r="K372" s="1172"/>
      <c r="L372" s="1172"/>
      <c r="M372" s="1172"/>
      <c r="N372" s="1172"/>
      <c r="O372" s="1172"/>
      <c r="P372" s="1172"/>
      <c r="Q372" s="1172"/>
      <c r="R372" s="1172"/>
      <c r="S372" s="1172"/>
      <c r="T372" s="1172"/>
      <c r="U372" s="1172"/>
      <c r="V372" s="1172"/>
      <c r="W372" s="1172"/>
      <c r="X372" s="1172"/>
      <c r="Y372" s="1172"/>
      <c r="Z372" s="1172"/>
      <c r="AA372" s="1172"/>
      <c r="AB372" s="1172"/>
      <c r="AC372" s="1172"/>
      <c r="AD372" s="1172"/>
      <c r="AE372" s="1172"/>
      <c r="AF372" s="1172"/>
      <c r="AG372" s="1172"/>
    </row>
    <row r="373" spans="1:33" ht="15" thickBot="1" x14ac:dyDescent="0.35">
      <c r="A373" s="1172"/>
      <c r="B373" s="1172"/>
      <c r="C373" s="1172"/>
      <c r="D373" s="1172"/>
      <c r="E373" s="1172"/>
      <c r="F373" s="1172"/>
      <c r="G373" s="271"/>
      <c r="H373" s="1170" t="s">
        <v>713</v>
      </c>
      <c r="I373" s="1172"/>
      <c r="J373" s="1172"/>
      <c r="K373" s="1172"/>
      <c r="L373" s="1172"/>
      <c r="M373" s="1172"/>
      <c r="N373" s="1172"/>
      <c r="O373" s="1172"/>
      <c r="P373" s="1172"/>
      <c r="Q373" s="1172"/>
      <c r="R373" s="1172"/>
      <c r="S373" s="1172"/>
      <c r="T373" s="1172"/>
      <c r="U373" s="1172"/>
      <c r="V373" s="1172"/>
      <c r="W373" s="1172"/>
      <c r="X373" s="1172"/>
      <c r="Y373" s="1172"/>
      <c r="Z373" s="1172"/>
      <c r="AA373" s="1172"/>
      <c r="AB373" s="1172"/>
      <c r="AC373" s="1172"/>
      <c r="AD373" s="1172"/>
      <c r="AE373" s="1172"/>
      <c r="AF373" s="1172"/>
      <c r="AG373" s="1172"/>
    </row>
    <row r="374" spans="1:33" x14ac:dyDescent="0.3">
      <c r="A374" s="1172"/>
      <c r="B374" s="1172"/>
      <c r="C374" s="1172"/>
      <c r="D374" s="1172"/>
      <c r="E374" s="1172"/>
      <c r="F374" s="1172"/>
      <c r="G374" s="1172"/>
      <c r="H374" s="1172"/>
      <c r="I374" s="1172"/>
      <c r="J374" s="1172"/>
      <c r="K374" s="1172"/>
      <c r="L374" s="1172"/>
      <c r="M374" s="1172"/>
      <c r="N374" s="1172"/>
      <c r="O374" s="1172"/>
      <c r="P374" s="1172"/>
      <c r="Q374" s="1172"/>
      <c r="R374" s="1172"/>
      <c r="S374" s="1172"/>
      <c r="T374" s="1172"/>
      <c r="U374" s="1172"/>
      <c r="V374" s="1172"/>
      <c r="W374" s="1172"/>
      <c r="X374" s="1172"/>
      <c r="Y374" s="1172"/>
      <c r="Z374" s="1172"/>
      <c r="AA374" s="1172"/>
      <c r="AB374" s="1172"/>
      <c r="AC374" s="1172"/>
      <c r="AD374" s="1172"/>
      <c r="AE374" s="1172"/>
      <c r="AF374" s="1172"/>
      <c r="AG374" s="1172"/>
    </row>
    <row r="375" spans="1:33" ht="15" customHeight="1" x14ac:dyDescent="0.3">
      <c r="A375" s="4100" t="s">
        <v>15</v>
      </c>
      <c r="B375" s="4263"/>
      <c r="C375" s="4263"/>
      <c r="D375" s="4263"/>
      <c r="E375" s="4263"/>
      <c r="F375" s="4263"/>
      <c r="G375" s="4263"/>
      <c r="H375" s="4263"/>
      <c r="I375" s="4263"/>
      <c r="J375" s="4263"/>
      <c r="K375" s="4263"/>
      <c r="L375" s="4263"/>
      <c r="M375" s="4263"/>
      <c r="N375" s="4263"/>
      <c r="O375" s="4263"/>
      <c r="P375" s="4263"/>
      <c r="Q375" s="4263"/>
      <c r="R375" s="4263"/>
      <c r="S375" s="4263"/>
      <c r="T375" s="4263"/>
      <c r="U375" s="4263"/>
      <c r="V375" s="4263"/>
      <c r="W375" s="4263"/>
      <c r="X375" s="4263"/>
      <c r="Y375" s="4263"/>
      <c r="Z375" s="4263"/>
      <c r="AA375" s="4263"/>
      <c r="AB375" s="4263"/>
      <c r="AC375" s="4263"/>
      <c r="AD375" s="4263"/>
      <c r="AE375" s="4263"/>
      <c r="AF375" s="4263"/>
      <c r="AG375" s="4263"/>
    </row>
    <row r="376" spans="1:33" x14ac:dyDescent="0.3">
      <c r="A376" s="4263"/>
      <c r="B376" s="4263"/>
      <c r="C376" s="4263"/>
      <c r="D376" s="4263"/>
      <c r="E376" s="4263"/>
      <c r="F376" s="4263"/>
      <c r="G376" s="4263"/>
      <c r="H376" s="4263"/>
      <c r="I376" s="4263"/>
      <c r="J376" s="4263"/>
      <c r="K376" s="4263"/>
      <c r="L376" s="4263"/>
      <c r="M376" s="4263"/>
      <c r="N376" s="4263"/>
      <c r="O376" s="4263"/>
      <c r="P376" s="4263"/>
      <c r="Q376" s="4263"/>
      <c r="R376" s="4263"/>
      <c r="S376" s="4263"/>
      <c r="T376" s="4263"/>
      <c r="U376" s="4263"/>
      <c r="V376" s="4263"/>
      <c r="W376" s="4263"/>
      <c r="X376" s="4263"/>
      <c r="Y376" s="4263"/>
      <c r="Z376" s="4263"/>
      <c r="AA376" s="4263"/>
      <c r="AB376" s="4263"/>
      <c r="AC376" s="4263"/>
      <c r="AD376" s="4263"/>
      <c r="AE376" s="4263"/>
      <c r="AF376" s="4263"/>
      <c r="AG376" s="4263"/>
    </row>
    <row r="377" spans="1:33" x14ac:dyDescent="0.3">
      <c r="A377" s="4263"/>
      <c r="B377" s="4263"/>
      <c r="C377" s="4263"/>
      <c r="D377" s="4263"/>
      <c r="E377" s="4263"/>
      <c r="F377" s="4263"/>
      <c r="G377" s="4263"/>
      <c r="H377" s="4263"/>
      <c r="I377" s="4263"/>
      <c r="J377" s="4263"/>
      <c r="K377" s="4263"/>
      <c r="L377" s="4263"/>
      <c r="M377" s="4263"/>
      <c r="N377" s="4263"/>
      <c r="O377" s="4263"/>
      <c r="P377" s="4263"/>
      <c r="Q377" s="4263"/>
      <c r="R377" s="4263"/>
      <c r="S377" s="4263"/>
      <c r="T377" s="4263"/>
      <c r="U377" s="4263"/>
      <c r="V377" s="4263"/>
      <c r="W377" s="4263"/>
      <c r="X377" s="4263"/>
      <c r="Y377" s="4263"/>
      <c r="Z377" s="4263"/>
      <c r="AA377" s="4263"/>
      <c r="AB377" s="4263"/>
      <c r="AC377" s="4263"/>
      <c r="AD377" s="4263"/>
      <c r="AE377" s="4263"/>
      <c r="AF377" s="4263"/>
      <c r="AG377" s="4263"/>
    </row>
    <row r="378" spans="1:33" x14ac:dyDescent="0.3">
      <c r="A378" s="4263"/>
      <c r="B378" s="4263"/>
      <c r="C378" s="4263"/>
      <c r="D378" s="4263"/>
      <c r="E378" s="4263"/>
      <c r="F378" s="4263"/>
      <c r="G378" s="4263"/>
      <c r="H378" s="4263"/>
      <c r="I378" s="4263"/>
      <c r="J378" s="4263"/>
      <c r="K378" s="4263"/>
      <c r="L378" s="4263"/>
      <c r="M378" s="4263"/>
      <c r="N378" s="4263"/>
      <c r="O378" s="4263"/>
      <c r="P378" s="4263"/>
      <c r="Q378" s="4263"/>
      <c r="R378" s="4263"/>
      <c r="S378" s="4263"/>
      <c r="T378" s="4263"/>
      <c r="U378" s="4263"/>
      <c r="V378" s="4263"/>
      <c r="W378" s="4263"/>
      <c r="X378" s="4263"/>
      <c r="Y378" s="4263"/>
      <c r="Z378" s="4263"/>
      <c r="AA378" s="4263"/>
      <c r="AB378" s="4263"/>
      <c r="AC378" s="4263"/>
      <c r="AD378" s="4263"/>
      <c r="AE378" s="4263"/>
      <c r="AF378" s="4263"/>
      <c r="AG378" s="4263"/>
    </row>
    <row r="379" spans="1:33" ht="15" customHeight="1" x14ac:dyDescent="0.3">
      <c r="A379" s="1172"/>
      <c r="B379" s="4341" t="s">
        <v>146</v>
      </c>
      <c r="C379" s="4341"/>
      <c r="D379" s="4341"/>
      <c r="E379" s="4341"/>
      <c r="F379" s="4341"/>
      <c r="G379" s="4341"/>
      <c r="H379" s="4341"/>
      <c r="I379" s="4341"/>
      <c r="J379" s="4341"/>
      <c r="K379" s="4341"/>
      <c r="L379" s="4341"/>
      <c r="M379" s="253"/>
      <c r="N379" s="4341" t="s">
        <v>714</v>
      </c>
      <c r="O379" s="254"/>
      <c r="P379" s="4341" t="s">
        <v>648</v>
      </c>
      <c r="Q379" s="4341"/>
      <c r="R379" s="4341"/>
      <c r="S379" s="4341"/>
      <c r="T379" s="4341"/>
      <c r="U379" s="4341"/>
      <c r="V379" s="4341"/>
      <c r="W379" s="4341"/>
      <c r="X379" s="4341"/>
      <c r="Y379" s="255"/>
      <c r="Z379" s="4340" t="s">
        <v>716</v>
      </c>
      <c r="AA379" s="4340"/>
      <c r="AB379" s="47"/>
      <c r="AC379" s="4340" t="s">
        <v>715</v>
      </c>
      <c r="AD379" s="4340"/>
      <c r="AE379" s="4340"/>
      <c r="AF379" s="4340"/>
      <c r="AG379" s="1172"/>
    </row>
    <row r="380" spans="1:33" x14ac:dyDescent="0.3">
      <c r="A380" s="229"/>
      <c r="B380" s="4341"/>
      <c r="C380" s="4341"/>
      <c r="D380" s="4341"/>
      <c r="E380" s="4341"/>
      <c r="F380" s="4341"/>
      <c r="G380" s="4341"/>
      <c r="H380" s="4341"/>
      <c r="I380" s="4341"/>
      <c r="J380" s="4341"/>
      <c r="K380" s="4341"/>
      <c r="L380" s="4341"/>
      <c r="M380" s="253"/>
      <c r="N380" s="4341"/>
      <c r="O380" s="254"/>
      <c r="P380" s="4341"/>
      <c r="Q380" s="4341"/>
      <c r="R380" s="4341"/>
      <c r="S380" s="4341"/>
      <c r="T380" s="4341"/>
      <c r="U380" s="4341"/>
      <c r="V380" s="4341"/>
      <c r="W380" s="4341"/>
      <c r="X380" s="4341"/>
      <c r="Y380" s="255"/>
      <c r="Z380" s="4340"/>
      <c r="AA380" s="4340"/>
      <c r="AB380" s="47"/>
      <c r="AC380" s="4340"/>
      <c r="AD380" s="4340"/>
      <c r="AE380" s="4340"/>
      <c r="AF380" s="4340"/>
      <c r="AG380" s="1172"/>
    </row>
    <row r="381" spans="1:33" x14ac:dyDescent="0.3">
      <c r="A381" s="229"/>
      <c r="B381" s="1172"/>
      <c r="C381" s="1172"/>
      <c r="D381" s="1172"/>
      <c r="E381" s="1172"/>
      <c r="F381" s="1172"/>
      <c r="G381" s="1172"/>
      <c r="H381" s="1172"/>
      <c r="I381" s="1172"/>
      <c r="J381" s="1172"/>
      <c r="K381" s="1172"/>
      <c r="L381" s="1172"/>
      <c r="M381" s="229"/>
      <c r="N381" s="1172"/>
      <c r="O381" s="229"/>
      <c r="P381" s="91"/>
      <c r="Q381" s="91"/>
      <c r="R381" s="91"/>
      <c r="S381" s="91"/>
      <c r="T381" s="205"/>
      <c r="U381" s="205"/>
      <c r="V381" s="205"/>
      <c r="W381" s="205"/>
      <c r="X381" s="205"/>
      <c r="Y381" s="229"/>
      <c r="Z381" s="1172"/>
      <c r="AA381" s="1172"/>
      <c r="AB381" s="47"/>
      <c r="AC381" s="1172"/>
      <c r="AD381" s="1172"/>
      <c r="AE381" s="1172"/>
      <c r="AF381" s="1172"/>
      <c r="AG381" s="1172"/>
    </row>
    <row r="382" spans="1:33" ht="15" thickBot="1" x14ac:dyDescent="0.35">
      <c r="A382" s="248"/>
      <c r="B382" s="4332"/>
      <c r="C382" s="4332"/>
      <c r="D382" s="4332"/>
      <c r="E382" s="4332"/>
      <c r="F382" s="4332"/>
      <c r="G382" s="4332"/>
      <c r="H382" s="4332"/>
      <c r="I382" s="4332"/>
      <c r="J382" s="4332"/>
      <c r="K382" s="4332"/>
      <c r="L382" s="4332"/>
      <c r="M382" s="248"/>
      <c r="N382" s="340"/>
      <c r="O382" s="248"/>
      <c r="P382" s="3412"/>
      <c r="Q382" s="3412"/>
      <c r="R382" s="3412"/>
      <c r="S382" s="3412"/>
      <c r="T382" s="3412"/>
      <c r="U382" s="3412"/>
      <c r="V382" s="3412"/>
      <c r="W382" s="3412"/>
      <c r="X382" s="3412"/>
      <c r="Y382" s="248"/>
      <c r="Z382" s="4339"/>
      <c r="AA382" s="4339"/>
      <c r="AB382" s="47"/>
      <c r="AC382" s="4339"/>
      <c r="AD382" s="4339"/>
      <c r="AE382" s="4339"/>
      <c r="AF382" s="4339"/>
      <c r="AG382" s="1172"/>
    </row>
    <row r="383" spans="1:33" x14ac:dyDescent="0.3">
      <c r="A383" s="229"/>
      <c r="B383" s="102"/>
      <c r="C383" s="102"/>
      <c r="D383" s="102"/>
      <c r="E383" s="102"/>
      <c r="F383" s="102"/>
      <c r="G383" s="102"/>
      <c r="H383" s="102"/>
      <c r="I383" s="102"/>
      <c r="J383" s="102"/>
      <c r="K383" s="102"/>
      <c r="L383" s="102"/>
      <c r="M383" s="229"/>
      <c r="N383" s="102"/>
      <c r="O383" s="229"/>
      <c r="P383" s="91"/>
      <c r="Q383" s="91"/>
      <c r="R383" s="91"/>
      <c r="S383" s="91"/>
      <c r="T383" s="205"/>
      <c r="U383" s="205"/>
      <c r="V383" s="205"/>
      <c r="W383" s="205"/>
      <c r="X383" s="205"/>
      <c r="Y383" s="229"/>
      <c r="Z383" s="84"/>
      <c r="AA383" s="84"/>
      <c r="AB383" s="47"/>
      <c r="AC383" s="84"/>
      <c r="AD383" s="84"/>
      <c r="AE383" s="84"/>
      <c r="AF383" s="84"/>
      <c r="AG383" s="1172"/>
    </row>
    <row r="384" spans="1:33" ht="15" thickBot="1" x14ac:dyDescent="0.35">
      <c r="A384" s="248"/>
      <c r="B384" s="4332"/>
      <c r="C384" s="4332"/>
      <c r="D384" s="4332"/>
      <c r="E384" s="4332"/>
      <c r="F384" s="4332"/>
      <c r="G384" s="4332"/>
      <c r="H384" s="4332"/>
      <c r="I384" s="4332"/>
      <c r="J384" s="4332"/>
      <c r="K384" s="4332"/>
      <c r="L384" s="4332"/>
      <c r="M384" s="248"/>
      <c r="N384" s="340"/>
      <c r="O384" s="248"/>
      <c r="P384" s="3412"/>
      <c r="Q384" s="3412"/>
      <c r="R384" s="3412"/>
      <c r="S384" s="3412"/>
      <c r="T384" s="3412"/>
      <c r="U384" s="3412"/>
      <c r="V384" s="3412"/>
      <c r="W384" s="3412"/>
      <c r="X384" s="3412"/>
      <c r="Y384" s="248"/>
      <c r="Z384" s="4339"/>
      <c r="AA384" s="4339"/>
      <c r="AB384" s="47"/>
      <c r="AC384" s="4339"/>
      <c r="AD384" s="4339"/>
      <c r="AE384" s="4339"/>
      <c r="AF384" s="4339"/>
      <c r="AG384" s="1172"/>
    </row>
    <row r="385" spans="1:33" x14ac:dyDescent="0.3">
      <c r="A385" s="229"/>
      <c r="B385" s="102"/>
      <c r="C385" s="102"/>
      <c r="D385" s="102"/>
      <c r="E385" s="102"/>
      <c r="F385" s="102"/>
      <c r="G385" s="102"/>
      <c r="H385" s="102"/>
      <c r="I385" s="102"/>
      <c r="J385" s="102"/>
      <c r="K385" s="102"/>
      <c r="L385" s="102"/>
      <c r="M385" s="229"/>
      <c r="N385" s="102"/>
      <c r="O385" s="229"/>
      <c r="P385" s="91"/>
      <c r="Q385" s="91"/>
      <c r="R385" s="91"/>
      <c r="S385" s="91"/>
      <c r="T385" s="205"/>
      <c r="U385" s="205"/>
      <c r="V385" s="205"/>
      <c r="W385" s="205"/>
      <c r="X385" s="205"/>
      <c r="Y385" s="229"/>
      <c r="Z385" s="84"/>
      <c r="AA385" s="84"/>
      <c r="AB385" s="47"/>
      <c r="AC385" s="84"/>
      <c r="AD385" s="84"/>
      <c r="AE385" s="84"/>
      <c r="AF385" s="84"/>
      <c r="AG385" s="1172"/>
    </row>
    <row r="386" spans="1:33" ht="15" thickBot="1" x14ac:dyDescent="0.35">
      <c r="A386" s="248"/>
      <c r="B386" s="4332"/>
      <c r="C386" s="4332"/>
      <c r="D386" s="4332"/>
      <c r="E386" s="4332"/>
      <c r="F386" s="4332"/>
      <c r="G386" s="4332"/>
      <c r="H386" s="4332"/>
      <c r="I386" s="4332"/>
      <c r="J386" s="4332"/>
      <c r="K386" s="4332"/>
      <c r="L386" s="4332"/>
      <c r="M386" s="248"/>
      <c r="N386" s="340"/>
      <c r="O386" s="248"/>
      <c r="P386" s="3412"/>
      <c r="Q386" s="3412"/>
      <c r="R386" s="3412"/>
      <c r="S386" s="3412"/>
      <c r="T386" s="3412"/>
      <c r="U386" s="3412"/>
      <c r="V386" s="3412"/>
      <c r="W386" s="3412"/>
      <c r="X386" s="3412"/>
      <c r="Y386" s="248"/>
      <c r="Z386" s="4339"/>
      <c r="AA386" s="4339"/>
      <c r="AB386" s="47"/>
      <c r="AC386" s="4339"/>
      <c r="AD386" s="4339"/>
      <c r="AE386" s="4339"/>
      <c r="AF386" s="4339"/>
      <c r="AG386" s="1172"/>
    </row>
    <row r="387" spans="1:33" x14ac:dyDescent="0.3">
      <c r="A387" s="229"/>
      <c r="B387" s="102"/>
      <c r="C387" s="102"/>
      <c r="D387" s="102"/>
      <c r="E387" s="102"/>
      <c r="F387" s="102"/>
      <c r="G387" s="102"/>
      <c r="H387" s="102"/>
      <c r="I387" s="102"/>
      <c r="J387" s="102"/>
      <c r="K387" s="102"/>
      <c r="L387" s="102"/>
      <c r="M387" s="229"/>
      <c r="N387" s="102"/>
      <c r="O387" s="229"/>
      <c r="P387" s="91"/>
      <c r="Q387" s="91"/>
      <c r="R387" s="91"/>
      <c r="S387" s="91"/>
      <c r="T387" s="205"/>
      <c r="U387" s="205"/>
      <c r="V387" s="205"/>
      <c r="W387" s="205"/>
      <c r="X387" s="205"/>
      <c r="Y387" s="229"/>
      <c r="Z387" s="84"/>
      <c r="AA387" s="84"/>
      <c r="AB387" s="47"/>
      <c r="AC387" s="84"/>
      <c r="AD387" s="84"/>
      <c r="AE387" s="84"/>
      <c r="AF387" s="84"/>
      <c r="AG387" s="1172"/>
    </row>
    <row r="388" spans="1:33" ht="15" thickBot="1" x14ac:dyDescent="0.35">
      <c r="A388" s="248"/>
      <c r="B388" s="4332"/>
      <c r="C388" s="4332"/>
      <c r="D388" s="4332"/>
      <c r="E388" s="4332"/>
      <c r="F388" s="4332"/>
      <c r="G388" s="4332"/>
      <c r="H388" s="4332"/>
      <c r="I388" s="4332"/>
      <c r="J388" s="4332"/>
      <c r="K388" s="4332"/>
      <c r="L388" s="4332"/>
      <c r="M388" s="248"/>
      <c r="N388" s="340"/>
      <c r="O388" s="248"/>
      <c r="P388" s="3412"/>
      <c r="Q388" s="3412"/>
      <c r="R388" s="3412"/>
      <c r="S388" s="3412"/>
      <c r="T388" s="3412"/>
      <c r="U388" s="3412"/>
      <c r="V388" s="3412"/>
      <c r="W388" s="3412"/>
      <c r="X388" s="3412"/>
      <c r="Y388" s="248"/>
      <c r="Z388" s="4339"/>
      <c r="AA388" s="4339"/>
      <c r="AB388" s="47"/>
      <c r="AC388" s="4339"/>
      <c r="AD388" s="4339"/>
      <c r="AE388" s="4339"/>
      <c r="AF388" s="4339"/>
      <c r="AG388" s="1172"/>
    </row>
    <row r="389" spans="1:33" x14ac:dyDescent="0.3">
      <c r="A389" s="229"/>
      <c r="B389" s="102"/>
      <c r="C389" s="102"/>
      <c r="D389" s="102"/>
      <c r="E389" s="102"/>
      <c r="F389" s="102"/>
      <c r="G389" s="102"/>
      <c r="H389" s="102"/>
      <c r="I389" s="102"/>
      <c r="J389" s="102"/>
      <c r="K389" s="102"/>
      <c r="L389" s="102"/>
      <c r="M389" s="229"/>
      <c r="N389" s="102"/>
      <c r="O389" s="229"/>
      <c r="P389" s="91"/>
      <c r="Q389" s="91"/>
      <c r="R389" s="91"/>
      <c r="S389" s="91"/>
      <c r="T389" s="205"/>
      <c r="U389" s="205"/>
      <c r="V389" s="205"/>
      <c r="W389" s="205"/>
      <c r="X389" s="205"/>
      <c r="Y389" s="229"/>
      <c r="Z389" s="84"/>
      <c r="AA389" s="84"/>
      <c r="AB389" s="47"/>
      <c r="AC389" s="84"/>
      <c r="AD389" s="84"/>
      <c r="AE389" s="84"/>
      <c r="AF389" s="84"/>
      <c r="AG389" s="1172"/>
    </row>
    <row r="390" spans="1:33" ht="15" thickBot="1" x14ac:dyDescent="0.35">
      <c r="A390" s="248"/>
      <c r="B390" s="4332"/>
      <c r="C390" s="4332"/>
      <c r="D390" s="4332"/>
      <c r="E390" s="4332"/>
      <c r="F390" s="4332"/>
      <c r="G390" s="4332"/>
      <c r="H390" s="4332"/>
      <c r="I390" s="4332"/>
      <c r="J390" s="4332"/>
      <c r="K390" s="4332"/>
      <c r="L390" s="4332"/>
      <c r="M390" s="248"/>
      <c r="N390" s="340"/>
      <c r="O390" s="248"/>
      <c r="P390" s="3412"/>
      <c r="Q390" s="3412"/>
      <c r="R390" s="3412"/>
      <c r="S390" s="3412"/>
      <c r="T390" s="3412"/>
      <c r="U390" s="3412"/>
      <c r="V390" s="3412"/>
      <c r="W390" s="3412"/>
      <c r="X390" s="3412"/>
      <c r="Y390" s="248"/>
      <c r="Z390" s="4339"/>
      <c r="AA390" s="4339"/>
      <c r="AB390" s="47"/>
      <c r="AC390" s="4339"/>
      <c r="AD390" s="4339"/>
      <c r="AE390" s="4339"/>
      <c r="AF390" s="4339"/>
      <c r="AG390" s="1172"/>
    </row>
    <row r="391" spans="1:33" x14ac:dyDescent="0.3">
      <c r="A391" s="229"/>
      <c r="B391" s="102"/>
      <c r="C391" s="102"/>
      <c r="D391" s="102"/>
      <c r="E391" s="102"/>
      <c r="F391" s="102"/>
      <c r="G391" s="102"/>
      <c r="H391" s="102"/>
      <c r="I391" s="102"/>
      <c r="J391" s="102"/>
      <c r="K391" s="102"/>
      <c r="L391" s="102"/>
      <c r="M391" s="229"/>
      <c r="N391" s="102"/>
      <c r="O391" s="229"/>
      <c r="P391" s="91"/>
      <c r="Q391" s="91"/>
      <c r="R391" s="91"/>
      <c r="S391" s="91"/>
      <c r="T391" s="205"/>
      <c r="U391" s="205"/>
      <c r="V391" s="205"/>
      <c r="W391" s="205"/>
      <c r="X391" s="205"/>
      <c r="Y391" s="229"/>
      <c r="Z391" s="84"/>
      <c r="AA391" s="84"/>
      <c r="AB391" s="47"/>
      <c r="AC391" s="84"/>
      <c r="AD391" s="84"/>
      <c r="AE391" s="84"/>
      <c r="AF391" s="84"/>
      <c r="AG391" s="1172"/>
    </row>
    <row r="392" spans="1:33" ht="15" thickBot="1" x14ac:dyDescent="0.35">
      <c r="A392" s="248"/>
      <c r="B392" s="4332"/>
      <c r="C392" s="4332"/>
      <c r="D392" s="4332"/>
      <c r="E392" s="4332"/>
      <c r="F392" s="4332"/>
      <c r="G392" s="4332"/>
      <c r="H392" s="4332"/>
      <c r="I392" s="4332"/>
      <c r="J392" s="4332"/>
      <c r="K392" s="4332"/>
      <c r="L392" s="4332"/>
      <c r="M392" s="248"/>
      <c r="N392" s="340"/>
      <c r="O392" s="248"/>
      <c r="P392" s="3412"/>
      <c r="Q392" s="3412"/>
      <c r="R392" s="3412"/>
      <c r="S392" s="3412"/>
      <c r="T392" s="3412"/>
      <c r="U392" s="3412"/>
      <c r="V392" s="3412"/>
      <c r="W392" s="3412"/>
      <c r="X392" s="3412"/>
      <c r="Y392" s="248"/>
      <c r="Z392" s="4339"/>
      <c r="AA392" s="4339"/>
      <c r="AB392" s="47"/>
      <c r="AC392" s="4339"/>
      <c r="AD392" s="4339"/>
      <c r="AE392" s="4339"/>
      <c r="AF392" s="4339"/>
      <c r="AG392" s="1172"/>
    </row>
    <row r="393" spans="1:33" x14ac:dyDescent="0.3">
      <c r="A393" s="47"/>
      <c r="B393" s="1172"/>
      <c r="C393" s="1172"/>
      <c r="D393" s="1172"/>
      <c r="E393" s="1172"/>
      <c r="F393" s="1172"/>
      <c r="G393" s="1172"/>
      <c r="H393" s="1172"/>
      <c r="I393" s="1172"/>
      <c r="J393" s="1170"/>
      <c r="K393" s="1170"/>
      <c r="L393" s="1170"/>
      <c r="M393" s="1060"/>
      <c r="N393" s="1170"/>
      <c r="O393" s="1060"/>
      <c r="P393" s="1170"/>
      <c r="Q393" s="1170"/>
      <c r="R393" s="1170"/>
      <c r="S393" s="1172"/>
      <c r="T393" s="1172"/>
      <c r="U393" s="1172"/>
      <c r="V393" s="1172"/>
      <c r="W393" s="1172"/>
      <c r="X393" s="1172"/>
      <c r="Y393" s="47"/>
      <c r="Z393" s="1172"/>
      <c r="AA393" s="1172"/>
      <c r="AB393" s="47"/>
      <c r="AC393" s="1172"/>
      <c r="AD393" s="1172"/>
      <c r="AE393" s="1172"/>
      <c r="AF393" s="1172"/>
      <c r="AG393" s="1172"/>
    </row>
    <row r="394" spans="1:33" ht="15" thickBot="1" x14ac:dyDescent="0.35">
      <c r="A394" s="1172" t="s">
        <v>717</v>
      </c>
      <c r="B394" s="1172"/>
      <c r="C394" s="1172"/>
      <c r="D394" s="1172"/>
      <c r="E394" s="1172"/>
      <c r="F394" s="1172"/>
      <c r="G394" s="1172"/>
      <c r="H394" s="1170"/>
      <c r="I394" s="4337" t="s">
        <v>1314</v>
      </c>
      <c r="J394" s="4337"/>
      <c r="K394" s="4337"/>
      <c r="L394" s="4337"/>
      <c r="M394" s="4337"/>
      <c r="N394" s="4337"/>
      <c r="O394" s="4337"/>
      <c r="P394" s="4337"/>
      <c r="Q394" s="4337"/>
      <c r="R394" s="4337"/>
      <c r="S394" s="4337"/>
      <c r="T394" s="4337"/>
      <c r="U394" s="4337"/>
      <c r="V394" s="4337"/>
      <c r="W394" s="4337"/>
      <c r="X394" s="4337"/>
      <c r="Y394" s="1172"/>
      <c r="Z394" s="1170" t="s">
        <v>1313</v>
      </c>
      <c r="AA394" s="1172"/>
      <c r="AB394" s="1172"/>
      <c r="AC394" s="1172"/>
      <c r="AD394" s="1172"/>
      <c r="AE394" s="1172"/>
      <c r="AF394" s="1172"/>
      <c r="AG394" s="1172"/>
    </row>
    <row r="395" spans="1:33" x14ac:dyDescent="0.3">
      <c r="A395" s="1170" t="s">
        <v>16</v>
      </c>
      <c r="B395" s="1172"/>
      <c r="C395" s="1172"/>
      <c r="D395" s="1172"/>
      <c r="E395" s="1172"/>
      <c r="F395" s="1172"/>
      <c r="G395" s="1172"/>
      <c r="H395" s="1172"/>
      <c r="I395" s="1172"/>
      <c r="J395" s="1172"/>
      <c r="K395" s="1172"/>
      <c r="L395" s="1172"/>
      <c r="M395" s="1172"/>
      <c r="N395" s="1172"/>
      <c r="O395" s="1172"/>
      <c r="P395" s="1172"/>
      <c r="Q395" s="1172"/>
      <c r="R395" s="1172"/>
      <c r="S395" s="1172"/>
      <c r="T395" s="1172"/>
      <c r="U395" s="1172"/>
      <c r="V395" s="1172"/>
      <c r="W395" s="1172"/>
      <c r="X395" s="1172"/>
      <c r="Y395" s="1172"/>
      <c r="Z395" s="1172"/>
      <c r="AA395" s="1172"/>
      <c r="AB395" s="1172"/>
      <c r="AC395" s="1172"/>
      <c r="AD395" s="1172"/>
      <c r="AE395" s="1172"/>
      <c r="AF395" s="1172"/>
      <c r="AG395" s="1172"/>
    </row>
    <row r="396" spans="1:33" x14ac:dyDescent="0.3">
      <c r="A396" s="1172"/>
      <c r="B396" s="1172"/>
      <c r="C396" s="1172"/>
      <c r="D396" s="1172"/>
      <c r="E396" s="1172"/>
      <c r="F396" s="1172"/>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172"/>
      <c r="AF396" s="1172"/>
      <c r="AG396" s="1172"/>
    </row>
    <row r="397" spans="1:33" ht="15" customHeight="1" x14ac:dyDescent="0.3">
      <c r="A397" s="2807" t="s">
        <v>54</v>
      </c>
      <c r="B397" s="2807"/>
      <c r="C397" s="2807"/>
      <c r="D397" s="2807"/>
      <c r="E397" s="2807"/>
      <c r="F397" s="2807"/>
      <c r="G397" s="2807"/>
      <c r="H397" s="2807"/>
      <c r="I397" s="2807"/>
      <c r="J397" s="2807"/>
      <c r="K397" s="2807"/>
      <c r="L397" s="2807"/>
      <c r="M397" s="2807"/>
      <c r="N397" s="2807"/>
      <c r="O397" s="2807"/>
      <c r="P397" s="2807"/>
      <c r="Q397" s="2807"/>
      <c r="R397" s="2807"/>
      <c r="S397" s="2807"/>
      <c r="T397" s="2807"/>
      <c r="U397" s="2807"/>
      <c r="V397" s="2807"/>
      <c r="W397" s="2807"/>
      <c r="X397" s="2807"/>
      <c r="Y397" s="2807"/>
      <c r="Z397" s="2807"/>
      <c r="AA397" s="2807"/>
      <c r="AB397" s="2807"/>
      <c r="AC397" s="2807"/>
      <c r="AD397" s="2807"/>
      <c r="AE397" s="2807"/>
      <c r="AF397" s="2807"/>
      <c r="AG397" s="2807"/>
    </row>
    <row r="398" spans="1:33" x14ac:dyDescent="0.3">
      <c r="A398" s="2807"/>
      <c r="B398" s="2807"/>
      <c r="C398" s="2807"/>
      <c r="D398" s="2807"/>
      <c r="E398" s="2807"/>
      <c r="F398" s="2807"/>
      <c r="G398" s="2807"/>
      <c r="H398" s="2807"/>
      <c r="I398" s="2807"/>
      <c r="J398" s="2807"/>
      <c r="K398" s="2807"/>
      <c r="L398" s="2807"/>
      <c r="M398" s="2807"/>
      <c r="N398" s="2807"/>
      <c r="O398" s="2807"/>
      <c r="P398" s="2807"/>
      <c r="Q398" s="2807"/>
      <c r="R398" s="2807"/>
      <c r="S398" s="2807"/>
      <c r="T398" s="2807"/>
      <c r="U398" s="2807"/>
      <c r="V398" s="2807"/>
      <c r="W398" s="2807"/>
      <c r="X398" s="2807"/>
      <c r="Y398" s="2807"/>
      <c r="Z398" s="2807"/>
      <c r="AA398" s="2807"/>
      <c r="AB398" s="2807"/>
      <c r="AC398" s="2807"/>
      <c r="AD398" s="2807"/>
      <c r="AE398" s="2807"/>
      <c r="AF398" s="2807"/>
      <c r="AG398" s="2807"/>
    </row>
    <row r="399" spans="1:33" x14ac:dyDescent="0.3">
      <c r="A399" s="2807"/>
      <c r="B399" s="2807"/>
      <c r="C399" s="2807"/>
      <c r="D399" s="2807"/>
      <c r="E399" s="2807"/>
      <c r="F399" s="2807"/>
      <c r="G399" s="2807"/>
      <c r="H399" s="2807"/>
      <c r="I399" s="2807"/>
      <c r="J399" s="2807"/>
      <c r="K399" s="2807"/>
      <c r="L399" s="2807"/>
      <c r="M399" s="2807"/>
      <c r="N399" s="2807"/>
      <c r="O399" s="2807"/>
      <c r="P399" s="2807"/>
      <c r="Q399" s="2807"/>
      <c r="R399" s="2807"/>
      <c r="S399" s="2807"/>
      <c r="T399" s="2807"/>
      <c r="U399" s="2807"/>
      <c r="V399" s="2807"/>
      <c r="W399" s="2807"/>
      <c r="X399" s="2807"/>
      <c r="Y399" s="2807"/>
      <c r="Z399" s="2807"/>
      <c r="AA399" s="2807"/>
      <c r="AB399" s="2807"/>
      <c r="AC399" s="2807"/>
      <c r="AD399" s="2807"/>
      <c r="AE399" s="2807"/>
      <c r="AF399" s="2807"/>
      <c r="AG399" s="2807"/>
    </row>
    <row r="400" spans="1:33" x14ac:dyDescent="0.3">
      <c r="A400" s="2807"/>
      <c r="B400" s="2807"/>
      <c r="C400" s="2807"/>
      <c r="D400" s="2807"/>
      <c r="E400" s="2807"/>
      <c r="F400" s="2807"/>
      <c r="G400" s="2807"/>
      <c r="H400" s="2807"/>
      <c r="I400" s="2807"/>
      <c r="J400" s="2807"/>
      <c r="K400" s="2807"/>
      <c r="L400" s="2807"/>
      <c r="M400" s="2807"/>
      <c r="N400" s="2807"/>
      <c r="O400" s="2807"/>
      <c r="P400" s="2807"/>
      <c r="Q400" s="2807"/>
      <c r="R400" s="2807"/>
      <c r="S400" s="2807"/>
      <c r="T400" s="2807"/>
      <c r="U400" s="2807"/>
      <c r="V400" s="2807"/>
      <c r="W400" s="2807"/>
      <c r="X400" s="2807"/>
      <c r="Y400" s="2807"/>
      <c r="Z400" s="2807"/>
      <c r="AA400" s="2807"/>
      <c r="AB400" s="2807"/>
      <c r="AC400" s="2807"/>
      <c r="AD400" s="2807"/>
      <c r="AE400" s="2807"/>
      <c r="AF400" s="2807"/>
      <c r="AG400" s="2807"/>
    </row>
    <row r="401" spans="1:33" x14ac:dyDescent="0.3">
      <c r="A401" s="1172"/>
      <c r="B401" s="1172"/>
      <c r="C401" s="1172"/>
      <c r="D401" s="1172"/>
      <c r="E401" s="1172"/>
      <c r="F401" s="1172"/>
      <c r="G401" s="1172"/>
      <c r="H401" s="1172"/>
      <c r="I401" s="1172"/>
      <c r="J401" s="1172"/>
      <c r="K401" s="1172"/>
      <c r="L401" s="1172"/>
      <c r="M401" s="1172"/>
      <c r="N401" s="1172"/>
      <c r="O401" s="1172"/>
      <c r="P401" s="1172"/>
      <c r="Q401" s="1172"/>
      <c r="R401" s="1172"/>
      <c r="S401" s="1172"/>
      <c r="T401" s="1172"/>
      <c r="U401" s="1172"/>
      <c r="V401" s="1172"/>
      <c r="W401" s="1172"/>
      <c r="X401" s="1172"/>
      <c r="Y401" s="1172"/>
      <c r="Z401" s="1172"/>
      <c r="AA401" s="1172"/>
      <c r="AB401" s="1172"/>
      <c r="AC401" s="1172"/>
      <c r="AD401" s="1172"/>
      <c r="AE401" s="1172"/>
      <c r="AF401" s="1172"/>
      <c r="AG401" s="1172"/>
    </row>
    <row r="402" spans="1:33" ht="15" customHeight="1" x14ac:dyDescent="0.3">
      <c r="A402" s="2807" t="s">
        <v>55</v>
      </c>
      <c r="B402" s="2807"/>
      <c r="C402" s="2807"/>
      <c r="D402" s="2807"/>
      <c r="E402" s="2807"/>
      <c r="F402" s="2807"/>
      <c r="G402" s="2807"/>
      <c r="H402" s="2807"/>
      <c r="I402" s="2807"/>
      <c r="J402" s="2807"/>
      <c r="K402" s="2807"/>
      <c r="L402" s="2807"/>
      <c r="M402" s="2807"/>
      <c r="N402" s="2807"/>
      <c r="O402" s="2807"/>
      <c r="P402" s="2807"/>
      <c r="Q402" s="2807"/>
      <c r="R402" s="2807"/>
      <c r="S402" s="2807"/>
      <c r="T402" s="2807"/>
      <c r="U402" s="2807"/>
      <c r="V402" s="2807"/>
      <c r="W402" s="2807"/>
      <c r="X402" s="2807"/>
      <c r="Y402" s="2807"/>
      <c r="Z402" s="2807"/>
      <c r="AA402" s="2807"/>
      <c r="AB402" s="2807"/>
      <c r="AC402" s="2807"/>
      <c r="AD402" s="2807"/>
      <c r="AE402" s="2807"/>
      <c r="AF402" s="2807"/>
      <c r="AG402" s="2807"/>
    </row>
    <row r="403" spans="1:33" x14ac:dyDescent="0.3">
      <c r="A403" s="2807"/>
      <c r="B403" s="2807"/>
      <c r="C403" s="2807"/>
      <c r="D403" s="2807"/>
      <c r="E403" s="2807"/>
      <c r="F403" s="2807"/>
      <c r="G403" s="2807"/>
      <c r="H403" s="2807"/>
      <c r="I403" s="2807"/>
      <c r="J403" s="2807"/>
      <c r="K403" s="2807"/>
      <c r="L403" s="2807"/>
      <c r="M403" s="2807"/>
      <c r="N403" s="2807"/>
      <c r="O403" s="2807"/>
      <c r="P403" s="2807"/>
      <c r="Q403" s="2807"/>
      <c r="R403" s="2807"/>
      <c r="S403" s="2807"/>
      <c r="T403" s="2807"/>
      <c r="U403" s="2807"/>
      <c r="V403" s="2807"/>
      <c r="W403" s="2807"/>
      <c r="X403" s="2807"/>
      <c r="Y403" s="2807"/>
      <c r="Z403" s="2807"/>
      <c r="AA403" s="2807"/>
      <c r="AB403" s="2807"/>
      <c r="AC403" s="2807"/>
      <c r="AD403" s="2807"/>
      <c r="AE403" s="2807"/>
      <c r="AF403" s="2807"/>
      <c r="AG403" s="2807"/>
    </row>
    <row r="404" spans="1:33" x14ac:dyDescent="0.3">
      <c r="A404" s="2807"/>
      <c r="B404" s="2807"/>
      <c r="C404" s="2807"/>
      <c r="D404" s="2807"/>
      <c r="E404" s="2807"/>
      <c r="F404" s="2807"/>
      <c r="G404" s="2807"/>
      <c r="H404" s="2807"/>
      <c r="I404" s="2807"/>
      <c r="J404" s="2807"/>
      <c r="K404" s="2807"/>
      <c r="L404" s="2807"/>
      <c r="M404" s="2807"/>
      <c r="N404" s="2807"/>
      <c r="O404" s="2807"/>
      <c r="P404" s="2807"/>
      <c r="Q404" s="2807"/>
      <c r="R404" s="2807"/>
      <c r="S404" s="2807"/>
      <c r="T404" s="2807"/>
      <c r="U404" s="2807"/>
      <c r="V404" s="2807"/>
      <c r="W404" s="2807"/>
      <c r="X404" s="2807"/>
      <c r="Y404" s="2807"/>
      <c r="Z404" s="2807"/>
      <c r="AA404" s="2807"/>
      <c r="AB404" s="2807"/>
      <c r="AC404" s="2807"/>
      <c r="AD404" s="2807"/>
      <c r="AE404" s="2807"/>
      <c r="AF404" s="2807"/>
      <c r="AG404" s="2807"/>
    </row>
    <row r="405" spans="1:33" x14ac:dyDescent="0.3">
      <c r="A405" s="1172"/>
      <c r="B405" s="1172"/>
      <c r="C405" s="1172"/>
      <c r="D405" s="1172"/>
      <c r="E405" s="1172"/>
      <c r="F405" s="1172"/>
      <c r="G405" s="1172"/>
      <c r="H405" s="1172"/>
      <c r="I405" s="1172"/>
      <c r="J405" s="1172"/>
      <c r="K405" s="1172"/>
      <c r="L405" s="1172"/>
      <c r="M405" s="1172"/>
      <c r="N405" s="1172"/>
      <c r="O405" s="1172"/>
      <c r="P405" s="1172"/>
      <c r="Q405" s="1172"/>
      <c r="R405" s="1172"/>
      <c r="S405" s="1172"/>
      <c r="T405" s="1172"/>
      <c r="U405" s="1172"/>
      <c r="V405" s="1172"/>
      <c r="W405" s="1172"/>
      <c r="X405" s="1172"/>
      <c r="Y405" s="1172"/>
      <c r="Z405" s="1172"/>
      <c r="AA405" s="1172"/>
      <c r="AB405" s="1172"/>
      <c r="AC405" s="1172"/>
      <c r="AD405" s="1172"/>
      <c r="AE405" s="1172"/>
      <c r="AF405" s="1172"/>
      <c r="AG405" s="1172"/>
    </row>
    <row r="406" spans="1:33" x14ac:dyDescent="0.3">
      <c r="A406" s="1172" t="s">
        <v>718</v>
      </c>
      <c r="B406" s="1172"/>
      <c r="C406" s="1172"/>
      <c r="D406" s="1172"/>
      <c r="E406" s="1172"/>
      <c r="F406" s="1172"/>
      <c r="G406" s="1172"/>
      <c r="H406" s="1172"/>
      <c r="I406" s="1172"/>
      <c r="J406" s="1172"/>
      <c r="K406" s="1172"/>
      <c r="L406" s="1172"/>
      <c r="M406" s="1172"/>
      <c r="N406" s="1172"/>
      <c r="O406" s="1172"/>
      <c r="P406" s="1172"/>
      <c r="Q406" s="1172"/>
      <c r="R406" s="1172"/>
      <c r="S406" s="1172"/>
      <c r="T406" s="1172"/>
      <c r="U406" s="1172"/>
      <c r="V406" s="1172"/>
      <c r="W406" s="1172"/>
      <c r="X406" s="1172"/>
      <c r="Y406" s="1172"/>
      <c r="Z406" s="1172"/>
      <c r="AA406" s="1172"/>
      <c r="AB406" s="1172"/>
      <c r="AC406" s="1172"/>
      <c r="AD406" s="1172"/>
      <c r="AE406" s="1172"/>
      <c r="AF406" s="1172"/>
      <c r="AG406" s="1172"/>
    </row>
    <row r="407" spans="1:33" x14ac:dyDescent="0.3">
      <c r="A407" s="1172"/>
      <c r="B407" s="1172"/>
      <c r="C407" s="1172"/>
      <c r="D407" s="1172"/>
      <c r="E407" s="1172"/>
      <c r="F407" s="1172"/>
      <c r="G407" s="1172"/>
      <c r="H407" s="1172"/>
      <c r="I407" s="1172"/>
      <c r="J407" s="1172"/>
      <c r="K407" s="1172"/>
      <c r="L407" s="1172"/>
      <c r="M407" s="1172"/>
      <c r="N407" s="1172"/>
      <c r="O407" s="1172"/>
      <c r="P407" s="1172"/>
      <c r="Q407" s="1172"/>
      <c r="R407" s="1172"/>
      <c r="S407" s="1172"/>
      <c r="T407" s="1172"/>
      <c r="U407" s="1172"/>
      <c r="V407" s="1172"/>
      <c r="W407" s="1172"/>
      <c r="X407" s="1172"/>
      <c r="Y407" s="1172"/>
      <c r="Z407" s="1172"/>
      <c r="AA407" s="1172"/>
      <c r="AB407" s="1172"/>
      <c r="AC407" s="1172"/>
      <c r="AD407" s="1172"/>
      <c r="AE407" s="1172"/>
      <c r="AF407" s="1172"/>
      <c r="AG407" s="1172"/>
    </row>
    <row r="408" spans="1:33" x14ac:dyDescent="0.3">
      <c r="A408" s="1172"/>
      <c r="B408" s="1172"/>
      <c r="C408" s="1172"/>
      <c r="D408" s="1172"/>
      <c r="E408" s="1172"/>
      <c r="F408" s="1172"/>
      <c r="G408" s="1172"/>
      <c r="H408" s="1172"/>
      <c r="I408" s="1172"/>
      <c r="J408" s="1172"/>
      <c r="K408" s="1172"/>
      <c r="L408" s="1172"/>
      <c r="M408" s="1172"/>
      <c r="N408" s="1172"/>
      <c r="O408" s="1172"/>
      <c r="P408" s="1172"/>
      <c r="Q408" s="1172"/>
      <c r="R408" s="1172"/>
      <c r="S408" s="1172"/>
      <c r="T408" s="1172"/>
      <c r="U408" s="1172"/>
      <c r="V408" s="1172"/>
      <c r="W408" s="1172"/>
      <c r="X408" s="1172"/>
      <c r="Y408" s="1172"/>
      <c r="Z408" s="1172"/>
      <c r="AA408" s="1172"/>
      <c r="AB408" s="1172"/>
      <c r="AC408" s="1172"/>
      <c r="AD408" s="1172"/>
      <c r="AE408" s="1172"/>
      <c r="AF408" s="1172"/>
      <c r="AG408" s="1172"/>
    </row>
    <row r="409" spans="1:33" ht="15" thickBot="1" x14ac:dyDescent="0.35">
      <c r="A409" s="1172" t="s">
        <v>147</v>
      </c>
      <c r="B409" s="1172"/>
      <c r="C409" s="4338"/>
      <c r="D409" s="4338"/>
      <c r="E409" s="4338"/>
      <c r="F409" s="4338"/>
      <c r="G409" s="4338"/>
      <c r="H409" s="4338"/>
      <c r="I409" s="4338"/>
      <c r="J409" s="4338"/>
      <c r="K409" s="4338"/>
      <c r="L409" s="1172"/>
      <c r="M409" s="3031" t="str">
        <f>J363</f>
        <v>Should be the same as listed in Part I.</v>
      </c>
      <c r="N409" s="3031"/>
      <c r="O409" s="3031"/>
      <c r="P409" s="3031"/>
      <c r="Q409" s="3031"/>
      <c r="R409" s="3031"/>
      <c r="S409" s="3031"/>
      <c r="T409" s="3031"/>
      <c r="U409" s="3031"/>
      <c r="V409" s="3031"/>
      <c r="W409" s="3031"/>
      <c r="X409" s="3031"/>
      <c r="Y409" s="3031"/>
      <c r="Z409" s="3031"/>
      <c r="AA409" s="1172"/>
      <c r="AB409" s="3395"/>
      <c r="AC409" s="3395"/>
      <c r="AD409" s="3395"/>
      <c r="AE409" s="3395"/>
      <c r="AF409" s="3395"/>
      <c r="AG409" s="1172"/>
    </row>
    <row r="410" spans="1:33" ht="15" customHeight="1" x14ac:dyDescent="0.3">
      <c r="A410" s="1172"/>
      <c r="B410" s="1172"/>
      <c r="C410" s="4333" t="s">
        <v>719</v>
      </c>
      <c r="D410" s="4333"/>
      <c r="E410" s="4333"/>
      <c r="F410" s="4333"/>
      <c r="G410" s="4333"/>
      <c r="H410" s="4333"/>
      <c r="I410" s="4333"/>
      <c r="J410" s="4333"/>
      <c r="K410" s="4333"/>
      <c r="L410" s="1172"/>
      <c r="M410" s="4335" t="s">
        <v>149</v>
      </c>
      <c r="N410" s="4335"/>
      <c r="O410" s="4335"/>
      <c r="P410" s="4335"/>
      <c r="Q410" s="4335"/>
      <c r="R410" s="4335"/>
      <c r="S410" s="4335"/>
      <c r="T410" s="4335"/>
      <c r="U410" s="4335"/>
      <c r="V410" s="4335"/>
      <c r="W410" s="4335"/>
      <c r="X410" s="4335"/>
      <c r="Y410" s="4335"/>
      <c r="Z410" s="4335"/>
      <c r="AA410" s="1172"/>
      <c r="AB410" s="4336" t="s">
        <v>150</v>
      </c>
      <c r="AC410" s="4335"/>
      <c r="AD410" s="4335"/>
      <c r="AE410" s="4335"/>
      <c r="AF410" s="4335"/>
      <c r="AG410" s="1172"/>
    </row>
    <row r="411" spans="1:33" x14ac:dyDescent="0.3">
      <c r="A411" s="1172"/>
      <c r="B411" s="1172"/>
      <c r="C411" s="4334"/>
      <c r="D411" s="4334"/>
      <c r="E411" s="4334"/>
      <c r="F411" s="4334"/>
      <c r="G411" s="4334"/>
      <c r="H411" s="4334"/>
      <c r="I411" s="4334"/>
      <c r="J411" s="4334"/>
      <c r="K411" s="4334"/>
      <c r="L411" s="1172"/>
      <c r="M411" s="1172"/>
      <c r="N411" s="1172"/>
      <c r="O411" s="1172"/>
      <c r="P411" s="1172"/>
      <c r="Q411" s="1172"/>
      <c r="R411" s="1172"/>
      <c r="S411" s="1172"/>
      <c r="T411" s="1172"/>
      <c r="U411" s="1172"/>
      <c r="V411" s="1172"/>
      <c r="W411" s="1172"/>
      <c r="X411" s="1172"/>
      <c r="Y411" s="1172"/>
      <c r="Z411" s="1172"/>
      <c r="AA411" s="1172"/>
      <c r="AB411" s="1172"/>
      <c r="AC411" s="1172"/>
      <c r="AD411" s="1172"/>
      <c r="AE411" s="1172"/>
      <c r="AF411" s="1172"/>
      <c r="AG411" s="1172"/>
    </row>
    <row r="412" spans="1:33" x14ac:dyDescent="0.3">
      <c r="A412" s="1172"/>
      <c r="B412" s="1172"/>
      <c r="C412" s="1172"/>
      <c r="D412" s="1172"/>
      <c r="E412" s="1172"/>
      <c r="F412" s="1172"/>
      <c r="G412" s="1172"/>
      <c r="H412" s="1172"/>
      <c r="I412" s="1172"/>
      <c r="J412" s="1172"/>
      <c r="K412" s="1172"/>
      <c r="L412" s="1172"/>
      <c r="M412" s="1172"/>
      <c r="N412" s="1172"/>
      <c r="O412" s="1172"/>
      <c r="P412" s="1172"/>
      <c r="Q412" s="1172"/>
      <c r="R412" s="1172"/>
      <c r="S412" s="1172"/>
      <c r="T412" s="1172"/>
      <c r="U412" s="1172"/>
      <c r="V412" s="1172"/>
      <c r="W412" s="1172"/>
      <c r="X412" s="1172"/>
      <c r="Y412" s="1172"/>
      <c r="Z412" s="1172"/>
      <c r="AA412" s="1172"/>
      <c r="AB412" s="1172"/>
      <c r="AC412" s="1172"/>
      <c r="AD412" s="1172"/>
      <c r="AE412" s="1172"/>
      <c r="AF412" s="1172"/>
      <c r="AG412" s="1172"/>
    </row>
    <row r="413" spans="1:33" x14ac:dyDescent="0.3">
      <c r="A413" s="98" t="s">
        <v>707</v>
      </c>
      <c r="B413" s="1172"/>
      <c r="C413" s="1172"/>
      <c r="D413" s="1172"/>
      <c r="E413" s="1172"/>
      <c r="F413" s="1172"/>
      <c r="G413" s="1172"/>
      <c r="H413" s="1172"/>
      <c r="I413" s="1172"/>
      <c r="J413" s="1172"/>
      <c r="K413" s="1172"/>
      <c r="L413" s="1172"/>
      <c r="M413" s="1172"/>
      <c r="N413" s="1172"/>
      <c r="O413" s="1172"/>
      <c r="P413" s="1172"/>
      <c r="Q413" s="1172"/>
      <c r="R413" s="1172"/>
      <c r="S413" s="1172"/>
      <c r="T413" s="1172"/>
      <c r="U413" s="1172"/>
      <c r="V413" s="1172"/>
      <c r="W413" s="1172"/>
      <c r="X413" s="1172"/>
      <c r="Y413" s="1172"/>
      <c r="Z413" s="1172"/>
      <c r="AA413" s="1172"/>
      <c r="AB413" s="1172"/>
      <c r="AC413" s="1172"/>
      <c r="AD413" s="1172"/>
      <c r="AE413" s="1172"/>
      <c r="AF413" s="1172"/>
      <c r="AG413" s="1172"/>
    </row>
    <row r="414" spans="1:33" x14ac:dyDescent="0.3">
      <c r="A414" s="1172"/>
      <c r="B414" s="1172"/>
      <c r="C414" s="1172"/>
      <c r="D414" s="1172"/>
      <c r="E414" s="1172"/>
      <c r="F414" s="1172"/>
      <c r="G414" s="1172"/>
      <c r="H414" s="1172"/>
      <c r="I414" s="1172"/>
      <c r="J414" s="1172"/>
      <c r="K414" s="1172"/>
      <c r="L414" s="1172"/>
      <c r="M414" s="1172"/>
      <c r="N414" s="1172"/>
      <c r="O414" s="1172"/>
      <c r="P414" s="1172"/>
      <c r="Q414" s="1172"/>
      <c r="R414" s="1172"/>
      <c r="S414" s="1172"/>
      <c r="T414" s="1172"/>
      <c r="U414" s="1172"/>
      <c r="V414" s="1172"/>
      <c r="W414" s="1172"/>
      <c r="X414" s="1172"/>
      <c r="Y414" s="1172"/>
      <c r="Z414" s="1172"/>
      <c r="AA414" s="1172"/>
      <c r="AB414" s="1172"/>
      <c r="AC414" s="1172"/>
      <c r="AD414" s="1172"/>
      <c r="AE414" s="1172"/>
      <c r="AF414" s="1172"/>
      <c r="AG414" s="1172"/>
    </row>
    <row r="415" spans="1:33" x14ac:dyDescent="0.3">
      <c r="A415" s="98" t="s">
        <v>692</v>
      </c>
      <c r="B415" s="1172"/>
      <c r="C415" s="1172"/>
      <c r="D415" s="1172"/>
      <c r="E415" s="1172"/>
      <c r="F415" s="1172"/>
      <c r="G415" s="1172"/>
      <c r="H415" s="1172"/>
      <c r="I415" s="1172"/>
      <c r="J415" s="1172"/>
      <c r="K415" s="1172"/>
      <c r="L415" s="1172"/>
      <c r="M415" s="1172"/>
      <c r="N415" s="1172"/>
      <c r="O415" s="1172"/>
      <c r="P415" s="1172"/>
      <c r="Q415" s="1172"/>
      <c r="R415" s="1172"/>
      <c r="S415" s="1172"/>
      <c r="T415" s="1172"/>
      <c r="U415" s="1172"/>
      <c r="V415" s="1172"/>
      <c r="W415" s="1172"/>
      <c r="X415" s="1172"/>
      <c r="Y415" s="1172"/>
      <c r="Z415" s="1172"/>
      <c r="AA415" s="1172"/>
      <c r="AB415" s="1172"/>
      <c r="AC415" s="1172"/>
      <c r="AD415" s="1172"/>
      <c r="AE415" s="1172"/>
      <c r="AF415" s="1172"/>
      <c r="AG415" s="1172"/>
    </row>
    <row r="416" spans="1:33" x14ac:dyDescent="0.3">
      <c r="A416" s="1172" t="s">
        <v>53</v>
      </c>
      <c r="B416" s="1172"/>
      <c r="C416" s="1172"/>
      <c r="D416" s="1172"/>
      <c r="E416" s="1172"/>
      <c r="F416" s="1172"/>
      <c r="G416" s="1172"/>
      <c r="H416" s="1172"/>
      <c r="I416" s="1172"/>
      <c r="J416" s="1172"/>
      <c r="K416" s="1172"/>
      <c r="L416" s="1172"/>
      <c r="M416" s="1172"/>
      <c r="N416" s="1172"/>
      <c r="O416" s="1172"/>
      <c r="P416" s="1172"/>
      <c r="Q416" s="1172"/>
      <c r="R416" s="1172"/>
      <c r="S416" s="1172"/>
      <c r="T416" s="1172"/>
      <c r="U416" s="1172"/>
      <c r="V416" s="1170"/>
      <c r="W416" s="1170"/>
      <c r="X416" s="1170"/>
      <c r="Y416" s="1170"/>
      <c r="Z416" s="1170"/>
      <c r="AA416" s="1170"/>
      <c r="AB416" s="1170"/>
      <c r="AC416" s="1172"/>
      <c r="AD416" s="1172"/>
      <c r="AE416" s="1172"/>
      <c r="AF416" s="1172"/>
      <c r="AG416" s="1172"/>
    </row>
    <row r="417" spans="1:33" x14ac:dyDescent="0.3">
      <c r="A417" s="1172"/>
      <c r="B417" s="1172"/>
      <c r="C417" s="1172"/>
      <c r="D417" s="1172"/>
      <c r="E417" s="1172"/>
      <c r="F417" s="1172"/>
      <c r="G417" s="1172"/>
      <c r="H417" s="1172"/>
      <c r="I417" s="1172"/>
      <c r="J417" s="1172"/>
      <c r="K417" s="1172"/>
      <c r="L417" s="1172"/>
      <c r="M417" s="1172"/>
      <c r="N417" s="1172"/>
      <c r="O417" s="1172"/>
      <c r="P417" s="1172"/>
      <c r="Q417" s="1172"/>
      <c r="R417" s="1172"/>
      <c r="S417" s="1172"/>
      <c r="T417" s="1172"/>
      <c r="U417" s="1172"/>
      <c r="V417" s="1172"/>
      <c r="W417" s="1172"/>
      <c r="X417" s="1172"/>
      <c r="Y417" s="1172"/>
      <c r="Z417" s="1172"/>
      <c r="AA417" s="1172"/>
      <c r="AB417" s="1172"/>
      <c r="AC417" s="1172"/>
      <c r="AD417" s="1172"/>
      <c r="AE417" s="1172"/>
      <c r="AF417" s="1172"/>
      <c r="AG417" s="1172"/>
    </row>
    <row r="418" spans="1:33" x14ac:dyDescent="0.3">
      <c r="A418" s="1170" t="s">
        <v>1131</v>
      </c>
      <c r="B418" s="1172"/>
      <c r="C418" s="1172"/>
      <c r="D418" s="1172"/>
      <c r="E418" s="1172"/>
      <c r="F418" s="1172"/>
      <c r="G418" s="1172"/>
      <c r="H418" s="1172"/>
      <c r="I418" s="1172"/>
      <c r="J418" s="4342" t="s">
        <v>1132</v>
      </c>
      <c r="K418" s="4342"/>
      <c r="L418" s="4342"/>
      <c r="M418" s="4342"/>
      <c r="N418" s="4342"/>
      <c r="O418" s="4342"/>
      <c r="P418" s="4342"/>
      <c r="Q418" s="4342"/>
      <c r="R418" s="4342"/>
      <c r="S418" s="4342"/>
      <c r="T418" s="4342"/>
      <c r="U418" s="4342"/>
      <c r="V418" s="4342"/>
      <c r="W418" s="4342"/>
      <c r="X418" s="4342"/>
      <c r="Y418" s="4342"/>
      <c r="Z418" s="4342"/>
      <c r="AA418" s="4342"/>
      <c r="AB418" s="4342"/>
      <c r="AC418" s="4342"/>
      <c r="AD418" s="4342"/>
      <c r="AE418" s="4342"/>
      <c r="AF418" s="4342"/>
      <c r="AG418" s="1172"/>
    </row>
    <row r="419" spans="1:33" ht="15" thickBot="1" x14ac:dyDescent="0.35">
      <c r="A419" s="1172"/>
      <c r="B419" s="1172"/>
      <c r="C419" s="1172"/>
      <c r="D419" s="1172"/>
      <c r="E419" s="1172"/>
      <c r="F419" s="1172"/>
      <c r="G419" s="1172"/>
      <c r="H419" s="1172"/>
      <c r="I419" s="1172"/>
      <c r="J419" s="1172"/>
      <c r="K419" s="1172"/>
      <c r="L419" s="1172"/>
      <c r="M419" s="1172"/>
      <c r="N419" s="1172"/>
      <c r="O419" s="1172"/>
      <c r="P419" s="1172"/>
      <c r="Q419" s="1172"/>
      <c r="R419" s="1172"/>
      <c r="S419" s="1172"/>
      <c r="T419" s="1172"/>
      <c r="U419" s="1172"/>
      <c r="V419" s="1172"/>
      <c r="W419" s="1172"/>
      <c r="X419" s="1172"/>
      <c r="Y419" s="1172"/>
      <c r="Z419" s="1172"/>
      <c r="AA419" s="1172"/>
      <c r="AB419" s="1172"/>
      <c r="AC419" s="1172"/>
      <c r="AD419" s="1172"/>
      <c r="AE419" s="1172"/>
      <c r="AF419" s="1172"/>
      <c r="AG419" s="1172"/>
    </row>
    <row r="420" spans="1:33" ht="15.75" customHeight="1" thickBot="1" x14ac:dyDescent="0.35">
      <c r="A420" s="1172"/>
      <c r="B420" s="1172" t="s">
        <v>708</v>
      </c>
      <c r="C420" s="1172"/>
      <c r="D420" s="1172"/>
      <c r="E420" s="1172"/>
      <c r="F420" s="1172"/>
      <c r="G420" s="271"/>
      <c r="H420" s="2631" t="s">
        <v>709</v>
      </c>
      <c r="I420" s="2631"/>
      <c r="J420" s="2631"/>
      <c r="K420" s="2631"/>
      <c r="L420" s="2631"/>
      <c r="M420" s="2631"/>
      <c r="N420" s="2631"/>
      <c r="O420" s="2631"/>
      <c r="P420" s="2631"/>
      <c r="Q420" s="2631"/>
      <c r="R420" s="2631"/>
      <c r="S420" s="2631"/>
      <c r="T420" s="2631"/>
      <c r="U420" s="2631"/>
      <c r="V420" s="2631"/>
      <c r="W420" s="2631"/>
      <c r="X420" s="2631"/>
      <c r="Y420" s="2631"/>
      <c r="Z420" s="2631"/>
      <c r="AA420" s="2631"/>
      <c r="AB420" s="2631"/>
      <c r="AC420" s="2631"/>
      <c r="AD420" s="2631"/>
      <c r="AE420" s="2631"/>
      <c r="AF420" s="2631"/>
      <c r="AG420" s="2631"/>
    </row>
    <row r="421" spans="1:33" ht="15" thickBot="1" x14ac:dyDescent="0.35">
      <c r="A421" s="1172"/>
      <c r="B421" s="1172"/>
      <c r="C421" s="1172"/>
      <c r="D421" s="1172"/>
      <c r="E421" s="1172"/>
      <c r="F421" s="1172"/>
      <c r="G421" s="1172"/>
      <c r="H421" s="1172"/>
      <c r="I421" s="1172"/>
      <c r="J421" s="1172"/>
      <c r="K421" s="1172"/>
      <c r="L421" s="1172"/>
      <c r="M421" s="1172"/>
      <c r="N421" s="1172"/>
      <c r="O421" s="1172"/>
      <c r="P421" s="1172"/>
      <c r="Q421" s="1172"/>
      <c r="R421" s="1172"/>
      <c r="S421" s="1172"/>
      <c r="T421" s="1172"/>
      <c r="U421" s="1172"/>
      <c r="V421" s="1172"/>
      <c r="W421" s="1172"/>
      <c r="X421" s="1172"/>
      <c r="Y421" s="1172"/>
      <c r="Z421" s="1172"/>
      <c r="AA421" s="1172"/>
      <c r="AB421" s="1172"/>
      <c r="AC421" s="1172"/>
      <c r="AD421" s="1172"/>
      <c r="AE421" s="1172"/>
      <c r="AF421" s="1172"/>
      <c r="AG421" s="1172"/>
    </row>
    <row r="422" spans="1:33" ht="15" thickBot="1" x14ac:dyDescent="0.35">
      <c r="A422" s="1172"/>
      <c r="B422" s="1172"/>
      <c r="C422" s="1172"/>
      <c r="D422" s="1172"/>
      <c r="E422" s="1172"/>
      <c r="F422" s="1172"/>
      <c r="G422" s="271"/>
      <c r="H422" s="1172" t="s">
        <v>710</v>
      </c>
      <c r="I422" s="1172"/>
      <c r="J422" s="1172"/>
      <c r="K422" s="1172"/>
      <c r="L422" s="1172"/>
      <c r="M422" s="1172"/>
      <c r="N422" s="1172"/>
      <c r="O422" s="1172"/>
      <c r="P422" s="1172"/>
      <c r="Q422" s="1172"/>
      <c r="R422" s="1172"/>
      <c r="S422" s="1172"/>
      <c r="T422" s="1172"/>
      <c r="U422" s="1172"/>
      <c r="V422" s="1172"/>
      <c r="W422" s="1172"/>
      <c r="X422" s="1172"/>
      <c r="Y422" s="1172"/>
      <c r="Z422" s="1172"/>
      <c r="AA422" s="1172"/>
      <c r="AB422" s="1172"/>
      <c r="AC422" s="1172"/>
      <c r="AD422" s="1172"/>
      <c r="AE422" s="1172"/>
      <c r="AF422" s="1172"/>
      <c r="AG422" s="1172"/>
    </row>
    <row r="423" spans="1:33" ht="15" thickBot="1" x14ac:dyDescent="0.35">
      <c r="A423" s="1172"/>
      <c r="B423" s="1172"/>
      <c r="C423" s="1172"/>
      <c r="D423" s="1172"/>
      <c r="E423" s="1172"/>
      <c r="F423" s="1172"/>
      <c r="G423" s="1172"/>
      <c r="H423" s="1172"/>
      <c r="I423" s="1172"/>
      <c r="J423" s="1172"/>
      <c r="K423" s="1172"/>
      <c r="L423" s="1172"/>
      <c r="M423" s="1172"/>
      <c r="N423" s="1172"/>
      <c r="O423" s="1172"/>
      <c r="P423" s="1172"/>
      <c r="Q423" s="1172"/>
      <c r="R423" s="1172"/>
      <c r="S423" s="1172"/>
      <c r="T423" s="1172"/>
      <c r="U423" s="1172"/>
      <c r="V423" s="1172"/>
      <c r="W423" s="1172"/>
      <c r="X423" s="1172"/>
      <c r="Y423" s="1172"/>
      <c r="Z423" s="1172"/>
      <c r="AA423" s="1172"/>
      <c r="AB423" s="1172"/>
      <c r="AC423" s="1172"/>
      <c r="AD423" s="1172"/>
      <c r="AE423" s="1172"/>
      <c r="AF423" s="1172"/>
      <c r="AG423" s="1172"/>
    </row>
    <row r="424" spans="1:33" ht="15" thickBot="1" x14ac:dyDescent="0.35">
      <c r="A424" s="1172"/>
      <c r="B424" s="1172"/>
      <c r="C424" s="1172"/>
      <c r="D424" s="1172"/>
      <c r="E424" s="1172"/>
      <c r="F424" s="1172"/>
      <c r="G424" s="271"/>
      <c r="H424" s="1172" t="s">
        <v>711</v>
      </c>
      <c r="I424" s="1172"/>
      <c r="J424" s="1172"/>
      <c r="K424" s="1172"/>
      <c r="L424" s="1172"/>
      <c r="M424" s="1172"/>
      <c r="N424" s="1172"/>
      <c r="O424" s="1172"/>
      <c r="P424" s="1172"/>
      <c r="Q424" s="1172"/>
      <c r="R424" s="1172"/>
      <c r="S424" s="1172"/>
      <c r="T424" s="1172"/>
      <c r="U424" s="1172"/>
      <c r="V424" s="1172"/>
      <c r="W424" s="1172"/>
      <c r="X424" s="1172"/>
      <c r="Y424" s="1172"/>
      <c r="Z424" s="1172"/>
      <c r="AA424" s="1172"/>
      <c r="AB424" s="1172"/>
      <c r="AC424" s="1172"/>
      <c r="AD424" s="1172"/>
      <c r="AE424" s="1172"/>
      <c r="AF424" s="1172"/>
      <c r="AG424" s="1172"/>
    </row>
    <row r="425" spans="1:33" ht="15" thickBot="1" x14ac:dyDescent="0.35">
      <c r="A425" s="1172"/>
      <c r="B425" s="1172"/>
      <c r="C425" s="1172"/>
      <c r="D425" s="1172"/>
      <c r="E425" s="1172"/>
      <c r="F425" s="1172"/>
      <c r="G425" s="1172"/>
      <c r="H425" s="1172"/>
      <c r="I425" s="1172"/>
      <c r="J425" s="1172"/>
      <c r="K425" s="1172"/>
      <c r="L425" s="1172"/>
      <c r="M425" s="1172"/>
      <c r="N425" s="1172"/>
      <c r="O425" s="1172"/>
      <c r="P425" s="1172"/>
      <c r="Q425" s="1172"/>
      <c r="R425" s="1172"/>
      <c r="S425" s="1172"/>
      <c r="T425" s="1172"/>
      <c r="U425" s="1172"/>
      <c r="V425" s="1172"/>
      <c r="W425" s="1172"/>
      <c r="X425" s="1172"/>
      <c r="Y425" s="1172"/>
      <c r="Z425" s="1172"/>
      <c r="AA425" s="1172"/>
      <c r="AB425" s="1172"/>
      <c r="AC425" s="1172"/>
      <c r="AD425" s="1172"/>
      <c r="AE425" s="1172"/>
      <c r="AF425" s="1172"/>
      <c r="AG425" s="1172"/>
    </row>
    <row r="426" spans="1:33" ht="15" thickBot="1" x14ac:dyDescent="0.35">
      <c r="A426" s="1172"/>
      <c r="B426" s="1172"/>
      <c r="C426" s="1172"/>
      <c r="D426" s="1172"/>
      <c r="E426" s="1172"/>
      <c r="F426" s="1172"/>
      <c r="G426" s="271"/>
      <c r="H426" s="1172" t="s">
        <v>712</v>
      </c>
      <c r="I426" s="1172"/>
      <c r="J426" s="1172"/>
      <c r="K426" s="1172"/>
      <c r="L426" s="1172"/>
      <c r="M426" s="1172"/>
      <c r="N426" s="1172"/>
      <c r="O426" s="1172"/>
      <c r="P426" s="1172"/>
      <c r="Q426" s="1172"/>
      <c r="R426" s="1172"/>
      <c r="S426" s="1172"/>
      <c r="T426" s="1172"/>
      <c r="U426" s="1172"/>
      <c r="V426" s="1172"/>
      <c r="W426" s="1172"/>
      <c r="X426" s="1172"/>
      <c r="Y426" s="1172"/>
      <c r="Z426" s="1172"/>
      <c r="AA426" s="1172"/>
      <c r="AB426" s="1172"/>
      <c r="AC426" s="1172"/>
      <c r="AD426" s="1172"/>
      <c r="AE426" s="1172"/>
      <c r="AF426" s="1172"/>
      <c r="AG426" s="1172"/>
    </row>
    <row r="427" spans="1:33" ht="15" thickBot="1" x14ac:dyDescent="0.35">
      <c r="A427" s="1172"/>
      <c r="B427" s="1172"/>
      <c r="C427" s="1172"/>
      <c r="D427" s="1172"/>
      <c r="E427" s="1172"/>
      <c r="F427" s="1172"/>
      <c r="G427" s="1172"/>
      <c r="H427" s="1172"/>
      <c r="I427" s="1172"/>
      <c r="J427" s="1172"/>
      <c r="K427" s="1172"/>
      <c r="L427" s="1172"/>
      <c r="M427" s="1172"/>
      <c r="N427" s="1172"/>
      <c r="O427" s="1172"/>
      <c r="P427" s="1172"/>
      <c r="Q427" s="1172"/>
      <c r="R427" s="1172"/>
      <c r="S427" s="1172"/>
      <c r="T427" s="1172"/>
      <c r="U427" s="1172"/>
      <c r="V427" s="1172"/>
      <c r="W427" s="1172"/>
      <c r="X427" s="1172"/>
      <c r="Y427" s="1172"/>
      <c r="Z427" s="1172"/>
      <c r="AA427" s="1172"/>
      <c r="AB427" s="1172"/>
      <c r="AC427" s="1172"/>
      <c r="AD427" s="1172"/>
      <c r="AE427" s="1172"/>
      <c r="AF427" s="1172"/>
      <c r="AG427" s="1172"/>
    </row>
    <row r="428" spans="1:33" ht="15" thickBot="1" x14ac:dyDescent="0.35">
      <c r="A428" s="1172"/>
      <c r="B428" s="1172"/>
      <c r="C428" s="1172"/>
      <c r="D428" s="1172"/>
      <c r="E428" s="1172"/>
      <c r="F428" s="1172"/>
      <c r="G428" s="271"/>
      <c r="H428" s="1170" t="s">
        <v>713</v>
      </c>
      <c r="I428" s="1172"/>
      <c r="J428" s="1172"/>
      <c r="K428" s="1172"/>
      <c r="L428" s="1172"/>
      <c r="M428" s="1172"/>
      <c r="N428" s="1172"/>
      <c r="O428" s="1172"/>
      <c r="P428" s="1172"/>
      <c r="Q428" s="1172"/>
      <c r="R428" s="1172"/>
      <c r="S428" s="1172"/>
      <c r="T428" s="1172"/>
      <c r="U428" s="1172"/>
      <c r="V428" s="1172"/>
      <c r="W428" s="1172"/>
      <c r="X428" s="1172"/>
      <c r="Y428" s="1172"/>
      <c r="Z428" s="1172"/>
      <c r="AA428" s="1172"/>
      <c r="AB428" s="1172"/>
      <c r="AC428" s="1172"/>
      <c r="AD428" s="1172"/>
      <c r="AE428" s="1172"/>
      <c r="AF428" s="1172"/>
      <c r="AG428" s="1172"/>
    </row>
    <row r="429" spans="1:33" x14ac:dyDescent="0.3">
      <c r="A429" s="1172"/>
      <c r="B429" s="1172"/>
      <c r="C429" s="1172"/>
      <c r="D429" s="1172"/>
      <c r="E429" s="1172"/>
      <c r="F429" s="1172"/>
      <c r="G429" s="1172"/>
      <c r="H429" s="1172"/>
      <c r="I429" s="1172"/>
      <c r="J429" s="1172"/>
      <c r="K429" s="1172"/>
      <c r="L429" s="1172"/>
      <c r="M429" s="1172"/>
      <c r="N429" s="1172"/>
      <c r="O429" s="1172"/>
      <c r="P429" s="1172"/>
      <c r="Q429" s="1172"/>
      <c r="R429" s="1172"/>
      <c r="S429" s="1172"/>
      <c r="T429" s="1172"/>
      <c r="U429" s="1172"/>
      <c r="V429" s="1172"/>
      <c r="W429" s="1172"/>
      <c r="X429" s="1172"/>
      <c r="Y429" s="1172"/>
      <c r="Z429" s="1172"/>
      <c r="AA429" s="1172"/>
      <c r="AB429" s="1172"/>
      <c r="AC429" s="1172"/>
      <c r="AD429" s="1172"/>
      <c r="AE429" s="1172"/>
      <c r="AF429" s="1172"/>
      <c r="AG429" s="1172"/>
    </row>
    <row r="430" spans="1:33" ht="15" customHeight="1" x14ac:dyDescent="0.3">
      <c r="A430" s="4100" t="s">
        <v>15</v>
      </c>
      <c r="B430" s="4263"/>
      <c r="C430" s="4263"/>
      <c r="D430" s="4263"/>
      <c r="E430" s="4263"/>
      <c r="F430" s="4263"/>
      <c r="G430" s="4263"/>
      <c r="H430" s="4263"/>
      <c r="I430" s="4263"/>
      <c r="J430" s="4263"/>
      <c r="K430" s="4263"/>
      <c r="L430" s="4263"/>
      <c r="M430" s="4263"/>
      <c r="N430" s="4263"/>
      <c r="O430" s="4263"/>
      <c r="P430" s="4263"/>
      <c r="Q430" s="4263"/>
      <c r="R430" s="4263"/>
      <c r="S430" s="4263"/>
      <c r="T430" s="4263"/>
      <c r="U430" s="4263"/>
      <c r="V430" s="4263"/>
      <c r="W430" s="4263"/>
      <c r="X430" s="4263"/>
      <c r="Y430" s="4263"/>
      <c r="Z430" s="4263"/>
      <c r="AA430" s="4263"/>
      <c r="AB430" s="4263"/>
      <c r="AC430" s="4263"/>
      <c r="AD430" s="4263"/>
      <c r="AE430" s="4263"/>
      <c r="AF430" s="4263"/>
      <c r="AG430" s="4263"/>
    </row>
    <row r="431" spans="1:33" x14ac:dyDescent="0.3">
      <c r="A431" s="4263"/>
      <c r="B431" s="4263"/>
      <c r="C431" s="4263"/>
      <c r="D431" s="4263"/>
      <c r="E431" s="4263"/>
      <c r="F431" s="4263"/>
      <c r="G431" s="4263"/>
      <c r="H431" s="4263"/>
      <c r="I431" s="4263"/>
      <c r="J431" s="4263"/>
      <c r="K431" s="4263"/>
      <c r="L431" s="4263"/>
      <c r="M431" s="4263"/>
      <c r="N431" s="4263"/>
      <c r="O431" s="4263"/>
      <c r="P431" s="4263"/>
      <c r="Q431" s="4263"/>
      <c r="R431" s="4263"/>
      <c r="S431" s="4263"/>
      <c r="T431" s="4263"/>
      <c r="U431" s="4263"/>
      <c r="V431" s="4263"/>
      <c r="W431" s="4263"/>
      <c r="X431" s="4263"/>
      <c r="Y431" s="4263"/>
      <c r="Z431" s="4263"/>
      <c r="AA431" s="4263"/>
      <c r="AB431" s="4263"/>
      <c r="AC431" s="4263"/>
      <c r="AD431" s="4263"/>
      <c r="AE431" s="4263"/>
      <c r="AF431" s="4263"/>
      <c r="AG431" s="4263"/>
    </row>
    <row r="432" spans="1:33" x14ac:dyDescent="0.3">
      <c r="A432" s="4263"/>
      <c r="B432" s="4263"/>
      <c r="C432" s="4263"/>
      <c r="D432" s="4263"/>
      <c r="E432" s="4263"/>
      <c r="F432" s="4263"/>
      <c r="G432" s="4263"/>
      <c r="H432" s="4263"/>
      <c r="I432" s="4263"/>
      <c r="J432" s="4263"/>
      <c r="K432" s="4263"/>
      <c r="L432" s="4263"/>
      <c r="M432" s="4263"/>
      <c r="N432" s="4263"/>
      <c r="O432" s="4263"/>
      <c r="P432" s="4263"/>
      <c r="Q432" s="4263"/>
      <c r="R432" s="4263"/>
      <c r="S432" s="4263"/>
      <c r="T432" s="4263"/>
      <c r="U432" s="4263"/>
      <c r="V432" s="4263"/>
      <c r="W432" s="4263"/>
      <c r="X432" s="4263"/>
      <c r="Y432" s="4263"/>
      <c r="Z432" s="4263"/>
      <c r="AA432" s="4263"/>
      <c r="AB432" s="4263"/>
      <c r="AC432" s="4263"/>
      <c r="AD432" s="4263"/>
      <c r="AE432" s="4263"/>
      <c r="AF432" s="4263"/>
      <c r="AG432" s="4263"/>
    </row>
    <row r="433" spans="1:33" x14ac:dyDescent="0.3">
      <c r="A433" s="4263"/>
      <c r="B433" s="4263"/>
      <c r="C433" s="4263"/>
      <c r="D433" s="4263"/>
      <c r="E433" s="4263"/>
      <c r="F433" s="4263"/>
      <c r="G433" s="4263"/>
      <c r="H433" s="4263"/>
      <c r="I433" s="4263"/>
      <c r="J433" s="4263"/>
      <c r="K433" s="4263"/>
      <c r="L433" s="4263"/>
      <c r="M433" s="4263"/>
      <c r="N433" s="4263"/>
      <c r="O433" s="4263"/>
      <c r="P433" s="4263"/>
      <c r="Q433" s="4263"/>
      <c r="R433" s="4263"/>
      <c r="S433" s="4263"/>
      <c r="T433" s="4263"/>
      <c r="U433" s="4263"/>
      <c r="V433" s="4263"/>
      <c r="W433" s="4263"/>
      <c r="X433" s="4263"/>
      <c r="Y433" s="4263"/>
      <c r="Z433" s="4263"/>
      <c r="AA433" s="4263"/>
      <c r="AB433" s="4263"/>
      <c r="AC433" s="4263"/>
      <c r="AD433" s="4263"/>
      <c r="AE433" s="4263"/>
      <c r="AF433" s="4263"/>
      <c r="AG433" s="4263"/>
    </row>
    <row r="434" spans="1:33" ht="15" customHeight="1" x14ac:dyDescent="0.3">
      <c r="A434" s="1172"/>
      <c r="B434" s="4341" t="s">
        <v>146</v>
      </c>
      <c r="C434" s="4341"/>
      <c r="D434" s="4341"/>
      <c r="E434" s="4341"/>
      <c r="F434" s="4341"/>
      <c r="G434" s="4341"/>
      <c r="H434" s="4341"/>
      <c r="I434" s="4341"/>
      <c r="J434" s="4341"/>
      <c r="K434" s="4341"/>
      <c r="L434" s="4341"/>
      <c r="M434" s="253"/>
      <c r="N434" s="4341" t="s">
        <v>714</v>
      </c>
      <c r="O434" s="254"/>
      <c r="P434" s="4341" t="s">
        <v>648</v>
      </c>
      <c r="Q434" s="4341"/>
      <c r="R434" s="4341"/>
      <c r="S434" s="4341"/>
      <c r="T434" s="4341"/>
      <c r="U434" s="4341"/>
      <c r="V434" s="4341"/>
      <c r="W434" s="4341"/>
      <c r="X434" s="4341"/>
      <c r="Y434" s="255"/>
      <c r="Z434" s="4340" t="s">
        <v>716</v>
      </c>
      <c r="AA434" s="4340"/>
      <c r="AB434" s="47"/>
      <c r="AC434" s="4340" t="s">
        <v>715</v>
      </c>
      <c r="AD434" s="4340"/>
      <c r="AE434" s="4340"/>
      <c r="AF434" s="4340"/>
      <c r="AG434" s="1172"/>
    </row>
    <row r="435" spans="1:33" x14ac:dyDescent="0.3">
      <c r="A435" s="229"/>
      <c r="B435" s="4341"/>
      <c r="C435" s="4341"/>
      <c r="D435" s="4341"/>
      <c r="E435" s="4341"/>
      <c r="F435" s="4341"/>
      <c r="G435" s="4341"/>
      <c r="H435" s="4341"/>
      <c r="I435" s="4341"/>
      <c r="J435" s="4341"/>
      <c r="K435" s="4341"/>
      <c r="L435" s="4341"/>
      <c r="M435" s="253"/>
      <c r="N435" s="4341"/>
      <c r="O435" s="254"/>
      <c r="P435" s="4341"/>
      <c r="Q435" s="4341"/>
      <c r="R435" s="4341"/>
      <c r="S435" s="4341"/>
      <c r="T435" s="4341"/>
      <c r="U435" s="4341"/>
      <c r="V435" s="4341"/>
      <c r="W435" s="4341"/>
      <c r="X435" s="4341"/>
      <c r="Y435" s="255"/>
      <c r="Z435" s="4340"/>
      <c r="AA435" s="4340"/>
      <c r="AB435" s="47"/>
      <c r="AC435" s="4340"/>
      <c r="AD435" s="4340"/>
      <c r="AE435" s="4340"/>
      <c r="AF435" s="4340"/>
      <c r="AG435" s="1172"/>
    </row>
    <row r="436" spans="1:33" x14ac:dyDescent="0.3">
      <c r="A436" s="229"/>
      <c r="B436" s="1172"/>
      <c r="C436" s="1172"/>
      <c r="D436" s="1172"/>
      <c r="E436" s="1172"/>
      <c r="F436" s="1172"/>
      <c r="G436" s="1172"/>
      <c r="H436" s="1172"/>
      <c r="I436" s="1172"/>
      <c r="J436" s="1172"/>
      <c r="K436" s="1172"/>
      <c r="L436" s="1172"/>
      <c r="M436" s="229"/>
      <c r="N436" s="1172"/>
      <c r="O436" s="229"/>
      <c r="P436" s="91"/>
      <c r="Q436" s="91"/>
      <c r="R436" s="91"/>
      <c r="S436" s="91"/>
      <c r="T436" s="205"/>
      <c r="U436" s="205"/>
      <c r="V436" s="205"/>
      <c r="W436" s="205"/>
      <c r="X436" s="205"/>
      <c r="Y436" s="229"/>
      <c r="Z436" s="1172"/>
      <c r="AA436" s="1172"/>
      <c r="AB436" s="47"/>
      <c r="AC436" s="1172"/>
      <c r="AD436" s="1172"/>
      <c r="AE436" s="1172"/>
      <c r="AF436" s="1172"/>
      <c r="AG436" s="1172"/>
    </row>
    <row r="437" spans="1:33" ht="15" thickBot="1" x14ac:dyDescent="0.35">
      <c r="A437" s="248"/>
      <c r="B437" s="4332"/>
      <c r="C437" s="4332"/>
      <c r="D437" s="4332"/>
      <c r="E437" s="4332"/>
      <c r="F437" s="4332"/>
      <c r="G437" s="4332"/>
      <c r="H437" s="4332"/>
      <c r="I437" s="4332"/>
      <c r="J437" s="4332"/>
      <c r="K437" s="4332"/>
      <c r="L437" s="4332"/>
      <c r="M437" s="248"/>
      <c r="N437" s="340"/>
      <c r="O437" s="248"/>
      <c r="P437" s="3412"/>
      <c r="Q437" s="3412"/>
      <c r="R437" s="3412"/>
      <c r="S437" s="3412"/>
      <c r="T437" s="3412"/>
      <c r="U437" s="3412"/>
      <c r="V437" s="3412"/>
      <c r="W437" s="3412"/>
      <c r="X437" s="3412"/>
      <c r="Y437" s="248"/>
      <c r="Z437" s="4339"/>
      <c r="AA437" s="4339"/>
      <c r="AB437" s="47"/>
      <c r="AC437" s="4339"/>
      <c r="AD437" s="4339"/>
      <c r="AE437" s="4339"/>
      <c r="AF437" s="4339"/>
      <c r="AG437" s="1172"/>
    </row>
    <row r="438" spans="1:33" x14ac:dyDescent="0.3">
      <c r="A438" s="229"/>
      <c r="B438" s="102"/>
      <c r="C438" s="102"/>
      <c r="D438" s="102"/>
      <c r="E438" s="102"/>
      <c r="F438" s="102"/>
      <c r="G438" s="102"/>
      <c r="H438" s="102"/>
      <c r="I438" s="102"/>
      <c r="J438" s="102"/>
      <c r="K438" s="102"/>
      <c r="L438" s="102"/>
      <c r="M438" s="229"/>
      <c r="N438" s="102"/>
      <c r="O438" s="229"/>
      <c r="P438" s="91"/>
      <c r="Q438" s="91"/>
      <c r="R438" s="91"/>
      <c r="S438" s="91"/>
      <c r="T438" s="205"/>
      <c r="U438" s="205"/>
      <c r="V438" s="205"/>
      <c r="W438" s="205"/>
      <c r="X438" s="205"/>
      <c r="Y438" s="229"/>
      <c r="Z438" s="84"/>
      <c r="AA438" s="84"/>
      <c r="AB438" s="47"/>
      <c r="AC438" s="84"/>
      <c r="AD438" s="84"/>
      <c r="AE438" s="84"/>
      <c r="AF438" s="84"/>
      <c r="AG438" s="1172"/>
    </row>
    <row r="439" spans="1:33" ht="15" thickBot="1" x14ac:dyDescent="0.35">
      <c r="A439" s="248"/>
      <c r="B439" s="4332"/>
      <c r="C439" s="4332"/>
      <c r="D439" s="4332"/>
      <c r="E439" s="4332"/>
      <c r="F439" s="4332"/>
      <c r="G439" s="4332"/>
      <c r="H439" s="4332"/>
      <c r="I439" s="4332"/>
      <c r="J439" s="4332"/>
      <c r="K439" s="4332"/>
      <c r="L439" s="4332"/>
      <c r="M439" s="248"/>
      <c r="N439" s="340"/>
      <c r="O439" s="248"/>
      <c r="P439" s="3412"/>
      <c r="Q439" s="3412"/>
      <c r="R439" s="3412"/>
      <c r="S439" s="3412"/>
      <c r="T439" s="3412"/>
      <c r="U439" s="3412"/>
      <c r="V439" s="3412"/>
      <c r="W439" s="3412"/>
      <c r="X439" s="3412"/>
      <c r="Y439" s="248"/>
      <c r="Z439" s="4339"/>
      <c r="AA439" s="4339"/>
      <c r="AB439" s="47"/>
      <c r="AC439" s="4339"/>
      <c r="AD439" s="4339"/>
      <c r="AE439" s="4339"/>
      <c r="AF439" s="4339"/>
      <c r="AG439" s="1172"/>
    </row>
    <row r="440" spans="1:33" x14ac:dyDescent="0.3">
      <c r="A440" s="229"/>
      <c r="B440" s="102"/>
      <c r="C440" s="102"/>
      <c r="D440" s="102"/>
      <c r="E440" s="102"/>
      <c r="F440" s="102"/>
      <c r="G440" s="102"/>
      <c r="H440" s="102"/>
      <c r="I440" s="102"/>
      <c r="J440" s="102"/>
      <c r="K440" s="102"/>
      <c r="L440" s="102"/>
      <c r="M440" s="229"/>
      <c r="N440" s="102"/>
      <c r="O440" s="229"/>
      <c r="P440" s="91"/>
      <c r="Q440" s="91"/>
      <c r="R440" s="91"/>
      <c r="S440" s="91"/>
      <c r="T440" s="205"/>
      <c r="U440" s="205"/>
      <c r="V440" s="205"/>
      <c r="W440" s="205"/>
      <c r="X440" s="205"/>
      <c r="Y440" s="229"/>
      <c r="Z440" s="84"/>
      <c r="AA440" s="84"/>
      <c r="AB440" s="47"/>
      <c r="AC440" s="84"/>
      <c r="AD440" s="84"/>
      <c r="AE440" s="84"/>
      <c r="AF440" s="84"/>
      <c r="AG440" s="1172"/>
    </row>
    <row r="441" spans="1:33" ht="15" thickBot="1" x14ac:dyDescent="0.35">
      <c r="A441" s="248"/>
      <c r="B441" s="4332"/>
      <c r="C441" s="4332"/>
      <c r="D441" s="4332"/>
      <c r="E441" s="4332"/>
      <c r="F441" s="4332"/>
      <c r="G441" s="4332"/>
      <c r="H441" s="4332"/>
      <c r="I441" s="4332"/>
      <c r="J441" s="4332"/>
      <c r="K441" s="4332"/>
      <c r="L441" s="4332"/>
      <c r="M441" s="248"/>
      <c r="N441" s="340"/>
      <c r="O441" s="248"/>
      <c r="P441" s="3412"/>
      <c r="Q441" s="3412"/>
      <c r="R441" s="3412"/>
      <c r="S441" s="3412"/>
      <c r="T441" s="3412"/>
      <c r="U441" s="3412"/>
      <c r="V441" s="3412"/>
      <c r="W441" s="3412"/>
      <c r="X441" s="3412"/>
      <c r="Y441" s="248"/>
      <c r="Z441" s="4339"/>
      <c r="AA441" s="4339"/>
      <c r="AB441" s="47"/>
      <c r="AC441" s="4339"/>
      <c r="AD441" s="4339"/>
      <c r="AE441" s="4339"/>
      <c r="AF441" s="4339"/>
      <c r="AG441" s="1172"/>
    </row>
    <row r="442" spans="1:33" x14ac:dyDescent="0.3">
      <c r="A442" s="229"/>
      <c r="B442" s="102"/>
      <c r="C442" s="102"/>
      <c r="D442" s="102"/>
      <c r="E442" s="102"/>
      <c r="F442" s="102"/>
      <c r="G442" s="102"/>
      <c r="H442" s="102"/>
      <c r="I442" s="102"/>
      <c r="J442" s="102"/>
      <c r="K442" s="102"/>
      <c r="L442" s="102"/>
      <c r="M442" s="229"/>
      <c r="N442" s="102"/>
      <c r="O442" s="229"/>
      <c r="P442" s="91"/>
      <c r="Q442" s="91"/>
      <c r="R442" s="91"/>
      <c r="S442" s="91"/>
      <c r="T442" s="205"/>
      <c r="U442" s="205"/>
      <c r="V442" s="205"/>
      <c r="W442" s="205"/>
      <c r="X442" s="205"/>
      <c r="Y442" s="229"/>
      <c r="Z442" s="84"/>
      <c r="AA442" s="84"/>
      <c r="AB442" s="47"/>
      <c r="AC442" s="84"/>
      <c r="AD442" s="84"/>
      <c r="AE442" s="84"/>
      <c r="AF442" s="84"/>
      <c r="AG442" s="1172"/>
    </row>
    <row r="443" spans="1:33" ht="15" thickBot="1" x14ac:dyDescent="0.35">
      <c r="A443" s="248"/>
      <c r="B443" s="4332"/>
      <c r="C443" s="4332"/>
      <c r="D443" s="4332"/>
      <c r="E443" s="4332"/>
      <c r="F443" s="4332"/>
      <c r="G443" s="4332"/>
      <c r="H443" s="4332"/>
      <c r="I443" s="4332"/>
      <c r="J443" s="4332"/>
      <c r="K443" s="4332"/>
      <c r="L443" s="4332"/>
      <c r="M443" s="248"/>
      <c r="N443" s="340"/>
      <c r="O443" s="248"/>
      <c r="P443" s="3412"/>
      <c r="Q443" s="3412"/>
      <c r="R443" s="3412"/>
      <c r="S443" s="3412"/>
      <c r="T443" s="3412"/>
      <c r="U443" s="3412"/>
      <c r="V443" s="3412"/>
      <c r="W443" s="3412"/>
      <c r="X443" s="3412"/>
      <c r="Y443" s="248"/>
      <c r="Z443" s="4339"/>
      <c r="AA443" s="4339"/>
      <c r="AB443" s="47"/>
      <c r="AC443" s="4339"/>
      <c r="AD443" s="4339"/>
      <c r="AE443" s="4339"/>
      <c r="AF443" s="4339"/>
      <c r="AG443" s="1172"/>
    </row>
    <row r="444" spans="1:33" x14ac:dyDescent="0.3">
      <c r="A444" s="229"/>
      <c r="B444" s="102"/>
      <c r="C444" s="102"/>
      <c r="D444" s="102"/>
      <c r="E444" s="102"/>
      <c r="F444" s="102"/>
      <c r="G444" s="102"/>
      <c r="H444" s="102"/>
      <c r="I444" s="102"/>
      <c r="J444" s="102"/>
      <c r="K444" s="102"/>
      <c r="L444" s="102"/>
      <c r="M444" s="229"/>
      <c r="N444" s="102"/>
      <c r="O444" s="229"/>
      <c r="P444" s="91"/>
      <c r="Q444" s="91"/>
      <c r="R444" s="91"/>
      <c r="S444" s="91"/>
      <c r="T444" s="205"/>
      <c r="U444" s="205"/>
      <c r="V444" s="205"/>
      <c r="W444" s="205"/>
      <c r="X444" s="205"/>
      <c r="Y444" s="229"/>
      <c r="Z444" s="84"/>
      <c r="AA444" s="84"/>
      <c r="AB444" s="47"/>
      <c r="AC444" s="84"/>
      <c r="AD444" s="84"/>
      <c r="AE444" s="84"/>
      <c r="AF444" s="84"/>
      <c r="AG444" s="1172"/>
    </row>
    <row r="445" spans="1:33" ht="15" thickBot="1" x14ac:dyDescent="0.35">
      <c r="A445" s="248"/>
      <c r="B445" s="4332"/>
      <c r="C445" s="4332"/>
      <c r="D445" s="4332"/>
      <c r="E445" s="4332"/>
      <c r="F445" s="4332"/>
      <c r="G445" s="4332"/>
      <c r="H445" s="4332"/>
      <c r="I445" s="4332"/>
      <c r="J445" s="4332"/>
      <c r="K445" s="4332"/>
      <c r="L445" s="4332"/>
      <c r="M445" s="248"/>
      <c r="N445" s="340"/>
      <c r="O445" s="248"/>
      <c r="P445" s="3412"/>
      <c r="Q445" s="3412"/>
      <c r="R445" s="3412"/>
      <c r="S445" s="3412"/>
      <c r="T445" s="3412"/>
      <c r="U445" s="3412"/>
      <c r="V445" s="3412"/>
      <c r="W445" s="3412"/>
      <c r="X445" s="3412"/>
      <c r="Y445" s="248"/>
      <c r="Z445" s="4339"/>
      <c r="AA445" s="4339"/>
      <c r="AB445" s="47"/>
      <c r="AC445" s="4339"/>
      <c r="AD445" s="4339"/>
      <c r="AE445" s="4339"/>
      <c r="AF445" s="4339"/>
      <c r="AG445" s="1172"/>
    </row>
    <row r="446" spans="1:33" x14ac:dyDescent="0.3">
      <c r="A446" s="229"/>
      <c r="B446" s="102"/>
      <c r="C446" s="102"/>
      <c r="D446" s="102"/>
      <c r="E446" s="102"/>
      <c r="F446" s="102"/>
      <c r="G446" s="102"/>
      <c r="H446" s="102"/>
      <c r="I446" s="102"/>
      <c r="J446" s="102"/>
      <c r="K446" s="102"/>
      <c r="L446" s="102"/>
      <c r="M446" s="229"/>
      <c r="N446" s="102"/>
      <c r="O446" s="229"/>
      <c r="P446" s="91"/>
      <c r="Q446" s="91"/>
      <c r="R446" s="91"/>
      <c r="S446" s="91"/>
      <c r="T446" s="205"/>
      <c r="U446" s="205"/>
      <c r="V446" s="205"/>
      <c r="W446" s="205"/>
      <c r="X446" s="205"/>
      <c r="Y446" s="229"/>
      <c r="Z446" s="84"/>
      <c r="AA446" s="84"/>
      <c r="AB446" s="47"/>
      <c r="AC446" s="84"/>
      <c r="AD446" s="84"/>
      <c r="AE446" s="84"/>
      <c r="AF446" s="84"/>
      <c r="AG446" s="1172"/>
    </row>
    <row r="447" spans="1:33" ht="15" thickBot="1" x14ac:dyDescent="0.35">
      <c r="A447" s="248"/>
      <c r="B447" s="4332"/>
      <c r="C447" s="4332"/>
      <c r="D447" s="4332"/>
      <c r="E447" s="4332"/>
      <c r="F447" s="4332"/>
      <c r="G447" s="4332"/>
      <c r="H447" s="4332"/>
      <c r="I447" s="4332"/>
      <c r="J447" s="4332"/>
      <c r="K447" s="4332"/>
      <c r="L447" s="4332"/>
      <c r="M447" s="248"/>
      <c r="N447" s="340"/>
      <c r="O447" s="248"/>
      <c r="P447" s="3412"/>
      <c r="Q447" s="3412"/>
      <c r="R447" s="3412"/>
      <c r="S447" s="3412"/>
      <c r="T447" s="3412"/>
      <c r="U447" s="3412"/>
      <c r="V447" s="3412"/>
      <c r="W447" s="3412"/>
      <c r="X447" s="3412"/>
      <c r="Y447" s="248"/>
      <c r="Z447" s="4339"/>
      <c r="AA447" s="4339"/>
      <c r="AB447" s="47"/>
      <c r="AC447" s="4339"/>
      <c r="AD447" s="4339"/>
      <c r="AE447" s="4339"/>
      <c r="AF447" s="4339"/>
      <c r="AG447" s="1172"/>
    </row>
    <row r="448" spans="1:33" x14ac:dyDescent="0.3">
      <c r="A448" s="47"/>
      <c r="B448" s="1172"/>
      <c r="C448" s="1172"/>
      <c r="D448" s="1172"/>
      <c r="E448" s="1172"/>
      <c r="F448" s="1172"/>
      <c r="G448" s="1172"/>
      <c r="H448" s="1172"/>
      <c r="I448" s="1172"/>
      <c r="J448" s="1170"/>
      <c r="K448" s="1170"/>
      <c r="L448" s="1170"/>
      <c r="M448" s="1060"/>
      <c r="N448" s="1170"/>
      <c r="O448" s="1060"/>
      <c r="P448" s="1170"/>
      <c r="Q448" s="1170"/>
      <c r="R448" s="1170"/>
      <c r="S448" s="1172"/>
      <c r="T448" s="1172"/>
      <c r="U448" s="1172"/>
      <c r="V448" s="1172"/>
      <c r="W448" s="1172"/>
      <c r="X448" s="1172"/>
      <c r="Y448" s="47"/>
      <c r="Z448" s="1172"/>
      <c r="AA448" s="1172"/>
      <c r="AB448" s="47"/>
      <c r="AC448" s="1172"/>
      <c r="AD448" s="1172"/>
      <c r="AE448" s="1172"/>
      <c r="AF448" s="1172"/>
      <c r="AG448" s="1172"/>
    </row>
    <row r="449" spans="1:33" ht="15" thickBot="1" x14ac:dyDescent="0.35">
      <c r="A449" s="1172" t="s">
        <v>717</v>
      </c>
      <c r="B449" s="1172"/>
      <c r="C449" s="1172"/>
      <c r="D449" s="1172"/>
      <c r="E449" s="1172"/>
      <c r="F449" s="1172"/>
      <c r="G449" s="1172"/>
      <c r="H449" s="1170"/>
      <c r="I449" s="4337" t="s">
        <v>1314</v>
      </c>
      <c r="J449" s="4337"/>
      <c r="K449" s="4337"/>
      <c r="L449" s="4337"/>
      <c r="M449" s="4337"/>
      <c r="N449" s="4337"/>
      <c r="O449" s="4337"/>
      <c r="P449" s="4337"/>
      <c r="Q449" s="4337"/>
      <c r="R449" s="4337"/>
      <c r="S449" s="4337"/>
      <c r="T449" s="4337"/>
      <c r="U449" s="4337"/>
      <c r="V449" s="4337"/>
      <c r="W449" s="4337"/>
      <c r="X449" s="4337"/>
      <c r="Y449" s="1172"/>
      <c r="Z449" s="1170" t="s">
        <v>1313</v>
      </c>
      <c r="AA449" s="1172"/>
      <c r="AB449" s="1172"/>
      <c r="AC449" s="1172"/>
      <c r="AD449" s="1172"/>
      <c r="AE449" s="1172"/>
      <c r="AF449" s="1172"/>
      <c r="AG449" s="1172"/>
    </row>
    <row r="450" spans="1:33" x14ac:dyDescent="0.3">
      <c r="A450" s="1170" t="s">
        <v>16</v>
      </c>
      <c r="B450" s="1172"/>
      <c r="C450" s="1172"/>
      <c r="D450" s="1172"/>
      <c r="E450" s="1172"/>
      <c r="F450" s="1172"/>
      <c r="G450" s="1172"/>
      <c r="H450" s="1172"/>
      <c r="I450" s="1172"/>
      <c r="J450" s="1172"/>
      <c r="K450" s="1172"/>
      <c r="L450" s="1172"/>
      <c r="M450" s="1172"/>
      <c r="N450" s="1172"/>
      <c r="O450" s="1172"/>
      <c r="P450" s="1172"/>
      <c r="Q450" s="1172"/>
      <c r="R450" s="1172"/>
      <c r="S450" s="1172"/>
      <c r="T450" s="1172"/>
      <c r="U450" s="1172"/>
      <c r="V450" s="1172"/>
      <c r="W450" s="1172"/>
      <c r="X450" s="1172"/>
      <c r="Y450" s="1172"/>
      <c r="Z450" s="1172"/>
      <c r="AA450" s="1172"/>
      <c r="AB450" s="1172"/>
      <c r="AC450" s="1172"/>
      <c r="AD450" s="1172"/>
      <c r="AE450" s="1172"/>
      <c r="AF450" s="1172"/>
      <c r="AG450" s="1172"/>
    </row>
    <row r="451" spans="1:33" x14ac:dyDescent="0.3">
      <c r="A451" s="1172"/>
      <c r="B451" s="1172"/>
      <c r="C451" s="1172"/>
      <c r="D451" s="1172"/>
      <c r="E451" s="1172"/>
      <c r="F451" s="1172"/>
      <c r="G451" s="1172"/>
      <c r="H451" s="1172"/>
      <c r="I451" s="1172"/>
      <c r="J451" s="1172"/>
      <c r="K451" s="1172"/>
      <c r="L451" s="1172"/>
      <c r="M451" s="1172"/>
      <c r="N451" s="1172"/>
      <c r="O451" s="1172"/>
      <c r="P451" s="1172"/>
      <c r="Q451" s="1172"/>
      <c r="R451" s="1172"/>
      <c r="S451" s="1172"/>
      <c r="T451" s="1172"/>
      <c r="U451" s="1172"/>
      <c r="V451" s="1172"/>
      <c r="W451" s="1172"/>
      <c r="X451" s="1172"/>
      <c r="Y451" s="1172"/>
      <c r="Z451" s="1172"/>
      <c r="AA451" s="1172"/>
      <c r="AB451" s="1172"/>
      <c r="AC451" s="1172"/>
      <c r="AD451" s="1172"/>
      <c r="AE451" s="1172"/>
      <c r="AF451" s="1172"/>
      <c r="AG451" s="1172"/>
    </row>
    <row r="452" spans="1:33" ht="15" customHeight="1" x14ac:dyDescent="0.3">
      <c r="A452" s="2807" t="s">
        <v>54</v>
      </c>
      <c r="B452" s="2807"/>
      <c r="C452" s="2807"/>
      <c r="D452" s="2807"/>
      <c r="E452" s="2807"/>
      <c r="F452" s="2807"/>
      <c r="G452" s="2807"/>
      <c r="H452" s="2807"/>
      <c r="I452" s="2807"/>
      <c r="J452" s="2807"/>
      <c r="K452" s="2807"/>
      <c r="L452" s="2807"/>
      <c r="M452" s="2807"/>
      <c r="N452" s="2807"/>
      <c r="O452" s="2807"/>
      <c r="P452" s="2807"/>
      <c r="Q452" s="2807"/>
      <c r="R452" s="2807"/>
      <c r="S452" s="2807"/>
      <c r="T452" s="2807"/>
      <c r="U452" s="2807"/>
      <c r="V452" s="2807"/>
      <c r="W452" s="2807"/>
      <c r="X452" s="2807"/>
      <c r="Y452" s="2807"/>
      <c r="Z452" s="2807"/>
      <c r="AA452" s="2807"/>
      <c r="AB452" s="2807"/>
      <c r="AC452" s="2807"/>
      <c r="AD452" s="2807"/>
      <c r="AE452" s="2807"/>
      <c r="AF452" s="2807"/>
      <c r="AG452" s="2807"/>
    </row>
    <row r="453" spans="1:33" x14ac:dyDescent="0.3">
      <c r="A453" s="2807"/>
      <c r="B453" s="2807"/>
      <c r="C453" s="2807"/>
      <c r="D453" s="2807"/>
      <c r="E453" s="2807"/>
      <c r="F453" s="2807"/>
      <c r="G453" s="2807"/>
      <c r="H453" s="2807"/>
      <c r="I453" s="2807"/>
      <c r="J453" s="2807"/>
      <c r="K453" s="2807"/>
      <c r="L453" s="2807"/>
      <c r="M453" s="2807"/>
      <c r="N453" s="2807"/>
      <c r="O453" s="2807"/>
      <c r="P453" s="2807"/>
      <c r="Q453" s="2807"/>
      <c r="R453" s="2807"/>
      <c r="S453" s="2807"/>
      <c r="T453" s="2807"/>
      <c r="U453" s="2807"/>
      <c r="V453" s="2807"/>
      <c r="W453" s="2807"/>
      <c r="X453" s="2807"/>
      <c r="Y453" s="2807"/>
      <c r="Z453" s="2807"/>
      <c r="AA453" s="2807"/>
      <c r="AB453" s="2807"/>
      <c r="AC453" s="2807"/>
      <c r="AD453" s="2807"/>
      <c r="AE453" s="2807"/>
      <c r="AF453" s="2807"/>
      <c r="AG453" s="2807"/>
    </row>
    <row r="454" spans="1:33" x14ac:dyDescent="0.3">
      <c r="A454" s="2807"/>
      <c r="B454" s="2807"/>
      <c r="C454" s="2807"/>
      <c r="D454" s="2807"/>
      <c r="E454" s="2807"/>
      <c r="F454" s="2807"/>
      <c r="G454" s="2807"/>
      <c r="H454" s="2807"/>
      <c r="I454" s="2807"/>
      <c r="J454" s="2807"/>
      <c r="K454" s="2807"/>
      <c r="L454" s="2807"/>
      <c r="M454" s="2807"/>
      <c r="N454" s="2807"/>
      <c r="O454" s="2807"/>
      <c r="P454" s="2807"/>
      <c r="Q454" s="2807"/>
      <c r="R454" s="2807"/>
      <c r="S454" s="2807"/>
      <c r="T454" s="2807"/>
      <c r="U454" s="2807"/>
      <c r="V454" s="2807"/>
      <c r="W454" s="2807"/>
      <c r="X454" s="2807"/>
      <c r="Y454" s="2807"/>
      <c r="Z454" s="2807"/>
      <c r="AA454" s="2807"/>
      <c r="AB454" s="2807"/>
      <c r="AC454" s="2807"/>
      <c r="AD454" s="2807"/>
      <c r="AE454" s="2807"/>
      <c r="AF454" s="2807"/>
      <c r="AG454" s="2807"/>
    </row>
    <row r="455" spans="1:33" x14ac:dyDescent="0.3">
      <c r="A455" s="2807"/>
      <c r="B455" s="2807"/>
      <c r="C455" s="2807"/>
      <c r="D455" s="2807"/>
      <c r="E455" s="2807"/>
      <c r="F455" s="2807"/>
      <c r="G455" s="2807"/>
      <c r="H455" s="2807"/>
      <c r="I455" s="2807"/>
      <c r="J455" s="2807"/>
      <c r="K455" s="2807"/>
      <c r="L455" s="2807"/>
      <c r="M455" s="2807"/>
      <c r="N455" s="2807"/>
      <c r="O455" s="2807"/>
      <c r="P455" s="2807"/>
      <c r="Q455" s="2807"/>
      <c r="R455" s="2807"/>
      <c r="S455" s="2807"/>
      <c r="T455" s="2807"/>
      <c r="U455" s="2807"/>
      <c r="V455" s="2807"/>
      <c r="W455" s="2807"/>
      <c r="X455" s="2807"/>
      <c r="Y455" s="2807"/>
      <c r="Z455" s="2807"/>
      <c r="AA455" s="2807"/>
      <c r="AB455" s="2807"/>
      <c r="AC455" s="2807"/>
      <c r="AD455" s="2807"/>
      <c r="AE455" s="2807"/>
      <c r="AF455" s="2807"/>
      <c r="AG455" s="2807"/>
    </row>
    <row r="456" spans="1:33" x14ac:dyDescent="0.3">
      <c r="A456" s="1172"/>
      <c r="B456" s="1172"/>
      <c r="C456" s="1172"/>
      <c r="D456" s="1172"/>
      <c r="E456" s="1172"/>
      <c r="F456" s="1172"/>
      <c r="G456" s="1172"/>
      <c r="H456" s="1172"/>
      <c r="I456" s="1172"/>
      <c r="J456" s="1172"/>
      <c r="K456" s="1172"/>
      <c r="L456" s="1172"/>
      <c r="M456" s="1172"/>
      <c r="N456" s="1172"/>
      <c r="O456" s="1172"/>
      <c r="P456" s="1172"/>
      <c r="Q456" s="1172"/>
      <c r="R456" s="1172"/>
      <c r="S456" s="1172"/>
      <c r="T456" s="1172"/>
      <c r="U456" s="1172"/>
      <c r="V456" s="1172"/>
      <c r="W456" s="1172"/>
      <c r="X456" s="1172"/>
      <c r="Y456" s="1172"/>
      <c r="Z456" s="1172"/>
      <c r="AA456" s="1172"/>
      <c r="AB456" s="1172"/>
      <c r="AC456" s="1172"/>
      <c r="AD456" s="1172"/>
      <c r="AE456" s="1172"/>
      <c r="AF456" s="1172"/>
      <c r="AG456" s="1172"/>
    </row>
    <row r="457" spans="1:33" ht="15" customHeight="1" x14ac:dyDescent="0.3">
      <c r="A457" s="2807" t="s">
        <v>55</v>
      </c>
      <c r="B457" s="2807"/>
      <c r="C457" s="2807"/>
      <c r="D457" s="2807"/>
      <c r="E457" s="2807"/>
      <c r="F457" s="2807"/>
      <c r="G457" s="2807"/>
      <c r="H457" s="2807"/>
      <c r="I457" s="2807"/>
      <c r="J457" s="2807"/>
      <c r="K457" s="2807"/>
      <c r="L457" s="2807"/>
      <c r="M457" s="2807"/>
      <c r="N457" s="2807"/>
      <c r="O457" s="2807"/>
      <c r="P457" s="2807"/>
      <c r="Q457" s="2807"/>
      <c r="R457" s="2807"/>
      <c r="S457" s="2807"/>
      <c r="T457" s="2807"/>
      <c r="U457" s="2807"/>
      <c r="V457" s="2807"/>
      <c r="W457" s="2807"/>
      <c r="X457" s="2807"/>
      <c r="Y457" s="2807"/>
      <c r="Z457" s="2807"/>
      <c r="AA457" s="2807"/>
      <c r="AB457" s="2807"/>
      <c r="AC457" s="2807"/>
      <c r="AD457" s="2807"/>
      <c r="AE457" s="2807"/>
      <c r="AF457" s="2807"/>
      <c r="AG457" s="2807"/>
    </row>
    <row r="458" spans="1:33" x14ac:dyDescent="0.3">
      <c r="A458" s="2807"/>
      <c r="B458" s="2807"/>
      <c r="C458" s="2807"/>
      <c r="D458" s="2807"/>
      <c r="E458" s="2807"/>
      <c r="F458" s="2807"/>
      <c r="G458" s="2807"/>
      <c r="H458" s="2807"/>
      <c r="I458" s="2807"/>
      <c r="J458" s="2807"/>
      <c r="K458" s="2807"/>
      <c r="L458" s="2807"/>
      <c r="M458" s="2807"/>
      <c r="N458" s="2807"/>
      <c r="O458" s="2807"/>
      <c r="P458" s="2807"/>
      <c r="Q458" s="2807"/>
      <c r="R458" s="2807"/>
      <c r="S458" s="2807"/>
      <c r="T458" s="2807"/>
      <c r="U458" s="2807"/>
      <c r="V458" s="2807"/>
      <c r="W458" s="2807"/>
      <c r="X458" s="2807"/>
      <c r="Y458" s="2807"/>
      <c r="Z458" s="2807"/>
      <c r="AA458" s="2807"/>
      <c r="AB458" s="2807"/>
      <c r="AC458" s="2807"/>
      <c r="AD458" s="2807"/>
      <c r="AE458" s="2807"/>
      <c r="AF458" s="2807"/>
      <c r="AG458" s="2807"/>
    </row>
    <row r="459" spans="1:33" x14ac:dyDescent="0.3">
      <c r="A459" s="2807"/>
      <c r="B459" s="2807"/>
      <c r="C459" s="2807"/>
      <c r="D459" s="2807"/>
      <c r="E459" s="2807"/>
      <c r="F459" s="2807"/>
      <c r="G459" s="2807"/>
      <c r="H459" s="2807"/>
      <c r="I459" s="2807"/>
      <c r="J459" s="2807"/>
      <c r="K459" s="2807"/>
      <c r="L459" s="2807"/>
      <c r="M459" s="2807"/>
      <c r="N459" s="2807"/>
      <c r="O459" s="2807"/>
      <c r="P459" s="2807"/>
      <c r="Q459" s="2807"/>
      <c r="R459" s="2807"/>
      <c r="S459" s="2807"/>
      <c r="T459" s="2807"/>
      <c r="U459" s="2807"/>
      <c r="V459" s="2807"/>
      <c r="W459" s="2807"/>
      <c r="X459" s="2807"/>
      <c r="Y459" s="2807"/>
      <c r="Z459" s="2807"/>
      <c r="AA459" s="2807"/>
      <c r="AB459" s="2807"/>
      <c r="AC459" s="2807"/>
      <c r="AD459" s="2807"/>
      <c r="AE459" s="2807"/>
      <c r="AF459" s="2807"/>
      <c r="AG459" s="2807"/>
    </row>
    <row r="460" spans="1:33" x14ac:dyDescent="0.3">
      <c r="A460" s="1172"/>
      <c r="B460" s="1172"/>
      <c r="C460" s="1172"/>
      <c r="D460" s="1172"/>
      <c r="E460" s="1172"/>
      <c r="F460" s="1172"/>
      <c r="G460" s="1172"/>
      <c r="H460" s="1172"/>
      <c r="I460" s="1172"/>
      <c r="J460" s="1172"/>
      <c r="K460" s="1172"/>
      <c r="L460" s="1172"/>
      <c r="M460" s="1172"/>
      <c r="N460" s="1172"/>
      <c r="O460" s="1172"/>
      <c r="P460" s="1172"/>
      <c r="Q460" s="1172"/>
      <c r="R460" s="1172"/>
      <c r="S460" s="1172"/>
      <c r="T460" s="1172"/>
      <c r="U460" s="1172"/>
      <c r="V460" s="1172"/>
      <c r="W460" s="1172"/>
      <c r="X460" s="1172"/>
      <c r="Y460" s="1172"/>
      <c r="Z460" s="1172"/>
      <c r="AA460" s="1172"/>
      <c r="AB460" s="1172"/>
      <c r="AC460" s="1172"/>
      <c r="AD460" s="1172"/>
      <c r="AE460" s="1172"/>
      <c r="AF460" s="1172"/>
      <c r="AG460" s="1172"/>
    </row>
    <row r="461" spans="1:33" x14ac:dyDescent="0.3">
      <c r="A461" s="1172" t="s">
        <v>718</v>
      </c>
      <c r="B461" s="1172"/>
      <c r="C461" s="1172"/>
      <c r="D461" s="1172"/>
      <c r="E461" s="1172"/>
      <c r="F461" s="1172"/>
      <c r="G461" s="1172"/>
      <c r="H461" s="1172"/>
      <c r="I461" s="1172"/>
      <c r="J461" s="1172"/>
      <c r="K461" s="1172"/>
      <c r="L461" s="1172"/>
      <c r="M461" s="1172"/>
      <c r="N461" s="1172"/>
      <c r="O461" s="1172"/>
      <c r="P461" s="1172"/>
      <c r="Q461" s="1172"/>
      <c r="R461" s="1172"/>
      <c r="S461" s="1172"/>
      <c r="T461" s="1172"/>
      <c r="U461" s="1172"/>
      <c r="V461" s="1172"/>
      <c r="W461" s="1172"/>
      <c r="X461" s="1172"/>
      <c r="Y461" s="1172"/>
      <c r="Z461" s="1172"/>
      <c r="AA461" s="1172"/>
      <c r="AB461" s="1172"/>
      <c r="AC461" s="1172"/>
      <c r="AD461" s="1172"/>
      <c r="AE461" s="1172"/>
      <c r="AF461" s="1172"/>
      <c r="AG461" s="1172"/>
    </row>
    <row r="462" spans="1:33" x14ac:dyDescent="0.3">
      <c r="A462" s="1172"/>
      <c r="B462" s="1172"/>
      <c r="C462" s="1172"/>
      <c r="D462" s="1172"/>
      <c r="E462" s="1172"/>
      <c r="F462" s="1172"/>
      <c r="G462" s="1172"/>
      <c r="H462" s="1172"/>
      <c r="I462" s="1172"/>
      <c r="J462" s="1172"/>
      <c r="K462" s="1172"/>
      <c r="L462" s="1172"/>
      <c r="M462" s="1172"/>
      <c r="N462" s="1172"/>
      <c r="O462" s="1172"/>
      <c r="P462" s="1172"/>
      <c r="Q462" s="1172"/>
      <c r="R462" s="1172"/>
      <c r="S462" s="1172"/>
      <c r="T462" s="1172"/>
      <c r="U462" s="1172"/>
      <c r="V462" s="1172"/>
      <c r="W462" s="1172"/>
      <c r="X462" s="1172"/>
      <c r="Y462" s="1172"/>
      <c r="Z462" s="1172"/>
      <c r="AA462" s="1172"/>
      <c r="AB462" s="1172"/>
      <c r="AC462" s="1172"/>
      <c r="AD462" s="1172"/>
      <c r="AE462" s="1172"/>
      <c r="AF462" s="1172"/>
      <c r="AG462" s="1172"/>
    </row>
    <row r="463" spans="1:33" x14ac:dyDescent="0.3">
      <c r="A463" s="1172"/>
      <c r="B463" s="1172"/>
      <c r="C463" s="1172"/>
      <c r="D463" s="1172"/>
      <c r="E463" s="1172"/>
      <c r="F463" s="1172"/>
      <c r="G463" s="1172"/>
      <c r="H463" s="1172"/>
      <c r="I463" s="1172"/>
      <c r="J463" s="1172"/>
      <c r="K463" s="1172"/>
      <c r="L463" s="1172"/>
      <c r="M463" s="1172"/>
      <c r="N463" s="1172"/>
      <c r="O463" s="1172"/>
      <c r="P463" s="1172"/>
      <c r="Q463" s="1172"/>
      <c r="R463" s="1172"/>
      <c r="S463" s="1172"/>
      <c r="T463" s="1172"/>
      <c r="U463" s="1172"/>
      <c r="V463" s="1172"/>
      <c r="W463" s="1172"/>
      <c r="X463" s="1172"/>
      <c r="Y463" s="1172"/>
      <c r="Z463" s="1172"/>
      <c r="AA463" s="1172"/>
      <c r="AB463" s="1172"/>
      <c r="AC463" s="1172"/>
      <c r="AD463" s="1172"/>
      <c r="AE463" s="1172"/>
      <c r="AF463" s="1172"/>
      <c r="AG463" s="1172"/>
    </row>
    <row r="464" spans="1:33" ht="15" thickBot="1" x14ac:dyDescent="0.35">
      <c r="A464" s="1172" t="s">
        <v>147</v>
      </c>
      <c r="B464" s="1172"/>
      <c r="C464" s="4338"/>
      <c r="D464" s="4338"/>
      <c r="E464" s="4338"/>
      <c r="F464" s="4338"/>
      <c r="G464" s="4338"/>
      <c r="H464" s="4338"/>
      <c r="I464" s="4338"/>
      <c r="J464" s="4338"/>
      <c r="K464" s="4338"/>
      <c r="L464" s="1172"/>
      <c r="M464" s="3031" t="str">
        <f>J418</f>
        <v>Should be the same as listed in Part I.</v>
      </c>
      <c r="N464" s="3031"/>
      <c r="O464" s="3031"/>
      <c r="P464" s="3031"/>
      <c r="Q464" s="3031"/>
      <c r="R464" s="3031"/>
      <c r="S464" s="3031"/>
      <c r="T464" s="3031"/>
      <c r="U464" s="3031"/>
      <c r="V464" s="3031"/>
      <c r="W464" s="3031"/>
      <c r="X464" s="3031"/>
      <c r="Y464" s="3031"/>
      <c r="Z464" s="3031"/>
      <c r="AA464" s="1172"/>
      <c r="AB464" s="3395"/>
      <c r="AC464" s="3395"/>
      <c r="AD464" s="3395"/>
      <c r="AE464" s="3395"/>
      <c r="AF464" s="3395"/>
      <c r="AG464" s="1172"/>
    </row>
    <row r="465" spans="1:33" ht="15" customHeight="1" x14ac:dyDescent="0.3">
      <c r="A465" s="1172"/>
      <c r="B465" s="1172"/>
      <c r="C465" s="4333" t="s">
        <v>719</v>
      </c>
      <c r="D465" s="4333"/>
      <c r="E465" s="4333"/>
      <c r="F465" s="4333"/>
      <c r="G465" s="4333"/>
      <c r="H465" s="4333"/>
      <c r="I465" s="4333"/>
      <c r="J465" s="4333"/>
      <c r="K465" s="4333"/>
      <c r="L465" s="1172"/>
      <c r="M465" s="4335" t="s">
        <v>149</v>
      </c>
      <c r="N465" s="4335"/>
      <c r="O465" s="4335"/>
      <c r="P465" s="4335"/>
      <c r="Q465" s="4335"/>
      <c r="R465" s="4335"/>
      <c r="S465" s="4335"/>
      <c r="T465" s="4335"/>
      <c r="U465" s="4335"/>
      <c r="V465" s="4335"/>
      <c r="W465" s="4335"/>
      <c r="X465" s="4335"/>
      <c r="Y465" s="4335"/>
      <c r="Z465" s="4335"/>
      <c r="AA465" s="1172"/>
      <c r="AB465" s="4336" t="s">
        <v>150</v>
      </c>
      <c r="AC465" s="4335"/>
      <c r="AD465" s="4335"/>
      <c r="AE465" s="4335"/>
      <c r="AF465" s="4335"/>
      <c r="AG465" s="1172"/>
    </row>
    <row r="466" spans="1:33" x14ac:dyDescent="0.3">
      <c r="A466" s="1172"/>
      <c r="B466" s="1172"/>
      <c r="C466" s="4334"/>
      <c r="D466" s="4334"/>
      <c r="E466" s="4334"/>
      <c r="F466" s="4334"/>
      <c r="G466" s="4334"/>
      <c r="H466" s="4334"/>
      <c r="I466" s="4334"/>
      <c r="J466" s="4334"/>
      <c r="K466" s="4334"/>
      <c r="L466" s="1172"/>
      <c r="M466" s="1172"/>
      <c r="N466" s="1172"/>
      <c r="O466" s="1172"/>
      <c r="P466" s="1172"/>
      <c r="Q466" s="1172"/>
      <c r="R466" s="1172"/>
      <c r="S466" s="1172"/>
      <c r="T466" s="1172"/>
      <c r="U466" s="1172"/>
      <c r="V466" s="1172"/>
      <c r="W466" s="1172"/>
      <c r="X466" s="1172"/>
      <c r="Y466" s="1172"/>
      <c r="Z466" s="1172"/>
      <c r="AA466" s="1172"/>
      <c r="AB466" s="1172"/>
      <c r="AC466" s="1172"/>
      <c r="AD466" s="1172"/>
      <c r="AE466" s="1172"/>
      <c r="AF466" s="1172"/>
      <c r="AG466" s="1172"/>
    </row>
    <row r="467" spans="1:33" x14ac:dyDescent="0.3">
      <c r="A467" s="1172"/>
      <c r="B467" s="1172"/>
      <c r="C467" s="1172"/>
      <c r="D467" s="1172"/>
      <c r="E467" s="1172"/>
      <c r="F467" s="1172"/>
      <c r="G467" s="1172"/>
      <c r="H467" s="1172"/>
      <c r="I467" s="1172"/>
      <c r="J467" s="1172"/>
      <c r="K467" s="1172"/>
      <c r="L467" s="1172"/>
      <c r="M467" s="1172"/>
      <c r="N467" s="1172"/>
      <c r="O467" s="1172"/>
      <c r="P467" s="1172"/>
      <c r="Q467" s="1172"/>
      <c r="R467" s="1172"/>
      <c r="S467" s="1172"/>
      <c r="T467" s="1172"/>
      <c r="U467" s="1172"/>
      <c r="V467" s="1172"/>
      <c r="W467" s="1172"/>
      <c r="X467" s="1172"/>
      <c r="Y467" s="1172"/>
      <c r="Z467" s="1172"/>
      <c r="AA467" s="1172"/>
      <c r="AB467" s="1172"/>
      <c r="AC467" s="1172"/>
      <c r="AD467" s="1172"/>
      <c r="AE467" s="1172"/>
      <c r="AF467" s="1172"/>
      <c r="AG467" s="1172"/>
    </row>
    <row r="468" spans="1:33" x14ac:dyDescent="0.3">
      <c r="A468" s="98" t="s">
        <v>707</v>
      </c>
      <c r="B468" s="1172"/>
      <c r="C468" s="1172"/>
      <c r="D468" s="1172"/>
      <c r="E468" s="1172"/>
      <c r="F468" s="1172"/>
      <c r="G468" s="1172"/>
      <c r="H468" s="1172"/>
      <c r="I468" s="1172"/>
      <c r="J468" s="1172"/>
      <c r="K468" s="1172"/>
      <c r="L468" s="1172"/>
      <c r="M468" s="1172"/>
      <c r="N468" s="1172"/>
      <c r="O468" s="1172"/>
      <c r="P468" s="1172"/>
      <c r="Q468" s="1172"/>
      <c r="R468" s="1172"/>
      <c r="S468" s="1172"/>
      <c r="T468" s="1172"/>
      <c r="U468" s="1172"/>
      <c r="V468" s="1172"/>
      <c r="W468" s="1172"/>
      <c r="X468" s="1172"/>
      <c r="Y468" s="1172"/>
      <c r="Z468" s="1172"/>
      <c r="AA468" s="1172"/>
      <c r="AB468" s="1172"/>
      <c r="AC468" s="1172"/>
      <c r="AD468" s="1172"/>
      <c r="AE468" s="1172"/>
      <c r="AF468" s="1172"/>
      <c r="AG468" s="1172"/>
    </row>
    <row r="469" spans="1:33" x14ac:dyDescent="0.3">
      <c r="A469" s="1172"/>
      <c r="B469" s="1172"/>
      <c r="C469" s="1172"/>
      <c r="D469" s="1172"/>
      <c r="E469" s="1172"/>
      <c r="F469" s="1172"/>
      <c r="G469" s="1172"/>
      <c r="H469" s="1172"/>
      <c r="I469" s="1172"/>
      <c r="J469" s="1172"/>
      <c r="K469" s="1172"/>
      <c r="L469" s="1172"/>
      <c r="M469" s="1172"/>
      <c r="N469" s="1172"/>
      <c r="O469" s="1172"/>
      <c r="P469" s="1172"/>
      <c r="Q469" s="1172"/>
      <c r="R469" s="1172"/>
      <c r="S469" s="1172"/>
      <c r="T469" s="1172"/>
      <c r="U469" s="1172"/>
      <c r="V469" s="1172"/>
      <c r="W469" s="1172"/>
      <c r="X469" s="1172"/>
      <c r="Y469" s="1172"/>
      <c r="Z469" s="1172"/>
      <c r="AA469" s="1172"/>
      <c r="AB469" s="1172"/>
      <c r="AC469" s="1172"/>
      <c r="AD469" s="1172"/>
      <c r="AE469" s="1172"/>
      <c r="AF469" s="1172"/>
      <c r="AG469" s="1172"/>
    </row>
    <row r="470" spans="1:33" x14ac:dyDescent="0.3">
      <c r="A470" s="98" t="s">
        <v>692</v>
      </c>
      <c r="B470" s="1172"/>
      <c r="C470" s="1172"/>
      <c r="D470" s="1172"/>
      <c r="E470" s="1172"/>
      <c r="F470" s="1172"/>
      <c r="G470" s="1172"/>
      <c r="H470" s="1172"/>
      <c r="I470" s="1172"/>
      <c r="J470" s="1172"/>
      <c r="K470" s="1172"/>
      <c r="L470" s="1172"/>
      <c r="M470" s="1172"/>
      <c r="N470" s="1172"/>
      <c r="O470" s="1172"/>
      <c r="P470" s="1172"/>
      <c r="Q470" s="1172"/>
      <c r="R470" s="1172"/>
      <c r="S470" s="1172"/>
      <c r="T470" s="1172"/>
      <c r="U470" s="1172"/>
      <c r="V470" s="1172"/>
      <c r="W470" s="1172"/>
      <c r="X470" s="1172"/>
      <c r="Y470" s="1172"/>
      <c r="Z470" s="1172"/>
      <c r="AA470" s="1172"/>
      <c r="AB470" s="1172"/>
      <c r="AC470" s="1172"/>
      <c r="AD470" s="1172"/>
      <c r="AE470" s="1172"/>
      <c r="AF470" s="1172"/>
      <c r="AG470" s="1172"/>
    </row>
    <row r="471" spans="1:33" x14ac:dyDescent="0.3">
      <c r="A471" s="1172" t="s">
        <v>53</v>
      </c>
      <c r="B471" s="1172"/>
      <c r="C471" s="1172"/>
      <c r="D471" s="1172"/>
      <c r="E471" s="1172"/>
      <c r="F471" s="1172"/>
      <c r="G471" s="1172"/>
      <c r="H471" s="1172"/>
      <c r="I471" s="1172"/>
      <c r="J471" s="1172"/>
      <c r="K471" s="1172"/>
      <c r="L471" s="1172"/>
      <c r="M471" s="1172"/>
      <c r="N471" s="1172"/>
      <c r="O471" s="1172"/>
      <c r="P471" s="1172"/>
      <c r="Q471" s="1172"/>
      <c r="R471" s="1172"/>
      <c r="S471" s="1172"/>
      <c r="T471" s="1172"/>
      <c r="U471" s="1172"/>
      <c r="V471" s="1170"/>
      <c r="W471" s="1170"/>
      <c r="X471" s="1170"/>
      <c r="Y471" s="1170"/>
      <c r="Z471" s="1170"/>
      <c r="AA471" s="1170"/>
      <c r="AB471" s="1170"/>
      <c r="AC471" s="1172"/>
      <c r="AD471" s="1172"/>
      <c r="AE471" s="1172"/>
      <c r="AF471" s="1172"/>
      <c r="AG471" s="1172"/>
    </row>
    <row r="472" spans="1:33" x14ac:dyDescent="0.3">
      <c r="A472" s="1172"/>
      <c r="B472" s="1172"/>
      <c r="C472" s="1172"/>
      <c r="D472" s="1172"/>
      <c r="E472" s="1172"/>
      <c r="F472" s="1172"/>
      <c r="G472" s="1172"/>
      <c r="H472" s="1172"/>
      <c r="I472" s="1172"/>
      <c r="J472" s="1172"/>
      <c r="K472" s="1172"/>
      <c r="L472" s="1172"/>
      <c r="M472" s="1172"/>
      <c r="N472" s="1172"/>
      <c r="O472" s="1172"/>
      <c r="P472" s="1172"/>
      <c r="Q472" s="1172"/>
      <c r="R472" s="1172"/>
      <c r="S472" s="1172"/>
      <c r="T472" s="1172"/>
      <c r="U472" s="1172"/>
      <c r="V472" s="1172"/>
      <c r="W472" s="1172"/>
      <c r="X472" s="1172"/>
      <c r="Y472" s="1172"/>
      <c r="Z472" s="1172"/>
      <c r="AA472" s="1172"/>
      <c r="AB472" s="1172"/>
      <c r="AC472" s="1172"/>
      <c r="AD472" s="1172"/>
      <c r="AE472" s="1172"/>
      <c r="AF472" s="1172"/>
      <c r="AG472" s="1172"/>
    </row>
    <row r="473" spans="1:33" x14ac:dyDescent="0.3">
      <c r="A473" s="1170" t="s">
        <v>1131</v>
      </c>
      <c r="B473" s="1172"/>
      <c r="C473" s="1172"/>
      <c r="D473" s="1172"/>
      <c r="E473" s="1172"/>
      <c r="F473" s="1172"/>
      <c r="G473" s="1172"/>
      <c r="H473" s="1172"/>
      <c r="I473" s="1172"/>
      <c r="J473" s="4342" t="s">
        <v>1132</v>
      </c>
      <c r="K473" s="4342"/>
      <c r="L473" s="4342"/>
      <c r="M473" s="4342"/>
      <c r="N473" s="4342"/>
      <c r="O473" s="4342"/>
      <c r="P473" s="4342"/>
      <c r="Q473" s="4342"/>
      <c r="R473" s="4342"/>
      <c r="S473" s="4342"/>
      <c r="T473" s="4342"/>
      <c r="U473" s="4342"/>
      <c r="V473" s="4342"/>
      <c r="W473" s="4342"/>
      <c r="X473" s="4342"/>
      <c r="Y473" s="4342"/>
      <c r="Z473" s="4342"/>
      <c r="AA473" s="4342"/>
      <c r="AB473" s="4342"/>
      <c r="AC473" s="4342"/>
      <c r="AD473" s="4342"/>
      <c r="AE473" s="4342"/>
      <c r="AF473" s="4342"/>
      <c r="AG473" s="1172"/>
    </row>
    <row r="474" spans="1:33" ht="15" thickBot="1" x14ac:dyDescent="0.35">
      <c r="A474" s="1172"/>
      <c r="B474" s="1172"/>
      <c r="C474" s="1172"/>
      <c r="D474" s="1172"/>
      <c r="E474" s="1172"/>
      <c r="F474" s="1172"/>
      <c r="G474" s="1172"/>
      <c r="H474" s="1172"/>
      <c r="I474" s="1172"/>
      <c r="J474" s="1172"/>
      <c r="K474" s="1172"/>
      <c r="L474" s="1172"/>
      <c r="M474" s="1172"/>
      <c r="N474" s="1172"/>
      <c r="O474" s="1172"/>
      <c r="P474" s="1172"/>
      <c r="Q474" s="1172"/>
      <c r="R474" s="1172"/>
      <c r="S474" s="1172"/>
      <c r="T474" s="1172"/>
      <c r="U474" s="1172"/>
      <c r="V474" s="1172"/>
      <c r="W474" s="1172"/>
      <c r="X474" s="1172"/>
      <c r="Y474" s="1172"/>
      <c r="Z474" s="1172"/>
      <c r="AA474" s="1172"/>
      <c r="AB474" s="1172"/>
      <c r="AC474" s="1172"/>
      <c r="AD474" s="1172"/>
      <c r="AE474" s="1172"/>
      <c r="AF474" s="1172"/>
      <c r="AG474" s="1172"/>
    </row>
    <row r="475" spans="1:33" ht="15.75" customHeight="1" thickBot="1" x14ac:dyDescent="0.35">
      <c r="A475" s="1172"/>
      <c r="B475" s="1172" t="s">
        <v>708</v>
      </c>
      <c r="C475" s="1172"/>
      <c r="D475" s="1172"/>
      <c r="E475" s="1172"/>
      <c r="F475" s="1172"/>
      <c r="G475" s="271"/>
      <c r="H475" s="2631" t="s">
        <v>709</v>
      </c>
      <c r="I475" s="2631"/>
      <c r="J475" s="2631"/>
      <c r="K475" s="2631"/>
      <c r="L475" s="2631"/>
      <c r="M475" s="2631"/>
      <c r="N475" s="2631"/>
      <c r="O475" s="2631"/>
      <c r="P475" s="2631"/>
      <c r="Q475" s="2631"/>
      <c r="R475" s="2631"/>
      <c r="S475" s="2631"/>
      <c r="T475" s="2631"/>
      <c r="U475" s="2631"/>
      <c r="V475" s="2631"/>
      <c r="W475" s="2631"/>
      <c r="X475" s="2631"/>
      <c r="Y475" s="2631"/>
      <c r="Z475" s="2631"/>
      <c r="AA475" s="2631"/>
      <c r="AB475" s="2631"/>
      <c r="AC475" s="2631"/>
      <c r="AD475" s="2631"/>
      <c r="AE475" s="2631"/>
      <c r="AF475" s="2631"/>
      <c r="AG475" s="2631"/>
    </row>
    <row r="476" spans="1:33" ht="15" thickBot="1" x14ac:dyDescent="0.35">
      <c r="A476" s="1172"/>
      <c r="B476" s="1172"/>
      <c r="C476" s="1172"/>
      <c r="D476" s="1172"/>
      <c r="E476" s="1172"/>
      <c r="F476" s="1172"/>
      <c r="G476" s="1172"/>
      <c r="H476" s="1172"/>
      <c r="I476" s="1172"/>
      <c r="J476" s="1172"/>
      <c r="K476" s="1172"/>
      <c r="L476" s="1172"/>
      <c r="M476" s="1172"/>
      <c r="N476" s="1172"/>
      <c r="O476" s="1172"/>
      <c r="P476" s="1172"/>
      <c r="Q476" s="1172"/>
      <c r="R476" s="1172"/>
      <c r="S476" s="1172"/>
      <c r="T476" s="1172"/>
      <c r="U476" s="1172"/>
      <c r="V476" s="1172"/>
      <c r="W476" s="1172"/>
      <c r="X476" s="1172"/>
      <c r="Y476" s="1172"/>
      <c r="Z476" s="1172"/>
      <c r="AA476" s="1172"/>
      <c r="AB476" s="1172"/>
      <c r="AC476" s="1172"/>
      <c r="AD476" s="1172"/>
      <c r="AE476" s="1172"/>
      <c r="AF476" s="1172"/>
      <c r="AG476" s="1172"/>
    </row>
    <row r="477" spans="1:33" ht="15" thickBot="1" x14ac:dyDescent="0.35">
      <c r="A477" s="1172"/>
      <c r="B477" s="1172"/>
      <c r="C477" s="1172"/>
      <c r="D477" s="1172"/>
      <c r="E477" s="1172"/>
      <c r="F477" s="1172"/>
      <c r="G477" s="271"/>
      <c r="H477" s="1172" t="s">
        <v>710</v>
      </c>
      <c r="I477" s="1172"/>
      <c r="J477" s="1172"/>
      <c r="K477" s="1172"/>
      <c r="L477" s="1172"/>
      <c r="M477" s="1172"/>
      <c r="N477" s="1172"/>
      <c r="O477" s="1172"/>
      <c r="P477" s="1172"/>
      <c r="Q477" s="1172"/>
      <c r="R477" s="1172"/>
      <c r="S477" s="1172"/>
      <c r="T477" s="1172"/>
      <c r="U477" s="1172"/>
      <c r="V477" s="1172"/>
      <c r="W477" s="1172"/>
      <c r="X477" s="1172"/>
      <c r="Y477" s="1172"/>
      <c r="Z477" s="1172"/>
      <c r="AA477" s="1172"/>
      <c r="AB477" s="1172"/>
      <c r="AC477" s="1172"/>
      <c r="AD477" s="1172"/>
      <c r="AE477" s="1172"/>
      <c r="AF477" s="1172"/>
      <c r="AG477" s="1172"/>
    </row>
    <row r="478" spans="1:33" ht="15" thickBot="1" x14ac:dyDescent="0.35">
      <c r="A478" s="1172"/>
      <c r="B478" s="1172"/>
      <c r="C478" s="1172"/>
      <c r="D478" s="1172"/>
      <c r="E478" s="1172"/>
      <c r="F478" s="1172"/>
      <c r="G478" s="1172"/>
      <c r="H478" s="1172"/>
      <c r="I478" s="1172"/>
      <c r="J478" s="1172"/>
      <c r="K478" s="1172"/>
      <c r="L478" s="1172"/>
      <c r="M478" s="1172"/>
      <c r="N478" s="1172"/>
      <c r="O478" s="1172"/>
      <c r="P478" s="1172"/>
      <c r="Q478" s="1172"/>
      <c r="R478" s="1172"/>
      <c r="S478" s="1172"/>
      <c r="T478" s="1172"/>
      <c r="U478" s="1172"/>
      <c r="V478" s="1172"/>
      <c r="W478" s="1172"/>
      <c r="X478" s="1172"/>
      <c r="Y478" s="1172"/>
      <c r="Z478" s="1172"/>
      <c r="AA478" s="1172"/>
      <c r="AB478" s="1172"/>
      <c r="AC478" s="1172"/>
      <c r="AD478" s="1172"/>
      <c r="AE478" s="1172"/>
      <c r="AF478" s="1172"/>
      <c r="AG478" s="1172"/>
    </row>
    <row r="479" spans="1:33" ht="15" thickBot="1" x14ac:dyDescent="0.35">
      <c r="A479" s="1172"/>
      <c r="B479" s="1172"/>
      <c r="C479" s="1172"/>
      <c r="D479" s="1172"/>
      <c r="E479" s="1172"/>
      <c r="F479" s="1172"/>
      <c r="G479" s="271"/>
      <c r="H479" s="1172" t="s">
        <v>711</v>
      </c>
      <c r="I479" s="1172"/>
      <c r="J479" s="1172"/>
      <c r="K479" s="1172"/>
      <c r="L479" s="1172"/>
      <c r="M479" s="1172"/>
      <c r="N479" s="1172"/>
      <c r="O479" s="1172"/>
      <c r="P479" s="1172"/>
      <c r="Q479" s="1172"/>
      <c r="R479" s="1172"/>
      <c r="S479" s="1172"/>
      <c r="T479" s="1172"/>
      <c r="U479" s="1172"/>
      <c r="V479" s="1172"/>
      <c r="W479" s="1172"/>
      <c r="X479" s="1172"/>
      <c r="Y479" s="1172"/>
      <c r="Z479" s="1172"/>
      <c r="AA479" s="1172"/>
      <c r="AB479" s="1172"/>
      <c r="AC479" s="1172"/>
      <c r="AD479" s="1172"/>
      <c r="AE479" s="1172"/>
      <c r="AF479" s="1172"/>
      <c r="AG479" s="1172"/>
    </row>
    <row r="480" spans="1:33" ht="15" thickBot="1" x14ac:dyDescent="0.35">
      <c r="A480" s="1172"/>
      <c r="B480" s="1172"/>
      <c r="C480" s="1172"/>
      <c r="D480" s="1172"/>
      <c r="E480" s="1172"/>
      <c r="F480" s="1172"/>
      <c r="G480" s="1172"/>
      <c r="H480" s="1172"/>
      <c r="I480" s="1172"/>
      <c r="J480" s="1172"/>
      <c r="K480" s="1172"/>
      <c r="L480" s="1172"/>
      <c r="M480" s="1172"/>
      <c r="N480" s="1172"/>
      <c r="O480" s="1172"/>
      <c r="P480" s="1172"/>
      <c r="Q480" s="1172"/>
      <c r="R480" s="1172"/>
      <c r="S480" s="1172"/>
      <c r="T480" s="1172"/>
      <c r="U480" s="1172"/>
      <c r="V480" s="1172"/>
      <c r="W480" s="1172"/>
      <c r="X480" s="1172"/>
      <c r="Y480" s="1172"/>
      <c r="Z480" s="1172"/>
      <c r="AA480" s="1172"/>
      <c r="AB480" s="1172"/>
      <c r="AC480" s="1172"/>
      <c r="AD480" s="1172"/>
      <c r="AE480" s="1172"/>
      <c r="AF480" s="1172"/>
      <c r="AG480" s="1172"/>
    </row>
    <row r="481" spans="1:33" ht="15" thickBot="1" x14ac:dyDescent="0.35">
      <c r="A481" s="1172"/>
      <c r="B481" s="1172"/>
      <c r="C481" s="1172"/>
      <c r="D481" s="1172"/>
      <c r="E481" s="1172"/>
      <c r="F481" s="1172"/>
      <c r="G481" s="271"/>
      <c r="H481" s="1172" t="s">
        <v>712</v>
      </c>
      <c r="I481" s="1172"/>
      <c r="J481" s="1172"/>
      <c r="K481" s="1172"/>
      <c r="L481" s="1172"/>
      <c r="M481" s="1172"/>
      <c r="N481" s="1172"/>
      <c r="O481" s="1172"/>
      <c r="P481" s="1172"/>
      <c r="Q481" s="1172"/>
      <c r="R481" s="1172"/>
      <c r="S481" s="1172"/>
      <c r="T481" s="1172"/>
      <c r="U481" s="1172"/>
      <c r="V481" s="1172"/>
      <c r="W481" s="1172"/>
      <c r="X481" s="1172"/>
      <c r="Y481" s="1172"/>
      <c r="Z481" s="1172"/>
      <c r="AA481" s="1172"/>
      <c r="AB481" s="1172"/>
      <c r="AC481" s="1172"/>
      <c r="AD481" s="1172"/>
      <c r="AE481" s="1172"/>
      <c r="AF481" s="1172"/>
      <c r="AG481" s="1172"/>
    </row>
    <row r="482" spans="1:33" ht="15" thickBot="1" x14ac:dyDescent="0.35">
      <c r="A482" s="1172"/>
      <c r="B482" s="1172"/>
      <c r="C482" s="1172"/>
      <c r="D482" s="1172"/>
      <c r="E482" s="1172"/>
      <c r="F482" s="1172"/>
      <c r="G482" s="1172"/>
      <c r="H482" s="1172"/>
      <c r="I482" s="1172"/>
      <c r="J482" s="1172"/>
      <c r="K482" s="1172"/>
      <c r="L482" s="1172"/>
      <c r="M482" s="1172"/>
      <c r="N482" s="1172"/>
      <c r="O482" s="1172"/>
      <c r="P482" s="1172"/>
      <c r="Q482" s="1172"/>
      <c r="R482" s="1172"/>
      <c r="S482" s="1172"/>
      <c r="T482" s="1172"/>
      <c r="U482" s="1172"/>
      <c r="V482" s="1172"/>
      <c r="W482" s="1172"/>
      <c r="X482" s="1172"/>
      <c r="Y482" s="1172"/>
      <c r="Z482" s="1172"/>
      <c r="AA482" s="1172"/>
      <c r="AB482" s="1172"/>
      <c r="AC482" s="1172"/>
      <c r="AD482" s="1172"/>
      <c r="AE482" s="1172"/>
      <c r="AF482" s="1172"/>
      <c r="AG482" s="1172"/>
    </row>
    <row r="483" spans="1:33" ht="15" thickBot="1" x14ac:dyDescent="0.35">
      <c r="A483" s="1172"/>
      <c r="B483" s="1172"/>
      <c r="C483" s="1172"/>
      <c r="D483" s="1172"/>
      <c r="E483" s="1172"/>
      <c r="F483" s="1172"/>
      <c r="G483" s="271"/>
      <c r="H483" s="1170" t="s">
        <v>713</v>
      </c>
      <c r="I483" s="1172"/>
      <c r="J483" s="1172"/>
      <c r="K483" s="1172"/>
      <c r="L483" s="1172"/>
      <c r="M483" s="1172"/>
      <c r="N483" s="1172"/>
      <c r="O483" s="1172"/>
      <c r="P483" s="1172"/>
      <c r="Q483" s="1172"/>
      <c r="R483" s="1172"/>
      <c r="S483" s="1172"/>
      <c r="T483" s="1172"/>
      <c r="U483" s="1172"/>
      <c r="V483" s="1172"/>
      <c r="W483" s="1172"/>
      <c r="X483" s="1172"/>
      <c r="Y483" s="1172"/>
      <c r="Z483" s="1172"/>
      <c r="AA483" s="1172"/>
      <c r="AB483" s="1172"/>
      <c r="AC483" s="1172"/>
      <c r="AD483" s="1172"/>
      <c r="AE483" s="1172"/>
      <c r="AF483" s="1172"/>
      <c r="AG483" s="1172"/>
    </row>
    <row r="484" spans="1:33" x14ac:dyDescent="0.3">
      <c r="A484" s="1172"/>
      <c r="B484" s="1172"/>
      <c r="C484" s="1172"/>
      <c r="D484" s="1172"/>
      <c r="E484" s="1172"/>
      <c r="F484" s="1172"/>
      <c r="G484" s="1172"/>
      <c r="H484" s="1172"/>
      <c r="I484" s="1172"/>
      <c r="J484" s="1172"/>
      <c r="K484" s="1172"/>
      <c r="L484" s="1172"/>
      <c r="M484" s="1172"/>
      <c r="N484" s="1172"/>
      <c r="O484" s="1172"/>
      <c r="P484" s="1172"/>
      <c r="Q484" s="1172"/>
      <c r="R484" s="1172"/>
      <c r="S484" s="1172"/>
      <c r="T484" s="1172"/>
      <c r="U484" s="1172"/>
      <c r="V484" s="1172"/>
      <c r="W484" s="1172"/>
      <c r="X484" s="1172"/>
      <c r="Y484" s="1172"/>
      <c r="Z484" s="1172"/>
      <c r="AA484" s="1172"/>
      <c r="AB484" s="1172"/>
      <c r="AC484" s="1172"/>
      <c r="AD484" s="1172"/>
      <c r="AE484" s="1172"/>
      <c r="AF484" s="1172"/>
      <c r="AG484" s="1172"/>
    </row>
    <row r="485" spans="1:33" ht="15" customHeight="1" x14ac:dyDescent="0.3">
      <c r="A485" s="4100" t="s">
        <v>15</v>
      </c>
      <c r="B485" s="4263"/>
      <c r="C485" s="4263"/>
      <c r="D485" s="4263"/>
      <c r="E485" s="4263"/>
      <c r="F485" s="4263"/>
      <c r="G485" s="4263"/>
      <c r="H485" s="4263"/>
      <c r="I485" s="4263"/>
      <c r="J485" s="4263"/>
      <c r="K485" s="4263"/>
      <c r="L485" s="4263"/>
      <c r="M485" s="4263"/>
      <c r="N485" s="4263"/>
      <c r="O485" s="4263"/>
      <c r="P485" s="4263"/>
      <c r="Q485" s="4263"/>
      <c r="R485" s="4263"/>
      <c r="S485" s="4263"/>
      <c r="T485" s="4263"/>
      <c r="U485" s="4263"/>
      <c r="V485" s="4263"/>
      <c r="W485" s="4263"/>
      <c r="X485" s="4263"/>
      <c r="Y485" s="4263"/>
      <c r="Z485" s="4263"/>
      <c r="AA485" s="4263"/>
      <c r="AB485" s="4263"/>
      <c r="AC485" s="4263"/>
      <c r="AD485" s="4263"/>
      <c r="AE485" s="4263"/>
      <c r="AF485" s="4263"/>
      <c r="AG485" s="4263"/>
    </row>
    <row r="486" spans="1:33" x14ac:dyDescent="0.3">
      <c r="A486" s="4263"/>
      <c r="B486" s="4263"/>
      <c r="C486" s="4263"/>
      <c r="D486" s="4263"/>
      <c r="E486" s="4263"/>
      <c r="F486" s="4263"/>
      <c r="G486" s="4263"/>
      <c r="H486" s="4263"/>
      <c r="I486" s="4263"/>
      <c r="J486" s="4263"/>
      <c r="K486" s="4263"/>
      <c r="L486" s="4263"/>
      <c r="M486" s="4263"/>
      <c r="N486" s="4263"/>
      <c r="O486" s="4263"/>
      <c r="P486" s="4263"/>
      <c r="Q486" s="4263"/>
      <c r="R486" s="4263"/>
      <c r="S486" s="4263"/>
      <c r="T486" s="4263"/>
      <c r="U486" s="4263"/>
      <c r="V486" s="4263"/>
      <c r="W486" s="4263"/>
      <c r="X486" s="4263"/>
      <c r="Y486" s="4263"/>
      <c r="Z486" s="4263"/>
      <c r="AA486" s="4263"/>
      <c r="AB486" s="4263"/>
      <c r="AC486" s="4263"/>
      <c r="AD486" s="4263"/>
      <c r="AE486" s="4263"/>
      <c r="AF486" s="4263"/>
      <c r="AG486" s="4263"/>
    </row>
    <row r="487" spans="1:33" x14ac:dyDescent="0.3">
      <c r="A487" s="4263"/>
      <c r="B487" s="4263"/>
      <c r="C487" s="4263"/>
      <c r="D487" s="4263"/>
      <c r="E487" s="4263"/>
      <c r="F487" s="4263"/>
      <c r="G487" s="4263"/>
      <c r="H487" s="4263"/>
      <c r="I487" s="4263"/>
      <c r="J487" s="4263"/>
      <c r="K487" s="4263"/>
      <c r="L487" s="4263"/>
      <c r="M487" s="4263"/>
      <c r="N487" s="4263"/>
      <c r="O487" s="4263"/>
      <c r="P487" s="4263"/>
      <c r="Q487" s="4263"/>
      <c r="R487" s="4263"/>
      <c r="S487" s="4263"/>
      <c r="T487" s="4263"/>
      <c r="U487" s="4263"/>
      <c r="V487" s="4263"/>
      <c r="W487" s="4263"/>
      <c r="X487" s="4263"/>
      <c r="Y487" s="4263"/>
      <c r="Z487" s="4263"/>
      <c r="AA487" s="4263"/>
      <c r="AB487" s="4263"/>
      <c r="AC487" s="4263"/>
      <c r="AD487" s="4263"/>
      <c r="AE487" s="4263"/>
      <c r="AF487" s="4263"/>
      <c r="AG487" s="4263"/>
    </row>
    <row r="488" spans="1:33" x14ac:dyDescent="0.3">
      <c r="A488" s="4263"/>
      <c r="B488" s="4263"/>
      <c r="C488" s="4263"/>
      <c r="D488" s="4263"/>
      <c r="E488" s="4263"/>
      <c r="F488" s="4263"/>
      <c r="G488" s="4263"/>
      <c r="H488" s="4263"/>
      <c r="I488" s="4263"/>
      <c r="J488" s="4263"/>
      <c r="K488" s="4263"/>
      <c r="L488" s="4263"/>
      <c r="M488" s="4263"/>
      <c r="N488" s="4263"/>
      <c r="O488" s="4263"/>
      <c r="P488" s="4263"/>
      <c r="Q488" s="4263"/>
      <c r="R488" s="4263"/>
      <c r="S488" s="4263"/>
      <c r="T488" s="4263"/>
      <c r="U488" s="4263"/>
      <c r="V488" s="4263"/>
      <c r="W488" s="4263"/>
      <c r="X488" s="4263"/>
      <c r="Y488" s="4263"/>
      <c r="Z488" s="4263"/>
      <c r="AA488" s="4263"/>
      <c r="AB488" s="4263"/>
      <c r="AC488" s="4263"/>
      <c r="AD488" s="4263"/>
      <c r="AE488" s="4263"/>
      <c r="AF488" s="4263"/>
      <c r="AG488" s="4263"/>
    </row>
    <row r="489" spans="1:33" ht="15" customHeight="1" x14ac:dyDescent="0.3">
      <c r="A489" s="1172"/>
      <c r="B489" s="4341" t="s">
        <v>146</v>
      </c>
      <c r="C489" s="4341"/>
      <c r="D489" s="4341"/>
      <c r="E489" s="4341"/>
      <c r="F489" s="4341"/>
      <c r="G489" s="4341"/>
      <c r="H489" s="4341"/>
      <c r="I489" s="4341"/>
      <c r="J489" s="4341"/>
      <c r="K489" s="4341"/>
      <c r="L489" s="4341"/>
      <c r="M489" s="253"/>
      <c r="N489" s="4341" t="s">
        <v>714</v>
      </c>
      <c r="O489" s="254"/>
      <c r="P489" s="4341" t="s">
        <v>648</v>
      </c>
      <c r="Q489" s="4341"/>
      <c r="R489" s="4341"/>
      <c r="S489" s="4341"/>
      <c r="T489" s="4341"/>
      <c r="U489" s="4341"/>
      <c r="V489" s="4341"/>
      <c r="W489" s="4341"/>
      <c r="X489" s="4341"/>
      <c r="Y489" s="255"/>
      <c r="Z489" s="4340" t="s">
        <v>716</v>
      </c>
      <c r="AA489" s="4340"/>
      <c r="AB489" s="47"/>
      <c r="AC489" s="4340" t="s">
        <v>715</v>
      </c>
      <c r="AD489" s="4340"/>
      <c r="AE489" s="4340"/>
      <c r="AF489" s="4340"/>
      <c r="AG489" s="1172"/>
    </row>
    <row r="490" spans="1:33" x14ac:dyDescent="0.3">
      <c r="A490" s="229"/>
      <c r="B490" s="4341"/>
      <c r="C490" s="4341"/>
      <c r="D490" s="4341"/>
      <c r="E490" s="4341"/>
      <c r="F490" s="4341"/>
      <c r="G490" s="4341"/>
      <c r="H490" s="4341"/>
      <c r="I490" s="4341"/>
      <c r="J490" s="4341"/>
      <c r="K490" s="4341"/>
      <c r="L490" s="4341"/>
      <c r="M490" s="253"/>
      <c r="N490" s="4341"/>
      <c r="O490" s="254"/>
      <c r="P490" s="4341"/>
      <c r="Q490" s="4341"/>
      <c r="R490" s="4341"/>
      <c r="S490" s="4341"/>
      <c r="T490" s="4341"/>
      <c r="U490" s="4341"/>
      <c r="V490" s="4341"/>
      <c r="W490" s="4341"/>
      <c r="X490" s="4341"/>
      <c r="Y490" s="255"/>
      <c r="Z490" s="4340"/>
      <c r="AA490" s="4340"/>
      <c r="AB490" s="47"/>
      <c r="AC490" s="4340"/>
      <c r="AD490" s="4340"/>
      <c r="AE490" s="4340"/>
      <c r="AF490" s="4340"/>
      <c r="AG490" s="1172"/>
    </row>
    <row r="491" spans="1:33" x14ac:dyDescent="0.3">
      <c r="A491" s="229"/>
      <c r="B491" s="1172"/>
      <c r="C491" s="1172"/>
      <c r="D491" s="1172"/>
      <c r="E491" s="1172"/>
      <c r="F491" s="1172"/>
      <c r="G491" s="1172"/>
      <c r="H491" s="1172"/>
      <c r="I491" s="1172"/>
      <c r="J491" s="1172"/>
      <c r="K491" s="1172"/>
      <c r="L491" s="1172"/>
      <c r="M491" s="229"/>
      <c r="N491" s="1172"/>
      <c r="O491" s="229"/>
      <c r="P491" s="91"/>
      <c r="Q491" s="91"/>
      <c r="R491" s="91"/>
      <c r="S491" s="91"/>
      <c r="T491" s="205"/>
      <c r="U491" s="205"/>
      <c r="V491" s="205"/>
      <c r="W491" s="205"/>
      <c r="X491" s="205"/>
      <c r="Y491" s="229"/>
      <c r="Z491" s="1172"/>
      <c r="AA491" s="1172"/>
      <c r="AB491" s="47"/>
      <c r="AC491" s="1172"/>
      <c r="AD491" s="1172"/>
      <c r="AE491" s="1172"/>
      <c r="AF491" s="1172"/>
      <c r="AG491" s="1172"/>
    </row>
    <row r="492" spans="1:33" ht="15" thickBot="1" x14ac:dyDescent="0.35">
      <c r="A492" s="248"/>
      <c r="B492" s="4332"/>
      <c r="C492" s="4332"/>
      <c r="D492" s="4332"/>
      <c r="E492" s="4332"/>
      <c r="F492" s="4332"/>
      <c r="G492" s="4332"/>
      <c r="H492" s="4332"/>
      <c r="I492" s="4332"/>
      <c r="J492" s="4332"/>
      <c r="K492" s="4332"/>
      <c r="L492" s="4332"/>
      <c r="M492" s="248"/>
      <c r="N492" s="340"/>
      <c r="O492" s="248"/>
      <c r="P492" s="3412"/>
      <c r="Q492" s="3412"/>
      <c r="R492" s="3412"/>
      <c r="S492" s="3412"/>
      <c r="T492" s="3412"/>
      <c r="U492" s="3412"/>
      <c r="V492" s="3412"/>
      <c r="W492" s="3412"/>
      <c r="X492" s="3412"/>
      <c r="Y492" s="248"/>
      <c r="Z492" s="4339"/>
      <c r="AA492" s="4339"/>
      <c r="AB492" s="47"/>
      <c r="AC492" s="4339"/>
      <c r="AD492" s="4339"/>
      <c r="AE492" s="4339"/>
      <c r="AF492" s="4339"/>
      <c r="AG492" s="1172"/>
    </row>
    <row r="493" spans="1:33" x14ac:dyDescent="0.3">
      <c r="A493" s="229"/>
      <c r="B493" s="102"/>
      <c r="C493" s="102"/>
      <c r="D493" s="102"/>
      <c r="E493" s="102"/>
      <c r="F493" s="102"/>
      <c r="G493" s="102"/>
      <c r="H493" s="102"/>
      <c r="I493" s="102"/>
      <c r="J493" s="102"/>
      <c r="K493" s="102"/>
      <c r="L493" s="102"/>
      <c r="M493" s="229"/>
      <c r="N493" s="102"/>
      <c r="O493" s="229"/>
      <c r="P493" s="91"/>
      <c r="Q493" s="91"/>
      <c r="R493" s="91"/>
      <c r="S493" s="91"/>
      <c r="T493" s="205"/>
      <c r="U493" s="205"/>
      <c r="V493" s="205"/>
      <c r="W493" s="205"/>
      <c r="X493" s="205"/>
      <c r="Y493" s="229"/>
      <c r="Z493" s="84"/>
      <c r="AA493" s="84"/>
      <c r="AB493" s="47"/>
      <c r="AC493" s="84"/>
      <c r="AD493" s="84"/>
      <c r="AE493" s="84"/>
      <c r="AF493" s="84"/>
      <c r="AG493" s="1172"/>
    </row>
    <row r="494" spans="1:33" ht="15" thickBot="1" x14ac:dyDescent="0.35">
      <c r="A494" s="248"/>
      <c r="B494" s="4332"/>
      <c r="C494" s="4332"/>
      <c r="D494" s="4332"/>
      <c r="E494" s="4332"/>
      <c r="F494" s="4332"/>
      <c r="G494" s="4332"/>
      <c r="H494" s="4332"/>
      <c r="I494" s="4332"/>
      <c r="J494" s="4332"/>
      <c r="K494" s="4332"/>
      <c r="L494" s="4332"/>
      <c r="M494" s="248"/>
      <c r="N494" s="340"/>
      <c r="O494" s="248"/>
      <c r="P494" s="3412"/>
      <c r="Q494" s="3412"/>
      <c r="R494" s="3412"/>
      <c r="S494" s="3412"/>
      <c r="T494" s="3412"/>
      <c r="U494" s="3412"/>
      <c r="V494" s="3412"/>
      <c r="W494" s="3412"/>
      <c r="X494" s="3412"/>
      <c r="Y494" s="248"/>
      <c r="Z494" s="4339"/>
      <c r="AA494" s="4339"/>
      <c r="AB494" s="47"/>
      <c r="AC494" s="4339"/>
      <c r="AD494" s="4339"/>
      <c r="AE494" s="4339"/>
      <c r="AF494" s="4339"/>
      <c r="AG494" s="1172"/>
    </row>
    <row r="495" spans="1:33" x14ac:dyDescent="0.3">
      <c r="A495" s="229"/>
      <c r="B495" s="102"/>
      <c r="C495" s="102"/>
      <c r="D495" s="102"/>
      <c r="E495" s="102"/>
      <c r="F495" s="102"/>
      <c r="G495" s="102"/>
      <c r="H495" s="102"/>
      <c r="I495" s="102"/>
      <c r="J495" s="102"/>
      <c r="K495" s="102"/>
      <c r="L495" s="102"/>
      <c r="M495" s="229"/>
      <c r="N495" s="102"/>
      <c r="O495" s="229"/>
      <c r="P495" s="91"/>
      <c r="Q495" s="91"/>
      <c r="R495" s="91"/>
      <c r="S495" s="91"/>
      <c r="T495" s="205"/>
      <c r="U495" s="205"/>
      <c r="V495" s="205"/>
      <c r="W495" s="205"/>
      <c r="X495" s="205"/>
      <c r="Y495" s="229"/>
      <c r="Z495" s="84"/>
      <c r="AA495" s="84"/>
      <c r="AB495" s="47"/>
      <c r="AC495" s="84"/>
      <c r="AD495" s="84"/>
      <c r="AE495" s="84"/>
      <c r="AF495" s="84"/>
      <c r="AG495" s="1172"/>
    </row>
    <row r="496" spans="1:33" ht="15" thickBot="1" x14ac:dyDescent="0.35">
      <c r="A496" s="248"/>
      <c r="B496" s="4332"/>
      <c r="C496" s="4332"/>
      <c r="D496" s="4332"/>
      <c r="E496" s="4332"/>
      <c r="F496" s="4332"/>
      <c r="G496" s="4332"/>
      <c r="H496" s="4332"/>
      <c r="I496" s="4332"/>
      <c r="J496" s="4332"/>
      <c r="K496" s="4332"/>
      <c r="L496" s="4332"/>
      <c r="M496" s="248"/>
      <c r="N496" s="340"/>
      <c r="O496" s="248"/>
      <c r="P496" s="3412"/>
      <c r="Q496" s="3412"/>
      <c r="R496" s="3412"/>
      <c r="S496" s="3412"/>
      <c r="T496" s="3412"/>
      <c r="U496" s="3412"/>
      <c r="V496" s="3412"/>
      <c r="W496" s="3412"/>
      <c r="X496" s="3412"/>
      <c r="Y496" s="248"/>
      <c r="Z496" s="4339"/>
      <c r="AA496" s="4339"/>
      <c r="AB496" s="47"/>
      <c r="AC496" s="4339"/>
      <c r="AD496" s="4339"/>
      <c r="AE496" s="4339"/>
      <c r="AF496" s="4339"/>
      <c r="AG496" s="1172"/>
    </row>
    <row r="497" spans="1:33" x14ac:dyDescent="0.3">
      <c r="A497" s="229"/>
      <c r="B497" s="102"/>
      <c r="C497" s="102"/>
      <c r="D497" s="102"/>
      <c r="E497" s="102"/>
      <c r="F497" s="102"/>
      <c r="G497" s="102"/>
      <c r="H497" s="102"/>
      <c r="I497" s="102"/>
      <c r="J497" s="102"/>
      <c r="K497" s="102"/>
      <c r="L497" s="102"/>
      <c r="M497" s="229"/>
      <c r="N497" s="102"/>
      <c r="O497" s="229"/>
      <c r="P497" s="91"/>
      <c r="Q497" s="91"/>
      <c r="R497" s="91"/>
      <c r="S497" s="91"/>
      <c r="T497" s="205"/>
      <c r="U497" s="205"/>
      <c r="V497" s="205"/>
      <c r="W497" s="205"/>
      <c r="X497" s="205"/>
      <c r="Y497" s="229"/>
      <c r="Z497" s="84"/>
      <c r="AA497" s="84"/>
      <c r="AB497" s="47"/>
      <c r="AC497" s="84"/>
      <c r="AD497" s="84"/>
      <c r="AE497" s="84"/>
      <c r="AF497" s="84"/>
      <c r="AG497" s="1172"/>
    </row>
    <row r="498" spans="1:33" ht="15" thickBot="1" x14ac:dyDescent="0.35">
      <c r="A498" s="248"/>
      <c r="B498" s="4332"/>
      <c r="C498" s="4332"/>
      <c r="D498" s="4332"/>
      <c r="E498" s="4332"/>
      <c r="F498" s="4332"/>
      <c r="G498" s="4332"/>
      <c r="H498" s="4332"/>
      <c r="I498" s="4332"/>
      <c r="J498" s="4332"/>
      <c r="K498" s="4332"/>
      <c r="L498" s="4332"/>
      <c r="M498" s="248"/>
      <c r="N498" s="340"/>
      <c r="O498" s="248"/>
      <c r="P498" s="3412"/>
      <c r="Q498" s="3412"/>
      <c r="R498" s="3412"/>
      <c r="S498" s="3412"/>
      <c r="T498" s="3412"/>
      <c r="U498" s="3412"/>
      <c r="V498" s="3412"/>
      <c r="W498" s="3412"/>
      <c r="X498" s="3412"/>
      <c r="Y498" s="248"/>
      <c r="Z498" s="4339"/>
      <c r="AA498" s="4339"/>
      <c r="AB498" s="47"/>
      <c r="AC498" s="4339"/>
      <c r="AD498" s="4339"/>
      <c r="AE498" s="4339"/>
      <c r="AF498" s="4339"/>
      <c r="AG498" s="1172"/>
    </row>
    <row r="499" spans="1:33" x14ac:dyDescent="0.3">
      <c r="A499" s="229"/>
      <c r="B499" s="102"/>
      <c r="C499" s="102"/>
      <c r="D499" s="102"/>
      <c r="E499" s="102"/>
      <c r="F499" s="102"/>
      <c r="G499" s="102"/>
      <c r="H499" s="102"/>
      <c r="I499" s="102"/>
      <c r="J499" s="102"/>
      <c r="K499" s="102"/>
      <c r="L499" s="102"/>
      <c r="M499" s="229"/>
      <c r="N499" s="102"/>
      <c r="O499" s="229"/>
      <c r="P499" s="91"/>
      <c r="Q499" s="91"/>
      <c r="R499" s="91"/>
      <c r="S499" s="91"/>
      <c r="T499" s="205"/>
      <c r="U499" s="205"/>
      <c r="V499" s="205"/>
      <c r="W499" s="205"/>
      <c r="X499" s="205"/>
      <c r="Y499" s="229"/>
      <c r="Z499" s="84"/>
      <c r="AA499" s="84"/>
      <c r="AB499" s="47"/>
      <c r="AC499" s="84"/>
      <c r="AD499" s="84"/>
      <c r="AE499" s="84"/>
      <c r="AF499" s="84"/>
      <c r="AG499" s="1172"/>
    </row>
    <row r="500" spans="1:33" ht="15" thickBot="1" x14ac:dyDescent="0.35">
      <c r="A500" s="248"/>
      <c r="B500" s="4332"/>
      <c r="C500" s="4332"/>
      <c r="D500" s="4332"/>
      <c r="E500" s="4332"/>
      <c r="F500" s="4332"/>
      <c r="G500" s="4332"/>
      <c r="H500" s="4332"/>
      <c r="I500" s="4332"/>
      <c r="J500" s="4332"/>
      <c r="K500" s="4332"/>
      <c r="L500" s="4332"/>
      <c r="M500" s="248"/>
      <c r="N500" s="340"/>
      <c r="O500" s="248"/>
      <c r="P500" s="3412"/>
      <c r="Q500" s="3412"/>
      <c r="R500" s="3412"/>
      <c r="S500" s="3412"/>
      <c r="T500" s="3412"/>
      <c r="U500" s="3412"/>
      <c r="V500" s="3412"/>
      <c r="W500" s="3412"/>
      <c r="X500" s="3412"/>
      <c r="Y500" s="248"/>
      <c r="Z500" s="4339"/>
      <c r="AA500" s="4339"/>
      <c r="AB500" s="47"/>
      <c r="AC500" s="4339"/>
      <c r="AD500" s="4339"/>
      <c r="AE500" s="4339"/>
      <c r="AF500" s="4339"/>
      <c r="AG500" s="1172"/>
    </row>
    <row r="501" spans="1:33" x14ac:dyDescent="0.3">
      <c r="A501" s="229"/>
      <c r="B501" s="102"/>
      <c r="C501" s="102"/>
      <c r="D501" s="102"/>
      <c r="E501" s="102"/>
      <c r="F501" s="102"/>
      <c r="G501" s="102"/>
      <c r="H501" s="102"/>
      <c r="I501" s="102"/>
      <c r="J501" s="102"/>
      <c r="K501" s="102"/>
      <c r="L501" s="102"/>
      <c r="M501" s="229"/>
      <c r="N501" s="102"/>
      <c r="O501" s="229"/>
      <c r="P501" s="91"/>
      <c r="Q501" s="91"/>
      <c r="R501" s="91"/>
      <c r="S501" s="91"/>
      <c r="T501" s="205"/>
      <c r="U501" s="205"/>
      <c r="V501" s="205"/>
      <c r="W501" s="205"/>
      <c r="X501" s="205"/>
      <c r="Y501" s="229"/>
      <c r="Z501" s="84"/>
      <c r="AA501" s="84"/>
      <c r="AB501" s="47"/>
      <c r="AC501" s="84"/>
      <c r="AD501" s="84"/>
      <c r="AE501" s="84"/>
      <c r="AF501" s="84"/>
      <c r="AG501" s="1172"/>
    </row>
    <row r="502" spans="1:33" ht="15" thickBot="1" x14ac:dyDescent="0.35">
      <c r="A502" s="248"/>
      <c r="B502" s="4332"/>
      <c r="C502" s="4332"/>
      <c r="D502" s="4332"/>
      <c r="E502" s="4332"/>
      <c r="F502" s="4332"/>
      <c r="G502" s="4332"/>
      <c r="H502" s="4332"/>
      <c r="I502" s="4332"/>
      <c r="J502" s="4332"/>
      <c r="K502" s="4332"/>
      <c r="L502" s="4332"/>
      <c r="M502" s="248"/>
      <c r="N502" s="340"/>
      <c r="O502" s="248"/>
      <c r="P502" s="3412"/>
      <c r="Q502" s="3412"/>
      <c r="R502" s="3412"/>
      <c r="S502" s="3412"/>
      <c r="T502" s="3412"/>
      <c r="U502" s="3412"/>
      <c r="V502" s="3412"/>
      <c r="W502" s="3412"/>
      <c r="X502" s="3412"/>
      <c r="Y502" s="248"/>
      <c r="Z502" s="4339"/>
      <c r="AA502" s="4339"/>
      <c r="AB502" s="47"/>
      <c r="AC502" s="4339"/>
      <c r="AD502" s="4339"/>
      <c r="AE502" s="4339"/>
      <c r="AF502" s="4339"/>
      <c r="AG502" s="1172"/>
    </row>
    <row r="503" spans="1:33" x14ac:dyDescent="0.3">
      <c r="A503" s="47"/>
      <c r="B503" s="1172"/>
      <c r="C503" s="1172"/>
      <c r="D503" s="1172"/>
      <c r="E503" s="1172"/>
      <c r="F503" s="1172"/>
      <c r="G503" s="1172"/>
      <c r="H503" s="1172"/>
      <c r="I503" s="1172"/>
      <c r="J503" s="1170"/>
      <c r="K503" s="1170"/>
      <c r="L503" s="1170"/>
      <c r="M503" s="1060"/>
      <c r="N503" s="1170"/>
      <c r="O503" s="1060"/>
      <c r="P503" s="1170"/>
      <c r="Q503" s="1170"/>
      <c r="R503" s="1170"/>
      <c r="S503" s="1172"/>
      <c r="T503" s="1172"/>
      <c r="U503" s="1172"/>
      <c r="V503" s="1172"/>
      <c r="W503" s="1172"/>
      <c r="X503" s="1172"/>
      <c r="Y503" s="47"/>
      <c r="Z503" s="1172"/>
      <c r="AA503" s="1172"/>
      <c r="AB503" s="47"/>
      <c r="AC503" s="1172"/>
      <c r="AD503" s="1172"/>
      <c r="AE503" s="1172"/>
      <c r="AF503" s="1172"/>
      <c r="AG503" s="1172"/>
    </row>
    <row r="504" spans="1:33" ht="15" thickBot="1" x14ac:dyDescent="0.35">
      <c r="A504" s="1172" t="s">
        <v>717</v>
      </c>
      <c r="B504" s="1172"/>
      <c r="C504" s="1172"/>
      <c r="D504" s="1172"/>
      <c r="E504" s="1172"/>
      <c r="F504" s="1172"/>
      <c r="G504" s="1172"/>
      <c r="H504" s="1170"/>
      <c r="I504" s="4337" t="s">
        <v>1314</v>
      </c>
      <c r="J504" s="4337"/>
      <c r="K504" s="4337"/>
      <c r="L504" s="4337"/>
      <c r="M504" s="4337"/>
      <c r="N504" s="4337"/>
      <c r="O504" s="4337"/>
      <c r="P504" s="4337"/>
      <c r="Q504" s="4337"/>
      <c r="R504" s="4337"/>
      <c r="S504" s="4337"/>
      <c r="T504" s="4337"/>
      <c r="U504" s="4337"/>
      <c r="V504" s="4337"/>
      <c r="W504" s="4337"/>
      <c r="X504" s="4337"/>
      <c r="Y504" s="1172"/>
      <c r="Z504" s="1170" t="s">
        <v>1313</v>
      </c>
      <c r="AA504" s="1172"/>
      <c r="AB504" s="1172"/>
      <c r="AC504" s="1172"/>
      <c r="AD504" s="1172"/>
      <c r="AE504" s="1172"/>
      <c r="AF504" s="1172"/>
      <c r="AG504" s="1172"/>
    </row>
    <row r="505" spans="1:33" x14ac:dyDescent="0.3">
      <c r="A505" s="1170" t="s">
        <v>16</v>
      </c>
      <c r="B505" s="1172"/>
      <c r="C505" s="1172"/>
      <c r="D505" s="1172"/>
      <c r="E505" s="1172"/>
      <c r="F505" s="1172"/>
      <c r="G505" s="1172"/>
      <c r="H505" s="1172"/>
      <c r="I505" s="1172"/>
      <c r="J505" s="1172"/>
      <c r="K505" s="1172"/>
      <c r="L505" s="1172"/>
      <c r="M505" s="1172"/>
      <c r="N505" s="1172"/>
      <c r="O505" s="1172"/>
      <c r="P505" s="1172"/>
      <c r="Q505" s="1172"/>
      <c r="R505" s="1172"/>
      <c r="S505" s="1172"/>
      <c r="T505" s="1172"/>
      <c r="U505" s="1172"/>
      <c r="V505" s="1172"/>
      <c r="W505" s="1172"/>
      <c r="X505" s="1172"/>
      <c r="Y505" s="1172"/>
      <c r="Z505" s="1172"/>
      <c r="AA505" s="1172"/>
      <c r="AB505" s="1172"/>
      <c r="AC505" s="1172"/>
      <c r="AD505" s="1172"/>
      <c r="AE505" s="1172"/>
      <c r="AF505" s="1172"/>
      <c r="AG505" s="1172"/>
    </row>
    <row r="506" spans="1:33" x14ac:dyDescent="0.3">
      <c r="A506" s="1172"/>
      <c r="B506" s="1172"/>
      <c r="C506" s="1172"/>
      <c r="D506" s="1172"/>
      <c r="E506" s="1172"/>
      <c r="F506" s="1172"/>
      <c r="G506" s="1172"/>
      <c r="H506" s="1172"/>
      <c r="I506" s="1172"/>
      <c r="J506" s="1172"/>
      <c r="K506" s="1172"/>
      <c r="L506" s="1172"/>
      <c r="M506" s="1172"/>
      <c r="N506" s="1172"/>
      <c r="O506" s="1172"/>
      <c r="P506" s="1172"/>
      <c r="Q506" s="1172"/>
      <c r="R506" s="1172"/>
      <c r="S506" s="1172"/>
      <c r="T506" s="1172"/>
      <c r="U506" s="1172"/>
      <c r="V506" s="1172"/>
      <c r="W506" s="1172"/>
      <c r="X506" s="1172"/>
      <c r="Y506" s="1172"/>
      <c r="Z506" s="1172"/>
      <c r="AA506" s="1172"/>
      <c r="AB506" s="1172"/>
      <c r="AC506" s="1172"/>
      <c r="AD506" s="1172"/>
      <c r="AE506" s="1172"/>
      <c r="AF506" s="1172"/>
      <c r="AG506" s="1172"/>
    </row>
    <row r="507" spans="1:33" ht="15" customHeight="1" x14ac:dyDescent="0.3">
      <c r="A507" s="2807" t="s">
        <v>54</v>
      </c>
      <c r="B507" s="2807"/>
      <c r="C507" s="2807"/>
      <c r="D507" s="2807"/>
      <c r="E507" s="2807"/>
      <c r="F507" s="2807"/>
      <c r="G507" s="2807"/>
      <c r="H507" s="2807"/>
      <c r="I507" s="2807"/>
      <c r="J507" s="2807"/>
      <c r="K507" s="2807"/>
      <c r="L507" s="2807"/>
      <c r="M507" s="2807"/>
      <c r="N507" s="2807"/>
      <c r="O507" s="2807"/>
      <c r="P507" s="2807"/>
      <c r="Q507" s="2807"/>
      <c r="R507" s="2807"/>
      <c r="S507" s="2807"/>
      <c r="T507" s="2807"/>
      <c r="U507" s="2807"/>
      <c r="V507" s="2807"/>
      <c r="W507" s="2807"/>
      <c r="X507" s="2807"/>
      <c r="Y507" s="2807"/>
      <c r="Z507" s="2807"/>
      <c r="AA507" s="2807"/>
      <c r="AB507" s="2807"/>
      <c r="AC507" s="2807"/>
      <c r="AD507" s="2807"/>
      <c r="AE507" s="2807"/>
      <c r="AF507" s="2807"/>
      <c r="AG507" s="2807"/>
    </row>
    <row r="508" spans="1:33" x14ac:dyDescent="0.3">
      <c r="A508" s="2807"/>
      <c r="B508" s="2807"/>
      <c r="C508" s="2807"/>
      <c r="D508" s="2807"/>
      <c r="E508" s="2807"/>
      <c r="F508" s="2807"/>
      <c r="G508" s="2807"/>
      <c r="H508" s="2807"/>
      <c r="I508" s="2807"/>
      <c r="J508" s="2807"/>
      <c r="K508" s="2807"/>
      <c r="L508" s="2807"/>
      <c r="M508" s="2807"/>
      <c r="N508" s="2807"/>
      <c r="O508" s="2807"/>
      <c r="P508" s="2807"/>
      <c r="Q508" s="2807"/>
      <c r="R508" s="2807"/>
      <c r="S508" s="2807"/>
      <c r="T508" s="2807"/>
      <c r="U508" s="2807"/>
      <c r="V508" s="2807"/>
      <c r="W508" s="2807"/>
      <c r="X508" s="2807"/>
      <c r="Y508" s="2807"/>
      <c r="Z508" s="2807"/>
      <c r="AA508" s="2807"/>
      <c r="AB508" s="2807"/>
      <c r="AC508" s="2807"/>
      <c r="AD508" s="2807"/>
      <c r="AE508" s="2807"/>
      <c r="AF508" s="2807"/>
      <c r="AG508" s="2807"/>
    </row>
    <row r="509" spans="1:33" x14ac:dyDescent="0.3">
      <c r="A509" s="2807"/>
      <c r="B509" s="2807"/>
      <c r="C509" s="2807"/>
      <c r="D509" s="2807"/>
      <c r="E509" s="2807"/>
      <c r="F509" s="2807"/>
      <c r="G509" s="2807"/>
      <c r="H509" s="2807"/>
      <c r="I509" s="2807"/>
      <c r="J509" s="2807"/>
      <c r="K509" s="2807"/>
      <c r="L509" s="2807"/>
      <c r="M509" s="2807"/>
      <c r="N509" s="2807"/>
      <c r="O509" s="2807"/>
      <c r="P509" s="2807"/>
      <c r="Q509" s="2807"/>
      <c r="R509" s="2807"/>
      <c r="S509" s="2807"/>
      <c r="T509" s="2807"/>
      <c r="U509" s="2807"/>
      <c r="V509" s="2807"/>
      <c r="W509" s="2807"/>
      <c r="X509" s="2807"/>
      <c r="Y509" s="2807"/>
      <c r="Z509" s="2807"/>
      <c r="AA509" s="2807"/>
      <c r="AB509" s="2807"/>
      <c r="AC509" s="2807"/>
      <c r="AD509" s="2807"/>
      <c r="AE509" s="2807"/>
      <c r="AF509" s="2807"/>
      <c r="AG509" s="2807"/>
    </row>
    <row r="510" spans="1:33" x14ac:dyDescent="0.3">
      <c r="A510" s="2807"/>
      <c r="B510" s="2807"/>
      <c r="C510" s="2807"/>
      <c r="D510" s="2807"/>
      <c r="E510" s="2807"/>
      <c r="F510" s="2807"/>
      <c r="G510" s="2807"/>
      <c r="H510" s="2807"/>
      <c r="I510" s="2807"/>
      <c r="J510" s="2807"/>
      <c r="K510" s="2807"/>
      <c r="L510" s="2807"/>
      <c r="M510" s="2807"/>
      <c r="N510" s="2807"/>
      <c r="O510" s="2807"/>
      <c r="P510" s="2807"/>
      <c r="Q510" s="2807"/>
      <c r="R510" s="2807"/>
      <c r="S510" s="2807"/>
      <c r="T510" s="2807"/>
      <c r="U510" s="2807"/>
      <c r="V510" s="2807"/>
      <c r="W510" s="2807"/>
      <c r="X510" s="2807"/>
      <c r="Y510" s="2807"/>
      <c r="Z510" s="2807"/>
      <c r="AA510" s="2807"/>
      <c r="AB510" s="2807"/>
      <c r="AC510" s="2807"/>
      <c r="AD510" s="2807"/>
      <c r="AE510" s="2807"/>
      <c r="AF510" s="2807"/>
      <c r="AG510" s="2807"/>
    </row>
    <row r="511" spans="1:33" x14ac:dyDescent="0.3">
      <c r="A511" s="1172"/>
      <c r="B511" s="1172"/>
      <c r="C511" s="1172"/>
      <c r="D511" s="1172"/>
      <c r="E511" s="1172"/>
      <c r="F511" s="1172"/>
      <c r="G511" s="1172"/>
      <c r="H511" s="1172"/>
      <c r="I511" s="1172"/>
      <c r="J511" s="1172"/>
      <c r="K511" s="1172"/>
      <c r="L511" s="1172"/>
      <c r="M511" s="1172"/>
      <c r="N511" s="1172"/>
      <c r="O511" s="1172"/>
      <c r="P511" s="1172"/>
      <c r="Q511" s="1172"/>
      <c r="R511" s="1172"/>
      <c r="S511" s="1172"/>
      <c r="T511" s="1172"/>
      <c r="U511" s="1172"/>
      <c r="V511" s="1172"/>
      <c r="W511" s="1172"/>
      <c r="X511" s="1172"/>
      <c r="Y511" s="1172"/>
      <c r="Z511" s="1172"/>
      <c r="AA511" s="1172"/>
      <c r="AB511" s="1172"/>
      <c r="AC511" s="1172"/>
      <c r="AD511" s="1172"/>
      <c r="AE511" s="1172"/>
      <c r="AF511" s="1172"/>
      <c r="AG511" s="1172"/>
    </row>
    <row r="512" spans="1:33" ht="15" customHeight="1" x14ac:dyDescent="0.3">
      <c r="A512" s="2807" t="s">
        <v>55</v>
      </c>
      <c r="B512" s="2807"/>
      <c r="C512" s="2807"/>
      <c r="D512" s="2807"/>
      <c r="E512" s="2807"/>
      <c r="F512" s="2807"/>
      <c r="G512" s="2807"/>
      <c r="H512" s="2807"/>
      <c r="I512" s="2807"/>
      <c r="J512" s="2807"/>
      <c r="K512" s="2807"/>
      <c r="L512" s="2807"/>
      <c r="M512" s="2807"/>
      <c r="N512" s="2807"/>
      <c r="O512" s="2807"/>
      <c r="P512" s="2807"/>
      <c r="Q512" s="2807"/>
      <c r="R512" s="2807"/>
      <c r="S512" s="2807"/>
      <c r="T512" s="2807"/>
      <c r="U512" s="2807"/>
      <c r="V512" s="2807"/>
      <c r="W512" s="2807"/>
      <c r="X512" s="2807"/>
      <c r="Y512" s="2807"/>
      <c r="Z512" s="2807"/>
      <c r="AA512" s="2807"/>
      <c r="AB512" s="2807"/>
      <c r="AC512" s="2807"/>
      <c r="AD512" s="2807"/>
      <c r="AE512" s="2807"/>
      <c r="AF512" s="2807"/>
      <c r="AG512" s="2807"/>
    </row>
    <row r="513" spans="1:33" x14ac:dyDescent="0.3">
      <c r="A513" s="2807"/>
      <c r="B513" s="2807"/>
      <c r="C513" s="2807"/>
      <c r="D513" s="2807"/>
      <c r="E513" s="2807"/>
      <c r="F513" s="2807"/>
      <c r="G513" s="2807"/>
      <c r="H513" s="2807"/>
      <c r="I513" s="2807"/>
      <c r="J513" s="2807"/>
      <c r="K513" s="2807"/>
      <c r="L513" s="2807"/>
      <c r="M513" s="2807"/>
      <c r="N513" s="2807"/>
      <c r="O513" s="2807"/>
      <c r="P513" s="2807"/>
      <c r="Q513" s="2807"/>
      <c r="R513" s="2807"/>
      <c r="S513" s="2807"/>
      <c r="T513" s="2807"/>
      <c r="U513" s="2807"/>
      <c r="V513" s="2807"/>
      <c r="W513" s="2807"/>
      <c r="X513" s="2807"/>
      <c r="Y513" s="2807"/>
      <c r="Z513" s="2807"/>
      <c r="AA513" s="2807"/>
      <c r="AB513" s="2807"/>
      <c r="AC513" s="2807"/>
      <c r="AD513" s="2807"/>
      <c r="AE513" s="2807"/>
      <c r="AF513" s="2807"/>
      <c r="AG513" s="2807"/>
    </row>
    <row r="514" spans="1:33" x14ac:dyDescent="0.3">
      <c r="A514" s="2807"/>
      <c r="B514" s="2807"/>
      <c r="C514" s="2807"/>
      <c r="D514" s="2807"/>
      <c r="E514" s="2807"/>
      <c r="F514" s="2807"/>
      <c r="G514" s="2807"/>
      <c r="H514" s="2807"/>
      <c r="I514" s="2807"/>
      <c r="J514" s="2807"/>
      <c r="K514" s="2807"/>
      <c r="L514" s="2807"/>
      <c r="M514" s="2807"/>
      <c r="N514" s="2807"/>
      <c r="O514" s="2807"/>
      <c r="P514" s="2807"/>
      <c r="Q514" s="2807"/>
      <c r="R514" s="2807"/>
      <c r="S514" s="2807"/>
      <c r="T514" s="2807"/>
      <c r="U514" s="2807"/>
      <c r="V514" s="2807"/>
      <c r="W514" s="2807"/>
      <c r="X514" s="2807"/>
      <c r="Y514" s="2807"/>
      <c r="Z514" s="2807"/>
      <c r="AA514" s="2807"/>
      <c r="AB514" s="2807"/>
      <c r="AC514" s="2807"/>
      <c r="AD514" s="2807"/>
      <c r="AE514" s="2807"/>
      <c r="AF514" s="2807"/>
      <c r="AG514" s="2807"/>
    </row>
    <row r="515" spans="1:33" x14ac:dyDescent="0.3">
      <c r="A515" s="1172"/>
      <c r="B515" s="1172"/>
      <c r="C515" s="1172"/>
      <c r="D515" s="1172"/>
      <c r="E515" s="1172"/>
      <c r="F515" s="1172"/>
      <c r="G515" s="1172"/>
      <c r="H515" s="1172"/>
      <c r="I515" s="1172"/>
      <c r="J515" s="1172"/>
      <c r="K515" s="1172"/>
      <c r="L515" s="1172"/>
      <c r="M515" s="1172"/>
      <c r="N515" s="1172"/>
      <c r="O515" s="1172"/>
      <c r="P515" s="1172"/>
      <c r="Q515" s="1172"/>
      <c r="R515" s="1172"/>
      <c r="S515" s="1172"/>
      <c r="T515" s="1172"/>
      <c r="U515" s="1172"/>
      <c r="V515" s="1172"/>
      <c r="W515" s="1172"/>
      <c r="X515" s="1172"/>
      <c r="Y515" s="1172"/>
      <c r="Z515" s="1172"/>
      <c r="AA515" s="1172"/>
      <c r="AB515" s="1172"/>
      <c r="AC515" s="1172"/>
      <c r="AD515" s="1172"/>
      <c r="AE515" s="1172"/>
      <c r="AF515" s="1172"/>
      <c r="AG515" s="1172"/>
    </row>
    <row r="516" spans="1:33" x14ac:dyDescent="0.3">
      <c r="A516" s="1172" t="s">
        <v>718</v>
      </c>
      <c r="B516" s="1172"/>
      <c r="C516" s="1172"/>
      <c r="D516" s="1172"/>
      <c r="E516" s="1172"/>
      <c r="F516" s="1172"/>
      <c r="G516" s="1172"/>
      <c r="H516" s="1172"/>
      <c r="I516" s="1172"/>
      <c r="J516" s="1172"/>
      <c r="K516" s="1172"/>
      <c r="L516" s="1172"/>
      <c r="M516" s="1172"/>
      <c r="N516" s="1172"/>
      <c r="O516" s="1172"/>
      <c r="P516" s="1172"/>
      <c r="Q516" s="1172"/>
      <c r="R516" s="1172"/>
      <c r="S516" s="1172"/>
      <c r="T516" s="1172"/>
      <c r="U516" s="1172"/>
      <c r="V516" s="1172"/>
      <c r="W516" s="1172"/>
      <c r="X516" s="1172"/>
      <c r="Y516" s="1172"/>
      <c r="Z516" s="1172"/>
      <c r="AA516" s="1172"/>
      <c r="AB516" s="1172"/>
      <c r="AC516" s="1172"/>
      <c r="AD516" s="1172"/>
      <c r="AE516" s="1172"/>
      <c r="AF516" s="1172"/>
      <c r="AG516" s="1172"/>
    </row>
    <row r="517" spans="1:33" x14ac:dyDescent="0.3">
      <c r="A517" s="1172"/>
      <c r="B517" s="1172"/>
      <c r="C517" s="1172"/>
      <c r="D517" s="1172"/>
      <c r="E517" s="1172"/>
      <c r="F517" s="1172"/>
      <c r="G517" s="1172"/>
      <c r="H517" s="1172"/>
      <c r="I517" s="1172"/>
      <c r="J517" s="1172"/>
      <c r="K517" s="1172"/>
      <c r="L517" s="1172"/>
      <c r="M517" s="1172"/>
      <c r="N517" s="1172"/>
      <c r="O517" s="1172"/>
      <c r="P517" s="1172"/>
      <c r="Q517" s="1172"/>
      <c r="R517" s="1172"/>
      <c r="S517" s="1172"/>
      <c r="T517" s="1172"/>
      <c r="U517" s="1172"/>
      <c r="V517" s="1172"/>
      <c r="W517" s="1172"/>
      <c r="X517" s="1172"/>
      <c r="Y517" s="1172"/>
      <c r="Z517" s="1172"/>
      <c r="AA517" s="1172"/>
      <c r="AB517" s="1172"/>
      <c r="AC517" s="1172"/>
      <c r="AD517" s="1172"/>
      <c r="AE517" s="1172"/>
      <c r="AF517" s="1172"/>
      <c r="AG517" s="1172"/>
    </row>
    <row r="518" spans="1:33" x14ac:dyDescent="0.3">
      <c r="A518" s="1172"/>
      <c r="B518" s="1172"/>
      <c r="C518" s="1172"/>
      <c r="D518" s="1172"/>
      <c r="E518" s="1172"/>
      <c r="F518" s="1172"/>
      <c r="G518" s="1172"/>
      <c r="H518" s="1172"/>
      <c r="I518" s="1172"/>
      <c r="J518" s="1172"/>
      <c r="K518" s="1172"/>
      <c r="L518" s="1172"/>
      <c r="M518" s="1172"/>
      <c r="N518" s="1172"/>
      <c r="O518" s="1172"/>
      <c r="P518" s="1172"/>
      <c r="Q518" s="1172"/>
      <c r="R518" s="1172"/>
      <c r="S518" s="1172"/>
      <c r="T518" s="1172"/>
      <c r="U518" s="1172"/>
      <c r="V518" s="1172"/>
      <c r="W518" s="1172"/>
      <c r="X518" s="1172"/>
      <c r="Y518" s="1172"/>
      <c r="Z518" s="1172"/>
      <c r="AA518" s="1172"/>
      <c r="AB518" s="1172"/>
      <c r="AC518" s="1172"/>
      <c r="AD518" s="1172"/>
      <c r="AE518" s="1172"/>
      <c r="AF518" s="1172"/>
      <c r="AG518" s="1172"/>
    </row>
    <row r="519" spans="1:33" ht="15" thickBot="1" x14ac:dyDescent="0.35">
      <c r="A519" s="1172" t="s">
        <v>147</v>
      </c>
      <c r="B519" s="1172"/>
      <c r="C519" s="4338"/>
      <c r="D519" s="4338"/>
      <c r="E519" s="4338"/>
      <c r="F519" s="4338"/>
      <c r="G519" s="4338"/>
      <c r="H519" s="4338"/>
      <c r="I519" s="4338"/>
      <c r="J519" s="4338"/>
      <c r="K519" s="4338"/>
      <c r="L519" s="1172"/>
      <c r="M519" s="3031" t="str">
        <f>J473</f>
        <v>Should be the same as listed in Part I.</v>
      </c>
      <c r="N519" s="3031"/>
      <c r="O519" s="3031"/>
      <c r="P519" s="3031"/>
      <c r="Q519" s="3031"/>
      <c r="R519" s="3031"/>
      <c r="S519" s="3031"/>
      <c r="T519" s="3031"/>
      <c r="U519" s="3031"/>
      <c r="V519" s="3031"/>
      <c r="W519" s="3031"/>
      <c r="X519" s="3031"/>
      <c r="Y519" s="3031"/>
      <c r="Z519" s="3031"/>
      <c r="AA519" s="1172"/>
      <c r="AB519" s="3395"/>
      <c r="AC519" s="3395"/>
      <c r="AD519" s="3395"/>
      <c r="AE519" s="3395"/>
      <c r="AF519" s="3395"/>
      <c r="AG519" s="1172"/>
    </row>
    <row r="520" spans="1:33" ht="15" customHeight="1" x14ac:dyDescent="0.3">
      <c r="A520" s="1172"/>
      <c r="B520" s="1172"/>
      <c r="C520" s="4333" t="s">
        <v>719</v>
      </c>
      <c r="D520" s="4333"/>
      <c r="E520" s="4333"/>
      <c r="F520" s="4333"/>
      <c r="G520" s="4333"/>
      <c r="H520" s="4333"/>
      <c r="I520" s="4333"/>
      <c r="J520" s="4333"/>
      <c r="K520" s="4333"/>
      <c r="L520" s="1172"/>
      <c r="M520" s="4335" t="s">
        <v>149</v>
      </c>
      <c r="N520" s="4335"/>
      <c r="O520" s="4335"/>
      <c r="P520" s="4335"/>
      <c r="Q520" s="4335"/>
      <c r="R520" s="4335"/>
      <c r="S520" s="4335"/>
      <c r="T520" s="4335"/>
      <c r="U520" s="4335"/>
      <c r="V520" s="4335"/>
      <c r="W520" s="4335"/>
      <c r="X520" s="4335"/>
      <c r="Y520" s="4335"/>
      <c r="Z520" s="4335"/>
      <c r="AA520" s="1172"/>
      <c r="AB520" s="4336" t="s">
        <v>150</v>
      </c>
      <c r="AC520" s="4335"/>
      <c r="AD520" s="4335"/>
      <c r="AE520" s="4335"/>
      <c r="AF520" s="4335"/>
      <c r="AG520" s="1172"/>
    </row>
    <row r="521" spans="1:33" x14ac:dyDescent="0.3">
      <c r="A521" s="1172"/>
      <c r="B521" s="1172"/>
      <c r="C521" s="4334"/>
      <c r="D521" s="4334"/>
      <c r="E521" s="4334"/>
      <c r="F521" s="4334"/>
      <c r="G521" s="4334"/>
      <c r="H521" s="4334"/>
      <c r="I521" s="4334"/>
      <c r="J521" s="4334"/>
      <c r="K521" s="4334"/>
      <c r="L521" s="1172"/>
      <c r="M521" s="1172"/>
      <c r="N521" s="1172"/>
      <c r="O521" s="1172"/>
      <c r="P521" s="1172"/>
      <c r="Q521" s="1172"/>
      <c r="R521" s="1172"/>
      <c r="S521" s="1172"/>
      <c r="T521" s="1172"/>
      <c r="U521" s="1172"/>
      <c r="V521" s="1172"/>
      <c r="W521" s="1172"/>
      <c r="X521" s="1172"/>
      <c r="Y521" s="1172"/>
      <c r="Z521" s="1172"/>
      <c r="AA521" s="1172"/>
      <c r="AB521" s="1172"/>
      <c r="AC521" s="1172"/>
      <c r="AD521" s="1172"/>
      <c r="AE521" s="1172"/>
      <c r="AF521" s="1172"/>
      <c r="AG521" s="1172"/>
    </row>
    <row r="522" spans="1:33" x14ac:dyDescent="0.3">
      <c r="A522" s="1172"/>
      <c r="B522" s="1172"/>
      <c r="C522" s="1172"/>
      <c r="D522" s="1172"/>
      <c r="E522" s="1172"/>
      <c r="F522" s="1172"/>
      <c r="G522" s="1172"/>
      <c r="H522" s="1172"/>
      <c r="I522" s="1172"/>
      <c r="J522" s="1172"/>
      <c r="K522" s="1172"/>
      <c r="L522" s="1172"/>
      <c r="M522" s="1172"/>
      <c r="N522" s="1172"/>
      <c r="O522" s="1172"/>
      <c r="P522" s="1172"/>
      <c r="Q522" s="1172"/>
      <c r="R522" s="1172"/>
      <c r="S522" s="1172"/>
      <c r="T522" s="1172"/>
      <c r="U522" s="1172"/>
      <c r="V522" s="1172"/>
      <c r="W522" s="1172"/>
      <c r="X522" s="1172"/>
      <c r="Y522" s="1172"/>
      <c r="Z522" s="1172"/>
      <c r="AA522" s="1172"/>
      <c r="AB522" s="1172"/>
      <c r="AC522" s="1172"/>
      <c r="AD522" s="1172"/>
      <c r="AE522" s="1172"/>
      <c r="AF522" s="1172"/>
      <c r="AG522" s="1172"/>
    </row>
    <row r="523" spans="1:33" x14ac:dyDescent="0.3">
      <c r="A523" s="98" t="s">
        <v>707</v>
      </c>
      <c r="B523" s="1172"/>
      <c r="C523" s="1172"/>
      <c r="D523" s="1172"/>
      <c r="E523" s="1172"/>
      <c r="F523" s="1172"/>
      <c r="G523" s="1172"/>
      <c r="H523" s="1172"/>
      <c r="I523" s="1172"/>
      <c r="J523" s="1172"/>
      <c r="K523" s="1172"/>
      <c r="L523" s="1172"/>
      <c r="M523" s="1172"/>
      <c r="N523" s="1172"/>
      <c r="O523" s="1172"/>
      <c r="P523" s="1172"/>
      <c r="Q523" s="1172"/>
      <c r="R523" s="1172"/>
      <c r="S523" s="1172"/>
      <c r="T523" s="1172"/>
      <c r="U523" s="1172"/>
      <c r="V523" s="1172"/>
      <c r="W523" s="1172"/>
      <c r="X523" s="1172"/>
      <c r="Y523" s="1172"/>
      <c r="Z523" s="1172"/>
      <c r="AA523" s="1172"/>
      <c r="AB523" s="1172"/>
      <c r="AC523" s="1172"/>
      <c r="AD523" s="1172"/>
      <c r="AE523" s="1172"/>
      <c r="AF523" s="1172"/>
      <c r="AG523" s="1172"/>
    </row>
    <row r="524" spans="1:33" x14ac:dyDescent="0.3">
      <c r="A524" s="1172"/>
      <c r="B524" s="1172"/>
      <c r="C524" s="1172"/>
      <c r="D524" s="1172"/>
      <c r="E524" s="1172"/>
      <c r="F524" s="1172"/>
      <c r="G524" s="1172"/>
      <c r="H524" s="1172"/>
      <c r="I524" s="1172"/>
      <c r="J524" s="1172"/>
      <c r="K524" s="1172"/>
      <c r="L524" s="1172"/>
      <c r="M524" s="1172"/>
      <c r="N524" s="1172"/>
      <c r="O524" s="1172"/>
      <c r="P524" s="1172"/>
      <c r="Q524" s="1172"/>
      <c r="R524" s="1172"/>
      <c r="S524" s="1172"/>
      <c r="T524" s="1172"/>
      <c r="U524" s="1172"/>
      <c r="V524" s="1172"/>
      <c r="W524" s="1172"/>
      <c r="X524" s="1172"/>
      <c r="Y524" s="1172"/>
      <c r="Z524" s="1172"/>
      <c r="AA524" s="1172"/>
      <c r="AB524" s="1172"/>
      <c r="AC524" s="1172"/>
      <c r="AD524" s="1172"/>
      <c r="AE524" s="1172"/>
      <c r="AF524" s="1172"/>
      <c r="AG524" s="1172"/>
    </row>
    <row r="525" spans="1:33" x14ac:dyDescent="0.3">
      <c r="A525" s="98" t="s">
        <v>692</v>
      </c>
      <c r="B525" s="1172"/>
      <c r="C525" s="1172"/>
      <c r="D525" s="1172"/>
      <c r="E525" s="1172"/>
      <c r="F525" s="1172"/>
      <c r="G525" s="1172"/>
      <c r="H525" s="1172"/>
      <c r="I525" s="1172"/>
      <c r="J525" s="1172"/>
      <c r="K525" s="1172"/>
      <c r="L525" s="1172"/>
      <c r="M525" s="1172"/>
      <c r="N525" s="1172"/>
      <c r="O525" s="1172"/>
      <c r="P525" s="1172"/>
      <c r="Q525" s="1172"/>
      <c r="R525" s="1172"/>
      <c r="S525" s="1172"/>
      <c r="T525" s="1172"/>
      <c r="U525" s="1172"/>
      <c r="V525" s="1172"/>
      <c r="W525" s="1172"/>
      <c r="X525" s="1172"/>
      <c r="Y525" s="1172"/>
      <c r="Z525" s="1172"/>
      <c r="AA525" s="1172"/>
      <c r="AB525" s="1172"/>
      <c r="AC525" s="1172"/>
      <c r="AD525" s="1172"/>
      <c r="AE525" s="1172"/>
      <c r="AF525" s="1172"/>
      <c r="AG525" s="1172"/>
    </row>
    <row r="526" spans="1:33" x14ac:dyDescent="0.3">
      <c r="A526" s="1172" t="s">
        <v>53</v>
      </c>
      <c r="B526" s="1172"/>
      <c r="C526" s="1172"/>
      <c r="D526" s="1172"/>
      <c r="E526" s="1172"/>
      <c r="F526" s="1172"/>
      <c r="G526" s="1172"/>
      <c r="H526" s="1172"/>
      <c r="I526" s="1172"/>
      <c r="J526" s="1172"/>
      <c r="K526" s="1172"/>
      <c r="L526" s="1172"/>
      <c r="M526" s="1172"/>
      <c r="N526" s="1172"/>
      <c r="O526" s="1172"/>
      <c r="P526" s="1172"/>
      <c r="Q526" s="1172"/>
      <c r="R526" s="1172"/>
      <c r="S526" s="1172"/>
      <c r="T526" s="1172"/>
      <c r="U526" s="1172"/>
      <c r="V526" s="1170"/>
      <c r="W526" s="1170"/>
      <c r="X526" s="1170"/>
      <c r="Y526" s="1170"/>
      <c r="Z526" s="1170"/>
      <c r="AA526" s="1170"/>
      <c r="AB526" s="1170"/>
      <c r="AC526" s="1172"/>
      <c r="AD526" s="1172"/>
      <c r="AE526" s="1172"/>
      <c r="AF526" s="1172"/>
      <c r="AG526" s="1172"/>
    </row>
    <row r="527" spans="1:33" x14ac:dyDescent="0.3">
      <c r="A527" s="1172"/>
      <c r="B527" s="1172"/>
      <c r="C527" s="1172"/>
      <c r="D527" s="1172"/>
      <c r="E527" s="1172"/>
      <c r="F527" s="1172"/>
      <c r="G527" s="1172"/>
      <c r="H527" s="1172"/>
      <c r="I527" s="1172"/>
      <c r="J527" s="1172"/>
      <c r="K527" s="1172"/>
      <c r="L527" s="1172"/>
      <c r="M527" s="1172"/>
      <c r="N527" s="1172"/>
      <c r="O527" s="1172"/>
      <c r="P527" s="1172"/>
      <c r="Q527" s="1172"/>
      <c r="R527" s="1172"/>
      <c r="S527" s="1172"/>
      <c r="T527" s="1172"/>
      <c r="U527" s="1172"/>
      <c r="V527" s="1172"/>
      <c r="W527" s="1172"/>
      <c r="X527" s="1172"/>
      <c r="Y527" s="1172"/>
      <c r="Z527" s="1172"/>
      <c r="AA527" s="1172"/>
      <c r="AB527" s="1172"/>
      <c r="AC527" s="1172"/>
      <c r="AD527" s="1172"/>
      <c r="AE527" s="1172"/>
      <c r="AF527" s="1172"/>
      <c r="AG527" s="1172"/>
    </row>
    <row r="528" spans="1:33" x14ac:dyDescent="0.3">
      <c r="A528" s="1170" t="s">
        <v>1131</v>
      </c>
      <c r="B528" s="1172"/>
      <c r="C528" s="1172"/>
      <c r="D528" s="1172"/>
      <c r="E528" s="1172"/>
      <c r="F528" s="1172"/>
      <c r="G528" s="1172"/>
      <c r="H528" s="1172"/>
      <c r="I528" s="1172"/>
      <c r="J528" s="4342" t="s">
        <v>1132</v>
      </c>
      <c r="K528" s="4342"/>
      <c r="L528" s="4342"/>
      <c r="M528" s="4342"/>
      <c r="N528" s="4342"/>
      <c r="O528" s="4342"/>
      <c r="P528" s="4342"/>
      <c r="Q528" s="4342"/>
      <c r="R528" s="4342"/>
      <c r="S528" s="4342"/>
      <c r="T528" s="4342"/>
      <c r="U528" s="4342"/>
      <c r="V528" s="4342"/>
      <c r="W528" s="4342"/>
      <c r="X528" s="4342"/>
      <c r="Y528" s="4342"/>
      <c r="Z528" s="4342"/>
      <c r="AA528" s="4342"/>
      <c r="AB528" s="4342"/>
      <c r="AC528" s="4342"/>
      <c r="AD528" s="4342"/>
      <c r="AE528" s="4342"/>
      <c r="AF528" s="4342"/>
      <c r="AG528" s="1172"/>
    </row>
    <row r="529" spans="1:33" ht="15" thickBot="1" x14ac:dyDescent="0.35">
      <c r="A529" s="1172"/>
      <c r="B529" s="1172"/>
      <c r="C529" s="1172"/>
      <c r="D529" s="1172"/>
      <c r="E529" s="1172"/>
      <c r="F529" s="1172"/>
      <c r="G529" s="1172"/>
      <c r="H529" s="1172"/>
      <c r="I529" s="1172"/>
      <c r="J529" s="1172"/>
      <c r="K529" s="1172"/>
      <c r="L529" s="1172"/>
      <c r="M529" s="1172"/>
      <c r="N529" s="1172"/>
      <c r="O529" s="1172"/>
      <c r="P529" s="1172"/>
      <c r="Q529" s="1172"/>
      <c r="R529" s="1172"/>
      <c r="S529" s="1172"/>
      <c r="T529" s="1172"/>
      <c r="U529" s="1172"/>
      <c r="V529" s="1172"/>
      <c r="W529" s="1172"/>
      <c r="X529" s="1172"/>
      <c r="Y529" s="1172"/>
      <c r="Z529" s="1172"/>
      <c r="AA529" s="1172"/>
      <c r="AB529" s="1172"/>
      <c r="AC529" s="1172"/>
      <c r="AD529" s="1172"/>
      <c r="AE529" s="1172"/>
      <c r="AF529" s="1172"/>
      <c r="AG529" s="1172"/>
    </row>
    <row r="530" spans="1:33" ht="15.75" customHeight="1" thickBot="1" x14ac:dyDescent="0.35">
      <c r="A530" s="1172"/>
      <c r="B530" s="1172" t="s">
        <v>708</v>
      </c>
      <c r="C530" s="1172"/>
      <c r="D530" s="1172"/>
      <c r="E530" s="1172"/>
      <c r="F530" s="1172"/>
      <c r="G530" s="271"/>
      <c r="H530" s="2631" t="s">
        <v>709</v>
      </c>
      <c r="I530" s="2631"/>
      <c r="J530" s="2631"/>
      <c r="K530" s="2631"/>
      <c r="L530" s="2631"/>
      <c r="M530" s="2631"/>
      <c r="N530" s="2631"/>
      <c r="O530" s="2631"/>
      <c r="P530" s="2631"/>
      <c r="Q530" s="2631"/>
      <c r="R530" s="2631"/>
      <c r="S530" s="2631"/>
      <c r="T530" s="2631"/>
      <c r="U530" s="2631"/>
      <c r="V530" s="2631"/>
      <c r="W530" s="2631"/>
      <c r="X530" s="2631"/>
      <c r="Y530" s="2631"/>
      <c r="Z530" s="2631"/>
      <c r="AA530" s="2631"/>
      <c r="AB530" s="2631"/>
      <c r="AC530" s="2631"/>
      <c r="AD530" s="2631"/>
      <c r="AE530" s="2631"/>
      <c r="AF530" s="2631"/>
      <c r="AG530" s="2631"/>
    </row>
    <row r="531" spans="1:33" ht="15" thickBot="1" x14ac:dyDescent="0.35">
      <c r="A531" s="1172"/>
      <c r="B531" s="1172"/>
      <c r="C531" s="1172"/>
      <c r="D531" s="1172"/>
      <c r="E531" s="1172"/>
      <c r="F531" s="1172"/>
      <c r="G531" s="1172"/>
      <c r="H531" s="1172"/>
      <c r="I531" s="1172"/>
      <c r="J531" s="1172"/>
      <c r="K531" s="1172"/>
      <c r="L531" s="1172"/>
      <c r="M531" s="1172"/>
      <c r="N531" s="1172"/>
      <c r="O531" s="1172"/>
      <c r="P531" s="1172"/>
      <c r="Q531" s="1172"/>
      <c r="R531" s="1172"/>
      <c r="S531" s="1172"/>
      <c r="T531" s="1172"/>
      <c r="U531" s="1172"/>
      <c r="V531" s="1172"/>
      <c r="W531" s="1172"/>
      <c r="X531" s="1172"/>
      <c r="Y531" s="1172"/>
      <c r="Z531" s="1172"/>
      <c r="AA531" s="1172"/>
      <c r="AB531" s="1172"/>
      <c r="AC531" s="1172"/>
      <c r="AD531" s="1172"/>
      <c r="AE531" s="1172"/>
      <c r="AF531" s="1172"/>
      <c r="AG531" s="1172"/>
    </row>
    <row r="532" spans="1:33" ht="15" thickBot="1" x14ac:dyDescent="0.35">
      <c r="A532" s="1172"/>
      <c r="B532" s="1172"/>
      <c r="C532" s="1172"/>
      <c r="D532" s="1172"/>
      <c r="E532" s="1172"/>
      <c r="F532" s="1172"/>
      <c r="G532" s="271"/>
      <c r="H532" s="1172" t="s">
        <v>710</v>
      </c>
      <c r="I532" s="1172"/>
      <c r="J532" s="1172"/>
      <c r="K532" s="1172"/>
      <c r="L532" s="1172"/>
      <c r="M532" s="1172"/>
      <c r="N532" s="1172"/>
      <c r="O532" s="1172"/>
      <c r="P532" s="1172"/>
      <c r="Q532" s="1172"/>
      <c r="R532" s="1172"/>
      <c r="S532" s="1172"/>
      <c r="T532" s="1172"/>
      <c r="U532" s="1172"/>
      <c r="V532" s="1172"/>
      <c r="W532" s="1172"/>
      <c r="X532" s="1172"/>
      <c r="Y532" s="1172"/>
      <c r="Z532" s="1172"/>
      <c r="AA532" s="1172"/>
      <c r="AB532" s="1172"/>
      <c r="AC532" s="1172"/>
      <c r="AD532" s="1172"/>
      <c r="AE532" s="1172"/>
      <c r="AF532" s="1172"/>
      <c r="AG532" s="1172"/>
    </row>
    <row r="533" spans="1:33" ht="15" thickBot="1" x14ac:dyDescent="0.35">
      <c r="A533" s="1172"/>
      <c r="B533" s="1172"/>
      <c r="C533" s="1172"/>
      <c r="D533" s="1172"/>
      <c r="E533" s="1172"/>
      <c r="F533" s="1172"/>
      <c r="G533" s="1172"/>
      <c r="H533" s="1172"/>
      <c r="I533" s="1172"/>
      <c r="J533" s="1172"/>
      <c r="K533" s="1172"/>
      <c r="L533" s="1172"/>
      <c r="M533" s="1172"/>
      <c r="N533" s="1172"/>
      <c r="O533" s="1172"/>
      <c r="P533" s="1172"/>
      <c r="Q533" s="1172"/>
      <c r="R533" s="1172"/>
      <c r="S533" s="1172"/>
      <c r="T533" s="1172"/>
      <c r="U533" s="1172"/>
      <c r="V533" s="1172"/>
      <c r="W533" s="1172"/>
      <c r="X533" s="1172"/>
      <c r="Y533" s="1172"/>
      <c r="Z533" s="1172"/>
      <c r="AA533" s="1172"/>
      <c r="AB533" s="1172"/>
      <c r="AC533" s="1172"/>
      <c r="AD533" s="1172"/>
      <c r="AE533" s="1172"/>
      <c r="AF533" s="1172"/>
      <c r="AG533" s="1172"/>
    </row>
    <row r="534" spans="1:33" ht="15" thickBot="1" x14ac:dyDescent="0.35">
      <c r="A534" s="1172"/>
      <c r="B534" s="1172"/>
      <c r="C534" s="1172"/>
      <c r="D534" s="1172"/>
      <c r="E534" s="1172"/>
      <c r="F534" s="1172"/>
      <c r="G534" s="271"/>
      <c r="H534" s="1172" t="s">
        <v>711</v>
      </c>
      <c r="I534" s="1172"/>
      <c r="J534" s="1172"/>
      <c r="K534" s="1172"/>
      <c r="L534" s="1172"/>
      <c r="M534" s="1172"/>
      <c r="N534" s="1172"/>
      <c r="O534" s="1172"/>
      <c r="P534" s="1172"/>
      <c r="Q534" s="1172"/>
      <c r="R534" s="1172"/>
      <c r="S534" s="1172"/>
      <c r="T534" s="1172"/>
      <c r="U534" s="1172"/>
      <c r="V534" s="1172"/>
      <c r="W534" s="1172"/>
      <c r="X534" s="1172"/>
      <c r="Y534" s="1172"/>
      <c r="Z534" s="1172"/>
      <c r="AA534" s="1172"/>
      <c r="AB534" s="1172"/>
      <c r="AC534" s="1172"/>
      <c r="AD534" s="1172"/>
      <c r="AE534" s="1172"/>
      <c r="AF534" s="1172"/>
      <c r="AG534" s="1172"/>
    </row>
    <row r="535" spans="1:33" ht="15" thickBot="1" x14ac:dyDescent="0.35">
      <c r="A535" s="1172"/>
      <c r="B535" s="1172"/>
      <c r="C535" s="1172"/>
      <c r="D535" s="1172"/>
      <c r="E535" s="1172"/>
      <c r="F535" s="1172"/>
      <c r="G535" s="1172"/>
      <c r="H535" s="1172"/>
      <c r="I535" s="1172"/>
      <c r="J535" s="1172"/>
      <c r="K535" s="1172"/>
      <c r="L535" s="1172"/>
      <c r="M535" s="1172"/>
      <c r="N535" s="1172"/>
      <c r="O535" s="1172"/>
      <c r="P535" s="1172"/>
      <c r="Q535" s="1172"/>
      <c r="R535" s="1172"/>
      <c r="S535" s="1172"/>
      <c r="T535" s="1172"/>
      <c r="U535" s="1172"/>
      <c r="V535" s="1172"/>
      <c r="W535" s="1172"/>
      <c r="X535" s="1172"/>
      <c r="Y535" s="1172"/>
      <c r="Z535" s="1172"/>
      <c r="AA535" s="1172"/>
      <c r="AB535" s="1172"/>
      <c r="AC535" s="1172"/>
      <c r="AD535" s="1172"/>
      <c r="AE535" s="1172"/>
      <c r="AF535" s="1172"/>
      <c r="AG535" s="1172"/>
    </row>
    <row r="536" spans="1:33" ht="15" thickBot="1" x14ac:dyDescent="0.35">
      <c r="A536" s="1172"/>
      <c r="B536" s="1172"/>
      <c r="C536" s="1172"/>
      <c r="D536" s="1172"/>
      <c r="E536" s="1172"/>
      <c r="F536" s="1172"/>
      <c r="G536" s="271"/>
      <c r="H536" s="1172" t="s">
        <v>712</v>
      </c>
      <c r="I536" s="1172"/>
      <c r="J536" s="1172"/>
      <c r="K536" s="1172"/>
      <c r="L536" s="1172"/>
      <c r="M536" s="1172"/>
      <c r="N536" s="1172"/>
      <c r="O536" s="1172"/>
      <c r="P536" s="1172"/>
      <c r="Q536" s="1172"/>
      <c r="R536" s="1172"/>
      <c r="S536" s="1172"/>
      <c r="T536" s="1172"/>
      <c r="U536" s="1172"/>
      <c r="V536" s="1172"/>
      <c r="W536" s="1172"/>
      <c r="X536" s="1172"/>
      <c r="Y536" s="1172"/>
      <c r="Z536" s="1172"/>
      <c r="AA536" s="1172"/>
      <c r="AB536" s="1172"/>
      <c r="AC536" s="1172"/>
      <c r="AD536" s="1172"/>
      <c r="AE536" s="1172"/>
      <c r="AF536" s="1172"/>
      <c r="AG536" s="1172"/>
    </row>
    <row r="537" spans="1:33" ht="15" thickBot="1" x14ac:dyDescent="0.35">
      <c r="A537" s="1172"/>
      <c r="B537" s="1172"/>
      <c r="C537" s="1172"/>
      <c r="D537" s="1172"/>
      <c r="E537" s="1172"/>
      <c r="F537" s="1172"/>
      <c r="G537" s="1172"/>
      <c r="H537" s="1172"/>
      <c r="I537" s="1172"/>
      <c r="J537" s="1172"/>
      <c r="K537" s="1172"/>
      <c r="L537" s="1172"/>
      <c r="M537" s="1172"/>
      <c r="N537" s="1172"/>
      <c r="O537" s="1172"/>
      <c r="P537" s="1172"/>
      <c r="Q537" s="1172"/>
      <c r="R537" s="1172"/>
      <c r="S537" s="1172"/>
      <c r="T537" s="1172"/>
      <c r="U537" s="1172"/>
      <c r="V537" s="1172"/>
      <c r="W537" s="1172"/>
      <c r="X537" s="1172"/>
      <c r="Y537" s="1172"/>
      <c r="Z537" s="1172"/>
      <c r="AA537" s="1172"/>
      <c r="AB537" s="1172"/>
      <c r="AC537" s="1172"/>
      <c r="AD537" s="1172"/>
      <c r="AE537" s="1172"/>
      <c r="AF537" s="1172"/>
      <c r="AG537" s="1172"/>
    </row>
    <row r="538" spans="1:33" ht="15" thickBot="1" x14ac:dyDescent="0.35">
      <c r="A538" s="1172"/>
      <c r="B538" s="1172"/>
      <c r="C538" s="1172"/>
      <c r="D538" s="1172"/>
      <c r="E538" s="1172"/>
      <c r="F538" s="1172"/>
      <c r="G538" s="271"/>
      <c r="H538" s="1170" t="s">
        <v>713</v>
      </c>
      <c r="I538" s="1172"/>
      <c r="J538" s="1172"/>
      <c r="K538" s="1172"/>
      <c r="L538" s="1172"/>
      <c r="M538" s="1172"/>
      <c r="N538" s="1172"/>
      <c r="O538" s="1172"/>
      <c r="P538" s="1172"/>
      <c r="Q538" s="1172"/>
      <c r="R538" s="1172"/>
      <c r="S538" s="1172"/>
      <c r="T538" s="1172"/>
      <c r="U538" s="1172"/>
      <c r="V538" s="1172"/>
      <c r="W538" s="1172"/>
      <c r="X538" s="1172"/>
      <c r="Y538" s="1172"/>
      <c r="Z538" s="1172"/>
      <c r="AA538" s="1172"/>
      <c r="AB538" s="1172"/>
      <c r="AC538" s="1172"/>
      <c r="AD538" s="1172"/>
      <c r="AE538" s="1172"/>
      <c r="AF538" s="1172"/>
      <c r="AG538" s="1172"/>
    </row>
    <row r="539" spans="1:33" x14ac:dyDescent="0.3">
      <c r="A539" s="1172"/>
      <c r="B539" s="1172"/>
      <c r="C539" s="1172"/>
      <c r="D539" s="1172"/>
      <c r="E539" s="1172"/>
      <c r="F539" s="1172"/>
      <c r="G539" s="1172"/>
      <c r="H539" s="1172"/>
      <c r="I539" s="1172"/>
      <c r="J539" s="1172"/>
      <c r="K539" s="1172"/>
      <c r="L539" s="1172"/>
      <c r="M539" s="1172"/>
      <c r="N539" s="1172"/>
      <c r="O539" s="1172"/>
      <c r="P539" s="1172"/>
      <c r="Q539" s="1172"/>
      <c r="R539" s="1172"/>
      <c r="S539" s="1172"/>
      <c r="T539" s="1172"/>
      <c r="U539" s="1172"/>
      <c r="V539" s="1172"/>
      <c r="W539" s="1172"/>
      <c r="X539" s="1172"/>
      <c r="Y539" s="1172"/>
      <c r="Z539" s="1172"/>
      <c r="AA539" s="1172"/>
      <c r="AB539" s="1172"/>
      <c r="AC539" s="1172"/>
      <c r="AD539" s="1172"/>
      <c r="AE539" s="1172"/>
      <c r="AF539" s="1172"/>
      <c r="AG539" s="1172"/>
    </row>
    <row r="540" spans="1:33" ht="15" customHeight="1" x14ac:dyDescent="0.3">
      <c r="A540" s="4100" t="s">
        <v>15</v>
      </c>
      <c r="B540" s="4263"/>
      <c r="C540" s="4263"/>
      <c r="D540" s="4263"/>
      <c r="E540" s="4263"/>
      <c r="F540" s="4263"/>
      <c r="G540" s="4263"/>
      <c r="H540" s="4263"/>
      <c r="I540" s="4263"/>
      <c r="J540" s="4263"/>
      <c r="K540" s="4263"/>
      <c r="L540" s="4263"/>
      <c r="M540" s="4263"/>
      <c r="N540" s="4263"/>
      <c r="O540" s="4263"/>
      <c r="P540" s="4263"/>
      <c r="Q540" s="4263"/>
      <c r="R540" s="4263"/>
      <c r="S540" s="4263"/>
      <c r="T540" s="4263"/>
      <c r="U540" s="4263"/>
      <c r="V540" s="4263"/>
      <c r="W540" s="4263"/>
      <c r="X540" s="4263"/>
      <c r="Y540" s="4263"/>
      <c r="Z540" s="4263"/>
      <c r="AA540" s="4263"/>
      <c r="AB540" s="4263"/>
      <c r="AC540" s="4263"/>
      <c r="AD540" s="4263"/>
      <c r="AE540" s="4263"/>
      <c r="AF540" s="4263"/>
      <c r="AG540" s="4263"/>
    </row>
    <row r="541" spans="1:33" x14ac:dyDescent="0.3">
      <c r="A541" s="4263"/>
      <c r="B541" s="4263"/>
      <c r="C541" s="4263"/>
      <c r="D541" s="4263"/>
      <c r="E541" s="4263"/>
      <c r="F541" s="4263"/>
      <c r="G541" s="4263"/>
      <c r="H541" s="4263"/>
      <c r="I541" s="4263"/>
      <c r="J541" s="4263"/>
      <c r="K541" s="4263"/>
      <c r="L541" s="4263"/>
      <c r="M541" s="4263"/>
      <c r="N541" s="4263"/>
      <c r="O541" s="4263"/>
      <c r="P541" s="4263"/>
      <c r="Q541" s="4263"/>
      <c r="R541" s="4263"/>
      <c r="S541" s="4263"/>
      <c r="T541" s="4263"/>
      <c r="U541" s="4263"/>
      <c r="V541" s="4263"/>
      <c r="W541" s="4263"/>
      <c r="X541" s="4263"/>
      <c r="Y541" s="4263"/>
      <c r="Z541" s="4263"/>
      <c r="AA541" s="4263"/>
      <c r="AB541" s="4263"/>
      <c r="AC541" s="4263"/>
      <c r="AD541" s="4263"/>
      <c r="AE541" s="4263"/>
      <c r="AF541" s="4263"/>
      <c r="AG541" s="4263"/>
    </row>
    <row r="542" spans="1:33" x14ac:dyDescent="0.3">
      <c r="A542" s="4263"/>
      <c r="B542" s="4263"/>
      <c r="C542" s="4263"/>
      <c r="D542" s="4263"/>
      <c r="E542" s="4263"/>
      <c r="F542" s="4263"/>
      <c r="G542" s="4263"/>
      <c r="H542" s="4263"/>
      <c r="I542" s="4263"/>
      <c r="J542" s="4263"/>
      <c r="K542" s="4263"/>
      <c r="L542" s="4263"/>
      <c r="M542" s="4263"/>
      <c r="N542" s="4263"/>
      <c r="O542" s="4263"/>
      <c r="P542" s="4263"/>
      <c r="Q542" s="4263"/>
      <c r="R542" s="4263"/>
      <c r="S542" s="4263"/>
      <c r="T542" s="4263"/>
      <c r="U542" s="4263"/>
      <c r="V542" s="4263"/>
      <c r="W542" s="4263"/>
      <c r="X542" s="4263"/>
      <c r="Y542" s="4263"/>
      <c r="Z542" s="4263"/>
      <c r="AA542" s="4263"/>
      <c r="AB542" s="4263"/>
      <c r="AC542" s="4263"/>
      <c r="AD542" s="4263"/>
      <c r="AE542" s="4263"/>
      <c r="AF542" s="4263"/>
      <c r="AG542" s="4263"/>
    </row>
    <row r="543" spans="1:33" x14ac:dyDescent="0.3">
      <c r="A543" s="4263"/>
      <c r="B543" s="4263"/>
      <c r="C543" s="4263"/>
      <c r="D543" s="4263"/>
      <c r="E543" s="4263"/>
      <c r="F543" s="4263"/>
      <c r="G543" s="4263"/>
      <c r="H543" s="4263"/>
      <c r="I543" s="4263"/>
      <c r="J543" s="4263"/>
      <c r="K543" s="4263"/>
      <c r="L543" s="4263"/>
      <c r="M543" s="4263"/>
      <c r="N543" s="4263"/>
      <c r="O543" s="4263"/>
      <c r="P543" s="4263"/>
      <c r="Q543" s="4263"/>
      <c r="R543" s="4263"/>
      <c r="S543" s="4263"/>
      <c r="T543" s="4263"/>
      <c r="U543" s="4263"/>
      <c r="V543" s="4263"/>
      <c r="W543" s="4263"/>
      <c r="X543" s="4263"/>
      <c r="Y543" s="4263"/>
      <c r="Z543" s="4263"/>
      <c r="AA543" s="4263"/>
      <c r="AB543" s="4263"/>
      <c r="AC543" s="4263"/>
      <c r="AD543" s="4263"/>
      <c r="AE543" s="4263"/>
      <c r="AF543" s="4263"/>
      <c r="AG543" s="4263"/>
    </row>
    <row r="544" spans="1:33" ht="15" customHeight="1" x14ac:dyDescent="0.3">
      <c r="A544" s="1172"/>
      <c r="B544" s="4341" t="s">
        <v>146</v>
      </c>
      <c r="C544" s="4341"/>
      <c r="D544" s="4341"/>
      <c r="E544" s="4341"/>
      <c r="F544" s="4341"/>
      <c r="G544" s="4341"/>
      <c r="H544" s="4341"/>
      <c r="I544" s="4341"/>
      <c r="J544" s="4341"/>
      <c r="K544" s="4341"/>
      <c r="L544" s="4341"/>
      <c r="M544" s="253"/>
      <c r="N544" s="4341" t="s">
        <v>714</v>
      </c>
      <c r="O544" s="254"/>
      <c r="P544" s="4341" t="s">
        <v>648</v>
      </c>
      <c r="Q544" s="4341"/>
      <c r="R544" s="4341"/>
      <c r="S544" s="4341"/>
      <c r="T544" s="4341"/>
      <c r="U544" s="4341"/>
      <c r="V544" s="4341"/>
      <c r="W544" s="4341"/>
      <c r="X544" s="4341"/>
      <c r="Y544" s="255"/>
      <c r="Z544" s="4340" t="s">
        <v>716</v>
      </c>
      <c r="AA544" s="4340"/>
      <c r="AB544" s="47"/>
      <c r="AC544" s="4340" t="s">
        <v>715</v>
      </c>
      <c r="AD544" s="4340"/>
      <c r="AE544" s="4340"/>
      <c r="AF544" s="4340"/>
      <c r="AG544" s="1172"/>
    </row>
    <row r="545" spans="1:33" x14ac:dyDescent="0.3">
      <c r="A545" s="229"/>
      <c r="B545" s="4341"/>
      <c r="C545" s="4341"/>
      <c r="D545" s="4341"/>
      <c r="E545" s="4341"/>
      <c r="F545" s="4341"/>
      <c r="G545" s="4341"/>
      <c r="H545" s="4341"/>
      <c r="I545" s="4341"/>
      <c r="J545" s="4341"/>
      <c r="K545" s="4341"/>
      <c r="L545" s="4341"/>
      <c r="M545" s="253"/>
      <c r="N545" s="4341"/>
      <c r="O545" s="254"/>
      <c r="P545" s="4341"/>
      <c r="Q545" s="4341"/>
      <c r="R545" s="4341"/>
      <c r="S545" s="4341"/>
      <c r="T545" s="4341"/>
      <c r="U545" s="4341"/>
      <c r="V545" s="4341"/>
      <c r="W545" s="4341"/>
      <c r="X545" s="4341"/>
      <c r="Y545" s="255"/>
      <c r="Z545" s="4340"/>
      <c r="AA545" s="4340"/>
      <c r="AB545" s="47"/>
      <c r="AC545" s="4340"/>
      <c r="AD545" s="4340"/>
      <c r="AE545" s="4340"/>
      <c r="AF545" s="4340"/>
      <c r="AG545" s="1172"/>
    </row>
    <row r="546" spans="1:33" x14ac:dyDescent="0.3">
      <c r="A546" s="229"/>
      <c r="B546" s="1172"/>
      <c r="C546" s="1172"/>
      <c r="D546" s="1172"/>
      <c r="E546" s="1172"/>
      <c r="F546" s="1172"/>
      <c r="G546" s="1172"/>
      <c r="H546" s="1172"/>
      <c r="I546" s="1172"/>
      <c r="J546" s="1172"/>
      <c r="K546" s="1172"/>
      <c r="L546" s="1172"/>
      <c r="M546" s="229"/>
      <c r="N546" s="1172"/>
      <c r="O546" s="229"/>
      <c r="P546" s="91"/>
      <c r="Q546" s="91"/>
      <c r="R546" s="91"/>
      <c r="S546" s="91"/>
      <c r="T546" s="205"/>
      <c r="U546" s="205"/>
      <c r="V546" s="205"/>
      <c r="W546" s="205"/>
      <c r="X546" s="205"/>
      <c r="Y546" s="229"/>
      <c r="Z546" s="1172"/>
      <c r="AA546" s="1172"/>
      <c r="AB546" s="47"/>
      <c r="AC546" s="1172"/>
      <c r="AD546" s="1172"/>
      <c r="AE546" s="1172"/>
      <c r="AF546" s="1172"/>
      <c r="AG546" s="1172"/>
    </row>
    <row r="547" spans="1:33" ht="15" thickBot="1" x14ac:dyDescent="0.35">
      <c r="A547" s="248"/>
      <c r="B547" s="4332"/>
      <c r="C547" s="4332"/>
      <c r="D547" s="4332"/>
      <c r="E547" s="4332"/>
      <c r="F547" s="4332"/>
      <c r="G547" s="4332"/>
      <c r="H547" s="4332"/>
      <c r="I547" s="4332"/>
      <c r="J547" s="4332"/>
      <c r="K547" s="4332"/>
      <c r="L547" s="4332"/>
      <c r="M547" s="248"/>
      <c r="N547" s="340"/>
      <c r="O547" s="248"/>
      <c r="P547" s="3412"/>
      <c r="Q547" s="3412"/>
      <c r="R547" s="3412"/>
      <c r="S547" s="3412"/>
      <c r="T547" s="3412"/>
      <c r="U547" s="3412"/>
      <c r="V547" s="3412"/>
      <c r="W547" s="3412"/>
      <c r="X547" s="3412"/>
      <c r="Y547" s="248"/>
      <c r="Z547" s="4339"/>
      <c r="AA547" s="4339"/>
      <c r="AB547" s="47"/>
      <c r="AC547" s="4339"/>
      <c r="AD547" s="4339"/>
      <c r="AE547" s="4339"/>
      <c r="AF547" s="4339"/>
      <c r="AG547" s="1172"/>
    </row>
    <row r="548" spans="1:33" x14ac:dyDescent="0.3">
      <c r="A548" s="229"/>
      <c r="B548" s="102"/>
      <c r="C548" s="102"/>
      <c r="D548" s="102"/>
      <c r="E548" s="102"/>
      <c r="F548" s="102"/>
      <c r="G548" s="102"/>
      <c r="H548" s="102"/>
      <c r="I548" s="102"/>
      <c r="J548" s="102"/>
      <c r="K548" s="102"/>
      <c r="L548" s="102"/>
      <c r="M548" s="229"/>
      <c r="N548" s="102"/>
      <c r="O548" s="229"/>
      <c r="P548" s="91"/>
      <c r="Q548" s="91"/>
      <c r="R548" s="91"/>
      <c r="S548" s="91"/>
      <c r="T548" s="205"/>
      <c r="U548" s="205"/>
      <c r="V548" s="205"/>
      <c r="W548" s="205"/>
      <c r="X548" s="205"/>
      <c r="Y548" s="229"/>
      <c r="Z548" s="84"/>
      <c r="AA548" s="84"/>
      <c r="AB548" s="47"/>
      <c r="AC548" s="84"/>
      <c r="AD548" s="84"/>
      <c r="AE548" s="84"/>
      <c r="AF548" s="84"/>
      <c r="AG548" s="1172"/>
    </row>
    <row r="549" spans="1:33" ht="15" thickBot="1" x14ac:dyDescent="0.35">
      <c r="A549" s="248"/>
      <c r="B549" s="4332"/>
      <c r="C549" s="4332"/>
      <c r="D549" s="4332"/>
      <c r="E549" s="4332"/>
      <c r="F549" s="4332"/>
      <c r="G549" s="4332"/>
      <c r="H549" s="4332"/>
      <c r="I549" s="4332"/>
      <c r="J549" s="4332"/>
      <c r="K549" s="4332"/>
      <c r="L549" s="4332"/>
      <c r="M549" s="248"/>
      <c r="N549" s="340"/>
      <c r="O549" s="248"/>
      <c r="P549" s="3412"/>
      <c r="Q549" s="3412"/>
      <c r="R549" s="3412"/>
      <c r="S549" s="3412"/>
      <c r="T549" s="3412"/>
      <c r="U549" s="3412"/>
      <c r="V549" s="3412"/>
      <c r="W549" s="3412"/>
      <c r="X549" s="3412"/>
      <c r="Y549" s="248"/>
      <c r="Z549" s="4339"/>
      <c r="AA549" s="4339"/>
      <c r="AB549" s="47"/>
      <c r="AC549" s="4339"/>
      <c r="AD549" s="4339"/>
      <c r="AE549" s="4339"/>
      <c r="AF549" s="4339"/>
      <c r="AG549" s="1172"/>
    </row>
    <row r="550" spans="1:33" x14ac:dyDescent="0.3">
      <c r="A550" s="229"/>
      <c r="B550" s="102"/>
      <c r="C550" s="102"/>
      <c r="D550" s="102"/>
      <c r="E550" s="102"/>
      <c r="F550" s="102"/>
      <c r="G550" s="102"/>
      <c r="H550" s="102"/>
      <c r="I550" s="102"/>
      <c r="J550" s="102"/>
      <c r="K550" s="102"/>
      <c r="L550" s="102"/>
      <c r="M550" s="229"/>
      <c r="N550" s="102"/>
      <c r="O550" s="229"/>
      <c r="P550" s="91"/>
      <c r="Q550" s="91"/>
      <c r="R550" s="91"/>
      <c r="S550" s="91"/>
      <c r="T550" s="205"/>
      <c r="U550" s="205"/>
      <c r="V550" s="205"/>
      <c r="W550" s="205"/>
      <c r="X550" s="205"/>
      <c r="Y550" s="229"/>
      <c r="Z550" s="84"/>
      <c r="AA550" s="84"/>
      <c r="AB550" s="47"/>
      <c r="AC550" s="84"/>
      <c r="AD550" s="84"/>
      <c r="AE550" s="84"/>
      <c r="AF550" s="84"/>
      <c r="AG550" s="1172"/>
    </row>
    <row r="551" spans="1:33" ht="15" thickBot="1" x14ac:dyDescent="0.35">
      <c r="A551" s="248"/>
      <c r="B551" s="4332"/>
      <c r="C551" s="4332"/>
      <c r="D551" s="4332"/>
      <c r="E551" s="4332"/>
      <c r="F551" s="4332"/>
      <c r="G551" s="4332"/>
      <c r="H551" s="4332"/>
      <c r="I551" s="4332"/>
      <c r="J551" s="4332"/>
      <c r="K551" s="4332"/>
      <c r="L551" s="4332"/>
      <c r="M551" s="248"/>
      <c r="N551" s="340"/>
      <c r="O551" s="248"/>
      <c r="P551" s="3412"/>
      <c r="Q551" s="3412"/>
      <c r="R551" s="3412"/>
      <c r="S551" s="3412"/>
      <c r="T551" s="3412"/>
      <c r="U551" s="3412"/>
      <c r="V551" s="3412"/>
      <c r="W551" s="3412"/>
      <c r="X551" s="3412"/>
      <c r="Y551" s="248"/>
      <c r="Z551" s="4339"/>
      <c r="AA551" s="4339"/>
      <c r="AB551" s="47"/>
      <c r="AC551" s="4339"/>
      <c r="AD551" s="4339"/>
      <c r="AE551" s="4339"/>
      <c r="AF551" s="4339"/>
      <c r="AG551" s="1172"/>
    </row>
    <row r="552" spans="1:33" x14ac:dyDescent="0.3">
      <c r="A552" s="229"/>
      <c r="B552" s="102"/>
      <c r="C552" s="102"/>
      <c r="D552" s="102"/>
      <c r="E552" s="102"/>
      <c r="F552" s="102"/>
      <c r="G552" s="102"/>
      <c r="H552" s="102"/>
      <c r="I552" s="102"/>
      <c r="J552" s="102"/>
      <c r="K552" s="102"/>
      <c r="L552" s="102"/>
      <c r="M552" s="229"/>
      <c r="N552" s="102"/>
      <c r="O552" s="229"/>
      <c r="P552" s="91"/>
      <c r="Q552" s="91"/>
      <c r="R552" s="91"/>
      <c r="S552" s="91"/>
      <c r="T552" s="205"/>
      <c r="U552" s="205"/>
      <c r="V552" s="205"/>
      <c r="W552" s="205"/>
      <c r="X552" s="205"/>
      <c r="Y552" s="229"/>
      <c r="Z552" s="84"/>
      <c r="AA552" s="84"/>
      <c r="AB552" s="47"/>
      <c r="AC552" s="84"/>
      <c r="AD552" s="84"/>
      <c r="AE552" s="84"/>
      <c r="AF552" s="84"/>
      <c r="AG552" s="1172"/>
    </row>
    <row r="553" spans="1:33" ht="15" thickBot="1" x14ac:dyDescent="0.35">
      <c r="A553" s="248"/>
      <c r="B553" s="4332"/>
      <c r="C553" s="4332"/>
      <c r="D553" s="4332"/>
      <c r="E553" s="4332"/>
      <c r="F553" s="4332"/>
      <c r="G553" s="4332"/>
      <c r="H553" s="4332"/>
      <c r="I553" s="4332"/>
      <c r="J553" s="4332"/>
      <c r="K553" s="4332"/>
      <c r="L553" s="4332"/>
      <c r="M553" s="248"/>
      <c r="N553" s="340"/>
      <c r="O553" s="248"/>
      <c r="P553" s="3412"/>
      <c r="Q553" s="3412"/>
      <c r="R553" s="3412"/>
      <c r="S553" s="3412"/>
      <c r="T553" s="3412"/>
      <c r="U553" s="3412"/>
      <c r="V553" s="3412"/>
      <c r="W553" s="3412"/>
      <c r="X553" s="3412"/>
      <c r="Y553" s="248"/>
      <c r="Z553" s="4339"/>
      <c r="AA553" s="4339"/>
      <c r="AB553" s="47"/>
      <c r="AC553" s="4339"/>
      <c r="AD553" s="4339"/>
      <c r="AE553" s="4339"/>
      <c r="AF553" s="4339"/>
      <c r="AG553" s="1172"/>
    </row>
    <row r="554" spans="1:33" x14ac:dyDescent="0.3">
      <c r="A554" s="229"/>
      <c r="B554" s="102"/>
      <c r="C554" s="102"/>
      <c r="D554" s="102"/>
      <c r="E554" s="102"/>
      <c r="F554" s="102"/>
      <c r="G554" s="102"/>
      <c r="H554" s="102"/>
      <c r="I554" s="102"/>
      <c r="J554" s="102"/>
      <c r="K554" s="102"/>
      <c r="L554" s="102"/>
      <c r="M554" s="229"/>
      <c r="N554" s="102"/>
      <c r="O554" s="229"/>
      <c r="P554" s="91"/>
      <c r="Q554" s="91"/>
      <c r="R554" s="91"/>
      <c r="S554" s="91"/>
      <c r="T554" s="205"/>
      <c r="U554" s="205"/>
      <c r="V554" s="205"/>
      <c r="W554" s="205"/>
      <c r="X554" s="205"/>
      <c r="Y554" s="229"/>
      <c r="Z554" s="84"/>
      <c r="AA554" s="84"/>
      <c r="AB554" s="47"/>
      <c r="AC554" s="84"/>
      <c r="AD554" s="84"/>
      <c r="AE554" s="84"/>
      <c r="AF554" s="84"/>
      <c r="AG554" s="1172"/>
    </row>
    <row r="555" spans="1:33" ht="15" thickBot="1" x14ac:dyDescent="0.35">
      <c r="A555" s="248"/>
      <c r="B555" s="4332"/>
      <c r="C555" s="4332"/>
      <c r="D555" s="4332"/>
      <c r="E555" s="4332"/>
      <c r="F555" s="4332"/>
      <c r="G555" s="4332"/>
      <c r="H555" s="4332"/>
      <c r="I555" s="4332"/>
      <c r="J555" s="4332"/>
      <c r="K555" s="4332"/>
      <c r="L555" s="4332"/>
      <c r="M555" s="248"/>
      <c r="N555" s="340"/>
      <c r="O555" s="248"/>
      <c r="P555" s="3412"/>
      <c r="Q555" s="3412"/>
      <c r="R555" s="3412"/>
      <c r="S555" s="3412"/>
      <c r="T555" s="3412"/>
      <c r="U555" s="3412"/>
      <c r="V555" s="3412"/>
      <c r="W555" s="3412"/>
      <c r="X555" s="3412"/>
      <c r="Y555" s="248"/>
      <c r="Z555" s="4339"/>
      <c r="AA555" s="4339"/>
      <c r="AB555" s="47"/>
      <c r="AC555" s="4339"/>
      <c r="AD555" s="4339"/>
      <c r="AE555" s="4339"/>
      <c r="AF555" s="4339"/>
      <c r="AG555" s="1172"/>
    </row>
    <row r="556" spans="1:33" x14ac:dyDescent="0.3">
      <c r="A556" s="229"/>
      <c r="B556" s="102"/>
      <c r="C556" s="102"/>
      <c r="D556" s="102"/>
      <c r="E556" s="102"/>
      <c r="F556" s="102"/>
      <c r="G556" s="102"/>
      <c r="H556" s="102"/>
      <c r="I556" s="102"/>
      <c r="J556" s="102"/>
      <c r="K556" s="102"/>
      <c r="L556" s="102"/>
      <c r="M556" s="229"/>
      <c r="N556" s="102"/>
      <c r="O556" s="229"/>
      <c r="P556" s="91"/>
      <c r="Q556" s="91"/>
      <c r="R556" s="91"/>
      <c r="S556" s="91"/>
      <c r="T556" s="205"/>
      <c r="U556" s="205"/>
      <c r="V556" s="205"/>
      <c r="W556" s="205"/>
      <c r="X556" s="205"/>
      <c r="Y556" s="229"/>
      <c r="Z556" s="84"/>
      <c r="AA556" s="84"/>
      <c r="AB556" s="47"/>
      <c r="AC556" s="84"/>
      <c r="AD556" s="84"/>
      <c r="AE556" s="84"/>
      <c r="AF556" s="84"/>
      <c r="AG556" s="1172"/>
    </row>
    <row r="557" spans="1:33" ht="15" thickBot="1" x14ac:dyDescent="0.35">
      <c r="A557" s="248"/>
      <c r="B557" s="4332"/>
      <c r="C557" s="4332"/>
      <c r="D557" s="4332"/>
      <c r="E557" s="4332"/>
      <c r="F557" s="4332"/>
      <c r="G557" s="4332"/>
      <c r="H557" s="4332"/>
      <c r="I557" s="4332"/>
      <c r="J557" s="4332"/>
      <c r="K557" s="4332"/>
      <c r="L557" s="4332"/>
      <c r="M557" s="248"/>
      <c r="N557" s="340"/>
      <c r="O557" s="248"/>
      <c r="P557" s="3412"/>
      <c r="Q557" s="3412"/>
      <c r="R557" s="3412"/>
      <c r="S557" s="3412"/>
      <c r="T557" s="3412"/>
      <c r="U557" s="3412"/>
      <c r="V557" s="3412"/>
      <c r="W557" s="3412"/>
      <c r="X557" s="3412"/>
      <c r="Y557" s="248"/>
      <c r="Z557" s="4339"/>
      <c r="AA557" s="4339"/>
      <c r="AB557" s="47"/>
      <c r="AC557" s="4339"/>
      <c r="AD557" s="4339"/>
      <c r="AE557" s="4339"/>
      <c r="AF557" s="4339"/>
      <c r="AG557" s="1172"/>
    </row>
    <row r="558" spans="1:33" x14ac:dyDescent="0.3">
      <c r="A558" s="47"/>
      <c r="B558" s="1172"/>
      <c r="C558" s="1172"/>
      <c r="D558" s="1172"/>
      <c r="E558" s="1172"/>
      <c r="F558" s="1172"/>
      <c r="G558" s="1172"/>
      <c r="H558" s="1172"/>
      <c r="I558" s="1172"/>
      <c r="J558" s="1170"/>
      <c r="K558" s="1170"/>
      <c r="L558" s="1170"/>
      <c r="M558" s="1060"/>
      <c r="N558" s="1170"/>
      <c r="O558" s="1060"/>
      <c r="P558" s="1170"/>
      <c r="Q558" s="1170"/>
      <c r="R558" s="1170"/>
      <c r="S558" s="1172"/>
      <c r="T558" s="1172"/>
      <c r="U558" s="1172"/>
      <c r="V558" s="1172"/>
      <c r="W558" s="1172"/>
      <c r="X558" s="1172"/>
      <c r="Y558" s="47"/>
      <c r="Z558" s="1172"/>
      <c r="AA558" s="1172"/>
      <c r="AB558" s="47"/>
      <c r="AC558" s="1172"/>
      <c r="AD558" s="1172"/>
      <c r="AE558" s="1172"/>
      <c r="AF558" s="1172"/>
      <c r="AG558" s="1172"/>
    </row>
    <row r="559" spans="1:33" ht="15" thickBot="1" x14ac:dyDescent="0.35">
      <c r="A559" s="1172" t="s">
        <v>717</v>
      </c>
      <c r="B559" s="1172"/>
      <c r="C559" s="1172"/>
      <c r="D559" s="1172"/>
      <c r="E559" s="1172"/>
      <c r="F559" s="1172"/>
      <c r="G559" s="1172"/>
      <c r="H559" s="1170"/>
      <c r="I559" s="4337" t="s">
        <v>1314</v>
      </c>
      <c r="J559" s="4337"/>
      <c r="K559" s="4337"/>
      <c r="L559" s="4337"/>
      <c r="M559" s="4337"/>
      <c r="N559" s="4337"/>
      <c r="O559" s="4337"/>
      <c r="P559" s="4337"/>
      <c r="Q559" s="4337"/>
      <c r="R559" s="4337"/>
      <c r="S559" s="4337"/>
      <c r="T559" s="4337"/>
      <c r="U559" s="4337"/>
      <c r="V559" s="4337"/>
      <c r="W559" s="4337"/>
      <c r="X559" s="4337"/>
      <c r="Y559" s="1172"/>
      <c r="Z559" s="1170" t="s">
        <v>1313</v>
      </c>
      <c r="AA559" s="1172"/>
      <c r="AB559" s="1172"/>
      <c r="AC559" s="1172"/>
      <c r="AD559" s="1172"/>
      <c r="AE559" s="1172"/>
      <c r="AF559" s="1172"/>
      <c r="AG559" s="1172"/>
    </row>
    <row r="560" spans="1:33" x14ac:dyDescent="0.3">
      <c r="A560" s="1170" t="s">
        <v>16</v>
      </c>
      <c r="B560" s="1172"/>
      <c r="C560" s="1172"/>
      <c r="D560" s="1172"/>
      <c r="E560" s="1172"/>
      <c r="F560" s="1172"/>
      <c r="G560" s="1172"/>
      <c r="H560" s="1172"/>
      <c r="I560" s="1172"/>
      <c r="J560" s="1172"/>
      <c r="K560" s="1172"/>
      <c r="L560" s="1172"/>
      <c r="M560" s="1172"/>
      <c r="N560" s="1172"/>
      <c r="O560" s="1172"/>
      <c r="P560" s="1172"/>
      <c r="Q560" s="1172"/>
      <c r="R560" s="1172"/>
      <c r="S560" s="1172"/>
      <c r="T560" s="1172"/>
      <c r="U560" s="1172"/>
      <c r="V560" s="1172"/>
      <c r="W560" s="1172"/>
      <c r="X560" s="1172"/>
      <c r="Y560" s="1172"/>
      <c r="Z560" s="1172"/>
      <c r="AA560" s="1172"/>
      <c r="AB560" s="1172"/>
      <c r="AC560" s="1172"/>
      <c r="AD560" s="1172"/>
      <c r="AE560" s="1172"/>
      <c r="AF560" s="1172"/>
      <c r="AG560" s="1172"/>
    </row>
    <row r="561" spans="1:33" x14ac:dyDescent="0.3">
      <c r="A561" s="1172"/>
      <c r="B561" s="1172"/>
      <c r="C561" s="1172"/>
      <c r="D561" s="1172"/>
      <c r="E561" s="1172"/>
      <c r="F561" s="1172"/>
      <c r="G561" s="1172"/>
      <c r="H561" s="1172"/>
      <c r="I561" s="1172"/>
      <c r="J561" s="1172"/>
      <c r="K561" s="1172"/>
      <c r="L561" s="1172"/>
      <c r="M561" s="1172"/>
      <c r="N561" s="1172"/>
      <c r="O561" s="1172"/>
      <c r="P561" s="1172"/>
      <c r="Q561" s="1172"/>
      <c r="R561" s="1172"/>
      <c r="S561" s="1172"/>
      <c r="T561" s="1172"/>
      <c r="U561" s="1172"/>
      <c r="V561" s="1172"/>
      <c r="W561" s="1172"/>
      <c r="X561" s="1172"/>
      <c r="Y561" s="1172"/>
      <c r="Z561" s="1172"/>
      <c r="AA561" s="1172"/>
      <c r="AB561" s="1172"/>
      <c r="AC561" s="1172"/>
      <c r="AD561" s="1172"/>
      <c r="AE561" s="1172"/>
      <c r="AF561" s="1172"/>
      <c r="AG561" s="1172"/>
    </row>
    <row r="562" spans="1:33" ht="15" customHeight="1" x14ac:dyDescent="0.3">
      <c r="A562" s="2807" t="s">
        <v>54</v>
      </c>
      <c r="B562" s="2807"/>
      <c r="C562" s="2807"/>
      <c r="D562" s="2807"/>
      <c r="E562" s="2807"/>
      <c r="F562" s="2807"/>
      <c r="G562" s="2807"/>
      <c r="H562" s="2807"/>
      <c r="I562" s="2807"/>
      <c r="J562" s="2807"/>
      <c r="K562" s="2807"/>
      <c r="L562" s="2807"/>
      <c r="M562" s="2807"/>
      <c r="N562" s="2807"/>
      <c r="O562" s="2807"/>
      <c r="P562" s="2807"/>
      <c r="Q562" s="2807"/>
      <c r="R562" s="2807"/>
      <c r="S562" s="2807"/>
      <c r="T562" s="2807"/>
      <c r="U562" s="2807"/>
      <c r="V562" s="2807"/>
      <c r="W562" s="2807"/>
      <c r="X562" s="2807"/>
      <c r="Y562" s="2807"/>
      <c r="Z562" s="2807"/>
      <c r="AA562" s="2807"/>
      <c r="AB562" s="2807"/>
      <c r="AC562" s="2807"/>
      <c r="AD562" s="2807"/>
      <c r="AE562" s="2807"/>
      <c r="AF562" s="2807"/>
      <c r="AG562" s="2807"/>
    </row>
    <row r="563" spans="1:33" x14ac:dyDescent="0.3">
      <c r="A563" s="2807"/>
      <c r="B563" s="2807"/>
      <c r="C563" s="2807"/>
      <c r="D563" s="2807"/>
      <c r="E563" s="2807"/>
      <c r="F563" s="2807"/>
      <c r="G563" s="2807"/>
      <c r="H563" s="2807"/>
      <c r="I563" s="2807"/>
      <c r="J563" s="2807"/>
      <c r="K563" s="2807"/>
      <c r="L563" s="2807"/>
      <c r="M563" s="2807"/>
      <c r="N563" s="2807"/>
      <c r="O563" s="2807"/>
      <c r="P563" s="2807"/>
      <c r="Q563" s="2807"/>
      <c r="R563" s="2807"/>
      <c r="S563" s="2807"/>
      <c r="T563" s="2807"/>
      <c r="U563" s="2807"/>
      <c r="V563" s="2807"/>
      <c r="W563" s="2807"/>
      <c r="X563" s="2807"/>
      <c r="Y563" s="2807"/>
      <c r="Z563" s="2807"/>
      <c r="AA563" s="2807"/>
      <c r="AB563" s="2807"/>
      <c r="AC563" s="2807"/>
      <c r="AD563" s="2807"/>
      <c r="AE563" s="2807"/>
      <c r="AF563" s="2807"/>
      <c r="AG563" s="2807"/>
    </row>
    <row r="564" spans="1:33" x14ac:dyDescent="0.3">
      <c r="A564" s="2807"/>
      <c r="B564" s="2807"/>
      <c r="C564" s="2807"/>
      <c r="D564" s="2807"/>
      <c r="E564" s="2807"/>
      <c r="F564" s="2807"/>
      <c r="G564" s="2807"/>
      <c r="H564" s="2807"/>
      <c r="I564" s="2807"/>
      <c r="J564" s="2807"/>
      <c r="K564" s="2807"/>
      <c r="L564" s="2807"/>
      <c r="M564" s="2807"/>
      <c r="N564" s="2807"/>
      <c r="O564" s="2807"/>
      <c r="P564" s="2807"/>
      <c r="Q564" s="2807"/>
      <c r="R564" s="2807"/>
      <c r="S564" s="2807"/>
      <c r="T564" s="2807"/>
      <c r="U564" s="2807"/>
      <c r="V564" s="2807"/>
      <c r="W564" s="2807"/>
      <c r="X564" s="2807"/>
      <c r="Y564" s="2807"/>
      <c r="Z564" s="2807"/>
      <c r="AA564" s="2807"/>
      <c r="AB564" s="2807"/>
      <c r="AC564" s="2807"/>
      <c r="AD564" s="2807"/>
      <c r="AE564" s="2807"/>
      <c r="AF564" s="2807"/>
      <c r="AG564" s="2807"/>
    </row>
    <row r="565" spans="1:33" x14ac:dyDescent="0.3">
      <c r="A565" s="2807"/>
      <c r="B565" s="2807"/>
      <c r="C565" s="2807"/>
      <c r="D565" s="2807"/>
      <c r="E565" s="2807"/>
      <c r="F565" s="2807"/>
      <c r="G565" s="2807"/>
      <c r="H565" s="2807"/>
      <c r="I565" s="2807"/>
      <c r="J565" s="2807"/>
      <c r="K565" s="2807"/>
      <c r="L565" s="2807"/>
      <c r="M565" s="2807"/>
      <c r="N565" s="2807"/>
      <c r="O565" s="2807"/>
      <c r="P565" s="2807"/>
      <c r="Q565" s="2807"/>
      <c r="R565" s="2807"/>
      <c r="S565" s="2807"/>
      <c r="T565" s="2807"/>
      <c r="U565" s="2807"/>
      <c r="V565" s="2807"/>
      <c r="W565" s="2807"/>
      <c r="X565" s="2807"/>
      <c r="Y565" s="2807"/>
      <c r="Z565" s="2807"/>
      <c r="AA565" s="2807"/>
      <c r="AB565" s="2807"/>
      <c r="AC565" s="2807"/>
      <c r="AD565" s="2807"/>
      <c r="AE565" s="2807"/>
      <c r="AF565" s="2807"/>
      <c r="AG565" s="2807"/>
    </row>
    <row r="566" spans="1:33" x14ac:dyDescent="0.3">
      <c r="A566" s="1172"/>
      <c r="B566" s="1172"/>
      <c r="C566" s="1172"/>
      <c r="D566" s="1172"/>
      <c r="E566" s="1172"/>
      <c r="F566" s="1172"/>
      <c r="G566" s="1172"/>
      <c r="H566" s="1172"/>
      <c r="I566" s="1172"/>
      <c r="J566" s="1172"/>
      <c r="K566" s="1172"/>
      <c r="L566" s="1172"/>
      <c r="M566" s="1172"/>
      <c r="N566" s="1172"/>
      <c r="O566" s="1172"/>
      <c r="P566" s="1172"/>
      <c r="Q566" s="1172"/>
      <c r="R566" s="1172"/>
      <c r="S566" s="1172"/>
      <c r="T566" s="1172"/>
      <c r="U566" s="1172"/>
      <c r="V566" s="1172"/>
      <c r="W566" s="1172"/>
      <c r="X566" s="1172"/>
      <c r="Y566" s="1172"/>
      <c r="Z566" s="1172"/>
      <c r="AA566" s="1172"/>
      <c r="AB566" s="1172"/>
      <c r="AC566" s="1172"/>
      <c r="AD566" s="1172"/>
      <c r="AE566" s="1172"/>
      <c r="AF566" s="1172"/>
      <c r="AG566" s="1172"/>
    </row>
    <row r="567" spans="1:33" ht="15" customHeight="1" x14ac:dyDescent="0.3">
      <c r="A567" s="2807" t="s">
        <v>55</v>
      </c>
      <c r="B567" s="2807"/>
      <c r="C567" s="2807"/>
      <c r="D567" s="2807"/>
      <c r="E567" s="2807"/>
      <c r="F567" s="2807"/>
      <c r="G567" s="2807"/>
      <c r="H567" s="2807"/>
      <c r="I567" s="2807"/>
      <c r="J567" s="2807"/>
      <c r="K567" s="2807"/>
      <c r="L567" s="2807"/>
      <c r="M567" s="2807"/>
      <c r="N567" s="2807"/>
      <c r="O567" s="2807"/>
      <c r="P567" s="2807"/>
      <c r="Q567" s="2807"/>
      <c r="R567" s="2807"/>
      <c r="S567" s="2807"/>
      <c r="T567" s="2807"/>
      <c r="U567" s="2807"/>
      <c r="V567" s="2807"/>
      <c r="W567" s="2807"/>
      <c r="X567" s="2807"/>
      <c r="Y567" s="2807"/>
      <c r="Z567" s="2807"/>
      <c r="AA567" s="2807"/>
      <c r="AB567" s="2807"/>
      <c r="AC567" s="2807"/>
      <c r="AD567" s="2807"/>
      <c r="AE567" s="2807"/>
      <c r="AF567" s="2807"/>
      <c r="AG567" s="2807"/>
    </row>
    <row r="568" spans="1:33" x14ac:dyDescent="0.3">
      <c r="A568" s="2807"/>
      <c r="B568" s="2807"/>
      <c r="C568" s="2807"/>
      <c r="D568" s="2807"/>
      <c r="E568" s="2807"/>
      <c r="F568" s="2807"/>
      <c r="G568" s="2807"/>
      <c r="H568" s="2807"/>
      <c r="I568" s="2807"/>
      <c r="J568" s="2807"/>
      <c r="K568" s="2807"/>
      <c r="L568" s="2807"/>
      <c r="M568" s="2807"/>
      <c r="N568" s="2807"/>
      <c r="O568" s="2807"/>
      <c r="P568" s="2807"/>
      <c r="Q568" s="2807"/>
      <c r="R568" s="2807"/>
      <c r="S568" s="2807"/>
      <c r="T568" s="2807"/>
      <c r="U568" s="2807"/>
      <c r="V568" s="2807"/>
      <c r="W568" s="2807"/>
      <c r="X568" s="2807"/>
      <c r="Y568" s="2807"/>
      <c r="Z568" s="2807"/>
      <c r="AA568" s="2807"/>
      <c r="AB568" s="2807"/>
      <c r="AC568" s="2807"/>
      <c r="AD568" s="2807"/>
      <c r="AE568" s="2807"/>
      <c r="AF568" s="2807"/>
      <c r="AG568" s="2807"/>
    </row>
    <row r="569" spans="1:33" x14ac:dyDescent="0.3">
      <c r="A569" s="2807"/>
      <c r="B569" s="2807"/>
      <c r="C569" s="2807"/>
      <c r="D569" s="2807"/>
      <c r="E569" s="2807"/>
      <c r="F569" s="2807"/>
      <c r="G569" s="2807"/>
      <c r="H569" s="2807"/>
      <c r="I569" s="2807"/>
      <c r="J569" s="2807"/>
      <c r="K569" s="2807"/>
      <c r="L569" s="2807"/>
      <c r="M569" s="2807"/>
      <c r="N569" s="2807"/>
      <c r="O569" s="2807"/>
      <c r="P569" s="2807"/>
      <c r="Q569" s="2807"/>
      <c r="R569" s="2807"/>
      <c r="S569" s="2807"/>
      <c r="T569" s="2807"/>
      <c r="U569" s="2807"/>
      <c r="V569" s="2807"/>
      <c r="W569" s="2807"/>
      <c r="X569" s="2807"/>
      <c r="Y569" s="2807"/>
      <c r="Z569" s="2807"/>
      <c r="AA569" s="2807"/>
      <c r="AB569" s="2807"/>
      <c r="AC569" s="2807"/>
      <c r="AD569" s="2807"/>
      <c r="AE569" s="2807"/>
      <c r="AF569" s="2807"/>
      <c r="AG569" s="2807"/>
    </row>
    <row r="570" spans="1:33" x14ac:dyDescent="0.3">
      <c r="A570" s="1172"/>
      <c r="B570" s="1172"/>
      <c r="C570" s="1172"/>
      <c r="D570" s="1172"/>
      <c r="E570" s="1172"/>
      <c r="F570" s="1172"/>
      <c r="G570" s="1172"/>
      <c r="H570" s="1172"/>
      <c r="I570" s="1172"/>
      <c r="J570" s="1172"/>
      <c r="K570" s="1172"/>
      <c r="L570" s="1172"/>
      <c r="M570" s="1172"/>
      <c r="N570" s="1172"/>
      <c r="O570" s="1172"/>
      <c r="P570" s="1172"/>
      <c r="Q570" s="1172"/>
      <c r="R570" s="1172"/>
      <c r="S570" s="1172"/>
      <c r="T570" s="1172"/>
      <c r="U570" s="1172"/>
      <c r="V570" s="1172"/>
      <c r="W570" s="1172"/>
      <c r="X570" s="1172"/>
      <c r="Y570" s="1172"/>
      <c r="Z570" s="1172"/>
      <c r="AA570" s="1172"/>
      <c r="AB570" s="1172"/>
      <c r="AC570" s="1172"/>
      <c r="AD570" s="1172"/>
      <c r="AE570" s="1172"/>
      <c r="AF570" s="1172"/>
      <c r="AG570" s="1172"/>
    </row>
    <row r="571" spans="1:33" x14ac:dyDescent="0.3">
      <c r="A571" s="1172" t="s">
        <v>718</v>
      </c>
      <c r="B571" s="1172"/>
      <c r="C571" s="1172"/>
      <c r="D571" s="1172"/>
      <c r="E571" s="1172"/>
      <c r="F571" s="1172"/>
      <c r="G571" s="1172"/>
      <c r="H571" s="1172"/>
      <c r="I571" s="1172"/>
      <c r="J571" s="1172"/>
      <c r="K571" s="1172"/>
      <c r="L571" s="1172"/>
      <c r="M571" s="1172"/>
      <c r="N571" s="1172"/>
      <c r="O571" s="1172"/>
      <c r="P571" s="1172"/>
      <c r="Q571" s="1172"/>
      <c r="R571" s="1172"/>
      <c r="S571" s="1172"/>
      <c r="T571" s="1172"/>
      <c r="U571" s="1172"/>
      <c r="V571" s="1172"/>
      <c r="W571" s="1172"/>
      <c r="X571" s="1172"/>
      <c r="Y571" s="1172"/>
      <c r="Z571" s="1172"/>
      <c r="AA571" s="1172"/>
      <c r="AB571" s="1172"/>
      <c r="AC571" s="1172"/>
      <c r="AD571" s="1172"/>
      <c r="AE571" s="1172"/>
      <c r="AF571" s="1172"/>
      <c r="AG571" s="1172"/>
    </row>
    <row r="572" spans="1:33" x14ac:dyDescent="0.3">
      <c r="A572" s="1172"/>
      <c r="B572" s="1172"/>
      <c r="C572" s="1172"/>
      <c r="D572" s="1172"/>
      <c r="E572" s="1172"/>
      <c r="F572" s="1172"/>
      <c r="G572" s="1172"/>
      <c r="H572" s="1172"/>
      <c r="I572" s="1172"/>
      <c r="J572" s="1172"/>
      <c r="K572" s="1172"/>
      <c r="L572" s="1172"/>
      <c r="M572" s="1172"/>
      <c r="N572" s="1172"/>
      <c r="O572" s="1172"/>
      <c r="P572" s="1172"/>
      <c r="Q572" s="1172"/>
      <c r="R572" s="1172"/>
      <c r="S572" s="1172"/>
      <c r="T572" s="1172"/>
      <c r="U572" s="1172"/>
      <c r="V572" s="1172"/>
      <c r="W572" s="1172"/>
      <c r="X572" s="1172"/>
      <c r="Y572" s="1172"/>
      <c r="Z572" s="1172"/>
      <c r="AA572" s="1172"/>
      <c r="AB572" s="1172"/>
      <c r="AC572" s="1172"/>
      <c r="AD572" s="1172"/>
      <c r="AE572" s="1172"/>
      <c r="AF572" s="1172"/>
      <c r="AG572" s="1172"/>
    </row>
    <row r="573" spans="1:33" x14ac:dyDescent="0.3">
      <c r="A573" s="1172"/>
      <c r="B573" s="1172"/>
      <c r="C573" s="1172"/>
      <c r="D573" s="1172"/>
      <c r="E573" s="1172"/>
      <c r="F573" s="1172"/>
      <c r="G573" s="1172"/>
      <c r="H573" s="1172"/>
      <c r="I573" s="1172"/>
      <c r="J573" s="1172"/>
      <c r="K573" s="1172"/>
      <c r="L573" s="1172"/>
      <c r="M573" s="1172"/>
      <c r="N573" s="1172"/>
      <c r="O573" s="1172"/>
      <c r="P573" s="1172"/>
      <c r="Q573" s="1172"/>
      <c r="R573" s="1172"/>
      <c r="S573" s="1172"/>
      <c r="T573" s="1172"/>
      <c r="U573" s="1172"/>
      <c r="V573" s="1172"/>
      <c r="W573" s="1172"/>
      <c r="X573" s="1172"/>
      <c r="Y573" s="1172"/>
      <c r="Z573" s="1172"/>
      <c r="AA573" s="1172"/>
      <c r="AB573" s="1172"/>
      <c r="AC573" s="1172"/>
      <c r="AD573" s="1172"/>
      <c r="AE573" s="1172"/>
      <c r="AF573" s="1172"/>
      <c r="AG573" s="1172"/>
    </row>
    <row r="574" spans="1:33" ht="15" thickBot="1" x14ac:dyDescent="0.35">
      <c r="A574" s="1172" t="s">
        <v>147</v>
      </c>
      <c r="B574" s="1172"/>
      <c r="C574" s="4338"/>
      <c r="D574" s="4338"/>
      <c r="E574" s="4338"/>
      <c r="F574" s="4338"/>
      <c r="G574" s="4338"/>
      <c r="H574" s="4338"/>
      <c r="I574" s="4338"/>
      <c r="J574" s="4338"/>
      <c r="K574" s="4338"/>
      <c r="L574" s="1172"/>
      <c r="M574" s="3031" t="str">
        <f>J528</f>
        <v>Should be the same as listed in Part I.</v>
      </c>
      <c r="N574" s="3031"/>
      <c r="O574" s="3031"/>
      <c r="P574" s="3031"/>
      <c r="Q574" s="3031"/>
      <c r="R574" s="3031"/>
      <c r="S574" s="3031"/>
      <c r="T574" s="3031"/>
      <c r="U574" s="3031"/>
      <c r="V574" s="3031"/>
      <c r="W574" s="3031"/>
      <c r="X574" s="3031"/>
      <c r="Y574" s="3031"/>
      <c r="Z574" s="3031"/>
      <c r="AA574" s="1172"/>
      <c r="AB574" s="3395"/>
      <c r="AC574" s="3395"/>
      <c r="AD574" s="3395"/>
      <c r="AE574" s="3395"/>
      <c r="AF574" s="3395"/>
      <c r="AG574" s="1172"/>
    </row>
    <row r="575" spans="1:33" ht="15" customHeight="1" x14ac:dyDescent="0.3">
      <c r="A575" s="1172"/>
      <c r="B575" s="1172"/>
      <c r="C575" s="4333" t="s">
        <v>719</v>
      </c>
      <c r="D575" s="4333"/>
      <c r="E575" s="4333"/>
      <c r="F575" s="4333"/>
      <c r="G575" s="4333"/>
      <c r="H575" s="4333"/>
      <c r="I575" s="4333"/>
      <c r="J575" s="4333"/>
      <c r="K575" s="4333"/>
      <c r="L575" s="1172"/>
      <c r="M575" s="4335" t="s">
        <v>149</v>
      </c>
      <c r="N575" s="4335"/>
      <c r="O575" s="4335"/>
      <c r="P575" s="4335"/>
      <c r="Q575" s="4335"/>
      <c r="R575" s="4335"/>
      <c r="S575" s="4335"/>
      <c r="T575" s="4335"/>
      <c r="U575" s="4335"/>
      <c r="V575" s="4335"/>
      <c r="W575" s="4335"/>
      <c r="X575" s="4335"/>
      <c r="Y575" s="4335"/>
      <c r="Z575" s="4335"/>
      <c r="AA575" s="1172"/>
      <c r="AB575" s="4336" t="s">
        <v>150</v>
      </c>
      <c r="AC575" s="4335"/>
      <c r="AD575" s="4335"/>
      <c r="AE575" s="4335"/>
      <c r="AF575" s="4335"/>
      <c r="AG575" s="1172"/>
    </row>
    <row r="576" spans="1:33" x14ac:dyDescent="0.3">
      <c r="A576" s="1172"/>
      <c r="B576" s="1172"/>
      <c r="C576" s="4334"/>
      <c r="D576" s="4334"/>
      <c r="E576" s="4334"/>
      <c r="F576" s="4334"/>
      <c r="G576" s="4334"/>
      <c r="H576" s="4334"/>
      <c r="I576" s="4334"/>
      <c r="J576" s="4334"/>
      <c r="K576" s="4334"/>
      <c r="L576" s="1172"/>
      <c r="M576" s="1172"/>
      <c r="N576" s="1172"/>
      <c r="O576" s="1172"/>
      <c r="P576" s="1172"/>
      <c r="Q576" s="1172"/>
      <c r="R576" s="1172"/>
      <c r="S576" s="1172"/>
      <c r="T576" s="1172"/>
      <c r="U576" s="1172"/>
      <c r="V576" s="1172"/>
      <c r="W576" s="1172"/>
      <c r="X576" s="1172"/>
      <c r="Y576" s="1172"/>
      <c r="Z576" s="1172"/>
      <c r="AA576" s="1172"/>
      <c r="AB576" s="1172"/>
      <c r="AC576" s="1172"/>
      <c r="AD576" s="1172"/>
      <c r="AE576" s="1172"/>
      <c r="AF576" s="1172"/>
      <c r="AG576" s="1172"/>
    </row>
    <row r="577" spans="1:33" x14ac:dyDescent="0.3">
      <c r="A577" s="1172"/>
      <c r="B577" s="1172"/>
      <c r="C577" s="1172"/>
      <c r="D577" s="1172"/>
      <c r="E577" s="1172"/>
      <c r="F577" s="1172"/>
      <c r="G577" s="1172"/>
      <c r="H577" s="1172"/>
      <c r="I577" s="1172"/>
      <c r="J577" s="1172"/>
      <c r="K577" s="1172"/>
      <c r="L577" s="1172"/>
      <c r="M577" s="1172"/>
      <c r="N577" s="1172"/>
      <c r="O577" s="1172"/>
      <c r="P577" s="1172"/>
      <c r="Q577" s="1172"/>
      <c r="R577" s="1172"/>
      <c r="S577" s="1172"/>
      <c r="T577" s="1172"/>
      <c r="U577" s="1172"/>
      <c r="V577" s="1172"/>
      <c r="W577" s="1172"/>
      <c r="X577" s="1172"/>
      <c r="Y577" s="1172"/>
      <c r="Z577" s="1172"/>
      <c r="AA577" s="1172"/>
      <c r="AB577" s="1172"/>
      <c r="AC577" s="1172"/>
      <c r="AD577" s="1172"/>
      <c r="AE577" s="1172"/>
      <c r="AF577" s="1172"/>
      <c r="AG577" s="1172"/>
    </row>
    <row r="578" spans="1:33" x14ac:dyDescent="0.3">
      <c r="A578" s="98" t="s">
        <v>707</v>
      </c>
      <c r="B578" s="1172"/>
      <c r="C578" s="1172"/>
      <c r="D578" s="1172"/>
      <c r="E578" s="1172"/>
      <c r="F578" s="1172"/>
      <c r="G578" s="1172"/>
      <c r="H578" s="1172"/>
      <c r="I578" s="1172"/>
      <c r="J578" s="1172"/>
      <c r="K578" s="1172"/>
      <c r="L578" s="1172"/>
      <c r="M578" s="1172"/>
      <c r="N578" s="1172"/>
      <c r="O578" s="1172"/>
      <c r="P578" s="1172"/>
      <c r="Q578" s="1172"/>
      <c r="R578" s="1172"/>
      <c r="S578" s="1172"/>
      <c r="T578" s="1172"/>
      <c r="U578" s="1172"/>
      <c r="V578" s="1172"/>
      <c r="W578" s="1172"/>
      <c r="X578" s="1172"/>
      <c r="Y578" s="1172"/>
      <c r="Z578" s="1172"/>
      <c r="AA578" s="1172"/>
      <c r="AB578" s="1172"/>
      <c r="AC578" s="1172"/>
      <c r="AD578" s="1172"/>
      <c r="AE578" s="1172"/>
      <c r="AF578" s="1172"/>
      <c r="AG578" s="1172"/>
    </row>
    <row r="579" spans="1:33" x14ac:dyDescent="0.3">
      <c r="A579" s="1172"/>
      <c r="B579" s="1172"/>
      <c r="C579" s="1172"/>
      <c r="D579" s="1172"/>
      <c r="E579" s="1172"/>
      <c r="F579" s="1172"/>
      <c r="G579" s="1172"/>
      <c r="H579" s="1172"/>
      <c r="I579" s="1172"/>
      <c r="J579" s="1172"/>
      <c r="K579" s="1172"/>
      <c r="L579" s="1172"/>
      <c r="M579" s="1172"/>
      <c r="N579" s="1172"/>
      <c r="O579" s="1172"/>
      <c r="P579" s="1172"/>
      <c r="Q579" s="1172"/>
      <c r="R579" s="1172"/>
      <c r="S579" s="1172"/>
      <c r="T579" s="1172"/>
      <c r="U579" s="1172"/>
      <c r="V579" s="1172"/>
      <c r="W579" s="1172"/>
      <c r="X579" s="1172"/>
      <c r="Y579" s="1172"/>
      <c r="Z579" s="1172"/>
      <c r="AA579" s="1172"/>
      <c r="AB579" s="1172"/>
      <c r="AC579" s="1172"/>
      <c r="AD579" s="1172"/>
      <c r="AE579" s="1172"/>
      <c r="AF579" s="1172"/>
      <c r="AG579" s="1172"/>
    </row>
    <row r="580" spans="1:33" x14ac:dyDescent="0.3">
      <c r="A580" s="98" t="s">
        <v>692</v>
      </c>
      <c r="B580" s="1172"/>
      <c r="C580" s="1172"/>
      <c r="D580" s="1172"/>
      <c r="E580" s="1172"/>
      <c r="F580" s="1172"/>
      <c r="G580" s="1172"/>
      <c r="H580" s="1172"/>
      <c r="I580" s="1172"/>
      <c r="J580" s="1172"/>
      <c r="K580" s="1172"/>
      <c r="L580" s="1172"/>
      <c r="M580" s="1172"/>
      <c r="N580" s="1172"/>
      <c r="O580" s="1172"/>
      <c r="P580" s="1172"/>
      <c r="Q580" s="1172"/>
      <c r="R580" s="1172"/>
      <c r="S580" s="1172"/>
      <c r="T580" s="1172"/>
      <c r="U580" s="1172"/>
      <c r="V580" s="1172"/>
      <c r="W580" s="1172"/>
      <c r="X580" s="1172"/>
      <c r="Y580" s="1172"/>
      <c r="Z580" s="1172"/>
      <c r="AA580" s="1172"/>
      <c r="AB580" s="1172"/>
      <c r="AC580" s="1172"/>
      <c r="AD580" s="1172"/>
      <c r="AE580" s="1172"/>
      <c r="AF580" s="1172"/>
      <c r="AG580" s="1172"/>
    </row>
    <row r="581" spans="1:33" x14ac:dyDescent="0.3">
      <c r="A581" s="1172" t="s">
        <v>53</v>
      </c>
      <c r="B581" s="1172"/>
      <c r="C581" s="1172"/>
      <c r="D581" s="1172"/>
      <c r="E581" s="1172"/>
      <c r="F581" s="1172"/>
      <c r="G581" s="1172"/>
      <c r="H581" s="1172"/>
      <c r="I581" s="1172"/>
      <c r="J581" s="1172"/>
      <c r="K581" s="1172"/>
      <c r="L581" s="1172"/>
      <c r="M581" s="1172"/>
      <c r="N581" s="1172"/>
      <c r="O581" s="1172"/>
      <c r="P581" s="1172"/>
      <c r="Q581" s="1172"/>
      <c r="R581" s="1172"/>
      <c r="S581" s="1172"/>
      <c r="T581" s="1172"/>
      <c r="U581" s="1172"/>
      <c r="V581" s="1170"/>
      <c r="W581" s="1170"/>
      <c r="X581" s="1170"/>
      <c r="Y581" s="1170"/>
      <c r="Z581" s="1170"/>
      <c r="AA581" s="1170"/>
      <c r="AB581" s="1170"/>
      <c r="AC581" s="1172"/>
      <c r="AD581" s="1172"/>
      <c r="AE581" s="1172"/>
      <c r="AF581" s="1172"/>
      <c r="AG581" s="1172"/>
    </row>
    <row r="582" spans="1:33" x14ac:dyDescent="0.3">
      <c r="A582" s="1172"/>
      <c r="B582" s="1172"/>
      <c r="C582" s="1172"/>
      <c r="D582" s="1172"/>
      <c r="E582" s="1172"/>
      <c r="F582" s="1172"/>
      <c r="G582" s="1172"/>
      <c r="H582" s="1172"/>
      <c r="I582" s="1172"/>
      <c r="J582" s="1172"/>
      <c r="K582" s="1172"/>
      <c r="L582" s="1172"/>
      <c r="M582" s="1172"/>
      <c r="N582" s="1172"/>
      <c r="O582" s="1172"/>
      <c r="P582" s="1172"/>
      <c r="Q582" s="1172"/>
      <c r="R582" s="1172"/>
      <c r="S582" s="1172"/>
      <c r="T582" s="1172"/>
      <c r="U582" s="1172"/>
      <c r="V582" s="1172"/>
      <c r="W582" s="1172"/>
      <c r="X582" s="1172"/>
      <c r="Y582" s="1172"/>
      <c r="Z582" s="1172"/>
      <c r="AA582" s="1172"/>
      <c r="AB582" s="1172"/>
      <c r="AC582" s="1172"/>
      <c r="AD582" s="1172"/>
      <c r="AE582" s="1172"/>
      <c r="AF582" s="1172"/>
      <c r="AG582" s="1172"/>
    </row>
    <row r="583" spans="1:33" x14ac:dyDescent="0.3">
      <c r="A583" s="1170" t="s">
        <v>1131</v>
      </c>
      <c r="B583" s="1172"/>
      <c r="C583" s="1172"/>
      <c r="D583" s="1172"/>
      <c r="E583" s="1172"/>
      <c r="F583" s="1172"/>
      <c r="G583" s="1172"/>
      <c r="H583" s="1172"/>
      <c r="I583" s="1172"/>
      <c r="J583" s="4342" t="s">
        <v>1132</v>
      </c>
      <c r="K583" s="4342"/>
      <c r="L583" s="4342"/>
      <c r="M583" s="4342"/>
      <c r="N583" s="4342"/>
      <c r="O583" s="4342"/>
      <c r="P583" s="4342"/>
      <c r="Q583" s="4342"/>
      <c r="R583" s="4342"/>
      <c r="S583" s="4342"/>
      <c r="T583" s="4342"/>
      <c r="U583" s="4342"/>
      <c r="V583" s="4342"/>
      <c r="W583" s="4342"/>
      <c r="X583" s="4342"/>
      <c r="Y583" s="4342"/>
      <c r="Z583" s="4342"/>
      <c r="AA583" s="4342"/>
      <c r="AB583" s="4342"/>
      <c r="AC583" s="4342"/>
      <c r="AD583" s="4342"/>
      <c r="AE583" s="4342"/>
      <c r="AF583" s="4342"/>
      <c r="AG583" s="1172"/>
    </row>
    <row r="584" spans="1:33" ht="15" thickBot="1" x14ac:dyDescent="0.35">
      <c r="A584" s="1172"/>
      <c r="B584" s="1172"/>
      <c r="C584" s="1172"/>
      <c r="D584" s="1172"/>
      <c r="E584" s="1172"/>
      <c r="F584" s="1172"/>
      <c r="G584" s="1172"/>
      <c r="H584" s="1172"/>
      <c r="I584" s="1172"/>
      <c r="J584" s="1172"/>
      <c r="K584" s="1172"/>
      <c r="L584" s="1172"/>
      <c r="M584" s="1172"/>
      <c r="N584" s="1172"/>
      <c r="O584" s="1172"/>
      <c r="P584" s="1172"/>
      <c r="Q584" s="1172"/>
      <c r="R584" s="1172"/>
      <c r="S584" s="1172"/>
      <c r="T584" s="1172"/>
      <c r="U584" s="1172"/>
      <c r="V584" s="1172"/>
      <c r="W584" s="1172"/>
      <c r="X584" s="1172"/>
      <c r="Y584" s="1172"/>
      <c r="Z584" s="1172"/>
      <c r="AA584" s="1172"/>
      <c r="AB584" s="1172"/>
      <c r="AC584" s="1172"/>
      <c r="AD584" s="1172"/>
      <c r="AE584" s="1172"/>
      <c r="AF584" s="1172"/>
      <c r="AG584" s="1172"/>
    </row>
    <row r="585" spans="1:33" ht="15.75" customHeight="1" thickBot="1" x14ac:dyDescent="0.35">
      <c r="A585" s="1172"/>
      <c r="B585" s="1172" t="s">
        <v>708</v>
      </c>
      <c r="C585" s="1172"/>
      <c r="D585" s="1172"/>
      <c r="E585" s="1172"/>
      <c r="F585" s="1172"/>
      <c r="G585" s="271"/>
      <c r="H585" s="2631" t="s">
        <v>709</v>
      </c>
      <c r="I585" s="2631"/>
      <c r="J585" s="2631"/>
      <c r="K585" s="2631"/>
      <c r="L585" s="2631"/>
      <c r="M585" s="2631"/>
      <c r="N585" s="2631"/>
      <c r="O585" s="2631"/>
      <c r="P585" s="2631"/>
      <c r="Q585" s="2631"/>
      <c r="R585" s="2631"/>
      <c r="S585" s="2631"/>
      <c r="T585" s="2631"/>
      <c r="U585" s="2631"/>
      <c r="V585" s="2631"/>
      <c r="W585" s="2631"/>
      <c r="X585" s="2631"/>
      <c r="Y585" s="2631"/>
      <c r="Z585" s="2631"/>
      <c r="AA585" s="2631"/>
      <c r="AB585" s="2631"/>
      <c r="AC585" s="2631"/>
      <c r="AD585" s="2631"/>
      <c r="AE585" s="2631"/>
      <c r="AF585" s="2631"/>
      <c r="AG585" s="2631"/>
    </row>
    <row r="586" spans="1:33" ht="15" thickBot="1" x14ac:dyDescent="0.35">
      <c r="A586" s="1172"/>
      <c r="B586" s="1172"/>
      <c r="C586" s="1172"/>
      <c r="D586" s="1172"/>
      <c r="E586" s="1172"/>
      <c r="F586" s="1172"/>
      <c r="G586" s="1172"/>
      <c r="H586" s="1172"/>
      <c r="I586" s="1172"/>
      <c r="J586" s="1172"/>
      <c r="K586" s="1172"/>
      <c r="L586" s="1172"/>
      <c r="M586" s="1172"/>
      <c r="N586" s="1172"/>
      <c r="O586" s="1172"/>
      <c r="P586" s="1172"/>
      <c r="Q586" s="1172"/>
      <c r="R586" s="1172"/>
      <c r="S586" s="1172"/>
      <c r="T586" s="1172"/>
      <c r="U586" s="1172"/>
      <c r="V586" s="1172"/>
      <c r="W586" s="1172"/>
      <c r="X586" s="1172"/>
      <c r="Y586" s="1172"/>
      <c r="Z586" s="1172"/>
      <c r="AA586" s="1172"/>
      <c r="AB586" s="1172"/>
      <c r="AC586" s="1172"/>
      <c r="AD586" s="1172"/>
      <c r="AE586" s="1172"/>
      <c r="AF586" s="1172"/>
      <c r="AG586" s="1172"/>
    </row>
    <row r="587" spans="1:33" ht="15" thickBot="1" x14ac:dyDescent="0.35">
      <c r="A587" s="1172"/>
      <c r="B587" s="1172"/>
      <c r="C587" s="1172"/>
      <c r="D587" s="1172"/>
      <c r="E587" s="1172"/>
      <c r="F587" s="1172"/>
      <c r="G587" s="271"/>
      <c r="H587" s="1172" t="s">
        <v>710</v>
      </c>
      <c r="I587" s="1172"/>
      <c r="J587" s="1172"/>
      <c r="K587" s="1172"/>
      <c r="L587" s="1172"/>
      <c r="M587" s="1172"/>
      <c r="N587" s="1172"/>
      <c r="O587" s="1172"/>
      <c r="P587" s="1172"/>
      <c r="Q587" s="1172"/>
      <c r="R587" s="1172"/>
      <c r="S587" s="1172"/>
      <c r="T587" s="1172"/>
      <c r="U587" s="1172"/>
      <c r="V587" s="1172"/>
      <c r="W587" s="1172"/>
      <c r="X587" s="1172"/>
      <c r="Y587" s="1172"/>
      <c r="Z587" s="1172"/>
      <c r="AA587" s="1172"/>
      <c r="AB587" s="1172"/>
      <c r="AC587" s="1172"/>
      <c r="AD587" s="1172"/>
      <c r="AE587" s="1172"/>
      <c r="AF587" s="1172"/>
      <c r="AG587" s="1172"/>
    </row>
    <row r="588" spans="1:33" ht="15" thickBot="1" x14ac:dyDescent="0.35">
      <c r="A588" s="1172"/>
      <c r="B588" s="1172"/>
      <c r="C588" s="1172"/>
      <c r="D588" s="1172"/>
      <c r="E588" s="1172"/>
      <c r="F588" s="1172"/>
      <c r="G588" s="1172"/>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row>
    <row r="589" spans="1:33" ht="15" thickBot="1" x14ac:dyDescent="0.35">
      <c r="A589" s="1172"/>
      <c r="B589" s="1172"/>
      <c r="C589" s="1172"/>
      <c r="D589" s="1172"/>
      <c r="E589" s="1172"/>
      <c r="F589" s="1172"/>
      <c r="G589" s="271"/>
      <c r="H589" s="1172" t="s">
        <v>711</v>
      </c>
      <c r="I589" s="1172"/>
      <c r="J589" s="1172"/>
      <c r="K589" s="1172"/>
      <c r="L589" s="1172"/>
      <c r="M589" s="1172"/>
      <c r="N589" s="1172"/>
      <c r="O589" s="1172"/>
      <c r="P589" s="1172"/>
      <c r="Q589" s="1172"/>
      <c r="R589" s="1172"/>
      <c r="S589" s="1172"/>
      <c r="T589" s="1172"/>
      <c r="U589" s="1172"/>
      <c r="V589" s="1172"/>
      <c r="W589" s="1172"/>
      <c r="X589" s="1172"/>
      <c r="Y589" s="1172"/>
      <c r="Z589" s="1172"/>
      <c r="AA589" s="1172"/>
      <c r="AB589" s="1172"/>
      <c r="AC589" s="1172"/>
      <c r="AD589" s="1172"/>
      <c r="AE589" s="1172"/>
      <c r="AF589" s="1172"/>
      <c r="AG589" s="1172"/>
    </row>
    <row r="590" spans="1:33" ht="15" thickBot="1" x14ac:dyDescent="0.35">
      <c r="A590" s="1172"/>
      <c r="B590" s="1172"/>
      <c r="C590" s="1172"/>
      <c r="D590" s="1172"/>
      <c r="E590" s="1172"/>
      <c r="F590" s="1172"/>
      <c r="G590" s="1172"/>
      <c r="H590" s="1172"/>
      <c r="I590" s="1172"/>
      <c r="J590" s="1172"/>
      <c r="K590" s="1172"/>
      <c r="L590" s="1172"/>
      <c r="M590" s="1172"/>
      <c r="N590" s="1172"/>
      <c r="O590" s="1172"/>
      <c r="P590" s="1172"/>
      <c r="Q590" s="1172"/>
      <c r="R590" s="1172"/>
      <c r="S590" s="1172"/>
      <c r="T590" s="1172"/>
      <c r="U590" s="1172"/>
      <c r="V590" s="1172"/>
      <c r="W590" s="1172"/>
      <c r="X590" s="1172"/>
      <c r="Y590" s="1172"/>
      <c r="Z590" s="1172"/>
      <c r="AA590" s="1172"/>
      <c r="AB590" s="1172"/>
      <c r="AC590" s="1172"/>
      <c r="AD590" s="1172"/>
      <c r="AE590" s="1172"/>
      <c r="AF590" s="1172"/>
      <c r="AG590" s="1172"/>
    </row>
    <row r="591" spans="1:33" ht="15" thickBot="1" x14ac:dyDescent="0.35">
      <c r="A591" s="1172"/>
      <c r="B591" s="1172"/>
      <c r="C591" s="1172"/>
      <c r="D591" s="1172"/>
      <c r="E591" s="1172"/>
      <c r="F591" s="1172"/>
      <c r="G591" s="271"/>
      <c r="H591" s="1172" t="s">
        <v>712</v>
      </c>
      <c r="I591" s="1172"/>
      <c r="J591" s="1172"/>
      <c r="K591" s="1172"/>
      <c r="L591" s="1172"/>
      <c r="M591" s="1172"/>
      <c r="N591" s="1172"/>
      <c r="O591" s="1172"/>
      <c r="P591" s="1172"/>
      <c r="Q591" s="1172"/>
      <c r="R591" s="1172"/>
      <c r="S591" s="1172"/>
      <c r="T591" s="1172"/>
      <c r="U591" s="1172"/>
      <c r="V591" s="1172"/>
      <c r="W591" s="1172"/>
      <c r="X591" s="1172"/>
      <c r="Y591" s="1172"/>
      <c r="Z591" s="1172"/>
      <c r="AA591" s="1172"/>
      <c r="AB591" s="1172"/>
      <c r="AC591" s="1172"/>
      <c r="AD591" s="1172"/>
      <c r="AE591" s="1172"/>
      <c r="AF591" s="1172"/>
      <c r="AG591" s="1172"/>
    </row>
    <row r="592" spans="1:33" ht="15" thickBot="1" x14ac:dyDescent="0.35">
      <c r="A592" s="1172"/>
      <c r="B592" s="1172"/>
      <c r="C592" s="1172"/>
      <c r="D592" s="1172"/>
      <c r="E592" s="1172"/>
      <c r="F592" s="1172"/>
      <c r="G592" s="1172"/>
      <c r="H592" s="1172"/>
      <c r="I592" s="1172"/>
      <c r="J592" s="1172"/>
      <c r="K592" s="1172"/>
      <c r="L592" s="1172"/>
      <c r="M592" s="1172"/>
      <c r="N592" s="1172"/>
      <c r="O592" s="1172"/>
      <c r="P592" s="1172"/>
      <c r="Q592" s="1172"/>
      <c r="R592" s="1172"/>
      <c r="S592" s="1172"/>
      <c r="T592" s="1172"/>
      <c r="U592" s="1172"/>
      <c r="V592" s="1172"/>
      <c r="W592" s="1172"/>
      <c r="X592" s="1172"/>
      <c r="Y592" s="1172"/>
      <c r="Z592" s="1172"/>
      <c r="AA592" s="1172"/>
      <c r="AB592" s="1172"/>
      <c r="AC592" s="1172"/>
      <c r="AD592" s="1172"/>
      <c r="AE592" s="1172"/>
      <c r="AF592" s="1172"/>
      <c r="AG592" s="1172"/>
    </row>
    <row r="593" spans="1:33" ht="15" thickBot="1" x14ac:dyDescent="0.35">
      <c r="A593" s="1172"/>
      <c r="B593" s="1172"/>
      <c r="C593" s="1172"/>
      <c r="D593" s="1172"/>
      <c r="E593" s="1172"/>
      <c r="F593" s="1172"/>
      <c r="G593" s="271"/>
      <c r="H593" s="1170" t="s">
        <v>713</v>
      </c>
      <c r="I593" s="1172"/>
      <c r="J593" s="1172"/>
      <c r="K593" s="1172"/>
      <c r="L593" s="1172"/>
      <c r="M593" s="1172"/>
      <c r="N593" s="1172"/>
      <c r="O593" s="1172"/>
      <c r="P593" s="1172"/>
      <c r="Q593" s="1172"/>
      <c r="R593" s="1172"/>
      <c r="S593" s="1172"/>
      <c r="T593" s="1172"/>
      <c r="U593" s="1172"/>
      <c r="V593" s="1172"/>
      <c r="W593" s="1172"/>
      <c r="X593" s="1172"/>
      <c r="Y593" s="1172"/>
      <c r="Z593" s="1172"/>
      <c r="AA593" s="1172"/>
      <c r="AB593" s="1172"/>
      <c r="AC593" s="1172"/>
      <c r="AD593" s="1172"/>
      <c r="AE593" s="1172"/>
      <c r="AF593" s="1172"/>
      <c r="AG593" s="1172"/>
    </row>
    <row r="594" spans="1:33" x14ac:dyDescent="0.3">
      <c r="A594" s="1172"/>
      <c r="B594" s="1172"/>
      <c r="C594" s="1172"/>
      <c r="D594" s="1172"/>
      <c r="E594" s="1172"/>
      <c r="F594" s="1172"/>
      <c r="G594" s="1172"/>
      <c r="H594" s="1172"/>
      <c r="I594" s="1172"/>
      <c r="J594" s="1172"/>
      <c r="K594" s="1172"/>
      <c r="L594" s="1172"/>
      <c r="M594" s="1172"/>
      <c r="N594" s="1172"/>
      <c r="O594" s="1172"/>
      <c r="P594" s="1172"/>
      <c r="Q594" s="1172"/>
      <c r="R594" s="1172"/>
      <c r="S594" s="1172"/>
      <c r="T594" s="1172"/>
      <c r="U594" s="1172"/>
      <c r="V594" s="1172"/>
      <c r="W594" s="1172"/>
      <c r="X594" s="1172"/>
      <c r="Y594" s="1172"/>
      <c r="Z594" s="1172"/>
      <c r="AA594" s="1172"/>
      <c r="AB594" s="1172"/>
      <c r="AC594" s="1172"/>
      <c r="AD594" s="1172"/>
      <c r="AE594" s="1172"/>
      <c r="AF594" s="1172"/>
      <c r="AG594" s="1172"/>
    </row>
    <row r="595" spans="1:33" ht="15" customHeight="1" x14ac:dyDescent="0.3">
      <c r="A595" s="4100" t="s">
        <v>15</v>
      </c>
      <c r="B595" s="4263"/>
      <c r="C595" s="4263"/>
      <c r="D595" s="4263"/>
      <c r="E595" s="4263"/>
      <c r="F595" s="4263"/>
      <c r="G595" s="4263"/>
      <c r="H595" s="4263"/>
      <c r="I595" s="4263"/>
      <c r="J595" s="4263"/>
      <c r="K595" s="4263"/>
      <c r="L595" s="4263"/>
      <c r="M595" s="4263"/>
      <c r="N595" s="4263"/>
      <c r="O595" s="4263"/>
      <c r="P595" s="4263"/>
      <c r="Q595" s="4263"/>
      <c r="R595" s="4263"/>
      <c r="S595" s="4263"/>
      <c r="T595" s="4263"/>
      <c r="U595" s="4263"/>
      <c r="V595" s="4263"/>
      <c r="W595" s="4263"/>
      <c r="X595" s="4263"/>
      <c r="Y595" s="4263"/>
      <c r="Z595" s="4263"/>
      <c r="AA595" s="4263"/>
      <c r="AB595" s="4263"/>
      <c r="AC595" s="4263"/>
      <c r="AD595" s="4263"/>
      <c r="AE595" s="4263"/>
      <c r="AF595" s="4263"/>
      <c r="AG595" s="4263"/>
    </row>
    <row r="596" spans="1:33" x14ac:dyDescent="0.3">
      <c r="A596" s="4263"/>
      <c r="B596" s="4263"/>
      <c r="C596" s="4263"/>
      <c r="D596" s="4263"/>
      <c r="E596" s="4263"/>
      <c r="F596" s="4263"/>
      <c r="G596" s="4263"/>
      <c r="H596" s="4263"/>
      <c r="I596" s="4263"/>
      <c r="J596" s="4263"/>
      <c r="K596" s="4263"/>
      <c r="L596" s="4263"/>
      <c r="M596" s="4263"/>
      <c r="N596" s="4263"/>
      <c r="O596" s="4263"/>
      <c r="P596" s="4263"/>
      <c r="Q596" s="4263"/>
      <c r="R596" s="4263"/>
      <c r="S596" s="4263"/>
      <c r="T596" s="4263"/>
      <c r="U596" s="4263"/>
      <c r="V596" s="4263"/>
      <c r="W596" s="4263"/>
      <c r="X596" s="4263"/>
      <c r="Y596" s="4263"/>
      <c r="Z596" s="4263"/>
      <c r="AA596" s="4263"/>
      <c r="AB596" s="4263"/>
      <c r="AC596" s="4263"/>
      <c r="AD596" s="4263"/>
      <c r="AE596" s="4263"/>
      <c r="AF596" s="4263"/>
      <c r="AG596" s="4263"/>
    </row>
    <row r="597" spans="1:33" x14ac:dyDescent="0.3">
      <c r="A597" s="4263"/>
      <c r="B597" s="4263"/>
      <c r="C597" s="4263"/>
      <c r="D597" s="4263"/>
      <c r="E597" s="4263"/>
      <c r="F597" s="4263"/>
      <c r="G597" s="4263"/>
      <c r="H597" s="4263"/>
      <c r="I597" s="4263"/>
      <c r="J597" s="4263"/>
      <c r="K597" s="4263"/>
      <c r="L597" s="4263"/>
      <c r="M597" s="4263"/>
      <c r="N597" s="4263"/>
      <c r="O597" s="4263"/>
      <c r="P597" s="4263"/>
      <c r="Q597" s="4263"/>
      <c r="R597" s="4263"/>
      <c r="S597" s="4263"/>
      <c r="T597" s="4263"/>
      <c r="U597" s="4263"/>
      <c r="V597" s="4263"/>
      <c r="W597" s="4263"/>
      <c r="X597" s="4263"/>
      <c r="Y597" s="4263"/>
      <c r="Z597" s="4263"/>
      <c r="AA597" s="4263"/>
      <c r="AB597" s="4263"/>
      <c r="AC597" s="4263"/>
      <c r="AD597" s="4263"/>
      <c r="AE597" s="4263"/>
      <c r="AF597" s="4263"/>
      <c r="AG597" s="4263"/>
    </row>
    <row r="598" spans="1:33" x14ac:dyDescent="0.3">
      <c r="A598" s="4263"/>
      <c r="B598" s="4263"/>
      <c r="C598" s="4263"/>
      <c r="D598" s="4263"/>
      <c r="E598" s="4263"/>
      <c r="F598" s="4263"/>
      <c r="G598" s="4263"/>
      <c r="H598" s="4263"/>
      <c r="I598" s="4263"/>
      <c r="J598" s="4263"/>
      <c r="K598" s="4263"/>
      <c r="L598" s="4263"/>
      <c r="M598" s="4263"/>
      <c r="N598" s="4263"/>
      <c r="O598" s="4263"/>
      <c r="P598" s="4263"/>
      <c r="Q598" s="4263"/>
      <c r="R598" s="4263"/>
      <c r="S598" s="4263"/>
      <c r="T598" s="4263"/>
      <c r="U598" s="4263"/>
      <c r="V598" s="4263"/>
      <c r="W598" s="4263"/>
      <c r="X598" s="4263"/>
      <c r="Y598" s="4263"/>
      <c r="Z598" s="4263"/>
      <c r="AA598" s="4263"/>
      <c r="AB598" s="4263"/>
      <c r="AC598" s="4263"/>
      <c r="AD598" s="4263"/>
      <c r="AE598" s="4263"/>
      <c r="AF598" s="4263"/>
      <c r="AG598" s="4263"/>
    </row>
    <row r="599" spans="1:33" ht="15" customHeight="1" x14ac:dyDescent="0.3">
      <c r="A599" s="1172"/>
      <c r="B599" s="4341" t="s">
        <v>146</v>
      </c>
      <c r="C599" s="4341"/>
      <c r="D599" s="4341"/>
      <c r="E599" s="4341"/>
      <c r="F599" s="4341"/>
      <c r="G599" s="4341"/>
      <c r="H599" s="4341"/>
      <c r="I599" s="4341"/>
      <c r="J599" s="4341"/>
      <c r="K599" s="4341"/>
      <c r="L599" s="4341"/>
      <c r="M599" s="253"/>
      <c r="N599" s="4341" t="s">
        <v>714</v>
      </c>
      <c r="O599" s="254"/>
      <c r="P599" s="4341" t="s">
        <v>648</v>
      </c>
      <c r="Q599" s="4341"/>
      <c r="R599" s="4341"/>
      <c r="S599" s="4341"/>
      <c r="T599" s="4341"/>
      <c r="U599" s="4341"/>
      <c r="V599" s="4341"/>
      <c r="W599" s="4341"/>
      <c r="X599" s="4341"/>
      <c r="Y599" s="255"/>
      <c r="Z599" s="4340" t="s">
        <v>716</v>
      </c>
      <c r="AA599" s="4340"/>
      <c r="AB599" s="47"/>
      <c r="AC599" s="4340" t="s">
        <v>715</v>
      </c>
      <c r="AD599" s="4340"/>
      <c r="AE599" s="4340"/>
      <c r="AF599" s="4340"/>
      <c r="AG599" s="1172"/>
    </row>
    <row r="600" spans="1:33" x14ac:dyDescent="0.3">
      <c r="A600" s="229"/>
      <c r="B600" s="4341"/>
      <c r="C600" s="4341"/>
      <c r="D600" s="4341"/>
      <c r="E600" s="4341"/>
      <c r="F600" s="4341"/>
      <c r="G600" s="4341"/>
      <c r="H600" s="4341"/>
      <c r="I600" s="4341"/>
      <c r="J600" s="4341"/>
      <c r="K600" s="4341"/>
      <c r="L600" s="4341"/>
      <c r="M600" s="253"/>
      <c r="N600" s="4341"/>
      <c r="O600" s="254"/>
      <c r="P600" s="4341"/>
      <c r="Q600" s="4341"/>
      <c r="R600" s="4341"/>
      <c r="S600" s="4341"/>
      <c r="T600" s="4341"/>
      <c r="U600" s="4341"/>
      <c r="V600" s="4341"/>
      <c r="W600" s="4341"/>
      <c r="X600" s="4341"/>
      <c r="Y600" s="255"/>
      <c r="Z600" s="4340"/>
      <c r="AA600" s="4340"/>
      <c r="AB600" s="47"/>
      <c r="AC600" s="4340"/>
      <c r="AD600" s="4340"/>
      <c r="AE600" s="4340"/>
      <c r="AF600" s="4340"/>
      <c r="AG600" s="1172"/>
    </row>
    <row r="601" spans="1:33" x14ac:dyDescent="0.3">
      <c r="A601" s="229"/>
      <c r="B601" s="1172"/>
      <c r="C601" s="1172"/>
      <c r="D601" s="1172"/>
      <c r="E601" s="1172"/>
      <c r="F601" s="1172"/>
      <c r="G601" s="1172"/>
      <c r="H601" s="1172"/>
      <c r="I601" s="1172"/>
      <c r="J601" s="1172"/>
      <c r="K601" s="1172"/>
      <c r="L601" s="1172"/>
      <c r="M601" s="229"/>
      <c r="N601" s="1172"/>
      <c r="O601" s="229"/>
      <c r="P601" s="91"/>
      <c r="Q601" s="91"/>
      <c r="R601" s="91"/>
      <c r="S601" s="91"/>
      <c r="T601" s="205"/>
      <c r="U601" s="205"/>
      <c r="V601" s="205"/>
      <c r="W601" s="205"/>
      <c r="X601" s="205"/>
      <c r="Y601" s="229"/>
      <c r="Z601" s="1172"/>
      <c r="AA601" s="1172"/>
      <c r="AB601" s="47"/>
      <c r="AC601" s="1172"/>
      <c r="AD601" s="1172"/>
      <c r="AE601" s="1172"/>
      <c r="AF601" s="1172"/>
      <c r="AG601" s="1172"/>
    </row>
    <row r="602" spans="1:33" ht="15" thickBot="1" x14ac:dyDescent="0.35">
      <c r="A602" s="248"/>
      <c r="B602" s="4332"/>
      <c r="C602" s="4332"/>
      <c r="D602" s="4332"/>
      <c r="E602" s="4332"/>
      <c r="F602" s="4332"/>
      <c r="G602" s="4332"/>
      <c r="H602" s="4332"/>
      <c r="I602" s="4332"/>
      <c r="J602" s="4332"/>
      <c r="K602" s="4332"/>
      <c r="L602" s="4332"/>
      <c r="M602" s="248"/>
      <c r="N602" s="340"/>
      <c r="O602" s="248"/>
      <c r="P602" s="3412"/>
      <c r="Q602" s="3412"/>
      <c r="R602" s="3412"/>
      <c r="S602" s="3412"/>
      <c r="T602" s="3412"/>
      <c r="U602" s="3412"/>
      <c r="V602" s="3412"/>
      <c r="W602" s="3412"/>
      <c r="X602" s="3412"/>
      <c r="Y602" s="248"/>
      <c r="Z602" s="4339"/>
      <c r="AA602" s="4339"/>
      <c r="AB602" s="47"/>
      <c r="AC602" s="4339"/>
      <c r="AD602" s="4339"/>
      <c r="AE602" s="4339"/>
      <c r="AF602" s="4339"/>
      <c r="AG602" s="1172"/>
    </row>
    <row r="603" spans="1:33" x14ac:dyDescent="0.3">
      <c r="A603" s="229"/>
      <c r="B603" s="102"/>
      <c r="C603" s="102"/>
      <c r="D603" s="102"/>
      <c r="E603" s="102"/>
      <c r="F603" s="102"/>
      <c r="G603" s="102"/>
      <c r="H603" s="102"/>
      <c r="I603" s="102"/>
      <c r="J603" s="102"/>
      <c r="K603" s="102"/>
      <c r="L603" s="102"/>
      <c r="M603" s="229"/>
      <c r="N603" s="102"/>
      <c r="O603" s="229"/>
      <c r="P603" s="91"/>
      <c r="Q603" s="91"/>
      <c r="R603" s="91"/>
      <c r="S603" s="91"/>
      <c r="T603" s="205"/>
      <c r="U603" s="205"/>
      <c r="V603" s="205"/>
      <c r="W603" s="205"/>
      <c r="X603" s="205"/>
      <c r="Y603" s="229"/>
      <c r="Z603" s="84"/>
      <c r="AA603" s="84"/>
      <c r="AB603" s="47"/>
      <c r="AC603" s="84"/>
      <c r="AD603" s="84"/>
      <c r="AE603" s="84"/>
      <c r="AF603" s="84"/>
      <c r="AG603" s="1172"/>
    </row>
    <row r="604" spans="1:33" ht="15" thickBot="1" x14ac:dyDescent="0.35">
      <c r="A604" s="248"/>
      <c r="B604" s="4332"/>
      <c r="C604" s="4332"/>
      <c r="D604" s="4332"/>
      <c r="E604" s="4332"/>
      <c r="F604" s="4332"/>
      <c r="G604" s="4332"/>
      <c r="H604" s="4332"/>
      <c r="I604" s="4332"/>
      <c r="J604" s="4332"/>
      <c r="K604" s="4332"/>
      <c r="L604" s="4332"/>
      <c r="M604" s="248"/>
      <c r="N604" s="340"/>
      <c r="O604" s="248"/>
      <c r="P604" s="3412"/>
      <c r="Q604" s="3412"/>
      <c r="R604" s="3412"/>
      <c r="S604" s="3412"/>
      <c r="T604" s="3412"/>
      <c r="U604" s="3412"/>
      <c r="V604" s="3412"/>
      <c r="W604" s="3412"/>
      <c r="X604" s="3412"/>
      <c r="Y604" s="248"/>
      <c r="Z604" s="4339"/>
      <c r="AA604" s="4339"/>
      <c r="AB604" s="47"/>
      <c r="AC604" s="4339"/>
      <c r="AD604" s="4339"/>
      <c r="AE604" s="4339"/>
      <c r="AF604" s="4339"/>
      <c r="AG604" s="1172"/>
    </row>
    <row r="605" spans="1:33" x14ac:dyDescent="0.3">
      <c r="A605" s="229"/>
      <c r="B605" s="102"/>
      <c r="C605" s="102"/>
      <c r="D605" s="102"/>
      <c r="E605" s="102"/>
      <c r="F605" s="102"/>
      <c r="G605" s="102"/>
      <c r="H605" s="102"/>
      <c r="I605" s="102"/>
      <c r="J605" s="102"/>
      <c r="K605" s="102"/>
      <c r="L605" s="102"/>
      <c r="M605" s="229"/>
      <c r="N605" s="102"/>
      <c r="O605" s="229"/>
      <c r="P605" s="91"/>
      <c r="Q605" s="91"/>
      <c r="R605" s="91"/>
      <c r="S605" s="91"/>
      <c r="T605" s="205"/>
      <c r="U605" s="205"/>
      <c r="V605" s="205"/>
      <c r="W605" s="205"/>
      <c r="X605" s="205"/>
      <c r="Y605" s="229"/>
      <c r="Z605" s="84"/>
      <c r="AA605" s="84"/>
      <c r="AB605" s="47"/>
      <c r="AC605" s="84"/>
      <c r="AD605" s="84"/>
      <c r="AE605" s="84"/>
      <c r="AF605" s="84"/>
      <c r="AG605" s="1172"/>
    </row>
    <row r="606" spans="1:33" ht="15" thickBot="1" x14ac:dyDescent="0.35">
      <c r="A606" s="248"/>
      <c r="B606" s="4332"/>
      <c r="C606" s="4332"/>
      <c r="D606" s="4332"/>
      <c r="E606" s="4332"/>
      <c r="F606" s="4332"/>
      <c r="G606" s="4332"/>
      <c r="H606" s="4332"/>
      <c r="I606" s="4332"/>
      <c r="J606" s="4332"/>
      <c r="K606" s="4332"/>
      <c r="L606" s="4332"/>
      <c r="M606" s="248"/>
      <c r="N606" s="340"/>
      <c r="O606" s="248"/>
      <c r="P606" s="3412"/>
      <c r="Q606" s="3412"/>
      <c r="R606" s="3412"/>
      <c r="S606" s="3412"/>
      <c r="T606" s="3412"/>
      <c r="U606" s="3412"/>
      <c r="V606" s="3412"/>
      <c r="W606" s="3412"/>
      <c r="X606" s="3412"/>
      <c r="Y606" s="248"/>
      <c r="Z606" s="4339"/>
      <c r="AA606" s="4339"/>
      <c r="AB606" s="47"/>
      <c r="AC606" s="4339"/>
      <c r="AD606" s="4339"/>
      <c r="AE606" s="4339"/>
      <c r="AF606" s="4339"/>
      <c r="AG606" s="1172"/>
    </row>
    <row r="607" spans="1:33" x14ac:dyDescent="0.3">
      <c r="A607" s="229"/>
      <c r="B607" s="102"/>
      <c r="C607" s="102"/>
      <c r="D607" s="102"/>
      <c r="E607" s="102"/>
      <c r="F607" s="102"/>
      <c r="G607" s="102"/>
      <c r="H607" s="102"/>
      <c r="I607" s="102"/>
      <c r="J607" s="102"/>
      <c r="K607" s="102"/>
      <c r="L607" s="102"/>
      <c r="M607" s="229"/>
      <c r="N607" s="102"/>
      <c r="O607" s="229"/>
      <c r="P607" s="91"/>
      <c r="Q607" s="91"/>
      <c r="R607" s="91"/>
      <c r="S607" s="91"/>
      <c r="T607" s="205"/>
      <c r="U607" s="205"/>
      <c r="V607" s="205"/>
      <c r="W607" s="205"/>
      <c r="X607" s="205"/>
      <c r="Y607" s="229"/>
      <c r="Z607" s="84"/>
      <c r="AA607" s="84"/>
      <c r="AB607" s="47"/>
      <c r="AC607" s="84"/>
      <c r="AD607" s="84"/>
      <c r="AE607" s="84"/>
      <c r="AF607" s="84"/>
      <c r="AG607" s="1172"/>
    </row>
    <row r="608" spans="1:33" ht="15" thickBot="1" x14ac:dyDescent="0.35">
      <c r="A608" s="248"/>
      <c r="B608" s="4332"/>
      <c r="C608" s="4332"/>
      <c r="D608" s="4332"/>
      <c r="E608" s="4332"/>
      <c r="F608" s="4332"/>
      <c r="G608" s="4332"/>
      <c r="H608" s="4332"/>
      <c r="I608" s="4332"/>
      <c r="J608" s="4332"/>
      <c r="K608" s="4332"/>
      <c r="L608" s="4332"/>
      <c r="M608" s="248"/>
      <c r="N608" s="340"/>
      <c r="O608" s="248"/>
      <c r="P608" s="3412"/>
      <c r="Q608" s="3412"/>
      <c r="R608" s="3412"/>
      <c r="S608" s="3412"/>
      <c r="T608" s="3412"/>
      <c r="U608" s="3412"/>
      <c r="V608" s="3412"/>
      <c r="W608" s="3412"/>
      <c r="X608" s="3412"/>
      <c r="Y608" s="248"/>
      <c r="Z608" s="4339"/>
      <c r="AA608" s="4339"/>
      <c r="AB608" s="47"/>
      <c r="AC608" s="4339"/>
      <c r="AD608" s="4339"/>
      <c r="AE608" s="4339"/>
      <c r="AF608" s="4339"/>
      <c r="AG608" s="1172"/>
    </row>
    <row r="609" spans="1:33" x14ac:dyDescent="0.3">
      <c r="A609" s="229"/>
      <c r="B609" s="102"/>
      <c r="C609" s="102"/>
      <c r="D609" s="102"/>
      <c r="E609" s="102"/>
      <c r="F609" s="102"/>
      <c r="G609" s="102"/>
      <c r="H609" s="102"/>
      <c r="I609" s="102"/>
      <c r="J609" s="102"/>
      <c r="K609" s="102"/>
      <c r="L609" s="102"/>
      <c r="M609" s="229"/>
      <c r="N609" s="102"/>
      <c r="O609" s="229"/>
      <c r="P609" s="91"/>
      <c r="Q609" s="91"/>
      <c r="R609" s="91"/>
      <c r="S609" s="91"/>
      <c r="T609" s="205"/>
      <c r="U609" s="205"/>
      <c r="V609" s="205"/>
      <c r="W609" s="205"/>
      <c r="X609" s="205"/>
      <c r="Y609" s="229"/>
      <c r="Z609" s="84"/>
      <c r="AA609" s="84"/>
      <c r="AB609" s="47"/>
      <c r="AC609" s="84"/>
      <c r="AD609" s="84"/>
      <c r="AE609" s="84"/>
      <c r="AF609" s="84"/>
      <c r="AG609" s="1172"/>
    </row>
    <row r="610" spans="1:33" ht="15" thickBot="1" x14ac:dyDescent="0.35">
      <c r="A610" s="248"/>
      <c r="B610" s="4332"/>
      <c r="C610" s="4332"/>
      <c r="D610" s="4332"/>
      <c r="E610" s="4332"/>
      <c r="F610" s="4332"/>
      <c r="G610" s="4332"/>
      <c r="H610" s="4332"/>
      <c r="I610" s="4332"/>
      <c r="J610" s="4332"/>
      <c r="K610" s="4332"/>
      <c r="L610" s="4332"/>
      <c r="M610" s="248"/>
      <c r="N610" s="340"/>
      <c r="O610" s="248"/>
      <c r="P610" s="3412"/>
      <c r="Q610" s="3412"/>
      <c r="R610" s="3412"/>
      <c r="S610" s="3412"/>
      <c r="T610" s="3412"/>
      <c r="U610" s="3412"/>
      <c r="V610" s="3412"/>
      <c r="W610" s="3412"/>
      <c r="X610" s="3412"/>
      <c r="Y610" s="248"/>
      <c r="Z610" s="4339"/>
      <c r="AA610" s="4339"/>
      <c r="AB610" s="47"/>
      <c r="AC610" s="4339"/>
      <c r="AD610" s="4339"/>
      <c r="AE610" s="4339"/>
      <c r="AF610" s="4339"/>
      <c r="AG610" s="1172"/>
    </row>
    <row r="611" spans="1:33" x14ac:dyDescent="0.3">
      <c r="A611" s="229"/>
      <c r="B611" s="102"/>
      <c r="C611" s="102"/>
      <c r="D611" s="102"/>
      <c r="E611" s="102"/>
      <c r="F611" s="102"/>
      <c r="G611" s="102"/>
      <c r="H611" s="102"/>
      <c r="I611" s="102"/>
      <c r="J611" s="102"/>
      <c r="K611" s="102"/>
      <c r="L611" s="102"/>
      <c r="M611" s="229"/>
      <c r="N611" s="102"/>
      <c r="O611" s="229"/>
      <c r="P611" s="91"/>
      <c r="Q611" s="91"/>
      <c r="R611" s="91"/>
      <c r="S611" s="91"/>
      <c r="T611" s="205"/>
      <c r="U611" s="205"/>
      <c r="V611" s="205"/>
      <c r="W611" s="205"/>
      <c r="X611" s="205"/>
      <c r="Y611" s="229"/>
      <c r="Z611" s="84"/>
      <c r="AA611" s="84"/>
      <c r="AB611" s="47"/>
      <c r="AC611" s="84"/>
      <c r="AD611" s="84"/>
      <c r="AE611" s="84"/>
      <c r="AF611" s="84"/>
      <c r="AG611" s="1172"/>
    </row>
    <row r="612" spans="1:33" ht="15" thickBot="1" x14ac:dyDescent="0.35">
      <c r="A612" s="248"/>
      <c r="B612" s="4332"/>
      <c r="C612" s="4332"/>
      <c r="D612" s="4332"/>
      <c r="E612" s="4332"/>
      <c r="F612" s="4332"/>
      <c r="G612" s="4332"/>
      <c r="H612" s="4332"/>
      <c r="I612" s="4332"/>
      <c r="J612" s="4332"/>
      <c r="K612" s="4332"/>
      <c r="L612" s="4332"/>
      <c r="M612" s="248"/>
      <c r="N612" s="340"/>
      <c r="O612" s="248"/>
      <c r="P612" s="3412"/>
      <c r="Q612" s="3412"/>
      <c r="R612" s="3412"/>
      <c r="S612" s="3412"/>
      <c r="T612" s="3412"/>
      <c r="U612" s="3412"/>
      <c r="V612" s="3412"/>
      <c r="W612" s="3412"/>
      <c r="X612" s="3412"/>
      <c r="Y612" s="248"/>
      <c r="Z612" s="4339"/>
      <c r="AA612" s="4339"/>
      <c r="AB612" s="47"/>
      <c r="AC612" s="4339"/>
      <c r="AD612" s="4339"/>
      <c r="AE612" s="4339"/>
      <c r="AF612" s="4339"/>
      <c r="AG612" s="1172"/>
    </row>
    <row r="613" spans="1:33" x14ac:dyDescent="0.3">
      <c r="A613" s="47"/>
      <c r="B613" s="1172"/>
      <c r="C613" s="1172"/>
      <c r="D613" s="1172"/>
      <c r="E613" s="1172"/>
      <c r="F613" s="1172"/>
      <c r="G613" s="1172"/>
      <c r="H613" s="1172"/>
      <c r="I613" s="1172"/>
      <c r="J613" s="1170"/>
      <c r="K613" s="1170"/>
      <c r="L613" s="1170"/>
      <c r="M613" s="1060"/>
      <c r="N613" s="1170"/>
      <c r="O613" s="1060"/>
      <c r="P613" s="1170"/>
      <c r="Q613" s="1170"/>
      <c r="R613" s="1170"/>
      <c r="S613" s="1172"/>
      <c r="T613" s="1172"/>
      <c r="U613" s="1172"/>
      <c r="V613" s="1172"/>
      <c r="W613" s="1172"/>
      <c r="X613" s="1172"/>
      <c r="Y613" s="47"/>
      <c r="Z613" s="1172"/>
      <c r="AA613" s="1172"/>
      <c r="AB613" s="47"/>
      <c r="AC613" s="1172"/>
      <c r="AD613" s="1172"/>
      <c r="AE613" s="1172"/>
      <c r="AF613" s="1172"/>
      <c r="AG613" s="1172"/>
    </row>
    <row r="614" spans="1:33" ht="15" thickBot="1" x14ac:dyDescent="0.35">
      <c r="A614" s="1172" t="s">
        <v>717</v>
      </c>
      <c r="B614" s="1172"/>
      <c r="C614" s="1172"/>
      <c r="D614" s="1172"/>
      <c r="E614" s="1172"/>
      <c r="F614" s="1172"/>
      <c r="G614" s="1172"/>
      <c r="H614" s="1170"/>
      <c r="I614" s="4337" t="s">
        <v>1314</v>
      </c>
      <c r="J614" s="4337"/>
      <c r="K614" s="4337"/>
      <c r="L614" s="4337"/>
      <c r="M614" s="4337"/>
      <c r="N614" s="4337"/>
      <c r="O614" s="4337"/>
      <c r="P614" s="4337"/>
      <c r="Q614" s="4337"/>
      <c r="R614" s="4337"/>
      <c r="S614" s="4337"/>
      <c r="T614" s="4337"/>
      <c r="U614" s="4337"/>
      <c r="V614" s="4337"/>
      <c r="W614" s="4337"/>
      <c r="X614" s="4337"/>
      <c r="Y614" s="1172"/>
      <c r="Z614" s="1170" t="s">
        <v>1313</v>
      </c>
      <c r="AA614" s="1172"/>
      <c r="AB614" s="1172"/>
      <c r="AC614" s="1172"/>
      <c r="AD614" s="1172"/>
      <c r="AE614" s="1172"/>
      <c r="AF614" s="1172"/>
      <c r="AG614" s="1172"/>
    </row>
    <row r="615" spans="1:33" x14ac:dyDescent="0.3">
      <c r="A615" s="1170" t="s">
        <v>16</v>
      </c>
      <c r="B615" s="1172"/>
      <c r="C615" s="1172"/>
      <c r="D615" s="1172"/>
      <c r="E615" s="1172"/>
      <c r="F615" s="1172"/>
      <c r="G615" s="1172"/>
      <c r="H615" s="1172"/>
      <c r="I615" s="1172"/>
      <c r="J615" s="1172"/>
      <c r="K615" s="1172"/>
      <c r="L615" s="1172"/>
      <c r="M615" s="1172"/>
      <c r="N615" s="1172"/>
      <c r="O615" s="1172"/>
      <c r="P615" s="1172"/>
      <c r="Q615" s="1172"/>
      <c r="R615" s="1172"/>
      <c r="S615" s="1172"/>
      <c r="T615" s="1172"/>
      <c r="U615" s="1172"/>
      <c r="V615" s="1172"/>
      <c r="W615" s="1172"/>
      <c r="X615" s="1172"/>
      <c r="Y615" s="1172"/>
      <c r="Z615" s="1172"/>
      <c r="AA615" s="1172"/>
      <c r="AB615" s="1172"/>
      <c r="AC615" s="1172"/>
      <c r="AD615" s="1172"/>
      <c r="AE615" s="1172"/>
      <c r="AF615" s="1172"/>
      <c r="AG615" s="1172"/>
    </row>
    <row r="616" spans="1:33" x14ac:dyDescent="0.3">
      <c r="A616" s="1172"/>
      <c r="B616" s="1172"/>
      <c r="C616" s="1172"/>
      <c r="D616" s="1172"/>
      <c r="E616" s="1172"/>
      <c r="F616" s="1172"/>
      <c r="G616" s="1172"/>
      <c r="H616" s="1172"/>
      <c r="I616" s="1172"/>
      <c r="J616" s="1172"/>
      <c r="K616" s="1172"/>
      <c r="L616" s="1172"/>
      <c r="M616" s="1172"/>
      <c r="N616" s="1172"/>
      <c r="O616" s="1172"/>
      <c r="P616" s="1172"/>
      <c r="Q616" s="1172"/>
      <c r="R616" s="1172"/>
      <c r="S616" s="1172"/>
      <c r="T616" s="1172"/>
      <c r="U616" s="1172"/>
      <c r="V616" s="1172"/>
      <c r="W616" s="1172"/>
      <c r="X616" s="1172"/>
      <c r="Y616" s="1172"/>
      <c r="Z616" s="1172"/>
      <c r="AA616" s="1172"/>
      <c r="AB616" s="1172"/>
      <c r="AC616" s="1172"/>
      <c r="AD616" s="1172"/>
      <c r="AE616" s="1172"/>
      <c r="AF616" s="1172"/>
      <c r="AG616" s="1172"/>
    </row>
    <row r="617" spans="1:33" ht="15" customHeight="1" x14ac:dyDescent="0.3">
      <c r="A617" s="2807" t="s">
        <v>54</v>
      </c>
      <c r="B617" s="2807"/>
      <c r="C617" s="2807"/>
      <c r="D617" s="2807"/>
      <c r="E617" s="2807"/>
      <c r="F617" s="2807"/>
      <c r="G617" s="2807"/>
      <c r="H617" s="2807"/>
      <c r="I617" s="2807"/>
      <c r="J617" s="2807"/>
      <c r="K617" s="2807"/>
      <c r="L617" s="2807"/>
      <c r="M617" s="2807"/>
      <c r="N617" s="2807"/>
      <c r="O617" s="2807"/>
      <c r="P617" s="2807"/>
      <c r="Q617" s="2807"/>
      <c r="R617" s="2807"/>
      <c r="S617" s="2807"/>
      <c r="T617" s="2807"/>
      <c r="U617" s="2807"/>
      <c r="V617" s="2807"/>
      <c r="W617" s="2807"/>
      <c r="X617" s="2807"/>
      <c r="Y617" s="2807"/>
      <c r="Z617" s="2807"/>
      <c r="AA617" s="2807"/>
      <c r="AB617" s="2807"/>
      <c r="AC617" s="2807"/>
      <c r="AD617" s="2807"/>
      <c r="AE617" s="2807"/>
      <c r="AF617" s="2807"/>
      <c r="AG617" s="2807"/>
    </row>
    <row r="618" spans="1:33" x14ac:dyDescent="0.3">
      <c r="A618" s="2807"/>
      <c r="B618" s="2807"/>
      <c r="C618" s="2807"/>
      <c r="D618" s="2807"/>
      <c r="E618" s="2807"/>
      <c r="F618" s="2807"/>
      <c r="G618" s="2807"/>
      <c r="H618" s="2807"/>
      <c r="I618" s="2807"/>
      <c r="J618" s="2807"/>
      <c r="K618" s="2807"/>
      <c r="L618" s="2807"/>
      <c r="M618" s="2807"/>
      <c r="N618" s="2807"/>
      <c r="O618" s="2807"/>
      <c r="P618" s="2807"/>
      <c r="Q618" s="2807"/>
      <c r="R618" s="2807"/>
      <c r="S618" s="2807"/>
      <c r="T618" s="2807"/>
      <c r="U618" s="2807"/>
      <c r="V618" s="2807"/>
      <c r="W618" s="2807"/>
      <c r="X618" s="2807"/>
      <c r="Y618" s="2807"/>
      <c r="Z618" s="2807"/>
      <c r="AA618" s="2807"/>
      <c r="AB618" s="2807"/>
      <c r="AC618" s="2807"/>
      <c r="AD618" s="2807"/>
      <c r="AE618" s="2807"/>
      <c r="AF618" s="2807"/>
      <c r="AG618" s="2807"/>
    </row>
    <row r="619" spans="1:33" x14ac:dyDescent="0.3">
      <c r="A619" s="2807"/>
      <c r="B619" s="2807"/>
      <c r="C619" s="2807"/>
      <c r="D619" s="2807"/>
      <c r="E619" s="2807"/>
      <c r="F619" s="2807"/>
      <c r="G619" s="2807"/>
      <c r="H619" s="2807"/>
      <c r="I619" s="2807"/>
      <c r="J619" s="2807"/>
      <c r="K619" s="2807"/>
      <c r="L619" s="2807"/>
      <c r="M619" s="2807"/>
      <c r="N619" s="2807"/>
      <c r="O619" s="2807"/>
      <c r="P619" s="2807"/>
      <c r="Q619" s="2807"/>
      <c r="R619" s="2807"/>
      <c r="S619" s="2807"/>
      <c r="T619" s="2807"/>
      <c r="U619" s="2807"/>
      <c r="V619" s="2807"/>
      <c r="W619" s="2807"/>
      <c r="X619" s="2807"/>
      <c r="Y619" s="2807"/>
      <c r="Z619" s="2807"/>
      <c r="AA619" s="2807"/>
      <c r="AB619" s="2807"/>
      <c r="AC619" s="2807"/>
      <c r="AD619" s="2807"/>
      <c r="AE619" s="2807"/>
      <c r="AF619" s="2807"/>
      <c r="AG619" s="2807"/>
    </row>
    <row r="620" spans="1:33" x14ac:dyDescent="0.3">
      <c r="A620" s="2807"/>
      <c r="B620" s="2807"/>
      <c r="C620" s="2807"/>
      <c r="D620" s="2807"/>
      <c r="E620" s="2807"/>
      <c r="F620" s="2807"/>
      <c r="G620" s="2807"/>
      <c r="H620" s="2807"/>
      <c r="I620" s="2807"/>
      <c r="J620" s="2807"/>
      <c r="K620" s="2807"/>
      <c r="L620" s="2807"/>
      <c r="M620" s="2807"/>
      <c r="N620" s="2807"/>
      <c r="O620" s="2807"/>
      <c r="P620" s="2807"/>
      <c r="Q620" s="2807"/>
      <c r="R620" s="2807"/>
      <c r="S620" s="2807"/>
      <c r="T620" s="2807"/>
      <c r="U620" s="2807"/>
      <c r="V620" s="2807"/>
      <c r="W620" s="2807"/>
      <c r="X620" s="2807"/>
      <c r="Y620" s="2807"/>
      <c r="Z620" s="2807"/>
      <c r="AA620" s="2807"/>
      <c r="AB620" s="2807"/>
      <c r="AC620" s="2807"/>
      <c r="AD620" s="2807"/>
      <c r="AE620" s="2807"/>
      <c r="AF620" s="2807"/>
      <c r="AG620" s="2807"/>
    </row>
    <row r="621" spans="1:33" x14ac:dyDescent="0.3">
      <c r="A621" s="1172"/>
      <c r="B621" s="1172"/>
      <c r="C621" s="1172"/>
      <c r="D621" s="1172"/>
      <c r="E621" s="1172"/>
      <c r="F621" s="1172"/>
      <c r="G621" s="1172"/>
      <c r="H621" s="1172"/>
      <c r="I621" s="1172"/>
      <c r="J621" s="1172"/>
      <c r="K621" s="1172"/>
      <c r="L621" s="1172"/>
      <c r="M621" s="1172"/>
      <c r="N621" s="1172"/>
      <c r="O621" s="1172"/>
      <c r="P621" s="1172"/>
      <c r="Q621" s="1172"/>
      <c r="R621" s="1172"/>
      <c r="S621" s="1172"/>
      <c r="T621" s="1172"/>
      <c r="U621" s="1172"/>
      <c r="V621" s="1172"/>
      <c r="W621" s="1172"/>
      <c r="X621" s="1172"/>
      <c r="Y621" s="1172"/>
      <c r="Z621" s="1172"/>
      <c r="AA621" s="1172"/>
      <c r="AB621" s="1172"/>
      <c r="AC621" s="1172"/>
      <c r="AD621" s="1172"/>
      <c r="AE621" s="1172"/>
      <c r="AF621" s="1172"/>
      <c r="AG621" s="1172"/>
    </row>
    <row r="622" spans="1:33" ht="15" customHeight="1" x14ac:dyDescent="0.3">
      <c r="A622" s="2807" t="s">
        <v>55</v>
      </c>
      <c r="B622" s="2807"/>
      <c r="C622" s="2807"/>
      <c r="D622" s="2807"/>
      <c r="E622" s="2807"/>
      <c r="F622" s="2807"/>
      <c r="G622" s="2807"/>
      <c r="H622" s="2807"/>
      <c r="I622" s="2807"/>
      <c r="J622" s="2807"/>
      <c r="K622" s="2807"/>
      <c r="L622" s="2807"/>
      <c r="M622" s="2807"/>
      <c r="N622" s="2807"/>
      <c r="O622" s="2807"/>
      <c r="P622" s="2807"/>
      <c r="Q622" s="2807"/>
      <c r="R622" s="2807"/>
      <c r="S622" s="2807"/>
      <c r="T622" s="2807"/>
      <c r="U622" s="2807"/>
      <c r="V622" s="2807"/>
      <c r="W622" s="2807"/>
      <c r="X622" s="2807"/>
      <c r="Y622" s="2807"/>
      <c r="Z622" s="2807"/>
      <c r="AA622" s="2807"/>
      <c r="AB622" s="2807"/>
      <c r="AC622" s="2807"/>
      <c r="AD622" s="2807"/>
      <c r="AE622" s="2807"/>
      <c r="AF622" s="2807"/>
      <c r="AG622" s="2807"/>
    </row>
    <row r="623" spans="1:33" x14ac:dyDescent="0.3">
      <c r="A623" s="2807"/>
      <c r="B623" s="2807"/>
      <c r="C623" s="2807"/>
      <c r="D623" s="2807"/>
      <c r="E623" s="2807"/>
      <c r="F623" s="2807"/>
      <c r="G623" s="2807"/>
      <c r="H623" s="2807"/>
      <c r="I623" s="2807"/>
      <c r="J623" s="2807"/>
      <c r="K623" s="2807"/>
      <c r="L623" s="2807"/>
      <c r="M623" s="2807"/>
      <c r="N623" s="2807"/>
      <c r="O623" s="2807"/>
      <c r="P623" s="2807"/>
      <c r="Q623" s="2807"/>
      <c r="R623" s="2807"/>
      <c r="S623" s="2807"/>
      <c r="T623" s="2807"/>
      <c r="U623" s="2807"/>
      <c r="V623" s="2807"/>
      <c r="W623" s="2807"/>
      <c r="X623" s="2807"/>
      <c r="Y623" s="2807"/>
      <c r="Z623" s="2807"/>
      <c r="AA623" s="2807"/>
      <c r="AB623" s="2807"/>
      <c r="AC623" s="2807"/>
      <c r="AD623" s="2807"/>
      <c r="AE623" s="2807"/>
      <c r="AF623" s="2807"/>
      <c r="AG623" s="2807"/>
    </row>
    <row r="624" spans="1:33" x14ac:dyDescent="0.3">
      <c r="A624" s="2807"/>
      <c r="B624" s="2807"/>
      <c r="C624" s="2807"/>
      <c r="D624" s="2807"/>
      <c r="E624" s="2807"/>
      <c r="F624" s="2807"/>
      <c r="G624" s="2807"/>
      <c r="H624" s="2807"/>
      <c r="I624" s="2807"/>
      <c r="J624" s="2807"/>
      <c r="K624" s="2807"/>
      <c r="L624" s="2807"/>
      <c r="M624" s="2807"/>
      <c r="N624" s="2807"/>
      <c r="O624" s="2807"/>
      <c r="P624" s="2807"/>
      <c r="Q624" s="2807"/>
      <c r="R624" s="2807"/>
      <c r="S624" s="2807"/>
      <c r="T624" s="2807"/>
      <c r="U624" s="2807"/>
      <c r="V624" s="2807"/>
      <c r="W624" s="2807"/>
      <c r="X624" s="2807"/>
      <c r="Y624" s="2807"/>
      <c r="Z624" s="2807"/>
      <c r="AA624" s="2807"/>
      <c r="AB624" s="2807"/>
      <c r="AC624" s="2807"/>
      <c r="AD624" s="2807"/>
      <c r="AE624" s="2807"/>
      <c r="AF624" s="2807"/>
      <c r="AG624" s="2807"/>
    </row>
    <row r="625" spans="1:33" x14ac:dyDescent="0.3">
      <c r="A625" s="1172"/>
      <c r="B625" s="1172"/>
      <c r="C625" s="1172"/>
      <c r="D625" s="1172"/>
      <c r="E625" s="1172"/>
      <c r="F625" s="1172"/>
      <c r="G625" s="1172"/>
      <c r="H625" s="1172"/>
      <c r="I625" s="1172"/>
      <c r="J625" s="1172"/>
      <c r="K625" s="1172"/>
      <c r="L625" s="1172"/>
      <c r="M625" s="1172"/>
      <c r="N625" s="1172"/>
      <c r="O625" s="1172"/>
      <c r="P625" s="1172"/>
      <c r="Q625" s="1172"/>
      <c r="R625" s="1172"/>
      <c r="S625" s="1172"/>
      <c r="T625" s="1172"/>
      <c r="U625" s="1172"/>
      <c r="V625" s="1172"/>
      <c r="W625" s="1172"/>
      <c r="X625" s="1172"/>
      <c r="Y625" s="1172"/>
      <c r="Z625" s="1172"/>
      <c r="AA625" s="1172"/>
      <c r="AB625" s="1172"/>
      <c r="AC625" s="1172"/>
      <c r="AD625" s="1172"/>
      <c r="AE625" s="1172"/>
      <c r="AF625" s="1172"/>
      <c r="AG625" s="1172"/>
    </row>
    <row r="626" spans="1:33" x14ac:dyDescent="0.3">
      <c r="A626" s="1172" t="s">
        <v>718</v>
      </c>
      <c r="B626" s="1172"/>
      <c r="C626" s="1172"/>
      <c r="D626" s="1172"/>
      <c r="E626" s="1172"/>
      <c r="F626" s="1172"/>
      <c r="G626" s="1172"/>
      <c r="H626" s="1172"/>
      <c r="I626" s="1172"/>
      <c r="J626" s="1172"/>
      <c r="K626" s="1172"/>
      <c r="L626" s="1172"/>
      <c r="M626" s="1172"/>
      <c r="N626" s="1172"/>
      <c r="O626" s="1172"/>
      <c r="P626" s="1172"/>
      <c r="Q626" s="1172"/>
      <c r="R626" s="1172"/>
      <c r="S626" s="1172"/>
      <c r="T626" s="1172"/>
      <c r="U626" s="1172"/>
      <c r="V626" s="1172"/>
      <c r="W626" s="1172"/>
      <c r="X626" s="1172"/>
      <c r="Y626" s="1172"/>
      <c r="Z626" s="1172"/>
      <c r="AA626" s="1172"/>
      <c r="AB626" s="1172"/>
      <c r="AC626" s="1172"/>
      <c r="AD626" s="1172"/>
      <c r="AE626" s="1172"/>
      <c r="AF626" s="1172"/>
      <c r="AG626" s="1172"/>
    </row>
    <row r="627" spans="1:33" x14ac:dyDescent="0.3">
      <c r="A627" s="1172"/>
      <c r="B627" s="1172"/>
      <c r="C627" s="1172"/>
      <c r="D627" s="1172"/>
      <c r="E627" s="1172"/>
      <c r="F627" s="1172"/>
      <c r="G627" s="1172"/>
      <c r="H627" s="1172"/>
      <c r="I627" s="1172"/>
      <c r="J627" s="1172"/>
      <c r="K627" s="1172"/>
      <c r="L627" s="1172"/>
      <c r="M627" s="1172"/>
      <c r="N627" s="1172"/>
      <c r="O627" s="1172"/>
      <c r="P627" s="1172"/>
      <c r="Q627" s="1172"/>
      <c r="R627" s="1172"/>
      <c r="S627" s="1172"/>
      <c r="T627" s="1172"/>
      <c r="U627" s="1172"/>
      <c r="V627" s="1172"/>
      <c r="W627" s="1172"/>
      <c r="X627" s="1172"/>
      <c r="Y627" s="1172"/>
      <c r="Z627" s="1172"/>
      <c r="AA627" s="1172"/>
      <c r="AB627" s="1172"/>
      <c r="AC627" s="1172"/>
      <c r="AD627" s="1172"/>
      <c r="AE627" s="1172"/>
      <c r="AF627" s="1172"/>
      <c r="AG627" s="1172"/>
    </row>
    <row r="628" spans="1:33" x14ac:dyDescent="0.3">
      <c r="A628" s="1172"/>
      <c r="B628" s="1172"/>
      <c r="C628" s="1172"/>
      <c r="D628" s="1172"/>
      <c r="E628" s="1172"/>
      <c r="F628" s="1172"/>
      <c r="G628" s="1172"/>
      <c r="H628" s="1172"/>
      <c r="I628" s="1172"/>
      <c r="J628" s="1172"/>
      <c r="K628" s="1172"/>
      <c r="L628" s="1172"/>
      <c r="M628" s="1172"/>
      <c r="N628" s="1172"/>
      <c r="O628" s="1172"/>
      <c r="P628" s="1172"/>
      <c r="Q628" s="1172"/>
      <c r="R628" s="1172"/>
      <c r="S628" s="1172"/>
      <c r="T628" s="1172"/>
      <c r="U628" s="1172"/>
      <c r="V628" s="1172"/>
      <c r="W628" s="1172"/>
      <c r="X628" s="1172"/>
      <c r="Y628" s="1172"/>
      <c r="Z628" s="1172"/>
      <c r="AA628" s="1172"/>
      <c r="AB628" s="1172"/>
      <c r="AC628" s="1172"/>
      <c r="AD628" s="1172"/>
      <c r="AE628" s="1172"/>
      <c r="AF628" s="1172"/>
      <c r="AG628" s="1172"/>
    </row>
    <row r="629" spans="1:33" ht="15" thickBot="1" x14ac:dyDescent="0.35">
      <c r="A629" s="1172" t="s">
        <v>147</v>
      </c>
      <c r="B629" s="1172"/>
      <c r="C629" s="4338"/>
      <c r="D629" s="4338"/>
      <c r="E629" s="4338"/>
      <c r="F629" s="4338"/>
      <c r="G629" s="4338"/>
      <c r="H629" s="4338"/>
      <c r="I629" s="4338"/>
      <c r="J629" s="4338"/>
      <c r="K629" s="4338"/>
      <c r="L629" s="1172"/>
      <c r="M629" s="3031" t="str">
        <f>J583</f>
        <v>Should be the same as listed in Part I.</v>
      </c>
      <c r="N629" s="3031"/>
      <c r="O629" s="3031"/>
      <c r="P629" s="3031"/>
      <c r="Q629" s="3031"/>
      <c r="R629" s="3031"/>
      <c r="S629" s="3031"/>
      <c r="T629" s="3031"/>
      <c r="U629" s="3031"/>
      <c r="V629" s="3031"/>
      <c r="W629" s="3031"/>
      <c r="X629" s="3031"/>
      <c r="Y629" s="3031"/>
      <c r="Z629" s="3031"/>
      <c r="AA629" s="1172"/>
      <c r="AB629" s="3395"/>
      <c r="AC629" s="3395"/>
      <c r="AD629" s="3395"/>
      <c r="AE629" s="3395"/>
      <c r="AF629" s="3395"/>
      <c r="AG629" s="1172"/>
    </row>
    <row r="630" spans="1:33" ht="15" customHeight="1" x14ac:dyDescent="0.3">
      <c r="A630" s="1172"/>
      <c r="B630" s="1172"/>
      <c r="C630" s="4333" t="s">
        <v>719</v>
      </c>
      <c r="D630" s="4333"/>
      <c r="E630" s="4333"/>
      <c r="F630" s="4333"/>
      <c r="G630" s="4333"/>
      <c r="H630" s="4333"/>
      <c r="I630" s="4333"/>
      <c r="J630" s="4333"/>
      <c r="K630" s="4333"/>
      <c r="L630" s="1172"/>
      <c r="M630" s="4335" t="s">
        <v>149</v>
      </c>
      <c r="N630" s="4335"/>
      <c r="O630" s="4335"/>
      <c r="P630" s="4335"/>
      <c r="Q630" s="4335"/>
      <c r="R630" s="4335"/>
      <c r="S630" s="4335"/>
      <c r="T630" s="4335"/>
      <c r="U630" s="4335"/>
      <c r="V630" s="4335"/>
      <c r="W630" s="4335"/>
      <c r="X630" s="4335"/>
      <c r="Y630" s="4335"/>
      <c r="Z630" s="4335"/>
      <c r="AA630" s="1172"/>
      <c r="AB630" s="4336" t="s">
        <v>150</v>
      </c>
      <c r="AC630" s="4335"/>
      <c r="AD630" s="4335"/>
      <c r="AE630" s="4335"/>
      <c r="AF630" s="4335"/>
      <c r="AG630" s="1172"/>
    </row>
    <row r="631" spans="1:33" x14ac:dyDescent="0.3">
      <c r="A631" s="1172"/>
      <c r="B631" s="1172"/>
      <c r="C631" s="4334"/>
      <c r="D631" s="4334"/>
      <c r="E631" s="4334"/>
      <c r="F631" s="4334"/>
      <c r="G631" s="4334"/>
      <c r="H631" s="4334"/>
      <c r="I631" s="4334"/>
      <c r="J631" s="4334"/>
      <c r="K631" s="4334"/>
      <c r="L631" s="1172"/>
      <c r="M631" s="1172"/>
      <c r="N631" s="1172"/>
      <c r="O631" s="1172"/>
      <c r="P631" s="1172"/>
      <c r="Q631" s="1172"/>
      <c r="R631" s="1172"/>
      <c r="S631" s="1172"/>
      <c r="T631" s="1172"/>
      <c r="U631" s="1172"/>
      <c r="V631" s="1172"/>
      <c r="W631" s="1172"/>
      <c r="X631" s="1172"/>
      <c r="Y631" s="1172"/>
      <c r="Z631" s="1172"/>
      <c r="AA631" s="1172"/>
      <c r="AB631" s="1172"/>
      <c r="AC631" s="1172"/>
      <c r="AD631" s="1172"/>
      <c r="AE631" s="1172"/>
      <c r="AF631" s="1172"/>
      <c r="AG631" s="1172"/>
    </row>
    <row r="632" spans="1:33" x14ac:dyDescent="0.3">
      <c r="A632" s="1172"/>
      <c r="B632" s="1172"/>
      <c r="C632" s="1172"/>
      <c r="D632" s="1172"/>
      <c r="E632" s="1172"/>
      <c r="F632" s="1172"/>
      <c r="G632" s="1172"/>
      <c r="H632" s="1172"/>
      <c r="I632" s="1172"/>
      <c r="J632" s="1172"/>
      <c r="K632" s="1172"/>
      <c r="L632" s="1172"/>
      <c r="M632" s="1172"/>
      <c r="N632" s="1172"/>
      <c r="O632" s="1172"/>
      <c r="P632" s="1172"/>
      <c r="Q632" s="1172"/>
      <c r="R632" s="1172"/>
      <c r="S632" s="1172"/>
      <c r="T632" s="1172"/>
      <c r="U632" s="1172"/>
      <c r="V632" s="1172"/>
      <c r="W632" s="1172"/>
      <c r="X632" s="1172"/>
      <c r="Y632" s="1172"/>
      <c r="Z632" s="1172"/>
      <c r="AA632" s="1172"/>
      <c r="AB632" s="1172"/>
      <c r="AC632" s="1172"/>
      <c r="AD632" s="1172"/>
      <c r="AE632" s="1172"/>
      <c r="AF632" s="1172"/>
      <c r="AG632" s="1172"/>
    </row>
    <row r="633" spans="1:33" x14ac:dyDescent="0.3">
      <c r="A633" s="98" t="s">
        <v>707</v>
      </c>
      <c r="B633" s="1172"/>
      <c r="C633" s="1172"/>
      <c r="D633" s="1172"/>
      <c r="E633" s="1172"/>
      <c r="F633" s="1172"/>
      <c r="G633" s="1172"/>
      <c r="H633" s="1172"/>
      <c r="I633" s="1172"/>
      <c r="J633" s="1172"/>
      <c r="K633" s="1172"/>
      <c r="L633" s="1172"/>
      <c r="M633" s="1172"/>
      <c r="N633" s="1172"/>
      <c r="O633" s="1172"/>
      <c r="P633" s="1172"/>
      <c r="Q633" s="1172"/>
      <c r="R633" s="1172"/>
      <c r="S633" s="1172"/>
      <c r="T633" s="1172"/>
      <c r="U633" s="1172"/>
      <c r="V633" s="1172"/>
      <c r="W633" s="1172"/>
      <c r="X633" s="1172"/>
      <c r="Y633" s="1172"/>
      <c r="Z633" s="1172"/>
      <c r="AA633" s="1172"/>
      <c r="AB633" s="1172"/>
      <c r="AC633" s="1172"/>
      <c r="AD633" s="1172"/>
      <c r="AE633" s="1172"/>
      <c r="AF633" s="1172"/>
      <c r="AG633" s="1172"/>
    </row>
    <row r="634" spans="1:33" x14ac:dyDescent="0.3">
      <c r="A634" s="1172"/>
      <c r="B634" s="1172"/>
      <c r="C634" s="1172"/>
      <c r="D634" s="1172"/>
      <c r="E634" s="1172"/>
      <c r="F634" s="1172"/>
      <c r="G634" s="1172"/>
      <c r="H634" s="1172"/>
      <c r="I634" s="1172"/>
      <c r="J634" s="1172"/>
      <c r="K634" s="1172"/>
      <c r="L634" s="1172"/>
      <c r="M634" s="1172"/>
      <c r="N634" s="1172"/>
      <c r="O634" s="1172"/>
      <c r="P634" s="1172"/>
      <c r="Q634" s="1172"/>
      <c r="R634" s="1172"/>
      <c r="S634" s="1172"/>
      <c r="T634" s="1172"/>
      <c r="U634" s="1172"/>
      <c r="V634" s="1172"/>
      <c r="W634" s="1172"/>
      <c r="X634" s="1172"/>
      <c r="Y634" s="1172"/>
      <c r="Z634" s="1172"/>
      <c r="AA634" s="1172"/>
      <c r="AB634" s="1172"/>
      <c r="AC634" s="1172"/>
      <c r="AD634" s="1172"/>
      <c r="AE634" s="1172"/>
      <c r="AF634" s="1172"/>
      <c r="AG634" s="1172"/>
    </row>
    <row r="635" spans="1:33" x14ac:dyDescent="0.3">
      <c r="A635" s="98" t="s">
        <v>692</v>
      </c>
      <c r="B635" s="1172"/>
      <c r="C635" s="1172"/>
      <c r="D635" s="1172"/>
      <c r="E635" s="1172"/>
      <c r="F635" s="1172"/>
      <c r="G635" s="1172"/>
      <c r="H635" s="1172"/>
      <c r="I635" s="1172"/>
      <c r="J635" s="1172"/>
      <c r="K635" s="1172"/>
      <c r="L635" s="1172"/>
      <c r="M635" s="1172"/>
      <c r="N635" s="1172"/>
      <c r="O635" s="1172"/>
      <c r="P635" s="1172"/>
      <c r="Q635" s="1172"/>
      <c r="R635" s="1172"/>
      <c r="S635" s="1172"/>
      <c r="T635" s="1172"/>
      <c r="U635" s="1172"/>
      <c r="V635" s="1172"/>
      <c r="W635" s="1172"/>
      <c r="X635" s="1172"/>
      <c r="Y635" s="1172"/>
      <c r="Z635" s="1172"/>
      <c r="AA635" s="1172"/>
      <c r="AB635" s="1172"/>
      <c r="AC635" s="1172"/>
      <c r="AD635" s="1172"/>
      <c r="AE635" s="1172"/>
      <c r="AF635" s="1172"/>
      <c r="AG635" s="1172"/>
    </row>
    <row r="636" spans="1:33" x14ac:dyDescent="0.3">
      <c r="A636" s="1172" t="s">
        <v>53</v>
      </c>
      <c r="B636" s="1172"/>
      <c r="C636" s="1172"/>
      <c r="D636" s="1172"/>
      <c r="E636" s="1172"/>
      <c r="F636" s="1172"/>
      <c r="G636" s="1172"/>
      <c r="H636" s="1172"/>
      <c r="I636" s="1172"/>
      <c r="J636" s="1172"/>
      <c r="K636" s="1172"/>
      <c r="L636" s="1172"/>
      <c r="M636" s="1172"/>
      <c r="N636" s="1172"/>
      <c r="O636" s="1172"/>
      <c r="P636" s="1172"/>
      <c r="Q636" s="1172"/>
      <c r="R636" s="1172"/>
      <c r="S636" s="1172"/>
      <c r="T636" s="1172"/>
      <c r="U636" s="1172"/>
      <c r="V636" s="1170"/>
      <c r="W636" s="1170"/>
      <c r="X636" s="1170"/>
      <c r="Y636" s="1170"/>
      <c r="Z636" s="1170"/>
      <c r="AA636" s="1170"/>
      <c r="AB636" s="1170"/>
      <c r="AC636" s="1172"/>
      <c r="AD636" s="1172"/>
      <c r="AE636" s="1172"/>
      <c r="AF636" s="1172"/>
      <c r="AG636" s="1172"/>
    </row>
    <row r="637" spans="1:33" x14ac:dyDescent="0.3">
      <c r="A637" s="1172"/>
      <c r="B637" s="1172"/>
      <c r="C637" s="1172"/>
      <c r="D637" s="1172"/>
      <c r="E637" s="1172"/>
      <c r="F637" s="1172"/>
      <c r="G637" s="1172"/>
      <c r="H637" s="1172"/>
      <c r="I637" s="1172"/>
      <c r="J637" s="1172"/>
      <c r="K637" s="1172"/>
      <c r="L637" s="1172"/>
      <c r="M637" s="1172"/>
      <c r="N637" s="1172"/>
      <c r="O637" s="1172"/>
      <c r="P637" s="1172"/>
      <c r="Q637" s="1172"/>
      <c r="R637" s="1172"/>
      <c r="S637" s="1172"/>
      <c r="T637" s="1172"/>
      <c r="U637" s="1172"/>
      <c r="V637" s="1172"/>
      <c r="W637" s="1172"/>
      <c r="X637" s="1172"/>
      <c r="Y637" s="1172"/>
      <c r="Z637" s="1172"/>
      <c r="AA637" s="1172"/>
      <c r="AB637" s="1172"/>
      <c r="AC637" s="1172"/>
      <c r="AD637" s="1172"/>
      <c r="AE637" s="1172"/>
      <c r="AF637" s="1172"/>
      <c r="AG637" s="1172"/>
    </row>
    <row r="638" spans="1:33" x14ac:dyDescent="0.3">
      <c r="A638" s="1170" t="s">
        <v>1131</v>
      </c>
      <c r="B638" s="1172"/>
      <c r="C638" s="1172"/>
      <c r="D638" s="1172"/>
      <c r="E638" s="1172"/>
      <c r="F638" s="1172"/>
      <c r="G638" s="1172"/>
      <c r="H638" s="1172"/>
      <c r="I638" s="1172"/>
      <c r="J638" s="4342" t="s">
        <v>1132</v>
      </c>
      <c r="K638" s="4342"/>
      <c r="L638" s="4342"/>
      <c r="M638" s="4342"/>
      <c r="N638" s="4342"/>
      <c r="O638" s="4342"/>
      <c r="P638" s="4342"/>
      <c r="Q638" s="4342"/>
      <c r="R638" s="4342"/>
      <c r="S638" s="4342"/>
      <c r="T638" s="4342"/>
      <c r="U638" s="4342"/>
      <c r="V638" s="4342"/>
      <c r="W638" s="4342"/>
      <c r="X638" s="4342"/>
      <c r="Y638" s="4342"/>
      <c r="Z638" s="4342"/>
      <c r="AA638" s="4342"/>
      <c r="AB638" s="4342"/>
      <c r="AC638" s="4342"/>
      <c r="AD638" s="4342"/>
      <c r="AE638" s="4342"/>
      <c r="AF638" s="4342"/>
      <c r="AG638" s="1172"/>
    </row>
    <row r="639" spans="1:33" ht="15" thickBot="1" x14ac:dyDescent="0.35">
      <c r="A639" s="1172"/>
      <c r="B639" s="1172"/>
      <c r="C639" s="1172"/>
      <c r="D639" s="1172"/>
      <c r="E639" s="1172"/>
      <c r="F639" s="1172"/>
      <c r="G639" s="1172"/>
      <c r="H639" s="1172"/>
      <c r="I639" s="1172"/>
      <c r="J639" s="1172"/>
      <c r="K639" s="1172"/>
      <c r="L639" s="1172"/>
      <c r="M639" s="1172"/>
      <c r="N639" s="1172"/>
      <c r="O639" s="1172"/>
      <c r="P639" s="1172"/>
      <c r="Q639" s="1172"/>
      <c r="R639" s="1172"/>
      <c r="S639" s="1172"/>
      <c r="T639" s="1172"/>
      <c r="U639" s="1172"/>
      <c r="V639" s="1172"/>
      <c r="W639" s="1172"/>
      <c r="X639" s="1172"/>
      <c r="Y639" s="1172"/>
      <c r="Z639" s="1172"/>
      <c r="AA639" s="1172"/>
      <c r="AB639" s="1172"/>
      <c r="AC639" s="1172"/>
      <c r="AD639" s="1172"/>
      <c r="AE639" s="1172"/>
      <c r="AF639" s="1172"/>
      <c r="AG639" s="1172"/>
    </row>
    <row r="640" spans="1:33" ht="15.75" customHeight="1" thickBot="1" x14ac:dyDescent="0.35">
      <c r="A640" s="1172"/>
      <c r="B640" s="1172" t="s">
        <v>708</v>
      </c>
      <c r="C640" s="1172"/>
      <c r="D640" s="1172"/>
      <c r="E640" s="1172"/>
      <c r="F640" s="1172"/>
      <c r="G640" s="271"/>
      <c r="H640" s="2631" t="s">
        <v>709</v>
      </c>
      <c r="I640" s="2631"/>
      <c r="J640" s="2631"/>
      <c r="K640" s="2631"/>
      <c r="L640" s="2631"/>
      <c r="M640" s="2631"/>
      <c r="N640" s="2631"/>
      <c r="O640" s="2631"/>
      <c r="P640" s="2631"/>
      <c r="Q640" s="2631"/>
      <c r="R640" s="2631"/>
      <c r="S640" s="2631"/>
      <c r="T640" s="2631"/>
      <c r="U640" s="2631"/>
      <c r="V640" s="2631"/>
      <c r="W640" s="2631"/>
      <c r="X640" s="2631"/>
      <c r="Y640" s="2631"/>
      <c r="Z640" s="2631"/>
      <c r="AA640" s="2631"/>
      <c r="AB640" s="2631"/>
      <c r="AC640" s="2631"/>
      <c r="AD640" s="2631"/>
      <c r="AE640" s="2631"/>
      <c r="AF640" s="2631"/>
      <c r="AG640" s="2631"/>
    </row>
    <row r="641" spans="1:33" ht="15" thickBot="1" x14ac:dyDescent="0.35">
      <c r="A641" s="1172"/>
      <c r="B641" s="1172"/>
      <c r="C641" s="1172"/>
      <c r="D641" s="1172"/>
      <c r="E641" s="1172"/>
      <c r="F641" s="1172"/>
      <c r="G641" s="1172"/>
      <c r="H641" s="1172"/>
      <c r="I641" s="1172"/>
      <c r="J641" s="1172"/>
      <c r="K641" s="1172"/>
      <c r="L641" s="1172"/>
      <c r="M641" s="1172"/>
      <c r="N641" s="1172"/>
      <c r="O641" s="1172"/>
      <c r="P641" s="1172"/>
      <c r="Q641" s="1172"/>
      <c r="R641" s="1172"/>
      <c r="S641" s="1172"/>
      <c r="T641" s="1172"/>
      <c r="U641" s="1172"/>
      <c r="V641" s="1172"/>
      <c r="W641" s="1172"/>
      <c r="X641" s="1172"/>
      <c r="Y641" s="1172"/>
      <c r="Z641" s="1172"/>
      <c r="AA641" s="1172"/>
      <c r="AB641" s="1172"/>
      <c r="AC641" s="1172"/>
      <c r="AD641" s="1172"/>
      <c r="AE641" s="1172"/>
      <c r="AF641" s="1172"/>
      <c r="AG641" s="1172"/>
    </row>
    <row r="642" spans="1:33" ht="15" thickBot="1" x14ac:dyDescent="0.35">
      <c r="A642" s="1172"/>
      <c r="B642" s="1172"/>
      <c r="C642" s="1172"/>
      <c r="D642" s="1172"/>
      <c r="E642" s="1172"/>
      <c r="F642" s="1172"/>
      <c r="G642" s="271"/>
      <c r="H642" s="1172" t="s">
        <v>710</v>
      </c>
      <c r="I642" s="1172"/>
      <c r="J642" s="1172"/>
      <c r="K642" s="1172"/>
      <c r="L642" s="1172"/>
      <c r="M642" s="1172"/>
      <c r="N642" s="1172"/>
      <c r="O642" s="1172"/>
      <c r="P642" s="1172"/>
      <c r="Q642" s="1172"/>
      <c r="R642" s="1172"/>
      <c r="S642" s="1172"/>
      <c r="T642" s="1172"/>
      <c r="U642" s="1172"/>
      <c r="V642" s="1172"/>
      <c r="W642" s="1172"/>
      <c r="X642" s="1172"/>
      <c r="Y642" s="1172"/>
      <c r="Z642" s="1172"/>
      <c r="AA642" s="1172"/>
      <c r="AB642" s="1172"/>
      <c r="AC642" s="1172"/>
      <c r="AD642" s="1172"/>
      <c r="AE642" s="1172"/>
      <c r="AF642" s="1172"/>
      <c r="AG642" s="1172"/>
    </row>
    <row r="643" spans="1:33" ht="15" thickBot="1" x14ac:dyDescent="0.35">
      <c r="A643" s="1172"/>
      <c r="B643" s="1172"/>
      <c r="C643" s="1172"/>
      <c r="D643" s="1172"/>
      <c r="E643" s="1172"/>
      <c r="F643" s="1172"/>
      <c r="G643" s="1172"/>
      <c r="H643" s="1172"/>
      <c r="I643" s="1172"/>
      <c r="J643" s="1172"/>
      <c r="K643" s="1172"/>
      <c r="L643" s="1172"/>
      <c r="M643" s="1172"/>
      <c r="N643" s="1172"/>
      <c r="O643" s="1172"/>
      <c r="P643" s="1172"/>
      <c r="Q643" s="1172"/>
      <c r="R643" s="1172"/>
      <c r="S643" s="1172"/>
      <c r="T643" s="1172"/>
      <c r="U643" s="1172"/>
      <c r="V643" s="1172"/>
      <c r="W643" s="1172"/>
      <c r="X643" s="1172"/>
      <c r="Y643" s="1172"/>
      <c r="Z643" s="1172"/>
      <c r="AA643" s="1172"/>
      <c r="AB643" s="1172"/>
      <c r="AC643" s="1172"/>
      <c r="AD643" s="1172"/>
      <c r="AE643" s="1172"/>
      <c r="AF643" s="1172"/>
      <c r="AG643" s="1172"/>
    </row>
    <row r="644" spans="1:33" ht="15" thickBot="1" x14ac:dyDescent="0.35">
      <c r="A644" s="1172"/>
      <c r="B644" s="1172"/>
      <c r="C644" s="1172"/>
      <c r="D644" s="1172"/>
      <c r="E644" s="1172"/>
      <c r="F644" s="1172"/>
      <c r="G644" s="271"/>
      <c r="H644" s="1172" t="s">
        <v>711</v>
      </c>
      <c r="I644" s="1172"/>
      <c r="J644" s="1172"/>
      <c r="K644" s="1172"/>
      <c r="L644" s="1172"/>
      <c r="M644" s="1172"/>
      <c r="N644" s="1172"/>
      <c r="O644" s="1172"/>
      <c r="P644" s="1172"/>
      <c r="Q644" s="1172"/>
      <c r="R644" s="1172"/>
      <c r="S644" s="1172"/>
      <c r="T644" s="1172"/>
      <c r="U644" s="1172"/>
      <c r="V644" s="1172"/>
      <c r="W644" s="1172"/>
      <c r="X644" s="1172"/>
      <c r="Y644" s="1172"/>
      <c r="Z644" s="1172"/>
      <c r="AA644" s="1172"/>
      <c r="AB644" s="1172"/>
      <c r="AC644" s="1172"/>
      <c r="AD644" s="1172"/>
      <c r="AE644" s="1172"/>
      <c r="AF644" s="1172"/>
      <c r="AG644" s="1172"/>
    </row>
    <row r="645" spans="1:33" ht="15" thickBot="1" x14ac:dyDescent="0.35">
      <c r="A645" s="1172"/>
      <c r="B645" s="1172"/>
      <c r="C645" s="1172"/>
      <c r="D645" s="1172"/>
      <c r="E645" s="1172"/>
      <c r="F645" s="1172"/>
      <c r="G645" s="1172"/>
      <c r="H645" s="1172"/>
      <c r="I645" s="1172"/>
      <c r="J645" s="1172"/>
      <c r="K645" s="1172"/>
      <c r="L645" s="1172"/>
      <c r="M645" s="1172"/>
      <c r="N645" s="1172"/>
      <c r="O645" s="1172"/>
      <c r="P645" s="1172"/>
      <c r="Q645" s="1172"/>
      <c r="R645" s="1172"/>
      <c r="S645" s="1172"/>
      <c r="T645" s="1172"/>
      <c r="U645" s="1172"/>
      <c r="V645" s="1172"/>
      <c r="W645" s="1172"/>
      <c r="X645" s="1172"/>
      <c r="Y645" s="1172"/>
      <c r="Z645" s="1172"/>
      <c r="AA645" s="1172"/>
      <c r="AB645" s="1172"/>
      <c r="AC645" s="1172"/>
      <c r="AD645" s="1172"/>
      <c r="AE645" s="1172"/>
      <c r="AF645" s="1172"/>
      <c r="AG645" s="1172"/>
    </row>
    <row r="646" spans="1:33" ht="15" thickBot="1" x14ac:dyDescent="0.35">
      <c r="A646" s="1172"/>
      <c r="B646" s="1172"/>
      <c r="C646" s="1172"/>
      <c r="D646" s="1172"/>
      <c r="E646" s="1172"/>
      <c r="F646" s="1172"/>
      <c r="G646" s="271"/>
      <c r="H646" s="1172" t="s">
        <v>712</v>
      </c>
      <c r="I646" s="1172"/>
      <c r="J646" s="1172"/>
      <c r="K646" s="1172"/>
      <c r="L646" s="1172"/>
      <c r="M646" s="1172"/>
      <c r="N646" s="1172"/>
      <c r="O646" s="1172"/>
      <c r="P646" s="1172"/>
      <c r="Q646" s="1172"/>
      <c r="R646" s="1172"/>
      <c r="S646" s="1172"/>
      <c r="T646" s="1172"/>
      <c r="U646" s="1172"/>
      <c r="V646" s="1172"/>
      <c r="W646" s="1172"/>
      <c r="X646" s="1172"/>
      <c r="Y646" s="1172"/>
      <c r="Z646" s="1172"/>
      <c r="AA646" s="1172"/>
      <c r="AB646" s="1172"/>
      <c r="AC646" s="1172"/>
      <c r="AD646" s="1172"/>
      <c r="AE646" s="1172"/>
      <c r="AF646" s="1172"/>
      <c r="AG646" s="1172"/>
    </row>
    <row r="647" spans="1:33" ht="15" thickBot="1" x14ac:dyDescent="0.35">
      <c r="A647" s="1172"/>
      <c r="B647" s="1172"/>
      <c r="C647" s="1172"/>
      <c r="D647" s="1172"/>
      <c r="E647" s="1172"/>
      <c r="F647" s="1172"/>
      <c r="G647" s="1172"/>
      <c r="H647" s="1172"/>
      <c r="I647" s="1172"/>
      <c r="J647" s="1172"/>
      <c r="K647" s="1172"/>
      <c r="L647" s="1172"/>
      <c r="M647" s="1172"/>
      <c r="N647" s="1172"/>
      <c r="O647" s="1172"/>
      <c r="P647" s="1172"/>
      <c r="Q647" s="1172"/>
      <c r="R647" s="1172"/>
      <c r="S647" s="1172"/>
      <c r="T647" s="1172"/>
      <c r="U647" s="1172"/>
      <c r="V647" s="1172"/>
      <c r="W647" s="1172"/>
      <c r="X647" s="1172"/>
      <c r="Y647" s="1172"/>
      <c r="Z647" s="1172"/>
      <c r="AA647" s="1172"/>
      <c r="AB647" s="1172"/>
      <c r="AC647" s="1172"/>
      <c r="AD647" s="1172"/>
      <c r="AE647" s="1172"/>
      <c r="AF647" s="1172"/>
      <c r="AG647" s="1172"/>
    </row>
    <row r="648" spans="1:33" ht="15" thickBot="1" x14ac:dyDescent="0.35">
      <c r="A648" s="1172"/>
      <c r="B648" s="1172"/>
      <c r="C648" s="1172"/>
      <c r="D648" s="1172"/>
      <c r="E648" s="1172"/>
      <c r="F648" s="1172"/>
      <c r="G648" s="271"/>
      <c r="H648" s="1170" t="s">
        <v>713</v>
      </c>
      <c r="I648" s="1172"/>
      <c r="J648" s="1172"/>
      <c r="K648" s="1172"/>
      <c r="L648" s="1172"/>
      <c r="M648" s="1172"/>
      <c r="N648" s="1172"/>
      <c r="O648" s="1172"/>
      <c r="P648" s="1172"/>
      <c r="Q648" s="1172"/>
      <c r="R648" s="1172"/>
      <c r="S648" s="1172"/>
      <c r="T648" s="1172"/>
      <c r="U648" s="1172"/>
      <c r="V648" s="1172"/>
      <c r="W648" s="1172"/>
      <c r="X648" s="1172"/>
      <c r="Y648" s="1172"/>
      <c r="Z648" s="1172"/>
      <c r="AA648" s="1172"/>
      <c r="AB648" s="1172"/>
      <c r="AC648" s="1172"/>
      <c r="AD648" s="1172"/>
      <c r="AE648" s="1172"/>
      <c r="AF648" s="1172"/>
      <c r="AG648" s="1172"/>
    </row>
    <row r="649" spans="1:33" x14ac:dyDescent="0.3">
      <c r="A649" s="1172"/>
      <c r="B649" s="1172"/>
      <c r="C649" s="1172"/>
      <c r="D649" s="1172"/>
      <c r="E649" s="1172"/>
      <c r="F649" s="1172"/>
      <c r="G649" s="1172"/>
      <c r="H649" s="1172"/>
      <c r="I649" s="1172"/>
      <c r="J649" s="1172"/>
      <c r="K649" s="1172"/>
      <c r="L649" s="1172"/>
      <c r="M649" s="1172"/>
      <c r="N649" s="1172"/>
      <c r="O649" s="1172"/>
      <c r="P649" s="1172"/>
      <c r="Q649" s="1172"/>
      <c r="R649" s="1172"/>
      <c r="S649" s="1172"/>
      <c r="T649" s="1172"/>
      <c r="U649" s="1172"/>
      <c r="V649" s="1172"/>
      <c r="W649" s="1172"/>
      <c r="X649" s="1172"/>
      <c r="Y649" s="1172"/>
      <c r="Z649" s="1172"/>
      <c r="AA649" s="1172"/>
      <c r="AB649" s="1172"/>
      <c r="AC649" s="1172"/>
      <c r="AD649" s="1172"/>
      <c r="AE649" s="1172"/>
      <c r="AF649" s="1172"/>
      <c r="AG649" s="1172"/>
    </row>
    <row r="650" spans="1:33" ht="15" customHeight="1" x14ac:dyDescent="0.3">
      <c r="A650" s="4100" t="s">
        <v>15</v>
      </c>
      <c r="B650" s="4263"/>
      <c r="C650" s="4263"/>
      <c r="D650" s="4263"/>
      <c r="E650" s="4263"/>
      <c r="F650" s="4263"/>
      <c r="G650" s="4263"/>
      <c r="H650" s="4263"/>
      <c r="I650" s="4263"/>
      <c r="J650" s="4263"/>
      <c r="K650" s="4263"/>
      <c r="L650" s="4263"/>
      <c r="M650" s="4263"/>
      <c r="N650" s="4263"/>
      <c r="O650" s="4263"/>
      <c r="P650" s="4263"/>
      <c r="Q650" s="4263"/>
      <c r="R650" s="4263"/>
      <c r="S650" s="4263"/>
      <c r="T650" s="4263"/>
      <c r="U650" s="4263"/>
      <c r="V650" s="4263"/>
      <c r="W650" s="4263"/>
      <c r="X650" s="4263"/>
      <c r="Y650" s="4263"/>
      <c r="Z650" s="4263"/>
      <c r="AA650" s="4263"/>
      <c r="AB650" s="4263"/>
      <c r="AC650" s="4263"/>
      <c r="AD650" s="4263"/>
      <c r="AE650" s="4263"/>
      <c r="AF650" s="4263"/>
      <c r="AG650" s="4263"/>
    </row>
    <row r="651" spans="1:33" x14ac:dyDescent="0.3">
      <c r="A651" s="4263"/>
      <c r="B651" s="4263"/>
      <c r="C651" s="4263"/>
      <c r="D651" s="4263"/>
      <c r="E651" s="4263"/>
      <c r="F651" s="4263"/>
      <c r="G651" s="4263"/>
      <c r="H651" s="4263"/>
      <c r="I651" s="4263"/>
      <c r="J651" s="4263"/>
      <c r="K651" s="4263"/>
      <c r="L651" s="4263"/>
      <c r="M651" s="4263"/>
      <c r="N651" s="4263"/>
      <c r="O651" s="4263"/>
      <c r="P651" s="4263"/>
      <c r="Q651" s="4263"/>
      <c r="R651" s="4263"/>
      <c r="S651" s="4263"/>
      <c r="T651" s="4263"/>
      <c r="U651" s="4263"/>
      <c r="V651" s="4263"/>
      <c r="W651" s="4263"/>
      <c r="X651" s="4263"/>
      <c r="Y651" s="4263"/>
      <c r="Z651" s="4263"/>
      <c r="AA651" s="4263"/>
      <c r="AB651" s="4263"/>
      <c r="AC651" s="4263"/>
      <c r="AD651" s="4263"/>
      <c r="AE651" s="4263"/>
      <c r="AF651" s="4263"/>
      <c r="AG651" s="4263"/>
    </row>
    <row r="652" spans="1:33" x14ac:dyDescent="0.3">
      <c r="A652" s="4263"/>
      <c r="B652" s="4263"/>
      <c r="C652" s="4263"/>
      <c r="D652" s="4263"/>
      <c r="E652" s="4263"/>
      <c r="F652" s="4263"/>
      <c r="G652" s="4263"/>
      <c r="H652" s="4263"/>
      <c r="I652" s="4263"/>
      <c r="J652" s="4263"/>
      <c r="K652" s="4263"/>
      <c r="L652" s="4263"/>
      <c r="M652" s="4263"/>
      <c r="N652" s="4263"/>
      <c r="O652" s="4263"/>
      <c r="P652" s="4263"/>
      <c r="Q652" s="4263"/>
      <c r="R652" s="4263"/>
      <c r="S652" s="4263"/>
      <c r="T652" s="4263"/>
      <c r="U652" s="4263"/>
      <c r="V652" s="4263"/>
      <c r="W652" s="4263"/>
      <c r="X652" s="4263"/>
      <c r="Y652" s="4263"/>
      <c r="Z652" s="4263"/>
      <c r="AA652" s="4263"/>
      <c r="AB652" s="4263"/>
      <c r="AC652" s="4263"/>
      <c r="AD652" s="4263"/>
      <c r="AE652" s="4263"/>
      <c r="AF652" s="4263"/>
      <c r="AG652" s="4263"/>
    </row>
    <row r="653" spans="1:33" x14ac:dyDescent="0.3">
      <c r="A653" s="4263"/>
      <c r="B653" s="4263"/>
      <c r="C653" s="4263"/>
      <c r="D653" s="4263"/>
      <c r="E653" s="4263"/>
      <c r="F653" s="4263"/>
      <c r="G653" s="4263"/>
      <c r="H653" s="4263"/>
      <c r="I653" s="4263"/>
      <c r="J653" s="4263"/>
      <c r="K653" s="4263"/>
      <c r="L653" s="4263"/>
      <c r="M653" s="4263"/>
      <c r="N653" s="4263"/>
      <c r="O653" s="4263"/>
      <c r="P653" s="4263"/>
      <c r="Q653" s="4263"/>
      <c r="R653" s="4263"/>
      <c r="S653" s="4263"/>
      <c r="T653" s="4263"/>
      <c r="U653" s="4263"/>
      <c r="V653" s="4263"/>
      <c r="W653" s="4263"/>
      <c r="X653" s="4263"/>
      <c r="Y653" s="4263"/>
      <c r="Z653" s="4263"/>
      <c r="AA653" s="4263"/>
      <c r="AB653" s="4263"/>
      <c r="AC653" s="4263"/>
      <c r="AD653" s="4263"/>
      <c r="AE653" s="4263"/>
      <c r="AF653" s="4263"/>
      <c r="AG653" s="4263"/>
    </row>
    <row r="654" spans="1:33" ht="15" customHeight="1" x14ac:dyDescent="0.3">
      <c r="A654" s="1172"/>
      <c r="B654" s="4341" t="s">
        <v>146</v>
      </c>
      <c r="C654" s="4341"/>
      <c r="D654" s="4341"/>
      <c r="E654" s="4341"/>
      <c r="F654" s="4341"/>
      <c r="G654" s="4341"/>
      <c r="H654" s="4341"/>
      <c r="I654" s="4341"/>
      <c r="J654" s="4341"/>
      <c r="K654" s="4341"/>
      <c r="L654" s="4341"/>
      <c r="M654" s="253"/>
      <c r="N654" s="4341" t="s">
        <v>714</v>
      </c>
      <c r="O654" s="254"/>
      <c r="P654" s="4341" t="s">
        <v>648</v>
      </c>
      <c r="Q654" s="4341"/>
      <c r="R654" s="4341"/>
      <c r="S654" s="4341"/>
      <c r="T654" s="4341"/>
      <c r="U654" s="4341"/>
      <c r="V654" s="4341"/>
      <c r="W654" s="4341"/>
      <c r="X654" s="4341"/>
      <c r="Y654" s="255"/>
      <c r="Z654" s="4340" t="s">
        <v>716</v>
      </c>
      <c r="AA654" s="4340"/>
      <c r="AB654" s="47"/>
      <c r="AC654" s="4340" t="s">
        <v>715</v>
      </c>
      <c r="AD654" s="4340"/>
      <c r="AE654" s="4340"/>
      <c r="AF654" s="4340"/>
      <c r="AG654" s="1172"/>
    </row>
    <row r="655" spans="1:33" x14ac:dyDescent="0.3">
      <c r="A655" s="229"/>
      <c r="B655" s="4341"/>
      <c r="C655" s="4341"/>
      <c r="D655" s="4341"/>
      <c r="E655" s="4341"/>
      <c r="F655" s="4341"/>
      <c r="G655" s="4341"/>
      <c r="H655" s="4341"/>
      <c r="I655" s="4341"/>
      <c r="J655" s="4341"/>
      <c r="K655" s="4341"/>
      <c r="L655" s="4341"/>
      <c r="M655" s="253"/>
      <c r="N655" s="4341"/>
      <c r="O655" s="254"/>
      <c r="P655" s="4341"/>
      <c r="Q655" s="4341"/>
      <c r="R655" s="4341"/>
      <c r="S655" s="4341"/>
      <c r="T655" s="4341"/>
      <c r="U655" s="4341"/>
      <c r="V655" s="4341"/>
      <c r="W655" s="4341"/>
      <c r="X655" s="4341"/>
      <c r="Y655" s="255"/>
      <c r="Z655" s="4340"/>
      <c r="AA655" s="4340"/>
      <c r="AB655" s="47"/>
      <c r="AC655" s="4340"/>
      <c r="AD655" s="4340"/>
      <c r="AE655" s="4340"/>
      <c r="AF655" s="4340"/>
      <c r="AG655" s="1172"/>
    </row>
    <row r="656" spans="1:33" x14ac:dyDescent="0.3">
      <c r="A656" s="229"/>
      <c r="B656" s="1172"/>
      <c r="C656" s="1172"/>
      <c r="D656" s="1172"/>
      <c r="E656" s="1172"/>
      <c r="F656" s="1172"/>
      <c r="G656" s="1172"/>
      <c r="H656" s="1172"/>
      <c r="I656" s="1172"/>
      <c r="J656" s="1172"/>
      <c r="K656" s="1172"/>
      <c r="L656" s="1172"/>
      <c r="M656" s="229"/>
      <c r="N656" s="1172"/>
      <c r="O656" s="229"/>
      <c r="P656" s="91"/>
      <c r="Q656" s="91"/>
      <c r="R656" s="91"/>
      <c r="S656" s="91"/>
      <c r="T656" s="205"/>
      <c r="U656" s="205"/>
      <c r="V656" s="205"/>
      <c r="W656" s="205"/>
      <c r="X656" s="205"/>
      <c r="Y656" s="229"/>
      <c r="Z656" s="1172"/>
      <c r="AA656" s="1172"/>
      <c r="AB656" s="47"/>
      <c r="AC656" s="1172"/>
      <c r="AD656" s="1172"/>
      <c r="AE656" s="1172"/>
      <c r="AF656" s="1172"/>
      <c r="AG656" s="1172"/>
    </row>
    <row r="657" spans="1:33" ht="15" thickBot="1" x14ac:dyDescent="0.35">
      <c r="A657" s="248"/>
      <c r="B657" s="4332"/>
      <c r="C657" s="4332"/>
      <c r="D657" s="4332"/>
      <c r="E657" s="4332"/>
      <c r="F657" s="4332"/>
      <c r="G657" s="4332"/>
      <c r="H657" s="4332"/>
      <c r="I657" s="4332"/>
      <c r="J657" s="4332"/>
      <c r="K657" s="4332"/>
      <c r="L657" s="4332"/>
      <c r="M657" s="248"/>
      <c r="N657" s="340"/>
      <c r="O657" s="248"/>
      <c r="P657" s="3412"/>
      <c r="Q657" s="3412"/>
      <c r="R657" s="3412"/>
      <c r="S657" s="3412"/>
      <c r="T657" s="3412"/>
      <c r="U657" s="3412"/>
      <c r="V657" s="3412"/>
      <c r="W657" s="3412"/>
      <c r="X657" s="3412"/>
      <c r="Y657" s="248"/>
      <c r="Z657" s="4339"/>
      <c r="AA657" s="4339"/>
      <c r="AB657" s="47"/>
      <c r="AC657" s="4339"/>
      <c r="AD657" s="4339"/>
      <c r="AE657" s="4339"/>
      <c r="AF657" s="4339"/>
      <c r="AG657" s="1172"/>
    </row>
    <row r="658" spans="1:33" x14ac:dyDescent="0.3">
      <c r="A658" s="229"/>
      <c r="B658" s="102"/>
      <c r="C658" s="102"/>
      <c r="D658" s="102"/>
      <c r="E658" s="102"/>
      <c r="F658" s="102"/>
      <c r="G658" s="102"/>
      <c r="H658" s="102"/>
      <c r="I658" s="102"/>
      <c r="J658" s="102"/>
      <c r="K658" s="102"/>
      <c r="L658" s="102"/>
      <c r="M658" s="229"/>
      <c r="N658" s="102"/>
      <c r="O658" s="229"/>
      <c r="P658" s="91"/>
      <c r="Q658" s="91"/>
      <c r="R658" s="91"/>
      <c r="S658" s="91"/>
      <c r="T658" s="205"/>
      <c r="U658" s="205"/>
      <c r="V658" s="205"/>
      <c r="W658" s="205"/>
      <c r="X658" s="205"/>
      <c r="Y658" s="229"/>
      <c r="Z658" s="84"/>
      <c r="AA658" s="84"/>
      <c r="AB658" s="47"/>
      <c r="AC658" s="84"/>
      <c r="AD658" s="84"/>
      <c r="AE658" s="84"/>
      <c r="AF658" s="84"/>
      <c r="AG658" s="1172"/>
    </row>
    <row r="659" spans="1:33" ht="15" thickBot="1" x14ac:dyDescent="0.35">
      <c r="A659" s="248"/>
      <c r="B659" s="4332"/>
      <c r="C659" s="4332"/>
      <c r="D659" s="4332"/>
      <c r="E659" s="4332"/>
      <c r="F659" s="4332"/>
      <c r="G659" s="4332"/>
      <c r="H659" s="4332"/>
      <c r="I659" s="4332"/>
      <c r="J659" s="4332"/>
      <c r="K659" s="4332"/>
      <c r="L659" s="4332"/>
      <c r="M659" s="248"/>
      <c r="N659" s="340"/>
      <c r="O659" s="248"/>
      <c r="P659" s="3412"/>
      <c r="Q659" s="3412"/>
      <c r="R659" s="3412"/>
      <c r="S659" s="3412"/>
      <c r="T659" s="3412"/>
      <c r="U659" s="3412"/>
      <c r="V659" s="3412"/>
      <c r="W659" s="3412"/>
      <c r="X659" s="3412"/>
      <c r="Y659" s="248"/>
      <c r="Z659" s="4339"/>
      <c r="AA659" s="4339"/>
      <c r="AB659" s="47"/>
      <c r="AC659" s="4339"/>
      <c r="AD659" s="4339"/>
      <c r="AE659" s="4339"/>
      <c r="AF659" s="4339"/>
      <c r="AG659" s="1172"/>
    </row>
    <row r="660" spans="1:33" x14ac:dyDescent="0.3">
      <c r="A660" s="229"/>
      <c r="B660" s="102"/>
      <c r="C660" s="102"/>
      <c r="D660" s="102"/>
      <c r="E660" s="102"/>
      <c r="F660" s="102"/>
      <c r="G660" s="102"/>
      <c r="H660" s="102"/>
      <c r="I660" s="102"/>
      <c r="J660" s="102"/>
      <c r="K660" s="102"/>
      <c r="L660" s="102"/>
      <c r="M660" s="229"/>
      <c r="N660" s="102"/>
      <c r="O660" s="229"/>
      <c r="P660" s="91"/>
      <c r="Q660" s="91"/>
      <c r="R660" s="91"/>
      <c r="S660" s="91"/>
      <c r="T660" s="205"/>
      <c r="U660" s="205"/>
      <c r="V660" s="205"/>
      <c r="W660" s="205"/>
      <c r="X660" s="205"/>
      <c r="Y660" s="229"/>
      <c r="Z660" s="84"/>
      <c r="AA660" s="84"/>
      <c r="AB660" s="47"/>
      <c r="AC660" s="84"/>
      <c r="AD660" s="84"/>
      <c r="AE660" s="84"/>
      <c r="AF660" s="84"/>
      <c r="AG660" s="1172"/>
    </row>
    <row r="661" spans="1:33" ht="15" thickBot="1" x14ac:dyDescent="0.35">
      <c r="A661" s="248"/>
      <c r="B661" s="4332"/>
      <c r="C661" s="4332"/>
      <c r="D661" s="4332"/>
      <c r="E661" s="4332"/>
      <c r="F661" s="4332"/>
      <c r="G661" s="4332"/>
      <c r="H661" s="4332"/>
      <c r="I661" s="4332"/>
      <c r="J661" s="4332"/>
      <c r="K661" s="4332"/>
      <c r="L661" s="4332"/>
      <c r="M661" s="248"/>
      <c r="N661" s="340"/>
      <c r="O661" s="248"/>
      <c r="P661" s="3412"/>
      <c r="Q661" s="3412"/>
      <c r="R661" s="3412"/>
      <c r="S661" s="3412"/>
      <c r="T661" s="3412"/>
      <c r="U661" s="3412"/>
      <c r="V661" s="3412"/>
      <c r="W661" s="3412"/>
      <c r="X661" s="3412"/>
      <c r="Y661" s="248"/>
      <c r="Z661" s="4339"/>
      <c r="AA661" s="4339"/>
      <c r="AB661" s="47"/>
      <c r="AC661" s="4339"/>
      <c r="AD661" s="4339"/>
      <c r="AE661" s="4339"/>
      <c r="AF661" s="4339"/>
      <c r="AG661" s="1172"/>
    </row>
    <row r="662" spans="1:33" x14ac:dyDescent="0.3">
      <c r="A662" s="229"/>
      <c r="B662" s="102"/>
      <c r="C662" s="102"/>
      <c r="D662" s="102"/>
      <c r="E662" s="102"/>
      <c r="F662" s="102"/>
      <c r="G662" s="102"/>
      <c r="H662" s="102"/>
      <c r="I662" s="102"/>
      <c r="J662" s="102"/>
      <c r="K662" s="102"/>
      <c r="L662" s="102"/>
      <c r="M662" s="229"/>
      <c r="N662" s="102"/>
      <c r="O662" s="229"/>
      <c r="P662" s="91"/>
      <c r="Q662" s="91"/>
      <c r="R662" s="91"/>
      <c r="S662" s="91"/>
      <c r="T662" s="205"/>
      <c r="U662" s="205"/>
      <c r="V662" s="205"/>
      <c r="W662" s="205"/>
      <c r="X662" s="205"/>
      <c r="Y662" s="229"/>
      <c r="Z662" s="84"/>
      <c r="AA662" s="84"/>
      <c r="AB662" s="47"/>
      <c r="AC662" s="84"/>
      <c r="AD662" s="84"/>
      <c r="AE662" s="84"/>
      <c r="AF662" s="84"/>
      <c r="AG662" s="1172"/>
    </row>
    <row r="663" spans="1:33" ht="15" thickBot="1" x14ac:dyDescent="0.35">
      <c r="A663" s="248"/>
      <c r="B663" s="4332"/>
      <c r="C663" s="4332"/>
      <c r="D663" s="4332"/>
      <c r="E663" s="4332"/>
      <c r="F663" s="4332"/>
      <c r="G663" s="4332"/>
      <c r="H663" s="4332"/>
      <c r="I663" s="4332"/>
      <c r="J663" s="4332"/>
      <c r="K663" s="4332"/>
      <c r="L663" s="4332"/>
      <c r="M663" s="248"/>
      <c r="N663" s="340"/>
      <c r="O663" s="248"/>
      <c r="P663" s="3412"/>
      <c r="Q663" s="3412"/>
      <c r="R663" s="3412"/>
      <c r="S663" s="3412"/>
      <c r="T663" s="3412"/>
      <c r="U663" s="3412"/>
      <c r="V663" s="3412"/>
      <c r="W663" s="3412"/>
      <c r="X663" s="3412"/>
      <c r="Y663" s="248"/>
      <c r="Z663" s="4339"/>
      <c r="AA663" s="4339"/>
      <c r="AB663" s="47"/>
      <c r="AC663" s="4339"/>
      <c r="AD663" s="4339"/>
      <c r="AE663" s="4339"/>
      <c r="AF663" s="4339"/>
      <c r="AG663" s="1172"/>
    </row>
    <row r="664" spans="1:33" x14ac:dyDescent="0.3">
      <c r="A664" s="229"/>
      <c r="B664" s="102"/>
      <c r="C664" s="102"/>
      <c r="D664" s="102"/>
      <c r="E664" s="102"/>
      <c r="F664" s="102"/>
      <c r="G664" s="102"/>
      <c r="H664" s="102"/>
      <c r="I664" s="102"/>
      <c r="J664" s="102"/>
      <c r="K664" s="102"/>
      <c r="L664" s="102"/>
      <c r="M664" s="229"/>
      <c r="N664" s="102"/>
      <c r="O664" s="229"/>
      <c r="P664" s="91"/>
      <c r="Q664" s="91"/>
      <c r="R664" s="91"/>
      <c r="S664" s="91"/>
      <c r="T664" s="205"/>
      <c r="U664" s="205"/>
      <c r="V664" s="205"/>
      <c r="W664" s="205"/>
      <c r="X664" s="205"/>
      <c r="Y664" s="229"/>
      <c r="Z664" s="84"/>
      <c r="AA664" s="84"/>
      <c r="AB664" s="47"/>
      <c r="AC664" s="84"/>
      <c r="AD664" s="84"/>
      <c r="AE664" s="84"/>
      <c r="AF664" s="84"/>
      <c r="AG664" s="1172"/>
    </row>
    <row r="665" spans="1:33" ht="15" thickBot="1" x14ac:dyDescent="0.35">
      <c r="A665" s="248"/>
      <c r="B665" s="4332"/>
      <c r="C665" s="4332"/>
      <c r="D665" s="4332"/>
      <c r="E665" s="4332"/>
      <c r="F665" s="4332"/>
      <c r="G665" s="4332"/>
      <c r="H665" s="4332"/>
      <c r="I665" s="4332"/>
      <c r="J665" s="4332"/>
      <c r="K665" s="4332"/>
      <c r="L665" s="4332"/>
      <c r="M665" s="248"/>
      <c r="N665" s="340"/>
      <c r="O665" s="248"/>
      <c r="P665" s="3412"/>
      <c r="Q665" s="3412"/>
      <c r="R665" s="3412"/>
      <c r="S665" s="3412"/>
      <c r="T665" s="3412"/>
      <c r="U665" s="3412"/>
      <c r="V665" s="3412"/>
      <c r="W665" s="3412"/>
      <c r="X665" s="3412"/>
      <c r="Y665" s="248"/>
      <c r="Z665" s="4339"/>
      <c r="AA665" s="4339"/>
      <c r="AB665" s="47"/>
      <c r="AC665" s="4339"/>
      <c r="AD665" s="4339"/>
      <c r="AE665" s="4339"/>
      <c r="AF665" s="4339"/>
      <c r="AG665" s="1172"/>
    </row>
    <row r="666" spans="1:33" x14ac:dyDescent="0.3">
      <c r="A666" s="229"/>
      <c r="B666" s="102"/>
      <c r="C666" s="102"/>
      <c r="D666" s="102"/>
      <c r="E666" s="102"/>
      <c r="F666" s="102"/>
      <c r="G666" s="102"/>
      <c r="H666" s="102"/>
      <c r="I666" s="102"/>
      <c r="J666" s="102"/>
      <c r="K666" s="102"/>
      <c r="L666" s="102"/>
      <c r="M666" s="229"/>
      <c r="N666" s="102"/>
      <c r="O666" s="229"/>
      <c r="P666" s="91"/>
      <c r="Q666" s="91"/>
      <c r="R666" s="91"/>
      <c r="S666" s="91"/>
      <c r="T666" s="205"/>
      <c r="U666" s="205"/>
      <c r="V666" s="205"/>
      <c r="W666" s="205"/>
      <c r="X666" s="205"/>
      <c r="Y666" s="229"/>
      <c r="Z666" s="84"/>
      <c r="AA666" s="84"/>
      <c r="AB666" s="47"/>
      <c r="AC666" s="84"/>
      <c r="AD666" s="84"/>
      <c r="AE666" s="84"/>
      <c r="AF666" s="84"/>
      <c r="AG666" s="1172"/>
    </row>
    <row r="667" spans="1:33" ht="15" thickBot="1" x14ac:dyDescent="0.35">
      <c r="A667" s="248"/>
      <c r="B667" s="4332"/>
      <c r="C667" s="4332"/>
      <c r="D667" s="4332"/>
      <c r="E667" s="4332"/>
      <c r="F667" s="4332"/>
      <c r="G667" s="4332"/>
      <c r="H667" s="4332"/>
      <c r="I667" s="4332"/>
      <c r="J667" s="4332"/>
      <c r="K667" s="4332"/>
      <c r="L667" s="4332"/>
      <c r="M667" s="248"/>
      <c r="N667" s="340"/>
      <c r="O667" s="248"/>
      <c r="P667" s="3412"/>
      <c r="Q667" s="3412"/>
      <c r="R667" s="3412"/>
      <c r="S667" s="3412"/>
      <c r="T667" s="3412"/>
      <c r="U667" s="3412"/>
      <c r="V667" s="3412"/>
      <c r="W667" s="3412"/>
      <c r="X667" s="3412"/>
      <c r="Y667" s="248"/>
      <c r="Z667" s="4339"/>
      <c r="AA667" s="4339"/>
      <c r="AB667" s="47"/>
      <c r="AC667" s="4339"/>
      <c r="AD667" s="4339"/>
      <c r="AE667" s="4339"/>
      <c r="AF667" s="4339"/>
      <c r="AG667" s="1172"/>
    </row>
    <row r="668" spans="1:33" x14ac:dyDescent="0.3">
      <c r="A668" s="47"/>
      <c r="B668" s="1172"/>
      <c r="C668" s="1172"/>
      <c r="D668" s="1172"/>
      <c r="E668" s="1172"/>
      <c r="F668" s="1172"/>
      <c r="G668" s="1172"/>
      <c r="H668" s="1172"/>
      <c r="I668" s="1172"/>
      <c r="J668" s="1170"/>
      <c r="K668" s="1170"/>
      <c r="L668" s="1170"/>
      <c r="M668" s="1060"/>
      <c r="N668" s="1170"/>
      <c r="O668" s="1060"/>
      <c r="P668" s="1170"/>
      <c r="Q668" s="1170"/>
      <c r="R668" s="1170"/>
      <c r="S668" s="1172"/>
      <c r="T668" s="1172"/>
      <c r="U668" s="1172"/>
      <c r="V668" s="1172"/>
      <c r="W668" s="1172"/>
      <c r="X668" s="1172"/>
      <c r="Y668" s="47"/>
      <c r="Z668" s="1172"/>
      <c r="AA668" s="1172"/>
      <c r="AB668" s="47"/>
      <c r="AC668" s="1172"/>
      <c r="AD668" s="1172"/>
      <c r="AE668" s="1172"/>
      <c r="AF668" s="1172"/>
      <c r="AG668" s="1172"/>
    </row>
    <row r="669" spans="1:33" ht="15" thickBot="1" x14ac:dyDescent="0.35">
      <c r="A669" s="1172" t="s">
        <v>717</v>
      </c>
      <c r="B669" s="1172"/>
      <c r="C669" s="1172"/>
      <c r="D669" s="1172"/>
      <c r="E669" s="1172"/>
      <c r="F669" s="1172"/>
      <c r="G669" s="1172"/>
      <c r="H669" s="1170"/>
      <c r="I669" s="4337" t="s">
        <v>1314</v>
      </c>
      <c r="J669" s="4337"/>
      <c r="K669" s="4337"/>
      <c r="L669" s="4337"/>
      <c r="M669" s="4337"/>
      <c r="N669" s="4337"/>
      <c r="O669" s="4337"/>
      <c r="P669" s="4337"/>
      <c r="Q669" s="4337"/>
      <c r="R669" s="4337"/>
      <c r="S669" s="4337"/>
      <c r="T669" s="4337"/>
      <c r="U669" s="4337"/>
      <c r="V669" s="4337"/>
      <c r="W669" s="4337"/>
      <c r="X669" s="4337"/>
      <c r="Y669" s="1172"/>
      <c r="Z669" s="1170" t="s">
        <v>1313</v>
      </c>
      <c r="AA669" s="1172"/>
      <c r="AB669" s="1172"/>
      <c r="AC669" s="1172"/>
      <c r="AD669" s="1172"/>
      <c r="AE669" s="1172"/>
      <c r="AF669" s="1172"/>
      <c r="AG669" s="1172"/>
    </row>
    <row r="670" spans="1:33" x14ac:dyDescent="0.3">
      <c r="A670" s="1170" t="s">
        <v>16</v>
      </c>
      <c r="B670" s="1172"/>
      <c r="C670" s="1172"/>
      <c r="D670" s="1172"/>
      <c r="E670" s="1172"/>
      <c r="F670" s="1172"/>
      <c r="G670" s="1172"/>
      <c r="H670" s="1172"/>
      <c r="I670" s="1172"/>
      <c r="J670" s="1172"/>
      <c r="K670" s="1172"/>
      <c r="L670" s="1172"/>
      <c r="M670" s="1172"/>
      <c r="N670" s="1172"/>
      <c r="O670" s="1172"/>
      <c r="P670" s="1172"/>
      <c r="Q670" s="1172"/>
      <c r="R670" s="1172"/>
      <c r="S670" s="1172"/>
      <c r="T670" s="1172"/>
      <c r="U670" s="1172"/>
      <c r="V670" s="1172"/>
      <c r="W670" s="1172"/>
      <c r="X670" s="1172"/>
      <c r="Y670" s="1172"/>
      <c r="Z670" s="1172"/>
      <c r="AA670" s="1172"/>
      <c r="AB670" s="1172"/>
      <c r="AC670" s="1172"/>
      <c r="AD670" s="1172"/>
      <c r="AE670" s="1172"/>
      <c r="AF670" s="1172"/>
      <c r="AG670" s="1172"/>
    </row>
    <row r="671" spans="1:33" x14ac:dyDescent="0.3">
      <c r="A671" s="1172"/>
      <c r="B671" s="1172"/>
      <c r="C671" s="1172"/>
      <c r="D671" s="1172"/>
      <c r="E671" s="1172"/>
      <c r="F671" s="1172"/>
      <c r="G671" s="1172"/>
      <c r="H671" s="1172"/>
      <c r="I671" s="1172"/>
      <c r="J671" s="1172"/>
      <c r="K671" s="1172"/>
      <c r="L671" s="1172"/>
      <c r="M671" s="1172"/>
      <c r="N671" s="1172"/>
      <c r="O671" s="1172"/>
      <c r="P671" s="1172"/>
      <c r="Q671" s="1172"/>
      <c r="R671" s="1172"/>
      <c r="S671" s="1172"/>
      <c r="T671" s="1172"/>
      <c r="U671" s="1172"/>
      <c r="V671" s="1172"/>
      <c r="W671" s="1172"/>
      <c r="X671" s="1172"/>
      <c r="Y671" s="1172"/>
      <c r="Z671" s="1172"/>
      <c r="AA671" s="1172"/>
      <c r="AB671" s="1172"/>
      <c r="AC671" s="1172"/>
      <c r="AD671" s="1172"/>
      <c r="AE671" s="1172"/>
      <c r="AF671" s="1172"/>
      <c r="AG671" s="1172"/>
    </row>
    <row r="672" spans="1:33" ht="15" customHeight="1" x14ac:dyDescent="0.3">
      <c r="A672" s="2807" t="s">
        <v>54</v>
      </c>
      <c r="B672" s="2807"/>
      <c r="C672" s="2807"/>
      <c r="D672" s="2807"/>
      <c r="E672" s="2807"/>
      <c r="F672" s="2807"/>
      <c r="G672" s="2807"/>
      <c r="H672" s="2807"/>
      <c r="I672" s="2807"/>
      <c r="J672" s="2807"/>
      <c r="K672" s="2807"/>
      <c r="L672" s="2807"/>
      <c r="M672" s="2807"/>
      <c r="N672" s="2807"/>
      <c r="O672" s="2807"/>
      <c r="P672" s="2807"/>
      <c r="Q672" s="2807"/>
      <c r="R672" s="2807"/>
      <c r="S672" s="2807"/>
      <c r="T672" s="2807"/>
      <c r="U672" s="2807"/>
      <c r="V672" s="2807"/>
      <c r="W672" s="2807"/>
      <c r="X672" s="2807"/>
      <c r="Y672" s="2807"/>
      <c r="Z672" s="2807"/>
      <c r="AA672" s="2807"/>
      <c r="AB672" s="2807"/>
      <c r="AC672" s="2807"/>
      <c r="AD672" s="2807"/>
      <c r="AE672" s="2807"/>
      <c r="AF672" s="2807"/>
      <c r="AG672" s="2807"/>
    </row>
    <row r="673" spans="1:33" x14ac:dyDescent="0.3">
      <c r="A673" s="2807"/>
      <c r="B673" s="2807"/>
      <c r="C673" s="2807"/>
      <c r="D673" s="2807"/>
      <c r="E673" s="2807"/>
      <c r="F673" s="2807"/>
      <c r="G673" s="2807"/>
      <c r="H673" s="2807"/>
      <c r="I673" s="2807"/>
      <c r="J673" s="2807"/>
      <c r="K673" s="2807"/>
      <c r="L673" s="2807"/>
      <c r="M673" s="2807"/>
      <c r="N673" s="2807"/>
      <c r="O673" s="2807"/>
      <c r="P673" s="2807"/>
      <c r="Q673" s="2807"/>
      <c r="R673" s="2807"/>
      <c r="S673" s="2807"/>
      <c r="T673" s="2807"/>
      <c r="U673" s="2807"/>
      <c r="V673" s="2807"/>
      <c r="W673" s="2807"/>
      <c r="X673" s="2807"/>
      <c r="Y673" s="2807"/>
      <c r="Z673" s="2807"/>
      <c r="AA673" s="2807"/>
      <c r="AB673" s="2807"/>
      <c r="AC673" s="2807"/>
      <c r="AD673" s="2807"/>
      <c r="AE673" s="2807"/>
      <c r="AF673" s="2807"/>
      <c r="AG673" s="2807"/>
    </row>
    <row r="674" spans="1:33" x14ac:dyDescent="0.3">
      <c r="A674" s="2807"/>
      <c r="B674" s="2807"/>
      <c r="C674" s="2807"/>
      <c r="D674" s="2807"/>
      <c r="E674" s="2807"/>
      <c r="F674" s="2807"/>
      <c r="G674" s="2807"/>
      <c r="H674" s="2807"/>
      <c r="I674" s="2807"/>
      <c r="J674" s="2807"/>
      <c r="K674" s="2807"/>
      <c r="L674" s="2807"/>
      <c r="M674" s="2807"/>
      <c r="N674" s="2807"/>
      <c r="O674" s="2807"/>
      <c r="P674" s="2807"/>
      <c r="Q674" s="2807"/>
      <c r="R674" s="2807"/>
      <c r="S674" s="2807"/>
      <c r="T674" s="2807"/>
      <c r="U674" s="2807"/>
      <c r="V674" s="2807"/>
      <c r="W674" s="2807"/>
      <c r="X674" s="2807"/>
      <c r="Y674" s="2807"/>
      <c r="Z674" s="2807"/>
      <c r="AA674" s="2807"/>
      <c r="AB674" s="2807"/>
      <c r="AC674" s="2807"/>
      <c r="AD674" s="2807"/>
      <c r="AE674" s="2807"/>
      <c r="AF674" s="2807"/>
      <c r="AG674" s="2807"/>
    </row>
    <row r="675" spans="1:33" x14ac:dyDescent="0.3">
      <c r="A675" s="2807"/>
      <c r="B675" s="2807"/>
      <c r="C675" s="2807"/>
      <c r="D675" s="2807"/>
      <c r="E675" s="2807"/>
      <c r="F675" s="2807"/>
      <c r="G675" s="2807"/>
      <c r="H675" s="2807"/>
      <c r="I675" s="2807"/>
      <c r="J675" s="2807"/>
      <c r="K675" s="2807"/>
      <c r="L675" s="2807"/>
      <c r="M675" s="2807"/>
      <c r="N675" s="2807"/>
      <c r="O675" s="2807"/>
      <c r="P675" s="2807"/>
      <c r="Q675" s="2807"/>
      <c r="R675" s="2807"/>
      <c r="S675" s="2807"/>
      <c r="T675" s="2807"/>
      <c r="U675" s="2807"/>
      <c r="V675" s="2807"/>
      <c r="W675" s="2807"/>
      <c r="X675" s="2807"/>
      <c r="Y675" s="2807"/>
      <c r="Z675" s="2807"/>
      <c r="AA675" s="2807"/>
      <c r="AB675" s="2807"/>
      <c r="AC675" s="2807"/>
      <c r="AD675" s="2807"/>
      <c r="AE675" s="2807"/>
      <c r="AF675" s="2807"/>
      <c r="AG675" s="2807"/>
    </row>
    <row r="676" spans="1:33" x14ac:dyDescent="0.3">
      <c r="A676" s="1172"/>
      <c r="B676" s="1172"/>
      <c r="C676" s="1172"/>
      <c r="D676" s="1172"/>
      <c r="E676" s="1172"/>
      <c r="F676" s="1172"/>
      <c r="G676" s="1172"/>
      <c r="H676" s="1172"/>
      <c r="I676" s="1172"/>
      <c r="J676" s="1172"/>
      <c r="K676" s="1172"/>
      <c r="L676" s="1172"/>
      <c r="M676" s="1172"/>
      <c r="N676" s="1172"/>
      <c r="O676" s="1172"/>
      <c r="P676" s="1172"/>
      <c r="Q676" s="1172"/>
      <c r="R676" s="1172"/>
      <c r="S676" s="1172"/>
      <c r="T676" s="1172"/>
      <c r="U676" s="1172"/>
      <c r="V676" s="1172"/>
      <c r="W676" s="1172"/>
      <c r="X676" s="1172"/>
      <c r="Y676" s="1172"/>
      <c r="Z676" s="1172"/>
      <c r="AA676" s="1172"/>
      <c r="AB676" s="1172"/>
      <c r="AC676" s="1172"/>
      <c r="AD676" s="1172"/>
      <c r="AE676" s="1172"/>
      <c r="AF676" s="1172"/>
      <c r="AG676" s="1172"/>
    </row>
    <row r="677" spans="1:33" ht="15" customHeight="1" x14ac:dyDescent="0.3">
      <c r="A677" s="2807" t="s">
        <v>55</v>
      </c>
      <c r="B677" s="2807"/>
      <c r="C677" s="2807"/>
      <c r="D677" s="2807"/>
      <c r="E677" s="2807"/>
      <c r="F677" s="2807"/>
      <c r="G677" s="2807"/>
      <c r="H677" s="2807"/>
      <c r="I677" s="2807"/>
      <c r="J677" s="2807"/>
      <c r="K677" s="2807"/>
      <c r="L677" s="2807"/>
      <c r="M677" s="2807"/>
      <c r="N677" s="2807"/>
      <c r="O677" s="2807"/>
      <c r="P677" s="2807"/>
      <c r="Q677" s="2807"/>
      <c r="R677" s="2807"/>
      <c r="S677" s="2807"/>
      <c r="T677" s="2807"/>
      <c r="U677" s="2807"/>
      <c r="V677" s="2807"/>
      <c r="W677" s="2807"/>
      <c r="X677" s="2807"/>
      <c r="Y677" s="2807"/>
      <c r="Z677" s="2807"/>
      <c r="AA677" s="2807"/>
      <c r="AB677" s="2807"/>
      <c r="AC677" s="2807"/>
      <c r="AD677" s="2807"/>
      <c r="AE677" s="2807"/>
      <c r="AF677" s="2807"/>
      <c r="AG677" s="2807"/>
    </row>
    <row r="678" spans="1:33" x14ac:dyDescent="0.3">
      <c r="A678" s="2807"/>
      <c r="B678" s="2807"/>
      <c r="C678" s="2807"/>
      <c r="D678" s="2807"/>
      <c r="E678" s="2807"/>
      <c r="F678" s="2807"/>
      <c r="G678" s="2807"/>
      <c r="H678" s="2807"/>
      <c r="I678" s="2807"/>
      <c r="J678" s="2807"/>
      <c r="K678" s="2807"/>
      <c r="L678" s="2807"/>
      <c r="M678" s="2807"/>
      <c r="N678" s="2807"/>
      <c r="O678" s="2807"/>
      <c r="P678" s="2807"/>
      <c r="Q678" s="2807"/>
      <c r="R678" s="2807"/>
      <c r="S678" s="2807"/>
      <c r="T678" s="2807"/>
      <c r="U678" s="2807"/>
      <c r="V678" s="2807"/>
      <c r="W678" s="2807"/>
      <c r="X678" s="2807"/>
      <c r="Y678" s="2807"/>
      <c r="Z678" s="2807"/>
      <c r="AA678" s="2807"/>
      <c r="AB678" s="2807"/>
      <c r="AC678" s="2807"/>
      <c r="AD678" s="2807"/>
      <c r="AE678" s="2807"/>
      <c r="AF678" s="2807"/>
      <c r="AG678" s="2807"/>
    </row>
    <row r="679" spans="1:33" x14ac:dyDescent="0.3">
      <c r="A679" s="2807"/>
      <c r="B679" s="2807"/>
      <c r="C679" s="2807"/>
      <c r="D679" s="2807"/>
      <c r="E679" s="2807"/>
      <c r="F679" s="2807"/>
      <c r="G679" s="2807"/>
      <c r="H679" s="2807"/>
      <c r="I679" s="2807"/>
      <c r="J679" s="2807"/>
      <c r="K679" s="2807"/>
      <c r="L679" s="2807"/>
      <c r="M679" s="2807"/>
      <c r="N679" s="2807"/>
      <c r="O679" s="2807"/>
      <c r="P679" s="2807"/>
      <c r="Q679" s="2807"/>
      <c r="R679" s="2807"/>
      <c r="S679" s="2807"/>
      <c r="T679" s="2807"/>
      <c r="U679" s="2807"/>
      <c r="V679" s="2807"/>
      <c r="W679" s="2807"/>
      <c r="X679" s="2807"/>
      <c r="Y679" s="2807"/>
      <c r="Z679" s="2807"/>
      <c r="AA679" s="2807"/>
      <c r="AB679" s="2807"/>
      <c r="AC679" s="2807"/>
      <c r="AD679" s="2807"/>
      <c r="AE679" s="2807"/>
      <c r="AF679" s="2807"/>
      <c r="AG679" s="2807"/>
    </row>
    <row r="680" spans="1:33" x14ac:dyDescent="0.3">
      <c r="A680" s="1172"/>
      <c r="B680" s="1172"/>
      <c r="C680" s="1172"/>
      <c r="D680" s="1172"/>
      <c r="E680" s="1172"/>
      <c r="F680" s="1172"/>
      <c r="G680" s="1172"/>
      <c r="H680" s="1172"/>
      <c r="I680" s="1172"/>
      <c r="J680" s="1172"/>
      <c r="K680" s="1172"/>
      <c r="L680" s="1172"/>
      <c r="M680" s="1172"/>
      <c r="N680" s="1172"/>
      <c r="O680" s="1172"/>
      <c r="P680" s="1172"/>
      <c r="Q680" s="1172"/>
      <c r="R680" s="1172"/>
      <c r="S680" s="1172"/>
      <c r="T680" s="1172"/>
      <c r="U680" s="1172"/>
      <c r="V680" s="1172"/>
      <c r="W680" s="1172"/>
      <c r="X680" s="1172"/>
      <c r="Y680" s="1172"/>
      <c r="Z680" s="1172"/>
      <c r="AA680" s="1172"/>
      <c r="AB680" s="1172"/>
      <c r="AC680" s="1172"/>
      <c r="AD680" s="1172"/>
      <c r="AE680" s="1172"/>
      <c r="AF680" s="1172"/>
      <c r="AG680" s="1172"/>
    </row>
    <row r="681" spans="1:33" x14ac:dyDescent="0.3">
      <c r="A681" s="1172" t="s">
        <v>718</v>
      </c>
      <c r="B681" s="1172"/>
      <c r="C681" s="1172"/>
      <c r="D681" s="1172"/>
      <c r="E681" s="1172"/>
      <c r="F681" s="1172"/>
      <c r="G681" s="1172"/>
      <c r="H681" s="1172"/>
      <c r="I681" s="1172"/>
      <c r="J681" s="1172"/>
      <c r="K681" s="1172"/>
      <c r="L681" s="1172"/>
      <c r="M681" s="1172"/>
      <c r="N681" s="1172"/>
      <c r="O681" s="1172"/>
      <c r="P681" s="1172"/>
      <c r="Q681" s="1172"/>
      <c r="R681" s="1172"/>
      <c r="S681" s="1172"/>
      <c r="T681" s="1172"/>
      <c r="U681" s="1172"/>
      <c r="V681" s="1172"/>
      <c r="W681" s="1172"/>
      <c r="X681" s="1172"/>
      <c r="Y681" s="1172"/>
      <c r="Z681" s="1172"/>
      <c r="AA681" s="1172"/>
      <c r="AB681" s="1172"/>
      <c r="AC681" s="1172"/>
      <c r="AD681" s="1172"/>
      <c r="AE681" s="1172"/>
      <c r="AF681" s="1172"/>
      <c r="AG681" s="1172"/>
    </row>
    <row r="682" spans="1:33" x14ac:dyDescent="0.3">
      <c r="A682" s="1172"/>
      <c r="B682" s="1172"/>
      <c r="C682" s="1172"/>
      <c r="D682" s="1172"/>
      <c r="E682" s="1172"/>
      <c r="F682" s="1172"/>
      <c r="G682" s="1172"/>
      <c r="H682" s="1172"/>
      <c r="I682" s="1172"/>
      <c r="J682" s="1172"/>
      <c r="K682" s="1172"/>
      <c r="L682" s="1172"/>
      <c r="M682" s="1172"/>
      <c r="N682" s="1172"/>
      <c r="O682" s="1172"/>
      <c r="P682" s="1172"/>
      <c r="Q682" s="1172"/>
      <c r="R682" s="1172"/>
      <c r="S682" s="1172"/>
      <c r="T682" s="1172"/>
      <c r="U682" s="1172"/>
      <c r="V682" s="1172"/>
      <c r="W682" s="1172"/>
      <c r="X682" s="1172"/>
      <c r="Y682" s="1172"/>
      <c r="Z682" s="1172"/>
      <c r="AA682" s="1172"/>
      <c r="AB682" s="1172"/>
      <c r="AC682" s="1172"/>
      <c r="AD682" s="1172"/>
      <c r="AE682" s="1172"/>
      <c r="AF682" s="1172"/>
      <c r="AG682" s="1172"/>
    </row>
    <row r="683" spans="1:33" x14ac:dyDescent="0.3">
      <c r="A683" s="1172"/>
      <c r="B683" s="1172"/>
      <c r="C683" s="1172"/>
      <c r="D683" s="1172"/>
      <c r="E683" s="1172"/>
      <c r="F683" s="1172"/>
      <c r="G683" s="1172"/>
      <c r="H683" s="1172"/>
      <c r="I683" s="1172"/>
      <c r="J683" s="1172"/>
      <c r="K683" s="1172"/>
      <c r="L683" s="1172"/>
      <c r="M683" s="1172"/>
      <c r="N683" s="1172"/>
      <c r="O683" s="1172"/>
      <c r="P683" s="1172"/>
      <c r="Q683" s="1172"/>
      <c r="R683" s="1172"/>
      <c r="S683" s="1172"/>
      <c r="T683" s="1172"/>
      <c r="U683" s="1172"/>
      <c r="V683" s="1172"/>
      <c r="W683" s="1172"/>
      <c r="X683" s="1172"/>
      <c r="Y683" s="1172"/>
      <c r="Z683" s="1172"/>
      <c r="AA683" s="1172"/>
      <c r="AB683" s="1172"/>
      <c r="AC683" s="1172"/>
      <c r="AD683" s="1172"/>
      <c r="AE683" s="1172"/>
      <c r="AF683" s="1172"/>
      <c r="AG683" s="1172"/>
    </row>
    <row r="684" spans="1:33" ht="15" thickBot="1" x14ac:dyDescent="0.35">
      <c r="A684" s="1172" t="s">
        <v>147</v>
      </c>
      <c r="B684" s="1172"/>
      <c r="C684" s="4338"/>
      <c r="D684" s="4338"/>
      <c r="E684" s="4338"/>
      <c r="F684" s="4338"/>
      <c r="G684" s="4338"/>
      <c r="H684" s="4338"/>
      <c r="I684" s="4338"/>
      <c r="J684" s="4338"/>
      <c r="K684" s="4338"/>
      <c r="L684" s="1172"/>
      <c r="M684" s="3031" t="str">
        <f>J638</f>
        <v>Should be the same as listed in Part I.</v>
      </c>
      <c r="N684" s="3031"/>
      <c r="O684" s="3031"/>
      <c r="P684" s="3031"/>
      <c r="Q684" s="3031"/>
      <c r="R684" s="3031"/>
      <c r="S684" s="3031"/>
      <c r="T684" s="3031"/>
      <c r="U684" s="3031"/>
      <c r="V684" s="3031"/>
      <c r="W684" s="3031"/>
      <c r="X684" s="3031"/>
      <c r="Y684" s="3031"/>
      <c r="Z684" s="3031"/>
      <c r="AA684" s="1172"/>
      <c r="AB684" s="3395"/>
      <c r="AC684" s="3395"/>
      <c r="AD684" s="3395"/>
      <c r="AE684" s="3395"/>
      <c r="AF684" s="3395"/>
      <c r="AG684" s="1172"/>
    </row>
    <row r="685" spans="1:33" ht="15" customHeight="1" x14ac:dyDescent="0.3">
      <c r="A685" s="1172"/>
      <c r="B685" s="1172"/>
      <c r="C685" s="4333" t="s">
        <v>719</v>
      </c>
      <c r="D685" s="4333"/>
      <c r="E685" s="4333"/>
      <c r="F685" s="4333"/>
      <c r="G685" s="4333"/>
      <c r="H685" s="4333"/>
      <c r="I685" s="4333"/>
      <c r="J685" s="4333"/>
      <c r="K685" s="4333"/>
      <c r="L685" s="1172"/>
      <c r="M685" s="4335" t="s">
        <v>149</v>
      </c>
      <c r="N685" s="4335"/>
      <c r="O685" s="4335"/>
      <c r="P685" s="4335"/>
      <c r="Q685" s="4335"/>
      <c r="R685" s="4335"/>
      <c r="S685" s="4335"/>
      <c r="T685" s="4335"/>
      <c r="U685" s="4335"/>
      <c r="V685" s="4335"/>
      <c r="W685" s="4335"/>
      <c r="X685" s="4335"/>
      <c r="Y685" s="4335"/>
      <c r="Z685" s="4335"/>
      <c r="AA685" s="1172"/>
      <c r="AB685" s="4336" t="s">
        <v>150</v>
      </c>
      <c r="AC685" s="4335"/>
      <c r="AD685" s="4335"/>
      <c r="AE685" s="4335"/>
      <c r="AF685" s="4335"/>
      <c r="AG685" s="1172"/>
    </row>
    <row r="686" spans="1:33" x14ac:dyDescent="0.3">
      <c r="A686" s="1172"/>
      <c r="B686" s="1172"/>
      <c r="C686" s="4334"/>
      <c r="D686" s="4334"/>
      <c r="E686" s="4334"/>
      <c r="F686" s="4334"/>
      <c r="G686" s="4334"/>
      <c r="H686" s="4334"/>
      <c r="I686" s="4334"/>
      <c r="J686" s="4334"/>
      <c r="K686" s="4334"/>
      <c r="L686" s="1172"/>
      <c r="M686" s="1172"/>
      <c r="N686" s="1172"/>
      <c r="O686" s="1172"/>
      <c r="P686" s="1172"/>
      <c r="Q686" s="1172"/>
      <c r="R686" s="1172"/>
      <c r="S686" s="1172"/>
      <c r="T686" s="1172"/>
      <c r="U686" s="1172"/>
      <c r="V686" s="1172"/>
      <c r="W686" s="1172"/>
      <c r="X686" s="1172"/>
      <c r="Y686" s="1172"/>
      <c r="Z686" s="1172"/>
      <c r="AA686" s="1172"/>
      <c r="AB686" s="1172"/>
      <c r="AC686" s="1172"/>
      <c r="AD686" s="1172"/>
      <c r="AE686" s="1172"/>
      <c r="AF686" s="1172"/>
      <c r="AG686" s="1172"/>
    </row>
    <row r="687" spans="1:33" x14ac:dyDescent="0.3">
      <c r="A687" s="1172"/>
      <c r="B687" s="1172"/>
      <c r="C687" s="1172"/>
      <c r="D687" s="1172"/>
      <c r="E687" s="1172"/>
      <c r="F687" s="1172"/>
      <c r="G687" s="1172"/>
      <c r="H687" s="1172"/>
      <c r="I687" s="1172"/>
      <c r="J687" s="1172"/>
      <c r="K687" s="1172"/>
      <c r="L687" s="1172"/>
      <c r="M687" s="1172"/>
      <c r="N687" s="1172"/>
      <c r="O687" s="1172"/>
      <c r="P687" s="1172"/>
      <c r="Q687" s="1172"/>
      <c r="R687" s="1172"/>
      <c r="S687" s="1172"/>
      <c r="T687" s="1172"/>
      <c r="U687" s="1172"/>
      <c r="V687" s="1172"/>
      <c r="W687" s="1172"/>
      <c r="X687" s="1172"/>
      <c r="Y687" s="1172"/>
      <c r="Z687" s="1172"/>
      <c r="AA687" s="1172"/>
      <c r="AB687" s="1172"/>
      <c r="AC687" s="1172"/>
      <c r="AD687" s="1172"/>
      <c r="AE687" s="1172"/>
      <c r="AF687" s="1172"/>
      <c r="AG687" s="1172"/>
    </row>
    <row r="688" spans="1:33" x14ac:dyDescent="0.3">
      <c r="A688" s="98" t="s">
        <v>707</v>
      </c>
      <c r="B688" s="1172"/>
      <c r="C688" s="1172"/>
      <c r="D688" s="1172"/>
      <c r="E688" s="1172"/>
      <c r="F688" s="1172"/>
      <c r="G688" s="1172"/>
      <c r="H688" s="1172"/>
      <c r="I688" s="1172"/>
      <c r="J688" s="1172"/>
      <c r="K688" s="1172"/>
      <c r="L688" s="1172"/>
      <c r="M688" s="1172"/>
      <c r="N688" s="1172"/>
      <c r="O688" s="1172"/>
      <c r="P688" s="1172"/>
      <c r="Q688" s="1172"/>
      <c r="R688" s="1172"/>
      <c r="S688" s="1172"/>
      <c r="T688" s="1172"/>
      <c r="U688" s="1172"/>
      <c r="V688" s="1172"/>
      <c r="W688" s="1172"/>
      <c r="X688" s="1172"/>
      <c r="Y688" s="1172"/>
      <c r="Z688" s="1172"/>
      <c r="AA688" s="1172"/>
      <c r="AB688" s="1172"/>
      <c r="AC688" s="1172"/>
      <c r="AD688" s="1172"/>
      <c r="AE688" s="1172"/>
      <c r="AF688" s="1172"/>
      <c r="AG688" s="1172"/>
    </row>
    <row r="689" spans="1:33" x14ac:dyDescent="0.3">
      <c r="A689" s="1172"/>
      <c r="B689" s="1172"/>
      <c r="C689" s="1172"/>
      <c r="D689" s="1172"/>
      <c r="E689" s="1172"/>
      <c r="F689" s="1172"/>
      <c r="G689" s="1172"/>
      <c r="H689" s="1172"/>
      <c r="I689" s="1172"/>
      <c r="J689" s="1172"/>
      <c r="K689" s="1172"/>
      <c r="L689" s="1172"/>
      <c r="M689" s="1172"/>
      <c r="N689" s="1172"/>
      <c r="O689" s="1172"/>
      <c r="P689" s="1172"/>
      <c r="Q689" s="1172"/>
      <c r="R689" s="1172"/>
      <c r="S689" s="1172"/>
      <c r="T689" s="1172"/>
      <c r="U689" s="1172"/>
      <c r="V689" s="1172"/>
      <c r="W689" s="1172"/>
      <c r="X689" s="1172"/>
      <c r="Y689" s="1172"/>
      <c r="Z689" s="1172"/>
      <c r="AA689" s="1172"/>
      <c r="AB689" s="1172"/>
      <c r="AC689" s="1172"/>
      <c r="AD689" s="1172"/>
      <c r="AE689" s="1172"/>
      <c r="AF689" s="1172"/>
      <c r="AG689" s="1172"/>
    </row>
    <row r="690" spans="1:33" x14ac:dyDescent="0.3">
      <c r="A690" s="98" t="s">
        <v>692</v>
      </c>
      <c r="B690" s="1172"/>
      <c r="C690" s="1172"/>
      <c r="D690" s="1172"/>
      <c r="E690" s="1172"/>
      <c r="F690" s="1172"/>
      <c r="G690" s="1172"/>
      <c r="H690" s="1172"/>
      <c r="I690" s="1172"/>
      <c r="J690" s="1172"/>
      <c r="K690" s="1172"/>
      <c r="L690" s="1172"/>
      <c r="M690" s="1172"/>
      <c r="N690" s="1172"/>
      <c r="O690" s="1172"/>
      <c r="P690" s="1172"/>
      <c r="Q690" s="1172"/>
      <c r="R690" s="1172"/>
      <c r="S690" s="1172"/>
      <c r="T690" s="1172"/>
      <c r="U690" s="1172"/>
      <c r="V690" s="1172"/>
      <c r="W690" s="1172"/>
      <c r="X690" s="1172"/>
      <c r="Y690" s="1172"/>
      <c r="Z690" s="1172"/>
      <c r="AA690" s="1172"/>
      <c r="AB690" s="1172"/>
      <c r="AC690" s="1172"/>
      <c r="AD690" s="1172"/>
      <c r="AE690" s="1172"/>
      <c r="AF690" s="1172"/>
      <c r="AG690" s="1172"/>
    </row>
    <row r="691" spans="1:33" x14ac:dyDescent="0.3">
      <c r="A691" s="1172" t="s">
        <v>53</v>
      </c>
      <c r="B691" s="1172"/>
      <c r="C691" s="1172"/>
      <c r="D691" s="1172"/>
      <c r="E691" s="1172"/>
      <c r="F691" s="1172"/>
      <c r="G691" s="1172"/>
      <c r="H691" s="1172"/>
      <c r="I691" s="1172"/>
      <c r="J691" s="1172"/>
      <c r="K691" s="1172"/>
      <c r="L691" s="1172"/>
      <c r="M691" s="1172"/>
      <c r="N691" s="1172"/>
      <c r="O691" s="1172"/>
      <c r="P691" s="1172"/>
      <c r="Q691" s="1172"/>
      <c r="R691" s="1172"/>
      <c r="S691" s="1172"/>
      <c r="T691" s="1172"/>
      <c r="U691" s="1172"/>
      <c r="V691" s="1170"/>
      <c r="W691" s="1170"/>
      <c r="X691" s="1170"/>
      <c r="Y691" s="1170"/>
      <c r="Z691" s="1170"/>
      <c r="AA691" s="1170"/>
      <c r="AB691" s="1170"/>
      <c r="AC691" s="1172"/>
      <c r="AD691" s="1172"/>
      <c r="AE691" s="1172"/>
      <c r="AF691" s="1172"/>
      <c r="AG691" s="1172"/>
    </row>
    <row r="692" spans="1:33" x14ac:dyDescent="0.3">
      <c r="A692" s="1172"/>
      <c r="B692" s="1172"/>
      <c r="C692" s="1172"/>
      <c r="D692" s="1172"/>
      <c r="E692" s="1172"/>
      <c r="F692" s="1172"/>
      <c r="G692" s="1172"/>
      <c r="H692" s="1172"/>
      <c r="I692" s="1172"/>
      <c r="J692" s="1172"/>
      <c r="K692" s="1172"/>
      <c r="L692" s="1172"/>
      <c r="M692" s="1172"/>
      <c r="N692" s="1172"/>
      <c r="O692" s="1172"/>
      <c r="P692" s="1172"/>
      <c r="Q692" s="1172"/>
      <c r="R692" s="1172"/>
      <c r="S692" s="1172"/>
      <c r="T692" s="1172"/>
      <c r="U692" s="1172"/>
      <c r="V692" s="1172"/>
      <c r="W692" s="1172"/>
      <c r="X692" s="1172"/>
      <c r="Y692" s="1172"/>
      <c r="Z692" s="1172"/>
      <c r="AA692" s="1172"/>
      <c r="AB692" s="1172"/>
      <c r="AC692" s="1172"/>
      <c r="AD692" s="1172"/>
      <c r="AE692" s="1172"/>
      <c r="AF692" s="1172"/>
      <c r="AG692" s="1172"/>
    </row>
    <row r="693" spans="1:33" x14ac:dyDescent="0.3">
      <c r="A693" s="1170" t="s">
        <v>1131</v>
      </c>
      <c r="B693" s="1172"/>
      <c r="C693" s="1172"/>
      <c r="D693" s="1172"/>
      <c r="E693" s="1172"/>
      <c r="F693" s="1172"/>
      <c r="G693" s="1172"/>
      <c r="H693" s="1172"/>
      <c r="I693" s="1172"/>
      <c r="J693" s="4342" t="s">
        <v>1132</v>
      </c>
      <c r="K693" s="4342"/>
      <c r="L693" s="4342"/>
      <c r="M693" s="4342"/>
      <c r="N693" s="4342"/>
      <c r="O693" s="4342"/>
      <c r="P693" s="4342"/>
      <c r="Q693" s="4342"/>
      <c r="R693" s="4342"/>
      <c r="S693" s="4342"/>
      <c r="T693" s="4342"/>
      <c r="U693" s="4342"/>
      <c r="V693" s="4342"/>
      <c r="W693" s="4342"/>
      <c r="X693" s="4342"/>
      <c r="Y693" s="4342"/>
      <c r="Z693" s="4342"/>
      <c r="AA693" s="4342"/>
      <c r="AB693" s="4342"/>
      <c r="AC693" s="4342"/>
      <c r="AD693" s="4342"/>
      <c r="AE693" s="4342"/>
      <c r="AF693" s="4342"/>
      <c r="AG693" s="1172"/>
    </row>
    <row r="694" spans="1:33" ht="15" thickBot="1" x14ac:dyDescent="0.35">
      <c r="A694" s="1172"/>
      <c r="B694" s="1172"/>
      <c r="C694" s="1172"/>
      <c r="D694" s="1172"/>
      <c r="E694" s="1172"/>
      <c r="F694" s="1172"/>
      <c r="G694" s="1172"/>
      <c r="H694" s="1172"/>
      <c r="I694" s="1172"/>
      <c r="J694" s="1172"/>
      <c r="K694" s="1172"/>
      <c r="L694" s="1172"/>
      <c r="M694" s="1172"/>
      <c r="N694" s="1172"/>
      <c r="O694" s="1172"/>
      <c r="P694" s="1172"/>
      <c r="Q694" s="1172"/>
      <c r="R694" s="1172"/>
      <c r="S694" s="1172"/>
      <c r="T694" s="1172"/>
      <c r="U694" s="1172"/>
      <c r="V694" s="1172"/>
      <c r="W694" s="1172"/>
      <c r="X694" s="1172"/>
      <c r="Y694" s="1172"/>
      <c r="Z694" s="1172"/>
      <c r="AA694" s="1172"/>
      <c r="AB694" s="1172"/>
      <c r="AC694" s="1172"/>
      <c r="AD694" s="1172"/>
      <c r="AE694" s="1172"/>
      <c r="AF694" s="1172"/>
      <c r="AG694" s="1172"/>
    </row>
    <row r="695" spans="1:33" ht="15.75" customHeight="1" thickBot="1" x14ac:dyDescent="0.35">
      <c r="A695" s="1172"/>
      <c r="B695" s="1172" t="s">
        <v>708</v>
      </c>
      <c r="C695" s="1172"/>
      <c r="D695" s="1172"/>
      <c r="E695" s="1172"/>
      <c r="F695" s="1172"/>
      <c r="G695" s="271"/>
      <c r="H695" s="2631" t="s">
        <v>709</v>
      </c>
      <c r="I695" s="2631"/>
      <c r="J695" s="2631"/>
      <c r="K695" s="2631"/>
      <c r="L695" s="2631"/>
      <c r="M695" s="2631"/>
      <c r="N695" s="2631"/>
      <c r="O695" s="2631"/>
      <c r="P695" s="2631"/>
      <c r="Q695" s="2631"/>
      <c r="R695" s="2631"/>
      <c r="S695" s="2631"/>
      <c r="T695" s="2631"/>
      <c r="U695" s="2631"/>
      <c r="V695" s="2631"/>
      <c r="W695" s="2631"/>
      <c r="X695" s="2631"/>
      <c r="Y695" s="2631"/>
      <c r="Z695" s="2631"/>
      <c r="AA695" s="2631"/>
      <c r="AB695" s="2631"/>
      <c r="AC695" s="2631"/>
      <c r="AD695" s="2631"/>
      <c r="AE695" s="2631"/>
      <c r="AF695" s="2631"/>
      <c r="AG695" s="2631"/>
    </row>
    <row r="696" spans="1:33" ht="15" thickBot="1" x14ac:dyDescent="0.35">
      <c r="A696" s="1172"/>
      <c r="B696" s="1172"/>
      <c r="C696" s="1172"/>
      <c r="D696" s="1172"/>
      <c r="E696" s="1172"/>
      <c r="F696" s="1172"/>
      <c r="G696" s="1172"/>
      <c r="H696" s="1172"/>
      <c r="I696" s="1172"/>
      <c r="J696" s="1172"/>
      <c r="K696" s="1172"/>
      <c r="L696" s="1172"/>
      <c r="M696" s="1172"/>
      <c r="N696" s="1172"/>
      <c r="O696" s="1172"/>
      <c r="P696" s="1172"/>
      <c r="Q696" s="1172"/>
      <c r="R696" s="1172"/>
      <c r="S696" s="1172"/>
      <c r="T696" s="1172"/>
      <c r="U696" s="1172"/>
      <c r="V696" s="1172"/>
      <c r="W696" s="1172"/>
      <c r="X696" s="1172"/>
      <c r="Y696" s="1172"/>
      <c r="Z696" s="1172"/>
      <c r="AA696" s="1172"/>
      <c r="AB696" s="1172"/>
      <c r="AC696" s="1172"/>
      <c r="AD696" s="1172"/>
      <c r="AE696" s="1172"/>
      <c r="AF696" s="1172"/>
      <c r="AG696" s="1172"/>
    </row>
    <row r="697" spans="1:33" ht="15" thickBot="1" x14ac:dyDescent="0.35">
      <c r="A697" s="1172"/>
      <c r="B697" s="1172"/>
      <c r="C697" s="1172"/>
      <c r="D697" s="1172"/>
      <c r="E697" s="1172"/>
      <c r="F697" s="1172"/>
      <c r="G697" s="271"/>
      <c r="H697" s="1172" t="s">
        <v>710</v>
      </c>
      <c r="I697" s="1172"/>
      <c r="J697" s="1172"/>
      <c r="K697" s="1172"/>
      <c r="L697" s="1172"/>
      <c r="M697" s="1172"/>
      <c r="N697" s="1172"/>
      <c r="O697" s="1172"/>
      <c r="P697" s="1172"/>
      <c r="Q697" s="1172"/>
      <c r="R697" s="1172"/>
      <c r="S697" s="1172"/>
      <c r="T697" s="1172"/>
      <c r="U697" s="1172"/>
      <c r="V697" s="1172"/>
      <c r="W697" s="1172"/>
      <c r="X697" s="1172"/>
      <c r="Y697" s="1172"/>
      <c r="Z697" s="1172"/>
      <c r="AA697" s="1172"/>
      <c r="AB697" s="1172"/>
      <c r="AC697" s="1172"/>
      <c r="AD697" s="1172"/>
      <c r="AE697" s="1172"/>
      <c r="AF697" s="1172"/>
      <c r="AG697" s="1172"/>
    </row>
    <row r="698" spans="1:33" ht="15" thickBot="1" x14ac:dyDescent="0.35">
      <c r="A698" s="1172"/>
      <c r="B698" s="1172"/>
      <c r="C698" s="1172"/>
      <c r="D698" s="1172"/>
      <c r="E698" s="1172"/>
      <c r="F698" s="1172"/>
      <c r="G698" s="1172"/>
      <c r="H698" s="1172"/>
      <c r="I698" s="1172"/>
      <c r="J698" s="1172"/>
      <c r="K698" s="1172"/>
      <c r="L698" s="1172"/>
      <c r="M698" s="1172"/>
      <c r="N698" s="1172"/>
      <c r="O698" s="1172"/>
      <c r="P698" s="1172"/>
      <c r="Q698" s="1172"/>
      <c r="R698" s="1172"/>
      <c r="S698" s="1172"/>
      <c r="T698" s="1172"/>
      <c r="U698" s="1172"/>
      <c r="V698" s="1172"/>
      <c r="W698" s="1172"/>
      <c r="X698" s="1172"/>
      <c r="Y698" s="1172"/>
      <c r="Z698" s="1172"/>
      <c r="AA698" s="1172"/>
      <c r="AB698" s="1172"/>
      <c r="AC698" s="1172"/>
      <c r="AD698" s="1172"/>
      <c r="AE698" s="1172"/>
      <c r="AF698" s="1172"/>
      <c r="AG698" s="1172"/>
    </row>
    <row r="699" spans="1:33" ht="15" thickBot="1" x14ac:dyDescent="0.35">
      <c r="A699" s="1172"/>
      <c r="B699" s="1172"/>
      <c r="C699" s="1172"/>
      <c r="D699" s="1172"/>
      <c r="E699" s="1172"/>
      <c r="F699" s="1172"/>
      <c r="G699" s="271"/>
      <c r="H699" s="1172" t="s">
        <v>711</v>
      </c>
      <c r="I699" s="1172"/>
      <c r="J699" s="1172"/>
      <c r="K699" s="1172"/>
      <c r="L699" s="1172"/>
      <c r="M699" s="1172"/>
      <c r="N699" s="1172"/>
      <c r="O699" s="1172"/>
      <c r="P699" s="1172"/>
      <c r="Q699" s="1172"/>
      <c r="R699" s="1172"/>
      <c r="S699" s="1172"/>
      <c r="T699" s="1172"/>
      <c r="U699" s="1172"/>
      <c r="V699" s="1172"/>
      <c r="W699" s="1172"/>
      <c r="X699" s="1172"/>
      <c r="Y699" s="1172"/>
      <c r="Z699" s="1172"/>
      <c r="AA699" s="1172"/>
      <c r="AB699" s="1172"/>
      <c r="AC699" s="1172"/>
      <c r="AD699" s="1172"/>
      <c r="AE699" s="1172"/>
      <c r="AF699" s="1172"/>
      <c r="AG699" s="1172"/>
    </row>
    <row r="700" spans="1:33" ht="15" thickBot="1" x14ac:dyDescent="0.35">
      <c r="A700" s="1172"/>
      <c r="B700" s="1172"/>
      <c r="C700" s="1172"/>
      <c r="D700" s="1172"/>
      <c r="E700" s="1172"/>
      <c r="F700" s="1172"/>
      <c r="G700" s="1172"/>
      <c r="H700" s="1172"/>
      <c r="I700" s="1172"/>
      <c r="J700" s="1172"/>
      <c r="K700" s="1172"/>
      <c r="L700" s="1172"/>
      <c r="M700" s="1172"/>
      <c r="N700" s="1172"/>
      <c r="O700" s="1172"/>
      <c r="P700" s="1172"/>
      <c r="Q700" s="1172"/>
      <c r="R700" s="1172"/>
      <c r="S700" s="1172"/>
      <c r="T700" s="1172"/>
      <c r="U700" s="1172"/>
      <c r="V700" s="1172"/>
      <c r="W700" s="1172"/>
      <c r="X700" s="1172"/>
      <c r="Y700" s="1172"/>
      <c r="Z700" s="1172"/>
      <c r="AA700" s="1172"/>
      <c r="AB700" s="1172"/>
      <c r="AC700" s="1172"/>
      <c r="AD700" s="1172"/>
      <c r="AE700" s="1172"/>
      <c r="AF700" s="1172"/>
      <c r="AG700" s="1172"/>
    </row>
    <row r="701" spans="1:33" ht="15" thickBot="1" x14ac:dyDescent="0.35">
      <c r="A701" s="1172"/>
      <c r="B701" s="1172"/>
      <c r="C701" s="1172"/>
      <c r="D701" s="1172"/>
      <c r="E701" s="1172"/>
      <c r="F701" s="1172"/>
      <c r="G701" s="271"/>
      <c r="H701" s="1172" t="s">
        <v>712</v>
      </c>
      <c r="I701" s="1172"/>
      <c r="J701" s="1172"/>
      <c r="K701" s="1172"/>
      <c r="L701" s="1172"/>
      <c r="M701" s="1172"/>
      <c r="N701" s="1172"/>
      <c r="O701" s="1172"/>
      <c r="P701" s="1172"/>
      <c r="Q701" s="1172"/>
      <c r="R701" s="1172"/>
      <c r="S701" s="1172"/>
      <c r="T701" s="1172"/>
      <c r="U701" s="1172"/>
      <c r="V701" s="1172"/>
      <c r="W701" s="1172"/>
      <c r="X701" s="1172"/>
      <c r="Y701" s="1172"/>
      <c r="Z701" s="1172"/>
      <c r="AA701" s="1172"/>
      <c r="AB701" s="1172"/>
      <c r="AC701" s="1172"/>
      <c r="AD701" s="1172"/>
      <c r="AE701" s="1172"/>
      <c r="AF701" s="1172"/>
      <c r="AG701" s="1172"/>
    </row>
    <row r="702" spans="1:33" ht="15" thickBot="1" x14ac:dyDescent="0.35">
      <c r="A702" s="1172"/>
      <c r="B702" s="1172"/>
      <c r="C702" s="1172"/>
      <c r="D702" s="1172"/>
      <c r="E702" s="1172"/>
      <c r="F702" s="1172"/>
      <c r="G702" s="1172"/>
      <c r="H702" s="1172"/>
      <c r="I702" s="1172"/>
      <c r="J702" s="1172"/>
      <c r="K702" s="1172"/>
      <c r="L702" s="1172"/>
      <c r="M702" s="1172"/>
      <c r="N702" s="1172"/>
      <c r="O702" s="1172"/>
      <c r="P702" s="1172"/>
      <c r="Q702" s="1172"/>
      <c r="R702" s="1172"/>
      <c r="S702" s="1172"/>
      <c r="T702" s="1172"/>
      <c r="U702" s="1172"/>
      <c r="V702" s="1172"/>
      <c r="W702" s="1172"/>
      <c r="X702" s="1172"/>
      <c r="Y702" s="1172"/>
      <c r="Z702" s="1172"/>
      <c r="AA702" s="1172"/>
      <c r="AB702" s="1172"/>
      <c r="AC702" s="1172"/>
      <c r="AD702" s="1172"/>
      <c r="AE702" s="1172"/>
      <c r="AF702" s="1172"/>
      <c r="AG702" s="1172"/>
    </row>
    <row r="703" spans="1:33" ht="15" thickBot="1" x14ac:dyDescent="0.35">
      <c r="A703" s="1172"/>
      <c r="B703" s="1172"/>
      <c r="C703" s="1172"/>
      <c r="D703" s="1172"/>
      <c r="E703" s="1172"/>
      <c r="F703" s="1172"/>
      <c r="G703" s="271"/>
      <c r="H703" s="1170" t="s">
        <v>713</v>
      </c>
      <c r="I703" s="1172"/>
      <c r="J703" s="1172"/>
      <c r="K703" s="1172"/>
      <c r="L703" s="1172"/>
      <c r="M703" s="1172"/>
      <c r="N703" s="1172"/>
      <c r="O703" s="1172"/>
      <c r="P703" s="1172"/>
      <c r="Q703" s="1172"/>
      <c r="R703" s="1172"/>
      <c r="S703" s="1172"/>
      <c r="T703" s="1172"/>
      <c r="U703" s="1172"/>
      <c r="V703" s="1172"/>
      <c r="W703" s="1172"/>
      <c r="X703" s="1172"/>
      <c r="Y703" s="1172"/>
      <c r="Z703" s="1172"/>
      <c r="AA703" s="1172"/>
      <c r="AB703" s="1172"/>
      <c r="AC703" s="1172"/>
      <c r="AD703" s="1172"/>
      <c r="AE703" s="1172"/>
      <c r="AF703" s="1172"/>
      <c r="AG703" s="1172"/>
    </row>
    <row r="704" spans="1:33" x14ac:dyDescent="0.3">
      <c r="A704" s="1172"/>
      <c r="B704" s="1172"/>
      <c r="C704" s="1172"/>
      <c r="D704" s="1172"/>
      <c r="E704" s="1172"/>
      <c r="F704" s="1172"/>
      <c r="G704" s="1172"/>
      <c r="H704" s="1172"/>
      <c r="I704" s="1172"/>
      <c r="J704" s="1172"/>
      <c r="K704" s="1172"/>
      <c r="L704" s="1172"/>
      <c r="M704" s="1172"/>
      <c r="N704" s="1172"/>
      <c r="O704" s="1172"/>
      <c r="P704" s="1172"/>
      <c r="Q704" s="1172"/>
      <c r="R704" s="1172"/>
      <c r="S704" s="1172"/>
      <c r="T704" s="1172"/>
      <c r="U704" s="1172"/>
      <c r="V704" s="1172"/>
      <c r="W704" s="1172"/>
      <c r="X704" s="1172"/>
      <c r="Y704" s="1172"/>
      <c r="Z704" s="1172"/>
      <c r="AA704" s="1172"/>
      <c r="AB704" s="1172"/>
      <c r="AC704" s="1172"/>
      <c r="AD704" s="1172"/>
      <c r="AE704" s="1172"/>
      <c r="AF704" s="1172"/>
      <c r="AG704" s="1172"/>
    </row>
    <row r="705" spans="1:33" ht="15" customHeight="1" x14ac:dyDescent="0.3">
      <c r="A705" s="4100" t="s">
        <v>15</v>
      </c>
      <c r="B705" s="4263"/>
      <c r="C705" s="4263"/>
      <c r="D705" s="4263"/>
      <c r="E705" s="4263"/>
      <c r="F705" s="4263"/>
      <c r="G705" s="4263"/>
      <c r="H705" s="4263"/>
      <c r="I705" s="4263"/>
      <c r="J705" s="4263"/>
      <c r="K705" s="4263"/>
      <c r="L705" s="4263"/>
      <c r="M705" s="4263"/>
      <c r="N705" s="4263"/>
      <c r="O705" s="4263"/>
      <c r="P705" s="4263"/>
      <c r="Q705" s="4263"/>
      <c r="R705" s="4263"/>
      <c r="S705" s="4263"/>
      <c r="T705" s="4263"/>
      <c r="U705" s="4263"/>
      <c r="V705" s="4263"/>
      <c r="W705" s="4263"/>
      <c r="X705" s="4263"/>
      <c r="Y705" s="4263"/>
      <c r="Z705" s="4263"/>
      <c r="AA705" s="4263"/>
      <c r="AB705" s="4263"/>
      <c r="AC705" s="4263"/>
      <c r="AD705" s="4263"/>
      <c r="AE705" s="4263"/>
      <c r="AF705" s="4263"/>
      <c r="AG705" s="4263"/>
    </row>
    <row r="706" spans="1:33" x14ac:dyDescent="0.3">
      <c r="A706" s="4263"/>
      <c r="B706" s="4263"/>
      <c r="C706" s="4263"/>
      <c r="D706" s="4263"/>
      <c r="E706" s="4263"/>
      <c r="F706" s="4263"/>
      <c r="G706" s="4263"/>
      <c r="H706" s="4263"/>
      <c r="I706" s="4263"/>
      <c r="J706" s="4263"/>
      <c r="K706" s="4263"/>
      <c r="L706" s="4263"/>
      <c r="M706" s="4263"/>
      <c r="N706" s="4263"/>
      <c r="O706" s="4263"/>
      <c r="P706" s="4263"/>
      <c r="Q706" s="4263"/>
      <c r="R706" s="4263"/>
      <c r="S706" s="4263"/>
      <c r="T706" s="4263"/>
      <c r="U706" s="4263"/>
      <c r="V706" s="4263"/>
      <c r="W706" s="4263"/>
      <c r="X706" s="4263"/>
      <c r="Y706" s="4263"/>
      <c r="Z706" s="4263"/>
      <c r="AA706" s="4263"/>
      <c r="AB706" s="4263"/>
      <c r="AC706" s="4263"/>
      <c r="AD706" s="4263"/>
      <c r="AE706" s="4263"/>
      <c r="AF706" s="4263"/>
      <c r="AG706" s="4263"/>
    </row>
    <row r="707" spans="1:33" x14ac:dyDescent="0.3">
      <c r="A707" s="4263"/>
      <c r="B707" s="4263"/>
      <c r="C707" s="4263"/>
      <c r="D707" s="4263"/>
      <c r="E707" s="4263"/>
      <c r="F707" s="4263"/>
      <c r="G707" s="4263"/>
      <c r="H707" s="4263"/>
      <c r="I707" s="4263"/>
      <c r="J707" s="4263"/>
      <c r="K707" s="4263"/>
      <c r="L707" s="4263"/>
      <c r="M707" s="4263"/>
      <c r="N707" s="4263"/>
      <c r="O707" s="4263"/>
      <c r="P707" s="4263"/>
      <c r="Q707" s="4263"/>
      <c r="R707" s="4263"/>
      <c r="S707" s="4263"/>
      <c r="T707" s="4263"/>
      <c r="U707" s="4263"/>
      <c r="V707" s="4263"/>
      <c r="W707" s="4263"/>
      <c r="X707" s="4263"/>
      <c r="Y707" s="4263"/>
      <c r="Z707" s="4263"/>
      <c r="AA707" s="4263"/>
      <c r="AB707" s="4263"/>
      <c r="AC707" s="4263"/>
      <c r="AD707" s="4263"/>
      <c r="AE707" s="4263"/>
      <c r="AF707" s="4263"/>
      <c r="AG707" s="4263"/>
    </row>
    <row r="708" spans="1:33" x14ac:dyDescent="0.3">
      <c r="A708" s="4263"/>
      <c r="B708" s="4263"/>
      <c r="C708" s="4263"/>
      <c r="D708" s="4263"/>
      <c r="E708" s="4263"/>
      <c r="F708" s="4263"/>
      <c r="G708" s="4263"/>
      <c r="H708" s="4263"/>
      <c r="I708" s="4263"/>
      <c r="J708" s="4263"/>
      <c r="K708" s="4263"/>
      <c r="L708" s="4263"/>
      <c r="M708" s="4263"/>
      <c r="N708" s="4263"/>
      <c r="O708" s="4263"/>
      <c r="P708" s="4263"/>
      <c r="Q708" s="4263"/>
      <c r="R708" s="4263"/>
      <c r="S708" s="4263"/>
      <c r="T708" s="4263"/>
      <c r="U708" s="4263"/>
      <c r="V708" s="4263"/>
      <c r="W708" s="4263"/>
      <c r="X708" s="4263"/>
      <c r="Y708" s="4263"/>
      <c r="Z708" s="4263"/>
      <c r="AA708" s="4263"/>
      <c r="AB708" s="4263"/>
      <c r="AC708" s="4263"/>
      <c r="AD708" s="4263"/>
      <c r="AE708" s="4263"/>
      <c r="AF708" s="4263"/>
      <c r="AG708" s="4263"/>
    </row>
    <row r="709" spans="1:33" ht="15" customHeight="1" x14ac:dyDescent="0.3">
      <c r="A709" s="1172"/>
      <c r="B709" s="4341" t="s">
        <v>146</v>
      </c>
      <c r="C709" s="4341"/>
      <c r="D709" s="4341"/>
      <c r="E709" s="4341"/>
      <c r="F709" s="4341"/>
      <c r="G709" s="4341"/>
      <c r="H709" s="4341"/>
      <c r="I709" s="4341"/>
      <c r="J709" s="4341"/>
      <c r="K709" s="4341"/>
      <c r="L709" s="4341"/>
      <c r="M709" s="253"/>
      <c r="N709" s="4341" t="s">
        <v>714</v>
      </c>
      <c r="O709" s="254"/>
      <c r="P709" s="4341" t="s">
        <v>648</v>
      </c>
      <c r="Q709" s="4341"/>
      <c r="R709" s="4341"/>
      <c r="S709" s="4341"/>
      <c r="T709" s="4341"/>
      <c r="U709" s="4341"/>
      <c r="V709" s="4341"/>
      <c r="W709" s="4341"/>
      <c r="X709" s="4341"/>
      <c r="Y709" s="255"/>
      <c r="Z709" s="4340" t="s">
        <v>716</v>
      </c>
      <c r="AA709" s="4340"/>
      <c r="AB709" s="47"/>
      <c r="AC709" s="4340" t="s">
        <v>715</v>
      </c>
      <c r="AD709" s="4340"/>
      <c r="AE709" s="4340"/>
      <c r="AF709" s="4340"/>
      <c r="AG709" s="1172"/>
    </row>
    <row r="710" spans="1:33" x14ac:dyDescent="0.3">
      <c r="A710" s="229"/>
      <c r="B710" s="4341"/>
      <c r="C710" s="4341"/>
      <c r="D710" s="4341"/>
      <c r="E710" s="4341"/>
      <c r="F710" s="4341"/>
      <c r="G710" s="4341"/>
      <c r="H710" s="4341"/>
      <c r="I710" s="4341"/>
      <c r="J710" s="4341"/>
      <c r="K710" s="4341"/>
      <c r="L710" s="4341"/>
      <c r="M710" s="253"/>
      <c r="N710" s="4341"/>
      <c r="O710" s="254"/>
      <c r="P710" s="4341"/>
      <c r="Q710" s="4341"/>
      <c r="R710" s="4341"/>
      <c r="S710" s="4341"/>
      <c r="T710" s="4341"/>
      <c r="U710" s="4341"/>
      <c r="V710" s="4341"/>
      <c r="W710" s="4341"/>
      <c r="X710" s="4341"/>
      <c r="Y710" s="255"/>
      <c r="Z710" s="4340"/>
      <c r="AA710" s="4340"/>
      <c r="AB710" s="47"/>
      <c r="AC710" s="4340"/>
      <c r="AD710" s="4340"/>
      <c r="AE710" s="4340"/>
      <c r="AF710" s="4340"/>
      <c r="AG710" s="1172"/>
    </row>
    <row r="711" spans="1:33" x14ac:dyDescent="0.3">
      <c r="A711" s="229"/>
      <c r="B711" s="1172"/>
      <c r="C711" s="1172"/>
      <c r="D711" s="1172"/>
      <c r="E711" s="1172"/>
      <c r="F711" s="1172"/>
      <c r="G711" s="1172"/>
      <c r="H711" s="1172"/>
      <c r="I711" s="1172"/>
      <c r="J711" s="1172"/>
      <c r="K711" s="1172"/>
      <c r="L711" s="1172"/>
      <c r="M711" s="229"/>
      <c r="N711" s="1172"/>
      <c r="O711" s="229"/>
      <c r="P711" s="91"/>
      <c r="Q711" s="91"/>
      <c r="R711" s="91"/>
      <c r="S711" s="91"/>
      <c r="T711" s="205"/>
      <c r="U711" s="205"/>
      <c r="V711" s="205"/>
      <c r="W711" s="205"/>
      <c r="X711" s="205"/>
      <c r="Y711" s="229"/>
      <c r="Z711" s="1172"/>
      <c r="AA711" s="1172"/>
      <c r="AB711" s="47"/>
      <c r="AC711" s="1172"/>
      <c r="AD711" s="1172"/>
      <c r="AE711" s="1172"/>
      <c r="AF711" s="1172"/>
      <c r="AG711" s="1172"/>
    </row>
    <row r="712" spans="1:33" ht="15" thickBot="1" x14ac:dyDescent="0.35">
      <c r="A712" s="248"/>
      <c r="B712" s="4332"/>
      <c r="C712" s="4332"/>
      <c r="D712" s="4332"/>
      <c r="E712" s="4332"/>
      <c r="F712" s="4332"/>
      <c r="G712" s="4332"/>
      <c r="H712" s="4332"/>
      <c r="I712" s="4332"/>
      <c r="J712" s="4332"/>
      <c r="K712" s="4332"/>
      <c r="L712" s="4332"/>
      <c r="M712" s="248"/>
      <c r="N712" s="340"/>
      <c r="O712" s="248"/>
      <c r="P712" s="3412"/>
      <c r="Q712" s="3412"/>
      <c r="R712" s="3412"/>
      <c r="S712" s="3412"/>
      <c r="T712" s="3412"/>
      <c r="U712" s="3412"/>
      <c r="V712" s="3412"/>
      <c r="W712" s="3412"/>
      <c r="X712" s="3412"/>
      <c r="Y712" s="248"/>
      <c r="Z712" s="4339"/>
      <c r="AA712" s="4339"/>
      <c r="AB712" s="47"/>
      <c r="AC712" s="4339"/>
      <c r="AD712" s="4339"/>
      <c r="AE712" s="4339"/>
      <c r="AF712" s="4339"/>
      <c r="AG712" s="1172"/>
    </row>
    <row r="713" spans="1:33" x14ac:dyDescent="0.3">
      <c r="A713" s="229"/>
      <c r="B713" s="102"/>
      <c r="C713" s="102"/>
      <c r="D713" s="102"/>
      <c r="E713" s="102"/>
      <c r="F713" s="102"/>
      <c r="G713" s="102"/>
      <c r="H713" s="102"/>
      <c r="I713" s="102"/>
      <c r="J713" s="102"/>
      <c r="K713" s="102"/>
      <c r="L713" s="102"/>
      <c r="M713" s="229"/>
      <c r="N713" s="102"/>
      <c r="O713" s="229"/>
      <c r="P713" s="91"/>
      <c r="Q713" s="91"/>
      <c r="R713" s="91"/>
      <c r="S713" s="91"/>
      <c r="T713" s="205"/>
      <c r="U713" s="205"/>
      <c r="V713" s="205"/>
      <c r="W713" s="205"/>
      <c r="X713" s="205"/>
      <c r="Y713" s="229"/>
      <c r="Z713" s="84"/>
      <c r="AA713" s="84"/>
      <c r="AB713" s="47"/>
      <c r="AC713" s="84"/>
      <c r="AD713" s="84"/>
      <c r="AE713" s="84"/>
      <c r="AF713" s="84"/>
      <c r="AG713" s="1172"/>
    </row>
    <row r="714" spans="1:33" ht="15" thickBot="1" x14ac:dyDescent="0.35">
      <c r="A714" s="248"/>
      <c r="B714" s="4332"/>
      <c r="C714" s="4332"/>
      <c r="D714" s="4332"/>
      <c r="E714" s="4332"/>
      <c r="F714" s="4332"/>
      <c r="G714" s="4332"/>
      <c r="H714" s="4332"/>
      <c r="I714" s="4332"/>
      <c r="J714" s="4332"/>
      <c r="K714" s="4332"/>
      <c r="L714" s="4332"/>
      <c r="M714" s="248"/>
      <c r="N714" s="340"/>
      <c r="O714" s="248"/>
      <c r="P714" s="3412"/>
      <c r="Q714" s="3412"/>
      <c r="R714" s="3412"/>
      <c r="S714" s="3412"/>
      <c r="T714" s="3412"/>
      <c r="U714" s="3412"/>
      <c r="V714" s="3412"/>
      <c r="W714" s="3412"/>
      <c r="X714" s="3412"/>
      <c r="Y714" s="248"/>
      <c r="Z714" s="4339"/>
      <c r="AA714" s="4339"/>
      <c r="AB714" s="47"/>
      <c r="AC714" s="4339"/>
      <c r="AD714" s="4339"/>
      <c r="AE714" s="4339"/>
      <c r="AF714" s="4339"/>
      <c r="AG714" s="1172"/>
    </row>
    <row r="715" spans="1:33" x14ac:dyDescent="0.3">
      <c r="A715" s="229"/>
      <c r="B715" s="102"/>
      <c r="C715" s="102"/>
      <c r="D715" s="102"/>
      <c r="E715" s="102"/>
      <c r="F715" s="102"/>
      <c r="G715" s="102"/>
      <c r="H715" s="102"/>
      <c r="I715" s="102"/>
      <c r="J715" s="102"/>
      <c r="K715" s="102"/>
      <c r="L715" s="102"/>
      <c r="M715" s="229"/>
      <c r="N715" s="102"/>
      <c r="O715" s="229"/>
      <c r="P715" s="91"/>
      <c r="Q715" s="91"/>
      <c r="R715" s="91"/>
      <c r="S715" s="91"/>
      <c r="T715" s="205"/>
      <c r="U715" s="205"/>
      <c r="V715" s="205"/>
      <c r="W715" s="205"/>
      <c r="X715" s="205"/>
      <c r="Y715" s="229"/>
      <c r="Z715" s="84"/>
      <c r="AA715" s="84"/>
      <c r="AB715" s="47"/>
      <c r="AC715" s="84"/>
      <c r="AD715" s="84"/>
      <c r="AE715" s="84"/>
      <c r="AF715" s="84"/>
      <c r="AG715" s="1172"/>
    </row>
    <row r="716" spans="1:33" ht="15" thickBot="1" x14ac:dyDescent="0.35">
      <c r="A716" s="248"/>
      <c r="B716" s="4332"/>
      <c r="C716" s="4332"/>
      <c r="D716" s="4332"/>
      <c r="E716" s="4332"/>
      <c r="F716" s="4332"/>
      <c r="G716" s="4332"/>
      <c r="H716" s="4332"/>
      <c r="I716" s="4332"/>
      <c r="J716" s="4332"/>
      <c r="K716" s="4332"/>
      <c r="L716" s="4332"/>
      <c r="M716" s="248"/>
      <c r="N716" s="340"/>
      <c r="O716" s="248"/>
      <c r="P716" s="3412"/>
      <c r="Q716" s="3412"/>
      <c r="R716" s="3412"/>
      <c r="S716" s="3412"/>
      <c r="T716" s="3412"/>
      <c r="U716" s="3412"/>
      <c r="V716" s="3412"/>
      <c r="W716" s="3412"/>
      <c r="X716" s="3412"/>
      <c r="Y716" s="248"/>
      <c r="Z716" s="4339"/>
      <c r="AA716" s="4339"/>
      <c r="AB716" s="47"/>
      <c r="AC716" s="4339"/>
      <c r="AD716" s="4339"/>
      <c r="AE716" s="4339"/>
      <c r="AF716" s="4339"/>
      <c r="AG716" s="1172"/>
    </row>
    <row r="717" spans="1:33" x14ac:dyDescent="0.3">
      <c r="A717" s="229"/>
      <c r="B717" s="102"/>
      <c r="C717" s="102"/>
      <c r="D717" s="102"/>
      <c r="E717" s="102"/>
      <c r="F717" s="102"/>
      <c r="G717" s="102"/>
      <c r="H717" s="102"/>
      <c r="I717" s="102"/>
      <c r="J717" s="102"/>
      <c r="K717" s="102"/>
      <c r="L717" s="102"/>
      <c r="M717" s="229"/>
      <c r="N717" s="102"/>
      <c r="O717" s="229"/>
      <c r="P717" s="91"/>
      <c r="Q717" s="91"/>
      <c r="R717" s="91"/>
      <c r="S717" s="91"/>
      <c r="T717" s="205"/>
      <c r="U717" s="205"/>
      <c r="V717" s="205"/>
      <c r="W717" s="205"/>
      <c r="X717" s="205"/>
      <c r="Y717" s="229"/>
      <c r="Z717" s="84"/>
      <c r="AA717" s="84"/>
      <c r="AB717" s="47"/>
      <c r="AC717" s="84"/>
      <c r="AD717" s="84"/>
      <c r="AE717" s="84"/>
      <c r="AF717" s="84"/>
      <c r="AG717" s="1172"/>
    </row>
    <row r="718" spans="1:33" ht="15" thickBot="1" x14ac:dyDescent="0.35">
      <c r="A718" s="248"/>
      <c r="B718" s="4332"/>
      <c r="C718" s="4332"/>
      <c r="D718" s="4332"/>
      <c r="E718" s="4332"/>
      <c r="F718" s="4332"/>
      <c r="G718" s="4332"/>
      <c r="H718" s="4332"/>
      <c r="I718" s="4332"/>
      <c r="J718" s="4332"/>
      <c r="K718" s="4332"/>
      <c r="L718" s="4332"/>
      <c r="M718" s="248"/>
      <c r="N718" s="340"/>
      <c r="O718" s="248"/>
      <c r="P718" s="3412"/>
      <c r="Q718" s="3412"/>
      <c r="R718" s="3412"/>
      <c r="S718" s="3412"/>
      <c r="T718" s="3412"/>
      <c r="U718" s="3412"/>
      <c r="V718" s="3412"/>
      <c r="W718" s="3412"/>
      <c r="X718" s="3412"/>
      <c r="Y718" s="248"/>
      <c r="Z718" s="4339"/>
      <c r="AA718" s="4339"/>
      <c r="AB718" s="47"/>
      <c r="AC718" s="4339"/>
      <c r="AD718" s="4339"/>
      <c r="AE718" s="4339"/>
      <c r="AF718" s="4339"/>
      <c r="AG718" s="1172"/>
    </row>
    <row r="719" spans="1:33" x14ac:dyDescent="0.3">
      <c r="A719" s="229"/>
      <c r="B719" s="102"/>
      <c r="C719" s="102"/>
      <c r="D719" s="102"/>
      <c r="E719" s="102"/>
      <c r="F719" s="102"/>
      <c r="G719" s="102"/>
      <c r="H719" s="102"/>
      <c r="I719" s="102"/>
      <c r="J719" s="102"/>
      <c r="K719" s="102"/>
      <c r="L719" s="102"/>
      <c r="M719" s="229"/>
      <c r="N719" s="102"/>
      <c r="O719" s="229"/>
      <c r="P719" s="91"/>
      <c r="Q719" s="91"/>
      <c r="R719" s="91"/>
      <c r="S719" s="91"/>
      <c r="T719" s="205"/>
      <c r="U719" s="205"/>
      <c r="V719" s="205"/>
      <c r="W719" s="205"/>
      <c r="X719" s="205"/>
      <c r="Y719" s="229"/>
      <c r="Z719" s="84"/>
      <c r="AA719" s="84"/>
      <c r="AB719" s="47"/>
      <c r="AC719" s="84"/>
      <c r="AD719" s="84"/>
      <c r="AE719" s="84"/>
      <c r="AF719" s="84"/>
      <c r="AG719" s="1172"/>
    </row>
    <row r="720" spans="1:33" ht="15" thickBot="1" x14ac:dyDescent="0.35">
      <c r="A720" s="248"/>
      <c r="B720" s="4332"/>
      <c r="C720" s="4332"/>
      <c r="D720" s="4332"/>
      <c r="E720" s="4332"/>
      <c r="F720" s="4332"/>
      <c r="G720" s="4332"/>
      <c r="H720" s="4332"/>
      <c r="I720" s="4332"/>
      <c r="J720" s="4332"/>
      <c r="K720" s="4332"/>
      <c r="L720" s="4332"/>
      <c r="M720" s="248"/>
      <c r="N720" s="340"/>
      <c r="O720" s="248"/>
      <c r="P720" s="3412"/>
      <c r="Q720" s="3412"/>
      <c r="R720" s="3412"/>
      <c r="S720" s="3412"/>
      <c r="T720" s="3412"/>
      <c r="U720" s="3412"/>
      <c r="V720" s="3412"/>
      <c r="W720" s="3412"/>
      <c r="X720" s="3412"/>
      <c r="Y720" s="248"/>
      <c r="Z720" s="4339"/>
      <c r="AA720" s="4339"/>
      <c r="AB720" s="47"/>
      <c r="AC720" s="4339"/>
      <c r="AD720" s="4339"/>
      <c r="AE720" s="4339"/>
      <c r="AF720" s="4339"/>
      <c r="AG720" s="1172"/>
    </row>
    <row r="721" spans="1:33" x14ac:dyDescent="0.3">
      <c r="A721" s="229"/>
      <c r="B721" s="102"/>
      <c r="C721" s="102"/>
      <c r="D721" s="102"/>
      <c r="E721" s="102"/>
      <c r="F721" s="102"/>
      <c r="G721" s="102"/>
      <c r="H721" s="102"/>
      <c r="I721" s="102"/>
      <c r="J721" s="102"/>
      <c r="K721" s="102"/>
      <c r="L721" s="102"/>
      <c r="M721" s="229"/>
      <c r="N721" s="102"/>
      <c r="O721" s="229"/>
      <c r="P721" s="91"/>
      <c r="Q721" s="91"/>
      <c r="R721" s="91"/>
      <c r="S721" s="91"/>
      <c r="T721" s="205"/>
      <c r="U721" s="205"/>
      <c r="V721" s="205"/>
      <c r="W721" s="205"/>
      <c r="X721" s="205"/>
      <c r="Y721" s="229"/>
      <c r="Z721" s="84"/>
      <c r="AA721" s="84"/>
      <c r="AB721" s="47"/>
      <c r="AC721" s="84"/>
      <c r="AD721" s="84"/>
      <c r="AE721" s="84"/>
      <c r="AF721" s="84"/>
      <c r="AG721" s="1172"/>
    </row>
    <row r="722" spans="1:33" ht="15" thickBot="1" x14ac:dyDescent="0.35">
      <c r="A722" s="248"/>
      <c r="B722" s="4332"/>
      <c r="C722" s="4332"/>
      <c r="D722" s="4332"/>
      <c r="E722" s="4332"/>
      <c r="F722" s="4332"/>
      <c r="G722" s="4332"/>
      <c r="H722" s="4332"/>
      <c r="I722" s="4332"/>
      <c r="J722" s="4332"/>
      <c r="K722" s="4332"/>
      <c r="L722" s="4332"/>
      <c r="M722" s="248"/>
      <c r="N722" s="340"/>
      <c r="O722" s="248"/>
      <c r="P722" s="3412"/>
      <c r="Q722" s="3412"/>
      <c r="R722" s="3412"/>
      <c r="S722" s="3412"/>
      <c r="T722" s="3412"/>
      <c r="U722" s="3412"/>
      <c r="V722" s="3412"/>
      <c r="W722" s="3412"/>
      <c r="X722" s="3412"/>
      <c r="Y722" s="248"/>
      <c r="Z722" s="4339"/>
      <c r="AA722" s="4339"/>
      <c r="AB722" s="47"/>
      <c r="AC722" s="4339"/>
      <c r="AD722" s="4339"/>
      <c r="AE722" s="4339"/>
      <c r="AF722" s="4339"/>
      <c r="AG722" s="1172"/>
    </row>
    <row r="723" spans="1:33" x14ac:dyDescent="0.3">
      <c r="A723" s="47"/>
      <c r="B723" s="1172"/>
      <c r="C723" s="1172"/>
      <c r="D723" s="1172"/>
      <c r="E723" s="1172"/>
      <c r="F723" s="1172"/>
      <c r="G723" s="1172"/>
      <c r="H723" s="1172"/>
      <c r="I723" s="1172"/>
      <c r="J723" s="1170"/>
      <c r="K723" s="1170"/>
      <c r="L723" s="1170"/>
      <c r="M723" s="1060"/>
      <c r="N723" s="1170"/>
      <c r="O723" s="1060"/>
      <c r="P723" s="1170"/>
      <c r="Q723" s="1170"/>
      <c r="R723" s="1170"/>
      <c r="S723" s="1172"/>
      <c r="T723" s="1172"/>
      <c r="U723" s="1172"/>
      <c r="V723" s="1172"/>
      <c r="W723" s="1172"/>
      <c r="X723" s="1172"/>
      <c r="Y723" s="47"/>
      <c r="Z723" s="1172"/>
      <c r="AA723" s="1172"/>
      <c r="AB723" s="47"/>
      <c r="AC723" s="1172"/>
      <c r="AD723" s="1172"/>
      <c r="AE723" s="1172"/>
      <c r="AF723" s="1172"/>
      <c r="AG723" s="1172"/>
    </row>
    <row r="724" spans="1:33" ht="15" thickBot="1" x14ac:dyDescent="0.35">
      <c r="A724" s="1172" t="s">
        <v>717</v>
      </c>
      <c r="B724" s="1172"/>
      <c r="C724" s="1172"/>
      <c r="D724" s="1172"/>
      <c r="E724" s="1172"/>
      <c r="F724" s="1172"/>
      <c r="G724" s="1172"/>
      <c r="H724" s="1170"/>
      <c r="I724" s="4337" t="s">
        <v>1314</v>
      </c>
      <c r="J724" s="4337"/>
      <c r="K724" s="4337"/>
      <c r="L724" s="4337"/>
      <c r="M724" s="4337"/>
      <c r="N724" s="4337"/>
      <c r="O724" s="4337"/>
      <c r="P724" s="4337"/>
      <c r="Q724" s="4337"/>
      <c r="R724" s="4337"/>
      <c r="S724" s="4337"/>
      <c r="T724" s="4337"/>
      <c r="U724" s="4337"/>
      <c r="V724" s="4337"/>
      <c r="W724" s="4337"/>
      <c r="X724" s="4337"/>
      <c r="Y724" s="1172"/>
      <c r="Z724" s="1170" t="s">
        <v>1313</v>
      </c>
      <c r="AA724" s="1172"/>
      <c r="AB724" s="1172"/>
      <c r="AC724" s="1172"/>
      <c r="AD724" s="1172"/>
      <c r="AE724" s="1172"/>
      <c r="AF724" s="1172"/>
      <c r="AG724" s="1172"/>
    </row>
    <row r="725" spans="1:33" x14ac:dyDescent="0.3">
      <c r="A725" s="1170" t="s">
        <v>16</v>
      </c>
      <c r="B725" s="1172"/>
      <c r="C725" s="1172"/>
      <c r="D725" s="1172"/>
      <c r="E725" s="1172"/>
      <c r="F725" s="1172"/>
      <c r="G725" s="1172"/>
      <c r="H725" s="1172"/>
      <c r="I725" s="1172"/>
      <c r="J725" s="1172"/>
      <c r="K725" s="1172"/>
      <c r="L725" s="1172"/>
      <c r="M725" s="1172"/>
      <c r="N725" s="1172"/>
      <c r="O725" s="1172"/>
      <c r="P725" s="1172"/>
      <c r="Q725" s="1172"/>
      <c r="R725" s="1172"/>
      <c r="S725" s="1172"/>
      <c r="T725" s="1172"/>
      <c r="U725" s="1172"/>
      <c r="V725" s="1172"/>
      <c r="W725" s="1172"/>
      <c r="X725" s="1172"/>
      <c r="Y725" s="1172"/>
      <c r="Z725" s="1172"/>
      <c r="AA725" s="1172"/>
      <c r="AB725" s="1172"/>
      <c r="AC725" s="1172"/>
      <c r="AD725" s="1172"/>
      <c r="AE725" s="1172"/>
      <c r="AF725" s="1172"/>
      <c r="AG725" s="1172"/>
    </row>
    <row r="726" spans="1:33" x14ac:dyDescent="0.3">
      <c r="A726" s="1172"/>
      <c r="B726" s="1172"/>
      <c r="C726" s="1172"/>
      <c r="D726" s="1172"/>
      <c r="E726" s="1172"/>
      <c r="F726" s="1172"/>
      <c r="G726" s="1172"/>
      <c r="H726" s="1172"/>
      <c r="I726" s="1172"/>
      <c r="J726" s="1172"/>
      <c r="K726" s="1172"/>
      <c r="L726" s="1172"/>
      <c r="M726" s="1172"/>
      <c r="N726" s="1172"/>
      <c r="O726" s="1172"/>
      <c r="P726" s="1172"/>
      <c r="Q726" s="1172"/>
      <c r="R726" s="1172"/>
      <c r="S726" s="1172"/>
      <c r="T726" s="1172"/>
      <c r="U726" s="1172"/>
      <c r="V726" s="1172"/>
      <c r="W726" s="1172"/>
      <c r="X726" s="1172"/>
      <c r="Y726" s="1172"/>
      <c r="Z726" s="1172"/>
      <c r="AA726" s="1172"/>
      <c r="AB726" s="1172"/>
      <c r="AC726" s="1172"/>
      <c r="AD726" s="1172"/>
      <c r="AE726" s="1172"/>
      <c r="AF726" s="1172"/>
      <c r="AG726" s="1172"/>
    </row>
    <row r="727" spans="1:33" ht="15" customHeight="1" x14ac:dyDescent="0.3">
      <c r="A727" s="2807" t="s">
        <v>54</v>
      </c>
      <c r="B727" s="2807"/>
      <c r="C727" s="2807"/>
      <c r="D727" s="2807"/>
      <c r="E727" s="2807"/>
      <c r="F727" s="2807"/>
      <c r="G727" s="2807"/>
      <c r="H727" s="2807"/>
      <c r="I727" s="2807"/>
      <c r="J727" s="2807"/>
      <c r="K727" s="2807"/>
      <c r="L727" s="2807"/>
      <c r="M727" s="2807"/>
      <c r="N727" s="2807"/>
      <c r="O727" s="2807"/>
      <c r="P727" s="2807"/>
      <c r="Q727" s="2807"/>
      <c r="R727" s="2807"/>
      <c r="S727" s="2807"/>
      <c r="T727" s="2807"/>
      <c r="U727" s="2807"/>
      <c r="V727" s="2807"/>
      <c r="W727" s="2807"/>
      <c r="X727" s="2807"/>
      <c r="Y727" s="2807"/>
      <c r="Z727" s="2807"/>
      <c r="AA727" s="2807"/>
      <c r="AB727" s="2807"/>
      <c r="AC727" s="2807"/>
      <c r="AD727" s="2807"/>
      <c r="AE727" s="2807"/>
      <c r="AF727" s="2807"/>
      <c r="AG727" s="2807"/>
    </row>
    <row r="728" spans="1:33" x14ac:dyDescent="0.3">
      <c r="A728" s="2807"/>
      <c r="B728" s="2807"/>
      <c r="C728" s="2807"/>
      <c r="D728" s="2807"/>
      <c r="E728" s="2807"/>
      <c r="F728" s="2807"/>
      <c r="G728" s="2807"/>
      <c r="H728" s="2807"/>
      <c r="I728" s="2807"/>
      <c r="J728" s="2807"/>
      <c r="K728" s="2807"/>
      <c r="L728" s="2807"/>
      <c r="M728" s="2807"/>
      <c r="N728" s="2807"/>
      <c r="O728" s="2807"/>
      <c r="P728" s="2807"/>
      <c r="Q728" s="2807"/>
      <c r="R728" s="2807"/>
      <c r="S728" s="2807"/>
      <c r="T728" s="2807"/>
      <c r="U728" s="2807"/>
      <c r="V728" s="2807"/>
      <c r="W728" s="2807"/>
      <c r="X728" s="2807"/>
      <c r="Y728" s="2807"/>
      <c r="Z728" s="2807"/>
      <c r="AA728" s="2807"/>
      <c r="AB728" s="2807"/>
      <c r="AC728" s="2807"/>
      <c r="AD728" s="2807"/>
      <c r="AE728" s="2807"/>
      <c r="AF728" s="2807"/>
      <c r="AG728" s="2807"/>
    </row>
    <row r="729" spans="1:33" x14ac:dyDescent="0.3">
      <c r="A729" s="2807"/>
      <c r="B729" s="2807"/>
      <c r="C729" s="2807"/>
      <c r="D729" s="2807"/>
      <c r="E729" s="2807"/>
      <c r="F729" s="2807"/>
      <c r="G729" s="2807"/>
      <c r="H729" s="2807"/>
      <c r="I729" s="2807"/>
      <c r="J729" s="2807"/>
      <c r="K729" s="2807"/>
      <c r="L729" s="2807"/>
      <c r="M729" s="2807"/>
      <c r="N729" s="2807"/>
      <c r="O729" s="2807"/>
      <c r="P729" s="2807"/>
      <c r="Q729" s="2807"/>
      <c r="R729" s="2807"/>
      <c r="S729" s="2807"/>
      <c r="T729" s="2807"/>
      <c r="U729" s="2807"/>
      <c r="V729" s="2807"/>
      <c r="W729" s="2807"/>
      <c r="X729" s="2807"/>
      <c r="Y729" s="2807"/>
      <c r="Z729" s="2807"/>
      <c r="AA729" s="2807"/>
      <c r="AB729" s="2807"/>
      <c r="AC729" s="2807"/>
      <c r="AD729" s="2807"/>
      <c r="AE729" s="2807"/>
      <c r="AF729" s="2807"/>
      <c r="AG729" s="2807"/>
    </row>
    <row r="730" spans="1:33" x14ac:dyDescent="0.3">
      <c r="A730" s="2807"/>
      <c r="B730" s="2807"/>
      <c r="C730" s="2807"/>
      <c r="D730" s="2807"/>
      <c r="E730" s="2807"/>
      <c r="F730" s="2807"/>
      <c r="G730" s="2807"/>
      <c r="H730" s="2807"/>
      <c r="I730" s="2807"/>
      <c r="J730" s="2807"/>
      <c r="K730" s="2807"/>
      <c r="L730" s="2807"/>
      <c r="M730" s="2807"/>
      <c r="N730" s="2807"/>
      <c r="O730" s="2807"/>
      <c r="P730" s="2807"/>
      <c r="Q730" s="2807"/>
      <c r="R730" s="2807"/>
      <c r="S730" s="2807"/>
      <c r="T730" s="2807"/>
      <c r="U730" s="2807"/>
      <c r="V730" s="2807"/>
      <c r="W730" s="2807"/>
      <c r="X730" s="2807"/>
      <c r="Y730" s="2807"/>
      <c r="Z730" s="2807"/>
      <c r="AA730" s="2807"/>
      <c r="AB730" s="2807"/>
      <c r="AC730" s="2807"/>
      <c r="AD730" s="2807"/>
      <c r="AE730" s="2807"/>
      <c r="AF730" s="2807"/>
      <c r="AG730" s="2807"/>
    </row>
    <row r="731" spans="1:33" x14ac:dyDescent="0.3">
      <c r="A731" s="1172"/>
      <c r="B731" s="1172"/>
      <c r="C731" s="1172"/>
      <c r="D731" s="1172"/>
      <c r="E731" s="1172"/>
      <c r="F731" s="1172"/>
      <c r="G731" s="1172"/>
      <c r="H731" s="1172"/>
      <c r="I731" s="1172"/>
      <c r="J731" s="1172"/>
      <c r="K731" s="1172"/>
      <c r="L731" s="1172"/>
      <c r="M731" s="1172"/>
      <c r="N731" s="1172"/>
      <c r="O731" s="1172"/>
      <c r="P731" s="1172"/>
      <c r="Q731" s="1172"/>
      <c r="R731" s="1172"/>
      <c r="S731" s="1172"/>
      <c r="T731" s="1172"/>
      <c r="U731" s="1172"/>
      <c r="V731" s="1172"/>
      <c r="W731" s="1172"/>
      <c r="X731" s="1172"/>
      <c r="Y731" s="1172"/>
      <c r="Z731" s="1172"/>
      <c r="AA731" s="1172"/>
      <c r="AB731" s="1172"/>
      <c r="AC731" s="1172"/>
      <c r="AD731" s="1172"/>
      <c r="AE731" s="1172"/>
      <c r="AF731" s="1172"/>
      <c r="AG731" s="1172"/>
    </row>
    <row r="732" spans="1:33" ht="15" customHeight="1" x14ac:dyDescent="0.3">
      <c r="A732" s="2807" t="s">
        <v>55</v>
      </c>
      <c r="B732" s="2807"/>
      <c r="C732" s="2807"/>
      <c r="D732" s="2807"/>
      <c r="E732" s="2807"/>
      <c r="F732" s="2807"/>
      <c r="G732" s="2807"/>
      <c r="H732" s="2807"/>
      <c r="I732" s="2807"/>
      <c r="J732" s="2807"/>
      <c r="K732" s="2807"/>
      <c r="L732" s="2807"/>
      <c r="M732" s="2807"/>
      <c r="N732" s="2807"/>
      <c r="O732" s="2807"/>
      <c r="P732" s="2807"/>
      <c r="Q732" s="2807"/>
      <c r="R732" s="2807"/>
      <c r="S732" s="2807"/>
      <c r="T732" s="2807"/>
      <c r="U732" s="2807"/>
      <c r="V732" s="2807"/>
      <c r="W732" s="2807"/>
      <c r="X732" s="2807"/>
      <c r="Y732" s="2807"/>
      <c r="Z732" s="2807"/>
      <c r="AA732" s="2807"/>
      <c r="AB732" s="2807"/>
      <c r="AC732" s="2807"/>
      <c r="AD732" s="2807"/>
      <c r="AE732" s="2807"/>
      <c r="AF732" s="2807"/>
      <c r="AG732" s="2807"/>
    </row>
    <row r="733" spans="1:33" x14ac:dyDescent="0.3">
      <c r="A733" s="2807"/>
      <c r="B733" s="2807"/>
      <c r="C733" s="2807"/>
      <c r="D733" s="2807"/>
      <c r="E733" s="2807"/>
      <c r="F733" s="2807"/>
      <c r="G733" s="2807"/>
      <c r="H733" s="2807"/>
      <c r="I733" s="2807"/>
      <c r="J733" s="2807"/>
      <c r="K733" s="2807"/>
      <c r="L733" s="2807"/>
      <c r="M733" s="2807"/>
      <c r="N733" s="2807"/>
      <c r="O733" s="2807"/>
      <c r="P733" s="2807"/>
      <c r="Q733" s="2807"/>
      <c r="R733" s="2807"/>
      <c r="S733" s="2807"/>
      <c r="T733" s="2807"/>
      <c r="U733" s="2807"/>
      <c r="V733" s="2807"/>
      <c r="W733" s="2807"/>
      <c r="X733" s="2807"/>
      <c r="Y733" s="2807"/>
      <c r="Z733" s="2807"/>
      <c r="AA733" s="2807"/>
      <c r="AB733" s="2807"/>
      <c r="AC733" s="2807"/>
      <c r="AD733" s="2807"/>
      <c r="AE733" s="2807"/>
      <c r="AF733" s="2807"/>
      <c r="AG733" s="2807"/>
    </row>
    <row r="734" spans="1:33" x14ac:dyDescent="0.3">
      <c r="A734" s="2807"/>
      <c r="B734" s="2807"/>
      <c r="C734" s="2807"/>
      <c r="D734" s="2807"/>
      <c r="E734" s="2807"/>
      <c r="F734" s="2807"/>
      <c r="G734" s="2807"/>
      <c r="H734" s="2807"/>
      <c r="I734" s="2807"/>
      <c r="J734" s="2807"/>
      <c r="K734" s="2807"/>
      <c r="L734" s="2807"/>
      <c r="M734" s="2807"/>
      <c r="N734" s="2807"/>
      <c r="O734" s="2807"/>
      <c r="P734" s="2807"/>
      <c r="Q734" s="2807"/>
      <c r="R734" s="2807"/>
      <c r="S734" s="2807"/>
      <c r="T734" s="2807"/>
      <c r="U734" s="2807"/>
      <c r="V734" s="2807"/>
      <c r="W734" s="2807"/>
      <c r="X734" s="2807"/>
      <c r="Y734" s="2807"/>
      <c r="Z734" s="2807"/>
      <c r="AA734" s="2807"/>
      <c r="AB734" s="2807"/>
      <c r="AC734" s="2807"/>
      <c r="AD734" s="2807"/>
      <c r="AE734" s="2807"/>
      <c r="AF734" s="2807"/>
      <c r="AG734" s="2807"/>
    </row>
    <row r="735" spans="1:33" x14ac:dyDescent="0.3">
      <c r="A735" s="1172"/>
      <c r="B735" s="1172"/>
      <c r="C735" s="1172"/>
      <c r="D735" s="1172"/>
      <c r="E735" s="1172"/>
      <c r="F735" s="1172"/>
      <c r="G735" s="1172"/>
      <c r="H735" s="1172"/>
      <c r="I735" s="1172"/>
      <c r="J735" s="1172"/>
      <c r="K735" s="1172"/>
      <c r="L735" s="1172"/>
      <c r="M735" s="1172"/>
      <c r="N735" s="1172"/>
      <c r="O735" s="1172"/>
      <c r="P735" s="1172"/>
      <c r="Q735" s="1172"/>
      <c r="R735" s="1172"/>
      <c r="S735" s="1172"/>
      <c r="T735" s="1172"/>
      <c r="U735" s="1172"/>
      <c r="V735" s="1172"/>
      <c r="W735" s="1172"/>
      <c r="X735" s="1172"/>
      <c r="Y735" s="1172"/>
      <c r="Z735" s="1172"/>
      <c r="AA735" s="1172"/>
      <c r="AB735" s="1172"/>
      <c r="AC735" s="1172"/>
      <c r="AD735" s="1172"/>
      <c r="AE735" s="1172"/>
      <c r="AF735" s="1172"/>
      <c r="AG735" s="1172"/>
    </row>
    <row r="736" spans="1:33" x14ac:dyDescent="0.3">
      <c r="A736" s="1172" t="s">
        <v>718</v>
      </c>
      <c r="B736" s="1172"/>
      <c r="C736" s="1172"/>
      <c r="D736" s="1172"/>
      <c r="E736" s="1172"/>
      <c r="F736" s="1172"/>
      <c r="G736" s="1172"/>
      <c r="H736" s="1172"/>
      <c r="I736" s="1172"/>
      <c r="J736" s="1172"/>
      <c r="K736" s="1172"/>
      <c r="L736" s="1172"/>
      <c r="M736" s="1172"/>
      <c r="N736" s="1172"/>
      <c r="O736" s="1172"/>
      <c r="P736" s="1172"/>
      <c r="Q736" s="1172"/>
      <c r="R736" s="1172"/>
      <c r="S736" s="1172"/>
      <c r="T736" s="1172"/>
      <c r="U736" s="1172"/>
      <c r="V736" s="1172"/>
      <c r="W736" s="1172"/>
      <c r="X736" s="1172"/>
      <c r="Y736" s="1172"/>
      <c r="Z736" s="1172"/>
      <c r="AA736" s="1172"/>
      <c r="AB736" s="1172"/>
      <c r="AC736" s="1172"/>
      <c r="AD736" s="1172"/>
      <c r="AE736" s="1172"/>
      <c r="AF736" s="1172"/>
      <c r="AG736" s="1172"/>
    </row>
    <row r="737" spans="1:33" x14ac:dyDescent="0.3">
      <c r="A737" s="1172"/>
      <c r="B737" s="1172"/>
      <c r="C737" s="1172"/>
      <c r="D737" s="1172"/>
      <c r="E737" s="1172"/>
      <c r="F737" s="1172"/>
      <c r="G737" s="1172"/>
      <c r="H737" s="1172"/>
      <c r="I737" s="1172"/>
      <c r="J737" s="1172"/>
      <c r="K737" s="1172"/>
      <c r="L737" s="1172"/>
      <c r="M737" s="1172"/>
      <c r="N737" s="1172"/>
      <c r="O737" s="1172"/>
      <c r="P737" s="1172"/>
      <c r="Q737" s="1172"/>
      <c r="R737" s="1172"/>
      <c r="S737" s="1172"/>
      <c r="T737" s="1172"/>
      <c r="U737" s="1172"/>
      <c r="V737" s="1172"/>
      <c r="W737" s="1172"/>
      <c r="X737" s="1172"/>
      <c r="Y737" s="1172"/>
      <c r="Z737" s="1172"/>
      <c r="AA737" s="1172"/>
      <c r="AB737" s="1172"/>
      <c r="AC737" s="1172"/>
      <c r="AD737" s="1172"/>
      <c r="AE737" s="1172"/>
      <c r="AF737" s="1172"/>
      <c r="AG737" s="1172"/>
    </row>
    <row r="738" spans="1:33" x14ac:dyDescent="0.3">
      <c r="A738" s="1172"/>
      <c r="B738" s="1172"/>
      <c r="C738" s="1172"/>
      <c r="D738" s="1172"/>
      <c r="E738" s="1172"/>
      <c r="F738" s="1172"/>
      <c r="G738" s="1172"/>
      <c r="H738" s="1172"/>
      <c r="I738" s="1172"/>
      <c r="J738" s="1172"/>
      <c r="K738" s="1172"/>
      <c r="L738" s="1172"/>
      <c r="M738" s="1172"/>
      <c r="N738" s="1172"/>
      <c r="O738" s="1172"/>
      <c r="P738" s="1172"/>
      <c r="Q738" s="1172"/>
      <c r="R738" s="1172"/>
      <c r="S738" s="1172"/>
      <c r="T738" s="1172"/>
      <c r="U738" s="1172"/>
      <c r="V738" s="1172"/>
      <c r="W738" s="1172"/>
      <c r="X738" s="1172"/>
      <c r="Y738" s="1172"/>
      <c r="Z738" s="1172"/>
      <c r="AA738" s="1172"/>
      <c r="AB738" s="1172"/>
      <c r="AC738" s="1172"/>
      <c r="AD738" s="1172"/>
      <c r="AE738" s="1172"/>
      <c r="AF738" s="1172"/>
      <c r="AG738" s="1172"/>
    </row>
    <row r="739" spans="1:33" ht="15" thickBot="1" x14ac:dyDescent="0.35">
      <c r="A739" s="1172" t="s">
        <v>147</v>
      </c>
      <c r="B739" s="1172"/>
      <c r="C739" s="4338"/>
      <c r="D739" s="4338"/>
      <c r="E739" s="4338"/>
      <c r="F739" s="4338"/>
      <c r="G739" s="4338"/>
      <c r="H739" s="4338"/>
      <c r="I739" s="4338"/>
      <c r="J739" s="4338"/>
      <c r="K739" s="4338"/>
      <c r="L739" s="1172"/>
      <c r="M739" s="3031" t="str">
        <f>J693</f>
        <v>Should be the same as listed in Part I.</v>
      </c>
      <c r="N739" s="3031"/>
      <c r="O739" s="3031"/>
      <c r="P739" s="3031"/>
      <c r="Q739" s="3031"/>
      <c r="R739" s="3031"/>
      <c r="S739" s="3031"/>
      <c r="T739" s="3031"/>
      <c r="U739" s="3031"/>
      <c r="V739" s="3031"/>
      <c r="W739" s="3031"/>
      <c r="X739" s="3031"/>
      <c r="Y739" s="3031"/>
      <c r="Z739" s="3031"/>
      <c r="AA739" s="1172"/>
      <c r="AB739" s="3395"/>
      <c r="AC739" s="3395"/>
      <c r="AD739" s="3395"/>
      <c r="AE739" s="3395"/>
      <c r="AF739" s="3395"/>
      <c r="AG739" s="1172"/>
    </row>
    <row r="740" spans="1:33" ht="15" customHeight="1" x14ac:dyDescent="0.3">
      <c r="A740" s="1172"/>
      <c r="B740" s="1172"/>
      <c r="C740" s="4333" t="s">
        <v>719</v>
      </c>
      <c r="D740" s="4333"/>
      <c r="E740" s="4333"/>
      <c r="F740" s="4333"/>
      <c r="G740" s="4333"/>
      <c r="H740" s="4333"/>
      <c r="I740" s="4333"/>
      <c r="J740" s="4333"/>
      <c r="K740" s="4333"/>
      <c r="L740" s="1172"/>
      <c r="M740" s="4335" t="s">
        <v>149</v>
      </c>
      <c r="N740" s="4335"/>
      <c r="O740" s="4335"/>
      <c r="P740" s="4335"/>
      <c r="Q740" s="4335"/>
      <c r="R740" s="4335"/>
      <c r="S740" s="4335"/>
      <c r="T740" s="4335"/>
      <c r="U740" s="4335"/>
      <c r="V740" s="4335"/>
      <c r="W740" s="4335"/>
      <c r="X740" s="4335"/>
      <c r="Y740" s="4335"/>
      <c r="Z740" s="4335"/>
      <c r="AA740" s="1172"/>
      <c r="AB740" s="4336" t="s">
        <v>150</v>
      </c>
      <c r="AC740" s="4335"/>
      <c r="AD740" s="4335"/>
      <c r="AE740" s="4335"/>
      <c r="AF740" s="4335"/>
      <c r="AG740" s="1172"/>
    </row>
    <row r="741" spans="1:33" x14ac:dyDescent="0.3">
      <c r="A741" s="1172"/>
      <c r="B741" s="1172"/>
      <c r="C741" s="4334"/>
      <c r="D741" s="4334"/>
      <c r="E741" s="4334"/>
      <c r="F741" s="4334"/>
      <c r="G741" s="4334"/>
      <c r="H741" s="4334"/>
      <c r="I741" s="4334"/>
      <c r="J741" s="4334"/>
      <c r="K741" s="4334"/>
      <c r="L741" s="1172"/>
      <c r="M741" s="1172"/>
      <c r="N741" s="1172"/>
      <c r="O741" s="1172"/>
      <c r="P741" s="1172"/>
      <c r="Q741" s="1172"/>
      <c r="R741" s="1172"/>
      <c r="S741" s="1172"/>
      <c r="T741" s="1172"/>
      <c r="U741" s="1172"/>
      <c r="V741" s="1172"/>
      <c r="W741" s="1172"/>
      <c r="X741" s="1172"/>
      <c r="Y741" s="1172"/>
      <c r="Z741" s="1172"/>
      <c r="AA741" s="1172"/>
      <c r="AB741" s="1172"/>
      <c r="AC741" s="1172"/>
      <c r="AD741" s="1172"/>
      <c r="AE741" s="1172"/>
      <c r="AF741" s="1172"/>
      <c r="AG741" s="1172"/>
    </row>
    <row r="742" spans="1:33" x14ac:dyDescent="0.3">
      <c r="A742" s="1172"/>
      <c r="B742" s="1172"/>
      <c r="C742" s="1172"/>
      <c r="D742" s="1172"/>
      <c r="E742" s="1172"/>
      <c r="F742" s="1172"/>
      <c r="G742" s="1172"/>
      <c r="H742" s="1172"/>
      <c r="I742" s="1172"/>
      <c r="J742" s="1172"/>
      <c r="K742" s="1172"/>
      <c r="L742" s="1172"/>
      <c r="M742" s="1172"/>
      <c r="N742" s="1172"/>
      <c r="O742" s="1172"/>
      <c r="P742" s="1172"/>
      <c r="Q742" s="1172"/>
      <c r="R742" s="1172"/>
      <c r="S742" s="1172"/>
      <c r="T742" s="1172"/>
      <c r="U742" s="1172"/>
      <c r="V742" s="1172"/>
      <c r="W742" s="1172"/>
      <c r="X742" s="1172"/>
      <c r="Y742" s="1172"/>
      <c r="Z742" s="1172"/>
      <c r="AA742" s="1172"/>
      <c r="AB742" s="1172"/>
      <c r="AC742" s="1172"/>
      <c r="AD742" s="1172"/>
      <c r="AE742" s="1172"/>
      <c r="AF742" s="1172"/>
      <c r="AG742" s="1172"/>
    </row>
    <row r="743" spans="1:33" x14ac:dyDescent="0.3">
      <c r="A743" s="98" t="s">
        <v>707</v>
      </c>
      <c r="B743" s="1172"/>
      <c r="C743" s="1172"/>
      <c r="D743" s="1172"/>
      <c r="E743" s="1172"/>
      <c r="F743" s="1172"/>
      <c r="G743" s="1172"/>
      <c r="H743" s="1172"/>
      <c r="I743" s="1172"/>
      <c r="J743" s="1172"/>
      <c r="K743" s="1172"/>
      <c r="L743" s="1172"/>
      <c r="M743" s="1172"/>
      <c r="N743" s="1172"/>
      <c r="O743" s="1172"/>
      <c r="P743" s="1172"/>
      <c r="Q743" s="1172"/>
      <c r="R743" s="1172"/>
      <c r="S743" s="1172"/>
      <c r="T743" s="1172"/>
      <c r="U743" s="1172"/>
      <c r="V743" s="1172"/>
      <c r="W743" s="1172"/>
      <c r="X743" s="1172"/>
      <c r="Y743" s="1172"/>
      <c r="Z743" s="1172"/>
      <c r="AA743" s="1172"/>
      <c r="AB743" s="1172"/>
      <c r="AC743" s="1172"/>
      <c r="AD743" s="1172"/>
      <c r="AE743" s="1172"/>
      <c r="AF743" s="1172"/>
      <c r="AG743" s="1172"/>
    </row>
    <row r="744" spans="1:33" x14ac:dyDescent="0.3">
      <c r="A744" s="1172"/>
      <c r="B744" s="1172"/>
      <c r="C744" s="1172"/>
      <c r="D744" s="1172"/>
      <c r="E744" s="1172"/>
      <c r="F744" s="1172"/>
      <c r="G744" s="1172"/>
      <c r="H744" s="1172"/>
      <c r="I744" s="1172"/>
      <c r="J744" s="1172"/>
      <c r="K744" s="1172"/>
      <c r="L744" s="1172"/>
      <c r="M744" s="1172"/>
      <c r="N744" s="1172"/>
      <c r="O744" s="1172"/>
      <c r="P744" s="1172"/>
      <c r="Q744" s="1172"/>
      <c r="R744" s="1172"/>
      <c r="S744" s="1172"/>
      <c r="T744" s="1172"/>
      <c r="U744" s="1172"/>
      <c r="V744" s="1172"/>
      <c r="W744" s="1172"/>
      <c r="X744" s="1172"/>
      <c r="Y744" s="1172"/>
      <c r="Z744" s="1172"/>
      <c r="AA744" s="1172"/>
      <c r="AB744" s="1172"/>
      <c r="AC744" s="1172"/>
      <c r="AD744" s="1172"/>
      <c r="AE744" s="1172"/>
      <c r="AF744" s="1172"/>
      <c r="AG744" s="1172"/>
    </row>
    <row r="745" spans="1:33" x14ac:dyDescent="0.3">
      <c r="A745" s="98" t="s">
        <v>692</v>
      </c>
      <c r="B745" s="1172"/>
      <c r="C745" s="1172"/>
      <c r="D745" s="1172"/>
      <c r="E745" s="1172"/>
      <c r="F745" s="1172"/>
      <c r="G745" s="1172"/>
      <c r="H745" s="1172"/>
      <c r="I745" s="1172"/>
      <c r="J745" s="1172"/>
      <c r="K745" s="1172"/>
      <c r="L745" s="1172"/>
      <c r="M745" s="1172"/>
      <c r="N745" s="1172"/>
      <c r="O745" s="1172"/>
      <c r="P745" s="1172"/>
      <c r="Q745" s="1172"/>
      <c r="R745" s="1172"/>
      <c r="S745" s="1172"/>
      <c r="T745" s="1172"/>
      <c r="U745" s="1172"/>
      <c r="V745" s="1172"/>
      <c r="W745" s="1172"/>
      <c r="X745" s="1172"/>
      <c r="Y745" s="1172"/>
      <c r="Z745" s="1172"/>
      <c r="AA745" s="1172"/>
      <c r="AB745" s="1172"/>
      <c r="AC745" s="1172"/>
      <c r="AD745" s="1172"/>
      <c r="AE745" s="1172"/>
      <c r="AF745" s="1172"/>
      <c r="AG745" s="1172"/>
    </row>
    <row r="746" spans="1:33" x14ac:dyDescent="0.3">
      <c r="A746" s="1172" t="s">
        <v>53</v>
      </c>
      <c r="B746" s="1172"/>
      <c r="C746" s="1172"/>
      <c r="D746" s="1172"/>
      <c r="E746" s="1172"/>
      <c r="F746" s="1172"/>
      <c r="G746" s="1172"/>
      <c r="H746" s="1172"/>
      <c r="I746" s="1172"/>
      <c r="J746" s="1172"/>
      <c r="K746" s="1172"/>
      <c r="L746" s="1172"/>
      <c r="M746" s="1172"/>
      <c r="N746" s="1172"/>
      <c r="O746" s="1172"/>
      <c r="P746" s="1172"/>
      <c r="Q746" s="1172"/>
      <c r="R746" s="1172"/>
      <c r="S746" s="1172"/>
      <c r="T746" s="1172"/>
      <c r="U746" s="1172"/>
      <c r="V746" s="1170"/>
      <c r="W746" s="1170"/>
      <c r="X746" s="1170"/>
      <c r="Y746" s="1170"/>
      <c r="Z746" s="1170"/>
      <c r="AA746" s="1170"/>
      <c r="AB746" s="1170"/>
      <c r="AC746" s="1172"/>
      <c r="AD746" s="1172"/>
      <c r="AE746" s="1172"/>
      <c r="AF746" s="1172"/>
      <c r="AG746" s="1172"/>
    </row>
    <row r="747" spans="1:33" x14ac:dyDescent="0.3">
      <c r="A747" s="1172"/>
      <c r="B747" s="1172"/>
      <c r="C747" s="1172"/>
      <c r="D747" s="1172"/>
      <c r="E747" s="1172"/>
      <c r="F747" s="1172"/>
      <c r="G747" s="1172"/>
      <c r="H747" s="1172"/>
      <c r="I747" s="1172"/>
      <c r="J747" s="1172"/>
      <c r="K747" s="1172"/>
      <c r="L747" s="1172"/>
      <c r="M747" s="1172"/>
      <c r="N747" s="1172"/>
      <c r="O747" s="1172"/>
      <c r="P747" s="1172"/>
      <c r="Q747" s="1172"/>
      <c r="R747" s="1172"/>
      <c r="S747" s="1172"/>
      <c r="T747" s="1172"/>
      <c r="U747" s="1172"/>
      <c r="V747" s="1172"/>
      <c r="W747" s="1172"/>
      <c r="X747" s="1172"/>
      <c r="Y747" s="1172"/>
      <c r="Z747" s="1172"/>
      <c r="AA747" s="1172"/>
      <c r="AB747" s="1172"/>
      <c r="AC747" s="1172"/>
      <c r="AD747" s="1172"/>
      <c r="AE747" s="1172"/>
      <c r="AF747" s="1172"/>
      <c r="AG747" s="1172"/>
    </row>
    <row r="748" spans="1:33" x14ac:dyDescent="0.3">
      <c r="A748" s="1170" t="s">
        <v>1131</v>
      </c>
      <c r="B748" s="1172"/>
      <c r="C748" s="1172"/>
      <c r="D748" s="1172"/>
      <c r="E748" s="1172"/>
      <c r="F748" s="1172"/>
      <c r="G748" s="1172"/>
      <c r="H748" s="1172"/>
      <c r="I748" s="1172"/>
      <c r="J748" s="4342" t="s">
        <v>1132</v>
      </c>
      <c r="K748" s="4342"/>
      <c r="L748" s="4342"/>
      <c r="M748" s="4342"/>
      <c r="N748" s="4342"/>
      <c r="O748" s="4342"/>
      <c r="P748" s="4342"/>
      <c r="Q748" s="4342"/>
      <c r="R748" s="4342"/>
      <c r="S748" s="4342"/>
      <c r="T748" s="4342"/>
      <c r="U748" s="4342"/>
      <c r="V748" s="4342"/>
      <c r="W748" s="4342"/>
      <c r="X748" s="4342"/>
      <c r="Y748" s="4342"/>
      <c r="Z748" s="4342"/>
      <c r="AA748" s="4342"/>
      <c r="AB748" s="4342"/>
      <c r="AC748" s="4342"/>
      <c r="AD748" s="4342"/>
      <c r="AE748" s="4342"/>
      <c r="AF748" s="4342"/>
      <c r="AG748" s="1172"/>
    </row>
    <row r="749" spans="1:33" ht="15" thickBot="1" x14ac:dyDescent="0.35">
      <c r="A749" s="1172"/>
      <c r="B749" s="1172"/>
      <c r="C749" s="1172"/>
      <c r="D749" s="1172"/>
      <c r="E749" s="1172"/>
      <c r="F749" s="1172"/>
      <c r="G749" s="1172"/>
      <c r="H749" s="1172"/>
      <c r="I749" s="1172"/>
      <c r="J749" s="1172"/>
      <c r="K749" s="1172"/>
      <c r="L749" s="1172"/>
      <c r="M749" s="1172"/>
      <c r="N749" s="1172"/>
      <c r="O749" s="1172"/>
      <c r="P749" s="1172"/>
      <c r="Q749" s="1172"/>
      <c r="R749" s="1172"/>
      <c r="S749" s="1172"/>
      <c r="T749" s="1172"/>
      <c r="U749" s="1172"/>
      <c r="V749" s="1172"/>
      <c r="W749" s="1172"/>
      <c r="X749" s="1172"/>
      <c r="Y749" s="1172"/>
      <c r="Z749" s="1172"/>
      <c r="AA749" s="1172"/>
      <c r="AB749" s="1172"/>
      <c r="AC749" s="1172"/>
      <c r="AD749" s="1172"/>
      <c r="AE749" s="1172"/>
      <c r="AF749" s="1172"/>
      <c r="AG749" s="1172"/>
    </row>
    <row r="750" spans="1:33" ht="15.75" customHeight="1" thickBot="1" x14ac:dyDescent="0.35">
      <c r="A750" s="1172"/>
      <c r="B750" s="1172" t="s">
        <v>708</v>
      </c>
      <c r="C750" s="1172"/>
      <c r="D750" s="1172"/>
      <c r="E750" s="1172"/>
      <c r="F750" s="1172"/>
      <c r="G750" s="271"/>
      <c r="H750" s="2631" t="s">
        <v>709</v>
      </c>
      <c r="I750" s="2631"/>
      <c r="J750" s="2631"/>
      <c r="K750" s="2631"/>
      <c r="L750" s="2631"/>
      <c r="M750" s="2631"/>
      <c r="N750" s="2631"/>
      <c r="O750" s="2631"/>
      <c r="P750" s="2631"/>
      <c r="Q750" s="2631"/>
      <c r="R750" s="2631"/>
      <c r="S750" s="2631"/>
      <c r="T750" s="2631"/>
      <c r="U750" s="2631"/>
      <c r="V750" s="2631"/>
      <c r="W750" s="2631"/>
      <c r="X750" s="2631"/>
      <c r="Y750" s="2631"/>
      <c r="Z750" s="2631"/>
      <c r="AA750" s="2631"/>
      <c r="AB750" s="2631"/>
      <c r="AC750" s="2631"/>
      <c r="AD750" s="2631"/>
      <c r="AE750" s="2631"/>
      <c r="AF750" s="2631"/>
      <c r="AG750" s="2631"/>
    </row>
    <row r="751" spans="1:33" ht="15" thickBot="1" x14ac:dyDescent="0.35">
      <c r="A751" s="1172"/>
      <c r="B751" s="1172"/>
      <c r="C751" s="1172"/>
      <c r="D751" s="1172"/>
      <c r="E751" s="1172"/>
      <c r="F751" s="1172"/>
      <c r="G751" s="1172"/>
      <c r="H751" s="1172"/>
      <c r="I751" s="1172"/>
      <c r="J751" s="1172"/>
      <c r="K751" s="1172"/>
      <c r="L751" s="1172"/>
      <c r="M751" s="1172"/>
      <c r="N751" s="1172"/>
      <c r="O751" s="1172"/>
      <c r="P751" s="1172"/>
      <c r="Q751" s="1172"/>
      <c r="R751" s="1172"/>
      <c r="S751" s="1172"/>
      <c r="T751" s="1172"/>
      <c r="U751" s="1172"/>
      <c r="V751" s="1172"/>
      <c r="W751" s="1172"/>
      <c r="X751" s="1172"/>
      <c r="Y751" s="1172"/>
      <c r="Z751" s="1172"/>
      <c r="AA751" s="1172"/>
      <c r="AB751" s="1172"/>
      <c r="AC751" s="1172"/>
      <c r="AD751" s="1172"/>
      <c r="AE751" s="1172"/>
      <c r="AF751" s="1172"/>
      <c r="AG751" s="1172"/>
    </row>
    <row r="752" spans="1:33" ht="15" thickBot="1" x14ac:dyDescent="0.35">
      <c r="A752" s="1172"/>
      <c r="B752" s="1172"/>
      <c r="C752" s="1172"/>
      <c r="D752" s="1172"/>
      <c r="E752" s="1172"/>
      <c r="F752" s="1172"/>
      <c r="G752" s="271"/>
      <c r="H752" s="1172" t="s">
        <v>710</v>
      </c>
      <c r="I752" s="1172"/>
      <c r="J752" s="1172"/>
      <c r="K752" s="1172"/>
      <c r="L752" s="1172"/>
      <c r="M752" s="1172"/>
      <c r="N752" s="1172"/>
      <c r="O752" s="1172"/>
      <c r="P752" s="1172"/>
      <c r="Q752" s="1172"/>
      <c r="R752" s="1172"/>
      <c r="S752" s="1172"/>
      <c r="T752" s="1172"/>
      <c r="U752" s="1172"/>
      <c r="V752" s="1172"/>
      <c r="W752" s="1172"/>
      <c r="X752" s="1172"/>
      <c r="Y752" s="1172"/>
      <c r="Z752" s="1172"/>
      <c r="AA752" s="1172"/>
      <c r="AB752" s="1172"/>
      <c r="AC752" s="1172"/>
      <c r="AD752" s="1172"/>
      <c r="AE752" s="1172"/>
      <c r="AF752" s="1172"/>
      <c r="AG752" s="1172"/>
    </row>
    <row r="753" spans="1:33" ht="15" thickBot="1" x14ac:dyDescent="0.35">
      <c r="A753" s="1172"/>
      <c r="B753" s="1172"/>
      <c r="C753" s="1172"/>
      <c r="D753" s="1172"/>
      <c r="E753" s="1172"/>
      <c r="F753" s="1172"/>
      <c r="G753" s="1172"/>
      <c r="H753" s="1172"/>
      <c r="I753" s="1172"/>
      <c r="J753" s="1172"/>
      <c r="K753" s="1172"/>
      <c r="L753" s="1172"/>
      <c r="M753" s="1172"/>
      <c r="N753" s="1172"/>
      <c r="O753" s="1172"/>
      <c r="P753" s="1172"/>
      <c r="Q753" s="1172"/>
      <c r="R753" s="1172"/>
      <c r="S753" s="1172"/>
      <c r="T753" s="1172"/>
      <c r="U753" s="1172"/>
      <c r="V753" s="1172"/>
      <c r="W753" s="1172"/>
      <c r="X753" s="1172"/>
      <c r="Y753" s="1172"/>
      <c r="Z753" s="1172"/>
      <c r="AA753" s="1172"/>
      <c r="AB753" s="1172"/>
      <c r="AC753" s="1172"/>
      <c r="AD753" s="1172"/>
      <c r="AE753" s="1172"/>
      <c r="AF753" s="1172"/>
      <c r="AG753" s="1172"/>
    </row>
    <row r="754" spans="1:33" ht="15" thickBot="1" x14ac:dyDescent="0.35">
      <c r="A754" s="1172"/>
      <c r="B754" s="1172"/>
      <c r="C754" s="1172"/>
      <c r="D754" s="1172"/>
      <c r="E754" s="1172"/>
      <c r="F754" s="1172"/>
      <c r="G754" s="271"/>
      <c r="H754" s="1172" t="s">
        <v>711</v>
      </c>
      <c r="I754" s="1172"/>
      <c r="J754" s="1172"/>
      <c r="K754" s="1172"/>
      <c r="L754" s="1172"/>
      <c r="M754" s="1172"/>
      <c r="N754" s="1172"/>
      <c r="O754" s="1172"/>
      <c r="P754" s="1172"/>
      <c r="Q754" s="1172"/>
      <c r="R754" s="1172"/>
      <c r="S754" s="1172"/>
      <c r="T754" s="1172"/>
      <c r="U754" s="1172"/>
      <c r="V754" s="1172"/>
      <c r="W754" s="1172"/>
      <c r="X754" s="1172"/>
      <c r="Y754" s="1172"/>
      <c r="Z754" s="1172"/>
      <c r="AA754" s="1172"/>
      <c r="AB754" s="1172"/>
      <c r="AC754" s="1172"/>
      <c r="AD754" s="1172"/>
      <c r="AE754" s="1172"/>
      <c r="AF754" s="1172"/>
      <c r="AG754" s="1172"/>
    </row>
    <row r="755" spans="1:33" ht="15" thickBot="1" x14ac:dyDescent="0.35">
      <c r="A755" s="1172"/>
      <c r="B755" s="1172"/>
      <c r="C755" s="1172"/>
      <c r="D755" s="1172"/>
      <c r="E755" s="1172"/>
      <c r="F755" s="1172"/>
      <c r="G755" s="1172"/>
      <c r="H755" s="1172"/>
      <c r="I755" s="1172"/>
      <c r="J755" s="1172"/>
      <c r="K755" s="1172"/>
      <c r="L755" s="1172"/>
      <c r="M755" s="1172"/>
      <c r="N755" s="1172"/>
      <c r="O755" s="1172"/>
      <c r="P755" s="1172"/>
      <c r="Q755" s="1172"/>
      <c r="R755" s="1172"/>
      <c r="S755" s="1172"/>
      <c r="T755" s="1172"/>
      <c r="U755" s="1172"/>
      <c r="V755" s="1172"/>
      <c r="W755" s="1172"/>
      <c r="X755" s="1172"/>
      <c r="Y755" s="1172"/>
      <c r="Z755" s="1172"/>
      <c r="AA755" s="1172"/>
      <c r="AB755" s="1172"/>
      <c r="AC755" s="1172"/>
      <c r="AD755" s="1172"/>
      <c r="AE755" s="1172"/>
      <c r="AF755" s="1172"/>
      <c r="AG755" s="1172"/>
    </row>
    <row r="756" spans="1:33" ht="15" thickBot="1" x14ac:dyDescent="0.35">
      <c r="A756" s="1172"/>
      <c r="B756" s="1172"/>
      <c r="C756" s="1172"/>
      <c r="D756" s="1172"/>
      <c r="E756" s="1172"/>
      <c r="F756" s="1172"/>
      <c r="G756" s="271"/>
      <c r="H756" s="1172" t="s">
        <v>712</v>
      </c>
      <c r="I756" s="1172"/>
      <c r="J756" s="1172"/>
      <c r="K756" s="1172"/>
      <c r="L756" s="1172"/>
      <c r="M756" s="1172"/>
      <c r="N756" s="1172"/>
      <c r="O756" s="1172"/>
      <c r="P756" s="1172"/>
      <c r="Q756" s="1172"/>
      <c r="R756" s="1172"/>
      <c r="S756" s="1172"/>
      <c r="T756" s="1172"/>
      <c r="U756" s="1172"/>
      <c r="V756" s="1172"/>
      <c r="W756" s="1172"/>
      <c r="X756" s="1172"/>
      <c r="Y756" s="1172"/>
      <c r="Z756" s="1172"/>
      <c r="AA756" s="1172"/>
      <c r="AB756" s="1172"/>
      <c r="AC756" s="1172"/>
      <c r="AD756" s="1172"/>
      <c r="AE756" s="1172"/>
      <c r="AF756" s="1172"/>
      <c r="AG756" s="1172"/>
    </row>
    <row r="757" spans="1:33" ht="15" thickBot="1" x14ac:dyDescent="0.35">
      <c r="A757" s="1172"/>
      <c r="B757" s="1172"/>
      <c r="C757" s="1172"/>
      <c r="D757" s="1172"/>
      <c r="E757" s="1172"/>
      <c r="F757" s="1172"/>
      <c r="G757" s="1172"/>
      <c r="H757" s="1172"/>
      <c r="I757" s="1172"/>
      <c r="J757" s="1172"/>
      <c r="K757" s="1172"/>
      <c r="L757" s="1172"/>
      <c r="M757" s="1172"/>
      <c r="N757" s="1172"/>
      <c r="O757" s="1172"/>
      <c r="P757" s="1172"/>
      <c r="Q757" s="1172"/>
      <c r="R757" s="1172"/>
      <c r="S757" s="1172"/>
      <c r="T757" s="1172"/>
      <c r="U757" s="1172"/>
      <c r="V757" s="1172"/>
      <c r="W757" s="1172"/>
      <c r="X757" s="1172"/>
      <c r="Y757" s="1172"/>
      <c r="Z757" s="1172"/>
      <c r="AA757" s="1172"/>
      <c r="AB757" s="1172"/>
      <c r="AC757" s="1172"/>
      <c r="AD757" s="1172"/>
      <c r="AE757" s="1172"/>
      <c r="AF757" s="1172"/>
      <c r="AG757" s="1172"/>
    </row>
    <row r="758" spans="1:33" ht="15" thickBot="1" x14ac:dyDescent="0.35">
      <c r="A758" s="1172"/>
      <c r="B758" s="1172"/>
      <c r="C758" s="1172"/>
      <c r="D758" s="1172"/>
      <c r="E758" s="1172"/>
      <c r="F758" s="1172"/>
      <c r="G758" s="271"/>
      <c r="H758" s="1170" t="s">
        <v>713</v>
      </c>
      <c r="I758" s="1172"/>
      <c r="J758" s="1172"/>
      <c r="K758" s="1172"/>
      <c r="L758" s="1172"/>
      <c r="M758" s="1172"/>
      <c r="N758" s="1172"/>
      <c r="O758" s="1172"/>
      <c r="P758" s="1172"/>
      <c r="Q758" s="1172"/>
      <c r="R758" s="1172"/>
      <c r="S758" s="1172"/>
      <c r="T758" s="1172"/>
      <c r="U758" s="1172"/>
      <c r="V758" s="1172"/>
      <c r="W758" s="1172"/>
      <c r="X758" s="1172"/>
      <c r="Y758" s="1172"/>
      <c r="Z758" s="1172"/>
      <c r="AA758" s="1172"/>
      <c r="AB758" s="1172"/>
      <c r="AC758" s="1172"/>
      <c r="AD758" s="1172"/>
      <c r="AE758" s="1172"/>
      <c r="AF758" s="1172"/>
      <c r="AG758" s="1172"/>
    </row>
    <row r="759" spans="1:33" x14ac:dyDescent="0.3">
      <c r="A759" s="1172"/>
      <c r="B759" s="1172"/>
      <c r="C759" s="1172"/>
      <c r="D759" s="1172"/>
      <c r="E759" s="1172"/>
      <c r="F759" s="1172"/>
      <c r="G759" s="1172"/>
      <c r="H759" s="1172"/>
      <c r="I759" s="1172"/>
      <c r="J759" s="1172"/>
      <c r="K759" s="1172"/>
      <c r="L759" s="1172"/>
      <c r="M759" s="1172"/>
      <c r="N759" s="1172"/>
      <c r="O759" s="1172"/>
      <c r="P759" s="1172"/>
      <c r="Q759" s="1172"/>
      <c r="R759" s="1172"/>
      <c r="S759" s="1172"/>
      <c r="T759" s="1172"/>
      <c r="U759" s="1172"/>
      <c r="V759" s="1172"/>
      <c r="W759" s="1172"/>
      <c r="X759" s="1172"/>
      <c r="Y759" s="1172"/>
      <c r="Z759" s="1172"/>
      <c r="AA759" s="1172"/>
      <c r="AB759" s="1172"/>
      <c r="AC759" s="1172"/>
      <c r="AD759" s="1172"/>
      <c r="AE759" s="1172"/>
      <c r="AF759" s="1172"/>
      <c r="AG759" s="1172"/>
    </row>
    <row r="760" spans="1:33" ht="15" customHeight="1" x14ac:dyDescent="0.3">
      <c r="A760" s="4100" t="s">
        <v>15</v>
      </c>
      <c r="B760" s="4263"/>
      <c r="C760" s="4263"/>
      <c r="D760" s="4263"/>
      <c r="E760" s="4263"/>
      <c r="F760" s="4263"/>
      <c r="G760" s="4263"/>
      <c r="H760" s="4263"/>
      <c r="I760" s="4263"/>
      <c r="J760" s="4263"/>
      <c r="K760" s="4263"/>
      <c r="L760" s="4263"/>
      <c r="M760" s="4263"/>
      <c r="N760" s="4263"/>
      <c r="O760" s="4263"/>
      <c r="P760" s="4263"/>
      <c r="Q760" s="4263"/>
      <c r="R760" s="4263"/>
      <c r="S760" s="4263"/>
      <c r="T760" s="4263"/>
      <c r="U760" s="4263"/>
      <c r="V760" s="4263"/>
      <c r="W760" s="4263"/>
      <c r="X760" s="4263"/>
      <c r="Y760" s="4263"/>
      <c r="Z760" s="4263"/>
      <c r="AA760" s="4263"/>
      <c r="AB760" s="4263"/>
      <c r="AC760" s="4263"/>
      <c r="AD760" s="4263"/>
      <c r="AE760" s="4263"/>
      <c r="AF760" s="4263"/>
      <c r="AG760" s="4263"/>
    </row>
    <row r="761" spans="1:33" x14ac:dyDescent="0.3">
      <c r="A761" s="4263"/>
      <c r="B761" s="4263"/>
      <c r="C761" s="4263"/>
      <c r="D761" s="4263"/>
      <c r="E761" s="4263"/>
      <c r="F761" s="4263"/>
      <c r="G761" s="4263"/>
      <c r="H761" s="4263"/>
      <c r="I761" s="4263"/>
      <c r="J761" s="4263"/>
      <c r="K761" s="4263"/>
      <c r="L761" s="4263"/>
      <c r="M761" s="4263"/>
      <c r="N761" s="4263"/>
      <c r="O761" s="4263"/>
      <c r="P761" s="4263"/>
      <c r="Q761" s="4263"/>
      <c r="R761" s="4263"/>
      <c r="S761" s="4263"/>
      <c r="T761" s="4263"/>
      <c r="U761" s="4263"/>
      <c r="V761" s="4263"/>
      <c r="W761" s="4263"/>
      <c r="X761" s="4263"/>
      <c r="Y761" s="4263"/>
      <c r="Z761" s="4263"/>
      <c r="AA761" s="4263"/>
      <c r="AB761" s="4263"/>
      <c r="AC761" s="4263"/>
      <c r="AD761" s="4263"/>
      <c r="AE761" s="4263"/>
      <c r="AF761" s="4263"/>
      <c r="AG761" s="4263"/>
    </row>
    <row r="762" spans="1:33" x14ac:dyDescent="0.3">
      <c r="A762" s="4263"/>
      <c r="B762" s="4263"/>
      <c r="C762" s="4263"/>
      <c r="D762" s="4263"/>
      <c r="E762" s="4263"/>
      <c r="F762" s="4263"/>
      <c r="G762" s="4263"/>
      <c r="H762" s="4263"/>
      <c r="I762" s="4263"/>
      <c r="J762" s="4263"/>
      <c r="K762" s="4263"/>
      <c r="L762" s="4263"/>
      <c r="M762" s="4263"/>
      <c r="N762" s="4263"/>
      <c r="O762" s="4263"/>
      <c r="P762" s="4263"/>
      <c r="Q762" s="4263"/>
      <c r="R762" s="4263"/>
      <c r="S762" s="4263"/>
      <c r="T762" s="4263"/>
      <c r="U762" s="4263"/>
      <c r="V762" s="4263"/>
      <c r="W762" s="4263"/>
      <c r="X762" s="4263"/>
      <c r="Y762" s="4263"/>
      <c r="Z762" s="4263"/>
      <c r="AA762" s="4263"/>
      <c r="AB762" s="4263"/>
      <c r="AC762" s="4263"/>
      <c r="AD762" s="4263"/>
      <c r="AE762" s="4263"/>
      <c r="AF762" s="4263"/>
      <c r="AG762" s="4263"/>
    </row>
    <row r="763" spans="1:33" x14ac:dyDescent="0.3">
      <c r="A763" s="4263"/>
      <c r="B763" s="4263"/>
      <c r="C763" s="4263"/>
      <c r="D763" s="4263"/>
      <c r="E763" s="4263"/>
      <c r="F763" s="4263"/>
      <c r="G763" s="4263"/>
      <c r="H763" s="4263"/>
      <c r="I763" s="4263"/>
      <c r="J763" s="4263"/>
      <c r="K763" s="4263"/>
      <c r="L763" s="4263"/>
      <c r="M763" s="4263"/>
      <c r="N763" s="4263"/>
      <c r="O763" s="4263"/>
      <c r="P763" s="4263"/>
      <c r="Q763" s="4263"/>
      <c r="R763" s="4263"/>
      <c r="S763" s="4263"/>
      <c r="T763" s="4263"/>
      <c r="U763" s="4263"/>
      <c r="V763" s="4263"/>
      <c r="W763" s="4263"/>
      <c r="X763" s="4263"/>
      <c r="Y763" s="4263"/>
      <c r="Z763" s="4263"/>
      <c r="AA763" s="4263"/>
      <c r="AB763" s="4263"/>
      <c r="AC763" s="4263"/>
      <c r="AD763" s="4263"/>
      <c r="AE763" s="4263"/>
      <c r="AF763" s="4263"/>
      <c r="AG763" s="4263"/>
    </row>
    <row r="764" spans="1:33" ht="15" customHeight="1" x14ac:dyDescent="0.3">
      <c r="A764" s="1172"/>
      <c r="B764" s="4341" t="s">
        <v>146</v>
      </c>
      <c r="C764" s="4341"/>
      <c r="D764" s="4341"/>
      <c r="E764" s="4341"/>
      <c r="F764" s="4341"/>
      <c r="G764" s="4341"/>
      <c r="H764" s="4341"/>
      <c r="I764" s="4341"/>
      <c r="J764" s="4341"/>
      <c r="K764" s="4341"/>
      <c r="L764" s="4341"/>
      <c r="M764" s="253"/>
      <c r="N764" s="4341" t="s">
        <v>714</v>
      </c>
      <c r="O764" s="254"/>
      <c r="P764" s="4341" t="s">
        <v>648</v>
      </c>
      <c r="Q764" s="4341"/>
      <c r="R764" s="4341"/>
      <c r="S764" s="4341"/>
      <c r="T764" s="4341"/>
      <c r="U764" s="4341"/>
      <c r="V764" s="4341"/>
      <c r="W764" s="4341"/>
      <c r="X764" s="4341"/>
      <c r="Y764" s="255"/>
      <c r="Z764" s="4340" t="s">
        <v>716</v>
      </c>
      <c r="AA764" s="4340"/>
      <c r="AB764" s="47"/>
      <c r="AC764" s="4340" t="s">
        <v>715</v>
      </c>
      <c r="AD764" s="4340"/>
      <c r="AE764" s="4340"/>
      <c r="AF764" s="4340"/>
      <c r="AG764" s="1172"/>
    </row>
    <row r="765" spans="1:33" x14ac:dyDescent="0.3">
      <c r="A765" s="229"/>
      <c r="B765" s="4341"/>
      <c r="C765" s="4341"/>
      <c r="D765" s="4341"/>
      <c r="E765" s="4341"/>
      <c r="F765" s="4341"/>
      <c r="G765" s="4341"/>
      <c r="H765" s="4341"/>
      <c r="I765" s="4341"/>
      <c r="J765" s="4341"/>
      <c r="K765" s="4341"/>
      <c r="L765" s="4341"/>
      <c r="M765" s="253"/>
      <c r="N765" s="4341"/>
      <c r="O765" s="254"/>
      <c r="P765" s="4341"/>
      <c r="Q765" s="4341"/>
      <c r="R765" s="4341"/>
      <c r="S765" s="4341"/>
      <c r="T765" s="4341"/>
      <c r="U765" s="4341"/>
      <c r="V765" s="4341"/>
      <c r="W765" s="4341"/>
      <c r="X765" s="4341"/>
      <c r="Y765" s="255"/>
      <c r="Z765" s="4340"/>
      <c r="AA765" s="4340"/>
      <c r="AB765" s="47"/>
      <c r="AC765" s="4340"/>
      <c r="AD765" s="4340"/>
      <c r="AE765" s="4340"/>
      <c r="AF765" s="4340"/>
      <c r="AG765" s="1172"/>
    </row>
    <row r="766" spans="1:33" x14ac:dyDescent="0.3">
      <c r="A766" s="229"/>
      <c r="B766" s="1172"/>
      <c r="C766" s="1172"/>
      <c r="D766" s="1172"/>
      <c r="E766" s="1172"/>
      <c r="F766" s="1172"/>
      <c r="G766" s="1172"/>
      <c r="H766" s="1172"/>
      <c r="I766" s="1172"/>
      <c r="J766" s="1172"/>
      <c r="K766" s="1172"/>
      <c r="L766" s="1172"/>
      <c r="M766" s="229"/>
      <c r="N766" s="1172"/>
      <c r="O766" s="229"/>
      <c r="P766" s="91"/>
      <c r="Q766" s="91"/>
      <c r="R766" s="91"/>
      <c r="S766" s="91"/>
      <c r="T766" s="205"/>
      <c r="U766" s="205"/>
      <c r="V766" s="205"/>
      <c r="W766" s="205"/>
      <c r="X766" s="205"/>
      <c r="Y766" s="229"/>
      <c r="Z766" s="1172"/>
      <c r="AA766" s="1172"/>
      <c r="AB766" s="47"/>
      <c r="AC766" s="1172"/>
      <c r="AD766" s="1172"/>
      <c r="AE766" s="1172"/>
      <c r="AF766" s="1172"/>
      <c r="AG766" s="1172"/>
    </row>
    <row r="767" spans="1:33" ht="15" thickBot="1" x14ac:dyDescent="0.35">
      <c r="A767" s="248"/>
      <c r="B767" s="4332"/>
      <c r="C767" s="4332"/>
      <c r="D767" s="4332"/>
      <c r="E767" s="4332"/>
      <c r="F767" s="4332"/>
      <c r="G767" s="4332"/>
      <c r="H767" s="4332"/>
      <c r="I767" s="4332"/>
      <c r="J767" s="4332"/>
      <c r="K767" s="4332"/>
      <c r="L767" s="4332"/>
      <c r="M767" s="248"/>
      <c r="N767" s="340"/>
      <c r="O767" s="248"/>
      <c r="P767" s="3412"/>
      <c r="Q767" s="3412"/>
      <c r="R767" s="3412"/>
      <c r="S767" s="3412"/>
      <c r="T767" s="3412"/>
      <c r="U767" s="3412"/>
      <c r="V767" s="3412"/>
      <c r="W767" s="3412"/>
      <c r="X767" s="3412"/>
      <c r="Y767" s="248"/>
      <c r="Z767" s="4339"/>
      <c r="AA767" s="4339"/>
      <c r="AB767" s="47"/>
      <c r="AC767" s="4339"/>
      <c r="AD767" s="4339"/>
      <c r="AE767" s="4339"/>
      <c r="AF767" s="4339"/>
      <c r="AG767" s="1172"/>
    </row>
    <row r="768" spans="1:33" x14ac:dyDescent="0.3">
      <c r="A768" s="229"/>
      <c r="B768" s="102"/>
      <c r="C768" s="102"/>
      <c r="D768" s="102"/>
      <c r="E768" s="102"/>
      <c r="F768" s="102"/>
      <c r="G768" s="102"/>
      <c r="H768" s="102"/>
      <c r="I768" s="102"/>
      <c r="J768" s="102"/>
      <c r="K768" s="102"/>
      <c r="L768" s="102"/>
      <c r="M768" s="229"/>
      <c r="N768" s="102"/>
      <c r="O768" s="229"/>
      <c r="P768" s="91"/>
      <c r="Q768" s="91"/>
      <c r="R768" s="91"/>
      <c r="S768" s="91"/>
      <c r="T768" s="205"/>
      <c r="U768" s="205"/>
      <c r="V768" s="205"/>
      <c r="W768" s="205"/>
      <c r="X768" s="205"/>
      <c r="Y768" s="229"/>
      <c r="Z768" s="84"/>
      <c r="AA768" s="84"/>
      <c r="AB768" s="47"/>
      <c r="AC768" s="84"/>
      <c r="AD768" s="84"/>
      <c r="AE768" s="84"/>
      <c r="AF768" s="84"/>
      <c r="AG768" s="1172"/>
    </row>
    <row r="769" spans="1:33" ht="15" thickBot="1" x14ac:dyDescent="0.35">
      <c r="A769" s="248"/>
      <c r="B769" s="4332"/>
      <c r="C769" s="4332"/>
      <c r="D769" s="4332"/>
      <c r="E769" s="4332"/>
      <c r="F769" s="4332"/>
      <c r="G769" s="4332"/>
      <c r="H769" s="4332"/>
      <c r="I769" s="4332"/>
      <c r="J769" s="4332"/>
      <c r="K769" s="4332"/>
      <c r="L769" s="4332"/>
      <c r="M769" s="248"/>
      <c r="N769" s="340"/>
      <c r="O769" s="248"/>
      <c r="P769" s="3412"/>
      <c r="Q769" s="3412"/>
      <c r="R769" s="3412"/>
      <c r="S769" s="3412"/>
      <c r="T769" s="3412"/>
      <c r="U769" s="3412"/>
      <c r="V769" s="3412"/>
      <c r="W769" s="3412"/>
      <c r="X769" s="3412"/>
      <c r="Y769" s="248"/>
      <c r="Z769" s="4339"/>
      <c r="AA769" s="4339"/>
      <c r="AB769" s="47"/>
      <c r="AC769" s="4339"/>
      <c r="AD769" s="4339"/>
      <c r="AE769" s="4339"/>
      <c r="AF769" s="4339"/>
      <c r="AG769" s="1172"/>
    </row>
    <row r="770" spans="1:33" x14ac:dyDescent="0.3">
      <c r="A770" s="229"/>
      <c r="B770" s="102"/>
      <c r="C770" s="102"/>
      <c r="D770" s="102"/>
      <c r="E770" s="102"/>
      <c r="F770" s="102"/>
      <c r="G770" s="102"/>
      <c r="H770" s="102"/>
      <c r="I770" s="102"/>
      <c r="J770" s="102"/>
      <c r="K770" s="102"/>
      <c r="L770" s="102"/>
      <c r="M770" s="229"/>
      <c r="N770" s="102"/>
      <c r="O770" s="229"/>
      <c r="P770" s="91"/>
      <c r="Q770" s="91"/>
      <c r="R770" s="91"/>
      <c r="S770" s="91"/>
      <c r="T770" s="205"/>
      <c r="U770" s="205"/>
      <c r="V770" s="205"/>
      <c r="W770" s="205"/>
      <c r="X770" s="205"/>
      <c r="Y770" s="229"/>
      <c r="Z770" s="84"/>
      <c r="AA770" s="84"/>
      <c r="AB770" s="47"/>
      <c r="AC770" s="84"/>
      <c r="AD770" s="84"/>
      <c r="AE770" s="84"/>
      <c r="AF770" s="84"/>
      <c r="AG770" s="1172"/>
    </row>
    <row r="771" spans="1:33" ht="15" thickBot="1" x14ac:dyDescent="0.35">
      <c r="A771" s="248"/>
      <c r="B771" s="4332"/>
      <c r="C771" s="4332"/>
      <c r="D771" s="4332"/>
      <c r="E771" s="4332"/>
      <c r="F771" s="4332"/>
      <c r="G771" s="4332"/>
      <c r="H771" s="4332"/>
      <c r="I771" s="4332"/>
      <c r="J771" s="4332"/>
      <c r="K771" s="4332"/>
      <c r="L771" s="4332"/>
      <c r="M771" s="248"/>
      <c r="N771" s="340"/>
      <c r="O771" s="248"/>
      <c r="P771" s="3412"/>
      <c r="Q771" s="3412"/>
      <c r="R771" s="3412"/>
      <c r="S771" s="3412"/>
      <c r="T771" s="3412"/>
      <c r="U771" s="3412"/>
      <c r="V771" s="3412"/>
      <c r="W771" s="3412"/>
      <c r="X771" s="3412"/>
      <c r="Y771" s="248"/>
      <c r="Z771" s="4339"/>
      <c r="AA771" s="4339"/>
      <c r="AB771" s="47"/>
      <c r="AC771" s="4339"/>
      <c r="AD771" s="4339"/>
      <c r="AE771" s="4339"/>
      <c r="AF771" s="4339"/>
      <c r="AG771" s="1172"/>
    </row>
    <row r="772" spans="1:33" x14ac:dyDescent="0.3">
      <c r="A772" s="229"/>
      <c r="B772" s="102"/>
      <c r="C772" s="102"/>
      <c r="D772" s="102"/>
      <c r="E772" s="102"/>
      <c r="F772" s="102"/>
      <c r="G772" s="102"/>
      <c r="H772" s="102"/>
      <c r="I772" s="102"/>
      <c r="J772" s="102"/>
      <c r="K772" s="102"/>
      <c r="L772" s="102"/>
      <c r="M772" s="229"/>
      <c r="N772" s="102"/>
      <c r="O772" s="229"/>
      <c r="P772" s="91"/>
      <c r="Q772" s="91"/>
      <c r="R772" s="91"/>
      <c r="S772" s="91"/>
      <c r="T772" s="205"/>
      <c r="U772" s="205"/>
      <c r="V772" s="205"/>
      <c r="W772" s="205"/>
      <c r="X772" s="205"/>
      <c r="Y772" s="229"/>
      <c r="Z772" s="84"/>
      <c r="AA772" s="84"/>
      <c r="AB772" s="47"/>
      <c r="AC772" s="84"/>
      <c r="AD772" s="84"/>
      <c r="AE772" s="84"/>
      <c r="AF772" s="84"/>
      <c r="AG772" s="1172"/>
    </row>
    <row r="773" spans="1:33" ht="15" thickBot="1" x14ac:dyDescent="0.35">
      <c r="A773" s="248"/>
      <c r="B773" s="4332"/>
      <c r="C773" s="4332"/>
      <c r="D773" s="4332"/>
      <c r="E773" s="4332"/>
      <c r="F773" s="4332"/>
      <c r="G773" s="4332"/>
      <c r="H773" s="4332"/>
      <c r="I773" s="4332"/>
      <c r="J773" s="4332"/>
      <c r="K773" s="4332"/>
      <c r="L773" s="4332"/>
      <c r="M773" s="248"/>
      <c r="N773" s="340"/>
      <c r="O773" s="248"/>
      <c r="P773" s="3412"/>
      <c r="Q773" s="3412"/>
      <c r="R773" s="3412"/>
      <c r="S773" s="3412"/>
      <c r="T773" s="3412"/>
      <c r="U773" s="3412"/>
      <c r="V773" s="3412"/>
      <c r="W773" s="3412"/>
      <c r="X773" s="3412"/>
      <c r="Y773" s="248"/>
      <c r="Z773" s="4339"/>
      <c r="AA773" s="4339"/>
      <c r="AB773" s="47"/>
      <c r="AC773" s="4339"/>
      <c r="AD773" s="4339"/>
      <c r="AE773" s="4339"/>
      <c r="AF773" s="4339"/>
      <c r="AG773" s="1172"/>
    </row>
    <row r="774" spans="1:33" x14ac:dyDescent="0.3">
      <c r="A774" s="229"/>
      <c r="B774" s="102"/>
      <c r="C774" s="102"/>
      <c r="D774" s="102"/>
      <c r="E774" s="102"/>
      <c r="F774" s="102"/>
      <c r="G774" s="102"/>
      <c r="H774" s="102"/>
      <c r="I774" s="102"/>
      <c r="J774" s="102"/>
      <c r="K774" s="102"/>
      <c r="L774" s="102"/>
      <c r="M774" s="229"/>
      <c r="N774" s="102"/>
      <c r="O774" s="229"/>
      <c r="P774" s="91"/>
      <c r="Q774" s="91"/>
      <c r="R774" s="91"/>
      <c r="S774" s="91"/>
      <c r="T774" s="205"/>
      <c r="U774" s="205"/>
      <c r="V774" s="205"/>
      <c r="W774" s="205"/>
      <c r="X774" s="205"/>
      <c r="Y774" s="229"/>
      <c r="Z774" s="84"/>
      <c r="AA774" s="84"/>
      <c r="AB774" s="47"/>
      <c r="AC774" s="84"/>
      <c r="AD774" s="84"/>
      <c r="AE774" s="84"/>
      <c r="AF774" s="84"/>
      <c r="AG774" s="1172"/>
    </row>
    <row r="775" spans="1:33" ht="15" thickBot="1" x14ac:dyDescent="0.35">
      <c r="A775" s="248"/>
      <c r="B775" s="4332"/>
      <c r="C775" s="4332"/>
      <c r="D775" s="4332"/>
      <c r="E775" s="4332"/>
      <c r="F775" s="4332"/>
      <c r="G775" s="4332"/>
      <c r="H775" s="4332"/>
      <c r="I775" s="4332"/>
      <c r="J775" s="4332"/>
      <c r="K775" s="4332"/>
      <c r="L775" s="4332"/>
      <c r="M775" s="248"/>
      <c r="N775" s="340"/>
      <c r="O775" s="248"/>
      <c r="P775" s="3412"/>
      <c r="Q775" s="3412"/>
      <c r="R775" s="3412"/>
      <c r="S775" s="3412"/>
      <c r="T775" s="3412"/>
      <c r="U775" s="3412"/>
      <c r="V775" s="3412"/>
      <c r="W775" s="3412"/>
      <c r="X775" s="3412"/>
      <c r="Y775" s="248"/>
      <c r="Z775" s="4339"/>
      <c r="AA775" s="4339"/>
      <c r="AB775" s="47"/>
      <c r="AC775" s="4339"/>
      <c r="AD775" s="4339"/>
      <c r="AE775" s="4339"/>
      <c r="AF775" s="4339"/>
      <c r="AG775" s="1172"/>
    </row>
    <row r="776" spans="1:33" x14ac:dyDescent="0.3">
      <c r="A776" s="229"/>
      <c r="B776" s="102"/>
      <c r="C776" s="102"/>
      <c r="D776" s="102"/>
      <c r="E776" s="102"/>
      <c r="F776" s="102"/>
      <c r="G776" s="102"/>
      <c r="H776" s="102"/>
      <c r="I776" s="102"/>
      <c r="J776" s="102"/>
      <c r="K776" s="102"/>
      <c r="L776" s="102"/>
      <c r="M776" s="229"/>
      <c r="N776" s="102"/>
      <c r="O776" s="229"/>
      <c r="P776" s="91"/>
      <c r="Q776" s="91"/>
      <c r="R776" s="91"/>
      <c r="S776" s="91"/>
      <c r="T776" s="205"/>
      <c r="U776" s="205"/>
      <c r="V776" s="205"/>
      <c r="W776" s="205"/>
      <c r="X776" s="205"/>
      <c r="Y776" s="229"/>
      <c r="Z776" s="84"/>
      <c r="AA776" s="84"/>
      <c r="AB776" s="47"/>
      <c r="AC776" s="84"/>
      <c r="AD776" s="84"/>
      <c r="AE776" s="84"/>
      <c r="AF776" s="84"/>
      <c r="AG776" s="1172"/>
    </row>
    <row r="777" spans="1:33" ht="15" thickBot="1" x14ac:dyDescent="0.35">
      <c r="A777" s="248"/>
      <c r="B777" s="4332"/>
      <c r="C777" s="4332"/>
      <c r="D777" s="4332"/>
      <c r="E777" s="4332"/>
      <c r="F777" s="4332"/>
      <c r="G777" s="4332"/>
      <c r="H777" s="4332"/>
      <c r="I777" s="4332"/>
      <c r="J777" s="4332"/>
      <c r="K777" s="4332"/>
      <c r="L777" s="4332"/>
      <c r="M777" s="248"/>
      <c r="N777" s="340"/>
      <c r="O777" s="248"/>
      <c r="P777" s="3412"/>
      <c r="Q777" s="3412"/>
      <c r="R777" s="3412"/>
      <c r="S777" s="3412"/>
      <c r="T777" s="3412"/>
      <c r="U777" s="3412"/>
      <c r="V777" s="3412"/>
      <c r="W777" s="3412"/>
      <c r="X777" s="3412"/>
      <c r="Y777" s="248"/>
      <c r="Z777" s="4339"/>
      <c r="AA777" s="4339"/>
      <c r="AB777" s="47"/>
      <c r="AC777" s="4339"/>
      <c r="AD777" s="4339"/>
      <c r="AE777" s="4339"/>
      <c r="AF777" s="4339"/>
      <c r="AG777" s="1172"/>
    </row>
    <row r="778" spans="1:33" x14ac:dyDescent="0.3">
      <c r="A778" s="47"/>
      <c r="B778" s="1172"/>
      <c r="C778" s="1172"/>
      <c r="D778" s="1172"/>
      <c r="E778" s="1172"/>
      <c r="F778" s="1172"/>
      <c r="G778" s="1172"/>
      <c r="H778" s="1172"/>
      <c r="I778" s="1172"/>
      <c r="J778" s="1170"/>
      <c r="K778" s="1170"/>
      <c r="L778" s="1170"/>
      <c r="M778" s="1060"/>
      <c r="N778" s="1170"/>
      <c r="O778" s="1060"/>
      <c r="P778" s="1170"/>
      <c r="Q778" s="1170"/>
      <c r="R778" s="1170"/>
      <c r="S778" s="1172"/>
      <c r="T778" s="1172"/>
      <c r="U778" s="1172"/>
      <c r="V778" s="1172"/>
      <c r="W778" s="1172"/>
      <c r="X778" s="1172"/>
      <c r="Y778" s="47"/>
      <c r="Z778" s="1172"/>
      <c r="AA778" s="1172"/>
      <c r="AB778" s="47"/>
      <c r="AC778" s="1172"/>
      <c r="AD778" s="1172"/>
      <c r="AE778" s="1172"/>
      <c r="AF778" s="1172"/>
      <c r="AG778" s="1172"/>
    </row>
    <row r="779" spans="1:33" ht="15" thickBot="1" x14ac:dyDescent="0.35">
      <c r="A779" s="1172" t="s">
        <v>717</v>
      </c>
      <c r="B779" s="1172"/>
      <c r="C779" s="1172"/>
      <c r="D779" s="1172"/>
      <c r="E779" s="1172"/>
      <c r="F779" s="1172"/>
      <c r="G779" s="1172"/>
      <c r="H779" s="1170"/>
      <c r="I779" s="4337" t="s">
        <v>1314</v>
      </c>
      <c r="J779" s="4337"/>
      <c r="K779" s="4337"/>
      <c r="L779" s="4337"/>
      <c r="M779" s="4337"/>
      <c r="N779" s="4337"/>
      <c r="O779" s="4337"/>
      <c r="P779" s="4337"/>
      <c r="Q779" s="4337"/>
      <c r="R779" s="4337"/>
      <c r="S779" s="4337"/>
      <c r="T779" s="4337"/>
      <c r="U779" s="4337"/>
      <c r="V779" s="4337"/>
      <c r="W779" s="4337"/>
      <c r="X779" s="4337"/>
      <c r="Y779" s="1172"/>
      <c r="Z779" s="1170" t="s">
        <v>1313</v>
      </c>
      <c r="AA779" s="1172"/>
      <c r="AB779" s="1172"/>
      <c r="AC779" s="1172"/>
      <c r="AD779" s="1172"/>
      <c r="AE779" s="1172"/>
      <c r="AF779" s="1172"/>
      <c r="AG779" s="1172"/>
    </row>
    <row r="780" spans="1:33" x14ac:dyDescent="0.3">
      <c r="A780" s="1170" t="s">
        <v>16</v>
      </c>
      <c r="B780" s="1172"/>
      <c r="C780" s="1172"/>
      <c r="D780" s="1172"/>
      <c r="E780" s="1172"/>
      <c r="F780" s="1172"/>
      <c r="G780" s="1172"/>
      <c r="H780" s="1172"/>
      <c r="I780" s="1172"/>
      <c r="J780" s="1172"/>
      <c r="K780" s="1172"/>
      <c r="L780" s="1172"/>
      <c r="M780" s="1172"/>
      <c r="N780" s="1172"/>
      <c r="O780" s="1172"/>
      <c r="P780" s="1172"/>
      <c r="Q780" s="1172"/>
      <c r="R780" s="1172"/>
      <c r="S780" s="1172"/>
      <c r="T780" s="1172"/>
      <c r="U780" s="1172"/>
      <c r="V780" s="1172"/>
      <c r="W780" s="1172"/>
      <c r="X780" s="1172"/>
      <c r="Y780" s="1172"/>
      <c r="Z780" s="1172"/>
      <c r="AA780" s="1172"/>
      <c r="AB780" s="1172"/>
      <c r="AC780" s="1172"/>
      <c r="AD780" s="1172"/>
      <c r="AE780" s="1172"/>
      <c r="AF780" s="1172"/>
      <c r="AG780" s="1172"/>
    </row>
    <row r="781" spans="1:33" x14ac:dyDescent="0.3">
      <c r="A781" s="1172"/>
      <c r="B781" s="1172"/>
      <c r="C781" s="1172"/>
      <c r="D781" s="1172"/>
      <c r="E781" s="1172"/>
      <c r="F781" s="1172"/>
      <c r="G781" s="1172"/>
      <c r="H781" s="1172"/>
      <c r="I781" s="1172"/>
      <c r="J781" s="1172"/>
      <c r="K781" s="1172"/>
      <c r="L781" s="1172"/>
      <c r="M781" s="1172"/>
      <c r="N781" s="1172"/>
      <c r="O781" s="1172"/>
      <c r="P781" s="1172"/>
      <c r="Q781" s="1172"/>
      <c r="R781" s="1172"/>
      <c r="S781" s="1172"/>
      <c r="T781" s="1172"/>
      <c r="U781" s="1172"/>
      <c r="V781" s="1172"/>
      <c r="W781" s="1172"/>
      <c r="X781" s="1172"/>
      <c r="Y781" s="1172"/>
      <c r="Z781" s="1172"/>
      <c r="AA781" s="1172"/>
      <c r="AB781" s="1172"/>
      <c r="AC781" s="1172"/>
      <c r="AD781" s="1172"/>
      <c r="AE781" s="1172"/>
      <c r="AF781" s="1172"/>
      <c r="AG781" s="1172"/>
    </row>
    <row r="782" spans="1:33" ht="15" customHeight="1" x14ac:dyDescent="0.3">
      <c r="A782" s="2807" t="s">
        <v>54</v>
      </c>
      <c r="B782" s="2807"/>
      <c r="C782" s="2807"/>
      <c r="D782" s="2807"/>
      <c r="E782" s="2807"/>
      <c r="F782" s="2807"/>
      <c r="G782" s="2807"/>
      <c r="H782" s="2807"/>
      <c r="I782" s="2807"/>
      <c r="J782" s="2807"/>
      <c r="K782" s="2807"/>
      <c r="L782" s="2807"/>
      <c r="M782" s="2807"/>
      <c r="N782" s="2807"/>
      <c r="O782" s="2807"/>
      <c r="P782" s="2807"/>
      <c r="Q782" s="2807"/>
      <c r="R782" s="2807"/>
      <c r="S782" s="2807"/>
      <c r="T782" s="2807"/>
      <c r="U782" s="2807"/>
      <c r="V782" s="2807"/>
      <c r="W782" s="2807"/>
      <c r="X782" s="2807"/>
      <c r="Y782" s="2807"/>
      <c r="Z782" s="2807"/>
      <c r="AA782" s="2807"/>
      <c r="AB782" s="2807"/>
      <c r="AC782" s="2807"/>
      <c r="AD782" s="2807"/>
      <c r="AE782" s="2807"/>
      <c r="AF782" s="2807"/>
      <c r="AG782" s="2807"/>
    </row>
    <row r="783" spans="1:33" x14ac:dyDescent="0.3">
      <c r="A783" s="2807"/>
      <c r="B783" s="2807"/>
      <c r="C783" s="2807"/>
      <c r="D783" s="2807"/>
      <c r="E783" s="2807"/>
      <c r="F783" s="2807"/>
      <c r="G783" s="2807"/>
      <c r="H783" s="2807"/>
      <c r="I783" s="2807"/>
      <c r="J783" s="2807"/>
      <c r="K783" s="2807"/>
      <c r="L783" s="2807"/>
      <c r="M783" s="2807"/>
      <c r="N783" s="2807"/>
      <c r="O783" s="2807"/>
      <c r="P783" s="2807"/>
      <c r="Q783" s="2807"/>
      <c r="R783" s="2807"/>
      <c r="S783" s="2807"/>
      <c r="T783" s="2807"/>
      <c r="U783" s="2807"/>
      <c r="V783" s="2807"/>
      <c r="W783" s="2807"/>
      <c r="X783" s="2807"/>
      <c r="Y783" s="2807"/>
      <c r="Z783" s="2807"/>
      <c r="AA783" s="2807"/>
      <c r="AB783" s="2807"/>
      <c r="AC783" s="2807"/>
      <c r="AD783" s="2807"/>
      <c r="AE783" s="2807"/>
      <c r="AF783" s="2807"/>
      <c r="AG783" s="2807"/>
    </row>
    <row r="784" spans="1:33" x14ac:dyDescent="0.3">
      <c r="A784" s="2807"/>
      <c r="B784" s="2807"/>
      <c r="C784" s="2807"/>
      <c r="D784" s="2807"/>
      <c r="E784" s="2807"/>
      <c r="F784" s="2807"/>
      <c r="G784" s="2807"/>
      <c r="H784" s="2807"/>
      <c r="I784" s="2807"/>
      <c r="J784" s="2807"/>
      <c r="K784" s="2807"/>
      <c r="L784" s="2807"/>
      <c r="M784" s="2807"/>
      <c r="N784" s="2807"/>
      <c r="O784" s="2807"/>
      <c r="P784" s="2807"/>
      <c r="Q784" s="2807"/>
      <c r="R784" s="2807"/>
      <c r="S784" s="2807"/>
      <c r="T784" s="2807"/>
      <c r="U784" s="2807"/>
      <c r="V784" s="2807"/>
      <c r="W784" s="2807"/>
      <c r="X784" s="2807"/>
      <c r="Y784" s="2807"/>
      <c r="Z784" s="2807"/>
      <c r="AA784" s="2807"/>
      <c r="AB784" s="2807"/>
      <c r="AC784" s="2807"/>
      <c r="AD784" s="2807"/>
      <c r="AE784" s="2807"/>
      <c r="AF784" s="2807"/>
      <c r="AG784" s="2807"/>
    </row>
    <row r="785" spans="1:33" x14ac:dyDescent="0.3">
      <c r="A785" s="2807"/>
      <c r="B785" s="2807"/>
      <c r="C785" s="2807"/>
      <c r="D785" s="2807"/>
      <c r="E785" s="2807"/>
      <c r="F785" s="2807"/>
      <c r="G785" s="2807"/>
      <c r="H785" s="2807"/>
      <c r="I785" s="2807"/>
      <c r="J785" s="2807"/>
      <c r="K785" s="2807"/>
      <c r="L785" s="2807"/>
      <c r="M785" s="2807"/>
      <c r="N785" s="2807"/>
      <c r="O785" s="2807"/>
      <c r="P785" s="2807"/>
      <c r="Q785" s="2807"/>
      <c r="R785" s="2807"/>
      <c r="S785" s="2807"/>
      <c r="T785" s="2807"/>
      <c r="U785" s="2807"/>
      <c r="V785" s="2807"/>
      <c r="W785" s="2807"/>
      <c r="X785" s="2807"/>
      <c r="Y785" s="2807"/>
      <c r="Z785" s="2807"/>
      <c r="AA785" s="2807"/>
      <c r="AB785" s="2807"/>
      <c r="AC785" s="2807"/>
      <c r="AD785" s="2807"/>
      <c r="AE785" s="2807"/>
      <c r="AF785" s="2807"/>
      <c r="AG785" s="2807"/>
    </row>
    <row r="786" spans="1:33" x14ac:dyDescent="0.3">
      <c r="A786" s="1172"/>
      <c r="B786" s="1172"/>
      <c r="C786" s="1172"/>
      <c r="D786" s="1172"/>
      <c r="E786" s="1172"/>
      <c r="F786" s="1172"/>
      <c r="G786" s="1172"/>
      <c r="H786" s="1172"/>
      <c r="I786" s="1172"/>
      <c r="J786" s="1172"/>
      <c r="K786" s="1172"/>
      <c r="L786" s="1172"/>
      <c r="M786" s="1172"/>
      <c r="N786" s="1172"/>
      <c r="O786" s="1172"/>
      <c r="P786" s="1172"/>
      <c r="Q786" s="1172"/>
      <c r="R786" s="1172"/>
      <c r="S786" s="1172"/>
      <c r="T786" s="1172"/>
      <c r="U786" s="1172"/>
      <c r="V786" s="1172"/>
      <c r="W786" s="1172"/>
      <c r="X786" s="1172"/>
      <c r="Y786" s="1172"/>
      <c r="Z786" s="1172"/>
      <c r="AA786" s="1172"/>
      <c r="AB786" s="1172"/>
      <c r="AC786" s="1172"/>
      <c r="AD786" s="1172"/>
      <c r="AE786" s="1172"/>
      <c r="AF786" s="1172"/>
      <c r="AG786" s="1172"/>
    </row>
    <row r="787" spans="1:33" ht="15" customHeight="1" x14ac:dyDescent="0.3">
      <c r="A787" s="2807" t="s">
        <v>55</v>
      </c>
      <c r="B787" s="2807"/>
      <c r="C787" s="2807"/>
      <c r="D787" s="2807"/>
      <c r="E787" s="2807"/>
      <c r="F787" s="2807"/>
      <c r="G787" s="2807"/>
      <c r="H787" s="2807"/>
      <c r="I787" s="2807"/>
      <c r="J787" s="2807"/>
      <c r="K787" s="2807"/>
      <c r="L787" s="2807"/>
      <c r="M787" s="2807"/>
      <c r="N787" s="2807"/>
      <c r="O787" s="2807"/>
      <c r="P787" s="2807"/>
      <c r="Q787" s="2807"/>
      <c r="R787" s="2807"/>
      <c r="S787" s="2807"/>
      <c r="T787" s="2807"/>
      <c r="U787" s="2807"/>
      <c r="V787" s="2807"/>
      <c r="W787" s="2807"/>
      <c r="X787" s="2807"/>
      <c r="Y787" s="2807"/>
      <c r="Z787" s="2807"/>
      <c r="AA787" s="2807"/>
      <c r="AB787" s="2807"/>
      <c r="AC787" s="2807"/>
      <c r="AD787" s="2807"/>
      <c r="AE787" s="2807"/>
      <c r="AF787" s="2807"/>
      <c r="AG787" s="2807"/>
    </row>
    <row r="788" spans="1:33" x14ac:dyDescent="0.3">
      <c r="A788" s="2807"/>
      <c r="B788" s="2807"/>
      <c r="C788" s="2807"/>
      <c r="D788" s="2807"/>
      <c r="E788" s="2807"/>
      <c r="F788" s="2807"/>
      <c r="G788" s="2807"/>
      <c r="H788" s="2807"/>
      <c r="I788" s="2807"/>
      <c r="J788" s="2807"/>
      <c r="K788" s="2807"/>
      <c r="L788" s="2807"/>
      <c r="M788" s="2807"/>
      <c r="N788" s="2807"/>
      <c r="O788" s="2807"/>
      <c r="P788" s="2807"/>
      <c r="Q788" s="2807"/>
      <c r="R788" s="2807"/>
      <c r="S788" s="2807"/>
      <c r="T788" s="2807"/>
      <c r="U788" s="2807"/>
      <c r="V788" s="2807"/>
      <c r="W788" s="2807"/>
      <c r="X788" s="2807"/>
      <c r="Y788" s="2807"/>
      <c r="Z788" s="2807"/>
      <c r="AA788" s="2807"/>
      <c r="AB788" s="2807"/>
      <c r="AC788" s="2807"/>
      <c r="AD788" s="2807"/>
      <c r="AE788" s="2807"/>
      <c r="AF788" s="2807"/>
      <c r="AG788" s="2807"/>
    </row>
    <row r="789" spans="1:33" x14ac:dyDescent="0.3">
      <c r="A789" s="2807"/>
      <c r="B789" s="2807"/>
      <c r="C789" s="2807"/>
      <c r="D789" s="2807"/>
      <c r="E789" s="2807"/>
      <c r="F789" s="2807"/>
      <c r="G789" s="2807"/>
      <c r="H789" s="2807"/>
      <c r="I789" s="2807"/>
      <c r="J789" s="2807"/>
      <c r="K789" s="2807"/>
      <c r="L789" s="2807"/>
      <c r="M789" s="2807"/>
      <c r="N789" s="2807"/>
      <c r="O789" s="2807"/>
      <c r="P789" s="2807"/>
      <c r="Q789" s="2807"/>
      <c r="R789" s="2807"/>
      <c r="S789" s="2807"/>
      <c r="T789" s="2807"/>
      <c r="U789" s="2807"/>
      <c r="V789" s="2807"/>
      <c r="W789" s="2807"/>
      <c r="X789" s="2807"/>
      <c r="Y789" s="2807"/>
      <c r="Z789" s="2807"/>
      <c r="AA789" s="2807"/>
      <c r="AB789" s="2807"/>
      <c r="AC789" s="2807"/>
      <c r="AD789" s="2807"/>
      <c r="AE789" s="2807"/>
      <c r="AF789" s="2807"/>
      <c r="AG789" s="2807"/>
    </row>
    <row r="790" spans="1:33" x14ac:dyDescent="0.3">
      <c r="A790" s="1172"/>
      <c r="B790" s="1172"/>
      <c r="C790" s="1172"/>
      <c r="D790" s="1172"/>
      <c r="E790" s="1172"/>
      <c r="F790" s="1172"/>
      <c r="G790" s="1172"/>
      <c r="H790" s="1172"/>
      <c r="I790" s="1172"/>
      <c r="J790" s="1172"/>
      <c r="K790" s="1172"/>
      <c r="L790" s="1172"/>
      <c r="M790" s="1172"/>
      <c r="N790" s="1172"/>
      <c r="O790" s="1172"/>
      <c r="P790" s="1172"/>
      <c r="Q790" s="1172"/>
      <c r="R790" s="1172"/>
      <c r="S790" s="1172"/>
      <c r="T790" s="1172"/>
      <c r="U790" s="1172"/>
      <c r="V790" s="1172"/>
      <c r="W790" s="1172"/>
      <c r="X790" s="1172"/>
      <c r="Y790" s="1172"/>
      <c r="Z790" s="1172"/>
      <c r="AA790" s="1172"/>
      <c r="AB790" s="1172"/>
      <c r="AC790" s="1172"/>
      <c r="AD790" s="1172"/>
      <c r="AE790" s="1172"/>
      <c r="AF790" s="1172"/>
      <c r="AG790" s="1172"/>
    </row>
    <row r="791" spans="1:33" x14ac:dyDescent="0.3">
      <c r="A791" s="1172" t="s">
        <v>718</v>
      </c>
      <c r="B791" s="1172"/>
      <c r="C791" s="1172"/>
      <c r="D791" s="1172"/>
      <c r="E791" s="1172"/>
      <c r="F791" s="1172"/>
      <c r="G791" s="1172"/>
      <c r="H791" s="1172"/>
      <c r="I791" s="1172"/>
      <c r="J791" s="1172"/>
      <c r="K791" s="1172"/>
      <c r="L791" s="1172"/>
      <c r="M791" s="1172"/>
      <c r="N791" s="1172"/>
      <c r="O791" s="1172"/>
      <c r="P791" s="1172"/>
      <c r="Q791" s="1172"/>
      <c r="R791" s="1172"/>
      <c r="S791" s="1172"/>
      <c r="T791" s="1172"/>
      <c r="U791" s="1172"/>
      <c r="V791" s="1172"/>
      <c r="W791" s="1172"/>
      <c r="X791" s="1172"/>
      <c r="Y791" s="1172"/>
      <c r="Z791" s="1172"/>
      <c r="AA791" s="1172"/>
      <c r="AB791" s="1172"/>
      <c r="AC791" s="1172"/>
      <c r="AD791" s="1172"/>
      <c r="AE791" s="1172"/>
      <c r="AF791" s="1172"/>
      <c r="AG791" s="1172"/>
    </row>
    <row r="792" spans="1:33" x14ac:dyDescent="0.3">
      <c r="A792" s="1172"/>
      <c r="B792" s="1172"/>
      <c r="C792" s="1172"/>
      <c r="D792" s="1172"/>
      <c r="E792" s="1172"/>
      <c r="F792" s="1172"/>
      <c r="G792" s="1172"/>
      <c r="H792" s="1172"/>
      <c r="I792" s="1172"/>
      <c r="J792" s="1172"/>
      <c r="K792" s="1172"/>
      <c r="L792" s="1172"/>
      <c r="M792" s="1172"/>
      <c r="N792" s="1172"/>
      <c r="O792" s="1172"/>
      <c r="P792" s="1172"/>
      <c r="Q792" s="1172"/>
      <c r="R792" s="1172"/>
      <c r="S792" s="1172"/>
      <c r="T792" s="1172"/>
      <c r="U792" s="1172"/>
      <c r="V792" s="1172"/>
      <c r="W792" s="1172"/>
      <c r="X792" s="1172"/>
      <c r="Y792" s="1172"/>
      <c r="Z792" s="1172"/>
      <c r="AA792" s="1172"/>
      <c r="AB792" s="1172"/>
      <c r="AC792" s="1172"/>
      <c r="AD792" s="1172"/>
      <c r="AE792" s="1172"/>
      <c r="AF792" s="1172"/>
      <c r="AG792" s="1172"/>
    </row>
    <row r="793" spans="1:33" x14ac:dyDescent="0.3">
      <c r="A793" s="1172"/>
      <c r="B793" s="1172"/>
      <c r="C793" s="1172"/>
      <c r="D793" s="1172"/>
      <c r="E793" s="1172"/>
      <c r="F793" s="1172"/>
      <c r="G793" s="1172"/>
      <c r="H793" s="1172"/>
      <c r="I793" s="1172"/>
      <c r="J793" s="1172"/>
      <c r="K793" s="1172"/>
      <c r="L793" s="1172"/>
      <c r="M793" s="1172"/>
      <c r="N793" s="1172"/>
      <c r="O793" s="1172"/>
      <c r="P793" s="1172"/>
      <c r="Q793" s="1172"/>
      <c r="R793" s="1172"/>
      <c r="S793" s="1172"/>
      <c r="T793" s="1172"/>
      <c r="U793" s="1172"/>
      <c r="V793" s="1172"/>
      <c r="W793" s="1172"/>
      <c r="X793" s="1172"/>
      <c r="Y793" s="1172"/>
      <c r="Z793" s="1172"/>
      <c r="AA793" s="1172"/>
      <c r="AB793" s="1172"/>
      <c r="AC793" s="1172"/>
      <c r="AD793" s="1172"/>
      <c r="AE793" s="1172"/>
      <c r="AF793" s="1172"/>
      <c r="AG793" s="1172"/>
    </row>
    <row r="794" spans="1:33" ht="15" thickBot="1" x14ac:dyDescent="0.35">
      <c r="A794" s="1172" t="s">
        <v>147</v>
      </c>
      <c r="B794" s="1172"/>
      <c r="C794" s="4338"/>
      <c r="D794" s="4338"/>
      <c r="E794" s="4338"/>
      <c r="F794" s="4338"/>
      <c r="G794" s="4338"/>
      <c r="H794" s="4338"/>
      <c r="I794" s="4338"/>
      <c r="J794" s="4338"/>
      <c r="K794" s="4338"/>
      <c r="L794" s="1172"/>
      <c r="M794" s="3031" t="str">
        <f>J748</f>
        <v>Should be the same as listed in Part I.</v>
      </c>
      <c r="N794" s="3031"/>
      <c r="O794" s="3031"/>
      <c r="P794" s="3031"/>
      <c r="Q794" s="3031"/>
      <c r="R794" s="3031"/>
      <c r="S794" s="3031"/>
      <c r="T794" s="3031"/>
      <c r="U794" s="3031"/>
      <c r="V794" s="3031"/>
      <c r="W794" s="3031"/>
      <c r="X794" s="3031"/>
      <c r="Y794" s="3031"/>
      <c r="Z794" s="3031"/>
      <c r="AA794" s="1172"/>
      <c r="AB794" s="3395"/>
      <c r="AC794" s="3395"/>
      <c r="AD794" s="3395"/>
      <c r="AE794" s="3395"/>
      <c r="AF794" s="3395"/>
      <c r="AG794" s="1172"/>
    </row>
    <row r="795" spans="1:33" ht="15" customHeight="1" x14ac:dyDescent="0.3">
      <c r="A795" s="1172"/>
      <c r="B795" s="1172"/>
      <c r="C795" s="4333" t="s">
        <v>719</v>
      </c>
      <c r="D795" s="4333"/>
      <c r="E795" s="4333"/>
      <c r="F795" s="4333"/>
      <c r="G795" s="4333"/>
      <c r="H795" s="4333"/>
      <c r="I795" s="4333"/>
      <c r="J795" s="4333"/>
      <c r="K795" s="4333"/>
      <c r="L795" s="1172"/>
      <c r="M795" s="4335" t="s">
        <v>149</v>
      </c>
      <c r="N795" s="4335"/>
      <c r="O795" s="4335"/>
      <c r="P795" s="4335"/>
      <c r="Q795" s="4335"/>
      <c r="R795" s="4335"/>
      <c r="S795" s="4335"/>
      <c r="T795" s="4335"/>
      <c r="U795" s="4335"/>
      <c r="V795" s="4335"/>
      <c r="W795" s="4335"/>
      <c r="X795" s="4335"/>
      <c r="Y795" s="4335"/>
      <c r="Z795" s="4335"/>
      <c r="AA795" s="1172"/>
      <c r="AB795" s="4336" t="s">
        <v>150</v>
      </c>
      <c r="AC795" s="4335"/>
      <c r="AD795" s="4335"/>
      <c r="AE795" s="4335"/>
      <c r="AF795" s="4335"/>
      <c r="AG795" s="1172"/>
    </row>
    <row r="796" spans="1:33" x14ac:dyDescent="0.3">
      <c r="A796" s="1172"/>
      <c r="B796" s="1172"/>
      <c r="C796" s="4334"/>
      <c r="D796" s="4334"/>
      <c r="E796" s="4334"/>
      <c r="F796" s="4334"/>
      <c r="G796" s="4334"/>
      <c r="H796" s="4334"/>
      <c r="I796" s="4334"/>
      <c r="J796" s="4334"/>
      <c r="K796" s="4334"/>
      <c r="L796" s="1172"/>
      <c r="M796" s="1172"/>
      <c r="N796" s="1172"/>
      <c r="O796" s="1172"/>
      <c r="P796" s="1172"/>
      <c r="Q796" s="1172"/>
      <c r="R796" s="1172"/>
      <c r="S796" s="1172"/>
      <c r="T796" s="1172"/>
      <c r="U796" s="1172"/>
      <c r="V796" s="1172"/>
      <c r="W796" s="1172"/>
      <c r="X796" s="1172"/>
      <c r="Y796" s="1172"/>
      <c r="Z796" s="1172"/>
      <c r="AA796" s="1172"/>
      <c r="AB796" s="1172"/>
      <c r="AC796" s="1172"/>
      <c r="AD796" s="1172"/>
      <c r="AE796" s="1172"/>
      <c r="AF796" s="1172"/>
      <c r="AG796" s="1172"/>
    </row>
    <row r="797" spans="1:33" x14ac:dyDescent="0.3">
      <c r="A797" s="1172"/>
      <c r="B797" s="1172"/>
      <c r="C797" s="1172"/>
      <c r="D797" s="1172"/>
      <c r="E797" s="1172"/>
      <c r="F797" s="1172"/>
      <c r="G797" s="1172"/>
      <c r="H797" s="1172"/>
      <c r="I797" s="1172"/>
      <c r="J797" s="1172"/>
      <c r="K797" s="1172"/>
      <c r="L797" s="1172"/>
      <c r="M797" s="1172"/>
      <c r="N797" s="1172"/>
      <c r="O797" s="1172"/>
      <c r="P797" s="1172"/>
      <c r="Q797" s="1172"/>
      <c r="R797" s="1172"/>
      <c r="S797" s="1172"/>
      <c r="T797" s="1172"/>
      <c r="U797" s="1172"/>
      <c r="V797" s="1172"/>
      <c r="W797" s="1172"/>
      <c r="X797" s="1172"/>
      <c r="Y797" s="1172"/>
      <c r="Z797" s="1172"/>
      <c r="AA797" s="1172"/>
      <c r="AB797" s="1172"/>
      <c r="AC797" s="1172"/>
      <c r="AD797" s="1172"/>
      <c r="AE797" s="1172"/>
      <c r="AF797" s="1172"/>
      <c r="AG797" s="1172"/>
    </row>
    <row r="798" spans="1:33" x14ac:dyDescent="0.3">
      <c r="A798" s="98" t="s">
        <v>707</v>
      </c>
      <c r="B798" s="1172"/>
      <c r="C798" s="1172"/>
      <c r="D798" s="1172"/>
      <c r="E798" s="1172"/>
      <c r="F798" s="1172"/>
      <c r="G798" s="1172"/>
      <c r="H798" s="1172"/>
      <c r="I798" s="1172"/>
      <c r="J798" s="1172"/>
      <c r="K798" s="1172"/>
      <c r="L798" s="1172"/>
      <c r="M798" s="1172"/>
      <c r="N798" s="1172"/>
      <c r="O798" s="1172"/>
      <c r="P798" s="1172"/>
      <c r="Q798" s="1172"/>
      <c r="R798" s="1172"/>
      <c r="S798" s="1172"/>
      <c r="T798" s="1172"/>
      <c r="U798" s="1172"/>
      <c r="V798" s="1172"/>
      <c r="W798" s="1172"/>
      <c r="X798" s="1172"/>
      <c r="Y798" s="1172"/>
      <c r="Z798" s="1172"/>
      <c r="AA798" s="1172"/>
      <c r="AB798" s="1172"/>
      <c r="AC798" s="1172"/>
      <c r="AD798" s="1172"/>
      <c r="AE798" s="1172"/>
      <c r="AF798" s="1172"/>
      <c r="AG798" s="1172"/>
    </row>
    <row r="799" spans="1:33" x14ac:dyDescent="0.3">
      <c r="A799" s="1172"/>
      <c r="B799" s="1172"/>
      <c r="C799" s="1172"/>
      <c r="D799" s="1172"/>
      <c r="E799" s="1172"/>
      <c r="F799" s="1172"/>
      <c r="G799" s="1172"/>
      <c r="H799" s="1172"/>
      <c r="I799" s="1172"/>
      <c r="J799" s="1172"/>
      <c r="K799" s="1172"/>
      <c r="L799" s="1172"/>
      <c r="M799" s="1172"/>
      <c r="N799" s="1172"/>
      <c r="O799" s="1172"/>
      <c r="P799" s="1172"/>
      <c r="Q799" s="1172"/>
      <c r="R799" s="1172"/>
      <c r="S799" s="1172"/>
      <c r="T799" s="1172"/>
      <c r="U799" s="1172"/>
      <c r="V799" s="1172"/>
      <c r="W799" s="1172"/>
      <c r="X799" s="1172"/>
      <c r="Y799" s="1172"/>
      <c r="Z799" s="1172"/>
      <c r="AA799" s="1172"/>
      <c r="AB799" s="1172"/>
      <c r="AC799" s="1172"/>
      <c r="AD799" s="1172"/>
      <c r="AE799" s="1172"/>
      <c r="AF799" s="1172"/>
      <c r="AG799" s="1172"/>
    </row>
    <row r="800" spans="1:33" x14ac:dyDescent="0.3">
      <c r="A800" s="98" t="s">
        <v>692</v>
      </c>
      <c r="B800" s="1172"/>
      <c r="C800" s="1172"/>
      <c r="D800" s="1172"/>
      <c r="E800" s="1172"/>
      <c r="F800" s="1172"/>
      <c r="G800" s="1172"/>
      <c r="H800" s="1172"/>
      <c r="I800" s="1172"/>
      <c r="J800" s="1172"/>
      <c r="K800" s="1172"/>
      <c r="L800" s="1172"/>
      <c r="M800" s="1172"/>
      <c r="N800" s="1172"/>
      <c r="O800" s="1172"/>
      <c r="P800" s="1172"/>
      <c r="Q800" s="1172"/>
      <c r="R800" s="1172"/>
      <c r="S800" s="1172"/>
      <c r="T800" s="1172"/>
      <c r="U800" s="1172"/>
      <c r="V800" s="1172"/>
      <c r="W800" s="1172"/>
      <c r="X800" s="1172"/>
      <c r="Y800" s="1172"/>
      <c r="Z800" s="1172"/>
      <c r="AA800" s="1172"/>
      <c r="AB800" s="1172"/>
      <c r="AC800" s="1172"/>
      <c r="AD800" s="1172"/>
      <c r="AE800" s="1172"/>
      <c r="AF800" s="1172"/>
      <c r="AG800" s="1172"/>
    </row>
    <row r="801" spans="1:33" x14ac:dyDescent="0.3">
      <c r="A801" s="1172" t="s">
        <v>53</v>
      </c>
      <c r="B801" s="1172"/>
      <c r="C801" s="1172"/>
      <c r="D801" s="1172"/>
      <c r="E801" s="1172"/>
      <c r="F801" s="1172"/>
      <c r="G801" s="1172"/>
      <c r="H801" s="1172"/>
      <c r="I801" s="1172"/>
      <c r="J801" s="1172"/>
      <c r="K801" s="1172"/>
      <c r="L801" s="1172"/>
      <c r="M801" s="1172"/>
      <c r="N801" s="1172"/>
      <c r="O801" s="1172"/>
      <c r="P801" s="1172"/>
      <c r="Q801" s="1172"/>
      <c r="R801" s="1172"/>
      <c r="S801" s="1172"/>
      <c r="T801" s="1172"/>
      <c r="U801" s="1172"/>
      <c r="V801" s="1170"/>
      <c r="W801" s="1170"/>
      <c r="X801" s="1170"/>
      <c r="Y801" s="1170"/>
      <c r="Z801" s="1170"/>
      <c r="AA801" s="1170"/>
      <c r="AB801" s="1170"/>
      <c r="AC801" s="1172"/>
      <c r="AD801" s="1172"/>
      <c r="AE801" s="1172"/>
      <c r="AF801" s="1172"/>
      <c r="AG801" s="1172"/>
    </row>
    <row r="802" spans="1:33" x14ac:dyDescent="0.3">
      <c r="A802" s="1172"/>
      <c r="B802" s="1172"/>
      <c r="C802" s="1172"/>
      <c r="D802" s="1172"/>
      <c r="E802" s="1172"/>
      <c r="F802" s="1172"/>
      <c r="G802" s="1172"/>
      <c r="H802" s="1172"/>
      <c r="I802" s="1172"/>
      <c r="J802" s="1172"/>
      <c r="K802" s="1172"/>
      <c r="L802" s="1172"/>
      <c r="M802" s="1172"/>
      <c r="N802" s="1172"/>
      <c r="O802" s="1172"/>
      <c r="P802" s="1172"/>
      <c r="Q802" s="1172"/>
      <c r="R802" s="1172"/>
      <c r="S802" s="1172"/>
      <c r="T802" s="1172"/>
      <c r="U802" s="1172"/>
      <c r="V802" s="1172"/>
      <c r="W802" s="1172"/>
      <c r="X802" s="1172"/>
      <c r="Y802" s="1172"/>
      <c r="Z802" s="1172"/>
      <c r="AA802" s="1172"/>
      <c r="AB802" s="1172"/>
      <c r="AC802" s="1172"/>
      <c r="AD802" s="1172"/>
      <c r="AE802" s="1172"/>
      <c r="AF802" s="1172"/>
      <c r="AG802" s="1172"/>
    </row>
    <row r="803" spans="1:33" x14ac:dyDescent="0.3">
      <c r="A803" s="1170" t="s">
        <v>1131</v>
      </c>
      <c r="B803" s="1172"/>
      <c r="C803" s="1172"/>
      <c r="D803" s="1172"/>
      <c r="E803" s="1172"/>
      <c r="F803" s="1172"/>
      <c r="G803" s="1172"/>
      <c r="H803" s="1172"/>
      <c r="I803" s="1172"/>
      <c r="J803" s="4342" t="s">
        <v>1132</v>
      </c>
      <c r="K803" s="4342"/>
      <c r="L803" s="4342"/>
      <c r="M803" s="4342"/>
      <c r="N803" s="4342"/>
      <c r="O803" s="4342"/>
      <c r="P803" s="4342"/>
      <c r="Q803" s="4342"/>
      <c r="R803" s="4342"/>
      <c r="S803" s="4342"/>
      <c r="T803" s="4342"/>
      <c r="U803" s="4342"/>
      <c r="V803" s="4342"/>
      <c r="W803" s="4342"/>
      <c r="X803" s="4342"/>
      <c r="Y803" s="4342"/>
      <c r="Z803" s="4342"/>
      <c r="AA803" s="4342"/>
      <c r="AB803" s="4342"/>
      <c r="AC803" s="4342"/>
      <c r="AD803" s="4342"/>
      <c r="AE803" s="4342"/>
      <c r="AF803" s="4342"/>
      <c r="AG803" s="1172"/>
    </row>
    <row r="804" spans="1:33" ht="15" thickBot="1" x14ac:dyDescent="0.35">
      <c r="A804" s="1172"/>
      <c r="B804" s="1172"/>
      <c r="C804" s="1172"/>
      <c r="D804" s="1172"/>
      <c r="E804" s="1172"/>
      <c r="F804" s="1172"/>
      <c r="G804" s="1172"/>
      <c r="H804" s="1172"/>
      <c r="I804" s="1172"/>
      <c r="J804" s="1172"/>
      <c r="K804" s="1172"/>
      <c r="L804" s="1172"/>
      <c r="M804" s="1172"/>
      <c r="N804" s="1172"/>
      <c r="O804" s="1172"/>
      <c r="P804" s="1172"/>
      <c r="Q804" s="1172"/>
      <c r="R804" s="1172"/>
      <c r="S804" s="1172"/>
      <c r="T804" s="1172"/>
      <c r="U804" s="1172"/>
      <c r="V804" s="1172"/>
      <c r="W804" s="1172"/>
      <c r="X804" s="1172"/>
      <c r="Y804" s="1172"/>
      <c r="Z804" s="1172"/>
      <c r="AA804" s="1172"/>
      <c r="AB804" s="1172"/>
      <c r="AC804" s="1172"/>
      <c r="AD804" s="1172"/>
      <c r="AE804" s="1172"/>
      <c r="AF804" s="1172"/>
      <c r="AG804" s="1172"/>
    </row>
    <row r="805" spans="1:33" ht="15.75" customHeight="1" thickBot="1" x14ac:dyDescent="0.35">
      <c r="A805" s="1172"/>
      <c r="B805" s="1172" t="s">
        <v>708</v>
      </c>
      <c r="C805" s="1172"/>
      <c r="D805" s="1172"/>
      <c r="E805" s="1172"/>
      <c r="F805" s="1172"/>
      <c r="G805" s="271"/>
      <c r="H805" s="2631" t="s">
        <v>709</v>
      </c>
      <c r="I805" s="2631"/>
      <c r="J805" s="2631"/>
      <c r="K805" s="2631"/>
      <c r="L805" s="2631"/>
      <c r="M805" s="2631"/>
      <c r="N805" s="2631"/>
      <c r="O805" s="2631"/>
      <c r="P805" s="2631"/>
      <c r="Q805" s="2631"/>
      <c r="R805" s="2631"/>
      <c r="S805" s="2631"/>
      <c r="T805" s="2631"/>
      <c r="U805" s="2631"/>
      <c r="V805" s="2631"/>
      <c r="W805" s="2631"/>
      <c r="X805" s="2631"/>
      <c r="Y805" s="2631"/>
      <c r="Z805" s="2631"/>
      <c r="AA805" s="2631"/>
      <c r="AB805" s="2631"/>
      <c r="AC805" s="2631"/>
      <c r="AD805" s="2631"/>
      <c r="AE805" s="2631"/>
      <c r="AF805" s="2631"/>
      <c r="AG805" s="2631"/>
    </row>
    <row r="806" spans="1:33" ht="15" thickBot="1" x14ac:dyDescent="0.35">
      <c r="A806" s="1172"/>
      <c r="B806" s="1172"/>
      <c r="C806" s="1172"/>
      <c r="D806" s="1172"/>
      <c r="E806" s="1172"/>
      <c r="F806" s="1172"/>
      <c r="G806" s="1172"/>
      <c r="H806" s="1172"/>
      <c r="I806" s="1172"/>
      <c r="J806" s="1172"/>
      <c r="K806" s="1172"/>
      <c r="L806" s="1172"/>
      <c r="M806" s="1172"/>
      <c r="N806" s="1172"/>
      <c r="O806" s="1172"/>
      <c r="P806" s="1172"/>
      <c r="Q806" s="1172"/>
      <c r="R806" s="1172"/>
      <c r="S806" s="1172"/>
      <c r="T806" s="1172"/>
      <c r="U806" s="1172"/>
      <c r="V806" s="1172"/>
      <c r="W806" s="1172"/>
      <c r="X806" s="1172"/>
      <c r="Y806" s="1172"/>
      <c r="Z806" s="1172"/>
      <c r="AA806" s="1172"/>
      <c r="AB806" s="1172"/>
      <c r="AC806" s="1172"/>
      <c r="AD806" s="1172"/>
      <c r="AE806" s="1172"/>
      <c r="AF806" s="1172"/>
      <c r="AG806" s="1172"/>
    </row>
    <row r="807" spans="1:33" ht="15" thickBot="1" x14ac:dyDescent="0.35">
      <c r="A807" s="1172"/>
      <c r="B807" s="1172"/>
      <c r="C807" s="1172"/>
      <c r="D807" s="1172"/>
      <c r="E807" s="1172"/>
      <c r="F807" s="1172"/>
      <c r="G807" s="271"/>
      <c r="H807" s="1172" t="s">
        <v>710</v>
      </c>
      <c r="I807" s="1172"/>
      <c r="J807" s="1172"/>
      <c r="K807" s="1172"/>
      <c r="L807" s="1172"/>
      <c r="M807" s="1172"/>
      <c r="N807" s="1172"/>
      <c r="O807" s="1172"/>
      <c r="P807" s="1172"/>
      <c r="Q807" s="1172"/>
      <c r="R807" s="1172"/>
      <c r="S807" s="1172"/>
      <c r="T807" s="1172"/>
      <c r="U807" s="1172"/>
      <c r="V807" s="1172"/>
      <c r="W807" s="1172"/>
      <c r="X807" s="1172"/>
      <c r="Y807" s="1172"/>
      <c r="Z807" s="1172"/>
      <c r="AA807" s="1172"/>
      <c r="AB807" s="1172"/>
      <c r="AC807" s="1172"/>
      <c r="AD807" s="1172"/>
      <c r="AE807" s="1172"/>
      <c r="AF807" s="1172"/>
      <c r="AG807" s="1172"/>
    </row>
    <row r="808" spans="1:33" ht="15" thickBot="1" x14ac:dyDescent="0.35">
      <c r="A808" s="1172"/>
      <c r="B808" s="1172"/>
      <c r="C808" s="1172"/>
      <c r="D808" s="1172"/>
      <c r="E808" s="1172"/>
      <c r="F808" s="1172"/>
      <c r="G808" s="1172"/>
      <c r="H808" s="1172"/>
      <c r="I808" s="1172"/>
      <c r="J808" s="1172"/>
      <c r="K808" s="1172"/>
      <c r="L808" s="1172"/>
      <c r="M808" s="1172"/>
      <c r="N808" s="1172"/>
      <c r="O808" s="1172"/>
      <c r="P808" s="1172"/>
      <c r="Q808" s="1172"/>
      <c r="R808" s="1172"/>
      <c r="S808" s="1172"/>
      <c r="T808" s="1172"/>
      <c r="U808" s="1172"/>
      <c r="V808" s="1172"/>
      <c r="W808" s="1172"/>
      <c r="X808" s="1172"/>
      <c r="Y808" s="1172"/>
      <c r="Z808" s="1172"/>
      <c r="AA808" s="1172"/>
      <c r="AB808" s="1172"/>
      <c r="AC808" s="1172"/>
      <c r="AD808" s="1172"/>
      <c r="AE808" s="1172"/>
      <c r="AF808" s="1172"/>
      <c r="AG808" s="1172"/>
    </row>
    <row r="809" spans="1:33" ht="15" thickBot="1" x14ac:dyDescent="0.35">
      <c r="A809" s="1172"/>
      <c r="B809" s="1172"/>
      <c r="C809" s="1172"/>
      <c r="D809" s="1172"/>
      <c r="E809" s="1172"/>
      <c r="F809" s="1172"/>
      <c r="G809" s="271"/>
      <c r="H809" s="1172" t="s">
        <v>711</v>
      </c>
      <c r="I809" s="1172"/>
      <c r="J809" s="1172"/>
      <c r="K809" s="1172"/>
      <c r="L809" s="1172"/>
      <c r="M809" s="1172"/>
      <c r="N809" s="1172"/>
      <c r="O809" s="1172"/>
      <c r="P809" s="1172"/>
      <c r="Q809" s="1172"/>
      <c r="R809" s="1172"/>
      <c r="S809" s="1172"/>
      <c r="T809" s="1172"/>
      <c r="U809" s="1172"/>
      <c r="V809" s="1172"/>
      <c r="W809" s="1172"/>
      <c r="X809" s="1172"/>
      <c r="Y809" s="1172"/>
      <c r="Z809" s="1172"/>
      <c r="AA809" s="1172"/>
      <c r="AB809" s="1172"/>
      <c r="AC809" s="1172"/>
      <c r="AD809" s="1172"/>
      <c r="AE809" s="1172"/>
      <c r="AF809" s="1172"/>
      <c r="AG809" s="1172"/>
    </row>
    <row r="810" spans="1:33" ht="15" thickBot="1" x14ac:dyDescent="0.35">
      <c r="A810" s="1172"/>
      <c r="B810" s="1172"/>
      <c r="C810" s="1172"/>
      <c r="D810" s="1172"/>
      <c r="E810" s="1172"/>
      <c r="F810" s="1172"/>
      <c r="G810" s="1172"/>
      <c r="H810" s="1172"/>
      <c r="I810" s="1172"/>
      <c r="J810" s="1172"/>
      <c r="K810" s="1172"/>
      <c r="L810" s="1172"/>
      <c r="M810" s="1172"/>
      <c r="N810" s="1172"/>
      <c r="O810" s="1172"/>
      <c r="P810" s="1172"/>
      <c r="Q810" s="1172"/>
      <c r="R810" s="1172"/>
      <c r="S810" s="1172"/>
      <c r="T810" s="1172"/>
      <c r="U810" s="1172"/>
      <c r="V810" s="1172"/>
      <c r="W810" s="1172"/>
      <c r="X810" s="1172"/>
      <c r="Y810" s="1172"/>
      <c r="Z810" s="1172"/>
      <c r="AA810" s="1172"/>
      <c r="AB810" s="1172"/>
      <c r="AC810" s="1172"/>
      <c r="AD810" s="1172"/>
      <c r="AE810" s="1172"/>
      <c r="AF810" s="1172"/>
      <c r="AG810" s="1172"/>
    </row>
    <row r="811" spans="1:33" ht="15" thickBot="1" x14ac:dyDescent="0.35">
      <c r="A811" s="1172"/>
      <c r="B811" s="1172"/>
      <c r="C811" s="1172"/>
      <c r="D811" s="1172"/>
      <c r="E811" s="1172"/>
      <c r="F811" s="1172"/>
      <c r="G811" s="271"/>
      <c r="H811" s="1172" t="s">
        <v>712</v>
      </c>
      <c r="I811" s="1172"/>
      <c r="J811" s="1172"/>
      <c r="K811" s="1172"/>
      <c r="L811" s="1172"/>
      <c r="M811" s="1172"/>
      <c r="N811" s="1172"/>
      <c r="O811" s="1172"/>
      <c r="P811" s="1172"/>
      <c r="Q811" s="1172"/>
      <c r="R811" s="1172"/>
      <c r="S811" s="1172"/>
      <c r="T811" s="1172"/>
      <c r="U811" s="1172"/>
      <c r="V811" s="1172"/>
      <c r="W811" s="1172"/>
      <c r="X811" s="1172"/>
      <c r="Y811" s="1172"/>
      <c r="Z811" s="1172"/>
      <c r="AA811" s="1172"/>
      <c r="AB811" s="1172"/>
      <c r="AC811" s="1172"/>
      <c r="AD811" s="1172"/>
      <c r="AE811" s="1172"/>
      <c r="AF811" s="1172"/>
      <c r="AG811" s="1172"/>
    </row>
    <row r="812" spans="1:33" ht="15" thickBot="1" x14ac:dyDescent="0.35">
      <c r="A812" s="1172"/>
      <c r="B812" s="1172"/>
      <c r="C812" s="1172"/>
      <c r="D812" s="1172"/>
      <c r="E812" s="1172"/>
      <c r="F812" s="1172"/>
      <c r="G812" s="1172"/>
      <c r="H812" s="1172"/>
      <c r="I812" s="1172"/>
      <c r="J812" s="1172"/>
      <c r="K812" s="1172"/>
      <c r="L812" s="1172"/>
      <c r="M812" s="1172"/>
      <c r="N812" s="1172"/>
      <c r="O812" s="1172"/>
      <c r="P812" s="1172"/>
      <c r="Q812" s="1172"/>
      <c r="R812" s="1172"/>
      <c r="S812" s="1172"/>
      <c r="T812" s="1172"/>
      <c r="U812" s="1172"/>
      <c r="V812" s="1172"/>
      <c r="W812" s="1172"/>
      <c r="X812" s="1172"/>
      <c r="Y812" s="1172"/>
      <c r="Z812" s="1172"/>
      <c r="AA812" s="1172"/>
      <c r="AB812" s="1172"/>
      <c r="AC812" s="1172"/>
      <c r="AD812" s="1172"/>
      <c r="AE812" s="1172"/>
      <c r="AF812" s="1172"/>
      <c r="AG812" s="1172"/>
    </row>
    <row r="813" spans="1:33" ht="15" thickBot="1" x14ac:dyDescent="0.35">
      <c r="A813" s="1172"/>
      <c r="B813" s="1172"/>
      <c r="C813" s="1172"/>
      <c r="D813" s="1172"/>
      <c r="E813" s="1172"/>
      <c r="F813" s="1172"/>
      <c r="G813" s="271"/>
      <c r="H813" s="1170" t="s">
        <v>713</v>
      </c>
      <c r="I813" s="1172"/>
      <c r="J813" s="1172"/>
      <c r="K813" s="1172"/>
      <c r="L813" s="1172"/>
      <c r="M813" s="1172"/>
      <c r="N813" s="1172"/>
      <c r="O813" s="1172"/>
      <c r="P813" s="1172"/>
      <c r="Q813" s="1172"/>
      <c r="R813" s="1172"/>
      <c r="S813" s="1172"/>
      <c r="T813" s="1172"/>
      <c r="U813" s="1172"/>
      <c r="V813" s="1172"/>
      <c r="W813" s="1172"/>
      <c r="X813" s="1172"/>
      <c r="Y813" s="1172"/>
      <c r="Z813" s="1172"/>
      <c r="AA813" s="1172"/>
      <c r="AB813" s="1172"/>
      <c r="AC813" s="1172"/>
      <c r="AD813" s="1172"/>
      <c r="AE813" s="1172"/>
      <c r="AF813" s="1172"/>
      <c r="AG813" s="1172"/>
    </row>
    <row r="814" spans="1:33" x14ac:dyDescent="0.3">
      <c r="A814" s="1172"/>
      <c r="B814" s="1172"/>
      <c r="C814" s="1172"/>
      <c r="D814" s="1172"/>
      <c r="E814" s="1172"/>
      <c r="F814" s="1172"/>
      <c r="G814" s="1172"/>
      <c r="H814" s="1172"/>
      <c r="I814" s="1172"/>
      <c r="J814" s="1172"/>
      <c r="K814" s="1172"/>
      <c r="L814" s="1172"/>
      <c r="M814" s="1172"/>
      <c r="N814" s="1172"/>
      <c r="O814" s="1172"/>
      <c r="P814" s="1172"/>
      <c r="Q814" s="1172"/>
      <c r="R814" s="1172"/>
      <c r="S814" s="1172"/>
      <c r="T814" s="1172"/>
      <c r="U814" s="1172"/>
      <c r="V814" s="1172"/>
      <c r="W814" s="1172"/>
      <c r="X814" s="1172"/>
      <c r="Y814" s="1172"/>
      <c r="Z814" s="1172"/>
      <c r="AA814" s="1172"/>
      <c r="AB814" s="1172"/>
      <c r="AC814" s="1172"/>
      <c r="AD814" s="1172"/>
      <c r="AE814" s="1172"/>
      <c r="AF814" s="1172"/>
      <c r="AG814" s="1172"/>
    </row>
    <row r="815" spans="1:33" ht="15" customHeight="1" x14ac:dyDescent="0.3">
      <c r="A815" s="4100" t="s">
        <v>15</v>
      </c>
      <c r="B815" s="4263"/>
      <c r="C815" s="4263"/>
      <c r="D815" s="4263"/>
      <c r="E815" s="4263"/>
      <c r="F815" s="4263"/>
      <c r="G815" s="4263"/>
      <c r="H815" s="4263"/>
      <c r="I815" s="4263"/>
      <c r="J815" s="4263"/>
      <c r="K815" s="4263"/>
      <c r="L815" s="4263"/>
      <c r="M815" s="4263"/>
      <c r="N815" s="4263"/>
      <c r="O815" s="4263"/>
      <c r="P815" s="4263"/>
      <c r="Q815" s="4263"/>
      <c r="R815" s="4263"/>
      <c r="S815" s="4263"/>
      <c r="T815" s="4263"/>
      <c r="U815" s="4263"/>
      <c r="V815" s="4263"/>
      <c r="W815" s="4263"/>
      <c r="X815" s="4263"/>
      <c r="Y815" s="4263"/>
      <c r="Z815" s="4263"/>
      <c r="AA815" s="4263"/>
      <c r="AB815" s="4263"/>
      <c r="AC815" s="4263"/>
      <c r="AD815" s="4263"/>
      <c r="AE815" s="4263"/>
      <c r="AF815" s="4263"/>
      <c r="AG815" s="4263"/>
    </row>
    <row r="816" spans="1:33" x14ac:dyDescent="0.3">
      <c r="A816" s="4263"/>
      <c r="B816" s="4263"/>
      <c r="C816" s="4263"/>
      <c r="D816" s="4263"/>
      <c r="E816" s="4263"/>
      <c r="F816" s="4263"/>
      <c r="G816" s="4263"/>
      <c r="H816" s="4263"/>
      <c r="I816" s="4263"/>
      <c r="J816" s="4263"/>
      <c r="K816" s="4263"/>
      <c r="L816" s="4263"/>
      <c r="M816" s="4263"/>
      <c r="N816" s="4263"/>
      <c r="O816" s="4263"/>
      <c r="P816" s="4263"/>
      <c r="Q816" s="4263"/>
      <c r="R816" s="4263"/>
      <c r="S816" s="4263"/>
      <c r="T816" s="4263"/>
      <c r="U816" s="4263"/>
      <c r="V816" s="4263"/>
      <c r="W816" s="4263"/>
      <c r="X816" s="4263"/>
      <c r="Y816" s="4263"/>
      <c r="Z816" s="4263"/>
      <c r="AA816" s="4263"/>
      <c r="AB816" s="4263"/>
      <c r="AC816" s="4263"/>
      <c r="AD816" s="4263"/>
      <c r="AE816" s="4263"/>
      <c r="AF816" s="4263"/>
      <c r="AG816" s="4263"/>
    </row>
    <row r="817" spans="1:33" x14ac:dyDescent="0.3">
      <c r="A817" s="4263"/>
      <c r="B817" s="4263"/>
      <c r="C817" s="4263"/>
      <c r="D817" s="4263"/>
      <c r="E817" s="4263"/>
      <c r="F817" s="4263"/>
      <c r="G817" s="4263"/>
      <c r="H817" s="4263"/>
      <c r="I817" s="4263"/>
      <c r="J817" s="4263"/>
      <c r="K817" s="4263"/>
      <c r="L817" s="4263"/>
      <c r="M817" s="4263"/>
      <c r="N817" s="4263"/>
      <c r="O817" s="4263"/>
      <c r="P817" s="4263"/>
      <c r="Q817" s="4263"/>
      <c r="R817" s="4263"/>
      <c r="S817" s="4263"/>
      <c r="T817" s="4263"/>
      <c r="U817" s="4263"/>
      <c r="V817" s="4263"/>
      <c r="W817" s="4263"/>
      <c r="X817" s="4263"/>
      <c r="Y817" s="4263"/>
      <c r="Z817" s="4263"/>
      <c r="AA817" s="4263"/>
      <c r="AB817" s="4263"/>
      <c r="AC817" s="4263"/>
      <c r="AD817" s="4263"/>
      <c r="AE817" s="4263"/>
      <c r="AF817" s="4263"/>
      <c r="AG817" s="4263"/>
    </row>
    <row r="818" spans="1:33" x14ac:dyDescent="0.3">
      <c r="A818" s="4263"/>
      <c r="B818" s="4263"/>
      <c r="C818" s="4263"/>
      <c r="D818" s="4263"/>
      <c r="E818" s="4263"/>
      <c r="F818" s="4263"/>
      <c r="G818" s="4263"/>
      <c r="H818" s="4263"/>
      <c r="I818" s="4263"/>
      <c r="J818" s="4263"/>
      <c r="K818" s="4263"/>
      <c r="L818" s="4263"/>
      <c r="M818" s="4263"/>
      <c r="N818" s="4263"/>
      <c r="O818" s="4263"/>
      <c r="P818" s="4263"/>
      <c r="Q818" s="4263"/>
      <c r="R818" s="4263"/>
      <c r="S818" s="4263"/>
      <c r="T818" s="4263"/>
      <c r="U818" s="4263"/>
      <c r="V818" s="4263"/>
      <c r="W818" s="4263"/>
      <c r="X818" s="4263"/>
      <c r="Y818" s="4263"/>
      <c r="Z818" s="4263"/>
      <c r="AA818" s="4263"/>
      <c r="AB818" s="4263"/>
      <c r="AC818" s="4263"/>
      <c r="AD818" s="4263"/>
      <c r="AE818" s="4263"/>
      <c r="AF818" s="4263"/>
      <c r="AG818" s="4263"/>
    </row>
    <row r="819" spans="1:33" ht="15" customHeight="1" x14ac:dyDescent="0.3">
      <c r="A819" s="1172"/>
      <c r="B819" s="4341" t="s">
        <v>146</v>
      </c>
      <c r="C819" s="4341"/>
      <c r="D819" s="4341"/>
      <c r="E819" s="4341"/>
      <c r="F819" s="4341"/>
      <c r="G819" s="4341"/>
      <c r="H819" s="4341"/>
      <c r="I819" s="4341"/>
      <c r="J819" s="4341"/>
      <c r="K819" s="4341"/>
      <c r="L819" s="4341"/>
      <c r="M819" s="253"/>
      <c r="N819" s="4341" t="s">
        <v>714</v>
      </c>
      <c r="O819" s="254"/>
      <c r="P819" s="4341" t="s">
        <v>648</v>
      </c>
      <c r="Q819" s="4341"/>
      <c r="R819" s="4341"/>
      <c r="S819" s="4341"/>
      <c r="T819" s="4341"/>
      <c r="U819" s="4341"/>
      <c r="V819" s="4341"/>
      <c r="W819" s="4341"/>
      <c r="X819" s="4341"/>
      <c r="Y819" s="255"/>
      <c r="Z819" s="4340" t="s">
        <v>716</v>
      </c>
      <c r="AA819" s="4340"/>
      <c r="AB819" s="47"/>
      <c r="AC819" s="4340" t="s">
        <v>715</v>
      </c>
      <c r="AD819" s="4340"/>
      <c r="AE819" s="4340"/>
      <c r="AF819" s="4340"/>
      <c r="AG819" s="1172"/>
    </row>
    <row r="820" spans="1:33" x14ac:dyDescent="0.3">
      <c r="A820" s="229"/>
      <c r="B820" s="4341"/>
      <c r="C820" s="4341"/>
      <c r="D820" s="4341"/>
      <c r="E820" s="4341"/>
      <c r="F820" s="4341"/>
      <c r="G820" s="4341"/>
      <c r="H820" s="4341"/>
      <c r="I820" s="4341"/>
      <c r="J820" s="4341"/>
      <c r="K820" s="4341"/>
      <c r="L820" s="4341"/>
      <c r="M820" s="253"/>
      <c r="N820" s="4341"/>
      <c r="O820" s="254"/>
      <c r="P820" s="4341"/>
      <c r="Q820" s="4341"/>
      <c r="R820" s="4341"/>
      <c r="S820" s="4341"/>
      <c r="T820" s="4341"/>
      <c r="U820" s="4341"/>
      <c r="V820" s="4341"/>
      <c r="W820" s="4341"/>
      <c r="X820" s="4341"/>
      <c r="Y820" s="255"/>
      <c r="Z820" s="4340"/>
      <c r="AA820" s="4340"/>
      <c r="AB820" s="47"/>
      <c r="AC820" s="4340"/>
      <c r="AD820" s="4340"/>
      <c r="AE820" s="4340"/>
      <c r="AF820" s="4340"/>
      <c r="AG820" s="1172"/>
    </row>
    <row r="821" spans="1:33" x14ac:dyDescent="0.3">
      <c r="A821" s="229"/>
      <c r="B821" s="1172"/>
      <c r="C821" s="1172"/>
      <c r="D821" s="1172"/>
      <c r="E821" s="1172"/>
      <c r="F821" s="1172"/>
      <c r="G821" s="1172"/>
      <c r="H821" s="1172"/>
      <c r="I821" s="1172"/>
      <c r="J821" s="1172"/>
      <c r="K821" s="1172"/>
      <c r="L821" s="1172"/>
      <c r="M821" s="229"/>
      <c r="N821" s="1172"/>
      <c r="O821" s="229"/>
      <c r="P821" s="91"/>
      <c r="Q821" s="91"/>
      <c r="R821" s="91"/>
      <c r="S821" s="91"/>
      <c r="T821" s="205"/>
      <c r="U821" s="205"/>
      <c r="V821" s="205"/>
      <c r="W821" s="205"/>
      <c r="X821" s="205"/>
      <c r="Y821" s="229"/>
      <c r="Z821" s="1172"/>
      <c r="AA821" s="1172"/>
      <c r="AB821" s="47"/>
      <c r="AC821" s="1172"/>
      <c r="AD821" s="1172"/>
      <c r="AE821" s="1172"/>
      <c r="AF821" s="1172"/>
      <c r="AG821" s="1172"/>
    </row>
    <row r="822" spans="1:33" ht="15" thickBot="1" x14ac:dyDescent="0.35">
      <c r="A822" s="248"/>
      <c r="B822" s="4332"/>
      <c r="C822" s="4332"/>
      <c r="D822" s="4332"/>
      <c r="E822" s="4332"/>
      <c r="F822" s="4332"/>
      <c r="G822" s="4332"/>
      <c r="H822" s="4332"/>
      <c r="I822" s="4332"/>
      <c r="J822" s="4332"/>
      <c r="K822" s="4332"/>
      <c r="L822" s="4332"/>
      <c r="M822" s="248"/>
      <c r="N822" s="340"/>
      <c r="O822" s="248"/>
      <c r="P822" s="3412"/>
      <c r="Q822" s="3412"/>
      <c r="R822" s="3412"/>
      <c r="S822" s="3412"/>
      <c r="T822" s="3412"/>
      <c r="U822" s="3412"/>
      <c r="V822" s="3412"/>
      <c r="W822" s="3412"/>
      <c r="X822" s="3412"/>
      <c r="Y822" s="248"/>
      <c r="Z822" s="4339"/>
      <c r="AA822" s="4339"/>
      <c r="AB822" s="47"/>
      <c r="AC822" s="4339"/>
      <c r="AD822" s="4339"/>
      <c r="AE822" s="4339"/>
      <c r="AF822" s="4339"/>
      <c r="AG822" s="1172"/>
    </row>
    <row r="823" spans="1:33" x14ac:dyDescent="0.3">
      <c r="A823" s="229"/>
      <c r="B823" s="102"/>
      <c r="C823" s="102"/>
      <c r="D823" s="102"/>
      <c r="E823" s="102"/>
      <c r="F823" s="102"/>
      <c r="G823" s="102"/>
      <c r="H823" s="102"/>
      <c r="I823" s="102"/>
      <c r="J823" s="102"/>
      <c r="K823" s="102"/>
      <c r="L823" s="102"/>
      <c r="M823" s="229"/>
      <c r="N823" s="102"/>
      <c r="O823" s="229"/>
      <c r="P823" s="91"/>
      <c r="Q823" s="91"/>
      <c r="R823" s="91"/>
      <c r="S823" s="91"/>
      <c r="T823" s="205"/>
      <c r="U823" s="205"/>
      <c r="V823" s="205"/>
      <c r="W823" s="205"/>
      <c r="X823" s="205"/>
      <c r="Y823" s="229"/>
      <c r="Z823" s="84"/>
      <c r="AA823" s="84"/>
      <c r="AB823" s="47"/>
      <c r="AC823" s="84"/>
      <c r="AD823" s="84"/>
      <c r="AE823" s="84"/>
      <c r="AF823" s="84"/>
      <c r="AG823" s="1172"/>
    </row>
    <row r="824" spans="1:33" ht="15" thickBot="1" x14ac:dyDescent="0.35">
      <c r="A824" s="248"/>
      <c r="B824" s="4332"/>
      <c r="C824" s="4332"/>
      <c r="D824" s="4332"/>
      <c r="E824" s="4332"/>
      <c r="F824" s="4332"/>
      <c r="G824" s="4332"/>
      <c r="H824" s="4332"/>
      <c r="I824" s="4332"/>
      <c r="J824" s="4332"/>
      <c r="K824" s="4332"/>
      <c r="L824" s="4332"/>
      <c r="M824" s="248"/>
      <c r="N824" s="340"/>
      <c r="O824" s="248"/>
      <c r="P824" s="3412"/>
      <c r="Q824" s="3412"/>
      <c r="R824" s="3412"/>
      <c r="S824" s="3412"/>
      <c r="T824" s="3412"/>
      <c r="U824" s="3412"/>
      <c r="V824" s="3412"/>
      <c r="W824" s="3412"/>
      <c r="X824" s="3412"/>
      <c r="Y824" s="248"/>
      <c r="Z824" s="4339"/>
      <c r="AA824" s="4339"/>
      <c r="AB824" s="47"/>
      <c r="AC824" s="4339"/>
      <c r="AD824" s="4339"/>
      <c r="AE824" s="4339"/>
      <c r="AF824" s="4339"/>
      <c r="AG824" s="1172"/>
    </row>
    <row r="825" spans="1:33" x14ac:dyDescent="0.3">
      <c r="A825" s="229"/>
      <c r="B825" s="102"/>
      <c r="C825" s="102"/>
      <c r="D825" s="102"/>
      <c r="E825" s="102"/>
      <c r="F825" s="102"/>
      <c r="G825" s="102"/>
      <c r="H825" s="102"/>
      <c r="I825" s="102"/>
      <c r="J825" s="102"/>
      <c r="K825" s="102"/>
      <c r="L825" s="102"/>
      <c r="M825" s="229"/>
      <c r="N825" s="102"/>
      <c r="O825" s="229"/>
      <c r="P825" s="91"/>
      <c r="Q825" s="91"/>
      <c r="R825" s="91"/>
      <c r="S825" s="91"/>
      <c r="T825" s="205"/>
      <c r="U825" s="205"/>
      <c r="V825" s="205"/>
      <c r="W825" s="205"/>
      <c r="X825" s="205"/>
      <c r="Y825" s="229"/>
      <c r="Z825" s="84"/>
      <c r="AA825" s="84"/>
      <c r="AB825" s="47"/>
      <c r="AC825" s="84"/>
      <c r="AD825" s="84"/>
      <c r="AE825" s="84"/>
      <c r="AF825" s="84"/>
      <c r="AG825" s="1172"/>
    </row>
    <row r="826" spans="1:33" ht="15" thickBot="1" x14ac:dyDescent="0.35">
      <c r="A826" s="248"/>
      <c r="B826" s="4332"/>
      <c r="C826" s="4332"/>
      <c r="D826" s="4332"/>
      <c r="E826" s="4332"/>
      <c r="F826" s="4332"/>
      <c r="G826" s="4332"/>
      <c r="H826" s="4332"/>
      <c r="I826" s="4332"/>
      <c r="J826" s="4332"/>
      <c r="K826" s="4332"/>
      <c r="L826" s="4332"/>
      <c r="M826" s="248"/>
      <c r="N826" s="340"/>
      <c r="O826" s="248"/>
      <c r="P826" s="3412"/>
      <c r="Q826" s="3412"/>
      <c r="R826" s="3412"/>
      <c r="S826" s="3412"/>
      <c r="T826" s="3412"/>
      <c r="U826" s="3412"/>
      <c r="V826" s="3412"/>
      <c r="W826" s="3412"/>
      <c r="X826" s="3412"/>
      <c r="Y826" s="248"/>
      <c r="Z826" s="4339"/>
      <c r="AA826" s="4339"/>
      <c r="AB826" s="47"/>
      <c r="AC826" s="4339"/>
      <c r="AD826" s="4339"/>
      <c r="AE826" s="4339"/>
      <c r="AF826" s="4339"/>
      <c r="AG826" s="1172"/>
    </row>
    <row r="827" spans="1:33" x14ac:dyDescent="0.3">
      <c r="A827" s="229"/>
      <c r="B827" s="102"/>
      <c r="C827" s="102"/>
      <c r="D827" s="102"/>
      <c r="E827" s="102"/>
      <c r="F827" s="102"/>
      <c r="G827" s="102"/>
      <c r="H827" s="102"/>
      <c r="I827" s="102"/>
      <c r="J827" s="102"/>
      <c r="K827" s="102"/>
      <c r="L827" s="102"/>
      <c r="M827" s="229"/>
      <c r="N827" s="102"/>
      <c r="O827" s="229"/>
      <c r="P827" s="91"/>
      <c r="Q827" s="91"/>
      <c r="R827" s="91"/>
      <c r="S827" s="91"/>
      <c r="T827" s="205"/>
      <c r="U827" s="205"/>
      <c r="V827" s="205"/>
      <c r="W827" s="205"/>
      <c r="X827" s="205"/>
      <c r="Y827" s="229"/>
      <c r="Z827" s="84"/>
      <c r="AA827" s="84"/>
      <c r="AB827" s="47"/>
      <c r="AC827" s="84"/>
      <c r="AD827" s="84"/>
      <c r="AE827" s="84"/>
      <c r="AF827" s="84"/>
      <c r="AG827" s="1172"/>
    </row>
    <row r="828" spans="1:33" ht="15" thickBot="1" x14ac:dyDescent="0.35">
      <c r="A828" s="248"/>
      <c r="B828" s="4332"/>
      <c r="C828" s="4332"/>
      <c r="D828" s="4332"/>
      <c r="E828" s="4332"/>
      <c r="F828" s="4332"/>
      <c r="G828" s="4332"/>
      <c r="H828" s="4332"/>
      <c r="I828" s="4332"/>
      <c r="J828" s="4332"/>
      <c r="K828" s="4332"/>
      <c r="L828" s="4332"/>
      <c r="M828" s="248"/>
      <c r="N828" s="340"/>
      <c r="O828" s="248"/>
      <c r="P828" s="3412"/>
      <c r="Q828" s="3412"/>
      <c r="R828" s="3412"/>
      <c r="S828" s="3412"/>
      <c r="T828" s="3412"/>
      <c r="U828" s="3412"/>
      <c r="V828" s="3412"/>
      <c r="W828" s="3412"/>
      <c r="X828" s="3412"/>
      <c r="Y828" s="248"/>
      <c r="Z828" s="4339"/>
      <c r="AA828" s="4339"/>
      <c r="AB828" s="47"/>
      <c r="AC828" s="4339"/>
      <c r="AD828" s="4339"/>
      <c r="AE828" s="4339"/>
      <c r="AF828" s="4339"/>
      <c r="AG828" s="1172"/>
    </row>
    <row r="829" spans="1:33" x14ac:dyDescent="0.3">
      <c r="A829" s="229"/>
      <c r="B829" s="102"/>
      <c r="C829" s="102"/>
      <c r="D829" s="102"/>
      <c r="E829" s="102"/>
      <c r="F829" s="102"/>
      <c r="G829" s="102"/>
      <c r="H829" s="102"/>
      <c r="I829" s="102"/>
      <c r="J829" s="102"/>
      <c r="K829" s="102"/>
      <c r="L829" s="102"/>
      <c r="M829" s="229"/>
      <c r="N829" s="102"/>
      <c r="O829" s="229"/>
      <c r="P829" s="91"/>
      <c r="Q829" s="91"/>
      <c r="R829" s="91"/>
      <c r="S829" s="91"/>
      <c r="T829" s="205"/>
      <c r="U829" s="205"/>
      <c r="V829" s="205"/>
      <c r="W829" s="205"/>
      <c r="X829" s="205"/>
      <c r="Y829" s="229"/>
      <c r="Z829" s="84"/>
      <c r="AA829" s="84"/>
      <c r="AB829" s="47"/>
      <c r="AC829" s="84"/>
      <c r="AD829" s="84"/>
      <c r="AE829" s="84"/>
      <c r="AF829" s="84"/>
      <c r="AG829" s="1172"/>
    </row>
    <row r="830" spans="1:33" ht="15" thickBot="1" x14ac:dyDescent="0.35">
      <c r="A830" s="248"/>
      <c r="B830" s="4332"/>
      <c r="C830" s="4332"/>
      <c r="D830" s="4332"/>
      <c r="E830" s="4332"/>
      <c r="F830" s="4332"/>
      <c r="G830" s="4332"/>
      <c r="H830" s="4332"/>
      <c r="I830" s="4332"/>
      <c r="J830" s="4332"/>
      <c r="K830" s="4332"/>
      <c r="L830" s="4332"/>
      <c r="M830" s="248"/>
      <c r="N830" s="340"/>
      <c r="O830" s="248"/>
      <c r="P830" s="3412"/>
      <c r="Q830" s="3412"/>
      <c r="R830" s="3412"/>
      <c r="S830" s="3412"/>
      <c r="T830" s="3412"/>
      <c r="U830" s="3412"/>
      <c r="V830" s="3412"/>
      <c r="W830" s="3412"/>
      <c r="X830" s="3412"/>
      <c r="Y830" s="248"/>
      <c r="Z830" s="4339"/>
      <c r="AA830" s="4339"/>
      <c r="AB830" s="47"/>
      <c r="AC830" s="4339"/>
      <c r="AD830" s="4339"/>
      <c r="AE830" s="4339"/>
      <c r="AF830" s="4339"/>
      <c r="AG830" s="1172"/>
    </row>
    <row r="831" spans="1:33" x14ac:dyDescent="0.3">
      <c r="A831" s="229"/>
      <c r="B831" s="102"/>
      <c r="C831" s="102"/>
      <c r="D831" s="102"/>
      <c r="E831" s="102"/>
      <c r="F831" s="102"/>
      <c r="G831" s="102"/>
      <c r="H831" s="102"/>
      <c r="I831" s="102"/>
      <c r="J831" s="102"/>
      <c r="K831" s="102"/>
      <c r="L831" s="102"/>
      <c r="M831" s="229"/>
      <c r="N831" s="102"/>
      <c r="O831" s="229"/>
      <c r="P831" s="91"/>
      <c r="Q831" s="91"/>
      <c r="R831" s="91"/>
      <c r="S831" s="91"/>
      <c r="T831" s="205"/>
      <c r="U831" s="205"/>
      <c r="V831" s="205"/>
      <c r="W831" s="205"/>
      <c r="X831" s="205"/>
      <c r="Y831" s="229"/>
      <c r="Z831" s="84"/>
      <c r="AA831" s="84"/>
      <c r="AB831" s="47"/>
      <c r="AC831" s="84"/>
      <c r="AD831" s="84"/>
      <c r="AE831" s="84"/>
      <c r="AF831" s="84"/>
      <c r="AG831" s="1172"/>
    </row>
    <row r="832" spans="1:33" ht="15" thickBot="1" x14ac:dyDescent="0.35">
      <c r="A832" s="248"/>
      <c r="B832" s="4332"/>
      <c r="C832" s="4332"/>
      <c r="D832" s="4332"/>
      <c r="E832" s="4332"/>
      <c r="F832" s="4332"/>
      <c r="G832" s="4332"/>
      <c r="H832" s="4332"/>
      <c r="I832" s="4332"/>
      <c r="J832" s="4332"/>
      <c r="K832" s="4332"/>
      <c r="L832" s="4332"/>
      <c r="M832" s="248"/>
      <c r="N832" s="340"/>
      <c r="O832" s="248"/>
      <c r="P832" s="3412"/>
      <c r="Q832" s="3412"/>
      <c r="R832" s="3412"/>
      <c r="S832" s="3412"/>
      <c r="T832" s="3412"/>
      <c r="U832" s="3412"/>
      <c r="V832" s="3412"/>
      <c r="W832" s="3412"/>
      <c r="X832" s="3412"/>
      <c r="Y832" s="248"/>
      <c r="Z832" s="4339"/>
      <c r="AA832" s="4339"/>
      <c r="AB832" s="47"/>
      <c r="AC832" s="4339"/>
      <c r="AD832" s="4339"/>
      <c r="AE832" s="4339"/>
      <c r="AF832" s="4339"/>
      <c r="AG832" s="1172"/>
    </row>
    <row r="833" spans="1:33" x14ac:dyDescent="0.3">
      <c r="A833" s="47"/>
      <c r="B833" s="1172"/>
      <c r="C833" s="1172"/>
      <c r="D833" s="1172"/>
      <c r="E833" s="1172"/>
      <c r="F833" s="1172"/>
      <c r="G833" s="1172"/>
      <c r="H833" s="1172"/>
      <c r="I833" s="1172"/>
      <c r="J833" s="1170"/>
      <c r="K833" s="1170"/>
      <c r="L833" s="1170"/>
      <c r="M833" s="1060"/>
      <c r="N833" s="1170"/>
      <c r="O833" s="1060"/>
      <c r="P833" s="1170"/>
      <c r="Q833" s="1170"/>
      <c r="R833" s="1170"/>
      <c r="S833" s="1172"/>
      <c r="T833" s="1172"/>
      <c r="U833" s="1172"/>
      <c r="V833" s="1172"/>
      <c r="W833" s="1172"/>
      <c r="X833" s="1172"/>
      <c r="Y833" s="47"/>
      <c r="Z833" s="1172"/>
      <c r="AA833" s="1172"/>
      <c r="AB833" s="47"/>
      <c r="AC833" s="1172"/>
      <c r="AD833" s="1172"/>
      <c r="AE833" s="1172"/>
      <c r="AF833" s="1172"/>
      <c r="AG833" s="1172"/>
    </row>
    <row r="834" spans="1:33" ht="15" thickBot="1" x14ac:dyDescent="0.35">
      <c r="A834" s="1172" t="s">
        <v>717</v>
      </c>
      <c r="B834" s="1172"/>
      <c r="C834" s="1172"/>
      <c r="D834" s="1172"/>
      <c r="E834" s="1172"/>
      <c r="F834" s="1172"/>
      <c r="G834" s="1172"/>
      <c r="H834" s="1170"/>
      <c r="I834" s="4337" t="s">
        <v>1314</v>
      </c>
      <c r="J834" s="4337"/>
      <c r="K834" s="4337"/>
      <c r="L834" s="4337"/>
      <c r="M834" s="4337"/>
      <c r="N834" s="4337"/>
      <c r="O834" s="4337"/>
      <c r="P834" s="4337"/>
      <c r="Q834" s="4337"/>
      <c r="R834" s="4337"/>
      <c r="S834" s="4337"/>
      <c r="T834" s="4337"/>
      <c r="U834" s="4337"/>
      <c r="V834" s="4337"/>
      <c r="W834" s="4337"/>
      <c r="X834" s="4337"/>
      <c r="Y834" s="1172"/>
      <c r="Z834" s="1170" t="s">
        <v>1313</v>
      </c>
      <c r="AA834" s="1172"/>
      <c r="AB834" s="1172"/>
      <c r="AC834" s="1172"/>
      <c r="AD834" s="1172"/>
      <c r="AE834" s="1172"/>
      <c r="AF834" s="1172"/>
      <c r="AG834" s="1172"/>
    </row>
    <row r="835" spans="1:33" x14ac:dyDescent="0.3">
      <c r="A835" s="1170" t="s">
        <v>16</v>
      </c>
      <c r="B835" s="1172"/>
      <c r="C835" s="1172"/>
      <c r="D835" s="1172"/>
      <c r="E835" s="1172"/>
      <c r="F835" s="1172"/>
      <c r="G835" s="1172"/>
      <c r="H835" s="1172"/>
      <c r="I835" s="1172"/>
      <c r="J835" s="1172"/>
      <c r="K835" s="1172"/>
      <c r="L835" s="1172"/>
      <c r="M835" s="1172"/>
      <c r="N835" s="1172"/>
      <c r="O835" s="1172"/>
      <c r="P835" s="1172"/>
      <c r="Q835" s="1172"/>
      <c r="R835" s="1172"/>
      <c r="S835" s="1172"/>
      <c r="T835" s="1172"/>
      <c r="U835" s="1172"/>
      <c r="V835" s="1172"/>
      <c r="W835" s="1172"/>
      <c r="X835" s="1172"/>
      <c r="Y835" s="1172"/>
      <c r="Z835" s="1172"/>
      <c r="AA835" s="1172"/>
      <c r="AB835" s="1172"/>
      <c r="AC835" s="1172"/>
      <c r="AD835" s="1172"/>
      <c r="AE835" s="1172"/>
      <c r="AF835" s="1172"/>
      <c r="AG835" s="1172"/>
    </row>
    <row r="836" spans="1:33" x14ac:dyDescent="0.3">
      <c r="A836" s="1172"/>
      <c r="B836" s="1172"/>
      <c r="C836" s="1172"/>
      <c r="D836" s="1172"/>
      <c r="E836" s="1172"/>
      <c r="F836" s="1172"/>
      <c r="G836" s="1172"/>
      <c r="H836" s="1172"/>
      <c r="I836" s="1172"/>
      <c r="J836" s="1172"/>
      <c r="K836" s="1172"/>
      <c r="L836" s="1172"/>
      <c r="M836" s="1172"/>
      <c r="N836" s="1172"/>
      <c r="O836" s="1172"/>
      <c r="P836" s="1172"/>
      <c r="Q836" s="1172"/>
      <c r="R836" s="1172"/>
      <c r="S836" s="1172"/>
      <c r="T836" s="1172"/>
      <c r="U836" s="1172"/>
      <c r="V836" s="1172"/>
      <c r="W836" s="1172"/>
      <c r="X836" s="1172"/>
      <c r="Y836" s="1172"/>
      <c r="Z836" s="1172"/>
      <c r="AA836" s="1172"/>
      <c r="AB836" s="1172"/>
      <c r="AC836" s="1172"/>
      <c r="AD836" s="1172"/>
      <c r="AE836" s="1172"/>
      <c r="AF836" s="1172"/>
      <c r="AG836" s="1172"/>
    </row>
    <row r="837" spans="1:33" ht="15" customHeight="1" x14ac:dyDescent="0.3">
      <c r="A837" s="2807" t="s">
        <v>54</v>
      </c>
      <c r="B837" s="2807"/>
      <c r="C837" s="2807"/>
      <c r="D837" s="2807"/>
      <c r="E837" s="2807"/>
      <c r="F837" s="2807"/>
      <c r="G837" s="2807"/>
      <c r="H837" s="2807"/>
      <c r="I837" s="2807"/>
      <c r="J837" s="2807"/>
      <c r="K837" s="2807"/>
      <c r="L837" s="2807"/>
      <c r="M837" s="2807"/>
      <c r="N837" s="2807"/>
      <c r="O837" s="2807"/>
      <c r="P837" s="2807"/>
      <c r="Q837" s="2807"/>
      <c r="R837" s="2807"/>
      <c r="S837" s="2807"/>
      <c r="T837" s="2807"/>
      <c r="U837" s="2807"/>
      <c r="V837" s="2807"/>
      <c r="W837" s="2807"/>
      <c r="X837" s="2807"/>
      <c r="Y837" s="2807"/>
      <c r="Z837" s="2807"/>
      <c r="AA837" s="2807"/>
      <c r="AB837" s="2807"/>
      <c r="AC837" s="2807"/>
      <c r="AD837" s="2807"/>
      <c r="AE837" s="2807"/>
      <c r="AF837" s="2807"/>
      <c r="AG837" s="2807"/>
    </row>
    <row r="838" spans="1:33" x14ac:dyDescent="0.3">
      <c r="A838" s="2807"/>
      <c r="B838" s="2807"/>
      <c r="C838" s="2807"/>
      <c r="D838" s="2807"/>
      <c r="E838" s="2807"/>
      <c r="F838" s="2807"/>
      <c r="G838" s="2807"/>
      <c r="H838" s="2807"/>
      <c r="I838" s="2807"/>
      <c r="J838" s="2807"/>
      <c r="K838" s="2807"/>
      <c r="L838" s="2807"/>
      <c r="M838" s="2807"/>
      <c r="N838" s="2807"/>
      <c r="O838" s="2807"/>
      <c r="P838" s="2807"/>
      <c r="Q838" s="2807"/>
      <c r="R838" s="2807"/>
      <c r="S838" s="2807"/>
      <c r="T838" s="2807"/>
      <c r="U838" s="2807"/>
      <c r="V838" s="2807"/>
      <c r="W838" s="2807"/>
      <c r="X838" s="2807"/>
      <c r="Y838" s="2807"/>
      <c r="Z838" s="2807"/>
      <c r="AA838" s="2807"/>
      <c r="AB838" s="2807"/>
      <c r="AC838" s="2807"/>
      <c r="AD838" s="2807"/>
      <c r="AE838" s="2807"/>
      <c r="AF838" s="2807"/>
      <c r="AG838" s="2807"/>
    </row>
    <row r="839" spans="1:33" x14ac:dyDescent="0.3">
      <c r="A839" s="2807"/>
      <c r="B839" s="2807"/>
      <c r="C839" s="2807"/>
      <c r="D839" s="2807"/>
      <c r="E839" s="2807"/>
      <c r="F839" s="2807"/>
      <c r="G839" s="2807"/>
      <c r="H839" s="2807"/>
      <c r="I839" s="2807"/>
      <c r="J839" s="2807"/>
      <c r="K839" s="2807"/>
      <c r="L839" s="2807"/>
      <c r="M839" s="2807"/>
      <c r="N839" s="2807"/>
      <c r="O839" s="2807"/>
      <c r="P839" s="2807"/>
      <c r="Q839" s="2807"/>
      <c r="R839" s="2807"/>
      <c r="S839" s="2807"/>
      <c r="T839" s="2807"/>
      <c r="U839" s="2807"/>
      <c r="V839" s="2807"/>
      <c r="W839" s="2807"/>
      <c r="X839" s="2807"/>
      <c r="Y839" s="2807"/>
      <c r="Z839" s="2807"/>
      <c r="AA839" s="2807"/>
      <c r="AB839" s="2807"/>
      <c r="AC839" s="2807"/>
      <c r="AD839" s="2807"/>
      <c r="AE839" s="2807"/>
      <c r="AF839" s="2807"/>
      <c r="AG839" s="2807"/>
    </row>
    <row r="840" spans="1:33" x14ac:dyDescent="0.3">
      <c r="A840" s="2807"/>
      <c r="B840" s="2807"/>
      <c r="C840" s="2807"/>
      <c r="D840" s="2807"/>
      <c r="E840" s="2807"/>
      <c r="F840" s="2807"/>
      <c r="G840" s="2807"/>
      <c r="H840" s="2807"/>
      <c r="I840" s="2807"/>
      <c r="J840" s="2807"/>
      <c r="K840" s="2807"/>
      <c r="L840" s="2807"/>
      <c r="M840" s="2807"/>
      <c r="N840" s="2807"/>
      <c r="O840" s="2807"/>
      <c r="P840" s="2807"/>
      <c r="Q840" s="2807"/>
      <c r="R840" s="2807"/>
      <c r="S840" s="2807"/>
      <c r="T840" s="2807"/>
      <c r="U840" s="2807"/>
      <c r="V840" s="2807"/>
      <c r="W840" s="2807"/>
      <c r="X840" s="2807"/>
      <c r="Y840" s="2807"/>
      <c r="Z840" s="2807"/>
      <c r="AA840" s="2807"/>
      <c r="AB840" s="2807"/>
      <c r="AC840" s="2807"/>
      <c r="AD840" s="2807"/>
      <c r="AE840" s="2807"/>
      <c r="AF840" s="2807"/>
      <c r="AG840" s="2807"/>
    </row>
    <row r="841" spans="1:33" x14ac:dyDescent="0.3">
      <c r="A841" s="1172"/>
      <c r="B841" s="1172"/>
      <c r="C841" s="1172"/>
      <c r="D841" s="1172"/>
      <c r="E841" s="1172"/>
      <c r="F841" s="1172"/>
      <c r="G841" s="1172"/>
      <c r="H841" s="1172"/>
      <c r="I841" s="1172"/>
      <c r="J841" s="1172"/>
      <c r="K841" s="1172"/>
      <c r="L841" s="1172"/>
      <c r="M841" s="1172"/>
      <c r="N841" s="1172"/>
      <c r="O841" s="1172"/>
      <c r="P841" s="1172"/>
      <c r="Q841" s="1172"/>
      <c r="R841" s="1172"/>
      <c r="S841" s="1172"/>
      <c r="T841" s="1172"/>
      <c r="U841" s="1172"/>
      <c r="V841" s="1172"/>
      <c r="W841" s="1172"/>
      <c r="X841" s="1172"/>
      <c r="Y841" s="1172"/>
      <c r="Z841" s="1172"/>
      <c r="AA841" s="1172"/>
      <c r="AB841" s="1172"/>
      <c r="AC841" s="1172"/>
      <c r="AD841" s="1172"/>
      <c r="AE841" s="1172"/>
      <c r="AF841" s="1172"/>
      <c r="AG841" s="1172"/>
    </row>
    <row r="842" spans="1:33" ht="15" customHeight="1" x14ac:dyDescent="0.3">
      <c r="A842" s="2807" t="s">
        <v>55</v>
      </c>
      <c r="B842" s="2807"/>
      <c r="C842" s="2807"/>
      <c r="D842" s="2807"/>
      <c r="E842" s="2807"/>
      <c r="F842" s="2807"/>
      <c r="G842" s="2807"/>
      <c r="H842" s="2807"/>
      <c r="I842" s="2807"/>
      <c r="J842" s="2807"/>
      <c r="K842" s="2807"/>
      <c r="L842" s="2807"/>
      <c r="M842" s="2807"/>
      <c r="N842" s="2807"/>
      <c r="O842" s="2807"/>
      <c r="P842" s="2807"/>
      <c r="Q842" s="2807"/>
      <c r="R842" s="2807"/>
      <c r="S842" s="2807"/>
      <c r="T842" s="2807"/>
      <c r="U842" s="2807"/>
      <c r="V842" s="2807"/>
      <c r="W842" s="2807"/>
      <c r="X842" s="2807"/>
      <c r="Y842" s="2807"/>
      <c r="Z842" s="2807"/>
      <c r="AA842" s="2807"/>
      <c r="AB842" s="2807"/>
      <c r="AC842" s="2807"/>
      <c r="AD842" s="2807"/>
      <c r="AE842" s="2807"/>
      <c r="AF842" s="2807"/>
      <c r="AG842" s="2807"/>
    </row>
    <row r="843" spans="1:33" x14ac:dyDescent="0.3">
      <c r="A843" s="2807"/>
      <c r="B843" s="2807"/>
      <c r="C843" s="2807"/>
      <c r="D843" s="2807"/>
      <c r="E843" s="2807"/>
      <c r="F843" s="2807"/>
      <c r="G843" s="2807"/>
      <c r="H843" s="2807"/>
      <c r="I843" s="2807"/>
      <c r="J843" s="2807"/>
      <c r="K843" s="2807"/>
      <c r="L843" s="2807"/>
      <c r="M843" s="2807"/>
      <c r="N843" s="2807"/>
      <c r="O843" s="2807"/>
      <c r="P843" s="2807"/>
      <c r="Q843" s="2807"/>
      <c r="R843" s="2807"/>
      <c r="S843" s="2807"/>
      <c r="T843" s="2807"/>
      <c r="U843" s="2807"/>
      <c r="V843" s="2807"/>
      <c r="W843" s="2807"/>
      <c r="X843" s="2807"/>
      <c r="Y843" s="2807"/>
      <c r="Z843" s="2807"/>
      <c r="AA843" s="2807"/>
      <c r="AB843" s="2807"/>
      <c r="AC843" s="2807"/>
      <c r="AD843" s="2807"/>
      <c r="AE843" s="2807"/>
      <c r="AF843" s="2807"/>
      <c r="AG843" s="2807"/>
    </row>
    <row r="844" spans="1:33" x14ac:dyDescent="0.3">
      <c r="A844" s="2807"/>
      <c r="B844" s="2807"/>
      <c r="C844" s="2807"/>
      <c r="D844" s="2807"/>
      <c r="E844" s="2807"/>
      <c r="F844" s="2807"/>
      <c r="G844" s="2807"/>
      <c r="H844" s="2807"/>
      <c r="I844" s="2807"/>
      <c r="J844" s="2807"/>
      <c r="K844" s="2807"/>
      <c r="L844" s="2807"/>
      <c r="M844" s="2807"/>
      <c r="N844" s="2807"/>
      <c r="O844" s="2807"/>
      <c r="P844" s="2807"/>
      <c r="Q844" s="2807"/>
      <c r="R844" s="2807"/>
      <c r="S844" s="2807"/>
      <c r="T844" s="2807"/>
      <c r="U844" s="2807"/>
      <c r="V844" s="2807"/>
      <c r="W844" s="2807"/>
      <c r="X844" s="2807"/>
      <c r="Y844" s="2807"/>
      <c r="Z844" s="2807"/>
      <c r="AA844" s="2807"/>
      <c r="AB844" s="2807"/>
      <c r="AC844" s="2807"/>
      <c r="AD844" s="2807"/>
      <c r="AE844" s="2807"/>
      <c r="AF844" s="2807"/>
      <c r="AG844" s="2807"/>
    </row>
    <row r="845" spans="1:33" x14ac:dyDescent="0.3">
      <c r="A845" s="1172"/>
      <c r="B845" s="1172"/>
      <c r="C845" s="1172"/>
      <c r="D845" s="1172"/>
      <c r="E845" s="1172"/>
      <c r="F845" s="1172"/>
      <c r="G845" s="1172"/>
      <c r="H845" s="1172"/>
      <c r="I845" s="1172"/>
      <c r="J845" s="1172"/>
      <c r="K845" s="1172"/>
      <c r="L845" s="1172"/>
      <c r="M845" s="1172"/>
      <c r="N845" s="1172"/>
      <c r="O845" s="1172"/>
      <c r="P845" s="1172"/>
      <c r="Q845" s="1172"/>
      <c r="R845" s="1172"/>
      <c r="S845" s="1172"/>
      <c r="T845" s="1172"/>
      <c r="U845" s="1172"/>
      <c r="V845" s="1172"/>
      <c r="W845" s="1172"/>
      <c r="X845" s="1172"/>
      <c r="Y845" s="1172"/>
      <c r="Z845" s="1172"/>
      <c r="AA845" s="1172"/>
      <c r="AB845" s="1172"/>
      <c r="AC845" s="1172"/>
      <c r="AD845" s="1172"/>
      <c r="AE845" s="1172"/>
      <c r="AF845" s="1172"/>
      <c r="AG845" s="1172"/>
    </row>
    <row r="846" spans="1:33" x14ac:dyDescent="0.3">
      <c r="A846" s="1172" t="s">
        <v>718</v>
      </c>
      <c r="B846" s="1172"/>
      <c r="C846" s="1172"/>
      <c r="D846" s="1172"/>
      <c r="E846" s="1172"/>
      <c r="F846" s="1172"/>
      <c r="G846" s="1172"/>
      <c r="H846" s="1172"/>
      <c r="I846" s="1172"/>
      <c r="J846" s="1172"/>
      <c r="K846" s="1172"/>
      <c r="L846" s="1172"/>
      <c r="M846" s="1172"/>
      <c r="N846" s="1172"/>
      <c r="O846" s="1172"/>
      <c r="P846" s="1172"/>
      <c r="Q846" s="1172"/>
      <c r="R846" s="1172"/>
      <c r="S846" s="1172"/>
      <c r="T846" s="1172"/>
      <c r="U846" s="1172"/>
      <c r="V846" s="1172"/>
      <c r="W846" s="1172"/>
      <c r="X846" s="1172"/>
      <c r="Y846" s="1172"/>
      <c r="Z846" s="1172"/>
      <c r="AA846" s="1172"/>
      <c r="AB846" s="1172"/>
      <c r="AC846" s="1172"/>
      <c r="AD846" s="1172"/>
      <c r="AE846" s="1172"/>
      <c r="AF846" s="1172"/>
      <c r="AG846" s="1172"/>
    </row>
    <row r="847" spans="1:33" x14ac:dyDescent="0.3">
      <c r="A847" s="1172"/>
      <c r="B847" s="1172"/>
      <c r="C847" s="1172"/>
      <c r="D847" s="1172"/>
      <c r="E847" s="1172"/>
      <c r="F847" s="1172"/>
      <c r="G847" s="1172"/>
      <c r="H847" s="1172"/>
      <c r="I847" s="1172"/>
      <c r="J847" s="1172"/>
      <c r="K847" s="1172"/>
      <c r="L847" s="1172"/>
      <c r="M847" s="1172"/>
      <c r="N847" s="1172"/>
      <c r="O847" s="1172"/>
      <c r="P847" s="1172"/>
      <c r="Q847" s="1172"/>
      <c r="R847" s="1172"/>
      <c r="S847" s="1172"/>
      <c r="T847" s="1172"/>
      <c r="U847" s="1172"/>
      <c r="V847" s="1172"/>
      <c r="W847" s="1172"/>
      <c r="X847" s="1172"/>
      <c r="Y847" s="1172"/>
      <c r="Z847" s="1172"/>
      <c r="AA847" s="1172"/>
      <c r="AB847" s="1172"/>
      <c r="AC847" s="1172"/>
      <c r="AD847" s="1172"/>
      <c r="AE847" s="1172"/>
      <c r="AF847" s="1172"/>
      <c r="AG847" s="1172"/>
    </row>
    <row r="848" spans="1:33" x14ac:dyDescent="0.3">
      <c r="A848" s="1172"/>
      <c r="B848" s="1172"/>
      <c r="C848" s="1172"/>
      <c r="D848" s="1172"/>
      <c r="E848" s="1172"/>
      <c r="F848" s="1172"/>
      <c r="G848" s="1172"/>
      <c r="H848" s="1172"/>
      <c r="I848" s="1172"/>
      <c r="J848" s="1172"/>
      <c r="K848" s="1172"/>
      <c r="L848" s="1172"/>
      <c r="M848" s="1172"/>
      <c r="N848" s="1172"/>
      <c r="O848" s="1172"/>
      <c r="P848" s="1172"/>
      <c r="Q848" s="1172"/>
      <c r="R848" s="1172"/>
      <c r="S848" s="1172"/>
      <c r="T848" s="1172"/>
      <c r="U848" s="1172"/>
      <c r="V848" s="1172"/>
      <c r="W848" s="1172"/>
      <c r="X848" s="1172"/>
      <c r="Y848" s="1172"/>
      <c r="Z848" s="1172"/>
      <c r="AA848" s="1172"/>
      <c r="AB848" s="1172"/>
      <c r="AC848" s="1172"/>
      <c r="AD848" s="1172"/>
      <c r="AE848" s="1172"/>
      <c r="AF848" s="1172"/>
      <c r="AG848" s="1172"/>
    </row>
    <row r="849" spans="1:33" ht="15" thickBot="1" x14ac:dyDescent="0.35">
      <c r="A849" s="1172" t="s">
        <v>147</v>
      </c>
      <c r="B849" s="1172"/>
      <c r="C849" s="4338"/>
      <c r="D849" s="4338"/>
      <c r="E849" s="4338"/>
      <c r="F849" s="4338"/>
      <c r="G849" s="4338"/>
      <c r="H849" s="4338"/>
      <c r="I849" s="4338"/>
      <c r="J849" s="4338"/>
      <c r="K849" s="4338"/>
      <c r="L849" s="1172"/>
      <c r="M849" s="3031" t="str">
        <f>J803</f>
        <v>Should be the same as listed in Part I.</v>
      </c>
      <c r="N849" s="3031"/>
      <c r="O849" s="3031"/>
      <c r="P849" s="3031"/>
      <c r="Q849" s="3031"/>
      <c r="R849" s="3031"/>
      <c r="S849" s="3031"/>
      <c r="T849" s="3031"/>
      <c r="U849" s="3031"/>
      <c r="V849" s="3031"/>
      <c r="W849" s="3031"/>
      <c r="X849" s="3031"/>
      <c r="Y849" s="3031"/>
      <c r="Z849" s="3031"/>
      <c r="AA849" s="1172"/>
      <c r="AB849" s="3395"/>
      <c r="AC849" s="3395"/>
      <c r="AD849" s="3395"/>
      <c r="AE849" s="3395"/>
      <c r="AF849" s="3395"/>
      <c r="AG849" s="1172"/>
    </row>
    <row r="850" spans="1:33" ht="15" customHeight="1" x14ac:dyDescent="0.3">
      <c r="A850" s="1172"/>
      <c r="B850" s="1172"/>
      <c r="C850" s="4333" t="s">
        <v>719</v>
      </c>
      <c r="D850" s="4333"/>
      <c r="E850" s="4333"/>
      <c r="F850" s="4333"/>
      <c r="G850" s="4333"/>
      <c r="H850" s="4333"/>
      <c r="I850" s="4333"/>
      <c r="J850" s="4333"/>
      <c r="K850" s="4333"/>
      <c r="L850" s="1172"/>
      <c r="M850" s="4335" t="s">
        <v>149</v>
      </c>
      <c r="N850" s="4335"/>
      <c r="O850" s="4335"/>
      <c r="P850" s="4335"/>
      <c r="Q850" s="4335"/>
      <c r="R850" s="4335"/>
      <c r="S850" s="4335"/>
      <c r="T850" s="4335"/>
      <c r="U850" s="4335"/>
      <c r="V850" s="4335"/>
      <c r="W850" s="4335"/>
      <c r="X850" s="4335"/>
      <c r="Y850" s="4335"/>
      <c r="Z850" s="4335"/>
      <c r="AA850" s="1172"/>
      <c r="AB850" s="4336" t="s">
        <v>150</v>
      </c>
      <c r="AC850" s="4335"/>
      <c r="AD850" s="4335"/>
      <c r="AE850" s="4335"/>
      <c r="AF850" s="4335"/>
      <c r="AG850" s="1172"/>
    </row>
    <row r="851" spans="1:33" x14ac:dyDescent="0.3">
      <c r="A851" s="1172"/>
      <c r="B851" s="1172"/>
      <c r="C851" s="4334"/>
      <c r="D851" s="4334"/>
      <c r="E851" s="4334"/>
      <c r="F851" s="4334"/>
      <c r="G851" s="4334"/>
      <c r="H851" s="4334"/>
      <c r="I851" s="4334"/>
      <c r="J851" s="4334"/>
      <c r="K851" s="4334"/>
      <c r="L851" s="1172"/>
      <c r="M851" s="1172"/>
      <c r="N851" s="1172"/>
      <c r="O851" s="1172"/>
      <c r="P851" s="1172"/>
      <c r="Q851" s="1172"/>
      <c r="R851" s="1172"/>
      <c r="S851" s="1172"/>
      <c r="T851" s="1172"/>
      <c r="U851" s="1172"/>
      <c r="V851" s="1172"/>
      <c r="W851" s="1172"/>
      <c r="X851" s="1172"/>
      <c r="Y851" s="1172"/>
      <c r="Z851" s="1172"/>
      <c r="AA851" s="1172"/>
      <c r="AB851" s="1172"/>
      <c r="AC851" s="1172"/>
      <c r="AD851" s="1172"/>
      <c r="AE851" s="1172"/>
      <c r="AF851" s="1172"/>
      <c r="AG851" s="1172"/>
    </row>
    <row r="852" spans="1:33" x14ac:dyDescent="0.3">
      <c r="A852" s="1172"/>
      <c r="B852" s="1172"/>
      <c r="C852" s="1172"/>
      <c r="D852" s="1172"/>
      <c r="E852" s="1172"/>
      <c r="F852" s="1172"/>
      <c r="G852" s="1172"/>
      <c r="H852" s="1172"/>
      <c r="I852" s="1172"/>
      <c r="J852" s="1172"/>
      <c r="K852" s="1172"/>
      <c r="L852" s="1172"/>
      <c r="M852" s="1172"/>
      <c r="N852" s="1172"/>
      <c r="O852" s="1172"/>
      <c r="P852" s="1172"/>
      <c r="Q852" s="1172"/>
      <c r="R852" s="1172"/>
      <c r="S852" s="1172"/>
      <c r="T852" s="1172"/>
      <c r="U852" s="1172"/>
      <c r="V852" s="1172"/>
      <c r="W852" s="1172"/>
      <c r="X852" s="1172"/>
      <c r="Y852" s="1172"/>
      <c r="Z852" s="1172"/>
      <c r="AA852" s="1172"/>
      <c r="AB852" s="1172"/>
      <c r="AC852" s="1172"/>
      <c r="AD852" s="1172"/>
      <c r="AE852" s="1172"/>
      <c r="AF852" s="1172"/>
      <c r="AG852" s="1172"/>
    </row>
    <row r="853" spans="1:33" x14ac:dyDescent="0.3">
      <c r="A853" s="98" t="s">
        <v>707</v>
      </c>
      <c r="B853" s="1172"/>
      <c r="C853" s="1172"/>
      <c r="D853" s="1172"/>
      <c r="E853" s="1172"/>
      <c r="F853" s="1172"/>
      <c r="G853" s="1172"/>
      <c r="H853" s="1172"/>
      <c r="I853" s="1172"/>
      <c r="J853" s="1172"/>
      <c r="K853" s="1172"/>
      <c r="L853" s="1172"/>
      <c r="M853" s="1172"/>
      <c r="N853" s="1172"/>
      <c r="O853" s="1172"/>
      <c r="P853" s="1172"/>
      <c r="Q853" s="1172"/>
      <c r="R853" s="1172"/>
      <c r="S853" s="1172"/>
      <c r="T853" s="1172"/>
      <c r="U853" s="1172"/>
      <c r="V853" s="1172"/>
      <c r="W853" s="1172"/>
      <c r="X853" s="1172"/>
      <c r="Y853" s="1172"/>
      <c r="Z853" s="1172"/>
      <c r="AA853" s="1172"/>
      <c r="AB853" s="1172"/>
      <c r="AC853" s="1172"/>
      <c r="AD853" s="1172"/>
      <c r="AE853" s="1172"/>
      <c r="AF853" s="1172"/>
      <c r="AG853" s="1172"/>
    </row>
    <row r="854" spans="1:33" x14ac:dyDescent="0.3">
      <c r="A854" s="1172"/>
      <c r="B854" s="1172"/>
      <c r="C854" s="1172"/>
      <c r="D854" s="1172"/>
      <c r="E854" s="1172"/>
      <c r="F854" s="1172"/>
      <c r="G854" s="1172"/>
      <c r="H854" s="1172"/>
      <c r="I854" s="1172"/>
      <c r="J854" s="1172"/>
      <c r="K854" s="1172"/>
      <c r="L854" s="1172"/>
      <c r="M854" s="1172"/>
      <c r="N854" s="1172"/>
      <c r="O854" s="1172"/>
      <c r="P854" s="1172"/>
      <c r="Q854" s="1172"/>
      <c r="R854" s="1172"/>
      <c r="S854" s="1172"/>
      <c r="T854" s="1172"/>
      <c r="U854" s="1172"/>
      <c r="V854" s="1172"/>
      <c r="W854" s="1172"/>
      <c r="X854" s="1172"/>
      <c r="Y854" s="1172"/>
      <c r="Z854" s="1172"/>
      <c r="AA854" s="1172"/>
      <c r="AB854" s="1172"/>
      <c r="AC854" s="1172"/>
      <c r="AD854" s="1172"/>
      <c r="AE854" s="1172"/>
      <c r="AF854" s="1172"/>
      <c r="AG854" s="1172"/>
    </row>
    <row r="855" spans="1:33" x14ac:dyDescent="0.3">
      <c r="A855" s="98" t="s">
        <v>692</v>
      </c>
      <c r="B855" s="1172"/>
      <c r="C855" s="1172"/>
      <c r="D855" s="1172"/>
      <c r="E855" s="1172"/>
      <c r="F855" s="1172"/>
      <c r="G855" s="1172"/>
      <c r="H855" s="1172"/>
      <c r="I855" s="1172"/>
      <c r="J855" s="1172"/>
      <c r="K855" s="1172"/>
      <c r="L855" s="1172"/>
      <c r="M855" s="1172"/>
      <c r="N855" s="1172"/>
      <c r="O855" s="1172"/>
      <c r="P855" s="1172"/>
      <c r="Q855" s="1172"/>
      <c r="R855" s="1172"/>
      <c r="S855" s="1172"/>
      <c r="T855" s="1172"/>
      <c r="U855" s="1172"/>
      <c r="V855" s="1172"/>
      <c r="W855" s="1172"/>
      <c r="X855" s="1172"/>
      <c r="Y855" s="1172"/>
      <c r="Z855" s="1172"/>
      <c r="AA855" s="1172"/>
      <c r="AB855" s="1172"/>
      <c r="AC855" s="1172"/>
      <c r="AD855" s="1172"/>
      <c r="AE855" s="1172"/>
      <c r="AF855" s="1172"/>
      <c r="AG855" s="1172"/>
    </row>
    <row r="856" spans="1:33" x14ac:dyDescent="0.3">
      <c r="A856" s="1172" t="s">
        <v>53</v>
      </c>
      <c r="B856" s="1172"/>
      <c r="C856" s="1172"/>
      <c r="D856" s="1172"/>
      <c r="E856" s="1172"/>
      <c r="F856" s="1172"/>
      <c r="G856" s="1172"/>
      <c r="H856" s="1172"/>
      <c r="I856" s="1172"/>
      <c r="J856" s="1172"/>
      <c r="K856" s="1172"/>
      <c r="L856" s="1172"/>
      <c r="M856" s="1172"/>
      <c r="N856" s="1172"/>
      <c r="O856" s="1172"/>
      <c r="P856" s="1172"/>
      <c r="Q856" s="1172"/>
      <c r="R856" s="1172"/>
      <c r="S856" s="1172"/>
      <c r="T856" s="1172"/>
      <c r="U856" s="1172"/>
      <c r="V856" s="1170"/>
      <c r="W856" s="1170"/>
      <c r="X856" s="1170"/>
      <c r="Y856" s="1170"/>
      <c r="Z856" s="1170"/>
      <c r="AA856" s="1170"/>
      <c r="AB856" s="1170"/>
      <c r="AC856" s="1172"/>
      <c r="AD856" s="1172"/>
      <c r="AE856" s="1172"/>
      <c r="AF856" s="1172"/>
      <c r="AG856" s="1172"/>
    </row>
    <row r="857" spans="1:33" x14ac:dyDescent="0.3">
      <c r="A857" s="1172"/>
      <c r="B857" s="1172"/>
      <c r="C857" s="1172"/>
      <c r="D857" s="1172"/>
      <c r="E857" s="1172"/>
      <c r="F857" s="1172"/>
      <c r="G857" s="1172"/>
      <c r="H857" s="1172"/>
      <c r="I857" s="1172"/>
      <c r="J857" s="1172"/>
      <c r="K857" s="1172"/>
      <c r="L857" s="1172"/>
      <c r="M857" s="1172"/>
      <c r="N857" s="1172"/>
      <c r="O857" s="1172"/>
      <c r="P857" s="1172"/>
      <c r="Q857" s="1172"/>
      <c r="R857" s="1172"/>
      <c r="S857" s="1172"/>
      <c r="T857" s="1172"/>
      <c r="U857" s="1172"/>
      <c r="V857" s="1172"/>
      <c r="W857" s="1172"/>
      <c r="X857" s="1172"/>
      <c r="Y857" s="1172"/>
      <c r="Z857" s="1172"/>
      <c r="AA857" s="1172"/>
      <c r="AB857" s="1172"/>
      <c r="AC857" s="1172"/>
      <c r="AD857" s="1172"/>
      <c r="AE857" s="1172"/>
      <c r="AF857" s="1172"/>
      <c r="AG857" s="1172"/>
    </row>
    <row r="858" spans="1:33" x14ac:dyDescent="0.3">
      <c r="A858" s="1170" t="s">
        <v>1131</v>
      </c>
      <c r="B858" s="1172"/>
      <c r="C858" s="1172"/>
      <c r="D858" s="1172"/>
      <c r="E858" s="1172"/>
      <c r="F858" s="1172"/>
      <c r="G858" s="1172"/>
      <c r="H858" s="1172"/>
      <c r="I858" s="1172"/>
      <c r="J858" s="4342" t="s">
        <v>1132</v>
      </c>
      <c r="K858" s="4342"/>
      <c r="L858" s="4342"/>
      <c r="M858" s="4342"/>
      <c r="N858" s="4342"/>
      <c r="O858" s="4342"/>
      <c r="P858" s="4342"/>
      <c r="Q858" s="4342"/>
      <c r="R858" s="4342"/>
      <c r="S858" s="4342"/>
      <c r="T858" s="4342"/>
      <c r="U858" s="4342"/>
      <c r="V858" s="4342"/>
      <c r="W858" s="4342"/>
      <c r="X858" s="4342"/>
      <c r="Y858" s="4342"/>
      <c r="Z858" s="4342"/>
      <c r="AA858" s="4342"/>
      <c r="AB858" s="4342"/>
      <c r="AC858" s="4342"/>
      <c r="AD858" s="4342"/>
      <c r="AE858" s="4342"/>
      <c r="AF858" s="4342"/>
      <c r="AG858" s="1172"/>
    </row>
    <row r="859" spans="1:33" ht="15" thickBot="1" x14ac:dyDescent="0.35">
      <c r="A859" s="1172"/>
      <c r="B859" s="1172"/>
      <c r="C859" s="1172"/>
      <c r="D859" s="1172"/>
      <c r="E859" s="1172"/>
      <c r="F859" s="1172"/>
      <c r="G859" s="1172"/>
      <c r="H859" s="1172"/>
      <c r="I859" s="1172"/>
      <c r="J859" s="1172"/>
      <c r="K859" s="1172"/>
      <c r="L859" s="1172"/>
      <c r="M859" s="1172"/>
      <c r="N859" s="1172"/>
      <c r="O859" s="1172"/>
      <c r="P859" s="1172"/>
      <c r="Q859" s="1172"/>
      <c r="R859" s="1172"/>
      <c r="S859" s="1172"/>
      <c r="T859" s="1172"/>
      <c r="U859" s="1172"/>
      <c r="V859" s="1172"/>
      <c r="W859" s="1172"/>
      <c r="X859" s="1172"/>
      <c r="Y859" s="1172"/>
      <c r="Z859" s="1172"/>
      <c r="AA859" s="1172"/>
      <c r="AB859" s="1172"/>
      <c r="AC859" s="1172"/>
      <c r="AD859" s="1172"/>
      <c r="AE859" s="1172"/>
      <c r="AF859" s="1172"/>
      <c r="AG859" s="1172"/>
    </row>
    <row r="860" spans="1:33" ht="15.75" customHeight="1" thickBot="1" x14ac:dyDescent="0.35">
      <c r="A860" s="1172"/>
      <c r="B860" s="1172" t="s">
        <v>708</v>
      </c>
      <c r="C860" s="1172"/>
      <c r="D860" s="1172"/>
      <c r="E860" s="1172"/>
      <c r="F860" s="1172"/>
      <c r="G860" s="271"/>
      <c r="H860" s="2631" t="s">
        <v>709</v>
      </c>
      <c r="I860" s="2631"/>
      <c r="J860" s="2631"/>
      <c r="K860" s="2631"/>
      <c r="L860" s="2631"/>
      <c r="M860" s="2631"/>
      <c r="N860" s="2631"/>
      <c r="O860" s="2631"/>
      <c r="P860" s="2631"/>
      <c r="Q860" s="2631"/>
      <c r="R860" s="2631"/>
      <c r="S860" s="2631"/>
      <c r="T860" s="2631"/>
      <c r="U860" s="2631"/>
      <c r="V860" s="2631"/>
      <c r="W860" s="2631"/>
      <c r="X860" s="2631"/>
      <c r="Y860" s="2631"/>
      <c r="Z860" s="2631"/>
      <c r="AA860" s="2631"/>
      <c r="AB860" s="2631"/>
      <c r="AC860" s="2631"/>
      <c r="AD860" s="2631"/>
      <c r="AE860" s="2631"/>
      <c r="AF860" s="2631"/>
      <c r="AG860" s="2631"/>
    </row>
    <row r="861" spans="1:33" ht="15" thickBot="1" x14ac:dyDescent="0.35">
      <c r="A861" s="1172"/>
      <c r="B861" s="1172"/>
      <c r="C861" s="1172"/>
      <c r="D861" s="1172"/>
      <c r="E861" s="1172"/>
      <c r="F861" s="1172"/>
      <c r="G861" s="1172"/>
      <c r="H861" s="1172"/>
      <c r="I861" s="1172"/>
      <c r="J861" s="1172"/>
      <c r="K861" s="1172"/>
      <c r="L861" s="1172"/>
      <c r="M861" s="1172"/>
      <c r="N861" s="1172"/>
      <c r="O861" s="1172"/>
      <c r="P861" s="1172"/>
      <c r="Q861" s="1172"/>
      <c r="R861" s="1172"/>
      <c r="S861" s="1172"/>
      <c r="T861" s="1172"/>
      <c r="U861" s="1172"/>
      <c r="V861" s="1172"/>
      <c r="W861" s="1172"/>
      <c r="X861" s="1172"/>
      <c r="Y861" s="1172"/>
      <c r="Z861" s="1172"/>
      <c r="AA861" s="1172"/>
      <c r="AB861" s="1172"/>
      <c r="AC861" s="1172"/>
      <c r="AD861" s="1172"/>
      <c r="AE861" s="1172"/>
      <c r="AF861" s="1172"/>
      <c r="AG861" s="1172"/>
    </row>
    <row r="862" spans="1:33" ht="15" thickBot="1" x14ac:dyDescent="0.35">
      <c r="A862" s="1172"/>
      <c r="B862" s="1172"/>
      <c r="C862" s="1172"/>
      <c r="D862" s="1172"/>
      <c r="E862" s="1172"/>
      <c r="F862" s="1172"/>
      <c r="G862" s="271"/>
      <c r="H862" s="1172" t="s">
        <v>710</v>
      </c>
      <c r="I862" s="1172"/>
      <c r="J862" s="1172"/>
      <c r="K862" s="1172"/>
      <c r="L862" s="1172"/>
      <c r="M862" s="1172"/>
      <c r="N862" s="1172"/>
      <c r="O862" s="1172"/>
      <c r="P862" s="1172"/>
      <c r="Q862" s="1172"/>
      <c r="R862" s="1172"/>
      <c r="S862" s="1172"/>
      <c r="T862" s="1172"/>
      <c r="U862" s="1172"/>
      <c r="V862" s="1172"/>
      <c r="W862" s="1172"/>
      <c r="X862" s="1172"/>
      <c r="Y862" s="1172"/>
      <c r="Z862" s="1172"/>
      <c r="AA862" s="1172"/>
      <c r="AB862" s="1172"/>
      <c r="AC862" s="1172"/>
      <c r="AD862" s="1172"/>
      <c r="AE862" s="1172"/>
      <c r="AF862" s="1172"/>
      <c r="AG862" s="1172"/>
    </row>
    <row r="863" spans="1:33" ht="15" thickBot="1" x14ac:dyDescent="0.35">
      <c r="A863" s="1172"/>
      <c r="B863" s="1172"/>
      <c r="C863" s="1172"/>
      <c r="D863" s="1172"/>
      <c r="E863" s="1172"/>
      <c r="F863" s="1172"/>
      <c r="G863" s="1172"/>
      <c r="H863" s="1172"/>
      <c r="I863" s="1172"/>
      <c r="J863" s="1172"/>
      <c r="K863" s="1172"/>
      <c r="L863" s="1172"/>
      <c r="M863" s="1172"/>
      <c r="N863" s="1172"/>
      <c r="O863" s="1172"/>
      <c r="P863" s="1172"/>
      <c r="Q863" s="1172"/>
      <c r="R863" s="1172"/>
      <c r="S863" s="1172"/>
      <c r="T863" s="1172"/>
      <c r="U863" s="1172"/>
      <c r="V863" s="1172"/>
      <c r="W863" s="1172"/>
      <c r="X863" s="1172"/>
      <c r="Y863" s="1172"/>
      <c r="Z863" s="1172"/>
      <c r="AA863" s="1172"/>
      <c r="AB863" s="1172"/>
      <c r="AC863" s="1172"/>
      <c r="AD863" s="1172"/>
      <c r="AE863" s="1172"/>
      <c r="AF863" s="1172"/>
      <c r="AG863" s="1172"/>
    </row>
    <row r="864" spans="1:33" ht="15" thickBot="1" x14ac:dyDescent="0.35">
      <c r="A864" s="1172"/>
      <c r="B864" s="1172"/>
      <c r="C864" s="1172"/>
      <c r="D864" s="1172"/>
      <c r="E864" s="1172"/>
      <c r="F864" s="1172"/>
      <c r="G864" s="271"/>
      <c r="H864" s="1172" t="s">
        <v>711</v>
      </c>
      <c r="I864" s="1172"/>
      <c r="J864" s="1172"/>
      <c r="K864" s="1172"/>
      <c r="L864" s="1172"/>
      <c r="M864" s="1172"/>
      <c r="N864" s="1172"/>
      <c r="O864" s="1172"/>
      <c r="P864" s="1172"/>
      <c r="Q864" s="1172"/>
      <c r="R864" s="1172"/>
      <c r="S864" s="1172"/>
      <c r="T864" s="1172"/>
      <c r="U864" s="1172"/>
      <c r="V864" s="1172"/>
      <c r="W864" s="1172"/>
      <c r="X864" s="1172"/>
      <c r="Y864" s="1172"/>
      <c r="Z864" s="1172"/>
      <c r="AA864" s="1172"/>
      <c r="AB864" s="1172"/>
      <c r="AC864" s="1172"/>
      <c r="AD864" s="1172"/>
      <c r="AE864" s="1172"/>
      <c r="AF864" s="1172"/>
      <c r="AG864" s="1172"/>
    </row>
    <row r="865" spans="1:33" ht="15" thickBot="1" x14ac:dyDescent="0.35">
      <c r="A865" s="1172"/>
      <c r="B865" s="1172"/>
      <c r="C865" s="1172"/>
      <c r="D865" s="1172"/>
      <c r="E865" s="1172"/>
      <c r="F865" s="1172"/>
      <c r="G865" s="1172"/>
      <c r="H865" s="1172"/>
      <c r="I865" s="1172"/>
      <c r="J865" s="1172"/>
      <c r="K865" s="1172"/>
      <c r="L865" s="1172"/>
      <c r="M865" s="1172"/>
      <c r="N865" s="1172"/>
      <c r="O865" s="1172"/>
      <c r="P865" s="1172"/>
      <c r="Q865" s="1172"/>
      <c r="R865" s="1172"/>
      <c r="S865" s="1172"/>
      <c r="T865" s="1172"/>
      <c r="U865" s="1172"/>
      <c r="V865" s="1172"/>
      <c r="W865" s="1172"/>
      <c r="X865" s="1172"/>
      <c r="Y865" s="1172"/>
      <c r="Z865" s="1172"/>
      <c r="AA865" s="1172"/>
      <c r="AB865" s="1172"/>
      <c r="AC865" s="1172"/>
      <c r="AD865" s="1172"/>
      <c r="AE865" s="1172"/>
      <c r="AF865" s="1172"/>
      <c r="AG865" s="1172"/>
    </row>
    <row r="866" spans="1:33" ht="15" thickBot="1" x14ac:dyDescent="0.35">
      <c r="A866" s="1172"/>
      <c r="B866" s="1172"/>
      <c r="C866" s="1172"/>
      <c r="D866" s="1172"/>
      <c r="E866" s="1172"/>
      <c r="F866" s="1172"/>
      <c r="G866" s="271"/>
      <c r="H866" s="1172" t="s">
        <v>712</v>
      </c>
      <c r="I866" s="1172"/>
      <c r="J866" s="1172"/>
      <c r="K866" s="1172"/>
      <c r="L866" s="1172"/>
      <c r="M866" s="1172"/>
      <c r="N866" s="1172"/>
      <c r="O866" s="1172"/>
      <c r="P866" s="1172"/>
      <c r="Q866" s="1172"/>
      <c r="R866" s="1172"/>
      <c r="S866" s="1172"/>
      <c r="T866" s="1172"/>
      <c r="U866" s="1172"/>
      <c r="V866" s="1172"/>
      <c r="W866" s="1172"/>
      <c r="X866" s="1172"/>
      <c r="Y866" s="1172"/>
      <c r="Z866" s="1172"/>
      <c r="AA866" s="1172"/>
      <c r="AB866" s="1172"/>
      <c r="AC866" s="1172"/>
      <c r="AD866" s="1172"/>
      <c r="AE866" s="1172"/>
      <c r="AF866" s="1172"/>
      <c r="AG866" s="1172"/>
    </row>
    <row r="867" spans="1:33" ht="15" thickBot="1" x14ac:dyDescent="0.35">
      <c r="A867" s="1172"/>
      <c r="B867" s="1172"/>
      <c r="C867" s="1172"/>
      <c r="D867" s="1172"/>
      <c r="E867" s="1172"/>
      <c r="F867" s="1172"/>
      <c r="G867" s="1172"/>
      <c r="H867" s="1172"/>
      <c r="I867" s="1172"/>
      <c r="J867" s="1172"/>
      <c r="K867" s="1172"/>
      <c r="L867" s="1172"/>
      <c r="M867" s="1172"/>
      <c r="N867" s="1172"/>
      <c r="O867" s="1172"/>
      <c r="P867" s="1172"/>
      <c r="Q867" s="1172"/>
      <c r="R867" s="1172"/>
      <c r="S867" s="1172"/>
      <c r="T867" s="1172"/>
      <c r="U867" s="1172"/>
      <c r="V867" s="1172"/>
      <c r="W867" s="1172"/>
      <c r="X867" s="1172"/>
      <c r="Y867" s="1172"/>
      <c r="Z867" s="1172"/>
      <c r="AA867" s="1172"/>
      <c r="AB867" s="1172"/>
      <c r="AC867" s="1172"/>
      <c r="AD867" s="1172"/>
      <c r="AE867" s="1172"/>
      <c r="AF867" s="1172"/>
      <c r="AG867" s="1172"/>
    </row>
    <row r="868" spans="1:33" ht="15" thickBot="1" x14ac:dyDescent="0.35">
      <c r="A868" s="1172"/>
      <c r="B868" s="1172"/>
      <c r="C868" s="1172"/>
      <c r="D868" s="1172"/>
      <c r="E868" s="1172"/>
      <c r="F868" s="1172"/>
      <c r="G868" s="271"/>
      <c r="H868" s="1170" t="s">
        <v>713</v>
      </c>
      <c r="I868" s="1172"/>
      <c r="J868" s="1172"/>
      <c r="K868" s="1172"/>
      <c r="L868" s="1172"/>
      <c r="M868" s="1172"/>
      <c r="N868" s="1172"/>
      <c r="O868" s="1172"/>
      <c r="P868" s="1172"/>
      <c r="Q868" s="1172"/>
      <c r="R868" s="1172"/>
      <c r="S868" s="1172"/>
      <c r="T868" s="1172"/>
      <c r="U868" s="1172"/>
      <c r="V868" s="1172"/>
      <c r="W868" s="1172"/>
      <c r="X868" s="1172"/>
      <c r="Y868" s="1172"/>
      <c r="Z868" s="1172"/>
      <c r="AA868" s="1172"/>
      <c r="AB868" s="1172"/>
      <c r="AC868" s="1172"/>
      <c r="AD868" s="1172"/>
      <c r="AE868" s="1172"/>
      <c r="AF868" s="1172"/>
      <c r="AG868" s="1172"/>
    </row>
    <row r="869" spans="1:33" x14ac:dyDescent="0.3">
      <c r="A869" s="1172"/>
      <c r="B869" s="1172"/>
      <c r="C869" s="1172"/>
      <c r="D869" s="1172"/>
      <c r="E869" s="1172"/>
      <c r="F869" s="1172"/>
      <c r="G869" s="1172"/>
      <c r="H869" s="1172"/>
      <c r="I869" s="1172"/>
      <c r="J869" s="1172"/>
      <c r="K869" s="1172"/>
      <c r="L869" s="1172"/>
      <c r="M869" s="1172"/>
      <c r="N869" s="1172"/>
      <c r="O869" s="1172"/>
      <c r="P869" s="1172"/>
      <c r="Q869" s="1172"/>
      <c r="R869" s="1172"/>
      <c r="S869" s="1172"/>
      <c r="T869" s="1172"/>
      <c r="U869" s="1172"/>
      <c r="V869" s="1172"/>
      <c r="W869" s="1172"/>
      <c r="X869" s="1172"/>
      <c r="Y869" s="1172"/>
      <c r="Z869" s="1172"/>
      <c r="AA869" s="1172"/>
      <c r="AB869" s="1172"/>
      <c r="AC869" s="1172"/>
      <c r="AD869" s="1172"/>
      <c r="AE869" s="1172"/>
      <c r="AF869" s="1172"/>
      <c r="AG869" s="1172"/>
    </row>
    <row r="870" spans="1:33" ht="15" customHeight="1" x14ac:dyDescent="0.3">
      <c r="A870" s="4100" t="s">
        <v>15</v>
      </c>
      <c r="B870" s="4263"/>
      <c r="C870" s="4263"/>
      <c r="D870" s="4263"/>
      <c r="E870" s="4263"/>
      <c r="F870" s="4263"/>
      <c r="G870" s="4263"/>
      <c r="H870" s="4263"/>
      <c r="I870" s="4263"/>
      <c r="J870" s="4263"/>
      <c r="K870" s="4263"/>
      <c r="L870" s="4263"/>
      <c r="M870" s="4263"/>
      <c r="N870" s="4263"/>
      <c r="O870" s="4263"/>
      <c r="P870" s="4263"/>
      <c r="Q870" s="4263"/>
      <c r="R870" s="4263"/>
      <c r="S870" s="4263"/>
      <c r="T870" s="4263"/>
      <c r="U870" s="4263"/>
      <c r="V870" s="4263"/>
      <c r="W870" s="4263"/>
      <c r="X870" s="4263"/>
      <c r="Y870" s="4263"/>
      <c r="Z870" s="4263"/>
      <c r="AA870" s="4263"/>
      <c r="AB870" s="4263"/>
      <c r="AC870" s="4263"/>
      <c r="AD870" s="4263"/>
      <c r="AE870" s="4263"/>
      <c r="AF870" s="4263"/>
      <c r="AG870" s="4263"/>
    </row>
    <row r="871" spans="1:33" x14ac:dyDescent="0.3">
      <c r="A871" s="4263"/>
      <c r="B871" s="4263"/>
      <c r="C871" s="4263"/>
      <c r="D871" s="4263"/>
      <c r="E871" s="4263"/>
      <c r="F871" s="4263"/>
      <c r="G871" s="4263"/>
      <c r="H871" s="4263"/>
      <c r="I871" s="4263"/>
      <c r="J871" s="4263"/>
      <c r="K871" s="4263"/>
      <c r="L871" s="4263"/>
      <c r="M871" s="4263"/>
      <c r="N871" s="4263"/>
      <c r="O871" s="4263"/>
      <c r="P871" s="4263"/>
      <c r="Q871" s="4263"/>
      <c r="R871" s="4263"/>
      <c r="S871" s="4263"/>
      <c r="T871" s="4263"/>
      <c r="U871" s="4263"/>
      <c r="V871" s="4263"/>
      <c r="W871" s="4263"/>
      <c r="X871" s="4263"/>
      <c r="Y871" s="4263"/>
      <c r="Z871" s="4263"/>
      <c r="AA871" s="4263"/>
      <c r="AB871" s="4263"/>
      <c r="AC871" s="4263"/>
      <c r="AD871" s="4263"/>
      <c r="AE871" s="4263"/>
      <c r="AF871" s="4263"/>
      <c r="AG871" s="4263"/>
    </row>
    <row r="872" spans="1:33" x14ac:dyDescent="0.3">
      <c r="A872" s="4263"/>
      <c r="B872" s="4263"/>
      <c r="C872" s="4263"/>
      <c r="D872" s="4263"/>
      <c r="E872" s="4263"/>
      <c r="F872" s="4263"/>
      <c r="G872" s="4263"/>
      <c r="H872" s="4263"/>
      <c r="I872" s="4263"/>
      <c r="J872" s="4263"/>
      <c r="K872" s="4263"/>
      <c r="L872" s="4263"/>
      <c r="M872" s="4263"/>
      <c r="N872" s="4263"/>
      <c r="O872" s="4263"/>
      <c r="P872" s="4263"/>
      <c r="Q872" s="4263"/>
      <c r="R872" s="4263"/>
      <c r="S872" s="4263"/>
      <c r="T872" s="4263"/>
      <c r="U872" s="4263"/>
      <c r="V872" s="4263"/>
      <c r="W872" s="4263"/>
      <c r="X872" s="4263"/>
      <c r="Y872" s="4263"/>
      <c r="Z872" s="4263"/>
      <c r="AA872" s="4263"/>
      <c r="AB872" s="4263"/>
      <c r="AC872" s="4263"/>
      <c r="AD872" s="4263"/>
      <c r="AE872" s="4263"/>
      <c r="AF872" s="4263"/>
      <c r="AG872" s="4263"/>
    </row>
    <row r="873" spans="1:33" x14ac:dyDescent="0.3">
      <c r="A873" s="4263"/>
      <c r="B873" s="4263"/>
      <c r="C873" s="4263"/>
      <c r="D873" s="4263"/>
      <c r="E873" s="4263"/>
      <c r="F873" s="4263"/>
      <c r="G873" s="4263"/>
      <c r="H873" s="4263"/>
      <c r="I873" s="4263"/>
      <c r="J873" s="4263"/>
      <c r="K873" s="4263"/>
      <c r="L873" s="4263"/>
      <c r="M873" s="4263"/>
      <c r="N873" s="4263"/>
      <c r="O873" s="4263"/>
      <c r="P873" s="4263"/>
      <c r="Q873" s="4263"/>
      <c r="R873" s="4263"/>
      <c r="S873" s="4263"/>
      <c r="T873" s="4263"/>
      <c r="U873" s="4263"/>
      <c r="V873" s="4263"/>
      <c r="W873" s="4263"/>
      <c r="X873" s="4263"/>
      <c r="Y873" s="4263"/>
      <c r="Z873" s="4263"/>
      <c r="AA873" s="4263"/>
      <c r="AB873" s="4263"/>
      <c r="AC873" s="4263"/>
      <c r="AD873" s="4263"/>
      <c r="AE873" s="4263"/>
      <c r="AF873" s="4263"/>
      <c r="AG873" s="4263"/>
    </row>
    <row r="874" spans="1:33" ht="15" customHeight="1" x14ac:dyDescent="0.3">
      <c r="A874" s="1172"/>
      <c r="B874" s="4341" t="s">
        <v>146</v>
      </c>
      <c r="C874" s="4341"/>
      <c r="D874" s="4341"/>
      <c r="E874" s="4341"/>
      <c r="F874" s="4341"/>
      <c r="G874" s="4341"/>
      <c r="H874" s="4341"/>
      <c r="I874" s="4341"/>
      <c r="J874" s="4341"/>
      <c r="K874" s="4341"/>
      <c r="L874" s="4341"/>
      <c r="M874" s="253"/>
      <c r="N874" s="4341" t="s">
        <v>714</v>
      </c>
      <c r="O874" s="254"/>
      <c r="P874" s="4341" t="s">
        <v>648</v>
      </c>
      <c r="Q874" s="4341"/>
      <c r="R874" s="4341"/>
      <c r="S874" s="4341"/>
      <c r="T874" s="4341"/>
      <c r="U874" s="4341"/>
      <c r="V874" s="4341"/>
      <c r="W874" s="4341"/>
      <c r="X874" s="4341"/>
      <c r="Y874" s="255"/>
      <c r="Z874" s="4340" t="s">
        <v>716</v>
      </c>
      <c r="AA874" s="4340"/>
      <c r="AB874" s="47"/>
      <c r="AC874" s="4340" t="s">
        <v>715</v>
      </c>
      <c r="AD874" s="4340"/>
      <c r="AE874" s="4340"/>
      <c r="AF874" s="4340"/>
      <c r="AG874" s="1172"/>
    </row>
    <row r="875" spans="1:33" x14ac:dyDescent="0.3">
      <c r="A875" s="229"/>
      <c r="B875" s="4341"/>
      <c r="C875" s="4341"/>
      <c r="D875" s="4341"/>
      <c r="E875" s="4341"/>
      <c r="F875" s="4341"/>
      <c r="G875" s="4341"/>
      <c r="H875" s="4341"/>
      <c r="I875" s="4341"/>
      <c r="J875" s="4341"/>
      <c r="K875" s="4341"/>
      <c r="L875" s="4341"/>
      <c r="M875" s="253"/>
      <c r="N875" s="4341"/>
      <c r="O875" s="254"/>
      <c r="P875" s="4341"/>
      <c r="Q875" s="4341"/>
      <c r="R875" s="4341"/>
      <c r="S875" s="4341"/>
      <c r="T875" s="4341"/>
      <c r="U875" s="4341"/>
      <c r="V875" s="4341"/>
      <c r="W875" s="4341"/>
      <c r="X875" s="4341"/>
      <c r="Y875" s="255"/>
      <c r="Z875" s="4340"/>
      <c r="AA875" s="4340"/>
      <c r="AB875" s="47"/>
      <c r="AC875" s="4340"/>
      <c r="AD875" s="4340"/>
      <c r="AE875" s="4340"/>
      <c r="AF875" s="4340"/>
      <c r="AG875" s="1172"/>
    </row>
    <row r="876" spans="1:33" x14ac:dyDescent="0.3">
      <c r="A876" s="229"/>
      <c r="B876" s="1172"/>
      <c r="C876" s="1172"/>
      <c r="D876" s="1172"/>
      <c r="E876" s="1172"/>
      <c r="F876" s="1172"/>
      <c r="G876" s="1172"/>
      <c r="H876" s="1172"/>
      <c r="I876" s="1172"/>
      <c r="J876" s="1172"/>
      <c r="K876" s="1172"/>
      <c r="L876" s="1172"/>
      <c r="M876" s="229"/>
      <c r="N876" s="1172"/>
      <c r="O876" s="229"/>
      <c r="P876" s="91"/>
      <c r="Q876" s="91"/>
      <c r="R876" s="91"/>
      <c r="S876" s="91"/>
      <c r="T876" s="205"/>
      <c r="U876" s="205"/>
      <c r="V876" s="205"/>
      <c r="W876" s="205"/>
      <c r="X876" s="205"/>
      <c r="Y876" s="229"/>
      <c r="Z876" s="1172"/>
      <c r="AA876" s="1172"/>
      <c r="AB876" s="47"/>
      <c r="AC876" s="1172"/>
      <c r="AD876" s="1172"/>
      <c r="AE876" s="1172"/>
      <c r="AF876" s="1172"/>
      <c r="AG876" s="1172"/>
    </row>
    <row r="877" spans="1:33" ht="15" thickBot="1" x14ac:dyDescent="0.35">
      <c r="A877" s="248"/>
      <c r="B877" s="4332"/>
      <c r="C877" s="4332"/>
      <c r="D877" s="4332"/>
      <c r="E877" s="4332"/>
      <c r="F877" s="4332"/>
      <c r="G877" s="4332"/>
      <c r="H877" s="4332"/>
      <c r="I877" s="4332"/>
      <c r="J877" s="4332"/>
      <c r="K877" s="4332"/>
      <c r="L877" s="4332"/>
      <c r="M877" s="248"/>
      <c r="N877" s="340"/>
      <c r="O877" s="248"/>
      <c r="P877" s="3412"/>
      <c r="Q877" s="3412"/>
      <c r="R877" s="3412"/>
      <c r="S877" s="3412"/>
      <c r="T877" s="3412"/>
      <c r="U877" s="3412"/>
      <c r="V877" s="3412"/>
      <c r="W877" s="3412"/>
      <c r="X877" s="3412"/>
      <c r="Y877" s="248"/>
      <c r="Z877" s="4339"/>
      <c r="AA877" s="4339"/>
      <c r="AB877" s="47"/>
      <c r="AC877" s="4339"/>
      <c r="AD877" s="4339"/>
      <c r="AE877" s="4339"/>
      <c r="AF877" s="4339"/>
      <c r="AG877" s="1172"/>
    </row>
    <row r="878" spans="1:33" x14ac:dyDescent="0.3">
      <c r="A878" s="229"/>
      <c r="B878" s="102"/>
      <c r="C878" s="102"/>
      <c r="D878" s="102"/>
      <c r="E878" s="102"/>
      <c r="F878" s="102"/>
      <c r="G878" s="102"/>
      <c r="H878" s="102"/>
      <c r="I878" s="102"/>
      <c r="J878" s="102"/>
      <c r="K878" s="102"/>
      <c r="L878" s="102"/>
      <c r="M878" s="229"/>
      <c r="N878" s="102"/>
      <c r="O878" s="229"/>
      <c r="P878" s="91"/>
      <c r="Q878" s="91"/>
      <c r="R878" s="91"/>
      <c r="S878" s="91"/>
      <c r="T878" s="205"/>
      <c r="U878" s="205"/>
      <c r="V878" s="205"/>
      <c r="W878" s="205"/>
      <c r="X878" s="205"/>
      <c r="Y878" s="229"/>
      <c r="Z878" s="84"/>
      <c r="AA878" s="84"/>
      <c r="AB878" s="47"/>
      <c r="AC878" s="84"/>
      <c r="AD878" s="84"/>
      <c r="AE878" s="84"/>
      <c r="AF878" s="84"/>
      <c r="AG878" s="1172"/>
    </row>
    <row r="879" spans="1:33" ht="15" thickBot="1" x14ac:dyDescent="0.35">
      <c r="A879" s="248"/>
      <c r="B879" s="4332"/>
      <c r="C879" s="4332"/>
      <c r="D879" s="4332"/>
      <c r="E879" s="4332"/>
      <c r="F879" s="4332"/>
      <c r="G879" s="4332"/>
      <c r="H879" s="4332"/>
      <c r="I879" s="4332"/>
      <c r="J879" s="4332"/>
      <c r="K879" s="4332"/>
      <c r="L879" s="4332"/>
      <c r="M879" s="248"/>
      <c r="N879" s="340"/>
      <c r="O879" s="248"/>
      <c r="P879" s="3412"/>
      <c r="Q879" s="3412"/>
      <c r="R879" s="3412"/>
      <c r="S879" s="3412"/>
      <c r="T879" s="3412"/>
      <c r="U879" s="3412"/>
      <c r="V879" s="3412"/>
      <c r="W879" s="3412"/>
      <c r="X879" s="3412"/>
      <c r="Y879" s="248"/>
      <c r="Z879" s="4339"/>
      <c r="AA879" s="4339"/>
      <c r="AB879" s="47"/>
      <c r="AC879" s="4339"/>
      <c r="AD879" s="4339"/>
      <c r="AE879" s="4339"/>
      <c r="AF879" s="4339"/>
      <c r="AG879" s="1172"/>
    </row>
    <row r="880" spans="1:33" x14ac:dyDescent="0.3">
      <c r="A880" s="229"/>
      <c r="B880" s="102"/>
      <c r="C880" s="102"/>
      <c r="D880" s="102"/>
      <c r="E880" s="102"/>
      <c r="F880" s="102"/>
      <c r="G880" s="102"/>
      <c r="H880" s="102"/>
      <c r="I880" s="102"/>
      <c r="J880" s="102"/>
      <c r="K880" s="102"/>
      <c r="L880" s="102"/>
      <c r="M880" s="229"/>
      <c r="N880" s="102"/>
      <c r="O880" s="229"/>
      <c r="P880" s="91"/>
      <c r="Q880" s="91"/>
      <c r="R880" s="91"/>
      <c r="S880" s="91"/>
      <c r="T880" s="205"/>
      <c r="U880" s="205"/>
      <c r="V880" s="205"/>
      <c r="W880" s="205"/>
      <c r="X880" s="205"/>
      <c r="Y880" s="229"/>
      <c r="Z880" s="84"/>
      <c r="AA880" s="84"/>
      <c r="AB880" s="47"/>
      <c r="AC880" s="84"/>
      <c r="AD880" s="84"/>
      <c r="AE880" s="84"/>
      <c r="AF880" s="84"/>
      <c r="AG880" s="1172"/>
    </row>
    <row r="881" spans="1:33" ht="15" thickBot="1" x14ac:dyDescent="0.35">
      <c r="A881" s="248"/>
      <c r="B881" s="4332"/>
      <c r="C881" s="4332"/>
      <c r="D881" s="4332"/>
      <c r="E881" s="4332"/>
      <c r="F881" s="4332"/>
      <c r="G881" s="4332"/>
      <c r="H881" s="4332"/>
      <c r="I881" s="4332"/>
      <c r="J881" s="4332"/>
      <c r="K881" s="4332"/>
      <c r="L881" s="4332"/>
      <c r="M881" s="248"/>
      <c r="N881" s="340"/>
      <c r="O881" s="248"/>
      <c r="P881" s="3412"/>
      <c r="Q881" s="3412"/>
      <c r="R881" s="3412"/>
      <c r="S881" s="3412"/>
      <c r="T881" s="3412"/>
      <c r="U881" s="3412"/>
      <c r="V881" s="3412"/>
      <c r="W881" s="3412"/>
      <c r="X881" s="3412"/>
      <c r="Y881" s="248"/>
      <c r="Z881" s="4339"/>
      <c r="AA881" s="4339"/>
      <c r="AB881" s="47"/>
      <c r="AC881" s="4339"/>
      <c r="AD881" s="4339"/>
      <c r="AE881" s="4339"/>
      <c r="AF881" s="4339"/>
      <c r="AG881" s="1172"/>
    </row>
    <row r="882" spans="1:33" x14ac:dyDescent="0.3">
      <c r="A882" s="229"/>
      <c r="B882" s="102"/>
      <c r="C882" s="102"/>
      <c r="D882" s="102"/>
      <c r="E882" s="102"/>
      <c r="F882" s="102"/>
      <c r="G882" s="102"/>
      <c r="H882" s="102"/>
      <c r="I882" s="102"/>
      <c r="J882" s="102"/>
      <c r="K882" s="102"/>
      <c r="L882" s="102"/>
      <c r="M882" s="229"/>
      <c r="N882" s="102"/>
      <c r="O882" s="229"/>
      <c r="P882" s="91"/>
      <c r="Q882" s="91"/>
      <c r="R882" s="91"/>
      <c r="S882" s="91"/>
      <c r="T882" s="205"/>
      <c r="U882" s="205"/>
      <c r="V882" s="205"/>
      <c r="W882" s="205"/>
      <c r="X882" s="205"/>
      <c r="Y882" s="229"/>
      <c r="Z882" s="84"/>
      <c r="AA882" s="84"/>
      <c r="AB882" s="47"/>
      <c r="AC882" s="84"/>
      <c r="AD882" s="84"/>
      <c r="AE882" s="84"/>
      <c r="AF882" s="84"/>
      <c r="AG882" s="1172"/>
    </row>
    <row r="883" spans="1:33" ht="15" thickBot="1" x14ac:dyDescent="0.35">
      <c r="A883" s="248"/>
      <c r="B883" s="4332"/>
      <c r="C883" s="4332"/>
      <c r="D883" s="4332"/>
      <c r="E883" s="4332"/>
      <c r="F883" s="4332"/>
      <c r="G883" s="4332"/>
      <c r="H883" s="4332"/>
      <c r="I883" s="4332"/>
      <c r="J883" s="4332"/>
      <c r="K883" s="4332"/>
      <c r="L883" s="4332"/>
      <c r="M883" s="248"/>
      <c r="N883" s="340"/>
      <c r="O883" s="248"/>
      <c r="P883" s="3412"/>
      <c r="Q883" s="3412"/>
      <c r="R883" s="3412"/>
      <c r="S883" s="3412"/>
      <c r="T883" s="3412"/>
      <c r="U883" s="3412"/>
      <c r="V883" s="3412"/>
      <c r="W883" s="3412"/>
      <c r="X883" s="3412"/>
      <c r="Y883" s="248"/>
      <c r="Z883" s="4339"/>
      <c r="AA883" s="4339"/>
      <c r="AB883" s="47"/>
      <c r="AC883" s="4339"/>
      <c r="AD883" s="4339"/>
      <c r="AE883" s="4339"/>
      <c r="AF883" s="4339"/>
      <c r="AG883" s="1172"/>
    </row>
    <row r="884" spans="1:33" x14ac:dyDescent="0.3">
      <c r="A884" s="229"/>
      <c r="B884" s="102"/>
      <c r="C884" s="102"/>
      <c r="D884" s="102"/>
      <c r="E884" s="102"/>
      <c r="F884" s="102"/>
      <c r="G884" s="102"/>
      <c r="H884" s="102"/>
      <c r="I884" s="102"/>
      <c r="J884" s="102"/>
      <c r="K884" s="102"/>
      <c r="L884" s="102"/>
      <c r="M884" s="229"/>
      <c r="N884" s="102"/>
      <c r="O884" s="229"/>
      <c r="P884" s="91"/>
      <c r="Q884" s="91"/>
      <c r="R884" s="91"/>
      <c r="S884" s="91"/>
      <c r="T884" s="205"/>
      <c r="U884" s="205"/>
      <c r="V884" s="205"/>
      <c r="W884" s="205"/>
      <c r="X884" s="205"/>
      <c r="Y884" s="229"/>
      <c r="Z884" s="84"/>
      <c r="AA884" s="84"/>
      <c r="AB884" s="47"/>
      <c r="AC884" s="84"/>
      <c r="AD884" s="84"/>
      <c r="AE884" s="84"/>
      <c r="AF884" s="84"/>
      <c r="AG884" s="1172"/>
    </row>
    <row r="885" spans="1:33" ht="15" thickBot="1" x14ac:dyDescent="0.35">
      <c r="A885" s="248"/>
      <c r="B885" s="4332"/>
      <c r="C885" s="4332"/>
      <c r="D885" s="4332"/>
      <c r="E885" s="4332"/>
      <c r="F885" s="4332"/>
      <c r="G885" s="4332"/>
      <c r="H885" s="4332"/>
      <c r="I885" s="4332"/>
      <c r="J885" s="4332"/>
      <c r="K885" s="4332"/>
      <c r="L885" s="4332"/>
      <c r="M885" s="248"/>
      <c r="N885" s="340"/>
      <c r="O885" s="248"/>
      <c r="P885" s="3412"/>
      <c r="Q885" s="3412"/>
      <c r="R885" s="3412"/>
      <c r="S885" s="3412"/>
      <c r="T885" s="3412"/>
      <c r="U885" s="3412"/>
      <c r="V885" s="3412"/>
      <c r="W885" s="3412"/>
      <c r="X885" s="3412"/>
      <c r="Y885" s="248"/>
      <c r="Z885" s="4339"/>
      <c r="AA885" s="4339"/>
      <c r="AB885" s="47"/>
      <c r="AC885" s="4339"/>
      <c r="AD885" s="4339"/>
      <c r="AE885" s="4339"/>
      <c r="AF885" s="4339"/>
      <c r="AG885" s="1172"/>
    </row>
    <row r="886" spans="1:33" x14ac:dyDescent="0.3">
      <c r="A886" s="229"/>
      <c r="B886" s="102"/>
      <c r="C886" s="102"/>
      <c r="D886" s="102"/>
      <c r="E886" s="102"/>
      <c r="F886" s="102"/>
      <c r="G886" s="102"/>
      <c r="H886" s="102"/>
      <c r="I886" s="102"/>
      <c r="J886" s="102"/>
      <c r="K886" s="102"/>
      <c r="L886" s="102"/>
      <c r="M886" s="229"/>
      <c r="N886" s="102"/>
      <c r="O886" s="229"/>
      <c r="P886" s="91"/>
      <c r="Q886" s="91"/>
      <c r="R886" s="91"/>
      <c r="S886" s="91"/>
      <c r="T886" s="205"/>
      <c r="U886" s="205"/>
      <c r="V886" s="205"/>
      <c r="W886" s="205"/>
      <c r="X886" s="205"/>
      <c r="Y886" s="229"/>
      <c r="Z886" s="84"/>
      <c r="AA886" s="84"/>
      <c r="AB886" s="47"/>
      <c r="AC886" s="84"/>
      <c r="AD886" s="84"/>
      <c r="AE886" s="84"/>
      <c r="AF886" s="84"/>
      <c r="AG886" s="1172"/>
    </row>
    <row r="887" spans="1:33" ht="15" thickBot="1" x14ac:dyDescent="0.35">
      <c r="A887" s="248"/>
      <c r="B887" s="4332"/>
      <c r="C887" s="4332"/>
      <c r="D887" s="4332"/>
      <c r="E887" s="4332"/>
      <c r="F887" s="4332"/>
      <c r="G887" s="4332"/>
      <c r="H887" s="4332"/>
      <c r="I887" s="4332"/>
      <c r="J887" s="4332"/>
      <c r="K887" s="4332"/>
      <c r="L887" s="4332"/>
      <c r="M887" s="248"/>
      <c r="N887" s="340"/>
      <c r="O887" s="248"/>
      <c r="P887" s="3412"/>
      <c r="Q887" s="3412"/>
      <c r="R887" s="3412"/>
      <c r="S887" s="3412"/>
      <c r="T887" s="3412"/>
      <c r="U887" s="3412"/>
      <c r="V887" s="3412"/>
      <c r="W887" s="3412"/>
      <c r="X887" s="3412"/>
      <c r="Y887" s="248"/>
      <c r="Z887" s="4339"/>
      <c r="AA887" s="4339"/>
      <c r="AB887" s="47"/>
      <c r="AC887" s="4339"/>
      <c r="AD887" s="4339"/>
      <c r="AE887" s="4339"/>
      <c r="AF887" s="4339"/>
      <c r="AG887" s="1172"/>
    </row>
    <row r="888" spans="1:33" x14ac:dyDescent="0.3">
      <c r="A888" s="47"/>
      <c r="B888" s="1172"/>
      <c r="C888" s="1172"/>
      <c r="D888" s="1172"/>
      <c r="E888" s="1172"/>
      <c r="F888" s="1172"/>
      <c r="G888" s="1172"/>
      <c r="H888" s="1172"/>
      <c r="I888" s="1172"/>
      <c r="J888" s="1170"/>
      <c r="K888" s="1170"/>
      <c r="L888" s="1170"/>
      <c r="M888" s="1060"/>
      <c r="N888" s="1170"/>
      <c r="O888" s="1060"/>
      <c r="P888" s="1170"/>
      <c r="Q888" s="1170"/>
      <c r="R888" s="1170"/>
      <c r="S888" s="1172"/>
      <c r="T888" s="1172"/>
      <c r="U888" s="1172"/>
      <c r="V888" s="1172"/>
      <c r="W888" s="1172"/>
      <c r="X888" s="1172"/>
      <c r="Y888" s="47"/>
      <c r="Z888" s="1172"/>
      <c r="AA888" s="1172"/>
      <c r="AB888" s="47"/>
      <c r="AC888" s="1172"/>
      <c r="AD888" s="1172"/>
      <c r="AE888" s="1172"/>
      <c r="AF888" s="1172"/>
      <c r="AG888" s="1172"/>
    </row>
    <row r="889" spans="1:33" ht="15" thickBot="1" x14ac:dyDescent="0.35">
      <c r="A889" s="1172" t="s">
        <v>717</v>
      </c>
      <c r="B889" s="1172"/>
      <c r="C889" s="1172"/>
      <c r="D889" s="1172"/>
      <c r="E889" s="1172"/>
      <c r="F889" s="1172"/>
      <c r="G889" s="1172"/>
      <c r="H889" s="1170"/>
      <c r="I889" s="4337" t="s">
        <v>1314</v>
      </c>
      <c r="J889" s="4337"/>
      <c r="K889" s="4337"/>
      <c r="L889" s="4337"/>
      <c r="M889" s="4337"/>
      <c r="N889" s="4337"/>
      <c r="O889" s="4337"/>
      <c r="P889" s="4337"/>
      <c r="Q889" s="4337"/>
      <c r="R889" s="4337"/>
      <c r="S889" s="4337"/>
      <c r="T889" s="4337"/>
      <c r="U889" s="4337"/>
      <c r="V889" s="4337"/>
      <c r="W889" s="4337"/>
      <c r="X889" s="4337"/>
      <c r="Y889" s="1172"/>
      <c r="Z889" s="1170" t="s">
        <v>1313</v>
      </c>
      <c r="AA889" s="1172"/>
      <c r="AB889" s="1172"/>
      <c r="AC889" s="1172"/>
      <c r="AD889" s="1172"/>
      <c r="AE889" s="1172"/>
      <c r="AF889" s="1172"/>
      <c r="AG889" s="1172"/>
    </row>
    <row r="890" spans="1:33" x14ac:dyDescent="0.3">
      <c r="A890" s="1170" t="s">
        <v>16</v>
      </c>
      <c r="B890" s="1172"/>
      <c r="C890" s="1172"/>
      <c r="D890" s="1172"/>
      <c r="E890" s="1172"/>
      <c r="F890" s="1172"/>
      <c r="G890" s="1172"/>
      <c r="H890" s="1172"/>
      <c r="I890" s="1172"/>
      <c r="J890" s="1172"/>
      <c r="K890" s="1172"/>
      <c r="L890" s="1172"/>
      <c r="M890" s="1172"/>
      <c r="N890" s="1172"/>
      <c r="O890" s="1172"/>
      <c r="P890" s="1172"/>
      <c r="Q890" s="1172"/>
      <c r="R890" s="1172"/>
      <c r="S890" s="1172"/>
      <c r="T890" s="1172"/>
      <c r="U890" s="1172"/>
      <c r="V890" s="1172"/>
      <c r="W890" s="1172"/>
      <c r="X890" s="1172"/>
      <c r="Y890" s="1172"/>
      <c r="Z890" s="1172"/>
      <c r="AA890" s="1172"/>
      <c r="AB890" s="1172"/>
      <c r="AC890" s="1172"/>
      <c r="AD890" s="1172"/>
      <c r="AE890" s="1172"/>
      <c r="AF890" s="1172"/>
      <c r="AG890" s="1172"/>
    </row>
    <row r="891" spans="1:33" x14ac:dyDescent="0.3">
      <c r="A891" s="1172"/>
      <c r="B891" s="1172"/>
      <c r="C891" s="1172"/>
      <c r="D891" s="1172"/>
      <c r="E891" s="1172"/>
      <c r="F891" s="1172"/>
      <c r="G891" s="1172"/>
      <c r="H891" s="1172"/>
      <c r="I891" s="1172"/>
      <c r="J891" s="1172"/>
      <c r="K891" s="1172"/>
      <c r="L891" s="1172"/>
      <c r="M891" s="1172"/>
      <c r="N891" s="1172"/>
      <c r="O891" s="1172"/>
      <c r="P891" s="1172"/>
      <c r="Q891" s="1172"/>
      <c r="R891" s="1172"/>
      <c r="S891" s="1172"/>
      <c r="T891" s="1172"/>
      <c r="U891" s="1172"/>
      <c r="V891" s="1172"/>
      <c r="W891" s="1172"/>
      <c r="X891" s="1172"/>
      <c r="Y891" s="1172"/>
      <c r="Z891" s="1172"/>
      <c r="AA891" s="1172"/>
      <c r="AB891" s="1172"/>
      <c r="AC891" s="1172"/>
      <c r="AD891" s="1172"/>
      <c r="AE891" s="1172"/>
      <c r="AF891" s="1172"/>
      <c r="AG891" s="1172"/>
    </row>
    <row r="892" spans="1:33" ht="15" customHeight="1" x14ac:dyDescent="0.3">
      <c r="A892" s="2807" t="s">
        <v>54</v>
      </c>
      <c r="B892" s="2807"/>
      <c r="C892" s="2807"/>
      <c r="D892" s="2807"/>
      <c r="E892" s="2807"/>
      <c r="F892" s="2807"/>
      <c r="G892" s="2807"/>
      <c r="H892" s="2807"/>
      <c r="I892" s="2807"/>
      <c r="J892" s="2807"/>
      <c r="K892" s="2807"/>
      <c r="L892" s="2807"/>
      <c r="M892" s="2807"/>
      <c r="N892" s="2807"/>
      <c r="O892" s="2807"/>
      <c r="P892" s="2807"/>
      <c r="Q892" s="2807"/>
      <c r="R892" s="2807"/>
      <c r="S892" s="2807"/>
      <c r="T892" s="2807"/>
      <c r="U892" s="2807"/>
      <c r="V892" s="2807"/>
      <c r="W892" s="2807"/>
      <c r="X892" s="2807"/>
      <c r="Y892" s="2807"/>
      <c r="Z892" s="2807"/>
      <c r="AA892" s="2807"/>
      <c r="AB892" s="2807"/>
      <c r="AC892" s="2807"/>
      <c r="AD892" s="2807"/>
      <c r="AE892" s="2807"/>
      <c r="AF892" s="2807"/>
      <c r="AG892" s="2807"/>
    </row>
    <row r="893" spans="1:33" x14ac:dyDescent="0.3">
      <c r="A893" s="2807"/>
      <c r="B893" s="2807"/>
      <c r="C893" s="2807"/>
      <c r="D893" s="2807"/>
      <c r="E893" s="2807"/>
      <c r="F893" s="2807"/>
      <c r="G893" s="2807"/>
      <c r="H893" s="2807"/>
      <c r="I893" s="2807"/>
      <c r="J893" s="2807"/>
      <c r="K893" s="2807"/>
      <c r="L893" s="2807"/>
      <c r="M893" s="2807"/>
      <c r="N893" s="2807"/>
      <c r="O893" s="2807"/>
      <c r="P893" s="2807"/>
      <c r="Q893" s="2807"/>
      <c r="R893" s="2807"/>
      <c r="S893" s="2807"/>
      <c r="T893" s="2807"/>
      <c r="U893" s="2807"/>
      <c r="V893" s="2807"/>
      <c r="W893" s="2807"/>
      <c r="X893" s="2807"/>
      <c r="Y893" s="2807"/>
      <c r="Z893" s="2807"/>
      <c r="AA893" s="2807"/>
      <c r="AB893" s="2807"/>
      <c r="AC893" s="2807"/>
      <c r="AD893" s="2807"/>
      <c r="AE893" s="2807"/>
      <c r="AF893" s="2807"/>
      <c r="AG893" s="2807"/>
    </row>
    <row r="894" spans="1:33" x14ac:dyDescent="0.3">
      <c r="A894" s="2807"/>
      <c r="B894" s="2807"/>
      <c r="C894" s="2807"/>
      <c r="D894" s="2807"/>
      <c r="E894" s="2807"/>
      <c r="F894" s="2807"/>
      <c r="G894" s="2807"/>
      <c r="H894" s="2807"/>
      <c r="I894" s="2807"/>
      <c r="J894" s="2807"/>
      <c r="K894" s="2807"/>
      <c r="L894" s="2807"/>
      <c r="M894" s="2807"/>
      <c r="N894" s="2807"/>
      <c r="O894" s="2807"/>
      <c r="P894" s="2807"/>
      <c r="Q894" s="2807"/>
      <c r="R894" s="2807"/>
      <c r="S894" s="2807"/>
      <c r="T894" s="2807"/>
      <c r="U894" s="2807"/>
      <c r="V894" s="2807"/>
      <c r="W894" s="2807"/>
      <c r="X894" s="2807"/>
      <c r="Y894" s="2807"/>
      <c r="Z894" s="2807"/>
      <c r="AA894" s="2807"/>
      <c r="AB894" s="2807"/>
      <c r="AC894" s="2807"/>
      <c r="AD894" s="2807"/>
      <c r="AE894" s="2807"/>
      <c r="AF894" s="2807"/>
      <c r="AG894" s="2807"/>
    </row>
    <row r="895" spans="1:33" x14ac:dyDescent="0.3">
      <c r="A895" s="2807"/>
      <c r="B895" s="2807"/>
      <c r="C895" s="2807"/>
      <c r="D895" s="2807"/>
      <c r="E895" s="2807"/>
      <c r="F895" s="2807"/>
      <c r="G895" s="2807"/>
      <c r="H895" s="2807"/>
      <c r="I895" s="2807"/>
      <c r="J895" s="2807"/>
      <c r="K895" s="2807"/>
      <c r="L895" s="2807"/>
      <c r="M895" s="2807"/>
      <c r="N895" s="2807"/>
      <c r="O895" s="2807"/>
      <c r="P895" s="2807"/>
      <c r="Q895" s="2807"/>
      <c r="R895" s="2807"/>
      <c r="S895" s="2807"/>
      <c r="T895" s="2807"/>
      <c r="U895" s="2807"/>
      <c r="V895" s="2807"/>
      <c r="W895" s="2807"/>
      <c r="X895" s="2807"/>
      <c r="Y895" s="2807"/>
      <c r="Z895" s="2807"/>
      <c r="AA895" s="2807"/>
      <c r="AB895" s="2807"/>
      <c r="AC895" s="2807"/>
      <c r="AD895" s="2807"/>
      <c r="AE895" s="2807"/>
      <c r="AF895" s="2807"/>
      <c r="AG895" s="2807"/>
    </row>
    <row r="896" spans="1:33" x14ac:dyDescent="0.3">
      <c r="A896" s="1172"/>
      <c r="B896" s="1172"/>
      <c r="C896" s="1172"/>
      <c r="D896" s="1172"/>
      <c r="E896" s="1172"/>
      <c r="F896" s="1172"/>
      <c r="G896" s="1172"/>
      <c r="H896" s="1172"/>
      <c r="I896" s="1172"/>
      <c r="J896" s="1172"/>
      <c r="K896" s="1172"/>
      <c r="L896" s="1172"/>
      <c r="M896" s="1172"/>
      <c r="N896" s="1172"/>
      <c r="O896" s="1172"/>
      <c r="P896" s="1172"/>
      <c r="Q896" s="1172"/>
      <c r="R896" s="1172"/>
      <c r="S896" s="1172"/>
      <c r="T896" s="1172"/>
      <c r="U896" s="1172"/>
      <c r="V896" s="1172"/>
      <c r="W896" s="1172"/>
      <c r="X896" s="1172"/>
      <c r="Y896" s="1172"/>
      <c r="Z896" s="1172"/>
      <c r="AA896" s="1172"/>
      <c r="AB896" s="1172"/>
      <c r="AC896" s="1172"/>
      <c r="AD896" s="1172"/>
      <c r="AE896" s="1172"/>
      <c r="AF896" s="1172"/>
      <c r="AG896" s="1172"/>
    </row>
    <row r="897" spans="1:33" ht="15" customHeight="1" x14ac:dyDescent="0.3">
      <c r="A897" s="2807" t="s">
        <v>55</v>
      </c>
      <c r="B897" s="2807"/>
      <c r="C897" s="2807"/>
      <c r="D897" s="2807"/>
      <c r="E897" s="2807"/>
      <c r="F897" s="2807"/>
      <c r="G897" s="2807"/>
      <c r="H897" s="2807"/>
      <c r="I897" s="2807"/>
      <c r="J897" s="2807"/>
      <c r="K897" s="2807"/>
      <c r="L897" s="2807"/>
      <c r="M897" s="2807"/>
      <c r="N897" s="2807"/>
      <c r="O897" s="2807"/>
      <c r="P897" s="2807"/>
      <c r="Q897" s="2807"/>
      <c r="R897" s="2807"/>
      <c r="S897" s="2807"/>
      <c r="T897" s="2807"/>
      <c r="U897" s="2807"/>
      <c r="V897" s="2807"/>
      <c r="W897" s="2807"/>
      <c r="X897" s="2807"/>
      <c r="Y897" s="2807"/>
      <c r="Z897" s="2807"/>
      <c r="AA897" s="2807"/>
      <c r="AB897" s="2807"/>
      <c r="AC897" s="2807"/>
      <c r="AD897" s="2807"/>
      <c r="AE897" s="2807"/>
      <c r="AF897" s="2807"/>
      <c r="AG897" s="2807"/>
    </row>
    <row r="898" spans="1:33" x14ac:dyDescent="0.3">
      <c r="A898" s="2807"/>
      <c r="B898" s="2807"/>
      <c r="C898" s="2807"/>
      <c r="D898" s="2807"/>
      <c r="E898" s="2807"/>
      <c r="F898" s="2807"/>
      <c r="G898" s="2807"/>
      <c r="H898" s="2807"/>
      <c r="I898" s="2807"/>
      <c r="J898" s="2807"/>
      <c r="K898" s="2807"/>
      <c r="L898" s="2807"/>
      <c r="M898" s="2807"/>
      <c r="N898" s="2807"/>
      <c r="O898" s="2807"/>
      <c r="P898" s="2807"/>
      <c r="Q898" s="2807"/>
      <c r="R898" s="2807"/>
      <c r="S898" s="2807"/>
      <c r="T898" s="2807"/>
      <c r="U898" s="2807"/>
      <c r="V898" s="2807"/>
      <c r="W898" s="2807"/>
      <c r="X898" s="2807"/>
      <c r="Y898" s="2807"/>
      <c r="Z898" s="2807"/>
      <c r="AA898" s="2807"/>
      <c r="AB898" s="2807"/>
      <c r="AC898" s="2807"/>
      <c r="AD898" s="2807"/>
      <c r="AE898" s="2807"/>
      <c r="AF898" s="2807"/>
      <c r="AG898" s="2807"/>
    </row>
    <row r="899" spans="1:33" x14ac:dyDescent="0.3">
      <c r="A899" s="2807"/>
      <c r="B899" s="2807"/>
      <c r="C899" s="2807"/>
      <c r="D899" s="2807"/>
      <c r="E899" s="2807"/>
      <c r="F899" s="2807"/>
      <c r="G899" s="2807"/>
      <c r="H899" s="2807"/>
      <c r="I899" s="2807"/>
      <c r="J899" s="2807"/>
      <c r="K899" s="2807"/>
      <c r="L899" s="2807"/>
      <c r="M899" s="2807"/>
      <c r="N899" s="2807"/>
      <c r="O899" s="2807"/>
      <c r="P899" s="2807"/>
      <c r="Q899" s="2807"/>
      <c r="R899" s="2807"/>
      <c r="S899" s="2807"/>
      <c r="T899" s="2807"/>
      <c r="U899" s="2807"/>
      <c r="V899" s="2807"/>
      <c r="W899" s="2807"/>
      <c r="X899" s="2807"/>
      <c r="Y899" s="2807"/>
      <c r="Z899" s="2807"/>
      <c r="AA899" s="2807"/>
      <c r="AB899" s="2807"/>
      <c r="AC899" s="2807"/>
      <c r="AD899" s="2807"/>
      <c r="AE899" s="2807"/>
      <c r="AF899" s="2807"/>
      <c r="AG899" s="2807"/>
    </row>
    <row r="900" spans="1:33" x14ac:dyDescent="0.3">
      <c r="A900" s="1172"/>
      <c r="B900" s="1172"/>
      <c r="C900" s="1172"/>
      <c r="D900" s="1172"/>
      <c r="E900" s="1172"/>
      <c r="F900" s="1172"/>
      <c r="G900" s="1172"/>
      <c r="H900" s="1172"/>
      <c r="I900" s="1172"/>
      <c r="J900" s="1172"/>
      <c r="K900" s="1172"/>
      <c r="L900" s="1172"/>
      <c r="M900" s="1172"/>
      <c r="N900" s="1172"/>
      <c r="O900" s="1172"/>
      <c r="P900" s="1172"/>
      <c r="Q900" s="1172"/>
      <c r="R900" s="1172"/>
      <c r="S900" s="1172"/>
      <c r="T900" s="1172"/>
      <c r="U900" s="1172"/>
      <c r="V900" s="1172"/>
      <c r="W900" s="1172"/>
      <c r="X900" s="1172"/>
      <c r="Y900" s="1172"/>
      <c r="Z900" s="1172"/>
      <c r="AA900" s="1172"/>
      <c r="AB900" s="1172"/>
      <c r="AC900" s="1172"/>
      <c r="AD900" s="1172"/>
      <c r="AE900" s="1172"/>
      <c r="AF900" s="1172"/>
      <c r="AG900" s="1172"/>
    </row>
    <row r="901" spans="1:33" x14ac:dyDescent="0.3">
      <c r="A901" s="1172" t="s">
        <v>718</v>
      </c>
      <c r="B901" s="1172"/>
      <c r="C901" s="1172"/>
      <c r="D901" s="1172"/>
      <c r="E901" s="1172"/>
      <c r="F901" s="1172"/>
      <c r="G901" s="1172"/>
      <c r="H901" s="1172"/>
      <c r="I901" s="1172"/>
      <c r="J901" s="1172"/>
      <c r="K901" s="1172"/>
      <c r="L901" s="1172"/>
      <c r="M901" s="1172"/>
      <c r="N901" s="1172"/>
      <c r="O901" s="1172"/>
      <c r="P901" s="1172"/>
      <c r="Q901" s="1172"/>
      <c r="R901" s="1172"/>
      <c r="S901" s="1172"/>
      <c r="T901" s="1172"/>
      <c r="U901" s="1172"/>
      <c r="V901" s="1172"/>
      <c r="W901" s="1172"/>
      <c r="X901" s="1172"/>
      <c r="Y901" s="1172"/>
      <c r="Z901" s="1172"/>
      <c r="AA901" s="1172"/>
      <c r="AB901" s="1172"/>
      <c r="AC901" s="1172"/>
      <c r="AD901" s="1172"/>
      <c r="AE901" s="1172"/>
      <c r="AF901" s="1172"/>
      <c r="AG901" s="1172"/>
    </row>
    <row r="902" spans="1:33" x14ac:dyDescent="0.3">
      <c r="A902" s="1172"/>
      <c r="B902" s="1172"/>
      <c r="C902" s="1172"/>
      <c r="D902" s="1172"/>
      <c r="E902" s="1172"/>
      <c r="F902" s="1172"/>
      <c r="G902" s="1172"/>
      <c r="H902" s="1172"/>
      <c r="I902" s="1172"/>
      <c r="J902" s="1172"/>
      <c r="K902" s="1172"/>
      <c r="L902" s="1172"/>
      <c r="M902" s="1172"/>
      <c r="N902" s="1172"/>
      <c r="O902" s="1172"/>
      <c r="P902" s="1172"/>
      <c r="Q902" s="1172"/>
      <c r="R902" s="1172"/>
      <c r="S902" s="1172"/>
      <c r="T902" s="1172"/>
      <c r="U902" s="1172"/>
      <c r="V902" s="1172"/>
      <c r="W902" s="1172"/>
      <c r="X902" s="1172"/>
      <c r="Y902" s="1172"/>
      <c r="Z902" s="1172"/>
      <c r="AA902" s="1172"/>
      <c r="AB902" s="1172"/>
      <c r="AC902" s="1172"/>
      <c r="AD902" s="1172"/>
      <c r="AE902" s="1172"/>
      <c r="AF902" s="1172"/>
      <c r="AG902" s="1172"/>
    </row>
    <row r="903" spans="1:33" x14ac:dyDescent="0.3">
      <c r="A903" s="1172"/>
      <c r="B903" s="1172"/>
      <c r="C903" s="1172"/>
      <c r="D903" s="1172"/>
      <c r="E903" s="1172"/>
      <c r="F903" s="1172"/>
      <c r="G903" s="1172"/>
      <c r="H903" s="1172"/>
      <c r="I903" s="1172"/>
      <c r="J903" s="1172"/>
      <c r="K903" s="1172"/>
      <c r="L903" s="1172"/>
      <c r="M903" s="1172"/>
      <c r="N903" s="1172"/>
      <c r="O903" s="1172"/>
      <c r="P903" s="1172"/>
      <c r="Q903" s="1172"/>
      <c r="R903" s="1172"/>
      <c r="S903" s="1172"/>
      <c r="T903" s="1172"/>
      <c r="U903" s="1172"/>
      <c r="V903" s="1172"/>
      <c r="W903" s="1172"/>
      <c r="X903" s="1172"/>
      <c r="Y903" s="1172"/>
      <c r="Z903" s="1172"/>
      <c r="AA903" s="1172"/>
      <c r="AB903" s="1172"/>
      <c r="AC903" s="1172"/>
      <c r="AD903" s="1172"/>
      <c r="AE903" s="1172"/>
      <c r="AF903" s="1172"/>
      <c r="AG903" s="1172"/>
    </row>
    <row r="904" spans="1:33" ht="15" thickBot="1" x14ac:dyDescent="0.35">
      <c r="A904" s="1172" t="s">
        <v>147</v>
      </c>
      <c r="B904" s="1172"/>
      <c r="C904" s="4338"/>
      <c r="D904" s="4338"/>
      <c r="E904" s="4338"/>
      <c r="F904" s="4338"/>
      <c r="G904" s="4338"/>
      <c r="H904" s="4338"/>
      <c r="I904" s="4338"/>
      <c r="J904" s="4338"/>
      <c r="K904" s="4338"/>
      <c r="L904" s="1172"/>
      <c r="M904" s="3031" t="str">
        <f>J858</f>
        <v>Should be the same as listed in Part I.</v>
      </c>
      <c r="N904" s="3031"/>
      <c r="O904" s="3031"/>
      <c r="P904" s="3031"/>
      <c r="Q904" s="3031"/>
      <c r="R904" s="3031"/>
      <c r="S904" s="3031"/>
      <c r="T904" s="3031"/>
      <c r="U904" s="3031"/>
      <c r="V904" s="3031"/>
      <c r="W904" s="3031"/>
      <c r="X904" s="3031"/>
      <c r="Y904" s="3031"/>
      <c r="Z904" s="3031"/>
      <c r="AA904" s="1172"/>
      <c r="AB904" s="3395"/>
      <c r="AC904" s="3395"/>
      <c r="AD904" s="3395"/>
      <c r="AE904" s="3395"/>
      <c r="AF904" s="3395"/>
      <c r="AG904" s="1172"/>
    </row>
    <row r="905" spans="1:33" ht="15" customHeight="1" x14ac:dyDescent="0.3">
      <c r="A905" s="1172"/>
      <c r="B905" s="1172"/>
      <c r="C905" s="4333" t="s">
        <v>719</v>
      </c>
      <c r="D905" s="4333"/>
      <c r="E905" s="4333"/>
      <c r="F905" s="4333"/>
      <c r="G905" s="4333"/>
      <c r="H905" s="4333"/>
      <c r="I905" s="4333"/>
      <c r="J905" s="4333"/>
      <c r="K905" s="4333"/>
      <c r="L905" s="1172"/>
      <c r="M905" s="4335" t="s">
        <v>149</v>
      </c>
      <c r="N905" s="4335"/>
      <c r="O905" s="4335"/>
      <c r="P905" s="4335"/>
      <c r="Q905" s="4335"/>
      <c r="R905" s="4335"/>
      <c r="S905" s="4335"/>
      <c r="T905" s="4335"/>
      <c r="U905" s="4335"/>
      <c r="V905" s="4335"/>
      <c r="W905" s="4335"/>
      <c r="X905" s="4335"/>
      <c r="Y905" s="4335"/>
      <c r="Z905" s="4335"/>
      <c r="AA905" s="1172"/>
      <c r="AB905" s="4336" t="s">
        <v>150</v>
      </c>
      <c r="AC905" s="4335"/>
      <c r="AD905" s="4335"/>
      <c r="AE905" s="4335"/>
      <c r="AF905" s="4335"/>
      <c r="AG905" s="1172"/>
    </row>
    <row r="906" spans="1:33" x14ac:dyDescent="0.3">
      <c r="A906" s="1172"/>
      <c r="B906" s="1172"/>
      <c r="C906" s="4334"/>
      <c r="D906" s="4334"/>
      <c r="E906" s="4334"/>
      <c r="F906" s="4334"/>
      <c r="G906" s="4334"/>
      <c r="H906" s="4334"/>
      <c r="I906" s="4334"/>
      <c r="J906" s="4334"/>
      <c r="K906" s="4334"/>
      <c r="L906" s="1172"/>
      <c r="M906" s="1172"/>
      <c r="N906" s="1172"/>
      <c r="O906" s="1172"/>
      <c r="P906" s="1172"/>
      <c r="Q906" s="1172"/>
      <c r="R906" s="1172"/>
      <c r="S906" s="1172"/>
      <c r="T906" s="1172"/>
      <c r="U906" s="1172"/>
      <c r="V906" s="1172"/>
      <c r="W906" s="1172"/>
      <c r="X906" s="1172"/>
      <c r="Y906" s="1172"/>
      <c r="Z906" s="1172"/>
      <c r="AA906" s="1172"/>
      <c r="AB906" s="1172"/>
      <c r="AC906" s="1172"/>
      <c r="AD906" s="1172"/>
      <c r="AE906" s="1172"/>
      <c r="AF906" s="1172"/>
      <c r="AG906" s="1172"/>
    </row>
    <row r="907" spans="1:33" x14ac:dyDescent="0.3">
      <c r="A907" s="1172"/>
      <c r="B907" s="1172"/>
      <c r="C907" s="1172"/>
      <c r="D907" s="1172"/>
      <c r="E907" s="1172"/>
      <c r="F907" s="1172"/>
      <c r="G907" s="1172"/>
      <c r="H907" s="1172"/>
      <c r="I907" s="1172"/>
      <c r="J907" s="1172"/>
      <c r="K907" s="1172"/>
      <c r="L907" s="1172"/>
      <c r="M907" s="1172"/>
      <c r="N907" s="1172"/>
      <c r="O907" s="1172"/>
      <c r="P907" s="1172"/>
      <c r="Q907" s="1172"/>
      <c r="R907" s="1172"/>
      <c r="S907" s="1172"/>
      <c r="T907" s="1172"/>
      <c r="U907" s="1172"/>
      <c r="V907" s="1172"/>
      <c r="W907" s="1172"/>
      <c r="X907" s="1172"/>
      <c r="Y907" s="1172"/>
      <c r="Z907" s="1172"/>
      <c r="AA907" s="1172"/>
      <c r="AB907" s="1172"/>
      <c r="AC907" s="1172"/>
      <c r="AD907" s="1172"/>
      <c r="AE907" s="1172"/>
      <c r="AF907" s="1172"/>
      <c r="AG907" s="1172"/>
    </row>
    <row r="908" spans="1:33" x14ac:dyDescent="0.3">
      <c r="A908" s="98" t="s">
        <v>707</v>
      </c>
      <c r="B908" s="1172"/>
      <c r="C908" s="1172"/>
      <c r="D908" s="1172"/>
      <c r="E908" s="1172"/>
      <c r="F908" s="1172"/>
      <c r="G908" s="1172"/>
      <c r="H908" s="1172"/>
      <c r="I908" s="1172"/>
      <c r="J908" s="1172"/>
      <c r="K908" s="1172"/>
      <c r="L908" s="1172"/>
      <c r="M908" s="1172"/>
      <c r="N908" s="1172"/>
      <c r="O908" s="1172"/>
      <c r="P908" s="1172"/>
      <c r="Q908" s="1172"/>
      <c r="R908" s="1172"/>
      <c r="S908" s="1172"/>
      <c r="T908" s="1172"/>
      <c r="U908" s="1172"/>
      <c r="V908" s="1172"/>
      <c r="W908" s="1172"/>
      <c r="X908" s="1172"/>
      <c r="Y908" s="1172"/>
      <c r="Z908" s="1172"/>
      <c r="AA908" s="1172"/>
      <c r="AB908" s="1172"/>
      <c r="AC908" s="1172"/>
      <c r="AD908" s="1172"/>
      <c r="AE908" s="1172"/>
      <c r="AF908" s="1172"/>
      <c r="AG908" s="1172"/>
    </row>
    <row r="909" spans="1:33" x14ac:dyDescent="0.3">
      <c r="A909" s="1172"/>
      <c r="B909" s="1172"/>
      <c r="C909" s="1172"/>
      <c r="D909" s="1172"/>
      <c r="E909" s="1172"/>
      <c r="F909" s="1172"/>
      <c r="G909" s="1172"/>
      <c r="H909" s="1172"/>
      <c r="I909" s="1172"/>
      <c r="J909" s="1172"/>
      <c r="K909" s="1172"/>
      <c r="L909" s="1172"/>
      <c r="M909" s="1172"/>
      <c r="N909" s="1172"/>
      <c r="O909" s="1172"/>
      <c r="P909" s="1172"/>
      <c r="Q909" s="1172"/>
      <c r="R909" s="1172"/>
      <c r="S909" s="1172"/>
      <c r="T909" s="1172"/>
      <c r="U909" s="1172"/>
      <c r="V909" s="1172"/>
      <c r="W909" s="1172"/>
      <c r="X909" s="1172"/>
      <c r="Y909" s="1172"/>
      <c r="Z909" s="1172"/>
      <c r="AA909" s="1172"/>
      <c r="AB909" s="1172"/>
      <c r="AC909" s="1172"/>
      <c r="AD909" s="1172"/>
      <c r="AE909" s="1172"/>
      <c r="AF909" s="1172"/>
      <c r="AG909" s="1172"/>
    </row>
    <row r="910" spans="1:33" x14ac:dyDescent="0.3">
      <c r="A910" s="98" t="s">
        <v>692</v>
      </c>
      <c r="B910" s="1172"/>
      <c r="C910" s="1172"/>
      <c r="D910" s="1172"/>
      <c r="E910" s="1172"/>
      <c r="F910" s="1172"/>
      <c r="G910" s="1172"/>
      <c r="H910" s="1172"/>
      <c r="I910" s="1172"/>
      <c r="J910" s="1172"/>
      <c r="K910" s="1172"/>
      <c r="L910" s="1172"/>
      <c r="M910" s="1172"/>
      <c r="N910" s="1172"/>
      <c r="O910" s="1172"/>
      <c r="P910" s="1172"/>
      <c r="Q910" s="1172"/>
      <c r="R910" s="1172"/>
      <c r="S910" s="1172"/>
      <c r="T910" s="1172"/>
      <c r="U910" s="1172"/>
      <c r="V910" s="1172"/>
      <c r="W910" s="1172"/>
      <c r="X910" s="1172"/>
      <c r="Y910" s="1172"/>
      <c r="Z910" s="1172"/>
      <c r="AA910" s="1172"/>
      <c r="AB910" s="1172"/>
      <c r="AC910" s="1172"/>
      <c r="AD910" s="1172"/>
      <c r="AE910" s="1172"/>
      <c r="AF910" s="1172"/>
      <c r="AG910" s="1172"/>
    </row>
    <row r="911" spans="1:33" x14ac:dyDescent="0.3">
      <c r="A911" s="1172" t="s">
        <v>53</v>
      </c>
      <c r="B911" s="1172"/>
      <c r="C911" s="1172"/>
      <c r="D911" s="1172"/>
      <c r="E911" s="1172"/>
      <c r="F911" s="1172"/>
      <c r="G911" s="1172"/>
      <c r="H911" s="1172"/>
      <c r="I911" s="1172"/>
      <c r="J911" s="1172"/>
      <c r="K911" s="1172"/>
      <c r="L911" s="1172"/>
      <c r="M911" s="1172"/>
      <c r="N911" s="1172"/>
      <c r="O911" s="1172"/>
      <c r="P911" s="1172"/>
      <c r="Q911" s="1172"/>
      <c r="R911" s="1172"/>
      <c r="S911" s="1172"/>
      <c r="T911" s="1172"/>
      <c r="U911" s="1172"/>
      <c r="V911" s="1170"/>
      <c r="W911" s="1170"/>
      <c r="X911" s="1170"/>
      <c r="Y911" s="1170"/>
      <c r="Z911" s="1170"/>
      <c r="AA911" s="1170"/>
      <c r="AB911" s="1170"/>
      <c r="AC911" s="1172"/>
      <c r="AD911" s="1172"/>
      <c r="AE911" s="1172"/>
      <c r="AF911" s="1172"/>
      <c r="AG911" s="1172"/>
    </row>
    <row r="912" spans="1:33" x14ac:dyDescent="0.3">
      <c r="A912" s="1172"/>
      <c r="B912" s="1172"/>
      <c r="C912" s="1172"/>
      <c r="D912" s="1172"/>
      <c r="E912" s="1172"/>
      <c r="F912" s="1172"/>
      <c r="G912" s="1172"/>
      <c r="H912" s="1172"/>
      <c r="I912" s="1172"/>
      <c r="J912" s="1172"/>
      <c r="K912" s="1172"/>
      <c r="L912" s="1172"/>
      <c r="M912" s="1172"/>
      <c r="N912" s="1172"/>
      <c r="O912" s="1172"/>
      <c r="P912" s="1172"/>
      <c r="Q912" s="1172"/>
      <c r="R912" s="1172"/>
      <c r="S912" s="1172"/>
      <c r="T912" s="1172"/>
      <c r="U912" s="1172"/>
      <c r="V912" s="1172"/>
      <c r="W912" s="1172"/>
      <c r="X912" s="1172"/>
      <c r="Y912" s="1172"/>
      <c r="Z912" s="1172"/>
      <c r="AA912" s="1172"/>
      <c r="AB912" s="1172"/>
      <c r="AC912" s="1172"/>
      <c r="AD912" s="1172"/>
      <c r="AE912" s="1172"/>
      <c r="AF912" s="1172"/>
      <c r="AG912" s="1172"/>
    </row>
    <row r="913" spans="1:33" x14ac:dyDescent="0.3">
      <c r="A913" s="1170" t="s">
        <v>1131</v>
      </c>
      <c r="B913" s="1172"/>
      <c r="C913" s="1172"/>
      <c r="D913" s="1172"/>
      <c r="E913" s="1172"/>
      <c r="F913" s="1172"/>
      <c r="G913" s="1172"/>
      <c r="H913" s="1172"/>
      <c r="I913" s="1172"/>
      <c r="J913" s="4342" t="s">
        <v>1132</v>
      </c>
      <c r="K913" s="4342"/>
      <c r="L913" s="4342"/>
      <c r="M913" s="4342"/>
      <c r="N913" s="4342"/>
      <c r="O913" s="4342"/>
      <c r="P913" s="4342"/>
      <c r="Q913" s="4342"/>
      <c r="R913" s="4342"/>
      <c r="S913" s="4342"/>
      <c r="T913" s="4342"/>
      <c r="U913" s="4342"/>
      <c r="V913" s="4342"/>
      <c r="W913" s="4342"/>
      <c r="X913" s="4342"/>
      <c r="Y913" s="4342"/>
      <c r="Z913" s="4342"/>
      <c r="AA913" s="4342"/>
      <c r="AB913" s="4342"/>
      <c r="AC913" s="4342"/>
      <c r="AD913" s="4342"/>
      <c r="AE913" s="4342"/>
      <c r="AF913" s="4342"/>
      <c r="AG913" s="1172"/>
    </row>
    <row r="914" spans="1:33" ht="15" thickBot="1" x14ac:dyDescent="0.35">
      <c r="A914" s="1172"/>
      <c r="B914" s="1172"/>
      <c r="C914" s="1172"/>
      <c r="D914" s="1172"/>
      <c r="E914" s="1172"/>
      <c r="F914" s="1172"/>
      <c r="G914" s="1172"/>
      <c r="H914" s="1172"/>
      <c r="I914" s="1172"/>
      <c r="J914" s="1172"/>
      <c r="K914" s="1172"/>
      <c r="L914" s="1172"/>
      <c r="M914" s="1172"/>
      <c r="N914" s="1172"/>
      <c r="O914" s="1172"/>
      <c r="P914" s="1172"/>
      <c r="Q914" s="1172"/>
      <c r="R914" s="1172"/>
      <c r="S914" s="1172"/>
      <c r="T914" s="1172"/>
      <c r="U914" s="1172"/>
      <c r="V914" s="1172"/>
      <c r="W914" s="1172"/>
      <c r="X914" s="1172"/>
      <c r="Y914" s="1172"/>
      <c r="Z914" s="1172"/>
      <c r="AA914" s="1172"/>
      <c r="AB914" s="1172"/>
      <c r="AC914" s="1172"/>
      <c r="AD914" s="1172"/>
      <c r="AE914" s="1172"/>
      <c r="AF914" s="1172"/>
      <c r="AG914" s="1172"/>
    </row>
    <row r="915" spans="1:33" ht="15.75" customHeight="1" thickBot="1" x14ac:dyDescent="0.35">
      <c r="A915" s="1172"/>
      <c r="B915" s="1172" t="s">
        <v>708</v>
      </c>
      <c r="C915" s="1172"/>
      <c r="D915" s="1172"/>
      <c r="E915" s="1172"/>
      <c r="F915" s="1172"/>
      <c r="G915" s="271"/>
      <c r="H915" s="2631" t="s">
        <v>709</v>
      </c>
      <c r="I915" s="2631"/>
      <c r="J915" s="2631"/>
      <c r="K915" s="2631"/>
      <c r="L915" s="2631"/>
      <c r="M915" s="2631"/>
      <c r="N915" s="2631"/>
      <c r="O915" s="2631"/>
      <c r="P915" s="2631"/>
      <c r="Q915" s="2631"/>
      <c r="R915" s="2631"/>
      <c r="S915" s="2631"/>
      <c r="T915" s="2631"/>
      <c r="U915" s="2631"/>
      <c r="V915" s="2631"/>
      <c r="W915" s="2631"/>
      <c r="X915" s="2631"/>
      <c r="Y915" s="2631"/>
      <c r="Z915" s="2631"/>
      <c r="AA915" s="2631"/>
      <c r="AB915" s="2631"/>
      <c r="AC915" s="2631"/>
      <c r="AD915" s="2631"/>
      <c r="AE915" s="2631"/>
      <c r="AF915" s="2631"/>
      <c r="AG915" s="2631"/>
    </row>
    <row r="916" spans="1:33" ht="15" thickBot="1" x14ac:dyDescent="0.35">
      <c r="A916" s="1172"/>
      <c r="B916" s="1172"/>
      <c r="C916" s="1172"/>
      <c r="D916" s="1172"/>
      <c r="E916" s="1172"/>
      <c r="F916" s="1172"/>
      <c r="G916" s="1172"/>
      <c r="H916" s="1172"/>
      <c r="I916" s="1172"/>
      <c r="J916" s="1172"/>
      <c r="K916" s="1172"/>
      <c r="L916" s="1172"/>
      <c r="M916" s="1172"/>
      <c r="N916" s="1172"/>
      <c r="O916" s="1172"/>
      <c r="P916" s="1172"/>
      <c r="Q916" s="1172"/>
      <c r="R916" s="1172"/>
      <c r="S916" s="1172"/>
      <c r="T916" s="1172"/>
      <c r="U916" s="1172"/>
      <c r="V916" s="1172"/>
      <c r="W916" s="1172"/>
      <c r="X916" s="1172"/>
      <c r="Y916" s="1172"/>
      <c r="Z916" s="1172"/>
      <c r="AA916" s="1172"/>
      <c r="AB916" s="1172"/>
      <c r="AC916" s="1172"/>
      <c r="AD916" s="1172"/>
      <c r="AE916" s="1172"/>
      <c r="AF916" s="1172"/>
      <c r="AG916" s="1172"/>
    </row>
    <row r="917" spans="1:33" ht="15" thickBot="1" x14ac:dyDescent="0.35">
      <c r="A917" s="1172"/>
      <c r="B917" s="1172"/>
      <c r="C917" s="1172"/>
      <c r="D917" s="1172"/>
      <c r="E917" s="1172"/>
      <c r="F917" s="1172"/>
      <c r="G917" s="271"/>
      <c r="H917" s="1172" t="s">
        <v>710</v>
      </c>
      <c r="I917" s="1172"/>
      <c r="J917" s="1172"/>
      <c r="K917" s="1172"/>
      <c r="L917" s="1172"/>
      <c r="M917" s="1172"/>
      <c r="N917" s="1172"/>
      <c r="O917" s="1172"/>
      <c r="P917" s="1172"/>
      <c r="Q917" s="1172"/>
      <c r="R917" s="1172"/>
      <c r="S917" s="1172"/>
      <c r="T917" s="1172"/>
      <c r="U917" s="1172"/>
      <c r="V917" s="1172"/>
      <c r="W917" s="1172"/>
      <c r="X917" s="1172"/>
      <c r="Y917" s="1172"/>
      <c r="Z917" s="1172"/>
      <c r="AA917" s="1172"/>
      <c r="AB917" s="1172"/>
      <c r="AC917" s="1172"/>
      <c r="AD917" s="1172"/>
      <c r="AE917" s="1172"/>
      <c r="AF917" s="1172"/>
      <c r="AG917" s="1172"/>
    </row>
    <row r="918" spans="1:33" ht="15" thickBot="1" x14ac:dyDescent="0.35">
      <c r="A918" s="1172"/>
      <c r="B918" s="1172"/>
      <c r="C918" s="1172"/>
      <c r="D918" s="1172"/>
      <c r="E918" s="1172"/>
      <c r="F918" s="1172"/>
      <c r="G918" s="1172"/>
      <c r="H918" s="1172"/>
      <c r="I918" s="1172"/>
      <c r="J918" s="1172"/>
      <c r="K918" s="1172"/>
      <c r="L918" s="1172"/>
      <c r="M918" s="1172"/>
      <c r="N918" s="1172"/>
      <c r="O918" s="1172"/>
      <c r="P918" s="1172"/>
      <c r="Q918" s="1172"/>
      <c r="R918" s="1172"/>
      <c r="S918" s="1172"/>
      <c r="T918" s="1172"/>
      <c r="U918" s="1172"/>
      <c r="V918" s="1172"/>
      <c r="W918" s="1172"/>
      <c r="X918" s="1172"/>
      <c r="Y918" s="1172"/>
      <c r="Z918" s="1172"/>
      <c r="AA918" s="1172"/>
      <c r="AB918" s="1172"/>
      <c r="AC918" s="1172"/>
      <c r="AD918" s="1172"/>
      <c r="AE918" s="1172"/>
      <c r="AF918" s="1172"/>
      <c r="AG918" s="1172"/>
    </row>
    <row r="919" spans="1:33" ht="15" thickBot="1" x14ac:dyDescent="0.35">
      <c r="A919" s="1172"/>
      <c r="B919" s="1172"/>
      <c r="C919" s="1172"/>
      <c r="D919" s="1172"/>
      <c r="E919" s="1172"/>
      <c r="F919" s="1172"/>
      <c r="G919" s="271"/>
      <c r="H919" s="1172" t="s">
        <v>711</v>
      </c>
      <c r="I919" s="1172"/>
      <c r="J919" s="1172"/>
      <c r="K919" s="1172"/>
      <c r="L919" s="1172"/>
      <c r="M919" s="1172"/>
      <c r="N919" s="1172"/>
      <c r="O919" s="1172"/>
      <c r="P919" s="1172"/>
      <c r="Q919" s="1172"/>
      <c r="R919" s="1172"/>
      <c r="S919" s="1172"/>
      <c r="T919" s="1172"/>
      <c r="U919" s="1172"/>
      <c r="V919" s="1172"/>
      <c r="W919" s="1172"/>
      <c r="X919" s="1172"/>
      <c r="Y919" s="1172"/>
      <c r="Z919" s="1172"/>
      <c r="AA919" s="1172"/>
      <c r="AB919" s="1172"/>
      <c r="AC919" s="1172"/>
      <c r="AD919" s="1172"/>
      <c r="AE919" s="1172"/>
      <c r="AF919" s="1172"/>
      <c r="AG919" s="1172"/>
    </row>
    <row r="920" spans="1:33" ht="15" thickBot="1" x14ac:dyDescent="0.35">
      <c r="A920" s="1172"/>
      <c r="B920" s="1172"/>
      <c r="C920" s="1172"/>
      <c r="D920" s="1172"/>
      <c r="E920" s="1172"/>
      <c r="F920" s="1172"/>
      <c r="G920" s="1172"/>
      <c r="H920" s="1172"/>
      <c r="I920" s="1172"/>
      <c r="J920" s="1172"/>
      <c r="K920" s="1172"/>
      <c r="L920" s="1172"/>
      <c r="M920" s="1172"/>
      <c r="N920" s="1172"/>
      <c r="O920" s="1172"/>
      <c r="P920" s="1172"/>
      <c r="Q920" s="1172"/>
      <c r="R920" s="1172"/>
      <c r="S920" s="1172"/>
      <c r="T920" s="1172"/>
      <c r="U920" s="1172"/>
      <c r="V920" s="1172"/>
      <c r="W920" s="1172"/>
      <c r="X920" s="1172"/>
      <c r="Y920" s="1172"/>
      <c r="Z920" s="1172"/>
      <c r="AA920" s="1172"/>
      <c r="AB920" s="1172"/>
      <c r="AC920" s="1172"/>
      <c r="AD920" s="1172"/>
      <c r="AE920" s="1172"/>
      <c r="AF920" s="1172"/>
      <c r="AG920" s="1172"/>
    </row>
    <row r="921" spans="1:33" ht="15" thickBot="1" x14ac:dyDescent="0.35">
      <c r="A921" s="1172"/>
      <c r="B921" s="1172"/>
      <c r="C921" s="1172"/>
      <c r="D921" s="1172"/>
      <c r="E921" s="1172"/>
      <c r="F921" s="1172"/>
      <c r="G921" s="271"/>
      <c r="H921" s="1172" t="s">
        <v>712</v>
      </c>
      <c r="I921" s="1172"/>
      <c r="J921" s="1172"/>
      <c r="K921" s="1172"/>
      <c r="L921" s="1172"/>
      <c r="M921" s="1172"/>
      <c r="N921" s="1172"/>
      <c r="O921" s="1172"/>
      <c r="P921" s="1172"/>
      <c r="Q921" s="1172"/>
      <c r="R921" s="1172"/>
      <c r="S921" s="1172"/>
      <c r="T921" s="1172"/>
      <c r="U921" s="1172"/>
      <c r="V921" s="1172"/>
      <c r="W921" s="1172"/>
      <c r="X921" s="1172"/>
      <c r="Y921" s="1172"/>
      <c r="Z921" s="1172"/>
      <c r="AA921" s="1172"/>
      <c r="AB921" s="1172"/>
      <c r="AC921" s="1172"/>
      <c r="AD921" s="1172"/>
      <c r="AE921" s="1172"/>
      <c r="AF921" s="1172"/>
      <c r="AG921" s="1172"/>
    </row>
    <row r="922" spans="1:33" ht="15" thickBot="1" x14ac:dyDescent="0.35">
      <c r="A922" s="1172"/>
      <c r="B922" s="1172"/>
      <c r="C922" s="1172"/>
      <c r="D922" s="1172"/>
      <c r="E922" s="1172"/>
      <c r="F922" s="1172"/>
      <c r="G922" s="1172"/>
      <c r="H922" s="1172"/>
      <c r="I922" s="1172"/>
      <c r="J922" s="1172"/>
      <c r="K922" s="1172"/>
      <c r="L922" s="1172"/>
      <c r="M922" s="1172"/>
      <c r="N922" s="1172"/>
      <c r="O922" s="1172"/>
      <c r="P922" s="1172"/>
      <c r="Q922" s="1172"/>
      <c r="R922" s="1172"/>
      <c r="S922" s="1172"/>
      <c r="T922" s="1172"/>
      <c r="U922" s="1172"/>
      <c r="V922" s="1172"/>
      <c r="W922" s="1172"/>
      <c r="X922" s="1172"/>
      <c r="Y922" s="1172"/>
      <c r="Z922" s="1172"/>
      <c r="AA922" s="1172"/>
      <c r="AB922" s="1172"/>
      <c r="AC922" s="1172"/>
      <c r="AD922" s="1172"/>
      <c r="AE922" s="1172"/>
      <c r="AF922" s="1172"/>
      <c r="AG922" s="1172"/>
    </row>
    <row r="923" spans="1:33" ht="15" thickBot="1" x14ac:dyDescent="0.35">
      <c r="A923" s="1172"/>
      <c r="B923" s="1172"/>
      <c r="C923" s="1172"/>
      <c r="D923" s="1172"/>
      <c r="E923" s="1172"/>
      <c r="F923" s="1172"/>
      <c r="G923" s="271"/>
      <c r="H923" s="1170" t="s">
        <v>713</v>
      </c>
      <c r="I923" s="1172"/>
      <c r="J923" s="1172"/>
      <c r="K923" s="1172"/>
      <c r="L923" s="1172"/>
      <c r="M923" s="1172"/>
      <c r="N923" s="1172"/>
      <c r="O923" s="1172"/>
      <c r="P923" s="1172"/>
      <c r="Q923" s="1172"/>
      <c r="R923" s="1172"/>
      <c r="S923" s="1172"/>
      <c r="T923" s="1172"/>
      <c r="U923" s="1172"/>
      <c r="V923" s="1172"/>
      <c r="W923" s="1172"/>
      <c r="X923" s="1172"/>
      <c r="Y923" s="1172"/>
      <c r="Z923" s="1172"/>
      <c r="AA923" s="1172"/>
      <c r="AB923" s="1172"/>
      <c r="AC923" s="1172"/>
      <c r="AD923" s="1172"/>
      <c r="AE923" s="1172"/>
      <c r="AF923" s="1172"/>
      <c r="AG923" s="1172"/>
    </row>
    <row r="924" spans="1:33" x14ac:dyDescent="0.3">
      <c r="A924" s="1172"/>
      <c r="B924" s="1172"/>
      <c r="C924" s="1172"/>
      <c r="D924" s="1172"/>
      <c r="E924" s="1172"/>
      <c r="F924" s="1172"/>
      <c r="G924" s="1172"/>
      <c r="H924" s="1172"/>
      <c r="I924" s="1172"/>
      <c r="J924" s="1172"/>
      <c r="K924" s="1172"/>
      <c r="L924" s="1172"/>
      <c r="M924" s="1172"/>
      <c r="N924" s="1172"/>
      <c r="O924" s="1172"/>
      <c r="P924" s="1172"/>
      <c r="Q924" s="1172"/>
      <c r="R924" s="1172"/>
      <c r="S924" s="1172"/>
      <c r="T924" s="1172"/>
      <c r="U924" s="1172"/>
      <c r="V924" s="1172"/>
      <c r="W924" s="1172"/>
      <c r="X924" s="1172"/>
      <c r="Y924" s="1172"/>
      <c r="Z924" s="1172"/>
      <c r="AA924" s="1172"/>
      <c r="AB924" s="1172"/>
      <c r="AC924" s="1172"/>
      <c r="AD924" s="1172"/>
      <c r="AE924" s="1172"/>
      <c r="AF924" s="1172"/>
      <c r="AG924" s="1172"/>
    </row>
    <row r="925" spans="1:33" ht="15" customHeight="1" x14ac:dyDescent="0.3">
      <c r="A925" s="4100" t="s">
        <v>15</v>
      </c>
      <c r="B925" s="4263"/>
      <c r="C925" s="4263"/>
      <c r="D925" s="4263"/>
      <c r="E925" s="4263"/>
      <c r="F925" s="4263"/>
      <c r="G925" s="4263"/>
      <c r="H925" s="4263"/>
      <c r="I925" s="4263"/>
      <c r="J925" s="4263"/>
      <c r="K925" s="4263"/>
      <c r="L925" s="4263"/>
      <c r="M925" s="4263"/>
      <c r="N925" s="4263"/>
      <c r="O925" s="4263"/>
      <c r="P925" s="4263"/>
      <c r="Q925" s="4263"/>
      <c r="R925" s="4263"/>
      <c r="S925" s="4263"/>
      <c r="T925" s="4263"/>
      <c r="U925" s="4263"/>
      <c r="V925" s="4263"/>
      <c r="W925" s="4263"/>
      <c r="X925" s="4263"/>
      <c r="Y925" s="4263"/>
      <c r="Z925" s="4263"/>
      <c r="AA925" s="4263"/>
      <c r="AB925" s="4263"/>
      <c r="AC925" s="4263"/>
      <c r="AD925" s="4263"/>
      <c r="AE925" s="4263"/>
      <c r="AF925" s="4263"/>
      <c r="AG925" s="4263"/>
    </row>
    <row r="926" spans="1:33" x14ac:dyDescent="0.3">
      <c r="A926" s="4263"/>
      <c r="B926" s="4263"/>
      <c r="C926" s="4263"/>
      <c r="D926" s="4263"/>
      <c r="E926" s="4263"/>
      <c r="F926" s="4263"/>
      <c r="G926" s="4263"/>
      <c r="H926" s="4263"/>
      <c r="I926" s="4263"/>
      <c r="J926" s="4263"/>
      <c r="K926" s="4263"/>
      <c r="L926" s="4263"/>
      <c r="M926" s="4263"/>
      <c r="N926" s="4263"/>
      <c r="O926" s="4263"/>
      <c r="P926" s="4263"/>
      <c r="Q926" s="4263"/>
      <c r="R926" s="4263"/>
      <c r="S926" s="4263"/>
      <c r="T926" s="4263"/>
      <c r="U926" s="4263"/>
      <c r="V926" s="4263"/>
      <c r="W926" s="4263"/>
      <c r="X926" s="4263"/>
      <c r="Y926" s="4263"/>
      <c r="Z926" s="4263"/>
      <c r="AA926" s="4263"/>
      <c r="AB926" s="4263"/>
      <c r="AC926" s="4263"/>
      <c r="AD926" s="4263"/>
      <c r="AE926" s="4263"/>
      <c r="AF926" s="4263"/>
      <c r="AG926" s="4263"/>
    </row>
    <row r="927" spans="1:33" x14ac:dyDescent="0.3">
      <c r="A927" s="4263"/>
      <c r="B927" s="4263"/>
      <c r="C927" s="4263"/>
      <c r="D927" s="4263"/>
      <c r="E927" s="4263"/>
      <c r="F927" s="4263"/>
      <c r="G927" s="4263"/>
      <c r="H927" s="4263"/>
      <c r="I927" s="4263"/>
      <c r="J927" s="4263"/>
      <c r="K927" s="4263"/>
      <c r="L927" s="4263"/>
      <c r="M927" s="4263"/>
      <c r="N927" s="4263"/>
      <c r="O927" s="4263"/>
      <c r="P927" s="4263"/>
      <c r="Q927" s="4263"/>
      <c r="R927" s="4263"/>
      <c r="S927" s="4263"/>
      <c r="T927" s="4263"/>
      <c r="U927" s="4263"/>
      <c r="V927" s="4263"/>
      <c r="W927" s="4263"/>
      <c r="X927" s="4263"/>
      <c r="Y927" s="4263"/>
      <c r="Z927" s="4263"/>
      <c r="AA927" s="4263"/>
      <c r="AB927" s="4263"/>
      <c r="AC927" s="4263"/>
      <c r="AD927" s="4263"/>
      <c r="AE927" s="4263"/>
      <c r="AF927" s="4263"/>
      <c r="AG927" s="4263"/>
    </row>
    <row r="928" spans="1:33" x14ac:dyDescent="0.3">
      <c r="A928" s="4263"/>
      <c r="B928" s="4263"/>
      <c r="C928" s="4263"/>
      <c r="D928" s="4263"/>
      <c r="E928" s="4263"/>
      <c r="F928" s="4263"/>
      <c r="G928" s="4263"/>
      <c r="H928" s="4263"/>
      <c r="I928" s="4263"/>
      <c r="J928" s="4263"/>
      <c r="K928" s="4263"/>
      <c r="L928" s="4263"/>
      <c r="M928" s="4263"/>
      <c r="N928" s="4263"/>
      <c r="O928" s="4263"/>
      <c r="P928" s="4263"/>
      <c r="Q928" s="4263"/>
      <c r="R928" s="4263"/>
      <c r="S928" s="4263"/>
      <c r="T928" s="4263"/>
      <c r="U928" s="4263"/>
      <c r="V928" s="4263"/>
      <c r="W928" s="4263"/>
      <c r="X928" s="4263"/>
      <c r="Y928" s="4263"/>
      <c r="Z928" s="4263"/>
      <c r="AA928" s="4263"/>
      <c r="AB928" s="4263"/>
      <c r="AC928" s="4263"/>
      <c r="AD928" s="4263"/>
      <c r="AE928" s="4263"/>
      <c r="AF928" s="4263"/>
      <c r="AG928" s="4263"/>
    </row>
    <row r="929" spans="1:33" ht="15" customHeight="1" x14ac:dyDescent="0.3">
      <c r="A929" s="1172"/>
      <c r="B929" s="4341" t="s">
        <v>146</v>
      </c>
      <c r="C929" s="4341"/>
      <c r="D929" s="4341"/>
      <c r="E929" s="4341"/>
      <c r="F929" s="4341"/>
      <c r="G929" s="4341"/>
      <c r="H929" s="4341"/>
      <c r="I929" s="4341"/>
      <c r="J929" s="4341"/>
      <c r="K929" s="4341"/>
      <c r="L929" s="4341"/>
      <c r="M929" s="253"/>
      <c r="N929" s="4341" t="s">
        <v>714</v>
      </c>
      <c r="O929" s="254"/>
      <c r="P929" s="4341" t="s">
        <v>648</v>
      </c>
      <c r="Q929" s="4341"/>
      <c r="R929" s="4341"/>
      <c r="S929" s="4341"/>
      <c r="T929" s="4341"/>
      <c r="U929" s="4341"/>
      <c r="V929" s="4341"/>
      <c r="W929" s="4341"/>
      <c r="X929" s="4341"/>
      <c r="Y929" s="255"/>
      <c r="Z929" s="4340" t="s">
        <v>716</v>
      </c>
      <c r="AA929" s="4340"/>
      <c r="AB929" s="47"/>
      <c r="AC929" s="4340" t="s">
        <v>715</v>
      </c>
      <c r="AD929" s="4340"/>
      <c r="AE929" s="4340"/>
      <c r="AF929" s="4340"/>
      <c r="AG929" s="1172"/>
    </row>
    <row r="930" spans="1:33" x14ac:dyDescent="0.3">
      <c r="A930" s="229"/>
      <c r="B930" s="4341"/>
      <c r="C930" s="4341"/>
      <c r="D930" s="4341"/>
      <c r="E930" s="4341"/>
      <c r="F930" s="4341"/>
      <c r="G930" s="4341"/>
      <c r="H930" s="4341"/>
      <c r="I930" s="4341"/>
      <c r="J930" s="4341"/>
      <c r="K930" s="4341"/>
      <c r="L930" s="4341"/>
      <c r="M930" s="253"/>
      <c r="N930" s="4341"/>
      <c r="O930" s="254"/>
      <c r="P930" s="4341"/>
      <c r="Q930" s="4341"/>
      <c r="R930" s="4341"/>
      <c r="S930" s="4341"/>
      <c r="T930" s="4341"/>
      <c r="U930" s="4341"/>
      <c r="V930" s="4341"/>
      <c r="W930" s="4341"/>
      <c r="X930" s="4341"/>
      <c r="Y930" s="255"/>
      <c r="Z930" s="4340"/>
      <c r="AA930" s="4340"/>
      <c r="AB930" s="47"/>
      <c r="AC930" s="4340"/>
      <c r="AD930" s="4340"/>
      <c r="AE930" s="4340"/>
      <c r="AF930" s="4340"/>
      <c r="AG930" s="1172"/>
    </row>
    <row r="931" spans="1:33" x14ac:dyDescent="0.3">
      <c r="A931" s="229"/>
      <c r="B931" s="1172"/>
      <c r="C931" s="1172"/>
      <c r="D931" s="1172"/>
      <c r="E931" s="1172"/>
      <c r="F931" s="1172"/>
      <c r="G931" s="1172"/>
      <c r="H931" s="1172"/>
      <c r="I931" s="1172"/>
      <c r="J931" s="1172"/>
      <c r="K931" s="1172"/>
      <c r="L931" s="1172"/>
      <c r="M931" s="229"/>
      <c r="N931" s="1172"/>
      <c r="O931" s="229"/>
      <c r="P931" s="91"/>
      <c r="Q931" s="91"/>
      <c r="R931" s="91"/>
      <c r="S931" s="91"/>
      <c r="T931" s="205"/>
      <c r="U931" s="205"/>
      <c r="V931" s="205"/>
      <c r="W931" s="205"/>
      <c r="X931" s="205"/>
      <c r="Y931" s="229"/>
      <c r="Z931" s="1172"/>
      <c r="AA931" s="1172"/>
      <c r="AB931" s="47"/>
      <c r="AC931" s="1172"/>
      <c r="AD931" s="1172"/>
      <c r="AE931" s="1172"/>
      <c r="AF931" s="1172"/>
      <c r="AG931" s="1172"/>
    </row>
    <row r="932" spans="1:33" ht="15" thickBot="1" x14ac:dyDescent="0.35">
      <c r="A932" s="248"/>
      <c r="B932" s="4332"/>
      <c r="C932" s="4332"/>
      <c r="D932" s="4332"/>
      <c r="E932" s="4332"/>
      <c r="F932" s="4332"/>
      <c r="G932" s="4332"/>
      <c r="H932" s="4332"/>
      <c r="I932" s="4332"/>
      <c r="J932" s="4332"/>
      <c r="K932" s="4332"/>
      <c r="L932" s="4332"/>
      <c r="M932" s="248"/>
      <c r="N932" s="340"/>
      <c r="O932" s="248"/>
      <c r="P932" s="3412"/>
      <c r="Q932" s="3412"/>
      <c r="R932" s="3412"/>
      <c r="S932" s="3412"/>
      <c r="T932" s="3412"/>
      <c r="U932" s="3412"/>
      <c r="V932" s="3412"/>
      <c r="W932" s="3412"/>
      <c r="X932" s="3412"/>
      <c r="Y932" s="248"/>
      <c r="Z932" s="4339"/>
      <c r="AA932" s="4339"/>
      <c r="AB932" s="47"/>
      <c r="AC932" s="4339"/>
      <c r="AD932" s="4339"/>
      <c r="AE932" s="4339"/>
      <c r="AF932" s="4339"/>
      <c r="AG932" s="1172"/>
    </row>
    <row r="933" spans="1:33" x14ac:dyDescent="0.3">
      <c r="A933" s="229"/>
      <c r="B933" s="102"/>
      <c r="C933" s="102"/>
      <c r="D933" s="102"/>
      <c r="E933" s="102"/>
      <c r="F933" s="102"/>
      <c r="G933" s="102"/>
      <c r="H933" s="102"/>
      <c r="I933" s="102"/>
      <c r="J933" s="102"/>
      <c r="K933" s="102"/>
      <c r="L933" s="102"/>
      <c r="M933" s="229"/>
      <c r="N933" s="102"/>
      <c r="O933" s="229"/>
      <c r="P933" s="91"/>
      <c r="Q933" s="91"/>
      <c r="R933" s="91"/>
      <c r="S933" s="91"/>
      <c r="T933" s="205"/>
      <c r="U933" s="205"/>
      <c r="V933" s="205"/>
      <c r="W933" s="205"/>
      <c r="X933" s="205"/>
      <c r="Y933" s="229"/>
      <c r="Z933" s="84"/>
      <c r="AA933" s="84"/>
      <c r="AB933" s="47"/>
      <c r="AC933" s="84"/>
      <c r="AD933" s="84"/>
      <c r="AE933" s="84"/>
      <c r="AF933" s="84"/>
      <c r="AG933" s="1172"/>
    </row>
    <row r="934" spans="1:33" ht="15" thickBot="1" x14ac:dyDescent="0.35">
      <c r="A934" s="248"/>
      <c r="B934" s="4332"/>
      <c r="C934" s="4332"/>
      <c r="D934" s="4332"/>
      <c r="E934" s="4332"/>
      <c r="F934" s="4332"/>
      <c r="G934" s="4332"/>
      <c r="H934" s="4332"/>
      <c r="I934" s="4332"/>
      <c r="J934" s="4332"/>
      <c r="K934" s="4332"/>
      <c r="L934" s="4332"/>
      <c r="M934" s="248"/>
      <c r="N934" s="340"/>
      <c r="O934" s="248"/>
      <c r="P934" s="3412"/>
      <c r="Q934" s="3412"/>
      <c r="R934" s="3412"/>
      <c r="S934" s="3412"/>
      <c r="T934" s="3412"/>
      <c r="U934" s="3412"/>
      <c r="V934" s="3412"/>
      <c r="W934" s="3412"/>
      <c r="X934" s="3412"/>
      <c r="Y934" s="248"/>
      <c r="Z934" s="4339"/>
      <c r="AA934" s="4339"/>
      <c r="AB934" s="47"/>
      <c r="AC934" s="4339"/>
      <c r="AD934" s="4339"/>
      <c r="AE934" s="4339"/>
      <c r="AF934" s="4339"/>
      <c r="AG934" s="1172"/>
    </row>
    <row r="935" spans="1:33" x14ac:dyDescent="0.3">
      <c r="A935" s="229"/>
      <c r="B935" s="102"/>
      <c r="C935" s="102"/>
      <c r="D935" s="102"/>
      <c r="E935" s="102"/>
      <c r="F935" s="102"/>
      <c r="G935" s="102"/>
      <c r="H935" s="102"/>
      <c r="I935" s="102"/>
      <c r="J935" s="102"/>
      <c r="K935" s="102"/>
      <c r="L935" s="102"/>
      <c r="M935" s="229"/>
      <c r="N935" s="102"/>
      <c r="O935" s="229"/>
      <c r="P935" s="91"/>
      <c r="Q935" s="91"/>
      <c r="R935" s="91"/>
      <c r="S935" s="91"/>
      <c r="T935" s="205"/>
      <c r="U935" s="205"/>
      <c r="V935" s="205"/>
      <c r="W935" s="205"/>
      <c r="X935" s="205"/>
      <c r="Y935" s="229"/>
      <c r="Z935" s="84"/>
      <c r="AA935" s="84"/>
      <c r="AB935" s="47"/>
      <c r="AC935" s="84"/>
      <c r="AD935" s="84"/>
      <c r="AE935" s="84"/>
      <c r="AF935" s="84"/>
      <c r="AG935" s="1172"/>
    </row>
    <row r="936" spans="1:33" ht="15" thickBot="1" x14ac:dyDescent="0.35">
      <c r="A936" s="248"/>
      <c r="B936" s="4332"/>
      <c r="C936" s="4332"/>
      <c r="D936" s="4332"/>
      <c r="E936" s="4332"/>
      <c r="F936" s="4332"/>
      <c r="G936" s="4332"/>
      <c r="H936" s="4332"/>
      <c r="I936" s="4332"/>
      <c r="J936" s="4332"/>
      <c r="K936" s="4332"/>
      <c r="L936" s="4332"/>
      <c r="M936" s="248"/>
      <c r="N936" s="340"/>
      <c r="O936" s="248"/>
      <c r="P936" s="3412"/>
      <c r="Q936" s="3412"/>
      <c r="R936" s="3412"/>
      <c r="S936" s="3412"/>
      <c r="T936" s="3412"/>
      <c r="U936" s="3412"/>
      <c r="V936" s="3412"/>
      <c r="W936" s="3412"/>
      <c r="X936" s="3412"/>
      <c r="Y936" s="248"/>
      <c r="Z936" s="4339"/>
      <c r="AA936" s="4339"/>
      <c r="AB936" s="47"/>
      <c r="AC936" s="4339"/>
      <c r="AD936" s="4339"/>
      <c r="AE936" s="4339"/>
      <c r="AF936" s="4339"/>
      <c r="AG936" s="1172"/>
    </row>
    <row r="937" spans="1:33" x14ac:dyDescent="0.3">
      <c r="A937" s="229"/>
      <c r="B937" s="102"/>
      <c r="C937" s="102"/>
      <c r="D937" s="102"/>
      <c r="E937" s="102"/>
      <c r="F937" s="102"/>
      <c r="G937" s="102"/>
      <c r="H937" s="102"/>
      <c r="I937" s="102"/>
      <c r="J937" s="102"/>
      <c r="K937" s="102"/>
      <c r="L937" s="102"/>
      <c r="M937" s="229"/>
      <c r="N937" s="102"/>
      <c r="O937" s="229"/>
      <c r="P937" s="91"/>
      <c r="Q937" s="91"/>
      <c r="R937" s="91"/>
      <c r="S937" s="91"/>
      <c r="T937" s="205"/>
      <c r="U937" s="205"/>
      <c r="V937" s="205"/>
      <c r="W937" s="205"/>
      <c r="X937" s="205"/>
      <c r="Y937" s="229"/>
      <c r="Z937" s="84"/>
      <c r="AA937" s="84"/>
      <c r="AB937" s="47"/>
      <c r="AC937" s="84"/>
      <c r="AD937" s="84"/>
      <c r="AE937" s="84"/>
      <c r="AF937" s="84"/>
      <c r="AG937" s="1172"/>
    </row>
    <row r="938" spans="1:33" ht="15" thickBot="1" x14ac:dyDescent="0.35">
      <c r="A938" s="248"/>
      <c r="B938" s="4332"/>
      <c r="C938" s="4332"/>
      <c r="D938" s="4332"/>
      <c r="E938" s="4332"/>
      <c r="F938" s="4332"/>
      <c r="G938" s="4332"/>
      <c r="H938" s="4332"/>
      <c r="I938" s="4332"/>
      <c r="J938" s="4332"/>
      <c r="K938" s="4332"/>
      <c r="L938" s="4332"/>
      <c r="M938" s="248"/>
      <c r="N938" s="340"/>
      <c r="O938" s="248"/>
      <c r="P938" s="3412"/>
      <c r="Q938" s="3412"/>
      <c r="R938" s="3412"/>
      <c r="S938" s="3412"/>
      <c r="T938" s="3412"/>
      <c r="U938" s="3412"/>
      <c r="V938" s="3412"/>
      <c r="W938" s="3412"/>
      <c r="X938" s="3412"/>
      <c r="Y938" s="248"/>
      <c r="Z938" s="4339"/>
      <c r="AA938" s="4339"/>
      <c r="AB938" s="47"/>
      <c r="AC938" s="4339"/>
      <c r="AD938" s="4339"/>
      <c r="AE938" s="4339"/>
      <c r="AF938" s="4339"/>
      <c r="AG938" s="1172"/>
    </row>
    <row r="939" spans="1:33" x14ac:dyDescent="0.3">
      <c r="A939" s="229"/>
      <c r="B939" s="102"/>
      <c r="C939" s="102"/>
      <c r="D939" s="102"/>
      <c r="E939" s="102"/>
      <c r="F939" s="102"/>
      <c r="G939" s="102"/>
      <c r="H939" s="102"/>
      <c r="I939" s="102"/>
      <c r="J939" s="102"/>
      <c r="K939" s="102"/>
      <c r="L939" s="102"/>
      <c r="M939" s="229"/>
      <c r="N939" s="102"/>
      <c r="O939" s="229"/>
      <c r="P939" s="91"/>
      <c r="Q939" s="91"/>
      <c r="R939" s="91"/>
      <c r="S939" s="91"/>
      <c r="T939" s="205"/>
      <c r="U939" s="205"/>
      <c r="V939" s="205"/>
      <c r="W939" s="205"/>
      <c r="X939" s="205"/>
      <c r="Y939" s="229"/>
      <c r="Z939" s="84"/>
      <c r="AA939" s="84"/>
      <c r="AB939" s="47"/>
      <c r="AC939" s="84"/>
      <c r="AD939" s="84"/>
      <c r="AE939" s="84"/>
      <c r="AF939" s="84"/>
      <c r="AG939" s="1172"/>
    </row>
    <row r="940" spans="1:33" ht="15" thickBot="1" x14ac:dyDescent="0.35">
      <c r="A940" s="248"/>
      <c r="B940" s="4332"/>
      <c r="C940" s="4332"/>
      <c r="D940" s="4332"/>
      <c r="E940" s="4332"/>
      <c r="F940" s="4332"/>
      <c r="G940" s="4332"/>
      <c r="H940" s="4332"/>
      <c r="I940" s="4332"/>
      <c r="J940" s="4332"/>
      <c r="K940" s="4332"/>
      <c r="L940" s="4332"/>
      <c r="M940" s="248"/>
      <c r="N940" s="340"/>
      <c r="O940" s="248"/>
      <c r="P940" s="3412"/>
      <c r="Q940" s="3412"/>
      <c r="R940" s="3412"/>
      <c r="S940" s="3412"/>
      <c r="T940" s="3412"/>
      <c r="U940" s="3412"/>
      <c r="V940" s="3412"/>
      <c r="W940" s="3412"/>
      <c r="X940" s="3412"/>
      <c r="Y940" s="248"/>
      <c r="Z940" s="4339"/>
      <c r="AA940" s="4339"/>
      <c r="AB940" s="47"/>
      <c r="AC940" s="4339"/>
      <c r="AD940" s="4339"/>
      <c r="AE940" s="4339"/>
      <c r="AF940" s="4339"/>
      <c r="AG940" s="1172"/>
    </row>
    <row r="941" spans="1:33" x14ac:dyDescent="0.3">
      <c r="A941" s="229"/>
      <c r="B941" s="102"/>
      <c r="C941" s="102"/>
      <c r="D941" s="102"/>
      <c r="E941" s="102"/>
      <c r="F941" s="102"/>
      <c r="G941" s="102"/>
      <c r="H941" s="102"/>
      <c r="I941" s="102"/>
      <c r="J941" s="102"/>
      <c r="K941" s="102"/>
      <c r="L941" s="102"/>
      <c r="M941" s="229"/>
      <c r="N941" s="102"/>
      <c r="O941" s="229"/>
      <c r="P941" s="91"/>
      <c r="Q941" s="91"/>
      <c r="R941" s="91"/>
      <c r="S941" s="91"/>
      <c r="T941" s="205"/>
      <c r="U941" s="205"/>
      <c r="V941" s="205"/>
      <c r="W941" s="205"/>
      <c r="X941" s="205"/>
      <c r="Y941" s="229"/>
      <c r="Z941" s="84"/>
      <c r="AA941" s="84"/>
      <c r="AB941" s="47"/>
      <c r="AC941" s="84"/>
      <c r="AD941" s="84"/>
      <c r="AE941" s="84"/>
      <c r="AF941" s="84"/>
      <c r="AG941" s="1172"/>
    </row>
    <row r="942" spans="1:33" ht="15" thickBot="1" x14ac:dyDescent="0.35">
      <c r="A942" s="248"/>
      <c r="B942" s="4332"/>
      <c r="C942" s="4332"/>
      <c r="D942" s="4332"/>
      <c r="E942" s="4332"/>
      <c r="F942" s="4332"/>
      <c r="G942" s="4332"/>
      <c r="H942" s="4332"/>
      <c r="I942" s="4332"/>
      <c r="J942" s="4332"/>
      <c r="K942" s="4332"/>
      <c r="L942" s="4332"/>
      <c r="M942" s="248"/>
      <c r="N942" s="340"/>
      <c r="O942" s="248"/>
      <c r="P942" s="3412"/>
      <c r="Q942" s="3412"/>
      <c r="R942" s="3412"/>
      <c r="S942" s="3412"/>
      <c r="T942" s="3412"/>
      <c r="U942" s="3412"/>
      <c r="V942" s="3412"/>
      <c r="W942" s="3412"/>
      <c r="X942" s="3412"/>
      <c r="Y942" s="248"/>
      <c r="Z942" s="4339"/>
      <c r="AA942" s="4339"/>
      <c r="AB942" s="47"/>
      <c r="AC942" s="4339"/>
      <c r="AD942" s="4339"/>
      <c r="AE942" s="4339"/>
      <c r="AF942" s="4339"/>
      <c r="AG942" s="1172"/>
    </row>
    <row r="943" spans="1:33" x14ac:dyDescent="0.3">
      <c r="A943" s="47"/>
      <c r="B943" s="1172"/>
      <c r="C943" s="1172"/>
      <c r="D943" s="1172"/>
      <c r="E943" s="1172"/>
      <c r="F943" s="1172"/>
      <c r="G943" s="1172"/>
      <c r="H943" s="1172"/>
      <c r="I943" s="1172"/>
      <c r="J943" s="1170"/>
      <c r="K943" s="1170"/>
      <c r="L943" s="1170"/>
      <c r="M943" s="1060"/>
      <c r="N943" s="1170"/>
      <c r="O943" s="1060"/>
      <c r="P943" s="1170"/>
      <c r="Q943" s="1170"/>
      <c r="R943" s="1170"/>
      <c r="S943" s="1172"/>
      <c r="T943" s="1172"/>
      <c r="U943" s="1172"/>
      <c r="V943" s="1172"/>
      <c r="W943" s="1172"/>
      <c r="X943" s="1172"/>
      <c r="Y943" s="47"/>
      <c r="Z943" s="1172"/>
      <c r="AA943" s="1172"/>
      <c r="AB943" s="47"/>
      <c r="AC943" s="1172"/>
      <c r="AD943" s="1172"/>
      <c r="AE943" s="1172"/>
      <c r="AF943" s="1172"/>
      <c r="AG943" s="1172"/>
    </row>
    <row r="944" spans="1:33" ht="15" thickBot="1" x14ac:dyDescent="0.35">
      <c r="A944" s="1172" t="s">
        <v>717</v>
      </c>
      <c r="B944" s="1172"/>
      <c r="C944" s="1172"/>
      <c r="D944" s="1172"/>
      <c r="E944" s="1172"/>
      <c r="F944" s="1172"/>
      <c r="G944" s="1172"/>
      <c r="H944" s="1170"/>
      <c r="I944" s="4337" t="s">
        <v>1314</v>
      </c>
      <c r="J944" s="4337"/>
      <c r="K944" s="4337"/>
      <c r="L944" s="4337"/>
      <c r="M944" s="4337"/>
      <c r="N944" s="4337"/>
      <c r="O944" s="4337"/>
      <c r="P944" s="4337"/>
      <c r="Q944" s="4337"/>
      <c r="R944" s="4337"/>
      <c r="S944" s="4337"/>
      <c r="T944" s="4337"/>
      <c r="U944" s="4337"/>
      <c r="V944" s="4337"/>
      <c r="W944" s="4337"/>
      <c r="X944" s="4337"/>
      <c r="Y944" s="1172"/>
      <c r="Z944" s="1170" t="s">
        <v>1313</v>
      </c>
      <c r="AA944" s="1172"/>
      <c r="AB944" s="1172"/>
      <c r="AC944" s="1172"/>
      <c r="AD944" s="1172"/>
      <c r="AE944" s="1172"/>
      <c r="AF944" s="1172"/>
      <c r="AG944" s="1172"/>
    </row>
    <row r="945" spans="1:33" x14ac:dyDescent="0.3">
      <c r="A945" s="1170" t="s">
        <v>16</v>
      </c>
      <c r="B945" s="1172"/>
      <c r="C945" s="1172"/>
      <c r="D945" s="1172"/>
      <c r="E945" s="1172"/>
      <c r="F945" s="1172"/>
      <c r="G945" s="1172"/>
      <c r="H945" s="1172"/>
      <c r="I945" s="1172"/>
      <c r="J945" s="1172"/>
      <c r="K945" s="1172"/>
      <c r="L945" s="1172"/>
      <c r="M945" s="1172"/>
      <c r="N945" s="1172"/>
      <c r="O945" s="1172"/>
      <c r="P945" s="1172"/>
      <c r="Q945" s="1172"/>
      <c r="R945" s="1172"/>
      <c r="S945" s="1172"/>
      <c r="T945" s="1172"/>
      <c r="U945" s="1172"/>
      <c r="V945" s="1172"/>
      <c r="W945" s="1172"/>
      <c r="X945" s="1172"/>
      <c r="Y945" s="1172"/>
      <c r="Z945" s="1172"/>
      <c r="AA945" s="1172"/>
      <c r="AB945" s="1172"/>
      <c r="AC945" s="1172"/>
      <c r="AD945" s="1172"/>
      <c r="AE945" s="1172"/>
      <c r="AF945" s="1172"/>
      <c r="AG945" s="1172"/>
    </row>
    <row r="946" spans="1:33" x14ac:dyDescent="0.3">
      <c r="A946" s="1172"/>
      <c r="B946" s="1172"/>
      <c r="C946" s="1172"/>
      <c r="D946" s="1172"/>
      <c r="E946" s="1172"/>
      <c r="F946" s="1172"/>
      <c r="G946" s="1172"/>
      <c r="H946" s="1172"/>
      <c r="I946" s="1172"/>
      <c r="J946" s="1172"/>
      <c r="K946" s="1172"/>
      <c r="L946" s="1172"/>
      <c r="M946" s="1172"/>
      <c r="N946" s="1172"/>
      <c r="O946" s="1172"/>
      <c r="P946" s="1172"/>
      <c r="Q946" s="1172"/>
      <c r="R946" s="1172"/>
      <c r="S946" s="1172"/>
      <c r="T946" s="1172"/>
      <c r="U946" s="1172"/>
      <c r="V946" s="1172"/>
      <c r="W946" s="1172"/>
      <c r="X946" s="1172"/>
      <c r="Y946" s="1172"/>
      <c r="Z946" s="1172"/>
      <c r="AA946" s="1172"/>
      <c r="AB946" s="1172"/>
      <c r="AC946" s="1172"/>
      <c r="AD946" s="1172"/>
      <c r="AE946" s="1172"/>
      <c r="AF946" s="1172"/>
      <c r="AG946" s="1172"/>
    </row>
    <row r="947" spans="1:33" ht="15" customHeight="1" x14ac:dyDescent="0.3">
      <c r="A947" s="2807" t="s">
        <v>54</v>
      </c>
      <c r="B947" s="2807"/>
      <c r="C947" s="2807"/>
      <c r="D947" s="2807"/>
      <c r="E947" s="2807"/>
      <c r="F947" s="2807"/>
      <c r="G947" s="2807"/>
      <c r="H947" s="2807"/>
      <c r="I947" s="2807"/>
      <c r="J947" s="2807"/>
      <c r="K947" s="2807"/>
      <c r="L947" s="2807"/>
      <c r="M947" s="2807"/>
      <c r="N947" s="2807"/>
      <c r="O947" s="2807"/>
      <c r="P947" s="2807"/>
      <c r="Q947" s="2807"/>
      <c r="R947" s="2807"/>
      <c r="S947" s="2807"/>
      <c r="T947" s="2807"/>
      <c r="U947" s="2807"/>
      <c r="V947" s="2807"/>
      <c r="W947" s="2807"/>
      <c r="X947" s="2807"/>
      <c r="Y947" s="2807"/>
      <c r="Z947" s="2807"/>
      <c r="AA947" s="2807"/>
      <c r="AB947" s="2807"/>
      <c r="AC947" s="2807"/>
      <c r="AD947" s="2807"/>
      <c r="AE947" s="2807"/>
      <c r="AF947" s="2807"/>
      <c r="AG947" s="2807"/>
    </row>
    <row r="948" spans="1:33" x14ac:dyDescent="0.3">
      <c r="A948" s="2807"/>
      <c r="B948" s="2807"/>
      <c r="C948" s="2807"/>
      <c r="D948" s="2807"/>
      <c r="E948" s="2807"/>
      <c r="F948" s="2807"/>
      <c r="G948" s="2807"/>
      <c r="H948" s="2807"/>
      <c r="I948" s="2807"/>
      <c r="J948" s="2807"/>
      <c r="K948" s="2807"/>
      <c r="L948" s="2807"/>
      <c r="M948" s="2807"/>
      <c r="N948" s="2807"/>
      <c r="O948" s="2807"/>
      <c r="P948" s="2807"/>
      <c r="Q948" s="2807"/>
      <c r="R948" s="2807"/>
      <c r="S948" s="2807"/>
      <c r="T948" s="2807"/>
      <c r="U948" s="2807"/>
      <c r="V948" s="2807"/>
      <c r="W948" s="2807"/>
      <c r="X948" s="2807"/>
      <c r="Y948" s="2807"/>
      <c r="Z948" s="2807"/>
      <c r="AA948" s="2807"/>
      <c r="AB948" s="2807"/>
      <c r="AC948" s="2807"/>
      <c r="AD948" s="2807"/>
      <c r="AE948" s="2807"/>
      <c r="AF948" s="2807"/>
      <c r="AG948" s="2807"/>
    </row>
    <row r="949" spans="1:33" x14ac:dyDescent="0.3">
      <c r="A949" s="2807"/>
      <c r="B949" s="2807"/>
      <c r="C949" s="2807"/>
      <c r="D949" s="2807"/>
      <c r="E949" s="2807"/>
      <c r="F949" s="2807"/>
      <c r="G949" s="2807"/>
      <c r="H949" s="2807"/>
      <c r="I949" s="2807"/>
      <c r="J949" s="2807"/>
      <c r="K949" s="2807"/>
      <c r="L949" s="2807"/>
      <c r="M949" s="2807"/>
      <c r="N949" s="2807"/>
      <c r="O949" s="2807"/>
      <c r="P949" s="2807"/>
      <c r="Q949" s="2807"/>
      <c r="R949" s="2807"/>
      <c r="S949" s="2807"/>
      <c r="T949" s="2807"/>
      <c r="U949" s="2807"/>
      <c r="V949" s="2807"/>
      <c r="W949" s="2807"/>
      <c r="X949" s="2807"/>
      <c r="Y949" s="2807"/>
      <c r="Z949" s="2807"/>
      <c r="AA949" s="2807"/>
      <c r="AB949" s="2807"/>
      <c r="AC949" s="2807"/>
      <c r="AD949" s="2807"/>
      <c r="AE949" s="2807"/>
      <c r="AF949" s="2807"/>
      <c r="AG949" s="2807"/>
    </row>
    <row r="950" spans="1:33" x14ac:dyDescent="0.3">
      <c r="A950" s="2807"/>
      <c r="B950" s="2807"/>
      <c r="C950" s="2807"/>
      <c r="D950" s="2807"/>
      <c r="E950" s="2807"/>
      <c r="F950" s="2807"/>
      <c r="G950" s="2807"/>
      <c r="H950" s="2807"/>
      <c r="I950" s="2807"/>
      <c r="J950" s="2807"/>
      <c r="K950" s="2807"/>
      <c r="L950" s="2807"/>
      <c r="M950" s="2807"/>
      <c r="N950" s="2807"/>
      <c r="O950" s="2807"/>
      <c r="P950" s="2807"/>
      <c r="Q950" s="2807"/>
      <c r="R950" s="2807"/>
      <c r="S950" s="2807"/>
      <c r="T950" s="2807"/>
      <c r="U950" s="2807"/>
      <c r="V950" s="2807"/>
      <c r="W950" s="2807"/>
      <c r="X950" s="2807"/>
      <c r="Y950" s="2807"/>
      <c r="Z950" s="2807"/>
      <c r="AA950" s="2807"/>
      <c r="AB950" s="2807"/>
      <c r="AC950" s="2807"/>
      <c r="AD950" s="2807"/>
      <c r="AE950" s="2807"/>
      <c r="AF950" s="2807"/>
      <c r="AG950" s="2807"/>
    </row>
    <row r="951" spans="1:33" x14ac:dyDescent="0.3">
      <c r="A951" s="1172"/>
      <c r="B951" s="1172"/>
      <c r="C951" s="1172"/>
      <c r="D951" s="1172"/>
      <c r="E951" s="1172"/>
      <c r="F951" s="1172"/>
      <c r="G951" s="1172"/>
      <c r="H951" s="1172"/>
      <c r="I951" s="1172"/>
      <c r="J951" s="1172"/>
      <c r="K951" s="1172"/>
      <c r="L951" s="1172"/>
      <c r="M951" s="1172"/>
      <c r="N951" s="1172"/>
      <c r="O951" s="1172"/>
      <c r="P951" s="1172"/>
      <c r="Q951" s="1172"/>
      <c r="R951" s="1172"/>
      <c r="S951" s="1172"/>
      <c r="T951" s="1172"/>
      <c r="U951" s="1172"/>
      <c r="V951" s="1172"/>
      <c r="W951" s="1172"/>
      <c r="X951" s="1172"/>
      <c r="Y951" s="1172"/>
      <c r="Z951" s="1172"/>
      <c r="AA951" s="1172"/>
      <c r="AB951" s="1172"/>
      <c r="AC951" s="1172"/>
      <c r="AD951" s="1172"/>
      <c r="AE951" s="1172"/>
      <c r="AF951" s="1172"/>
      <c r="AG951" s="1172"/>
    </row>
    <row r="952" spans="1:33" ht="15" customHeight="1" x14ac:dyDescent="0.3">
      <c r="A952" s="2807" t="s">
        <v>55</v>
      </c>
      <c r="B952" s="2807"/>
      <c r="C952" s="2807"/>
      <c r="D952" s="2807"/>
      <c r="E952" s="2807"/>
      <c r="F952" s="2807"/>
      <c r="G952" s="2807"/>
      <c r="H952" s="2807"/>
      <c r="I952" s="2807"/>
      <c r="J952" s="2807"/>
      <c r="K952" s="2807"/>
      <c r="L952" s="2807"/>
      <c r="M952" s="2807"/>
      <c r="N952" s="2807"/>
      <c r="O952" s="2807"/>
      <c r="P952" s="2807"/>
      <c r="Q952" s="2807"/>
      <c r="R952" s="2807"/>
      <c r="S952" s="2807"/>
      <c r="T952" s="2807"/>
      <c r="U952" s="2807"/>
      <c r="V952" s="2807"/>
      <c r="W952" s="2807"/>
      <c r="X952" s="2807"/>
      <c r="Y952" s="2807"/>
      <c r="Z952" s="2807"/>
      <c r="AA952" s="2807"/>
      <c r="AB952" s="2807"/>
      <c r="AC952" s="2807"/>
      <c r="AD952" s="2807"/>
      <c r="AE952" s="2807"/>
      <c r="AF952" s="2807"/>
      <c r="AG952" s="2807"/>
    </row>
    <row r="953" spans="1:33" x14ac:dyDescent="0.3">
      <c r="A953" s="2807"/>
      <c r="B953" s="2807"/>
      <c r="C953" s="2807"/>
      <c r="D953" s="2807"/>
      <c r="E953" s="2807"/>
      <c r="F953" s="2807"/>
      <c r="G953" s="2807"/>
      <c r="H953" s="2807"/>
      <c r="I953" s="2807"/>
      <c r="J953" s="2807"/>
      <c r="K953" s="2807"/>
      <c r="L953" s="2807"/>
      <c r="M953" s="2807"/>
      <c r="N953" s="2807"/>
      <c r="O953" s="2807"/>
      <c r="P953" s="2807"/>
      <c r="Q953" s="2807"/>
      <c r="R953" s="2807"/>
      <c r="S953" s="2807"/>
      <c r="T953" s="2807"/>
      <c r="U953" s="2807"/>
      <c r="V953" s="2807"/>
      <c r="W953" s="2807"/>
      <c r="X953" s="2807"/>
      <c r="Y953" s="2807"/>
      <c r="Z953" s="2807"/>
      <c r="AA953" s="2807"/>
      <c r="AB953" s="2807"/>
      <c r="AC953" s="2807"/>
      <c r="AD953" s="2807"/>
      <c r="AE953" s="2807"/>
      <c r="AF953" s="2807"/>
      <c r="AG953" s="2807"/>
    </row>
    <row r="954" spans="1:33" x14ac:dyDescent="0.3">
      <c r="A954" s="2807"/>
      <c r="B954" s="2807"/>
      <c r="C954" s="2807"/>
      <c r="D954" s="2807"/>
      <c r="E954" s="2807"/>
      <c r="F954" s="2807"/>
      <c r="G954" s="2807"/>
      <c r="H954" s="2807"/>
      <c r="I954" s="2807"/>
      <c r="J954" s="2807"/>
      <c r="K954" s="2807"/>
      <c r="L954" s="2807"/>
      <c r="M954" s="2807"/>
      <c r="N954" s="2807"/>
      <c r="O954" s="2807"/>
      <c r="P954" s="2807"/>
      <c r="Q954" s="2807"/>
      <c r="R954" s="2807"/>
      <c r="S954" s="2807"/>
      <c r="T954" s="2807"/>
      <c r="U954" s="2807"/>
      <c r="V954" s="2807"/>
      <c r="W954" s="2807"/>
      <c r="X954" s="2807"/>
      <c r="Y954" s="2807"/>
      <c r="Z954" s="2807"/>
      <c r="AA954" s="2807"/>
      <c r="AB954" s="2807"/>
      <c r="AC954" s="2807"/>
      <c r="AD954" s="2807"/>
      <c r="AE954" s="2807"/>
      <c r="AF954" s="2807"/>
      <c r="AG954" s="2807"/>
    </row>
    <row r="955" spans="1:33" x14ac:dyDescent="0.3">
      <c r="A955" s="1172"/>
      <c r="B955" s="1172"/>
      <c r="C955" s="1172"/>
      <c r="D955" s="1172"/>
      <c r="E955" s="1172"/>
      <c r="F955" s="1172"/>
      <c r="G955" s="1172"/>
      <c r="H955" s="1172"/>
      <c r="I955" s="1172"/>
      <c r="J955" s="1172"/>
      <c r="K955" s="1172"/>
      <c r="L955" s="1172"/>
      <c r="M955" s="1172"/>
      <c r="N955" s="1172"/>
      <c r="O955" s="1172"/>
      <c r="P955" s="1172"/>
      <c r="Q955" s="1172"/>
      <c r="R955" s="1172"/>
      <c r="S955" s="1172"/>
      <c r="T955" s="1172"/>
      <c r="U955" s="1172"/>
      <c r="V955" s="1172"/>
      <c r="W955" s="1172"/>
      <c r="X955" s="1172"/>
      <c r="Y955" s="1172"/>
      <c r="Z955" s="1172"/>
      <c r="AA955" s="1172"/>
      <c r="AB955" s="1172"/>
      <c r="AC955" s="1172"/>
      <c r="AD955" s="1172"/>
      <c r="AE955" s="1172"/>
      <c r="AF955" s="1172"/>
      <c r="AG955" s="1172"/>
    </row>
    <row r="956" spans="1:33" x14ac:dyDescent="0.3">
      <c r="A956" s="1172" t="s">
        <v>718</v>
      </c>
      <c r="B956" s="1172"/>
      <c r="C956" s="1172"/>
      <c r="D956" s="1172"/>
      <c r="E956" s="1172"/>
      <c r="F956" s="1172"/>
      <c r="G956" s="1172"/>
      <c r="H956" s="1172"/>
      <c r="I956" s="1172"/>
      <c r="J956" s="1172"/>
      <c r="K956" s="1172"/>
      <c r="L956" s="1172"/>
      <c r="M956" s="1172"/>
      <c r="N956" s="1172"/>
      <c r="O956" s="1172"/>
      <c r="P956" s="1172"/>
      <c r="Q956" s="1172"/>
      <c r="R956" s="1172"/>
      <c r="S956" s="1172"/>
      <c r="T956" s="1172"/>
      <c r="U956" s="1172"/>
      <c r="V956" s="1172"/>
      <c r="W956" s="1172"/>
      <c r="X956" s="1172"/>
      <c r="Y956" s="1172"/>
      <c r="Z956" s="1172"/>
      <c r="AA956" s="1172"/>
      <c r="AB956" s="1172"/>
      <c r="AC956" s="1172"/>
      <c r="AD956" s="1172"/>
      <c r="AE956" s="1172"/>
      <c r="AF956" s="1172"/>
      <c r="AG956" s="1172"/>
    </row>
    <row r="957" spans="1:33" x14ac:dyDescent="0.3">
      <c r="A957" s="1172"/>
      <c r="B957" s="1172"/>
      <c r="C957" s="1172"/>
      <c r="D957" s="1172"/>
      <c r="E957" s="1172"/>
      <c r="F957" s="1172"/>
      <c r="G957" s="1172"/>
      <c r="H957" s="1172"/>
      <c r="I957" s="1172"/>
      <c r="J957" s="1172"/>
      <c r="K957" s="1172"/>
      <c r="L957" s="1172"/>
      <c r="M957" s="1172"/>
      <c r="N957" s="1172"/>
      <c r="O957" s="1172"/>
      <c r="P957" s="1172"/>
      <c r="Q957" s="1172"/>
      <c r="R957" s="1172"/>
      <c r="S957" s="1172"/>
      <c r="T957" s="1172"/>
      <c r="U957" s="1172"/>
      <c r="V957" s="1172"/>
      <c r="W957" s="1172"/>
      <c r="X957" s="1172"/>
      <c r="Y957" s="1172"/>
      <c r="Z957" s="1172"/>
      <c r="AA957" s="1172"/>
      <c r="AB957" s="1172"/>
      <c r="AC957" s="1172"/>
      <c r="AD957" s="1172"/>
      <c r="AE957" s="1172"/>
      <c r="AF957" s="1172"/>
      <c r="AG957" s="1172"/>
    </row>
    <row r="958" spans="1:33" x14ac:dyDescent="0.3">
      <c r="A958" s="1172"/>
      <c r="B958" s="1172"/>
      <c r="C958" s="1172"/>
      <c r="D958" s="1172"/>
      <c r="E958" s="1172"/>
      <c r="F958" s="1172"/>
      <c r="G958" s="1172"/>
      <c r="H958" s="1172"/>
      <c r="I958" s="1172"/>
      <c r="J958" s="1172"/>
      <c r="K958" s="1172"/>
      <c r="L958" s="1172"/>
      <c r="M958" s="1172"/>
      <c r="N958" s="1172"/>
      <c r="O958" s="1172"/>
      <c r="P958" s="1172"/>
      <c r="Q958" s="1172"/>
      <c r="R958" s="1172"/>
      <c r="S958" s="1172"/>
      <c r="T958" s="1172"/>
      <c r="U958" s="1172"/>
      <c r="V958" s="1172"/>
      <c r="W958" s="1172"/>
      <c r="X958" s="1172"/>
      <c r="Y958" s="1172"/>
      <c r="Z958" s="1172"/>
      <c r="AA958" s="1172"/>
      <c r="AB958" s="1172"/>
      <c r="AC958" s="1172"/>
      <c r="AD958" s="1172"/>
      <c r="AE958" s="1172"/>
      <c r="AF958" s="1172"/>
      <c r="AG958" s="1172"/>
    </row>
    <row r="959" spans="1:33" ht="15" thickBot="1" x14ac:dyDescent="0.35">
      <c r="A959" s="1172" t="s">
        <v>147</v>
      </c>
      <c r="B959" s="1172"/>
      <c r="C959" s="4338"/>
      <c r="D959" s="4338"/>
      <c r="E959" s="4338"/>
      <c r="F959" s="4338"/>
      <c r="G959" s="4338"/>
      <c r="H959" s="4338"/>
      <c r="I959" s="4338"/>
      <c r="J959" s="4338"/>
      <c r="K959" s="4338"/>
      <c r="L959" s="1172"/>
      <c r="M959" s="3031" t="str">
        <f>J913</f>
        <v>Should be the same as listed in Part I.</v>
      </c>
      <c r="N959" s="3031"/>
      <c r="O959" s="3031"/>
      <c r="P959" s="3031"/>
      <c r="Q959" s="3031"/>
      <c r="R959" s="3031"/>
      <c r="S959" s="3031"/>
      <c r="T959" s="3031"/>
      <c r="U959" s="3031"/>
      <c r="V959" s="3031"/>
      <c r="W959" s="3031"/>
      <c r="X959" s="3031"/>
      <c r="Y959" s="3031"/>
      <c r="Z959" s="3031"/>
      <c r="AA959" s="1172"/>
      <c r="AB959" s="3395"/>
      <c r="AC959" s="3395"/>
      <c r="AD959" s="3395"/>
      <c r="AE959" s="3395"/>
      <c r="AF959" s="3395"/>
      <c r="AG959" s="1172"/>
    </row>
    <row r="960" spans="1:33" ht="15" customHeight="1" x14ac:dyDescent="0.3">
      <c r="A960" s="1172"/>
      <c r="B960" s="1172"/>
      <c r="C960" s="4333" t="s">
        <v>719</v>
      </c>
      <c r="D960" s="4333"/>
      <c r="E960" s="4333"/>
      <c r="F960" s="4333"/>
      <c r="G960" s="4333"/>
      <c r="H960" s="4333"/>
      <c r="I960" s="4333"/>
      <c r="J960" s="4333"/>
      <c r="K960" s="4333"/>
      <c r="L960" s="1172"/>
      <c r="M960" s="4335" t="s">
        <v>149</v>
      </c>
      <c r="N960" s="4335"/>
      <c r="O960" s="4335"/>
      <c r="P960" s="4335"/>
      <c r="Q960" s="4335"/>
      <c r="R960" s="4335"/>
      <c r="S960" s="4335"/>
      <c r="T960" s="4335"/>
      <c r="U960" s="4335"/>
      <c r="V960" s="4335"/>
      <c r="W960" s="4335"/>
      <c r="X960" s="4335"/>
      <c r="Y960" s="4335"/>
      <c r="Z960" s="4335"/>
      <c r="AA960" s="1172"/>
      <c r="AB960" s="4336" t="s">
        <v>150</v>
      </c>
      <c r="AC960" s="4335"/>
      <c r="AD960" s="4335"/>
      <c r="AE960" s="4335"/>
      <c r="AF960" s="4335"/>
      <c r="AG960" s="1172"/>
    </row>
    <row r="961" spans="1:33" x14ac:dyDescent="0.3">
      <c r="A961" s="1172"/>
      <c r="B961" s="1172"/>
      <c r="C961" s="4334"/>
      <c r="D961" s="4334"/>
      <c r="E961" s="4334"/>
      <c r="F961" s="4334"/>
      <c r="G961" s="4334"/>
      <c r="H961" s="4334"/>
      <c r="I961" s="4334"/>
      <c r="J961" s="4334"/>
      <c r="K961" s="4334"/>
      <c r="L961" s="1172"/>
      <c r="M961" s="1172"/>
      <c r="N961" s="1172"/>
      <c r="O961" s="1172"/>
      <c r="P961" s="1172"/>
      <c r="Q961" s="1172"/>
      <c r="R961" s="1172"/>
      <c r="S961" s="1172"/>
      <c r="T961" s="1172"/>
      <c r="U961" s="1172"/>
      <c r="V961" s="1172"/>
      <c r="W961" s="1172"/>
      <c r="X961" s="1172"/>
      <c r="Y961" s="1172"/>
      <c r="Z961" s="1172"/>
      <c r="AA961" s="1172"/>
      <c r="AB961" s="1172"/>
      <c r="AC961" s="1172"/>
      <c r="AD961" s="1172"/>
      <c r="AE961" s="1172"/>
      <c r="AF961" s="1172"/>
      <c r="AG961" s="1172"/>
    </row>
    <row r="962" spans="1:33" x14ac:dyDescent="0.3">
      <c r="A962" s="1172"/>
      <c r="B962" s="1172"/>
      <c r="C962" s="1172"/>
      <c r="D962" s="1172"/>
      <c r="E962" s="1172"/>
      <c r="F962" s="1172"/>
      <c r="G962" s="1172"/>
      <c r="H962" s="1172"/>
      <c r="I962" s="1172"/>
      <c r="J962" s="1172"/>
      <c r="K962" s="1172"/>
      <c r="L962" s="1172"/>
      <c r="M962" s="1172"/>
      <c r="N962" s="1172"/>
      <c r="O962" s="1172"/>
      <c r="P962" s="1172"/>
      <c r="Q962" s="1172"/>
      <c r="R962" s="1172"/>
      <c r="S962" s="1172"/>
      <c r="T962" s="1172"/>
      <c r="U962" s="1172"/>
      <c r="V962" s="1172"/>
      <c r="W962" s="1172"/>
      <c r="X962" s="1172"/>
      <c r="Y962" s="1172"/>
      <c r="Z962" s="1172"/>
      <c r="AA962" s="1172"/>
      <c r="AB962" s="1172"/>
      <c r="AC962" s="1172"/>
      <c r="AD962" s="1172"/>
      <c r="AE962" s="1172"/>
      <c r="AF962" s="1172"/>
      <c r="AG962" s="1172"/>
    </row>
    <row r="963" spans="1:33" x14ac:dyDescent="0.3">
      <c r="A963" s="98" t="s">
        <v>707</v>
      </c>
      <c r="B963" s="1172"/>
      <c r="C963" s="1172"/>
      <c r="D963" s="1172"/>
      <c r="E963" s="1172"/>
      <c r="F963" s="1172"/>
      <c r="G963" s="1172"/>
      <c r="H963" s="1172"/>
      <c r="I963" s="1172"/>
      <c r="J963" s="1172"/>
      <c r="K963" s="1172"/>
      <c r="L963" s="1172"/>
      <c r="M963" s="1172"/>
      <c r="N963" s="1172"/>
      <c r="O963" s="1172"/>
      <c r="P963" s="1172"/>
      <c r="Q963" s="1172"/>
      <c r="R963" s="1172"/>
      <c r="S963" s="1172"/>
      <c r="T963" s="1172"/>
      <c r="U963" s="1172"/>
      <c r="V963" s="1172"/>
      <c r="W963" s="1172"/>
      <c r="X963" s="1172"/>
      <c r="Y963" s="1172"/>
      <c r="Z963" s="1172"/>
      <c r="AA963" s="1172"/>
      <c r="AB963" s="1172"/>
      <c r="AC963" s="1172"/>
      <c r="AD963" s="1172"/>
      <c r="AE963" s="1172"/>
      <c r="AF963" s="1172"/>
      <c r="AG963" s="1172"/>
    </row>
    <row r="964" spans="1:33" x14ac:dyDescent="0.3">
      <c r="A964" s="1172"/>
      <c r="B964" s="1172"/>
      <c r="C964" s="1172"/>
      <c r="D964" s="1172"/>
      <c r="E964" s="1172"/>
      <c r="F964" s="1172"/>
      <c r="G964" s="1172"/>
      <c r="H964" s="1172"/>
      <c r="I964" s="1172"/>
      <c r="J964" s="1172"/>
      <c r="K964" s="1172"/>
      <c r="L964" s="1172"/>
      <c r="M964" s="1172"/>
      <c r="N964" s="1172"/>
      <c r="O964" s="1172"/>
      <c r="P964" s="1172"/>
      <c r="Q964" s="1172"/>
      <c r="R964" s="1172"/>
      <c r="S964" s="1172"/>
      <c r="T964" s="1172"/>
      <c r="U964" s="1172"/>
      <c r="V964" s="1172"/>
      <c r="W964" s="1172"/>
      <c r="X964" s="1172"/>
      <c r="Y964" s="1172"/>
      <c r="Z964" s="1172"/>
      <c r="AA964" s="1172"/>
      <c r="AB964" s="1172"/>
      <c r="AC964" s="1172"/>
      <c r="AD964" s="1172"/>
      <c r="AE964" s="1172"/>
      <c r="AF964" s="1172"/>
      <c r="AG964" s="1172"/>
    </row>
    <row r="965" spans="1:33" x14ac:dyDescent="0.3">
      <c r="A965" s="98" t="s">
        <v>692</v>
      </c>
      <c r="B965" s="1172"/>
      <c r="C965" s="1172"/>
      <c r="D965" s="1172"/>
      <c r="E965" s="1172"/>
      <c r="F965" s="1172"/>
      <c r="G965" s="1172"/>
      <c r="H965" s="1172"/>
      <c r="I965" s="1172"/>
      <c r="J965" s="1172"/>
      <c r="K965" s="1172"/>
      <c r="L965" s="1172"/>
      <c r="M965" s="1172"/>
      <c r="N965" s="1172"/>
      <c r="O965" s="1172"/>
      <c r="P965" s="1172"/>
      <c r="Q965" s="1172"/>
      <c r="R965" s="1172"/>
      <c r="S965" s="1172"/>
      <c r="T965" s="1172"/>
      <c r="U965" s="1172"/>
      <c r="V965" s="1172"/>
      <c r="W965" s="1172"/>
      <c r="X965" s="1172"/>
      <c r="Y965" s="1172"/>
      <c r="Z965" s="1172"/>
      <c r="AA965" s="1172"/>
      <c r="AB965" s="1172"/>
      <c r="AC965" s="1172"/>
      <c r="AD965" s="1172"/>
      <c r="AE965" s="1172"/>
      <c r="AF965" s="1172"/>
      <c r="AG965" s="1172"/>
    </row>
    <row r="966" spans="1:33" x14ac:dyDescent="0.3">
      <c r="A966" s="1172" t="s">
        <v>53</v>
      </c>
      <c r="B966" s="1172"/>
      <c r="C966" s="1172"/>
      <c r="D966" s="1172"/>
      <c r="E966" s="1172"/>
      <c r="F966" s="1172"/>
      <c r="G966" s="1172"/>
      <c r="H966" s="1172"/>
      <c r="I966" s="1172"/>
      <c r="J966" s="1172"/>
      <c r="K966" s="1172"/>
      <c r="L966" s="1172"/>
      <c r="M966" s="1172"/>
      <c r="N966" s="1172"/>
      <c r="O966" s="1172"/>
      <c r="P966" s="1172"/>
      <c r="Q966" s="1172"/>
      <c r="R966" s="1172"/>
      <c r="S966" s="1172"/>
      <c r="T966" s="1172"/>
      <c r="U966" s="1172"/>
      <c r="V966" s="1170"/>
      <c r="W966" s="1170"/>
      <c r="X966" s="1170"/>
      <c r="Y966" s="1170"/>
      <c r="Z966" s="1170"/>
      <c r="AA966" s="1170"/>
      <c r="AB966" s="1170"/>
      <c r="AC966" s="1172"/>
      <c r="AD966" s="1172"/>
      <c r="AE966" s="1172"/>
      <c r="AF966" s="1172"/>
      <c r="AG966" s="1172"/>
    </row>
    <row r="967" spans="1:33" x14ac:dyDescent="0.3">
      <c r="A967" s="1172"/>
      <c r="B967" s="1172"/>
      <c r="C967" s="1172"/>
      <c r="D967" s="1172"/>
      <c r="E967" s="1172"/>
      <c r="F967" s="1172"/>
      <c r="G967" s="1172"/>
      <c r="H967" s="1172"/>
      <c r="I967" s="1172"/>
      <c r="J967" s="1172"/>
      <c r="K967" s="1172"/>
      <c r="L967" s="1172"/>
      <c r="M967" s="1172"/>
      <c r="N967" s="1172"/>
      <c r="O967" s="1172"/>
      <c r="P967" s="1172"/>
      <c r="Q967" s="1172"/>
      <c r="R967" s="1172"/>
      <c r="S967" s="1172"/>
      <c r="T967" s="1172"/>
      <c r="U967" s="1172"/>
      <c r="V967" s="1172"/>
      <c r="W967" s="1172"/>
      <c r="X967" s="1172"/>
      <c r="Y967" s="1172"/>
      <c r="Z967" s="1172"/>
      <c r="AA967" s="1172"/>
      <c r="AB967" s="1172"/>
      <c r="AC967" s="1172"/>
      <c r="AD967" s="1172"/>
      <c r="AE967" s="1172"/>
      <c r="AF967" s="1172"/>
      <c r="AG967" s="1172"/>
    </row>
    <row r="968" spans="1:33" x14ac:dyDescent="0.3">
      <c r="A968" s="1170" t="s">
        <v>1131</v>
      </c>
      <c r="B968" s="1172"/>
      <c r="C968" s="1172"/>
      <c r="D968" s="1172"/>
      <c r="E968" s="1172"/>
      <c r="F968" s="1172"/>
      <c r="G968" s="1172"/>
      <c r="H968" s="1172"/>
      <c r="I968" s="1172"/>
      <c r="J968" s="4342" t="s">
        <v>1132</v>
      </c>
      <c r="K968" s="4342"/>
      <c r="L968" s="4342"/>
      <c r="M968" s="4342"/>
      <c r="N968" s="4342"/>
      <c r="O968" s="4342"/>
      <c r="P968" s="4342"/>
      <c r="Q968" s="4342"/>
      <c r="R968" s="4342"/>
      <c r="S968" s="4342"/>
      <c r="T968" s="4342"/>
      <c r="U968" s="4342"/>
      <c r="V968" s="4342"/>
      <c r="W968" s="4342"/>
      <c r="X968" s="4342"/>
      <c r="Y968" s="4342"/>
      <c r="Z968" s="4342"/>
      <c r="AA968" s="4342"/>
      <c r="AB968" s="4342"/>
      <c r="AC968" s="4342"/>
      <c r="AD968" s="4342"/>
      <c r="AE968" s="4342"/>
      <c r="AF968" s="4342"/>
      <c r="AG968" s="1172"/>
    </row>
    <row r="969" spans="1:33" ht="15" thickBot="1" x14ac:dyDescent="0.35">
      <c r="A969" s="1172"/>
      <c r="B969" s="1172"/>
      <c r="C969" s="1172"/>
      <c r="D969" s="1172"/>
      <c r="E969" s="1172"/>
      <c r="F969" s="1172"/>
      <c r="G969" s="1172"/>
      <c r="H969" s="1172"/>
      <c r="I969" s="1172"/>
      <c r="J969" s="1172"/>
      <c r="K969" s="1172"/>
      <c r="L969" s="1172"/>
      <c r="M969" s="1172"/>
      <c r="N969" s="1172"/>
      <c r="O969" s="1172"/>
      <c r="P969" s="1172"/>
      <c r="Q969" s="1172"/>
      <c r="R969" s="1172"/>
      <c r="S969" s="1172"/>
      <c r="T969" s="1172"/>
      <c r="U969" s="1172"/>
      <c r="V969" s="1172"/>
      <c r="W969" s="1172"/>
      <c r="X969" s="1172"/>
      <c r="Y969" s="1172"/>
      <c r="Z969" s="1172"/>
      <c r="AA969" s="1172"/>
      <c r="AB969" s="1172"/>
      <c r="AC969" s="1172"/>
      <c r="AD969" s="1172"/>
      <c r="AE969" s="1172"/>
      <c r="AF969" s="1172"/>
      <c r="AG969" s="1172"/>
    </row>
    <row r="970" spans="1:33" ht="15.75" customHeight="1" thickBot="1" x14ac:dyDescent="0.35">
      <c r="A970" s="1172"/>
      <c r="B970" s="1172" t="s">
        <v>708</v>
      </c>
      <c r="C970" s="1172"/>
      <c r="D970" s="1172"/>
      <c r="E970" s="1172"/>
      <c r="F970" s="1172"/>
      <c r="G970" s="271"/>
      <c r="H970" s="2631" t="s">
        <v>709</v>
      </c>
      <c r="I970" s="2631"/>
      <c r="J970" s="2631"/>
      <c r="K970" s="2631"/>
      <c r="L970" s="2631"/>
      <c r="M970" s="2631"/>
      <c r="N970" s="2631"/>
      <c r="O970" s="2631"/>
      <c r="P970" s="2631"/>
      <c r="Q970" s="2631"/>
      <c r="R970" s="2631"/>
      <c r="S970" s="2631"/>
      <c r="T970" s="2631"/>
      <c r="U970" s="2631"/>
      <c r="V970" s="2631"/>
      <c r="W970" s="2631"/>
      <c r="X970" s="2631"/>
      <c r="Y970" s="2631"/>
      <c r="Z970" s="2631"/>
      <c r="AA970" s="2631"/>
      <c r="AB970" s="2631"/>
      <c r="AC970" s="2631"/>
      <c r="AD970" s="2631"/>
      <c r="AE970" s="2631"/>
      <c r="AF970" s="2631"/>
      <c r="AG970" s="2631"/>
    </row>
    <row r="971" spans="1:33" ht="15" thickBot="1" x14ac:dyDescent="0.35">
      <c r="A971" s="1172"/>
      <c r="B971" s="1172"/>
      <c r="C971" s="1172"/>
      <c r="D971" s="1172"/>
      <c r="E971" s="1172"/>
      <c r="F971" s="1172"/>
      <c r="G971" s="1172"/>
      <c r="H971" s="1172"/>
      <c r="I971" s="1172"/>
      <c r="J971" s="1172"/>
      <c r="K971" s="1172"/>
      <c r="L971" s="1172"/>
      <c r="M971" s="1172"/>
      <c r="N971" s="1172"/>
      <c r="O971" s="1172"/>
      <c r="P971" s="1172"/>
      <c r="Q971" s="1172"/>
      <c r="R971" s="1172"/>
      <c r="S971" s="1172"/>
      <c r="T971" s="1172"/>
      <c r="U971" s="1172"/>
      <c r="V971" s="1172"/>
      <c r="W971" s="1172"/>
      <c r="X971" s="1172"/>
      <c r="Y971" s="1172"/>
      <c r="Z971" s="1172"/>
      <c r="AA971" s="1172"/>
      <c r="AB971" s="1172"/>
      <c r="AC971" s="1172"/>
      <c r="AD971" s="1172"/>
      <c r="AE971" s="1172"/>
      <c r="AF971" s="1172"/>
      <c r="AG971" s="1172"/>
    </row>
    <row r="972" spans="1:33" ht="15" thickBot="1" x14ac:dyDescent="0.35">
      <c r="A972" s="1172"/>
      <c r="B972" s="1172"/>
      <c r="C972" s="1172"/>
      <c r="D972" s="1172"/>
      <c r="E972" s="1172"/>
      <c r="F972" s="1172"/>
      <c r="G972" s="271"/>
      <c r="H972" s="1172" t="s">
        <v>710</v>
      </c>
      <c r="I972" s="1172"/>
      <c r="J972" s="1172"/>
      <c r="K972" s="1172"/>
      <c r="L972" s="1172"/>
      <c r="M972" s="1172"/>
      <c r="N972" s="1172"/>
      <c r="O972" s="1172"/>
      <c r="P972" s="1172"/>
      <c r="Q972" s="1172"/>
      <c r="R972" s="1172"/>
      <c r="S972" s="1172"/>
      <c r="T972" s="1172"/>
      <c r="U972" s="1172"/>
      <c r="V972" s="1172"/>
      <c r="W972" s="1172"/>
      <c r="X972" s="1172"/>
      <c r="Y972" s="1172"/>
      <c r="Z972" s="1172"/>
      <c r="AA972" s="1172"/>
      <c r="AB972" s="1172"/>
      <c r="AC972" s="1172"/>
      <c r="AD972" s="1172"/>
      <c r="AE972" s="1172"/>
      <c r="AF972" s="1172"/>
      <c r="AG972" s="1172"/>
    </row>
    <row r="973" spans="1:33" ht="15" thickBot="1" x14ac:dyDescent="0.35">
      <c r="A973" s="1172"/>
      <c r="B973" s="1172"/>
      <c r="C973" s="1172"/>
      <c r="D973" s="1172"/>
      <c r="E973" s="1172"/>
      <c r="F973" s="1172"/>
      <c r="G973" s="1172"/>
      <c r="H973" s="1172"/>
      <c r="I973" s="1172"/>
      <c r="J973" s="1172"/>
      <c r="K973" s="1172"/>
      <c r="L973" s="1172"/>
      <c r="M973" s="1172"/>
      <c r="N973" s="1172"/>
      <c r="O973" s="1172"/>
      <c r="P973" s="1172"/>
      <c r="Q973" s="1172"/>
      <c r="R973" s="1172"/>
      <c r="S973" s="1172"/>
      <c r="T973" s="1172"/>
      <c r="U973" s="1172"/>
      <c r="V973" s="1172"/>
      <c r="W973" s="1172"/>
      <c r="X973" s="1172"/>
      <c r="Y973" s="1172"/>
      <c r="Z973" s="1172"/>
      <c r="AA973" s="1172"/>
      <c r="AB973" s="1172"/>
      <c r="AC973" s="1172"/>
      <c r="AD973" s="1172"/>
      <c r="AE973" s="1172"/>
      <c r="AF973" s="1172"/>
      <c r="AG973" s="1172"/>
    </row>
    <row r="974" spans="1:33" ht="15" thickBot="1" x14ac:dyDescent="0.35">
      <c r="A974" s="1172"/>
      <c r="B974" s="1172"/>
      <c r="C974" s="1172"/>
      <c r="D974" s="1172"/>
      <c r="E974" s="1172"/>
      <c r="F974" s="1172"/>
      <c r="G974" s="271"/>
      <c r="H974" s="1172" t="s">
        <v>711</v>
      </c>
      <c r="I974" s="1172"/>
      <c r="J974" s="1172"/>
      <c r="K974" s="1172"/>
      <c r="L974" s="1172"/>
      <c r="M974" s="1172"/>
      <c r="N974" s="1172"/>
      <c r="O974" s="1172"/>
      <c r="P974" s="1172"/>
      <c r="Q974" s="1172"/>
      <c r="R974" s="1172"/>
      <c r="S974" s="1172"/>
      <c r="T974" s="1172"/>
      <c r="U974" s="1172"/>
      <c r="V974" s="1172"/>
      <c r="W974" s="1172"/>
      <c r="X974" s="1172"/>
      <c r="Y974" s="1172"/>
      <c r="Z974" s="1172"/>
      <c r="AA974" s="1172"/>
      <c r="AB974" s="1172"/>
      <c r="AC974" s="1172"/>
      <c r="AD974" s="1172"/>
      <c r="AE974" s="1172"/>
      <c r="AF974" s="1172"/>
      <c r="AG974" s="1172"/>
    </row>
    <row r="975" spans="1:33" ht="15" thickBot="1" x14ac:dyDescent="0.35">
      <c r="A975" s="1172"/>
      <c r="B975" s="1172"/>
      <c r="C975" s="1172"/>
      <c r="D975" s="1172"/>
      <c r="E975" s="1172"/>
      <c r="F975" s="1172"/>
      <c r="G975" s="1172"/>
      <c r="H975" s="1172"/>
      <c r="I975" s="1172"/>
      <c r="J975" s="1172"/>
      <c r="K975" s="1172"/>
      <c r="L975" s="1172"/>
      <c r="M975" s="1172"/>
      <c r="N975" s="1172"/>
      <c r="O975" s="1172"/>
      <c r="P975" s="1172"/>
      <c r="Q975" s="1172"/>
      <c r="R975" s="1172"/>
      <c r="S975" s="1172"/>
      <c r="T975" s="1172"/>
      <c r="U975" s="1172"/>
      <c r="V975" s="1172"/>
      <c r="W975" s="1172"/>
      <c r="X975" s="1172"/>
      <c r="Y975" s="1172"/>
      <c r="Z975" s="1172"/>
      <c r="AA975" s="1172"/>
      <c r="AB975" s="1172"/>
      <c r="AC975" s="1172"/>
      <c r="AD975" s="1172"/>
      <c r="AE975" s="1172"/>
      <c r="AF975" s="1172"/>
      <c r="AG975" s="1172"/>
    </row>
    <row r="976" spans="1:33" ht="15" thickBot="1" x14ac:dyDescent="0.35">
      <c r="A976" s="1172"/>
      <c r="B976" s="1172"/>
      <c r="C976" s="1172"/>
      <c r="D976" s="1172"/>
      <c r="E976" s="1172"/>
      <c r="F976" s="1172"/>
      <c r="G976" s="271"/>
      <c r="H976" s="1172" t="s">
        <v>712</v>
      </c>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2"/>
      <c r="AF976" s="1172"/>
      <c r="AG976" s="1172"/>
    </row>
    <row r="977" spans="1:33" ht="15" thickBot="1" x14ac:dyDescent="0.35">
      <c r="A977" s="1172"/>
      <c r="B977" s="1172"/>
      <c r="C977" s="1172"/>
      <c r="D977" s="1172"/>
      <c r="E977" s="1172"/>
      <c r="F977" s="1172"/>
      <c r="G977" s="1172"/>
      <c r="H977" s="1172"/>
      <c r="I977" s="1172"/>
      <c r="J977" s="1172"/>
      <c r="K977" s="1172"/>
      <c r="L977" s="1172"/>
      <c r="M977" s="1172"/>
      <c r="N977" s="1172"/>
      <c r="O977" s="1172"/>
      <c r="P977" s="1172"/>
      <c r="Q977" s="1172"/>
      <c r="R977" s="1172"/>
      <c r="S977" s="1172"/>
      <c r="T977" s="1172"/>
      <c r="U977" s="1172"/>
      <c r="V977" s="1172"/>
      <c r="W977" s="1172"/>
      <c r="X977" s="1172"/>
      <c r="Y977" s="1172"/>
      <c r="Z977" s="1172"/>
      <c r="AA977" s="1172"/>
      <c r="AB977" s="1172"/>
      <c r="AC977" s="1172"/>
      <c r="AD977" s="1172"/>
      <c r="AE977" s="1172"/>
      <c r="AF977" s="1172"/>
      <c r="AG977" s="1172"/>
    </row>
    <row r="978" spans="1:33" ht="15" thickBot="1" x14ac:dyDescent="0.35">
      <c r="A978" s="1172"/>
      <c r="B978" s="1172"/>
      <c r="C978" s="1172"/>
      <c r="D978" s="1172"/>
      <c r="E978" s="1172"/>
      <c r="F978" s="1172"/>
      <c r="G978" s="271"/>
      <c r="H978" s="1170" t="s">
        <v>713</v>
      </c>
      <c r="I978" s="1172"/>
      <c r="J978" s="1172"/>
      <c r="K978" s="1172"/>
      <c r="L978" s="1172"/>
      <c r="M978" s="1172"/>
      <c r="N978" s="1172"/>
      <c r="O978" s="1172"/>
      <c r="P978" s="1172"/>
      <c r="Q978" s="1172"/>
      <c r="R978" s="1172"/>
      <c r="S978" s="1172"/>
      <c r="T978" s="1172"/>
      <c r="U978" s="1172"/>
      <c r="V978" s="1172"/>
      <c r="W978" s="1172"/>
      <c r="X978" s="1172"/>
      <c r="Y978" s="1172"/>
      <c r="Z978" s="1172"/>
      <c r="AA978" s="1172"/>
      <c r="AB978" s="1172"/>
      <c r="AC978" s="1172"/>
      <c r="AD978" s="1172"/>
      <c r="AE978" s="1172"/>
      <c r="AF978" s="1172"/>
      <c r="AG978" s="1172"/>
    </row>
    <row r="979" spans="1:33" x14ac:dyDescent="0.3">
      <c r="A979" s="1172"/>
      <c r="B979" s="1172"/>
      <c r="C979" s="1172"/>
      <c r="D979" s="1172"/>
      <c r="E979" s="1172"/>
      <c r="F979" s="1172"/>
      <c r="G979" s="1172"/>
      <c r="H979" s="1172"/>
      <c r="I979" s="1172"/>
      <c r="J979" s="1172"/>
      <c r="K979" s="1172"/>
      <c r="L979" s="1172"/>
      <c r="M979" s="1172"/>
      <c r="N979" s="1172"/>
      <c r="O979" s="1172"/>
      <c r="P979" s="1172"/>
      <c r="Q979" s="1172"/>
      <c r="R979" s="1172"/>
      <c r="S979" s="1172"/>
      <c r="T979" s="1172"/>
      <c r="U979" s="1172"/>
      <c r="V979" s="1172"/>
      <c r="W979" s="1172"/>
      <c r="X979" s="1172"/>
      <c r="Y979" s="1172"/>
      <c r="Z979" s="1172"/>
      <c r="AA979" s="1172"/>
      <c r="AB979" s="1172"/>
      <c r="AC979" s="1172"/>
      <c r="AD979" s="1172"/>
      <c r="AE979" s="1172"/>
      <c r="AF979" s="1172"/>
      <c r="AG979" s="1172"/>
    </row>
    <row r="980" spans="1:33" ht="15" customHeight="1" x14ac:dyDescent="0.3">
      <c r="A980" s="4100" t="s">
        <v>15</v>
      </c>
      <c r="B980" s="4263"/>
      <c r="C980" s="4263"/>
      <c r="D980" s="4263"/>
      <c r="E980" s="4263"/>
      <c r="F980" s="4263"/>
      <c r="G980" s="4263"/>
      <c r="H980" s="4263"/>
      <c r="I980" s="4263"/>
      <c r="J980" s="4263"/>
      <c r="K980" s="4263"/>
      <c r="L980" s="4263"/>
      <c r="M980" s="4263"/>
      <c r="N980" s="4263"/>
      <c r="O980" s="4263"/>
      <c r="P980" s="4263"/>
      <c r="Q980" s="4263"/>
      <c r="R980" s="4263"/>
      <c r="S980" s="4263"/>
      <c r="T980" s="4263"/>
      <c r="U980" s="4263"/>
      <c r="V980" s="4263"/>
      <c r="W980" s="4263"/>
      <c r="X980" s="4263"/>
      <c r="Y980" s="4263"/>
      <c r="Z980" s="4263"/>
      <c r="AA980" s="4263"/>
      <c r="AB980" s="4263"/>
      <c r="AC980" s="4263"/>
      <c r="AD980" s="4263"/>
      <c r="AE980" s="4263"/>
      <c r="AF980" s="4263"/>
      <c r="AG980" s="4263"/>
    </row>
    <row r="981" spans="1:33" x14ac:dyDescent="0.3">
      <c r="A981" s="4263"/>
      <c r="B981" s="4263"/>
      <c r="C981" s="4263"/>
      <c r="D981" s="4263"/>
      <c r="E981" s="4263"/>
      <c r="F981" s="4263"/>
      <c r="G981" s="4263"/>
      <c r="H981" s="4263"/>
      <c r="I981" s="4263"/>
      <c r="J981" s="4263"/>
      <c r="K981" s="4263"/>
      <c r="L981" s="4263"/>
      <c r="M981" s="4263"/>
      <c r="N981" s="4263"/>
      <c r="O981" s="4263"/>
      <c r="P981" s="4263"/>
      <c r="Q981" s="4263"/>
      <c r="R981" s="4263"/>
      <c r="S981" s="4263"/>
      <c r="T981" s="4263"/>
      <c r="U981" s="4263"/>
      <c r="V981" s="4263"/>
      <c r="W981" s="4263"/>
      <c r="X981" s="4263"/>
      <c r="Y981" s="4263"/>
      <c r="Z981" s="4263"/>
      <c r="AA981" s="4263"/>
      <c r="AB981" s="4263"/>
      <c r="AC981" s="4263"/>
      <c r="AD981" s="4263"/>
      <c r="AE981" s="4263"/>
      <c r="AF981" s="4263"/>
      <c r="AG981" s="4263"/>
    </row>
    <row r="982" spans="1:33" x14ac:dyDescent="0.3">
      <c r="A982" s="4263"/>
      <c r="B982" s="4263"/>
      <c r="C982" s="4263"/>
      <c r="D982" s="4263"/>
      <c r="E982" s="4263"/>
      <c r="F982" s="4263"/>
      <c r="G982" s="4263"/>
      <c r="H982" s="4263"/>
      <c r="I982" s="4263"/>
      <c r="J982" s="4263"/>
      <c r="K982" s="4263"/>
      <c r="L982" s="4263"/>
      <c r="M982" s="4263"/>
      <c r="N982" s="4263"/>
      <c r="O982" s="4263"/>
      <c r="P982" s="4263"/>
      <c r="Q982" s="4263"/>
      <c r="R982" s="4263"/>
      <c r="S982" s="4263"/>
      <c r="T982" s="4263"/>
      <c r="U982" s="4263"/>
      <c r="V982" s="4263"/>
      <c r="W982" s="4263"/>
      <c r="X982" s="4263"/>
      <c r="Y982" s="4263"/>
      <c r="Z982" s="4263"/>
      <c r="AA982" s="4263"/>
      <c r="AB982" s="4263"/>
      <c r="AC982" s="4263"/>
      <c r="AD982" s="4263"/>
      <c r="AE982" s="4263"/>
      <c r="AF982" s="4263"/>
      <c r="AG982" s="4263"/>
    </row>
    <row r="983" spans="1:33" x14ac:dyDescent="0.3">
      <c r="A983" s="4263"/>
      <c r="B983" s="4263"/>
      <c r="C983" s="4263"/>
      <c r="D983" s="4263"/>
      <c r="E983" s="4263"/>
      <c r="F983" s="4263"/>
      <c r="G983" s="4263"/>
      <c r="H983" s="4263"/>
      <c r="I983" s="4263"/>
      <c r="J983" s="4263"/>
      <c r="K983" s="4263"/>
      <c r="L983" s="4263"/>
      <c r="M983" s="4263"/>
      <c r="N983" s="4263"/>
      <c r="O983" s="4263"/>
      <c r="P983" s="4263"/>
      <c r="Q983" s="4263"/>
      <c r="R983" s="4263"/>
      <c r="S983" s="4263"/>
      <c r="T983" s="4263"/>
      <c r="U983" s="4263"/>
      <c r="V983" s="4263"/>
      <c r="W983" s="4263"/>
      <c r="X983" s="4263"/>
      <c r="Y983" s="4263"/>
      <c r="Z983" s="4263"/>
      <c r="AA983" s="4263"/>
      <c r="AB983" s="4263"/>
      <c r="AC983" s="4263"/>
      <c r="AD983" s="4263"/>
      <c r="AE983" s="4263"/>
      <c r="AF983" s="4263"/>
      <c r="AG983" s="4263"/>
    </row>
    <row r="984" spans="1:33" ht="15" customHeight="1" x14ac:dyDescent="0.3">
      <c r="A984" s="1172"/>
      <c r="B984" s="4341" t="s">
        <v>146</v>
      </c>
      <c r="C984" s="4341"/>
      <c r="D984" s="4341"/>
      <c r="E984" s="4341"/>
      <c r="F984" s="4341"/>
      <c r="G984" s="4341"/>
      <c r="H984" s="4341"/>
      <c r="I984" s="4341"/>
      <c r="J984" s="4341"/>
      <c r="K984" s="4341"/>
      <c r="L984" s="4341"/>
      <c r="M984" s="253"/>
      <c r="N984" s="4341" t="s">
        <v>714</v>
      </c>
      <c r="O984" s="254"/>
      <c r="P984" s="4341" t="s">
        <v>648</v>
      </c>
      <c r="Q984" s="4341"/>
      <c r="R984" s="4341"/>
      <c r="S984" s="4341"/>
      <c r="T984" s="4341"/>
      <c r="U984" s="4341"/>
      <c r="V984" s="4341"/>
      <c r="W984" s="4341"/>
      <c r="X984" s="4341"/>
      <c r="Y984" s="255"/>
      <c r="Z984" s="4340" t="s">
        <v>716</v>
      </c>
      <c r="AA984" s="4340"/>
      <c r="AB984" s="47"/>
      <c r="AC984" s="4340" t="s">
        <v>715</v>
      </c>
      <c r="AD984" s="4340"/>
      <c r="AE984" s="4340"/>
      <c r="AF984" s="4340"/>
      <c r="AG984" s="1172"/>
    </row>
    <row r="985" spans="1:33" x14ac:dyDescent="0.3">
      <c r="A985" s="229"/>
      <c r="B985" s="4341"/>
      <c r="C985" s="4341"/>
      <c r="D985" s="4341"/>
      <c r="E985" s="4341"/>
      <c r="F985" s="4341"/>
      <c r="G985" s="4341"/>
      <c r="H985" s="4341"/>
      <c r="I985" s="4341"/>
      <c r="J985" s="4341"/>
      <c r="K985" s="4341"/>
      <c r="L985" s="4341"/>
      <c r="M985" s="253"/>
      <c r="N985" s="4341"/>
      <c r="O985" s="254"/>
      <c r="P985" s="4341"/>
      <c r="Q985" s="4341"/>
      <c r="R985" s="4341"/>
      <c r="S985" s="4341"/>
      <c r="T985" s="4341"/>
      <c r="U985" s="4341"/>
      <c r="V985" s="4341"/>
      <c r="W985" s="4341"/>
      <c r="X985" s="4341"/>
      <c r="Y985" s="255"/>
      <c r="Z985" s="4340"/>
      <c r="AA985" s="4340"/>
      <c r="AB985" s="47"/>
      <c r="AC985" s="4340"/>
      <c r="AD985" s="4340"/>
      <c r="AE985" s="4340"/>
      <c r="AF985" s="4340"/>
      <c r="AG985" s="1172"/>
    </row>
    <row r="986" spans="1:33" x14ac:dyDescent="0.3">
      <c r="A986" s="229"/>
      <c r="B986" s="1172"/>
      <c r="C986" s="1172"/>
      <c r="D986" s="1172"/>
      <c r="E986" s="1172"/>
      <c r="F986" s="1172"/>
      <c r="G986" s="1172"/>
      <c r="H986" s="1172"/>
      <c r="I986" s="1172"/>
      <c r="J986" s="1172"/>
      <c r="K986" s="1172"/>
      <c r="L986" s="1172"/>
      <c r="M986" s="229"/>
      <c r="N986" s="1172"/>
      <c r="O986" s="229"/>
      <c r="P986" s="91"/>
      <c r="Q986" s="91"/>
      <c r="R986" s="91"/>
      <c r="S986" s="91"/>
      <c r="T986" s="205"/>
      <c r="U986" s="205"/>
      <c r="V986" s="205"/>
      <c r="W986" s="205"/>
      <c r="X986" s="205"/>
      <c r="Y986" s="229"/>
      <c r="Z986" s="1172"/>
      <c r="AA986" s="1172"/>
      <c r="AB986" s="47"/>
      <c r="AC986" s="1172"/>
      <c r="AD986" s="1172"/>
      <c r="AE986" s="1172"/>
      <c r="AF986" s="1172"/>
      <c r="AG986" s="1172"/>
    </row>
    <row r="987" spans="1:33" ht="15" thickBot="1" x14ac:dyDescent="0.35">
      <c r="A987" s="248"/>
      <c r="B987" s="4332"/>
      <c r="C987" s="4332"/>
      <c r="D987" s="4332"/>
      <c r="E987" s="4332"/>
      <c r="F987" s="4332"/>
      <c r="G987" s="4332"/>
      <c r="H987" s="4332"/>
      <c r="I987" s="4332"/>
      <c r="J987" s="4332"/>
      <c r="K987" s="4332"/>
      <c r="L987" s="4332"/>
      <c r="M987" s="248"/>
      <c r="N987" s="340"/>
      <c r="O987" s="248"/>
      <c r="P987" s="3412"/>
      <c r="Q987" s="3412"/>
      <c r="R987" s="3412"/>
      <c r="S987" s="3412"/>
      <c r="T987" s="3412"/>
      <c r="U987" s="3412"/>
      <c r="V987" s="3412"/>
      <c r="W987" s="3412"/>
      <c r="X987" s="3412"/>
      <c r="Y987" s="248"/>
      <c r="Z987" s="4339"/>
      <c r="AA987" s="4339"/>
      <c r="AB987" s="47"/>
      <c r="AC987" s="4339"/>
      <c r="AD987" s="4339"/>
      <c r="AE987" s="4339"/>
      <c r="AF987" s="4339"/>
      <c r="AG987" s="1172"/>
    </row>
    <row r="988" spans="1:33" x14ac:dyDescent="0.3">
      <c r="A988" s="229"/>
      <c r="B988" s="102"/>
      <c r="C988" s="102"/>
      <c r="D988" s="102"/>
      <c r="E988" s="102"/>
      <c r="F988" s="102"/>
      <c r="G988" s="102"/>
      <c r="H988" s="102"/>
      <c r="I988" s="102"/>
      <c r="J988" s="102"/>
      <c r="K988" s="102"/>
      <c r="L988" s="102"/>
      <c r="M988" s="229"/>
      <c r="N988" s="102"/>
      <c r="O988" s="229"/>
      <c r="P988" s="91"/>
      <c r="Q988" s="91"/>
      <c r="R988" s="91"/>
      <c r="S988" s="91"/>
      <c r="T988" s="205"/>
      <c r="U988" s="205"/>
      <c r="V988" s="205"/>
      <c r="W988" s="205"/>
      <c r="X988" s="205"/>
      <c r="Y988" s="229"/>
      <c r="Z988" s="84"/>
      <c r="AA988" s="84"/>
      <c r="AB988" s="47"/>
      <c r="AC988" s="84"/>
      <c r="AD988" s="84"/>
      <c r="AE988" s="84"/>
      <c r="AF988" s="84"/>
      <c r="AG988" s="1172"/>
    </row>
    <row r="989" spans="1:33" ht="15" thickBot="1" x14ac:dyDescent="0.35">
      <c r="A989" s="248"/>
      <c r="B989" s="4332"/>
      <c r="C989" s="4332"/>
      <c r="D989" s="4332"/>
      <c r="E989" s="4332"/>
      <c r="F989" s="4332"/>
      <c r="G989" s="4332"/>
      <c r="H989" s="4332"/>
      <c r="I989" s="4332"/>
      <c r="J989" s="4332"/>
      <c r="K989" s="4332"/>
      <c r="L989" s="4332"/>
      <c r="M989" s="248"/>
      <c r="N989" s="340"/>
      <c r="O989" s="248"/>
      <c r="P989" s="3412"/>
      <c r="Q989" s="3412"/>
      <c r="R989" s="3412"/>
      <c r="S989" s="3412"/>
      <c r="T989" s="3412"/>
      <c r="U989" s="3412"/>
      <c r="V989" s="3412"/>
      <c r="W989" s="3412"/>
      <c r="X989" s="3412"/>
      <c r="Y989" s="248"/>
      <c r="Z989" s="4339"/>
      <c r="AA989" s="4339"/>
      <c r="AB989" s="47"/>
      <c r="AC989" s="4339"/>
      <c r="AD989" s="4339"/>
      <c r="AE989" s="4339"/>
      <c r="AF989" s="4339"/>
      <c r="AG989" s="1172"/>
    </row>
    <row r="990" spans="1:33" x14ac:dyDescent="0.3">
      <c r="A990" s="229"/>
      <c r="B990" s="102"/>
      <c r="C990" s="102"/>
      <c r="D990" s="102"/>
      <c r="E990" s="102"/>
      <c r="F990" s="102"/>
      <c r="G990" s="102"/>
      <c r="H990" s="102"/>
      <c r="I990" s="102"/>
      <c r="J990" s="102"/>
      <c r="K990" s="102"/>
      <c r="L990" s="102"/>
      <c r="M990" s="229"/>
      <c r="N990" s="102"/>
      <c r="O990" s="229"/>
      <c r="P990" s="91"/>
      <c r="Q990" s="91"/>
      <c r="R990" s="91"/>
      <c r="S990" s="91"/>
      <c r="T990" s="205"/>
      <c r="U990" s="205"/>
      <c r="V990" s="205"/>
      <c r="W990" s="205"/>
      <c r="X990" s="205"/>
      <c r="Y990" s="229"/>
      <c r="Z990" s="84"/>
      <c r="AA990" s="84"/>
      <c r="AB990" s="47"/>
      <c r="AC990" s="84"/>
      <c r="AD990" s="84"/>
      <c r="AE990" s="84"/>
      <c r="AF990" s="84"/>
      <c r="AG990" s="1172"/>
    </row>
    <row r="991" spans="1:33" ht="15" thickBot="1" x14ac:dyDescent="0.35">
      <c r="A991" s="248"/>
      <c r="B991" s="4332"/>
      <c r="C991" s="4332"/>
      <c r="D991" s="4332"/>
      <c r="E991" s="4332"/>
      <c r="F991" s="4332"/>
      <c r="G991" s="4332"/>
      <c r="H991" s="4332"/>
      <c r="I991" s="4332"/>
      <c r="J991" s="4332"/>
      <c r="K991" s="4332"/>
      <c r="L991" s="4332"/>
      <c r="M991" s="248"/>
      <c r="N991" s="340"/>
      <c r="O991" s="248"/>
      <c r="P991" s="3412"/>
      <c r="Q991" s="3412"/>
      <c r="R991" s="3412"/>
      <c r="S991" s="3412"/>
      <c r="T991" s="3412"/>
      <c r="U991" s="3412"/>
      <c r="V991" s="3412"/>
      <c r="W991" s="3412"/>
      <c r="X991" s="3412"/>
      <c r="Y991" s="248"/>
      <c r="Z991" s="4339"/>
      <c r="AA991" s="4339"/>
      <c r="AB991" s="47"/>
      <c r="AC991" s="4339"/>
      <c r="AD991" s="4339"/>
      <c r="AE991" s="4339"/>
      <c r="AF991" s="4339"/>
      <c r="AG991" s="1172"/>
    </row>
    <row r="992" spans="1:33" x14ac:dyDescent="0.3">
      <c r="A992" s="229"/>
      <c r="B992" s="102"/>
      <c r="C992" s="102"/>
      <c r="D992" s="102"/>
      <c r="E992" s="102"/>
      <c r="F992" s="102"/>
      <c r="G992" s="102"/>
      <c r="H992" s="102"/>
      <c r="I992" s="102"/>
      <c r="J992" s="102"/>
      <c r="K992" s="102"/>
      <c r="L992" s="102"/>
      <c r="M992" s="229"/>
      <c r="N992" s="102"/>
      <c r="O992" s="229"/>
      <c r="P992" s="91"/>
      <c r="Q992" s="91"/>
      <c r="R992" s="91"/>
      <c r="S992" s="91"/>
      <c r="T992" s="205"/>
      <c r="U992" s="205"/>
      <c r="V992" s="205"/>
      <c r="W992" s="205"/>
      <c r="X992" s="205"/>
      <c r="Y992" s="229"/>
      <c r="Z992" s="84"/>
      <c r="AA992" s="84"/>
      <c r="AB992" s="47"/>
      <c r="AC992" s="84"/>
      <c r="AD992" s="84"/>
      <c r="AE992" s="84"/>
      <c r="AF992" s="84"/>
      <c r="AG992" s="1172"/>
    </row>
    <row r="993" spans="1:33" ht="15" thickBot="1" x14ac:dyDescent="0.35">
      <c r="A993" s="248"/>
      <c r="B993" s="4332"/>
      <c r="C993" s="4332"/>
      <c r="D993" s="4332"/>
      <c r="E993" s="4332"/>
      <c r="F993" s="4332"/>
      <c r="G993" s="4332"/>
      <c r="H993" s="4332"/>
      <c r="I993" s="4332"/>
      <c r="J993" s="4332"/>
      <c r="K993" s="4332"/>
      <c r="L993" s="4332"/>
      <c r="M993" s="248"/>
      <c r="N993" s="340"/>
      <c r="O993" s="248"/>
      <c r="P993" s="3412"/>
      <c r="Q993" s="3412"/>
      <c r="R993" s="3412"/>
      <c r="S993" s="3412"/>
      <c r="T993" s="3412"/>
      <c r="U993" s="3412"/>
      <c r="V993" s="3412"/>
      <c r="W993" s="3412"/>
      <c r="X993" s="3412"/>
      <c r="Y993" s="248"/>
      <c r="Z993" s="4339"/>
      <c r="AA993" s="4339"/>
      <c r="AB993" s="47"/>
      <c r="AC993" s="4339"/>
      <c r="AD993" s="4339"/>
      <c r="AE993" s="4339"/>
      <c r="AF993" s="4339"/>
      <c r="AG993" s="1172"/>
    </row>
    <row r="994" spans="1:33" x14ac:dyDescent="0.3">
      <c r="A994" s="229"/>
      <c r="B994" s="102"/>
      <c r="C994" s="102"/>
      <c r="D994" s="102"/>
      <c r="E994" s="102"/>
      <c r="F994" s="102"/>
      <c r="G994" s="102"/>
      <c r="H994" s="102"/>
      <c r="I994" s="102"/>
      <c r="J994" s="102"/>
      <c r="K994" s="102"/>
      <c r="L994" s="102"/>
      <c r="M994" s="229"/>
      <c r="N994" s="102"/>
      <c r="O994" s="229"/>
      <c r="P994" s="91"/>
      <c r="Q994" s="91"/>
      <c r="R994" s="91"/>
      <c r="S994" s="91"/>
      <c r="T994" s="205"/>
      <c r="U994" s="205"/>
      <c r="V994" s="205"/>
      <c r="W994" s="205"/>
      <c r="X994" s="205"/>
      <c r="Y994" s="229"/>
      <c r="Z994" s="84"/>
      <c r="AA994" s="84"/>
      <c r="AB994" s="47"/>
      <c r="AC994" s="84"/>
      <c r="AD994" s="84"/>
      <c r="AE994" s="84"/>
      <c r="AF994" s="84"/>
      <c r="AG994" s="1172"/>
    </row>
    <row r="995" spans="1:33" ht="15" thickBot="1" x14ac:dyDescent="0.35">
      <c r="A995" s="248"/>
      <c r="B995" s="4332"/>
      <c r="C995" s="4332"/>
      <c r="D995" s="4332"/>
      <c r="E995" s="4332"/>
      <c r="F995" s="4332"/>
      <c r="G995" s="4332"/>
      <c r="H995" s="4332"/>
      <c r="I995" s="4332"/>
      <c r="J995" s="4332"/>
      <c r="K995" s="4332"/>
      <c r="L995" s="4332"/>
      <c r="M995" s="248"/>
      <c r="N995" s="340"/>
      <c r="O995" s="248"/>
      <c r="P995" s="3412"/>
      <c r="Q995" s="3412"/>
      <c r="R995" s="3412"/>
      <c r="S995" s="3412"/>
      <c r="T995" s="3412"/>
      <c r="U995" s="3412"/>
      <c r="V995" s="3412"/>
      <c r="W995" s="3412"/>
      <c r="X995" s="3412"/>
      <c r="Y995" s="248"/>
      <c r="Z995" s="4339"/>
      <c r="AA995" s="4339"/>
      <c r="AB995" s="47"/>
      <c r="AC995" s="4339"/>
      <c r="AD995" s="4339"/>
      <c r="AE995" s="4339"/>
      <c r="AF995" s="4339"/>
      <c r="AG995" s="1172"/>
    </row>
    <row r="996" spans="1:33" x14ac:dyDescent="0.3">
      <c r="A996" s="229"/>
      <c r="B996" s="102"/>
      <c r="C996" s="102"/>
      <c r="D996" s="102"/>
      <c r="E996" s="102"/>
      <c r="F996" s="102"/>
      <c r="G996" s="102"/>
      <c r="H996" s="102"/>
      <c r="I996" s="102"/>
      <c r="J996" s="102"/>
      <c r="K996" s="102"/>
      <c r="L996" s="102"/>
      <c r="M996" s="229"/>
      <c r="N996" s="102"/>
      <c r="O996" s="229"/>
      <c r="P996" s="91"/>
      <c r="Q996" s="91"/>
      <c r="R996" s="91"/>
      <c r="S996" s="91"/>
      <c r="T996" s="205"/>
      <c r="U996" s="205"/>
      <c r="V996" s="205"/>
      <c r="W996" s="205"/>
      <c r="X996" s="205"/>
      <c r="Y996" s="229"/>
      <c r="Z996" s="84"/>
      <c r="AA996" s="84"/>
      <c r="AB996" s="47"/>
      <c r="AC996" s="84"/>
      <c r="AD996" s="84"/>
      <c r="AE996" s="84"/>
      <c r="AF996" s="84"/>
      <c r="AG996" s="1172"/>
    </row>
    <row r="997" spans="1:33" ht="15" thickBot="1" x14ac:dyDescent="0.35">
      <c r="A997" s="248"/>
      <c r="B997" s="4332"/>
      <c r="C997" s="4332"/>
      <c r="D997" s="4332"/>
      <c r="E997" s="4332"/>
      <c r="F997" s="4332"/>
      <c r="G997" s="4332"/>
      <c r="H997" s="4332"/>
      <c r="I997" s="4332"/>
      <c r="J997" s="4332"/>
      <c r="K997" s="4332"/>
      <c r="L997" s="4332"/>
      <c r="M997" s="248"/>
      <c r="N997" s="340"/>
      <c r="O997" s="248"/>
      <c r="P997" s="3412"/>
      <c r="Q997" s="3412"/>
      <c r="R997" s="3412"/>
      <c r="S997" s="3412"/>
      <c r="T997" s="3412"/>
      <c r="U997" s="3412"/>
      <c r="V997" s="3412"/>
      <c r="W997" s="3412"/>
      <c r="X997" s="3412"/>
      <c r="Y997" s="248"/>
      <c r="Z997" s="4339"/>
      <c r="AA997" s="4339"/>
      <c r="AB997" s="47"/>
      <c r="AC997" s="4339"/>
      <c r="AD997" s="4339"/>
      <c r="AE997" s="4339"/>
      <c r="AF997" s="4339"/>
      <c r="AG997" s="1172"/>
    </row>
    <row r="998" spans="1:33" x14ac:dyDescent="0.3">
      <c r="A998" s="47"/>
      <c r="B998" s="1172"/>
      <c r="C998" s="1172"/>
      <c r="D998" s="1172"/>
      <c r="E998" s="1172"/>
      <c r="F998" s="1172"/>
      <c r="G998" s="1172"/>
      <c r="H998" s="1172"/>
      <c r="I998" s="1172"/>
      <c r="J998" s="1170"/>
      <c r="K998" s="1170"/>
      <c r="L998" s="1170"/>
      <c r="M998" s="1060"/>
      <c r="N998" s="1170"/>
      <c r="O998" s="1060"/>
      <c r="P998" s="1170"/>
      <c r="Q998" s="1170"/>
      <c r="R998" s="1170"/>
      <c r="S998" s="1172"/>
      <c r="T998" s="1172"/>
      <c r="U998" s="1172"/>
      <c r="V998" s="1172"/>
      <c r="W998" s="1172"/>
      <c r="X998" s="1172"/>
      <c r="Y998" s="47"/>
      <c r="Z998" s="1172"/>
      <c r="AA998" s="1172"/>
      <c r="AB998" s="47"/>
      <c r="AC998" s="1172"/>
      <c r="AD998" s="1172"/>
      <c r="AE998" s="1172"/>
      <c r="AF998" s="1172"/>
      <c r="AG998" s="1172"/>
    </row>
    <row r="999" spans="1:33" ht="15" thickBot="1" x14ac:dyDescent="0.35">
      <c r="A999" s="1172" t="s">
        <v>717</v>
      </c>
      <c r="B999" s="1172"/>
      <c r="C999" s="1172"/>
      <c r="D999" s="1172"/>
      <c r="E999" s="1172"/>
      <c r="F999" s="1172"/>
      <c r="G999" s="1172"/>
      <c r="H999" s="1170"/>
      <c r="I999" s="4337" t="s">
        <v>1314</v>
      </c>
      <c r="J999" s="4337"/>
      <c r="K999" s="4337"/>
      <c r="L999" s="4337"/>
      <c r="M999" s="4337"/>
      <c r="N999" s="4337"/>
      <c r="O999" s="4337"/>
      <c r="P999" s="4337"/>
      <c r="Q999" s="4337"/>
      <c r="R999" s="4337"/>
      <c r="S999" s="4337"/>
      <c r="T999" s="4337"/>
      <c r="U999" s="4337"/>
      <c r="V999" s="4337"/>
      <c r="W999" s="4337"/>
      <c r="X999" s="4337"/>
      <c r="Y999" s="1172"/>
      <c r="Z999" s="1170" t="s">
        <v>1313</v>
      </c>
      <c r="AA999" s="1172"/>
      <c r="AB999" s="1172"/>
      <c r="AC999" s="1172"/>
      <c r="AD999" s="1172"/>
      <c r="AE999" s="1172"/>
      <c r="AF999" s="1172"/>
      <c r="AG999" s="1172"/>
    </row>
    <row r="1000" spans="1:33" x14ac:dyDescent="0.3">
      <c r="A1000" s="1170" t="s">
        <v>16</v>
      </c>
      <c r="B1000" s="1172"/>
      <c r="C1000" s="1172"/>
      <c r="D1000" s="1172"/>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2"/>
      <c r="AF1000" s="1172"/>
      <c r="AG1000" s="1172"/>
    </row>
    <row r="1001" spans="1:33" x14ac:dyDescent="0.3">
      <c r="A1001" s="1172"/>
      <c r="B1001" s="1172"/>
      <c r="C1001" s="1172"/>
      <c r="D1001" s="1172"/>
      <c r="E1001" s="1172"/>
      <c r="F1001" s="1172"/>
      <c r="G1001" s="1172"/>
      <c r="H1001" s="1172"/>
      <c r="I1001" s="1172"/>
      <c r="J1001" s="1172"/>
      <c r="K1001" s="1172"/>
      <c r="L1001" s="1172"/>
      <c r="M1001" s="1172"/>
      <c r="N1001" s="1172"/>
      <c r="O1001" s="1172"/>
      <c r="P1001" s="1172"/>
      <c r="Q1001" s="1172"/>
      <c r="R1001" s="1172"/>
      <c r="S1001" s="1172"/>
      <c r="T1001" s="1172"/>
      <c r="U1001" s="1172"/>
      <c r="V1001" s="1172"/>
      <c r="W1001" s="1172"/>
      <c r="X1001" s="1172"/>
      <c r="Y1001" s="1172"/>
      <c r="Z1001" s="1172"/>
      <c r="AA1001" s="1172"/>
      <c r="AB1001" s="1172"/>
      <c r="AC1001" s="1172"/>
      <c r="AD1001" s="1172"/>
      <c r="AE1001" s="1172"/>
      <c r="AF1001" s="1172"/>
      <c r="AG1001" s="1172"/>
    </row>
    <row r="1002" spans="1:33" ht="15" customHeight="1" x14ac:dyDescent="0.3">
      <c r="A1002" s="2807" t="s">
        <v>54</v>
      </c>
      <c r="B1002" s="2807"/>
      <c r="C1002" s="2807"/>
      <c r="D1002" s="2807"/>
      <c r="E1002" s="2807"/>
      <c r="F1002" s="2807"/>
      <c r="G1002" s="2807"/>
      <c r="H1002" s="2807"/>
      <c r="I1002" s="2807"/>
      <c r="J1002" s="2807"/>
      <c r="K1002" s="2807"/>
      <c r="L1002" s="2807"/>
      <c r="M1002" s="2807"/>
      <c r="N1002" s="2807"/>
      <c r="O1002" s="2807"/>
      <c r="P1002" s="2807"/>
      <c r="Q1002" s="2807"/>
      <c r="R1002" s="2807"/>
      <c r="S1002" s="2807"/>
      <c r="T1002" s="2807"/>
      <c r="U1002" s="2807"/>
      <c r="V1002" s="2807"/>
      <c r="W1002" s="2807"/>
      <c r="X1002" s="2807"/>
      <c r="Y1002" s="2807"/>
      <c r="Z1002" s="2807"/>
      <c r="AA1002" s="2807"/>
      <c r="AB1002" s="2807"/>
      <c r="AC1002" s="2807"/>
      <c r="AD1002" s="2807"/>
      <c r="AE1002" s="2807"/>
      <c r="AF1002" s="2807"/>
      <c r="AG1002" s="2807"/>
    </row>
    <row r="1003" spans="1:33" x14ac:dyDescent="0.3">
      <c r="A1003" s="2807"/>
      <c r="B1003" s="2807"/>
      <c r="C1003" s="2807"/>
      <c r="D1003" s="2807"/>
      <c r="E1003" s="2807"/>
      <c r="F1003" s="2807"/>
      <c r="G1003" s="2807"/>
      <c r="H1003" s="2807"/>
      <c r="I1003" s="2807"/>
      <c r="J1003" s="2807"/>
      <c r="K1003" s="2807"/>
      <c r="L1003" s="2807"/>
      <c r="M1003" s="2807"/>
      <c r="N1003" s="2807"/>
      <c r="O1003" s="2807"/>
      <c r="P1003" s="2807"/>
      <c r="Q1003" s="2807"/>
      <c r="R1003" s="2807"/>
      <c r="S1003" s="2807"/>
      <c r="T1003" s="2807"/>
      <c r="U1003" s="2807"/>
      <c r="V1003" s="2807"/>
      <c r="W1003" s="2807"/>
      <c r="X1003" s="2807"/>
      <c r="Y1003" s="2807"/>
      <c r="Z1003" s="2807"/>
      <c r="AA1003" s="2807"/>
      <c r="AB1003" s="2807"/>
      <c r="AC1003" s="2807"/>
      <c r="AD1003" s="2807"/>
      <c r="AE1003" s="2807"/>
      <c r="AF1003" s="2807"/>
      <c r="AG1003" s="2807"/>
    </row>
    <row r="1004" spans="1:33" x14ac:dyDescent="0.3">
      <c r="A1004" s="2807"/>
      <c r="B1004" s="2807"/>
      <c r="C1004" s="2807"/>
      <c r="D1004" s="2807"/>
      <c r="E1004" s="2807"/>
      <c r="F1004" s="2807"/>
      <c r="G1004" s="2807"/>
      <c r="H1004" s="2807"/>
      <c r="I1004" s="2807"/>
      <c r="J1004" s="2807"/>
      <c r="K1004" s="2807"/>
      <c r="L1004" s="2807"/>
      <c r="M1004" s="2807"/>
      <c r="N1004" s="2807"/>
      <c r="O1004" s="2807"/>
      <c r="P1004" s="2807"/>
      <c r="Q1004" s="2807"/>
      <c r="R1004" s="2807"/>
      <c r="S1004" s="2807"/>
      <c r="T1004" s="2807"/>
      <c r="U1004" s="2807"/>
      <c r="V1004" s="2807"/>
      <c r="W1004" s="2807"/>
      <c r="X1004" s="2807"/>
      <c r="Y1004" s="2807"/>
      <c r="Z1004" s="2807"/>
      <c r="AA1004" s="2807"/>
      <c r="AB1004" s="2807"/>
      <c r="AC1004" s="2807"/>
      <c r="AD1004" s="2807"/>
      <c r="AE1004" s="2807"/>
      <c r="AF1004" s="2807"/>
      <c r="AG1004" s="2807"/>
    </row>
    <row r="1005" spans="1:33" x14ac:dyDescent="0.3">
      <c r="A1005" s="2807"/>
      <c r="B1005" s="2807"/>
      <c r="C1005" s="2807"/>
      <c r="D1005" s="2807"/>
      <c r="E1005" s="2807"/>
      <c r="F1005" s="2807"/>
      <c r="G1005" s="2807"/>
      <c r="H1005" s="2807"/>
      <c r="I1005" s="2807"/>
      <c r="J1005" s="2807"/>
      <c r="K1005" s="2807"/>
      <c r="L1005" s="2807"/>
      <c r="M1005" s="2807"/>
      <c r="N1005" s="2807"/>
      <c r="O1005" s="2807"/>
      <c r="P1005" s="2807"/>
      <c r="Q1005" s="2807"/>
      <c r="R1005" s="2807"/>
      <c r="S1005" s="2807"/>
      <c r="T1005" s="2807"/>
      <c r="U1005" s="2807"/>
      <c r="V1005" s="2807"/>
      <c r="W1005" s="2807"/>
      <c r="X1005" s="2807"/>
      <c r="Y1005" s="2807"/>
      <c r="Z1005" s="2807"/>
      <c r="AA1005" s="2807"/>
      <c r="AB1005" s="2807"/>
      <c r="AC1005" s="2807"/>
      <c r="AD1005" s="2807"/>
      <c r="AE1005" s="2807"/>
      <c r="AF1005" s="2807"/>
      <c r="AG1005" s="2807"/>
    </row>
    <row r="1006" spans="1:33" x14ac:dyDescent="0.3">
      <c r="A1006" s="1172"/>
      <c r="B1006" s="1172"/>
      <c r="C1006" s="1172"/>
      <c r="D1006" s="1172"/>
      <c r="E1006" s="1172"/>
      <c r="F1006" s="1172"/>
      <c r="G1006" s="1172"/>
      <c r="H1006" s="1172"/>
      <c r="I1006" s="1172"/>
      <c r="J1006" s="1172"/>
      <c r="K1006" s="1172"/>
      <c r="L1006" s="1172"/>
      <c r="M1006" s="1172"/>
      <c r="N1006" s="1172"/>
      <c r="O1006" s="1172"/>
      <c r="P1006" s="1172"/>
      <c r="Q1006" s="1172"/>
      <c r="R1006" s="1172"/>
      <c r="S1006" s="1172"/>
      <c r="T1006" s="1172"/>
      <c r="U1006" s="1172"/>
      <c r="V1006" s="1172"/>
      <c r="W1006" s="1172"/>
      <c r="X1006" s="1172"/>
      <c r="Y1006" s="1172"/>
      <c r="Z1006" s="1172"/>
      <c r="AA1006" s="1172"/>
      <c r="AB1006" s="1172"/>
      <c r="AC1006" s="1172"/>
      <c r="AD1006" s="1172"/>
      <c r="AE1006" s="1172"/>
      <c r="AF1006" s="1172"/>
      <c r="AG1006" s="1172"/>
    </row>
    <row r="1007" spans="1:33" ht="15" customHeight="1" x14ac:dyDescent="0.3">
      <c r="A1007" s="2807" t="s">
        <v>55</v>
      </c>
      <c r="B1007" s="2807"/>
      <c r="C1007" s="2807"/>
      <c r="D1007" s="2807"/>
      <c r="E1007" s="2807"/>
      <c r="F1007" s="2807"/>
      <c r="G1007" s="2807"/>
      <c r="H1007" s="2807"/>
      <c r="I1007" s="2807"/>
      <c r="J1007" s="2807"/>
      <c r="K1007" s="2807"/>
      <c r="L1007" s="2807"/>
      <c r="M1007" s="2807"/>
      <c r="N1007" s="2807"/>
      <c r="O1007" s="2807"/>
      <c r="P1007" s="2807"/>
      <c r="Q1007" s="2807"/>
      <c r="R1007" s="2807"/>
      <c r="S1007" s="2807"/>
      <c r="T1007" s="2807"/>
      <c r="U1007" s="2807"/>
      <c r="V1007" s="2807"/>
      <c r="W1007" s="2807"/>
      <c r="X1007" s="2807"/>
      <c r="Y1007" s="2807"/>
      <c r="Z1007" s="2807"/>
      <c r="AA1007" s="2807"/>
      <c r="AB1007" s="2807"/>
      <c r="AC1007" s="2807"/>
      <c r="AD1007" s="2807"/>
      <c r="AE1007" s="2807"/>
      <c r="AF1007" s="2807"/>
      <c r="AG1007" s="2807"/>
    </row>
    <row r="1008" spans="1:33" x14ac:dyDescent="0.3">
      <c r="A1008" s="2807"/>
      <c r="B1008" s="2807"/>
      <c r="C1008" s="2807"/>
      <c r="D1008" s="2807"/>
      <c r="E1008" s="2807"/>
      <c r="F1008" s="2807"/>
      <c r="G1008" s="2807"/>
      <c r="H1008" s="2807"/>
      <c r="I1008" s="2807"/>
      <c r="J1008" s="2807"/>
      <c r="K1008" s="2807"/>
      <c r="L1008" s="2807"/>
      <c r="M1008" s="2807"/>
      <c r="N1008" s="2807"/>
      <c r="O1008" s="2807"/>
      <c r="P1008" s="2807"/>
      <c r="Q1008" s="2807"/>
      <c r="R1008" s="2807"/>
      <c r="S1008" s="2807"/>
      <c r="T1008" s="2807"/>
      <c r="U1008" s="2807"/>
      <c r="V1008" s="2807"/>
      <c r="W1008" s="2807"/>
      <c r="X1008" s="2807"/>
      <c r="Y1008" s="2807"/>
      <c r="Z1008" s="2807"/>
      <c r="AA1008" s="2807"/>
      <c r="AB1008" s="2807"/>
      <c r="AC1008" s="2807"/>
      <c r="AD1008" s="2807"/>
      <c r="AE1008" s="2807"/>
      <c r="AF1008" s="2807"/>
      <c r="AG1008" s="2807"/>
    </row>
    <row r="1009" spans="1:33" x14ac:dyDescent="0.3">
      <c r="A1009" s="2807"/>
      <c r="B1009" s="2807"/>
      <c r="C1009" s="2807"/>
      <c r="D1009" s="2807"/>
      <c r="E1009" s="2807"/>
      <c r="F1009" s="2807"/>
      <c r="G1009" s="2807"/>
      <c r="H1009" s="2807"/>
      <c r="I1009" s="2807"/>
      <c r="J1009" s="2807"/>
      <c r="K1009" s="2807"/>
      <c r="L1009" s="2807"/>
      <c r="M1009" s="2807"/>
      <c r="N1009" s="2807"/>
      <c r="O1009" s="2807"/>
      <c r="P1009" s="2807"/>
      <c r="Q1009" s="2807"/>
      <c r="R1009" s="2807"/>
      <c r="S1009" s="2807"/>
      <c r="T1009" s="2807"/>
      <c r="U1009" s="2807"/>
      <c r="V1009" s="2807"/>
      <c r="W1009" s="2807"/>
      <c r="X1009" s="2807"/>
      <c r="Y1009" s="2807"/>
      <c r="Z1009" s="2807"/>
      <c r="AA1009" s="2807"/>
      <c r="AB1009" s="2807"/>
      <c r="AC1009" s="2807"/>
      <c r="AD1009" s="2807"/>
      <c r="AE1009" s="2807"/>
      <c r="AF1009" s="2807"/>
      <c r="AG1009" s="2807"/>
    </row>
    <row r="1010" spans="1:33" x14ac:dyDescent="0.3">
      <c r="A1010" s="1172"/>
      <c r="B1010" s="1172"/>
      <c r="C1010" s="1172"/>
      <c r="D1010" s="1172"/>
      <c r="E1010" s="1172"/>
      <c r="F1010" s="1172"/>
      <c r="G1010" s="1172"/>
      <c r="H1010" s="1172"/>
      <c r="I1010" s="1172"/>
      <c r="J1010" s="1172"/>
      <c r="K1010" s="1172"/>
      <c r="L1010" s="1172"/>
      <c r="M1010" s="1172"/>
      <c r="N1010" s="1172"/>
      <c r="O1010" s="1172"/>
      <c r="P1010" s="1172"/>
      <c r="Q1010" s="1172"/>
      <c r="R1010" s="1172"/>
      <c r="S1010" s="1172"/>
      <c r="T1010" s="1172"/>
      <c r="U1010" s="1172"/>
      <c r="V1010" s="1172"/>
      <c r="W1010" s="1172"/>
      <c r="X1010" s="1172"/>
      <c r="Y1010" s="1172"/>
      <c r="Z1010" s="1172"/>
      <c r="AA1010" s="1172"/>
      <c r="AB1010" s="1172"/>
      <c r="AC1010" s="1172"/>
      <c r="AD1010" s="1172"/>
      <c r="AE1010" s="1172"/>
      <c r="AF1010" s="1172"/>
      <c r="AG1010" s="1172"/>
    </row>
    <row r="1011" spans="1:33" x14ac:dyDescent="0.3">
      <c r="A1011" s="1172" t="s">
        <v>718</v>
      </c>
      <c r="B1011" s="1172"/>
      <c r="C1011" s="1172"/>
      <c r="D1011" s="1172"/>
      <c r="E1011" s="1172"/>
      <c r="F1011" s="1172"/>
      <c r="G1011" s="1172"/>
      <c r="H1011" s="1172"/>
      <c r="I1011" s="1172"/>
      <c r="J1011" s="1172"/>
      <c r="K1011" s="1172"/>
      <c r="L1011" s="1172"/>
      <c r="M1011" s="1172"/>
      <c r="N1011" s="1172"/>
      <c r="O1011" s="1172"/>
      <c r="P1011" s="1172"/>
      <c r="Q1011" s="1172"/>
      <c r="R1011" s="1172"/>
      <c r="S1011" s="1172"/>
      <c r="T1011" s="1172"/>
      <c r="U1011" s="1172"/>
      <c r="V1011" s="1172"/>
      <c r="W1011" s="1172"/>
      <c r="X1011" s="1172"/>
      <c r="Y1011" s="1172"/>
      <c r="Z1011" s="1172"/>
      <c r="AA1011" s="1172"/>
      <c r="AB1011" s="1172"/>
      <c r="AC1011" s="1172"/>
      <c r="AD1011" s="1172"/>
      <c r="AE1011" s="1172"/>
      <c r="AF1011" s="1172"/>
      <c r="AG1011" s="1172"/>
    </row>
    <row r="1012" spans="1:33" x14ac:dyDescent="0.3">
      <c r="A1012" s="1172"/>
      <c r="B1012" s="1172"/>
      <c r="C1012" s="1172"/>
      <c r="D1012" s="1172"/>
      <c r="E1012" s="1172"/>
      <c r="F1012" s="1172"/>
      <c r="G1012" s="1172"/>
      <c r="H1012" s="1172"/>
      <c r="I1012" s="1172"/>
      <c r="J1012" s="1172"/>
      <c r="K1012" s="1172"/>
      <c r="L1012" s="1172"/>
      <c r="M1012" s="1172"/>
      <c r="N1012" s="1172"/>
      <c r="O1012" s="1172"/>
      <c r="P1012" s="1172"/>
      <c r="Q1012" s="1172"/>
      <c r="R1012" s="1172"/>
      <c r="S1012" s="1172"/>
      <c r="T1012" s="1172"/>
      <c r="U1012" s="1172"/>
      <c r="V1012" s="1172"/>
      <c r="W1012" s="1172"/>
      <c r="X1012" s="1172"/>
      <c r="Y1012" s="1172"/>
      <c r="Z1012" s="1172"/>
      <c r="AA1012" s="1172"/>
      <c r="AB1012" s="1172"/>
      <c r="AC1012" s="1172"/>
      <c r="AD1012" s="1172"/>
      <c r="AE1012" s="1172"/>
      <c r="AF1012" s="1172"/>
      <c r="AG1012" s="1172"/>
    </row>
    <row r="1013" spans="1:33" x14ac:dyDescent="0.3">
      <c r="A1013" s="1172"/>
      <c r="B1013" s="1172"/>
      <c r="C1013" s="1172"/>
      <c r="D1013" s="1172"/>
      <c r="E1013" s="1172"/>
      <c r="F1013" s="1172"/>
      <c r="G1013" s="1172"/>
      <c r="H1013" s="1172"/>
      <c r="I1013" s="1172"/>
      <c r="J1013" s="1172"/>
      <c r="K1013" s="1172"/>
      <c r="L1013" s="1172"/>
      <c r="M1013" s="1172"/>
      <c r="N1013" s="1172"/>
      <c r="O1013" s="1172"/>
      <c r="P1013" s="1172"/>
      <c r="Q1013" s="1172"/>
      <c r="R1013" s="1172"/>
      <c r="S1013" s="1172"/>
      <c r="T1013" s="1172"/>
      <c r="U1013" s="1172"/>
      <c r="V1013" s="1172"/>
      <c r="W1013" s="1172"/>
      <c r="X1013" s="1172"/>
      <c r="Y1013" s="1172"/>
      <c r="Z1013" s="1172"/>
      <c r="AA1013" s="1172"/>
      <c r="AB1013" s="1172"/>
      <c r="AC1013" s="1172"/>
      <c r="AD1013" s="1172"/>
      <c r="AE1013" s="1172"/>
      <c r="AF1013" s="1172"/>
      <c r="AG1013" s="1172"/>
    </row>
    <row r="1014" spans="1:33" ht="15" thickBot="1" x14ac:dyDescent="0.35">
      <c r="A1014" s="1172" t="s">
        <v>147</v>
      </c>
      <c r="B1014" s="1172"/>
      <c r="C1014" s="4338"/>
      <c r="D1014" s="4338"/>
      <c r="E1014" s="4338"/>
      <c r="F1014" s="4338"/>
      <c r="G1014" s="4338"/>
      <c r="H1014" s="4338"/>
      <c r="I1014" s="4338"/>
      <c r="J1014" s="4338"/>
      <c r="K1014" s="4338"/>
      <c r="L1014" s="1172"/>
      <c r="M1014" s="3031" t="str">
        <f>J968</f>
        <v>Should be the same as listed in Part I.</v>
      </c>
      <c r="N1014" s="3031"/>
      <c r="O1014" s="3031"/>
      <c r="P1014" s="3031"/>
      <c r="Q1014" s="3031"/>
      <c r="R1014" s="3031"/>
      <c r="S1014" s="3031"/>
      <c r="T1014" s="3031"/>
      <c r="U1014" s="3031"/>
      <c r="V1014" s="3031"/>
      <c r="W1014" s="3031"/>
      <c r="X1014" s="3031"/>
      <c r="Y1014" s="3031"/>
      <c r="Z1014" s="3031"/>
      <c r="AA1014" s="1172"/>
      <c r="AB1014" s="3395"/>
      <c r="AC1014" s="3395"/>
      <c r="AD1014" s="3395"/>
      <c r="AE1014" s="3395"/>
      <c r="AF1014" s="3395"/>
      <c r="AG1014" s="1172"/>
    </row>
    <row r="1015" spans="1:33" ht="15" customHeight="1" x14ac:dyDescent="0.3">
      <c r="A1015" s="1172"/>
      <c r="B1015" s="1172"/>
      <c r="C1015" s="4333" t="s">
        <v>719</v>
      </c>
      <c r="D1015" s="4333"/>
      <c r="E1015" s="4333"/>
      <c r="F1015" s="4333"/>
      <c r="G1015" s="4333"/>
      <c r="H1015" s="4333"/>
      <c r="I1015" s="4333"/>
      <c r="J1015" s="4333"/>
      <c r="K1015" s="4333"/>
      <c r="L1015" s="1172"/>
      <c r="M1015" s="4335" t="s">
        <v>149</v>
      </c>
      <c r="N1015" s="4335"/>
      <c r="O1015" s="4335"/>
      <c r="P1015" s="4335"/>
      <c r="Q1015" s="4335"/>
      <c r="R1015" s="4335"/>
      <c r="S1015" s="4335"/>
      <c r="T1015" s="4335"/>
      <c r="U1015" s="4335"/>
      <c r="V1015" s="4335"/>
      <c r="W1015" s="4335"/>
      <c r="X1015" s="4335"/>
      <c r="Y1015" s="4335"/>
      <c r="Z1015" s="4335"/>
      <c r="AA1015" s="1172"/>
      <c r="AB1015" s="4336" t="s">
        <v>150</v>
      </c>
      <c r="AC1015" s="4335"/>
      <c r="AD1015" s="4335"/>
      <c r="AE1015" s="4335"/>
      <c r="AF1015" s="4335"/>
      <c r="AG1015" s="1172"/>
    </row>
    <row r="1016" spans="1:33" x14ac:dyDescent="0.3">
      <c r="A1016" s="1172"/>
      <c r="B1016" s="1172"/>
      <c r="C1016" s="4334"/>
      <c r="D1016" s="4334"/>
      <c r="E1016" s="4334"/>
      <c r="F1016" s="4334"/>
      <c r="G1016" s="4334"/>
      <c r="H1016" s="4334"/>
      <c r="I1016" s="4334"/>
      <c r="J1016" s="4334"/>
      <c r="K1016" s="4334"/>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2"/>
      <c r="AF1016" s="1172"/>
      <c r="AG1016" s="1172"/>
    </row>
    <row r="1017" spans="1:33" x14ac:dyDescent="0.3">
      <c r="A1017" s="1172"/>
      <c r="B1017" s="1172"/>
      <c r="C1017" s="1172"/>
      <c r="D1017" s="1172"/>
      <c r="E1017" s="1172"/>
      <c r="F1017" s="1172"/>
      <c r="G1017" s="1172"/>
      <c r="H1017" s="1172"/>
      <c r="I1017" s="1172"/>
      <c r="J1017" s="1172"/>
      <c r="K1017" s="1172"/>
      <c r="L1017" s="1172"/>
      <c r="M1017" s="1172"/>
      <c r="N1017" s="1172"/>
      <c r="O1017" s="1172"/>
      <c r="P1017" s="1172"/>
      <c r="Q1017" s="1172"/>
      <c r="R1017" s="1172"/>
      <c r="S1017" s="1172"/>
      <c r="T1017" s="1172"/>
      <c r="U1017" s="1172"/>
      <c r="V1017" s="1172"/>
      <c r="W1017" s="1172"/>
      <c r="X1017" s="1172"/>
      <c r="Y1017" s="1172"/>
      <c r="Z1017" s="1172"/>
      <c r="AA1017" s="1172"/>
      <c r="AB1017" s="1172"/>
      <c r="AC1017" s="1172"/>
      <c r="AD1017" s="1172"/>
      <c r="AE1017" s="1172"/>
      <c r="AF1017" s="1172"/>
      <c r="AG1017" s="1172"/>
    </row>
    <row r="1018" spans="1:33" x14ac:dyDescent="0.3">
      <c r="A1018" s="98" t="s">
        <v>707</v>
      </c>
      <c r="B1018" s="1172"/>
      <c r="C1018" s="1172"/>
      <c r="D1018" s="1172"/>
      <c r="E1018" s="1172"/>
      <c r="F1018" s="1172"/>
      <c r="G1018" s="1172"/>
      <c r="H1018" s="1172"/>
      <c r="I1018" s="1172"/>
      <c r="J1018" s="1172"/>
      <c r="K1018" s="1172"/>
      <c r="L1018" s="1172"/>
      <c r="M1018" s="1172"/>
      <c r="N1018" s="1172"/>
      <c r="O1018" s="1172"/>
      <c r="P1018" s="1172"/>
      <c r="Q1018" s="1172"/>
      <c r="R1018" s="1172"/>
      <c r="S1018" s="1172"/>
      <c r="T1018" s="1172"/>
      <c r="U1018" s="1172"/>
      <c r="V1018" s="1172"/>
      <c r="W1018" s="1172"/>
      <c r="X1018" s="1172"/>
      <c r="Y1018" s="1172"/>
      <c r="Z1018" s="1172"/>
      <c r="AA1018" s="1172"/>
      <c r="AB1018" s="1172"/>
      <c r="AC1018" s="1172"/>
      <c r="AD1018" s="1172"/>
      <c r="AE1018" s="1172"/>
      <c r="AF1018" s="1172"/>
      <c r="AG1018" s="1172"/>
    </row>
    <row r="1019" spans="1:33" x14ac:dyDescent="0.3">
      <c r="A1019" s="1172"/>
      <c r="B1019" s="1172"/>
      <c r="C1019" s="1172"/>
      <c r="D1019" s="1172"/>
      <c r="E1019" s="1172"/>
      <c r="F1019" s="1172"/>
      <c r="G1019" s="1172"/>
      <c r="H1019" s="1172"/>
      <c r="I1019" s="1172"/>
      <c r="J1019" s="1172"/>
      <c r="K1019" s="1172"/>
      <c r="L1019" s="1172"/>
      <c r="M1019" s="1172"/>
      <c r="N1019" s="1172"/>
      <c r="O1019" s="1172"/>
      <c r="P1019" s="1172"/>
      <c r="Q1019" s="1172"/>
      <c r="R1019" s="1172"/>
      <c r="S1019" s="1172"/>
      <c r="T1019" s="1172"/>
      <c r="U1019" s="1172"/>
      <c r="V1019" s="1172"/>
      <c r="W1019" s="1172"/>
      <c r="X1019" s="1172"/>
      <c r="Y1019" s="1172"/>
      <c r="Z1019" s="1172"/>
      <c r="AA1019" s="1172"/>
      <c r="AB1019" s="1172"/>
      <c r="AC1019" s="1172"/>
      <c r="AD1019" s="1172"/>
      <c r="AE1019" s="1172"/>
      <c r="AF1019" s="1172"/>
      <c r="AG1019" s="1172"/>
    </row>
    <row r="1020" spans="1:33" x14ac:dyDescent="0.3">
      <c r="A1020" s="98" t="s">
        <v>692</v>
      </c>
      <c r="B1020" s="1172"/>
      <c r="C1020" s="1172"/>
      <c r="D1020" s="1172"/>
      <c r="E1020" s="1172"/>
      <c r="F1020" s="1172"/>
      <c r="G1020" s="1172"/>
      <c r="H1020" s="1172"/>
      <c r="I1020" s="1172"/>
      <c r="J1020" s="1172"/>
      <c r="K1020" s="1172"/>
      <c r="L1020" s="1172"/>
      <c r="M1020" s="1172"/>
      <c r="N1020" s="1172"/>
      <c r="O1020" s="1172"/>
      <c r="P1020" s="1172"/>
      <c r="Q1020" s="1172"/>
      <c r="R1020" s="1172"/>
      <c r="S1020" s="1172"/>
      <c r="T1020" s="1172"/>
      <c r="U1020" s="1172"/>
      <c r="V1020" s="1172"/>
      <c r="W1020" s="1172"/>
      <c r="X1020" s="1172"/>
      <c r="Y1020" s="1172"/>
      <c r="Z1020" s="1172"/>
      <c r="AA1020" s="1172"/>
      <c r="AB1020" s="1172"/>
      <c r="AC1020" s="1172"/>
      <c r="AD1020" s="1172"/>
      <c r="AE1020" s="1172"/>
      <c r="AF1020" s="1172"/>
      <c r="AG1020" s="1172"/>
    </row>
    <row r="1021" spans="1:33" x14ac:dyDescent="0.3">
      <c r="A1021" s="1172" t="s">
        <v>53</v>
      </c>
      <c r="B1021" s="1172"/>
      <c r="C1021" s="1172"/>
      <c r="D1021" s="1172"/>
      <c r="E1021" s="1172"/>
      <c r="F1021" s="1172"/>
      <c r="G1021" s="1172"/>
      <c r="H1021" s="1172"/>
      <c r="I1021" s="1172"/>
      <c r="J1021" s="1172"/>
      <c r="K1021" s="1172"/>
      <c r="L1021" s="1172"/>
      <c r="M1021" s="1172"/>
      <c r="N1021" s="1172"/>
      <c r="O1021" s="1172"/>
      <c r="P1021" s="1172"/>
      <c r="Q1021" s="1172"/>
      <c r="R1021" s="1172"/>
      <c r="S1021" s="1172"/>
      <c r="T1021" s="1172"/>
      <c r="U1021" s="1172"/>
      <c r="V1021" s="1170"/>
      <c r="W1021" s="1170"/>
      <c r="X1021" s="1170"/>
      <c r="Y1021" s="1170"/>
      <c r="Z1021" s="1170"/>
      <c r="AA1021" s="1170"/>
      <c r="AB1021" s="1170"/>
      <c r="AC1021" s="1172"/>
      <c r="AD1021" s="1172"/>
      <c r="AE1021" s="1172"/>
      <c r="AF1021" s="1172"/>
      <c r="AG1021" s="1172"/>
    </row>
    <row r="1022" spans="1:33" x14ac:dyDescent="0.3">
      <c r="A1022" s="1172"/>
      <c r="B1022" s="1172"/>
      <c r="C1022" s="1172"/>
      <c r="D1022" s="1172"/>
      <c r="E1022" s="1172"/>
      <c r="F1022" s="1172"/>
      <c r="G1022" s="1172"/>
      <c r="H1022" s="1172"/>
      <c r="I1022" s="1172"/>
      <c r="J1022" s="1172"/>
      <c r="K1022" s="1172"/>
      <c r="L1022" s="1172"/>
      <c r="M1022" s="1172"/>
      <c r="N1022" s="1172"/>
      <c r="O1022" s="1172"/>
      <c r="P1022" s="1172"/>
      <c r="Q1022" s="1172"/>
      <c r="R1022" s="1172"/>
      <c r="S1022" s="1172"/>
      <c r="T1022" s="1172"/>
      <c r="U1022" s="1172"/>
      <c r="V1022" s="1172"/>
      <c r="W1022" s="1172"/>
      <c r="X1022" s="1172"/>
      <c r="Y1022" s="1172"/>
      <c r="Z1022" s="1172"/>
      <c r="AA1022" s="1172"/>
      <c r="AB1022" s="1172"/>
      <c r="AC1022" s="1172"/>
      <c r="AD1022" s="1172"/>
      <c r="AE1022" s="1172"/>
      <c r="AF1022" s="1172"/>
      <c r="AG1022" s="1172"/>
    </row>
    <row r="1023" spans="1:33" x14ac:dyDescent="0.3">
      <c r="A1023" s="1170" t="s">
        <v>1131</v>
      </c>
      <c r="B1023" s="1172"/>
      <c r="C1023" s="1172"/>
      <c r="D1023" s="1172"/>
      <c r="E1023" s="1172"/>
      <c r="F1023" s="1172"/>
      <c r="G1023" s="1172"/>
      <c r="H1023" s="1172"/>
      <c r="I1023" s="1172"/>
      <c r="J1023" s="4342" t="s">
        <v>1132</v>
      </c>
      <c r="K1023" s="4342"/>
      <c r="L1023" s="4342"/>
      <c r="M1023" s="4342"/>
      <c r="N1023" s="4342"/>
      <c r="O1023" s="4342"/>
      <c r="P1023" s="4342"/>
      <c r="Q1023" s="4342"/>
      <c r="R1023" s="4342"/>
      <c r="S1023" s="4342"/>
      <c r="T1023" s="4342"/>
      <c r="U1023" s="4342"/>
      <c r="V1023" s="4342"/>
      <c r="W1023" s="4342"/>
      <c r="X1023" s="4342"/>
      <c r="Y1023" s="4342"/>
      <c r="Z1023" s="4342"/>
      <c r="AA1023" s="4342"/>
      <c r="AB1023" s="4342"/>
      <c r="AC1023" s="4342"/>
      <c r="AD1023" s="4342"/>
      <c r="AE1023" s="4342"/>
      <c r="AF1023" s="4342"/>
      <c r="AG1023" s="1172"/>
    </row>
    <row r="1024" spans="1:33" ht="15" thickBot="1" x14ac:dyDescent="0.35">
      <c r="A1024" s="1172"/>
      <c r="B1024" s="1172"/>
      <c r="C1024" s="1172"/>
      <c r="D1024" s="1172"/>
      <c r="E1024" s="1172"/>
      <c r="F1024" s="1172"/>
      <c r="G1024" s="1172"/>
      <c r="H1024" s="1172"/>
      <c r="I1024" s="1172"/>
      <c r="J1024" s="1172"/>
      <c r="K1024" s="1172"/>
      <c r="L1024" s="1172"/>
      <c r="M1024" s="1172"/>
      <c r="N1024" s="1172"/>
      <c r="O1024" s="1172"/>
      <c r="P1024" s="1172"/>
      <c r="Q1024" s="1172"/>
      <c r="R1024" s="1172"/>
      <c r="S1024" s="1172"/>
      <c r="T1024" s="1172"/>
      <c r="U1024" s="1172"/>
      <c r="V1024" s="1172"/>
      <c r="W1024" s="1172"/>
      <c r="X1024" s="1172"/>
      <c r="Y1024" s="1172"/>
      <c r="Z1024" s="1172"/>
      <c r="AA1024" s="1172"/>
      <c r="AB1024" s="1172"/>
      <c r="AC1024" s="1172"/>
      <c r="AD1024" s="1172"/>
      <c r="AE1024" s="1172"/>
      <c r="AF1024" s="1172"/>
      <c r="AG1024" s="1172"/>
    </row>
    <row r="1025" spans="1:33" ht="15.75" customHeight="1" thickBot="1" x14ac:dyDescent="0.35">
      <c r="A1025" s="1172"/>
      <c r="B1025" s="1172" t="s">
        <v>708</v>
      </c>
      <c r="C1025" s="1172"/>
      <c r="D1025" s="1172"/>
      <c r="E1025" s="1172"/>
      <c r="F1025" s="1172"/>
      <c r="G1025" s="271"/>
      <c r="H1025" s="2631" t="s">
        <v>709</v>
      </c>
      <c r="I1025" s="2631"/>
      <c r="J1025" s="2631"/>
      <c r="K1025" s="2631"/>
      <c r="L1025" s="2631"/>
      <c r="M1025" s="2631"/>
      <c r="N1025" s="2631"/>
      <c r="O1025" s="2631"/>
      <c r="P1025" s="2631"/>
      <c r="Q1025" s="2631"/>
      <c r="R1025" s="2631"/>
      <c r="S1025" s="2631"/>
      <c r="T1025" s="2631"/>
      <c r="U1025" s="2631"/>
      <c r="V1025" s="2631"/>
      <c r="W1025" s="2631"/>
      <c r="X1025" s="2631"/>
      <c r="Y1025" s="2631"/>
      <c r="Z1025" s="2631"/>
      <c r="AA1025" s="2631"/>
      <c r="AB1025" s="2631"/>
      <c r="AC1025" s="2631"/>
      <c r="AD1025" s="2631"/>
      <c r="AE1025" s="2631"/>
      <c r="AF1025" s="2631"/>
      <c r="AG1025" s="2631"/>
    </row>
    <row r="1026" spans="1:33" ht="15" thickBot="1" x14ac:dyDescent="0.35">
      <c r="A1026" s="1172"/>
      <c r="B1026" s="1172"/>
      <c r="C1026" s="1172"/>
      <c r="D1026" s="1172"/>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row>
    <row r="1027" spans="1:33" ht="15" thickBot="1" x14ac:dyDescent="0.35">
      <c r="A1027" s="1172"/>
      <c r="B1027" s="1172"/>
      <c r="C1027" s="1172"/>
      <c r="D1027" s="1172"/>
      <c r="E1027" s="1172"/>
      <c r="F1027" s="1172"/>
      <c r="G1027" s="271"/>
      <c r="H1027" s="1172" t="s">
        <v>710</v>
      </c>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row>
    <row r="1028" spans="1:33" ht="15" thickBot="1" x14ac:dyDescent="0.35">
      <c r="A1028" s="1172"/>
      <c r="B1028" s="1172"/>
      <c r="C1028" s="1172"/>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row>
    <row r="1029" spans="1:33" ht="15" thickBot="1" x14ac:dyDescent="0.35">
      <c r="A1029" s="1172"/>
      <c r="B1029" s="1172"/>
      <c r="C1029" s="1172"/>
      <c r="D1029" s="1172"/>
      <c r="E1029" s="1172"/>
      <c r="F1029" s="1172"/>
      <c r="G1029" s="271"/>
      <c r="H1029" s="1172" t="s">
        <v>711</v>
      </c>
      <c r="I1029" s="1172"/>
      <c r="J1029" s="1172"/>
      <c r="K1029" s="1172"/>
      <c r="L1029" s="1172"/>
      <c r="M1029" s="1172"/>
      <c r="N1029" s="1172"/>
      <c r="O1029" s="1172"/>
      <c r="P1029" s="1172"/>
      <c r="Q1029" s="1172"/>
      <c r="R1029" s="1172"/>
      <c r="S1029" s="1172"/>
      <c r="T1029" s="1172"/>
      <c r="U1029" s="1172"/>
      <c r="V1029" s="1172"/>
      <c r="W1029" s="1172"/>
      <c r="X1029" s="1172"/>
      <c r="Y1029" s="1172"/>
      <c r="Z1029" s="1172"/>
      <c r="AA1029" s="1172"/>
      <c r="AB1029" s="1172"/>
      <c r="AC1029" s="1172"/>
      <c r="AD1029" s="1172"/>
      <c r="AE1029" s="1172"/>
      <c r="AF1029" s="1172"/>
      <c r="AG1029" s="1172"/>
    </row>
    <row r="1030" spans="1:33" ht="15" thickBot="1" x14ac:dyDescent="0.35">
      <c r="A1030" s="1172"/>
      <c r="B1030" s="1172"/>
      <c r="C1030" s="1172"/>
      <c r="D1030" s="1172"/>
      <c r="E1030" s="1172"/>
      <c r="F1030" s="1172"/>
      <c r="G1030" s="1172"/>
      <c r="H1030" s="1172"/>
      <c r="I1030" s="1172"/>
      <c r="J1030" s="1172"/>
      <c r="K1030" s="1172"/>
      <c r="L1030" s="1172"/>
      <c r="M1030" s="1172"/>
      <c r="N1030" s="1172"/>
      <c r="O1030" s="1172"/>
      <c r="P1030" s="1172"/>
      <c r="Q1030" s="1172"/>
      <c r="R1030" s="1172"/>
      <c r="S1030" s="1172"/>
      <c r="T1030" s="1172"/>
      <c r="U1030" s="1172"/>
      <c r="V1030" s="1172"/>
      <c r="W1030" s="1172"/>
      <c r="X1030" s="1172"/>
      <c r="Y1030" s="1172"/>
      <c r="Z1030" s="1172"/>
      <c r="AA1030" s="1172"/>
      <c r="AB1030" s="1172"/>
      <c r="AC1030" s="1172"/>
      <c r="AD1030" s="1172"/>
      <c r="AE1030" s="1172"/>
      <c r="AF1030" s="1172"/>
      <c r="AG1030" s="1172"/>
    </row>
    <row r="1031" spans="1:33" ht="15" thickBot="1" x14ac:dyDescent="0.35">
      <c r="A1031" s="1172"/>
      <c r="B1031" s="1172"/>
      <c r="C1031" s="1172"/>
      <c r="D1031" s="1172"/>
      <c r="E1031" s="1172"/>
      <c r="F1031" s="1172"/>
      <c r="G1031" s="271"/>
      <c r="H1031" s="1172" t="s">
        <v>712</v>
      </c>
      <c r="I1031" s="1172"/>
      <c r="J1031" s="1172"/>
      <c r="K1031" s="1172"/>
      <c r="L1031" s="1172"/>
      <c r="M1031" s="1172"/>
      <c r="N1031" s="1172"/>
      <c r="O1031" s="1172"/>
      <c r="P1031" s="1172"/>
      <c r="Q1031" s="1172"/>
      <c r="R1031" s="1172"/>
      <c r="S1031" s="1172"/>
      <c r="T1031" s="1172"/>
      <c r="U1031" s="1172"/>
      <c r="V1031" s="1172"/>
      <c r="W1031" s="1172"/>
      <c r="X1031" s="1172"/>
      <c r="Y1031" s="1172"/>
      <c r="Z1031" s="1172"/>
      <c r="AA1031" s="1172"/>
      <c r="AB1031" s="1172"/>
      <c r="AC1031" s="1172"/>
      <c r="AD1031" s="1172"/>
      <c r="AE1031" s="1172"/>
      <c r="AF1031" s="1172"/>
      <c r="AG1031" s="1172"/>
    </row>
    <row r="1032" spans="1:33" ht="15" thickBot="1" x14ac:dyDescent="0.35">
      <c r="A1032" s="1172"/>
      <c r="B1032" s="1172"/>
      <c r="C1032" s="1172"/>
      <c r="D1032" s="1172"/>
      <c r="E1032" s="1172"/>
      <c r="F1032" s="1172"/>
      <c r="G1032" s="1172"/>
      <c r="H1032" s="1172"/>
      <c r="I1032" s="1172"/>
      <c r="J1032" s="1172"/>
      <c r="K1032" s="1172"/>
      <c r="L1032" s="1172"/>
      <c r="M1032" s="1172"/>
      <c r="N1032" s="1172"/>
      <c r="O1032" s="1172"/>
      <c r="P1032" s="1172"/>
      <c r="Q1032" s="1172"/>
      <c r="R1032" s="1172"/>
      <c r="S1032" s="1172"/>
      <c r="T1032" s="1172"/>
      <c r="U1032" s="1172"/>
      <c r="V1032" s="1172"/>
      <c r="W1032" s="1172"/>
      <c r="X1032" s="1172"/>
      <c r="Y1032" s="1172"/>
      <c r="Z1032" s="1172"/>
      <c r="AA1032" s="1172"/>
      <c r="AB1032" s="1172"/>
      <c r="AC1032" s="1172"/>
      <c r="AD1032" s="1172"/>
      <c r="AE1032" s="1172"/>
      <c r="AF1032" s="1172"/>
      <c r="AG1032" s="1172"/>
    </row>
    <row r="1033" spans="1:33" ht="15" thickBot="1" x14ac:dyDescent="0.35">
      <c r="A1033" s="1172"/>
      <c r="B1033" s="1172"/>
      <c r="C1033" s="1172"/>
      <c r="D1033" s="1172"/>
      <c r="E1033" s="1172"/>
      <c r="F1033" s="1172"/>
      <c r="G1033" s="271"/>
      <c r="H1033" s="1170" t="s">
        <v>713</v>
      </c>
      <c r="I1033" s="1172"/>
      <c r="J1033" s="1172"/>
      <c r="K1033" s="1172"/>
      <c r="L1033" s="1172"/>
      <c r="M1033" s="1172"/>
      <c r="N1033" s="1172"/>
      <c r="O1033" s="1172"/>
      <c r="P1033" s="1172"/>
      <c r="Q1033" s="1172"/>
      <c r="R1033" s="1172"/>
      <c r="S1033" s="1172"/>
      <c r="T1033" s="1172"/>
      <c r="U1033" s="1172"/>
      <c r="V1033" s="1172"/>
      <c r="W1033" s="1172"/>
      <c r="X1033" s="1172"/>
      <c r="Y1033" s="1172"/>
      <c r="Z1033" s="1172"/>
      <c r="AA1033" s="1172"/>
      <c r="AB1033" s="1172"/>
      <c r="AC1033" s="1172"/>
      <c r="AD1033" s="1172"/>
      <c r="AE1033" s="1172"/>
      <c r="AF1033" s="1172"/>
      <c r="AG1033" s="1172"/>
    </row>
    <row r="1034" spans="1:33" x14ac:dyDescent="0.3">
      <c r="A1034" s="1172"/>
      <c r="B1034" s="1172"/>
      <c r="C1034" s="1172"/>
      <c r="D1034" s="1172"/>
      <c r="E1034" s="1172"/>
      <c r="F1034" s="1172"/>
      <c r="G1034" s="1172"/>
      <c r="H1034" s="1172"/>
      <c r="I1034" s="1172"/>
      <c r="J1034" s="1172"/>
      <c r="K1034" s="1172"/>
      <c r="L1034" s="1172"/>
      <c r="M1034" s="1172"/>
      <c r="N1034" s="1172"/>
      <c r="O1034" s="1172"/>
      <c r="P1034" s="1172"/>
      <c r="Q1034" s="1172"/>
      <c r="R1034" s="1172"/>
      <c r="S1034" s="1172"/>
      <c r="T1034" s="1172"/>
      <c r="U1034" s="1172"/>
      <c r="V1034" s="1172"/>
      <c r="W1034" s="1172"/>
      <c r="X1034" s="1172"/>
      <c r="Y1034" s="1172"/>
      <c r="Z1034" s="1172"/>
      <c r="AA1034" s="1172"/>
      <c r="AB1034" s="1172"/>
      <c r="AC1034" s="1172"/>
      <c r="AD1034" s="1172"/>
      <c r="AE1034" s="1172"/>
      <c r="AF1034" s="1172"/>
      <c r="AG1034" s="1172"/>
    </row>
    <row r="1035" spans="1:33" ht="15" customHeight="1" x14ac:dyDescent="0.3">
      <c r="A1035" s="4100" t="s">
        <v>15</v>
      </c>
      <c r="B1035" s="4263"/>
      <c r="C1035" s="4263"/>
      <c r="D1035" s="4263"/>
      <c r="E1035" s="4263"/>
      <c r="F1035" s="4263"/>
      <c r="G1035" s="4263"/>
      <c r="H1035" s="4263"/>
      <c r="I1035" s="4263"/>
      <c r="J1035" s="4263"/>
      <c r="K1035" s="4263"/>
      <c r="L1035" s="4263"/>
      <c r="M1035" s="4263"/>
      <c r="N1035" s="4263"/>
      <c r="O1035" s="4263"/>
      <c r="P1035" s="4263"/>
      <c r="Q1035" s="4263"/>
      <c r="R1035" s="4263"/>
      <c r="S1035" s="4263"/>
      <c r="T1035" s="4263"/>
      <c r="U1035" s="4263"/>
      <c r="V1035" s="4263"/>
      <c r="W1035" s="4263"/>
      <c r="X1035" s="4263"/>
      <c r="Y1035" s="4263"/>
      <c r="Z1035" s="4263"/>
      <c r="AA1035" s="4263"/>
      <c r="AB1035" s="4263"/>
      <c r="AC1035" s="4263"/>
      <c r="AD1035" s="4263"/>
      <c r="AE1035" s="4263"/>
      <c r="AF1035" s="4263"/>
      <c r="AG1035" s="4263"/>
    </row>
    <row r="1036" spans="1:33" x14ac:dyDescent="0.3">
      <c r="A1036" s="4263"/>
      <c r="B1036" s="4263"/>
      <c r="C1036" s="4263"/>
      <c r="D1036" s="4263"/>
      <c r="E1036" s="4263"/>
      <c r="F1036" s="4263"/>
      <c r="G1036" s="4263"/>
      <c r="H1036" s="4263"/>
      <c r="I1036" s="4263"/>
      <c r="J1036" s="4263"/>
      <c r="K1036" s="4263"/>
      <c r="L1036" s="4263"/>
      <c r="M1036" s="4263"/>
      <c r="N1036" s="4263"/>
      <c r="O1036" s="4263"/>
      <c r="P1036" s="4263"/>
      <c r="Q1036" s="4263"/>
      <c r="R1036" s="4263"/>
      <c r="S1036" s="4263"/>
      <c r="T1036" s="4263"/>
      <c r="U1036" s="4263"/>
      <c r="V1036" s="4263"/>
      <c r="W1036" s="4263"/>
      <c r="X1036" s="4263"/>
      <c r="Y1036" s="4263"/>
      <c r="Z1036" s="4263"/>
      <c r="AA1036" s="4263"/>
      <c r="AB1036" s="4263"/>
      <c r="AC1036" s="4263"/>
      <c r="AD1036" s="4263"/>
      <c r="AE1036" s="4263"/>
      <c r="AF1036" s="4263"/>
      <c r="AG1036" s="4263"/>
    </row>
    <row r="1037" spans="1:33" x14ac:dyDescent="0.3">
      <c r="A1037" s="4263"/>
      <c r="B1037" s="4263"/>
      <c r="C1037" s="4263"/>
      <c r="D1037" s="4263"/>
      <c r="E1037" s="4263"/>
      <c r="F1037" s="4263"/>
      <c r="G1037" s="4263"/>
      <c r="H1037" s="4263"/>
      <c r="I1037" s="4263"/>
      <c r="J1037" s="4263"/>
      <c r="K1037" s="4263"/>
      <c r="L1037" s="4263"/>
      <c r="M1037" s="4263"/>
      <c r="N1037" s="4263"/>
      <c r="O1037" s="4263"/>
      <c r="P1037" s="4263"/>
      <c r="Q1037" s="4263"/>
      <c r="R1037" s="4263"/>
      <c r="S1037" s="4263"/>
      <c r="T1037" s="4263"/>
      <c r="U1037" s="4263"/>
      <c r="V1037" s="4263"/>
      <c r="W1037" s="4263"/>
      <c r="X1037" s="4263"/>
      <c r="Y1037" s="4263"/>
      <c r="Z1037" s="4263"/>
      <c r="AA1037" s="4263"/>
      <c r="AB1037" s="4263"/>
      <c r="AC1037" s="4263"/>
      <c r="AD1037" s="4263"/>
      <c r="AE1037" s="4263"/>
      <c r="AF1037" s="4263"/>
      <c r="AG1037" s="4263"/>
    </row>
    <row r="1038" spans="1:33" x14ac:dyDescent="0.3">
      <c r="A1038" s="4263"/>
      <c r="B1038" s="4263"/>
      <c r="C1038" s="4263"/>
      <c r="D1038" s="4263"/>
      <c r="E1038" s="4263"/>
      <c r="F1038" s="4263"/>
      <c r="G1038" s="4263"/>
      <c r="H1038" s="4263"/>
      <c r="I1038" s="4263"/>
      <c r="J1038" s="4263"/>
      <c r="K1038" s="4263"/>
      <c r="L1038" s="4263"/>
      <c r="M1038" s="4263"/>
      <c r="N1038" s="4263"/>
      <c r="O1038" s="4263"/>
      <c r="P1038" s="4263"/>
      <c r="Q1038" s="4263"/>
      <c r="R1038" s="4263"/>
      <c r="S1038" s="4263"/>
      <c r="T1038" s="4263"/>
      <c r="U1038" s="4263"/>
      <c r="V1038" s="4263"/>
      <c r="W1038" s="4263"/>
      <c r="X1038" s="4263"/>
      <c r="Y1038" s="4263"/>
      <c r="Z1038" s="4263"/>
      <c r="AA1038" s="4263"/>
      <c r="AB1038" s="4263"/>
      <c r="AC1038" s="4263"/>
      <c r="AD1038" s="4263"/>
      <c r="AE1038" s="4263"/>
      <c r="AF1038" s="4263"/>
      <c r="AG1038" s="4263"/>
    </row>
    <row r="1039" spans="1:33" ht="15" customHeight="1" x14ac:dyDescent="0.3">
      <c r="A1039" s="1172"/>
      <c r="B1039" s="4341" t="s">
        <v>146</v>
      </c>
      <c r="C1039" s="4341"/>
      <c r="D1039" s="4341"/>
      <c r="E1039" s="4341"/>
      <c r="F1039" s="4341"/>
      <c r="G1039" s="4341"/>
      <c r="H1039" s="4341"/>
      <c r="I1039" s="4341"/>
      <c r="J1039" s="4341"/>
      <c r="K1039" s="4341"/>
      <c r="L1039" s="4341"/>
      <c r="M1039" s="253"/>
      <c r="N1039" s="4341" t="s">
        <v>714</v>
      </c>
      <c r="O1039" s="254"/>
      <c r="P1039" s="4341" t="s">
        <v>648</v>
      </c>
      <c r="Q1039" s="4341"/>
      <c r="R1039" s="4341"/>
      <c r="S1039" s="4341"/>
      <c r="T1039" s="4341"/>
      <c r="U1039" s="4341"/>
      <c r="V1039" s="4341"/>
      <c r="W1039" s="4341"/>
      <c r="X1039" s="4341"/>
      <c r="Y1039" s="255"/>
      <c r="Z1039" s="4340" t="s">
        <v>716</v>
      </c>
      <c r="AA1039" s="4340"/>
      <c r="AB1039" s="47"/>
      <c r="AC1039" s="4340" t="s">
        <v>715</v>
      </c>
      <c r="AD1039" s="4340"/>
      <c r="AE1039" s="4340"/>
      <c r="AF1039" s="4340"/>
      <c r="AG1039" s="1172"/>
    </row>
    <row r="1040" spans="1:33" x14ac:dyDescent="0.3">
      <c r="A1040" s="229"/>
      <c r="B1040" s="4341"/>
      <c r="C1040" s="4341"/>
      <c r="D1040" s="4341"/>
      <c r="E1040" s="4341"/>
      <c r="F1040" s="4341"/>
      <c r="G1040" s="4341"/>
      <c r="H1040" s="4341"/>
      <c r="I1040" s="4341"/>
      <c r="J1040" s="4341"/>
      <c r="K1040" s="4341"/>
      <c r="L1040" s="4341"/>
      <c r="M1040" s="253"/>
      <c r="N1040" s="4341"/>
      <c r="O1040" s="254"/>
      <c r="P1040" s="4341"/>
      <c r="Q1040" s="4341"/>
      <c r="R1040" s="4341"/>
      <c r="S1040" s="4341"/>
      <c r="T1040" s="4341"/>
      <c r="U1040" s="4341"/>
      <c r="V1040" s="4341"/>
      <c r="W1040" s="4341"/>
      <c r="X1040" s="4341"/>
      <c r="Y1040" s="255"/>
      <c r="Z1040" s="4340"/>
      <c r="AA1040" s="4340"/>
      <c r="AB1040" s="47"/>
      <c r="AC1040" s="4340"/>
      <c r="AD1040" s="4340"/>
      <c r="AE1040" s="4340"/>
      <c r="AF1040" s="4340"/>
      <c r="AG1040" s="1172"/>
    </row>
    <row r="1041" spans="1:33" x14ac:dyDescent="0.3">
      <c r="A1041" s="229"/>
      <c r="B1041" s="1172"/>
      <c r="C1041" s="1172"/>
      <c r="D1041" s="1172"/>
      <c r="E1041" s="1172"/>
      <c r="F1041" s="1172"/>
      <c r="G1041" s="1172"/>
      <c r="H1041" s="1172"/>
      <c r="I1041" s="1172"/>
      <c r="J1041" s="1172"/>
      <c r="K1041" s="1172"/>
      <c r="L1041" s="1172"/>
      <c r="M1041" s="229"/>
      <c r="N1041" s="1172"/>
      <c r="O1041" s="229"/>
      <c r="P1041" s="91"/>
      <c r="Q1041" s="91"/>
      <c r="R1041" s="91"/>
      <c r="S1041" s="91"/>
      <c r="T1041" s="205"/>
      <c r="U1041" s="205"/>
      <c r="V1041" s="205"/>
      <c r="W1041" s="205"/>
      <c r="X1041" s="205"/>
      <c r="Y1041" s="229"/>
      <c r="Z1041" s="1172"/>
      <c r="AA1041" s="1172"/>
      <c r="AB1041" s="47"/>
      <c r="AC1041" s="1172"/>
      <c r="AD1041" s="1172"/>
      <c r="AE1041" s="1172"/>
      <c r="AF1041" s="1172"/>
      <c r="AG1041" s="1172"/>
    </row>
    <row r="1042" spans="1:33" ht="15" thickBot="1" x14ac:dyDescent="0.35">
      <c r="A1042" s="248"/>
      <c r="B1042" s="4332"/>
      <c r="C1042" s="4332"/>
      <c r="D1042" s="4332"/>
      <c r="E1042" s="4332"/>
      <c r="F1042" s="4332"/>
      <c r="G1042" s="4332"/>
      <c r="H1042" s="4332"/>
      <c r="I1042" s="4332"/>
      <c r="J1042" s="4332"/>
      <c r="K1042" s="4332"/>
      <c r="L1042" s="4332"/>
      <c r="M1042" s="248"/>
      <c r="N1042" s="340"/>
      <c r="O1042" s="248"/>
      <c r="P1042" s="3412"/>
      <c r="Q1042" s="3412"/>
      <c r="R1042" s="3412"/>
      <c r="S1042" s="3412"/>
      <c r="T1042" s="3412"/>
      <c r="U1042" s="3412"/>
      <c r="V1042" s="3412"/>
      <c r="W1042" s="3412"/>
      <c r="X1042" s="3412"/>
      <c r="Y1042" s="248"/>
      <c r="Z1042" s="4339"/>
      <c r="AA1042" s="4339"/>
      <c r="AB1042" s="47"/>
      <c r="AC1042" s="4339"/>
      <c r="AD1042" s="4339"/>
      <c r="AE1042" s="4339"/>
      <c r="AF1042" s="4339"/>
      <c r="AG1042" s="1172"/>
    </row>
    <row r="1043" spans="1:33" x14ac:dyDescent="0.3">
      <c r="A1043" s="229"/>
      <c r="B1043" s="102"/>
      <c r="C1043" s="102"/>
      <c r="D1043" s="102"/>
      <c r="E1043" s="102"/>
      <c r="F1043" s="102"/>
      <c r="G1043" s="102"/>
      <c r="H1043" s="102"/>
      <c r="I1043" s="102"/>
      <c r="J1043" s="102"/>
      <c r="K1043" s="102"/>
      <c r="L1043" s="102"/>
      <c r="M1043" s="229"/>
      <c r="N1043" s="102"/>
      <c r="O1043" s="229"/>
      <c r="P1043" s="91"/>
      <c r="Q1043" s="91"/>
      <c r="R1043" s="91"/>
      <c r="S1043" s="91"/>
      <c r="T1043" s="205"/>
      <c r="U1043" s="205"/>
      <c r="V1043" s="205"/>
      <c r="W1043" s="205"/>
      <c r="X1043" s="205"/>
      <c r="Y1043" s="229"/>
      <c r="Z1043" s="84"/>
      <c r="AA1043" s="84"/>
      <c r="AB1043" s="47"/>
      <c r="AC1043" s="84"/>
      <c r="AD1043" s="84"/>
      <c r="AE1043" s="84"/>
      <c r="AF1043" s="84"/>
      <c r="AG1043" s="1172"/>
    </row>
    <row r="1044" spans="1:33" ht="15" thickBot="1" x14ac:dyDescent="0.35">
      <c r="A1044" s="248"/>
      <c r="B1044" s="4332"/>
      <c r="C1044" s="4332"/>
      <c r="D1044" s="4332"/>
      <c r="E1044" s="4332"/>
      <c r="F1044" s="4332"/>
      <c r="G1044" s="4332"/>
      <c r="H1044" s="4332"/>
      <c r="I1044" s="4332"/>
      <c r="J1044" s="4332"/>
      <c r="K1044" s="4332"/>
      <c r="L1044" s="4332"/>
      <c r="M1044" s="248"/>
      <c r="N1044" s="340"/>
      <c r="O1044" s="248"/>
      <c r="P1044" s="3412"/>
      <c r="Q1044" s="3412"/>
      <c r="R1044" s="3412"/>
      <c r="S1044" s="3412"/>
      <c r="T1044" s="3412"/>
      <c r="U1044" s="3412"/>
      <c r="V1044" s="3412"/>
      <c r="W1044" s="3412"/>
      <c r="X1044" s="3412"/>
      <c r="Y1044" s="248"/>
      <c r="Z1044" s="4339"/>
      <c r="AA1044" s="4339"/>
      <c r="AB1044" s="47"/>
      <c r="AC1044" s="4339"/>
      <c r="AD1044" s="4339"/>
      <c r="AE1044" s="4339"/>
      <c r="AF1044" s="4339"/>
      <c r="AG1044" s="1172"/>
    </row>
    <row r="1045" spans="1:33" x14ac:dyDescent="0.3">
      <c r="A1045" s="229"/>
      <c r="B1045" s="102"/>
      <c r="C1045" s="102"/>
      <c r="D1045" s="102"/>
      <c r="E1045" s="102"/>
      <c r="F1045" s="102"/>
      <c r="G1045" s="102"/>
      <c r="H1045" s="102"/>
      <c r="I1045" s="102"/>
      <c r="J1045" s="102"/>
      <c r="K1045" s="102"/>
      <c r="L1045" s="102"/>
      <c r="M1045" s="229"/>
      <c r="N1045" s="102"/>
      <c r="O1045" s="229"/>
      <c r="P1045" s="91"/>
      <c r="Q1045" s="91"/>
      <c r="R1045" s="91"/>
      <c r="S1045" s="91"/>
      <c r="T1045" s="205"/>
      <c r="U1045" s="205"/>
      <c r="V1045" s="205"/>
      <c r="W1045" s="205"/>
      <c r="X1045" s="205"/>
      <c r="Y1045" s="229"/>
      <c r="Z1045" s="84"/>
      <c r="AA1045" s="84"/>
      <c r="AB1045" s="47"/>
      <c r="AC1045" s="84"/>
      <c r="AD1045" s="84"/>
      <c r="AE1045" s="84"/>
      <c r="AF1045" s="84"/>
      <c r="AG1045" s="1172"/>
    </row>
    <row r="1046" spans="1:33" ht="15" thickBot="1" x14ac:dyDescent="0.35">
      <c r="A1046" s="248"/>
      <c r="B1046" s="4332"/>
      <c r="C1046" s="4332"/>
      <c r="D1046" s="4332"/>
      <c r="E1046" s="4332"/>
      <c r="F1046" s="4332"/>
      <c r="G1046" s="4332"/>
      <c r="H1046" s="4332"/>
      <c r="I1046" s="4332"/>
      <c r="J1046" s="4332"/>
      <c r="K1046" s="4332"/>
      <c r="L1046" s="4332"/>
      <c r="M1046" s="248"/>
      <c r="N1046" s="340"/>
      <c r="O1046" s="248"/>
      <c r="P1046" s="3412"/>
      <c r="Q1046" s="3412"/>
      <c r="R1046" s="3412"/>
      <c r="S1046" s="3412"/>
      <c r="T1046" s="3412"/>
      <c r="U1046" s="3412"/>
      <c r="V1046" s="3412"/>
      <c r="W1046" s="3412"/>
      <c r="X1046" s="3412"/>
      <c r="Y1046" s="248"/>
      <c r="Z1046" s="4339"/>
      <c r="AA1046" s="4339"/>
      <c r="AB1046" s="47"/>
      <c r="AC1046" s="4339"/>
      <c r="AD1046" s="4339"/>
      <c r="AE1046" s="4339"/>
      <c r="AF1046" s="4339"/>
      <c r="AG1046" s="1172"/>
    </row>
    <row r="1047" spans="1:33" x14ac:dyDescent="0.3">
      <c r="A1047" s="229"/>
      <c r="B1047" s="102"/>
      <c r="C1047" s="102"/>
      <c r="D1047" s="102"/>
      <c r="E1047" s="102"/>
      <c r="F1047" s="102"/>
      <c r="G1047" s="102"/>
      <c r="H1047" s="102"/>
      <c r="I1047" s="102"/>
      <c r="J1047" s="102"/>
      <c r="K1047" s="102"/>
      <c r="L1047" s="102"/>
      <c r="M1047" s="229"/>
      <c r="N1047" s="102"/>
      <c r="O1047" s="229"/>
      <c r="P1047" s="91"/>
      <c r="Q1047" s="91"/>
      <c r="R1047" s="91"/>
      <c r="S1047" s="91"/>
      <c r="T1047" s="205"/>
      <c r="U1047" s="205"/>
      <c r="V1047" s="205"/>
      <c r="W1047" s="205"/>
      <c r="X1047" s="205"/>
      <c r="Y1047" s="229"/>
      <c r="Z1047" s="84"/>
      <c r="AA1047" s="84"/>
      <c r="AB1047" s="47"/>
      <c r="AC1047" s="84"/>
      <c r="AD1047" s="84"/>
      <c r="AE1047" s="84"/>
      <c r="AF1047" s="84"/>
      <c r="AG1047" s="1172"/>
    </row>
    <row r="1048" spans="1:33" ht="15" thickBot="1" x14ac:dyDescent="0.35">
      <c r="A1048" s="248"/>
      <c r="B1048" s="4332"/>
      <c r="C1048" s="4332"/>
      <c r="D1048" s="4332"/>
      <c r="E1048" s="4332"/>
      <c r="F1048" s="4332"/>
      <c r="G1048" s="4332"/>
      <c r="H1048" s="4332"/>
      <c r="I1048" s="4332"/>
      <c r="J1048" s="4332"/>
      <c r="K1048" s="4332"/>
      <c r="L1048" s="4332"/>
      <c r="M1048" s="248"/>
      <c r="N1048" s="340"/>
      <c r="O1048" s="248"/>
      <c r="P1048" s="3412"/>
      <c r="Q1048" s="3412"/>
      <c r="R1048" s="3412"/>
      <c r="S1048" s="3412"/>
      <c r="T1048" s="3412"/>
      <c r="U1048" s="3412"/>
      <c r="V1048" s="3412"/>
      <c r="W1048" s="3412"/>
      <c r="X1048" s="3412"/>
      <c r="Y1048" s="248"/>
      <c r="Z1048" s="4339"/>
      <c r="AA1048" s="4339"/>
      <c r="AB1048" s="47"/>
      <c r="AC1048" s="4339"/>
      <c r="AD1048" s="4339"/>
      <c r="AE1048" s="4339"/>
      <c r="AF1048" s="4339"/>
      <c r="AG1048" s="1172"/>
    </row>
    <row r="1049" spans="1:33" x14ac:dyDescent="0.3">
      <c r="A1049" s="229"/>
      <c r="B1049" s="102"/>
      <c r="C1049" s="102"/>
      <c r="D1049" s="102"/>
      <c r="E1049" s="102"/>
      <c r="F1049" s="102"/>
      <c r="G1049" s="102"/>
      <c r="H1049" s="102"/>
      <c r="I1049" s="102"/>
      <c r="J1049" s="102"/>
      <c r="K1049" s="102"/>
      <c r="L1049" s="102"/>
      <c r="M1049" s="229"/>
      <c r="N1049" s="102"/>
      <c r="O1049" s="229"/>
      <c r="P1049" s="91"/>
      <c r="Q1049" s="91"/>
      <c r="R1049" s="91"/>
      <c r="S1049" s="91"/>
      <c r="T1049" s="205"/>
      <c r="U1049" s="205"/>
      <c r="V1049" s="205"/>
      <c r="W1049" s="205"/>
      <c r="X1049" s="205"/>
      <c r="Y1049" s="229"/>
      <c r="Z1049" s="84"/>
      <c r="AA1049" s="84"/>
      <c r="AB1049" s="47"/>
      <c r="AC1049" s="84"/>
      <c r="AD1049" s="84"/>
      <c r="AE1049" s="84"/>
      <c r="AF1049" s="84"/>
      <c r="AG1049" s="1172"/>
    </row>
    <row r="1050" spans="1:33" ht="15" thickBot="1" x14ac:dyDescent="0.35">
      <c r="A1050" s="248"/>
      <c r="B1050" s="4332"/>
      <c r="C1050" s="4332"/>
      <c r="D1050" s="4332"/>
      <c r="E1050" s="4332"/>
      <c r="F1050" s="4332"/>
      <c r="G1050" s="4332"/>
      <c r="H1050" s="4332"/>
      <c r="I1050" s="4332"/>
      <c r="J1050" s="4332"/>
      <c r="K1050" s="4332"/>
      <c r="L1050" s="4332"/>
      <c r="M1050" s="248"/>
      <c r="N1050" s="340"/>
      <c r="O1050" s="248"/>
      <c r="P1050" s="3412"/>
      <c r="Q1050" s="3412"/>
      <c r="R1050" s="3412"/>
      <c r="S1050" s="3412"/>
      <c r="T1050" s="3412"/>
      <c r="U1050" s="3412"/>
      <c r="V1050" s="3412"/>
      <c r="W1050" s="3412"/>
      <c r="X1050" s="3412"/>
      <c r="Y1050" s="248"/>
      <c r="Z1050" s="4339"/>
      <c r="AA1050" s="4339"/>
      <c r="AB1050" s="47"/>
      <c r="AC1050" s="4339"/>
      <c r="AD1050" s="4339"/>
      <c r="AE1050" s="4339"/>
      <c r="AF1050" s="4339"/>
      <c r="AG1050" s="1172"/>
    </row>
    <row r="1051" spans="1:33" x14ac:dyDescent="0.3">
      <c r="A1051" s="229"/>
      <c r="B1051" s="102"/>
      <c r="C1051" s="102"/>
      <c r="D1051" s="102"/>
      <c r="E1051" s="102"/>
      <c r="F1051" s="102"/>
      <c r="G1051" s="102"/>
      <c r="H1051" s="102"/>
      <c r="I1051" s="102"/>
      <c r="J1051" s="102"/>
      <c r="K1051" s="102"/>
      <c r="L1051" s="102"/>
      <c r="M1051" s="229"/>
      <c r="N1051" s="102"/>
      <c r="O1051" s="229"/>
      <c r="P1051" s="91"/>
      <c r="Q1051" s="91"/>
      <c r="R1051" s="91"/>
      <c r="S1051" s="91"/>
      <c r="T1051" s="205"/>
      <c r="U1051" s="205"/>
      <c r="V1051" s="205"/>
      <c r="W1051" s="205"/>
      <c r="X1051" s="205"/>
      <c r="Y1051" s="229"/>
      <c r="Z1051" s="84"/>
      <c r="AA1051" s="84"/>
      <c r="AB1051" s="47"/>
      <c r="AC1051" s="84"/>
      <c r="AD1051" s="84"/>
      <c r="AE1051" s="84"/>
      <c r="AF1051" s="84"/>
      <c r="AG1051" s="1172"/>
    </row>
    <row r="1052" spans="1:33" ht="15" thickBot="1" x14ac:dyDescent="0.35">
      <c r="A1052" s="248"/>
      <c r="B1052" s="4332"/>
      <c r="C1052" s="4332"/>
      <c r="D1052" s="4332"/>
      <c r="E1052" s="4332"/>
      <c r="F1052" s="4332"/>
      <c r="G1052" s="4332"/>
      <c r="H1052" s="4332"/>
      <c r="I1052" s="4332"/>
      <c r="J1052" s="4332"/>
      <c r="K1052" s="4332"/>
      <c r="L1052" s="4332"/>
      <c r="M1052" s="248"/>
      <c r="N1052" s="340"/>
      <c r="O1052" s="248"/>
      <c r="P1052" s="3412"/>
      <c r="Q1052" s="3412"/>
      <c r="R1052" s="3412"/>
      <c r="S1052" s="3412"/>
      <c r="T1052" s="3412"/>
      <c r="U1052" s="3412"/>
      <c r="V1052" s="3412"/>
      <c r="W1052" s="3412"/>
      <c r="X1052" s="3412"/>
      <c r="Y1052" s="248"/>
      <c r="Z1052" s="4339"/>
      <c r="AA1052" s="4339"/>
      <c r="AB1052" s="47"/>
      <c r="AC1052" s="4339"/>
      <c r="AD1052" s="4339"/>
      <c r="AE1052" s="4339"/>
      <c r="AF1052" s="4339"/>
      <c r="AG1052" s="1172"/>
    </row>
    <row r="1053" spans="1:33" x14ac:dyDescent="0.3">
      <c r="A1053" s="47"/>
      <c r="B1053" s="1172"/>
      <c r="C1053" s="1172"/>
      <c r="D1053" s="1172"/>
      <c r="E1053" s="1172"/>
      <c r="F1053" s="1172"/>
      <c r="G1053" s="1172"/>
      <c r="H1053" s="1172"/>
      <c r="I1053" s="1172"/>
      <c r="J1053" s="1170"/>
      <c r="K1053" s="1170"/>
      <c r="L1053" s="1170"/>
      <c r="M1053" s="1060"/>
      <c r="N1053" s="1170"/>
      <c r="O1053" s="1060"/>
      <c r="P1053" s="1170"/>
      <c r="Q1053" s="1170"/>
      <c r="R1053" s="1170"/>
      <c r="S1053" s="1172"/>
      <c r="T1053" s="1172"/>
      <c r="U1053" s="1172"/>
      <c r="V1053" s="1172"/>
      <c r="W1053" s="1172"/>
      <c r="X1053" s="1172"/>
      <c r="Y1053" s="47"/>
      <c r="Z1053" s="1172"/>
      <c r="AA1053" s="1172"/>
      <c r="AB1053" s="47"/>
      <c r="AC1053" s="1172"/>
      <c r="AD1053" s="1172"/>
      <c r="AE1053" s="1172"/>
      <c r="AF1053" s="1172"/>
      <c r="AG1053" s="1172"/>
    </row>
    <row r="1054" spans="1:33" ht="15" thickBot="1" x14ac:dyDescent="0.35">
      <c r="A1054" s="1172" t="s">
        <v>717</v>
      </c>
      <c r="B1054" s="1172"/>
      <c r="C1054" s="1172"/>
      <c r="D1054" s="1172"/>
      <c r="E1054" s="1172"/>
      <c r="F1054" s="1172"/>
      <c r="G1054" s="1172"/>
      <c r="H1054" s="1170"/>
      <c r="I1054" s="4337" t="s">
        <v>1314</v>
      </c>
      <c r="J1054" s="4337"/>
      <c r="K1054" s="4337"/>
      <c r="L1054" s="4337"/>
      <c r="M1054" s="4337"/>
      <c r="N1054" s="4337"/>
      <c r="O1054" s="4337"/>
      <c r="P1054" s="4337"/>
      <c r="Q1054" s="4337"/>
      <c r="R1054" s="4337"/>
      <c r="S1054" s="4337"/>
      <c r="T1054" s="4337"/>
      <c r="U1054" s="4337"/>
      <c r="V1054" s="4337"/>
      <c r="W1054" s="4337"/>
      <c r="X1054" s="4337"/>
      <c r="Y1054" s="1172"/>
      <c r="Z1054" s="1170" t="s">
        <v>1313</v>
      </c>
      <c r="AA1054" s="1172"/>
      <c r="AB1054" s="1172"/>
      <c r="AC1054" s="1172"/>
      <c r="AD1054" s="1172"/>
      <c r="AE1054" s="1172"/>
      <c r="AF1054" s="1172"/>
      <c r="AG1054" s="1172"/>
    </row>
    <row r="1055" spans="1:33" x14ac:dyDescent="0.3">
      <c r="A1055" s="1170" t="s">
        <v>16</v>
      </c>
      <c r="B1055" s="1172"/>
      <c r="C1055" s="1172"/>
      <c r="D1055" s="1172"/>
      <c r="E1055" s="1172"/>
      <c r="F1055" s="1172"/>
      <c r="G1055" s="1172"/>
      <c r="H1055" s="1172"/>
      <c r="I1055" s="1172"/>
      <c r="J1055" s="1172"/>
      <c r="K1055" s="1172"/>
      <c r="L1055" s="1172"/>
      <c r="M1055" s="1172"/>
      <c r="N1055" s="1172"/>
      <c r="O1055" s="1172"/>
      <c r="P1055" s="1172"/>
      <c r="Q1055" s="1172"/>
      <c r="R1055" s="1172"/>
      <c r="S1055" s="1172"/>
      <c r="T1055" s="1172"/>
      <c r="U1055" s="1172"/>
      <c r="V1055" s="1172"/>
      <c r="W1055" s="1172"/>
      <c r="X1055" s="1172"/>
      <c r="Y1055" s="1172"/>
      <c r="Z1055" s="1172"/>
      <c r="AA1055" s="1172"/>
      <c r="AB1055" s="1172"/>
      <c r="AC1055" s="1172"/>
      <c r="AD1055" s="1172"/>
      <c r="AE1055" s="1172"/>
      <c r="AF1055" s="1172"/>
      <c r="AG1055" s="1172"/>
    </row>
    <row r="1056" spans="1:33" x14ac:dyDescent="0.3">
      <c r="A1056" s="1172"/>
      <c r="B1056" s="1172"/>
      <c r="C1056" s="1172"/>
      <c r="D1056" s="1172"/>
      <c r="E1056" s="1172"/>
      <c r="F1056" s="1172"/>
      <c r="G1056" s="1172"/>
      <c r="H1056" s="1172"/>
      <c r="I1056" s="1172"/>
      <c r="J1056" s="1172"/>
      <c r="K1056" s="1172"/>
      <c r="L1056" s="1172"/>
      <c r="M1056" s="1172"/>
      <c r="N1056" s="1172"/>
      <c r="O1056" s="1172"/>
      <c r="P1056" s="1172"/>
      <c r="Q1056" s="1172"/>
      <c r="R1056" s="1172"/>
      <c r="S1056" s="1172"/>
      <c r="T1056" s="1172"/>
      <c r="U1056" s="1172"/>
      <c r="V1056" s="1172"/>
      <c r="W1056" s="1172"/>
      <c r="X1056" s="1172"/>
      <c r="Y1056" s="1172"/>
      <c r="Z1056" s="1172"/>
      <c r="AA1056" s="1172"/>
      <c r="AB1056" s="1172"/>
      <c r="AC1056" s="1172"/>
      <c r="AD1056" s="1172"/>
      <c r="AE1056" s="1172"/>
      <c r="AF1056" s="1172"/>
      <c r="AG1056" s="1172"/>
    </row>
    <row r="1057" spans="1:33" ht="15" customHeight="1" x14ac:dyDescent="0.3">
      <c r="A1057" s="2807" t="s">
        <v>54</v>
      </c>
      <c r="B1057" s="2807"/>
      <c r="C1057" s="2807"/>
      <c r="D1057" s="2807"/>
      <c r="E1057" s="2807"/>
      <c r="F1057" s="2807"/>
      <c r="G1057" s="2807"/>
      <c r="H1057" s="2807"/>
      <c r="I1057" s="2807"/>
      <c r="J1057" s="2807"/>
      <c r="K1057" s="2807"/>
      <c r="L1057" s="2807"/>
      <c r="M1057" s="2807"/>
      <c r="N1057" s="2807"/>
      <c r="O1057" s="2807"/>
      <c r="P1057" s="2807"/>
      <c r="Q1057" s="2807"/>
      <c r="R1057" s="2807"/>
      <c r="S1057" s="2807"/>
      <c r="T1057" s="2807"/>
      <c r="U1057" s="2807"/>
      <c r="V1057" s="2807"/>
      <c r="W1057" s="2807"/>
      <c r="X1057" s="2807"/>
      <c r="Y1057" s="2807"/>
      <c r="Z1057" s="2807"/>
      <c r="AA1057" s="2807"/>
      <c r="AB1057" s="2807"/>
      <c r="AC1057" s="2807"/>
      <c r="AD1057" s="2807"/>
      <c r="AE1057" s="2807"/>
      <c r="AF1057" s="2807"/>
      <c r="AG1057" s="2807"/>
    </row>
    <row r="1058" spans="1:33" x14ac:dyDescent="0.3">
      <c r="A1058" s="2807"/>
      <c r="B1058" s="2807"/>
      <c r="C1058" s="2807"/>
      <c r="D1058" s="2807"/>
      <c r="E1058" s="2807"/>
      <c r="F1058" s="2807"/>
      <c r="G1058" s="2807"/>
      <c r="H1058" s="2807"/>
      <c r="I1058" s="2807"/>
      <c r="J1058" s="2807"/>
      <c r="K1058" s="2807"/>
      <c r="L1058" s="2807"/>
      <c r="M1058" s="2807"/>
      <c r="N1058" s="2807"/>
      <c r="O1058" s="2807"/>
      <c r="P1058" s="2807"/>
      <c r="Q1058" s="2807"/>
      <c r="R1058" s="2807"/>
      <c r="S1058" s="2807"/>
      <c r="T1058" s="2807"/>
      <c r="U1058" s="2807"/>
      <c r="V1058" s="2807"/>
      <c r="W1058" s="2807"/>
      <c r="X1058" s="2807"/>
      <c r="Y1058" s="2807"/>
      <c r="Z1058" s="2807"/>
      <c r="AA1058" s="2807"/>
      <c r="AB1058" s="2807"/>
      <c r="AC1058" s="2807"/>
      <c r="AD1058" s="2807"/>
      <c r="AE1058" s="2807"/>
      <c r="AF1058" s="2807"/>
      <c r="AG1058" s="2807"/>
    </row>
    <row r="1059" spans="1:33" x14ac:dyDescent="0.3">
      <c r="A1059" s="2807"/>
      <c r="B1059" s="2807"/>
      <c r="C1059" s="2807"/>
      <c r="D1059" s="2807"/>
      <c r="E1059" s="2807"/>
      <c r="F1059" s="2807"/>
      <c r="G1059" s="2807"/>
      <c r="H1059" s="2807"/>
      <c r="I1059" s="2807"/>
      <c r="J1059" s="2807"/>
      <c r="K1059" s="2807"/>
      <c r="L1059" s="2807"/>
      <c r="M1059" s="2807"/>
      <c r="N1059" s="2807"/>
      <c r="O1059" s="2807"/>
      <c r="P1059" s="2807"/>
      <c r="Q1059" s="2807"/>
      <c r="R1059" s="2807"/>
      <c r="S1059" s="2807"/>
      <c r="T1059" s="2807"/>
      <c r="U1059" s="2807"/>
      <c r="V1059" s="2807"/>
      <c r="W1059" s="2807"/>
      <c r="X1059" s="2807"/>
      <c r="Y1059" s="2807"/>
      <c r="Z1059" s="2807"/>
      <c r="AA1059" s="2807"/>
      <c r="AB1059" s="2807"/>
      <c r="AC1059" s="2807"/>
      <c r="AD1059" s="2807"/>
      <c r="AE1059" s="2807"/>
      <c r="AF1059" s="2807"/>
      <c r="AG1059" s="2807"/>
    </row>
    <row r="1060" spans="1:33" x14ac:dyDescent="0.3">
      <c r="A1060" s="2807"/>
      <c r="B1060" s="2807"/>
      <c r="C1060" s="2807"/>
      <c r="D1060" s="2807"/>
      <c r="E1060" s="2807"/>
      <c r="F1060" s="2807"/>
      <c r="G1060" s="2807"/>
      <c r="H1060" s="2807"/>
      <c r="I1060" s="2807"/>
      <c r="J1060" s="2807"/>
      <c r="K1060" s="2807"/>
      <c r="L1060" s="2807"/>
      <c r="M1060" s="2807"/>
      <c r="N1060" s="2807"/>
      <c r="O1060" s="2807"/>
      <c r="P1060" s="2807"/>
      <c r="Q1060" s="2807"/>
      <c r="R1060" s="2807"/>
      <c r="S1060" s="2807"/>
      <c r="T1060" s="2807"/>
      <c r="U1060" s="2807"/>
      <c r="V1060" s="2807"/>
      <c r="W1060" s="2807"/>
      <c r="X1060" s="2807"/>
      <c r="Y1060" s="2807"/>
      <c r="Z1060" s="2807"/>
      <c r="AA1060" s="2807"/>
      <c r="AB1060" s="2807"/>
      <c r="AC1060" s="2807"/>
      <c r="AD1060" s="2807"/>
      <c r="AE1060" s="2807"/>
      <c r="AF1060" s="2807"/>
      <c r="AG1060" s="2807"/>
    </row>
    <row r="1061" spans="1:33" x14ac:dyDescent="0.3">
      <c r="A1061" s="1172"/>
      <c r="B1061" s="1172"/>
      <c r="C1061" s="1172"/>
      <c r="D1061" s="1172"/>
      <c r="E1061" s="1172"/>
      <c r="F1061" s="1172"/>
      <c r="G1061" s="1172"/>
      <c r="H1061" s="1172"/>
      <c r="I1061" s="1172"/>
      <c r="J1061" s="1172"/>
      <c r="K1061" s="1172"/>
      <c r="L1061" s="1172"/>
      <c r="M1061" s="1172"/>
      <c r="N1061" s="1172"/>
      <c r="O1061" s="1172"/>
      <c r="P1061" s="1172"/>
      <c r="Q1061" s="1172"/>
      <c r="R1061" s="1172"/>
      <c r="S1061" s="1172"/>
      <c r="T1061" s="1172"/>
      <c r="U1061" s="1172"/>
      <c r="V1061" s="1172"/>
      <c r="W1061" s="1172"/>
      <c r="X1061" s="1172"/>
      <c r="Y1061" s="1172"/>
      <c r="Z1061" s="1172"/>
      <c r="AA1061" s="1172"/>
      <c r="AB1061" s="1172"/>
      <c r="AC1061" s="1172"/>
      <c r="AD1061" s="1172"/>
      <c r="AE1061" s="1172"/>
      <c r="AF1061" s="1172"/>
      <c r="AG1061" s="1172"/>
    </row>
    <row r="1062" spans="1:33" ht="15" customHeight="1" x14ac:dyDescent="0.3">
      <c r="A1062" s="2807" t="s">
        <v>55</v>
      </c>
      <c r="B1062" s="2807"/>
      <c r="C1062" s="2807"/>
      <c r="D1062" s="2807"/>
      <c r="E1062" s="2807"/>
      <c r="F1062" s="2807"/>
      <c r="G1062" s="2807"/>
      <c r="H1062" s="2807"/>
      <c r="I1062" s="2807"/>
      <c r="J1062" s="2807"/>
      <c r="K1062" s="2807"/>
      <c r="L1062" s="2807"/>
      <c r="M1062" s="2807"/>
      <c r="N1062" s="2807"/>
      <c r="O1062" s="2807"/>
      <c r="P1062" s="2807"/>
      <c r="Q1062" s="2807"/>
      <c r="R1062" s="2807"/>
      <c r="S1062" s="2807"/>
      <c r="T1062" s="2807"/>
      <c r="U1062" s="2807"/>
      <c r="V1062" s="2807"/>
      <c r="W1062" s="2807"/>
      <c r="X1062" s="2807"/>
      <c r="Y1062" s="2807"/>
      <c r="Z1062" s="2807"/>
      <c r="AA1062" s="2807"/>
      <c r="AB1062" s="2807"/>
      <c r="AC1062" s="2807"/>
      <c r="AD1062" s="2807"/>
      <c r="AE1062" s="2807"/>
      <c r="AF1062" s="2807"/>
      <c r="AG1062" s="2807"/>
    </row>
    <row r="1063" spans="1:33" x14ac:dyDescent="0.3">
      <c r="A1063" s="2807"/>
      <c r="B1063" s="2807"/>
      <c r="C1063" s="2807"/>
      <c r="D1063" s="2807"/>
      <c r="E1063" s="2807"/>
      <c r="F1063" s="2807"/>
      <c r="G1063" s="2807"/>
      <c r="H1063" s="2807"/>
      <c r="I1063" s="2807"/>
      <c r="J1063" s="2807"/>
      <c r="K1063" s="2807"/>
      <c r="L1063" s="2807"/>
      <c r="M1063" s="2807"/>
      <c r="N1063" s="2807"/>
      <c r="O1063" s="2807"/>
      <c r="P1063" s="2807"/>
      <c r="Q1063" s="2807"/>
      <c r="R1063" s="2807"/>
      <c r="S1063" s="2807"/>
      <c r="T1063" s="2807"/>
      <c r="U1063" s="2807"/>
      <c r="V1063" s="2807"/>
      <c r="W1063" s="2807"/>
      <c r="X1063" s="2807"/>
      <c r="Y1063" s="2807"/>
      <c r="Z1063" s="2807"/>
      <c r="AA1063" s="2807"/>
      <c r="AB1063" s="2807"/>
      <c r="AC1063" s="2807"/>
      <c r="AD1063" s="2807"/>
      <c r="AE1063" s="2807"/>
      <c r="AF1063" s="2807"/>
      <c r="AG1063" s="2807"/>
    </row>
    <row r="1064" spans="1:33" x14ac:dyDescent="0.3">
      <c r="A1064" s="2807"/>
      <c r="B1064" s="2807"/>
      <c r="C1064" s="2807"/>
      <c r="D1064" s="2807"/>
      <c r="E1064" s="2807"/>
      <c r="F1064" s="2807"/>
      <c r="G1064" s="2807"/>
      <c r="H1064" s="2807"/>
      <c r="I1064" s="2807"/>
      <c r="J1064" s="2807"/>
      <c r="K1064" s="2807"/>
      <c r="L1064" s="2807"/>
      <c r="M1064" s="2807"/>
      <c r="N1064" s="2807"/>
      <c r="O1064" s="2807"/>
      <c r="P1064" s="2807"/>
      <c r="Q1064" s="2807"/>
      <c r="R1064" s="2807"/>
      <c r="S1064" s="2807"/>
      <c r="T1064" s="2807"/>
      <c r="U1064" s="2807"/>
      <c r="V1064" s="2807"/>
      <c r="W1064" s="2807"/>
      <c r="X1064" s="2807"/>
      <c r="Y1064" s="2807"/>
      <c r="Z1064" s="2807"/>
      <c r="AA1064" s="2807"/>
      <c r="AB1064" s="2807"/>
      <c r="AC1064" s="2807"/>
      <c r="AD1064" s="2807"/>
      <c r="AE1064" s="2807"/>
      <c r="AF1064" s="2807"/>
      <c r="AG1064" s="2807"/>
    </row>
    <row r="1065" spans="1:33" x14ac:dyDescent="0.3">
      <c r="A1065" s="1172"/>
      <c r="B1065" s="1172"/>
      <c r="C1065" s="1172"/>
      <c r="D1065" s="1172"/>
      <c r="E1065" s="1172"/>
      <c r="F1065" s="1172"/>
      <c r="G1065" s="1172"/>
      <c r="H1065" s="1172"/>
      <c r="I1065" s="1172"/>
      <c r="J1065" s="1172"/>
      <c r="K1065" s="1172"/>
      <c r="L1065" s="1172"/>
      <c r="M1065" s="1172"/>
      <c r="N1065" s="1172"/>
      <c r="O1065" s="1172"/>
      <c r="P1065" s="1172"/>
      <c r="Q1065" s="1172"/>
      <c r="R1065" s="1172"/>
      <c r="S1065" s="1172"/>
      <c r="T1065" s="1172"/>
      <c r="U1065" s="1172"/>
      <c r="V1065" s="1172"/>
      <c r="W1065" s="1172"/>
      <c r="X1065" s="1172"/>
      <c r="Y1065" s="1172"/>
      <c r="Z1065" s="1172"/>
      <c r="AA1065" s="1172"/>
      <c r="AB1065" s="1172"/>
      <c r="AC1065" s="1172"/>
      <c r="AD1065" s="1172"/>
      <c r="AE1065" s="1172"/>
      <c r="AF1065" s="1172"/>
      <c r="AG1065" s="1172"/>
    </row>
    <row r="1066" spans="1:33" x14ac:dyDescent="0.3">
      <c r="A1066" s="1172" t="s">
        <v>718</v>
      </c>
      <c r="B1066" s="1172"/>
      <c r="C1066" s="1172"/>
      <c r="D1066" s="1172"/>
      <c r="E1066" s="1172"/>
      <c r="F1066" s="1172"/>
      <c r="G1066" s="1172"/>
      <c r="H1066" s="1172"/>
      <c r="I1066" s="1172"/>
      <c r="J1066" s="1172"/>
      <c r="K1066" s="1172"/>
      <c r="L1066" s="1172"/>
      <c r="M1066" s="1172"/>
      <c r="N1066" s="1172"/>
      <c r="O1066" s="1172"/>
      <c r="P1066" s="1172"/>
      <c r="Q1066" s="1172"/>
      <c r="R1066" s="1172"/>
      <c r="S1066" s="1172"/>
      <c r="T1066" s="1172"/>
      <c r="U1066" s="1172"/>
      <c r="V1066" s="1172"/>
      <c r="W1066" s="1172"/>
      <c r="X1066" s="1172"/>
      <c r="Y1066" s="1172"/>
      <c r="Z1066" s="1172"/>
      <c r="AA1066" s="1172"/>
      <c r="AB1066" s="1172"/>
      <c r="AC1066" s="1172"/>
      <c r="AD1066" s="1172"/>
      <c r="AE1066" s="1172"/>
      <c r="AF1066" s="1172"/>
      <c r="AG1066" s="1172"/>
    </row>
    <row r="1067" spans="1:33" x14ac:dyDescent="0.3">
      <c r="A1067" s="1172"/>
      <c r="B1067" s="1172"/>
      <c r="C1067" s="1172"/>
      <c r="D1067" s="1172"/>
      <c r="E1067" s="1172"/>
      <c r="F1067" s="1172"/>
      <c r="G1067" s="1172"/>
      <c r="H1067" s="1172"/>
      <c r="I1067" s="1172"/>
      <c r="J1067" s="1172"/>
      <c r="K1067" s="1172"/>
      <c r="L1067" s="1172"/>
      <c r="M1067" s="1172"/>
      <c r="N1067" s="1172"/>
      <c r="O1067" s="1172"/>
      <c r="P1067" s="1172"/>
      <c r="Q1067" s="1172"/>
      <c r="R1067" s="1172"/>
      <c r="S1067" s="1172"/>
      <c r="T1067" s="1172"/>
      <c r="U1067" s="1172"/>
      <c r="V1067" s="1172"/>
      <c r="W1067" s="1172"/>
      <c r="X1067" s="1172"/>
      <c r="Y1067" s="1172"/>
      <c r="Z1067" s="1172"/>
      <c r="AA1067" s="1172"/>
      <c r="AB1067" s="1172"/>
      <c r="AC1067" s="1172"/>
      <c r="AD1067" s="1172"/>
      <c r="AE1067" s="1172"/>
      <c r="AF1067" s="1172"/>
      <c r="AG1067" s="1172"/>
    </row>
    <row r="1068" spans="1:33" x14ac:dyDescent="0.3">
      <c r="A1068" s="1172"/>
      <c r="B1068" s="1172"/>
      <c r="C1068" s="1172"/>
      <c r="D1068" s="1172"/>
      <c r="E1068" s="1172"/>
      <c r="F1068" s="1172"/>
      <c r="G1068" s="1172"/>
      <c r="H1068" s="1172"/>
      <c r="I1068" s="1172"/>
      <c r="J1068" s="1172"/>
      <c r="K1068" s="1172"/>
      <c r="L1068" s="1172"/>
      <c r="M1068" s="1172"/>
      <c r="N1068" s="1172"/>
      <c r="O1068" s="1172"/>
      <c r="P1068" s="1172"/>
      <c r="Q1068" s="1172"/>
      <c r="R1068" s="1172"/>
      <c r="S1068" s="1172"/>
      <c r="T1068" s="1172"/>
      <c r="U1068" s="1172"/>
      <c r="V1068" s="1172"/>
      <c r="W1068" s="1172"/>
      <c r="X1068" s="1172"/>
      <c r="Y1068" s="1172"/>
      <c r="Z1068" s="1172"/>
      <c r="AA1068" s="1172"/>
      <c r="AB1068" s="1172"/>
      <c r="AC1068" s="1172"/>
      <c r="AD1068" s="1172"/>
      <c r="AE1068" s="1172"/>
      <c r="AF1068" s="1172"/>
      <c r="AG1068" s="1172"/>
    </row>
    <row r="1069" spans="1:33" ht="15" thickBot="1" x14ac:dyDescent="0.35">
      <c r="A1069" s="1172" t="s">
        <v>147</v>
      </c>
      <c r="B1069" s="1172"/>
      <c r="C1069" s="4338"/>
      <c r="D1069" s="4338"/>
      <c r="E1069" s="4338"/>
      <c r="F1069" s="4338"/>
      <c r="G1069" s="4338"/>
      <c r="H1069" s="4338"/>
      <c r="I1069" s="4338"/>
      <c r="J1069" s="4338"/>
      <c r="K1069" s="4338"/>
      <c r="L1069" s="1172"/>
      <c r="M1069" s="3031" t="str">
        <f>J1023</f>
        <v>Should be the same as listed in Part I.</v>
      </c>
      <c r="N1069" s="3031"/>
      <c r="O1069" s="3031"/>
      <c r="P1069" s="3031"/>
      <c r="Q1069" s="3031"/>
      <c r="R1069" s="3031"/>
      <c r="S1069" s="3031"/>
      <c r="T1069" s="3031"/>
      <c r="U1069" s="3031"/>
      <c r="V1069" s="3031"/>
      <c r="W1069" s="3031"/>
      <c r="X1069" s="3031"/>
      <c r="Y1069" s="3031"/>
      <c r="Z1069" s="3031"/>
      <c r="AA1069" s="1172"/>
      <c r="AB1069" s="3395"/>
      <c r="AC1069" s="3395"/>
      <c r="AD1069" s="3395"/>
      <c r="AE1069" s="3395"/>
      <c r="AF1069" s="3395"/>
      <c r="AG1069" s="1172"/>
    </row>
    <row r="1070" spans="1:33" ht="15" customHeight="1" x14ac:dyDescent="0.3">
      <c r="A1070" s="1172"/>
      <c r="B1070" s="1172"/>
      <c r="C1070" s="4333" t="s">
        <v>719</v>
      </c>
      <c r="D1070" s="4333"/>
      <c r="E1070" s="4333"/>
      <c r="F1070" s="4333"/>
      <c r="G1070" s="4333"/>
      <c r="H1070" s="4333"/>
      <c r="I1070" s="4333"/>
      <c r="J1070" s="4333"/>
      <c r="K1070" s="4333"/>
      <c r="L1070" s="1172"/>
      <c r="M1070" s="4335" t="s">
        <v>149</v>
      </c>
      <c r="N1070" s="4335"/>
      <c r="O1070" s="4335"/>
      <c r="P1070" s="4335"/>
      <c r="Q1070" s="4335"/>
      <c r="R1070" s="4335"/>
      <c r="S1070" s="4335"/>
      <c r="T1070" s="4335"/>
      <c r="U1070" s="4335"/>
      <c r="V1070" s="4335"/>
      <c r="W1070" s="4335"/>
      <c r="X1070" s="4335"/>
      <c r="Y1070" s="4335"/>
      <c r="Z1070" s="4335"/>
      <c r="AA1070" s="1172"/>
      <c r="AB1070" s="4336" t="s">
        <v>150</v>
      </c>
      <c r="AC1070" s="4335"/>
      <c r="AD1070" s="4335"/>
      <c r="AE1070" s="4335"/>
      <c r="AF1070" s="4335"/>
      <c r="AG1070" s="1172"/>
    </row>
    <row r="1071" spans="1:33" x14ac:dyDescent="0.3">
      <c r="A1071" s="1172"/>
      <c r="B1071" s="1172"/>
      <c r="C1071" s="4334"/>
      <c r="D1071" s="4334"/>
      <c r="E1071" s="4334"/>
      <c r="F1071" s="4334"/>
      <c r="G1071" s="4334"/>
      <c r="H1071" s="4334"/>
      <c r="I1071" s="4334"/>
      <c r="J1071" s="4334"/>
      <c r="K1071" s="4334"/>
      <c r="L1071" s="1172"/>
      <c r="M1071" s="1172"/>
      <c r="N1071" s="1172"/>
      <c r="O1071" s="1172"/>
      <c r="P1071" s="1172"/>
      <c r="Q1071" s="1172"/>
      <c r="R1071" s="1172"/>
      <c r="S1071" s="1172"/>
      <c r="T1071" s="1172"/>
      <c r="U1071" s="1172"/>
      <c r="V1071" s="1172"/>
      <c r="W1071" s="1172"/>
      <c r="X1071" s="1172"/>
      <c r="Y1071" s="1172"/>
      <c r="Z1071" s="1172"/>
      <c r="AA1071" s="1172"/>
      <c r="AB1071" s="1172"/>
      <c r="AC1071" s="1172"/>
      <c r="AD1071" s="1172"/>
      <c r="AE1071" s="1172"/>
      <c r="AF1071" s="1172"/>
      <c r="AG1071" s="1172"/>
    </row>
    <row r="1072" spans="1:33" x14ac:dyDescent="0.3">
      <c r="A1072" s="1172"/>
      <c r="B1072" s="1172"/>
      <c r="C1072" s="1172"/>
      <c r="D1072" s="1172"/>
      <c r="E1072" s="1172"/>
      <c r="F1072" s="1172"/>
      <c r="G1072" s="1172"/>
      <c r="H1072" s="1172"/>
      <c r="I1072" s="1172"/>
      <c r="J1072" s="1172"/>
      <c r="K1072" s="1172"/>
      <c r="L1072" s="1172"/>
      <c r="M1072" s="1172"/>
      <c r="N1072" s="1172"/>
      <c r="O1072" s="1172"/>
      <c r="P1072" s="1172"/>
      <c r="Q1072" s="1172"/>
      <c r="R1072" s="1172"/>
      <c r="S1072" s="1172"/>
      <c r="T1072" s="1172"/>
      <c r="U1072" s="1172"/>
      <c r="V1072" s="1172"/>
      <c r="W1072" s="1172"/>
      <c r="X1072" s="1172"/>
      <c r="Y1072" s="1172"/>
      <c r="Z1072" s="1172"/>
      <c r="AA1072" s="1172"/>
      <c r="AB1072" s="1172"/>
      <c r="AC1072" s="1172"/>
      <c r="AD1072" s="1172"/>
      <c r="AE1072" s="1172"/>
      <c r="AF1072" s="1172"/>
      <c r="AG1072" s="1172"/>
    </row>
    <row r="1073" spans="1:33" x14ac:dyDescent="0.3">
      <c r="A1073" s="98" t="s">
        <v>707</v>
      </c>
      <c r="B1073" s="1172"/>
      <c r="C1073" s="1172"/>
      <c r="D1073" s="1172"/>
      <c r="E1073" s="1172"/>
      <c r="F1073" s="1172"/>
      <c r="G1073" s="1172"/>
      <c r="H1073" s="1172"/>
      <c r="I1073" s="1172"/>
      <c r="J1073" s="1172"/>
      <c r="K1073" s="1172"/>
      <c r="L1073" s="1172"/>
      <c r="M1073" s="1172"/>
      <c r="N1073" s="1172"/>
      <c r="O1073" s="1172"/>
      <c r="P1073" s="1172"/>
      <c r="Q1073" s="1172"/>
      <c r="R1073" s="1172"/>
      <c r="S1073" s="1172"/>
      <c r="T1073" s="1172"/>
      <c r="U1073" s="1172"/>
      <c r="V1073" s="1172"/>
      <c r="W1073" s="1172"/>
      <c r="X1073" s="1172"/>
      <c r="Y1073" s="1172"/>
      <c r="Z1073" s="1172"/>
      <c r="AA1073" s="1172"/>
      <c r="AB1073" s="1172"/>
      <c r="AC1073" s="1172"/>
      <c r="AD1073" s="1172"/>
      <c r="AE1073" s="1172"/>
      <c r="AF1073" s="1172"/>
      <c r="AG1073" s="1172"/>
    </row>
    <row r="1074" spans="1:33" x14ac:dyDescent="0.3">
      <c r="A1074" s="1172"/>
      <c r="B1074" s="1172"/>
      <c r="C1074" s="1172"/>
      <c r="D1074" s="1172"/>
      <c r="E1074" s="1172"/>
      <c r="F1074" s="1172"/>
      <c r="G1074" s="1172"/>
      <c r="H1074" s="1172"/>
      <c r="I1074" s="1172"/>
      <c r="J1074" s="1172"/>
      <c r="K1074" s="1172"/>
      <c r="L1074" s="1172"/>
      <c r="M1074" s="1172"/>
      <c r="N1074" s="1172"/>
      <c r="O1074" s="1172"/>
      <c r="P1074" s="1172"/>
      <c r="Q1074" s="1172"/>
      <c r="R1074" s="1172"/>
      <c r="S1074" s="1172"/>
      <c r="T1074" s="1172"/>
      <c r="U1074" s="1172"/>
      <c r="V1074" s="1172"/>
      <c r="W1074" s="1172"/>
      <c r="X1074" s="1172"/>
      <c r="Y1074" s="1172"/>
      <c r="Z1074" s="1172"/>
      <c r="AA1074" s="1172"/>
      <c r="AB1074" s="1172"/>
      <c r="AC1074" s="1172"/>
      <c r="AD1074" s="1172"/>
      <c r="AE1074" s="1172"/>
      <c r="AF1074" s="1172"/>
      <c r="AG1074" s="1172"/>
    </row>
    <row r="1075" spans="1:33" x14ac:dyDescent="0.3">
      <c r="A1075" s="98" t="s">
        <v>692</v>
      </c>
      <c r="B1075" s="1172"/>
      <c r="C1075" s="1172"/>
      <c r="D1075" s="1172"/>
      <c r="E1075" s="1172"/>
      <c r="F1075" s="1172"/>
      <c r="G1075" s="1172"/>
      <c r="H1075" s="1172"/>
      <c r="I1075" s="1172"/>
      <c r="J1075" s="1172"/>
      <c r="K1075" s="1172"/>
      <c r="L1075" s="1172"/>
      <c r="M1075" s="1172"/>
      <c r="N1075" s="1172"/>
      <c r="O1075" s="1172"/>
      <c r="P1075" s="1172"/>
      <c r="Q1075" s="1172"/>
      <c r="R1075" s="1172"/>
      <c r="S1075" s="1172"/>
      <c r="T1075" s="1172"/>
      <c r="U1075" s="1172"/>
      <c r="V1075" s="1172"/>
      <c r="W1075" s="1172"/>
      <c r="X1075" s="1172"/>
      <c r="Y1075" s="1172"/>
      <c r="Z1075" s="1172"/>
      <c r="AA1075" s="1172"/>
      <c r="AB1075" s="1172"/>
      <c r="AC1075" s="1172"/>
      <c r="AD1075" s="1172"/>
      <c r="AE1075" s="1172"/>
      <c r="AF1075" s="1172"/>
      <c r="AG1075" s="1172"/>
    </row>
    <row r="1076" spans="1:33" x14ac:dyDescent="0.3">
      <c r="A1076" s="1172" t="s">
        <v>53</v>
      </c>
      <c r="B1076" s="1172"/>
      <c r="C1076" s="1172"/>
      <c r="D1076" s="1172"/>
      <c r="E1076" s="1172"/>
      <c r="F1076" s="1172"/>
      <c r="G1076" s="1172"/>
      <c r="H1076" s="1172"/>
      <c r="I1076" s="1172"/>
      <c r="J1076" s="1172"/>
      <c r="K1076" s="1172"/>
      <c r="L1076" s="1172"/>
      <c r="M1076" s="1172"/>
      <c r="N1076" s="1172"/>
      <c r="O1076" s="1172"/>
      <c r="P1076" s="1172"/>
      <c r="Q1076" s="1172"/>
      <c r="R1076" s="1172"/>
      <c r="S1076" s="1172"/>
      <c r="T1076" s="1172"/>
      <c r="U1076" s="1172"/>
      <c r="V1076" s="1170"/>
      <c r="W1076" s="1170"/>
      <c r="X1076" s="1170"/>
      <c r="Y1076" s="1170"/>
      <c r="Z1076" s="1170"/>
      <c r="AA1076" s="1170"/>
      <c r="AB1076" s="1170"/>
      <c r="AC1076" s="1172"/>
      <c r="AD1076" s="1172"/>
      <c r="AE1076" s="1172"/>
      <c r="AF1076" s="1172"/>
      <c r="AG1076" s="1172"/>
    </row>
    <row r="1077" spans="1:33" x14ac:dyDescent="0.3">
      <c r="A1077" s="1172"/>
      <c r="B1077" s="1172"/>
      <c r="C1077" s="1172"/>
      <c r="D1077" s="1172"/>
      <c r="E1077" s="1172"/>
      <c r="F1077" s="1172"/>
      <c r="G1077" s="1172"/>
      <c r="H1077" s="1172"/>
      <c r="I1077" s="1172"/>
      <c r="J1077" s="1172"/>
      <c r="K1077" s="1172"/>
      <c r="L1077" s="1172"/>
      <c r="M1077" s="1172"/>
      <c r="N1077" s="1172"/>
      <c r="O1077" s="1172"/>
      <c r="P1077" s="1172"/>
      <c r="Q1077" s="1172"/>
      <c r="R1077" s="1172"/>
      <c r="S1077" s="1172"/>
      <c r="T1077" s="1172"/>
      <c r="U1077" s="1172"/>
      <c r="V1077" s="1172"/>
      <c r="W1077" s="1172"/>
      <c r="X1077" s="1172"/>
      <c r="Y1077" s="1172"/>
      <c r="Z1077" s="1172"/>
      <c r="AA1077" s="1172"/>
      <c r="AB1077" s="1172"/>
      <c r="AC1077" s="1172"/>
      <c r="AD1077" s="1172"/>
      <c r="AE1077" s="1172"/>
      <c r="AF1077" s="1172"/>
      <c r="AG1077" s="1172"/>
    </row>
    <row r="1078" spans="1:33" x14ac:dyDescent="0.3">
      <c r="A1078" s="1170" t="s">
        <v>1131</v>
      </c>
      <c r="B1078" s="1172"/>
      <c r="C1078" s="1172"/>
      <c r="D1078" s="1172"/>
      <c r="E1078" s="1172"/>
      <c r="F1078" s="1172"/>
      <c r="G1078" s="1172"/>
      <c r="H1078" s="1172"/>
      <c r="I1078" s="1172"/>
      <c r="J1078" s="4342" t="s">
        <v>1132</v>
      </c>
      <c r="K1078" s="4342"/>
      <c r="L1078" s="4342"/>
      <c r="M1078" s="4342"/>
      <c r="N1078" s="4342"/>
      <c r="O1078" s="4342"/>
      <c r="P1078" s="4342"/>
      <c r="Q1078" s="4342"/>
      <c r="R1078" s="4342"/>
      <c r="S1078" s="4342"/>
      <c r="T1078" s="4342"/>
      <c r="U1078" s="4342"/>
      <c r="V1078" s="4342"/>
      <c r="W1078" s="4342"/>
      <c r="X1078" s="4342"/>
      <c r="Y1078" s="4342"/>
      <c r="Z1078" s="4342"/>
      <c r="AA1078" s="4342"/>
      <c r="AB1078" s="4342"/>
      <c r="AC1078" s="4342"/>
      <c r="AD1078" s="4342"/>
      <c r="AE1078" s="4342"/>
      <c r="AF1078" s="4342"/>
      <c r="AG1078" s="1172"/>
    </row>
    <row r="1079" spans="1:33" ht="15" thickBot="1" x14ac:dyDescent="0.35">
      <c r="A1079" s="1172"/>
      <c r="B1079" s="1172"/>
      <c r="C1079" s="1172"/>
      <c r="D1079" s="1172"/>
      <c r="E1079" s="1172"/>
      <c r="F1079" s="1172"/>
      <c r="G1079" s="1172"/>
      <c r="H1079" s="1172"/>
      <c r="I1079" s="1172"/>
      <c r="J1079" s="1172"/>
      <c r="K1079" s="1172"/>
      <c r="L1079" s="1172"/>
      <c r="M1079" s="1172"/>
      <c r="N1079" s="1172"/>
      <c r="O1079" s="1172"/>
      <c r="P1079" s="1172"/>
      <c r="Q1079" s="1172"/>
      <c r="R1079" s="1172"/>
      <c r="S1079" s="1172"/>
      <c r="T1079" s="1172"/>
      <c r="U1079" s="1172"/>
      <c r="V1079" s="1172"/>
      <c r="W1079" s="1172"/>
      <c r="X1079" s="1172"/>
      <c r="Y1079" s="1172"/>
      <c r="Z1079" s="1172"/>
      <c r="AA1079" s="1172"/>
      <c r="AB1079" s="1172"/>
      <c r="AC1079" s="1172"/>
      <c r="AD1079" s="1172"/>
      <c r="AE1079" s="1172"/>
      <c r="AF1079" s="1172"/>
      <c r="AG1079" s="1172"/>
    </row>
    <row r="1080" spans="1:33" ht="15.75" customHeight="1" thickBot="1" x14ac:dyDescent="0.35">
      <c r="A1080" s="1172"/>
      <c r="B1080" s="1172" t="s">
        <v>708</v>
      </c>
      <c r="C1080" s="1172"/>
      <c r="D1080" s="1172"/>
      <c r="E1080" s="1172"/>
      <c r="F1080" s="1172"/>
      <c r="G1080" s="271"/>
      <c r="H1080" s="2631" t="s">
        <v>709</v>
      </c>
      <c r="I1080" s="2631"/>
      <c r="J1080" s="2631"/>
      <c r="K1080" s="2631"/>
      <c r="L1080" s="2631"/>
      <c r="M1080" s="2631"/>
      <c r="N1080" s="2631"/>
      <c r="O1080" s="2631"/>
      <c r="P1080" s="2631"/>
      <c r="Q1080" s="2631"/>
      <c r="R1080" s="2631"/>
      <c r="S1080" s="2631"/>
      <c r="T1080" s="2631"/>
      <c r="U1080" s="2631"/>
      <c r="V1080" s="2631"/>
      <c r="W1080" s="2631"/>
      <c r="X1080" s="2631"/>
      <c r="Y1080" s="2631"/>
      <c r="Z1080" s="2631"/>
      <c r="AA1080" s="2631"/>
      <c r="AB1080" s="2631"/>
      <c r="AC1080" s="2631"/>
      <c r="AD1080" s="2631"/>
      <c r="AE1080" s="2631"/>
      <c r="AF1080" s="2631"/>
      <c r="AG1080" s="2631"/>
    </row>
    <row r="1081" spans="1:33" ht="15" thickBot="1" x14ac:dyDescent="0.35">
      <c r="A1081" s="1172"/>
      <c r="B1081" s="1172"/>
      <c r="C1081" s="1172"/>
      <c r="D1081" s="1172"/>
      <c r="E1081" s="1172"/>
      <c r="F1081" s="1172"/>
      <c r="G1081" s="1172"/>
      <c r="H1081" s="1172"/>
      <c r="I1081" s="1172"/>
      <c r="J1081" s="1172"/>
      <c r="K1081" s="1172"/>
      <c r="L1081" s="1172"/>
      <c r="M1081" s="1172"/>
      <c r="N1081" s="1172"/>
      <c r="O1081" s="1172"/>
      <c r="P1081" s="1172"/>
      <c r="Q1081" s="1172"/>
      <c r="R1081" s="1172"/>
      <c r="S1081" s="1172"/>
      <c r="T1081" s="1172"/>
      <c r="U1081" s="1172"/>
      <c r="V1081" s="1172"/>
      <c r="W1081" s="1172"/>
      <c r="X1081" s="1172"/>
      <c r="Y1081" s="1172"/>
      <c r="Z1081" s="1172"/>
      <c r="AA1081" s="1172"/>
      <c r="AB1081" s="1172"/>
      <c r="AC1081" s="1172"/>
      <c r="AD1081" s="1172"/>
      <c r="AE1081" s="1172"/>
      <c r="AF1081" s="1172"/>
      <c r="AG1081" s="1172"/>
    </row>
    <row r="1082" spans="1:33" ht="15" thickBot="1" x14ac:dyDescent="0.35">
      <c r="A1082" s="1172"/>
      <c r="B1082" s="1172"/>
      <c r="C1082" s="1172"/>
      <c r="D1082" s="1172"/>
      <c r="E1082" s="1172"/>
      <c r="F1082" s="1172"/>
      <c r="G1082" s="271"/>
      <c r="H1082" s="1172" t="s">
        <v>710</v>
      </c>
      <c r="I1082" s="1172"/>
      <c r="J1082" s="1172"/>
      <c r="K1082" s="1172"/>
      <c r="L1082" s="1172"/>
      <c r="M1082" s="1172"/>
      <c r="N1082" s="1172"/>
      <c r="O1082" s="1172"/>
      <c r="P1082" s="1172"/>
      <c r="Q1082" s="1172"/>
      <c r="R1082" s="1172"/>
      <c r="S1082" s="1172"/>
      <c r="T1082" s="1172"/>
      <c r="U1082" s="1172"/>
      <c r="V1082" s="1172"/>
      <c r="W1082" s="1172"/>
      <c r="X1082" s="1172"/>
      <c r="Y1082" s="1172"/>
      <c r="Z1082" s="1172"/>
      <c r="AA1082" s="1172"/>
      <c r="AB1082" s="1172"/>
      <c r="AC1082" s="1172"/>
      <c r="AD1082" s="1172"/>
      <c r="AE1082" s="1172"/>
      <c r="AF1082" s="1172"/>
      <c r="AG1082" s="1172"/>
    </row>
    <row r="1083" spans="1:33" ht="15" thickBot="1" x14ac:dyDescent="0.35">
      <c r="A1083" s="1172"/>
      <c r="B1083" s="1172"/>
      <c r="C1083" s="1172"/>
      <c r="D1083" s="1172"/>
      <c r="E1083" s="1172"/>
      <c r="F1083" s="1172"/>
      <c r="G1083" s="1172"/>
      <c r="H1083" s="1172"/>
      <c r="I1083" s="1172"/>
      <c r="J1083" s="1172"/>
      <c r="K1083" s="1172"/>
      <c r="L1083" s="1172"/>
      <c r="M1083" s="1172"/>
      <c r="N1083" s="1172"/>
      <c r="O1083" s="1172"/>
      <c r="P1083" s="1172"/>
      <c r="Q1083" s="1172"/>
      <c r="R1083" s="1172"/>
      <c r="S1083" s="1172"/>
      <c r="T1083" s="1172"/>
      <c r="U1083" s="1172"/>
      <c r="V1083" s="1172"/>
      <c r="W1083" s="1172"/>
      <c r="X1083" s="1172"/>
      <c r="Y1083" s="1172"/>
      <c r="Z1083" s="1172"/>
      <c r="AA1083" s="1172"/>
      <c r="AB1083" s="1172"/>
      <c r="AC1083" s="1172"/>
      <c r="AD1083" s="1172"/>
      <c r="AE1083" s="1172"/>
      <c r="AF1083" s="1172"/>
      <c r="AG1083" s="1172"/>
    </row>
    <row r="1084" spans="1:33" ht="15" thickBot="1" x14ac:dyDescent="0.35">
      <c r="A1084" s="1172"/>
      <c r="B1084" s="1172"/>
      <c r="C1084" s="1172"/>
      <c r="D1084" s="1172"/>
      <c r="E1084" s="1172"/>
      <c r="F1084" s="1172"/>
      <c r="G1084" s="271"/>
      <c r="H1084" s="1172" t="s">
        <v>711</v>
      </c>
      <c r="I1084" s="1172"/>
      <c r="J1084" s="1172"/>
      <c r="K1084" s="1172"/>
      <c r="L1084" s="1172"/>
      <c r="M1084" s="1172"/>
      <c r="N1084" s="1172"/>
      <c r="O1084" s="1172"/>
      <c r="P1084" s="1172"/>
      <c r="Q1084" s="1172"/>
      <c r="R1084" s="1172"/>
      <c r="S1084" s="1172"/>
      <c r="T1084" s="1172"/>
      <c r="U1084" s="1172"/>
      <c r="V1084" s="1172"/>
      <c r="W1084" s="1172"/>
      <c r="X1084" s="1172"/>
      <c r="Y1084" s="1172"/>
      <c r="Z1084" s="1172"/>
      <c r="AA1084" s="1172"/>
      <c r="AB1084" s="1172"/>
      <c r="AC1084" s="1172"/>
      <c r="AD1084" s="1172"/>
      <c r="AE1084" s="1172"/>
      <c r="AF1084" s="1172"/>
      <c r="AG1084" s="1172"/>
    </row>
    <row r="1085" spans="1:33" ht="15" thickBot="1" x14ac:dyDescent="0.35">
      <c r="A1085" s="1172"/>
      <c r="B1085" s="1172"/>
      <c r="C1085" s="1172"/>
      <c r="D1085" s="1172"/>
      <c r="E1085" s="1172"/>
      <c r="F1085" s="1172"/>
      <c r="G1085" s="1172"/>
      <c r="H1085" s="1172"/>
      <c r="I1085" s="1172"/>
      <c r="J1085" s="1172"/>
      <c r="K1085" s="1172"/>
      <c r="L1085" s="1172"/>
      <c r="M1085" s="1172"/>
      <c r="N1085" s="1172"/>
      <c r="O1085" s="1172"/>
      <c r="P1085" s="1172"/>
      <c r="Q1085" s="1172"/>
      <c r="R1085" s="1172"/>
      <c r="S1085" s="1172"/>
      <c r="T1085" s="1172"/>
      <c r="U1085" s="1172"/>
      <c r="V1085" s="1172"/>
      <c r="W1085" s="1172"/>
      <c r="X1085" s="1172"/>
      <c r="Y1085" s="1172"/>
      <c r="Z1085" s="1172"/>
      <c r="AA1085" s="1172"/>
      <c r="AB1085" s="1172"/>
      <c r="AC1085" s="1172"/>
      <c r="AD1085" s="1172"/>
      <c r="AE1085" s="1172"/>
      <c r="AF1085" s="1172"/>
      <c r="AG1085" s="1172"/>
    </row>
    <row r="1086" spans="1:33" ht="15" thickBot="1" x14ac:dyDescent="0.35">
      <c r="A1086" s="1172"/>
      <c r="B1086" s="1172"/>
      <c r="C1086" s="1172"/>
      <c r="D1086" s="1172"/>
      <c r="E1086" s="1172"/>
      <c r="F1086" s="1172"/>
      <c r="G1086" s="271"/>
      <c r="H1086" s="1172" t="s">
        <v>712</v>
      </c>
      <c r="I1086" s="1172"/>
      <c r="J1086" s="1172"/>
      <c r="K1086" s="1172"/>
      <c r="L1086" s="1172"/>
      <c r="M1086" s="1172"/>
      <c r="N1086" s="1172"/>
      <c r="O1086" s="1172"/>
      <c r="P1086" s="1172"/>
      <c r="Q1086" s="1172"/>
      <c r="R1086" s="1172"/>
      <c r="S1086" s="1172"/>
      <c r="T1086" s="1172"/>
      <c r="U1086" s="1172"/>
      <c r="V1086" s="1172"/>
      <c r="W1086" s="1172"/>
      <c r="X1086" s="1172"/>
      <c r="Y1086" s="1172"/>
      <c r="Z1086" s="1172"/>
      <c r="AA1086" s="1172"/>
      <c r="AB1086" s="1172"/>
      <c r="AC1086" s="1172"/>
      <c r="AD1086" s="1172"/>
      <c r="AE1086" s="1172"/>
      <c r="AF1086" s="1172"/>
      <c r="AG1086" s="1172"/>
    </row>
    <row r="1087" spans="1:33" ht="15" thickBot="1" x14ac:dyDescent="0.35">
      <c r="A1087" s="1172"/>
      <c r="B1087" s="1172"/>
      <c r="C1087" s="1172"/>
      <c r="D1087" s="1172"/>
      <c r="E1087" s="1172"/>
      <c r="F1087" s="1172"/>
      <c r="G1087" s="1172"/>
      <c r="H1087" s="1172"/>
      <c r="I1087" s="1172"/>
      <c r="J1087" s="1172"/>
      <c r="K1087" s="1172"/>
      <c r="L1087" s="1172"/>
      <c r="M1087" s="1172"/>
      <c r="N1087" s="1172"/>
      <c r="O1087" s="1172"/>
      <c r="P1087" s="1172"/>
      <c r="Q1087" s="1172"/>
      <c r="R1087" s="1172"/>
      <c r="S1087" s="1172"/>
      <c r="T1087" s="1172"/>
      <c r="U1087" s="1172"/>
      <c r="V1087" s="1172"/>
      <c r="W1087" s="1172"/>
      <c r="X1087" s="1172"/>
      <c r="Y1087" s="1172"/>
      <c r="Z1087" s="1172"/>
      <c r="AA1087" s="1172"/>
      <c r="AB1087" s="1172"/>
      <c r="AC1087" s="1172"/>
      <c r="AD1087" s="1172"/>
      <c r="AE1087" s="1172"/>
      <c r="AF1087" s="1172"/>
      <c r="AG1087" s="1172"/>
    </row>
    <row r="1088" spans="1:33" ht="15" thickBot="1" x14ac:dyDescent="0.35">
      <c r="A1088" s="1172"/>
      <c r="B1088" s="1172"/>
      <c r="C1088" s="1172"/>
      <c r="D1088" s="1172"/>
      <c r="E1088" s="1172"/>
      <c r="F1088" s="1172"/>
      <c r="G1088" s="271"/>
      <c r="H1088" s="1170" t="s">
        <v>713</v>
      </c>
      <c r="I1088" s="1172"/>
      <c r="J1088" s="1172"/>
      <c r="K1088" s="1172"/>
      <c r="L1088" s="1172"/>
      <c r="M1088" s="1172"/>
      <c r="N1088" s="1172"/>
      <c r="O1088" s="1172"/>
      <c r="P1088" s="1172"/>
      <c r="Q1088" s="1172"/>
      <c r="R1088" s="1172"/>
      <c r="S1088" s="1172"/>
      <c r="T1088" s="1172"/>
      <c r="U1088" s="1172"/>
      <c r="V1088" s="1172"/>
      <c r="W1088" s="1172"/>
      <c r="X1088" s="1172"/>
      <c r="Y1088" s="1172"/>
      <c r="Z1088" s="1172"/>
      <c r="AA1088" s="1172"/>
      <c r="AB1088" s="1172"/>
      <c r="AC1088" s="1172"/>
      <c r="AD1088" s="1172"/>
      <c r="AE1088" s="1172"/>
      <c r="AF1088" s="1172"/>
      <c r="AG1088" s="1172"/>
    </row>
    <row r="1089" spans="1:33" x14ac:dyDescent="0.3">
      <c r="A1089" s="1172"/>
      <c r="B1089" s="1172"/>
      <c r="C1089" s="1172"/>
      <c r="D1089" s="1172"/>
      <c r="E1089" s="1172"/>
      <c r="F1089" s="1172"/>
      <c r="G1089" s="1172"/>
      <c r="H1089" s="1172"/>
      <c r="I1089" s="1172"/>
      <c r="J1089" s="1172"/>
      <c r="K1089" s="1172"/>
      <c r="L1089" s="1172"/>
      <c r="M1089" s="1172"/>
      <c r="N1089" s="1172"/>
      <c r="O1089" s="1172"/>
      <c r="P1089" s="1172"/>
      <c r="Q1089" s="1172"/>
      <c r="R1089" s="1172"/>
      <c r="S1089" s="1172"/>
      <c r="T1089" s="1172"/>
      <c r="U1089" s="1172"/>
      <c r="V1089" s="1172"/>
      <c r="W1089" s="1172"/>
      <c r="X1089" s="1172"/>
      <c r="Y1089" s="1172"/>
      <c r="Z1089" s="1172"/>
      <c r="AA1089" s="1172"/>
      <c r="AB1089" s="1172"/>
      <c r="AC1089" s="1172"/>
      <c r="AD1089" s="1172"/>
      <c r="AE1089" s="1172"/>
      <c r="AF1089" s="1172"/>
      <c r="AG1089" s="1172"/>
    </row>
    <row r="1090" spans="1:33" ht="15" customHeight="1" x14ac:dyDescent="0.3">
      <c r="A1090" s="4100" t="s">
        <v>15</v>
      </c>
      <c r="B1090" s="4263"/>
      <c r="C1090" s="4263"/>
      <c r="D1090" s="4263"/>
      <c r="E1090" s="4263"/>
      <c r="F1090" s="4263"/>
      <c r="G1090" s="4263"/>
      <c r="H1090" s="4263"/>
      <c r="I1090" s="4263"/>
      <c r="J1090" s="4263"/>
      <c r="K1090" s="4263"/>
      <c r="L1090" s="4263"/>
      <c r="M1090" s="4263"/>
      <c r="N1090" s="4263"/>
      <c r="O1090" s="4263"/>
      <c r="P1090" s="4263"/>
      <c r="Q1090" s="4263"/>
      <c r="R1090" s="4263"/>
      <c r="S1090" s="4263"/>
      <c r="T1090" s="4263"/>
      <c r="U1090" s="4263"/>
      <c r="V1090" s="4263"/>
      <c r="W1090" s="4263"/>
      <c r="X1090" s="4263"/>
      <c r="Y1090" s="4263"/>
      <c r="Z1090" s="4263"/>
      <c r="AA1090" s="4263"/>
      <c r="AB1090" s="4263"/>
      <c r="AC1090" s="4263"/>
      <c r="AD1090" s="4263"/>
      <c r="AE1090" s="4263"/>
      <c r="AF1090" s="4263"/>
      <c r="AG1090" s="4263"/>
    </row>
    <row r="1091" spans="1:33" x14ac:dyDescent="0.3">
      <c r="A1091" s="4263"/>
      <c r="B1091" s="4263"/>
      <c r="C1091" s="4263"/>
      <c r="D1091" s="4263"/>
      <c r="E1091" s="4263"/>
      <c r="F1091" s="4263"/>
      <c r="G1091" s="4263"/>
      <c r="H1091" s="4263"/>
      <c r="I1091" s="4263"/>
      <c r="J1091" s="4263"/>
      <c r="K1091" s="4263"/>
      <c r="L1091" s="4263"/>
      <c r="M1091" s="4263"/>
      <c r="N1091" s="4263"/>
      <c r="O1091" s="4263"/>
      <c r="P1091" s="4263"/>
      <c r="Q1091" s="4263"/>
      <c r="R1091" s="4263"/>
      <c r="S1091" s="4263"/>
      <c r="T1091" s="4263"/>
      <c r="U1091" s="4263"/>
      <c r="V1091" s="4263"/>
      <c r="W1091" s="4263"/>
      <c r="X1091" s="4263"/>
      <c r="Y1091" s="4263"/>
      <c r="Z1091" s="4263"/>
      <c r="AA1091" s="4263"/>
      <c r="AB1091" s="4263"/>
      <c r="AC1091" s="4263"/>
      <c r="AD1091" s="4263"/>
      <c r="AE1091" s="4263"/>
      <c r="AF1091" s="4263"/>
      <c r="AG1091" s="4263"/>
    </row>
    <row r="1092" spans="1:33" x14ac:dyDescent="0.3">
      <c r="A1092" s="4263"/>
      <c r="B1092" s="4263"/>
      <c r="C1092" s="4263"/>
      <c r="D1092" s="4263"/>
      <c r="E1092" s="4263"/>
      <c r="F1092" s="4263"/>
      <c r="G1092" s="4263"/>
      <c r="H1092" s="4263"/>
      <c r="I1092" s="4263"/>
      <c r="J1092" s="4263"/>
      <c r="K1092" s="4263"/>
      <c r="L1092" s="4263"/>
      <c r="M1092" s="4263"/>
      <c r="N1092" s="4263"/>
      <c r="O1092" s="4263"/>
      <c r="P1092" s="4263"/>
      <c r="Q1092" s="4263"/>
      <c r="R1092" s="4263"/>
      <c r="S1092" s="4263"/>
      <c r="T1092" s="4263"/>
      <c r="U1092" s="4263"/>
      <c r="V1092" s="4263"/>
      <c r="W1092" s="4263"/>
      <c r="X1092" s="4263"/>
      <c r="Y1092" s="4263"/>
      <c r="Z1092" s="4263"/>
      <c r="AA1092" s="4263"/>
      <c r="AB1092" s="4263"/>
      <c r="AC1092" s="4263"/>
      <c r="AD1092" s="4263"/>
      <c r="AE1092" s="4263"/>
      <c r="AF1092" s="4263"/>
      <c r="AG1092" s="4263"/>
    </row>
    <row r="1093" spans="1:33" x14ac:dyDescent="0.3">
      <c r="A1093" s="4263"/>
      <c r="B1093" s="4263"/>
      <c r="C1093" s="4263"/>
      <c r="D1093" s="4263"/>
      <c r="E1093" s="4263"/>
      <c r="F1093" s="4263"/>
      <c r="G1093" s="4263"/>
      <c r="H1093" s="4263"/>
      <c r="I1093" s="4263"/>
      <c r="J1093" s="4263"/>
      <c r="K1093" s="4263"/>
      <c r="L1093" s="4263"/>
      <c r="M1093" s="4263"/>
      <c r="N1093" s="4263"/>
      <c r="O1093" s="4263"/>
      <c r="P1093" s="4263"/>
      <c r="Q1093" s="4263"/>
      <c r="R1093" s="4263"/>
      <c r="S1093" s="4263"/>
      <c r="T1093" s="4263"/>
      <c r="U1093" s="4263"/>
      <c r="V1093" s="4263"/>
      <c r="W1093" s="4263"/>
      <c r="X1093" s="4263"/>
      <c r="Y1093" s="4263"/>
      <c r="Z1093" s="4263"/>
      <c r="AA1093" s="4263"/>
      <c r="AB1093" s="4263"/>
      <c r="AC1093" s="4263"/>
      <c r="AD1093" s="4263"/>
      <c r="AE1093" s="4263"/>
      <c r="AF1093" s="4263"/>
      <c r="AG1093" s="4263"/>
    </row>
    <row r="1094" spans="1:33" ht="15" customHeight="1" x14ac:dyDescent="0.3">
      <c r="A1094" s="1172"/>
      <c r="B1094" s="4341" t="s">
        <v>146</v>
      </c>
      <c r="C1094" s="4341"/>
      <c r="D1094" s="4341"/>
      <c r="E1094" s="4341"/>
      <c r="F1094" s="4341"/>
      <c r="G1094" s="4341"/>
      <c r="H1094" s="4341"/>
      <c r="I1094" s="4341"/>
      <c r="J1094" s="4341"/>
      <c r="K1094" s="4341"/>
      <c r="L1094" s="4341"/>
      <c r="M1094" s="253"/>
      <c r="N1094" s="4341" t="s">
        <v>714</v>
      </c>
      <c r="O1094" s="254"/>
      <c r="P1094" s="4341" t="s">
        <v>648</v>
      </c>
      <c r="Q1094" s="4341"/>
      <c r="R1094" s="4341"/>
      <c r="S1094" s="4341"/>
      <c r="T1094" s="4341"/>
      <c r="U1094" s="4341"/>
      <c r="V1094" s="4341"/>
      <c r="W1094" s="4341"/>
      <c r="X1094" s="4341"/>
      <c r="Y1094" s="255"/>
      <c r="Z1094" s="4340" t="s">
        <v>716</v>
      </c>
      <c r="AA1094" s="4340"/>
      <c r="AB1094" s="47"/>
      <c r="AC1094" s="4340" t="s">
        <v>715</v>
      </c>
      <c r="AD1094" s="4340"/>
      <c r="AE1094" s="4340"/>
      <c r="AF1094" s="4340"/>
      <c r="AG1094" s="1172"/>
    </row>
    <row r="1095" spans="1:33" x14ac:dyDescent="0.3">
      <c r="A1095" s="229"/>
      <c r="B1095" s="4341"/>
      <c r="C1095" s="4341"/>
      <c r="D1095" s="4341"/>
      <c r="E1095" s="4341"/>
      <c r="F1095" s="4341"/>
      <c r="G1095" s="4341"/>
      <c r="H1095" s="4341"/>
      <c r="I1095" s="4341"/>
      <c r="J1095" s="4341"/>
      <c r="K1095" s="4341"/>
      <c r="L1095" s="4341"/>
      <c r="M1095" s="253"/>
      <c r="N1095" s="4341"/>
      <c r="O1095" s="254"/>
      <c r="P1095" s="4341"/>
      <c r="Q1095" s="4341"/>
      <c r="R1095" s="4341"/>
      <c r="S1095" s="4341"/>
      <c r="T1095" s="4341"/>
      <c r="U1095" s="4341"/>
      <c r="V1095" s="4341"/>
      <c r="W1095" s="4341"/>
      <c r="X1095" s="4341"/>
      <c r="Y1095" s="255"/>
      <c r="Z1095" s="4340"/>
      <c r="AA1095" s="4340"/>
      <c r="AB1095" s="47"/>
      <c r="AC1095" s="4340"/>
      <c r="AD1095" s="4340"/>
      <c r="AE1095" s="4340"/>
      <c r="AF1095" s="4340"/>
      <c r="AG1095" s="1172"/>
    </row>
    <row r="1096" spans="1:33" x14ac:dyDescent="0.3">
      <c r="A1096" s="229"/>
      <c r="B1096" s="1172"/>
      <c r="C1096" s="1172"/>
      <c r="D1096" s="1172"/>
      <c r="E1096" s="1172"/>
      <c r="F1096" s="1172"/>
      <c r="G1096" s="1172"/>
      <c r="H1096" s="1172"/>
      <c r="I1096" s="1172"/>
      <c r="J1096" s="1172"/>
      <c r="K1096" s="1172"/>
      <c r="L1096" s="1172"/>
      <c r="M1096" s="229"/>
      <c r="N1096" s="1172"/>
      <c r="O1096" s="229"/>
      <c r="P1096" s="91"/>
      <c r="Q1096" s="91"/>
      <c r="R1096" s="91"/>
      <c r="S1096" s="91"/>
      <c r="T1096" s="205"/>
      <c r="U1096" s="205"/>
      <c r="V1096" s="205"/>
      <c r="W1096" s="205"/>
      <c r="X1096" s="205"/>
      <c r="Y1096" s="229"/>
      <c r="Z1096" s="1172"/>
      <c r="AA1096" s="1172"/>
      <c r="AB1096" s="47"/>
      <c r="AC1096" s="1172"/>
      <c r="AD1096" s="1172"/>
      <c r="AE1096" s="1172"/>
      <c r="AF1096" s="1172"/>
      <c r="AG1096" s="1172"/>
    </row>
    <row r="1097" spans="1:33" ht="15" thickBot="1" x14ac:dyDescent="0.35">
      <c r="A1097" s="248"/>
      <c r="B1097" s="4332"/>
      <c r="C1097" s="4332"/>
      <c r="D1097" s="4332"/>
      <c r="E1097" s="4332"/>
      <c r="F1097" s="4332"/>
      <c r="G1097" s="4332"/>
      <c r="H1097" s="4332"/>
      <c r="I1097" s="4332"/>
      <c r="J1097" s="4332"/>
      <c r="K1097" s="4332"/>
      <c r="L1097" s="4332"/>
      <c r="M1097" s="248"/>
      <c r="N1097" s="340"/>
      <c r="O1097" s="248"/>
      <c r="P1097" s="3412"/>
      <c r="Q1097" s="3412"/>
      <c r="R1097" s="3412"/>
      <c r="S1097" s="3412"/>
      <c r="T1097" s="3412"/>
      <c r="U1097" s="3412"/>
      <c r="V1097" s="3412"/>
      <c r="W1097" s="3412"/>
      <c r="X1097" s="3412"/>
      <c r="Y1097" s="248"/>
      <c r="Z1097" s="4339"/>
      <c r="AA1097" s="4339"/>
      <c r="AB1097" s="47"/>
      <c r="AC1097" s="4339"/>
      <c r="AD1097" s="4339"/>
      <c r="AE1097" s="4339"/>
      <c r="AF1097" s="4339"/>
      <c r="AG1097" s="1172"/>
    </row>
    <row r="1098" spans="1:33" x14ac:dyDescent="0.3">
      <c r="A1098" s="229"/>
      <c r="B1098" s="102"/>
      <c r="C1098" s="102"/>
      <c r="D1098" s="102"/>
      <c r="E1098" s="102"/>
      <c r="F1098" s="102"/>
      <c r="G1098" s="102"/>
      <c r="H1098" s="102"/>
      <c r="I1098" s="102"/>
      <c r="J1098" s="102"/>
      <c r="K1098" s="102"/>
      <c r="L1098" s="102"/>
      <c r="M1098" s="229"/>
      <c r="N1098" s="102"/>
      <c r="O1098" s="229"/>
      <c r="P1098" s="91"/>
      <c r="Q1098" s="91"/>
      <c r="R1098" s="91"/>
      <c r="S1098" s="91"/>
      <c r="T1098" s="205"/>
      <c r="U1098" s="205"/>
      <c r="V1098" s="205"/>
      <c r="W1098" s="205"/>
      <c r="X1098" s="205"/>
      <c r="Y1098" s="229"/>
      <c r="Z1098" s="84"/>
      <c r="AA1098" s="84"/>
      <c r="AB1098" s="47"/>
      <c r="AC1098" s="84"/>
      <c r="AD1098" s="84"/>
      <c r="AE1098" s="84"/>
      <c r="AF1098" s="84"/>
      <c r="AG1098" s="1172"/>
    </row>
    <row r="1099" spans="1:33" ht="15" thickBot="1" x14ac:dyDescent="0.35">
      <c r="A1099" s="248"/>
      <c r="B1099" s="4332"/>
      <c r="C1099" s="4332"/>
      <c r="D1099" s="4332"/>
      <c r="E1099" s="4332"/>
      <c r="F1099" s="4332"/>
      <c r="G1099" s="4332"/>
      <c r="H1099" s="4332"/>
      <c r="I1099" s="4332"/>
      <c r="J1099" s="4332"/>
      <c r="K1099" s="4332"/>
      <c r="L1099" s="4332"/>
      <c r="M1099" s="248"/>
      <c r="N1099" s="340"/>
      <c r="O1099" s="248"/>
      <c r="P1099" s="3412"/>
      <c r="Q1099" s="3412"/>
      <c r="R1099" s="3412"/>
      <c r="S1099" s="3412"/>
      <c r="T1099" s="3412"/>
      <c r="U1099" s="3412"/>
      <c r="V1099" s="3412"/>
      <c r="W1099" s="3412"/>
      <c r="X1099" s="3412"/>
      <c r="Y1099" s="248"/>
      <c r="Z1099" s="4339"/>
      <c r="AA1099" s="4339"/>
      <c r="AB1099" s="47"/>
      <c r="AC1099" s="4339"/>
      <c r="AD1099" s="4339"/>
      <c r="AE1099" s="4339"/>
      <c r="AF1099" s="4339"/>
      <c r="AG1099" s="1172"/>
    </row>
    <row r="1100" spans="1:33" x14ac:dyDescent="0.3">
      <c r="A1100" s="229"/>
      <c r="B1100" s="102"/>
      <c r="C1100" s="102"/>
      <c r="D1100" s="102"/>
      <c r="E1100" s="102"/>
      <c r="F1100" s="102"/>
      <c r="G1100" s="102"/>
      <c r="H1100" s="102"/>
      <c r="I1100" s="102"/>
      <c r="J1100" s="102"/>
      <c r="K1100" s="102"/>
      <c r="L1100" s="102"/>
      <c r="M1100" s="229"/>
      <c r="N1100" s="102"/>
      <c r="O1100" s="229"/>
      <c r="P1100" s="91"/>
      <c r="Q1100" s="91"/>
      <c r="R1100" s="91"/>
      <c r="S1100" s="91"/>
      <c r="T1100" s="205"/>
      <c r="U1100" s="205"/>
      <c r="V1100" s="205"/>
      <c r="W1100" s="205"/>
      <c r="X1100" s="205"/>
      <c r="Y1100" s="229"/>
      <c r="Z1100" s="84"/>
      <c r="AA1100" s="84"/>
      <c r="AB1100" s="47"/>
      <c r="AC1100" s="84"/>
      <c r="AD1100" s="84"/>
      <c r="AE1100" s="84"/>
      <c r="AF1100" s="84"/>
      <c r="AG1100" s="1172"/>
    </row>
    <row r="1101" spans="1:33" ht="15" thickBot="1" x14ac:dyDescent="0.35">
      <c r="A1101" s="248"/>
      <c r="B1101" s="4332"/>
      <c r="C1101" s="4332"/>
      <c r="D1101" s="4332"/>
      <c r="E1101" s="4332"/>
      <c r="F1101" s="4332"/>
      <c r="G1101" s="4332"/>
      <c r="H1101" s="4332"/>
      <c r="I1101" s="4332"/>
      <c r="J1101" s="4332"/>
      <c r="K1101" s="4332"/>
      <c r="L1101" s="4332"/>
      <c r="M1101" s="248"/>
      <c r="N1101" s="340"/>
      <c r="O1101" s="248"/>
      <c r="P1101" s="3412"/>
      <c r="Q1101" s="3412"/>
      <c r="R1101" s="3412"/>
      <c r="S1101" s="3412"/>
      <c r="T1101" s="3412"/>
      <c r="U1101" s="3412"/>
      <c r="V1101" s="3412"/>
      <c r="W1101" s="3412"/>
      <c r="X1101" s="3412"/>
      <c r="Y1101" s="248"/>
      <c r="Z1101" s="4339"/>
      <c r="AA1101" s="4339"/>
      <c r="AB1101" s="47"/>
      <c r="AC1101" s="4339"/>
      <c r="AD1101" s="4339"/>
      <c r="AE1101" s="4339"/>
      <c r="AF1101" s="4339"/>
      <c r="AG1101" s="1172"/>
    </row>
    <row r="1102" spans="1:33" x14ac:dyDescent="0.3">
      <c r="A1102" s="229"/>
      <c r="B1102" s="102"/>
      <c r="C1102" s="102"/>
      <c r="D1102" s="102"/>
      <c r="E1102" s="102"/>
      <c r="F1102" s="102"/>
      <c r="G1102" s="102"/>
      <c r="H1102" s="102"/>
      <c r="I1102" s="102"/>
      <c r="J1102" s="102"/>
      <c r="K1102" s="102"/>
      <c r="L1102" s="102"/>
      <c r="M1102" s="229"/>
      <c r="N1102" s="102"/>
      <c r="O1102" s="229"/>
      <c r="P1102" s="91"/>
      <c r="Q1102" s="91"/>
      <c r="R1102" s="91"/>
      <c r="S1102" s="91"/>
      <c r="T1102" s="205"/>
      <c r="U1102" s="205"/>
      <c r="V1102" s="205"/>
      <c r="W1102" s="205"/>
      <c r="X1102" s="205"/>
      <c r="Y1102" s="229"/>
      <c r="Z1102" s="84"/>
      <c r="AA1102" s="84"/>
      <c r="AB1102" s="47"/>
      <c r="AC1102" s="84"/>
      <c r="AD1102" s="84"/>
      <c r="AE1102" s="84"/>
      <c r="AF1102" s="84"/>
      <c r="AG1102" s="1172"/>
    </row>
    <row r="1103" spans="1:33" ht="15" thickBot="1" x14ac:dyDescent="0.35">
      <c r="A1103" s="248"/>
      <c r="B1103" s="4332"/>
      <c r="C1103" s="4332"/>
      <c r="D1103" s="4332"/>
      <c r="E1103" s="4332"/>
      <c r="F1103" s="4332"/>
      <c r="G1103" s="4332"/>
      <c r="H1103" s="4332"/>
      <c r="I1103" s="4332"/>
      <c r="J1103" s="4332"/>
      <c r="K1103" s="4332"/>
      <c r="L1103" s="4332"/>
      <c r="M1103" s="248"/>
      <c r="N1103" s="340"/>
      <c r="O1103" s="248"/>
      <c r="P1103" s="3412"/>
      <c r="Q1103" s="3412"/>
      <c r="R1103" s="3412"/>
      <c r="S1103" s="3412"/>
      <c r="T1103" s="3412"/>
      <c r="U1103" s="3412"/>
      <c r="V1103" s="3412"/>
      <c r="W1103" s="3412"/>
      <c r="X1103" s="3412"/>
      <c r="Y1103" s="248"/>
      <c r="Z1103" s="4339"/>
      <c r="AA1103" s="4339"/>
      <c r="AB1103" s="47"/>
      <c r="AC1103" s="4339"/>
      <c r="AD1103" s="4339"/>
      <c r="AE1103" s="4339"/>
      <c r="AF1103" s="4339"/>
      <c r="AG1103" s="1172"/>
    </row>
    <row r="1104" spans="1:33" x14ac:dyDescent="0.3">
      <c r="A1104" s="229"/>
      <c r="B1104" s="102"/>
      <c r="C1104" s="102"/>
      <c r="D1104" s="102"/>
      <c r="E1104" s="102"/>
      <c r="F1104" s="102"/>
      <c r="G1104" s="102"/>
      <c r="H1104" s="102"/>
      <c r="I1104" s="102"/>
      <c r="J1104" s="102"/>
      <c r="K1104" s="102"/>
      <c r="L1104" s="102"/>
      <c r="M1104" s="229"/>
      <c r="N1104" s="102"/>
      <c r="O1104" s="229"/>
      <c r="P1104" s="91"/>
      <c r="Q1104" s="91"/>
      <c r="R1104" s="91"/>
      <c r="S1104" s="91"/>
      <c r="T1104" s="205"/>
      <c r="U1104" s="205"/>
      <c r="V1104" s="205"/>
      <c r="W1104" s="205"/>
      <c r="X1104" s="205"/>
      <c r="Y1104" s="229"/>
      <c r="Z1104" s="84"/>
      <c r="AA1104" s="84"/>
      <c r="AB1104" s="47"/>
      <c r="AC1104" s="84"/>
      <c r="AD1104" s="84"/>
      <c r="AE1104" s="84"/>
      <c r="AF1104" s="84"/>
      <c r="AG1104" s="1172"/>
    </row>
    <row r="1105" spans="1:33" ht="15" thickBot="1" x14ac:dyDescent="0.35">
      <c r="A1105" s="248"/>
      <c r="B1105" s="4332"/>
      <c r="C1105" s="4332"/>
      <c r="D1105" s="4332"/>
      <c r="E1105" s="4332"/>
      <c r="F1105" s="4332"/>
      <c r="G1105" s="4332"/>
      <c r="H1105" s="4332"/>
      <c r="I1105" s="4332"/>
      <c r="J1105" s="4332"/>
      <c r="K1105" s="4332"/>
      <c r="L1105" s="4332"/>
      <c r="M1105" s="248"/>
      <c r="N1105" s="340"/>
      <c r="O1105" s="248"/>
      <c r="P1105" s="3412"/>
      <c r="Q1105" s="3412"/>
      <c r="R1105" s="3412"/>
      <c r="S1105" s="3412"/>
      <c r="T1105" s="3412"/>
      <c r="U1105" s="3412"/>
      <c r="V1105" s="3412"/>
      <c r="W1105" s="3412"/>
      <c r="X1105" s="3412"/>
      <c r="Y1105" s="248"/>
      <c r="Z1105" s="4339"/>
      <c r="AA1105" s="4339"/>
      <c r="AB1105" s="47"/>
      <c r="AC1105" s="4339"/>
      <c r="AD1105" s="4339"/>
      <c r="AE1105" s="4339"/>
      <c r="AF1105" s="4339"/>
      <c r="AG1105" s="1172"/>
    </row>
    <row r="1106" spans="1:33" x14ac:dyDescent="0.3">
      <c r="A1106" s="229"/>
      <c r="B1106" s="102"/>
      <c r="C1106" s="102"/>
      <c r="D1106" s="102"/>
      <c r="E1106" s="102"/>
      <c r="F1106" s="102"/>
      <c r="G1106" s="102"/>
      <c r="H1106" s="102"/>
      <c r="I1106" s="102"/>
      <c r="J1106" s="102"/>
      <c r="K1106" s="102"/>
      <c r="L1106" s="102"/>
      <c r="M1106" s="229"/>
      <c r="N1106" s="102"/>
      <c r="O1106" s="229"/>
      <c r="P1106" s="91"/>
      <c r="Q1106" s="91"/>
      <c r="R1106" s="91"/>
      <c r="S1106" s="91"/>
      <c r="T1106" s="205"/>
      <c r="U1106" s="205"/>
      <c r="V1106" s="205"/>
      <c r="W1106" s="205"/>
      <c r="X1106" s="205"/>
      <c r="Y1106" s="229"/>
      <c r="Z1106" s="84"/>
      <c r="AA1106" s="84"/>
      <c r="AB1106" s="47"/>
      <c r="AC1106" s="84"/>
      <c r="AD1106" s="84"/>
      <c r="AE1106" s="84"/>
      <c r="AF1106" s="84"/>
      <c r="AG1106" s="1172"/>
    </row>
    <row r="1107" spans="1:33" ht="15" thickBot="1" x14ac:dyDescent="0.35">
      <c r="A1107" s="248"/>
      <c r="B1107" s="4332"/>
      <c r="C1107" s="4332"/>
      <c r="D1107" s="4332"/>
      <c r="E1107" s="4332"/>
      <c r="F1107" s="4332"/>
      <c r="G1107" s="4332"/>
      <c r="H1107" s="4332"/>
      <c r="I1107" s="4332"/>
      <c r="J1107" s="4332"/>
      <c r="K1107" s="4332"/>
      <c r="L1107" s="4332"/>
      <c r="M1107" s="248"/>
      <c r="N1107" s="340"/>
      <c r="O1107" s="248"/>
      <c r="P1107" s="3412"/>
      <c r="Q1107" s="3412"/>
      <c r="R1107" s="3412"/>
      <c r="S1107" s="3412"/>
      <c r="T1107" s="3412"/>
      <c r="U1107" s="3412"/>
      <c r="V1107" s="3412"/>
      <c r="W1107" s="3412"/>
      <c r="X1107" s="3412"/>
      <c r="Y1107" s="248"/>
      <c r="Z1107" s="4339"/>
      <c r="AA1107" s="4339"/>
      <c r="AB1107" s="47"/>
      <c r="AC1107" s="4339"/>
      <c r="AD1107" s="4339"/>
      <c r="AE1107" s="4339"/>
      <c r="AF1107" s="4339"/>
      <c r="AG1107" s="1172"/>
    </row>
    <row r="1108" spans="1:33" x14ac:dyDescent="0.3">
      <c r="A1108" s="47"/>
      <c r="B1108" s="1172"/>
      <c r="C1108" s="1172"/>
      <c r="D1108" s="1172"/>
      <c r="E1108" s="1172"/>
      <c r="F1108" s="1172"/>
      <c r="G1108" s="1172"/>
      <c r="H1108" s="1172"/>
      <c r="I1108" s="1172"/>
      <c r="J1108" s="1170"/>
      <c r="K1108" s="1170"/>
      <c r="L1108" s="1170"/>
      <c r="M1108" s="1060"/>
      <c r="N1108" s="1170"/>
      <c r="O1108" s="1060"/>
      <c r="P1108" s="1170"/>
      <c r="Q1108" s="1170"/>
      <c r="R1108" s="1170"/>
      <c r="S1108" s="1172"/>
      <c r="T1108" s="1172"/>
      <c r="U1108" s="1172"/>
      <c r="V1108" s="1172"/>
      <c r="W1108" s="1172"/>
      <c r="X1108" s="1172"/>
      <c r="Y1108" s="47"/>
      <c r="Z1108" s="1172"/>
      <c r="AA1108" s="1172"/>
      <c r="AB1108" s="47"/>
      <c r="AC1108" s="1172"/>
      <c r="AD1108" s="1172"/>
      <c r="AE1108" s="1172"/>
      <c r="AF1108" s="1172"/>
      <c r="AG1108" s="1172"/>
    </row>
    <row r="1109" spans="1:33" ht="15" thickBot="1" x14ac:dyDescent="0.35">
      <c r="A1109" s="1172" t="s">
        <v>717</v>
      </c>
      <c r="B1109" s="1172"/>
      <c r="C1109" s="1172"/>
      <c r="D1109" s="1172"/>
      <c r="E1109" s="1172"/>
      <c r="F1109" s="1172"/>
      <c r="G1109" s="1172"/>
      <c r="H1109" s="1170"/>
      <c r="I1109" s="4337" t="s">
        <v>1314</v>
      </c>
      <c r="J1109" s="4337"/>
      <c r="K1109" s="4337"/>
      <c r="L1109" s="4337"/>
      <c r="M1109" s="4337"/>
      <c r="N1109" s="4337"/>
      <c r="O1109" s="4337"/>
      <c r="P1109" s="4337"/>
      <c r="Q1109" s="4337"/>
      <c r="R1109" s="4337"/>
      <c r="S1109" s="4337"/>
      <c r="T1109" s="4337"/>
      <c r="U1109" s="4337"/>
      <c r="V1109" s="4337"/>
      <c r="W1109" s="4337"/>
      <c r="X1109" s="4337"/>
      <c r="Y1109" s="1172"/>
      <c r="Z1109" s="1170" t="s">
        <v>1313</v>
      </c>
      <c r="AA1109" s="1172"/>
      <c r="AB1109" s="1172"/>
      <c r="AC1109" s="1172"/>
      <c r="AD1109" s="1172"/>
      <c r="AE1109" s="1172"/>
      <c r="AF1109" s="1172"/>
      <c r="AG1109" s="1172"/>
    </row>
    <row r="1110" spans="1:33" x14ac:dyDescent="0.3">
      <c r="A1110" s="1170" t="s">
        <v>16</v>
      </c>
      <c r="B1110" s="1172"/>
      <c r="C1110" s="1172"/>
      <c r="D1110" s="1172"/>
      <c r="E1110" s="1172"/>
      <c r="F1110" s="1172"/>
      <c r="G1110" s="1172"/>
      <c r="H1110" s="1172"/>
      <c r="I1110" s="1172"/>
      <c r="J1110" s="1172"/>
      <c r="K1110" s="1172"/>
      <c r="L1110" s="1172"/>
      <c r="M1110" s="1172"/>
      <c r="N1110" s="1172"/>
      <c r="O1110" s="1172"/>
      <c r="P1110" s="1172"/>
      <c r="Q1110" s="1172"/>
      <c r="R1110" s="1172"/>
      <c r="S1110" s="1172"/>
      <c r="T1110" s="1172"/>
      <c r="U1110" s="1172"/>
      <c r="V1110" s="1172"/>
      <c r="W1110" s="1172"/>
      <c r="X1110" s="1172"/>
      <c r="Y1110" s="1172"/>
      <c r="Z1110" s="1172"/>
      <c r="AA1110" s="1172"/>
      <c r="AB1110" s="1172"/>
      <c r="AC1110" s="1172"/>
      <c r="AD1110" s="1172"/>
      <c r="AE1110" s="1172"/>
      <c r="AF1110" s="1172"/>
      <c r="AG1110" s="1172"/>
    </row>
    <row r="1111" spans="1:33" x14ac:dyDescent="0.3">
      <c r="A1111" s="1172"/>
      <c r="B1111" s="1172"/>
      <c r="C1111" s="1172"/>
      <c r="D1111" s="1172"/>
      <c r="E1111" s="1172"/>
      <c r="F1111" s="1172"/>
      <c r="G1111" s="1172"/>
      <c r="H1111" s="1172"/>
      <c r="I1111" s="1172"/>
      <c r="J1111" s="1172"/>
      <c r="K1111" s="1172"/>
      <c r="L1111" s="1172"/>
      <c r="M1111" s="1172"/>
      <c r="N1111" s="1172"/>
      <c r="O1111" s="1172"/>
      <c r="P1111" s="1172"/>
      <c r="Q1111" s="1172"/>
      <c r="R1111" s="1172"/>
      <c r="S1111" s="1172"/>
      <c r="T1111" s="1172"/>
      <c r="U1111" s="1172"/>
      <c r="V1111" s="1172"/>
      <c r="W1111" s="1172"/>
      <c r="X1111" s="1172"/>
      <c r="Y1111" s="1172"/>
      <c r="Z1111" s="1172"/>
      <c r="AA1111" s="1172"/>
      <c r="AB1111" s="1172"/>
      <c r="AC1111" s="1172"/>
      <c r="AD1111" s="1172"/>
      <c r="AE1111" s="1172"/>
      <c r="AF1111" s="1172"/>
      <c r="AG1111" s="1172"/>
    </row>
    <row r="1112" spans="1:33" ht="15" customHeight="1" x14ac:dyDescent="0.3">
      <c r="A1112" s="2807" t="s">
        <v>54</v>
      </c>
      <c r="B1112" s="2807"/>
      <c r="C1112" s="2807"/>
      <c r="D1112" s="2807"/>
      <c r="E1112" s="2807"/>
      <c r="F1112" s="2807"/>
      <c r="G1112" s="2807"/>
      <c r="H1112" s="2807"/>
      <c r="I1112" s="2807"/>
      <c r="J1112" s="2807"/>
      <c r="K1112" s="2807"/>
      <c r="L1112" s="2807"/>
      <c r="M1112" s="2807"/>
      <c r="N1112" s="2807"/>
      <c r="O1112" s="2807"/>
      <c r="P1112" s="2807"/>
      <c r="Q1112" s="2807"/>
      <c r="R1112" s="2807"/>
      <c r="S1112" s="2807"/>
      <c r="T1112" s="2807"/>
      <c r="U1112" s="2807"/>
      <c r="V1112" s="2807"/>
      <c r="W1112" s="2807"/>
      <c r="X1112" s="2807"/>
      <c r="Y1112" s="2807"/>
      <c r="Z1112" s="2807"/>
      <c r="AA1112" s="2807"/>
      <c r="AB1112" s="2807"/>
      <c r="AC1112" s="2807"/>
      <c r="AD1112" s="2807"/>
      <c r="AE1112" s="2807"/>
      <c r="AF1112" s="2807"/>
      <c r="AG1112" s="2807"/>
    </row>
    <row r="1113" spans="1:33" x14ac:dyDescent="0.3">
      <c r="A1113" s="2807"/>
      <c r="B1113" s="2807"/>
      <c r="C1113" s="2807"/>
      <c r="D1113" s="2807"/>
      <c r="E1113" s="2807"/>
      <c r="F1113" s="2807"/>
      <c r="G1113" s="2807"/>
      <c r="H1113" s="2807"/>
      <c r="I1113" s="2807"/>
      <c r="J1113" s="2807"/>
      <c r="K1113" s="2807"/>
      <c r="L1113" s="2807"/>
      <c r="M1113" s="2807"/>
      <c r="N1113" s="2807"/>
      <c r="O1113" s="2807"/>
      <c r="P1113" s="2807"/>
      <c r="Q1113" s="2807"/>
      <c r="R1113" s="2807"/>
      <c r="S1113" s="2807"/>
      <c r="T1113" s="2807"/>
      <c r="U1113" s="2807"/>
      <c r="V1113" s="2807"/>
      <c r="W1113" s="2807"/>
      <c r="X1113" s="2807"/>
      <c r="Y1113" s="2807"/>
      <c r="Z1113" s="2807"/>
      <c r="AA1113" s="2807"/>
      <c r="AB1113" s="2807"/>
      <c r="AC1113" s="2807"/>
      <c r="AD1113" s="2807"/>
      <c r="AE1113" s="2807"/>
      <c r="AF1113" s="2807"/>
      <c r="AG1113" s="2807"/>
    </row>
    <row r="1114" spans="1:33" x14ac:dyDescent="0.3">
      <c r="A1114" s="2807"/>
      <c r="B1114" s="2807"/>
      <c r="C1114" s="2807"/>
      <c r="D1114" s="2807"/>
      <c r="E1114" s="2807"/>
      <c r="F1114" s="2807"/>
      <c r="G1114" s="2807"/>
      <c r="H1114" s="2807"/>
      <c r="I1114" s="2807"/>
      <c r="J1114" s="2807"/>
      <c r="K1114" s="2807"/>
      <c r="L1114" s="2807"/>
      <c r="M1114" s="2807"/>
      <c r="N1114" s="2807"/>
      <c r="O1114" s="2807"/>
      <c r="P1114" s="2807"/>
      <c r="Q1114" s="2807"/>
      <c r="R1114" s="2807"/>
      <c r="S1114" s="2807"/>
      <c r="T1114" s="2807"/>
      <c r="U1114" s="2807"/>
      <c r="V1114" s="2807"/>
      <c r="W1114" s="2807"/>
      <c r="X1114" s="2807"/>
      <c r="Y1114" s="2807"/>
      <c r="Z1114" s="2807"/>
      <c r="AA1114" s="2807"/>
      <c r="AB1114" s="2807"/>
      <c r="AC1114" s="2807"/>
      <c r="AD1114" s="2807"/>
      <c r="AE1114" s="2807"/>
      <c r="AF1114" s="2807"/>
      <c r="AG1114" s="2807"/>
    </row>
    <row r="1115" spans="1:33" x14ac:dyDescent="0.3">
      <c r="A1115" s="2807"/>
      <c r="B1115" s="2807"/>
      <c r="C1115" s="2807"/>
      <c r="D1115" s="2807"/>
      <c r="E1115" s="2807"/>
      <c r="F1115" s="2807"/>
      <c r="G1115" s="2807"/>
      <c r="H1115" s="2807"/>
      <c r="I1115" s="2807"/>
      <c r="J1115" s="2807"/>
      <c r="K1115" s="2807"/>
      <c r="L1115" s="2807"/>
      <c r="M1115" s="2807"/>
      <c r="N1115" s="2807"/>
      <c r="O1115" s="2807"/>
      <c r="P1115" s="2807"/>
      <c r="Q1115" s="2807"/>
      <c r="R1115" s="2807"/>
      <c r="S1115" s="2807"/>
      <c r="T1115" s="2807"/>
      <c r="U1115" s="2807"/>
      <c r="V1115" s="2807"/>
      <c r="W1115" s="2807"/>
      <c r="X1115" s="2807"/>
      <c r="Y1115" s="2807"/>
      <c r="Z1115" s="2807"/>
      <c r="AA1115" s="2807"/>
      <c r="AB1115" s="2807"/>
      <c r="AC1115" s="2807"/>
      <c r="AD1115" s="2807"/>
      <c r="AE1115" s="2807"/>
      <c r="AF1115" s="2807"/>
      <c r="AG1115" s="2807"/>
    </row>
    <row r="1116" spans="1:33" x14ac:dyDescent="0.3">
      <c r="A1116" s="1172"/>
      <c r="B1116" s="1172"/>
      <c r="C1116" s="1172"/>
      <c r="D1116" s="1172"/>
      <c r="E1116" s="1172"/>
      <c r="F1116" s="1172"/>
      <c r="G1116" s="1172"/>
      <c r="H1116" s="1172"/>
      <c r="I1116" s="1172"/>
      <c r="J1116" s="1172"/>
      <c r="K1116" s="1172"/>
      <c r="L1116" s="1172"/>
      <c r="M1116" s="1172"/>
      <c r="N1116" s="1172"/>
      <c r="O1116" s="1172"/>
      <c r="P1116" s="1172"/>
      <c r="Q1116" s="1172"/>
      <c r="R1116" s="1172"/>
      <c r="S1116" s="1172"/>
      <c r="T1116" s="1172"/>
      <c r="U1116" s="1172"/>
      <c r="V1116" s="1172"/>
      <c r="W1116" s="1172"/>
      <c r="X1116" s="1172"/>
      <c r="Y1116" s="1172"/>
      <c r="Z1116" s="1172"/>
      <c r="AA1116" s="1172"/>
      <c r="AB1116" s="1172"/>
      <c r="AC1116" s="1172"/>
      <c r="AD1116" s="1172"/>
      <c r="AE1116" s="1172"/>
      <c r="AF1116" s="1172"/>
      <c r="AG1116" s="1172"/>
    </row>
    <row r="1117" spans="1:33" ht="15" customHeight="1" x14ac:dyDescent="0.3">
      <c r="A1117" s="2807" t="s">
        <v>55</v>
      </c>
      <c r="B1117" s="2807"/>
      <c r="C1117" s="2807"/>
      <c r="D1117" s="2807"/>
      <c r="E1117" s="2807"/>
      <c r="F1117" s="2807"/>
      <c r="G1117" s="2807"/>
      <c r="H1117" s="2807"/>
      <c r="I1117" s="2807"/>
      <c r="J1117" s="2807"/>
      <c r="K1117" s="2807"/>
      <c r="L1117" s="2807"/>
      <c r="M1117" s="2807"/>
      <c r="N1117" s="2807"/>
      <c r="O1117" s="2807"/>
      <c r="P1117" s="2807"/>
      <c r="Q1117" s="2807"/>
      <c r="R1117" s="2807"/>
      <c r="S1117" s="2807"/>
      <c r="T1117" s="2807"/>
      <c r="U1117" s="2807"/>
      <c r="V1117" s="2807"/>
      <c r="W1117" s="2807"/>
      <c r="X1117" s="2807"/>
      <c r="Y1117" s="2807"/>
      <c r="Z1117" s="2807"/>
      <c r="AA1117" s="2807"/>
      <c r="AB1117" s="2807"/>
      <c r="AC1117" s="2807"/>
      <c r="AD1117" s="2807"/>
      <c r="AE1117" s="2807"/>
      <c r="AF1117" s="2807"/>
      <c r="AG1117" s="2807"/>
    </row>
    <row r="1118" spans="1:33" x14ac:dyDescent="0.3">
      <c r="A1118" s="2807"/>
      <c r="B1118" s="2807"/>
      <c r="C1118" s="2807"/>
      <c r="D1118" s="2807"/>
      <c r="E1118" s="2807"/>
      <c r="F1118" s="2807"/>
      <c r="G1118" s="2807"/>
      <c r="H1118" s="2807"/>
      <c r="I1118" s="2807"/>
      <c r="J1118" s="2807"/>
      <c r="K1118" s="2807"/>
      <c r="L1118" s="2807"/>
      <c r="M1118" s="2807"/>
      <c r="N1118" s="2807"/>
      <c r="O1118" s="2807"/>
      <c r="P1118" s="2807"/>
      <c r="Q1118" s="2807"/>
      <c r="R1118" s="2807"/>
      <c r="S1118" s="2807"/>
      <c r="T1118" s="2807"/>
      <c r="U1118" s="2807"/>
      <c r="V1118" s="2807"/>
      <c r="W1118" s="2807"/>
      <c r="X1118" s="2807"/>
      <c r="Y1118" s="2807"/>
      <c r="Z1118" s="2807"/>
      <c r="AA1118" s="2807"/>
      <c r="AB1118" s="2807"/>
      <c r="AC1118" s="2807"/>
      <c r="AD1118" s="2807"/>
      <c r="AE1118" s="2807"/>
      <c r="AF1118" s="2807"/>
      <c r="AG1118" s="2807"/>
    </row>
    <row r="1119" spans="1:33" x14ac:dyDescent="0.3">
      <c r="A1119" s="2807"/>
      <c r="B1119" s="2807"/>
      <c r="C1119" s="2807"/>
      <c r="D1119" s="2807"/>
      <c r="E1119" s="2807"/>
      <c r="F1119" s="2807"/>
      <c r="G1119" s="2807"/>
      <c r="H1119" s="2807"/>
      <c r="I1119" s="2807"/>
      <c r="J1119" s="2807"/>
      <c r="K1119" s="2807"/>
      <c r="L1119" s="2807"/>
      <c r="M1119" s="2807"/>
      <c r="N1119" s="2807"/>
      <c r="O1119" s="2807"/>
      <c r="P1119" s="2807"/>
      <c r="Q1119" s="2807"/>
      <c r="R1119" s="2807"/>
      <c r="S1119" s="2807"/>
      <c r="T1119" s="2807"/>
      <c r="U1119" s="2807"/>
      <c r="V1119" s="2807"/>
      <c r="W1119" s="2807"/>
      <c r="X1119" s="2807"/>
      <c r="Y1119" s="2807"/>
      <c r="Z1119" s="2807"/>
      <c r="AA1119" s="2807"/>
      <c r="AB1119" s="2807"/>
      <c r="AC1119" s="2807"/>
      <c r="AD1119" s="2807"/>
      <c r="AE1119" s="2807"/>
      <c r="AF1119" s="2807"/>
      <c r="AG1119" s="2807"/>
    </row>
    <row r="1120" spans="1:33" x14ac:dyDescent="0.3">
      <c r="A1120" s="1172"/>
      <c r="B1120" s="1172"/>
      <c r="C1120" s="1172"/>
      <c r="D1120" s="1172"/>
      <c r="E1120" s="1172"/>
      <c r="F1120" s="1172"/>
      <c r="G1120" s="1172"/>
      <c r="H1120" s="1172"/>
      <c r="I1120" s="1172"/>
      <c r="J1120" s="1172"/>
      <c r="K1120" s="1172"/>
      <c r="L1120" s="1172"/>
      <c r="M1120" s="1172"/>
      <c r="N1120" s="1172"/>
      <c r="O1120" s="1172"/>
      <c r="P1120" s="1172"/>
      <c r="Q1120" s="1172"/>
      <c r="R1120" s="1172"/>
      <c r="S1120" s="1172"/>
      <c r="T1120" s="1172"/>
      <c r="U1120" s="1172"/>
      <c r="V1120" s="1172"/>
      <c r="W1120" s="1172"/>
      <c r="X1120" s="1172"/>
      <c r="Y1120" s="1172"/>
      <c r="Z1120" s="1172"/>
      <c r="AA1120" s="1172"/>
      <c r="AB1120" s="1172"/>
      <c r="AC1120" s="1172"/>
      <c r="AD1120" s="1172"/>
      <c r="AE1120" s="1172"/>
      <c r="AF1120" s="1172"/>
      <c r="AG1120" s="1172"/>
    </row>
    <row r="1121" spans="1:33" x14ac:dyDescent="0.3">
      <c r="A1121" s="1172" t="s">
        <v>718</v>
      </c>
      <c r="B1121" s="1172"/>
      <c r="C1121" s="1172"/>
      <c r="D1121" s="1172"/>
      <c r="E1121" s="1172"/>
      <c r="F1121" s="1172"/>
      <c r="G1121" s="1172"/>
      <c r="H1121" s="1172"/>
      <c r="I1121" s="1172"/>
      <c r="J1121" s="1172"/>
      <c r="K1121" s="1172"/>
      <c r="L1121" s="1172"/>
      <c r="M1121" s="1172"/>
      <c r="N1121" s="1172"/>
      <c r="O1121" s="1172"/>
      <c r="P1121" s="1172"/>
      <c r="Q1121" s="1172"/>
      <c r="R1121" s="1172"/>
      <c r="S1121" s="1172"/>
      <c r="T1121" s="1172"/>
      <c r="U1121" s="1172"/>
      <c r="V1121" s="1172"/>
      <c r="W1121" s="1172"/>
      <c r="X1121" s="1172"/>
      <c r="Y1121" s="1172"/>
      <c r="Z1121" s="1172"/>
      <c r="AA1121" s="1172"/>
      <c r="AB1121" s="1172"/>
      <c r="AC1121" s="1172"/>
      <c r="AD1121" s="1172"/>
      <c r="AE1121" s="1172"/>
      <c r="AF1121" s="1172"/>
      <c r="AG1121" s="1172"/>
    </row>
    <row r="1122" spans="1:33" x14ac:dyDescent="0.3">
      <c r="A1122" s="1172"/>
      <c r="B1122" s="1172"/>
      <c r="C1122" s="1172"/>
      <c r="D1122" s="1172"/>
      <c r="E1122" s="1172"/>
      <c r="F1122" s="1172"/>
      <c r="G1122" s="1172"/>
      <c r="H1122" s="1172"/>
      <c r="I1122" s="1172"/>
      <c r="J1122" s="1172"/>
      <c r="K1122" s="1172"/>
      <c r="L1122" s="1172"/>
      <c r="M1122" s="1172"/>
      <c r="N1122" s="1172"/>
      <c r="O1122" s="1172"/>
      <c r="P1122" s="1172"/>
      <c r="Q1122" s="1172"/>
      <c r="R1122" s="1172"/>
      <c r="S1122" s="1172"/>
      <c r="T1122" s="1172"/>
      <c r="U1122" s="1172"/>
      <c r="V1122" s="1172"/>
      <c r="W1122" s="1172"/>
      <c r="X1122" s="1172"/>
      <c r="Y1122" s="1172"/>
      <c r="Z1122" s="1172"/>
      <c r="AA1122" s="1172"/>
      <c r="AB1122" s="1172"/>
      <c r="AC1122" s="1172"/>
      <c r="AD1122" s="1172"/>
      <c r="AE1122" s="1172"/>
      <c r="AF1122" s="1172"/>
      <c r="AG1122" s="1172"/>
    </row>
    <row r="1123" spans="1:33" x14ac:dyDescent="0.3">
      <c r="A1123" s="1172"/>
      <c r="B1123" s="1172"/>
      <c r="C1123" s="1172"/>
      <c r="D1123" s="1172"/>
      <c r="E1123" s="1172"/>
      <c r="F1123" s="1172"/>
      <c r="G1123" s="1172"/>
      <c r="H1123" s="1172"/>
      <c r="I1123" s="1172"/>
      <c r="J1123" s="1172"/>
      <c r="K1123" s="1172"/>
      <c r="L1123" s="1172"/>
      <c r="M1123" s="1172"/>
      <c r="N1123" s="1172"/>
      <c r="O1123" s="1172"/>
      <c r="P1123" s="1172"/>
      <c r="Q1123" s="1172"/>
      <c r="R1123" s="1172"/>
      <c r="S1123" s="1172"/>
      <c r="T1123" s="1172"/>
      <c r="U1123" s="1172"/>
      <c r="V1123" s="1172"/>
      <c r="W1123" s="1172"/>
      <c r="X1123" s="1172"/>
      <c r="Y1123" s="1172"/>
      <c r="Z1123" s="1172"/>
      <c r="AA1123" s="1172"/>
      <c r="AB1123" s="1172"/>
      <c r="AC1123" s="1172"/>
      <c r="AD1123" s="1172"/>
      <c r="AE1123" s="1172"/>
      <c r="AF1123" s="1172"/>
      <c r="AG1123" s="1172"/>
    </row>
    <row r="1124" spans="1:33" ht="15" thickBot="1" x14ac:dyDescent="0.35">
      <c r="A1124" s="1172" t="s">
        <v>147</v>
      </c>
      <c r="B1124" s="1172"/>
      <c r="C1124" s="4338"/>
      <c r="D1124" s="4338"/>
      <c r="E1124" s="4338"/>
      <c r="F1124" s="4338"/>
      <c r="G1124" s="4338"/>
      <c r="H1124" s="4338"/>
      <c r="I1124" s="4338"/>
      <c r="J1124" s="4338"/>
      <c r="K1124" s="4338"/>
      <c r="L1124" s="1172"/>
      <c r="M1124" s="3031" t="str">
        <f>J1078</f>
        <v>Should be the same as listed in Part I.</v>
      </c>
      <c r="N1124" s="3031"/>
      <c r="O1124" s="3031"/>
      <c r="P1124" s="3031"/>
      <c r="Q1124" s="3031"/>
      <c r="R1124" s="3031"/>
      <c r="S1124" s="3031"/>
      <c r="T1124" s="3031"/>
      <c r="U1124" s="3031"/>
      <c r="V1124" s="3031"/>
      <c r="W1124" s="3031"/>
      <c r="X1124" s="3031"/>
      <c r="Y1124" s="3031"/>
      <c r="Z1124" s="3031"/>
      <c r="AA1124" s="1172"/>
      <c r="AB1124" s="3395"/>
      <c r="AC1124" s="3395"/>
      <c r="AD1124" s="3395"/>
      <c r="AE1124" s="3395"/>
      <c r="AF1124" s="3395"/>
      <c r="AG1124" s="1172"/>
    </row>
    <row r="1125" spans="1:33" ht="15" customHeight="1" x14ac:dyDescent="0.3">
      <c r="A1125" s="1172"/>
      <c r="B1125" s="1172"/>
      <c r="C1125" s="4333" t="s">
        <v>719</v>
      </c>
      <c r="D1125" s="4333"/>
      <c r="E1125" s="4333"/>
      <c r="F1125" s="4333"/>
      <c r="G1125" s="4333"/>
      <c r="H1125" s="4333"/>
      <c r="I1125" s="4333"/>
      <c r="J1125" s="4333"/>
      <c r="K1125" s="4333"/>
      <c r="L1125" s="1172"/>
      <c r="M1125" s="4335" t="s">
        <v>149</v>
      </c>
      <c r="N1125" s="4335"/>
      <c r="O1125" s="4335"/>
      <c r="P1125" s="4335"/>
      <c r="Q1125" s="4335"/>
      <c r="R1125" s="4335"/>
      <c r="S1125" s="4335"/>
      <c r="T1125" s="4335"/>
      <c r="U1125" s="4335"/>
      <c r="V1125" s="4335"/>
      <c r="W1125" s="4335"/>
      <c r="X1125" s="4335"/>
      <c r="Y1125" s="4335"/>
      <c r="Z1125" s="4335"/>
      <c r="AA1125" s="1172"/>
      <c r="AB1125" s="4336" t="s">
        <v>150</v>
      </c>
      <c r="AC1125" s="4335"/>
      <c r="AD1125" s="4335"/>
      <c r="AE1125" s="4335"/>
      <c r="AF1125" s="4335"/>
      <c r="AG1125" s="1172"/>
    </row>
    <row r="1126" spans="1:33" x14ac:dyDescent="0.3">
      <c r="A1126" s="1172"/>
      <c r="B1126" s="1172"/>
      <c r="C1126" s="4334"/>
      <c r="D1126" s="4334"/>
      <c r="E1126" s="4334"/>
      <c r="F1126" s="4334"/>
      <c r="G1126" s="4334"/>
      <c r="H1126" s="4334"/>
      <c r="I1126" s="4334"/>
      <c r="J1126" s="4334"/>
      <c r="K1126" s="4334"/>
      <c r="L1126" s="1172"/>
      <c r="M1126" s="1172"/>
      <c r="N1126" s="1172"/>
      <c r="O1126" s="1172"/>
      <c r="P1126" s="1172"/>
      <c r="Q1126" s="1172"/>
      <c r="R1126" s="1172"/>
      <c r="S1126" s="1172"/>
      <c r="T1126" s="1172"/>
      <c r="U1126" s="1172"/>
      <c r="V1126" s="1172"/>
      <c r="W1126" s="1172"/>
      <c r="X1126" s="1172"/>
      <c r="Y1126" s="1172"/>
      <c r="Z1126" s="1172"/>
      <c r="AA1126" s="1172"/>
      <c r="AB1126" s="1172"/>
      <c r="AC1126" s="1172"/>
      <c r="AD1126" s="1172"/>
      <c r="AE1126" s="1172"/>
      <c r="AF1126" s="1172"/>
      <c r="AG1126" s="1172"/>
    </row>
    <row r="1127" spans="1:33" x14ac:dyDescent="0.3">
      <c r="A1127" s="1172"/>
      <c r="B1127" s="1172"/>
      <c r="C1127" s="1172"/>
      <c r="D1127" s="1172"/>
      <c r="E1127" s="1172"/>
      <c r="F1127" s="1172"/>
      <c r="G1127" s="1172"/>
      <c r="H1127" s="1172"/>
      <c r="I1127" s="1172"/>
      <c r="J1127" s="1172"/>
      <c r="K1127" s="1172"/>
      <c r="L1127" s="1172"/>
      <c r="M1127" s="1172"/>
      <c r="N1127" s="1172"/>
      <c r="O1127" s="1172"/>
      <c r="P1127" s="1172"/>
      <c r="Q1127" s="1172"/>
      <c r="R1127" s="1172"/>
      <c r="S1127" s="1172"/>
      <c r="T1127" s="1172"/>
      <c r="U1127" s="1172"/>
      <c r="V1127" s="1172"/>
      <c r="W1127" s="1172"/>
      <c r="X1127" s="1172"/>
      <c r="Y1127" s="1172"/>
      <c r="Z1127" s="1172"/>
      <c r="AA1127" s="1172"/>
      <c r="AB1127" s="1172"/>
      <c r="AC1127" s="1172"/>
      <c r="AD1127" s="1172"/>
      <c r="AE1127" s="1172"/>
      <c r="AF1127" s="1172"/>
      <c r="AG1127" s="1172"/>
    </row>
    <row r="1128" spans="1:33" x14ac:dyDescent="0.3">
      <c r="A1128" s="98" t="s">
        <v>707</v>
      </c>
      <c r="B1128" s="1172"/>
      <c r="C1128" s="1172"/>
      <c r="D1128" s="1172"/>
      <c r="E1128" s="1172"/>
      <c r="F1128" s="1172"/>
      <c r="G1128" s="1172"/>
      <c r="H1128" s="1172"/>
      <c r="I1128" s="1172"/>
      <c r="J1128" s="1172"/>
      <c r="K1128" s="1172"/>
      <c r="L1128" s="1172"/>
      <c r="M1128" s="1172"/>
      <c r="N1128" s="1172"/>
      <c r="O1128" s="1172"/>
      <c r="P1128" s="1172"/>
      <c r="Q1128" s="1172"/>
      <c r="R1128" s="1172"/>
      <c r="S1128" s="1172"/>
      <c r="T1128" s="1172"/>
      <c r="U1128" s="1172"/>
      <c r="V1128" s="1172"/>
      <c r="W1128" s="1172"/>
      <c r="X1128" s="1172"/>
      <c r="Y1128" s="1172"/>
      <c r="Z1128" s="1172"/>
      <c r="AA1128" s="1172"/>
      <c r="AB1128" s="1172"/>
      <c r="AC1128" s="1172"/>
      <c r="AD1128" s="1172"/>
      <c r="AE1128" s="1172"/>
      <c r="AF1128" s="1172"/>
      <c r="AG1128" s="1172"/>
    </row>
    <row r="1129" spans="1:33" x14ac:dyDescent="0.3">
      <c r="A1129" s="1172"/>
      <c r="B1129" s="1172"/>
      <c r="C1129" s="1172"/>
      <c r="D1129" s="1172"/>
      <c r="E1129" s="1172"/>
      <c r="F1129" s="1172"/>
      <c r="G1129" s="1172"/>
      <c r="H1129" s="1172"/>
      <c r="I1129" s="1172"/>
      <c r="J1129" s="1172"/>
      <c r="K1129" s="1172"/>
      <c r="L1129" s="1172"/>
      <c r="M1129" s="1172"/>
      <c r="N1129" s="1172"/>
      <c r="O1129" s="1172"/>
      <c r="P1129" s="1172"/>
      <c r="Q1129" s="1172"/>
      <c r="R1129" s="1172"/>
      <c r="S1129" s="1172"/>
      <c r="T1129" s="1172"/>
      <c r="U1129" s="1172"/>
      <c r="V1129" s="1172"/>
      <c r="W1129" s="1172"/>
      <c r="X1129" s="1172"/>
      <c r="Y1129" s="1172"/>
      <c r="Z1129" s="1172"/>
      <c r="AA1129" s="1172"/>
      <c r="AB1129" s="1172"/>
      <c r="AC1129" s="1172"/>
      <c r="AD1129" s="1172"/>
      <c r="AE1129" s="1172"/>
      <c r="AF1129" s="1172"/>
      <c r="AG1129" s="1172"/>
    </row>
    <row r="1130" spans="1:33" x14ac:dyDescent="0.3">
      <c r="A1130" s="98" t="s">
        <v>692</v>
      </c>
      <c r="B1130" s="1172"/>
      <c r="C1130" s="1172"/>
      <c r="D1130" s="1172"/>
      <c r="E1130" s="1172"/>
      <c r="F1130" s="1172"/>
      <c r="G1130" s="1172"/>
      <c r="H1130" s="1172"/>
      <c r="I1130" s="1172"/>
      <c r="J1130" s="1172"/>
      <c r="K1130" s="1172"/>
      <c r="L1130" s="1172"/>
      <c r="M1130" s="1172"/>
      <c r="N1130" s="1172"/>
      <c r="O1130" s="1172"/>
      <c r="P1130" s="1172"/>
      <c r="Q1130" s="1172"/>
      <c r="R1130" s="1172"/>
      <c r="S1130" s="1172"/>
      <c r="T1130" s="1172"/>
      <c r="U1130" s="1172"/>
      <c r="V1130" s="1172"/>
      <c r="W1130" s="1172"/>
      <c r="X1130" s="1172"/>
      <c r="Y1130" s="1172"/>
      <c r="Z1130" s="1172"/>
      <c r="AA1130" s="1172"/>
      <c r="AB1130" s="1172"/>
      <c r="AC1130" s="1172"/>
      <c r="AD1130" s="1172"/>
      <c r="AE1130" s="1172"/>
      <c r="AF1130" s="1172"/>
      <c r="AG1130" s="1172"/>
    </row>
    <row r="1131" spans="1:33" x14ac:dyDescent="0.3">
      <c r="A1131" s="1172" t="s">
        <v>53</v>
      </c>
      <c r="B1131" s="1172"/>
      <c r="C1131" s="1172"/>
      <c r="D1131" s="1172"/>
      <c r="E1131" s="1172"/>
      <c r="F1131" s="1172"/>
      <c r="G1131" s="1172"/>
      <c r="H1131" s="1172"/>
      <c r="I1131" s="1172"/>
      <c r="J1131" s="1172"/>
      <c r="K1131" s="1172"/>
      <c r="L1131" s="1172"/>
      <c r="M1131" s="1172"/>
      <c r="N1131" s="1172"/>
      <c r="O1131" s="1172"/>
      <c r="P1131" s="1172"/>
      <c r="Q1131" s="1172"/>
      <c r="R1131" s="1172"/>
      <c r="S1131" s="1172"/>
      <c r="T1131" s="1172"/>
      <c r="U1131" s="1172"/>
      <c r="V1131" s="1170"/>
      <c r="W1131" s="1170"/>
      <c r="X1131" s="1170"/>
      <c r="Y1131" s="1170"/>
      <c r="Z1131" s="1170"/>
      <c r="AA1131" s="1170"/>
      <c r="AB1131" s="1170"/>
      <c r="AC1131" s="1172"/>
      <c r="AD1131" s="1172"/>
      <c r="AE1131" s="1172"/>
      <c r="AF1131" s="1172"/>
      <c r="AG1131" s="1172"/>
    </row>
    <row r="1132" spans="1:33" x14ac:dyDescent="0.3">
      <c r="A1132" s="1172"/>
      <c r="B1132" s="1172"/>
      <c r="C1132" s="1172"/>
      <c r="D1132" s="1172"/>
      <c r="E1132" s="1172"/>
      <c r="F1132" s="1172"/>
      <c r="G1132" s="1172"/>
      <c r="H1132" s="1172"/>
      <c r="I1132" s="1172"/>
      <c r="J1132" s="1172"/>
      <c r="K1132" s="1172"/>
      <c r="L1132" s="1172"/>
      <c r="M1132" s="1172"/>
      <c r="N1132" s="1172"/>
      <c r="O1132" s="1172"/>
      <c r="P1132" s="1172"/>
      <c r="Q1132" s="1172"/>
      <c r="R1132" s="1172"/>
      <c r="S1132" s="1172"/>
      <c r="T1132" s="1172"/>
      <c r="U1132" s="1172"/>
      <c r="V1132" s="1172"/>
      <c r="W1132" s="1172"/>
      <c r="X1132" s="1172"/>
      <c r="Y1132" s="1172"/>
      <c r="Z1132" s="1172"/>
      <c r="AA1132" s="1172"/>
      <c r="AB1132" s="1172"/>
      <c r="AC1132" s="1172"/>
      <c r="AD1132" s="1172"/>
      <c r="AE1132" s="1172"/>
      <c r="AF1132" s="1172"/>
      <c r="AG1132" s="1172"/>
    </row>
    <row r="1133" spans="1:33" x14ac:dyDescent="0.3">
      <c r="A1133" s="1170" t="s">
        <v>1131</v>
      </c>
      <c r="B1133" s="1172"/>
      <c r="C1133" s="1172"/>
      <c r="D1133" s="1172"/>
      <c r="E1133" s="1172"/>
      <c r="F1133" s="1172"/>
      <c r="G1133" s="1172"/>
      <c r="H1133" s="1172"/>
      <c r="I1133" s="1172"/>
      <c r="J1133" s="4342" t="s">
        <v>1132</v>
      </c>
      <c r="K1133" s="4342"/>
      <c r="L1133" s="4342"/>
      <c r="M1133" s="4342"/>
      <c r="N1133" s="4342"/>
      <c r="O1133" s="4342"/>
      <c r="P1133" s="4342"/>
      <c r="Q1133" s="4342"/>
      <c r="R1133" s="4342"/>
      <c r="S1133" s="4342"/>
      <c r="T1133" s="4342"/>
      <c r="U1133" s="4342"/>
      <c r="V1133" s="4342"/>
      <c r="W1133" s="4342"/>
      <c r="X1133" s="4342"/>
      <c r="Y1133" s="4342"/>
      <c r="Z1133" s="4342"/>
      <c r="AA1133" s="4342"/>
      <c r="AB1133" s="4342"/>
      <c r="AC1133" s="4342"/>
      <c r="AD1133" s="4342"/>
      <c r="AE1133" s="4342"/>
      <c r="AF1133" s="4342"/>
      <c r="AG1133" s="1172"/>
    </row>
    <row r="1134" spans="1:33" ht="15" thickBot="1" x14ac:dyDescent="0.35">
      <c r="A1134" s="1172"/>
      <c r="B1134" s="1172"/>
      <c r="C1134" s="1172"/>
      <c r="D1134" s="1172"/>
      <c r="E1134" s="1172"/>
      <c r="F1134" s="1172"/>
      <c r="G1134" s="1172"/>
      <c r="H1134" s="1172"/>
      <c r="I1134" s="1172"/>
      <c r="J1134" s="1172"/>
      <c r="K1134" s="1172"/>
      <c r="L1134" s="1172"/>
      <c r="M1134" s="1172"/>
      <c r="N1134" s="1172"/>
      <c r="O1134" s="1172"/>
      <c r="P1134" s="1172"/>
      <c r="Q1134" s="1172"/>
      <c r="R1134" s="1172"/>
      <c r="S1134" s="1172"/>
      <c r="T1134" s="1172"/>
      <c r="U1134" s="1172"/>
      <c r="V1134" s="1172"/>
      <c r="W1134" s="1172"/>
      <c r="X1134" s="1172"/>
      <c r="Y1134" s="1172"/>
      <c r="Z1134" s="1172"/>
      <c r="AA1134" s="1172"/>
      <c r="AB1134" s="1172"/>
      <c r="AC1134" s="1172"/>
      <c r="AD1134" s="1172"/>
      <c r="AE1134" s="1172"/>
      <c r="AF1134" s="1172"/>
      <c r="AG1134" s="1172"/>
    </row>
    <row r="1135" spans="1:33" ht="15.75" customHeight="1" thickBot="1" x14ac:dyDescent="0.35">
      <c r="A1135" s="1172"/>
      <c r="B1135" s="1172" t="s">
        <v>708</v>
      </c>
      <c r="C1135" s="1172"/>
      <c r="D1135" s="1172"/>
      <c r="E1135" s="1172"/>
      <c r="F1135" s="1172"/>
      <c r="G1135" s="271"/>
      <c r="H1135" s="2631" t="s">
        <v>709</v>
      </c>
      <c r="I1135" s="2631"/>
      <c r="J1135" s="2631"/>
      <c r="K1135" s="2631"/>
      <c r="L1135" s="2631"/>
      <c r="M1135" s="2631"/>
      <c r="N1135" s="2631"/>
      <c r="O1135" s="2631"/>
      <c r="P1135" s="2631"/>
      <c r="Q1135" s="2631"/>
      <c r="R1135" s="2631"/>
      <c r="S1135" s="2631"/>
      <c r="T1135" s="2631"/>
      <c r="U1135" s="2631"/>
      <c r="V1135" s="2631"/>
      <c r="W1135" s="2631"/>
      <c r="X1135" s="2631"/>
      <c r="Y1135" s="2631"/>
      <c r="Z1135" s="2631"/>
      <c r="AA1135" s="2631"/>
      <c r="AB1135" s="2631"/>
      <c r="AC1135" s="2631"/>
      <c r="AD1135" s="2631"/>
      <c r="AE1135" s="2631"/>
      <c r="AF1135" s="2631"/>
      <c r="AG1135" s="2631"/>
    </row>
    <row r="1136" spans="1:33" ht="15" thickBot="1" x14ac:dyDescent="0.35">
      <c r="A1136" s="1172"/>
      <c r="B1136" s="1172"/>
      <c r="C1136" s="1172"/>
      <c r="D1136" s="1172"/>
      <c r="E1136" s="1172"/>
      <c r="F1136" s="1172"/>
      <c r="G1136" s="1172"/>
      <c r="H1136" s="1172"/>
      <c r="I1136" s="1172"/>
      <c r="J1136" s="1172"/>
      <c r="K1136" s="1172"/>
      <c r="L1136" s="1172"/>
      <c r="M1136" s="1172"/>
      <c r="N1136" s="1172"/>
      <c r="O1136" s="1172"/>
      <c r="P1136" s="1172"/>
      <c r="Q1136" s="1172"/>
      <c r="R1136" s="1172"/>
      <c r="S1136" s="1172"/>
      <c r="T1136" s="1172"/>
      <c r="U1136" s="1172"/>
      <c r="V1136" s="1172"/>
      <c r="W1136" s="1172"/>
      <c r="X1136" s="1172"/>
      <c r="Y1136" s="1172"/>
      <c r="Z1136" s="1172"/>
      <c r="AA1136" s="1172"/>
      <c r="AB1136" s="1172"/>
      <c r="AC1136" s="1172"/>
      <c r="AD1136" s="1172"/>
      <c r="AE1136" s="1172"/>
      <c r="AF1136" s="1172"/>
      <c r="AG1136" s="1172"/>
    </row>
    <row r="1137" spans="1:33" ht="15" thickBot="1" x14ac:dyDescent="0.35">
      <c r="A1137" s="1172"/>
      <c r="B1137" s="1172"/>
      <c r="C1137" s="1172"/>
      <c r="D1137" s="1172"/>
      <c r="E1137" s="1172"/>
      <c r="F1137" s="1172"/>
      <c r="G1137" s="271"/>
      <c r="H1137" s="1172" t="s">
        <v>710</v>
      </c>
      <c r="I1137" s="1172"/>
      <c r="J1137" s="1172"/>
      <c r="K1137" s="1172"/>
      <c r="L1137" s="1172"/>
      <c r="M1137" s="1172"/>
      <c r="N1137" s="1172"/>
      <c r="O1137" s="1172"/>
      <c r="P1137" s="1172"/>
      <c r="Q1137" s="1172"/>
      <c r="R1137" s="1172"/>
      <c r="S1137" s="1172"/>
      <c r="T1137" s="1172"/>
      <c r="U1137" s="1172"/>
      <c r="V1137" s="1172"/>
      <c r="W1137" s="1172"/>
      <c r="X1137" s="1172"/>
      <c r="Y1137" s="1172"/>
      <c r="Z1137" s="1172"/>
      <c r="AA1137" s="1172"/>
      <c r="AB1137" s="1172"/>
      <c r="AC1137" s="1172"/>
      <c r="AD1137" s="1172"/>
      <c r="AE1137" s="1172"/>
      <c r="AF1137" s="1172"/>
      <c r="AG1137" s="1172"/>
    </row>
    <row r="1138" spans="1:33" ht="15" thickBot="1" x14ac:dyDescent="0.35">
      <c r="A1138" s="1172"/>
      <c r="B1138" s="1172"/>
      <c r="C1138" s="1172"/>
      <c r="D1138" s="1172"/>
      <c r="E1138" s="1172"/>
      <c r="F1138" s="1172"/>
      <c r="G1138" s="1172"/>
      <c r="H1138" s="1172"/>
      <c r="I1138" s="1172"/>
      <c r="J1138" s="1172"/>
      <c r="K1138" s="1172"/>
      <c r="L1138" s="1172"/>
      <c r="M1138" s="1172"/>
      <c r="N1138" s="1172"/>
      <c r="O1138" s="1172"/>
      <c r="P1138" s="1172"/>
      <c r="Q1138" s="1172"/>
      <c r="R1138" s="1172"/>
      <c r="S1138" s="1172"/>
      <c r="T1138" s="1172"/>
      <c r="U1138" s="1172"/>
      <c r="V1138" s="1172"/>
      <c r="W1138" s="1172"/>
      <c r="X1138" s="1172"/>
      <c r="Y1138" s="1172"/>
      <c r="Z1138" s="1172"/>
      <c r="AA1138" s="1172"/>
      <c r="AB1138" s="1172"/>
      <c r="AC1138" s="1172"/>
      <c r="AD1138" s="1172"/>
      <c r="AE1138" s="1172"/>
      <c r="AF1138" s="1172"/>
      <c r="AG1138" s="1172"/>
    </row>
    <row r="1139" spans="1:33" ht="15" thickBot="1" x14ac:dyDescent="0.35">
      <c r="A1139" s="1172"/>
      <c r="B1139" s="1172"/>
      <c r="C1139" s="1172"/>
      <c r="D1139" s="1172"/>
      <c r="E1139" s="1172"/>
      <c r="F1139" s="1172"/>
      <c r="G1139" s="271"/>
      <c r="H1139" s="1172" t="s">
        <v>711</v>
      </c>
      <c r="I1139" s="1172"/>
      <c r="J1139" s="1172"/>
      <c r="K1139" s="1172"/>
      <c r="L1139" s="1172"/>
      <c r="M1139" s="1172"/>
      <c r="N1139" s="1172"/>
      <c r="O1139" s="1172"/>
      <c r="P1139" s="1172"/>
      <c r="Q1139" s="1172"/>
      <c r="R1139" s="1172"/>
      <c r="S1139" s="1172"/>
      <c r="T1139" s="1172"/>
      <c r="U1139" s="1172"/>
      <c r="V1139" s="1172"/>
      <c r="W1139" s="1172"/>
      <c r="X1139" s="1172"/>
      <c r="Y1139" s="1172"/>
      <c r="Z1139" s="1172"/>
      <c r="AA1139" s="1172"/>
      <c r="AB1139" s="1172"/>
      <c r="AC1139" s="1172"/>
      <c r="AD1139" s="1172"/>
      <c r="AE1139" s="1172"/>
      <c r="AF1139" s="1172"/>
      <c r="AG1139" s="1172"/>
    </row>
    <row r="1140" spans="1:33" ht="15" thickBot="1" x14ac:dyDescent="0.35">
      <c r="A1140" s="1172"/>
      <c r="B1140" s="1172"/>
      <c r="C1140" s="1172"/>
      <c r="D1140" s="1172"/>
      <c r="E1140" s="1172"/>
      <c r="F1140" s="1172"/>
      <c r="G1140" s="1172"/>
      <c r="H1140" s="1172"/>
      <c r="I1140" s="1172"/>
      <c r="J1140" s="1172"/>
      <c r="K1140" s="1172"/>
      <c r="L1140" s="1172"/>
      <c r="M1140" s="1172"/>
      <c r="N1140" s="1172"/>
      <c r="O1140" s="1172"/>
      <c r="P1140" s="1172"/>
      <c r="Q1140" s="1172"/>
      <c r="R1140" s="1172"/>
      <c r="S1140" s="1172"/>
      <c r="T1140" s="1172"/>
      <c r="U1140" s="1172"/>
      <c r="V1140" s="1172"/>
      <c r="W1140" s="1172"/>
      <c r="X1140" s="1172"/>
      <c r="Y1140" s="1172"/>
      <c r="Z1140" s="1172"/>
      <c r="AA1140" s="1172"/>
      <c r="AB1140" s="1172"/>
      <c r="AC1140" s="1172"/>
      <c r="AD1140" s="1172"/>
      <c r="AE1140" s="1172"/>
      <c r="AF1140" s="1172"/>
      <c r="AG1140" s="1172"/>
    </row>
    <row r="1141" spans="1:33" ht="15" thickBot="1" x14ac:dyDescent="0.35">
      <c r="A1141" s="1172"/>
      <c r="B1141" s="1172"/>
      <c r="C1141" s="1172"/>
      <c r="D1141" s="1172"/>
      <c r="E1141" s="1172"/>
      <c r="F1141" s="1172"/>
      <c r="G1141" s="271"/>
      <c r="H1141" s="1172" t="s">
        <v>712</v>
      </c>
      <c r="I1141" s="1172"/>
      <c r="J1141" s="1172"/>
      <c r="K1141" s="1172"/>
      <c r="L1141" s="1172"/>
      <c r="M1141" s="1172"/>
      <c r="N1141" s="1172"/>
      <c r="O1141" s="1172"/>
      <c r="P1141" s="1172"/>
      <c r="Q1141" s="1172"/>
      <c r="R1141" s="1172"/>
      <c r="S1141" s="1172"/>
      <c r="T1141" s="1172"/>
      <c r="U1141" s="1172"/>
      <c r="V1141" s="1172"/>
      <c r="W1141" s="1172"/>
      <c r="X1141" s="1172"/>
      <c r="Y1141" s="1172"/>
      <c r="Z1141" s="1172"/>
      <c r="AA1141" s="1172"/>
      <c r="AB1141" s="1172"/>
      <c r="AC1141" s="1172"/>
      <c r="AD1141" s="1172"/>
      <c r="AE1141" s="1172"/>
      <c r="AF1141" s="1172"/>
      <c r="AG1141" s="1172"/>
    </row>
    <row r="1142" spans="1:33" ht="15" thickBot="1" x14ac:dyDescent="0.35">
      <c r="A1142" s="1172"/>
      <c r="B1142" s="1172"/>
      <c r="C1142" s="1172"/>
      <c r="D1142" s="1172"/>
      <c r="E1142" s="1172"/>
      <c r="F1142" s="1172"/>
      <c r="G1142" s="1172"/>
      <c r="H1142" s="1172"/>
      <c r="I1142" s="1172"/>
      <c r="J1142" s="1172"/>
      <c r="K1142" s="1172"/>
      <c r="L1142" s="1172"/>
      <c r="M1142" s="1172"/>
      <c r="N1142" s="1172"/>
      <c r="O1142" s="1172"/>
      <c r="P1142" s="1172"/>
      <c r="Q1142" s="1172"/>
      <c r="R1142" s="1172"/>
      <c r="S1142" s="1172"/>
      <c r="T1142" s="1172"/>
      <c r="U1142" s="1172"/>
      <c r="V1142" s="1172"/>
      <c r="W1142" s="1172"/>
      <c r="X1142" s="1172"/>
      <c r="Y1142" s="1172"/>
      <c r="Z1142" s="1172"/>
      <c r="AA1142" s="1172"/>
      <c r="AB1142" s="1172"/>
      <c r="AC1142" s="1172"/>
      <c r="AD1142" s="1172"/>
      <c r="AE1142" s="1172"/>
      <c r="AF1142" s="1172"/>
      <c r="AG1142" s="1172"/>
    </row>
    <row r="1143" spans="1:33" ht="15" thickBot="1" x14ac:dyDescent="0.35">
      <c r="A1143" s="1172"/>
      <c r="B1143" s="1172"/>
      <c r="C1143" s="1172"/>
      <c r="D1143" s="1172"/>
      <c r="E1143" s="1172"/>
      <c r="F1143" s="1172"/>
      <c r="G1143" s="271"/>
      <c r="H1143" s="1170" t="s">
        <v>713</v>
      </c>
      <c r="I1143" s="1172"/>
      <c r="J1143" s="1172"/>
      <c r="K1143" s="1172"/>
      <c r="L1143" s="1172"/>
      <c r="M1143" s="1172"/>
      <c r="N1143" s="1172"/>
      <c r="O1143" s="1172"/>
      <c r="P1143" s="1172"/>
      <c r="Q1143" s="1172"/>
      <c r="R1143" s="1172"/>
      <c r="S1143" s="1172"/>
      <c r="T1143" s="1172"/>
      <c r="U1143" s="1172"/>
      <c r="V1143" s="1172"/>
      <c r="W1143" s="1172"/>
      <c r="X1143" s="1172"/>
      <c r="Y1143" s="1172"/>
      <c r="Z1143" s="1172"/>
      <c r="AA1143" s="1172"/>
      <c r="AB1143" s="1172"/>
      <c r="AC1143" s="1172"/>
      <c r="AD1143" s="1172"/>
      <c r="AE1143" s="1172"/>
      <c r="AF1143" s="1172"/>
      <c r="AG1143" s="1172"/>
    </row>
    <row r="1144" spans="1:33" x14ac:dyDescent="0.3">
      <c r="A1144" s="1172"/>
      <c r="B1144" s="1172"/>
      <c r="C1144" s="1172"/>
      <c r="D1144" s="1172"/>
      <c r="E1144" s="1172"/>
      <c r="F1144" s="1172"/>
      <c r="G1144" s="1172"/>
      <c r="H1144" s="1172"/>
      <c r="I1144" s="1172"/>
      <c r="J1144" s="1172"/>
      <c r="K1144" s="1172"/>
      <c r="L1144" s="1172"/>
      <c r="M1144" s="1172"/>
      <c r="N1144" s="1172"/>
      <c r="O1144" s="1172"/>
      <c r="P1144" s="1172"/>
      <c r="Q1144" s="1172"/>
      <c r="R1144" s="1172"/>
      <c r="S1144" s="1172"/>
      <c r="T1144" s="1172"/>
      <c r="U1144" s="1172"/>
      <c r="V1144" s="1172"/>
      <c r="W1144" s="1172"/>
      <c r="X1144" s="1172"/>
      <c r="Y1144" s="1172"/>
      <c r="Z1144" s="1172"/>
      <c r="AA1144" s="1172"/>
      <c r="AB1144" s="1172"/>
      <c r="AC1144" s="1172"/>
      <c r="AD1144" s="1172"/>
      <c r="AE1144" s="1172"/>
      <c r="AF1144" s="1172"/>
      <c r="AG1144" s="1172"/>
    </row>
    <row r="1145" spans="1:33" ht="15" customHeight="1" x14ac:dyDescent="0.3">
      <c r="A1145" s="4100" t="s">
        <v>15</v>
      </c>
      <c r="B1145" s="4263"/>
      <c r="C1145" s="4263"/>
      <c r="D1145" s="4263"/>
      <c r="E1145" s="4263"/>
      <c r="F1145" s="4263"/>
      <c r="G1145" s="4263"/>
      <c r="H1145" s="4263"/>
      <c r="I1145" s="4263"/>
      <c r="J1145" s="4263"/>
      <c r="K1145" s="4263"/>
      <c r="L1145" s="4263"/>
      <c r="M1145" s="4263"/>
      <c r="N1145" s="4263"/>
      <c r="O1145" s="4263"/>
      <c r="P1145" s="4263"/>
      <c r="Q1145" s="4263"/>
      <c r="R1145" s="4263"/>
      <c r="S1145" s="4263"/>
      <c r="T1145" s="4263"/>
      <c r="U1145" s="4263"/>
      <c r="V1145" s="4263"/>
      <c r="W1145" s="4263"/>
      <c r="X1145" s="4263"/>
      <c r="Y1145" s="4263"/>
      <c r="Z1145" s="4263"/>
      <c r="AA1145" s="4263"/>
      <c r="AB1145" s="4263"/>
      <c r="AC1145" s="4263"/>
      <c r="AD1145" s="4263"/>
      <c r="AE1145" s="4263"/>
      <c r="AF1145" s="4263"/>
      <c r="AG1145" s="4263"/>
    </row>
    <row r="1146" spans="1:33" x14ac:dyDescent="0.3">
      <c r="A1146" s="4263"/>
      <c r="B1146" s="4263"/>
      <c r="C1146" s="4263"/>
      <c r="D1146" s="4263"/>
      <c r="E1146" s="4263"/>
      <c r="F1146" s="4263"/>
      <c r="G1146" s="4263"/>
      <c r="H1146" s="4263"/>
      <c r="I1146" s="4263"/>
      <c r="J1146" s="4263"/>
      <c r="K1146" s="4263"/>
      <c r="L1146" s="4263"/>
      <c r="M1146" s="4263"/>
      <c r="N1146" s="4263"/>
      <c r="O1146" s="4263"/>
      <c r="P1146" s="4263"/>
      <c r="Q1146" s="4263"/>
      <c r="R1146" s="4263"/>
      <c r="S1146" s="4263"/>
      <c r="T1146" s="4263"/>
      <c r="U1146" s="4263"/>
      <c r="V1146" s="4263"/>
      <c r="W1146" s="4263"/>
      <c r="X1146" s="4263"/>
      <c r="Y1146" s="4263"/>
      <c r="Z1146" s="4263"/>
      <c r="AA1146" s="4263"/>
      <c r="AB1146" s="4263"/>
      <c r="AC1146" s="4263"/>
      <c r="AD1146" s="4263"/>
      <c r="AE1146" s="4263"/>
      <c r="AF1146" s="4263"/>
      <c r="AG1146" s="4263"/>
    </row>
    <row r="1147" spans="1:33" x14ac:dyDescent="0.3">
      <c r="A1147" s="4263"/>
      <c r="B1147" s="4263"/>
      <c r="C1147" s="4263"/>
      <c r="D1147" s="4263"/>
      <c r="E1147" s="4263"/>
      <c r="F1147" s="4263"/>
      <c r="G1147" s="4263"/>
      <c r="H1147" s="4263"/>
      <c r="I1147" s="4263"/>
      <c r="J1147" s="4263"/>
      <c r="K1147" s="4263"/>
      <c r="L1147" s="4263"/>
      <c r="M1147" s="4263"/>
      <c r="N1147" s="4263"/>
      <c r="O1147" s="4263"/>
      <c r="P1147" s="4263"/>
      <c r="Q1147" s="4263"/>
      <c r="R1147" s="4263"/>
      <c r="S1147" s="4263"/>
      <c r="T1147" s="4263"/>
      <c r="U1147" s="4263"/>
      <c r="V1147" s="4263"/>
      <c r="W1147" s="4263"/>
      <c r="X1147" s="4263"/>
      <c r="Y1147" s="4263"/>
      <c r="Z1147" s="4263"/>
      <c r="AA1147" s="4263"/>
      <c r="AB1147" s="4263"/>
      <c r="AC1147" s="4263"/>
      <c r="AD1147" s="4263"/>
      <c r="AE1147" s="4263"/>
      <c r="AF1147" s="4263"/>
      <c r="AG1147" s="4263"/>
    </row>
    <row r="1148" spans="1:33" x14ac:dyDescent="0.3">
      <c r="A1148" s="4263"/>
      <c r="B1148" s="4263"/>
      <c r="C1148" s="4263"/>
      <c r="D1148" s="4263"/>
      <c r="E1148" s="4263"/>
      <c r="F1148" s="4263"/>
      <c r="G1148" s="4263"/>
      <c r="H1148" s="4263"/>
      <c r="I1148" s="4263"/>
      <c r="J1148" s="4263"/>
      <c r="K1148" s="4263"/>
      <c r="L1148" s="4263"/>
      <c r="M1148" s="4263"/>
      <c r="N1148" s="4263"/>
      <c r="O1148" s="4263"/>
      <c r="P1148" s="4263"/>
      <c r="Q1148" s="4263"/>
      <c r="R1148" s="4263"/>
      <c r="S1148" s="4263"/>
      <c r="T1148" s="4263"/>
      <c r="U1148" s="4263"/>
      <c r="V1148" s="4263"/>
      <c r="W1148" s="4263"/>
      <c r="X1148" s="4263"/>
      <c r="Y1148" s="4263"/>
      <c r="Z1148" s="4263"/>
      <c r="AA1148" s="4263"/>
      <c r="AB1148" s="4263"/>
      <c r="AC1148" s="4263"/>
      <c r="AD1148" s="4263"/>
      <c r="AE1148" s="4263"/>
      <c r="AF1148" s="4263"/>
      <c r="AG1148" s="4263"/>
    </row>
    <row r="1149" spans="1:33" ht="15" customHeight="1" x14ac:dyDescent="0.3">
      <c r="A1149" s="1172"/>
      <c r="B1149" s="4341" t="s">
        <v>146</v>
      </c>
      <c r="C1149" s="4341"/>
      <c r="D1149" s="4341"/>
      <c r="E1149" s="4341"/>
      <c r="F1149" s="4341"/>
      <c r="G1149" s="4341"/>
      <c r="H1149" s="4341"/>
      <c r="I1149" s="4341"/>
      <c r="J1149" s="4341"/>
      <c r="K1149" s="4341"/>
      <c r="L1149" s="4341"/>
      <c r="M1149" s="253"/>
      <c r="N1149" s="4341" t="s">
        <v>714</v>
      </c>
      <c r="O1149" s="254"/>
      <c r="P1149" s="4341" t="s">
        <v>648</v>
      </c>
      <c r="Q1149" s="4341"/>
      <c r="R1149" s="4341"/>
      <c r="S1149" s="4341"/>
      <c r="T1149" s="4341"/>
      <c r="U1149" s="4341"/>
      <c r="V1149" s="4341"/>
      <c r="W1149" s="4341"/>
      <c r="X1149" s="4341"/>
      <c r="Y1149" s="255"/>
      <c r="Z1149" s="4340" t="s">
        <v>716</v>
      </c>
      <c r="AA1149" s="4340"/>
      <c r="AB1149" s="47"/>
      <c r="AC1149" s="4340" t="s">
        <v>715</v>
      </c>
      <c r="AD1149" s="4340"/>
      <c r="AE1149" s="4340"/>
      <c r="AF1149" s="4340"/>
      <c r="AG1149" s="1172"/>
    </row>
    <row r="1150" spans="1:33" x14ac:dyDescent="0.3">
      <c r="A1150" s="229"/>
      <c r="B1150" s="4341"/>
      <c r="C1150" s="4341"/>
      <c r="D1150" s="4341"/>
      <c r="E1150" s="4341"/>
      <c r="F1150" s="4341"/>
      <c r="G1150" s="4341"/>
      <c r="H1150" s="4341"/>
      <c r="I1150" s="4341"/>
      <c r="J1150" s="4341"/>
      <c r="K1150" s="4341"/>
      <c r="L1150" s="4341"/>
      <c r="M1150" s="253"/>
      <c r="N1150" s="4341"/>
      <c r="O1150" s="254"/>
      <c r="P1150" s="4341"/>
      <c r="Q1150" s="4341"/>
      <c r="R1150" s="4341"/>
      <c r="S1150" s="4341"/>
      <c r="T1150" s="4341"/>
      <c r="U1150" s="4341"/>
      <c r="V1150" s="4341"/>
      <c r="W1150" s="4341"/>
      <c r="X1150" s="4341"/>
      <c r="Y1150" s="255"/>
      <c r="Z1150" s="4340"/>
      <c r="AA1150" s="4340"/>
      <c r="AB1150" s="47"/>
      <c r="AC1150" s="4340"/>
      <c r="AD1150" s="4340"/>
      <c r="AE1150" s="4340"/>
      <c r="AF1150" s="4340"/>
      <c r="AG1150" s="1172"/>
    </row>
    <row r="1151" spans="1:33" x14ac:dyDescent="0.3">
      <c r="A1151" s="229"/>
      <c r="B1151" s="1172"/>
      <c r="C1151" s="1172"/>
      <c r="D1151" s="1172"/>
      <c r="E1151" s="1172"/>
      <c r="F1151" s="1172"/>
      <c r="G1151" s="1172"/>
      <c r="H1151" s="1172"/>
      <c r="I1151" s="1172"/>
      <c r="J1151" s="1172"/>
      <c r="K1151" s="1172"/>
      <c r="L1151" s="1172"/>
      <c r="M1151" s="229"/>
      <c r="N1151" s="1172"/>
      <c r="O1151" s="229"/>
      <c r="P1151" s="91"/>
      <c r="Q1151" s="91"/>
      <c r="R1151" s="91"/>
      <c r="S1151" s="91"/>
      <c r="T1151" s="205"/>
      <c r="U1151" s="205"/>
      <c r="V1151" s="205"/>
      <c r="W1151" s="205"/>
      <c r="X1151" s="205"/>
      <c r="Y1151" s="229"/>
      <c r="Z1151" s="1172"/>
      <c r="AA1151" s="1172"/>
      <c r="AB1151" s="47"/>
      <c r="AC1151" s="1172"/>
      <c r="AD1151" s="1172"/>
      <c r="AE1151" s="1172"/>
      <c r="AF1151" s="1172"/>
      <c r="AG1151" s="1172"/>
    </row>
    <row r="1152" spans="1:33" ht="15" thickBot="1" x14ac:dyDescent="0.35">
      <c r="A1152" s="248"/>
      <c r="B1152" s="4332"/>
      <c r="C1152" s="4332"/>
      <c r="D1152" s="4332"/>
      <c r="E1152" s="4332"/>
      <c r="F1152" s="4332"/>
      <c r="G1152" s="4332"/>
      <c r="H1152" s="4332"/>
      <c r="I1152" s="4332"/>
      <c r="J1152" s="4332"/>
      <c r="K1152" s="4332"/>
      <c r="L1152" s="4332"/>
      <c r="M1152" s="248"/>
      <c r="N1152" s="340"/>
      <c r="O1152" s="248"/>
      <c r="P1152" s="3412"/>
      <c r="Q1152" s="3412"/>
      <c r="R1152" s="3412"/>
      <c r="S1152" s="3412"/>
      <c r="T1152" s="3412"/>
      <c r="U1152" s="3412"/>
      <c r="V1152" s="3412"/>
      <c r="W1152" s="3412"/>
      <c r="X1152" s="3412"/>
      <c r="Y1152" s="248"/>
      <c r="Z1152" s="4339"/>
      <c r="AA1152" s="4339"/>
      <c r="AB1152" s="47"/>
      <c r="AC1152" s="4339"/>
      <c r="AD1152" s="4339"/>
      <c r="AE1152" s="4339"/>
      <c r="AF1152" s="4339"/>
      <c r="AG1152" s="1172"/>
    </row>
    <row r="1153" spans="1:33" x14ac:dyDescent="0.3">
      <c r="A1153" s="229"/>
      <c r="B1153" s="102"/>
      <c r="C1153" s="102"/>
      <c r="D1153" s="102"/>
      <c r="E1153" s="102"/>
      <c r="F1153" s="102"/>
      <c r="G1153" s="102"/>
      <c r="H1153" s="102"/>
      <c r="I1153" s="102"/>
      <c r="J1153" s="102"/>
      <c r="K1153" s="102"/>
      <c r="L1153" s="102"/>
      <c r="M1153" s="229"/>
      <c r="N1153" s="102"/>
      <c r="O1153" s="229"/>
      <c r="P1153" s="91"/>
      <c r="Q1153" s="91"/>
      <c r="R1153" s="91"/>
      <c r="S1153" s="91"/>
      <c r="T1153" s="205"/>
      <c r="U1153" s="205"/>
      <c r="V1153" s="205"/>
      <c r="W1153" s="205"/>
      <c r="X1153" s="205"/>
      <c r="Y1153" s="229"/>
      <c r="Z1153" s="84"/>
      <c r="AA1153" s="84"/>
      <c r="AB1153" s="47"/>
      <c r="AC1153" s="84"/>
      <c r="AD1153" s="84"/>
      <c r="AE1153" s="84"/>
      <c r="AF1153" s="84"/>
      <c r="AG1153" s="1172"/>
    </row>
    <row r="1154" spans="1:33" ht="15" thickBot="1" x14ac:dyDescent="0.35">
      <c r="A1154" s="248"/>
      <c r="B1154" s="4332"/>
      <c r="C1154" s="4332"/>
      <c r="D1154" s="4332"/>
      <c r="E1154" s="4332"/>
      <c r="F1154" s="4332"/>
      <c r="G1154" s="4332"/>
      <c r="H1154" s="4332"/>
      <c r="I1154" s="4332"/>
      <c r="J1154" s="4332"/>
      <c r="K1154" s="4332"/>
      <c r="L1154" s="4332"/>
      <c r="M1154" s="248"/>
      <c r="N1154" s="340"/>
      <c r="O1154" s="248"/>
      <c r="P1154" s="3412"/>
      <c r="Q1154" s="3412"/>
      <c r="R1154" s="3412"/>
      <c r="S1154" s="3412"/>
      <c r="T1154" s="3412"/>
      <c r="U1154" s="3412"/>
      <c r="V1154" s="3412"/>
      <c r="W1154" s="3412"/>
      <c r="X1154" s="3412"/>
      <c r="Y1154" s="248"/>
      <c r="Z1154" s="4339"/>
      <c r="AA1154" s="4339"/>
      <c r="AB1154" s="47"/>
      <c r="AC1154" s="4339"/>
      <c r="AD1154" s="4339"/>
      <c r="AE1154" s="4339"/>
      <c r="AF1154" s="4339"/>
      <c r="AG1154" s="1172"/>
    </row>
    <row r="1155" spans="1:33" x14ac:dyDescent="0.3">
      <c r="A1155" s="229"/>
      <c r="B1155" s="102"/>
      <c r="C1155" s="102"/>
      <c r="D1155" s="102"/>
      <c r="E1155" s="102"/>
      <c r="F1155" s="102"/>
      <c r="G1155" s="102"/>
      <c r="H1155" s="102"/>
      <c r="I1155" s="102"/>
      <c r="J1155" s="102"/>
      <c r="K1155" s="102"/>
      <c r="L1155" s="102"/>
      <c r="M1155" s="229"/>
      <c r="N1155" s="102"/>
      <c r="O1155" s="229"/>
      <c r="P1155" s="91"/>
      <c r="Q1155" s="91"/>
      <c r="R1155" s="91"/>
      <c r="S1155" s="91"/>
      <c r="T1155" s="205"/>
      <c r="U1155" s="205"/>
      <c r="V1155" s="205"/>
      <c r="W1155" s="205"/>
      <c r="X1155" s="205"/>
      <c r="Y1155" s="229"/>
      <c r="Z1155" s="84"/>
      <c r="AA1155" s="84"/>
      <c r="AB1155" s="47"/>
      <c r="AC1155" s="84"/>
      <c r="AD1155" s="84"/>
      <c r="AE1155" s="84"/>
      <c r="AF1155" s="84"/>
      <c r="AG1155" s="1172"/>
    </row>
    <row r="1156" spans="1:33" ht="15" thickBot="1" x14ac:dyDescent="0.35">
      <c r="A1156" s="248"/>
      <c r="B1156" s="4332"/>
      <c r="C1156" s="4332"/>
      <c r="D1156" s="4332"/>
      <c r="E1156" s="4332"/>
      <c r="F1156" s="4332"/>
      <c r="G1156" s="4332"/>
      <c r="H1156" s="4332"/>
      <c r="I1156" s="4332"/>
      <c r="J1156" s="4332"/>
      <c r="K1156" s="4332"/>
      <c r="L1156" s="4332"/>
      <c r="M1156" s="248"/>
      <c r="N1156" s="340"/>
      <c r="O1156" s="248"/>
      <c r="P1156" s="3412"/>
      <c r="Q1156" s="3412"/>
      <c r="R1156" s="3412"/>
      <c r="S1156" s="3412"/>
      <c r="T1156" s="3412"/>
      <c r="U1156" s="3412"/>
      <c r="V1156" s="3412"/>
      <c r="W1156" s="3412"/>
      <c r="X1156" s="3412"/>
      <c r="Y1156" s="248"/>
      <c r="Z1156" s="4339"/>
      <c r="AA1156" s="4339"/>
      <c r="AB1156" s="47"/>
      <c r="AC1156" s="4339"/>
      <c r="AD1156" s="4339"/>
      <c r="AE1156" s="4339"/>
      <c r="AF1156" s="4339"/>
      <c r="AG1156" s="1172"/>
    </row>
    <row r="1157" spans="1:33" x14ac:dyDescent="0.3">
      <c r="A1157" s="229"/>
      <c r="B1157" s="102"/>
      <c r="C1157" s="102"/>
      <c r="D1157" s="102"/>
      <c r="E1157" s="102"/>
      <c r="F1157" s="102"/>
      <c r="G1157" s="102"/>
      <c r="H1157" s="102"/>
      <c r="I1157" s="102"/>
      <c r="J1157" s="102"/>
      <c r="K1157" s="102"/>
      <c r="L1157" s="102"/>
      <c r="M1157" s="229"/>
      <c r="N1157" s="102"/>
      <c r="O1157" s="229"/>
      <c r="P1157" s="91"/>
      <c r="Q1157" s="91"/>
      <c r="R1157" s="91"/>
      <c r="S1157" s="91"/>
      <c r="T1157" s="205"/>
      <c r="U1157" s="205"/>
      <c r="V1157" s="205"/>
      <c r="W1157" s="205"/>
      <c r="X1157" s="205"/>
      <c r="Y1157" s="229"/>
      <c r="Z1157" s="84"/>
      <c r="AA1157" s="84"/>
      <c r="AB1157" s="47"/>
      <c r="AC1157" s="84"/>
      <c r="AD1157" s="84"/>
      <c r="AE1157" s="84"/>
      <c r="AF1157" s="84"/>
      <c r="AG1157" s="1172"/>
    </row>
    <row r="1158" spans="1:33" ht="15" thickBot="1" x14ac:dyDescent="0.35">
      <c r="A1158" s="248"/>
      <c r="B1158" s="4332"/>
      <c r="C1158" s="4332"/>
      <c r="D1158" s="4332"/>
      <c r="E1158" s="4332"/>
      <c r="F1158" s="4332"/>
      <c r="G1158" s="4332"/>
      <c r="H1158" s="4332"/>
      <c r="I1158" s="4332"/>
      <c r="J1158" s="4332"/>
      <c r="K1158" s="4332"/>
      <c r="L1158" s="4332"/>
      <c r="M1158" s="248"/>
      <c r="N1158" s="340"/>
      <c r="O1158" s="248"/>
      <c r="P1158" s="3412"/>
      <c r="Q1158" s="3412"/>
      <c r="R1158" s="3412"/>
      <c r="S1158" s="3412"/>
      <c r="T1158" s="3412"/>
      <c r="U1158" s="3412"/>
      <c r="V1158" s="3412"/>
      <c r="W1158" s="3412"/>
      <c r="X1158" s="3412"/>
      <c r="Y1158" s="248"/>
      <c r="Z1158" s="4339"/>
      <c r="AA1158" s="4339"/>
      <c r="AB1158" s="47"/>
      <c r="AC1158" s="4339"/>
      <c r="AD1158" s="4339"/>
      <c r="AE1158" s="4339"/>
      <c r="AF1158" s="4339"/>
      <c r="AG1158" s="1172"/>
    </row>
    <row r="1159" spans="1:33" x14ac:dyDescent="0.3">
      <c r="A1159" s="229"/>
      <c r="B1159" s="102"/>
      <c r="C1159" s="102"/>
      <c r="D1159" s="102"/>
      <c r="E1159" s="102"/>
      <c r="F1159" s="102"/>
      <c r="G1159" s="102"/>
      <c r="H1159" s="102"/>
      <c r="I1159" s="102"/>
      <c r="J1159" s="102"/>
      <c r="K1159" s="102"/>
      <c r="L1159" s="102"/>
      <c r="M1159" s="229"/>
      <c r="N1159" s="102"/>
      <c r="O1159" s="229"/>
      <c r="P1159" s="91"/>
      <c r="Q1159" s="91"/>
      <c r="R1159" s="91"/>
      <c r="S1159" s="91"/>
      <c r="T1159" s="205"/>
      <c r="U1159" s="205"/>
      <c r="V1159" s="205"/>
      <c r="W1159" s="205"/>
      <c r="X1159" s="205"/>
      <c r="Y1159" s="229"/>
      <c r="Z1159" s="84"/>
      <c r="AA1159" s="84"/>
      <c r="AB1159" s="47"/>
      <c r="AC1159" s="84"/>
      <c r="AD1159" s="84"/>
      <c r="AE1159" s="84"/>
      <c r="AF1159" s="84"/>
      <c r="AG1159" s="1172"/>
    </row>
    <row r="1160" spans="1:33" ht="15" thickBot="1" x14ac:dyDescent="0.35">
      <c r="A1160" s="248"/>
      <c r="B1160" s="4332"/>
      <c r="C1160" s="4332"/>
      <c r="D1160" s="4332"/>
      <c r="E1160" s="4332"/>
      <c r="F1160" s="4332"/>
      <c r="G1160" s="4332"/>
      <c r="H1160" s="4332"/>
      <c r="I1160" s="4332"/>
      <c r="J1160" s="4332"/>
      <c r="K1160" s="4332"/>
      <c r="L1160" s="4332"/>
      <c r="M1160" s="248"/>
      <c r="N1160" s="340"/>
      <c r="O1160" s="248"/>
      <c r="P1160" s="3412"/>
      <c r="Q1160" s="3412"/>
      <c r="R1160" s="3412"/>
      <c r="S1160" s="3412"/>
      <c r="T1160" s="3412"/>
      <c r="U1160" s="3412"/>
      <c r="V1160" s="3412"/>
      <c r="W1160" s="3412"/>
      <c r="X1160" s="3412"/>
      <c r="Y1160" s="248"/>
      <c r="Z1160" s="4339"/>
      <c r="AA1160" s="4339"/>
      <c r="AB1160" s="47"/>
      <c r="AC1160" s="4339"/>
      <c r="AD1160" s="4339"/>
      <c r="AE1160" s="4339"/>
      <c r="AF1160" s="4339"/>
      <c r="AG1160" s="1172"/>
    </row>
    <row r="1161" spans="1:33" x14ac:dyDescent="0.3">
      <c r="A1161" s="229"/>
      <c r="B1161" s="102"/>
      <c r="C1161" s="102"/>
      <c r="D1161" s="102"/>
      <c r="E1161" s="102"/>
      <c r="F1161" s="102"/>
      <c r="G1161" s="102"/>
      <c r="H1161" s="102"/>
      <c r="I1161" s="102"/>
      <c r="J1161" s="102"/>
      <c r="K1161" s="102"/>
      <c r="L1161" s="102"/>
      <c r="M1161" s="229"/>
      <c r="N1161" s="102"/>
      <c r="O1161" s="229"/>
      <c r="P1161" s="91"/>
      <c r="Q1161" s="91"/>
      <c r="R1161" s="91"/>
      <c r="S1161" s="91"/>
      <c r="T1161" s="205"/>
      <c r="U1161" s="205"/>
      <c r="V1161" s="205"/>
      <c r="W1161" s="205"/>
      <c r="X1161" s="205"/>
      <c r="Y1161" s="229"/>
      <c r="Z1161" s="84"/>
      <c r="AA1161" s="84"/>
      <c r="AB1161" s="47"/>
      <c r="AC1161" s="84"/>
      <c r="AD1161" s="84"/>
      <c r="AE1161" s="84"/>
      <c r="AF1161" s="84"/>
      <c r="AG1161" s="1172"/>
    </row>
    <row r="1162" spans="1:33" ht="15" thickBot="1" x14ac:dyDescent="0.35">
      <c r="A1162" s="248"/>
      <c r="B1162" s="4332"/>
      <c r="C1162" s="4332"/>
      <c r="D1162" s="4332"/>
      <c r="E1162" s="4332"/>
      <c r="F1162" s="4332"/>
      <c r="G1162" s="4332"/>
      <c r="H1162" s="4332"/>
      <c r="I1162" s="4332"/>
      <c r="J1162" s="4332"/>
      <c r="K1162" s="4332"/>
      <c r="L1162" s="4332"/>
      <c r="M1162" s="248"/>
      <c r="N1162" s="340"/>
      <c r="O1162" s="248"/>
      <c r="P1162" s="3412"/>
      <c r="Q1162" s="3412"/>
      <c r="R1162" s="3412"/>
      <c r="S1162" s="3412"/>
      <c r="T1162" s="3412"/>
      <c r="U1162" s="3412"/>
      <c r="V1162" s="3412"/>
      <c r="W1162" s="3412"/>
      <c r="X1162" s="3412"/>
      <c r="Y1162" s="248"/>
      <c r="Z1162" s="4339"/>
      <c r="AA1162" s="4339"/>
      <c r="AB1162" s="47"/>
      <c r="AC1162" s="4339"/>
      <c r="AD1162" s="4339"/>
      <c r="AE1162" s="4339"/>
      <c r="AF1162" s="4339"/>
      <c r="AG1162" s="1172"/>
    </row>
    <row r="1163" spans="1:33" x14ac:dyDescent="0.3">
      <c r="A1163" s="47"/>
      <c r="B1163" s="1172"/>
      <c r="C1163" s="1172"/>
      <c r="D1163" s="1172"/>
      <c r="E1163" s="1172"/>
      <c r="F1163" s="1172"/>
      <c r="G1163" s="1172"/>
      <c r="H1163" s="1172"/>
      <c r="I1163" s="1172"/>
      <c r="J1163" s="1170"/>
      <c r="K1163" s="1170"/>
      <c r="L1163" s="1170"/>
      <c r="M1163" s="1060"/>
      <c r="N1163" s="1170"/>
      <c r="O1163" s="1060"/>
      <c r="P1163" s="1170"/>
      <c r="Q1163" s="1170"/>
      <c r="R1163" s="1170"/>
      <c r="S1163" s="1172"/>
      <c r="T1163" s="1172"/>
      <c r="U1163" s="1172"/>
      <c r="V1163" s="1172"/>
      <c r="W1163" s="1172"/>
      <c r="X1163" s="1172"/>
      <c r="Y1163" s="47"/>
      <c r="Z1163" s="1172"/>
      <c r="AA1163" s="1172"/>
      <c r="AB1163" s="47"/>
      <c r="AC1163" s="1172"/>
      <c r="AD1163" s="1172"/>
      <c r="AE1163" s="1172"/>
      <c r="AF1163" s="1172"/>
      <c r="AG1163" s="1172"/>
    </row>
    <row r="1164" spans="1:33" ht="15" thickBot="1" x14ac:dyDescent="0.35">
      <c r="A1164" s="1172" t="s">
        <v>717</v>
      </c>
      <c r="B1164" s="1172"/>
      <c r="C1164" s="1172"/>
      <c r="D1164" s="1172"/>
      <c r="E1164" s="1172"/>
      <c r="F1164" s="1172"/>
      <c r="G1164" s="1172"/>
      <c r="H1164" s="1170"/>
      <c r="I1164" s="4337" t="s">
        <v>1314</v>
      </c>
      <c r="J1164" s="4337"/>
      <c r="K1164" s="4337"/>
      <c r="L1164" s="4337"/>
      <c r="M1164" s="4337"/>
      <c r="N1164" s="4337"/>
      <c r="O1164" s="4337"/>
      <c r="P1164" s="4337"/>
      <c r="Q1164" s="4337"/>
      <c r="R1164" s="4337"/>
      <c r="S1164" s="4337"/>
      <c r="T1164" s="4337"/>
      <c r="U1164" s="4337"/>
      <c r="V1164" s="4337"/>
      <c r="W1164" s="4337"/>
      <c r="X1164" s="4337"/>
      <c r="Y1164" s="1172"/>
      <c r="Z1164" s="1170" t="s">
        <v>1313</v>
      </c>
      <c r="AA1164" s="1172"/>
      <c r="AB1164" s="1172"/>
      <c r="AC1164" s="1172"/>
      <c r="AD1164" s="1172"/>
      <c r="AE1164" s="1172"/>
      <c r="AF1164" s="1172"/>
      <c r="AG1164" s="1172"/>
    </row>
    <row r="1165" spans="1:33" x14ac:dyDescent="0.3">
      <c r="A1165" s="1170" t="s">
        <v>16</v>
      </c>
      <c r="B1165" s="1172"/>
      <c r="C1165" s="1172"/>
      <c r="D1165" s="1172"/>
      <c r="E1165" s="1172"/>
      <c r="F1165" s="1172"/>
      <c r="G1165" s="1172"/>
      <c r="H1165" s="1172"/>
      <c r="I1165" s="1172"/>
      <c r="J1165" s="1172"/>
      <c r="K1165" s="1172"/>
      <c r="L1165" s="1172"/>
      <c r="M1165" s="1172"/>
      <c r="N1165" s="1172"/>
      <c r="O1165" s="1172"/>
      <c r="P1165" s="1172"/>
      <c r="Q1165" s="1172"/>
      <c r="R1165" s="1172"/>
      <c r="S1165" s="1172"/>
      <c r="T1165" s="1172"/>
      <c r="U1165" s="1172"/>
      <c r="V1165" s="1172"/>
      <c r="W1165" s="1172"/>
      <c r="X1165" s="1172"/>
      <c r="Y1165" s="1172"/>
      <c r="Z1165" s="1172"/>
      <c r="AA1165" s="1172"/>
      <c r="AB1165" s="1172"/>
      <c r="AC1165" s="1172"/>
      <c r="AD1165" s="1172"/>
      <c r="AE1165" s="1172"/>
      <c r="AF1165" s="1172"/>
      <c r="AG1165" s="1172"/>
    </row>
    <row r="1166" spans="1:33" x14ac:dyDescent="0.3">
      <c r="A1166" s="1172"/>
      <c r="B1166" s="1172"/>
      <c r="C1166" s="1172"/>
      <c r="D1166" s="1172"/>
      <c r="E1166" s="1172"/>
      <c r="F1166" s="1172"/>
      <c r="G1166" s="1172"/>
      <c r="H1166" s="1172"/>
      <c r="I1166" s="1172"/>
      <c r="J1166" s="1172"/>
      <c r="K1166" s="1172"/>
      <c r="L1166" s="1172"/>
      <c r="M1166" s="1172"/>
      <c r="N1166" s="1172"/>
      <c r="O1166" s="1172"/>
      <c r="P1166" s="1172"/>
      <c r="Q1166" s="1172"/>
      <c r="R1166" s="1172"/>
      <c r="S1166" s="1172"/>
      <c r="T1166" s="1172"/>
      <c r="U1166" s="1172"/>
      <c r="V1166" s="1172"/>
      <c r="W1166" s="1172"/>
      <c r="X1166" s="1172"/>
      <c r="Y1166" s="1172"/>
      <c r="Z1166" s="1172"/>
      <c r="AA1166" s="1172"/>
      <c r="AB1166" s="1172"/>
      <c r="AC1166" s="1172"/>
      <c r="AD1166" s="1172"/>
      <c r="AE1166" s="1172"/>
      <c r="AF1166" s="1172"/>
      <c r="AG1166" s="1172"/>
    </row>
    <row r="1167" spans="1:33" ht="15" customHeight="1" x14ac:dyDescent="0.3">
      <c r="A1167" s="2807" t="s">
        <v>54</v>
      </c>
      <c r="B1167" s="2807"/>
      <c r="C1167" s="2807"/>
      <c r="D1167" s="2807"/>
      <c r="E1167" s="2807"/>
      <c r="F1167" s="2807"/>
      <c r="G1167" s="2807"/>
      <c r="H1167" s="2807"/>
      <c r="I1167" s="2807"/>
      <c r="J1167" s="2807"/>
      <c r="K1167" s="2807"/>
      <c r="L1167" s="2807"/>
      <c r="M1167" s="2807"/>
      <c r="N1167" s="2807"/>
      <c r="O1167" s="2807"/>
      <c r="P1167" s="2807"/>
      <c r="Q1167" s="2807"/>
      <c r="R1167" s="2807"/>
      <c r="S1167" s="2807"/>
      <c r="T1167" s="2807"/>
      <c r="U1167" s="2807"/>
      <c r="V1167" s="2807"/>
      <c r="W1167" s="2807"/>
      <c r="X1167" s="2807"/>
      <c r="Y1167" s="2807"/>
      <c r="Z1167" s="2807"/>
      <c r="AA1167" s="2807"/>
      <c r="AB1167" s="2807"/>
      <c r="AC1167" s="2807"/>
      <c r="AD1167" s="2807"/>
      <c r="AE1167" s="2807"/>
      <c r="AF1167" s="2807"/>
      <c r="AG1167" s="2807"/>
    </row>
    <row r="1168" spans="1:33" x14ac:dyDescent="0.3">
      <c r="A1168" s="2807"/>
      <c r="B1168" s="2807"/>
      <c r="C1168" s="2807"/>
      <c r="D1168" s="2807"/>
      <c r="E1168" s="2807"/>
      <c r="F1168" s="2807"/>
      <c r="G1168" s="2807"/>
      <c r="H1168" s="2807"/>
      <c r="I1168" s="2807"/>
      <c r="J1168" s="2807"/>
      <c r="K1168" s="2807"/>
      <c r="L1168" s="2807"/>
      <c r="M1168" s="2807"/>
      <c r="N1168" s="2807"/>
      <c r="O1168" s="2807"/>
      <c r="P1168" s="2807"/>
      <c r="Q1168" s="2807"/>
      <c r="R1168" s="2807"/>
      <c r="S1168" s="2807"/>
      <c r="T1168" s="2807"/>
      <c r="U1168" s="2807"/>
      <c r="V1168" s="2807"/>
      <c r="W1168" s="2807"/>
      <c r="X1168" s="2807"/>
      <c r="Y1168" s="2807"/>
      <c r="Z1168" s="2807"/>
      <c r="AA1168" s="2807"/>
      <c r="AB1168" s="2807"/>
      <c r="AC1168" s="2807"/>
      <c r="AD1168" s="2807"/>
      <c r="AE1168" s="2807"/>
      <c r="AF1168" s="2807"/>
      <c r="AG1168" s="2807"/>
    </row>
    <row r="1169" spans="1:33" x14ac:dyDescent="0.3">
      <c r="A1169" s="2807"/>
      <c r="B1169" s="2807"/>
      <c r="C1169" s="2807"/>
      <c r="D1169" s="2807"/>
      <c r="E1169" s="2807"/>
      <c r="F1169" s="2807"/>
      <c r="G1169" s="2807"/>
      <c r="H1169" s="2807"/>
      <c r="I1169" s="2807"/>
      <c r="J1169" s="2807"/>
      <c r="K1169" s="2807"/>
      <c r="L1169" s="2807"/>
      <c r="M1169" s="2807"/>
      <c r="N1169" s="2807"/>
      <c r="O1169" s="2807"/>
      <c r="P1169" s="2807"/>
      <c r="Q1169" s="2807"/>
      <c r="R1169" s="2807"/>
      <c r="S1169" s="2807"/>
      <c r="T1169" s="2807"/>
      <c r="U1169" s="2807"/>
      <c r="V1169" s="2807"/>
      <c r="W1169" s="2807"/>
      <c r="X1169" s="2807"/>
      <c r="Y1169" s="2807"/>
      <c r="Z1169" s="2807"/>
      <c r="AA1169" s="2807"/>
      <c r="AB1169" s="2807"/>
      <c r="AC1169" s="2807"/>
      <c r="AD1169" s="2807"/>
      <c r="AE1169" s="2807"/>
      <c r="AF1169" s="2807"/>
      <c r="AG1169" s="2807"/>
    </row>
    <row r="1170" spans="1:33" x14ac:dyDescent="0.3">
      <c r="A1170" s="2807"/>
      <c r="B1170" s="2807"/>
      <c r="C1170" s="2807"/>
      <c r="D1170" s="2807"/>
      <c r="E1170" s="2807"/>
      <c r="F1170" s="2807"/>
      <c r="G1170" s="2807"/>
      <c r="H1170" s="2807"/>
      <c r="I1170" s="2807"/>
      <c r="J1170" s="2807"/>
      <c r="K1170" s="2807"/>
      <c r="L1170" s="2807"/>
      <c r="M1170" s="2807"/>
      <c r="N1170" s="2807"/>
      <c r="O1170" s="2807"/>
      <c r="P1170" s="2807"/>
      <c r="Q1170" s="2807"/>
      <c r="R1170" s="2807"/>
      <c r="S1170" s="2807"/>
      <c r="T1170" s="2807"/>
      <c r="U1170" s="2807"/>
      <c r="V1170" s="2807"/>
      <c r="W1170" s="2807"/>
      <c r="X1170" s="2807"/>
      <c r="Y1170" s="2807"/>
      <c r="Z1170" s="2807"/>
      <c r="AA1170" s="2807"/>
      <c r="AB1170" s="2807"/>
      <c r="AC1170" s="2807"/>
      <c r="AD1170" s="2807"/>
      <c r="AE1170" s="2807"/>
      <c r="AF1170" s="2807"/>
      <c r="AG1170" s="2807"/>
    </row>
    <row r="1171" spans="1:33" x14ac:dyDescent="0.3">
      <c r="A1171" s="1172"/>
      <c r="B1171" s="1172"/>
      <c r="C1171" s="1172"/>
      <c r="D1171" s="1172"/>
      <c r="E1171" s="1172"/>
      <c r="F1171" s="1172"/>
      <c r="G1171" s="1172"/>
      <c r="H1171" s="1172"/>
      <c r="I1171" s="1172"/>
      <c r="J1171" s="1172"/>
      <c r="K1171" s="1172"/>
      <c r="L1171" s="1172"/>
      <c r="M1171" s="1172"/>
      <c r="N1171" s="1172"/>
      <c r="O1171" s="1172"/>
      <c r="P1171" s="1172"/>
      <c r="Q1171" s="1172"/>
      <c r="R1171" s="1172"/>
      <c r="S1171" s="1172"/>
      <c r="T1171" s="1172"/>
      <c r="U1171" s="1172"/>
      <c r="V1171" s="1172"/>
      <c r="W1171" s="1172"/>
      <c r="X1171" s="1172"/>
      <c r="Y1171" s="1172"/>
      <c r="Z1171" s="1172"/>
      <c r="AA1171" s="1172"/>
      <c r="AB1171" s="1172"/>
      <c r="AC1171" s="1172"/>
      <c r="AD1171" s="1172"/>
      <c r="AE1171" s="1172"/>
      <c r="AF1171" s="1172"/>
      <c r="AG1171" s="1172"/>
    </row>
    <row r="1172" spans="1:33" ht="15" customHeight="1" x14ac:dyDescent="0.3">
      <c r="A1172" s="2807" t="s">
        <v>55</v>
      </c>
      <c r="B1172" s="2807"/>
      <c r="C1172" s="2807"/>
      <c r="D1172" s="2807"/>
      <c r="E1172" s="2807"/>
      <c r="F1172" s="2807"/>
      <c r="G1172" s="2807"/>
      <c r="H1172" s="2807"/>
      <c r="I1172" s="2807"/>
      <c r="J1172" s="2807"/>
      <c r="K1172" s="2807"/>
      <c r="L1172" s="2807"/>
      <c r="M1172" s="2807"/>
      <c r="N1172" s="2807"/>
      <c r="O1172" s="2807"/>
      <c r="P1172" s="2807"/>
      <c r="Q1172" s="2807"/>
      <c r="R1172" s="2807"/>
      <c r="S1172" s="2807"/>
      <c r="T1172" s="2807"/>
      <c r="U1172" s="2807"/>
      <c r="V1172" s="2807"/>
      <c r="W1172" s="2807"/>
      <c r="X1172" s="2807"/>
      <c r="Y1172" s="2807"/>
      <c r="Z1172" s="2807"/>
      <c r="AA1172" s="2807"/>
      <c r="AB1172" s="2807"/>
      <c r="AC1172" s="2807"/>
      <c r="AD1172" s="2807"/>
      <c r="AE1172" s="2807"/>
      <c r="AF1172" s="2807"/>
      <c r="AG1172" s="2807"/>
    </row>
    <row r="1173" spans="1:33" x14ac:dyDescent="0.3">
      <c r="A1173" s="2807"/>
      <c r="B1173" s="2807"/>
      <c r="C1173" s="2807"/>
      <c r="D1173" s="2807"/>
      <c r="E1173" s="2807"/>
      <c r="F1173" s="2807"/>
      <c r="G1173" s="2807"/>
      <c r="H1173" s="2807"/>
      <c r="I1173" s="2807"/>
      <c r="J1173" s="2807"/>
      <c r="K1173" s="2807"/>
      <c r="L1173" s="2807"/>
      <c r="M1173" s="2807"/>
      <c r="N1173" s="2807"/>
      <c r="O1173" s="2807"/>
      <c r="P1173" s="2807"/>
      <c r="Q1173" s="2807"/>
      <c r="R1173" s="2807"/>
      <c r="S1173" s="2807"/>
      <c r="T1173" s="2807"/>
      <c r="U1173" s="2807"/>
      <c r="V1173" s="2807"/>
      <c r="W1173" s="2807"/>
      <c r="X1173" s="2807"/>
      <c r="Y1173" s="2807"/>
      <c r="Z1173" s="2807"/>
      <c r="AA1173" s="2807"/>
      <c r="AB1173" s="2807"/>
      <c r="AC1173" s="2807"/>
      <c r="AD1173" s="2807"/>
      <c r="AE1173" s="2807"/>
      <c r="AF1173" s="2807"/>
      <c r="AG1173" s="2807"/>
    </row>
    <row r="1174" spans="1:33" x14ac:dyDescent="0.3">
      <c r="A1174" s="2807"/>
      <c r="B1174" s="2807"/>
      <c r="C1174" s="2807"/>
      <c r="D1174" s="2807"/>
      <c r="E1174" s="2807"/>
      <c r="F1174" s="2807"/>
      <c r="G1174" s="2807"/>
      <c r="H1174" s="2807"/>
      <c r="I1174" s="2807"/>
      <c r="J1174" s="2807"/>
      <c r="K1174" s="2807"/>
      <c r="L1174" s="2807"/>
      <c r="M1174" s="2807"/>
      <c r="N1174" s="2807"/>
      <c r="O1174" s="2807"/>
      <c r="P1174" s="2807"/>
      <c r="Q1174" s="2807"/>
      <c r="R1174" s="2807"/>
      <c r="S1174" s="2807"/>
      <c r="T1174" s="2807"/>
      <c r="U1174" s="2807"/>
      <c r="V1174" s="2807"/>
      <c r="W1174" s="2807"/>
      <c r="X1174" s="2807"/>
      <c r="Y1174" s="2807"/>
      <c r="Z1174" s="2807"/>
      <c r="AA1174" s="2807"/>
      <c r="AB1174" s="2807"/>
      <c r="AC1174" s="2807"/>
      <c r="AD1174" s="2807"/>
      <c r="AE1174" s="2807"/>
      <c r="AF1174" s="2807"/>
      <c r="AG1174" s="2807"/>
    </row>
    <row r="1175" spans="1:33" x14ac:dyDescent="0.3">
      <c r="A1175" s="1172"/>
      <c r="B1175" s="1172"/>
      <c r="C1175" s="1172"/>
      <c r="D1175" s="1172"/>
      <c r="E1175" s="1172"/>
      <c r="F1175" s="1172"/>
      <c r="G1175" s="1172"/>
      <c r="H1175" s="1172"/>
      <c r="I1175" s="1172"/>
      <c r="J1175" s="1172"/>
      <c r="K1175" s="1172"/>
      <c r="L1175" s="1172"/>
      <c r="M1175" s="1172"/>
      <c r="N1175" s="1172"/>
      <c r="O1175" s="1172"/>
      <c r="P1175" s="1172"/>
      <c r="Q1175" s="1172"/>
      <c r="R1175" s="1172"/>
      <c r="S1175" s="1172"/>
      <c r="T1175" s="1172"/>
      <c r="U1175" s="1172"/>
      <c r="V1175" s="1172"/>
      <c r="W1175" s="1172"/>
      <c r="X1175" s="1172"/>
      <c r="Y1175" s="1172"/>
      <c r="Z1175" s="1172"/>
      <c r="AA1175" s="1172"/>
      <c r="AB1175" s="1172"/>
      <c r="AC1175" s="1172"/>
      <c r="AD1175" s="1172"/>
      <c r="AE1175" s="1172"/>
      <c r="AF1175" s="1172"/>
      <c r="AG1175" s="1172"/>
    </row>
    <row r="1176" spans="1:33" x14ac:dyDescent="0.3">
      <c r="A1176" s="1172" t="s">
        <v>718</v>
      </c>
      <c r="B1176" s="1172"/>
      <c r="C1176" s="1172"/>
      <c r="D1176" s="1172"/>
      <c r="E1176" s="1172"/>
      <c r="F1176" s="1172"/>
      <c r="G1176" s="1172"/>
      <c r="H1176" s="1172"/>
      <c r="I1176" s="1172"/>
      <c r="J1176" s="1172"/>
      <c r="K1176" s="1172"/>
      <c r="L1176" s="1172"/>
      <c r="M1176" s="1172"/>
      <c r="N1176" s="1172"/>
      <c r="O1176" s="1172"/>
      <c r="P1176" s="1172"/>
      <c r="Q1176" s="1172"/>
      <c r="R1176" s="1172"/>
      <c r="S1176" s="1172"/>
      <c r="T1176" s="1172"/>
      <c r="U1176" s="1172"/>
      <c r="V1176" s="1172"/>
      <c r="W1176" s="1172"/>
      <c r="X1176" s="1172"/>
      <c r="Y1176" s="1172"/>
      <c r="Z1176" s="1172"/>
      <c r="AA1176" s="1172"/>
      <c r="AB1176" s="1172"/>
      <c r="AC1176" s="1172"/>
      <c r="AD1176" s="1172"/>
      <c r="AE1176" s="1172"/>
      <c r="AF1176" s="1172"/>
      <c r="AG1176" s="1172"/>
    </row>
    <row r="1177" spans="1:33" x14ac:dyDescent="0.3">
      <c r="A1177" s="1172"/>
      <c r="B1177" s="1172"/>
      <c r="C1177" s="1172"/>
      <c r="D1177" s="1172"/>
      <c r="E1177" s="1172"/>
      <c r="F1177" s="1172"/>
      <c r="G1177" s="1172"/>
      <c r="H1177" s="1172"/>
      <c r="I1177" s="1172"/>
      <c r="J1177" s="1172"/>
      <c r="K1177" s="1172"/>
      <c r="L1177" s="1172"/>
      <c r="M1177" s="1172"/>
      <c r="N1177" s="1172"/>
      <c r="O1177" s="1172"/>
      <c r="P1177" s="1172"/>
      <c r="Q1177" s="1172"/>
      <c r="R1177" s="1172"/>
      <c r="S1177" s="1172"/>
      <c r="T1177" s="1172"/>
      <c r="U1177" s="1172"/>
      <c r="V1177" s="1172"/>
      <c r="W1177" s="1172"/>
      <c r="X1177" s="1172"/>
      <c r="Y1177" s="1172"/>
      <c r="Z1177" s="1172"/>
      <c r="AA1177" s="1172"/>
      <c r="AB1177" s="1172"/>
      <c r="AC1177" s="1172"/>
      <c r="AD1177" s="1172"/>
      <c r="AE1177" s="1172"/>
      <c r="AF1177" s="1172"/>
      <c r="AG1177" s="1172"/>
    </row>
    <row r="1178" spans="1:33" x14ac:dyDescent="0.3">
      <c r="A1178" s="1172"/>
      <c r="B1178" s="1172"/>
      <c r="C1178" s="1172"/>
      <c r="D1178" s="1172"/>
      <c r="E1178" s="1172"/>
      <c r="F1178" s="1172"/>
      <c r="G1178" s="1172"/>
      <c r="H1178" s="1172"/>
      <c r="I1178" s="1172"/>
      <c r="J1178" s="1172"/>
      <c r="K1178" s="1172"/>
      <c r="L1178" s="1172"/>
      <c r="M1178" s="1172"/>
      <c r="N1178" s="1172"/>
      <c r="O1178" s="1172"/>
      <c r="P1178" s="1172"/>
      <c r="Q1178" s="1172"/>
      <c r="R1178" s="1172"/>
      <c r="S1178" s="1172"/>
      <c r="T1178" s="1172"/>
      <c r="U1178" s="1172"/>
      <c r="V1178" s="1172"/>
      <c r="W1178" s="1172"/>
      <c r="X1178" s="1172"/>
      <c r="Y1178" s="1172"/>
      <c r="Z1178" s="1172"/>
      <c r="AA1178" s="1172"/>
      <c r="AB1178" s="1172"/>
      <c r="AC1178" s="1172"/>
      <c r="AD1178" s="1172"/>
      <c r="AE1178" s="1172"/>
      <c r="AF1178" s="1172"/>
      <c r="AG1178" s="1172"/>
    </row>
    <row r="1179" spans="1:33" ht="15" thickBot="1" x14ac:dyDescent="0.35">
      <c r="A1179" s="1172" t="s">
        <v>147</v>
      </c>
      <c r="B1179" s="1172"/>
      <c r="C1179" s="4338"/>
      <c r="D1179" s="4338"/>
      <c r="E1179" s="4338"/>
      <c r="F1179" s="4338"/>
      <c r="G1179" s="4338"/>
      <c r="H1179" s="4338"/>
      <c r="I1179" s="4338"/>
      <c r="J1179" s="4338"/>
      <c r="K1179" s="4338"/>
      <c r="L1179" s="1172"/>
      <c r="M1179" s="3031" t="str">
        <f>J1133</f>
        <v>Should be the same as listed in Part I.</v>
      </c>
      <c r="N1179" s="3031"/>
      <c r="O1179" s="3031"/>
      <c r="P1179" s="3031"/>
      <c r="Q1179" s="3031"/>
      <c r="R1179" s="3031"/>
      <c r="S1179" s="3031"/>
      <c r="T1179" s="3031"/>
      <c r="U1179" s="3031"/>
      <c r="V1179" s="3031"/>
      <c r="W1179" s="3031"/>
      <c r="X1179" s="3031"/>
      <c r="Y1179" s="3031"/>
      <c r="Z1179" s="3031"/>
      <c r="AA1179" s="1172"/>
      <c r="AB1179" s="3395"/>
      <c r="AC1179" s="3395"/>
      <c r="AD1179" s="3395"/>
      <c r="AE1179" s="3395"/>
      <c r="AF1179" s="3395"/>
      <c r="AG1179" s="1172"/>
    </row>
    <row r="1180" spans="1:33" ht="15" customHeight="1" x14ac:dyDescent="0.3">
      <c r="A1180" s="1172"/>
      <c r="B1180" s="1172"/>
      <c r="C1180" s="4333" t="s">
        <v>719</v>
      </c>
      <c r="D1180" s="4333"/>
      <c r="E1180" s="4333"/>
      <c r="F1180" s="4333"/>
      <c r="G1180" s="4333"/>
      <c r="H1180" s="4333"/>
      <c r="I1180" s="4333"/>
      <c r="J1180" s="4333"/>
      <c r="K1180" s="4333"/>
      <c r="L1180" s="1172"/>
      <c r="M1180" s="4335" t="s">
        <v>149</v>
      </c>
      <c r="N1180" s="4335"/>
      <c r="O1180" s="4335"/>
      <c r="P1180" s="4335"/>
      <c r="Q1180" s="4335"/>
      <c r="R1180" s="4335"/>
      <c r="S1180" s="4335"/>
      <c r="T1180" s="4335"/>
      <c r="U1180" s="4335"/>
      <c r="V1180" s="4335"/>
      <c r="W1180" s="4335"/>
      <c r="X1180" s="4335"/>
      <c r="Y1180" s="4335"/>
      <c r="Z1180" s="4335"/>
      <c r="AA1180" s="1172"/>
      <c r="AB1180" s="4336" t="s">
        <v>150</v>
      </c>
      <c r="AC1180" s="4335"/>
      <c r="AD1180" s="4335"/>
      <c r="AE1180" s="4335"/>
      <c r="AF1180" s="4335"/>
      <c r="AG1180" s="1172"/>
    </row>
    <row r="1181" spans="1:33" x14ac:dyDescent="0.3">
      <c r="A1181" s="1172"/>
      <c r="B1181" s="1172"/>
      <c r="C1181" s="4334"/>
      <c r="D1181" s="4334"/>
      <c r="E1181" s="4334"/>
      <c r="F1181" s="4334"/>
      <c r="G1181" s="4334"/>
      <c r="H1181" s="4334"/>
      <c r="I1181" s="4334"/>
      <c r="J1181" s="4334"/>
      <c r="K1181" s="4334"/>
      <c r="L1181" s="1172"/>
      <c r="M1181" s="1172"/>
      <c r="N1181" s="1172"/>
      <c r="O1181" s="1172"/>
      <c r="P1181" s="1172"/>
      <c r="Q1181" s="1172"/>
      <c r="R1181" s="1172"/>
      <c r="S1181" s="1172"/>
      <c r="T1181" s="1172"/>
      <c r="U1181" s="1172"/>
      <c r="V1181" s="1172"/>
      <c r="W1181" s="1172"/>
      <c r="X1181" s="1172"/>
      <c r="Y1181" s="1172"/>
      <c r="Z1181" s="1172"/>
      <c r="AA1181" s="1172"/>
      <c r="AB1181" s="1172"/>
      <c r="AC1181" s="1172"/>
      <c r="AD1181" s="1172"/>
      <c r="AE1181" s="1172"/>
      <c r="AF1181" s="1172"/>
      <c r="AG1181" s="1172"/>
    </row>
    <row r="1182" spans="1:33" x14ac:dyDescent="0.3">
      <c r="A1182" s="1172"/>
      <c r="B1182" s="1172"/>
      <c r="C1182" s="1172"/>
      <c r="D1182" s="1172"/>
      <c r="E1182" s="1172"/>
      <c r="F1182" s="1172"/>
      <c r="G1182" s="1172"/>
      <c r="H1182" s="1172"/>
      <c r="I1182" s="1172"/>
      <c r="J1182" s="1172"/>
      <c r="K1182" s="1172"/>
      <c r="L1182" s="1172"/>
      <c r="M1182" s="1172"/>
      <c r="N1182" s="1172"/>
      <c r="O1182" s="1172"/>
      <c r="P1182" s="1172"/>
      <c r="Q1182" s="1172"/>
      <c r="R1182" s="1172"/>
      <c r="S1182" s="1172"/>
      <c r="T1182" s="1172"/>
      <c r="U1182" s="1172"/>
      <c r="V1182" s="1172"/>
      <c r="W1182" s="1172"/>
      <c r="X1182" s="1172"/>
      <c r="Y1182" s="1172"/>
      <c r="Z1182" s="1172"/>
      <c r="AA1182" s="1172"/>
      <c r="AB1182" s="1172"/>
      <c r="AC1182" s="1172"/>
      <c r="AD1182" s="1172"/>
      <c r="AE1182" s="1172"/>
      <c r="AF1182" s="1172"/>
      <c r="AG1182" s="1172"/>
    </row>
    <row r="1183" spans="1:33" x14ac:dyDescent="0.3">
      <c r="A1183" s="98" t="s">
        <v>707</v>
      </c>
      <c r="B1183" s="1172"/>
      <c r="C1183" s="1172"/>
      <c r="D1183" s="1172"/>
      <c r="E1183" s="1172"/>
      <c r="F1183" s="1172"/>
      <c r="G1183" s="1172"/>
      <c r="H1183" s="1172"/>
      <c r="I1183" s="1172"/>
      <c r="J1183" s="1172"/>
      <c r="K1183" s="1172"/>
      <c r="L1183" s="1172"/>
      <c r="M1183" s="1172"/>
      <c r="N1183" s="1172"/>
      <c r="O1183" s="1172"/>
      <c r="P1183" s="1172"/>
      <c r="Q1183" s="1172"/>
      <c r="R1183" s="1172"/>
      <c r="S1183" s="1172"/>
      <c r="T1183" s="1172"/>
      <c r="U1183" s="1172"/>
      <c r="V1183" s="1172"/>
      <c r="W1183" s="1172"/>
      <c r="X1183" s="1172"/>
      <c r="Y1183" s="1172"/>
      <c r="Z1183" s="1172"/>
      <c r="AA1183" s="1172"/>
      <c r="AB1183" s="1172"/>
      <c r="AC1183" s="1172"/>
      <c r="AD1183" s="1172"/>
      <c r="AE1183" s="1172"/>
      <c r="AF1183" s="1172"/>
      <c r="AG1183" s="1172"/>
    </row>
    <row r="1184" spans="1:33" x14ac:dyDescent="0.3">
      <c r="A1184" s="1172"/>
      <c r="B1184" s="1172"/>
      <c r="C1184" s="1172"/>
      <c r="D1184" s="1172"/>
      <c r="E1184" s="1172"/>
      <c r="F1184" s="1172"/>
      <c r="G1184" s="1172"/>
      <c r="H1184" s="1172"/>
      <c r="I1184" s="1172"/>
      <c r="J1184" s="1172"/>
      <c r="K1184" s="1172"/>
      <c r="L1184" s="1172"/>
      <c r="M1184" s="1172"/>
      <c r="N1184" s="1172"/>
      <c r="O1184" s="1172"/>
      <c r="P1184" s="1172"/>
      <c r="Q1184" s="1172"/>
      <c r="R1184" s="1172"/>
      <c r="S1184" s="1172"/>
      <c r="T1184" s="1172"/>
      <c r="U1184" s="1172"/>
      <c r="V1184" s="1172"/>
      <c r="W1184" s="1172"/>
      <c r="X1184" s="1172"/>
      <c r="Y1184" s="1172"/>
      <c r="Z1184" s="1172"/>
      <c r="AA1184" s="1172"/>
      <c r="AB1184" s="1172"/>
      <c r="AC1184" s="1172"/>
      <c r="AD1184" s="1172"/>
      <c r="AE1184" s="1172"/>
      <c r="AF1184" s="1172"/>
      <c r="AG1184" s="1172"/>
    </row>
    <row r="1185" spans="1:33" x14ac:dyDescent="0.3">
      <c r="A1185" s="98" t="s">
        <v>692</v>
      </c>
      <c r="B1185" s="1172"/>
      <c r="C1185" s="1172"/>
      <c r="D1185" s="1172"/>
      <c r="E1185" s="1172"/>
      <c r="F1185" s="1172"/>
      <c r="G1185" s="1172"/>
      <c r="H1185" s="1172"/>
      <c r="I1185" s="1172"/>
      <c r="J1185" s="1172"/>
      <c r="K1185" s="1172"/>
      <c r="L1185" s="1172"/>
      <c r="M1185" s="1172"/>
      <c r="N1185" s="1172"/>
      <c r="O1185" s="1172"/>
      <c r="P1185" s="1172"/>
      <c r="Q1185" s="1172"/>
      <c r="R1185" s="1172"/>
      <c r="S1185" s="1172"/>
      <c r="T1185" s="1172"/>
      <c r="U1185" s="1172"/>
      <c r="V1185" s="1172"/>
      <c r="W1185" s="1172"/>
      <c r="X1185" s="1172"/>
      <c r="Y1185" s="1172"/>
      <c r="Z1185" s="1172"/>
      <c r="AA1185" s="1172"/>
      <c r="AB1185" s="1172"/>
      <c r="AC1185" s="1172"/>
      <c r="AD1185" s="1172"/>
      <c r="AE1185" s="1172"/>
      <c r="AF1185" s="1172"/>
      <c r="AG1185" s="1172"/>
    </row>
    <row r="1186" spans="1:33" x14ac:dyDescent="0.3">
      <c r="A1186" s="1172" t="s">
        <v>53</v>
      </c>
      <c r="B1186" s="1172"/>
      <c r="C1186" s="1172"/>
      <c r="D1186" s="1172"/>
      <c r="E1186" s="1172"/>
      <c r="F1186" s="1172"/>
      <c r="G1186" s="1172"/>
      <c r="H1186" s="1172"/>
      <c r="I1186" s="1172"/>
      <c r="J1186" s="1172"/>
      <c r="K1186" s="1172"/>
      <c r="L1186" s="1172"/>
      <c r="M1186" s="1172"/>
      <c r="N1186" s="1172"/>
      <c r="O1186" s="1172"/>
      <c r="P1186" s="1172"/>
      <c r="Q1186" s="1172"/>
      <c r="R1186" s="1172"/>
      <c r="S1186" s="1172"/>
      <c r="T1186" s="1172"/>
      <c r="U1186" s="1172"/>
      <c r="V1186" s="1170"/>
      <c r="W1186" s="1170"/>
      <c r="X1186" s="1170"/>
      <c r="Y1186" s="1170"/>
      <c r="Z1186" s="1170"/>
      <c r="AA1186" s="1170"/>
      <c r="AB1186" s="1170"/>
      <c r="AC1186" s="1172"/>
      <c r="AD1186" s="1172"/>
      <c r="AE1186" s="1172"/>
      <c r="AF1186" s="1172"/>
      <c r="AG1186" s="1172"/>
    </row>
    <row r="1187" spans="1:33" x14ac:dyDescent="0.3">
      <c r="A1187" s="1172"/>
      <c r="B1187" s="1172"/>
      <c r="C1187" s="1172"/>
      <c r="D1187" s="1172"/>
      <c r="E1187" s="1172"/>
      <c r="F1187" s="1172"/>
      <c r="G1187" s="1172"/>
      <c r="H1187" s="1172"/>
      <c r="I1187" s="1172"/>
      <c r="J1187" s="1172"/>
      <c r="K1187" s="1172"/>
      <c r="L1187" s="1172"/>
      <c r="M1187" s="1172"/>
      <c r="N1187" s="1172"/>
      <c r="O1187" s="1172"/>
      <c r="P1187" s="1172"/>
      <c r="Q1187" s="1172"/>
      <c r="R1187" s="1172"/>
      <c r="S1187" s="1172"/>
      <c r="T1187" s="1172"/>
      <c r="U1187" s="1172"/>
      <c r="V1187" s="1172"/>
      <c r="W1187" s="1172"/>
      <c r="X1187" s="1172"/>
      <c r="Y1187" s="1172"/>
      <c r="Z1187" s="1172"/>
      <c r="AA1187" s="1172"/>
      <c r="AB1187" s="1172"/>
      <c r="AC1187" s="1172"/>
      <c r="AD1187" s="1172"/>
      <c r="AE1187" s="1172"/>
      <c r="AF1187" s="1172"/>
      <c r="AG1187" s="1172"/>
    </row>
    <row r="1188" spans="1:33" x14ac:dyDescent="0.3">
      <c r="A1188" s="1170" t="s">
        <v>1131</v>
      </c>
      <c r="B1188" s="1172"/>
      <c r="C1188" s="1172"/>
      <c r="D1188" s="1172"/>
      <c r="E1188" s="1172"/>
      <c r="F1188" s="1172"/>
      <c r="G1188" s="1172"/>
      <c r="H1188" s="1172"/>
      <c r="I1188" s="1172"/>
      <c r="J1188" s="4342" t="s">
        <v>1132</v>
      </c>
      <c r="K1188" s="4342"/>
      <c r="L1188" s="4342"/>
      <c r="M1188" s="4342"/>
      <c r="N1188" s="4342"/>
      <c r="O1188" s="4342"/>
      <c r="P1188" s="4342"/>
      <c r="Q1188" s="4342"/>
      <c r="R1188" s="4342"/>
      <c r="S1188" s="4342"/>
      <c r="T1188" s="4342"/>
      <c r="U1188" s="4342"/>
      <c r="V1188" s="4342"/>
      <c r="W1188" s="4342"/>
      <c r="X1188" s="4342"/>
      <c r="Y1188" s="4342"/>
      <c r="Z1188" s="4342"/>
      <c r="AA1188" s="4342"/>
      <c r="AB1188" s="4342"/>
      <c r="AC1188" s="4342"/>
      <c r="AD1188" s="4342"/>
      <c r="AE1188" s="4342"/>
      <c r="AF1188" s="4342"/>
      <c r="AG1188" s="1172"/>
    </row>
    <row r="1189" spans="1:33" ht="15" thickBot="1" x14ac:dyDescent="0.35">
      <c r="A1189" s="1172"/>
      <c r="B1189" s="1172"/>
      <c r="C1189" s="1172"/>
      <c r="D1189" s="1172"/>
      <c r="E1189" s="1172"/>
      <c r="F1189" s="1172"/>
      <c r="G1189" s="1172"/>
      <c r="H1189" s="1172"/>
      <c r="I1189" s="1172"/>
      <c r="J1189" s="1172"/>
      <c r="K1189" s="1172"/>
      <c r="L1189" s="1172"/>
      <c r="M1189" s="1172"/>
      <c r="N1189" s="1172"/>
      <c r="O1189" s="1172"/>
      <c r="P1189" s="1172"/>
      <c r="Q1189" s="1172"/>
      <c r="R1189" s="1172"/>
      <c r="S1189" s="1172"/>
      <c r="T1189" s="1172"/>
      <c r="U1189" s="1172"/>
      <c r="V1189" s="1172"/>
      <c r="W1189" s="1172"/>
      <c r="X1189" s="1172"/>
      <c r="Y1189" s="1172"/>
      <c r="Z1189" s="1172"/>
      <c r="AA1189" s="1172"/>
      <c r="AB1189" s="1172"/>
      <c r="AC1189" s="1172"/>
      <c r="AD1189" s="1172"/>
      <c r="AE1189" s="1172"/>
      <c r="AF1189" s="1172"/>
      <c r="AG1189" s="1172"/>
    </row>
    <row r="1190" spans="1:33" ht="15.75" customHeight="1" thickBot="1" x14ac:dyDescent="0.35">
      <c r="A1190" s="1172"/>
      <c r="B1190" s="1172" t="s">
        <v>708</v>
      </c>
      <c r="C1190" s="1172"/>
      <c r="D1190" s="1172"/>
      <c r="E1190" s="1172"/>
      <c r="F1190" s="1172"/>
      <c r="G1190" s="271"/>
      <c r="H1190" s="2631" t="s">
        <v>709</v>
      </c>
      <c r="I1190" s="2631"/>
      <c r="J1190" s="2631"/>
      <c r="K1190" s="2631"/>
      <c r="L1190" s="2631"/>
      <c r="M1190" s="2631"/>
      <c r="N1190" s="2631"/>
      <c r="O1190" s="2631"/>
      <c r="P1190" s="2631"/>
      <c r="Q1190" s="2631"/>
      <c r="R1190" s="2631"/>
      <c r="S1190" s="2631"/>
      <c r="T1190" s="2631"/>
      <c r="U1190" s="2631"/>
      <c r="V1190" s="2631"/>
      <c r="W1190" s="2631"/>
      <c r="X1190" s="2631"/>
      <c r="Y1190" s="2631"/>
      <c r="Z1190" s="2631"/>
      <c r="AA1190" s="2631"/>
      <c r="AB1190" s="2631"/>
      <c r="AC1190" s="2631"/>
      <c r="AD1190" s="2631"/>
      <c r="AE1190" s="2631"/>
      <c r="AF1190" s="2631"/>
      <c r="AG1190" s="2631"/>
    </row>
    <row r="1191" spans="1:33" ht="15" thickBot="1" x14ac:dyDescent="0.35">
      <c r="A1191" s="1172"/>
      <c r="B1191" s="1172"/>
      <c r="C1191" s="1172"/>
      <c r="D1191" s="1172"/>
      <c r="E1191" s="1172"/>
      <c r="F1191" s="1172"/>
      <c r="G1191" s="1172"/>
      <c r="H1191" s="1172"/>
      <c r="I1191" s="1172"/>
      <c r="J1191" s="1172"/>
      <c r="K1191" s="1172"/>
      <c r="L1191" s="1172"/>
      <c r="M1191" s="1172"/>
      <c r="N1191" s="1172"/>
      <c r="O1191" s="1172"/>
      <c r="P1191" s="1172"/>
      <c r="Q1191" s="1172"/>
      <c r="R1191" s="1172"/>
      <c r="S1191" s="1172"/>
      <c r="T1191" s="1172"/>
      <c r="U1191" s="1172"/>
      <c r="V1191" s="1172"/>
      <c r="W1191" s="1172"/>
      <c r="X1191" s="1172"/>
      <c r="Y1191" s="1172"/>
      <c r="Z1191" s="1172"/>
      <c r="AA1191" s="1172"/>
      <c r="AB1191" s="1172"/>
      <c r="AC1191" s="1172"/>
      <c r="AD1191" s="1172"/>
      <c r="AE1191" s="1172"/>
      <c r="AF1191" s="1172"/>
      <c r="AG1191" s="1172"/>
    </row>
    <row r="1192" spans="1:33" ht="15" thickBot="1" x14ac:dyDescent="0.35">
      <c r="A1192" s="1172"/>
      <c r="B1192" s="1172"/>
      <c r="C1192" s="1172"/>
      <c r="D1192" s="1172"/>
      <c r="E1192" s="1172"/>
      <c r="F1192" s="1172"/>
      <c r="G1192" s="271"/>
      <c r="H1192" s="1172" t="s">
        <v>710</v>
      </c>
      <c r="I1192" s="1172"/>
      <c r="J1192" s="1172"/>
      <c r="K1192" s="1172"/>
      <c r="L1192" s="1172"/>
      <c r="M1192" s="1172"/>
      <c r="N1192" s="1172"/>
      <c r="O1192" s="1172"/>
      <c r="P1192" s="1172"/>
      <c r="Q1192" s="1172"/>
      <c r="R1192" s="1172"/>
      <c r="S1192" s="1172"/>
      <c r="T1192" s="1172"/>
      <c r="U1192" s="1172"/>
      <c r="V1192" s="1172"/>
      <c r="W1192" s="1172"/>
      <c r="X1192" s="1172"/>
      <c r="Y1192" s="1172"/>
      <c r="Z1192" s="1172"/>
      <c r="AA1192" s="1172"/>
      <c r="AB1192" s="1172"/>
      <c r="AC1192" s="1172"/>
      <c r="AD1192" s="1172"/>
      <c r="AE1192" s="1172"/>
      <c r="AF1192" s="1172"/>
      <c r="AG1192" s="1172"/>
    </row>
    <row r="1193" spans="1:33" ht="15" thickBot="1" x14ac:dyDescent="0.35">
      <c r="A1193" s="1172"/>
      <c r="B1193" s="1172"/>
      <c r="C1193" s="1172"/>
      <c r="D1193" s="1172"/>
      <c r="E1193" s="1172"/>
      <c r="F1193" s="1172"/>
      <c r="G1193" s="1172"/>
      <c r="H1193" s="1172"/>
      <c r="I1193" s="1172"/>
      <c r="J1193" s="1172"/>
      <c r="K1193" s="1172"/>
      <c r="L1193" s="1172"/>
      <c r="M1193" s="1172"/>
      <c r="N1193" s="1172"/>
      <c r="O1193" s="1172"/>
      <c r="P1193" s="1172"/>
      <c r="Q1193" s="1172"/>
      <c r="R1193" s="1172"/>
      <c r="S1193" s="1172"/>
      <c r="T1193" s="1172"/>
      <c r="U1193" s="1172"/>
      <c r="V1193" s="1172"/>
      <c r="W1193" s="1172"/>
      <c r="X1193" s="1172"/>
      <c r="Y1193" s="1172"/>
      <c r="Z1193" s="1172"/>
      <c r="AA1193" s="1172"/>
      <c r="AB1193" s="1172"/>
      <c r="AC1193" s="1172"/>
      <c r="AD1193" s="1172"/>
      <c r="AE1193" s="1172"/>
      <c r="AF1193" s="1172"/>
      <c r="AG1193" s="1172"/>
    </row>
    <row r="1194" spans="1:33" ht="15" thickBot="1" x14ac:dyDescent="0.35">
      <c r="A1194" s="1172"/>
      <c r="B1194" s="1172"/>
      <c r="C1194" s="1172"/>
      <c r="D1194" s="1172"/>
      <c r="E1194" s="1172"/>
      <c r="F1194" s="1172"/>
      <c r="G1194" s="271"/>
      <c r="H1194" s="1172" t="s">
        <v>711</v>
      </c>
      <c r="I1194" s="1172"/>
      <c r="J1194" s="1172"/>
      <c r="K1194" s="1172"/>
      <c r="L1194" s="1172"/>
      <c r="M1194" s="1172"/>
      <c r="N1194" s="1172"/>
      <c r="O1194" s="1172"/>
      <c r="P1194" s="1172"/>
      <c r="Q1194" s="1172"/>
      <c r="R1194" s="1172"/>
      <c r="S1194" s="1172"/>
      <c r="T1194" s="1172"/>
      <c r="U1194" s="1172"/>
      <c r="V1194" s="1172"/>
      <c r="W1194" s="1172"/>
      <c r="X1194" s="1172"/>
      <c r="Y1194" s="1172"/>
      <c r="Z1194" s="1172"/>
      <c r="AA1194" s="1172"/>
      <c r="AB1194" s="1172"/>
      <c r="AC1194" s="1172"/>
      <c r="AD1194" s="1172"/>
      <c r="AE1194" s="1172"/>
      <c r="AF1194" s="1172"/>
      <c r="AG1194" s="1172"/>
    </row>
    <row r="1195" spans="1:33" ht="15" thickBot="1" x14ac:dyDescent="0.35">
      <c r="A1195" s="1172"/>
      <c r="B1195" s="1172"/>
      <c r="C1195" s="1172"/>
      <c r="D1195" s="1172"/>
      <c r="E1195" s="1172"/>
      <c r="F1195" s="1172"/>
      <c r="G1195" s="1172"/>
      <c r="H1195" s="1172"/>
      <c r="I1195" s="1172"/>
      <c r="J1195" s="1172"/>
      <c r="K1195" s="1172"/>
      <c r="L1195" s="1172"/>
      <c r="M1195" s="1172"/>
      <c r="N1195" s="1172"/>
      <c r="O1195" s="1172"/>
      <c r="P1195" s="1172"/>
      <c r="Q1195" s="1172"/>
      <c r="R1195" s="1172"/>
      <c r="S1195" s="1172"/>
      <c r="T1195" s="1172"/>
      <c r="U1195" s="1172"/>
      <c r="V1195" s="1172"/>
      <c r="W1195" s="1172"/>
      <c r="X1195" s="1172"/>
      <c r="Y1195" s="1172"/>
      <c r="Z1195" s="1172"/>
      <c r="AA1195" s="1172"/>
      <c r="AB1195" s="1172"/>
      <c r="AC1195" s="1172"/>
      <c r="AD1195" s="1172"/>
      <c r="AE1195" s="1172"/>
      <c r="AF1195" s="1172"/>
      <c r="AG1195" s="1172"/>
    </row>
    <row r="1196" spans="1:33" ht="15" thickBot="1" x14ac:dyDescent="0.35">
      <c r="A1196" s="1172"/>
      <c r="B1196" s="1172"/>
      <c r="C1196" s="1172"/>
      <c r="D1196" s="1172"/>
      <c r="E1196" s="1172"/>
      <c r="F1196" s="1172"/>
      <c r="G1196" s="271"/>
      <c r="H1196" s="1172" t="s">
        <v>712</v>
      </c>
      <c r="I1196" s="1172"/>
      <c r="J1196" s="1172"/>
      <c r="K1196" s="1172"/>
      <c r="L1196" s="1172"/>
      <c r="M1196" s="1172"/>
      <c r="N1196" s="1172"/>
      <c r="O1196" s="1172"/>
      <c r="P1196" s="1172"/>
      <c r="Q1196" s="1172"/>
      <c r="R1196" s="1172"/>
      <c r="S1196" s="1172"/>
      <c r="T1196" s="1172"/>
      <c r="U1196" s="1172"/>
      <c r="V1196" s="1172"/>
      <c r="W1196" s="1172"/>
      <c r="X1196" s="1172"/>
      <c r="Y1196" s="1172"/>
      <c r="Z1196" s="1172"/>
      <c r="AA1196" s="1172"/>
      <c r="AB1196" s="1172"/>
      <c r="AC1196" s="1172"/>
      <c r="AD1196" s="1172"/>
      <c r="AE1196" s="1172"/>
      <c r="AF1196" s="1172"/>
      <c r="AG1196" s="1172"/>
    </row>
    <row r="1197" spans="1:33" ht="15" thickBot="1" x14ac:dyDescent="0.35">
      <c r="A1197" s="1172"/>
      <c r="B1197" s="1172"/>
      <c r="C1197" s="1172"/>
      <c r="D1197" s="1172"/>
      <c r="E1197" s="1172"/>
      <c r="F1197" s="1172"/>
      <c r="G1197" s="1172"/>
      <c r="H1197" s="1172"/>
      <c r="I1197" s="1172"/>
      <c r="J1197" s="1172"/>
      <c r="K1197" s="1172"/>
      <c r="L1197" s="1172"/>
      <c r="M1197" s="1172"/>
      <c r="N1197" s="1172"/>
      <c r="O1197" s="1172"/>
      <c r="P1197" s="1172"/>
      <c r="Q1197" s="1172"/>
      <c r="R1197" s="1172"/>
      <c r="S1197" s="1172"/>
      <c r="T1197" s="1172"/>
      <c r="U1197" s="1172"/>
      <c r="V1197" s="1172"/>
      <c r="W1197" s="1172"/>
      <c r="X1197" s="1172"/>
      <c r="Y1197" s="1172"/>
      <c r="Z1197" s="1172"/>
      <c r="AA1197" s="1172"/>
      <c r="AB1197" s="1172"/>
      <c r="AC1197" s="1172"/>
      <c r="AD1197" s="1172"/>
      <c r="AE1197" s="1172"/>
      <c r="AF1197" s="1172"/>
      <c r="AG1197" s="1172"/>
    </row>
    <row r="1198" spans="1:33" ht="15" thickBot="1" x14ac:dyDescent="0.35">
      <c r="A1198" s="1172"/>
      <c r="B1198" s="1172"/>
      <c r="C1198" s="1172"/>
      <c r="D1198" s="1172"/>
      <c r="E1198" s="1172"/>
      <c r="F1198" s="1172"/>
      <c r="G1198" s="271"/>
      <c r="H1198" s="1170" t="s">
        <v>713</v>
      </c>
      <c r="I1198" s="1172"/>
      <c r="J1198" s="1172"/>
      <c r="K1198" s="1172"/>
      <c r="L1198" s="1172"/>
      <c r="M1198" s="1172"/>
      <c r="N1198" s="1172"/>
      <c r="O1198" s="1172"/>
      <c r="P1198" s="1172"/>
      <c r="Q1198" s="1172"/>
      <c r="R1198" s="1172"/>
      <c r="S1198" s="1172"/>
      <c r="T1198" s="1172"/>
      <c r="U1198" s="1172"/>
      <c r="V1198" s="1172"/>
      <c r="W1198" s="1172"/>
      <c r="X1198" s="1172"/>
      <c r="Y1198" s="1172"/>
      <c r="Z1198" s="1172"/>
      <c r="AA1198" s="1172"/>
      <c r="AB1198" s="1172"/>
      <c r="AC1198" s="1172"/>
      <c r="AD1198" s="1172"/>
      <c r="AE1198" s="1172"/>
      <c r="AF1198" s="1172"/>
      <c r="AG1198" s="1172"/>
    </row>
    <row r="1199" spans="1:33" x14ac:dyDescent="0.3">
      <c r="A1199" s="1172"/>
      <c r="B1199" s="1172"/>
      <c r="C1199" s="1172"/>
      <c r="D1199" s="1172"/>
      <c r="E1199" s="1172"/>
      <c r="F1199" s="1172"/>
      <c r="G1199" s="1172"/>
      <c r="H1199" s="1172"/>
      <c r="I1199" s="1172"/>
      <c r="J1199" s="1172"/>
      <c r="K1199" s="1172"/>
      <c r="L1199" s="1172"/>
      <c r="M1199" s="1172"/>
      <c r="N1199" s="1172"/>
      <c r="O1199" s="1172"/>
      <c r="P1199" s="1172"/>
      <c r="Q1199" s="1172"/>
      <c r="R1199" s="1172"/>
      <c r="S1199" s="1172"/>
      <c r="T1199" s="1172"/>
      <c r="U1199" s="1172"/>
      <c r="V1199" s="1172"/>
      <c r="W1199" s="1172"/>
      <c r="X1199" s="1172"/>
      <c r="Y1199" s="1172"/>
      <c r="Z1199" s="1172"/>
      <c r="AA1199" s="1172"/>
      <c r="AB1199" s="1172"/>
      <c r="AC1199" s="1172"/>
      <c r="AD1199" s="1172"/>
      <c r="AE1199" s="1172"/>
      <c r="AF1199" s="1172"/>
      <c r="AG1199" s="1172"/>
    </row>
    <row r="1200" spans="1:33" ht="15" customHeight="1" x14ac:dyDescent="0.3">
      <c r="A1200" s="4100" t="s">
        <v>15</v>
      </c>
      <c r="B1200" s="4263"/>
      <c r="C1200" s="4263"/>
      <c r="D1200" s="4263"/>
      <c r="E1200" s="4263"/>
      <c r="F1200" s="4263"/>
      <c r="G1200" s="4263"/>
      <c r="H1200" s="4263"/>
      <c r="I1200" s="4263"/>
      <c r="J1200" s="4263"/>
      <c r="K1200" s="4263"/>
      <c r="L1200" s="4263"/>
      <c r="M1200" s="4263"/>
      <c r="N1200" s="4263"/>
      <c r="O1200" s="4263"/>
      <c r="P1200" s="4263"/>
      <c r="Q1200" s="4263"/>
      <c r="R1200" s="4263"/>
      <c r="S1200" s="4263"/>
      <c r="T1200" s="4263"/>
      <c r="U1200" s="4263"/>
      <c r="V1200" s="4263"/>
      <c r="W1200" s="4263"/>
      <c r="X1200" s="4263"/>
      <c r="Y1200" s="4263"/>
      <c r="Z1200" s="4263"/>
      <c r="AA1200" s="4263"/>
      <c r="AB1200" s="4263"/>
      <c r="AC1200" s="4263"/>
      <c r="AD1200" s="4263"/>
      <c r="AE1200" s="4263"/>
      <c r="AF1200" s="4263"/>
      <c r="AG1200" s="4263"/>
    </row>
    <row r="1201" spans="1:33" x14ac:dyDescent="0.3">
      <c r="A1201" s="4263"/>
      <c r="B1201" s="4263"/>
      <c r="C1201" s="4263"/>
      <c r="D1201" s="4263"/>
      <c r="E1201" s="4263"/>
      <c r="F1201" s="4263"/>
      <c r="G1201" s="4263"/>
      <c r="H1201" s="4263"/>
      <c r="I1201" s="4263"/>
      <c r="J1201" s="4263"/>
      <c r="K1201" s="4263"/>
      <c r="L1201" s="4263"/>
      <c r="M1201" s="4263"/>
      <c r="N1201" s="4263"/>
      <c r="O1201" s="4263"/>
      <c r="P1201" s="4263"/>
      <c r="Q1201" s="4263"/>
      <c r="R1201" s="4263"/>
      <c r="S1201" s="4263"/>
      <c r="T1201" s="4263"/>
      <c r="U1201" s="4263"/>
      <c r="V1201" s="4263"/>
      <c r="W1201" s="4263"/>
      <c r="X1201" s="4263"/>
      <c r="Y1201" s="4263"/>
      <c r="Z1201" s="4263"/>
      <c r="AA1201" s="4263"/>
      <c r="AB1201" s="4263"/>
      <c r="AC1201" s="4263"/>
      <c r="AD1201" s="4263"/>
      <c r="AE1201" s="4263"/>
      <c r="AF1201" s="4263"/>
      <c r="AG1201" s="4263"/>
    </row>
    <row r="1202" spans="1:33" x14ac:dyDescent="0.3">
      <c r="A1202" s="4263"/>
      <c r="B1202" s="4263"/>
      <c r="C1202" s="4263"/>
      <c r="D1202" s="4263"/>
      <c r="E1202" s="4263"/>
      <c r="F1202" s="4263"/>
      <c r="G1202" s="4263"/>
      <c r="H1202" s="4263"/>
      <c r="I1202" s="4263"/>
      <c r="J1202" s="4263"/>
      <c r="K1202" s="4263"/>
      <c r="L1202" s="4263"/>
      <c r="M1202" s="4263"/>
      <c r="N1202" s="4263"/>
      <c r="O1202" s="4263"/>
      <c r="P1202" s="4263"/>
      <c r="Q1202" s="4263"/>
      <c r="R1202" s="4263"/>
      <c r="S1202" s="4263"/>
      <c r="T1202" s="4263"/>
      <c r="U1202" s="4263"/>
      <c r="V1202" s="4263"/>
      <c r="W1202" s="4263"/>
      <c r="X1202" s="4263"/>
      <c r="Y1202" s="4263"/>
      <c r="Z1202" s="4263"/>
      <c r="AA1202" s="4263"/>
      <c r="AB1202" s="4263"/>
      <c r="AC1202" s="4263"/>
      <c r="AD1202" s="4263"/>
      <c r="AE1202" s="4263"/>
      <c r="AF1202" s="4263"/>
      <c r="AG1202" s="4263"/>
    </row>
    <row r="1203" spans="1:33" x14ac:dyDescent="0.3">
      <c r="A1203" s="4263"/>
      <c r="B1203" s="4263"/>
      <c r="C1203" s="4263"/>
      <c r="D1203" s="4263"/>
      <c r="E1203" s="4263"/>
      <c r="F1203" s="4263"/>
      <c r="G1203" s="4263"/>
      <c r="H1203" s="4263"/>
      <c r="I1203" s="4263"/>
      <c r="J1203" s="4263"/>
      <c r="K1203" s="4263"/>
      <c r="L1203" s="4263"/>
      <c r="M1203" s="4263"/>
      <c r="N1203" s="4263"/>
      <c r="O1203" s="4263"/>
      <c r="P1203" s="4263"/>
      <c r="Q1203" s="4263"/>
      <c r="R1203" s="4263"/>
      <c r="S1203" s="4263"/>
      <c r="T1203" s="4263"/>
      <c r="U1203" s="4263"/>
      <c r="V1203" s="4263"/>
      <c r="W1203" s="4263"/>
      <c r="X1203" s="4263"/>
      <c r="Y1203" s="4263"/>
      <c r="Z1203" s="4263"/>
      <c r="AA1203" s="4263"/>
      <c r="AB1203" s="4263"/>
      <c r="AC1203" s="4263"/>
      <c r="AD1203" s="4263"/>
      <c r="AE1203" s="4263"/>
      <c r="AF1203" s="4263"/>
      <c r="AG1203" s="4263"/>
    </row>
    <row r="1204" spans="1:33" ht="15" customHeight="1" x14ac:dyDescent="0.3">
      <c r="A1204" s="1172"/>
      <c r="B1204" s="4341" t="s">
        <v>146</v>
      </c>
      <c r="C1204" s="4341"/>
      <c r="D1204" s="4341"/>
      <c r="E1204" s="4341"/>
      <c r="F1204" s="4341"/>
      <c r="G1204" s="4341"/>
      <c r="H1204" s="4341"/>
      <c r="I1204" s="4341"/>
      <c r="J1204" s="4341"/>
      <c r="K1204" s="4341"/>
      <c r="L1204" s="4341"/>
      <c r="M1204" s="253"/>
      <c r="N1204" s="4341" t="s">
        <v>714</v>
      </c>
      <c r="O1204" s="254"/>
      <c r="P1204" s="4341" t="s">
        <v>648</v>
      </c>
      <c r="Q1204" s="4341"/>
      <c r="R1204" s="4341"/>
      <c r="S1204" s="4341"/>
      <c r="T1204" s="4341"/>
      <c r="U1204" s="4341"/>
      <c r="V1204" s="4341"/>
      <c r="W1204" s="4341"/>
      <c r="X1204" s="4341"/>
      <c r="Y1204" s="255"/>
      <c r="Z1204" s="4340" t="s">
        <v>716</v>
      </c>
      <c r="AA1204" s="4340"/>
      <c r="AB1204" s="47"/>
      <c r="AC1204" s="4340" t="s">
        <v>715</v>
      </c>
      <c r="AD1204" s="4340"/>
      <c r="AE1204" s="4340"/>
      <c r="AF1204" s="4340"/>
      <c r="AG1204" s="1172"/>
    </row>
    <row r="1205" spans="1:33" x14ac:dyDescent="0.3">
      <c r="A1205" s="229"/>
      <c r="B1205" s="4341"/>
      <c r="C1205" s="4341"/>
      <c r="D1205" s="4341"/>
      <c r="E1205" s="4341"/>
      <c r="F1205" s="4341"/>
      <c r="G1205" s="4341"/>
      <c r="H1205" s="4341"/>
      <c r="I1205" s="4341"/>
      <c r="J1205" s="4341"/>
      <c r="K1205" s="4341"/>
      <c r="L1205" s="4341"/>
      <c r="M1205" s="253"/>
      <c r="N1205" s="4341"/>
      <c r="O1205" s="254"/>
      <c r="P1205" s="4341"/>
      <c r="Q1205" s="4341"/>
      <c r="R1205" s="4341"/>
      <c r="S1205" s="4341"/>
      <c r="T1205" s="4341"/>
      <c r="U1205" s="4341"/>
      <c r="V1205" s="4341"/>
      <c r="W1205" s="4341"/>
      <c r="X1205" s="4341"/>
      <c r="Y1205" s="255"/>
      <c r="Z1205" s="4340"/>
      <c r="AA1205" s="4340"/>
      <c r="AB1205" s="47"/>
      <c r="AC1205" s="4340"/>
      <c r="AD1205" s="4340"/>
      <c r="AE1205" s="4340"/>
      <c r="AF1205" s="4340"/>
      <c r="AG1205" s="1172"/>
    </row>
    <row r="1206" spans="1:33" x14ac:dyDescent="0.3">
      <c r="A1206" s="229"/>
      <c r="B1206" s="1172"/>
      <c r="C1206" s="1172"/>
      <c r="D1206" s="1172"/>
      <c r="E1206" s="1172"/>
      <c r="F1206" s="1172"/>
      <c r="G1206" s="1172"/>
      <c r="H1206" s="1172"/>
      <c r="I1206" s="1172"/>
      <c r="J1206" s="1172"/>
      <c r="K1206" s="1172"/>
      <c r="L1206" s="1172"/>
      <c r="M1206" s="229"/>
      <c r="N1206" s="1172"/>
      <c r="O1206" s="229"/>
      <c r="P1206" s="91"/>
      <c r="Q1206" s="91"/>
      <c r="R1206" s="91"/>
      <c r="S1206" s="91"/>
      <c r="T1206" s="205"/>
      <c r="U1206" s="205"/>
      <c r="V1206" s="205"/>
      <c r="W1206" s="205"/>
      <c r="X1206" s="205"/>
      <c r="Y1206" s="229"/>
      <c r="Z1206" s="1172"/>
      <c r="AA1206" s="1172"/>
      <c r="AB1206" s="47"/>
      <c r="AC1206" s="1172"/>
      <c r="AD1206" s="1172"/>
      <c r="AE1206" s="1172"/>
      <c r="AF1206" s="1172"/>
      <c r="AG1206" s="1172"/>
    </row>
    <row r="1207" spans="1:33" ht="15" thickBot="1" x14ac:dyDescent="0.35">
      <c r="A1207" s="248"/>
      <c r="B1207" s="4332"/>
      <c r="C1207" s="4332"/>
      <c r="D1207" s="4332"/>
      <c r="E1207" s="4332"/>
      <c r="F1207" s="4332"/>
      <c r="G1207" s="4332"/>
      <c r="H1207" s="4332"/>
      <c r="I1207" s="4332"/>
      <c r="J1207" s="4332"/>
      <c r="K1207" s="4332"/>
      <c r="L1207" s="4332"/>
      <c r="M1207" s="248"/>
      <c r="N1207" s="340"/>
      <c r="O1207" s="248"/>
      <c r="P1207" s="3412"/>
      <c r="Q1207" s="3412"/>
      <c r="R1207" s="3412"/>
      <c r="S1207" s="3412"/>
      <c r="T1207" s="3412"/>
      <c r="U1207" s="3412"/>
      <c r="V1207" s="3412"/>
      <c r="W1207" s="3412"/>
      <c r="X1207" s="3412"/>
      <c r="Y1207" s="248"/>
      <c r="Z1207" s="4339"/>
      <c r="AA1207" s="4339"/>
      <c r="AB1207" s="47"/>
      <c r="AC1207" s="4339"/>
      <c r="AD1207" s="4339"/>
      <c r="AE1207" s="4339"/>
      <c r="AF1207" s="4339"/>
      <c r="AG1207" s="1172"/>
    </row>
    <row r="1208" spans="1:33" x14ac:dyDescent="0.3">
      <c r="A1208" s="229"/>
      <c r="B1208" s="102"/>
      <c r="C1208" s="102"/>
      <c r="D1208" s="102"/>
      <c r="E1208" s="102"/>
      <c r="F1208" s="102"/>
      <c r="G1208" s="102"/>
      <c r="H1208" s="102"/>
      <c r="I1208" s="102"/>
      <c r="J1208" s="102"/>
      <c r="K1208" s="102"/>
      <c r="L1208" s="102"/>
      <c r="M1208" s="229"/>
      <c r="N1208" s="102"/>
      <c r="O1208" s="229"/>
      <c r="P1208" s="91"/>
      <c r="Q1208" s="91"/>
      <c r="R1208" s="91"/>
      <c r="S1208" s="91"/>
      <c r="T1208" s="205"/>
      <c r="U1208" s="205"/>
      <c r="V1208" s="205"/>
      <c r="W1208" s="205"/>
      <c r="X1208" s="205"/>
      <c r="Y1208" s="229"/>
      <c r="Z1208" s="84"/>
      <c r="AA1208" s="84"/>
      <c r="AB1208" s="47"/>
      <c r="AC1208" s="84"/>
      <c r="AD1208" s="84"/>
      <c r="AE1208" s="84"/>
      <c r="AF1208" s="84"/>
      <c r="AG1208" s="1172"/>
    </row>
    <row r="1209" spans="1:33" ht="15" thickBot="1" x14ac:dyDescent="0.35">
      <c r="A1209" s="248"/>
      <c r="B1209" s="4332"/>
      <c r="C1209" s="4332"/>
      <c r="D1209" s="4332"/>
      <c r="E1209" s="4332"/>
      <c r="F1209" s="4332"/>
      <c r="G1209" s="4332"/>
      <c r="H1209" s="4332"/>
      <c r="I1209" s="4332"/>
      <c r="J1209" s="4332"/>
      <c r="K1209" s="4332"/>
      <c r="L1209" s="4332"/>
      <c r="M1209" s="248"/>
      <c r="N1209" s="340"/>
      <c r="O1209" s="248"/>
      <c r="P1209" s="3412"/>
      <c r="Q1209" s="3412"/>
      <c r="R1209" s="3412"/>
      <c r="S1209" s="3412"/>
      <c r="T1209" s="3412"/>
      <c r="U1209" s="3412"/>
      <c r="V1209" s="3412"/>
      <c r="W1209" s="3412"/>
      <c r="X1209" s="3412"/>
      <c r="Y1209" s="248"/>
      <c r="Z1209" s="4339"/>
      <c r="AA1209" s="4339"/>
      <c r="AB1209" s="47"/>
      <c r="AC1209" s="4339"/>
      <c r="AD1209" s="4339"/>
      <c r="AE1209" s="4339"/>
      <c r="AF1209" s="4339"/>
      <c r="AG1209" s="1172"/>
    </row>
    <row r="1210" spans="1:33" x14ac:dyDescent="0.3">
      <c r="A1210" s="229"/>
      <c r="B1210" s="102"/>
      <c r="C1210" s="102"/>
      <c r="D1210" s="102"/>
      <c r="E1210" s="102"/>
      <c r="F1210" s="102"/>
      <c r="G1210" s="102"/>
      <c r="H1210" s="102"/>
      <c r="I1210" s="102"/>
      <c r="J1210" s="102"/>
      <c r="K1210" s="102"/>
      <c r="L1210" s="102"/>
      <c r="M1210" s="229"/>
      <c r="N1210" s="102"/>
      <c r="O1210" s="229"/>
      <c r="P1210" s="91"/>
      <c r="Q1210" s="91"/>
      <c r="R1210" s="91"/>
      <c r="S1210" s="91"/>
      <c r="T1210" s="205"/>
      <c r="U1210" s="205"/>
      <c r="V1210" s="205"/>
      <c r="W1210" s="205"/>
      <c r="X1210" s="205"/>
      <c r="Y1210" s="229"/>
      <c r="Z1210" s="84"/>
      <c r="AA1210" s="84"/>
      <c r="AB1210" s="47"/>
      <c r="AC1210" s="84"/>
      <c r="AD1210" s="84"/>
      <c r="AE1210" s="84"/>
      <c r="AF1210" s="84"/>
      <c r="AG1210" s="1172"/>
    </row>
    <row r="1211" spans="1:33" ht="15" thickBot="1" x14ac:dyDescent="0.35">
      <c r="A1211" s="248"/>
      <c r="B1211" s="4332"/>
      <c r="C1211" s="4332"/>
      <c r="D1211" s="4332"/>
      <c r="E1211" s="4332"/>
      <c r="F1211" s="4332"/>
      <c r="G1211" s="4332"/>
      <c r="H1211" s="4332"/>
      <c r="I1211" s="4332"/>
      <c r="J1211" s="4332"/>
      <c r="K1211" s="4332"/>
      <c r="L1211" s="4332"/>
      <c r="M1211" s="248"/>
      <c r="N1211" s="340"/>
      <c r="O1211" s="248"/>
      <c r="P1211" s="3412"/>
      <c r="Q1211" s="3412"/>
      <c r="R1211" s="3412"/>
      <c r="S1211" s="3412"/>
      <c r="T1211" s="3412"/>
      <c r="U1211" s="3412"/>
      <c r="V1211" s="3412"/>
      <c r="W1211" s="3412"/>
      <c r="X1211" s="3412"/>
      <c r="Y1211" s="248"/>
      <c r="Z1211" s="4339"/>
      <c r="AA1211" s="4339"/>
      <c r="AB1211" s="47"/>
      <c r="AC1211" s="4339"/>
      <c r="AD1211" s="4339"/>
      <c r="AE1211" s="4339"/>
      <c r="AF1211" s="4339"/>
      <c r="AG1211" s="1172"/>
    </row>
    <row r="1212" spans="1:33" x14ac:dyDescent="0.3">
      <c r="A1212" s="229"/>
      <c r="B1212" s="102"/>
      <c r="C1212" s="102"/>
      <c r="D1212" s="102"/>
      <c r="E1212" s="102"/>
      <c r="F1212" s="102"/>
      <c r="G1212" s="102"/>
      <c r="H1212" s="102"/>
      <c r="I1212" s="102"/>
      <c r="J1212" s="102"/>
      <c r="K1212" s="102"/>
      <c r="L1212" s="102"/>
      <c r="M1212" s="229"/>
      <c r="N1212" s="102"/>
      <c r="O1212" s="229"/>
      <c r="P1212" s="91"/>
      <c r="Q1212" s="91"/>
      <c r="R1212" s="91"/>
      <c r="S1212" s="91"/>
      <c r="T1212" s="205"/>
      <c r="U1212" s="205"/>
      <c r="V1212" s="205"/>
      <c r="W1212" s="205"/>
      <c r="X1212" s="205"/>
      <c r="Y1212" s="229"/>
      <c r="Z1212" s="84"/>
      <c r="AA1212" s="84"/>
      <c r="AB1212" s="47"/>
      <c r="AC1212" s="84"/>
      <c r="AD1212" s="84"/>
      <c r="AE1212" s="84"/>
      <c r="AF1212" s="84"/>
      <c r="AG1212" s="1172"/>
    </row>
    <row r="1213" spans="1:33" ht="15" thickBot="1" x14ac:dyDescent="0.35">
      <c r="A1213" s="248"/>
      <c r="B1213" s="4332"/>
      <c r="C1213" s="4332"/>
      <c r="D1213" s="4332"/>
      <c r="E1213" s="4332"/>
      <c r="F1213" s="4332"/>
      <c r="G1213" s="4332"/>
      <c r="H1213" s="4332"/>
      <c r="I1213" s="4332"/>
      <c r="J1213" s="4332"/>
      <c r="K1213" s="4332"/>
      <c r="L1213" s="4332"/>
      <c r="M1213" s="248"/>
      <c r="N1213" s="340"/>
      <c r="O1213" s="248"/>
      <c r="P1213" s="3412"/>
      <c r="Q1213" s="3412"/>
      <c r="R1213" s="3412"/>
      <c r="S1213" s="3412"/>
      <c r="T1213" s="3412"/>
      <c r="U1213" s="3412"/>
      <c r="V1213" s="3412"/>
      <c r="W1213" s="3412"/>
      <c r="X1213" s="3412"/>
      <c r="Y1213" s="248"/>
      <c r="Z1213" s="4339"/>
      <c r="AA1213" s="4339"/>
      <c r="AB1213" s="47"/>
      <c r="AC1213" s="4339"/>
      <c r="AD1213" s="4339"/>
      <c r="AE1213" s="4339"/>
      <c r="AF1213" s="4339"/>
      <c r="AG1213" s="1172"/>
    </row>
    <row r="1214" spans="1:33" x14ac:dyDescent="0.3">
      <c r="A1214" s="229"/>
      <c r="B1214" s="102"/>
      <c r="C1214" s="102"/>
      <c r="D1214" s="102"/>
      <c r="E1214" s="102"/>
      <c r="F1214" s="102"/>
      <c r="G1214" s="102"/>
      <c r="H1214" s="102"/>
      <c r="I1214" s="102"/>
      <c r="J1214" s="102"/>
      <c r="K1214" s="102"/>
      <c r="L1214" s="102"/>
      <c r="M1214" s="229"/>
      <c r="N1214" s="102"/>
      <c r="O1214" s="229"/>
      <c r="P1214" s="91"/>
      <c r="Q1214" s="91"/>
      <c r="R1214" s="91"/>
      <c r="S1214" s="91"/>
      <c r="T1214" s="205"/>
      <c r="U1214" s="205"/>
      <c r="V1214" s="205"/>
      <c r="W1214" s="205"/>
      <c r="X1214" s="205"/>
      <c r="Y1214" s="229"/>
      <c r="Z1214" s="84"/>
      <c r="AA1214" s="84"/>
      <c r="AB1214" s="47"/>
      <c r="AC1214" s="84"/>
      <c r="AD1214" s="84"/>
      <c r="AE1214" s="84"/>
      <c r="AF1214" s="84"/>
      <c r="AG1214" s="1172"/>
    </row>
    <row r="1215" spans="1:33" ht="15" thickBot="1" x14ac:dyDescent="0.35">
      <c r="A1215" s="248"/>
      <c r="B1215" s="4332"/>
      <c r="C1215" s="4332"/>
      <c r="D1215" s="4332"/>
      <c r="E1215" s="4332"/>
      <c r="F1215" s="4332"/>
      <c r="G1215" s="4332"/>
      <c r="H1215" s="4332"/>
      <c r="I1215" s="4332"/>
      <c r="J1215" s="4332"/>
      <c r="K1215" s="4332"/>
      <c r="L1215" s="4332"/>
      <c r="M1215" s="248"/>
      <c r="N1215" s="340"/>
      <c r="O1215" s="248"/>
      <c r="P1215" s="3412"/>
      <c r="Q1215" s="3412"/>
      <c r="R1215" s="3412"/>
      <c r="S1215" s="3412"/>
      <c r="T1215" s="3412"/>
      <c r="U1215" s="3412"/>
      <c r="V1215" s="3412"/>
      <c r="W1215" s="3412"/>
      <c r="X1215" s="3412"/>
      <c r="Y1215" s="248"/>
      <c r="Z1215" s="4339"/>
      <c r="AA1215" s="4339"/>
      <c r="AB1215" s="47"/>
      <c r="AC1215" s="4339"/>
      <c r="AD1215" s="4339"/>
      <c r="AE1215" s="4339"/>
      <c r="AF1215" s="4339"/>
      <c r="AG1215" s="1172"/>
    </row>
    <row r="1216" spans="1:33" x14ac:dyDescent="0.3">
      <c r="A1216" s="229"/>
      <c r="B1216" s="102"/>
      <c r="C1216" s="102"/>
      <c r="D1216" s="102"/>
      <c r="E1216" s="102"/>
      <c r="F1216" s="102"/>
      <c r="G1216" s="102"/>
      <c r="H1216" s="102"/>
      <c r="I1216" s="102"/>
      <c r="J1216" s="102"/>
      <c r="K1216" s="102"/>
      <c r="L1216" s="102"/>
      <c r="M1216" s="229"/>
      <c r="N1216" s="102"/>
      <c r="O1216" s="229"/>
      <c r="P1216" s="91"/>
      <c r="Q1216" s="91"/>
      <c r="R1216" s="91"/>
      <c r="S1216" s="91"/>
      <c r="T1216" s="205"/>
      <c r="U1216" s="205"/>
      <c r="V1216" s="205"/>
      <c r="W1216" s="205"/>
      <c r="X1216" s="205"/>
      <c r="Y1216" s="229"/>
      <c r="Z1216" s="84"/>
      <c r="AA1216" s="84"/>
      <c r="AB1216" s="47"/>
      <c r="AC1216" s="84"/>
      <c r="AD1216" s="84"/>
      <c r="AE1216" s="84"/>
      <c r="AF1216" s="84"/>
      <c r="AG1216" s="1172"/>
    </row>
    <row r="1217" spans="1:33" ht="15" thickBot="1" x14ac:dyDescent="0.35">
      <c r="A1217" s="248"/>
      <c r="B1217" s="4332"/>
      <c r="C1217" s="4332"/>
      <c r="D1217" s="4332"/>
      <c r="E1217" s="4332"/>
      <c r="F1217" s="4332"/>
      <c r="G1217" s="4332"/>
      <c r="H1217" s="4332"/>
      <c r="I1217" s="4332"/>
      <c r="J1217" s="4332"/>
      <c r="K1217" s="4332"/>
      <c r="L1217" s="4332"/>
      <c r="M1217" s="248"/>
      <c r="N1217" s="340"/>
      <c r="O1217" s="248"/>
      <c r="P1217" s="3412"/>
      <c r="Q1217" s="3412"/>
      <c r="R1217" s="3412"/>
      <c r="S1217" s="3412"/>
      <c r="T1217" s="3412"/>
      <c r="U1217" s="3412"/>
      <c r="V1217" s="3412"/>
      <c r="W1217" s="3412"/>
      <c r="X1217" s="3412"/>
      <c r="Y1217" s="248"/>
      <c r="Z1217" s="4339"/>
      <c r="AA1217" s="4339"/>
      <c r="AB1217" s="47"/>
      <c r="AC1217" s="4339"/>
      <c r="AD1217" s="4339"/>
      <c r="AE1217" s="4339"/>
      <c r="AF1217" s="4339"/>
      <c r="AG1217" s="1172"/>
    </row>
    <row r="1218" spans="1:33" x14ac:dyDescent="0.3">
      <c r="A1218" s="47"/>
      <c r="B1218" s="1172"/>
      <c r="C1218" s="1172"/>
      <c r="D1218" s="1172"/>
      <c r="E1218" s="1172"/>
      <c r="F1218" s="1172"/>
      <c r="G1218" s="1172"/>
      <c r="H1218" s="1172"/>
      <c r="I1218" s="1172"/>
      <c r="J1218" s="1170"/>
      <c r="K1218" s="1170"/>
      <c r="L1218" s="1170"/>
      <c r="M1218" s="1060"/>
      <c r="N1218" s="1170"/>
      <c r="O1218" s="1060"/>
      <c r="P1218" s="1170"/>
      <c r="Q1218" s="1170"/>
      <c r="R1218" s="1170"/>
      <c r="S1218" s="1172"/>
      <c r="T1218" s="1172"/>
      <c r="U1218" s="1172"/>
      <c r="V1218" s="1172"/>
      <c r="W1218" s="1172"/>
      <c r="X1218" s="1172"/>
      <c r="Y1218" s="47"/>
      <c r="Z1218" s="1172"/>
      <c r="AA1218" s="1172"/>
      <c r="AB1218" s="47"/>
      <c r="AC1218" s="1172"/>
      <c r="AD1218" s="1172"/>
      <c r="AE1218" s="1172"/>
      <c r="AF1218" s="1172"/>
      <c r="AG1218" s="1172"/>
    </row>
    <row r="1219" spans="1:33" ht="15" thickBot="1" x14ac:dyDescent="0.35">
      <c r="A1219" s="1172" t="s">
        <v>717</v>
      </c>
      <c r="B1219" s="1172"/>
      <c r="C1219" s="1172"/>
      <c r="D1219" s="1172"/>
      <c r="E1219" s="1172"/>
      <c r="F1219" s="1172"/>
      <c r="G1219" s="1172"/>
      <c r="H1219" s="1170"/>
      <c r="I1219" s="4337" t="s">
        <v>1314</v>
      </c>
      <c r="J1219" s="4337"/>
      <c r="K1219" s="4337"/>
      <c r="L1219" s="4337"/>
      <c r="M1219" s="4337"/>
      <c r="N1219" s="4337"/>
      <c r="O1219" s="4337"/>
      <c r="P1219" s="4337"/>
      <c r="Q1219" s="4337"/>
      <c r="R1219" s="4337"/>
      <c r="S1219" s="4337"/>
      <c r="T1219" s="4337"/>
      <c r="U1219" s="4337"/>
      <c r="V1219" s="4337"/>
      <c r="W1219" s="4337"/>
      <c r="X1219" s="4337"/>
      <c r="Y1219" s="1172"/>
      <c r="Z1219" s="1170" t="s">
        <v>1313</v>
      </c>
      <c r="AA1219" s="1172"/>
      <c r="AB1219" s="1172"/>
      <c r="AC1219" s="1172"/>
      <c r="AD1219" s="1172"/>
      <c r="AE1219" s="1172"/>
      <c r="AF1219" s="1172"/>
      <c r="AG1219" s="1172"/>
    </row>
    <row r="1220" spans="1:33" x14ac:dyDescent="0.3">
      <c r="A1220" s="1170" t="s">
        <v>16</v>
      </c>
      <c r="B1220" s="1172"/>
      <c r="C1220" s="1172"/>
      <c r="D1220" s="1172"/>
      <c r="E1220" s="1172"/>
      <c r="F1220" s="1172"/>
      <c r="G1220" s="1172"/>
      <c r="H1220" s="1172"/>
      <c r="I1220" s="1172"/>
      <c r="J1220" s="1172"/>
      <c r="K1220" s="1172"/>
      <c r="L1220" s="1172"/>
      <c r="M1220" s="1172"/>
      <c r="N1220" s="1172"/>
      <c r="O1220" s="1172"/>
      <c r="P1220" s="1172"/>
      <c r="Q1220" s="1172"/>
      <c r="R1220" s="1172"/>
      <c r="S1220" s="1172"/>
      <c r="T1220" s="1172"/>
      <c r="U1220" s="1172"/>
      <c r="V1220" s="1172"/>
      <c r="W1220" s="1172"/>
      <c r="X1220" s="1172"/>
      <c r="Y1220" s="1172"/>
      <c r="Z1220" s="1172"/>
      <c r="AA1220" s="1172"/>
      <c r="AB1220" s="1172"/>
      <c r="AC1220" s="1172"/>
      <c r="AD1220" s="1172"/>
      <c r="AE1220" s="1172"/>
      <c r="AF1220" s="1172"/>
      <c r="AG1220" s="1172"/>
    </row>
    <row r="1221" spans="1:33" x14ac:dyDescent="0.3">
      <c r="A1221" s="1172"/>
      <c r="B1221" s="1172"/>
      <c r="C1221" s="1172"/>
      <c r="D1221" s="1172"/>
      <c r="E1221" s="1172"/>
      <c r="F1221" s="1172"/>
      <c r="G1221" s="1172"/>
      <c r="H1221" s="1172"/>
      <c r="I1221" s="1172"/>
      <c r="J1221" s="1172"/>
      <c r="K1221" s="1172"/>
      <c r="L1221" s="1172"/>
      <c r="M1221" s="1172"/>
      <c r="N1221" s="1172"/>
      <c r="O1221" s="1172"/>
      <c r="P1221" s="1172"/>
      <c r="Q1221" s="1172"/>
      <c r="R1221" s="1172"/>
      <c r="S1221" s="1172"/>
      <c r="T1221" s="1172"/>
      <c r="U1221" s="1172"/>
      <c r="V1221" s="1172"/>
      <c r="W1221" s="1172"/>
      <c r="X1221" s="1172"/>
      <c r="Y1221" s="1172"/>
      <c r="Z1221" s="1172"/>
      <c r="AA1221" s="1172"/>
      <c r="AB1221" s="1172"/>
      <c r="AC1221" s="1172"/>
      <c r="AD1221" s="1172"/>
      <c r="AE1221" s="1172"/>
      <c r="AF1221" s="1172"/>
      <c r="AG1221" s="1172"/>
    </row>
    <row r="1222" spans="1:33" ht="15" customHeight="1" x14ac:dyDescent="0.3">
      <c r="A1222" s="2807" t="s">
        <v>54</v>
      </c>
      <c r="B1222" s="2807"/>
      <c r="C1222" s="2807"/>
      <c r="D1222" s="2807"/>
      <c r="E1222" s="2807"/>
      <c r="F1222" s="2807"/>
      <c r="G1222" s="2807"/>
      <c r="H1222" s="2807"/>
      <c r="I1222" s="2807"/>
      <c r="J1222" s="2807"/>
      <c r="K1222" s="2807"/>
      <c r="L1222" s="2807"/>
      <c r="M1222" s="2807"/>
      <c r="N1222" s="2807"/>
      <c r="O1222" s="2807"/>
      <c r="P1222" s="2807"/>
      <c r="Q1222" s="2807"/>
      <c r="R1222" s="2807"/>
      <c r="S1222" s="2807"/>
      <c r="T1222" s="2807"/>
      <c r="U1222" s="2807"/>
      <c r="V1222" s="2807"/>
      <c r="W1222" s="2807"/>
      <c r="X1222" s="2807"/>
      <c r="Y1222" s="2807"/>
      <c r="Z1222" s="2807"/>
      <c r="AA1222" s="2807"/>
      <c r="AB1222" s="2807"/>
      <c r="AC1222" s="2807"/>
      <c r="AD1222" s="2807"/>
      <c r="AE1222" s="2807"/>
      <c r="AF1222" s="2807"/>
      <c r="AG1222" s="2807"/>
    </row>
    <row r="1223" spans="1:33" x14ac:dyDescent="0.3">
      <c r="A1223" s="2807"/>
      <c r="B1223" s="2807"/>
      <c r="C1223" s="2807"/>
      <c r="D1223" s="2807"/>
      <c r="E1223" s="2807"/>
      <c r="F1223" s="2807"/>
      <c r="G1223" s="2807"/>
      <c r="H1223" s="2807"/>
      <c r="I1223" s="2807"/>
      <c r="J1223" s="2807"/>
      <c r="K1223" s="2807"/>
      <c r="L1223" s="2807"/>
      <c r="M1223" s="2807"/>
      <c r="N1223" s="2807"/>
      <c r="O1223" s="2807"/>
      <c r="P1223" s="2807"/>
      <c r="Q1223" s="2807"/>
      <c r="R1223" s="2807"/>
      <c r="S1223" s="2807"/>
      <c r="T1223" s="2807"/>
      <c r="U1223" s="2807"/>
      <c r="V1223" s="2807"/>
      <c r="W1223" s="2807"/>
      <c r="X1223" s="2807"/>
      <c r="Y1223" s="2807"/>
      <c r="Z1223" s="2807"/>
      <c r="AA1223" s="2807"/>
      <c r="AB1223" s="2807"/>
      <c r="AC1223" s="2807"/>
      <c r="AD1223" s="2807"/>
      <c r="AE1223" s="2807"/>
      <c r="AF1223" s="2807"/>
      <c r="AG1223" s="2807"/>
    </row>
    <row r="1224" spans="1:33" x14ac:dyDescent="0.3">
      <c r="A1224" s="2807"/>
      <c r="B1224" s="2807"/>
      <c r="C1224" s="2807"/>
      <c r="D1224" s="2807"/>
      <c r="E1224" s="2807"/>
      <c r="F1224" s="2807"/>
      <c r="G1224" s="2807"/>
      <c r="H1224" s="2807"/>
      <c r="I1224" s="2807"/>
      <c r="J1224" s="2807"/>
      <c r="K1224" s="2807"/>
      <c r="L1224" s="2807"/>
      <c r="M1224" s="2807"/>
      <c r="N1224" s="2807"/>
      <c r="O1224" s="2807"/>
      <c r="P1224" s="2807"/>
      <c r="Q1224" s="2807"/>
      <c r="R1224" s="2807"/>
      <c r="S1224" s="2807"/>
      <c r="T1224" s="2807"/>
      <c r="U1224" s="2807"/>
      <c r="V1224" s="2807"/>
      <c r="W1224" s="2807"/>
      <c r="X1224" s="2807"/>
      <c r="Y1224" s="2807"/>
      <c r="Z1224" s="2807"/>
      <c r="AA1224" s="2807"/>
      <c r="AB1224" s="2807"/>
      <c r="AC1224" s="2807"/>
      <c r="AD1224" s="2807"/>
      <c r="AE1224" s="2807"/>
      <c r="AF1224" s="2807"/>
      <c r="AG1224" s="2807"/>
    </row>
    <row r="1225" spans="1:33" x14ac:dyDescent="0.3">
      <c r="A1225" s="2807"/>
      <c r="B1225" s="2807"/>
      <c r="C1225" s="2807"/>
      <c r="D1225" s="2807"/>
      <c r="E1225" s="2807"/>
      <c r="F1225" s="2807"/>
      <c r="G1225" s="2807"/>
      <c r="H1225" s="2807"/>
      <c r="I1225" s="2807"/>
      <c r="J1225" s="2807"/>
      <c r="K1225" s="2807"/>
      <c r="L1225" s="2807"/>
      <c r="M1225" s="2807"/>
      <c r="N1225" s="2807"/>
      <c r="O1225" s="2807"/>
      <c r="P1225" s="2807"/>
      <c r="Q1225" s="2807"/>
      <c r="R1225" s="2807"/>
      <c r="S1225" s="2807"/>
      <c r="T1225" s="2807"/>
      <c r="U1225" s="2807"/>
      <c r="V1225" s="2807"/>
      <c r="W1225" s="2807"/>
      <c r="X1225" s="2807"/>
      <c r="Y1225" s="2807"/>
      <c r="Z1225" s="2807"/>
      <c r="AA1225" s="2807"/>
      <c r="AB1225" s="2807"/>
      <c r="AC1225" s="2807"/>
      <c r="AD1225" s="2807"/>
      <c r="AE1225" s="2807"/>
      <c r="AF1225" s="2807"/>
      <c r="AG1225" s="2807"/>
    </row>
    <row r="1226" spans="1:33" x14ac:dyDescent="0.3">
      <c r="A1226" s="1172"/>
      <c r="B1226" s="1172"/>
      <c r="C1226" s="1172"/>
      <c r="D1226" s="1172"/>
      <c r="E1226" s="1172"/>
      <c r="F1226" s="1172"/>
      <c r="G1226" s="1172"/>
      <c r="H1226" s="1172"/>
      <c r="I1226" s="1172"/>
      <c r="J1226" s="1172"/>
      <c r="K1226" s="1172"/>
      <c r="L1226" s="1172"/>
      <c r="M1226" s="1172"/>
      <c r="N1226" s="1172"/>
      <c r="O1226" s="1172"/>
      <c r="P1226" s="1172"/>
      <c r="Q1226" s="1172"/>
      <c r="R1226" s="1172"/>
      <c r="S1226" s="1172"/>
      <c r="T1226" s="1172"/>
      <c r="U1226" s="1172"/>
      <c r="V1226" s="1172"/>
      <c r="W1226" s="1172"/>
      <c r="X1226" s="1172"/>
      <c r="Y1226" s="1172"/>
      <c r="Z1226" s="1172"/>
      <c r="AA1226" s="1172"/>
      <c r="AB1226" s="1172"/>
      <c r="AC1226" s="1172"/>
      <c r="AD1226" s="1172"/>
      <c r="AE1226" s="1172"/>
      <c r="AF1226" s="1172"/>
      <c r="AG1226" s="1172"/>
    </row>
    <row r="1227" spans="1:33" ht="15" customHeight="1" x14ac:dyDescent="0.3">
      <c r="A1227" s="2807" t="s">
        <v>55</v>
      </c>
      <c r="B1227" s="2807"/>
      <c r="C1227" s="2807"/>
      <c r="D1227" s="2807"/>
      <c r="E1227" s="2807"/>
      <c r="F1227" s="2807"/>
      <c r="G1227" s="2807"/>
      <c r="H1227" s="2807"/>
      <c r="I1227" s="2807"/>
      <c r="J1227" s="2807"/>
      <c r="K1227" s="2807"/>
      <c r="L1227" s="2807"/>
      <c r="M1227" s="2807"/>
      <c r="N1227" s="2807"/>
      <c r="O1227" s="2807"/>
      <c r="P1227" s="2807"/>
      <c r="Q1227" s="2807"/>
      <c r="R1227" s="2807"/>
      <c r="S1227" s="2807"/>
      <c r="T1227" s="2807"/>
      <c r="U1227" s="2807"/>
      <c r="V1227" s="2807"/>
      <c r="W1227" s="2807"/>
      <c r="X1227" s="2807"/>
      <c r="Y1227" s="2807"/>
      <c r="Z1227" s="2807"/>
      <c r="AA1227" s="2807"/>
      <c r="AB1227" s="2807"/>
      <c r="AC1227" s="2807"/>
      <c r="AD1227" s="2807"/>
      <c r="AE1227" s="2807"/>
      <c r="AF1227" s="2807"/>
      <c r="AG1227" s="2807"/>
    </row>
    <row r="1228" spans="1:33" x14ac:dyDescent="0.3">
      <c r="A1228" s="2807"/>
      <c r="B1228" s="2807"/>
      <c r="C1228" s="2807"/>
      <c r="D1228" s="2807"/>
      <c r="E1228" s="2807"/>
      <c r="F1228" s="2807"/>
      <c r="G1228" s="2807"/>
      <c r="H1228" s="2807"/>
      <c r="I1228" s="2807"/>
      <c r="J1228" s="2807"/>
      <c r="K1228" s="2807"/>
      <c r="L1228" s="2807"/>
      <c r="M1228" s="2807"/>
      <c r="N1228" s="2807"/>
      <c r="O1228" s="2807"/>
      <c r="P1228" s="2807"/>
      <c r="Q1228" s="2807"/>
      <c r="R1228" s="2807"/>
      <c r="S1228" s="2807"/>
      <c r="T1228" s="2807"/>
      <c r="U1228" s="2807"/>
      <c r="V1228" s="2807"/>
      <c r="W1228" s="2807"/>
      <c r="X1228" s="2807"/>
      <c r="Y1228" s="2807"/>
      <c r="Z1228" s="2807"/>
      <c r="AA1228" s="2807"/>
      <c r="AB1228" s="2807"/>
      <c r="AC1228" s="2807"/>
      <c r="AD1228" s="2807"/>
      <c r="AE1228" s="2807"/>
      <c r="AF1228" s="2807"/>
      <c r="AG1228" s="2807"/>
    </row>
    <row r="1229" spans="1:33" x14ac:dyDescent="0.3">
      <c r="A1229" s="2807"/>
      <c r="B1229" s="2807"/>
      <c r="C1229" s="2807"/>
      <c r="D1229" s="2807"/>
      <c r="E1229" s="2807"/>
      <c r="F1229" s="2807"/>
      <c r="G1229" s="2807"/>
      <c r="H1229" s="2807"/>
      <c r="I1229" s="2807"/>
      <c r="J1229" s="2807"/>
      <c r="K1229" s="2807"/>
      <c r="L1229" s="2807"/>
      <c r="M1229" s="2807"/>
      <c r="N1229" s="2807"/>
      <c r="O1229" s="2807"/>
      <c r="P1229" s="2807"/>
      <c r="Q1229" s="2807"/>
      <c r="R1229" s="2807"/>
      <c r="S1229" s="2807"/>
      <c r="T1229" s="2807"/>
      <c r="U1229" s="2807"/>
      <c r="V1229" s="2807"/>
      <c r="W1229" s="2807"/>
      <c r="X1229" s="2807"/>
      <c r="Y1229" s="2807"/>
      <c r="Z1229" s="2807"/>
      <c r="AA1229" s="2807"/>
      <c r="AB1229" s="2807"/>
      <c r="AC1229" s="2807"/>
      <c r="AD1229" s="2807"/>
      <c r="AE1229" s="2807"/>
      <c r="AF1229" s="2807"/>
      <c r="AG1229" s="2807"/>
    </row>
    <row r="1230" spans="1:33" x14ac:dyDescent="0.3">
      <c r="A1230" s="1172"/>
      <c r="B1230" s="1172"/>
      <c r="C1230" s="1172"/>
      <c r="D1230" s="1172"/>
      <c r="E1230" s="1172"/>
      <c r="F1230" s="1172"/>
      <c r="G1230" s="1172"/>
      <c r="H1230" s="1172"/>
      <c r="I1230" s="1172"/>
      <c r="J1230" s="1172"/>
      <c r="K1230" s="1172"/>
      <c r="L1230" s="1172"/>
      <c r="M1230" s="1172"/>
      <c r="N1230" s="1172"/>
      <c r="O1230" s="1172"/>
      <c r="P1230" s="1172"/>
      <c r="Q1230" s="1172"/>
      <c r="R1230" s="1172"/>
      <c r="S1230" s="1172"/>
      <c r="T1230" s="1172"/>
      <c r="U1230" s="1172"/>
      <c r="V1230" s="1172"/>
      <c r="W1230" s="1172"/>
      <c r="X1230" s="1172"/>
      <c r="Y1230" s="1172"/>
      <c r="Z1230" s="1172"/>
      <c r="AA1230" s="1172"/>
      <c r="AB1230" s="1172"/>
      <c r="AC1230" s="1172"/>
      <c r="AD1230" s="1172"/>
      <c r="AE1230" s="1172"/>
      <c r="AF1230" s="1172"/>
      <c r="AG1230" s="1172"/>
    </row>
    <row r="1231" spans="1:33" x14ac:dyDescent="0.3">
      <c r="A1231" s="1172" t="s">
        <v>718</v>
      </c>
      <c r="B1231" s="1172"/>
      <c r="C1231" s="1172"/>
      <c r="D1231" s="1172"/>
      <c r="E1231" s="1172"/>
      <c r="F1231" s="1172"/>
      <c r="G1231" s="1172"/>
      <c r="H1231" s="1172"/>
      <c r="I1231" s="1172"/>
      <c r="J1231" s="1172"/>
      <c r="K1231" s="1172"/>
      <c r="L1231" s="1172"/>
      <c r="M1231" s="1172"/>
      <c r="N1231" s="1172"/>
      <c r="O1231" s="1172"/>
      <c r="P1231" s="1172"/>
      <c r="Q1231" s="1172"/>
      <c r="R1231" s="1172"/>
      <c r="S1231" s="1172"/>
      <c r="T1231" s="1172"/>
      <c r="U1231" s="1172"/>
      <c r="V1231" s="1172"/>
      <c r="W1231" s="1172"/>
      <c r="X1231" s="1172"/>
      <c r="Y1231" s="1172"/>
      <c r="Z1231" s="1172"/>
      <c r="AA1231" s="1172"/>
      <c r="AB1231" s="1172"/>
      <c r="AC1231" s="1172"/>
      <c r="AD1231" s="1172"/>
      <c r="AE1231" s="1172"/>
      <c r="AF1231" s="1172"/>
      <c r="AG1231" s="1172"/>
    </row>
    <row r="1232" spans="1:33" x14ac:dyDescent="0.3">
      <c r="A1232" s="1172"/>
      <c r="B1232" s="1172"/>
      <c r="C1232" s="1172"/>
      <c r="D1232" s="1172"/>
      <c r="E1232" s="1172"/>
      <c r="F1232" s="1172"/>
      <c r="G1232" s="1172"/>
      <c r="H1232" s="1172"/>
      <c r="I1232" s="1172"/>
      <c r="J1232" s="1172"/>
      <c r="K1232" s="1172"/>
      <c r="L1232" s="1172"/>
      <c r="M1232" s="1172"/>
      <c r="N1232" s="1172"/>
      <c r="O1232" s="1172"/>
      <c r="P1232" s="1172"/>
      <c r="Q1232" s="1172"/>
      <c r="R1232" s="1172"/>
      <c r="S1232" s="1172"/>
      <c r="T1232" s="1172"/>
      <c r="U1232" s="1172"/>
      <c r="V1232" s="1172"/>
      <c r="W1232" s="1172"/>
      <c r="X1232" s="1172"/>
      <c r="Y1232" s="1172"/>
      <c r="Z1232" s="1172"/>
      <c r="AA1232" s="1172"/>
      <c r="AB1232" s="1172"/>
      <c r="AC1232" s="1172"/>
      <c r="AD1232" s="1172"/>
      <c r="AE1232" s="1172"/>
      <c r="AF1232" s="1172"/>
      <c r="AG1232" s="1172"/>
    </row>
    <row r="1233" spans="1:33" x14ac:dyDescent="0.3">
      <c r="A1233" s="1172"/>
      <c r="B1233" s="1172"/>
      <c r="C1233" s="1172"/>
      <c r="D1233" s="1172"/>
      <c r="E1233" s="1172"/>
      <c r="F1233" s="1172"/>
      <c r="G1233" s="1172"/>
      <c r="H1233" s="1172"/>
      <c r="I1233" s="1172"/>
      <c r="J1233" s="1172"/>
      <c r="K1233" s="1172"/>
      <c r="L1233" s="1172"/>
      <c r="M1233" s="1172"/>
      <c r="N1233" s="1172"/>
      <c r="O1233" s="1172"/>
      <c r="P1233" s="1172"/>
      <c r="Q1233" s="1172"/>
      <c r="R1233" s="1172"/>
      <c r="S1233" s="1172"/>
      <c r="T1233" s="1172"/>
      <c r="U1233" s="1172"/>
      <c r="V1233" s="1172"/>
      <c r="W1233" s="1172"/>
      <c r="X1233" s="1172"/>
      <c r="Y1233" s="1172"/>
      <c r="Z1233" s="1172"/>
      <c r="AA1233" s="1172"/>
      <c r="AB1233" s="1172"/>
      <c r="AC1233" s="1172"/>
      <c r="AD1233" s="1172"/>
      <c r="AE1233" s="1172"/>
      <c r="AF1233" s="1172"/>
      <c r="AG1233" s="1172"/>
    </row>
    <row r="1234" spans="1:33" ht="15" thickBot="1" x14ac:dyDescent="0.35">
      <c r="A1234" s="1172" t="s">
        <v>147</v>
      </c>
      <c r="B1234" s="1172"/>
      <c r="C1234" s="4338"/>
      <c r="D1234" s="4338"/>
      <c r="E1234" s="4338"/>
      <c r="F1234" s="4338"/>
      <c r="G1234" s="4338"/>
      <c r="H1234" s="4338"/>
      <c r="I1234" s="4338"/>
      <c r="J1234" s="4338"/>
      <c r="K1234" s="4338"/>
      <c r="L1234" s="1172"/>
      <c r="M1234" s="3031" t="str">
        <f>J1188</f>
        <v>Should be the same as listed in Part I.</v>
      </c>
      <c r="N1234" s="3031"/>
      <c r="O1234" s="3031"/>
      <c r="P1234" s="3031"/>
      <c r="Q1234" s="3031"/>
      <c r="R1234" s="3031"/>
      <c r="S1234" s="3031"/>
      <c r="T1234" s="3031"/>
      <c r="U1234" s="3031"/>
      <c r="V1234" s="3031"/>
      <c r="W1234" s="3031"/>
      <c r="X1234" s="3031"/>
      <c r="Y1234" s="3031"/>
      <c r="Z1234" s="3031"/>
      <c r="AA1234" s="1172"/>
      <c r="AB1234" s="3395"/>
      <c r="AC1234" s="3395"/>
      <c r="AD1234" s="3395"/>
      <c r="AE1234" s="3395"/>
      <c r="AF1234" s="3395"/>
      <c r="AG1234" s="1172"/>
    </row>
    <row r="1235" spans="1:33" ht="15" customHeight="1" x14ac:dyDescent="0.3">
      <c r="A1235" s="1172"/>
      <c r="B1235" s="1172"/>
      <c r="C1235" s="4333" t="s">
        <v>719</v>
      </c>
      <c r="D1235" s="4333"/>
      <c r="E1235" s="4333"/>
      <c r="F1235" s="4333"/>
      <c r="G1235" s="4333"/>
      <c r="H1235" s="4333"/>
      <c r="I1235" s="4333"/>
      <c r="J1235" s="4333"/>
      <c r="K1235" s="4333"/>
      <c r="L1235" s="1172"/>
      <c r="M1235" s="4335" t="s">
        <v>149</v>
      </c>
      <c r="N1235" s="4335"/>
      <c r="O1235" s="4335"/>
      <c r="P1235" s="4335"/>
      <c r="Q1235" s="4335"/>
      <c r="R1235" s="4335"/>
      <c r="S1235" s="4335"/>
      <c r="T1235" s="4335"/>
      <c r="U1235" s="4335"/>
      <c r="V1235" s="4335"/>
      <c r="W1235" s="4335"/>
      <c r="X1235" s="4335"/>
      <c r="Y1235" s="4335"/>
      <c r="Z1235" s="4335"/>
      <c r="AA1235" s="1172"/>
      <c r="AB1235" s="4336" t="s">
        <v>150</v>
      </c>
      <c r="AC1235" s="4335"/>
      <c r="AD1235" s="4335"/>
      <c r="AE1235" s="4335"/>
      <c r="AF1235" s="4335"/>
      <c r="AG1235" s="1172"/>
    </row>
    <row r="1236" spans="1:33" x14ac:dyDescent="0.3">
      <c r="A1236" s="1172"/>
      <c r="B1236" s="1172"/>
      <c r="C1236" s="4334"/>
      <c r="D1236" s="4334"/>
      <c r="E1236" s="4334"/>
      <c r="F1236" s="4334"/>
      <c r="G1236" s="4334"/>
      <c r="H1236" s="4334"/>
      <c r="I1236" s="4334"/>
      <c r="J1236" s="4334"/>
      <c r="K1236" s="4334"/>
      <c r="L1236" s="1172"/>
      <c r="M1236" s="1172"/>
      <c r="N1236" s="1172"/>
      <c r="O1236" s="1172"/>
      <c r="P1236" s="1172"/>
      <c r="Q1236" s="1172"/>
      <c r="R1236" s="1172"/>
      <c r="S1236" s="1172"/>
      <c r="T1236" s="1172"/>
      <c r="U1236" s="1172"/>
      <c r="V1236" s="1172"/>
      <c r="W1236" s="1172"/>
      <c r="X1236" s="1172"/>
      <c r="Y1236" s="1172"/>
      <c r="Z1236" s="1172"/>
      <c r="AA1236" s="1172"/>
      <c r="AB1236" s="1172"/>
      <c r="AC1236" s="1172"/>
      <c r="AD1236" s="1172"/>
      <c r="AE1236" s="1172"/>
      <c r="AF1236" s="1172"/>
      <c r="AG1236" s="1172"/>
    </row>
    <row r="1237" spans="1:33" x14ac:dyDescent="0.3">
      <c r="A1237" s="1172"/>
      <c r="B1237" s="1172"/>
      <c r="C1237" s="1172"/>
      <c r="D1237" s="1172"/>
      <c r="E1237" s="1172"/>
      <c r="F1237" s="1172"/>
      <c r="G1237" s="1172"/>
      <c r="H1237" s="1172"/>
      <c r="I1237" s="1172"/>
      <c r="J1237" s="1172"/>
      <c r="K1237" s="1172"/>
      <c r="L1237" s="1172"/>
      <c r="M1237" s="1172"/>
      <c r="N1237" s="1172"/>
      <c r="O1237" s="1172"/>
      <c r="P1237" s="1172"/>
      <c r="Q1237" s="1172"/>
      <c r="R1237" s="1172"/>
      <c r="S1237" s="1172"/>
      <c r="T1237" s="1172"/>
      <c r="U1237" s="1172"/>
      <c r="V1237" s="1172"/>
      <c r="W1237" s="1172"/>
      <c r="X1237" s="1172"/>
      <c r="Y1237" s="1172"/>
      <c r="Z1237" s="1172"/>
      <c r="AA1237" s="1172"/>
      <c r="AB1237" s="1172"/>
      <c r="AC1237" s="1172"/>
      <c r="AD1237" s="1172"/>
      <c r="AE1237" s="1172"/>
      <c r="AF1237" s="1172"/>
      <c r="AG1237" s="1172"/>
    </row>
    <row r="1238" spans="1:33" x14ac:dyDescent="0.3">
      <c r="A1238" s="98" t="s">
        <v>707</v>
      </c>
      <c r="B1238" s="1172"/>
      <c r="C1238" s="1172"/>
      <c r="D1238" s="1172"/>
      <c r="E1238" s="1172"/>
      <c r="F1238" s="1172"/>
      <c r="G1238" s="1172"/>
      <c r="H1238" s="1172"/>
      <c r="I1238" s="1172"/>
      <c r="J1238" s="1172"/>
      <c r="K1238" s="1172"/>
      <c r="L1238" s="1172"/>
      <c r="M1238" s="1172"/>
      <c r="N1238" s="1172"/>
      <c r="O1238" s="1172"/>
      <c r="P1238" s="1172"/>
      <c r="Q1238" s="1172"/>
      <c r="R1238" s="1172"/>
      <c r="S1238" s="1172"/>
      <c r="T1238" s="1172"/>
      <c r="U1238" s="1172"/>
      <c r="V1238" s="1172"/>
      <c r="W1238" s="1172"/>
      <c r="X1238" s="1172"/>
      <c r="Y1238" s="1172"/>
      <c r="Z1238" s="1172"/>
      <c r="AA1238" s="1172"/>
      <c r="AB1238" s="1172"/>
      <c r="AC1238" s="1172"/>
      <c r="AD1238" s="1172"/>
      <c r="AE1238" s="1172"/>
      <c r="AF1238" s="1172"/>
      <c r="AG1238" s="1172"/>
    </row>
    <row r="1239" spans="1:33" x14ac:dyDescent="0.3">
      <c r="A1239" s="1172"/>
      <c r="B1239" s="1172"/>
      <c r="C1239" s="1172"/>
      <c r="D1239" s="1172"/>
      <c r="E1239" s="1172"/>
      <c r="F1239" s="1172"/>
      <c r="G1239" s="1172"/>
      <c r="H1239" s="1172"/>
      <c r="I1239" s="1172"/>
      <c r="J1239" s="1172"/>
      <c r="K1239" s="1172"/>
      <c r="L1239" s="1172"/>
      <c r="M1239" s="1172"/>
      <c r="N1239" s="1172"/>
      <c r="O1239" s="1172"/>
      <c r="P1239" s="1172"/>
      <c r="Q1239" s="1172"/>
      <c r="R1239" s="1172"/>
      <c r="S1239" s="1172"/>
      <c r="T1239" s="1172"/>
      <c r="U1239" s="1172"/>
      <c r="V1239" s="1172"/>
      <c r="W1239" s="1172"/>
      <c r="X1239" s="1172"/>
      <c r="Y1239" s="1172"/>
      <c r="Z1239" s="1172"/>
      <c r="AA1239" s="1172"/>
      <c r="AB1239" s="1172"/>
      <c r="AC1239" s="1172"/>
      <c r="AD1239" s="1172"/>
      <c r="AE1239" s="1172"/>
      <c r="AF1239" s="1172"/>
      <c r="AG1239" s="1172"/>
    </row>
    <row r="1240" spans="1:33" x14ac:dyDescent="0.3">
      <c r="A1240" s="98" t="s">
        <v>692</v>
      </c>
      <c r="B1240" s="1172"/>
      <c r="C1240" s="1172"/>
      <c r="D1240" s="1172"/>
      <c r="E1240" s="1172"/>
      <c r="F1240" s="1172"/>
      <c r="G1240" s="1172"/>
      <c r="H1240" s="1172"/>
      <c r="I1240" s="1172"/>
      <c r="J1240" s="1172"/>
      <c r="K1240" s="1172"/>
      <c r="L1240" s="1172"/>
      <c r="M1240" s="1172"/>
      <c r="N1240" s="1172"/>
      <c r="O1240" s="1172"/>
      <c r="P1240" s="1172"/>
      <c r="Q1240" s="1172"/>
      <c r="R1240" s="1172"/>
      <c r="S1240" s="1172"/>
      <c r="T1240" s="1172"/>
      <c r="U1240" s="1172"/>
      <c r="V1240" s="1172"/>
      <c r="W1240" s="1172"/>
      <c r="X1240" s="1172"/>
      <c r="Y1240" s="1172"/>
      <c r="Z1240" s="1172"/>
      <c r="AA1240" s="1172"/>
      <c r="AB1240" s="1172"/>
      <c r="AC1240" s="1172"/>
      <c r="AD1240" s="1172"/>
      <c r="AE1240" s="1172"/>
      <c r="AF1240" s="1172"/>
      <c r="AG1240" s="1172"/>
    </row>
    <row r="1241" spans="1:33" x14ac:dyDescent="0.3">
      <c r="A1241" s="1172" t="s">
        <v>53</v>
      </c>
      <c r="B1241" s="1172"/>
      <c r="C1241" s="1172"/>
      <c r="D1241" s="1172"/>
      <c r="E1241" s="1172"/>
      <c r="F1241" s="1172"/>
      <c r="G1241" s="1172"/>
      <c r="H1241" s="1172"/>
      <c r="I1241" s="1172"/>
      <c r="J1241" s="1172"/>
      <c r="K1241" s="1172"/>
      <c r="L1241" s="1172"/>
      <c r="M1241" s="1172"/>
      <c r="N1241" s="1172"/>
      <c r="O1241" s="1172"/>
      <c r="P1241" s="1172"/>
      <c r="Q1241" s="1172"/>
      <c r="R1241" s="1172"/>
      <c r="S1241" s="1172"/>
      <c r="T1241" s="1172"/>
      <c r="U1241" s="1172"/>
      <c r="V1241" s="1170"/>
      <c r="W1241" s="1170"/>
      <c r="X1241" s="1170"/>
      <c r="Y1241" s="1170"/>
      <c r="Z1241" s="1170"/>
      <c r="AA1241" s="1170"/>
      <c r="AB1241" s="1170"/>
      <c r="AC1241" s="1172"/>
      <c r="AD1241" s="1172"/>
      <c r="AE1241" s="1172"/>
      <c r="AF1241" s="1172"/>
      <c r="AG1241" s="1172"/>
    </row>
    <row r="1242" spans="1:33" x14ac:dyDescent="0.3">
      <c r="A1242" s="1172"/>
      <c r="B1242" s="1172"/>
      <c r="C1242" s="1172"/>
      <c r="D1242" s="1172"/>
      <c r="E1242" s="1172"/>
      <c r="F1242" s="1172"/>
      <c r="G1242" s="1172"/>
      <c r="H1242" s="1172"/>
      <c r="I1242" s="1172"/>
      <c r="J1242" s="1172"/>
      <c r="K1242" s="1172"/>
      <c r="L1242" s="1172"/>
      <c r="M1242" s="1172"/>
      <c r="N1242" s="1172"/>
      <c r="O1242" s="1172"/>
      <c r="P1242" s="1172"/>
      <c r="Q1242" s="1172"/>
      <c r="R1242" s="1172"/>
      <c r="S1242" s="1172"/>
      <c r="T1242" s="1172"/>
      <c r="U1242" s="1172"/>
      <c r="V1242" s="1172"/>
      <c r="W1242" s="1172"/>
      <c r="X1242" s="1172"/>
      <c r="Y1242" s="1172"/>
      <c r="Z1242" s="1172"/>
      <c r="AA1242" s="1172"/>
      <c r="AB1242" s="1172"/>
      <c r="AC1242" s="1172"/>
      <c r="AD1242" s="1172"/>
      <c r="AE1242" s="1172"/>
      <c r="AF1242" s="1172"/>
      <c r="AG1242" s="1172"/>
    </row>
    <row r="1243" spans="1:33" x14ac:dyDescent="0.3">
      <c r="A1243" s="1170" t="s">
        <v>1131</v>
      </c>
      <c r="B1243" s="1172"/>
      <c r="C1243" s="1172"/>
      <c r="D1243" s="1172"/>
      <c r="E1243" s="1172"/>
      <c r="F1243" s="1172"/>
      <c r="G1243" s="1172"/>
      <c r="H1243" s="1172"/>
      <c r="I1243" s="1172"/>
      <c r="J1243" s="4342" t="s">
        <v>1132</v>
      </c>
      <c r="K1243" s="4342"/>
      <c r="L1243" s="4342"/>
      <c r="M1243" s="4342"/>
      <c r="N1243" s="4342"/>
      <c r="O1243" s="4342"/>
      <c r="P1243" s="4342"/>
      <c r="Q1243" s="4342"/>
      <c r="R1243" s="4342"/>
      <c r="S1243" s="4342"/>
      <c r="T1243" s="4342"/>
      <c r="U1243" s="4342"/>
      <c r="V1243" s="4342"/>
      <c r="W1243" s="4342"/>
      <c r="X1243" s="4342"/>
      <c r="Y1243" s="4342"/>
      <c r="Z1243" s="4342"/>
      <c r="AA1243" s="4342"/>
      <c r="AB1243" s="4342"/>
      <c r="AC1243" s="4342"/>
      <c r="AD1243" s="4342"/>
      <c r="AE1243" s="4342"/>
      <c r="AF1243" s="4342"/>
      <c r="AG1243" s="1172"/>
    </row>
    <row r="1244" spans="1:33" ht="15" thickBot="1" x14ac:dyDescent="0.35">
      <c r="A1244" s="1172"/>
      <c r="B1244" s="1172"/>
      <c r="C1244" s="1172"/>
      <c r="D1244" s="1172"/>
      <c r="E1244" s="1172"/>
      <c r="F1244" s="1172"/>
      <c r="G1244" s="1172"/>
      <c r="H1244" s="1172"/>
      <c r="I1244" s="1172"/>
      <c r="J1244" s="1172"/>
      <c r="K1244" s="1172"/>
      <c r="L1244" s="1172"/>
      <c r="M1244" s="1172"/>
      <c r="N1244" s="1172"/>
      <c r="O1244" s="1172"/>
      <c r="P1244" s="1172"/>
      <c r="Q1244" s="1172"/>
      <c r="R1244" s="1172"/>
      <c r="S1244" s="1172"/>
      <c r="T1244" s="1172"/>
      <c r="U1244" s="1172"/>
      <c r="V1244" s="1172"/>
      <c r="W1244" s="1172"/>
      <c r="X1244" s="1172"/>
      <c r="Y1244" s="1172"/>
      <c r="Z1244" s="1172"/>
      <c r="AA1244" s="1172"/>
      <c r="AB1244" s="1172"/>
      <c r="AC1244" s="1172"/>
      <c r="AD1244" s="1172"/>
      <c r="AE1244" s="1172"/>
      <c r="AF1244" s="1172"/>
      <c r="AG1244" s="1172"/>
    </row>
    <row r="1245" spans="1:33" ht="15.75" customHeight="1" thickBot="1" x14ac:dyDescent="0.35">
      <c r="A1245" s="1172"/>
      <c r="B1245" s="1172" t="s">
        <v>708</v>
      </c>
      <c r="C1245" s="1172"/>
      <c r="D1245" s="1172"/>
      <c r="E1245" s="1172"/>
      <c r="F1245" s="1172"/>
      <c r="G1245" s="271"/>
      <c r="H1245" s="2631" t="s">
        <v>709</v>
      </c>
      <c r="I1245" s="2631"/>
      <c r="J1245" s="2631"/>
      <c r="K1245" s="2631"/>
      <c r="L1245" s="2631"/>
      <c r="M1245" s="2631"/>
      <c r="N1245" s="2631"/>
      <c r="O1245" s="2631"/>
      <c r="P1245" s="2631"/>
      <c r="Q1245" s="2631"/>
      <c r="R1245" s="2631"/>
      <c r="S1245" s="2631"/>
      <c r="T1245" s="2631"/>
      <c r="U1245" s="2631"/>
      <c r="V1245" s="2631"/>
      <c r="W1245" s="2631"/>
      <c r="X1245" s="2631"/>
      <c r="Y1245" s="2631"/>
      <c r="Z1245" s="2631"/>
      <c r="AA1245" s="2631"/>
      <c r="AB1245" s="2631"/>
      <c r="AC1245" s="2631"/>
      <c r="AD1245" s="2631"/>
      <c r="AE1245" s="2631"/>
      <c r="AF1245" s="2631"/>
      <c r="AG1245" s="2631"/>
    </row>
    <row r="1246" spans="1:33" ht="15" thickBot="1" x14ac:dyDescent="0.35">
      <c r="A1246" s="1172"/>
      <c r="B1246" s="1172"/>
      <c r="C1246" s="1172"/>
      <c r="D1246" s="1172"/>
      <c r="E1246" s="1172"/>
      <c r="F1246" s="1172"/>
      <c r="G1246" s="1172"/>
      <c r="H1246" s="1172"/>
      <c r="I1246" s="1172"/>
      <c r="J1246" s="1172"/>
      <c r="K1246" s="1172"/>
      <c r="L1246" s="1172"/>
      <c r="M1246" s="1172"/>
      <c r="N1246" s="1172"/>
      <c r="O1246" s="1172"/>
      <c r="P1246" s="1172"/>
      <c r="Q1246" s="1172"/>
      <c r="R1246" s="1172"/>
      <c r="S1246" s="1172"/>
      <c r="T1246" s="1172"/>
      <c r="U1246" s="1172"/>
      <c r="V1246" s="1172"/>
      <c r="W1246" s="1172"/>
      <c r="X1246" s="1172"/>
      <c r="Y1246" s="1172"/>
      <c r="Z1246" s="1172"/>
      <c r="AA1246" s="1172"/>
      <c r="AB1246" s="1172"/>
      <c r="AC1246" s="1172"/>
      <c r="AD1246" s="1172"/>
      <c r="AE1246" s="1172"/>
      <c r="AF1246" s="1172"/>
      <c r="AG1246" s="1172"/>
    </row>
    <row r="1247" spans="1:33" ht="15" thickBot="1" x14ac:dyDescent="0.35">
      <c r="A1247" s="1172"/>
      <c r="B1247" s="1172"/>
      <c r="C1247" s="1172"/>
      <c r="D1247" s="1172"/>
      <c r="E1247" s="1172"/>
      <c r="F1247" s="1172"/>
      <c r="G1247" s="271"/>
      <c r="H1247" s="1172" t="s">
        <v>710</v>
      </c>
      <c r="I1247" s="1172"/>
      <c r="J1247" s="1172"/>
      <c r="K1247" s="1172"/>
      <c r="L1247" s="1172"/>
      <c r="M1247" s="1172"/>
      <c r="N1247" s="1172"/>
      <c r="O1247" s="1172"/>
      <c r="P1247" s="1172"/>
      <c r="Q1247" s="1172"/>
      <c r="R1247" s="1172"/>
      <c r="S1247" s="1172"/>
      <c r="T1247" s="1172"/>
      <c r="U1247" s="1172"/>
      <c r="V1247" s="1172"/>
      <c r="W1247" s="1172"/>
      <c r="X1247" s="1172"/>
      <c r="Y1247" s="1172"/>
      <c r="Z1247" s="1172"/>
      <c r="AA1247" s="1172"/>
      <c r="AB1247" s="1172"/>
      <c r="AC1247" s="1172"/>
      <c r="AD1247" s="1172"/>
      <c r="AE1247" s="1172"/>
      <c r="AF1247" s="1172"/>
      <c r="AG1247" s="1172"/>
    </row>
    <row r="1248" spans="1:33" ht="15" thickBot="1" x14ac:dyDescent="0.35">
      <c r="A1248" s="1172"/>
      <c r="B1248" s="1172"/>
      <c r="C1248" s="1172"/>
      <c r="D1248" s="1172"/>
      <c r="E1248" s="1172"/>
      <c r="F1248" s="1172"/>
      <c r="G1248" s="1172"/>
      <c r="H1248" s="1172"/>
      <c r="I1248" s="1172"/>
      <c r="J1248" s="1172"/>
      <c r="K1248" s="1172"/>
      <c r="L1248" s="1172"/>
      <c r="M1248" s="1172"/>
      <c r="N1248" s="1172"/>
      <c r="O1248" s="1172"/>
      <c r="P1248" s="1172"/>
      <c r="Q1248" s="1172"/>
      <c r="R1248" s="1172"/>
      <c r="S1248" s="1172"/>
      <c r="T1248" s="1172"/>
      <c r="U1248" s="1172"/>
      <c r="V1248" s="1172"/>
      <c r="W1248" s="1172"/>
      <c r="X1248" s="1172"/>
      <c r="Y1248" s="1172"/>
      <c r="Z1248" s="1172"/>
      <c r="AA1248" s="1172"/>
      <c r="AB1248" s="1172"/>
      <c r="AC1248" s="1172"/>
      <c r="AD1248" s="1172"/>
      <c r="AE1248" s="1172"/>
      <c r="AF1248" s="1172"/>
      <c r="AG1248" s="1172"/>
    </row>
    <row r="1249" spans="1:33" ht="15" thickBot="1" x14ac:dyDescent="0.35">
      <c r="A1249" s="1172"/>
      <c r="B1249" s="1172"/>
      <c r="C1249" s="1172"/>
      <c r="D1249" s="1172"/>
      <c r="E1249" s="1172"/>
      <c r="F1249" s="1172"/>
      <c r="G1249" s="271"/>
      <c r="H1249" s="1172" t="s">
        <v>711</v>
      </c>
      <c r="I1249" s="1172"/>
      <c r="J1249" s="1172"/>
      <c r="K1249" s="1172"/>
      <c r="L1249" s="1172"/>
      <c r="M1249" s="1172"/>
      <c r="N1249" s="1172"/>
      <c r="O1249" s="1172"/>
      <c r="P1249" s="1172"/>
      <c r="Q1249" s="1172"/>
      <c r="R1249" s="1172"/>
      <c r="S1249" s="1172"/>
      <c r="T1249" s="1172"/>
      <c r="U1249" s="1172"/>
      <c r="V1249" s="1172"/>
      <c r="W1249" s="1172"/>
      <c r="X1249" s="1172"/>
      <c r="Y1249" s="1172"/>
      <c r="Z1249" s="1172"/>
      <c r="AA1249" s="1172"/>
      <c r="AB1249" s="1172"/>
      <c r="AC1249" s="1172"/>
      <c r="AD1249" s="1172"/>
      <c r="AE1249" s="1172"/>
      <c r="AF1249" s="1172"/>
      <c r="AG1249" s="1172"/>
    </row>
    <row r="1250" spans="1:33" ht="15" thickBot="1" x14ac:dyDescent="0.35">
      <c r="A1250" s="1172"/>
      <c r="B1250" s="1172"/>
      <c r="C1250" s="1172"/>
      <c r="D1250" s="1172"/>
      <c r="E1250" s="1172"/>
      <c r="F1250" s="1172"/>
      <c r="G1250" s="1172"/>
      <c r="H1250" s="1172"/>
      <c r="I1250" s="1172"/>
      <c r="J1250" s="1172"/>
      <c r="K1250" s="1172"/>
      <c r="L1250" s="1172"/>
      <c r="M1250" s="1172"/>
      <c r="N1250" s="1172"/>
      <c r="O1250" s="1172"/>
      <c r="P1250" s="1172"/>
      <c r="Q1250" s="1172"/>
      <c r="R1250" s="1172"/>
      <c r="S1250" s="1172"/>
      <c r="T1250" s="1172"/>
      <c r="U1250" s="1172"/>
      <c r="V1250" s="1172"/>
      <c r="W1250" s="1172"/>
      <c r="X1250" s="1172"/>
      <c r="Y1250" s="1172"/>
      <c r="Z1250" s="1172"/>
      <c r="AA1250" s="1172"/>
      <c r="AB1250" s="1172"/>
      <c r="AC1250" s="1172"/>
      <c r="AD1250" s="1172"/>
      <c r="AE1250" s="1172"/>
      <c r="AF1250" s="1172"/>
      <c r="AG1250" s="1172"/>
    </row>
    <row r="1251" spans="1:33" ht="15" thickBot="1" x14ac:dyDescent="0.35">
      <c r="A1251" s="1172"/>
      <c r="B1251" s="1172"/>
      <c r="C1251" s="1172"/>
      <c r="D1251" s="1172"/>
      <c r="E1251" s="1172"/>
      <c r="F1251" s="1172"/>
      <c r="G1251" s="271"/>
      <c r="H1251" s="1172" t="s">
        <v>712</v>
      </c>
      <c r="I1251" s="1172"/>
      <c r="J1251" s="1172"/>
      <c r="K1251" s="1172"/>
      <c r="L1251" s="1172"/>
      <c r="M1251" s="1172"/>
      <c r="N1251" s="1172"/>
      <c r="O1251" s="1172"/>
      <c r="P1251" s="1172"/>
      <c r="Q1251" s="1172"/>
      <c r="R1251" s="1172"/>
      <c r="S1251" s="1172"/>
      <c r="T1251" s="1172"/>
      <c r="U1251" s="1172"/>
      <c r="V1251" s="1172"/>
      <c r="W1251" s="1172"/>
      <c r="X1251" s="1172"/>
      <c r="Y1251" s="1172"/>
      <c r="Z1251" s="1172"/>
      <c r="AA1251" s="1172"/>
      <c r="AB1251" s="1172"/>
      <c r="AC1251" s="1172"/>
      <c r="AD1251" s="1172"/>
      <c r="AE1251" s="1172"/>
      <c r="AF1251" s="1172"/>
      <c r="AG1251" s="1172"/>
    </row>
    <row r="1252" spans="1:33" ht="15" thickBot="1" x14ac:dyDescent="0.35">
      <c r="A1252" s="1172"/>
      <c r="B1252" s="1172"/>
      <c r="C1252" s="1172"/>
      <c r="D1252" s="1172"/>
      <c r="E1252" s="1172"/>
      <c r="F1252" s="1172"/>
      <c r="G1252" s="1172"/>
      <c r="H1252" s="1172"/>
      <c r="I1252" s="1172"/>
      <c r="J1252" s="1172"/>
      <c r="K1252" s="1172"/>
      <c r="L1252" s="1172"/>
      <c r="M1252" s="1172"/>
      <c r="N1252" s="1172"/>
      <c r="O1252" s="1172"/>
      <c r="P1252" s="1172"/>
      <c r="Q1252" s="1172"/>
      <c r="R1252" s="1172"/>
      <c r="S1252" s="1172"/>
      <c r="T1252" s="1172"/>
      <c r="U1252" s="1172"/>
      <c r="V1252" s="1172"/>
      <c r="W1252" s="1172"/>
      <c r="X1252" s="1172"/>
      <c r="Y1252" s="1172"/>
      <c r="Z1252" s="1172"/>
      <c r="AA1252" s="1172"/>
      <c r="AB1252" s="1172"/>
      <c r="AC1252" s="1172"/>
      <c r="AD1252" s="1172"/>
      <c r="AE1252" s="1172"/>
      <c r="AF1252" s="1172"/>
      <c r="AG1252" s="1172"/>
    </row>
    <row r="1253" spans="1:33" ht="15" thickBot="1" x14ac:dyDescent="0.35">
      <c r="A1253" s="1172"/>
      <c r="B1253" s="1172"/>
      <c r="C1253" s="1172"/>
      <c r="D1253" s="1172"/>
      <c r="E1253" s="1172"/>
      <c r="F1253" s="1172"/>
      <c r="G1253" s="271"/>
      <c r="H1253" s="1170" t="s">
        <v>713</v>
      </c>
      <c r="I1253" s="1172"/>
      <c r="J1253" s="1172"/>
      <c r="K1253" s="1172"/>
      <c r="L1253" s="1172"/>
      <c r="M1253" s="1172"/>
      <c r="N1253" s="1172"/>
      <c r="O1253" s="1172"/>
      <c r="P1253" s="1172"/>
      <c r="Q1253" s="1172"/>
      <c r="R1253" s="1172"/>
      <c r="S1253" s="1172"/>
      <c r="T1253" s="1172"/>
      <c r="U1253" s="1172"/>
      <c r="V1253" s="1172"/>
      <c r="W1253" s="1172"/>
      <c r="X1253" s="1172"/>
      <c r="Y1253" s="1172"/>
      <c r="Z1253" s="1172"/>
      <c r="AA1253" s="1172"/>
      <c r="AB1253" s="1172"/>
      <c r="AC1253" s="1172"/>
      <c r="AD1253" s="1172"/>
      <c r="AE1253" s="1172"/>
      <c r="AF1253" s="1172"/>
      <c r="AG1253" s="1172"/>
    </row>
    <row r="1254" spans="1:33" x14ac:dyDescent="0.3">
      <c r="A1254" s="1172"/>
      <c r="B1254" s="1172"/>
      <c r="C1254" s="1172"/>
      <c r="D1254" s="1172"/>
      <c r="E1254" s="1172"/>
      <c r="F1254" s="1172"/>
      <c r="G1254" s="1172"/>
      <c r="H1254" s="1172"/>
      <c r="I1254" s="1172"/>
      <c r="J1254" s="1172"/>
      <c r="K1254" s="1172"/>
      <c r="L1254" s="1172"/>
      <c r="M1254" s="1172"/>
      <c r="N1254" s="1172"/>
      <c r="O1254" s="1172"/>
      <c r="P1254" s="1172"/>
      <c r="Q1254" s="1172"/>
      <c r="R1254" s="1172"/>
      <c r="S1254" s="1172"/>
      <c r="T1254" s="1172"/>
      <c r="U1254" s="1172"/>
      <c r="V1254" s="1172"/>
      <c r="W1254" s="1172"/>
      <c r="X1254" s="1172"/>
      <c r="Y1254" s="1172"/>
      <c r="Z1254" s="1172"/>
      <c r="AA1254" s="1172"/>
      <c r="AB1254" s="1172"/>
      <c r="AC1254" s="1172"/>
      <c r="AD1254" s="1172"/>
      <c r="AE1254" s="1172"/>
      <c r="AF1254" s="1172"/>
      <c r="AG1254" s="1172"/>
    </row>
    <row r="1255" spans="1:33" ht="15" customHeight="1" x14ac:dyDescent="0.3">
      <c r="A1255" s="4100" t="s">
        <v>15</v>
      </c>
      <c r="B1255" s="4263"/>
      <c r="C1255" s="4263"/>
      <c r="D1255" s="4263"/>
      <c r="E1255" s="4263"/>
      <c r="F1255" s="4263"/>
      <c r="G1255" s="4263"/>
      <c r="H1255" s="4263"/>
      <c r="I1255" s="4263"/>
      <c r="J1255" s="4263"/>
      <c r="K1255" s="4263"/>
      <c r="L1255" s="4263"/>
      <c r="M1255" s="4263"/>
      <c r="N1255" s="4263"/>
      <c r="O1255" s="4263"/>
      <c r="P1255" s="4263"/>
      <c r="Q1255" s="4263"/>
      <c r="R1255" s="4263"/>
      <c r="S1255" s="4263"/>
      <c r="T1255" s="4263"/>
      <c r="U1255" s="4263"/>
      <c r="V1255" s="4263"/>
      <c r="W1255" s="4263"/>
      <c r="X1255" s="4263"/>
      <c r="Y1255" s="4263"/>
      <c r="Z1255" s="4263"/>
      <c r="AA1255" s="4263"/>
      <c r="AB1255" s="4263"/>
      <c r="AC1255" s="4263"/>
      <c r="AD1255" s="4263"/>
      <c r="AE1255" s="4263"/>
      <c r="AF1255" s="4263"/>
      <c r="AG1255" s="4263"/>
    </row>
    <row r="1256" spans="1:33" x14ac:dyDescent="0.3">
      <c r="A1256" s="4263"/>
      <c r="B1256" s="4263"/>
      <c r="C1256" s="4263"/>
      <c r="D1256" s="4263"/>
      <c r="E1256" s="4263"/>
      <c r="F1256" s="4263"/>
      <c r="G1256" s="4263"/>
      <c r="H1256" s="4263"/>
      <c r="I1256" s="4263"/>
      <c r="J1256" s="4263"/>
      <c r="K1256" s="4263"/>
      <c r="L1256" s="4263"/>
      <c r="M1256" s="4263"/>
      <c r="N1256" s="4263"/>
      <c r="O1256" s="4263"/>
      <c r="P1256" s="4263"/>
      <c r="Q1256" s="4263"/>
      <c r="R1256" s="4263"/>
      <c r="S1256" s="4263"/>
      <c r="T1256" s="4263"/>
      <c r="U1256" s="4263"/>
      <c r="V1256" s="4263"/>
      <c r="W1256" s="4263"/>
      <c r="X1256" s="4263"/>
      <c r="Y1256" s="4263"/>
      <c r="Z1256" s="4263"/>
      <c r="AA1256" s="4263"/>
      <c r="AB1256" s="4263"/>
      <c r="AC1256" s="4263"/>
      <c r="AD1256" s="4263"/>
      <c r="AE1256" s="4263"/>
      <c r="AF1256" s="4263"/>
      <c r="AG1256" s="4263"/>
    </row>
    <row r="1257" spans="1:33" x14ac:dyDescent="0.3">
      <c r="A1257" s="4263"/>
      <c r="B1257" s="4263"/>
      <c r="C1257" s="4263"/>
      <c r="D1257" s="4263"/>
      <c r="E1257" s="4263"/>
      <c r="F1257" s="4263"/>
      <c r="G1257" s="4263"/>
      <c r="H1257" s="4263"/>
      <c r="I1257" s="4263"/>
      <c r="J1257" s="4263"/>
      <c r="K1257" s="4263"/>
      <c r="L1257" s="4263"/>
      <c r="M1257" s="4263"/>
      <c r="N1257" s="4263"/>
      <c r="O1257" s="4263"/>
      <c r="P1257" s="4263"/>
      <c r="Q1257" s="4263"/>
      <c r="R1257" s="4263"/>
      <c r="S1257" s="4263"/>
      <c r="T1257" s="4263"/>
      <c r="U1257" s="4263"/>
      <c r="V1257" s="4263"/>
      <c r="W1257" s="4263"/>
      <c r="X1257" s="4263"/>
      <c r="Y1257" s="4263"/>
      <c r="Z1257" s="4263"/>
      <c r="AA1257" s="4263"/>
      <c r="AB1257" s="4263"/>
      <c r="AC1257" s="4263"/>
      <c r="AD1257" s="4263"/>
      <c r="AE1257" s="4263"/>
      <c r="AF1257" s="4263"/>
      <c r="AG1257" s="4263"/>
    </row>
    <row r="1258" spans="1:33" x14ac:dyDescent="0.3">
      <c r="A1258" s="4263"/>
      <c r="B1258" s="4263"/>
      <c r="C1258" s="4263"/>
      <c r="D1258" s="4263"/>
      <c r="E1258" s="4263"/>
      <c r="F1258" s="4263"/>
      <c r="G1258" s="4263"/>
      <c r="H1258" s="4263"/>
      <c r="I1258" s="4263"/>
      <c r="J1258" s="4263"/>
      <c r="K1258" s="4263"/>
      <c r="L1258" s="4263"/>
      <c r="M1258" s="4263"/>
      <c r="N1258" s="4263"/>
      <c r="O1258" s="4263"/>
      <c r="P1258" s="4263"/>
      <c r="Q1258" s="4263"/>
      <c r="R1258" s="4263"/>
      <c r="S1258" s="4263"/>
      <c r="T1258" s="4263"/>
      <c r="U1258" s="4263"/>
      <c r="V1258" s="4263"/>
      <c r="W1258" s="4263"/>
      <c r="X1258" s="4263"/>
      <c r="Y1258" s="4263"/>
      <c r="Z1258" s="4263"/>
      <c r="AA1258" s="4263"/>
      <c r="AB1258" s="4263"/>
      <c r="AC1258" s="4263"/>
      <c r="AD1258" s="4263"/>
      <c r="AE1258" s="4263"/>
      <c r="AF1258" s="4263"/>
      <c r="AG1258" s="4263"/>
    </row>
    <row r="1259" spans="1:33" ht="15" customHeight="1" x14ac:dyDescent="0.3">
      <c r="A1259" s="1172"/>
      <c r="B1259" s="4341" t="s">
        <v>146</v>
      </c>
      <c r="C1259" s="4341"/>
      <c r="D1259" s="4341"/>
      <c r="E1259" s="4341"/>
      <c r="F1259" s="4341"/>
      <c r="G1259" s="4341"/>
      <c r="H1259" s="4341"/>
      <c r="I1259" s="4341"/>
      <c r="J1259" s="4341"/>
      <c r="K1259" s="4341"/>
      <c r="L1259" s="4341"/>
      <c r="M1259" s="253"/>
      <c r="N1259" s="4341" t="s">
        <v>714</v>
      </c>
      <c r="O1259" s="254"/>
      <c r="P1259" s="4341" t="s">
        <v>648</v>
      </c>
      <c r="Q1259" s="4341"/>
      <c r="R1259" s="4341"/>
      <c r="S1259" s="4341"/>
      <c r="T1259" s="4341"/>
      <c r="U1259" s="4341"/>
      <c r="V1259" s="4341"/>
      <c r="W1259" s="4341"/>
      <c r="X1259" s="4341"/>
      <c r="Y1259" s="255"/>
      <c r="Z1259" s="4340" t="s">
        <v>716</v>
      </c>
      <c r="AA1259" s="4340"/>
      <c r="AB1259" s="47"/>
      <c r="AC1259" s="4340" t="s">
        <v>715</v>
      </c>
      <c r="AD1259" s="4340"/>
      <c r="AE1259" s="4340"/>
      <c r="AF1259" s="4340"/>
      <c r="AG1259" s="1172"/>
    </row>
    <row r="1260" spans="1:33" x14ac:dyDescent="0.3">
      <c r="A1260" s="229"/>
      <c r="B1260" s="4341"/>
      <c r="C1260" s="4341"/>
      <c r="D1260" s="4341"/>
      <c r="E1260" s="4341"/>
      <c r="F1260" s="4341"/>
      <c r="G1260" s="4341"/>
      <c r="H1260" s="4341"/>
      <c r="I1260" s="4341"/>
      <c r="J1260" s="4341"/>
      <c r="K1260" s="4341"/>
      <c r="L1260" s="4341"/>
      <c r="M1260" s="253"/>
      <c r="N1260" s="4341"/>
      <c r="O1260" s="254"/>
      <c r="P1260" s="4341"/>
      <c r="Q1260" s="4341"/>
      <c r="R1260" s="4341"/>
      <c r="S1260" s="4341"/>
      <c r="T1260" s="4341"/>
      <c r="U1260" s="4341"/>
      <c r="V1260" s="4341"/>
      <c r="W1260" s="4341"/>
      <c r="X1260" s="4341"/>
      <c r="Y1260" s="255"/>
      <c r="Z1260" s="4340"/>
      <c r="AA1260" s="4340"/>
      <c r="AB1260" s="47"/>
      <c r="AC1260" s="4340"/>
      <c r="AD1260" s="4340"/>
      <c r="AE1260" s="4340"/>
      <c r="AF1260" s="4340"/>
      <c r="AG1260" s="1172"/>
    </row>
    <row r="1261" spans="1:33" x14ac:dyDescent="0.3">
      <c r="A1261" s="229"/>
      <c r="B1261" s="1172"/>
      <c r="C1261" s="1172"/>
      <c r="D1261" s="1172"/>
      <c r="E1261" s="1172"/>
      <c r="F1261" s="1172"/>
      <c r="G1261" s="1172"/>
      <c r="H1261" s="1172"/>
      <c r="I1261" s="1172"/>
      <c r="J1261" s="1172"/>
      <c r="K1261" s="1172"/>
      <c r="L1261" s="1172"/>
      <c r="M1261" s="229"/>
      <c r="N1261" s="1172"/>
      <c r="O1261" s="229"/>
      <c r="P1261" s="91"/>
      <c r="Q1261" s="91"/>
      <c r="R1261" s="91"/>
      <c r="S1261" s="91"/>
      <c r="T1261" s="205"/>
      <c r="U1261" s="205"/>
      <c r="V1261" s="205"/>
      <c r="W1261" s="205"/>
      <c r="X1261" s="205"/>
      <c r="Y1261" s="229"/>
      <c r="Z1261" s="1172"/>
      <c r="AA1261" s="1172"/>
      <c r="AB1261" s="47"/>
      <c r="AC1261" s="1172"/>
      <c r="AD1261" s="1172"/>
      <c r="AE1261" s="1172"/>
      <c r="AF1261" s="1172"/>
      <c r="AG1261" s="1172"/>
    </row>
    <row r="1262" spans="1:33" ht="15" thickBot="1" x14ac:dyDescent="0.35">
      <c r="A1262" s="248"/>
      <c r="B1262" s="4332"/>
      <c r="C1262" s="4332"/>
      <c r="D1262" s="4332"/>
      <c r="E1262" s="4332"/>
      <c r="F1262" s="4332"/>
      <c r="G1262" s="4332"/>
      <c r="H1262" s="4332"/>
      <c r="I1262" s="4332"/>
      <c r="J1262" s="4332"/>
      <c r="K1262" s="4332"/>
      <c r="L1262" s="4332"/>
      <c r="M1262" s="248"/>
      <c r="N1262" s="340"/>
      <c r="O1262" s="248"/>
      <c r="P1262" s="3412"/>
      <c r="Q1262" s="3412"/>
      <c r="R1262" s="3412"/>
      <c r="S1262" s="3412"/>
      <c r="T1262" s="3412"/>
      <c r="U1262" s="3412"/>
      <c r="V1262" s="3412"/>
      <c r="W1262" s="3412"/>
      <c r="X1262" s="3412"/>
      <c r="Y1262" s="248"/>
      <c r="Z1262" s="4339"/>
      <c r="AA1262" s="4339"/>
      <c r="AB1262" s="47"/>
      <c r="AC1262" s="4339"/>
      <c r="AD1262" s="4339"/>
      <c r="AE1262" s="4339"/>
      <c r="AF1262" s="4339"/>
      <c r="AG1262" s="1172"/>
    </row>
    <row r="1263" spans="1:33" x14ac:dyDescent="0.3">
      <c r="A1263" s="229"/>
      <c r="B1263" s="102"/>
      <c r="C1263" s="102"/>
      <c r="D1263" s="102"/>
      <c r="E1263" s="102"/>
      <c r="F1263" s="102"/>
      <c r="G1263" s="102"/>
      <c r="H1263" s="102"/>
      <c r="I1263" s="102"/>
      <c r="J1263" s="102"/>
      <c r="K1263" s="102"/>
      <c r="L1263" s="102"/>
      <c r="M1263" s="229"/>
      <c r="N1263" s="102"/>
      <c r="O1263" s="229"/>
      <c r="P1263" s="91"/>
      <c r="Q1263" s="91"/>
      <c r="R1263" s="91"/>
      <c r="S1263" s="91"/>
      <c r="T1263" s="205"/>
      <c r="U1263" s="205"/>
      <c r="V1263" s="205"/>
      <c r="W1263" s="205"/>
      <c r="X1263" s="205"/>
      <c r="Y1263" s="229"/>
      <c r="Z1263" s="84"/>
      <c r="AA1263" s="84"/>
      <c r="AB1263" s="47"/>
      <c r="AC1263" s="84"/>
      <c r="AD1263" s="84"/>
      <c r="AE1263" s="84"/>
      <c r="AF1263" s="84"/>
      <c r="AG1263" s="1172"/>
    </row>
    <row r="1264" spans="1:33" ht="15" thickBot="1" x14ac:dyDescent="0.35">
      <c r="A1264" s="248"/>
      <c r="B1264" s="4332"/>
      <c r="C1264" s="4332"/>
      <c r="D1264" s="4332"/>
      <c r="E1264" s="4332"/>
      <c r="F1264" s="4332"/>
      <c r="G1264" s="4332"/>
      <c r="H1264" s="4332"/>
      <c r="I1264" s="4332"/>
      <c r="J1264" s="4332"/>
      <c r="K1264" s="4332"/>
      <c r="L1264" s="4332"/>
      <c r="M1264" s="248"/>
      <c r="N1264" s="340"/>
      <c r="O1264" s="248"/>
      <c r="P1264" s="3412"/>
      <c r="Q1264" s="3412"/>
      <c r="R1264" s="3412"/>
      <c r="S1264" s="3412"/>
      <c r="T1264" s="3412"/>
      <c r="U1264" s="3412"/>
      <c r="V1264" s="3412"/>
      <c r="W1264" s="3412"/>
      <c r="X1264" s="3412"/>
      <c r="Y1264" s="248"/>
      <c r="Z1264" s="4339"/>
      <c r="AA1264" s="4339"/>
      <c r="AB1264" s="47"/>
      <c r="AC1264" s="4339"/>
      <c r="AD1264" s="4339"/>
      <c r="AE1264" s="4339"/>
      <c r="AF1264" s="4339"/>
      <c r="AG1264" s="1172"/>
    </row>
    <row r="1265" spans="1:33" x14ac:dyDescent="0.3">
      <c r="A1265" s="229"/>
      <c r="B1265" s="102"/>
      <c r="C1265" s="102"/>
      <c r="D1265" s="102"/>
      <c r="E1265" s="102"/>
      <c r="F1265" s="102"/>
      <c r="G1265" s="102"/>
      <c r="H1265" s="102"/>
      <c r="I1265" s="102"/>
      <c r="J1265" s="102"/>
      <c r="K1265" s="102"/>
      <c r="L1265" s="102"/>
      <c r="M1265" s="229"/>
      <c r="N1265" s="102"/>
      <c r="O1265" s="229"/>
      <c r="P1265" s="91"/>
      <c r="Q1265" s="91"/>
      <c r="R1265" s="91"/>
      <c r="S1265" s="91"/>
      <c r="T1265" s="205"/>
      <c r="U1265" s="205"/>
      <c r="V1265" s="205"/>
      <c r="W1265" s="205"/>
      <c r="X1265" s="205"/>
      <c r="Y1265" s="229"/>
      <c r="Z1265" s="84"/>
      <c r="AA1265" s="84"/>
      <c r="AB1265" s="47"/>
      <c r="AC1265" s="84"/>
      <c r="AD1265" s="84"/>
      <c r="AE1265" s="84"/>
      <c r="AF1265" s="84"/>
      <c r="AG1265" s="1172"/>
    </row>
    <row r="1266" spans="1:33" ht="15" thickBot="1" x14ac:dyDescent="0.35">
      <c r="A1266" s="248"/>
      <c r="B1266" s="4332"/>
      <c r="C1266" s="4332"/>
      <c r="D1266" s="4332"/>
      <c r="E1266" s="4332"/>
      <c r="F1266" s="4332"/>
      <c r="G1266" s="4332"/>
      <c r="H1266" s="4332"/>
      <c r="I1266" s="4332"/>
      <c r="J1266" s="4332"/>
      <c r="K1266" s="4332"/>
      <c r="L1266" s="4332"/>
      <c r="M1266" s="248"/>
      <c r="N1266" s="340"/>
      <c r="O1266" s="248"/>
      <c r="P1266" s="3412"/>
      <c r="Q1266" s="3412"/>
      <c r="R1266" s="3412"/>
      <c r="S1266" s="3412"/>
      <c r="T1266" s="3412"/>
      <c r="U1266" s="3412"/>
      <c r="V1266" s="3412"/>
      <c r="W1266" s="3412"/>
      <c r="X1266" s="3412"/>
      <c r="Y1266" s="248"/>
      <c r="Z1266" s="4339"/>
      <c r="AA1266" s="4339"/>
      <c r="AB1266" s="47"/>
      <c r="AC1266" s="4339"/>
      <c r="AD1266" s="4339"/>
      <c r="AE1266" s="4339"/>
      <c r="AF1266" s="4339"/>
      <c r="AG1266" s="1172"/>
    </row>
    <row r="1267" spans="1:33" x14ac:dyDescent="0.3">
      <c r="A1267" s="229"/>
      <c r="B1267" s="102"/>
      <c r="C1267" s="102"/>
      <c r="D1267" s="102"/>
      <c r="E1267" s="102"/>
      <c r="F1267" s="102"/>
      <c r="G1267" s="102"/>
      <c r="H1267" s="102"/>
      <c r="I1267" s="102"/>
      <c r="J1267" s="102"/>
      <c r="K1267" s="102"/>
      <c r="L1267" s="102"/>
      <c r="M1267" s="229"/>
      <c r="N1267" s="102"/>
      <c r="O1267" s="229"/>
      <c r="P1267" s="91"/>
      <c r="Q1267" s="91"/>
      <c r="R1267" s="91"/>
      <c r="S1267" s="91"/>
      <c r="T1267" s="205"/>
      <c r="U1267" s="205"/>
      <c r="V1267" s="205"/>
      <c r="W1267" s="205"/>
      <c r="X1267" s="205"/>
      <c r="Y1267" s="229"/>
      <c r="Z1267" s="84"/>
      <c r="AA1267" s="84"/>
      <c r="AB1267" s="47"/>
      <c r="AC1267" s="84"/>
      <c r="AD1267" s="84"/>
      <c r="AE1267" s="84"/>
      <c r="AF1267" s="84"/>
      <c r="AG1267" s="1172"/>
    </row>
    <row r="1268" spans="1:33" ht="15" thickBot="1" x14ac:dyDescent="0.35">
      <c r="A1268" s="248"/>
      <c r="B1268" s="4332"/>
      <c r="C1268" s="4332"/>
      <c r="D1268" s="4332"/>
      <c r="E1268" s="4332"/>
      <c r="F1268" s="4332"/>
      <c r="G1268" s="4332"/>
      <c r="H1268" s="4332"/>
      <c r="I1268" s="4332"/>
      <c r="J1268" s="4332"/>
      <c r="K1268" s="4332"/>
      <c r="L1268" s="4332"/>
      <c r="M1268" s="248"/>
      <c r="N1268" s="340"/>
      <c r="O1268" s="248"/>
      <c r="P1268" s="3412"/>
      <c r="Q1268" s="3412"/>
      <c r="R1268" s="3412"/>
      <c r="S1268" s="3412"/>
      <c r="T1268" s="3412"/>
      <c r="U1268" s="3412"/>
      <c r="V1268" s="3412"/>
      <c r="W1268" s="3412"/>
      <c r="X1268" s="3412"/>
      <c r="Y1268" s="248"/>
      <c r="Z1268" s="4339"/>
      <c r="AA1268" s="4339"/>
      <c r="AB1268" s="47"/>
      <c r="AC1268" s="4339"/>
      <c r="AD1268" s="4339"/>
      <c r="AE1268" s="4339"/>
      <c r="AF1268" s="4339"/>
      <c r="AG1268" s="1172"/>
    </row>
    <row r="1269" spans="1:33" x14ac:dyDescent="0.3">
      <c r="A1269" s="229"/>
      <c r="B1269" s="102"/>
      <c r="C1269" s="102"/>
      <c r="D1269" s="102"/>
      <c r="E1269" s="102"/>
      <c r="F1269" s="102"/>
      <c r="G1269" s="102"/>
      <c r="H1269" s="102"/>
      <c r="I1269" s="102"/>
      <c r="J1269" s="102"/>
      <c r="K1269" s="102"/>
      <c r="L1269" s="102"/>
      <c r="M1269" s="229"/>
      <c r="N1269" s="102"/>
      <c r="O1269" s="229"/>
      <c r="P1269" s="91"/>
      <c r="Q1269" s="91"/>
      <c r="R1269" s="91"/>
      <c r="S1269" s="91"/>
      <c r="T1269" s="205"/>
      <c r="U1269" s="205"/>
      <c r="V1269" s="205"/>
      <c r="W1269" s="205"/>
      <c r="X1269" s="205"/>
      <c r="Y1269" s="229"/>
      <c r="Z1269" s="84"/>
      <c r="AA1269" s="84"/>
      <c r="AB1269" s="47"/>
      <c r="AC1269" s="84"/>
      <c r="AD1269" s="84"/>
      <c r="AE1269" s="84"/>
      <c r="AF1269" s="84"/>
      <c r="AG1269" s="1172"/>
    </row>
    <row r="1270" spans="1:33" ht="15" thickBot="1" x14ac:dyDescent="0.35">
      <c r="A1270" s="248"/>
      <c r="B1270" s="4332"/>
      <c r="C1270" s="4332"/>
      <c r="D1270" s="4332"/>
      <c r="E1270" s="4332"/>
      <c r="F1270" s="4332"/>
      <c r="G1270" s="4332"/>
      <c r="H1270" s="4332"/>
      <c r="I1270" s="4332"/>
      <c r="J1270" s="4332"/>
      <c r="K1270" s="4332"/>
      <c r="L1270" s="4332"/>
      <c r="M1270" s="248"/>
      <c r="N1270" s="340"/>
      <c r="O1270" s="248"/>
      <c r="P1270" s="3412"/>
      <c r="Q1270" s="3412"/>
      <c r="R1270" s="3412"/>
      <c r="S1270" s="3412"/>
      <c r="T1270" s="3412"/>
      <c r="U1270" s="3412"/>
      <c r="V1270" s="3412"/>
      <c r="W1270" s="3412"/>
      <c r="X1270" s="3412"/>
      <c r="Y1270" s="248"/>
      <c r="Z1270" s="4339"/>
      <c r="AA1270" s="4339"/>
      <c r="AB1270" s="47"/>
      <c r="AC1270" s="4339"/>
      <c r="AD1270" s="4339"/>
      <c r="AE1270" s="4339"/>
      <c r="AF1270" s="4339"/>
      <c r="AG1270" s="1172"/>
    </row>
    <row r="1271" spans="1:33" x14ac:dyDescent="0.3">
      <c r="A1271" s="229"/>
      <c r="B1271" s="102"/>
      <c r="C1271" s="102"/>
      <c r="D1271" s="102"/>
      <c r="E1271" s="102"/>
      <c r="F1271" s="102"/>
      <c r="G1271" s="102"/>
      <c r="H1271" s="102"/>
      <c r="I1271" s="102"/>
      <c r="J1271" s="102"/>
      <c r="K1271" s="102"/>
      <c r="L1271" s="102"/>
      <c r="M1271" s="229"/>
      <c r="N1271" s="102"/>
      <c r="O1271" s="229"/>
      <c r="P1271" s="91"/>
      <c r="Q1271" s="91"/>
      <c r="R1271" s="91"/>
      <c r="S1271" s="91"/>
      <c r="T1271" s="205"/>
      <c r="U1271" s="205"/>
      <c r="V1271" s="205"/>
      <c r="W1271" s="205"/>
      <c r="X1271" s="205"/>
      <c r="Y1271" s="229"/>
      <c r="Z1271" s="84"/>
      <c r="AA1271" s="84"/>
      <c r="AB1271" s="47"/>
      <c r="AC1271" s="84"/>
      <c r="AD1271" s="84"/>
      <c r="AE1271" s="84"/>
      <c r="AF1271" s="84"/>
      <c r="AG1271" s="1172"/>
    </row>
    <row r="1272" spans="1:33" ht="15" thickBot="1" x14ac:dyDescent="0.35">
      <c r="A1272" s="248"/>
      <c r="B1272" s="4332"/>
      <c r="C1272" s="4332"/>
      <c r="D1272" s="4332"/>
      <c r="E1272" s="4332"/>
      <c r="F1272" s="4332"/>
      <c r="G1272" s="4332"/>
      <c r="H1272" s="4332"/>
      <c r="I1272" s="4332"/>
      <c r="J1272" s="4332"/>
      <c r="K1272" s="4332"/>
      <c r="L1272" s="4332"/>
      <c r="M1272" s="248"/>
      <c r="N1272" s="340"/>
      <c r="O1272" s="248"/>
      <c r="P1272" s="3412"/>
      <c r="Q1272" s="3412"/>
      <c r="R1272" s="3412"/>
      <c r="S1272" s="3412"/>
      <c r="T1272" s="3412"/>
      <c r="U1272" s="3412"/>
      <c r="V1272" s="3412"/>
      <c r="W1272" s="3412"/>
      <c r="X1272" s="3412"/>
      <c r="Y1272" s="248"/>
      <c r="Z1272" s="4339"/>
      <c r="AA1272" s="4339"/>
      <c r="AB1272" s="47"/>
      <c r="AC1272" s="4339"/>
      <c r="AD1272" s="4339"/>
      <c r="AE1272" s="4339"/>
      <c r="AF1272" s="4339"/>
      <c r="AG1272" s="1172"/>
    </row>
    <row r="1273" spans="1:33" x14ac:dyDescent="0.3">
      <c r="A1273" s="47"/>
      <c r="B1273" s="1172"/>
      <c r="C1273" s="1172"/>
      <c r="D1273" s="1172"/>
      <c r="E1273" s="1172"/>
      <c r="F1273" s="1172"/>
      <c r="G1273" s="1172"/>
      <c r="H1273" s="1172"/>
      <c r="I1273" s="1172"/>
      <c r="J1273" s="1170"/>
      <c r="K1273" s="1170"/>
      <c r="L1273" s="1170"/>
      <c r="M1273" s="1060"/>
      <c r="N1273" s="1170"/>
      <c r="O1273" s="1060"/>
      <c r="P1273" s="1170"/>
      <c r="Q1273" s="1170"/>
      <c r="R1273" s="1170"/>
      <c r="S1273" s="1172"/>
      <c r="T1273" s="1172"/>
      <c r="U1273" s="1172"/>
      <c r="V1273" s="1172"/>
      <c r="W1273" s="1172"/>
      <c r="X1273" s="1172"/>
      <c r="Y1273" s="47"/>
      <c r="Z1273" s="1172"/>
      <c r="AA1273" s="1172"/>
      <c r="AB1273" s="47"/>
      <c r="AC1273" s="1172"/>
      <c r="AD1273" s="1172"/>
      <c r="AE1273" s="1172"/>
      <c r="AF1273" s="1172"/>
      <c r="AG1273" s="1172"/>
    </row>
    <row r="1274" spans="1:33" ht="15" thickBot="1" x14ac:dyDescent="0.35">
      <c r="A1274" s="1172" t="s">
        <v>717</v>
      </c>
      <c r="B1274" s="1172"/>
      <c r="C1274" s="1172"/>
      <c r="D1274" s="1172"/>
      <c r="E1274" s="1172"/>
      <c r="F1274" s="1172"/>
      <c r="G1274" s="1172"/>
      <c r="H1274" s="1170"/>
      <c r="I1274" s="4337" t="s">
        <v>1314</v>
      </c>
      <c r="J1274" s="4337"/>
      <c r="K1274" s="4337"/>
      <c r="L1274" s="4337"/>
      <c r="M1274" s="4337"/>
      <c r="N1274" s="4337"/>
      <c r="O1274" s="4337"/>
      <c r="P1274" s="4337"/>
      <c r="Q1274" s="4337"/>
      <c r="R1274" s="4337"/>
      <c r="S1274" s="4337"/>
      <c r="T1274" s="4337"/>
      <c r="U1274" s="4337"/>
      <c r="V1274" s="4337"/>
      <c r="W1274" s="4337"/>
      <c r="X1274" s="4337"/>
      <c r="Y1274" s="1172"/>
      <c r="Z1274" s="1170" t="s">
        <v>1313</v>
      </c>
      <c r="AA1274" s="1172"/>
      <c r="AB1274" s="1172"/>
      <c r="AC1274" s="1172"/>
      <c r="AD1274" s="1172"/>
      <c r="AE1274" s="1172"/>
      <c r="AF1274" s="1172"/>
      <c r="AG1274" s="1172"/>
    </row>
    <row r="1275" spans="1:33" x14ac:dyDescent="0.3">
      <c r="A1275" s="1170" t="s">
        <v>16</v>
      </c>
      <c r="B1275" s="1172"/>
      <c r="C1275" s="1172"/>
      <c r="D1275" s="1172"/>
      <c r="E1275" s="1172"/>
      <c r="F1275" s="1172"/>
      <c r="G1275" s="1172"/>
      <c r="H1275" s="1172"/>
      <c r="I1275" s="1172"/>
      <c r="J1275" s="1172"/>
      <c r="K1275" s="1172"/>
      <c r="L1275" s="1172"/>
      <c r="M1275" s="1172"/>
      <c r="N1275" s="1172"/>
      <c r="O1275" s="1172"/>
      <c r="P1275" s="1172"/>
      <c r="Q1275" s="1172"/>
      <c r="R1275" s="1172"/>
      <c r="S1275" s="1172"/>
      <c r="T1275" s="1172"/>
      <c r="U1275" s="1172"/>
      <c r="V1275" s="1172"/>
      <c r="W1275" s="1172"/>
      <c r="X1275" s="1172"/>
      <c r="Y1275" s="1172"/>
      <c r="Z1275" s="1172"/>
      <c r="AA1275" s="1172"/>
      <c r="AB1275" s="1172"/>
      <c r="AC1275" s="1172"/>
      <c r="AD1275" s="1172"/>
      <c r="AE1275" s="1172"/>
      <c r="AF1275" s="1172"/>
      <c r="AG1275" s="1172"/>
    </row>
    <row r="1276" spans="1:33" x14ac:dyDescent="0.3">
      <c r="A1276" s="1172"/>
      <c r="B1276" s="1172"/>
      <c r="C1276" s="1172"/>
      <c r="D1276" s="1172"/>
      <c r="E1276" s="1172"/>
      <c r="F1276" s="1172"/>
      <c r="G1276" s="1172"/>
      <c r="H1276" s="1172"/>
      <c r="I1276" s="1172"/>
      <c r="J1276" s="1172"/>
      <c r="K1276" s="1172"/>
      <c r="L1276" s="1172"/>
      <c r="M1276" s="1172"/>
      <c r="N1276" s="1172"/>
      <c r="O1276" s="1172"/>
      <c r="P1276" s="1172"/>
      <c r="Q1276" s="1172"/>
      <c r="R1276" s="1172"/>
      <c r="S1276" s="1172"/>
      <c r="T1276" s="1172"/>
      <c r="U1276" s="1172"/>
      <c r="V1276" s="1172"/>
      <c r="W1276" s="1172"/>
      <c r="X1276" s="1172"/>
      <c r="Y1276" s="1172"/>
      <c r="Z1276" s="1172"/>
      <c r="AA1276" s="1172"/>
      <c r="AB1276" s="1172"/>
      <c r="AC1276" s="1172"/>
      <c r="AD1276" s="1172"/>
      <c r="AE1276" s="1172"/>
      <c r="AF1276" s="1172"/>
      <c r="AG1276" s="1172"/>
    </row>
    <row r="1277" spans="1:33" ht="15" customHeight="1" x14ac:dyDescent="0.3">
      <c r="A1277" s="2807" t="s">
        <v>54</v>
      </c>
      <c r="B1277" s="2807"/>
      <c r="C1277" s="2807"/>
      <c r="D1277" s="2807"/>
      <c r="E1277" s="2807"/>
      <c r="F1277" s="2807"/>
      <c r="G1277" s="2807"/>
      <c r="H1277" s="2807"/>
      <c r="I1277" s="2807"/>
      <c r="J1277" s="2807"/>
      <c r="K1277" s="2807"/>
      <c r="L1277" s="2807"/>
      <c r="M1277" s="2807"/>
      <c r="N1277" s="2807"/>
      <c r="O1277" s="2807"/>
      <c r="P1277" s="2807"/>
      <c r="Q1277" s="2807"/>
      <c r="R1277" s="2807"/>
      <c r="S1277" s="2807"/>
      <c r="T1277" s="2807"/>
      <c r="U1277" s="2807"/>
      <c r="V1277" s="2807"/>
      <c r="W1277" s="2807"/>
      <c r="X1277" s="2807"/>
      <c r="Y1277" s="2807"/>
      <c r="Z1277" s="2807"/>
      <c r="AA1277" s="2807"/>
      <c r="AB1277" s="2807"/>
      <c r="AC1277" s="2807"/>
      <c r="AD1277" s="2807"/>
      <c r="AE1277" s="2807"/>
      <c r="AF1277" s="2807"/>
      <c r="AG1277" s="2807"/>
    </row>
    <row r="1278" spans="1:33" x14ac:dyDescent="0.3">
      <c r="A1278" s="2807"/>
      <c r="B1278" s="2807"/>
      <c r="C1278" s="2807"/>
      <c r="D1278" s="2807"/>
      <c r="E1278" s="2807"/>
      <c r="F1278" s="2807"/>
      <c r="G1278" s="2807"/>
      <c r="H1278" s="2807"/>
      <c r="I1278" s="2807"/>
      <c r="J1278" s="2807"/>
      <c r="K1278" s="2807"/>
      <c r="L1278" s="2807"/>
      <c r="M1278" s="2807"/>
      <c r="N1278" s="2807"/>
      <c r="O1278" s="2807"/>
      <c r="P1278" s="2807"/>
      <c r="Q1278" s="2807"/>
      <c r="R1278" s="2807"/>
      <c r="S1278" s="2807"/>
      <c r="T1278" s="2807"/>
      <c r="U1278" s="2807"/>
      <c r="V1278" s="2807"/>
      <c r="W1278" s="2807"/>
      <c r="X1278" s="2807"/>
      <c r="Y1278" s="2807"/>
      <c r="Z1278" s="2807"/>
      <c r="AA1278" s="2807"/>
      <c r="AB1278" s="2807"/>
      <c r="AC1278" s="2807"/>
      <c r="AD1278" s="2807"/>
      <c r="AE1278" s="2807"/>
      <c r="AF1278" s="2807"/>
      <c r="AG1278" s="2807"/>
    </row>
    <row r="1279" spans="1:33" x14ac:dyDescent="0.3">
      <c r="A1279" s="2807"/>
      <c r="B1279" s="2807"/>
      <c r="C1279" s="2807"/>
      <c r="D1279" s="2807"/>
      <c r="E1279" s="2807"/>
      <c r="F1279" s="2807"/>
      <c r="G1279" s="2807"/>
      <c r="H1279" s="2807"/>
      <c r="I1279" s="2807"/>
      <c r="J1279" s="2807"/>
      <c r="K1279" s="2807"/>
      <c r="L1279" s="2807"/>
      <c r="M1279" s="2807"/>
      <c r="N1279" s="2807"/>
      <c r="O1279" s="2807"/>
      <c r="P1279" s="2807"/>
      <c r="Q1279" s="2807"/>
      <c r="R1279" s="2807"/>
      <c r="S1279" s="2807"/>
      <c r="T1279" s="2807"/>
      <c r="U1279" s="2807"/>
      <c r="V1279" s="2807"/>
      <c r="W1279" s="2807"/>
      <c r="X1279" s="2807"/>
      <c r="Y1279" s="2807"/>
      <c r="Z1279" s="2807"/>
      <c r="AA1279" s="2807"/>
      <c r="AB1279" s="2807"/>
      <c r="AC1279" s="2807"/>
      <c r="AD1279" s="2807"/>
      <c r="AE1279" s="2807"/>
      <c r="AF1279" s="2807"/>
      <c r="AG1279" s="2807"/>
    </row>
    <row r="1280" spans="1:33" x14ac:dyDescent="0.3">
      <c r="A1280" s="2807"/>
      <c r="B1280" s="2807"/>
      <c r="C1280" s="2807"/>
      <c r="D1280" s="2807"/>
      <c r="E1280" s="2807"/>
      <c r="F1280" s="2807"/>
      <c r="G1280" s="2807"/>
      <c r="H1280" s="2807"/>
      <c r="I1280" s="2807"/>
      <c r="J1280" s="2807"/>
      <c r="K1280" s="2807"/>
      <c r="L1280" s="2807"/>
      <c r="M1280" s="2807"/>
      <c r="N1280" s="2807"/>
      <c r="O1280" s="2807"/>
      <c r="P1280" s="2807"/>
      <c r="Q1280" s="2807"/>
      <c r="R1280" s="2807"/>
      <c r="S1280" s="2807"/>
      <c r="T1280" s="2807"/>
      <c r="U1280" s="2807"/>
      <c r="V1280" s="2807"/>
      <c r="W1280" s="2807"/>
      <c r="X1280" s="2807"/>
      <c r="Y1280" s="2807"/>
      <c r="Z1280" s="2807"/>
      <c r="AA1280" s="2807"/>
      <c r="AB1280" s="2807"/>
      <c r="AC1280" s="2807"/>
      <c r="AD1280" s="2807"/>
      <c r="AE1280" s="2807"/>
      <c r="AF1280" s="2807"/>
      <c r="AG1280" s="2807"/>
    </row>
    <row r="1281" spans="1:33" x14ac:dyDescent="0.3">
      <c r="A1281" s="1172"/>
      <c r="B1281" s="1172"/>
      <c r="C1281" s="1172"/>
      <c r="D1281" s="1172"/>
      <c r="E1281" s="1172"/>
      <c r="F1281" s="1172"/>
      <c r="G1281" s="1172"/>
      <c r="H1281" s="1172"/>
      <c r="I1281" s="1172"/>
      <c r="J1281" s="1172"/>
      <c r="K1281" s="1172"/>
      <c r="L1281" s="1172"/>
      <c r="M1281" s="1172"/>
      <c r="N1281" s="1172"/>
      <c r="O1281" s="1172"/>
      <c r="P1281" s="1172"/>
      <c r="Q1281" s="1172"/>
      <c r="R1281" s="1172"/>
      <c r="S1281" s="1172"/>
      <c r="T1281" s="1172"/>
      <c r="U1281" s="1172"/>
      <c r="V1281" s="1172"/>
      <c r="W1281" s="1172"/>
      <c r="X1281" s="1172"/>
      <c r="Y1281" s="1172"/>
      <c r="Z1281" s="1172"/>
      <c r="AA1281" s="1172"/>
      <c r="AB1281" s="1172"/>
      <c r="AC1281" s="1172"/>
      <c r="AD1281" s="1172"/>
      <c r="AE1281" s="1172"/>
      <c r="AF1281" s="1172"/>
      <c r="AG1281" s="1172"/>
    </row>
    <row r="1282" spans="1:33" ht="15" customHeight="1" x14ac:dyDescent="0.3">
      <c r="A1282" s="2807" t="s">
        <v>55</v>
      </c>
      <c r="B1282" s="2807"/>
      <c r="C1282" s="2807"/>
      <c r="D1282" s="2807"/>
      <c r="E1282" s="2807"/>
      <c r="F1282" s="2807"/>
      <c r="G1282" s="2807"/>
      <c r="H1282" s="2807"/>
      <c r="I1282" s="2807"/>
      <c r="J1282" s="2807"/>
      <c r="K1282" s="2807"/>
      <c r="L1282" s="2807"/>
      <c r="M1282" s="2807"/>
      <c r="N1282" s="2807"/>
      <c r="O1282" s="2807"/>
      <c r="P1282" s="2807"/>
      <c r="Q1282" s="2807"/>
      <c r="R1282" s="2807"/>
      <c r="S1282" s="2807"/>
      <c r="T1282" s="2807"/>
      <c r="U1282" s="2807"/>
      <c r="V1282" s="2807"/>
      <c r="W1282" s="2807"/>
      <c r="X1282" s="2807"/>
      <c r="Y1282" s="2807"/>
      <c r="Z1282" s="2807"/>
      <c r="AA1282" s="2807"/>
      <c r="AB1282" s="2807"/>
      <c r="AC1282" s="2807"/>
      <c r="AD1282" s="2807"/>
      <c r="AE1282" s="2807"/>
      <c r="AF1282" s="2807"/>
      <c r="AG1282" s="2807"/>
    </row>
    <row r="1283" spans="1:33" x14ac:dyDescent="0.3">
      <c r="A1283" s="2807"/>
      <c r="B1283" s="2807"/>
      <c r="C1283" s="2807"/>
      <c r="D1283" s="2807"/>
      <c r="E1283" s="2807"/>
      <c r="F1283" s="2807"/>
      <c r="G1283" s="2807"/>
      <c r="H1283" s="2807"/>
      <c r="I1283" s="2807"/>
      <c r="J1283" s="2807"/>
      <c r="K1283" s="2807"/>
      <c r="L1283" s="2807"/>
      <c r="M1283" s="2807"/>
      <c r="N1283" s="2807"/>
      <c r="O1283" s="2807"/>
      <c r="P1283" s="2807"/>
      <c r="Q1283" s="2807"/>
      <c r="R1283" s="2807"/>
      <c r="S1283" s="2807"/>
      <c r="T1283" s="2807"/>
      <c r="U1283" s="2807"/>
      <c r="V1283" s="2807"/>
      <c r="W1283" s="2807"/>
      <c r="X1283" s="2807"/>
      <c r="Y1283" s="2807"/>
      <c r="Z1283" s="2807"/>
      <c r="AA1283" s="2807"/>
      <c r="AB1283" s="2807"/>
      <c r="AC1283" s="2807"/>
      <c r="AD1283" s="2807"/>
      <c r="AE1283" s="2807"/>
      <c r="AF1283" s="2807"/>
      <c r="AG1283" s="2807"/>
    </row>
    <row r="1284" spans="1:33" x14ac:dyDescent="0.3">
      <c r="A1284" s="2807"/>
      <c r="B1284" s="2807"/>
      <c r="C1284" s="2807"/>
      <c r="D1284" s="2807"/>
      <c r="E1284" s="2807"/>
      <c r="F1284" s="2807"/>
      <c r="G1284" s="2807"/>
      <c r="H1284" s="2807"/>
      <c r="I1284" s="2807"/>
      <c r="J1284" s="2807"/>
      <c r="K1284" s="2807"/>
      <c r="L1284" s="2807"/>
      <c r="M1284" s="2807"/>
      <c r="N1284" s="2807"/>
      <c r="O1284" s="2807"/>
      <c r="P1284" s="2807"/>
      <c r="Q1284" s="2807"/>
      <c r="R1284" s="2807"/>
      <c r="S1284" s="2807"/>
      <c r="T1284" s="2807"/>
      <c r="U1284" s="2807"/>
      <c r="V1284" s="2807"/>
      <c r="W1284" s="2807"/>
      <c r="X1284" s="2807"/>
      <c r="Y1284" s="2807"/>
      <c r="Z1284" s="2807"/>
      <c r="AA1284" s="2807"/>
      <c r="AB1284" s="2807"/>
      <c r="AC1284" s="2807"/>
      <c r="AD1284" s="2807"/>
      <c r="AE1284" s="2807"/>
      <c r="AF1284" s="2807"/>
      <c r="AG1284" s="2807"/>
    </row>
    <row r="1285" spans="1:33" x14ac:dyDescent="0.3">
      <c r="A1285" s="1172"/>
      <c r="B1285" s="1172"/>
      <c r="C1285" s="1172"/>
      <c r="D1285" s="1172"/>
      <c r="E1285" s="1172"/>
      <c r="F1285" s="1172"/>
      <c r="G1285" s="1172"/>
      <c r="H1285" s="1172"/>
      <c r="I1285" s="1172"/>
      <c r="J1285" s="1172"/>
      <c r="K1285" s="1172"/>
      <c r="L1285" s="1172"/>
      <c r="M1285" s="1172"/>
      <c r="N1285" s="1172"/>
      <c r="O1285" s="1172"/>
      <c r="P1285" s="1172"/>
      <c r="Q1285" s="1172"/>
      <c r="R1285" s="1172"/>
      <c r="S1285" s="1172"/>
      <c r="T1285" s="1172"/>
      <c r="U1285" s="1172"/>
      <c r="V1285" s="1172"/>
      <c r="W1285" s="1172"/>
      <c r="X1285" s="1172"/>
      <c r="Y1285" s="1172"/>
      <c r="Z1285" s="1172"/>
      <c r="AA1285" s="1172"/>
      <c r="AB1285" s="1172"/>
      <c r="AC1285" s="1172"/>
      <c r="AD1285" s="1172"/>
      <c r="AE1285" s="1172"/>
      <c r="AF1285" s="1172"/>
      <c r="AG1285" s="1172"/>
    </row>
    <row r="1286" spans="1:33" x14ac:dyDescent="0.3">
      <c r="A1286" s="1172" t="s">
        <v>718</v>
      </c>
      <c r="B1286" s="1172"/>
      <c r="C1286" s="1172"/>
      <c r="D1286" s="1172"/>
      <c r="E1286" s="1172"/>
      <c r="F1286" s="1172"/>
      <c r="G1286" s="1172"/>
      <c r="H1286" s="1172"/>
      <c r="I1286" s="1172"/>
      <c r="J1286" s="1172"/>
      <c r="K1286" s="1172"/>
      <c r="L1286" s="1172"/>
      <c r="M1286" s="1172"/>
      <c r="N1286" s="1172"/>
      <c r="O1286" s="1172"/>
      <c r="P1286" s="1172"/>
      <c r="Q1286" s="1172"/>
      <c r="R1286" s="1172"/>
      <c r="S1286" s="1172"/>
      <c r="T1286" s="1172"/>
      <c r="U1286" s="1172"/>
      <c r="V1286" s="1172"/>
      <c r="W1286" s="1172"/>
      <c r="X1286" s="1172"/>
      <c r="Y1286" s="1172"/>
      <c r="Z1286" s="1172"/>
      <c r="AA1286" s="1172"/>
      <c r="AB1286" s="1172"/>
      <c r="AC1286" s="1172"/>
      <c r="AD1286" s="1172"/>
      <c r="AE1286" s="1172"/>
      <c r="AF1286" s="1172"/>
      <c r="AG1286" s="1172"/>
    </row>
    <row r="1287" spans="1:33" x14ac:dyDescent="0.3">
      <c r="A1287" s="1172"/>
      <c r="B1287" s="1172"/>
      <c r="C1287" s="1172"/>
      <c r="D1287" s="1172"/>
      <c r="E1287" s="1172"/>
      <c r="F1287" s="1172"/>
      <c r="G1287" s="1172"/>
      <c r="H1287" s="1172"/>
      <c r="I1287" s="1172"/>
      <c r="J1287" s="1172"/>
      <c r="K1287" s="1172"/>
      <c r="L1287" s="1172"/>
      <c r="M1287" s="1172"/>
      <c r="N1287" s="1172"/>
      <c r="O1287" s="1172"/>
      <c r="P1287" s="1172"/>
      <c r="Q1287" s="1172"/>
      <c r="R1287" s="1172"/>
      <c r="S1287" s="1172"/>
      <c r="T1287" s="1172"/>
      <c r="U1287" s="1172"/>
      <c r="V1287" s="1172"/>
      <c r="W1287" s="1172"/>
      <c r="X1287" s="1172"/>
      <c r="Y1287" s="1172"/>
      <c r="Z1287" s="1172"/>
      <c r="AA1287" s="1172"/>
      <c r="AB1287" s="1172"/>
      <c r="AC1287" s="1172"/>
      <c r="AD1287" s="1172"/>
      <c r="AE1287" s="1172"/>
      <c r="AF1287" s="1172"/>
      <c r="AG1287" s="1172"/>
    </row>
    <row r="1288" spans="1:33" x14ac:dyDescent="0.3">
      <c r="A1288" s="1172"/>
      <c r="B1288" s="1172"/>
      <c r="C1288" s="1172"/>
      <c r="D1288" s="1172"/>
      <c r="E1288" s="1172"/>
      <c r="F1288" s="1172"/>
      <c r="G1288" s="1172"/>
      <c r="H1288" s="1172"/>
      <c r="I1288" s="1172"/>
      <c r="J1288" s="1172"/>
      <c r="K1288" s="1172"/>
      <c r="L1288" s="1172"/>
      <c r="M1288" s="1172"/>
      <c r="N1288" s="1172"/>
      <c r="O1288" s="1172"/>
      <c r="P1288" s="1172"/>
      <c r="Q1288" s="1172"/>
      <c r="R1288" s="1172"/>
      <c r="S1288" s="1172"/>
      <c r="T1288" s="1172"/>
      <c r="U1288" s="1172"/>
      <c r="V1288" s="1172"/>
      <c r="W1288" s="1172"/>
      <c r="X1288" s="1172"/>
      <c r="Y1288" s="1172"/>
      <c r="Z1288" s="1172"/>
      <c r="AA1288" s="1172"/>
      <c r="AB1288" s="1172"/>
      <c r="AC1288" s="1172"/>
      <c r="AD1288" s="1172"/>
      <c r="AE1288" s="1172"/>
      <c r="AF1288" s="1172"/>
      <c r="AG1288" s="1172"/>
    </row>
    <row r="1289" spans="1:33" ht="15" thickBot="1" x14ac:dyDescent="0.35">
      <c r="A1289" s="1172" t="s">
        <v>147</v>
      </c>
      <c r="B1289" s="1172"/>
      <c r="C1289" s="4338"/>
      <c r="D1289" s="4338"/>
      <c r="E1289" s="4338"/>
      <c r="F1289" s="4338"/>
      <c r="G1289" s="4338"/>
      <c r="H1289" s="4338"/>
      <c r="I1289" s="4338"/>
      <c r="J1289" s="4338"/>
      <c r="K1289" s="4338"/>
      <c r="L1289" s="1172"/>
      <c r="M1289" s="3031" t="str">
        <f>J1243</f>
        <v>Should be the same as listed in Part I.</v>
      </c>
      <c r="N1289" s="3031"/>
      <c r="O1289" s="3031"/>
      <c r="P1289" s="3031"/>
      <c r="Q1289" s="3031"/>
      <c r="R1289" s="3031"/>
      <c r="S1289" s="3031"/>
      <c r="T1289" s="3031"/>
      <c r="U1289" s="3031"/>
      <c r="V1289" s="3031"/>
      <c r="W1289" s="3031"/>
      <c r="X1289" s="3031"/>
      <c r="Y1289" s="3031"/>
      <c r="Z1289" s="3031"/>
      <c r="AA1289" s="1172"/>
      <c r="AB1289" s="3395"/>
      <c r="AC1289" s="3395"/>
      <c r="AD1289" s="3395"/>
      <c r="AE1289" s="3395"/>
      <c r="AF1289" s="3395"/>
      <c r="AG1289" s="1172"/>
    </row>
    <row r="1290" spans="1:33" ht="15" customHeight="1" x14ac:dyDescent="0.3">
      <c r="A1290" s="1172"/>
      <c r="B1290" s="1172"/>
      <c r="C1290" s="4333" t="s">
        <v>719</v>
      </c>
      <c r="D1290" s="4333"/>
      <c r="E1290" s="4333"/>
      <c r="F1290" s="4333"/>
      <c r="G1290" s="4333"/>
      <c r="H1290" s="4333"/>
      <c r="I1290" s="4333"/>
      <c r="J1290" s="4333"/>
      <c r="K1290" s="4333"/>
      <c r="L1290" s="1172"/>
      <c r="M1290" s="4335" t="s">
        <v>149</v>
      </c>
      <c r="N1290" s="4335"/>
      <c r="O1290" s="4335"/>
      <c r="P1290" s="4335"/>
      <c r="Q1290" s="4335"/>
      <c r="R1290" s="4335"/>
      <c r="S1290" s="4335"/>
      <c r="T1290" s="4335"/>
      <c r="U1290" s="4335"/>
      <c r="V1290" s="4335"/>
      <c r="W1290" s="4335"/>
      <c r="X1290" s="4335"/>
      <c r="Y1290" s="4335"/>
      <c r="Z1290" s="4335"/>
      <c r="AA1290" s="1172"/>
      <c r="AB1290" s="4336" t="s">
        <v>150</v>
      </c>
      <c r="AC1290" s="4335"/>
      <c r="AD1290" s="4335"/>
      <c r="AE1290" s="4335"/>
      <c r="AF1290" s="4335"/>
      <c r="AG1290" s="1172"/>
    </row>
    <row r="1291" spans="1:33" x14ac:dyDescent="0.3">
      <c r="A1291" s="1172"/>
      <c r="B1291" s="1172"/>
      <c r="C1291" s="4334"/>
      <c r="D1291" s="4334"/>
      <c r="E1291" s="4334"/>
      <c r="F1291" s="4334"/>
      <c r="G1291" s="4334"/>
      <c r="H1291" s="4334"/>
      <c r="I1291" s="4334"/>
      <c r="J1291" s="4334"/>
      <c r="K1291" s="4334"/>
      <c r="L1291" s="1172"/>
      <c r="M1291" s="1172"/>
      <c r="N1291" s="1172"/>
      <c r="O1291" s="1172"/>
      <c r="P1291" s="1172"/>
      <c r="Q1291" s="1172"/>
      <c r="R1291" s="1172"/>
      <c r="S1291" s="1172"/>
      <c r="T1291" s="1172"/>
      <c r="U1291" s="1172"/>
      <c r="V1291" s="1172"/>
      <c r="W1291" s="1172"/>
      <c r="X1291" s="1172"/>
      <c r="Y1291" s="1172"/>
      <c r="Z1291" s="1172"/>
      <c r="AA1291" s="1172"/>
      <c r="AB1291" s="1172"/>
      <c r="AC1291" s="1172"/>
      <c r="AD1291" s="1172"/>
      <c r="AE1291" s="1172"/>
      <c r="AF1291" s="1172"/>
      <c r="AG1291" s="1172"/>
    </row>
    <row r="1292" spans="1:33" x14ac:dyDescent="0.3">
      <c r="A1292" s="1172"/>
      <c r="B1292" s="1172"/>
      <c r="C1292" s="1172"/>
      <c r="D1292" s="1172"/>
      <c r="E1292" s="1172"/>
      <c r="F1292" s="1172"/>
      <c r="G1292" s="1172"/>
      <c r="H1292" s="1172"/>
      <c r="I1292" s="1172"/>
      <c r="J1292" s="1172"/>
      <c r="K1292" s="1172"/>
      <c r="L1292" s="1172"/>
      <c r="M1292" s="1172"/>
      <c r="N1292" s="1172"/>
      <c r="O1292" s="1172"/>
      <c r="P1292" s="1172"/>
      <c r="Q1292" s="1172"/>
      <c r="R1292" s="1172"/>
      <c r="S1292" s="1172"/>
      <c r="T1292" s="1172"/>
      <c r="U1292" s="1172"/>
      <c r="V1292" s="1172"/>
      <c r="W1292" s="1172"/>
      <c r="X1292" s="1172"/>
      <c r="Y1292" s="1172"/>
      <c r="Z1292" s="1172"/>
      <c r="AA1292" s="1172"/>
      <c r="AB1292" s="1172"/>
      <c r="AC1292" s="1172"/>
      <c r="AD1292" s="1172"/>
      <c r="AE1292" s="1172"/>
      <c r="AF1292" s="1172"/>
      <c r="AG1292" s="1172"/>
    </row>
    <row r="1293" spans="1:33" x14ac:dyDescent="0.3">
      <c r="A1293" s="98" t="s">
        <v>707</v>
      </c>
      <c r="B1293" s="1172"/>
      <c r="C1293" s="1172"/>
      <c r="D1293" s="1172"/>
      <c r="E1293" s="1172"/>
      <c r="F1293" s="1172"/>
      <c r="G1293" s="1172"/>
      <c r="H1293" s="1172"/>
      <c r="I1293" s="1172"/>
      <c r="J1293" s="1172"/>
      <c r="K1293" s="1172"/>
      <c r="L1293" s="1172"/>
      <c r="M1293" s="1172"/>
      <c r="N1293" s="1172"/>
      <c r="O1293" s="1172"/>
      <c r="P1293" s="1172"/>
      <c r="Q1293" s="1172"/>
      <c r="R1293" s="1172"/>
      <c r="S1293" s="1172"/>
      <c r="T1293" s="1172"/>
      <c r="U1293" s="1172"/>
      <c r="V1293" s="1172"/>
      <c r="W1293" s="1172"/>
      <c r="X1293" s="1172"/>
      <c r="Y1293" s="1172"/>
      <c r="Z1293" s="1172"/>
      <c r="AA1293" s="1172"/>
      <c r="AB1293" s="1172"/>
      <c r="AC1293" s="1172"/>
      <c r="AD1293" s="1172"/>
      <c r="AE1293" s="1172"/>
      <c r="AF1293" s="1172"/>
      <c r="AG1293" s="1172"/>
    </row>
    <row r="1294" spans="1:33" x14ac:dyDescent="0.3">
      <c r="A1294" s="1172"/>
      <c r="B1294" s="1172"/>
      <c r="C1294" s="1172"/>
      <c r="D1294" s="1172"/>
      <c r="E1294" s="1172"/>
      <c r="F1294" s="1172"/>
      <c r="G1294" s="1172"/>
      <c r="H1294" s="1172"/>
      <c r="I1294" s="1172"/>
      <c r="J1294" s="1172"/>
      <c r="K1294" s="1172"/>
      <c r="L1294" s="1172"/>
      <c r="M1294" s="1172"/>
      <c r="N1294" s="1172"/>
      <c r="O1294" s="1172"/>
      <c r="P1294" s="1172"/>
      <c r="Q1294" s="1172"/>
      <c r="R1294" s="1172"/>
      <c r="S1294" s="1172"/>
      <c r="T1294" s="1172"/>
      <c r="U1294" s="1172"/>
      <c r="V1294" s="1172"/>
      <c r="W1294" s="1172"/>
      <c r="X1294" s="1172"/>
      <c r="Y1294" s="1172"/>
      <c r="Z1294" s="1172"/>
      <c r="AA1294" s="1172"/>
      <c r="AB1294" s="1172"/>
      <c r="AC1294" s="1172"/>
      <c r="AD1294" s="1172"/>
      <c r="AE1294" s="1172"/>
      <c r="AF1294" s="1172"/>
      <c r="AG1294" s="1172"/>
    </row>
    <row r="1295" spans="1:33" x14ac:dyDescent="0.3">
      <c r="A1295" s="98" t="s">
        <v>692</v>
      </c>
      <c r="B1295" s="1172"/>
      <c r="C1295" s="1172"/>
      <c r="D1295" s="1172"/>
      <c r="E1295" s="1172"/>
      <c r="F1295" s="1172"/>
      <c r="G1295" s="1172"/>
      <c r="H1295" s="1172"/>
      <c r="I1295" s="1172"/>
      <c r="J1295" s="1172"/>
      <c r="K1295" s="1172"/>
      <c r="L1295" s="1172"/>
      <c r="M1295" s="1172"/>
      <c r="N1295" s="1172"/>
      <c r="O1295" s="1172"/>
      <c r="P1295" s="1172"/>
      <c r="Q1295" s="1172"/>
      <c r="R1295" s="1172"/>
      <c r="S1295" s="1172"/>
      <c r="T1295" s="1172"/>
      <c r="U1295" s="1172"/>
      <c r="V1295" s="1172"/>
      <c r="W1295" s="1172"/>
      <c r="X1295" s="1172"/>
      <c r="Y1295" s="1172"/>
      <c r="Z1295" s="1172"/>
      <c r="AA1295" s="1172"/>
      <c r="AB1295" s="1172"/>
      <c r="AC1295" s="1172"/>
      <c r="AD1295" s="1172"/>
      <c r="AE1295" s="1172"/>
      <c r="AF1295" s="1172"/>
      <c r="AG1295" s="1172"/>
    </row>
    <row r="1296" spans="1:33" x14ac:dyDescent="0.3">
      <c r="A1296" s="1172" t="s">
        <v>53</v>
      </c>
      <c r="B1296" s="1172"/>
      <c r="C1296" s="1172"/>
      <c r="D1296" s="1172"/>
      <c r="E1296" s="1172"/>
      <c r="F1296" s="1172"/>
      <c r="G1296" s="1172"/>
      <c r="H1296" s="1172"/>
      <c r="I1296" s="1172"/>
      <c r="J1296" s="1172"/>
      <c r="K1296" s="1172"/>
      <c r="L1296" s="1172"/>
      <c r="M1296" s="1172"/>
      <c r="N1296" s="1172"/>
      <c r="O1296" s="1172"/>
      <c r="P1296" s="1172"/>
      <c r="Q1296" s="1172"/>
      <c r="R1296" s="1172"/>
      <c r="S1296" s="1172"/>
      <c r="T1296" s="1172"/>
      <c r="U1296" s="1172"/>
      <c r="V1296" s="1170"/>
      <c r="W1296" s="1170"/>
      <c r="X1296" s="1170"/>
      <c r="Y1296" s="1170"/>
      <c r="Z1296" s="1170"/>
      <c r="AA1296" s="1170"/>
      <c r="AB1296" s="1170"/>
      <c r="AC1296" s="1172"/>
      <c r="AD1296" s="1172"/>
      <c r="AE1296" s="1172"/>
      <c r="AF1296" s="1172"/>
      <c r="AG1296" s="1172"/>
    </row>
    <row r="1297" spans="1:33" x14ac:dyDescent="0.3">
      <c r="A1297" s="1172"/>
      <c r="B1297" s="1172"/>
      <c r="C1297" s="1172"/>
      <c r="D1297" s="1172"/>
      <c r="E1297" s="1172"/>
      <c r="F1297" s="1172"/>
      <c r="G1297" s="1172"/>
      <c r="H1297" s="1172"/>
      <c r="I1297" s="1172"/>
      <c r="J1297" s="1172"/>
      <c r="K1297" s="1172"/>
      <c r="L1297" s="1172"/>
      <c r="M1297" s="1172"/>
      <c r="N1297" s="1172"/>
      <c r="O1297" s="1172"/>
      <c r="P1297" s="1172"/>
      <c r="Q1297" s="1172"/>
      <c r="R1297" s="1172"/>
      <c r="S1297" s="1172"/>
      <c r="T1297" s="1172"/>
      <c r="U1297" s="1172"/>
      <c r="V1297" s="1172"/>
      <c r="W1297" s="1172"/>
      <c r="X1297" s="1172"/>
      <c r="Y1297" s="1172"/>
      <c r="Z1297" s="1172"/>
      <c r="AA1297" s="1172"/>
      <c r="AB1297" s="1172"/>
      <c r="AC1297" s="1172"/>
      <c r="AD1297" s="1172"/>
      <c r="AE1297" s="1172"/>
      <c r="AF1297" s="1172"/>
      <c r="AG1297" s="1172"/>
    </row>
    <row r="1298" spans="1:33" x14ac:dyDescent="0.3">
      <c r="A1298" s="1170" t="s">
        <v>1131</v>
      </c>
      <c r="B1298" s="1172"/>
      <c r="C1298" s="1172"/>
      <c r="D1298" s="1172"/>
      <c r="E1298" s="1172"/>
      <c r="F1298" s="1172"/>
      <c r="G1298" s="1172"/>
      <c r="H1298" s="1172"/>
      <c r="I1298" s="1172"/>
      <c r="J1298" s="4342" t="s">
        <v>1132</v>
      </c>
      <c r="K1298" s="4342"/>
      <c r="L1298" s="4342"/>
      <c r="M1298" s="4342"/>
      <c r="N1298" s="4342"/>
      <c r="O1298" s="4342"/>
      <c r="P1298" s="4342"/>
      <c r="Q1298" s="4342"/>
      <c r="R1298" s="4342"/>
      <c r="S1298" s="4342"/>
      <c r="T1298" s="4342"/>
      <c r="U1298" s="4342"/>
      <c r="V1298" s="4342"/>
      <c r="W1298" s="4342"/>
      <c r="X1298" s="4342"/>
      <c r="Y1298" s="4342"/>
      <c r="Z1298" s="4342"/>
      <c r="AA1298" s="4342"/>
      <c r="AB1298" s="4342"/>
      <c r="AC1298" s="4342"/>
      <c r="AD1298" s="4342"/>
      <c r="AE1298" s="4342"/>
      <c r="AF1298" s="4342"/>
      <c r="AG1298" s="1172"/>
    </row>
    <row r="1299" spans="1:33" ht="15" thickBot="1" x14ac:dyDescent="0.35">
      <c r="A1299" s="1172"/>
      <c r="B1299" s="1172"/>
      <c r="C1299" s="1172"/>
      <c r="D1299" s="1172"/>
      <c r="E1299" s="1172"/>
      <c r="F1299" s="1172"/>
      <c r="G1299" s="1172"/>
      <c r="H1299" s="1172"/>
      <c r="I1299" s="1172"/>
      <c r="J1299" s="1172"/>
      <c r="K1299" s="1172"/>
      <c r="L1299" s="1172"/>
      <c r="M1299" s="1172"/>
      <c r="N1299" s="1172"/>
      <c r="O1299" s="1172"/>
      <c r="P1299" s="1172"/>
      <c r="Q1299" s="1172"/>
      <c r="R1299" s="1172"/>
      <c r="S1299" s="1172"/>
      <c r="T1299" s="1172"/>
      <c r="U1299" s="1172"/>
      <c r="V1299" s="1172"/>
      <c r="W1299" s="1172"/>
      <c r="X1299" s="1172"/>
      <c r="Y1299" s="1172"/>
      <c r="Z1299" s="1172"/>
      <c r="AA1299" s="1172"/>
      <c r="AB1299" s="1172"/>
      <c r="AC1299" s="1172"/>
      <c r="AD1299" s="1172"/>
      <c r="AE1299" s="1172"/>
      <c r="AF1299" s="1172"/>
      <c r="AG1299" s="1172"/>
    </row>
    <row r="1300" spans="1:33" ht="15.75" customHeight="1" thickBot="1" x14ac:dyDescent="0.35">
      <c r="A1300" s="1172"/>
      <c r="B1300" s="1172" t="s">
        <v>708</v>
      </c>
      <c r="C1300" s="1172"/>
      <c r="D1300" s="1172"/>
      <c r="E1300" s="1172"/>
      <c r="F1300" s="1172"/>
      <c r="G1300" s="271"/>
      <c r="H1300" s="2631" t="s">
        <v>709</v>
      </c>
      <c r="I1300" s="2631"/>
      <c r="J1300" s="2631"/>
      <c r="K1300" s="2631"/>
      <c r="L1300" s="2631"/>
      <c r="M1300" s="2631"/>
      <c r="N1300" s="2631"/>
      <c r="O1300" s="2631"/>
      <c r="P1300" s="2631"/>
      <c r="Q1300" s="2631"/>
      <c r="R1300" s="2631"/>
      <c r="S1300" s="2631"/>
      <c r="T1300" s="2631"/>
      <c r="U1300" s="2631"/>
      <c r="V1300" s="2631"/>
      <c r="W1300" s="2631"/>
      <c r="X1300" s="2631"/>
      <c r="Y1300" s="2631"/>
      <c r="Z1300" s="2631"/>
      <c r="AA1300" s="2631"/>
      <c r="AB1300" s="2631"/>
      <c r="AC1300" s="2631"/>
      <c r="AD1300" s="2631"/>
      <c r="AE1300" s="2631"/>
      <c r="AF1300" s="2631"/>
      <c r="AG1300" s="2631"/>
    </row>
    <row r="1301" spans="1:33" ht="15" thickBot="1" x14ac:dyDescent="0.35">
      <c r="A1301" s="1172"/>
      <c r="B1301" s="1172"/>
      <c r="C1301" s="1172"/>
      <c r="D1301" s="1172"/>
      <c r="E1301" s="1172"/>
      <c r="F1301" s="1172"/>
      <c r="G1301" s="1172"/>
      <c r="H1301" s="1172"/>
      <c r="I1301" s="1172"/>
      <c r="J1301" s="1172"/>
      <c r="K1301" s="1172"/>
      <c r="L1301" s="1172"/>
      <c r="M1301" s="1172"/>
      <c r="N1301" s="1172"/>
      <c r="O1301" s="1172"/>
      <c r="P1301" s="1172"/>
      <c r="Q1301" s="1172"/>
      <c r="R1301" s="1172"/>
      <c r="S1301" s="1172"/>
      <c r="T1301" s="1172"/>
      <c r="U1301" s="1172"/>
      <c r="V1301" s="1172"/>
      <c r="W1301" s="1172"/>
      <c r="X1301" s="1172"/>
      <c r="Y1301" s="1172"/>
      <c r="Z1301" s="1172"/>
      <c r="AA1301" s="1172"/>
      <c r="AB1301" s="1172"/>
      <c r="AC1301" s="1172"/>
      <c r="AD1301" s="1172"/>
      <c r="AE1301" s="1172"/>
      <c r="AF1301" s="1172"/>
      <c r="AG1301" s="1172"/>
    </row>
    <row r="1302" spans="1:33" ht="15" thickBot="1" x14ac:dyDescent="0.35">
      <c r="A1302" s="1172"/>
      <c r="B1302" s="1172"/>
      <c r="C1302" s="1172"/>
      <c r="D1302" s="1172"/>
      <c r="E1302" s="1172"/>
      <c r="F1302" s="1172"/>
      <c r="G1302" s="271"/>
      <c r="H1302" s="1172" t="s">
        <v>710</v>
      </c>
      <c r="I1302" s="1172"/>
      <c r="J1302" s="1172"/>
      <c r="K1302" s="1172"/>
      <c r="L1302" s="1172"/>
      <c r="M1302" s="1172"/>
      <c r="N1302" s="1172"/>
      <c r="O1302" s="1172"/>
      <c r="P1302" s="1172"/>
      <c r="Q1302" s="1172"/>
      <c r="R1302" s="1172"/>
      <c r="S1302" s="1172"/>
      <c r="T1302" s="1172"/>
      <c r="U1302" s="1172"/>
      <c r="V1302" s="1172"/>
      <c r="W1302" s="1172"/>
      <c r="X1302" s="1172"/>
      <c r="Y1302" s="1172"/>
      <c r="Z1302" s="1172"/>
      <c r="AA1302" s="1172"/>
      <c r="AB1302" s="1172"/>
      <c r="AC1302" s="1172"/>
      <c r="AD1302" s="1172"/>
      <c r="AE1302" s="1172"/>
      <c r="AF1302" s="1172"/>
      <c r="AG1302" s="1172"/>
    </row>
    <row r="1303" spans="1:33" ht="15" thickBot="1" x14ac:dyDescent="0.35">
      <c r="A1303" s="1172"/>
      <c r="B1303" s="1172"/>
      <c r="C1303" s="1172"/>
      <c r="D1303" s="1172"/>
      <c r="E1303" s="1172"/>
      <c r="F1303" s="1172"/>
      <c r="G1303" s="1172"/>
      <c r="H1303" s="1172"/>
      <c r="I1303" s="1172"/>
      <c r="J1303" s="1172"/>
      <c r="K1303" s="1172"/>
      <c r="L1303" s="1172"/>
      <c r="M1303" s="1172"/>
      <c r="N1303" s="1172"/>
      <c r="O1303" s="1172"/>
      <c r="P1303" s="1172"/>
      <c r="Q1303" s="1172"/>
      <c r="R1303" s="1172"/>
      <c r="S1303" s="1172"/>
      <c r="T1303" s="1172"/>
      <c r="U1303" s="1172"/>
      <c r="V1303" s="1172"/>
      <c r="W1303" s="1172"/>
      <c r="X1303" s="1172"/>
      <c r="Y1303" s="1172"/>
      <c r="Z1303" s="1172"/>
      <c r="AA1303" s="1172"/>
      <c r="AB1303" s="1172"/>
      <c r="AC1303" s="1172"/>
      <c r="AD1303" s="1172"/>
      <c r="AE1303" s="1172"/>
      <c r="AF1303" s="1172"/>
      <c r="AG1303" s="1172"/>
    </row>
    <row r="1304" spans="1:33" ht="15" thickBot="1" x14ac:dyDescent="0.35">
      <c r="A1304" s="1172"/>
      <c r="B1304" s="1172"/>
      <c r="C1304" s="1172"/>
      <c r="D1304" s="1172"/>
      <c r="E1304" s="1172"/>
      <c r="F1304" s="1172"/>
      <c r="G1304" s="271"/>
      <c r="H1304" s="1172" t="s">
        <v>711</v>
      </c>
      <c r="I1304" s="1172"/>
      <c r="J1304" s="1172"/>
      <c r="K1304" s="1172"/>
      <c r="L1304" s="1172"/>
      <c r="M1304" s="1172"/>
      <c r="N1304" s="1172"/>
      <c r="O1304" s="1172"/>
      <c r="P1304" s="1172"/>
      <c r="Q1304" s="1172"/>
      <c r="R1304" s="1172"/>
      <c r="S1304" s="1172"/>
      <c r="T1304" s="1172"/>
      <c r="U1304" s="1172"/>
      <c r="V1304" s="1172"/>
      <c r="W1304" s="1172"/>
      <c r="X1304" s="1172"/>
      <c r="Y1304" s="1172"/>
      <c r="Z1304" s="1172"/>
      <c r="AA1304" s="1172"/>
      <c r="AB1304" s="1172"/>
      <c r="AC1304" s="1172"/>
      <c r="AD1304" s="1172"/>
      <c r="AE1304" s="1172"/>
      <c r="AF1304" s="1172"/>
      <c r="AG1304" s="1172"/>
    </row>
    <row r="1305" spans="1:33" ht="15" thickBot="1" x14ac:dyDescent="0.35">
      <c r="A1305" s="1172"/>
      <c r="B1305" s="1172"/>
      <c r="C1305" s="1172"/>
      <c r="D1305" s="1172"/>
      <c r="E1305" s="1172"/>
      <c r="F1305" s="1172"/>
      <c r="G1305" s="1172"/>
      <c r="H1305" s="1172"/>
      <c r="I1305" s="1172"/>
      <c r="J1305" s="1172"/>
      <c r="K1305" s="1172"/>
      <c r="L1305" s="1172"/>
      <c r="M1305" s="1172"/>
      <c r="N1305" s="1172"/>
      <c r="O1305" s="1172"/>
      <c r="P1305" s="1172"/>
      <c r="Q1305" s="1172"/>
      <c r="R1305" s="1172"/>
      <c r="S1305" s="1172"/>
      <c r="T1305" s="1172"/>
      <c r="U1305" s="1172"/>
      <c r="V1305" s="1172"/>
      <c r="W1305" s="1172"/>
      <c r="X1305" s="1172"/>
      <c r="Y1305" s="1172"/>
      <c r="Z1305" s="1172"/>
      <c r="AA1305" s="1172"/>
      <c r="AB1305" s="1172"/>
      <c r="AC1305" s="1172"/>
      <c r="AD1305" s="1172"/>
      <c r="AE1305" s="1172"/>
      <c r="AF1305" s="1172"/>
      <c r="AG1305" s="1172"/>
    </row>
    <row r="1306" spans="1:33" ht="15" thickBot="1" x14ac:dyDescent="0.35">
      <c r="A1306" s="1172"/>
      <c r="B1306" s="1172"/>
      <c r="C1306" s="1172"/>
      <c r="D1306" s="1172"/>
      <c r="E1306" s="1172"/>
      <c r="F1306" s="1172"/>
      <c r="G1306" s="271"/>
      <c r="H1306" s="1172" t="s">
        <v>712</v>
      </c>
      <c r="I1306" s="1172"/>
      <c r="J1306" s="1172"/>
      <c r="K1306" s="1172"/>
      <c r="L1306" s="1172"/>
      <c r="M1306" s="1172"/>
      <c r="N1306" s="1172"/>
      <c r="O1306" s="1172"/>
      <c r="P1306" s="1172"/>
      <c r="Q1306" s="1172"/>
      <c r="R1306" s="1172"/>
      <c r="S1306" s="1172"/>
      <c r="T1306" s="1172"/>
      <c r="U1306" s="1172"/>
      <c r="V1306" s="1172"/>
      <c r="W1306" s="1172"/>
      <c r="X1306" s="1172"/>
      <c r="Y1306" s="1172"/>
      <c r="Z1306" s="1172"/>
      <c r="AA1306" s="1172"/>
      <c r="AB1306" s="1172"/>
      <c r="AC1306" s="1172"/>
      <c r="AD1306" s="1172"/>
      <c r="AE1306" s="1172"/>
      <c r="AF1306" s="1172"/>
      <c r="AG1306" s="1172"/>
    </row>
    <row r="1307" spans="1:33" ht="15" thickBot="1" x14ac:dyDescent="0.35">
      <c r="A1307" s="1172"/>
      <c r="B1307" s="1172"/>
      <c r="C1307" s="1172"/>
      <c r="D1307" s="1172"/>
      <c r="E1307" s="1172"/>
      <c r="F1307" s="1172"/>
      <c r="G1307" s="1172"/>
      <c r="H1307" s="1172"/>
      <c r="I1307" s="1172"/>
      <c r="J1307" s="1172"/>
      <c r="K1307" s="1172"/>
      <c r="L1307" s="1172"/>
      <c r="M1307" s="1172"/>
      <c r="N1307" s="1172"/>
      <c r="O1307" s="1172"/>
      <c r="P1307" s="1172"/>
      <c r="Q1307" s="1172"/>
      <c r="R1307" s="1172"/>
      <c r="S1307" s="1172"/>
      <c r="T1307" s="1172"/>
      <c r="U1307" s="1172"/>
      <c r="V1307" s="1172"/>
      <c r="W1307" s="1172"/>
      <c r="X1307" s="1172"/>
      <c r="Y1307" s="1172"/>
      <c r="Z1307" s="1172"/>
      <c r="AA1307" s="1172"/>
      <c r="AB1307" s="1172"/>
      <c r="AC1307" s="1172"/>
      <c r="AD1307" s="1172"/>
      <c r="AE1307" s="1172"/>
      <c r="AF1307" s="1172"/>
      <c r="AG1307" s="1172"/>
    </row>
    <row r="1308" spans="1:33" ht="15" thickBot="1" x14ac:dyDescent="0.35">
      <c r="A1308" s="1172"/>
      <c r="B1308" s="1172"/>
      <c r="C1308" s="1172"/>
      <c r="D1308" s="1172"/>
      <c r="E1308" s="1172"/>
      <c r="F1308" s="1172"/>
      <c r="G1308" s="271"/>
      <c r="H1308" s="1170" t="s">
        <v>713</v>
      </c>
      <c r="I1308" s="1172"/>
      <c r="J1308" s="1172"/>
      <c r="K1308" s="1172"/>
      <c r="L1308" s="1172"/>
      <c r="M1308" s="1172"/>
      <c r="N1308" s="1172"/>
      <c r="O1308" s="1172"/>
      <c r="P1308" s="1172"/>
      <c r="Q1308" s="1172"/>
      <c r="R1308" s="1172"/>
      <c r="S1308" s="1172"/>
      <c r="T1308" s="1172"/>
      <c r="U1308" s="1172"/>
      <c r="V1308" s="1172"/>
      <c r="W1308" s="1172"/>
      <c r="X1308" s="1172"/>
      <c r="Y1308" s="1172"/>
      <c r="Z1308" s="1172"/>
      <c r="AA1308" s="1172"/>
      <c r="AB1308" s="1172"/>
      <c r="AC1308" s="1172"/>
      <c r="AD1308" s="1172"/>
      <c r="AE1308" s="1172"/>
      <c r="AF1308" s="1172"/>
      <c r="AG1308" s="1172"/>
    </row>
    <row r="1309" spans="1:33" x14ac:dyDescent="0.3">
      <c r="A1309" s="1172"/>
      <c r="B1309" s="1172"/>
      <c r="C1309" s="1172"/>
      <c r="D1309" s="1172"/>
      <c r="E1309" s="1172"/>
      <c r="F1309" s="1172"/>
      <c r="G1309" s="1172"/>
      <c r="H1309" s="1172"/>
      <c r="I1309" s="1172"/>
      <c r="J1309" s="1172"/>
      <c r="K1309" s="1172"/>
      <c r="L1309" s="1172"/>
      <c r="M1309" s="1172"/>
      <c r="N1309" s="1172"/>
      <c r="O1309" s="1172"/>
      <c r="P1309" s="1172"/>
      <c r="Q1309" s="1172"/>
      <c r="R1309" s="1172"/>
      <c r="S1309" s="1172"/>
      <c r="T1309" s="1172"/>
      <c r="U1309" s="1172"/>
      <c r="V1309" s="1172"/>
      <c r="W1309" s="1172"/>
      <c r="X1309" s="1172"/>
      <c r="Y1309" s="1172"/>
      <c r="Z1309" s="1172"/>
      <c r="AA1309" s="1172"/>
      <c r="AB1309" s="1172"/>
      <c r="AC1309" s="1172"/>
      <c r="AD1309" s="1172"/>
      <c r="AE1309" s="1172"/>
      <c r="AF1309" s="1172"/>
      <c r="AG1309" s="1172"/>
    </row>
    <row r="1310" spans="1:33" ht="15" customHeight="1" x14ac:dyDescent="0.3">
      <c r="A1310" s="4100" t="s">
        <v>15</v>
      </c>
      <c r="B1310" s="4263"/>
      <c r="C1310" s="4263"/>
      <c r="D1310" s="4263"/>
      <c r="E1310" s="4263"/>
      <c r="F1310" s="4263"/>
      <c r="G1310" s="4263"/>
      <c r="H1310" s="4263"/>
      <c r="I1310" s="4263"/>
      <c r="J1310" s="4263"/>
      <c r="K1310" s="4263"/>
      <c r="L1310" s="4263"/>
      <c r="M1310" s="4263"/>
      <c r="N1310" s="4263"/>
      <c r="O1310" s="4263"/>
      <c r="P1310" s="4263"/>
      <c r="Q1310" s="4263"/>
      <c r="R1310" s="4263"/>
      <c r="S1310" s="4263"/>
      <c r="T1310" s="4263"/>
      <c r="U1310" s="4263"/>
      <c r="V1310" s="4263"/>
      <c r="W1310" s="4263"/>
      <c r="X1310" s="4263"/>
      <c r="Y1310" s="4263"/>
      <c r="Z1310" s="4263"/>
      <c r="AA1310" s="4263"/>
      <c r="AB1310" s="4263"/>
      <c r="AC1310" s="4263"/>
      <c r="AD1310" s="4263"/>
      <c r="AE1310" s="4263"/>
      <c r="AF1310" s="4263"/>
      <c r="AG1310" s="4263"/>
    </row>
    <row r="1311" spans="1:33" x14ac:dyDescent="0.3">
      <c r="A1311" s="4263"/>
      <c r="B1311" s="4263"/>
      <c r="C1311" s="4263"/>
      <c r="D1311" s="4263"/>
      <c r="E1311" s="4263"/>
      <c r="F1311" s="4263"/>
      <c r="G1311" s="4263"/>
      <c r="H1311" s="4263"/>
      <c r="I1311" s="4263"/>
      <c r="J1311" s="4263"/>
      <c r="K1311" s="4263"/>
      <c r="L1311" s="4263"/>
      <c r="M1311" s="4263"/>
      <c r="N1311" s="4263"/>
      <c r="O1311" s="4263"/>
      <c r="P1311" s="4263"/>
      <c r="Q1311" s="4263"/>
      <c r="R1311" s="4263"/>
      <c r="S1311" s="4263"/>
      <c r="T1311" s="4263"/>
      <c r="U1311" s="4263"/>
      <c r="V1311" s="4263"/>
      <c r="W1311" s="4263"/>
      <c r="X1311" s="4263"/>
      <c r="Y1311" s="4263"/>
      <c r="Z1311" s="4263"/>
      <c r="AA1311" s="4263"/>
      <c r="AB1311" s="4263"/>
      <c r="AC1311" s="4263"/>
      <c r="AD1311" s="4263"/>
      <c r="AE1311" s="4263"/>
      <c r="AF1311" s="4263"/>
      <c r="AG1311" s="4263"/>
    </row>
    <row r="1312" spans="1:33" x14ac:dyDescent="0.3">
      <c r="A1312" s="4263"/>
      <c r="B1312" s="4263"/>
      <c r="C1312" s="4263"/>
      <c r="D1312" s="4263"/>
      <c r="E1312" s="4263"/>
      <c r="F1312" s="4263"/>
      <c r="G1312" s="4263"/>
      <c r="H1312" s="4263"/>
      <c r="I1312" s="4263"/>
      <c r="J1312" s="4263"/>
      <c r="K1312" s="4263"/>
      <c r="L1312" s="4263"/>
      <c r="M1312" s="4263"/>
      <c r="N1312" s="4263"/>
      <c r="O1312" s="4263"/>
      <c r="P1312" s="4263"/>
      <c r="Q1312" s="4263"/>
      <c r="R1312" s="4263"/>
      <c r="S1312" s="4263"/>
      <c r="T1312" s="4263"/>
      <c r="U1312" s="4263"/>
      <c r="V1312" s="4263"/>
      <c r="W1312" s="4263"/>
      <c r="X1312" s="4263"/>
      <c r="Y1312" s="4263"/>
      <c r="Z1312" s="4263"/>
      <c r="AA1312" s="4263"/>
      <c r="AB1312" s="4263"/>
      <c r="AC1312" s="4263"/>
      <c r="AD1312" s="4263"/>
      <c r="AE1312" s="4263"/>
      <c r="AF1312" s="4263"/>
      <c r="AG1312" s="4263"/>
    </row>
    <row r="1313" spans="1:33" x14ac:dyDescent="0.3">
      <c r="A1313" s="4263"/>
      <c r="B1313" s="4263"/>
      <c r="C1313" s="4263"/>
      <c r="D1313" s="4263"/>
      <c r="E1313" s="4263"/>
      <c r="F1313" s="4263"/>
      <c r="G1313" s="4263"/>
      <c r="H1313" s="4263"/>
      <c r="I1313" s="4263"/>
      <c r="J1313" s="4263"/>
      <c r="K1313" s="4263"/>
      <c r="L1313" s="4263"/>
      <c r="M1313" s="4263"/>
      <c r="N1313" s="4263"/>
      <c r="O1313" s="4263"/>
      <c r="P1313" s="4263"/>
      <c r="Q1313" s="4263"/>
      <c r="R1313" s="4263"/>
      <c r="S1313" s="4263"/>
      <c r="T1313" s="4263"/>
      <c r="U1313" s="4263"/>
      <c r="V1313" s="4263"/>
      <c r="W1313" s="4263"/>
      <c r="X1313" s="4263"/>
      <c r="Y1313" s="4263"/>
      <c r="Z1313" s="4263"/>
      <c r="AA1313" s="4263"/>
      <c r="AB1313" s="4263"/>
      <c r="AC1313" s="4263"/>
      <c r="AD1313" s="4263"/>
      <c r="AE1313" s="4263"/>
      <c r="AF1313" s="4263"/>
      <c r="AG1313" s="4263"/>
    </row>
    <row r="1314" spans="1:33" ht="15" customHeight="1" x14ac:dyDescent="0.3">
      <c r="A1314" s="1172"/>
      <c r="B1314" s="4341" t="s">
        <v>146</v>
      </c>
      <c r="C1314" s="4341"/>
      <c r="D1314" s="4341"/>
      <c r="E1314" s="4341"/>
      <c r="F1314" s="4341"/>
      <c r="G1314" s="4341"/>
      <c r="H1314" s="4341"/>
      <c r="I1314" s="4341"/>
      <c r="J1314" s="4341"/>
      <c r="K1314" s="4341"/>
      <c r="L1314" s="4341"/>
      <c r="M1314" s="253"/>
      <c r="N1314" s="4341" t="s">
        <v>714</v>
      </c>
      <c r="O1314" s="254"/>
      <c r="P1314" s="4341" t="s">
        <v>648</v>
      </c>
      <c r="Q1314" s="4341"/>
      <c r="R1314" s="4341"/>
      <c r="S1314" s="4341"/>
      <c r="T1314" s="4341"/>
      <c r="U1314" s="4341"/>
      <c r="V1314" s="4341"/>
      <c r="W1314" s="4341"/>
      <c r="X1314" s="4341"/>
      <c r="Y1314" s="255"/>
      <c r="Z1314" s="4340" t="s">
        <v>716</v>
      </c>
      <c r="AA1314" s="4340"/>
      <c r="AB1314" s="47"/>
      <c r="AC1314" s="4340" t="s">
        <v>715</v>
      </c>
      <c r="AD1314" s="4340"/>
      <c r="AE1314" s="4340"/>
      <c r="AF1314" s="4340"/>
      <c r="AG1314" s="1172"/>
    </row>
    <row r="1315" spans="1:33" x14ac:dyDescent="0.3">
      <c r="A1315" s="229"/>
      <c r="B1315" s="4341"/>
      <c r="C1315" s="4341"/>
      <c r="D1315" s="4341"/>
      <c r="E1315" s="4341"/>
      <c r="F1315" s="4341"/>
      <c r="G1315" s="4341"/>
      <c r="H1315" s="4341"/>
      <c r="I1315" s="4341"/>
      <c r="J1315" s="4341"/>
      <c r="K1315" s="4341"/>
      <c r="L1315" s="4341"/>
      <c r="M1315" s="253"/>
      <c r="N1315" s="4341"/>
      <c r="O1315" s="254"/>
      <c r="P1315" s="4341"/>
      <c r="Q1315" s="4341"/>
      <c r="R1315" s="4341"/>
      <c r="S1315" s="4341"/>
      <c r="T1315" s="4341"/>
      <c r="U1315" s="4341"/>
      <c r="V1315" s="4341"/>
      <c r="W1315" s="4341"/>
      <c r="X1315" s="4341"/>
      <c r="Y1315" s="255"/>
      <c r="Z1315" s="4340"/>
      <c r="AA1315" s="4340"/>
      <c r="AB1315" s="47"/>
      <c r="AC1315" s="4340"/>
      <c r="AD1315" s="4340"/>
      <c r="AE1315" s="4340"/>
      <c r="AF1315" s="4340"/>
      <c r="AG1315" s="1172"/>
    </row>
    <row r="1316" spans="1:33" x14ac:dyDescent="0.3">
      <c r="A1316" s="229"/>
      <c r="B1316" s="1172"/>
      <c r="C1316" s="1172"/>
      <c r="D1316" s="1172"/>
      <c r="E1316" s="1172"/>
      <c r="F1316" s="1172"/>
      <c r="G1316" s="1172"/>
      <c r="H1316" s="1172"/>
      <c r="I1316" s="1172"/>
      <c r="J1316" s="1172"/>
      <c r="K1316" s="1172"/>
      <c r="L1316" s="1172"/>
      <c r="M1316" s="229"/>
      <c r="N1316" s="1172"/>
      <c r="O1316" s="229"/>
      <c r="P1316" s="91"/>
      <c r="Q1316" s="91"/>
      <c r="R1316" s="91"/>
      <c r="S1316" s="91"/>
      <c r="T1316" s="205"/>
      <c r="U1316" s="205"/>
      <c r="V1316" s="205"/>
      <c r="W1316" s="205"/>
      <c r="X1316" s="205"/>
      <c r="Y1316" s="229"/>
      <c r="Z1316" s="1172"/>
      <c r="AA1316" s="1172"/>
      <c r="AB1316" s="47"/>
      <c r="AC1316" s="1172"/>
      <c r="AD1316" s="1172"/>
      <c r="AE1316" s="1172"/>
      <c r="AF1316" s="1172"/>
      <c r="AG1316" s="1172"/>
    </row>
    <row r="1317" spans="1:33" ht="15" thickBot="1" x14ac:dyDescent="0.35">
      <c r="A1317" s="248"/>
      <c r="B1317" s="4332"/>
      <c r="C1317" s="4332"/>
      <c r="D1317" s="4332"/>
      <c r="E1317" s="4332"/>
      <c r="F1317" s="4332"/>
      <c r="G1317" s="4332"/>
      <c r="H1317" s="4332"/>
      <c r="I1317" s="4332"/>
      <c r="J1317" s="4332"/>
      <c r="K1317" s="4332"/>
      <c r="L1317" s="4332"/>
      <c r="M1317" s="248"/>
      <c r="N1317" s="340"/>
      <c r="O1317" s="248"/>
      <c r="P1317" s="3412"/>
      <c r="Q1317" s="3412"/>
      <c r="R1317" s="3412"/>
      <c r="S1317" s="3412"/>
      <c r="T1317" s="3412"/>
      <c r="U1317" s="3412"/>
      <c r="V1317" s="3412"/>
      <c r="W1317" s="3412"/>
      <c r="X1317" s="3412"/>
      <c r="Y1317" s="248"/>
      <c r="Z1317" s="4339"/>
      <c r="AA1317" s="4339"/>
      <c r="AB1317" s="47"/>
      <c r="AC1317" s="4339"/>
      <c r="AD1317" s="4339"/>
      <c r="AE1317" s="4339"/>
      <c r="AF1317" s="4339"/>
      <c r="AG1317" s="1172"/>
    </row>
    <row r="1318" spans="1:33" x14ac:dyDescent="0.3">
      <c r="A1318" s="229"/>
      <c r="B1318" s="102"/>
      <c r="C1318" s="102"/>
      <c r="D1318" s="102"/>
      <c r="E1318" s="102"/>
      <c r="F1318" s="102"/>
      <c r="G1318" s="102"/>
      <c r="H1318" s="102"/>
      <c r="I1318" s="102"/>
      <c r="J1318" s="102"/>
      <c r="K1318" s="102"/>
      <c r="L1318" s="102"/>
      <c r="M1318" s="229"/>
      <c r="N1318" s="102"/>
      <c r="O1318" s="229"/>
      <c r="P1318" s="91"/>
      <c r="Q1318" s="91"/>
      <c r="R1318" s="91"/>
      <c r="S1318" s="91"/>
      <c r="T1318" s="205"/>
      <c r="U1318" s="205"/>
      <c r="V1318" s="205"/>
      <c r="W1318" s="205"/>
      <c r="X1318" s="205"/>
      <c r="Y1318" s="229"/>
      <c r="Z1318" s="84"/>
      <c r="AA1318" s="84"/>
      <c r="AB1318" s="47"/>
      <c r="AC1318" s="84"/>
      <c r="AD1318" s="84"/>
      <c r="AE1318" s="84"/>
      <c r="AF1318" s="84"/>
      <c r="AG1318" s="1172"/>
    </row>
    <row r="1319" spans="1:33" ht="15" thickBot="1" x14ac:dyDescent="0.35">
      <c r="A1319" s="248"/>
      <c r="B1319" s="4332"/>
      <c r="C1319" s="4332"/>
      <c r="D1319" s="4332"/>
      <c r="E1319" s="4332"/>
      <c r="F1319" s="4332"/>
      <c r="G1319" s="4332"/>
      <c r="H1319" s="4332"/>
      <c r="I1319" s="4332"/>
      <c r="J1319" s="4332"/>
      <c r="K1319" s="4332"/>
      <c r="L1319" s="4332"/>
      <c r="M1319" s="248"/>
      <c r="N1319" s="340"/>
      <c r="O1319" s="248"/>
      <c r="P1319" s="3412"/>
      <c r="Q1319" s="3412"/>
      <c r="R1319" s="3412"/>
      <c r="S1319" s="3412"/>
      <c r="T1319" s="3412"/>
      <c r="U1319" s="3412"/>
      <c r="V1319" s="3412"/>
      <c r="W1319" s="3412"/>
      <c r="X1319" s="3412"/>
      <c r="Y1319" s="248"/>
      <c r="Z1319" s="4339"/>
      <c r="AA1319" s="4339"/>
      <c r="AB1319" s="47"/>
      <c r="AC1319" s="4339"/>
      <c r="AD1319" s="4339"/>
      <c r="AE1319" s="4339"/>
      <c r="AF1319" s="4339"/>
      <c r="AG1319" s="1172"/>
    </row>
    <row r="1320" spans="1:33" x14ac:dyDescent="0.3">
      <c r="A1320" s="229"/>
      <c r="B1320" s="102"/>
      <c r="C1320" s="102"/>
      <c r="D1320" s="102"/>
      <c r="E1320" s="102"/>
      <c r="F1320" s="102"/>
      <c r="G1320" s="102"/>
      <c r="H1320" s="102"/>
      <c r="I1320" s="102"/>
      <c r="J1320" s="102"/>
      <c r="K1320" s="102"/>
      <c r="L1320" s="102"/>
      <c r="M1320" s="229"/>
      <c r="N1320" s="102"/>
      <c r="O1320" s="229"/>
      <c r="P1320" s="91"/>
      <c r="Q1320" s="91"/>
      <c r="R1320" s="91"/>
      <c r="S1320" s="91"/>
      <c r="T1320" s="205"/>
      <c r="U1320" s="205"/>
      <c r="V1320" s="205"/>
      <c r="W1320" s="205"/>
      <c r="X1320" s="205"/>
      <c r="Y1320" s="229"/>
      <c r="Z1320" s="84"/>
      <c r="AA1320" s="84"/>
      <c r="AB1320" s="47"/>
      <c r="AC1320" s="84"/>
      <c r="AD1320" s="84"/>
      <c r="AE1320" s="84"/>
      <c r="AF1320" s="84"/>
      <c r="AG1320" s="1172"/>
    </row>
    <row r="1321" spans="1:33" ht="15" thickBot="1" x14ac:dyDescent="0.35">
      <c r="A1321" s="248"/>
      <c r="B1321" s="4332"/>
      <c r="C1321" s="4332"/>
      <c r="D1321" s="4332"/>
      <c r="E1321" s="4332"/>
      <c r="F1321" s="4332"/>
      <c r="G1321" s="4332"/>
      <c r="H1321" s="4332"/>
      <c r="I1321" s="4332"/>
      <c r="J1321" s="4332"/>
      <c r="K1321" s="4332"/>
      <c r="L1321" s="4332"/>
      <c r="M1321" s="248"/>
      <c r="N1321" s="340"/>
      <c r="O1321" s="248"/>
      <c r="P1321" s="3412"/>
      <c r="Q1321" s="3412"/>
      <c r="R1321" s="3412"/>
      <c r="S1321" s="3412"/>
      <c r="T1321" s="3412"/>
      <c r="U1321" s="3412"/>
      <c r="V1321" s="3412"/>
      <c r="W1321" s="3412"/>
      <c r="X1321" s="3412"/>
      <c r="Y1321" s="248"/>
      <c r="Z1321" s="4339"/>
      <c r="AA1321" s="4339"/>
      <c r="AB1321" s="47"/>
      <c r="AC1321" s="4339"/>
      <c r="AD1321" s="4339"/>
      <c r="AE1321" s="4339"/>
      <c r="AF1321" s="4339"/>
      <c r="AG1321" s="1172"/>
    </row>
    <row r="1322" spans="1:33" x14ac:dyDescent="0.3">
      <c r="A1322" s="229"/>
      <c r="B1322" s="102"/>
      <c r="C1322" s="102"/>
      <c r="D1322" s="102"/>
      <c r="E1322" s="102"/>
      <c r="F1322" s="102"/>
      <c r="G1322" s="102"/>
      <c r="H1322" s="102"/>
      <c r="I1322" s="102"/>
      <c r="J1322" s="102"/>
      <c r="K1322" s="102"/>
      <c r="L1322" s="102"/>
      <c r="M1322" s="229"/>
      <c r="N1322" s="102"/>
      <c r="O1322" s="229"/>
      <c r="P1322" s="91"/>
      <c r="Q1322" s="91"/>
      <c r="R1322" s="91"/>
      <c r="S1322" s="91"/>
      <c r="T1322" s="205"/>
      <c r="U1322" s="205"/>
      <c r="V1322" s="205"/>
      <c r="W1322" s="205"/>
      <c r="X1322" s="205"/>
      <c r="Y1322" s="229"/>
      <c r="Z1322" s="84"/>
      <c r="AA1322" s="84"/>
      <c r="AB1322" s="47"/>
      <c r="AC1322" s="84"/>
      <c r="AD1322" s="84"/>
      <c r="AE1322" s="84"/>
      <c r="AF1322" s="84"/>
      <c r="AG1322" s="1172"/>
    </row>
    <row r="1323" spans="1:33" ht="15" thickBot="1" x14ac:dyDescent="0.35">
      <c r="A1323" s="248"/>
      <c r="B1323" s="4332"/>
      <c r="C1323" s="4332"/>
      <c r="D1323" s="4332"/>
      <c r="E1323" s="4332"/>
      <c r="F1323" s="4332"/>
      <c r="G1323" s="4332"/>
      <c r="H1323" s="4332"/>
      <c r="I1323" s="4332"/>
      <c r="J1323" s="4332"/>
      <c r="K1323" s="4332"/>
      <c r="L1323" s="4332"/>
      <c r="M1323" s="248"/>
      <c r="N1323" s="340"/>
      <c r="O1323" s="248"/>
      <c r="P1323" s="3412"/>
      <c r="Q1323" s="3412"/>
      <c r="R1323" s="3412"/>
      <c r="S1323" s="3412"/>
      <c r="T1323" s="3412"/>
      <c r="U1323" s="3412"/>
      <c r="V1323" s="3412"/>
      <c r="W1323" s="3412"/>
      <c r="X1323" s="3412"/>
      <c r="Y1323" s="248"/>
      <c r="Z1323" s="4339"/>
      <c r="AA1323" s="4339"/>
      <c r="AB1323" s="47"/>
      <c r="AC1323" s="4339"/>
      <c r="AD1323" s="4339"/>
      <c r="AE1323" s="4339"/>
      <c r="AF1323" s="4339"/>
      <c r="AG1323" s="1172"/>
    </row>
    <row r="1324" spans="1:33" x14ac:dyDescent="0.3">
      <c r="A1324" s="229"/>
      <c r="B1324" s="102"/>
      <c r="C1324" s="102"/>
      <c r="D1324" s="102"/>
      <c r="E1324" s="102"/>
      <c r="F1324" s="102"/>
      <c r="G1324" s="102"/>
      <c r="H1324" s="102"/>
      <c r="I1324" s="102"/>
      <c r="J1324" s="102"/>
      <c r="K1324" s="102"/>
      <c r="L1324" s="102"/>
      <c r="M1324" s="229"/>
      <c r="N1324" s="102"/>
      <c r="O1324" s="229"/>
      <c r="P1324" s="91"/>
      <c r="Q1324" s="91"/>
      <c r="R1324" s="91"/>
      <c r="S1324" s="91"/>
      <c r="T1324" s="205"/>
      <c r="U1324" s="205"/>
      <c r="V1324" s="205"/>
      <c r="W1324" s="205"/>
      <c r="X1324" s="205"/>
      <c r="Y1324" s="229"/>
      <c r="Z1324" s="84"/>
      <c r="AA1324" s="84"/>
      <c r="AB1324" s="47"/>
      <c r="AC1324" s="84"/>
      <c r="AD1324" s="84"/>
      <c r="AE1324" s="84"/>
      <c r="AF1324" s="84"/>
      <c r="AG1324" s="1172"/>
    </row>
    <row r="1325" spans="1:33" ht="15" thickBot="1" x14ac:dyDescent="0.35">
      <c r="A1325" s="248"/>
      <c r="B1325" s="4332"/>
      <c r="C1325" s="4332"/>
      <c r="D1325" s="4332"/>
      <c r="E1325" s="4332"/>
      <c r="F1325" s="4332"/>
      <c r="G1325" s="4332"/>
      <c r="H1325" s="4332"/>
      <c r="I1325" s="4332"/>
      <c r="J1325" s="4332"/>
      <c r="K1325" s="4332"/>
      <c r="L1325" s="4332"/>
      <c r="M1325" s="248"/>
      <c r="N1325" s="340"/>
      <c r="O1325" s="248"/>
      <c r="P1325" s="3412"/>
      <c r="Q1325" s="3412"/>
      <c r="R1325" s="3412"/>
      <c r="S1325" s="3412"/>
      <c r="T1325" s="3412"/>
      <c r="U1325" s="3412"/>
      <c r="V1325" s="3412"/>
      <c r="W1325" s="3412"/>
      <c r="X1325" s="3412"/>
      <c r="Y1325" s="248"/>
      <c r="Z1325" s="4339"/>
      <c r="AA1325" s="4339"/>
      <c r="AB1325" s="47"/>
      <c r="AC1325" s="4339"/>
      <c r="AD1325" s="4339"/>
      <c r="AE1325" s="4339"/>
      <c r="AF1325" s="4339"/>
      <c r="AG1325" s="1172"/>
    </row>
    <row r="1326" spans="1:33" x14ac:dyDescent="0.3">
      <c r="A1326" s="229"/>
      <c r="B1326" s="102"/>
      <c r="C1326" s="102"/>
      <c r="D1326" s="102"/>
      <c r="E1326" s="102"/>
      <c r="F1326" s="102"/>
      <c r="G1326" s="102"/>
      <c r="H1326" s="102"/>
      <c r="I1326" s="102"/>
      <c r="J1326" s="102"/>
      <c r="K1326" s="102"/>
      <c r="L1326" s="102"/>
      <c r="M1326" s="229"/>
      <c r="N1326" s="102"/>
      <c r="O1326" s="229"/>
      <c r="P1326" s="91"/>
      <c r="Q1326" s="91"/>
      <c r="R1326" s="91"/>
      <c r="S1326" s="91"/>
      <c r="T1326" s="205"/>
      <c r="U1326" s="205"/>
      <c r="V1326" s="205"/>
      <c r="W1326" s="205"/>
      <c r="X1326" s="205"/>
      <c r="Y1326" s="229"/>
      <c r="Z1326" s="84"/>
      <c r="AA1326" s="84"/>
      <c r="AB1326" s="47"/>
      <c r="AC1326" s="84"/>
      <c r="AD1326" s="84"/>
      <c r="AE1326" s="84"/>
      <c r="AF1326" s="84"/>
      <c r="AG1326" s="1172"/>
    </row>
    <row r="1327" spans="1:33" ht="15" thickBot="1" x14ac:dyDescent="0.35">
      <c r="A1327" s="248"/>
      <c r="B1327" s="4332"/>
      <c r="C1327" s="4332"/>
      <c r="D1327" s="4332"/>
      <c r="E1327" s="4332"/>
      <c r="F1327" s="4332"/>
      <c r="G1327" s="4332"/>
      <c r="H1327" s="4332"/>
      <c r="I1327" s="4332"/>
      <c r="J1327" s="4332"/>
      <c r="K1327" s="4332"/>
      <c r="L1327" s="4332"/>
      <c r="M1327" s="248"/>
      <c r="N1327" s="340"/>
      <c r="O1327" s="248"/>
      <c r="P1327" s="3412"/>
      <c r="Q1327" s="3412"/>
      <c r="R1327" s="3412"/>
      <c r="S1327" s="3412"/>
      <c r="T1327" s="3412"/>
      <c r="U1327" s="3412"/>
      <c r="V1327" s="3412"/>
      <c r="W1327" s="3412"/>
      <c r="X1327" s="3412"/>
      <c r="Y1327" s="248"/>
      <c r="Z1327" s="4339"/>
      <c r="AA1327" s="4339"/>
      <c r="AB1327" s="47"/>
      <c r="AC1327" s="4339"/>
      <c r="AD1327" s="4339"/>
      <c r="AE1327" s="4339"/>
      <c r="AF1327" s="4339"/>
      <c r="AG1327" s="1172"/>
    </row>
    <row r="1328" spans="1:33" x14ac:dyDescent="0.3">
      <c r="A1328" s="47"/>
      <c r="B1328" s="1172"/>
      <c r="C1328" s="1172"/>
      <c r="D1328" s="1172"/>
      <c r="E1328" s="1172"/>
      <c r="F1328" s="1172"/>
      <c r="G1328" s="1172"/>
      <c r="H1328" s="1172"/>
      <c r="I1328" s="1172"/>
      <c r="J1328" s="1170"/>
      <c r="K1328" s="1170"/>
      <c r="L1328" s="1170"/>
      <c r="M1328" s="1060"/>
      <c r="N1328" s="1170"/>
      <c r="O1328" s="1060"/>
      <c r="P1328" s="1170"/>
      <c r="Q1328" s="1170"/>
      <c r="R1328" s="1170"/>
      <c r="S1328" s="1172"/>
      <c r="T1328" s="1172"/>
      <c r="U1328" s="1172"/>
      <c r="V1328" s="1172"/>
      <c r="W1328" s="1172"/>
      <c r="X1328" s="1172"/>
      <c r="Y1328" s="47"/>
      <c r="Z1328" s="1172"/>
      <c r="AA1328" s="1172"/>
      <c r="AB1328" s="47"/>
      <c r="AC1328" s="1172"/>
      <c r="AD1328" s="1172"/>
      <c r="AE1328" s="1172"/>
      <c r="AF1328" s="1172"/>
      <c r="AG1328" s="1172"/>
    </row>
    <row r="1329" spans="1:33" ht="15" thickBot="1" x14ac:dyDescent="0.35">
      <c r="A1329" s="1172" t="s">
        <v>717</v>
      </c>
      <c r="B1329" s="1172"/>
      <c r="C1329" s="1172"/>
      <c r="D1329" s="1172"/>
      <c r="E1329" s="1172"/>
      <c r="F1329" s="1172"/>
      <c r="G1329" s="1172"/>
      <c r="H1329" s="1170"/>
      <c r="I1329" s="4337" t="s">
        <v>1314</v>
      </c>
      <c r="J1329" s="4337"/>
      <c r="K1329" s="4337"/>
      <c r="L1329" s="4337"/>
      <c r="M1329" s="4337"/>
      <c r="N1329" s="4337"/>
      <c r="O1329" s="4337"/>
      <c r="P1329" s="4337"/>
      <c r="Q1329" s="4337"/>
      <c r="R1329" s="4337"/>
      <c r="S1329" s="4337"/>
      <c r="T1329" s="4337"/>
      <c r="U1329" s="4337"/>
      <c r="V1329" s="4337"/>
      <c r="W1329" s="4337"/>
      <c r="X1329" s="4337"/>
      <c r="Y1329" s="1172"/>
      <c r="Z1329" s="1170" t="s">
        <v>1313</v>
      </c>
      <c r="AA1329" s="1172"/>
      <c r="AB1329" s="1172"/>
      <c r="AC1329" s="1172"/>
      <c r="AD1329" s="1172"/>
      <c r="AE1329" s="1172"/>
      <c r="AF1329" s="1172"/>
      <c r="AG1329" s="1172"/>
    </row>
    <row r="1330" spans="1:33" x14ac:dyDescent="0.3">
      <c r="A1330" s="1170" t="s">
        <v>16</v>
      </c>
      <c r="B1330" s="1172"/>
      <c r="C1330" s="1172"/>
      <c r="D1330" s="1172"/>
      <c r="E1330" s="1172"/>
      <c r="F1330" s="1172"/>
      <c r="G1330" s="1172"/>
      <c r="H1330" s="1172"/>
      <c r="I1330" s="1172"/>
      <c r="J1330" s="1172"/>
      <c r="K1330" s="1172"/>
      <c r="L1330" s="1172"/>
      <c r="M1330" s="1172"/>
      <c r="N1330" s="1172"/>
      <c r="O1330" s="1172"/>
      <c r="P1330" s="1172"/>
      <c r="Q1330" s="1172"/>
      <c r="R1330" s="1172"/>
      <c r="S1330" s="1172"/>
      <c r="T1330" s="1172"/>
      <c r="U1330" s="1172"/>
      <c r="V1330" s="1172"/>
      <c r="W1330" s="1172"/>
      <c r="X1330" s="1172"/>
      <c r="Y1330" s="1172"/>
      <c r="Z1330" s="1172"/>
      <c r="AA1330" s="1172"/>
      <c r="AB1330" s="1172"/>
      <c r="AC1330" s="1172"/>
      <c r="AD1330" s="1172"/>
      <c r="AE1330" s="1172"/>
      <c r="AF1330" s="1172"/>
      <c r="AG1330" s="1172"/>
    </row>
    <row r="1331" spans="1:33" x14ac:dyDescent="0.3">
      <c r="A1331" s="1172"/>
      <c r="B1331" s="1172"/>
      <c r="C1331" s="1172"/>
      <c r="D1331" s="1172"/>
      <c r="E1331" s="1172"/>
      <c r="F1331" s="1172"/>
      <c r="G1331" s="1172"/>
      <c r="H1331" s="1172"/>
      <c r="I1331" s="1172"/>
      <c r="J1331" s="1172"/>
      <c r="K1331" s="1172"/>
      <c r="L1331" s="1172"/>
      <c r="M1331" s="1172"/>
      <c r="N1331" s="1172"/>
      <c r="O1331" s="1172"/>
      <c r="P1331" s="1172"/>
      <c r="Q1331" s="1172"/>
      <c r="R1331" s="1172"/>
      <c r="S1331" s="1172"/>
      <c r="T1331" s="1172"/>
      <c r="U1331" s="1172"/>
      <c r="V1331" s="1172"/>
      <c r="W1331" s="1172"/>
      <c r="X1331" s="1172"/>
      <c r="Y1331" s="1172"/>
      <c r="Z1331" s="1172"/>
      <c r="AA1331" s="1172"/>
      <c r="AB1331" s="1172"/>
      <c r="AC1331" s="1172"/>
      <c r="AD1331" s="1172"/>
      <c r="AE1331" s="1172"/>
      <c r="AF1331" s="1172"/>
      <c r="AG1331" s="1172"/>
    </row>
    <row r="1332" spans="1:33" ht="15" customHeight="1" x14ac:dyDescent="0.3">
      <c r="A1332" s="2807" t="s">
        <v>54</v>
      </c>
      <c r="B1332" s="2807"/>
      <c r="C1332" s="2807"/>
      <c r="D1332" s="2807"/>
      <c r="E1332" s="2807"/>
      <c r="F1332" s="2807"/>
      <c r="G1332" s="2807"/>
      <c r="H1332" s="2807"/>
      <c r="I1332" s="2807"/>
      <c r="J1332" s="2807"/>
      <c r="K1332" s="2807"/>
      <c r="L1332" s="2807"/>
      <c r="M1332" s="2807"/>
      <c r="N1332" s="2807"/>
      <c r="O1332" s="2807"/>
      <c r="P1332" s="2807"/>
      <c r="Q1332" s="2807"/>
      <c r="R1332" s="2807"/>
      <c r="S1332" s="2807"/>
      <c r="T1332" s="2807"/>
      <c r="U1332" s="2807"/>
      <c r="V1332" s="2807"/>
      <c r="W1332" s="2807"/>
      <c r="X1332" s="2807"/>
      <c r="Y1332" s="2807"/>
      <c r="Z1332" s="2807"/>
      <c r="AA1332" s="2807"/>
      <c r="AB1332" s="2807"/>
      <c r="AC1332" s="2807"/>
      <c r="AD1332" s="2807"/>
      <c r="AE1332" s="2807"/>
      <c r="AF1332" s="2807"/>
      <c r="AG1332" s="2807"/>
    </row>
    <row r="1333" spans="1:33" x14ac:dyDescent="0.3">
      <c r="A1333" s="2807"/>
      <c r="B1333" s="2807"/>
      <c r="C1333" s="2807"/>
      <c r="D1333" s="2807"/>
      <c r="E1333" s="2807"/>
      <c r="F1333" s="2807"/>
      <c r="G1333" s="2807"/>
      <c r="H1333" s="2807"/>
      <c r="I1333" s="2807"/>
      <c r="J1333" s="2807"/>
      <c r="K1333" s="2807"/>
      <c r="L1333" s="2807"/>
      <c r="M1333" s="2807"/>
      <c r="N1333" s="2807"/>
      <c r="O1333" s="2807"/>
      <c r="P1333" s="2807"/>
      <c r="Q1333" s="2807"/>
      <c r="R1333" s="2807"/>
      <c r="S1333" s="2807"/>
      <c r="T1333" s="2807"/>
      <c r="U1333" s="2807"/>
      <c r="V1333" s="2807"/>
      <c r="W1333" s="2807"/>
      <c r="X1333" s="2807"/>
      <c r="Y1333" s="2807"/>
      <c r="Z1333" s="2807"/>
      <c r="AA1333" s="2807"/>
      <c r="AB1333" s="2807"/>
      <c r="AC1333" s="2807"/>
      <c r="AD1333" s="2807"/>
      <c r="AE1333" s="2807"/>
      <c r="AF1333" s="2807"/>
      <c r="AG1333" s="2807"/>
    </row>
    <row r="1334" spans="1:33" x14ac:dyDescent="0.3">
      <c r="A1334" s="2807"/>
      <c r="B1334" s="2807"/>
      <c r="C1334" s="2807"/>
      <c r="D1334" s="2807"/>
      <c r="E1334" s="2807"/>
      <c r="F1334" s="2807"/>
      <c r="G1334" s="2807"/>
      <c r="H1334" s="2807"/>
      <c r="I1334" s="2807"/>
      <c r="J1334" s="2807"/>
      <c r="K1334" s="2807"/>
      <c r="L1334" s="2807"/>
      <c r="M1334" s="2807"/>
      <c r="N1334" s="2807"/>
      <c r="O1334" s="2807"/>
      <c r="P1334" s="2807"/>
      <c r="Q1334" s="2807"/>
      <c r="R1334" s="2807"/>
      <c r="S1334" s="2807"/>
      <c r="T1334" s="2807"/>
      <c r="U1334" s="2807"/>
      <c r="V1334" s="2807"/>
      <c r="W1334" s="2807"/>
      <c r="X1334" s="2807"/>
      <c r="Y1334" s="2807"/>
      <c r="Z1334" s="2807"/>
      <c r="AA1334" s="2807"/>
      <c r="AB1334" s="2807"/>
      <c r="AC1334" s="2807"/>
      <c r="AD1334" s="2807"/>
      <c r="AE1334" s="2807"/>
      <c r="AF1334" s="2807"/>
      <c r="AG1334" s="2807"/>
    </row>
    <row r="1335" spans="1:33" x14ac:dyDescent="0.3">
      <c r="A1335" s="2807"/>
      <c r="B1335" s="2807"/>
      <c r="C1335" s="2807"/>
      <c r="D1335" s="2807"/>
      <c r="E1335" s="2807"/>
      <c r="F1335" s="2807"/>
      <c r="G1335" s="2807"/>
      <c r="H1335" s="2807"/>
      <c r="I1335" s="2807"/>
      <c r="J1335" s="2807"/>
      <c r="K1335" s="2807"/>
      <c r="L1335" s="2807"/>
      <c r="M1335" s="2807"/>
      <c r="N1335" s="2807"/>
      <c r="O1335" s="2807"/>
      <c r="P1335" s="2807"/>
      <c r="Q1335" s="2807"/>
      <c r="R1335" s="2807"/>
      <c r="S1335" s="2807"/>
      <c r="T1335" s="2807"/>
      <c r="U1335" s="2807"/>
      <c r="V1335" s="2807"/>
      <c r="W1335" s="2807"/>
      <c r="X1335" s="2807"/>
      <c r="Y1335" s="2807"/>
      <c r="Z1335" s="2807"/>
      <c r="AA1335" s="2807"/>
      <c r="AB1335" s="2807"/>
      <c r="AC1335" s="2807"/>
      <c r="AD1335" s="2807"/>
      <c r="AE1335" s="2807"/>
      <c r="AF1335" s="2807"/>
      <c r="AG1335" s="2807"/>
    </row>
    <row r="1336" spans="1:33" x14ac:dyDescent="0.3">
      <c r="A1336" s="1172"/>
      <c r="B1336" s="1172"/>
      <c r="C1336" s="1172"/>
      <c r="D1336" s="1172"/>
      <c r="E1336" s="1172"/>
      <c r="F1336" s="1172"/>
      <c r="G1336" s="1172"/>
      <c r="H1336" s="1172"/>
      <c r="I1336" s="1172"/>
      <c r="J1336" s="1172"/>
      <c r="K1336" s="1172"/>
      <c r="L1336" s="1172"/>
      <c r="M1336" s="1172"/>
      <c r="N1336" s="1172"/>
      <c r="O1336" s="1172"/>
      <c r="P1336" s="1172"/>
      <c r="Q1336" s="1172"/>
      <c r="R1336" s="1172"/>
      <c r="S1336" s="1172"/>
      <c r="T1336" s="1172"/>
      <c r="U1336" s="1172"/>
      <c r="V1336" s="1172"/>
      <c r="W1336" s="1172"/>
      <c r="X1336" s="1172"/>
      <c r="Y1336" s="1172"/>
      <c r="Z1336" s="1172"/>
      <c r="AA1336" s="1172"/>
      <c r="AB1336" s="1172"/>
      <c r="AC1336" s="1172"/>
      <c r="AD1336" s="1172"/>
      <c r="AE1336" s="1172"/>
      <c r="AF1336" s="1172"/>
      <c r="AG1336" s="1172"/>
    </row>
    <row r="1337" spans="1:33" ht="15" customHeight="1" x14ac:dyDescent="0.3">
      <c r="A1337" s="2807" t="s">
        <v>55</v>
      </c>
      <c r="B1337" s="2807"/>
      <c r="C1337" s="2807"/>
      <c r="D1337" s="2807"/>
      <c r="E1337" s="2807"/>
      <c r="F1337" s="2807"/>
      <c r="G1337" s="2807"/>
      <c r="H1337" s="2807"/>
      <c r="I1337" s="2807"/>
      <c r="J1337" s="2807"/>
      <c r="K1337" s="2807"/>
      <c r="L1337" s="2807"/>
      <c r="M1337" s="2807"/>
      <c r="N1337" s="2807"/>
      <c r="O1337" s="2807"/>
      <c r="P1337" s="2807"/>
      <c r="Q1337" s="2807"/>
      <c r="R1337" s="2807"/>
      <c r="S1337" s="2807"/>
      <c r="T1337" s="2807"/>
      <c r="U1337" s="2807"/>
      <c r="V1337" s="2807"/>
      <c r="W1337" s="2807"/>
      <c r="X1337" s="2807"/>
      <c r="Y1337" s="2807"/>
      <c r="Z1337" s="2807"/>
      <c r="AA1337" s="2807"/>
      <c r="AB1337" s="2807"/>
      <c r="AC1337" s="2807"/>
      <c r="AD1337" s="2807"/>
      <c r="AE1337" s="2807"/>
      <c r="AF1337" s="2807"/>
      <c r="AG1337" s="2807"/>
    </row>
    <row r="1338" spans="1:33" x14ac:dyDescent="0.3">
      <c r="A1338" s="2807"/>
      <c r="B1338" s="2807"/>
      <c r="C1338" s="2807"/>
      <c r="D1338" s="2807"/>
      <c r="E1338" s="2807"/>
      <c r="F1338" s="2807"/>
      <c r="G1338" s="2807"/>
      <c r="H1338" s="2807"/>
      <c r="I1338" s="2807"/>
      <c r="J1338" s="2807"/>
      <c r="K1338" s="2807"/>
      <c r="L1338" s="2807"/>
      <c r="M1338" s="2807"/>
      <c r="N1338" s="2807"/>
      <c r="O1338" s="2807"/>
      <c r="P1338" s="2807"/>
      <c r="Q1338" s="2807"/>
      <c r="R1338" s="2807"/>
      <c r="S1338" s="2807"/>
      <c r="T1338" s="2807"/>
      <c r="U1338" s="2807"/>
      <c r="V1338" s="2807"/>
      <c r="W1338" s="2807"/>
      <c r="X1338" s="2807"/>
      <c r="Y1338" s="2807"/>
      <c r="Z1338" s="2807"/>
      <c r="AA1338" s="2807"/>
      <c r="AB1338" s="2807"/>
      <c r="AC1338" s="2807"/>
      <c r="AD1338" s="2807"/>
      <c r="AE1338" s="2807"/>
      <c r="AF1338" s="2807"/>
      <c r="AG1338" s="2807"/>
    </row>
    <row r="1339" spans="1:33" x14ac:dyDescent="0.3">
      <c r="A1339" s="2807"/>
      <c r="B1339" s="2807"/>
      <c r="C1339" s="2807"/>
      <c r="D1339" s="2807"/>
      <c r="E1339" s="2807"/>
      <c r="F1339" s="2807"/>
      <c r="G1339" s="2807"/>
      <c r="H1339" s="2807"/>
      <c r="I1339" s="2807"/>
      <c r="J1339" s="2807"/>
      <c r="K1339" s="2807"/>
      <c r="L1339" s="2807"/>
      <c r="M1339" s="2807"/>
      <c r="N1339" s="2807"/>
      <c r="O1339" s="2807"/>
      <c r="P1339" s="2807"/>
      <c r="Q1339" s="2807"/>
      <c r="R1339" s="2807"/>
      <c r="S1339" s="2807"/>
      <c r="T1339" s="2807"/>
      <c r="U1339" s="2807"/>
      <c r="V1339" s="2807"/>
      <c r="W1339" s="2807"/>
      <c r="X1339" s="2807"/>
      <c r="Y1339" s="2807"/>
      <c r="Z1339" s="2807"/>
      <c r="AA1339" s="2807"/>
      <c r="AB1339" s="2807"/>
      <c r="AC1339" s="2807"/>
      <c r="AD1339" s="2807"/>
      <c r="AE1339" s="2807"/>
      <c r="AF1339" s="2807"/>
      <c r="AG1339" s="2807"/>
    </row>
    <row r="1340" spans="1:33" x14ac:dyDescent="0.3">
      <c r="A1340" s="1172"/>
      <c r="B1340" s="1172"/>
      <c r="C1340" s="1172"/>
      <c r="D1340" s="1172"/>
      <c r="E1340" s="1172"/>
      <c r="F1340" s="1172"/>
      <c r="G1340" s="1172"/>
      <c r="H1340" s="1172"/>
      <c r="I1340" s="1172"/>
      <c r="J1340" s="1172"/>
      <c r="K1340" s="1172"/>
      <c r="L1340" s="1172"/>
      <c r="M1340" s="1172"/>
      <c r="N1340" s="1172"/>
      <c r="O1340" s="1172"/>
      <c r="P1340" s="1172"/>
      <c r="Q1340" s="1172"/>
      <c r="R1340" s="1172"/>
      <c r="S1340" s="1172"/>
      <c r="T1340" s="1172"/>
      <c r="U1340" s="1172"/>
      <c r="V1340" s="1172"/>
      <c r="W1340" s="1172"/>
      <c r="X1340" s="1172"/>
      <c r="Y1340" s="1172"/>
      <c r="Z1340" s="1172"/>
      <c r="AA1340" s="1172"/>
      <c r="AB1340" s="1172"/>
      <c r="AC1340" s="1172"/>
      <c r="AD1340" s="1172"/>
      <c r="AE1340" s="1172"/>
      <c r="AF1340" s="1172"/>
      <c r="AG1340" s="1172"/>
    </row>
    <row r="1341" spans="1:33" x14ac:dyDescent="0.3">
      <c r="A1341" s="1172" t="s">
        <v>718</v>
      </c>
      <c r="B1341" s="1172"/>
      <c r="C1341" s="1172"/>
      <c r="D1341" s="1172"/>
      <c r="E1341" s="1172"/>
      <c r="F1341" s="1172"/>
      <c r="G1341" s="1172"/>
      <c r="H1341" s="1172"/>
      <c r="I1341" s="1172"/>
      <c r="J1341" s="1172"/>
      <c r="K1341" s="1172"/>
      <c r="L1341" s="1172"/>
      <c r="M1341" s="1172"/>
      <c r="N1341" s="1172"/>
      <c r="O1341" s="1172"/>
      <c r="P1341" s="1172"/>
      <c r="Q1341" s="1172"/>
      <c r="R1341" s="1172"/>
      <c r="S1341" s="1172"/>
      <c r="T1341" s="1172"/>
      <c r="U1341" s="1172"/>
      <c r="V1341" s="1172"/>
      <c r="W1341" s="1172"/>
      <c r="X1341" s="1172"/>
      <c r="Y1341" s="1172"/>
      <c r="Z1341" s="1172"/>
      <c r="AA1341" s="1172"/>
      <c r="AB1341" s="1172"/>
      <c r="AC1341" s="1172"/>
      <c r="AD1341" s="1172"/>
      <c r="AE1341" s="1172"/>
      <c r="AF1341" s="1172"/>
      <c r="AG1341" s="1172"/>
    </row>
    <row r="1342" spans="1:33" x14ac:dyDescent="0.3">
      <c r="A1342" s="1172"/>
      <c r="B1342" s="1172"/>
      <c r="C1342" s="1172"/>
      <c r="D1342" s="1172"/>
      <c r="E1342" s="1172"/>
      <c r="F1342" s="1172"/>
      <c r="G1342" s="1172"/>
      <c r="H1342" s="1172"/>
      <c r="I1342" s="1172"/>
      <c r="J1342" s="1172"/>
      <c r="K1342" s="1172"/>
      <c r="L1342" s="1172"/>
      <c r="M1342" s="1172"/>
      <c r="N1342" s="1172"/>
      <c r="O1342" s="1172"/>
      <c r="P1342" s="1172"/>
      <c r="Q1342" s="1172"/>
      <c r="R1342" s="1172"/>
      <c r="S1342" s="1172"/>
      <c r="T1342" s="1172"/>
      <c r="U1342" s="1172"/>
      <c r="V1342" s="1172"/>
      <c r="W1342" s="1172"/>
      <c r="X1342" s="1172"/>
      <c r="Y1342" s="1172"/>
      <c r="Z1342" s="1172"/>
      <c r="AA1342" s="1172"/>
      <c r="AB1342" s="1172"/>
      <c r="AC1342" s="1172"/>
      <c r="AD1342" s="1172"/>
      <c r="AE1342" s="1172"/>
      <c r="AF1342" s="1172"/>
      <c r="AG1342" s="1172"/>
    </row>
    <row r="1343" spans="1:33" x14ac:dyDescent="0.3">
      <c r="A1343" s="1172"/>
      <c r="B1343" s="1172"/>
      <c r="C1343" s="1172"/>
      <c r="D1343" s="1172"/>
      <c r="E1343" s="1172"/>
      <c r="F1343" s="1172"/>
      <c r="G1343" s="1172"/>
      <c r="H1343" s="1172"/>
      <c r="I1343" s="1172"/>
      <c r="J1343" s="1172"/>
      <c r="K1343" s="1172"/>
      <c r="L1343" s="1172"/>
      <c r="M1343" s="1172"/>
      <c r="N1343" s="1172"/>
      <c r="O1343" s="1172"/>
      <c r="P1343" s="1172"/>
      <c r="Q1343" s="1172"/>
      <c r="R1343" s="1172"/>
      <c r="S1343" s="1172"/>
      <c r="T1343" s="1172"/>
      <c r="U1343" s="1172"/>
      <c r="V1343" s="1172"/>
      <c r="W1343" s="1172"/>
      <c r="X1343" s="1172"/>
      <c r="Y1343" s="1172"/>
      <c r="Z1343" s="1172"/>
      <c r="AA1343" s="1172"/>
      <c r="AB1343" s="1172"/>
      <c r="AC1343" s="1172"/>
      <c r="AD1343" s="1172"/>
      <c r="AE1343" s="1172"/>
      <c r="AF1343" s="1172"/>
      <c r="AG1343" s="1172"/>
    </row>
    <row r="1344" spans="1:33" ht="15" thickBot="1" x14ac:dyDescent="0.35">
      <c r="A1344" s="1172" t="s">
        <v>147</v>
      </c>
      <c r="B1344" s="1172"/>
      <c r="C1344" s="4338"/>
      <c r="D1344" s="4338"/>
      <c r="E1344" s="4338"/>
      <c r="F1344" s="4338"/>
      <c r="G1344" s="4338"/>
      <c r="H1344" s="4338"/>
      <c r="I1344" s="4338"/>
      <c r="J1344" s="4338"/>
      <c r="K1344" s="4338"/>
      <c r="L1344" s="1172"/>
      <c r="M1344" s="3031" t="str">
        <f>J1298</f>
        <v>Should be the same as listed in Part I.</v>
      </c>
      <c r="N1344" s="3031"/>
      <c r="O1344" s="3031"/>
      <c r="P1344" s="3031"/>
      <c r="Q1344" s="3031"/>
      <c r="R1344" s="3031"/>
      <c r="S1344" s="3031"/>
      <c r="T1344" s="3031"/>
      <c r="U1344" s="3031"/>
      <c r="V1344" s="3031"/>
      <c r="W1344" s="3031"/>
      <c r="X1344" s="3031"/>
      <c r="Y1344" s="3031"/>
      <c r="Z1344" s="3031"/>
      <c r="AA1344" s="1172"/>
      <c r="AB1344" s="3395"/>
      <c r="AC1344" s="3395"/>
      <c r="AD1344" s="3395"/>
      <c r="AE1344" s="3395"/>
      <c r="AF1344" s="3395"/>
      <c r="AG1344" s="1172"/>
    </row>
    <row r="1345" spans="1:33" ht="15" customHeight="1" x14ac:dyDescent="0.3">
      <c r="A1345" s="1172"/>
      <c r="B1345" s="1172"/>
      <c r="C1345" s="4333" t="s">
        <v>719</v>
      </c>
      <c r="D1345" s="4333"/>
      <c r="E1345" s="4333"/>
      <c r="F1345" s="4333"/>
      <c r="G1345" s="4333"/>
      <c r="H1345" s="4333"/>
      <c r="I1345" s="4333"/>
      <c r="J1345" s="4333"/>
      <c r="K1345" s="4333"/>
      <c r="L1345" s="1172"/>
      <c r="M1345" s="4335" t="s">
        <v>149</v>
      </c>
      <c r="N1345" s="4335"/>
      <c r="O1345" s="4335"/>
      <c r="P1345" s="4335"/>
      <c r="Q1345" s="4335"/>
      <c r="R1345" s="4335"/>
      <c r="S1345" s="4335"/>
      <c r="T1345" s="4335"/>
      <c r="U1345" s="4335"/>
      <c r="V1345" s="4335"/>
      <c r="W1345" s="4335"/>
      <c r="X1345" s="4335"/>
      <c r="Y1345" s="4335"/>
      <c r="Z1345" s="4335"/>
      <c r="AA1345" s="1172"/>
      <c r="AB1345" s="4336" t="s">
        <v>150</v>
      </c>
      <c r="AC1345" s="4335"/>
      <c r="AD1345" s="4335"/>
      <c r="AE1345" s="4335"/>
      <c r="AF1345" s="4335"/>
      <c r="AG1345" s="1172"/>
    </row>
    <row r="1346" spans="1:33" x14ac:dyDescent="0.3">
      <c r="A1346" s="1172"/>
      <c r="B1346" s="1172"/>
      <c r="C1346" s="4334"/>
      <c r="D1346" s="4334"/>
      <c r="E1346" s="4334"/>
      <c r="F1346" s="4334"/>
      <c r="G1346" s="4334"/>
      <c r="H1346" s="4334"/>
      <c r="I1346" s="4334"/>
      <c r="J1346" s="4334"/>
      <c r="K1346" s="4334"/>
      <c r="L1346" s="1172"/>
      <c r="M1346" s="1172"/>
      <c r="N1346" s="1172"/>
      <c r="O1346" s="1172"/>
      <c r="P1346" s="1172"/>
      <c r="Q1346" s="1172"/>
      <c r="R1346" s="1172"/>
      <c r="S1346" s="1172"/>
      <c r="T1346" s="1172"/>
      <c r="U1346" s="1172"/>
      <c r="V1346" s="1172"/>
      <c r="W1346" s="1172"/>
      <c r="X1346" s="1172"/>
      <c r="Y1346" s="1172"/>
      <c r="Z1346" s="1172"/>
      <c r="AA1346" s="1172"/>
      <c r="AB1346" s="1172"/>
      <c r="AC1346" s="1172"/>
      <c r="AD1346" s="1172"/>
      <c r="AE1346" s="1172"/>
      <c r="AF1346" s="1172"/>
      <c r="AG1346" s="1172"/>
    </row>
    <row r="1347" spans="1:33" x14ac:dyDescent="0.3">
      <c r="A1347" s="1172"/>
      <c r="B1347" s="1172"/>
      <c r="C1347" s="1172"/>
      <c r="D1347" s="1172"/>
      <c r="E1347" s="1172"/>
      <c r="F1347" s="1172"/>
      <c r="G1347" s="1172"/>
      <c r="H1347" s="1172"/>
      <c r="I1347" s="1172"/>
      <c r="J1347" s="1172"/>
      <c r="K1347" s="1172"/>
      <c r="L1347" s="1172"/>
      <c r="M1347" s="1172"/>
      <c r="N1347" s="1172"/>
      <c r="O1347" s="1172"/>
      <c r="P1347" s="1172"/>
      <c r="Q1347" s="1172"/>
      <c r="R1347" s="1172"/>
      <c r="S1347" s="1172"/>
      <c r="T1347" s="1172"/>
      <c r="U1347" s="1172"/>
      <c r="V1347" s="1172"/>
      <c r="W1347" s="1172"/>
      <c r="X1347" s="1172"/>
      <c r="Y1347" s="1172"/>
      <c r="Z1347" s="1172"/>
      <c r="AA1347" s="1172"/>
      <c r="AB1347" s="1172"/>
      <c r="AC1347" s="1172"/>
      <c r="AD1347" s="1172"/>
      <c r="AE1347" s="1172"/>
      <c r="AF1347" s="1172"/>
      <c r="AG1347" s="1172"/>
    </row>
    <row r="1348" spans="1:33" x14ac:dyDescent="0.3">
      <c r="A1348" s="98" t="s">
        <v>707</v>
      </c>
      <c r="B1348" s="1172"/>
      <c r="C1348" s="1172"/>
      <c r="D1348" s="1172"/>
      <c r="E1348" s="1172"/>
      <c r="F1348" s="1172"/>
      <c r="G1348" s="1172"/>
      <c r="H1348" s="1172"/>
      <c r="I1348" s="1172"/>
      <c r="J1348" s="1172"/>
      <c r="K1348" s="1172"/>
      <c r="L1348" s="1172"/>
      <c r="M1348" s="1172"/>
      <c r="N1348" s="1172"/>
      <c r="O1348" s="1172"/>
      <c r="P1348" s="1172"/>
      <c r="Q1348" s="1172"/>
      <c r="R1348" s="1172"/>
      <c r="S1348" s="1172"/>
      <c r="T1348" s="1172"/>
      <c r="U1348" s="1172"/>
      <c r="V1348" s="1172"/>
      <c r="W1348" s="1172"/>
      <c r="X1348" s="1172"/>
      <c r="Y1348" s="1172"/>
      <c r="Z1348" s="1172"/>
      <c r="AA1348" s="1172"/>
      <c r="AB1348" s="1172"/>
      <c r="AC1348" s="1172"/>
      <c r="AD1348" s="1172"/>
      <c r="AE1348" s="1172"/>
      <c r="AF1348" s="1172"/>
      <c r="AG1348" s="1172"/>
    </row>
    <row r="1349" spans="1:33" x14ac:dyDescent="0.3">
      <c r="A1349" s="1172"/>
      <c r="B1349" s="1172"/>
      <c r="C1349" s="1172"/>
      <c r="D1349" s="1172"/>
      <c r="E1349" s="1172"/>
      <c r="F1349" s="1172"/>
      <c r="G1349" s="1172"/>
      <c r="H1349" s="1172"/>
      <c r="I1349" s="1172"/>
      <c r="J1349" s="1172"/>
      <c r="K1349" s="1172"/>
      <c r="L1349" s="1172"/>
      <c r="M1349" s="1172"/>
      <c r="N1349" s="1172"/>
      <c r="O1349" s="1172"/>
      <c r="P1349" s="1172"/>
      <c r="Q1349" s="1172"/>
      <c r="R1349" s="1172"/>
      <c r="S1349" s="1172"/>
      <c r="T1349" s="1172"/>
      <c r="U1349" s="1172"/>
      <c r="V1349" s="1172"/>
      <c r="W1349" s="1172"/>
      <c r="X1349" s="1172"/>
      <c r="Y1349" s="1172"/>
      <c r="Z1349" s="1172"/>
      <c r="AA1349" s="1172"/>
      <c r="AB1349" s="1172"/>
      <c r="AC1349" s="1172"/>
      <c r="AD1349" s="1172"/>
      <c r="AE1349" s="1172"/>
      <c r="AF1349" s="1172"/>
      <c r="AG1349" s="1172"/>
    </row>
    <row r="1350" spans="1:33" x14ac:dyDescent="0.3">
      <c r="A1350" s="98" t="s">
        <v>692</v>
      </c>
      <c r="B1350" s="1172"/>
      <c r="C1350" s="1172"/>
      <c r="D1350" s="1172"/>
      <c r="E1350" s="1172"/>
      <c r="F1350" s="1172"/>
      <c r="G1350" s="1172"/>
      <c r="H1350" s="1172"/>
      <c r="I1350" s="1172"/>
      <c r="J1350" s="1172"/>
      <c r="K1350" s="1172"/>
      <c r="L1350" s="1172"/>
      <c r="M1350" s="1172"/>
      <c r="N1350" s="1172"/>
      <c r="O1350" s="1172"/>
      <c r="P1350" s="1172"/>
      <c r="Q1350" s="1172"/>
      <c r="R1350" s="1172"/>
      <c r="S1350" s="1172"/>
      <c r="T1350" s="1172"/>
      <c r="U1350" s="1172"/>
      <c r="V1350" s="1172"/>
      <c r="W1350" s="1172"/>
      <c r="X1350" s="1172"/>
      <c r="Y1350" s="1172"/>
      <c r="Z1350" s="1172"/>
      <c r="AA1350" s="1172"/>
      <c r="AB1350" s="1172"/>
      <c r="AC1350" s="1172"/>
      <c r="AD1350" s="1172"/>
      <c r="AE1350" s="1172"/>
      <c r="AF1350" s="1172"/>
      <c r="AG1350" s="1172"/>
    </row>
    <row r="1351" spans="1:33" x14ac:dyDescent="0.3">
      <c r="A1351" s="1172" t="s">
        <v>53</v>
      </c>
      <c r="B1351" s="1172"/>
      <c r="C1351" s="1172"/>
      <c r="D1351" s="1172"/>
      <c r="E1351" s="1172"/>
      <c r="F1351" s="1172"/>
      <c r="G1351" s="1172"/>
      <c r="H1351" s="1172"/>
      <c r="I1351" s="1172"/>
      <c r="J1351" s="1172"/>
      <c r="K1351" s="1172"/>
      <c r="L1351" s="1172"/>
      <c r="M1351" s="1172"/>
      <c r="N1351" s="1172"/>
      <c r="O1351" s="1172"/>
      <c r="P1351" s="1172"/>
      <c r="Q1351" s="1172"/>
      <c r="R1351" s="1172"/>
      <c r="S1351" s="1172"/>
      <c r="T1351" s="1172"/>
      <c r="U1351" s="1172"/>
      <c r="V1351" s="1170"/>
      <c r="W1351" s="1170"/>
      <c r="X1351" s="1170"/>
      <c r="Y1351" s="1170"/>
      <c r="Z1351" s="1170"/>
      <c r="AA1351" s="1170"/>
      <c r="AB1351" s="1170"/>
      <c r="AC1351" s="1172"/>
      <c r="AD1351" s="1172"/>
      <c r="AE1351" s="1172"/>
      <c r="AF1351" s="1172"/>
      <c r="AG1351" s="1172"/>
    </row>
    <row r="1352" spans="1:33" x14ac:dyDescent="0.3">
      <c r="A1352" s="1172"/>
      <c r="B1352" s="1172"/>
      <c r="C1352" s="1172"/>
      <c r="D1352" s="1172"/>
      <c r="E1352" s="1172"/>
      <c r="F1352" s="1172"/>
      <c r="G1352" s="1172"/>
      <c r="H1352" s="1172"/>
      <c r="I1352" s="1172"/>
      <c r="J1352" s="1172"/>
      <c r="K1352" s="1172"/>
      <c r="L1352" s="1172"/>
      <c r="M1352" s="1172"/>
      <c r="N1352" s="1172"/>
      <c r="O1352" s="1172"/>
      <c r="P1352" s="1172"/>
      <c r="Q1352" s="1172"/>
      <c r="R1352" s="1172"/>
      <c r="S1352" s="1172"/>
      <c r="T1352" s="1172"/>
      <c r="U1352" s="1172"/>
      <c r="V1352" s="1172"/>
      <c r="W1352" s="1172"/>
      <c r="X1352" s="1172"/>
      <c r="Y1352" s="1172"/>
      <c r="Z1352" s="1172"/>
      <c r="AA1352" s="1172"/>
      <c r="AB1352" s="1172"/>
      <c r="AC1352" s="1172"/>
      <c r="AD1352" s="1172"/>
      <c r="AE1352" s="1172"/>
      <c r="AF1352" s="1172"/>
      <c r="AG1352" s="1172"/>
    </row>
    <row r="1353" spans="1:33" x14ac:dyDescent="0.3">
      <c r="A1353" s="1170" t="s">
        <v>1131</v>
      </c>
      <c r="B1353" s="1172"/>
      <c r="C1353" s="1172"/>
      <c r="D1353" s="1172"/>
      <c r="E1353" s="1172"/>
      <c r="F1353" s="1172"/>
      <c r="G1353" s="1172"/>
      <c r="H1353" s="1172"/>
      <c r="I1353" s="1172"/>
      <c r="J1353" s="4342" t="s">
        <v>1132</v>
      </c>
      <c r="K1353" s="4342"/>
      <c r="L1353" s="4342"/>
      <c r="M1353" s="4342"/>
      <c r="N1353" s="4342"/>
      <c r="O1353" s="4342"/>
      <c r="P1353" s="4342"/>
      <c r="Q1353" s="4342"/>
      <c r="R1353" s="4342"/>
      <c r="S1353" s="4342"/>
      <c r="T1353" s="4342"/>
      <c r="U1353" s="4342"/>
      <c r="V1353" s="4342"/>
      <c r="W1353" s="4342"/>
      <c r="X1353" s="4342"/>
      <c r="Y1353" s="4342"/>
      <c r="Z1353" s="4342"/>
      <c r="AA1353" s="4342"/>
      <c r="AB1353" s="4342"/>
      <c r="AC1353" s="4342"/>
      <c r="AD1353" s="4342"/>
      <c r="AE1353" s="4342"/>
      <c r="AF1353" s="4342"/>
      <c r="AG1353" s="1172"/>
    </row>
    <row r="1354" spans="1:33" ht="15" thickBot="1" x14ac:dyDescent="0.35">
      <c r="A1354" s="1172"/>
      <c r="B1354" s="1172"/>
      <c r="C1354" s="1172"/>
      <c r="D1354" s="1172"/>
      <c r="E1354" s="1172"/>
      <c r="F1354" s="1172"/>
      <c r="G1354" s="1172"/>
      <c r="H1354" s="1172"/>
      <c r="I1354" s="1172"/>
      <c r="J1354" s="1172"/>
      <c r="K1354" s="1172"/>
      <c r="L1354" s="1172"/>
      <c r="M1354" s="1172"/>
      <c r="N1354" s="1172"/>
      <c r="O1354" s="1172"/>
      <c r="P1354" s="1172"/>
      <c r="Q1354" s="1172"/>
      <c r="R1354" s="1172"/>
      <c r="S1354" s="1172"/>
      <c r="T1354" s="1172"/>
      <c r="U1354" s="1172"/>
      <c r="V1354" s="1172"/>
      <c r="W1354" s="1172"/>
      <c r="X1354" s="1172"/>
      <c r="Y1354" s="1172"/>
      <c r="Z1354" s="1172"/>
      <c r="AA1354" s="1172"/>
      <c r="AB1354" s="1172"/>
      <c r="AC1354" s="1172"/>
      <c r="AD1354" s="1172"/>
      <c r="AE1354" s="1172"/>
      <c r="AF1354" s="1172"/>
      <c r="AG1354" s="1172"/>
    </row>
    <row r="1355" spans="1:33" ht="15.75" customHeight="1" thickBot="1" x14ac:dyDescent="0.35">
      <c r="A1355" s="1172"/>
      <c r="B1355" s="1172" t="s">
        <v>708</v>
      </c>
      <c r="C1355" s="1172"/>
      <c r="D1355" s="1172"/>
      <c r="E1355" s="1172"/>
      <c r="F1355" s="1172"/>
      <c r="G1355" s="271"/>
      <c r="H1355" s="2631" t="s">
        <v>709</v>
      </c>
      <c r="I1355" s="2631"/>
      <c r="J1355" s="2631"/>
      <c r="K1355" s="2631"/>
      <c r="L1355" s="2631"/>
      <c r="M1355" s="2631"/>
      <c r="N1355" s="2631"/>
      <c r="O1355" s="2631"/>
      <c r="P1355" s="2631"/>
      <c r="Q1355" s="2631"/>
      <c r="R1355" s="2631"/>
      <c r="S1355" s="2631"/>
      <c r="T1355" s="2631"/>
      <c r="U1355" s="2631"/>
      <c r="V1355" s="2631"/>
      <c r="W1355" s="2631"/>
      <c r="X1355" s="2631"/>
      <c r="Y1355" s="2631"/>
      <c r="Z1355" s="2631"/>
      <c r="AA1355" s="2631"/>
      <c r="AB1355" s="2631"/>
      <c r="AC1355" s="2631"/>
      <c r="AD1355" s="2631"/>
      <c r="AE1355" s="2631"/>
      <c r="AF1355" s="2631"/>
      <c r="AG1355" s="2631"/>
    </row>
    <row r="1356" spans="1:33" ht="15" thickBot="1" x14ac:dyDescent="0.35">
      <c r="A1356" s="1172"/>
      <c r="B1356" s="1172"/>
      <c r="C1356" s="1172"/>
      <c r="D1356" s="1172"/>
      <c r="E1356" s="1172"/>
      <c r="F1356" s="1172"/>
      <c r="G1356" s="1172"/>
      <c r="H1356" s="1172"/>
      <c r="I1356" s="1172"/>
      <c r="J1356" s="1172"/>
      <c r="K1356" s="1172"/>
      <c r="L1356" s="1172"/>
      <c r="M1356" s="1172"/>
      <c r="N1356" s="1172"/>
      <c r="O1356" s="1172"/>
      <c r="P1356" s="1172"/>
      <c r="Q1356" s="1172"/>
      <c r="R1356" s="1172"/>
      <c r="S1356" s="1172"/>
      <c r="T1356" s="1172"/>
      <c r="U1356" s="1172"/>
      <c r="V1356" s="1172"/>
      <c r="W1356" s="1172"/>
      <c r="X1356" s="1172"/>
      <c r="Y1356" s="1172"/>
      <c r="Z1356" s="1172"/>
      <c r="AA1356" s="1172"/>
      <c r="AB1356" s="1172"/>
      <c r="AC1356" s="1172"/>
      <c r="AD1356" s="1172"/>
      <c r="AE1356" s="1172"/>
      <c r="AF1356" s="1172"/>
      <c r="AG1356" s="1172"/>
    </row>
    <row r="1357" spans="1:33" ht="15" thickBot="1" x14ac:dyDescent="0.35">
      <c r="A1357" s="1172"/>
      <c r="B1357" s="1172"/>
      <c r="C1357" s="1172"/>
      <c r="D1357" s="1172"/>
      <c r="E1357" s="1172"/>
      <c r="F1357" s="1172"/>
      <c r="G1357" s="271"/>
      <c r="H1357" s="1172" t="s">
        <v>710</v>
      </c>
      <c r="I1357" s="1172"/>
      <c r="J1357" s="1172"/>
      <c r="K1357" s="1172"/>
      <c r="L1357" s="1172"/>
      <c r="M1357" s="1172"/>
      <c r="N1357" s="1172"/>
      <c r="O1357" s="1172"/>
      <c r="P1357" s="1172"/>
      <c r="Q1357" s="1172"/>
      <c r="R1357" s="1172"/>
      <c r="S1357" s="1172"/>
      <c r="T1357" s="1172"/>
      <c r="U1357" s="1172"/>
      <c r="V1357" s="1172"/>
      <c r="W1357" s="1172"/>
      <c r="X1357" s="1172"/>
      <c r="Y1357" s="1172"/>
      <c r="Z1357" s="1172"/>
      <c r="AA1357" s="1172"/>
      <c r="AB1357" s="1172"/>
      <c r="AC1357" s="1172"/>
      <c r="AD1357" s="1172"/>
      <c r="AE1357" s="1172"/>
      <c r="AF1357" s="1172"/>
      <c r="AG1357" s="1172"/>
    </row>
    <row r="1358" spans="1:33" ht="15" thickBot="1" x14ac:dyDescent="0.35">
      <c r="A1358" s="1172"/>
      <c r="B1358" s="1172"/>
      <c r="C1358" s="1172"/>
      <c r="D1358" s="1172"/>
      <c r="E1358" s="1172"/>
      <c r="F1358" s="1172"/>
      <c r="G1358" s="1172"/>
      <c r="H1358" s="1172"/>
      <c r="I1358" s="1172"/>
      <c r="J1358" s="1172"/>
      <c r="K1358" s="1172"/>
      <c r="L1358" s="1172"/>
      <c r="M1358" s="1172"/>
      <c r="N1358" s="1172"/>
      <c r="O1358" s="1172"/>
      <c r="P1358" s="1172"/>
      <c r="Q1358" s="1172"/>
      <c r="R1358" s="1172"/>
      <c r="S1358" s="1172"/>
      <c r="T1358" s="1172"/>
      <c r="U1358" s="1172"/>
      <c r="V1358" s="1172"/>
      <c r="W1358" s="1172"/>
      <c r="X1358" s="1172"/>
      <c r="Y1358" s="1172"/>
      <c r="Z1358" s="1172"/>
      <c r="AA1358" s="1172"/>
      <c r="AB1358" s="1172"/>
      <c r="AC1358" s="1172"/>
      <c r="AD1358" s="1172"/>
      <c r="AE1358" s="1172"/>
      <c r="AF1358" s="1172"/>
      <c r="AG1358" s="1172"/>
    </row>
    <row r="1359" spans="1:33" ht="15" thickBot="1" x14ac:dyDescent="0.35">
      <c r="A1359" s="1172"/>
      <c r="B1359" s="1172"/>
      <c r="C1359" s="1172"/>
      <c r="D1359" s="1172"/>
      <c r="E1359" s="1172"/>
      <c r="F1359" s="1172"/>
      <c r="G1359" s="271"/>
      <c r="H1359" s="1172" t="s">
        <v>711</v>
      </c>
      <c r="I1359" s="1172"/>
      <c r="J1359" s="1172"/>
      <c r="K1359" s="1172"/>
      <c r="L1359" s="1172"/>
      <c r="M1359" s="1172"/>
      <c r="N1359" s="1172"/>
      <c r="O1359" s="1172"/>
      <c r="P1359" s="1172"/>
      <c r="Q1359" s="1172"/>
      <c r="R1359" s="1172"/>
      <c r="S1359" s="1172"/>
      <c r="T1359" s="1172"/>
      <c r="U1359" s="1172"/>
      <c r="V1359" s="1172"/>
      <c r="W1359" s="1172"/>
      <c r="X1359" s="1172"/>
      <c r="Y1359" s="1172"/>
      <c r="Z1359" s="1172"/>
      <c r="AA1359" s="1172"/>
      <c r="AB1359" s="1172"/>
      <c r="AC1359" s="1172"/>
      <c r="AD1359" s="1172"/>
      <c r="AE1359" s="1172"/>
      <c r="AF1359" s="1172"/>
      <c r="AG1359" s="1172"/>
    </row>
    <row r="1360" spans="1:33" ht="15" thickBot="1" x14ac:dyDescent="0.35">
      <c r="A1360" s="1172"/>
      <c r="B1360" s="1172"/>
      <c r="C1360" s="1172"/>
      <c r="D1360" s="1172"/>
      <c r="E1360" s="1172"/>
      <c r="F1360" s="1172"/>
      <c r="G1360" s="1172"/>
      <c r="H1360" s="1172"/>
      <c r="I1360" s="1172"/>
      <c r="J1360" s="1172"/>
      <c r="K1360" s="1172"/>
      <c r="L1360" s="1172"/>
      <c r="M1360" s="1172"/>
      <c r="N1360" s="1172"/>
      <c r="O1360" s="1172"/>
      <c r="P1360" s="1172"/>
      <c r="Q1360" s="1172"/>
      <c r="R1360" s="1172"/>
      <c r="S1360" s="1172"/>
      <c r="T1360" s="1172"/>
      <c r="U1360" s="1172"/>
      <c r="V1360" s="1172"/>
      <c r="W1360" s="1172"/>
      <c r="X1360" s="1172"/>
      <c r="Y1360" s="1172"/>
      <c r="Z1360" s="1172"/>
      <c r="AA1360" s="1172"/>
      <c r="AB1360" s="1172"/>
      <c r="AC1360" s="1172"/>
      <c r="AD1360" s="1172"/>
      <c r="AE1360" s="1172"/>
      <c r="AF1360" s="1172"/>
      <c r="AG1360" s="1172"/>
    </row>
    <row r="1361" spans="1:33" ht="15" thickBot="1" x14ac:dyDescent="0.35">
      <c r="A1361" s="1172"/>
      <c r="B1361" s="1172"/>
      <c r="C1361" s="1172"/>
      <c r="D1361" s="1172"/>
      <c r="E1361" s="1172"/>
      <c r="F1361" s="1172"/>
      <c r="G1361" s="271"/>
      <c r="H1361" s="1172" t="s">
        <v>712</v>
      </c>
      <c r="I1361" s="1172"/>
      <c r="J1361" s="1172"/>
      <c r="K1361" s="1172"/>
      <c r="L1361" s="1172"/>
      <c r="M1361" s="1172"/>
      <c r="N1361" s="1172"/>
      <c r="O1361" s="1172"/>
      <c r="P1361" s="1172"/>
      <c r="Q1361" s="1172"/>
      <c r="R1361" s="1172"/>
      <c r="S1361" s="1172"/>
      <c r="T1361" s="1172"/>
      <c r="U1361" s="1172"/>
      <c r="V1361" s="1172"/>
      <c r="W1361" s="1172"/>
      <c r="X1361" s="1172"/>
      <c r="Y1361" s="1172"/>
      <c r="Z1361" s="1172"/>
      <c r="AA1361" s="1172"/>
      <c r="AB1361" s="1172"/>
      <c r="AC1361" s="1172"/>
      <c r="AD1361" s="1172"/>
      <c r="AE1361" s="1172"/>
      <c r="AF1361" s="1172"/>
      <c r="AG1361" s="1172"/>
    </row>
    <row r="1362" spans="1:33" ht="15" thickBot="1" x14ac:dyDescent="0.35">
      <c r="A1362" s="1172"/>
      <c r="B1362" s="1172"/>
      <c r="C1362" s="1172"/>
      <c r="D1362" s="1172"/>
      <c r="E1362" s="1172"/>
      <c r="F1362" s="1172"/>
      <c r="G1362" s="1172"/>
      <c r="H1362" s="1172"/>
      <c r="I1362" s="1172"/>
      <c r="J1362" s="1172"/>
      <c r="K1362" s="1172"/>
      <c r="L1362" s="1172"/>
      <c r="M1362" s="1172"/>
      <c r="N1362" s="1172"/>
      <c r="O1362" s="1172"/>
      <c r="P1362" s="1172"/>
      <c r="Q1362" s="1172"/>
      <c r="R1362" s="1172"/>
      <c r="S1362" s="1172"/>
      <c r="T1362" s="1172"/>
      <c r="U1362" s="1172"/>
      <c r="V1362" s="1172"/>
      <c r="W1362" s="1172"/>
      <c r="X1362" s="1172"/>
      <c r="Y1362" s="1172"/>
      <c r="Z1362" s="1172"/>
      <c r="AA1362" s="1172"/>
      <c r="AB1362" s="1172"/>
      <c r="AC1362" s="1172"/>
      <c r="AD1362" s="1172"/>
      <c r="AE1362" s="1172"/>
      <c r="AF1362" s="1172"/>
      <c r="AG1362" s="1172"/>
    </row>
    <row r="1363" spans="1:33" ht="15" thickBot="1" x14ac:dyDescent="0.35">
      <c r="A1363" s="1172"/>
      <c r="B1363" s="1172"/>
      <c r="C1363" s="1172"/>
      <c r="D1363" s="1172"/>
      <c r="E1363" s="1172"/>
      <c r="F1363" s="1172"/>
      <c r="G1363" s="271"/>
      <c r="H1363" s="1170" t="s">
        <v>713</v>
      </c>
      <c r="I1363" s="1172"/>
      <c r="J1363" s="1172"/>
      <c r="K1363" s="1172"/>
      <c r="L1363" s="1172"/>
      <c r="M1363" s="1172"/>
      <c r="N1363" s="1172"/>
      <c r="O1363" s="1172"/>
      <c r="P1363" s="1172"/>
      <c r="Q1363" s="1172"/>
      <c r="R1363" s="1172"/>
      <c r="S1363" s="1172"/>
      <c r="T1363" s="1172"/>
      <c r="U1363" s="1172"/>
      <c r="V1363" s="1172"/>
      <c r="W1363" s="1172"/>
      <c r="X1363" s="1172"/>
      <c r="Y1363" s="1172"/>
      <c r="Z1363" s="1172"/>
      <c r="AA1363" s="1172"/>
      <c r="AB1363" s="1172"/>
      <c r="AC1363" s="1172"/>
      <c r="AD1363" s="1172"/>
      <c r="AE1363" s="1172"/>
      <c r="AF1363" s="1172"/>
      <c r="AG1363" s="1172"/>
    </row>
    <row r="1364" spans="1:33" x14ac:dyDescent="0.3">
      <c r="A1364" s="1172"/>
      <c r="B1364" s="1172"/>
      <c r="C1364" s="1172"/>
      <c r="D1364" s="1172"/>
      <c r="E1364" s="1172"/>
      <c r="F1364" s="1172"/>
      <c r="G1364" s="1172"/>
      <c r="H1364" s="1172"/>
      <c r="I1364" s="1172"/>
      <c r="J1364" s="1172"/>
      <c r="K1364" s="1172"/>
      <c r="L1364" s="1172"/>
      <c r="M1364" s="1172"/>
      <c r="N1364" s="1172"/>
      <c r="O1364" s="1172"/>
      <c r="P1364" s="1172"/>
      <c r="Q1364" s="1172"/>
      <c r="R1364" s="1172"/>
      <c r="S1364" s="1172"/>
      <c r="T1364" s="1172"/>
      <c r="U1364" s="1172"/>
      <c r="V1364" s="1172"/>
      <c r="W1364" s="1172"/>
      <c r="X1364" s="1172"/>
      <c r="Y1364" s="1172"/>
      <c r="Z1364" s="1172"/>
      <c r="AA1364" s="1172"/>
      <c r="AB1364" s="1172"/>
      <c r="AC1364" s="1172"/>
      <c r="AD1364" s="1172"/>
      <c r="AE1364" s="1172"/>
      <c r="AF1364" s="1172"/>
      <c r="AG1364" s="1172"/>
    </row>
    <row r="1365" spans="1:33" ht="15" customHeight="1" x14ac:dyDescent="0.3">
      <c r="A1365" s="4100" t="s">
        <v>15</v>
      </c>
      <c r="B1365" s="4263"/>
      <c r="C1365" s="4263"/>
      <c r="D1365" s="4263"/>
      <c r="E1365" s="4263"/>
      <c r="F1365" s="4263"/>
      <c r="G1365" s="4263"/>
      <c r="H1365" s="4263"/>
      <c r="I1365" s="4263"/>
      <c r="J1365" s="4263"/>
      <c r="K1365" s="4263"/>
      <c r="L1365" s="4263"/>
      <c r="M1365" s="4263"/>
      <c r="N1365" s="4263"/>
      <c r="O1365" s="4263"/>
      <c r="P1365" s="4263"/>
      <c r="Q1365" s="4263"/>
      <c r="R1365" s="4263"/>
      <c r="S1365" s="4263"/>
      <c r="T1365" s="4263"/>
      <c r="U1365" s="4263"/>
      <c r="V1365" s="4263"/>
      <c r="W1365" s="4263"/>
      <c r="X1365" s="4263"/>
      <c r="Y1365" s="4263"/>
      <c r="Z1365" s="4263"/>
      <c r="AA1365" s="4263"/>
      <c r="AB1365" s="4263"/>
      <c r="AC1365" s="4263"/>
      <c r="AD1365" s="4263"/>
      <c r="AE1365" s="4263"/>
      <c r="AF1365" s="4263"/>
      <c r="AG1365" s="4263"/>
    </row>
    <row r="1366" spans="1:33" x14ac:dyDescent="0.3">
      <c r="A1366" s="4263"/>
      <c r="B1366" s="4263"/>
      <c r="C1366" s="4263"/>
      <c r="D1366" s="4263"/>
      <c r="E1366" s="4263"/>
      <c r="F1366" s="4263"/>
      <c r="G1366" s="4263"/>
      <c r="H1366" s="4263"/>
      <c r="I1366" s="4263"/>
      <c r="J1366" s="4263"/>
      <c r="K1366" s="4263"/>
      <c r="L1366" s="4263"/>
      <c r="M1366" s="4263"/>
      <c r="N1366" s="4263"/>
      <c r="O1366" s="4263"/>
      <c r="P1366" s="4263"/>
      <c r="Q1366" s="4263"/>
      <c r="R1366" s="4263"/>
      <c r="S1366" s="4263"/>
      <c r="T1366" s="4263"/>
      <c r="U1366" s="4263"/>
      <c r="V1366" s="4263"/>
      <c r="W1366" s="4263"/>
      <c r="X1366" s="4263"/>
      <c r="Y1366" s="4263"/>
      <c r="Z1366" s="4263"/>
      <c r="AA1366" s="4263"/>
      <c r="AB1366" s="4263"/>
      <c r="AC1366" s="4263"/>
      <c r="AD1366" s="4263"/>
      <c r="AE1366" s="4263"/>
      <c r="AF1366" s="4263"/>
      <c r="AG1366" s="4263"/>
    </row>
    <row r="1367" spans="1:33" x14ac:dyDescent="0.3">
      <c r="A1367" s="4263"/>
      <c r="B1367" s="4263"/>
      <c r="C1367" s="4263"/>
      <c r="D1367" s="4263"/>
      <c r="E1367" s="4263"/>
      <c r="F1367" s="4263"/>
      <c r="G1367" s="4263"/>
      <c r="H1367" s="4263"/>
      <c r="I1367" s="4263"/>
      <c r="J1367" s="4263"/>
      <c r="K1367" s="4263"/>
      <c r="L1367" s="4263"/>
      <c r="M1367" s="4263"/>
      <c r="N1367" s="4263"/>
      <c r="O1367" s="4263"/>
      <c r="P1367" s="4263"/>
      <c r="Q1367" s="4263"/>
      <c r="R1367" s="4263"/>
      <c r="S1367" s="4263"/>
      <c r="T1367" s="4263"/>
      <c r="U1367" s="4263"/>
      <c r="V1367" s="4263"/>
      <c r="W1367" s="4263"/>
      <c r="X1367" s="4263"/>
      <c r="Y1367" s="4263"/>
      <c r="Z1367" s="4263"/>
      <c r="AA1367" s="4263"/>
      <c r="AB1367" s="4263"/>
      <c r="AC1367" s="4263"/>
      <c r="AD1367" s="4263"/>
      <c r="AE1367" s="4263"/>
      <c r="AF1367" s="4263"/>
      <c r="AG1367" s="4263"/>
    </row>
    <row r="1368" spans="1:33" x14ac:dyDescent="0.3">
      <c r="A1368" s="4263"/>
      <c r="B1368" s="4263"/>
      <c r="C1368" s="4263"/>
      <c r="D1368" s="4263"/>
      <c r="E1368" s="4263"/>
      <c r="F1368" s="4263"/>
      <c r="G1368" s="4263"/>
      <c r="H1368" s="4263"/>
      <c r="I1368" s="4263"/>
      <c r="J1368" s="4263"/>
      <c r="K1368" s="4263"/>
      <c r="L1368" s="4263"/>
      <c r="M1368" s="4263"/>
      <c r="N1368" s="4263"/>
      <c r="O1368" s="4263"/>
      <c r="P1368" s="4263"/>
      <c r="Q1368" s="4263"/>
      <c r="R1368" s="4263"/>
      <c r="S1368" s="4263"/>
      <c r="T1368" s="4263"/>
      <c r="U1368" s="4263"/>
      <c r="V1368" s="4263"/>
      <c r="W1368" s="4263"/>
      <c r="X1368" s="4263"/>
      <c r="Y1368" s="4263"/>
      <c r="Z1368" s="4263"/>
      <c r="AA1368" s="4263"/>
      <c r="AB1368" s="4263"/>
      <c r="AC1368" s="4263"/>
      <c r="AD1368" s="4263"/>
      <c r="AE1368" s="4263"/>
      <c r="AF1368" s="4263"/>
      <c r="AG1368" s="4263"/>
    </row>
    <row r="1369" spans="1:33" ht="15" customHeight="1" x14ac:dyDescent="0.3">
      <c r="A1369" s="1172"/>
      <c r="B1369" s="4341" t="s">
        <v>146</v>
      </c>
      <c r="C1369" s="4341"/>
      <c r="D1369" s="4341"/>
      <c r="E1369" s="4341"/>
      <c r="F1369" s="4341"/>
      <c r="G1369" s="4341"/>
      <c r="H1369" s="4341"/>
      <c r="I1369" s="4341"/>
      <c r="J1369" s="4341"/>
      <c r="K1369" s="4341"/>
      <c r="L1369" s="4341"/>
      <c r="M1369" s="253"/>
      <c r="N1369" s="4341" t="s">
        <v>714</v>
      </c>
      <c r="O1369" s="254"/>
      <c r="P1369" s="4341" t="s">
        <v>648</v>
      </c>
      <c r="Q1369" s="4341"/>
      <c r="R1369" s="4341"/>
      <c r="S1369" s="4341"/>
      <c r="T1369" s="4341"/>
      <c r="U1369" s="4341"/>
      <c r="V1369" s="4341"/>
      <c r="W1369" s="4341"/>
      <c r="X1369" s="4341"/>
      <c r="Y1369" s="255"/>
      <c r="Z1369" s="4340" t="s">
        <v>716</v>
      </c>
      <c r="AA1369" s="4340"/>
      <c r="AB1369" s="47"/>
      <c r="AC1369" s="4340" t="s">
        <v>715</v>
      </c>
      <c r="AD1369" s="4340"/>
      <c r="AE1369" s="4340"/>
      <c r="AF1369" s="4340"/>
      <c r="AG1369" s="1172"/>
    </row>
    <row r="1370" spans="1:33" x14ac:dyDescent="0.3">
      <c r="A1370" s="229"/>
      <c r="B1370" s="4341"/>
      <c r="C1370" s="4341"/>
      <c r="D1370" s="4341"/>
      <c r="E1370" s="4341"/>
      <c r="F1370" s="4341"/>
      <c r="G1370" s="4341"/>
      <c r="H1370" s="4341"/>
      <c r="I1370" s="4341"/>
      <c r="J1370" s="4341"/>
      <c r="K1370" s="4341"/>
      <c r="L1370" s="4341"/>
      <c r="M1370" s="253"/>
      <c r="N1370" s="4341"/>
      <c r="O1370" s="254"/>
      <c r="P1370" s="4341"/>
      <c r="Q1370" s="4341"/>
      <c r="R1370" s="4341"/>
      <c r="S1370" s="4341"/>
      <c r="T1370" s="4341"/>
      <c r="U1370" s="4341"/>
      <c r="V1370" s="4341"/>
      <c r="W1370" s="4341"/>
      <c r="X1370" s="4341"/>
      <c r="Y1370" s="255"/>
      <c r="Z1370" s="4340"/>
      <c r="AA1370" s="4340"/>
      <c r="AB1370" s="47"/>
      <c r="AC1370" s="4340"/>
      <c r="AD1370" s="4340"/>
      <c r="AE1370" s="4340"/>
      <c r="AF1370" s="4340"/>
      <c r="AG1370" s="1172"/>
    </row>
    <row r="1371" spans="1:33" x14ac:dyDescent="0.3">
      <c r="A1371" s="229"/>
      <c r="B1371" s="1172"/>
      <c r="C1371" s="1172"/>
      <c r="D1371" s="1172"/>
      <c r="E1371" s="1172"/>
      <c r="F1371" s="1172"/>
      <c r="G1371" s="1172"/>
      <c r="H1371" s="1172"/>
      <c r="I1371" s="1172"/>
      <c r="J1371" s="1172"/>
      <c r="K1371" s="1172"/>
      <c r="L1371" s="1172"/>
      <c r="M1371" s="229"/>
      <c r="N1371" s="1172"/>
      <c r="O1371" s="229"/>
      <c r="P1371" s="91"/>
      <c r="Q1371" s="91"/>
      <c r="R1371" s="91"/>
      <c r="S1371" s="91"/>
      <c r="T1371" s="205"/>
      <c r="U1371" s="205"/>
      <c r="V1371" s="205"/>
      <c r="W1371" s="205"/>
      <c r="X1371" s="205"/>
      <c r="Y1371" s="229"/>
      <c r="Z1371" s="1172"/>
      <c r="AA1371" s="1172"/>
      <c r="AB1371" s="47"/>
      <c r="AC1371" s="1172"/>
      <c r="AD1371" s="1172"/>
      <c r="AE1371" s="1172"/>
      <c r="AF1371" s="1172"/>
      <c r="AG1371" s="1172"/>
    </row>
    <row r="1372" spans="1:33" ht="15" thickBot="1" x14ac:dyDescent="0.35">
      <c r="A1372" s="248"/>
      <c r="B1372" s="4332"/>
      <c r="C1372" s="4332"/>
      <c r="D1372" s="4332"/>
      <c r="E1372" s="4332"/>
      <c r="F1372" s="4332"/>
      <c r="G1372" s="4332"/>
      <c r="H1372" s="4332"/>
      <c r="I1372" s="4332"/>
      <c r="J1372" s="4332"/>
      <c r="K1372" s="4332"/>
      <c r="L1372" s="4332"/>
      <c r="M1372" s="248"/>
      <c r="N1372" s="340"/>
      <c r="O1372" s="248"/>
      <c r="P1372" s="3412"/>
      <c r="Q1372" s="3412"/>
      <c r="R1372" s="3412"/>
      <c r="S1372" s="3412"/>
      <c r="T1372" s="3412"/>
      <c r="U1372" s="3412"/>
      <c r="V1372" s="3412"/>
      <c r="W1372" s="3412"/>
      <c r="X1372" s="3412"/>
      <c r="Y1372" s="248"/>
      <c r="Z1372" s="4339"/>
      <c r="AA1372" s="4339"/>
      <c r="AB1372" s="47"/>
      <c r="AC1372" s="4339"/>
      <c r="AD1372" s="4339"/>
      <c r="AE1372" s="4339"/>
      <c r="AF1372" s="4339"/>
      <c r="AG1372" s="1172"/>
    </row>
    <row r="1373" spans="1:33" x14ac:dyDescent="0.3">
      <c r="A1373" s="229"/>
      <c r="B1373" s="102"/>
      <c r="C1373" s="102"/>
      <c r="D1373" s="102"/>
      <c r="E1373" s="102"/>
      <c r="F1373" s="102"/>
      <c r="G1373" s="102"/>
      <c r="H1373" s="102"/>
      <c r="I1373" s="102"/>
      <c r="J1373" s="102"/>
      <c r="K1373" s="102"/>
      <c r="L1373" s="102"/>
      <c r="M1373" s="229"/>
      <c r="N1373" s="102"/>
      <c r="O1373" s="229"/>
      <c r="P1373" s="91"/>
      <c r="Q1373" s="91"/>
      <c r="R1373" s="91"/>
      <c r="S1373" s="91"/>
      <c r="T1373" s="205"/>
      <c r="U1373" s="205"/>
      <c r="V1373" s="205"/>
      <c r="W1373" s="205"/>
      <c r="X1373" s="205"/>
      <c r="Y1373" s="229"/>
      <c r="Z1373" s="84"/>
      <c r="AA1373" s="84"/>
      <c r="AB1373" s="47"/>
      <c r="AC1373" s="84"/>
      <c r="AD1373" s="84"/>
      <c r="AE1373" s="84"/>
      <c r="AF1373" s="84"/>
      <c r="AG1373" s="1172"/>
    </row>
    <row r="1374" spans="1:33" ht="15" thickBot="1" x14ac:dyDescent="0.35">
      <c r="A1374" s="248"/>
      <c r="B1374" s="4332"/>
      <c r="C1374" s="4332"/>
      <c r="D1374" s="4332"/>
      <c r="E1374" s="4332"/>
      <c r="F1374" s="4332"/>
      <c r="G1374" s="4332"/>
      <c r="H1374" s="4332"/>
      <c r="I1374" s="4332"/>
      <c r="J1374" s="4332"/>
      <c r="K1374" s="4332"/>
      <c r="L1374" s="4332"/>
      <c r="M1374" s="248"/>
      <c r="N1374" s="340"/>
      <c r="O1374" s="248"/>
      <c r="P1374" s="3412"/>
      <c r="Q1374" s="3412"/>
      <c r="R1374" s="3412"/>
      <c r="S1374" s="3412"/>
      <c r="T1374" s="3412"/>
      <c r="U1374" s="3412"/>
      <c r="V1374" s="3412"/>
      <c r="W1374" s="3412"/>
      <c r="X1374" s="3412"/>
      <c r="Y1374" s="248"/>
      <c r="Z1374" s="4339"/>
      <c r="AA1374" s="4339"/>
      <c r="AB1374" s="47"/>
      <c r="AC1374" s="4339"/>
      <c r="AD1374" s="4339"/>
      <c r="AE1374" s="4339"/>
      <c r="AF1374" s="4339"/>
      <c r="AG1374" s="1172"/>
    </row>
    <row r="1375" spans="1:33" x14ac:dyDescent="0.3">
      <c r="A1375" s="229"/>
      <c r="B1375" s="102"/>
      <c r="C1375" s="102"/>
      <c r="D1375" s="102"/>
      <c r="E1375" s="102"/>
      <c r="F1375" s="102"/>
      <c r="G1375" s="102"/>
      <c r="H1375" s="102"/>
      <c r="I1375" s="102"/>
      <c r="J1375" s="102"/>
      <c r="K1375" s="102"/>
      <c r="L1375" s="102"/>
      <c r="M1375" s="229"/>
      <c r="N1375" s="102"/>
      <c r="O1375" s="229"/>
      <c r="P1375" s="91"/>
      <c r="Q1375" s="91"/>
      <c r="R1375" s="91"/>
      <c r="S1375" s="91"/>
      <c r="T1375" s="205"/>
      <c r="U1375" s="205"/>
      <c r="V1375" s="205"/>
      <c r="W1375" s="205"/>
      <c r="X1375" s="205"/>
      <c r="Y1375" s="229"/>
      <c r="Z1375" s="84"/>
      <c r="AA1375" s="84"/>
      <c r="AB1375" s="47"/>
      <c r="AC1375" s="84"/>
      <c r="AD1375" s="84"/>
      <c r="AE1375" s="84"/>
      <c r="AF1375" s="84"/>
      <c r="AG1375" s="1172"/>
    </row>
    <row r="1376" spans="1:33" ht="15" thickBot="1" x14ac:dyDescent="0.35">
      <c r="A1376" s="248"/>
      <c r="B1376" s="4332"/>
      <c r="C1376" s="4332"/>
      <c r="D1376" s="4332"/>
      <c r="E1376" s="4332"/>
      <c r="F1376" s="4332"/>
      <c r="G1376" s="4332"/>
      <c r="H1376" s="4332"/>
      <c r="I1376" s="4332"/>
      <c r="J1376" s="4332"/>
      <c r="K1376" s="4332"/>
      <c r="L1376" s="4332"/>
      <c r="M1376" s="248"/>
      <c r="N1376" s="340"/>
      <c r="O1376" s="248"/>
      <c r="P1376" s="3412"/>
      <c r="Q1376" s="3412"/>
      <c r="R1376" s="3412"/>
      <c r="S1376" s="3412"/>
      <c r="T1376" s="3412"/>
      <c r="U1376" s="3412"/>
      <c r="V1376" s="3412"/>
      <c r="W1376" s="3412"/>
      <c r="X1376" s="3412"/>
      <c r="Y1376" s="248"/>
      <c r="Z1376" s="4339"/>
      <c r="AA1376" s="4339"/>
      <c r="AB1376" s="47"/>
      <c r="AC1376" s="4339"/>
      <c r="AD1376" s="4339"/>
      <c r="AE1376" s="4339"/>
      <c r="AF1376" s="4339"/>
      <c r="AG1376" s="1172"/>
    </row>
    <row r="1377" spans="1:33" x14ac:dyDescent="0.3">
      <c r="A1377" s="229"/>
      <c r="B1377" s="102"/>
      <c r="C1377" s="102"/>
      <c r="D1377" s="102"/>
      <c r="E1377" s="102"/>
      <c r="F1377" s="102"/>
      <c r="G1377" s="102"/>
      <c r="H1377" s="102"/>
      <c r="I1377" s="102"/>
      <c r="J1377" s="102"/>
      <c r="K1377" s="102"/>
      <c r="L1377" s="102"/>
      <c r="M1377" s="229"/>
      <c r="N1377" s="102"/>
      <c r="O1377" s="229"/>
      <c r="P1377" s="91"/>
      <c r="Q1377" s="91"/>
      <c r="R1377" s="91"/>
      <c r="S1377" s="91"/>
      <c r="T1377" s="205"/>
      <c r="U1377" s="205"/>
      <c r="V1377" s="205"/>
      <c r="W1377" s="205"/>
      <c r="X1377" s="205"/>
      <c r="Y1377" s="229"/>
      <c r="Z1377" s="84"/>
      <c r="AA1377" s="84"/>
      <c r="AB1377" s="47"/>
      <c r="AC1377" s="84"/>
      <c r="AD1377" s="84"/>
      <c r="AE1377" s="84"/>
      <c r="AF1377" s="84"/>
      <c r="AG1377" s="1172"/>
    </row>
    <row r="1378" spans="1:33" ht="15" thickBot="1" x14ac:dyDescent="0.35">
      <c r="A1378" s="248"/>
      <c r="B1378" s="4332"/>
      <c r="C1378" s="4332"/>
      <c r="D1378" s="4332"/>
      <c r="E1378" s="4332"/>
      <c r="F1378" s="4332"/>
      <c r="G1378" s="4332"/>
      <c r="H1378" s="4332"/>
      <c r="I1378" s="4332"/>
      <c r="J1378" s="4332"/>
      <c r="K1378" s="4332"/>
      <c r="L1378" s="4332"/>
      <c r="M1378" s="248"/>
      <c r="N1378" s="340"/>
      <c r="O1378" s="248"/>
      <c r="P1378" s="3412"/>
      <c r="Q1378" s="3412"/>
      <c r="R1378" s="3412"/>
      <c r="S1378" s="3412"/>
      <c r="T1378" s="3412"/>
      <c r="U1378" s="3412"/>
      <c r="V1378" s="3412"/>
      <c r="W1378" s="3412"/>
      <c r="X1378" s="3412"/>
      <c r="Y1378" s="248"/>
      <c r="Z1378" s="4339"/>
      <c r="AA1378" s="4339"/>
      <c r="AB1378" s="47"/>
      <c r="AC1378" s="4339"/>
      <c r="AD1378" s="4339"/>
      <c r="AE1378" s="4339"/>
      <c r="AF1378" s="4339"/>
      <c r="AG1378" s="1172"/>
    </row>
    <row r="1379" spans="1:33" x14ac:dyDescent="0.3">
      <c r="A1379" s="229"/>
      <c r="B1379" s="102"/>
      <c r="C1379" s="102"/>
      <c r="D1379" s="102"/>
      <c r="E1379" s="102"/>
      <c r="F1379" s="102"/>
      <c r="G1379" s="102"/>
      <c r="H1379" s="102"/>
      <c r="I1379" s="102"/>
      <c r="J1379" s="102"/>
      <c r="K1379" s="102"/>
      <c r="L1379" s="102"/>
      <c r="M1379" s="229"/>
      <c r="N1379" s="102"/>
      <c r="O1379" s="229"/>
      <c r="P1379" s="91"/>
      <c r="Q1379" s="91"/>
      <c r="R1379" s="91"/>
      <c r="S1379" s="91"/>
      <c r="T1379" s="205"/>
      <c r="U1379" s="205"/>
      <c r="V1379" s="205"/>
      <c r="W1379" s="205"/>
      <c r="X1379" s="205"/>
      <c r="Y1379" s="229"/>
      <c r="Z1379" s="84"/>
      <c r="AA1379" s="84"/>
      <c r="AB1379" s="47"/>
      <c r="AC1379" s="84"/>
      <c r="AD1379" s="84"/>
      <c r="AE1379" s="84"/>
      <c r="AF1379" s="84"/>
      <c r="AG1379" s="1172"/>
    </row>
    <row r="1380" spans="1:33" ht="15" thickBot="1" x14ac:dyDescent="0.35">
      <c r="A1380" s="248"/>
      <c r="B1380" s="4332"/>
      <c r="C1380" s="4332"/>
      <c r="D1380" s="4332"/>
      <c r="E1380" s="4332"/>
      <c r="F1380" s="4332"/>
      <c r="G1380" s="4332"/>
      <c r="H1380" s="4332"/>
      <c r="I1380" s="4332"/>
      <c r="J1380" s="4332"/>
      <c r="K1380" s="4332"/>
      <c r="L1380" s="4332"/>
      <c r="M1380" s="248"/>
      <c r="N1380" s="340"/>
      <c r="O1380" s="248"/>
      <c r="P1380" s="3412"/>
      <c r="Q1380" s="3412"/>
      <c r="R1380" s="3412"/>
      <c r="S1380" s="3412"/>
      <c r="T1380" s="3412"/>
      <c r="U1380" s="3412"/>
      <c r="V1380" s="3412"/>
      <c r="W1380" s="3412"/>
      <c r="X1380" s="3412"/>
      <c r="Y1380" s="248"/>
      <c r="Z1380" s="4339"/>
      <c r="AA1380" s="4339"/>
      <c r="AB1380" s="47"/>
      <c r="AC1380" s="4339"/>
      <c r="AD1380" s="4339"/>
      <c r="AE1380" s="4339"/>
      <c r="AF1380" s="4339"/>
      <c r="AG1380" s="1172"/>
    </row>
    <row r="1381" spans="1:33" x14ac:dyDescent="0.3">
      <c r="A1381" s="229"/>
      <c r="B1381" s="102"/>
      <c r="C1381" s="102"/>
      <c r="D1381" s="102"/>
      <c r="E1381" s="102"/>
      <c r="F1381" s="102"/>
      <c r="G1381" s="102"/>
      <c r="H1381" s="102"/>
      <c r="I1381" s="102"/>
      <c r="J1381" s="102"/>
      <c r="K1381" s="102"/>
      <c r="L1381" s="102"/>
      <c r="M1381" s="229"/>
      <c r="N1381" s="102"/>
      <c r="O1381" s="229"/>
      <c r="P1381" s="91"/>
      <c r="Q1381" s="91"/>
      <c r="R1381" s="91"/>
      <c r="S1381" s="91"/>
      <c r="T1381" s="205"/>
      <c r="U1381" s="205"/>
      <c r="V1381" s="205"/>
      <c r="W1381" s="205"/>
      <c r="X1381" s="205"/>
      <c r="Y1381" s="229"/>
      <c r="Z1381" s="84"/>
      <c r="AA1381" s="84"/>
      <c r="AB1381" s="47"/>
      <c r="AC1381" s="84"/>
      <c r="AD1381" s="84"/>
      <c r="AE1381" s="84"/>
      <c r="AF1381" s="84"/>
      <c r="AG1381" s="1172"/>
    </row>
    <row r="1382" spans="1:33" ht="15" thickBot="1" x14ac:dyDescent="0.35">
      <c r="A1382" s="248"/>
      <c r="B1382" s="4332"/>
      <c r="C1382" s="4332"/>
      <c r="D1382" s="4332"/>
      <c r="E1382" s="4332"/>
      <c r="F1382" s="4332"/>
      <c r="G1382" s="4332"/>
      <c r="H1382" s="4332"/>
      <c r="I1382" s="4332"/>
      <c r="J1382" s="4332"/>
      <c r="K1382" s="4332"/>
      <c r="L1382" s="4332"/>
      <c r="M1382" s="248"/>
      <c r="N1382" s="340"/>
      <c r="O1382" s="248"/>
      <c r="P1382" s="3412"/>
      <c r="Q1382" s="3412"/>
      <c r="R1382" s="3412"/>
      <c r="S1382" s="3412"/>
      <c r="T1382" s="3412"/>
      <c r="U1382" s="3412"/>
      <c r="V1382" s="3412"/>
      <c r="W1382" s="3412"/>
      <c r="X1382" s="3412"/>
      <c r="Y1382" s="248"/>
      <c r="Z1382" s="4339"/>
      <c r="AA1382" s="4339"/>
      <c r="AB1382" s="47"/>
      <c r="AC1382" s="4339"/>
      <c r="AD1382" s="4339"/>
      <c r="AE1382" s="4339"/>
      <c r="AF1382" s="4339"/>
      <c r="AG1382" s="1172"/>
    </row>
    <row r="1383" spans="1:33" x14ac:dyDescent="0.3">
      <c r="A1383" s="47"/>
      <c r="B1383" s="1172"/>
      <c r="C1383" s="1172"/>
      <c r="D1383" s="1172"/>
      <c r="E1383" s="1172"/>
      <c r="F1383" s="1172"/>
      <c r="G1383" s="1172"/>
      <c r="H1383" s="1172"/>
      <c r="I1383" s="1172"/>
      <c r="J1383" s="1170"/>
      <c r="K1383" s="1170"/>
      <c r="L1383" s="1170"/>
      <c r="M1383" s="1060"/>
      <c r="N1383" s="1170"/>
      <c r="O1383" s="1060"/>
      <c r="P1383" s="1170"/>
      <c r="Q1383" s="1170"/>
      <c r="R1383" s="1170"/>
      <c r="S1383" s="1172"/>
      <c r="T1383" s="1172"/>
      <c r="U1383" s="1172"/>
      <c r="V1383" s="1172"/>
      <c r="W1383" s="1172"/>
      <c r="X1383" s="1172"/>
      <c r="Y1383" s="47"/>
      <c r="Z1383" s="1172"/>
      <c r="AA1383" s="1172"/>
      <c r="AB1383" s="47"/>
      <c r="AC1383" s="1172"/>
      <c r="AD1383" s="1172"/>
      <c r="AE1383" s="1172"/>
      <c r="AF1383" s="1172"/>
      <c r="AG1383" s="1172"/>
    </row>
    <row r="1384" spans="1:33" ht="15" thickBot="1" x14ac:dyDescent="0.35">
      <c r="A1384" s="1172" t="s">
        <v>717</v>
      </c>
      <c r="B1384" s="1172"/>
      <c r="C1384" s="1172"/>
      <c r="D1384" s="1172"/>
      <c r="E1384" s="1172"/>
      <c r="F1384" s="1172"/>
      <c r="G1384" s="1172"/>
      <c r="H1384" s="1170"/>
      <c r="I1384" s="4337" t="s">
        <v>1314</v>
      </c>
      <c r="J1384" s="4337"/>
      <c r="K1384" s="4337"/>
      <c r="L1384" s="4337"/>
      <c r="M1384" s="4337"/>
      <c r="N1384" s="4337"/>
      <c r="O1384" s="4337"/>
      <c r="P1384" s="4337"/>
      <c r="Q1384" s="4337"/>
      <c r="R1384" s="4337"/>
      <c r="S1384" s="4337"/>
      <c r="T1384" s="4337"/>
      <c r="U1384" s="4337"/>
      <c r="V1384" s="4337"/>
      <c r="W1384" s="4337"/>
      <c r="X1384" s="4337"/>
      <c r="Y1384" s="1172"/>
      <c r="Z1384" s="1170" t="s">
        <v>1313</v>
      </c>
      <c r="AA1384" s="1172"/>
      <c r="AB1384" s="1172"/>
      <c r="AC1384" s="1172"/>
      <c r="AD1384" s="1172"/>
      <c r="AE1384" s="1172"/>
      <c r="AF1384" s="1172"/>
      <c r="AG1384" s="1172"/>
    </row>
    <row r="1385" spans="1:33" x14ac:dyDescent="0.3">
      <c r="A1385" s="1170" t="s">
        <v>16</v>
      </c>
      <c r="B1385" s="1172"/>
      <c r="C1385" s="1172"/>
      <c r="D1385" s="1172"/>
      <c r="E1385" s="1172"/>
      <c r="F1385" s="1172"/>
      <c r="G1385" s="1172"/>
      <c r="H1385" s="1172"/>
      <c r="I1385" s="1172"/>
      <c r="J1385" s="1172"/>
      <c r="K1385" s="1172"/>
      <c r="L1385" s="1172"/>
      <c r="M1385" s="1172"/>
      <c r="N1385" s="1172"/>
      <c r="O1385" s="1172"/>
      <c r="P1385" s="1172"/>
      <c r="Q1385" s="1172"/>
      <c r="R1385" s="1172"/>
      <c r="S1385" s="1172"/>
      <c r="T1385" s="1172"/>
      <c r="U1385" s="1172"/>
      <c r="V1385" s="1172"/>
      <c r="W1385" s="1172"/>
      <c r="X1385" s="1172"/>
      <c r="Y1385" s="1172"/>
      <c r="Z1385" s="1172"/>
      <c r="AA1385" s="1172"/>
      <c r="AB1385" s="1172"/>
      <c r="AC1385" s="1172"/>
      <c r="AD1385" s="1172"/>
      <c r="AE1385" s="1172"/>
      <c r="AF1385" s="1172"/>
      <c r="AG1385" s="1172"/>
    </row>
    <row r="1386" spans="1:33" x14ac:dyDescent="0.3">
      <c r="A1386" s="1172"/>
      <c r="B1386" s="1172"/>
      <c r="C1386" s="1172"/>
      <c r="D1386" s="1172"/>
      <c r="E1386" s="1172"/>
      <c r="F1386" s="1172"/>
      <c r="G1386" s="1172"/>
      <c r="H1386" s="1172"/>
      <c r="I1386" s="1172"/>
      <c r="J1386" s="1172"/>
      <c r="K1386" s="1172"/>
      <c r="L1386" s="1172"/>
      <c r="M1386" s="1172"/>
      <c r="N1386" s="1172"/>
      <c r="O1386" s="1172"/>
      <c r="P1386" s="1172"/>
      <c r="Q1386" s="1172"/>
      <c r="R1386" s="1172"/>
      <c r="S1386" s="1172"/>
      <c r="T1386" s="1172"/>
      <c r="U1386" s="1172"/>
      <c r="V1386" s="1172"/>
      <c r="W1386" s="1172"/>
      <c r="X1386" s="1172"/>
      <c r="Y1386" s="1172"/>
      <c r="Z1386" s="1172"/>
      <c r="AA1386" s="1172"/>
      <c r="AB1386" s="1172"/>
      <c r="AC1386" s="1172"/>
      <c r="AD1386" s="1172"/>
      <c r="AE1386" s="1172"/>
      <c r="AF1386" s="1172"/>
      <c r="AG1386" s="1172"/>
    </row>
    <row r="1387" spans="1:33" ht="15" customHeight="1" x14ac:dyDescent="0.3">
      <c r="A1387" s="2807" t="s">
        <v>54</v>
      </c>
      <c r="B1387" s="2807"/>
      <c r="C1387" s="2807"/>
      <c r="D1387" s="2807"/>
      <c r="E1387" s="2807"/>
      <c r="F1387" s="2807"/>
      <c r="G1387" s="2807"/>
      <c r="H1387" s="2807"/>
      <c r="I1387" s="2807"/>
      <c r="J1387" s="2807"/>
      <c r="K1387" s="2807"/>
      <c r="L1387" s="2807"/>
      <c r="M1387" s="2807"/>
      <c r="N1387" s="2807"/>
      <c r="O1387" s="2807"/>
      <c r="P1387" s="2807"/>
      <c r="Q1387" s="2807"/>
      <c r="R1387" s="2807"/>
      <c r="S1387" s="2807"/>
      <c r="T1387" s="2807"/>
      <c r="U1387" s="2807"/>
      <c r="V1387" s="2807"/>
      <c r="W1387" s="2807"/>
      <c r="X1387" s="2807"/>
      <c r="Y1387" s="2807"/>
      <c r="Z1387" s="2807"/>
      <c r="AA1387" s="2807"/>
      <c r="AB1387" s="2807"/>
      <c r="AC1387" s="2807"/>
      <c r="AD1387" s="2807"/>
      <c r="AE1387" s="2807"/>
      <c r="AF1387" s="2807"/>
      <c r="AG1387" s="2807"/>
    </row>
    <row r="1388" spans="1:33" x14ac:dyDescent="0.3">
      <c r="A1388" s="2807"/>
      <c r="B1388" s="2807"/>
      <c r="C1388" s="2807"/>
      <c r="D1388" s="2807"/>
      <c r="E1388" s="2807"/>
      <c r="F1388" s="2807"/>
      <c r="G1388" s="2807"/>
      <c r="H1388" s="2807"/>
      <c r="I1388" s="2807"/>
      <c r="J1388" s="2807"/>
      <c r="K1388" s="2807"/>
      <c r="L1388" s="2807"/>
      <c r="M1388" s="2807"/>
      <c r="N1388" s="2807"/>
      <c r="O1388" s="2807"/>
      <c r="P1388" s="2807"/>
      <c r="Q1388" s="2807"/>
      <c r="R1388" s="2807"/>
      <c r="S1388" s="2807"/>
      <c r="T1388" s="2807"/>
      <c r="U1388" s="2807"/>
      <c r="V1388" s="2807"/>
      <c r="W1388" s="2807"/>
      <c r="X1388" s="2807"/>
      <c r="Y1388" s="2807"/>
      <c r="Z1388" s="2807"/>
      <c r="AA1388" s="2807"/>
      <c r="AB1388" s="2807"/>
      <c r="AC1388" s="2807"/>
      <c r="AD1388" s="2807"/>
      <c r="AE1388" s="2807"/>
      <c r="AF1388" s="2807"/>
      <c r="AG1388" s="2807"/>
    </row>
    <row r="1389" spans="1:33" x14ac:dyDescent="0.3">
      <c r="A1389" s="2807"/>
      <c r="B1389" s="2807"/>
      <c r="C1389" s="2807"/>
      <c r="D1389" s="2807"/>
      <c r="E1389" s="2807"/>
      <c r="F1389" s="2807"/>
      <c r="G1389" s="2807"/>
      <c r="H1389" s="2807"/>
      <c r="I1389" s="2807"/>
      <c r="J1389" s="2807"/>
      <c r="K1389" s="2807"/>
      <c r="L1389" s="2807"/>
      <c r="M1389" s="2807"/>
      <c r="N1389" s="2807"/>
      <c r="O1389" s="2807"/>
      <c r="P1389" s="2807"/>
      <c r="Q1389" s="2807"/>
      <c r="R1389" s="2807"/>
      <c r="S1389" s="2807"/>
      <c r="T1389" s="2807"/>
      <c r="U1389" s="2807"/>
      <c r="V1389" s="2807"/>
      <c r="W1389" s="2807"/>
      <c r="X1389" s="2807"/>
      <c r="Y1389" s="2807"/>
      <c r="Z1389" s="2807"/>
      <c r="AA1389" s="2807"/>
      <c r="AB1389" s="2807"/>
      <c r="AC1389" s="2807"/>
      <c r="AD1389" s="2807"/>
      <c r="AE1389" s="2807"/>
      <c r="AF1389" s="2807"/>
      <c r="AG1389" s="2807"/>
    </row>
    <row r="1390" spans="1:33" x14ac:dyDescent="0.3">
      <c r="A1390" s="2807"/>
      <c r="B1390" s="2807"/>
      <c r="C1390" s="2807"/>
      <c r="D1390" s="2807"/>
      <c r="E1390" s="2807"/>
      <c r="F1390" s="2807"/>
      <c r="G1390" s="2807"/>
      <c r="H1390" s="2807"/>
      <c r="I1390" s="2807"/>
      <c r="J1390" s="2807"/>
      <c r="K1390" s="2807"/>
      <c r="L1390" s="2807"/>
      <c r="M1390" s="2807"/>
      <c r="N1390" s="2807"/>
      <c r="O1390" s="2807"/>
      <c r="P1390" s="2807"/>
      <c r="Q1390" s="2807"/>
      <c r="R1390" s="2807"/>
      <c r="S1390" s="2807"/>
      <c r="T1390" s="2807"/>
      <c r="U1390" s="2807"/>
      <c r="V1390" s="2807"/>
      <c r="W1390" s="2807"/>
      <c r="X1390" s="2807"/>
      <c r="Y1390" s="2807"/>
      <c r="Z1390" s="2807"/>
      <c r="AA1390" s="2807"/>
      <c r="AB1390" s="2807"/>
      <c r="AC1390" s="2807"/>
      <c r="AD1390" s="2807"/>
      <c r="AE1390" s="2807"/>
      <c r="AF1390" s="2807"/>
      <c r="AG1390" s="2807"/>
    </row>
    <row r="1391" spans="1:33" x14ac:dyDescent="0.3">
      <c r="A1391" s="1172"/>
      <c r="B1391" s="1172"/>
      <c r="C1391" s="1172"/>
      <c r="D1391" s="1172"/>
      <c r="E1391" s="1172"/>
      <c r="F1391" s="1172"/>
      <c r="G1391" s="1172"/>
      <c r="H1391" s="1172"/>
      <c r="I1391" s="1172"/>
      <c r="J1391" s="1172"/>
      <c r="K1391" s="1172"/>
      <c r="L1391" s="1172"/>
      <c r="M1391" s="1172"/>
      <c r="N1391" s="1172"/>
      <c r="O1391" s="1172"/>
      <c r="P1391" s="1172"/>
      <c r="Q1391" s="1172"/>
      <c r="R1391" s="1172"/>
      <c r="S1391" s="1172"/>
      <c r="T1391" s="1172"/>
      <c r="U1391" s="1172"/>
      <c r="V1391" s="1172"/>
      <c r="W1391" s="1172"/>
      <c r="X1391" s="1172"/>
      <c r="Y1391" s="1172"/>
      <c r="Z1391" s="1172"/>
      <c r="AA1391" s="1172"/>
      <c r="AB1391" s="1172"/>
      <c r="AC1391" s="1172"/>
      <c r="AD1391" s="1172"/>
      <c r="AE1391" s="1172"/>
      <c r="AF1391" s="1172"/>
      <c r="AG1391" s="1172"/>
    </row>
    <row r="1392" spans="1:33" ht="15" customHeight="1" x14ac:dyDescent="0.3">
      <c r="A1392" s="2807" t="s">
        <v>55</v>
      </c>
      <c r="B1392" s="2807"/>
      <c r="C1392" s="2807"/>
      <c r="D1392" s="2807"/>
      <c r="E1392" s="2807"/>
      <c r="F1392" s="2807"/>
      <c r="G1392" s="2807"/>
      <c r="H1392" s="2807"/>
      <c r="I1392" s="2807"/>
      <c r="J1392" s="2807"/>
      <c r="K1392" s="2807"/>
      <c r="L1392" s="2807"/>
      <c r="M1392" s="2807"/>
      <c r="N1392" s="2807"/>
      <c r="O1392" s="2807"/>
      <c r="P1392" s="2807"/>
      <c r="Q1392" s="2807"/>
      <c r="R1392" s="2807"/>
      <c r="S1392" s="2807"/>
      <c r="T1392" s="2807"/>
      <c r="U1392" s="2807"/>
      <c r="V1392" s="2807"/>
      <c r="W1392" s="2807"/>
      <c r="X1392" s="2807"/>
      <c r="Y1392" s="2807"/>
      <c r="Z1392" s="2807"/>
      <c r="AA1392" s="2807"/>
      <c r="AB1392" s="2807"/>
      <c r="AC1392" s="2807"/>
      <c r="AD1392" s="2807"/>
      <c r="AE1392" s="2807"/>
      <c r="AF1392" s="2807"/>
      <c r="AG1392" s="2807"/>
    </row>
    <row r="1393" spans="1:33" x14ac:dyDescent="0.3">
      <c r="A1393" s="2807"/>
      <c r="B1393" s="2807"/>
      <c r="C1393" s="2807"/>
      <c r="D1393" s="2807"/>
      <c r="E1393" s="2807"/>
      <c r="F1393" s="2807"/>
      <c r="G1393" s="2807"/>
      <c r="H1393" s="2807"/>
      <c r="I1393" s="2807"/>
      <c r="J1393" s="2807"/>
      <c r="K1393" s="2807"/>
      <c r="L1393" s="2807"/>
      <c r="M1393" s="2807"/>
      <c r="N1393" s="2807"/>
      <c r="O1393" s="2807"/>
      <c r="P1393" s="2807"/>
      <c r="Q1393" s="2807"/>
      <c r="R1393" s="2807"/>
      <c r="S1393" s="2807"/>
      <c r="T1393" s="2807"/>
      <c r="U1393" s="2807"/>
      <c r="V1393" s="2807"/>
      <c r="W1393" s="2807"/>
      <c r="X1393" s="2807"/>
      <c r="Y1393" s="2807"/>
      <c r="Z1393" s="2807"/>
      <c r="AA1393" s="2807"/>
      <c r="AB1393" s="2807"/>
      <c r="AC1393" s="2807"/>
      <c r="AD1393" s="2807"/>
      <c r="AE1393" s="2807"/>
      <c r="AF1393" s="2807"/>
      <c r="AG1393" s="2807"/>
    </row>
    <row r="1394" spans="1:33" x14ac:dyDescent="0.3">
      <c r="A1394" s="2807"/>
      <c r="B1394" s="2807"/>
      <c r="C1394" s="2807"/>
      <c r="D1394" s="2807"/>
      <c r="E1394" s="2807"/>
      <c r="F1394" s="2807"/>
      <c r="G1394" s="2807"/>
      <c r="H1394" s="2807"/>
      <c r="I1394" s="2807"/>
      <c r="J1394" s="2807"/>
      <c r="K1394" s="2807"/>
      <c r="L1394" s="2807"/>
      <c r="M1394" s="2807"/>
      <c r="N1394" s="2807"/>
      <c r="O1394" s="2807"/>
      <c r="P1394" s="2807"/>
      <c r="Q1394" s="2807"/>
      <c r="R1394" s="2807"/>
      <c r="S1394" s="2807"/>
      <c r="T1394" s="2807"/>
      <c r="U1394" s="2807"/>
      <c r="V1394" s="2807"/>
      <c r="W1394" s="2807"/>
      <c r="X1394" s="2807"/>
      <c r="Y1394" s="2807"/>
      <c r="Z1394" s="2807"/>
      <c r="AA1394" s="2807"/>
      <c r="AB1394" s="2807"/>
      <c r="AC1394" s="2807"/>
      <c r="AD1394" s="2807"/>
      <c r="AE1394" s="2807"/>
      <c r="AF1394" s="2807"/>
      <c r="AG1394" s="2807"/>
    </row>
    <row r="1395" spans="1:33" x14ac:dyDescent="0.3">
      <c r="A1395" s="1172"/>
      <c r="B1395" s="1172"/>
      <c r="C1395" s="1172"/>
      <c r="D1395" s="1172"/>
      <c r="E1395" s="1172"/>
      <c r="F1395" s="1172"/>
      <c r="G1395" s="1172"/>
      <c r="H1395" s="1172"/>
      <c r="I1395" s="1172"/>
      <c r="J1395" s="1172"/>
      <c r="K1395" s="1172"/>
      <c r="L1395" s="1172"/>
      <c r="M1395" s="1172"/>
      <c r="N1395" s="1172"/>
      <c r="O1395" s="1172"/>
      <c r="P1395" s="1172"/>
      <c r="Q1395" s="1172"/>
      <c r="R1395" s="1172"/>
      <c r="S1395" s="1172"/>
      <c r="T1395" s="1172"/>
      <c r="U1395" s="1172"/>
      <c r="V1395" s="1172"/>
      <c r="W1395" s="1172"/>
      <c r="X1395" s="1172"/>
      <c r="Y1395" s="1172"/>
      <c r="Z1395" s="1172"/>
      <c r="AA1395" s="1172"/>
      <c r="AB1395" s="1172"/>
      <c r="AC1395" s="1172"/>
      <c r="AD1395" s="1172"/>
      <c r="AE1395" s="1172"/>
      <c r="AF1395" s="1172"/>
      <c r="AG1395" s="1172"/>
    </row>
    <row r="1396" spans="1:33" x14ac:dyDescent="0.3">
      <c r="A1396" s="1172" t="s">
        <v>718</v>
      </c>
      <c r="B1396" s="1172"/>
      <c r="C1396" s="1172"/>
      <c r="D1396" s="1172"/>
      <c r="E1396" s="1172"/>
      <c r="F1396" s="1172"/>
      <c r="G1396" s="1172"/>
      <c r="H1396" s="1172"/>
      <c r="I1396" s="1172"/>
      <c r="J1396" s="1172"/>
      <c r="K1396" s="1172"/>
      <c r="L1396" s="1172"/>
      <c r="M1396" s="1172"/>
      <c r="N1396" s="1172"/>
      <c r="O1396" s="1172"/>
      <c r="P1396" s="1172"/>
      <c r="Q1396" s="1172"/>
      <c r="R1396" s="1172"/>
      <c r="S1396" s="1172"/>
      <c r="T1396" s="1172"/>
      <c r="U1396" s="1172"/>
      <c r="V1396" s="1172"/>
      <c r="W1396" s="1172"/>
      <c r="X1396" s="1172"/>
      <c r="Y1396" s="1172"/>
      <c r="Z1396" s="1172"/>
      <c r="AA1396" s="1172"/>
      <c r="AB1396" s="1172"/>
      <c r="AC1396" s="1172"/>
      <c r="AD1396" s="1172"/>
      <c r="AE1396" s="1172"/>
      <c r="AF1396" s="1172"/>
      <c r="AG1396" s="1172"/>
    </row>
    <row r="1397" spans="1:33" x14ac:dyDescent="0.3">
      <c r="A1397" s="1172"/>
      <c r="B1397" s="1172"/>
      <c r="C1397" s="1172"/>
      <c r="D1397" s="1172"/>
      <c r="E1397" s="1172"/>
      <c r="F1397" s="1172"/>
      <c r="G1397" s="1172"/>
      <c r="H1397" s="1172"/>
      <c r="I1397" s="1172"/>
      <c r="J1397" s="1172"/>
      <c r="K1397" s="1172"/>
      <c r="L1397" s="1172"/>
      <c r="M1397" s="1172"/>
      <c r="N1397" s="1172"/>
      <c r="O1397" s="1172"/>
      <c r="P1397" s="1172"/>
      <c r="Q1397" s="1172"/>
      <c r="R1397" s="1172"/>
      <c r="S1397" s="1172"/>
      <c r="T1397" s="1172"/>
      <c r="U1397" s="1172"/>
      <c r="V1397" s="1172"/>
      <c r="W1397" s="1172"/>
      <c r="X1397" s="1172"/>
      <c r="Y1397" s="1172"/>
      <c r="Z1397" s="1172"/>
      <c r="AA1397" s="1172"/>
      <c r="AB1397" s="1172"/>
      <c r="AC1397" s="1172"/>
      <c r="AD1397" s="1172"/>
      <c r="AE1397" s="1172"/>
      <c r="AF1397" s="1172"/>
      <c r="AG1397" s="1172"/>
    </row>
    <row r="1398" spans="1:33" x14ac:dyDescent="0.3">
      <c r="A1398" s="1172"/>
      <c r="B1398" s="1172"/>
      <c r="C1398" s="1172"/>
      <c r="D1398" s="1172"/>
      <c r="E1398" s="1172"/>
      <c r="F1398" s="1172"/>
      <c r="G1398" s="1172"/>
      <c r="H1398" s="1172"/>
      <c r="I1398" s="1172"/>
      <c r="J1398" s="1172"/>
      <c r="K1398" s="1172"/>
      <c r="L1398" s="1172"/>
      <c r="M1398" s="1172"/>
      <c r="N1398" s="1172"/>
      <c r="O1398" s="1172"/>
      <c r="P1398" s="1172"/>
      <c r="Q1398" s="1172"/>
      <c r="R1398" s="1172"/>
      <c r="S1398" s="1172"/>
      <c r="T1398" s="1172"/>
      <c r="U1398" s="1172"/>
      <c r="V1398" s="1172"/>
      <c r="W1398" s="1172"/>
      <c r="X1398" s="1172"/>
      <c r="Y1398" s="1172"/>
      <c r="Z1398" s="1172"/>
      <c r="AA1398" s="1172"/>
      <c r="AB1398" s="1172"/>
      <c r="AC1398" s="1172"/>
      <c r="AD1398" s="1172"/>
      <c r="AE1398" s="1172"/>
      <c r="AF1398" s="1172"/>
      <c r="AG1398" s="1172"/>
    </row>
    <row r="1399" spans="1:33" ht="15" thickBot="1" x14ac:dyDescent="0.35">
      <c r="A1399" s="1172" t="s">
        <v>147</v>
      </c>
      <c r="B1399" s="1172"/>
      <c r="C1399" s="4338"/>
      <c r="D1399" s="4338"/>
      <c r="E1399" s="4338"/>
      <c r="F1399" s="4338"/>
      <c r="G1399" s="4338"/>
      <c r="H1399" s="4338"/>
      <c r="I1399" s="4338"/>
      <c r="J1399" s="4338"/>
      <c r="K1399" s="4338"/>
      <c r="L1399" s="1172"/>
      <c r="M1399" s="3031" t="str">
        <f>J1353</f>
        <v>Should be the same as listed in Part I.</v>
      </c>
      <c r="N1399" s="3031"/>
      <c r="O1399" s="3031"/>
      <c r="P1399" s="3031"/>
      <c r="Q1399" s="3031"/>
      <c r="R1399" s="3031"/>
      <c r="S1399" s="3031"/>
      <c r="T1399" s="3031"/>
      <c r="U1399" s="3031"/>
      <c r="V1399" s="3031"/>
      <c r="W1399" s="3031"/>
      <c r="X1399" s="3031"/>
      <c r="Y1399" s="3031"/>
      <c r="Z1399" s="3031"/>
      <c r="AA1399" s="1172"/>
      <c r="AB1399" s="3395"/>
      <c r="AC1399" s="3395"/>
      <c r="AD1399" s="3395"/>
      <c r="AE1399" s="3395"/>
      <c r="AF1399" s="3395"/>
      <c r="AG1399" s="1172"/>
    </row>
    <row r="1400" spans="1:33" ht="15" customHeight="1" x14ac:dyDescent="0.3">
      <c r="A1400" s="1172"/>
      <c r="B1400" s="1172"/>
      <c r="C1400" s="4333" t="s">
        <v>719</v>
      </c>
      <c r="D1400" s="4333"/>
      <c r="E1400" s="4333"/>
      <c r="F1400" s="4333"/>
      <c r="G1400" s="4333"/>
      <c r="H1400" s="4333"/>
      <c r="I1400" s="4333"/>
      <c r="J1400" s="4333"/>
      <c r="K1400" s="4333"/>
      <c r="L1400" s="1172"/>
      <c r="M1400" s="4335" t="s">
        <v>149</v>
      </c>
      <c r="N1400" s="4335"/>
      <c r="O1400" s="4335"/>
      <c r="P1400" s="4335"/>
      <c r="Q1400" s="4335"/>
      <c r="R1400" s="4335"/>
      <c r="S1400" s="4335"/>
      <c r="T1400" s="4335"/>
      <c r="U1400" s="4335"/>
      <c r="V1400" s="4335"/>
      <c r="W1400" s="4335"/>
      <c r="X1400" s="4335"/>
      <c r="Y1400" s="4335"/>
      <c r="Z1400" s="4335"/>
      <c r="AA1400" s="1172"/>
      <c r="AB1400" s="4336" t="s">
        <v>150</v>
      </c>
      <c r="AC1400" s="4335"/>
      <c r="AD1400" s="4335"/>
      <c r="AE1400" s="4335"/>
      <c r="AF1400" s="4335"/>
      <c r="AG1400" s="1172"/>
    </row>
    <row r="1401" spans="1:33" x14ac:dyDescent="0.3">
      <c r="A1401" s="1172"/>
      <c r="B1401" s="1172"/>
      <c r="C1401" s="4334"/>
      <c r="D1401" s="4334"/>
      <c r="E1401" s="4334"/>
      <c r="F1401" s="4334"/>
      <c r="G1401" s="4334"/>
      <c r="H1401" s="4334"/>
      <c r="I1401" s="4334"/>
      <c r="J1401" s="4334"/>
      <c r="K1401" s="4334"/>
      <c r="L1401" s="1172"/>
      <c r="M1401" s="1172"/>
      <c r="N1401" s="1172"/>
      <c r="O1401" s="1172"/>
      <c r="P1401" s="1172"/>
      <c r="Q1401" s="1172"/>
      <c r="R1401" s="1172"/>
      <c r="S1401" s="1172"/>
      <c r="T1401" s="1172"/>
      <c r="U1401" s="1172"/>
      <c r="V1401" s="1172"/>
      <c r="W1401" s="1172"/>
      <c r="X1401" s="1172"/>
      <c r="Y1401" s="1172"/>
      <c r="Z1401" s="1172"/>
      <c r="AA1401" s="1172"/>
      <c r="AB1401" s="1172"/>
      <c r="AC1401" s="1172"/>
      <c r="AD1401" s="1172"/>
      <c r="AE1401" s="1172"/>
      <c r="AF1401" s="1172"/>
      <c r="AG1401" s="1172"/>
    </row>
    <row r="1402" spans="1:33" x14ac:dyDescent="0.3">
      <c r="A1402" s="1172"/>
      <c r="B1402" s="1172"/>
      <c r="C1402" s="1172"/>
      <c r="D1402" s="1172"/>
      <c r="E1402" s="1172"/>
      <c r="F1402" s="1172"/>
      <c r="G1402" s="1172"/>
      <c r="H1402" s="1172"/>
      <c r="I1402" s="1172"/>
      <c r="J1402" s="1172"/>
      <c r="K1402" s="1172"/>
      <c r="L1402" s="1172"/>
      <c r="M1402" s="1172"/>
      <c r="N1402" s="1172"/>
      <c r="O1402" s="1172"/>
      <c r="P1402" s="1172"/>
      <c r="Q1402" s="1172"/>
      <c r="R1402" s="1172"/>
      <c r="S1402" s="1172"/>
      <c r="T1402" s="1172"/>
      <c r="U1402" s="1172"/>
      <c r="V1402" s="1172"/>
      <c r="W1402" s="1172"/>
      <c r="X1402" s="1172"/>
      <c r="Y1402" s="1172"/>
      <c r="Z1402" s="1172"/>
      <c r="AA1402" s="1172"/>
      <c r="AB1402" s="1172"/>
      <c r="AC1402" s="1172"/>
      <c r="AD1402" s="1172"/>
      <c r="AE1402" s="1172"/>
      <c r="AF1402" s="1172"/>
      <c r="AG1402" s="1172"/>
    </row>
    <row r="1403" spans="1:33" x14ac:dyDescent="0.3">
      <c r="A1403" s="98" t="s">
        <v>707</v>
      </c>
      <c r="B1403" s="1172"/>
      <c r="C1403" s="1172"/>
      <c r="D1403" s="1172"/>
      <c r="E1403" s="1172"/>
      <c r="F1403" s="1172"/>
      <c r="G1403" s="1172"/>
      <c r="H1403" s="1172"/>
      <c r="I1403" s="1172"/>
      <c r="J1403" s="1172"/>
      <c r="K1403" s="1172"/>
      <c r="L1403" s="1172"/>
      <c r="M1403" s="1172"/>
      <c r="N1403" s="1172"/>
      <c r="O1403" s="1172"/>
      <c r="P1403" s="1172"/>
      <c r="Q1403" s="1172"/>
      <c r="R1403" s="1172"/>
      <c r="S1403" s="1172"/>
      <c r="T1403" s="1172"/>
      <c r="U1403" s="1172"/>
      <c r="V1403" s="1172"/>
      <c r="W1403" s="1172"/>
      <c r="X1403" s="1172"/>
      <c r="Y1403" s="1172"/>
      <c r="Z1403" s="1172"/>
      <c r="AA1403" s="1172"/>
      <c r="AB1403" s="1172"/>
      <c r="AC1403" s="1172"/>
      <c r="AD1403" s="1172"/>
      <c r="AE1403" s="1172"/>
      <c r="AF1403" s="1172"/>
      <c r="AG1403" s="1172"/>
    </row>
    <row r="1404" spans="1:33" x14ac:dyDescent="0.3">
      <c r="A1404" s="1172"/>
      <c r="B1404" s="1172"/>
      <c r="C1404" s="1172"/>
      <c r="D1404" s="1172"/>
      <c r="E1404" s="1172"/>
      <c r="F1404" s="1172"/>
      <c r="G1404" s="1172"/>
      <c r="H1404" s="1172"/>
      <c r="I1404" s="1172"/>
      <c r="J1404" s="1172"/>
      <c r="K1404" s="1172"/>
      <c r="L1404" s="1172"/>
      <c r="M1404" s="1172"/>
      <c r="N1404" s="1172"/>
      <c r="O1404" s="1172"/>
      <c r="P1404" s="1172"/>
      <c r="Q1404" s="1172"/>
      <c r="R1404" s="1172"/>
      <c r="S1404" s="1172"/>
      <c r="T1404" s="1172"/>
      <c r="U1404" s="1172"/>
      <c r="V1404" s="1172"/>
      <c r="W1404" s="1172"/>
      <c r="X1404" s="1172"/>
      <c r="Y1404" s="1172"/>
      <c r="Z1404" s="1172"/>
      <c r="AA1404" s="1172"/>
      <c r="AB1404" s="1172"/>
      <c r="AC1404" s="1172"/>
      <c r="AD1404" s="1172"/>
      <c r="AE1404" s="1172"/>
      <c r="AF1404" s="1172"/>
      <c r="AG1404" s="1172"/>
    </row>
    <row r="1405" spans="1:33" x14ac:dyDescent="0.3">
      <c r="A1405" s="98" t="s">
        <v>692</v>
      </c>
      <c r="B1405" s="1172"/>
      <c r="C1405" s="1172"/>
      <c r="D1405" s="1172"/>
      <c r="E1405" s="1172"/>
      <c r="F1405" s="1172"/>
      <c r="G1405" s="1172"/>
      <c r="H1405" s="1172"/>
      <c r="I1405" s="1172"/>
      <c r="J1405" s="1172"/>
      <c r="K1405" s="1172"/>
      <c r="L1405" s="1172"/>
      <c r="M1405" s="1172"/>
      <c r="N1405" s="1172"/>
      <c r="O1405" s="1172"/>
      <c r="P1405" s="1172"/>
      <c r="Q1405" s="1172"/>
      <c r="R1405" s="1172"/>
      <c r="S1405" s="1172"/>
      <c r="T1405" s="1172"/>
      <c r="U1405" s="1172"/>
      <c r="V1405" s="1172"/>
      <c r="W1405" s="1172"/>
      <c r="X1405" s="1172"/>
      <c r="Y1405" s="1172"/>
      <c r="Z1405" s="1172"/>
      <c r="AA1405" s="1172"/>
      <c r="AB1405" s="1172"/>
      <c r="AC1405" s="1172"/>
      <c r="AD1405" s="1172"/>
      <c r="AE1405" s="1172"/>
      <c r="AF1405" s="1172"/>
      <c r="AG1405" s="1172"/>
    </row>
    <row r="1406" spans="1:33" x14ac:dyDescent="0.3">
      <c r="A1406" s="1172" t="s">
        <v>53</v>
      </c>
      <c r="B1406" s="1172"/>
      <c r="C1406" s="1172"/>
      <c r="D1406" s="1172"/>
      <c r="E1406" s="1172"/>
      <c r="F1406" s="1172"/>
      <c r="G1406" s="1172"/>
      <c r="H1406" s="1172"/>
      <c r="I1406" s="1172"/>
      <c r="J1406" s="1172"/>
      <c r="K1406" s="1172"/>
      <c r="L1406" s="1172"/>
      <c r="M1406" s="1172"/>
      <c r="N1406" s="1172"/>
      <c r="O1406" s="1172"/>
      <c r="P1406" s="1172"/>
      <c r="Q1406" s="1172"/>
      <c r="R1406" s="1172"/>
      <c r="S1406" s="1172"/>
      <c r="T1406" s="1172"/>
      <c r="U1406" s="1172"/>
      <c r="V1406" s="1170"/>
      <c r="W1406" s="1170"/>
      <c r="X1406" s="1170"/>
      <c r="Y1406" s="1170"/>
      <c r="Z1406" s="1170"/>
      <c r="AA1406" s="1170"/>
      <c r="AB1406" s="1170"/>
      <c r="AC1406" s="1172"/>
      <c r="AD1406" s="1172"/>
      <c r="AE1406" s="1172"/>
      <c r="AF1406" s="1172"/>
      <c r="AG1406" s="1172"/>
    </row>
    <row r="1407" spans="1:33" x14ac:dyDescent="0.3">
      <c r="A1407" s="1172"/>
      <c r="B1407" s="1172"/>
      <c r="C1407" s="1172"/>
      <c r="D1407" s="1172"/>
      <c r="E1407" s="1172"/>
      <c r="F1407" s="1172"/>
      <c r="G1407" s="1172"/>
      <c r="H1407" s="1172"/>
      <c r="I1407" s="1172"/>
      <c r="J1407" s="1172"/>
      <c r="K1407" s="1172"/>
      <c r="L1407" s="1172"/>
      <c r="M1407" s="1172"/>
      <c r="N1407" s="1172"/>
      <c r="O1407" s="1172"/>
      <c r="P1407" s="1172"/>
      <c r="Q1407" s="1172"/>
      <c r="R1407" s="1172"/>
      <c r="S1407" s="1172"/>
      <c r="T1407" s="1172"/>
      <c r="U1407" s="1172"/>
      <c r="V1407" s="1172"/>
      <c r="W1407" s="1172"/>
      <c r="X1407" s="1172"/>
      <c r="Y1407" s="1172"/>
      <c r="Z1407" s="1172"/>
      <c r="AA1407" s="1172"/>
      <c r="AB1407" s="1172"/>
      <c r="AC1407" s="1172"/>
      <c r="AD1407" s="1172"/>
      <c r="AE1407" s="1172"/>
      <c r="AF1407" s="1172"/>
      <c r="AG1407" s="1172"/>
    </row>
    <row r="1408" spans="1:33" x14ac:dyDescent="0.3">
      <c r="A1408" s="1170" t="s">
        <v>1131</v>
      </c>
      <c r="B1408" s="1172"/>
      <c r="C1408" s="1172"/>
      <c r="D1408" s="1172"/>
      <c r="E1408" s="1172"/>
      <c r="F1408" s="1172"/>
      <c r="G1408" s="1172"/>
      <c r="H1408" s="1172"/>
      <c r="I1408" s="1172"/>
      <c r="J1408" s="4342" t="s">
        <v>1132</v>
      </c>
      <c r="K1408" s="4342"/>
      <c r="L1408" s="4342"/>
      <c r="M1408" s="4342"/>
      <c r="N1408" s="4342"/>
      <c r="O1408" s="4342"/>
      <c r="P1408" s="4342"/>
      <c r="Q1408" s="4342"/>
      <c r="R1408" s="4342"/>
      <c r="S1408" s="4342"/>
      <c r="T1408" s="4342"/>
      <c r="U1408" s="4342"/>
      <c r="V1408" s="4342"/>
      <c r="W1408" s="4342"/>
      <c r="X1408" s="4342"/>
      <c r="Y1408" s="4342"/>
      <c r="Z1408" s="4342"/>
      <c r="AA1408" s="4342"/>
      <c r="AB1408" s="4342"/>
      <c r="AC1408" s="4342"/>
      <c r="AD1408" s="4342"/>
      <c r="AE1408" s="4342"/>
      <c r="AF1408" s="4342"/>
      <c r="AG1408" s="1172"/>
    </row>
    <row r="1409" spans="1:33" ht="15" thickBot="1" x14ac:dyDescent="0.35">
      <c r="A1409" s="1172"/>
      <c r="B1409" s="1172"/>
      <c r="C1409" s="1172"/>
      <c r="D1409" s="1172"/>
      <c r="E1409" s="1172"/>
      <c r="F1409" s="1172"/>
      <c r="G1409" s="1172"/>
      <c r="H1409" s="1172"/>
      <c r="I1409" s="1172"/>
      <c r="J1409" s="1172"/>
      <c r="K1409" s="1172"/>
      <c r="L1409" s="1172"/>
      <c r="M1409" s="1172"/>
      <c r="N1409" s="1172"/>
      <c r="O1409" s="1172"/>
      <c r="P1409" s="1172"/>
      <c r="Q1409" s="1172"/>
      <c r="R1409" s="1172"/>
      <c r="S1409" s="1172"/>
      <c r="T1409" s="1172"/>
      <c r="U1409" s="1172"/>
      <c r="V1409" s="1172"/>
      <c r="W1409" s="1172"/>
      <c r="X1409" s="1172"/>
      <c r="Y1409" s="1172"/>
      <c r="Z1409" s="1172"/>
      <c r="AA1409" s="1172"/>
      <c r="AB1409" s="1172"/>
      <c r="AC1409" s="1172"/>
      <c r="AD1409" s="1172"/>
      <c r="AE1409" s="1172"/>
      <c r="AF1409" s="1172"/>
      <c r="AG1409" s="1172"/>
    </row>
    <row r="1410" spans="1:33" ht="15.75" customHeight="1" thickBot="1" x14ac:dyDescent="0.35">
      <c r="A1410" s="1172"/>
      <c r="B1410" s="1172" t="s">
        <v>708</v>
      </c>
      <c r="C1410" s="1172"/>
      <c r="D1410" s="1172"/>
      <c r="E1410" s="1172"/>
      <c r="F1410" s="1172"/>
      <c r="G1410" s="271"/>
      <c r="H1410" s="2631" t="s">
        <v>709</v>
      </c>
      <c r="I1410" s="2631"/>
      <c r="J1410" s="2631"/>
      <c r="K1410" s="2631"/>
      <c r="L1410" s="2631"/>
      <c r="M1410" s="2631"/>
      <c r="N1410" s="2631"/>
      <c r="O1410" s="2631"/>
      <c r="P1410" s="2631"/>
      <c r="Q1410" s="2631"/>
      <c r="R1410" s="2631"/>
      <c r="S1410" s="2631"/>
      <c r="T1410" s="2631"/>
      <c r="U1410" s="2631"/>
      <c r="V1410" s="2631"/>
      <c r="W1410" s="2631"/>
      <c r="X1410" s="2631"/>
      <c r="Y1410" s="2631"/>
      <c r="Z1410" s="2631"/>
      <c r="AA1410" s="2631"/>
      <c r="AB1410" s="2631"/>
      <c r="AC1410" s="2631"/>
      <c r="AD1410" s="2631"/>
      <c r="AE1410" s="2631"/>
      <c r="AF1410" s="2631"/>
      <c r="AG1410" s="2631"/>
    </row>
    <row r="1411" spans="1:33" ht="15" thickBot="1" x14ac:dyDescent="0.35">
      <c r="A1411" s="1172"/>
      <c r="B1411" s="1172"/>
      <c r="C1411" s="1172"/>
      <c r="D1411" s="1172"/>
      <c r="E1411" s="1172"/>
      <c r="F1411" s="1172"/>
      <c r="G1411" s="1172"/>
      <c r="H1411" s="1172"/>
      <c r="I1411" s="1172"/>
      <c r="J1411" s="1172"/>
      <c r="K1411" s="1172"/>
      <c r="L1411" s="1172"/>
      <c r="M1411" s="1172"/>
      <c r="N1411" s="1172"/>
      <c r="O1411" s="1172"/>
      <c r="P1411" s="1172"/>
      <c r="Q1411" s="1172"/>
      <c r="R1411" s="1172"/>
      <c r="S1411" s="1172"/>
      <c r="T1411" s="1172"/>
      <c r="U1411" s="1172"/>
      <c r="V1411" s="1172"/>
      <c r="W1411" s="1172"/>
      <c r="X1411" s="1172"/>
      <c r="Y1411" s="1172"/>
      <c r="Z1411" s="1172"/>
      <c r="AA1411" s="1172"/>
      <c r="AB1411" s="1172"/>
      <c r="AC1411" s="1172"/>
      <c r="AD1411" s="1172"/>
      <c r="AE1411" s="1172"/>
      <c r="AF1411" s="1172"/>
      <c r="AG1411" s="1172"/>
    </row>
    <row r="1412" spans="1:33" ht="15" thickBot="1" x14ac:dyDescent="0.35">
      <c r="A1412" s="1172"/>
      <c r="B1412" s="1172"/>
      <c r="C1412" s="1172"/>
      <c r="D1412" s="1172"/>
      <c r="E1412" s="1172"/>
      <c r="F1412" s="1172"/>
      <c r="G1412" s="271"/>
      <c r="H1412" s="1172" t="s">
        <v>710</v>
      </c>
      <c r="I1412" s="1172"/>
      <c r="J1412" s="1172"/>
      <c r="K1412" s="1172"/>
      <c r="L1412" s="1172"/>
      <c r="M1412" s="1172"/>
      <c r="N1412" s="1172"/>
      <c r="O1412" s="1172"/>
      <c r="P1412" s="1172"/>
      <c r="Q1412" s="1172"/>
      <c r="R1412" s="1172"/>
      <c r="S1412" s="1172"/>
      <c r="T1412" s="1172"/>
      <c r="U1412" s="1172"/>
      <c r="V1412" s="1172"/>
      <c r="W1412" s="1172"/>
      <c r="X1412" s="1172"/>
      <c r="Y1412" s="1172"/>
      <c r="Z1412" s="1172"/>
      <c r="AA1412" s="1172"/>
      <c r="AB1412" s="1172"/>
      <c r="AC1412" s="1172"/>
      <c r="AD1412" s="1172"/>
      <c r="AE1412" s="1172"/>
      <c r="AF1412" s="1172"/>
      <c r="AG1412" s="1172"/>
    </row>
    <row r="1413" spans="1:33" ht="15" thickBot="1" x14ac:dyDescent="0.35">
      <c r="A1413" s="1172"/>
      <c r="B1413" s="1172"/>
      <c r="C1413" s="1172"/>
      <c r="D1413" s="1172"/>
      <c r="E1413" s="1172"/>
      <c r="F1413" s="1172"/>
      <c r="G1413" s="1172"/>
      <c r="H1413" s="1172"/>
      <c r="I1413" s="1172"/>
      <c r="J1413" s="1172"/>
      <c r="K1413" s="1172"/>
      <c r="L1413" s="1172"/>
      <c r="M1413" s="1172"/>
      <c r="N1413" s="1172"/>
      <c r="O1413" s="1172"/>
      <c r="P1413" s="1172"/>
      <c r="Q1413" s="1172"/>
      <c r="R1413" s="1172"/>
      <c r="S1413" s="1172"/>
      <c r="T1413" s="1172"/>
      <c r="U1413" s="1172"/>
      <c r="V1413" s="1172"/>
      <c r="W1413" s="1172"/>
      <c r="X1413" s="1172"/>
      <c r="Y1413" s="1172"/>
      <c r="Z1413" s="1172"/>
      <c r="AA1413" s="1172"/>
      <c r="AB1413" s="1172"/>
      <c r="AC1413" s="1172"/>
      <c r="AD1413" s="1172"/>
      <c r="AE1413" s="1172"/>
      <c r="AF1413" s="1172"/>
      <c r="AG1413" s="1172"/>
    </row>
    <row r="1414" spans="1:33" ht="15" thickBot="1" x14ac:dyDescent="0.35">
      <c r="A1414" s="1172"/>
      <c r="B1414" s="1172"/>
      <c r="C1414" s="1172"/>
      <c r="D1414" s="1172"/>
      <c r="E1414" s="1172"/>
      <c r="F1414" s="1172"/>
      <c r="G1414" s="271"/>
      <c r="H1414" s="1172" t="s">
        <v>711</v>
      </c>
      <c r="I1414" s="1172"/>
      <c r="J1414" s="1172"/>
      <c r="K1414" s="1172"/>
      <c r="L1414" s="1172"/>
      <c r="M1414" s="1172"/>
      <c r="N1414" s="1172"/>
      <c r="O1414" s="1172"/>
      <c r="P1414" s="1172"/>
      <c r="Q1414" s="1172"/>
      <c r="R1414" s="1172"/>
      <c r="S1414" s="1172"/>
      <c r="T1414" s="1172"/>
      <c r="U1414" s="1172"/>
      <c r="V1414" s="1172"/>
      <c r="W1414" s="1172"/>
      <c r="X1414" s="1172"/>
      <c r="Y1414" s="1172"/>
      <c r="Z1414" s="1172"/>
      <c r="AA1414" s="1172"/>
      <c r="AB1414" s="1172"/>
      <c r="AC1414" s="1172"/>
      <c r="AD1414" s="1172"/>
      <c r="AE1414" s="1172"/>
      <c r="AF1414" s="1172"/>
      <c r="AG1414" s="1172"/>
    </row>
    <row r="1415" spans="1:33" ht="15" thickBot="1" x14ac:dyDescent="0.35">
      <c r="A1415" s="1172"/>
      <c r="B1415" s="1172"/>
      <c r="C1415" s="1172"/>
      <c r="D1415" s="1172"/>
      <c r="E1415" s="1172"/>
      <c r="F1415" s="1172"/>
      <c r="G1415" s="1172"/>
      <c r="H1415" s="1172"/>
      <c r="I1415" s="1172"/>
      <c r="J1415" s="1172"/>
      <c r="K1415" s="1172"/>
      <c r="L1415" s="1172"/>
      <c r="M1415" s="1172"/>
      <c r="N1415" s="1172"/>
      <c r="O1415" s="1172"/>
      <c r="P1415" s="1172"/>
      <c r="Q1415" s="1172"/>
      <c r="R1415" s="1172"/>
      <c r="S1415" s="1172"/>
      <c r="T1415" s="1172"/>
      <c r="U1415" s="1172"/>
      <c r="V1415" s="1172"/>
      <c r="W1415" s="1172"/>
      <c r="X1415" s="1172"/>
      <c r="Y1415" s="1172"/>
      <c r="Z1415" s="1172"/>
      <c r="AA1415" s="1172"/>
      <c r="AB1415" s="1172"/>
      <c r="AC1415" s="1172"/>
      <c r="AD1415" s="1172"/>
      <c r="AE1415" s="1172"/>
      <c r="AF1415" s="1172"/>
      <c r="AG1415" s="1172"/>
    </row>
    <row r="1416" spans="1:33" ht="15" thickBot="1" x14ac:dyDescent="0.35">
      <c r="A1416" s="1172"/>
      <c r="B1416" s="1172"/>
      <c r="C1416" s="1172"/>
      <c r="D1416" s="1172"/>
      <c r="E1416" s="1172"/>
      <c r="F1416" s="1172"/>
      <c r="G1416" s="271"/>
      <c r="H1416" s="1172" t="s">
        <v>712</v>
      </c>
      <c r="I1416" s="1172"/>
      <c r="J1416" s="1172"/>
      <c r="K1416" s="1172"/>
      <c r="L1416" s="1172"/>
      <c r="M1416" s="1172"/>
      <c r="N1416" s="1172"/>
      <c r="O1416" s="1172"/>
      <c r="P1416" s="1172"/>
      <c r="Q1416" s="1172"/>
      <c r="R1416" s="1172"/>
      <c r="S1416" s="1172"/>
      <c r="T1416" s="1172"/>
      <c r="U1416" s="1172"/>
      <c r="V1416" s="1172"/>
      <c r="W1416" s="1172"/>
      <c r="X1416" s="1172"/>
      <c r="Y1416" s="1172"/>
      <c r="Z1416" s="1172"/>
      <c r="AA1416" s="1172"/>
      <c r="AB1416" s="1172"/>
      <c r="AC1416" s="1172"/>
      <c r="AD1416" s="1172"/>
      <c r="AE1416" s="1172"/>
      <c r="AF1416" s="1172"/>
      <c r="AG1416" s="1172"/>
    </row>
    <row r="1417" spans="1:33" ht="15" thickBot="1" x14ac:dyDescent="0.35">
      <c r="A1417" s="1172"/>
      <c r="B1417" s="1172"/>
      <c r="C1417" s="1172"/>
      <c r="D1417" s="1172"/>
      <c r="E1417" s="1172"/>
      <c r="F1417" s="1172"/>
      <c r="G1417" s="1172"/>
      <c r="H1417" s="1172"/>
      <c r="I1417" s="1172"/>
      <c r="J1417" s="1172"/>
      <c r="K1417" s="1172"/>
      <c r="L1417" s="1172"/>
      <c r="M1417" s="1172"/>
      <c r="N1417" s="1172"/>
      <c r="O1417" s="1172"/>
      <c r="P1417" s="1172"/>
      <c r="Q1417" s="1172"/>
      <c r="R1417" s="1172"/>
      <c r="S1417" s="1172"/>
      <c r="T1417" s="1172"/>
      <c r="U1417" s="1172"/>
      <c r="V1417" s="1172"/>
      <c r="W1417" s="1172"/>
      <c r="X1417" s="1172"/>
      <c r="Y1417" s="1172"/>
      <c r="Z1417" s="1172"/>
      <c r="AA1417" s="1172"/>
      <c r="AB1417" s="1172"/>
      <c r="AC1417" s="1172"/>
      <c r="AD1417" s="1172"/>
      <c r="AE1417" s="1172"/>
      <c r="AF1417" s="1172"/>
      <c r="AG1417" s="1172"/>
    </row>
    <row r="1418" spans="1:33" ht="15" thickBot="1" x14ac:dyDescent="0.35">
      <c r="A1418" s="1172"/>
      <c r="B1418" s="1172"/>
      <c r="C1418" s="1172"/>
      <c r="D1418" s="1172"/>
      <c r="E1418" s="1172"/>
      <c r="F1418" s="1172"/>
      <c r="G1418" s="271"/>
      <c r="H1418" s="1170" t="s">
        <v>713</v>
      </c>
      <c r="I1418" s="1172"/>
      <c r="J1418" s="1172"/>
      <c r="K1418" s="1172"/>
      <c r="L1418" s="1172"/>
      <c r="M1418" s="1172"/>
      <c r="N1418" s="1172"/>
      <c r="O1418" s="1172"/>
      <c r="P1418" s="1172"/>
      <c r="Q1418" s="1172"/>
      <c r="R1418" s="1172"/>
      <c r="S1418" s="1172"/>
      <c r="T1418" s="1172"/>
      <c r="U1418" s="1172"/>
      <c r="V1418" s="1172"/>
      <c r="W1418" s="1172"/>
      <c r="X1418" s="1172"/>
      <c r="Y1418" s="1172"/>
      <c r="Z1418" s="1172"/>
      <c r="AA1418" s="1172"/>
      <c r="AB1418" s="1172"/>
      <c r="AC1418" s="1172"/>
      <c r="AD1418" s="1172"/>
      <c r="AE1418" s="1172"/>
      <c r="AF1418" s="1172"/>
      <c r="AG1418" s="1172"/>
    </row>
    <row r="1419" spans="1:33" x14ac:dyDescent="0.3">
      <c r="A1419" s="1172"/>
      <c r="B1419" s="1172"/>
      <c r="C1419" s="1172"/>
      <c r="D1419" s="1172"/>
      <c r="E1419" s="1172"/>
      <c r="F1419" s="1172"/>
      <c r="G1419" s="1172"/>
      <c r="H1419" s="1172"/>
      <c r="I1419" s="1172"/>
      <c r="J1419" s="1172"/>
      <c r="K1419" s="1172"/>
      <c r="L1419" s="1172"/>
      <c r="M1419" s="1172"/>
      <c r="N1419" s="1172"/>
      <c r="O1419" s="1172"/>
      <c r="P1419" s="1172"/>
      <c r="Q1419" s="1172"/>
      <c r="R1419" s="1172"/>
      <c r="S1419" s="1172"/>
      <c r="T1419" s="1172"/>
      <c r="U1419" s="1172"/>
      <c r="V1419" s="1172"/>
      <c r="W1419" s="1172"/>
      <c r="X1419" s="1172"/>
      <c r="Y1419" s="1172"/>
      <c r="Z1419" s="1172"/>
      <c r="AA1419" s="1172"/>
      <c r="AB1419" s="1172"/>
      <c r="AC1419" s="1172"/>
      <c r="AD1419" s="1172"/>
      <c r="AE1419" s="1172"/>
      <c r="AF1419" s="1172"/>
      <c r="AG1419" s="1172"/>
    </row>
    <row r="1420" spans="1:33" ht="15" customHeight="1" x14ac:dyDescent="0.3">
      <c r="A1420" s="4100" t="s">
        <v>15</v>
      </c>
      <c r="B1420" s="4263"/>
      <c r="C1420" s="4263"/>
      <c r="D1420" s="4263"/>
      <c r="E1420" s="4263"/>
      <c r="F1420" s="4263"/>
      <c r="G1420" s="4263"/>
      <c r="H1420" s="4263"/>
      <c r="I1420" s="4263"/>
      <c r="J1420" s="4263"/>
      <c r="K1420" s="4263"/>
      <c r="L1420" s="4263"/>
      <c r="M1420" s="4263"/>
      <c r="N1420" s="4263"/>
      <c r="O1420" s="4263"/>
      <c r="P1420" s="4263"/>
      <c r="Q1420" s="4263"/>
      <c r="R1420" s="4263"/>
      <c r="S1420" s="4263"/>
      <c r="T1420" s="4263"/>
      <c r="U1420" s="4263"/>
      <c r="V1420" s="4263"/>
      <c r="W1420" s="4263"/>
      <c r="X1420" s="4263"/>
      <c r="Y1420" s="4263"/>
      <c r="Z1420" s="4263"/>
      <c r="AA1420" s="4263"/>
      <c r="AB1420" s="4263"/>
      <c r="AC1420" s="4263"/>
      <c r="AD1420" s="4263"/>
      <c r="AE1420" s="4263"/>
      <c r="AF1420" s="4263"/>
      <c r="AG1420" s="4263"/>
    </row>
    <row r="1421" spans="1:33" x14ac:dyDescent="0.3">
      <c r="A1421" s="4263"/>
      <c r="B1421" s="4263"/>
      <c r="C1421" s="4263"/>
      <c r="D1421" s="4263"/>
      <c r="E1421" s="4263"/>
      <c r="F1421" s="4263"/>
      <c r="G1421" s="4263"/>
      <c r="H1421" s="4263"/>
      <c r="I1421" s="4263"/>
      <c r="J1421" s="4263"/>
      <c r="K1421" s="4263"/>
      <c r="L1421" s="4263"/>
      <c r="M1421" s="4263"/>
      <c r="N1421" s="4263"/>
      <c r="O1421" s="4263"/>
      <c r="P1421" s="4263"/>
      <c r="Q1421" s="4263"/>
      <c r="R1421" s="4263"/>
      <c r="S1421" s="4263"/>
      <c r="T1421" s="4263"/>
      <c r="U1421" s="4263"/>
      <c r="V1421" s="4263"/>
      <c r="W1421" s="4263"/>
      <c r="X1421" s="4263"/>
      <c r="Y1421" s="4263"/>
      <c r="Z1421" s="4263"/>
      <c r="AA1421" s="4263"/>
      <c r="AB1421" s="4263"/>
      <c r="AC1421" s="4263"/>
      <c r="AD1421" s="4263"/>
      <c r="AE1421" s="4263"/>
      <c r="AF1421" s="4263"/>
      <c r="AG1421" s="4263"/>
    </row>
    <row r="1422" spans="1:33" x14ac:dyDescent="0.3">
      <c r="A1422" s="4263"/>
      <c r="B1422" s="4263"/>
      <c r="C1422" s="4263"/>
      <c r="D1422" s="4263"/>
      <c r="E1422" s="4263"/>
      <c r="F1422" s="4263"/>
      <c r="G1422" s="4263"/>
      <c r="H1422" s="4263"/>
      <c r="I1422" s="4263"/>
      <c r="J1422" s="4263"/>
      <c r="K1422" s="4263"/>
      <c r="L1422" s="4263"/>
      <c r="M1422" s="4263"/>
      <c r="N1422" s="4263"/>
      <c r="O1422" s="4263"/>
      <c r="P1422" s="4263"/>
      <c r="Q1422" s="4263"/>
      <c r="R1422" s="4263"/>
      <c r="S1422" s="4263"/>
      <c r="T1422" s="4263"/>
      <c r="U1422" s="4263"/>
      <c r="V1422" s="4263"/>
      <c r="W1422" s="4263"/>
      <c r="X1422" s="4263"/>
      <c r="Y1422" s="4263"/>
      <c r="Z1422" s="4263"/>
      <c r="AA1422" s="4263"/>
      <c r="AB1422" s="4263"/>
      <c r="AC1422" s="4263"/>
      <c r="AD1422" s="4263"/>
      <c r="AE1422" s="4263"/>
      <c r="AF1422" s="4263"/>
      <c r="AG1422" s="4263"/>
    </row>
    <row r="1423" spans="1:33" x14ac:dyDescent="0.3">
      <c r="A1423" s="4263"/>
      <c r="B1423" s="4263"/>
      <c r="C1423" s="4263"/>
      <c r="D1423" s="4263"/>
      <c r="E1423" s="4263"/>
      <c r="F1423" s="4263"/>
      <c r="G1423" s="4263"/>
      <c r="H1423" s="4263"/>
      <c r="I1423" s="4263"/>
      <c r="J1423" s="4263"/>
      <c r="K1423" s="4263"/>
      <c r="L1423" s="4263"/>
      <c r="M1423" s="4263"/>
      <c r="N1423" s="4263"/>
      <c r="O1423" s="4263"/>
      <c r="P1423" s="4263"/>
      <c r="Q1423" s="4263"/>
      <c r="R1423" s="4263"/>
      <c r="S1423" s="4263"/>
      <c r="T1423" s="4263"/>
      <c r="U1423" s="4263"/>
      <c r="V1423" s="4263"/>
      <c r="W1423" s="4263"/>
      <c r="X1423" s="4263"/>
      <c r="Y1423" s="4263"/>
      <c r="Z1423" s="4263"/>
      <c r="AA1423" s="4263"/>
      <c r="AB1423" s="4263"/>
      <c r="AC1423" s="4263"/>
      <c r="AD1423" s="4263"/>
      <c r="AE1423" s="4263"/>
      <c r="AF1423" s="4263"/>
      <c r="AG1423" s="4263"/>
    </row>
    <row r="1424" spans="1:33" ht="15" customHeight="1" x14ac:dyDescent="0.3">
      <c r="A1424" s="1172"/>
      <c r="B1424" s="4341" t="s">
        <v>146</v>
      </c>
      <c r="C1424" s="4341"/>
      <c r="D1424" s="4341"/>
      <c r="E1424" s="4341"/>
      <c r="F1424" s="4341"/>
      <c r="G1424" s="4341"/>
      <c r="H1424" s="4341"/>
      <c r="I1424" s="4341"/>
      <c r="J1424" s="4341"/>
      <c r="K1424" s="4341"/>
      <c r="L1424" s="4341"/>
      <c r="M1424" s="253"/>
      <c r="N1424" s="4341" t="s">
        <v>714</v>
      </c>
      <c r="O1424" s="254"/>
      <c r="P1424" s="4341" t="s">
        <v>648</v>
      </c>
      <c r="Q1424" s="4341"/>
      <c r="R1424" s="4341"/>
      <c r="S1424" s="4341"/>
      <c r="T1424" s="4341"/>
      <c r="U1424" s="4341"/>
      <c r="V1424" s="4341"/>
      <c r="W1424" s="4341"/>
      <c r="X1424" s="4341"/>
      <c r="Y1424" s="255"/>
      <c r="Z1424" s="4340" t="s">
        <v>716</v>
      </c>
      <c r="AA1424" s="4340"/>
      <c r="AB1424" s="47"/>
      <c r="AC1424" s="4340" t="s">
        <v>715</v>
      </c>
      <c r="AD1424" s="4340"/>
      <c r="AE1424" s="4340"/>
      <c r="AF1424" s="4340"/>
      <c r="AG1424" s="1172"/>
    </row>
    <row r="1425" spans="1:33" x14ac:dyDescent="0.3">
      <c r="A1425" s="229"/>
      <c r="B1425" s="4341"/>
      <c r="C1425" s="4341"/>
      <c r="D1425" s="4341"/>
      <c r="E1425" s="4341"/>
      <c r="F1425" s="4341"/>
      <c r="G1425" s="4341"/>
      <c r="H1425" s="4341"/>
      <c r="I1425" s="4341"/>
      <c r="J1425" s="4341"/>
      <c r="K1425" s="4341"/>
      <c r="L1425" s="4341"/>
      <c r="M1425" s="253"/>
      <c r="N1425" s="4341"/>
      <c r="O1425" s="254"/>
      <c r="P1425" s="4341"/>
      <c r="Q1425" s="4341"/>
      <c r="R1425" s="4341"/>
      <c r="S1425" s="4341"/>
      <c r="T1425" s="4341"/>
      <c r="U1425" s="4341"/>
      <c r="V1425" s="4341"/>
      <c r="W1425" s="4341"/>
      <c r="X1425" s="4341"/>
      <c r="Y1425" s="255"/>
      <c r="Z1425" s="4340"/>
      <c r="AA1425" s="4340"/>
      <c r="AB1425" s="47"/>
      <c r="AC1425" s="4340"/>
      <c r="AD1425" s="4340"/>
      <c r="AE1425" s="4340"/>
      <c r="AF1425" s="4340"/>
      <c r="AG1425" s="1172"/>
    </row>
    <row r="1426" spans="1:33" x14ac:dyDescent="0.3">
      <c r="A1426" s="229"/>
      <c r="B1426" s="1172"/>
      <c r="C1426" s="1172"/>
      <c r="D1426" s="1172"/>
      <c r="E1426" s="1172"/>
      <c r="F1426" s="1172"/>
      <c r="G1426" s="1172"/>
      <c r="H1426" s="1172"/>
      <c r="I1426" s="1172"/>
      <c r="J1426" s="1172"/>
      <c r="K1426" s="1172"/>
      <c r="L1426" s="1172"/>
      <c r="M1426" s="229"/>
      <c r="N1426" s="1172"/>
      <c r="O1426" s="229"/>
      <c r="P1426" s="91"/>
      <c r="Q1426" s="91"/>
      <c r="R1426" s="91"/>
      <c r="S1426" s="91"/>
      <c r="T1426" s="205"/>
      <c r="U1426" s="205"/>
      <c r="V1426" s="205"/>
      <c r="W1426" s="205"/>
      <c r="X1426" s="205"/>
      <c r="Y1426" s="229"/>
      <c r="Z1426" s="1172"/>
      <c r="AA1426" s="1172"/>
      <c r="AB1426" s="47"/>
      <c r="AC1426" s="1172"/>
      <c r="AD1426" s="1172"/>
      <c r="AE1426" s="1172"/>
      <c r="AF1426" s="1172"/>
      <c r="AG1426" s="1172"/>
    </row>
    <row r="1427" spans="1:33" ht="15" thickBot="1" x14ac:dyDescent="0.35">
      <c r="A1427" s="248"/>
      <c r="B1427" s="4332"/>
      <c r="C1427" s="4332"/>
      <c r="D1427" s="4332"/>
      <c r="E1427" s="4332"/>
      <c r="F1427" s="4332"/>
      <c r="G1427" s="4332"/>
      <c r="H1427" s="4332"/>
      <c r="I1427" s="4332"/>
      <c r="J1427" s="4332"/>
      <c r="K1427" s="4332"/>
      <c r="L1427" s="4332"/>
      <c r="M1427" s="248"/>
      <c r="N1427" s="340"/>
      <c r="O1427" s="248"/>
      <c r="P1427" s="3412"/>
      <c r="Q1427" s="3412"/>
      <c r="R1427" s="3412"/>
      <c r="S1427" s="3412"/>
      <c r="T1427" s="3412"/>
      <c r="U1427" s="3412"/>
      <c r="V1427" s="3412"/>
      <c r="W1427" s="3412"/>
      <c r="X1427" s="3412"/>
      <c r="Y1427" s="248"/>
      <c r="Z1427" s="4339"/>
      <c r="AA1427" s="4339"/>
      <c r="AB1427" s="47"/>
      <c r="AC1427" s="4339"/>
      <c r="AD1427" s="4339"/>
      <c r="AE1427" s="4339"/>
      <c r="AF1427" s="4339"/>
      <c r="AG1427" s="1172"/>
    </row>
    <row r="1428" spans="1:33" x14ac:dyDescent="0.3">
      <c r="A1428" s="229"/>
      <c r="B1428" s="102"/>
      <c r="C1428" s="102"/>
      <c r="D1428" s="102"/>
      <c r="E1428" s="102"/>
      <c r="F1428" s="102"/>
      <c r="G1428" s="102"/>
      <c r="H1428" s="102"/>
      <c r="I1428" s="102"/>
      <c r="J1428" s="102"/>
      <c r="K1428" s="102"/>
      <c r="L1428" s="102"/>
      <c r="M1428" s="229"/>
      <c r="N1428" s="102"/>
      <c r="O1428" s="229"/>
      <c r="P1428" s="91"/>
      <c r="Q1428" s="91"/>
      <c r="R1428" s="91"/>
      <c r="S1428" s="91"/>
      <c r="T1428" s="205"/>
      <c r="U1428" s="205"/>
      <c r="V1428" s="205"/>
      <c r="W1428" s="205"/>
      <c r="X1428" s="205"/>
      <c r="Y1428" s="229"/>
      <c r="Z1428" s="84"/>
      <c r="AA1428" s="84"/>
      <c r="AB1428" s="47"/>
      <c r="AC1428" s="84"/>
      <c r="AD1428" s="84"/>
      <c r="AE1428" s="84"/>
      <c r="AF1428" s="84"/>
      <c r="AG1428" s="1172"/>
    </row>
    <row r="1429" spans="1:33" ht="15" thickBot="1" x14ac:dyDescent="0.35">
      <c r="A1429" s="248"/>
      <c r="B1429" s="4332"/>
      <c r="C1429" s="4332"/>
      <c r="D1429" s="4332"/>
      <c r="E1429" s="4332"/>
      <c r="F1429" s="4332"/>
      <c r="G1429" s="4332"/>
      <c r="H1429" s="4332"/>
      <c r="I1429" s="4332"/>
      <c r="J1429" s="4332"/>
      <c r="K1429" s="4332"/>
      <c r="L1429" s="4332"/>
      <c r="M1429" s="248"/>
      <c r="N1429" s="340"/>
      <c r="O1429" s="248"/>
      <c r="P1429" s="3412"/>
      <c r="Q1429" s="3412"/>
      <c r="R1429" s="3412"/>
      <c r="S1429" s="3412"/>
      <c r="T1429" s="3412"/>
      <c r="U1429" s="3412"/>
      <c r="V1429" s="3412"/>
      <c r="W1429" s="3412"/>
      <c r="X1429" s="3412"/>
      <c r="Y1429" s="248"/>
      <c r="Z1429" s="4339"/>
      <c r="AA1429" s="4339"/>
      <c r="AB1429" s="47"/>
      <c r="AC1429" s="4339"/>
      <c r="AD1429" s="4339"/>
      <c r="AE1429" s="4339"/>
      <c r="AF1429" s="4339"/>
      <c r="AG1429" s="1172"/>
    </row>
    <row r="1430" spans="1:33" x14ac:dyDescent="0.3">
      <c r="A1430" s="229"/>
      <c r="B1430" s="102"/>
      <c r="C1430" s="102"/>
      <c r="D1430" s="102"/>
      <c r="E1430" s="102"/>
      <c r="F1430" s="102"/>
      <c r="G1430" s="102"/>
      <c r="H1430" s="102"/>
      <c r="I1430" s="102"/>
      <c r="J1430" s="102"/>
      <c r="K1430" s="102"/>
      <c r="L1430" s="102"/>
      <c r="M1430" s="229"/>
      <c r="N1430" s="102"/>
      <c r="O1430" s="229"/>
      <c r="P1430" s="91"/>
      <c r="Q1430" s="91"/>
      <c r="R1430" s="91"/>
      <c r="S1430" s="91"/>
      <c r="T1430" s="205"/>
      <c r="U1430" s="205"/>
      <c r="V1430" s="205"/>
      <c r="W1430" s="205"/>
      <c r="X1430" s="205"/>
      <c r="Y1430" s="229"/>
      <c r="Z1430" s="84"/>
      <c r="AA1430" s="84"/>
      <c r="AB1430" s="47"/>
      <c r="AC1430" s="84"/>
      <c r="AD1430" s="84"/>
      <c r="AE1430" s="84"/>
      <c r="AF1430" s="84"/>
      <c r="AG1430" s="1172"/>
    </row>
    <row r="1431" spans="1:33" ht="15" thickBot="1" x14ac:dyDescent="0.35">
      <c r="A1431" s="248"/>
      <c r="B1431" s="4332"/>
      <c r="C1431" s="4332"/>
      <c r="D1431" s="4332"/>
      <c r="E1431" s="4332"/>
      <c r="F1431" s="4332"/>
      <c r="G1431" s="4332"/>
      <c r="H1431" s="4332"/>
      <c r="I1431" s="4332"/>
      <c r="J1431" s="4332"/>
      <c r="K1431" s="4332"/>
      <c r="L1431" s="4332"/>
      <c r="M1431" s="248"/>
      <c r="N1431" s="340"/>
      <c r="O1431" s="248"/>
      <c r="P1431" s="3412"/>
      <c r="Q1431" s="3412"/>
      <c r="R1431" s="3412"/>
      <c r="S1431" s="3412"/>
      <c r="T1431" s="3412"/>
      <c r="U1431" s="3412"/>
      <c r="V1431" s="3412"/>
      <c r="W1431" s="3412"/>
      <c r="X1431" s="3412"/>
      <c r="Y1431" s="248"/>
      <c r="Z1431" s="4339"/>
      <c r="AA1431" s="4339"/>
      <c r="AB1431" s="47"/>
      <c r="AC1431" s="4339"/>
      <c r="AD1431" s="4339"/>
      <c r="AE1431" s="4339"/>
      <c r="AF1431" s="4339"/>
      <c r="AG1431" s="1172"/>
    </row>
    <row r="1432" spans="1:33" x14ac:dyDescent="0.3">
      <c r="A1432" s="229"/>
      <c r="B1432" s="102"/>
      <c r="C1432" s="102"/>
      <c r="D1432" s="102"/>
      <c r="E1432" s="102"/>
      <c r="F1432" s="102"/>
      <c r="G1432" s="102"/>
      <c r="H1432" s="102"/>
      <c r="I1432" s="102"/>
      <c r="J1432" s="102"/>
      <c r="K1432" s="102"/>
      <c r="L1432" s="102"/>
      <c r="M1432" s="229"/>
      <c r="N1432" s="102"/>
      <c r="O1432" s="229"/>
      <c r="P1432" s="91"/>
      <c r="Q1432" s="91"/>
      <c r="R1432" s="91"/>
      <c r="S1432" s="91"/>
      <c r="T1432" s="205"/>
      <c r="U1432" s="205"/>
      <c r="V1432" s="205"/>
      <c r="W1432" s="205"/>
      <c r="X1432" s="205"/>
      <c r="Y1432" s="229"/>
      <c r="Z1432" s="84"/>
      <c r="AA1432" s="84"/>
      <c r="AB1432" s="47"/>
      <c r="AC1432" s="84"/>
      <c r="AD1432" s="84"/>
      <c r="AE1432" s="84"/>
      <c r="AF1432" s="84"/>
      <c r="AG1432" s="1172"/>
    </row>
    <row r="1433" spans="1:33" ht="15" thickBot="1" x14ac:dyDescent="0.35">
      <c r="A1433" s="248"/>
      <c r="B1433" s="4332"/>
      <c r="C1433" s="4332"/>
      <c r="D1433" s="4332"/>
      <c r="E1433" s="4332"/>
      <c r="F1433" s="4332"/>
      <c r="G1433" s="4332"/>
      <c r="H1433" s="4332"/>
      <c r="I1433" s="4332"/>
      <c r="J1433" s="4332"/>
      <c r="K1433" s="4332"/>
      <c r="L1433" s="4332"/>
      <c r="M1433" s="248"/>
      <c r="N1433" s="340"/>
      <c r="O1433" s="248"/>
      <c r="P1433" s="3412"/>
      <c r="Q1433" s="3412"/>
      <c r="R1433" s="3412"/>
      <c r="S1433" s="3412"/>
      <c r="T1433" s="3412"/>
      <c r="U1433" s="3412"/>
      <c r="V1433" s="3412"/>
      <c r="W1433" s="3412"/>
      <c r="X1433" s="3412"/>
      <c r="Y1433" s="248"/>
      <c r="Z1433" s="4339"/>
      <c r="AA1433" s="4339"/>
      <c r="AB1433" s="47"/>
      <c r="AC1433" s="4339"/>
      <c r="AD1433" s="4339"/>
      <c r="AE1433" s="4339"/>
      <c r="AF1433" s="4339"/>
      <c r="AG1433" s="1172"/>
    </row>
    <row r="1434" spans="1:33" x14ac:dyDescent="0.3">
      <c r="A1434" s="229"/>
      <c r="B1434" s="102"/>
      <c r="C1434" s="102"/>
      <c r="D1434" s="102"/>
      <c r="E1434" s="102"/>
      <c r="F1434" s="102"/>
      <c r="G1434" s="102"/>
      <c r="H1434" s="102"/>
      <c r="I1434" s="102"/>
      <c r="J1434" s="102"/>
      <c r="K1434" s="102"/>
      <c r="L1434" s="102"/>
      <c r="M1434" s="229"/>
      <c r="N1434" s="102"/>
      <c r="O1434" s="229"/>
      <c r="P1434" s="91"/>
      <c r="Q1434" s="91"/>
      <c r="R1434" s="91"/>
      <c r="S1434" s="91"/>
      <c r="T1434" s="205"/>
      <c r="U1434" s="205"/>
      <c r="V1434" s="205"/>
      <c r="W1434" s="205"/>
      <c r="X1434" s="205"/>
      <c r="Y1434" s="229"/>
      <c r="Z1434" s="84"/>
      <c r="AA1434" s="84"/>
      <c r="AB1434" s="47"/>
      <c r="AC1434" s="84"/>
      <c r="AD1434" s="84"/>
      <c r="AE1434" s="84"/>
      <c r="AF1434" s="84"/>
      <c r="AG1434" s="1172"/>
    </row>
    <row r="1435" spans="1:33" ht="15" thickBot="1" x14ac:dyDescent="0.35">
      <c r="A1435" s="248"/>
      <c r="B1435" s="4332"/>
      <c r="C1435" s="4332"/>
      <c r="D1435" s="4332"/>
      <c r="E1435" s="4332"/>
      <c r="F1435" s="4332"/>
      <c r="G1435" s="4332"/>
      <c r="H1435" s="4332"/>
      <c r="I1435" s="4332"/>
      <c r="J1435" s="4332"/>
      <c r="K1435" s="4332"/>
      <c r="L1435" s="4332"/>
      <c r="M1435" s="248"/>
      <c r="N1435" s="340"/>
      <c r="O1435" s="248"/>
      <c r="P1435" s="3412"/>
      <c r="Q1435" s="3412"/>
      <c r="R1435" s="3412"/>
      <c r="S1435" s="3412"/>
      <c r="T1435" s="3412"/>
      <c r="U1435" s="3412"/>
      <c r="V1435" s="3412"/>
      <c r="W1435" s="3412"/>
      <c r="X1435" s="3412"/>
      <c r="Y1435" s="248"/>
      <c r="Z1435" s="4339"/>
      <c r="AA1435" s="4339"/>
      <c r="AB1435" s="47"/>
      <c r="AC1435" s="4339"/>
      <c r="AD1435" s="4339"/>
      <c r="AE1435" s="4339"/>
      <c r="AF1435" s="4339"/>
      <c r="AG1435" s="1172"/>
    </row>
    <row r="1436" spans="1:33" x14ac:dyDescent="0.3">
      <c r="A1436" s="229"/>
      <c r="B1436" s="102"/>
      <c r="C1436" s="102"/>
      <c r="D1436" s="102"/>
      <c r="E1436" s="102"/>
      <c r="F1436" s="102"/>
      <c r="G1436" s="102"/>
      <c r="H1436" s="102"/>
      <c r="I1436" s="102"/>
      <c r="J1436" s="102"/>
      <c r="K1436" s="102"/>
      <c r="L1436" s="102"/>
      <c r="M1436" s="229"/>
      <c r="N1436" s="102"/>
      <c r="O1436" s="229"/>
      <c r="P1436" s="91"/>
      <c r="Q1436" s="91"/>
      <c r="R1436" s="91"/>
      <c r="S1436" s="91"/>
      <c r="T1436" s="205"/>
      <c r="U1436" s="205"/>
      <c r="V1436" s="205"/>
      <c r="W1436" s="205"/>
      <c r="X1436" s="205"/>
      <c r="Y1436" s="229"/>
      <c r="Z1436" s="84"/>
      <c r="AA1436" s="84"/>
      <c r="AB1436" s="47"/>
      <c r="AC1436" s="84"/>
      <c r="AD1436" s="84"/>
      <c r="AE1436" s="84"/>
      <c r="AF1436" s="84"/>
      <c r="AG1436" s="1172"/>
    </row>
    <row r="1437" spans="1:33" ht="15" thickBot="1" x14ac:dyDescent="0.35">
      <c r="A1437" s="248"/>
      <c r="B1437" s="4332"/>
      <c r="C1437" s="4332"/>
      <c r="D1437" s="4332"/>
      <c r="E1437" s="4332"/>
      <c r="F1437" s="4332"/>
      <c r="G1437" s="4332"/>
      <c r="H1437" s="4332"/>
      <c r="I1437" s="4332"/>
      <c r="J1437" s="4332"/>
      <c r="K1437" s="4332"/>
      <c r="L1437" s="4332"/>
      <c r="M1437" s="248"/>
      <c r="N1437" s="340"/>
      <c r="O1437" s="248"/>
      <c r="P1437" s="3412"/>
      <c r="Q1437" s="3412"/>
      <c r="R1437" s="3412"/>
      <c r="S1437" s="3412"/>
      <c r="T1437" s="3412"/>
      <c r="U1437" s="3412"/>
      <c r="V1437" s="3412"/>
      <c r="W1437" s="3412"/>
      <c r="X1437" s="3412"/>
      <c r="Y1437" s="248"/>
      <c r="Z1437" s="4339"/>
      <c r="AA1437" s="4339"/>
      <c r="AB1437" s="47"/>
      <c r="AC1437" s="4339"/>
      <c r="AD1437" s="4339"/>
      <c r="AE1437" s="4339"/>
      <c r="AF1437" s="4339"/>
      <c r="AG1437" s="1172"/>
    </row>
    <row r="1438" spans="1:33" x14ac:dyDescent="0.3">
      <c r="A1438" s="47"/>
      <c r="B1438" s="1172"/>
      <c r="C1438" s="1172"/>
      <c r="D1438" s="1172"/>
      <c r="E1438" s="1172"/>
      <c r="F1438" s="1172"/>
      <c r="G1438" s="1172"/>
      <c r="H1438" s="1172"/>
      <c r="I1438" s="1172"/>
      <c r="J1438" s="1170"/>
      <c r="K1438" s="1170"/>
      <c r="L1438" s="1170"/>
      <c r="M1438" s="1060"/>
      <c r="N1438" s="1170"/>
      <c r="O1438" s="1060"/>
      <c r="P1438" s="1170"/>
      <c r="Q1438" s="1170"/>
      <c r="R1438" s="1170"/>
      <c r="S1438" s="1172"/>
      <c r="T1438" s="1172"/>
      <c r="U1438" s="1172"/>
      <c r="V1438" s="1172"/>
      <c r="W1438" s="1172"/>
      <c r="X1438" s="1172"/>
      <c r="Y1438" s="47"/>
      <c r="Z1438" s="1172"/>
      <c r="AA1438" s="1172"/>
      <c r="AB1438" s="47"/>
      <c r="AC1438" s="1172"/>
      <c r="AD1438" s="1172"/>
      <c r="AE1438" s="1172"/>
      <c r="AF1438" s="1172"/>
      <c r="AG1438" s="1172"/>
    </row>
    <row r="1439" spans="1:33" ht="15" thickBot="1" x14ac:dyDescent="0.35">
      <c r="A1439" s="1172" t="s">
        <v>717</v>
      </c>
      <c r="B1439" s="1172"/>
      <c r="C1439" s="1172"/>
      <c r="D1439" s="1172"/>
      <c r="E1439" s="1172"/>
      <c r="F1439" s="1172"/>
      <c r="G1439" s="1172"/>
      <c r="H1439" s="1170"/>
      <c r="I1439" s="4337" t="s">
        <v>1314</v>
      </c>
      <c r="J1439" s="4337"/>
      <c r="K1439" s="4337"/>
      <c r="L1439" s="4337"/>
      <c r="M1439" s="4337"/>
      <c r="N1439" s="4337"/>
      <c r="O1439" s="4337"/>
      <c r="P1439" s="4337"/>
      <c r="Q1439" s="4337"/>
      <c r="R1439" s="4337"/>
      <c r="S1439" s="4337"/>
      <c r="T1439" s="4337"/>
      <c r="U1439" s="4337"/>
      <c r="V1439" s="4337"/>
      <c r="W1439" s="4337"/>
      <c r="X1439" s="4337"/>
      <c r="Y1439" s="1172"/>
      <c r="Z1439" s="1170" t="s">
        <v>1313</v>
      </c>
      <c r="AA1439" s="1172"/>
      <c r="AB1439" s="1172"/>
      <c r="AC1439" s="1172"/>
      <c r="AD1439" s="1172"/>
      <c r="AE1439" s="1172"/>
      <c r="AF1439" s="1172"/>
      <c r="AG1439" s="1172"/>
    </row>
    <row r="1440" spans="1:33" x14ac:dyDescent="0.3">
      <c r="A1440" s="1170" t="s">
        <v>16</v>
      </c>
      <c r="B1440" s="1172"/>
      <c r="C1440" s="1172"/>
      <c r="D1440" s="1172"/>
      <c r="E1440" s="1172"/>
      <c r="F1440" s="1172"/>
      <c r="G1440" s="1172"/>
      <c r="H1440" s="1172"/>
      <c r="I1440" s="1172"/>
      <c r="J1440" s="1172"/>
      <c r="K1440" s="1172"/>
      <c r="L1440" s="1172"/>
      <c r="M1440" s="1172"/>
      <c r="N1440" s="1172"/>
      <c r="O1440" s="1172"/>
      <c r="P1440" s="1172"/>
      <c r="Q1440" s="1172"/>
      <c r="R1440" s="1172"/>
      <c r="S1440" s="1172"/>
      <c r="T1440" s="1172"/>
      <c r="U1440" s="1172"/>
      <c r="V1440" s="1172"/>
      <c r="W1440" s="1172"/>
      <c r="X1440" s="1172"/>
      <c r="Y1440" s="1172"/>
      <c r="Z1440" s="1172"/>
      <c r="AA1440" s="1172"/>
      <c r="AB1440" s="1172"/>
      <c r="AC1440" s="1172"/>
      <c r="AD1440" s="1172"/>
      <c r="AE1440" s="1172"/>
      <c r="AF1440" s="1172"/>
      <c r="AG1440" s="1172"/>
    </row>
    <row r="1441" spans="1:33" x14ac:dyDescent="0.3">
      <c r="A1441" s="1172"/>
      <c r="B1441" s="1172"/>
      <c r="C1441" s="1172"/>
      <c r="D1441" s="1172"/>
      <c r="E1441" s="1172"/>
      <c r="F1441" s="1172"/>
      <c r="G1441" s="1172"/>
      <c r="H1441" s="1172"/>
      <c r="I1441" s="1172"/>
      <c r="J1441" s="1172"/>
      <c r="K1441" s="1172"/>
      <c r="L1441" s="1172"/>
      <c r="M1441" s="1172"/>
      <c r="N1441" s="1172"/>
      <c r="O1441" s="1172"/>
      <c r="P1441" s="1172"/>
      <c r="Q1441" s="1172"/>
      <c r="R1441" s="1172"/>
      <c r="S1441" s="1172"/>
      <c r="T1441" s="1172"/>
      <c r="U1441" s="1172"/>
      <c r="V1441" s="1172"/>
      <c r="W1441" s="1172"/>
      <c r="X1441" s="1172"/>
      <c r="Y1441" s="1172"/>
      <c r="Z1441" s="1172"/>
      <c r="AA1441" s="1172"/>
      <c r="AB1441" s="1172"/>
      <c r="AC1441" s="1172"/>
      <c r="AD1441" s="1172"/>
      <c r="AE1441" s="1172"/>
      <c r="AF1441" s="1172"/>
      <c r="AG1441" s="1172"/>
    </row>
    <row r="1442" spans="1:33" ht="15" customHeight="1" x14ac:dyDescent="0.3">
      <c r="A1442" s="2807" t="s">
        <v>54</v>
      </c>
      <c r="B1442" s="2807"/>
      <c r="C1442" s="2807"/>
      <c r="D1442" s="2807"/>
      <c r="E1442" s="2807"/>
      <c r="F1442" s="2807"/>
      <c r="G1442" s="2807"/>
      <c r="H1442" s="2807"/>
      <c r="I1442" s="2807"/>
      <c r="J1442" s="2807"/>
      <c r="K1442" s="2807"/>
      <c r="L1442" s="2807"/>
      <c r="M1442" s="2807"/>
      <c r="N1442" s="2807"/>
      <c r="O1442" s="2807"/>
      <c r="P1442" s="2807"/>
      <c r="Q1442" s="2807"/>
      <c r="R1442" s="2807"/>
      <c r="S1442" s="2807"/>
      <c r="T1442" s="2807"/>
      <c r="U1442" s="2807"/>
      <c r="V1442" s="2807"/>
      <c r="W1442" s="2807"/>
      <c r="X1442" s="2807"/>
      <c r="Y1442" s="2807"/>
      <c r="Z1442" s="2807"/>
      <c r="AA1442" s="2807"/>
      <c r="AB1442" s="2807"/>
      <c r="AC1442" s="2807"/>
      <c r="AD1442" s="2807"/>
      <c r="AE1442" s="2807"/>
      <c r="AF1442" s="2807"/>
      <c r="AG1442" s="2807"/>
    </row>
    <row r="1443" spans="1:33" x14ac:dyDescent="0.3">
      <c r="A1443" s="2807"/>
      <c r="B1443" s="2807"/>
      <c r="C1443" s="2807"/>
      <c r="D1443" s="2807"/>
      <c r="E1443" s="2807"/>
      <c r="F1443" s="2807"/>
      <c r="G1443" s="2807"/>
      <c r="H1443" s="2807"/>
      <c r="I1443" s="2807"/>
      <c r="J1443" s="2807"/>
      <c r="K1443" s="2807"/>
      <c r="L1443" s="2807"/>
      <c r="M1443" s="2807"/>
      <c r="N1443" s="2807"/>
      <c r="O1443" s="2807"/>
      <c r="P1443" s="2807"/>
      <c r="Q1443" s="2807"/>
      <c r="R1443" s="2807"/>
      <c r="S1443" s="2807"/>
      <c r="T1443" s="2807"/>
      <c r="U1443" s="2807"/>
      <c r="V1443" s="2807"/>
      <c r="W1443" s="2807"/>
      <c r="X1443" s="2807"/>
      <c r="Y1443" s="2807"/>
      <c r="Z1443" s="2807"/>
      <c r="AA1443" s="2807"/>
      <c r="AB1443" s="2807"/>
      <c r="AC1443" s="2807"/>
      <c r="AD1443" s="2807"/>
      <c r="AE1443" s="2807"/>
      <c r="AF1443" s="2807"/>
      <c r="AG1443" s="2807"/>
    </row>
    <row r="1444" spans="1:33" x14ac:dyDescent="0.3">
      <c r="A1444" s="2807"/>
      <c r="B1444" s="2807"/>
      <c r="C1444" s="2807"/>
      <c r="D1444" s="2807"/>
      <c r="E1444" s="2807"/>
      <c r="F1444" s="2807"/>
      <c r="G1444" s="2807"/>
      <c r="H1444" s="2807"/>
      <c r="I1444" s="2807"/>
      <c r="J1444" s="2807"/>
      <c r="K1444" s="2807"/>
      <c r="L1444" s="2807"/>
      <c r="M1444" s="2807"/>
      <c r="N1444" s="2807"/>
      <c r="O1444" s="2807"/>
      <c r="P1444" s="2807"/>
      <c r="Q1444" s="2807"/>
      <c r="R1444" s="2807"/>
      <c r="S1444" s="2807"/>
      <c r="T1444" s="2807"/>
      <c r="U1444" s="2807"/>
      <c r="V1444" s="2807"/>
      <c r="W1444" s="2807"/>
      <c r="X1444" s="2807"/>
      <c r="Y1444" s="2807"/>
      <c r="Z1444" s="2807"/>
      <c r="AA1444" s="2807"/>
      <c r="AB1444" s="2807"/>
      <c r="AC1444" s="2807"/>
      <c r="AD1444" s="2807"/>
      <c r="AE1444" s="2807"/>
      <c r="AF1444" s="2807"/>
      <c r="AG1444" s="2807"/>
    </row>
    <row r="1445" spans="1:33" x14ac:dyDescent="0.3">
      <c r="A1445" s="2807"/>
      <c r="B1445" s="2807"/>
      <c r="C1445" s="2807"/>
      <c r="D1445" s="2807"/>
      <c r="E1445" s="2807"/>
      <c r="F1445" s="2807"/>
      <c r="G1445" s="2807"/>
      <c r="H1445" s="2807"/>
      <c r="I1445" s="2807"/>
      <c r="J1445" s="2807"/>
      <c r="K1445" s="2807"/>
      <c r="L1445" s="2807"/>
      <c r="M1445" s="2807"/>
      <c r="N1445" s="2807"/>
      <c r="O1445" s="2807"/>
      <c r="P1445" s="2807"/>
      <c r="Q1445" s="2807"/>
      <c r="R1445" s="2807"/>
      <c r="S1445" s="2807"/>
      <c r="T1445" s="2807"/>
      <c r="U1445" s="2807"/>
      <c r="V1445" s="2807"/>
      <c r="W1445" s="2807"/>
      <c r="X1445" s="2807"/>
      <c r="Y1445" s="2807"/>
      <c r="Z1445" s="2807"/>
      <c r="AA1445" s="2807"/>
      <c r="AB1445" s="2807"/>
      <c r="AC1445" s="2807"/>
      <c r="AD1445" s="2807"/>
      <c r="AE1445" s="2807"/>
      <c r="AF1445" s="2807"/>
      <c r="AG1445" s="2807"/>
    </row>
    <row r="1446" spans="1:33" x14ac:dyDescent="0.3">
      <c r="A1446" s="1172"/>
      <c r="B1446" s="1172"/>
      <c r="C1446" s="1172"/>
      <c r="D1446" s="1172"/>
      <c r="E1446" s="1172"/>
      <c r="F1446" s="1172"/>
      <c r="G1446" s="1172"/>
      <c r="H1446" s="1172"/>
      <c r="I1446" s="1172"/>
      <c r="J1446" s="1172"/>
      <c r="K1446" s="1172"/>
      <c r="L1446" s="1172"/>
      <c r="M1446" s="1172"/>
      <c r="N1446" s="1172"/>
      <c r="O1446" s="1172"/>
      <c r="P1446" s="1172"/>
      <c r="Q1446" s="1172"/>
      <c r="R1446" s="1172"/>
      <c r="S1446" s="1172"/>
      <c r="T1446" s="1172"/>
      <c r="U1446" s="1172"/>
      <c r="V1446" s="1172"/>
      <c r="W1446" s="1172"/>
      <c r="X1446" s="1172"/>
      <c r="Y1446" s="1172"/>
      <c r="Z1446" s="1172"/>
      <c r="AA1446" s="1172"/>
      <c r="AB1446" s="1172"/>
      <c r="AC1446" s="1172"/>
      <c r="AD1446" s="1172"/>
      <c r="AE1446" s="1172"/>
      <c r="AF1446" s="1172"/>
      <c r="AG1446" s="1172"/>
    </row>
    <row r="1447" spans="1:33" ht="15" customHeight="1" x14ac:dyDescent="0.3">
      <c r="A1447" s="2807" t="s">
        <v>55</v>
      </c>
      <c r="B1447" s="2807"/>
      <c r="C1447" s="2807"/>
      <c r="D1447" s="2807"/>
      <c r="E1447" s="2807"/>
      <c r="F1447" s="2807"/>
      <c r="G1447" s="2807"/>
      <c r="H1447" s="2807"/>
      <c r="I1447" s="2807"/>
      <c r="J1447" s="2807"/>
      <c r="K1447" s="2807"/>
      <c r="L1447" s="2807"/>
      <c r="M1447" s="2807"/>
      <c r="N1447" s="2807"/>
      <c r="O1447" s="2807"/>
      <c r="P1447" s="2807"/>
      <c r="Q1447" s="2807"/>
      <c r="R1447" s="2807"/>
      <c r="S1447" s="2807"/>
      <c r="T1447" s="2807"/>
      <c r="U1447" s="2807"/>
      <c r="V1447" s="2807"/>
      <c r="W1447" s="2807"/>
      <c r="X1447" s="2807"/>
      <c r="Y1447" s="2807"/>
      <c r="Z1447" s="2807"/>
      <c r="AA1447" s="2807"/>
      <c r="AB1447" s="2807"/>
      <c r="AC1447" s="2807"/>
      <c r="AD1447" s="2807"/>
      <c r="AE1447" s="2807"/>
      <c r="AF1447" s="2807"/>
      <c r="AG1447" s="2807"/>
    </row>
    <row r="1448" spans="1:33" x14ac:dyDescent="0.3">
      <c r="A1448" s="2807"/>
      <c r="B1448" s="2807"/>
      <c r="C1448" s="2807"/>
      <c r="D1448" s="2807"/>
      <c r="E1448" s="2807"/>
      <c r="F1448" s="2807"/>
      <c r="G1448" s="2807"/>
      <c r="H1448" s="2807"/>
      <c r="I1448" s="2807"/>
      <c r="J1448" s="2807"/>
      <c r="K1448" s="2807"/>
      <c r="L1448" s="2807"/>
      <c r="M1448" s="2807"/>
      <c r="N1448" s="2807"/>
      <c r="O1448" s="2807"/>
      <c r="P1448" s="2807"/>
      <c r="Q1448" s="2807"/>
      <c r="R1448" s="2807"/>
      <c r="S1448" s="2807"/>
      <c r="T1448" s="2807"/>
      <c r="U1448" s="2807"/>
      <c r="V1448" s="2807"/>
      <c r="W1448" s="2807"/>
      <c r="X1448" s="2807"/>
      <c r="Y1448" s="2807"/>
      <c r="Z1448" s="2807"/>
      <c r="AA1448" s="2807"/>
      <c r="AB1448" s="2807"/>
      <c r="AC1448" s="2807"/>
      <c r="AD1448" s="2807"/>
      <c r="AE1448" s="2807"/>
      <c r="AF1448" s="2807"/>
      <c r="AG1448" s="2807"/>
    </row>
    <row r="1449" spans="1:33" x14ac:dyDescent="0.3">
      <c r="A1449" s="2807"/>
      <c r="B1449" s="2807"/>
      <c r="C1449" s="2807"/>
      <c r="D1449" s="2807"/>
      <c r="E1449" s="2807"/>
      <c r="F1449" s="2807"/>
      <c r="G1449" s="2807"/>
      <c r="H1449" s="2807"/>
      <c r="I1449" s="2807"/>
      <c r="J1449" s="2807"/>
      <c r="K1449" s="2807"/>
      <c r="L1449" s="2807"/>
      <c r="M1449" s="2807"/>
      <c r="N1449" s="2807"/>
      <c r="O1449" s="2807"/>
      <c r="P1449" s="2807"/>
      <c r="Q1449" s="2807"/>
      <c r="R1449" s="2807"/>
      <c r="S1449" s="2807"/>
      <c r="T1449" s="2807"/>
      <c r="U1449" s="2807"/>
      <c r="V1449" s="2807"/>
      <c r="W1449" s="2807"/>
      <c r="X1449" s="2807"/>
      <c r="Y1449" s="2807"/>
      <c r="Z1449" s="2807"/>
      <c r="AA1449" s="2807"/>
      <c r="AB1449" s="2807"/>
      <c r="AC1449" s="2807"/>
      <c r="AD1449" s="2807"/>
      <c r="AE1449" s="2807"/>
      <c r="AF1449" s="2807"/>
      <c r="AG1449" s="2807"/>
    </row>
    <row r="1450" spans="1:33" x14ac:dyDescent="0.3">
      <c r="A1450" s="1172"/>
      <c r="B1450" s="1172"/>
      <c r="C1450" s="1172"/>
      <c r="D1450" s="1172"/>
      <c r="E1450" s="1172"/>
      <c r="F1450" s="1172"/>
      <c r="G1450" s="1172"/>
      <c r="H1450" s="1172"/>
      <c r="I1450" s="1172"/>
      <c r="J1450" s="1172"/>
      <c r="K1450" s="1172"/>
      <c r="L1450" s="1172"/>
      <c r="M1450" s="1172"/>
      <c r="N1450" s="1172"/>
      <c r="O1450" s="1172"/>
      <c r="P1450" s="1172"/>
      <c r="Q1450" s="1172"/>
      <c r="R1450" s="1172"/>
      <c r="S1450" s="1172"/>
      <c r="T1450" s="1172"/>
      <c r="U1450" s="1172"/>
      <c r="V1450" s="1172"/>
      <c r="W1450" s="1172"/>
      <c r="X1450" s="1172"/>
      <c r="Y1450" s="1172"/>
      <c r="Z1450" s="1172"/>
      <c r="AA1450" s="1172"/>
      <c r="AB1450" s="1172"/>
      <c r="AC1450" s="1172"/>
      <c r="AD1450" s="1172"/>
      <c r="AE1450" s="1172"/>
      <c r="AF1450" s="1172"/>
      <c r="AG1450" s="1172"/>
    </row>
    <row r="1451" spans="1:33" x14ac:dyDescent="0.3">
      <c r="A1451" s="1172" t="s">
        <v>718</v>
      </c>
      <c r="B1451" s="1172"/>
      <c r="C1451" s="1172"/>
      <c r="D1451" s="1172"/>
      <c r="E1451" s="1172"/>
      <c r="F1451" s="1172"/>
      <c r="G1451" s="1172"/>
      <c r="H1451" s="1172"/>
      <c r="I1451" s="1172"/>
      <c r="J1451" s="1172"/>
      <c r="K1451" s="1172"/>
      <c r="L1451" s="1172"/>
      <c r="M1451" s="1172"/>
      <c r="N1451" s="1172"/>
      <c r="O1451" s="1172"/>
      <c r="P1451" s="1172"/>
      <c r="Q1451" s="1172"/>
      <c r="R1451" s="1172"/>
      <c r="S1451" s="1172"/>
      <c r="T1451" s="1172"/>
      <c r="U1451" s="1172"/>
      <c r="V1451" s="1172"/>
      <c r="W1451" s="1172"/>
      <c r="X1451" s="1172"/>
      <c r="Y1451" s="1172"/>
      <c r="Z1451" s="1172"/>
      <c r="AA1451" s="1172"/>
      <c r="AB1451" s="1172"/>
      <c r="AC1451" s="1172"/>
      <c r="AD1451" s="1172"/>
      <c r="AE1451" s="1172"/>
      <c r="AF1451" s="1172"/>
      <c r="AG1451" s="1172"/>
    </row>
    <row r="1452" spans="1:33" x14ac:dyDescent="0.3">
      <c r="A1452" s="1172"/>
      <c r="B1452" s="1172"/>
      <c r="C1452" s="1172"/>
      <c r="D1452" s="1172"/>
      <c r="E1452" s="1172"/>
      <c r="F1452" s="1172"/>
      <c r="G1452" s="1172"/>
      <c r="H1452" s="1172"/>
      <c r="I1452" s="1172"/>
      <c r="J1452" s="1172"/>
      <c r="K1452" s="1172"/>
      <c r="L1452" s="1172"/>
      <c r="M1452" s="1172"/>
      <c r="N1452" s="1172"/>
      <c r="O1452" s="1172"/>
      <c r="P1452" s="1172"/>
      <c r="Q1452" s="1172"/>
      <c r="R1452" s="1172"/>
      <c r="S1452" s="1172"/>
      <c r="T1452" s="1172"/>
      <c r="U1452" s="1172"/>
      <c r="V1452" s="1172"/>
      <c r="W1452" s="1172"/>
      <c r="X1452" s="1172"/>
      <c r="Y1452" s="1172"/>
      <c r="Z1452" s="1172"/>
      <c r="AA1452" s="1172"/>
      <c r="AB1452" s="1172"/>
      <c r="AC1452" s="1172"/>
      <c r="AD1452" s="1172"/>
      <c r="AE1452" s="1172"/>
      <c r="AF1452" s="1172"/>
      <c r="AG1452" s="1172"/>
    </row>
    <row r="1453" spans="1:33" x14ac:dyDescent="0.3">
      <c r="A1453" s="1172"/>
      <c r="B1453" s="1172"/>
      <c r="C1453" s="1172"/>
      <c r="D1453" s="1172"/>
      <c r="E1453" s="1172"/>
      <c r="F1453" s="1172"/>
      <c r="G1453" s="1172"/>
      <c r="H1453" s="1172"/>
      <c r="I1453" s="1172"/>
      <c r="J1453" s="1172"/>
      <c r="K1453" s="1172"/>
      <c r="L1453" s="1172"/>
      <c r="M1453" s="1172"/>
      <c r="N1453" s="1172"/>
      <c r="O1453" s="1172"/>
      <c r="P1453" s="1172"/>
      <c r="Q1453" s="1172"/>
      <c r="R1453" s="1172"/>
      <c r="S1453" s="1172"/>
      <c r="T1453" s="1172"/>
      <c r="U1453" s="1172"/>
      <c r="V1453" s="1172"/>
      <c r="W1453" s="1172"/>
      <c r="X1453" s="1172"/>
      <c r="Y1453" s="1172"/>
      <c r="Z1453" s="1172"/>
      <c r="AA1453" s="1172"/>
      <c r="AB1453" s="1172"/>
      <c r="AC1453" s="1172"/>
      <c r="AD1453" s="1172"/>
      <c r="AE1453" s="1172"/>
      <c r="AF1453" s="1172"/>
      <c r="AG1453" s="1172"/>
    </row>
    <row r="1454" spans="1:33" ht="15" thickBot="1" x14ac:dyDescent="0.35">
      <c r="A1454" s="1172" t="s">
        <v>147</v>
      </c>
      <c r="B1454" s="1172"/>
      <c r="C1454" s="4338"/>
      <c r="D1454" s="4338"/>
      <c r="E1454" s="4338"/>
      <c r="F1454" s="4338"/>
      <c r="G1454" s="4338"/>
      <c r="H1454" s="4338"/>
      <c r="I1454" s="4338"/>
      <c r="J1454" s="4338"/>
      <c r="K1454" s="4338"/>
      <c r="L1454" s="1172"/>
      <c r="M1454" s="3031" t="str">
        <f>J1408</f>
        <v>Should be the same as listed in Part I.</v>
      </c>
      <c r="N1454" s="3031"/>
      <c r="O1454" s="3031"/>
      <c r="P1454" s="3031"/>
      <c r="Q1454" s="3031"/>
      <c r="R1454" s="3031"/>
      <c r="S1454" s="3031"/>
      <c r="T1454" s="3031"/>
      <c r="U1454" s="3031"/>
      <c r="V1454" s="3031"/>
      <c r="W1454" s="3031"/>
      <c r="X1454" s="3031"/>
      <c r="Y1454" s="3031"/>
      <c r="Z1454" s="3031"/>
      <c r="AA1454" s="1172"/>
      <c r="AB1454" s="3395"/>
      <c r="AC1454" s="3395"/>
      <c r="AD1454" s="3395"/>
      <c r="AE1454" s="3395"/>
      <c r="AF1454" s="3395"/>
      <c r="AG1454" s="1172"/>
    </row>
    <row r="1455" spans="1:33" ht="15" customHeight="1" x14ac:dyDescent="0.3">
      <c r="A1455" s="1172"/>
      <c r="B1455" s="1172"/>
      <c r="C1455" s="4333" t="s">
        <v>719</v>
      </c>
      <c r="D1455" s="4333"/>
      <c r="E1455" s="4333"/>
      <c r="F1455" s="4333"/>
      <c r="G1455" s="4333"/>
      <c r="H1455" s="4333"/>
      <c r="I1455" s="4333"/>
      <c r="J1455" s="4333"/>
      <c r="K1455" s="4333"/>
      <c r="L1455" s="1172"/>
      <c r="M1455" s="4335" t="s">
        <v>149</v>
      </c>
      <c r="N1455" s="4335"/>
      <c r="O1455" s="4335"/>
      <c r="P1455" s="4335"/>
      <c r="Q1455" s="4335"/>
      <c r="R1455" s="4335"/>
      <c r="S1455" s="4335"/>
      <c r="T1455" s="4335"/>
      <c r="U1455" s="4335"/>
      <c r="V1455" s="4335"/>
      <c r="W1455" s="4335"/>
      <c r="X1455" s="4335"/>
      <c r="Y1455" s="4335"/>
      <c r="Z1455" s="4335"/>
      <c r="AA1455" s="1172"/>
      <c r="AB1455" s="4336" t="s">
        <v>150</v>
      </c>
      <c r="AC1455" s="4335"/>
      <c r="AD1455" s="4335"/>
      <c r="AE1455" s="4335"/>
      <c r="AF1455" s="4335"/>
      <c r="AG1455" s="1172"/>
    </row>
    <row r="1456" spans="1:33" x14ac:dyDescent="0.3">
      <c r="A1456" s="1172"/>
      <c r="B1456" s="1172"/>
      <c r="C1456" s="4334"/>
      <c r="D1456" s="4334"/>
      <c r="E1456" s="4334"/>
      <c r="F1456" s="4334"/>
      <c r="G1456" s="4334"/>
      <c r="H1456" s="4334"/>
      <c r="I1456" s="4334"/>
      <c r="J1456" s="4334"/>
      <c r="K1456" s="4334"/>
      <c r="L1456" s="1172"/>
      <c r="M1456" s="1172"/>
      <c r="N1456" s="1172"/>
      <c r="O1456" s="1172"/>
      <c r="P1456" s="1172"/>
      <c r="Q1456" s="1172"/>
      <c r="R1456" s="1172"/>
      <c r="S1456" s="1172"/>
      <c r="T1456" s="1172"/>
      <c r="U1456" s="1172"/>
      <c r="V1456" s="1172"/>
      <c r="W1456" s="1172"/>
      <c r="X1456" s="1172"/>
      <c r="Y1456" s="1172"/>
      <c r="Z1456" s="1172"/>
      <c r="AA1456" s="1172"/>
      <c r="AB1456" s="1172"/>
      <c r="AC1456" s="1172"/>
      <c r="AD1456" s="1172"/>
      <c r="AE1456" s="1172"/>
      <c r="AF1456" s="1172"/>
      <c r="AG1456" s="1172"/>
    </row>
    <row r="1457" spans="1:33" x14ac:dyDescent="0.3">
      <c r="A1457" s="1172"/>
      <c r="B1457" s="1172"/>
      <c r="C1457" s="1172"/>
      <c r="D1457" s="1172"/>
      <c r="E1457" s="1172"/>
      <c r="F1457" s="1172"/>
      <c r="G1457" s="1172"/>
      <c r="H1457" s="1172"/>
      <c r="I1457" s="1172"/>
      <c r="J1457" s="1172"/>
      <c r="K1457" s="1172"/>
      <c r="L1457" s="1172"/>
      <c r="M1457" s="1172"/>
      <c r="N1457" s="1172"/>
      <c r="O1457" s="1172"/>
      <c r="P1457" s="1172"/>
      <c r="Q1457" s="1172"/>
      <c r="R1457" s="1172"/>
      <c r="S1457" s="1172"/>
      <c r="T1457" s="1172"/>
      <c r="U1457" s="1172"/>
      <c r="V1457" s="1172"/>
      <c r="W1457" s="1172"/>
      <c r="X1457" s="1172"/>
      <c r="Y1457" s="1172"/>
      <c r="Z1457" s="1172"/>
      <c r="AA1457" s="1172"/>
      <c r="AB1457" s="1172"/>
      <c r="AC1457" s="1172"/>
      <c r="AD1457" s="1172"/>
      <c r="AE1457" s="1172"/>
      <c r="AF1457" s="1172"/>
      <c r="AG1457" s="1172"/>
    </row>
    <row r="1458" spans="1:33" x14ac:dyDescent="0.3">
      <c r="A1458" s="98" t="s">
        <v>707</v>
      </c>
      <c r="B1458" s="1172"/>
      <c r="C1458" s="1172"/>
      <c r="D1458" s="1172"/>
      <c r="E1458" s="1172"/>
      <c r="F1458" s="1172"/>
      <c r="G1458" s="1172"/>
      <c r="H1458" s="1172"/>
      <c r="I1458" s="1172"/>
      <c r="J1458" s="1172"/>
      <c r="K1458" s="1172"/>
      <c r="L1458" s="1172"/>
      <c r="M1458" s="1172"/>
      <c r="N1458" s="1172"/>
      <c r="O1458" s="1172"/>
      <c r="P1458" s="1172"/>
      <c r="Q1458" s="1172"/>
      <c r="R1458" s="1172"/>
      <c r="S1458" s="1172"/>
      <c r="T1458" s="1172"/>
      <c r="U1458" s="1172"/>
      <c r="V1458" s="1172"/>
      <c r="W1458" s="1172"/>
      <c r="X1458" s="1172"/>
      <c r="Y1458" s="1172"/>
      <c r="Z1458" s="1172"/>
      <c r="AA1458" s="1172"/>
      <c r="AB1458" s="1172"/>
      <c r="AC1458" s="1172"/>
      <c r="AD1458" s="1172"/>
      <c r="AE1458" s="1172"/>
      <c r="AF1458" s="1172"/>
      <c r="AG1458" s="1172"/>
    </row>
    <row r="1459" spans="1:33" x14ac:dyDescent="0.3">
      <c r="A1459" s="1172"/>
      <c r="B1459" s="1172"/>
      <c r="C1459" s="1172"/>
      <c r="D1459" s="1172"/>
      <c r="E1459" s="1172"/>
      <c r="F1459" s="1172"/>
      <c r="G1459" s="1172"/>
      <c r="H1459" s="1172"/>
      <c r="I1459" s="1172"/>
      <c r="J1459" s="1172"/>
      <c r="K1459" s="1172"/>
      <c r="L1459" s="1172"/>
      <c r="M1459" s="1172"/>
      <c r="N1459" s="1172"/>
      <c r="O1459" s="1172"/>
      <c r="P1459" s="1172"/>
      <c r="Q1459" s="1172"/>
      <c r="R1459" s="1172"/>
      <c r="S1459" s="1172"/>
      <c r="T1459" s="1172"/>
      <c r="U1459" s="1172"/>
      <c r="V1459" s="1172"/>
      <c r="W1459" s="1172"/>
      <c r="X1459" s="1172"/>
      <c r="Y1459" s="1172"/>
      <c r="Z1459" s="1172"/>
      <c r="AA1459" s="1172"/>
      <c r="AB1459" s="1172"/>
      <c r="AC1459" s="1172"/>
      <c r="AD1459" s="1172"/>
      <c r="AE1459" s="1172"/>
      <c r="AF1459" s="1172"/>
      <c r="AG1459" s="1172"/>
    </row>
    <row r="1460" spans="1:33" x14ac:dyDescent="0.3">
      <c r="A1460" s="98" t="s">
        <v>692</v>
      </c>
      <c r="B1460" s="1172"/>
      <c r="C1460" s="1172"/>
      <c r="D1460" s="1172"/>
      <c r="E1460" s="1172"/>
      <c r="F1460" s="1172"/>
      <c r="G1460" s="1172"/>
      <c r="H1460" s="1172"/>
      <c r="I1460" s="1172"/>
      <c r="J1460" s="1172"/>
      <c r="K1460" s="1172"/>
      <c r="L1460" s="1172"/>
      <c r="M1460" s="1172"/>
      <c r="N1460" s="1172"/>
      <c r="O1460" s="1172"/>
      <c r="P1460" s="1172"/>
      <c r="Q1460" s="1172"/>
      <c r="R1460" s="1172"/>
      <c r="S1460" s="1172"/>
      <c r="T1460" s="1172"/>
      <c r="U1460" s="1172"/>
      <c r="V1460" s="1172"/>
      <c r="W1460" s="1172"/>
      <c r="X1460" s="1172"/>
      <c r="Y1460" s="1172"/>
      <c r="Z1460" s="1172"/>
      <c r="AA1460" s="1172"/>
      <c r="AB1460" s="1172"/>
      <c r="AC1460" s="1172"/>
      <c r="AD1460" s="1172"/>
      <c r="AE1460" s="1172"/>
      <c r="AF1460" s="1172"/>
      <c r="AG1460" s="1172"/>
    </row>
    <row r="1461" spans="1:33" x14ac:dyDescent="0.3">
      <c r="A1461" s="1172" t="s">
        <v>53</v>
      </c>
      <c r="B1461" s="1172"/>
      <c r="C1461" s="1172"/>
      <c r="D1461" s="1172"/>
      <c r="E1461" s="1172"/>
      <c r="F1461" s="1172"/>
      <c r="G1461" s="1172"/>
      <c r="H1461" s="1172"/>
      <c r="I1461" s="1172"/>
      <c r="J1461" s="1172"/>
      <c r="K1461" s="1172"/>
      <c r="L1461" s="1172"/>
      <c r="M1461" s="1172"/>
      <c r="N1461" s="1172"/>
      <c r="O1461" s="1172"/>
      <c r="P1461" s="1172"/>
      <c r="Q1461" s="1172"/>
      <c r="R1461" s="1172"/>
      <c r="S1461" s="1172"/>
      <c r="T1461" s="1172"/>
      <c r="U1461" s="1172"/>
      <c r="V1461" s="1170"/>
      <c r="W1461" s="1170"/>
      <c r="X1461" s="1170"/>
      <c r="Y1461" s="1170"/>
      <c r="Z1461" s="1170"/>
      <c r="AA1461" s="1170"/>
      <c r="AB1461" s="1170"/>
      <c r="AC1461" s="1172"/>
      <c r="AD1461" s="1172"/>
      <c r="AE1461" s="1172"/>
      <c r="AF1461" s="1172"/>
      <c r="AG1461" s="1172"/>
    </row>
    <row r="1462" spans="1:33" x14ac:dyDescent="0.3">
      <c r="A1462" s="1172"/>
      <c r="B1462" s="1172"/>
      <c r="C1462" s="1172"/>
      <c r="D1462" s="1172"/>
      <c r="E1462" s="1172"/>
      <c r="F1462" s="1172"/>
      <c r="G1462" s="1172"/>
      <c r="H1462" s="1172"/>
      <c r="I1462" s="1172"/>
      <c r="J1462" s="1172"/>
      <c r="K1462" s="1172"/>
      <c r="L1462" s="1172"/>
      <c r="M1462" s="1172"/>
      <c r="N1462" s="1172"/>
      <c r="O1462" s="1172"/>
      <c r="P1462" s="1172"/>
      <c r="Q1462" s="1172"/>
      <c r="R1462" s="1172"/>
      <c r="S1462" s="1172"/>
      <c r="T1462" s="1172"/>
      <c r="U1462" s="1172"/>
      <c r="V1462" s="1172"/>
      <c r="W1462" s="1172"/>
      <c r="X1462" s="1172"/>
      <c r="Y1462" s="1172"/>
      <c r="Z1462" s="1172"/>
      <c r="AA1462" s="1172"/>
      <c r="AB1462" s="1172"/>
      <c r="AC1462" s="1172"/>
      <c r="AD1462" s="1172"/>
      <c r="AE1462" s="1172"/>
      <c r="AF1462" s="1172"/>
      <c r="AG1462" s="1172"/>
    </row>
    <row r="1463" spans="1:33" x14ac:dyDescent="0.3">
      <c r="A1463" s="1170" t="s">
        <v>1131</v>
      </c>
      <c r="B1463" s="1172"/>
      <c r="C1463" s="1172"/>
      <c r="D1463" s="1172"/>
      <c r="E1463" s="1172"/>
      <c r="F1463" s="1172"/>
      <c r="G1463" s="1172"/>
      <c r="H1463" s="1172"/>
      <c r="I1463" s="1172"/>
      <c r="J1463" s="4342" t="s">
        <v>1132</v>
      </c>
      <c r="K1463" s="4342"/>
      <c r="L1463" s="4342"/>
      <c r="M1463" s="4342"/>
      <c r="N1463" s="4342"/>
      <c r="O1463" s="4342"/>
      <c r="P1463" s="4342"/>
      <c r="Q1463" s="4342"/>
      <c r="R1463" s="4342"/>
      <c r="S1463" s="4342"/>
      <c r="T1463" s="4342"/>
      <c r="U1463" s="4342"/>
      <c r="V1463" s="4342"/>
      <c r="W1463" s="4342"/>
      <c r="X1463" s="4342"/>
      <c r="Y1463" s="4342"/>
      <c r="Z1463" s="4342"/>
      <c r="AA1463" s="4342"/>
      <c r="AB1463" s="4342"/>
      <c r="AC1463" s="4342"/>
      <c r="AD1463" s="4342"/>
      <c r="AE1463" s="4342"/>
      <c r="AF1463" s="4342"/>
      <c r="AG1463" s="1172"/>
    </row>
    <row r="1464" spans="1:33" ht="15" thickBot="1" x14ac:dyDescent="0.35">
      <c r="A1464" s="1172"/>
      <c r="B1464" s="1172"/>
      <c r="C1464" s="1172"/>
      <c r="D1464" s="1172"/>
      <c r="E1464" s="1172"/>
      <c r="F1464" s="1172"/>
      <c r="G1464" s="1172"/>
      <c r="H1464" s="1172"/>
      <c r="I1464" s="1172"/>
      <c r="J1464" s="1172"/>
      <c r="K1464" s="1172"/>
      <c r="L1464" s="1172"/>
      <c r="M1464" s="1172"/>
      <c r="N1464" s="1172"/>
      <c r="O1464" s="1172"/>
      <c r="P1464" s="1172"/>
      <c r="Q1464" s="1172"/>
      <c r="R1464" s="1172"/>
      <c r="S1464" s="1172"/>
      <c r="T1464" s="1172"/>
      <c r="U1464" s="1172"/>
      <c r="V1464" s="1172"/>
      <c r="W1464" s="1172"/>
      <c r="X1464" s="1172"/>
      <c r="Y1464" s="1172"/>
      <c r="Z1464" s="1172"/>
      <c r="AA1464" s="1172"/>
      <c r="AB1464" s="1172"/>
      <c r="AC1464" s="1172"/>
      <c r="AD1464" s="1172"/>
      <c r="AE1464" s="1172"/>
      <c r="AF1464" s="1172"/>
      <c r="AG1464" s="1172"/>
    </row>
    <row r="1465" spans="1:33" ht="15.75" customHeight="1" thickBot="1" x14ac:dyDescent="0.35">
      <c r="A1465" s="1172"/>
      <c r="B1465" s="1172" t="s">
        <v>708</v>
      </c>
      <c r="C1465" s="1172"/>
      <c r="D1465" s="1172"/>
      <c r="E1465" s="1172"/>
      <c r="F1465" s="1172"/>
      <c r="G1465" s="271"/>
      <c r="H1465" s="2631" t="s">
        <v>709</v>
      </c>
      <c r="I1465" s="2631"/>
      <c r="J1465" s="2631"/>
      <c r="K1465" s="2631"/>
      <c r="L1465" s="2631"/>
      <c r="M1465" s="2631"/>
      <c r="N1465" s="2631"/>
      <c r="O1465" s="2631"/>
      <c r="P1465" s="2631"/>
      <c r="Q1465" s="2631"/>
      <c r="R1465" s="2631"/>
      <c r="S1465" s="2631"/>
      <c r="T1465" s="2631"/>
      <c r="U1465" s="2631"/>
      <c r="V1465" s="2631"/>
      <c r="W1465" s="2631"/>
      <c r="X1465" s="2631"/>
      <c r="Y1465" s="2631"/>
      <c r="Z1465" s="2631"/>
      <c r="AA1465" s="2631"/>
      <c r="AB1465" s="2631"/>
      <c r="AC1465" s="2631"/>
      <c r="AD1465" s="2631"/>
      <c r="AE1465" s="2631"/>
      <c r="AF1465" s="2631"/>
      <c r="AG1465" s="2631"/>
    </row>
    <row r="1466" spans="1:33" ht="15" thickBot="1" x14ac:dyDescent="0.35">
      <c r="A1466" s="1172"/>
      <c r="B1466" s="1172"/>
      <c r="C1466" s="1172"/>
      <c r="D1466" s="1172"/>
      <c r="E1466" s="1172"/>
      <c r="F1466" s="1172"/>
      <c r="G1466" s="1172"/>
      <c r="H1466" s="1172"/>
      <c r="I1466" s="1172"/>
      <c r="J1466" s="1172"/>
      <c r="K1466" s="1172"/>
      <c r="L1466" s="1172"/>
      <c r="M1466" s="1172"/>
      <c r="N1466" s="1172"/>
      <c r="O1466" s="1172"/>
      <c r="P1466" s="1172"/>
      <c r="Q1466" s="1172"/>
      <c r="R1466" s="1172"/>
      <c r="S1466" s="1172"/>
      <c r="T1466" s="1172"/>
      <c r="U1466" s="1172"/>
      <c r="V1466" s="1172"/>
      <c r="W1466" s="1172"/>
      <c r="X1466" s="1172"/>
      <c r="Y1466" s="1172"/>
      <c r="Z1466" s="1172"/>
      <c r="AA1466" s="1172"/>
      <c r="AB1466" s="1172"/>
      <c r="AC1466" s="1172"/>
      <c r="AD1466" s="1172"/>
      <c r="AE1466" s="1172"/>
      <c r="AF1466" s="1172"/>
      <c r="AG1466" s="1172"/>
    </row>
    <row r="1467" spans="1:33" ht="15" thickBot="1" x14ac:dyDescent="0.35">
      <c r="A1467" s="1172"/>
      <c r="B1467" s="1172"/>
      <c r="C1467" s="1172"/>
      <c r="D1467" s="1172"/>
      <c r="E1467" s="1172"/>
      <c r="F1467" s="1172"/>
      <c r="G1467" s="271"/>
      <c r="H1467" s="1172" t="s">
        <v>710</v>
      </c>
      <c r="I1467" s="1172"/>
      <c r="J1467" s="1172"/>
      <c r="K1467" s="1172"/>
      <c r="L1467" s="1172"/>
      <c r="M1467" s="1172"/>
      <c r="N1467" s="1172"/>
      <c r="O1467" s="1172"/>
      <c r="P1467" s="1172"/>
      <c r="Q1467" s="1172"/>
      <c r="R1467" s="1172"/>
      <c r="S1467" s="1172"/>
      <c r="T1467" s="1172"/>
      <c r="U1467" s="1172"/>
      <c r="V1467" s="1172"/>
      <c r="W1467" s="1172"/>
      <c r="X1467" s="1172"/>
      <c r="Y1467" s="1172"/>
      <c r="Z1467" s="1172"/>
      <c r="AA1467" s="1172"/>
      <c r="AB1467" s="1172"/>
      <c r="AC1467" s="1172"/>
      <c r="AD1467" s="1172"/>
      <c r="AE1467" s="1172"/>
      <c r="AF1467" s="1172"/>
      <c r="AG1467" s="1172"/>
    </row>
    <row r="1468" spans="1:33" ht="15" thickBot="1" x14ac:dyDescent="0.35">
      <c r="A1468" s="1172"/>
      <c r="B1468" s="1172"/>
      <c r="C1468" s="1172"/>
      <c r="D1468" s="1172"/>
      <c r="E1468" s="1172"/>
      <c r="F1468" s="1172"/>
      <c r="G1468" s="1172"/>
      <c r="H1468" s="1172"/>
      <c r="I1468" s="1172"/>
      <c r="J1468" s="1172"/>
      <c r="K1468" s="1172"/>
      <c r="L1468" s="1172"/>
      <c r="M1468" s="1172"/>
      <c r="N1468" s="1172"/>
      <c r="O1468" s="1172"/>
      <c r="P1468" s="1172"/>
      <c r="Q1468" s="1172"/>
      <c r="R1468" s="1172"/>
      <c r="S1468" s="1172"/>
      <c r="T1468" s="1172"/>
      <c r="U1468" s="1172"/>
      <c r="V1468" s="1172"/>
      <c r="W1468" s="1172"/>
      <c r="X1468" s="1172"/>
      <c r="Y1468" s="1172"/>
      <c r="Z1468" s="1172"/>
      <c r="AA1468" s="1172"/>
      <c r="AB1468" s="1172"/>
      <c r="AC1468" s="1172"/>
      <c r="AD1468" s="1172"/>
      <c r="AE1468" s="1172"/>
      <c r="AF1468" s="1172"/>
      <c r="AG1468" s="1172"/>
    </row>
    <row r="1469" spans="1:33" ht="15" thickBot="1" x14ac:dyDescent="0.35">
      <c r="A1469" s="1172"/>
      <c r="B1469" s="1172"/>
      <c r="C1469" s="1172"/>
      <c r="D1469" s="1172"/>
      <c r="E1469" s="1172"/>
      <c r="F1469" s="1172"/>
      <c r="G1469" s="271"/>
      <c r="H1469" s="1172" t="s">
        <v>711</v>
      </c>
      <c r="I1469" s="1172"/>
      <c r="J1469" s="1172"/>
      <c r="K1469" s="1172"/>
      <c r="L1469" s="1172"/>
      <c r="M1469" s="1172"/>
      <c r="N1469" s="1172"/>
      <c r="O1469" s="1172"/>
      <c r="P1469" s="1172"/>
      <c r="Q1469" s="1172"/>
      <c r="R1469" s="1172"/>
      <c r="S1469" s="1172"/>
      <c r="T1469" s="1172"/>
      <c r="U1469" s="1172"/>
      <c r="V1469" s="1172"/>
      <c r="W1469" s="1172"/>
      <c r="X1469" s="1172"/>
      <c r="Y1469" s="1172"/>
      <c r="Z1469" s="1172"/>
      <c r="AA1469" s="1172"/>
      <c r="AB1469" s="1172"/>
      <c r="AC1469" s="1172"/>
      <c r="AD1469" s="1172"/>
      <c r="AE1469" s="1172"/>
      <c r="AF1469" s="1172"/>
      <c r="AG1469" s="1172"/>
    </row>
    <row r="1470" spans="1:33" ht="15" thickBot="1" x14ac:dyDescent="0.35">
      <c r="A1470" s="1172"/>
      <c r="B1470" s="1172"/>
      <c r="C1470" s="1172"/>
      <c r="D1470" s="1172"/>
      <c r="E1470" s="1172"/>
      <c r="F1470" s="1172"/>
      <c r="G1470" s="1172"/>
      <c r="H1470" s="1172"/>
      <c r="I1470" s="1172"/>
      <c r="J1470" s="1172"/>
      <c r="K1470" s="1172"/>
      <c r="L1470" s="1172"/>
      <c r="M1470" s="1172"/>
      <c r="N1470" s="1172"/>
      <c r="O1470" s="1172"/>
      <c r="P1470" s="1172"/>
      <c r="Q1470" s="1172"/>
      <c r="R1470" s="1172"/>
      <c r="S1470" s="1172"/>
      <c r="T1470" s="1172"/>
      <c r="U1470" s="1172"/>
      <c r="V1470" s="1172"/>
      <c r="W1470" s="1172"/>
      <c r="X1470" s="1172"/>
      <c r="Y1470" s="1172"/>
      <c r="Z1470" s="1172"/>
      <c r="AA1470" s="1172"/>
      <c r="AB1470" s="1172"/>
      <c r="AC1470" s="1172"/>
      <c r="AD1470" s="1172"/>
      <c r="AE1470" s="1172"/>
      <c r="AF1470" s="1172"/>
      <c r="AG1470" s="1172"/>
    </row>
    <row r="1471" spans="1:33" ht="15" thickBot="1" x14ac:dyDescent="0.35">
      <c r="A1471" s="1172"/>
      <c r="B1471" s="1172"/>
      <c r="C1471" s="1172"/>
      <c r="D1471" s="1172"/>
      <c r="E1471" s="1172"/>
      <c r="F1471" s="1172"/>
      <c r="G1471" s="271"/>
      <c r="H1471" s="1172" t="s">
        <v>712</v>
      </c>
      <c r="I1471" s="1172"/>
      <c r="J1471" s="1172"/>
      <c r="K1471" s="1172"/>
      <c r="L1471" s="1172"/>
      <c r="M1471" s="1172"/>
      <c r="N1471" s="1172"/>
      <c r="O1471" s="1172"/>
      <c r="P1471" s="1172"/>
      <c r="Q1471" s="1172"/>
      <c r="R1471" s="1172"/>
      <c r="S1471" s="1172"/>
      <c r="T1471" s="1172"/>
      <c r="U1471" s="1172"/>
      <c r="V1471" s="1172"/>
      <c r="W1471" s="1172"/>
      <c r="X1471" s="1172"/>
      <c r="Y1471" s="1172"/>
      <c r="Z1471" s="1172"/>
      <c r="AA1471" s="1172"/>
      <c r="AB1471" s="1172"/>
      <c r="AC1471" s="1172"/>
      <c r="AD1471" s="1172"/>
      <c r="AE1471" s="1172"/>
      <c r="AF1471" s="1172"/>
      <c r="AG1471" s="1172"/>
    </row>
    <row r="1472" spans="1:33" ht="15" thickBot="1" x14ac:dyDescent="0.35">
      <c r="A1472" s="1172"/>
      <c r="B1472" s="1172"/>
      <c r="C1472" s="1172"/>
      <c r="D1472" s="1172"/>
      <c r="E1472" s="1172"/>
      <c r="F1472" s="1172"/>
      <c r="G1472" s="1172"/>
      <c r="H1472" s="1172"/>
      <c r="I1472" s="1172"/>
      <c r="J1472" s="1172"/>
      <c r="K1472" s="1172"/>
      <c r="L1472" s="1172"/>
      <c r="M1472" s="1172"/>
      <c r="N1472" s="1172"/>
      <c r="O1472" s="1172"/>
      <c r="P1472" s="1172"/>
      <c r="Q1472" s="1172"/>
      <c r="R1472" s="1172"/>
      <c r="S1472" s="1172"/>
      <c r="T1472" s="1172"/>
      <c r="U1472" s="1172"/>
      <c r="V1472" s="1172"/>
      <c r="W1472" s="1172"/>
      <c r="X1472" s="1172"/>
      <c r="Y1472" s="1172"/>
      <c r="Z1472" s="1172"/>
      <c r="AA1472" s="1172"/>
      <c r="AB1472" s="1172"/>
      <c r="AC1472" s="1172"/>
      <c r="AD1472" s="1172"/>
      <c r="AE1472" s="1172"/>
      <c r="AF1472" s="1172"/>
      <c r="AG1472" s="1172"/>
    </row>
    <row r="1473" spans="1:33" ht="15" thickBot="1" x14ac:dyDescent="0.35">
      <c r="A1473" s="1172"/>
      <c r="B1473" s="1172"/>
      <c r="C1473" s="1172"/>
      <c r="D1473" s="1172"/>
      <c r="E1473" s="1172"/>
      <c r="F1473" s="1172"/>
      <c r="G1473" s="271"/>
      <c r="H1473" s="1170" t="s">
        <v>713</v>
      </c>
      <c r="I1473" s="1172"/>
      <c r="J1473" s="1172"/>
      <c r="K1473" s="1172"/>
      <c r="L1473" s="1172"/>
      <c r="M1473" s="1172"/>
      <c r="N1473" s="1172"/>
      <c r="O1473" s="1172"/>
      <c r="P1473" s="1172"/>
      <c r="Q1473" s="1172"/>
      <c r="R1473" s="1172"/>
      <c r="S1473" s="1172"/>
      <c r="T1473" s="1172"/>
      <c r="U1473" s="1172"/>
      <c r="V1473" s="1172"/>
      <c r="W1473" s="1172"/>
      <c r="X1473" s="1172"/>
      <c r="Y1473" s="1172"/>
      <c r="Z1473" s="1172"/>
      <c r="AA1473" s="1172"/>
      <c r="AB1473" s="1172"/>
      <c r="AC1473" s="1172"/>
      <c r="AD1473" s="1172"/>
      <c r="AE1473" s="1172"/>
      <c r="AF1473" s="1172"/>
      <c r="AG1473" s="1172"/>
    </row>
    <row r="1474" spans="1:33" x14ac:dyDescent="0.3">
      <c r="A1474" s="1172"/>
      <c r="B1474" s="1172"/>
      <c r="C1474" s="1172"/>
      <c r="D1474" s="1172"/>
      <c r="E1474" s="1172"/>
      <c r="F1474" s="1172"/>
      <c r="G1474" s="1172"/>
      <c r="H1474" s="1172"/>
      <c r="I1474" s="1172"/>
      <c r="J1474" s="1172"/>
      <c r="K1474" s="1172"/>
      <c r="L1474" s="1172"/>
      <c r="M1474" s="1172"/>
      <c r="N1474" s="1172"/>
      <c r="O1474" s="1172"/>
      <c r="P1474" s="1172"/>
      <c r="Q1474" s="1172"/>
      <c r="R1474" s="1172"/>
      <c r="S1474" s="1172"/>
      <c r="T1474" s="1172"/>
      <c r="U1474" s="1172"/>
      <c r="V1474" s="1172"/>
      <c r="W1474" s="1172"/>
      <c r="X1474" s="1172"/>
      <c r="Y1474" s="1172"/>
      <c r="Z1474" s="1172"/>
      <c r="AA1474" s="1172"/>
      <c r="AB1474" s="1172"/>
      <c r="AC1474" s="1172"/>
      <c r="AD1474" s="1172"/>
      <c r="AE1474" s="1172"/>
      <c r="AF1474" s="1172"/>
      <c r="AG1474" s="1172"/>
    </row>
    <row r="1475" spans="1:33" ht="15" customHeight="1" x14ac:dyDescent="0.3">
      <c r="A1475" s="4100" t="s">
        <v>15</v>
      </c>
      <c r="B1475" s="4263"/>
      <c r="C1475" s="4263"/>
      <c r="D1475" s="4263"/>
      <c r="E1475" s="4263"/>
      <c r="F1475" s="4263"/>
      <c r="G1475" s="4263"/>
      <c r="H1475" s="4263"/>
      <c r="I1475" s="4263"/>
      <c r="J1475" s="4263"/>
      <c r="K1475" s="4263"/>
      <c r="L1475" s="4263"/>
      <c r="M1475" s="4263"/>
      <c r="N1475" s="4263"/>
      <c r="O1475" s="4263"/>
      <c r="P1475" s="4263"/>
      <c r="Q1475" s="4263"/>
      <c r="R1475" s="4263"/>
      <c r="S1475" s="4263"/>
      <c r="T1475" s="4263"/>
      <c r="U1475" s="4263"/>
      <c r="V1475" s="4263"/>
      <c r="W1475" s="4263"/>
      <c r="X1475" s="4263"/>
      <c r="Y1475" s="4263"/>
      <c r="Z1475" s="4263"/>
      <c r="AA1475" s="4263"/>
      <c r="AB1475" s="4263"/>
      <c r="AC1475" s="4263"/>
      <c r="AD1475" s="4263"/>
      <c r="AE1475" s="4263"/>
      <c r="AF1475" s="4263"/>
      <c r="AG1475" s="4263"/>
    </row>
    <row r="1476" spans="1:33" x14ac:dyDescent="0.3">
      <c r="A1476" s="4263"/>
      <c r="B1476" s="4263"/>
      <c r="C1476" s="4263"/>
      <c r="D1476" s="4263"/>
      <c r="E1476" s="4263"/>
      <c r="F1476" s="4263"/>
      <c r="G1476" s="4263"/>
      <c r="H1476" s="4263"/>
      <c r="I1476" s="4263"/>
      <c r="J1476" s="4263"/>
      <c r="K1476" s="4263"/>
      <c r="L1476" s="4263"/>
      <c r="M1476" s="4263"/>
      <c r="N1476" s="4263"/>
      <c r="O1476" s="4263"/>
      <c r="P1476" s="4263"/>
      <c r="Q1476" s="4263"/>
      <c r="R1476" s="4263"/>
      <c r="S1476" s="4263"/>
      <c r="T1476" s="4263"/>
      <c r="U1476" s="4263"/>
      <c r="V1476" s="4263"/>
      <c r="W1476" s="4263"/>
      <c r="X1476" s="4263"/>
      <c r="Y1476" s="4263"/>
      <c r="Z1476" s="4263"/>
      <c r="AA1476" s="4263"/>
      <c r="AB1476" s="4263"/>
      <c r="AC1476" s="4263"/>
      <c r="AD1476" s="4263"/>
      <c r="AE1476" s="4263"/>
      <c r="AF1476" s="4263"/>
      <c r="AG1476" s="4263"/>
    </row>
    <row r="1477" spans="1:33" x14ac:dyDescent="0.3">
      <c r="A1477" s="4263"/>
      <c r="B1477" s="4263"/>
      <c r="C1477" s="4263"/>
      <c r="D1477" s="4263"/>
      <c r="E1477" s="4263"/>
      <c r="F1477" s="4263"/>
      <c r="G1477" s="4263"/>
      <c r="H1477" s="4263"/>
      <c r="I1477" s="4263"/>
      <c r="J1477" s="4263"/>
      <c r="K1477" s="4263"/>
      <c r="L1477" s="4263"/>
      <c r="M1477" s="4263"/>
      <c r="N1477" s="4263"/>
      <c r="O1477" s="4263"/>
      <c r="P1477" s="4263"/>
      <c r="Q1477" s="4263"/>
      <c r="R1477" s="4263"/>
      <c r="S1477" s="4263"/>
      <c r="T1477" s="4263"/>
      <c r="U1477" s="4263"/>
      <c r="V1477" s="4263"/>
      <c r="W1477" s="4263"/>
      <c r="X1477" s="4263"/>
      <c r="Y1477" s="4263"/>
      <c r="Z1477" s="4263"/>
      <c r="AA1477" s="4263"/>
      <c r="AB1477" s="4263"/>
      <c r="AC1477" s="4263"/>
      <c r="AD1477" s="4263"/>
      <c r="AE1477" s="4263"/>
      <c r="AF1477" s="4263"/>
      <c r="AG1477" s="4263"/>
    </row>
    <row r="1478" spans="1:33" x14ac:dyDescent="0.3">
      <c r="A1478" s="4263"/>
      <c r="B1478" s="4263"/>
      <c r="C1478" s="4263"/>
      <c r="D1478" s="4263"/>
      <c r="E1478" s="4263"/>
      <c r="F1478" s="4263"/>
      <c r="G1478" s="4263"/>
      <c r="H1478" s="4263"/>
      <c r="I1478" s="4263"/>
      <c r="J1478" s="4263"/>
      <c r="K1478" s="4263"/>
      <c r="L1478" s="4263"/>
      <c r="M1478" s="4263"/>
      <c r="N1478" s="4263"/>
      <c r="O1478" s="4263"/>
      <c r="P1478" s="4263"/>
      <c r="Q1478" s="4263"/>
      <c r="R1478" s="4263"/>
      <c r="S1478" s="4263"/>
      <c r="T1478" s="4263"/>
      <c r="U1478" s="4263"/>
      <c r="V1478" s="4263"/>
      <c r="W1478" s="4263"/>
      <c r="X1478" s="4263"/>
      <c r="Y1478" s="4263"/>
      <c r="Z1478" s="4263"/>
      <c r="AA1478" s="4263"/>
      <c r="AB1478" s="4263"/>
      <c r="AC1478" s="4263"/>
      <c r="AD1478" s="4263"/>
      <c r="AE1478" s="4263"/>
      <c r="AF1478" s="4263"/>
      <c r="AG1478" s="4263"/>
    </row>
    <row r="1479" spans="1:33" ht="15" customHeight="1" x14ac:dyDescent="0.3">
      <c r="A1479" s="1172"/>
      <c r="B1479" s="4341" t="s">
        <v>146</v>
      </c>
      <c r="C1479" s="4341"/>
      <c r="D1479" s="4341"/>
      <c r="E1479" s="4341"/>
      <c r="F1479" s="4341"/>
      <c r="G1479" s="4341"/>
      <c r="H1479" s="4341"/>
      <c r="I1479" s="4341"/>
      <c r="J1479" s="4341"/>
      <c r="K1479" s="4341"/>
      <c r="L1479" s="4341"/>
      <c r="M1479" s="253"/>
      <c r="N1479" s="4341" t="s">
        <v>714</v>
      </c>
      <c r="O1479" s="254"/>
      <c r="P1479" s="4341" t="s">
        <v>648</v>
      </c>
      <c r="Q1479" s="4341"/>
      <c r="R1479" s="4341"/>
      <c r="S1479" s="4341"/>
      <c r="T1479" s="4341"/>
      <c r="U1479" s="4341"/>
      <c r="V1479" s="4341"/>
      <c r="W1479" s="4341"/>
      <c r="X1479" s="4341"/>
      <c r="Y1479" s="255"/>
      <c r="Z1479" s="4340" t="s">
        <v>716</v>
      </c>
      <c r="AA1479" s="4340"/>
      <c r="AB1479" s="47"/>
      <c r="AC1479" s="4340" t="s">
        <v>715</v>
      </c>
      <c r="AD1479" s="4340"/>
      <c r="AE1479" s="4340"/>
      <c r="AF1479" s="4340"/>
      <c r="AG1479" s="1172"/>
    </row>
    <row r="1480" spans="1:33" x14ac:dyDescent="0.3">
      <c r="A1480" s="229"/>
      <c r="B1480" s="4341"/>
      <c r="C1480" s="4341"/>
      <c r="D1480" s="4341"/>
      <c r="E1480" s="4341"/>
      <c r="F1480" s="4341"/>
      <c r="G1480" s="4341"/>
      <c r="H1480" s="4341"/>
      <c r="I1480" s="4341"/>
      <c r="J1480" s="4341"/>
      <c r="K1480" s="4341"/>
      <c r="L1480" s="4341"/>
      <c r="M1480" s="253"/>
      <c r="N1480" s="4341"/>
      <c r="O1480" s="254"/>
      <c r="P1480" s="4341"/>
      <c r="Q1480" s="4341"/>
      <c r="R1480" s="4341"/>
      <c r="S1480" s="4341"/>
      <c r="T1480" s="4341"/>
      <c r="U1480" s="4341"/>
      <c r="V1480" s="4341"/>
      <c r="W1480" s="4341"/>
      <c r="X1480" s="4341"/>
      <c r="Y1480" s="255"/>
      <c r="Z1480" s="4340"/>
      <c r="AA1480" s="4340"/>
      <c r="AB1480" s="47"/>
      <c r="AC1480" s="4340"/>
      <c r="AD1480" s="4340"/>
      <c r="AE1480" s="4340"/>
      <c r="AF1480" s="4340"/>
      <c r="AG1480" s="1172"/>
    </row>
    <row r="1481" spans="1:33" x14ac:dyDescent="0.3">
      <c r="A1481" s="229"/>
      <c r="B1481" s="1172"/>
      <c r="C1481" s="1172"/>
      <c r="D1481" s="1172"/>
      <c r="E1481" s="1172"/>
      <c r="F1481" s="1172"/>
      <c r="G1481" s="1172"/>
      <c r="H1481" s="1172"/>
      <c r="I1481" s="1172"/>
      <c r="J1481" s="1172"/>
      <c r="K1481" s="1172"/>
      <c r="L1481" s="1172"/>
      <c r="M1481" s="229"/>
      <c r="N1481" s="1172"/>
      <c r="O1481" s="229"/>
      <c r="P1481" s="91"/>
      <c r="Q1481" s="91"/>
      <c r="R1481" s="91"/>
      <c r="S1481" s="91"/>
      <c r="T1481" s="205"/>
      <c r="U1481" s="205"/>
      <c r="V1481" s="205"/>
      <c r="W1481" s="205"/>
      <c r="X1481" s="205"/>
      <c r="Y1481" s="229"/>
      <c r="Z1481" s="1172"/>
      <c r="AA1481" s="1172"/>
      <c r="AB1481" s="47"/>
      <c r="AC1481" s="1172"/>
      <c r="AD1481" s="1172"/>
      <c r="AE1481" s="1172"/>
      <c r="AF1481" s="1172"/>
      <c r="AG1481" s="1172"/>
    </row>
    <row r="1482" spans="1:33" ht="15" thickBot="1" x14ac:dyDescent="0.35">
      <c r="A1482" s="248"/>
      <c r="B1482" s="4332"/>
      <c r="C1482" s="4332"/>
      <c r="D1482" s="4332"/>
      <c r="E1482" s="4332"/>
      <c r="F1482" s="4332"/>
      <c r="G1482" s="4332"/>
      <c r="H1482" s="4332"/>
      <c r="I1482" s="4332"/>
      <c r="J1482" s="4332"/>
      <c r="K1482" s="4332"/>
      <c r="L1482" s="4332"/>
      <c r="M1482" s="248"/>
      <c r="N1482" s="340"/>
      <c r="O1482" s="248"/>
      <c r="P1482" s="3412"/>
      <c r="Q1482" s="3412"/>
      <c r="R1482" s="3412"/>
      <c r="S1482" s="3412"/>
      <c r="T1482" s="3412"/>
      <c r="U1482" s="3412"/>
      <c r="V1482" s="3412"/>
      <c r="W1482" s="3412"/>
      <c r="X1482" s="3412"/>
      <c r="Y1482" s="248"/>
      <c r="Z1482" s="4339"/>
      <c r="AA1482" s="4339"/>
      <c r="AB1482" s="47"/>
      <c r="AC1482" s="4339"/>
      <c r="AD1482" s="4339"/>
      <c r="AE1482" s="4339"/>
      <c r="AF1482" s="4339"/>
      <c r="AG1482" s="1172"/>
    </row>
    <row r="1483" spans="1:33" x14ac:dyDescent="0.3">
      <c r="A1483" s="229"/>
      <c r="B1483" s="102"/>
      <c r="C1483" s="102"/>
      <c r="D1483" s="102"/>
      <c r="E1483" s="102"/>
      <c r="F1483" s="102"/>
      <c r="G1483" s="102"/>
      <c r="H1483" s="102"/>
      <c r="I1483" s="102"/>
      <c r="J1483" s="102"/>
      <c r="K1483" s="102"/>
      <c r="L1483" s="102"/>
      <c r="M1483" s="229"/>
      <c r="N1483" s="102"/>
      <c r="O1483" s="229"/>
      <c r="P1483" s="91"/>
      <c r="Q1483" s="91"/>
      <c r="R1483" s="91"/>
      <c r="S1483" s="91"/>
      <c r="T1483" s="205"/>
      <c r="U1483" s="205"/>
      <c r="V1483" s="205"/>
      <c r="W1483" s="205"/>
      <c r="X1483" s="205"/>
      <c r="Y1483" s="229"/>
      <c r="Z1483" s="84"/>
      <c r="AA1483" s="84"/>
      <c r="AB1483" s="47"/>
      <c r="AC1483" s="84"/>
      <c r="AD1483" s="84"/>
      <c r="AE1483" s="84"/>
      <c r="AF1483" s="84"/>
      <c r="AG1483" s="1172"/>
    </row>
    <row r="1484" spans="1:33" ht="15" thickBot="1" x14ac:dyDescent="0.35">
      <c r="A1484" s="248"/>
      <c r="B1484" s="4332"/>
      <c r="C1484" s="4332"/>
      <c r="D1484" s="4332"/>
      <c r="E1484" s="4332"/>
      <c r="F1484" s="4332"/>
      <c r="G1484" s="4332"/>
      <c r="H1484" s="4332"/>
      <c r="I1484" s="4332"/>
      <c r="J1484" s="4332"/>
      <c r="K1484" s="4332"/>
      <c r="L1484" s="4332"/>
      <c r="M1484" s="248"/>
      <c r="N1484" s="340"/>
      <c r="O1484" s="248"/>
      <c r="P1484" s="3412"/>
      <c r="Q1484" s="3412"/>
      <c r="R1484" s="3412"/>
      <c r="S1484" s="3412"/>
      <c r="T1484" s="3412"/>
      <c r="U1484" s="3412"/>
      <c r="V1484" s="3412"/>
      <c r="W1484" s="3412"/>
      <c r="X1484" s="3412"/>
      <c r="Y1484" s="248"/>
      <c r="Z1484" s="4339"/>
      <c r="AA1484" s="4339"/>
      <c r="AB1484" s="47"/>
      <c r="AC1484" s="4339"/>
      <c r="AD1484" s="4339"/>
      <c r="AE1484" s="4339"/>
      <c r="AF1484" s="4339"/>
      <c r="AG1484" s="1172"/>
    </row>
    <row r="1485" spans="1:33" x14ac:dyDescent="0.3">
      <c r="A1485" s="229"/>
      <c r="B1485" s="102"/>
      <c r="C1485" s="102"/>
      <c r="D1485" s="102"/>
      <c r="E1485" s="102"/>
      <c r="F1485" s="102"/>
      <c r="G1485" s="102"/>
      <c r="H1485" s="102"/>
      <c r="I1485" s="102"/>
      <c r="J1485" s="102"/>
      <c r="K1485" s="102"/>
      <c r="L1485" s="102"/>
      <c r="M1485" s="229"/>
      <c r="N1485" s="102"/>
      <c r="O1485" s="229"/>
      <c r="P1485" s="91"/>
      <c r="Q1485" s="91"/>
      <c r="R1485" s="91"/>
      <c r="S1485" s="91"/>
      <c r="T1485" s="205"/>
      <c r="U1485" s="205"/>
      <c r="V1485" s="205"/>
      <c r="W1485" s="205"/>
      <c r="X1485" s="205"/>
      <c r="Y1485" s="229"/>
      <c r="Z1485" s="84"/>
      <c r="AA1485" s="84"/>
      <c r="AB1485" s="47"/>
      <c r="AC1485" s="84"/>
      <c r="AD1485" s="84"/>
      <c r="AE1485" s="84"/>
      <c r="AF1485" s="84"/>
      <c r="AG1485" s="1172"/>
    </row>
    <row r="1486" spans="1:33" ht="15" thickBot="1" x14ac:dyDescent="0.35">
      <c r="A1486" s="248"/>
      <c r="B1486" s="4332"/>
      <c r="C1486" s="4332"/>
      <c r="D1486" s="4332"/>
      <c r="E1486" s="4332"/>
      <c r="F1486" s="4332"/>
      <c r="G1486" s="4332"/>
      <c r="H1486" s="4332"/>
      <c r="I1486" s="4332"/>
      <c r="J1486" s="4332"/>
      <c r="K1486" s="4332"/>
      <c r="L1486" s="4332"/>
      <c r="M1486" s="248"/>
      <c r="N1486" s="340"/>
      <c r="O1486" s="248"/>
      <c r="P1486" s="3412"/>
      <c r="Q1486" s="3412"/>
      <c r="R1486" s="3412"/>
      <c r="S1486" s="3412"/>
      <c r="T1486" s="3412"/>
      <c r="U1486" s="3412"/>
      <c r="V1486" s="3412"/>
      <c r="W1486" s="3412"/>
      <c r="X1486" s="3412"/>
      <c r="Y1486" s="248"/>
      <c r="Z1486" s="4339"/>
      <c r="AA1486" s="4339"/>
      <c r="AB1486" s="47"/>
      <c r="AC1486" s="4339"/>
      <c r="AD1486" s="4339"/>
      <c r="AE1486" s="4339"/>
      <c r="AF1486" s="4339"/>
      <c r="AG1486" s="1172"/>
    </row>
    <row r="1487" spans="1:33" x14ac:dyDescent="0.3">
      <c r="A1487" s="229"/>
      <c r="B1487" s="102"/>
      <c r="C1487" s="102"/>
      <c r="D1487" s="102"/>
      <c r="E1487" s="102"/>
      <c r="F1487" s="102"/>
      <c r="G1487" s="102"/>
      <c r="H1487" s="102"/>
      <c r="I1487" s="102"/>
      <c r="J1487" s="102"/>
      <c r="K1487" s="102"/>
      <c r="L1487" s="102"/>
      <c r="M1487" s="229"/>
      <c r="N1487" s="102"/>
      <c r="O1487" s="229"/>
      <c r="P1487" s="91"/>
      <c r="Q1487" s="91"/>
      <c r="R1487" s="91"/>
      <c r="S1487" s="91"/>
      <c r="T1487" s="205"/>
      <c r="U1487" s="205"/>
      <c r="V1487" s="205"/>
      <c r="W1487" s="205"/>
      <c r="X1487" s="205"/>
      <c r="Y1487" s="229"/>
      <c r="Z1487" s="84"/>
      <c r="AA1487" s="84"/>
      <c r="AB1487" s="47"/>
      <c r="AC1487" s="84"/>
      <c r="AD1487" s="84"/>
      <c r="AE1487" s="84"/>
      <c r="AF1487" s="84"/>
      <c r="AG1487" s="1172"/>
    </row>
    <row r="1488" spans="1:33" ht="15" thickBot="1" x14ac:dyDescent="0.35">
      <c r="A1488" s="248"/>
      <c r="B1488" s="4332"/>
      <c r="C1488" s="4332"/>
      <c r="D1488" s="4332"/>
      <c r="E1488" s="4332"/>
      <c r="F1488" s="4332"/>
      <c r="G1488" s="4332"/>
      <c r="H1488" s="4332"/>
      <c r="I1488" s="4332"/>
      <c r="J1488" s="4332"/>
      <c r="K1488" s="4332"/>
      <c r="L1488" s="4332"/>
      <c r="M1488" s="248"/>
      <c r="N1488" s="340"/>
      <c r="O1488" s="248"/>
      <c r="P1488" s="3412"/>
      <c r="Q1488" s="3412"/>
      <c r="R1488" s="3412"/>
      <c r="S1488" s="3412"/>
      <c r="T1488" s="3412"/>
      <c r="U1488" s="3412"/>
      <c r="V1488" s="3412"/>
      <c r="W1488" s="3412"/>
      <c r="X1488" s="3412"/>
      <c r="Y1488" s="248"/>
      <c r="Z1488" s="4339"/>
      <c r="AA1488" s="4339"/>
      <c r="AB1488" s="47"/>
      <c r="AC1488" s="4339"/>
      <c r="AD1488" s="4339"/>
      <c r="AE1488" s="4339"/>
      <c r="AF1488" s="4339"/>
      <c r="AG1488" s="1172"/>
    </row>
    <row r="1489" spans="1:33" x14ac:dyDescent="0.3">
      <c r="A1489" s="229"/>
      <c r="B1489" s="102"/>
      <c r="C1489" s="102"/>
      <c r="D1489" s="102"/>
      <c r="E1489" s="102"/>
      <c r="F1489" s="102"/>
      <c r="G1489" s="102"/>
      <c r="H1489" s="102"/>
      <c r="I1489" s="102"/>
      <c r="J1489" s="102"/>
      <c r="K1489" s="102"/>
      <c r="L1489" s="102"/>
      <c r="M1489" s="229"/>
      <c r="N1489" s="102"/>
      <c r="O1489" s="229"/>
      <c r="P1489" s="91"/>
      <c r="Q1489" s="91"/>
      <c r="R1489" s="91"/>
      <c r="S1489" s="91"/>
      <c r="T1489" s="205"/>
      <c r="U1489" s="205"/>
      <c r="V1489" s="205"/>
      <c r="W1489" s="205"/>
      <c r="X1489" s="205"/>
      <c r="Y1489" s="229"/>
      <c r="Z1489" s="84"/>
      <c r="AA1489" s="84"/>
      <c r="AB1489" s="47"/>
      <c r="AC1489" s="84"/>
      <c r="AD1489" s="84"/>
      <c r="AE1489" s="84"/>
      <c r="AF1489" s="84"/>
      <c r="AG1489" s="1172"/>
    </row>
    <row r="1490" spans="1:33" ht="15" thickBot="1" x14ac:dyDescent="0.35">
      <c r="A1490" s="248"/>
      <c r="B1490" s="4332"/>
      <c r="C1490" s="4332"/>
      <c r="D1490" s="4332"/>
      <c r="E1490" s="4332"/>
      <c r="F1490" s="4332"/>
      <c r="G1490" s="4332"/>
      <c r="H1490" s="4332"/>
      <c r="I1490" s="4332"/>
      <c r="J1490" s="4332"/>
      <c r="K1490" s="4332"/>
      <c r="L1490" s="4332"/>
      <c r="M1490" s="248"/>
      <c r="N1490" s="340"/>
      <c r="O1490" s="248"/>
      <c r="P1490" s="3412"/>
      <c r="Q1490" s="3412"/>
      <c r="R1490" s="3412"/>
      <c r="S1490" s="3412"/>
      <c r="T1490" s="3412"/>
      <c r="U1490" s="3412"/>
      <c r="V1490" s="3412"/>
      <c r="W1490" s="3412"/>
      <c r="X1490" s="3412"/>
      <c r="Y1490" s="248"/>
      <c r="Z1490" s="4339"/>
      <c r="AA1490" s="4339"/>
      <c r="AB1490" s="47"/>
      <c r="AC1490" s="4339"/>
      <c r="AD1490" s="4339"/>
      <c r="AE1490" s="4339"/>
      <c r="AF1490" s="4339"/>
      <c r="AG1490" s="1172"/>
    </row>
    <row r="1491" spans="1:33" x14ac:dyDescent="0.3">
      <c r="A1491" s="229"/>
      <c r="B1491" s="102"/>
      <c r="C1491" s="102"/>
      <c r="D1491" s="102"/>
      <c r="E1491" s="102"/>
      <c r="F1491" s="102"/>
      <c r="G1491" s="102"/>
      <c r="H1491" s="102"/>
      <c r="I1491" s="102"/>
      <c r="J1491" s="102"/>
      <c r="K1491" s="102"/>
      <c r="L1491" s="102"/>
      <c r="M1491" s="229"/>
      <c r="N1491" s="102"/>
      <c r="O1491" s="229"/>
      <c r="P1491" s="91"/>
      <c r="Q1491" s="91"/>
      <c r="R1491" s="91"/>
      <c r="S1491" s="91"/>
      <c r="T1491" s="205"/>
      <c r="U1491" s="205"/>
      <c r="V1491" s="205"/>
      <c r="W1491" s="205"/>
      <c r="X1491" s="205"/>
      <c r="Y1491" s="229"/>
      <c r="Z1491" s="84"/>
      <c r="AA1491" s="84"/>
      <c r="AB1491" s="47"/>
      <c r="AC1491" s="84"/>
      <c r="AD1491" s="84"/>
      <c r="AE1491" s="84"/>
      <c r="AF1491" s="84"/>
      <c r="AG1491" s="1172"/>
    </row>
    <row r="1492" spans="1:33" ht="15" thickBot="1" x14ac:dyDescent="0.35">
      <c r="A1492" s="248"/>
      <c r="B1492" s="4332"/>
      <c r="C1492" s="4332"/>
      <c r="D1492" s="4332"/>
      <c r="E1492" s="4332"/>
      <c r="F1492" s="4332"/>
      <c r="G1492" s="4332"/>
      <c r="H1492" s="4332"/>
      <c r="I1492" s="4332"/>
      <c r="J1492" s="4332"/>
      <c r="K1492" s="4332"/>
      <c r="L1492" s="4332"/>
      <c r="M1492" s="248"/>
      <c r="N1492" s="340"/>
      <c r="O1492" s="248"/>
      <c r="P1492" s="3412"/>
      <c r="Q1492" s="3412"/>
      <c r="R1492" s="3412"/>
      <c r="S1492" s="3412"/>
      <c r="T1492" s="3412"/>
      <c r="U1492" s="3412"/>
      <c r="V1492" s="3412"/>
      <c r="W1492" s="3412"/>
      <c r="X1492" s="3412"/>
      <c r="Y1492" s="248"/>
      <c r="Z1492" s="4339"/>
      <c r="AA1492" s="4339"/>
      <c r="AB1492" s="47"/>
      <c r="AC1492" s="4339"/>
      <c r="AD1492" s="4339"/>
      <c r="AE1492" s="4339"/>
      <c r="AF1492" s="4339"/>
      <c r="AG1492" s="1172"/>
    </row>
    <row r="1493" spans="1:33" x14ac:dyDescent="0.3">
      <c r="A1493" s="47"/>
      <c r="B1493" s="1172"/>
      <c r="C1493" s="1172"/>
      <c r="D1493" s="1172"/>
      <c r="E1493" s="1172"/>
      <c r="F1493" s="1172"/>
      <c r="G1493" s="1172"/>
      <c r="H1493" s="1172"/>
      <c r="I1493" s="1172"/>
      <c r="J1493" s="1170"/>
      <c r="K1493" s="1170"/>
      <c r="L1493" s="1170"/>
      <c r="M1493" s="1060"/>
      <c r="N1493" s="1170"/>
      <c r="O1493" s="1060"/>
      <c r="P1493" s="1170"/>
      <c r="Q1493" s="1170"/>
      <c r="R1493" s="1170"/>
      <c r="S1493" s="1172"/>
      <c r="T1493" s="1172"/>
      <c r="U1493" s="1172"/>
      <c r="V1493" s="1172"/>
      <c r="W1493" s="1172"/>
      <c r="X1493" s="1172"/>
      <c r="Y1493" s="47"/>
      <c r="Z1493" s="1172"/>
      <c r="AA1493" s="1172"/>
      <c r="AB1493" s="47"/>
      <c r="AC1493" s="1172"/>
      <c r="AD1493" s="1172"/>
      <c r="AE1493" s="1172"/>
      <c r="AF1493" s="1172"/>
      <c r="AG1493" s="1172"/>
    </row>
    <row r="1494" spans="1:33" ht="15" thickBot="1" x14ac:dyDescent="0.35">
      <c r="A1494" s="1172" t="s">
        <v>717</v>
      </c>
      <c r="B1494" s="1172"/>
      <c r="C1494" s="1172"/>
      <c r="D1494" s="1172"/>
      <c r="E1494" s="1172"/>
      <c r="F1494" s="1172"/>
      <c r="G1494" s="1172"/>
      <c r="H1494" s="1170"/>
      <c r="I1494" s="4337" t="s">
        <v>1314</v>
      </c>
      <c r="J1494" s="4337"/>
      <c r="K1494" s="4337"/>
      <c r="L1494" s="4337"/>
      <c r="M1494" s="4337"/>
      <c r="N1494" s="4337"/>
      <c r="O1494" s="4337"/>
      <c r="P1494" s="4337"/>
      <c r="Q1494" s="4337"/>
      <c r="R1494" s="4337"/>
      <c r="S1494" s="4337"/>
      <c r="T1494" s="4337"/>
      <c r="U1494" s="4337"/>
      <c r="V1494" s="4337"/>
      <c r="W1494" s="4337"/>
      <c r="X1494" s="4337"/>
      <c r="Y1494" s="1172"/>
      <c r="Z1494" s="1170" t="s">
        <v>1313</v>
      </c>
      <c r="AA1494" s="1172"/>
      <c r="AB1494" s="1172"/>
      <c r="AC1494" s="1172"/>
      <c r="AD1494" s="1172"/>
      <c r="AE1494" s="1172"/>
      <c r="AF1494" s="1172"/>
      <c r="AG1494" s="1172"/>
    </row>
    <row r="1495" spans="1:33" x14ac:dyDescent="0.3">
      <c r="A1495" s="1170" t="s">
        <v>16</v>
      </c>
      <c r="B1495" s="1172"/>
      <c r="C1495" s="1172"/>
      <c r="D1495" s="1172"/>
      <c r="E1495" s="1172"/>
      <c r="F1495" s="1172"/>
      <c r="G1495" s="1172"/>
      <c r="H1495" s="1172"/>
      <c r="I1495" s="1172"/>
      <c r="J1495" s="1172"/>
      <c r="K1495" s="1172"/>
      <c r="L1495" s="1172"/>
      <c r="M1495" s="1172"/>
      <c r="N1495" s="1172"/>
      <c r="O1495" s="1172"/>
      <c r="P1495" s="1172"/>
      <c r="Q1495" s="1172"/>
      <c r="R1495" s="1172"/>
      <c r="S1495" s="1172"/>
      <c r="T1495" s="1172"/>
      <c r="U1495" s="1172"/>
      <c r="V1495" s="1172"/>
      <c r="W1495" s="1172"/>
      <c r="X1495" s="1172"/>
      <c r="Y1495" s="1172"/>
      <c r="Z1495" s="1172"/>
      <c r="AA1495" s="1172"/>
      <c r="AB1495" s="1172"/>
      <c r="AC1495" s="1172"/>
      <c r="AD1495" s="1172"/>
      <c r="AE1495" s="1172"/>
      <c r="AF1495" s="1172"/>
      <c r="AG1495" s="1172"/>
    </row>
    <row r="1496" spans="1:33" x14ac:dyDescent="0.3">
      <c r="A1496" s="1172"/>
      <c r="B1496" s="1172"/>
      <c r="C1496" s="1172"/>
      <c r="D1496" s="1172"/>
      <c r="E1496" s="1172"/>
      <c r="F1496" s="1172"/>
      <c r="G1496" s="1172"/>
      <c r="H1496" s="1172"/>
      <c r="I1496" s="1172"/>
      <c r="J1496" s="1172"/>
      <c r="K1496" s="1172"/>
      <c r="L1496" s="1172"/>
      <c r="M1496" s="1172"/>
      <c r="N1496" s="1172"/>
      <c r="O1496" s="1172"/>
      <c r="P1496" s="1172"/>
      <c r="Q1496" s="1172"/>
      <c r="R1496" s="1172"/>
      <c r="S1496" s="1172"/>
      <c r="T1496" s="1172"/>
      <c r="U1496" s="1172"/>
      <c r="V1496" s="1172"/>
      <c r="W1496" s="1172"/>
      <c r="X1496" s="1172"/>
      <c r="Y1496" s="1172"/>
      <c r="Z1496" s="1172"/>
      <c r="AA1496" s="1172"/>
      <c r="AB1496" s="1172"/>
      <c r="AC1496" s="1172"/>
      <c r="AD1496" s="1172"/>
      <c r="AE1496" s="1172"/>
      <c r="AF1496" s="1172"/>
      <c r="AG1496" s="1172"/>
    </row>
    <row r="1497" spans="1:33" ht="15" customHeight="1" x14ac:dyDescent="0.3">
      <c r="A1497" s="2807" t="s">
        <v>54</v>
      </c>
      <c r="B1497" s="2807"/>
      <c r="C1497" s="2807"/>
      <c r="D1497" s="2807"/>
      <c r="E1497" s="2807"/>
      <c r="F1497" s="2807"/>
      <c r="G1497" s="2807"/>
      <c r="H1497" s="2807"/>
      <c r="I1497" s="2807"/>
      <c r="J1497" s="2807"/>
      <c r="K1497" s="2807"/>
      <c r="L1497" s="2807"/>
      <c r="M1497" s="2807"/>
      <c r="N1497" s="2807"/>
      <c r="O1497" s="2807"/>
      <c r="P1497" s="2807"/>
      <c r="Q1497" s="2807"/>
      <c r="R1497" s="2807"/>
      <c r="S1497" s="2807"/>
      <c r="T1497" s="2807"/>
      <c r="U1497" s="2807"/>
      <c r="V1497" s="2807"/>
      <c r="W1497" s="2807"/>
      <c r="X1497" s="2807"/>
      <c r="Y1497" s="2807"/>
      <c r="Z1497" s="2807"/>
      <c r="AA1497" s="2807"/>
      <c r="AB1497" s="2807"/>
      <c r="AC1497" s="2807"/>
      <c r="AD1497" s="2807"/>
      <c r="AE1497" s="2807"/>
      <c r="AF1497" s="2807"/>
      <c r="AG1497" s="2807"/>
    </row>
    <row r="1498" spans="1:33" x14ac:dyDescent="0.3">
      <c r="A1498" s="2807"/>
      <c r="B1498" s="2807"/>
      <c r="C1498" s="2807"/>
      <c r="D1498" s="2807"/>
      <c r="E1498" s="2807"/>
      <c r="F1498" s="2807"/>
      <c r="G1498" s="2807"/>
      <c r="H1498" s="2807"/>
      <c r="I1498" s="2807"/>
      <c r="J1498" s="2807"/>
      <c r="K1498" s="2807"/>
      <c r="L1498" s="2807"/>
      <c r="M1498" s="2807"/>
      <c r="N1498" s="2807"/>
      <c r="O1498" s="2807"/>
      <c r="P1498" s="2807"/>
      <c r="Q1498" s="2807"/>
      <c r="R1498" s="2807"/>
      <c r="S1498" s="2807"/>
      <c r="T1498" s="2807"/>
      <c r="U1498" s="2807"/>
      <c r="V1498" s="2807"/>
      <c r="W1498" s="2807"/>
      <c r="X1498" s="2807"/>
      <c r="Y1498" s="2807"/>
      <c r="Z1498" s="2807"/>
      <c r="AA1498" s="2807"/>
      <c r="AB1498" s="2807"/>
      <c r="AC1498" s="2807"/>
      <c r="AD1498" s="2807"/>
      <c r="AE1498" s="2807"/>
      <c r="AF1498" s="2807"/>
      <c r="AG1498" s="2807"/>
    </row>
    <row r="1499" spans="1:33" x14ac:dyDescent="0.3">
      <c r="A1499" s="2807"/>
      <c r="B1499" s="2807"/>
      <c r="C1499" s="2807"/>
      <c r="D1499" s="2807"/>
      <c r="E1499" s="2807"/>
      <c r="F1499" s="2807"/>
      <c r="G1499" s="2807"/>
      <c r="H1499" s="2807"/>
      <c r="I1499" s="2807"/>
      <c r="J1499" s="2807"/>
      <c r="K1499" s="2807"/>
      <c r="L1499" s="2807"/>
      <c r="M1499" s="2807"/>
      <c r="N1499" s="2807"/>
      <c r="O1499" s="2807"/>
      <c r="P1499" s="2807"/>
      <c r="Q1499" s="2807"/>
      <c r="R1499" s="2807"/>
      <c r="S1499" s="2807"/>
      <c r="T1499" s="2807"/>
      <c r="U1499" s="2807"/>
      <c r="V1499" s="2807"/>
      <c r="W1499" s="2807"/>
      <c r="X1499" s="2807"/>
      <c r="Y1499" s="2807"/>
      <c r="Z1499" s="2807"/>
      <c r="AA1499" s="2807"/>
      <c r="AB1499" s="2807"/>
      <c r="AC1499" s="2807"/>
      <c r="AD1499" s="2807"/>
      <c r="AE1499" s="2807"/>
      <c r="AF1499" s="2807"/>
      <c r="AG1499" s="2807"/>
    </row>
    <row r="1500" spans="1:33" x14ac:dyDescent="0.3">
      <c r="A1500" s="2807"/>
      <c r="B1500" s="2807"/>
      <c r="C1500" s="2807"/>
      <c r="D1500" s="2807"/>
      <c r="E1500" s="2807"/>
      <c r="F1500" s="2807"/>
      <c r="G1500" s="2807"/>
      <c r="H1500" s="2807"/>
      <c r="I1500" s="2807"/>
      <c r="J1500" s="2807"/>
      <c r="K1500" s="2807"/>
      <c r="L1500" s="2807"/>
      <c r="M1500" s="2807"/>
      <c r="N1500" s="2807"/>
      <c r="O1500" s="2807"/>
      <c r="P1500" s="2807"/>
      <c r="Q1500" s="2807"/>
      <c r="R1500" s="2807"/>
      <c r="S1500" s="2807"/>
      <c r="T1500" s="2807"/>
      <c r="U1500" s="2807"/>
      <c r="V1500" s="2807"/>
      <c r="W1500" s="2807"/>
      <c r="X1500" s="2807"/>
      <c r="Y1500" s="2807"/>
      <c r="Z1500" s="2807"/>
      <c r="AA1500" s="2807"/>
      <c r="AB1500" s="2807"/>
      <c r="AC1500" s="2807"/>
      <c r="AD1500" s="2807"/>
      <c r="AE1500" s="2807"/>
      <c r="AF1500" s="2807"/>
      <c r="AG1500" s="2807"/>
    </row>
    <row r="1501" spans="1:33" x14ac:dyDescent="0.3">
      <c r="A1501" s="1172"/>
      <c r="B1501" s="1172"/>
      <c r="C1501" s="1172"/>
      <c r="D1501" s="1172"/>
      <c r="E1501" s="1172"/>
      <c r="F1501" s="1172"/>
      <c r="G1501" s="1172"/>
      <c r="H1501" s="1172"/>
      <c r="I1501" s="1172"/>
      <c r="J1501" s="1172"/>
      <c r="K1501" s="1172"/>
      <c r="L1501" s="1172"/>
      <c r="M1501" s="1172"/>
      <c r="N1501" s="1172"/>
      <c r="O1501" s="1172"/>
      <c r="P1501" s="1172"/>
      <c r="Q1501" s="1172"/>
      <c r="R1501" s="1172"/>
      <c r="S1501" s="1172"/>
      <c r="T1501" s="1172"/>
      <c r="U1501" s="1172"/>
      <c r="V1501" s="1172"/>
      <c r="W1501" s="1172"/>
      <c r="X1501" s="1172"/>
      <c r="Y1501" s="1172"/>
      <c r="Z1501" s="1172"/>
      <c r="AA1501" s="1172"/>
      <c r="AB1501" s="1172"/>
      <c r="AC1501" s="1172"/>
      <c r="AD1501" s="1172"/>
      <c r="AE1501" s="1172"/>
      <c r="AF1501" s="1172"/>
      <c r="AG1501" s="1172"/>
    </row>
    <row r="1502" spans="1:33" ht="15" customHeight="1" x14ac:dyDescent="0.3">
      <c r="A1502" s="2807" t="s">
        <v>55</v>
      </c>
      <c r="B1502" s="2807"/>
      <c r="C1502" s="2807"/>
      <c r="D1502" s="2807"/>
      <c r="E1502" s="2807"/>
      <c r="F1502" s="2807"/>
      <c r="G1502" s="2807"/>
      <c r="H1502" s="2807"/>
      <c r="I1502" s="2807"/>
      <c r="J1502" s="2807"/>
      <c r="K1502" s="2807"/>
      <c r="L1502" s="2807"/>
      <c r="M1502" s="2807"/>
      <c r="N1502" s="2807"/>
      <c r="O1502" s="2807"/>
      <c r="P1502" s="2807"/>
      <c r="Q1502" s="2807"/>
      <c r="R1502" s="2807"/>
      <c r="S1502" s="2807"/>
      <c r="T1502" s="2807"/>
      <c r="U1502" s="2807"/>
      <c r="V1502" s="2807"/>
      <c r="W1502" s="2807"/>
      <c r="X1502" s="2807"/>
      <c r="Y1502" s="2807"/>
      <c r="Z1502" s="2807"/>
      <c r="AA1502" s="2807"/>
      <c r="AB1502" s="2807"/>
      <c r="AC1502" s="2807"/>
      <c r="AD1502" s="2807"/>
      <c r="AE1502" s="2807"/>
      <c r="AF1502" s="2807"/>
      <c r="AG1502" s="2807"/>
    </row>
    <row r="1503" spans="1:33" x14ac:dyDescent="0.3">
      <c r="A1503" s="2807"/>
      <c r="B1503" s="2807"/>
      <c r="C1503" s="2807"/>
      <c r="D1503" s="2807"/>
      <c r="E1503" s="2807"/>
      <c r="F1503" s="2807"/>
      <c r="G1503" s="2807"/>
      <c r="H1503" s="2807"/>
      <c r="I1503" s="2807"/>
      <c r="J1503" s="2807"/>
      <c r="K1503" s="2807"/>
      <c r="L1503" s="2807"/>
      <c r="M1503" s="2807"/>
      <c r="N1503" s="2807"/>
      <c r="O1503" s="2807"/>
      <c r="P1503" s="2807"/>
      <c r="Q1503" s="2807"/>
      <c r="R1503" s="2807"/>
      <c r="S1503" s="2807"/>
      <c r="T1503" s="2807"/>
      <c r="U1503" s="2807"/>
      <c r="V1503" s="2807"/>
      <c r="W1503" s="2807"/>
      <c r="X1503" s="2807"/>
      <c r="Y1503" s="2807"/>
      <c r="Z1503" s="2807"/>
      <c r="AA1503" s="2807"/>
      <c r="AB1503" s="2807"/>
      <c r="AC1503" s="2807"/>
      <c r="AD1503" s="2807"/>
      <c r="AE1503" s="2807"/>
      <c r="AF1503" s="2807"/>
      <c r="AG1503" s="2807"/>
    </row>
    <row r="1504" spans="1:33" x14ac:dyDescent="0.3">
      <c r="A1504" s="2807"/>
      <c r="B1504" s="2807"/>
      <c r="C1504" s="2807"/>
      <c r="D1504" s="2807"/>
      <c r="E1504" s="2807"/>
      <c r="F1504" s="2807"/>
      <c r="G1504" s="2807"/>
      <c r="H1504" s="2807"/>
      <c r="I1504" s="2807"/>
      <c r="J1504" s="2807"/>
      <c r="K1504" s="2807"/>
      <c r="L1504" s="2807"/>
      <c r="M1504" s="2807"/>
      <c r="N1504" s="2807"/>
      <c r="O1504" s="2807"/>
      <c r="P1504" s="2807"/>
      <c r="Q1504" s="2807"/>
      <c r="R1504" s="2807"/>
      <c r="S1504" s="2807"/>
      <c r="T1504" s="2807"/>
      <c r="U1504" s="2807"/>
      <c r="V1504" s="2807"/>
      <c r="W1504" s="2807"/>
      <c r="X1504" s="2807"/>
      <c r="Y1504" s="2807"/>
      <c r="Z1504" s="2807"/>
      <c r="AA1504" s="2807"/>
      <c r="AB1504" s="2807"/>
      <c r="AC1504" s="2807"/>
      <c r="AD1504" s="2807"/>
      <c r="AE1504" s="2807"/>
      <c r="AF1504" s="2807"/>
      <c r="AG1504" s="2807"/>
    </row>
    <row r="1505" spans="1:33" x14ac:dyDescent="0.3">
      <c r="A1505" s="1172"/>
      <c r="B1505" s="1172"/>
      <c r="C1505" s="1172"/>
      <c r="D1505" s="1172"/>
      <c r="E1505" s="1172"/>
      <c r="F1505" s="1172"/>
      <c r="G1505" s="1172"/>
      <c r="H1505" s="1172"/>
      <c r="I1505" s="1172"/>
      <c r="J1505" s="1172"/>
      <c r="K1505" s="1172"/>
      <c r="L1505" s="1172"/>
      <c r="M1505" s="1172"/>
      <c r="N1505" s="1172"/>
      <c r="O1505" s="1172"/>
      <c r="P1505" s="1172"/>
      <c r="Q1505" s="1172"/>
      <c r="R1505" s="1172"/>
      <c r="S1505" s="1172"/>
      <c r="T1505" s="1172"/>
      <c r="U1505" s="1172"/>
      <c r="V1505" s="1172"/>
      <c r="W1505" s="1172"/>
      <c r="X1505" s="1172"/>
      <c r="Y1505" s="1172"/>
      <c r="Z1505" s="1172"/>
      <c r="AA1505" s="1172"/>
      <c r="AB1505" s="1172"/>
      <c r="AC1505" s="1172"/>
      <c r="AD1505" s="1172"/>
      <c r="AE1505" s="1172"/>
      <c r="AF1505" s="1172"/>
      <c r="AG1505" s="1172"/>
    </row>
    <row r="1506" spans="1:33" x14ac:dyDescent="0.3">
      <c r="A1506" s="1172" t="s">
        <v>718</v>
      </c>
      <c r="B1506" s="1172"/>
      <c r="C1506" s="1172"/>
      <c r="D1506" s="1172"/>
      <c r="E1506" s="1172"/>
      <c r="F1506" s="1172"/>
      <c r="G1506" s="1172"/>
      <c r="H1506" s="1172"/>
      <c r="I1506" s="1172"/>
      <c r="J1506" s="1172"/>
      <c r="K1506" s="1172"/>
      <c r="L1506" s="1172"/>
      <c r="M1506" s="1172"/>
      <c r="N1506" s="1172"/>
      <c r="O1506" s="1172"/>
      <c r="P1506" s="1172"/>
      <c r="Q1506" s="1172"/>
      <c r="R1506" s="1172"/>
      <c r="S1506" s="1172"/>
      <c r="T1506" s="1172"/>
      <c r="U1506" s="1172"/>
      <c r="V1506" s="1172"/>
      <c r="W1506" s="1172"/>
      <c r="X1506" s="1172"/>
      <c r="Y1506" s="1172"/>
      <c r="Z1506" s="1172"/>
      <c r="AA1506" s="1172"/>
      <c r="AB1506" s="1172"/>
      <c r="AC1506" s="1172"/>
      <c r="AD1506" s="1172"/>
      <c r="AE1506" s="1172"/>
      <c r="AF1506" s="1172"/>
      <c r="AG1506" s="1172"/>
    </row>
    <row r="1507" spans="1:33" x14ac:dyDescent="0.3">
      <c r="A1507" s="1172"/>
      <c r="B1507" s="1172"/>
      <c r="C1507" s="1172"/>
      <c r="D1507" s="1172"/>
      <c r="E1507" s="1172"/>
      <c r="F1507" s="1172"/>
      <c r="G1507" s="1172"/>
      <c r="H1507" s="1172"/>
      <c r="I1507" s="1172"/>
      <c r="J1507" s="1172"/>
      <c r="K1507" s="1172"/>
      <c r="L1507" s="1172"/>
      <c r="M1507" s="1172"/>
      <c r="N1507" s="1172"/>
      <c r="O1507" s="1172"/>
      <c r="P1507" s="1172"/>
      <c r="Q1507" s="1172"/>
      <c r="R1507" s="1172"/>
      <c r="S1507" s="1172"/>
      <c r="T1507" s="1172"/>
      <c r="U1507" s="1172"/>
      <c r="V1507" s="1172"/>
      <c r="W1507" s="1172"/>
      <c r="X1507" s="1172"/>
      <c r="Y1507" s="1172"/>
      <c r="Z1507" s="1172"/>
      <c r="AA1507" s="1172"/>
      <c r="AB1507" s="1172"/>
      <c r="AC1507" s="1172"/>
      <c r="AD1507" s="1172"/>
      <c r="AE1507" s="1172"/>
      <c r="AF1507" s="1172"/>
      <c r="AG1507" s="1172"/>
    </row>
    <row r="1508" spans="1:33" x14ac:dyDescent="0.3">
      <c r="A1508" s="1172"/>
      <c r="B1508" s="1172"/>
      <c r="C1508" s="1172"/>
      <c r="D1508" s="1172"/>
      <c r="E1508" s="1172"/>
      <c r="F1508" s="1172"/>
      <c r="G1508" s="1172"/>
      <c r="H1508" s="1172"/>
      <c r="I1508" s="1172"/>
      <c r="J1508" s="1172"/>
      <c r="K1508" s="1172"/>
      <c r="L1508" s="1172"/>
      <c r="M1508" s="1172"/>
      <c r="N1508" s="1172"/>
      <c r="O1508" s="1172"/>
      <c r="P1508" s="1172"/>
      <c r="Q1508" s="1172"/>
      <c r="R1508" s="1172"/>
      <c r="S1508" s="1172"/>
      <c r="T1508" s="1172"/>
      <c r="U1508" s="1172"/>
      <c r="V1508" s="1172"/>
      <c r="W1508" s="1172"/>
      <c r="X1508" s="1172"/>
      <c r="Y1508" s="1172"/>
      <c r="Z1508" s="1172"/>
      <c r="AA1508" s="1172"/>
      <c r="AB1508" s="1172"/>
      <c r="AC1508" s="1172"/>
      <c r="AD1508" s="1172"/>
      <c r="AE1508" s="1172"/>
      <c r="AF1508" s="1172"/>
      <c r="AG1508" s="1172"/>
    </row>
    <row r="1509" spans="1:33" ht="15" thickBot="1" x14ac:dyDescent="0.35">
      <c r="A1509" s="1172" t="s">
        <v>147</v>
      </c>
      <c r="B1509" s="1172"/>
      <c r="C1509" s="4338"/>
      <c r="D1509" s="4338"/>
      <c r="E1509" s="4338"/>
      <c r="F1509" s="4338"/>
      <c r="G1509" s="4338"/>
      <c r="H1509" s="4338"/>
      <c r="I1509" s="4338"/>
      <c r="J1509" s="4338"/>
      <c r="K1509" s="4338"/>
      <c r="L1509" s="1172"/>
      <c r="M1509" s="3031" t="str">
        <f>J1463</f>
        <v>Should be the same as listed in Part I.</v>
      </c>
      <c r="N1509" s="3031"/>
      <c r="O1509" s="3031"/>
      <c r="P1509" s="3031"/>
      <c r="Q1509" s="3031"/>
      <c r="R1509" s="3031"/>
      <c r="S1509" s="3031"/>
      <c r="T1509" s="3031"/>
      <c r="U1509" s="3031"/>
      <c r="V1509" s="3031"/>
      <c r="W1509" s="3031"/>
      <c r="X1509" s="3031"/>
      <c r="Y1509" s="3031"/>
      <c r="Z1509" s="3031"/>
      <c r="AA1509" s="1172"/>
      <c r="AB1509" s="3395"/>
      <c r="AC1509" s="3395"/>
      <c r="AD1509" s="3395"/>
      <c r="AE1509" s="3395"/>
      <c r="AF1509" s="3395"/>
      <c r="AG1509" s="1172"/>
    </row>
    <row r="1510" spans="1:33" ht="15" customHeight="1" x14ac:dyDescent="0.3">
      <c r="A1510" s="1172"/>
      <c r="B1510" s="1172"/>
      <c r="C1510" s="4333" t="s">
        <v>719</v>
      </c>
      <c r="D1510" s="4333"/>
      <c r="E1510" s="4333"/>
      <c r="F1510" s="4333"/>
      <c r="G1510" s="4333"/>
      <c r="H1510" s="4333"/>
      <c r="I1510" s="4333"/>
      <c r="J1510" s="4333"/>
      <c r="K1510" s="4333"/>
      <c r="L1510" s="1172"/>
      <c r="M1510" s="4335" t="s">
        <v>149</v>
      </c>
      <c r="N1510" s="4335"/>
      <c r="O1510" s="4335"/>
      <c r="P1510" s="4335"/>
      <c r="Q1510" s="4335"/>
      <c r="R1510" s="4335"/>
      <c r="S1510" s="4335"/>
      <c r="T1510" s="4335"/>
      <c r="U1510" s="4335"/>
      <c r="V1510" s="4335"/>
      <c r="W1510" s="4335"/>
      <c r="X1510" s="4335"/>
      <c r="Y1510" s="4335"/>
      <c r="Z1510" s="4335"/>
      <c r="AA1510" s="1172"/>
      <c r="AB1510" s="4336" t="s">
        <v>150</v>
      </c>
      <c r="AC1510" s="4335"/>
      <c r="AD1510" s="4335"/>
      <c r="AE1510" s="4335"/>
      <c r="AF1510" s="4335"/>
      <c r="AG1510" s="1172"/>
    </row>
    <row r="1511" spans="1:33" x14ac:dyDescent="0.3">
      <c r="A1511" s="1172"/>
      <c r="B1511" s="1172"/>
      <c r="C1511" s="4334"/>
      <c r="D1511" s="4334"/>
      <c r="E1511" s="4334"/>
      <c r="F1511" s="4334"/>
      <c r="G1511" s="4334"/>
      <c r="H1511" s="4334"/>
      <c r="I1511" s="4334"/>
      <c r="J1511" s="4334"/>
      <c r="K1511" s="4334"/>
      <c r="L1511" s="1172"/>
      <c r="M1511" s="1172"/>
      <c r="N1511" s="1172"/>
      <c r="O1511" s="1172"/>
      <c r="P1511" s="1172"/>
      <c r="Q1511" s="1172"/>
      <c r="R1511" s="1172"/>
      <c r="S1511" s="1172"/>
      <c r="T1511" s="1172"/>
      <c r="U1511" s="1172"/>
      <c r="V1511" s="1172"/>
      <c r="W1511" s="1172"/>
      <c r="X1511" s="1172"/>
      <c r="Y1511" s="1172"/>
      <c r="Z1511" s="1172"/>
      <c r="AA1511" s="1172"/>
      <c r="AB1511" s="1172"/>
      <c r="AC1511" s="1172"/>
      <c r="AD1511" s="1172"/>
      <c r="AE1511" s="1172"/>
      <c r="AF1511" s="1172"/>
      <c r="AG1511" s="1172"/>
    </row>
    <row r="1512" spans="1:33" x14ac:dyDescent="0.3">
      <c r="A1512" s="1172"/>
      <c r="B1512" s="1172"/>
      <c r="C1512" s="1172"/>
      <c r="D1512" s="1172"/>
      <c r="E1512" s="1172"/>
      <c r="F1512" s="1172"/>
      <c r="G1512" s="1172"/>
      <c r="H1512" s="1172"/>
      <c r="I1512" s="1172"/>
      <c r="J1512" s="1172"/>
      <c r="K1512" s="1172"/>
      <c r="L1512" s="1172"/>
      <c r="M1512" s="1172"/>
      <c r="N1512" s="1172"/>
      <c r="O1512" s="1172"/>
      <c r="P1512" s="1172"/>
      <c r="Q1512" s="1172"/>
      <c r="R1512" s="1172"/>
      <c r="S1512" s="1172"/>
      <c r="T1512" s="1172"/>
      <c r="U1512" s="1172"/>
      <c r="V1512" s="1172"/>
      <c r="W1512" s="1172"/>
      <c r="X1512" s="1172"/>
      <c r="Y1512" s="1172"/>
      <c r="Z1512" s="1172"/>
      <c r="AA1512" s="1172"/>
      <c r="AB1512" s="1172"/>
      <c r="AC1512" s="1172"/>
      <c r="AD1512" s="1172"/>
      <c r="AE1512" s="1172"/>
      <c r="AF1512" s="1172"/>
      <c r="AG1512" s="1172"/>
    </row>
    <row r="1513" spans="1:33" x14ac:dyDescent="0.3">
      <c r="A1513" s="98" t="s">
        <v>707</v>
      </c>
      <c r="B1513" s="1172"/>
      <c r="C1513" s="1172"/>
      <c r="D1513" s="1172"/>
      <c r="E1513" s="1172"/>
      <c r="F1513" s="1172"/>
      <c r="G1513" s="1172"/>
      <c r="H1513" s="1172"/>
      <c r="I1513" s="1172"/>
      <c r="J1513" s="1172"/>
      <c r="K1513" s="1172"/>
      <c r="L1513" s="1172"/>
      <c r="M1513" s="1172"/>
      <c r="N1513" s="1172"/>
      <c r="O1513" s="1172"/>
      <c r="P1513" s="1172"/>
      <c r="Q1513" s="1172"/>
      <c r="R1513" s="1172"/>
      <c r="S1513" s="1172"/>
      <c r="T1513" s="1172"/>
      <c r="U1513" s="1172"/>
      <c r="V1513" s="1172"/>
      <c r="W1513" s="1172"/>
      <c r="X1513" s="1172"/>
      <c r="Y1513" s="1172"/>
      <c r="Z1513" s="1172"/>
      <c r="AA1513" s="1172"/>
      <c r="AB1513" s="1172"/>
      <c r="AC1513" s="1172"/>
      <c r="AD1513" s="1172"/>
      <c r="AE1513" s="1172"/>
      <c r="AF1513" s="1172"/>
      <c r="AG1513" s="1172"/>
    </row>
    <row r="1514" spans="1:33" x14ac:dyDescent="0.3">
      <c r="A1514" s="1172"/>
      <c r="B1514" s="1172"/>
      <c r="C1514" s="1172"/>
      <c r="D1514" s="1172"/>
      <c r="E1514" s="1172"/>
      <c r="F1514" s="1172"/>
      <c r="G1514" s="1172"/>
      <c r="H1514" s="1172"/>
      <c r="I1514" s="1172"/>
      <c r="J1514" s="1172"/>
      <c r="K1514" s="1172"/>
      <c r="L1514" s="1172"/>
      <c r="M1514" s="1172"/>
      <c r="N1514" s="1172"/>
      <c r="O1514" s="1172"/>
      <c r="P1514" s="1172"/>
      <c r="Q1514" s="1172"/>
      <c r="R1514" s="1172"/>
      <c r="S1514" s="1172"/>
      <c r="T1514" s="1172"/>
      <c r="U1514" s="1172"/>
      <c r="V1514" s="1172"/>
      <c r="W1514" s="1172"/>
      <c r="X1514" s="1172"/>
      <c r="Y1514" s="1172"/>
      <c r="Z1514" s="1172"/>
      <c r="AA1514" s="1172"/>
      <c r="AB1514" s="1172"/>
      <c r="AC1514" s="1172"/>
      <c r="AD1514" s="1172"/>
      <c r="AE1514" s="1172"/>
      <c r="AF1514" s="1172"/>
      <c r="AG1514" s="1172"/>
    </row>
    <row r="1515" spans="1:33" x14ac:dyDescent="0.3">
      <c r="A1515" s="98" t="s">
        <v>692</v>
      </c>
      <c r="B1515" s="1172"/>
      <c r="C1515" s="1172"/>
      <c r="D1515" s="1172"/>
      <c r="E1515" s="1172"/>
      <c r="F1515" s="1172"/>
      <c r="G1515" s="1172"/>
      <c r="H1515" s="1172"/>
      <c r="I1515" s="1172"/>
      <c r="J1515" s="1172"/>
      <c r="K1515" s="1172"/>
      <c r="L1515" s="1172"/>
      <c r="M1515" s="1172"/>
      <c r="N1515" s="1172"/>
      <c r="O1515" s="1172"/>
      <c r="P1515" s="1172"/>
      <c r="Q1515" s="1172"/>
      <c r="R1515" s="1172"/>
      <c r="S1515" s="1172"/>
      <c r="T1515" s="1172"/>
      <c r="U1515" s="1172"/>
      <c r="V1515" s="1172"/>
      <c r="W1515" s="1172"/>
      <c r="X1515" s="1172"/>
      <c r="Y1515" s="1172"/>
      <c r="Z1515" s="1172"/>
      <c r="AA1515" s="1172"/>
      <c r="AB1515" s="1172"/>
      <c r="AC1515" s="1172"/>
      <c r="AD1515" s="1172"/>
      <c r="AE1515" s="1172"/>
      <c r="AF1515" s="1172"/>
      <c r="AG1515" s="1172"/>
    </row>
    <row r="1516" spans="1:33" x14ac:dyDescent="0.3">
      <c r="A1516" s="1172" t="s">
        <v>53</v>
      </c>
      <c r="B1516" s="1172"/>
      <c r="C1516" s="1172"/>
      <c r="D1516" s="1172"/>
      <c r="E1516" s="1172"/>
      <c r="F1516" s="1172"/>
      <c r="G1516" s="1172"/>
      <c r="H1516" s="1172"/>
      <c r="I1516" s="1172"/>
      <c r="J1516" s="1172"/>
      <c r="K1516" s="1172"/>
      <c r="L1516" s="1172"/>
      <c r="M1516" s="1172"/>
      <c r="N1516" s="1172"/>
      <c r="O1516" s="1172"/>
      <c r="P1516" s="1172"/>
      <c r="Q1516" s="1172"/>
      <c r="R1516" s="1172"/>
      <c r="S1516" s="1172"/>
      <c r="T1516" s="1172"/>
      <c r="U1516" s="1172"/>
      <c r="V1516" s="1170"/>
      <c r="W1516" s="1170"/>
      <c r="X1516" s="1170"/>
      <c r="Y1516" s="1170"/>
      <c r="Z1516" s="1170"/>
      <c r="AA1516" s="1170"/>
      <c r="AB1516" s="1170"/>
      <c r="AC1516" s="1172"/>
      <c r="AD1516" s="1172"/>
      <c r="AE1516" s="1172"/>
      <c r="AF1516" s="1172"/>
      <c r="AG1516" s="1172"/>
    </row>
    <row r="1517" spans="1:33" x14ac:dyDescent="0.3">
      <c r="A1517" s="1172"/>
      <c r="B1517" s="1172"/>
      <c r="C1517" s="1172"/>
      <c r="D1517" s="1172"/>
      <c r="E1517" s="1172"/>
      <c r="F1517" s="1172"/>
      <c r="G1517" s="1172"/>
      <c r="H1517" s="1172"/>
      <c r="I1517" s="1172"/>
      <c r="J1517" s="1172"/>
      <c r="K1517" s="1172"/>
      <c r="L1517" s="1172"/>
      <c r="M1517" s="1172"/>
      <c r="N1517" s="1172"/>
      <c r="O1517" s="1172"/>
      <c r="P1517" s="1172"/>
      <c r="Q1517" s="1172"/>
      <c r="R1517" s="1172"/>
      <c r="S1517" s="1172"/>
      <c r="T1517" s="1172"/>
      <c r="U1517" s="1172"/>
      <c r="V1517" s="1172"/>
      <c r="W1517" s="1172"/>
      <c r="X1517" s="1172"/>
      <c r="Y1517" s="1172"/>
      <c r="Z1517" s="1172"/>
      <c r="AA1517" s="1172"/>
      <c r="AB1517" s="1172"/>
      <c r="AC1517" s="1172"/>
      <c r="AD1517" s="1172"/>
      <c r="AE1517" s="1172"/>
      <c r="AF1517" s="1172"/>
      <c r="AG1517" s="1172"/>
    </row>
    <row r="1518" spans="1:33" x14ac:dyDescent="0.3">
      <c r="A1518" s="1170" t="s">
        <v>1131</v>
      </c>
      <c r="B1518" s="1172"/>
      <c r="C1518" s="1172"/>
      <c r="D1518" s="1172"/>
      <c r="E1518" s="1172"/>
      <c r="F1518" s="1172"/>
      <c r="G1518" s="1172"/>
      <c r="H1518" s="1172"/>
      <c r="I1518" s="1172"/>
      <c r="J1518" s="4342" t="s">
        <v>1132</v>
      </c>
      <c r="K1518" s="4342"/>
      <c r="L1518" s="4342"/>
      <c r="M1518" s="4342"/>
      <c r="N1518" s="4342"/>
      <c r="O1518" s="4342"/>
      <c r="P1518" s="4342"/>
      <c r="Q1518" s="4342"/>
      <c r="R1518" s="4342"/>
      <c r="S1518" s="4342"/>
      <c r="T1518" s="4342"/>
      <c r="U1518" s="4342"/>
      <c r="V1518" s="4342"/>
      <c r="W1518" s="4342"/>
      <c r="X1518" s="4342"/>
      <c r="Y1518" s="4342"/>
      <c r="Z1518" s="4342"/>
      <c r="AA1518" s="4342"/>
      <c r="AB1518" s="4342"/>
      <c r="AC1518" s="4342"/>
      <c r="AD1518" s="4342"/>
      <c r="AE1518" s="4342"/>
      <c r="AF1518" s="4342"/>
      <c r="AG1518" s="1172"/>
    </row>
    <row r="1519" spans="1:33" ht="15" thickBot="1" x14ac:dyDescent="0.35">
      <c r="A1519" s="1172"/>
      <c r="B1519" s="1172"/>
      <c r="C1519" s="1172"/>
      <c r="D1519" s="1172"/>
      <c r="E1519" s="1172"/>
      <c r="F1519" s="1172"/>
      <c r="G1519" s="1172"/>
      <c r="H1519" s="1172"/>
      <c r="I1519" s="1172"/>
      <c r="J1519" s="1172"/>
      <c r="K1519" s="1172"/>
      <c r="L1519" s="1172"/>
      <c r="M1519" s="1172"/>
      <c r="N1519" s="1172"/>
      <c r="O1519" s="1172"/>
      <c r="P1519" s="1172"/>
      <c r="Q1519" s="1172"/>
      <c r="R1519" s="1172"/>
      <c r="S1519" s="1172"/>
      <c r="T1519" s="1172"/>
      <c r="U1519" s="1172"/>
      <c r="V1519" s="1172"/>
      <c r="W1519" s="1172"/>
      <c r="X1519" s="1172"/>
      <c r="Y1519" s="1172"/>
      <c r="Z1519" s="1172"/>
      <c r="AA1519" s="1172"/>
      <c r="AB1519" s="1172"/>
      <c r="AC1519" s="1172"/>
      <c r="AD1519" s="1172"/>
      <c r="AE1519" s="1172"/>
      <c r="AF1519" s="1172"/>
      <c r="AG1519" s="1172"/>
    </row>
    <row r="1520" spans="1:33" ht="15.75" customHeight="1" thickBot="1" x14ac:dyDescent="0.35">
      <c r="A1520" s="1172"/>
      <c r="B1520" s="1172" t="s">
        <v>708</v>
      </c>
      <c r="C1520" s="1172"/>
      <c r="D1520" s="1172"/>
      <c r="E1520" s="1172"/>
      <c r="F1520" s="1172"/>
      <c r="G1520" s="271"/>
      <c r="H1520" s="2631" t="s">
        <v>709</v>
      </c>
      <c r="I1520" s="2631"/>
      <c r="J1520" s="2631"/>
      <c r="K1520" s="2631"/>
      <c r="L1520" s="2631"/>
      <c r="M1520" s="2631"/>
      <c r="N1520" s="2631"/>
      <c r="O1520" s="2631"/>
      <c r="P1520" s="2631"/>
      <c r="Q1520" s="2631"/>
      <c r="R1520" s="2631"/>
      <c r="S1520" s="2631"/>
      <c r="T1520" s="2631"/>
      <c r="U1520" s="2631"/>
      <c r="V1520" s="2631"/>
      <c r="W1520" s="2631"/>
      <c r="X1520" s="2631"/>
      <c r="Y1520" s="2631"/>
      <c r="Z1520" s="2631"/>
      <c r="AA1520" s="2631"/>
      <c r="AB1520" s="2631"/>
      <c r="AC1520" s="2631"/>
      <c r="AD1520" s="2631"/>
      <c r="AE1520" s="2631"/>
      <c r="AF1520" s="2631"/>
      <c r="AG1520" s="2631"/>
    </row>
    <row r="1521" spans="1:33" ht="15" thickBot="1" x14ac:dyDescent="0.35">
      <c r="A1521" s="1172"/>
      <c r="B1521" s="1172"/>
      <c r="C1521" s="1172"/>
      <c r="D1521" s="1172"/>
      <c r="E1521" s="1172"/>
      <c r="F1521" s="1172"/>
      <c r="G1521" s="1172"/>
      <c r="H1521" s="1172"/>
      <c r="I1521" s="1172"/>
      <c r="J1521" s="1172"/>
      <c r="K1521" s="1172"/>
      <c r="L1521" s="1172"/>
      <c r="M1521" s="1172"/>
      <c r="N1521" s="1172"/>
      <c r="O1521" s="1172"/>
      <c r="P1521" s="1172"/>
      <c r="Q1521" s="1172"/>
      <c r="R1521" s="1172"/>
      <c r="S1521" s="1172"/>
      <c r="T1521" s="1172"/>
      <c r="U1521" s="1172"/>
      <c r="V1521" s="1172"/>
      <c r="W1521" s="1172"/>
      <c r="X1521" s="1172"/>
      <c r="Y1521" s="1172"/>
      <c r="Z1521" s="1172"/>
      <c r="AA1521" s="1172"/>
      <c r="AB1521" s="1172"/>
      <c r="AC1521" s="1172"/>
      <c r="AD1521" s="1172"/>
      <c r="AE1521" s="1172"/>
      <c r="AF1521" s="1172"/>
      <c r="AG1521" s="1172"/>
    </row>
    <row r="1522" spans="1:33" ht="15" thickBot="1" x14ac:dyDescent="0.35">
      <c r="A1522" s="1172"/>
      <c r="B1522" s="1172"/>
      <c r="C1522" s="1172"/>
      <c r="D1522" s="1172"/>
      <c r="E1522" s="1172"/>
      <c r="F1522" s="1172"/>
      <c r="G1522" s="271"/>
      <c r="H1522" s="1172" t="s">
        <v>710</v>
      </c>
      <c r="I1522" s="1172"/>
      <c r="J1522" s="1172"/>
      <c r="K1522" s="1172"/>
      <c r="L1522" s="1172"/>
      <c r="M1522" s="1172"/>
      <c r="N1522" s="1172"/>
      <c r="O1522" s="1172"/>
      <c r="P1522" s="1172"/>
      <c r="Q1522" s="1172"/>
      <c r="R1522" s="1172"/>
      <c r="S1522" s="1172"/>
      <c r="T1522" s="1172"/>
      <c r="U1522" s="1172"/>
      <c r="V1522" s="1172"/>
      <c r="W1522" s="1172"/>
      <c r="X1522" s="1172"/>
      <c r="Y1522" s="1172"/>
      <c r="Z1522" s="1172"/>
      <c r="AA1522" s="1172"/>
      <c r="AB1522" s="1172"/>
      <c r="AC1522" s="1172"/>
      <c r="AD1522" s="1172"/>
      <c r="AE1522" s="1172"/>
      <c r="AF1522" s="1172"/>
      <c r="AG1522" s="1172"/>
    </row>
    <row r="1523" spans="1:33" ht="15" thickBot="1" x14ac:dyDescent="0.35">
      <c r="A1523" s="1172"/>
      <c r="B1523" s="1172"/>
      <c r="C1523" s="1172"/>
      <c r="D1523" s="1172"/>
      <c r="E1523" s="1172"/>
      <c r="F1523" s="1172"/>
      <c r="G1523" s="1172"/>
      <c r="H1523" s="1172"/>
      <c r="I1523" s="1172"/>
      <c r="J1523" s="1172"/>
      <c r="K1523" s="1172"/>
      <c r="L1523" s="1172"/>
      <c r="M1523" s="1172"/>
      <c r="N1523" s="1172"/>
      <c r="O1523" s="1172"/>
      <c r="P1523" s="1172"/>
      <c r="Q1523" s="1172"/>
      <c r="R1523" s="1172"/>
      <c r="S1523" s="1172"/>
      <c r="T1523" s="1172"/>
      <c r="U1523" s="1172"/>
      <c r="V1523" s="1172"/>
      <c r="W1523" s="1172"/>
      <c r="X1523" s="1172"/>
      <c r="Y1523" s="1172"/>
      <c r="Z1523" s="1172"/>
      <c r="AA1523" s="1172"/>
      <c r="AB1523" s="1172"/>
      <c r="AC1523" s="1172"/>
      <c r="AD1523" s="1172"/>
      <c r="AE1523" s="1172"/>
      <c r="AF1523" s="1172"/>
      <c r="AG1523" s="1172"/>
    </row>
    <row r="1524" spans="1:33" ht="15" thickBot="1" x14ac:dyDescent="0.35">
      <c r="A1524" s="1172"/>
      <c r="B1524" s="1172"/>
      <c r="C1524" s="1172"/>
      <c r="D1524" s="1172"/>
      <c r="E1524" s="1172"/>
      <c r="F1524" s="1172"/>
      <c r="G1524" s="271"/>
      <c r="H1524" s="1172" t="s">
        <v>711</v>
      </c>
      <c r="I1524" s="1172"/>
      <c r="J1524" s="1172"/>
      <c r="K1524" s="1172"/>
      <c r="L1524" s="1172"/>
      <c r="M1524" s="1172"/>
      <c r="N1524" s="1172"/>
      <c r="O1524" s="1172"/>
      <c r="P1524" s="1172"/>
      <c r="Q1524" s="1172"/>
      <c r="R1524" s="1172"/>
      <c r="S1524" s="1172"/>
      <c r="T1524" s="1172"/>
      <c r="U1524" s="1172"/>
      <c r="V1524" s="1172"/>
      <c r="W1524" s="1172"/>
      <c r="X1524" s="1172"/>
      <c r="Y1524" s="1172"/>
      <c r="Z1524" s="1172"/>
      <c r="AA1524" s="1172"/>
      <c r="AB1524" s="1172"/>
      <c r="AC1524" s="1172"/>
      <c r="AD1524" s="1172"/>
      <c r="AE1524" s="1172"/>
      <c r="AF1524" s="1172"/>
      <c r="AG1524" s="1172"/>
    </row>
    <row r="1525" spans="1:33" ht="15" thickBot="1" x14ac:dyDescent="0.35">
      <c r="A1525" s="1172"/>
      <c r="B1525" s="1172"/>
      <c r="C1525" s="1172"/>
      <c r="D1525" s="1172"/>
      <c r="E1525" s="1172"/>
      <c r="F1525" s="1172"/>
      <c r="G1525" s="1172"/>
      <c r="H1525" s="1172"/>
      <c r="I1525" s="1172"/>
      <c r="J1525" s="1172"/>
      <c r="K1525" s="1172"/>
      <c r="L1525" s="1172"/>
      <c r="M1525" s="1172"/>
      <c r="N1525" s="1172"/>
      <c r="O1525" s="1172"/>
      <c r="P1525" s="1172"/>
      <c r="Q1525" s="1172"/>
      <c r="R1525" s="1172"/>
      <c r="S1525" s="1172"/>
      <c r="T1525" s="1172"/>
      <c r="U1525" s="1172"/>
      <c r="V1525" s="1172"/>
      <c r="W1525" s="1172"/>
      <c r="X1525" s="1172"/>
      <c r="Y1525" s="1172"/>
      <c r="Z1525" s="1172"/>
      <c r="AA1525" s="1172"/>
      <c r="AB1525" s="1172"/>
      <c r="AC1525" s="1172"/>
      <c r="AD1525" s="1172"/>
      <c r="AE1525" s="1172"/>
      <c r="AF1525" s="1172"/>
      <c r="AG1525" s="1172"/>
    </row>
    <row r="1526" spans="1:33" ht="15" thickBot="1" x14ac:dyDescent="0.35">
      <c r="A1526" s="1172"/>
      <c r="B1526" s="1172"/>
      <c r="C1526" s="1172"/>
      <c r="D1526" s="1172"/>
      <c r="E1526" s="1172"/>
      <c r="F1526" s="1172"/>
      <c r="G1526" s="271"/>
      <c r="H1526" s="1172" t="s">
        <v>712</v>
      </c>
      <c r="I1526" s="1172"/>
      <c r="J1526" s="1172"/>
      <c r="K1526" s="1172"/>
      <c r="L1526" s="1172"/>
      <c r="M1526" s="1172"/>
      <c r="N1526" s="1172"/>
      <c r="O1526" s="1172"/>
      <c r="P1526" s="1172"/>
      <c r="Q1526" s="1172"/>
      <c r="R1526" s="1172"/>
      <c r="S1526" s="1172"/>
      <c r="T1526" s="1172"/>
      <c r="U1526" s="1172"/>
      <c r="V1526" s="1172"/>
      <c r="W1526" s="1172"/>
      <c r="X1526" s="1172"/>
      <c r="Y1526" s="1172"/>
      <c r="Z1526" s="1172"/>
      <c r="AA1526" s="1172"/>
      <c r="AB1526" s="1172"/>
      <c r="AC1526" s="1172"/>
      <c r="AD1526" s="1172"/>
      <c r="AE1526" s="1172"/>
      <c r="AF1526" s="1172"/>
      <c r="AG1526" s="1172"/>
    </row>
    <row r="1527" spans="1:33" ht="15" thickBot="1" x14ac:dyDescent="0.35">
      <c r="A1527" s="1172"/>
      <c r="B1527" s="1172"/>
      <c r="C1527" s="1172"/>
      <c r="D1527" s="1172"/>
      <c r="E1527" s="1172"/>
      <c r="F1527" s="1172"/>
      <c r="G1527" s="1172"/>
      <c r="H1527" s="1172"/>
      <c r="I1527" s="1172"/>
      <c r="J1527" s="1172"/>
      <c r="K1527" s="1172"/>
      <c r="L1527" s="1172"/>
      <c r="M1527" s="1172"/>
      <c r="N1527" s="1172"/>
      <c r="O1527" s="1172"/>
      <c r="P1527" s="1172"/>
      <c r="Q1527" s="1172"/>
      <c r="R1527" s="1172"/>
      <c r="S1527" s="1172"/>
      <c r="T1527" s="1172"/>
      <c r="U1527" s="1172"/>
      <c r="V1527" s="1172"/>
      <c r="W1527" s="1172"/>
      <c r="X1527" s="1172"/>
      <c r="Y1527" s="1172"/>
      <c r="Z1527" s="1172"/>
      <c r="AA1527" s="1172"/>
      <c r="AB1527" s="1172"/>
      <c r="AC1527" s="1172"/>
      <c r="AD1527" s="1172"/>
      <c r="AE1527" s="1172"/>
      <c r="AF1527" s="1172"/>
      <c r="AG1527" s="1172"/>
    </row>
    <row r="1528" spans="1:33" ht="15" thickBot="1" x14ac:dyDescent="0.35">
      <c r="A1528" s="1172"/>
      <c r="B1528" s="1172"/>
      <c r="C1528" s="1172"/>
      <c r="D1528" s="1172"/>
      <c r="E1528" s="1172"/>
      <c r="F1528" s="1172"/>
      <c r="G1528" s="271"/>
      <c r="H1528" s="1170" t="s">
        <v>713</v>
      </c>
      <c r="I1528" s="1172"/>
      <c r="J1528" s="1172"/>
      <c r="K1528" s="1172"/>
      <c r="L1528" s="1172"/>
      <c r="M1528" s="1172"/>
      <c r="N1528" s="1172"/>
      <c r="O1528" s="1172"/>
      <c r="P1528" s="1172"/>
      <c r="Q1528" s="1172"/>
      <c r="R1528" s="1172"/>
      <c r="S1528" s="1172"/>
      <c r="T1528" s="1172"/>
      <c r="U1528" s="1172"/>
      <c r="V1528" s="1172"/>
      <c r="W1528" s="1172"/>
      <c r="X1528" s="1172"/>
      <c r="Y1528" s="1172"/>
      <c r="Z1528" s="1172"/>
      <c r="AA1528" s="1172"/>
      <c r="AB1528" s="1172"/>
      <c r="AC1528" s="1172"/>
      <c r="AD1528" s="1172"/>
      <c r="AE1528" s="1172"/>
      <c r="AF1528" s="1172"/>
      <c r="AG1528" s="1172"/>
    </row>
    <row r="1529" spans="1:33" x14ac:dyDescent="0.3">
      <c r="A1529" s="1172"/>
      <c r="B1529" s="1172"/>
      <c r="C1529" s="1172"/>
      <c r="D1529" s="1172"/>
      <c r="E1529" s="1172"/>
      <c r="F1529" s="1172"/>
      <c r="G1529" s="1172"/>
      <c r="H1529" s="1172"/>
      <c r="I1529" s="1172"/>
      <c r="J1529" s="1172"/>
      <c r="K1529" s="1172"/>
      <c r="L1529" s="1172"/>
      <c r="M1529" s="1172"/>
      <c r="N1529" s="1172"/>
      <c r="O1529" s="1172"/>
      <c r="P1529" s="1172"/>
      <c r="Q1529" s="1172"/>
      <c r="R1529" s="1172"/>
      <c r="S1529" s="1172"/>
      <c r="T1529" s="1172"/>
      <c r="U1529" s="1172"/>
      <c r="V1529" s="1172"/>
      <c r="W1529" s="1172"/>
      <c r="X1529" s="1172"/>
      <c r="Y1529" s="1172"/>
      <c r="Z1529" s="1172"/>
      <c r="AA1529" s="1172"/>
      <c r="AB1529" s="1172"/>
      <c r="AC1529" s="1172"/>
      <c r="AD1529" s="1172"/>
      <c r="AE1529" s="1172"/>
      <c r="AF1529" s="1172"/>
      <c r="AG1529" s="1172"/>
    </row>
    <row r="1530" spans="1:33" ht="15" customHeight="1" x14ac:dyDescent="0.3">
      <c r="A1530" s="4100" t="s">
        <v>15</v>
      </c>
      <c r="B1530" s="4263"/>
      <c r="C1530" s="4263"/>
      <c r="D1530" s="4263"/>
      <c r="E1530" s="4263"/>
      <c r="F1530" s="4263"/>
      <c r="G1530" s="4263"/>
      <c r="H1530" s="4263"/>
      <c r="I1530" s="4263"/>
      <c r="J1530" s="4263"/>
      <c r="K1530" s="4263"/>
      <c r="L1530" s="4263"/>
      <c r="M1530" s="4263"/>
      <c r="N1530" s="4263"/>
      <c r="O1530" s="4263"/>
      <c r="P1530" s="4263"/>
      <c r="Q1530" s="4263"/>
      <c r="R1530" s="4263"/>
      <c r="S1530" s="4263"/>
      <c r="T1530" s="4263"/>
      <c r="U1530" s="4263"/>
      <c r="V1530" s="4263"/>
      <c r="W1530" s="4263"/>
      <c r="X1530" s="4263"/>
      <c r="Y1530" s="4263"/>
      <c r="Z1530" s="4263"/>
      <c r="AA1530" s="4263"/>
      <c r="AB1530" s="4263"/>
      <c r="AC1530" s="4263"/>
      <c r="AD1530" s="4263"/>
      <c r="AE1530" s="4263"/>
      <c r="AF1530" s="4263"/>
      <c r="AG1530" s="4263"/>
    </row>
    <row r="1531" spans="1:33" x14ac:dyDescent="0.3">
      <c r="A1531" s="4263"/>
      <c r="B1531" s="4263"/>
      <c r="C1531" s="4263"/>
      <c r="D1531" s="4263"/>
      <c r="E1531" s="4263"/>
      <c r="F1531" s="4263"/>
      <c r="G1531" s="4263"/>
      <c r="H1531" s="4263"/>
      <c r="I1531" s="4263"/>
      <c r="J1531" s="4263"/>
      <c r="K1531" s="4263"/>
      <c r="L1531" s="4263"/>
      <c r="M1531" s="4263"/>
      <c r="N1531" s="4263"/>
      <c r="O1531" s="4263"/>
      <c r="P1531" s="4263"/>
      <c r="Q1531" s="4263"/>
      <c r="R1531" s="4263"/>
      <c r="S1531" s="4263"/>
      <c r="T1531" s="4263"/>
      <c r="U1531" s="4263"/>
      <c r="V1531" s="4263"/>
      <c r="W1531" s="4263"/>
      <c r="X1531" s="4263"/>
      <c r="Y1531" s="4263"/>
      <c r="Z1531" s="4263"/>
      <c r="AA1531" s="4263"/>
      <c r="AB1531" s="4263"/>
      <c r="AC1531" s="4263"/>
      <c r="AD1531" s="4263"/>
      <c r="AE1531" s="4263"/>
      <c r="AF1531" s="4263"/>
      <c r="AG1531" s="4263"/>
    </row>
    <row r="1532" spans="1:33" x14ac:dyDescent="0.3">
      <c r="A1532" s="4263"/>
      <c r="B1532" s="4263"/>
      <c r="C1532" s="4263"/>
      <c r="D1532" s="4263"/>
      <c r="E1532" s="4263"/>
      <c r="F1532" s="4263"/>
      <c r="G1532" s="4263"/>
      <c r="H1532" s="4263"/>
      <c r="I1532" s="4263"/>
      <c r="J1532" s="4263"/>
      <c r="K1532" s="4263"/>
      <c r="L1532" s="4263"/>
      <c r="M1532" s="4263"/>
      <c r="N1532" s="4263"/>
      <c r="O1532" s="4263"/>
      <c r="P1532" s="4263"/>
      <c r="Q1532" s="4263"/>
      <c r="R1532" s="4263"/>
      <c r="S1532" s="4263"/>
      <c r="T1532" s="4263"/>
      <c r="U1532" s="4263"/>
      <c r="V1532" s="4263"/>
      <c r="W1532" s="4263"/>
      <c r="X1532" s="4263"/>
      <c r="Y1532" s="4263"/>
      <c r="Z1532" s="4263"/>
      <c r="AA1532" s="4263"/>
      <c r="AB1532" s="4263"/>
      <c r="AC1532" s="4263"/>
      <c r="AD1532" s="4263"/>
      <c r="AE1532" s="4263"/>
      <c r="AF1532" s="4263"/>
      <c r="AG1532" s="4263"/>
    </row>
    <row r="1533" spans="1:33" x14ac:dyDescent="0.3">
      <c r="A1533" s="4263"/>
      <c r="B1533" s="4263"/>
      <c r="C1533" s="4263"/>
      <c r="D1533" s="4263"/>
      <c r="E1533" s="4263"/>
      <c r="F1533" s="4263"/>
      <c r="G1533" s="4263"/>
      <c r="H1533" s="4263"/>
      <c r="I1533" s="4263"/>
      <c r="J1533" s="4263"/>
      <c r="K1533" s="4263"/>
      <c r="L1533" s="4263"/>
      <c r="M1533" s="4263"/>
      <c r="N1533" s="4263"/>
      <c r="O1533" s="4263"/>
      <c r="P1533" s="4263"/>
      <c r="Q1533" s="4263"/>
      <c r="R1533" s="4263"/>
      <c r="S1533" s="4263"/>
      <c r="T1533" s="4263"/>
      <c r="U1533" s="4263"/>
      <c r="V1533" s="4263"/>
      <c r="W1533" s="4263"/>
      <c r="X1533" s="4263"/>
      <c r="Y1533" s="4263"/>
      <c r="Z1533" s="4263"/>
      <c r="AA1533" s="4263"/>
      <c r="AB1533" s="4263"/>
      <c r="AC1533" s="4263"/>
      <c r="AD1533" s="4263"/>
      <c r="AE1533" s="4263"/>
      <c r="AF1533" s="4263"/>
      <c r="AG1533" s="4263"/>
    </row>
    <row r="1534" spans="1:33" ht="15" customHeight="1" x14ac:dyDescent="0.3">
      <c r="A1534" s="1172"/>
      <c r="B1534" s="4341" t="s">
        <v>146</v>
      </c>
      <c r="C1534" s="4341"/>
      <c r="D1534" s="4341"/>
      <c r="E1534" s="4341"/>
      <c r="F1534" s="4341"/>
      <c r="G1534" s="4341"/>
      <c r="H1534" s="4341"/>
      <c r="I1534" s="4341"/>
      <c r="J1534" s="4341"/>
      <c r="K1534" s="4341"/>
      <c r="L1534" s="4341"/>
      <c r="M1534" s="253"/>
      <c r="N1534" s="4341" t="s">
        <v>714</v>
      </c>
      <c r="O1534" s="254"/>
      <c r="P1534" s="4341" t="s">
        <v>648</v>
      </c>
      <c r="Q1534" s="4341"/>
      <c r="R1534" s="4341"/>
      <c r="S1534" s="4341"/>
      <c r="T1534" s="4341"/>
      <c r="U1534" s="4341"/>
      <c r="V1534" s="4341"/>
      <c r="W1534" s="4341"/>
      <c r="X1534" s="4341"/>
      <c r="Y1534" s="255"/>
      <c r="Z1534" s="4340" t="s">
        <v>716</v>
      </c>
      <c r="AA1534" s="4340"/>
      <c r="AB1534" s="47"/>
      <c r="AC1534" s="4340" t="s">
        <v>715</v>
      </c>
      <c r="AD1534" s="4340"/>
      <c r="AE1534" s="4340"/>
      <c r="AF1534" s="4340"/>
      <c r="AG1534" s="1172"/>
    </row>
    <row r="1535" spans="1:33" x14ac:dyDescent="0.3">
      <c r="A1535" s="229"/>
      <c r="B1535" s="4341"/>
      <c r="C1535" s="4341"/>
      <c r="D1535" s="4341"/>
      <c r="E1535" s="4341"/>
      <c r="F1535" s="4341"/>
      <c r="G1535" s="4341"/>
      <c r="H1535" s="4341"/>
      <c r="I1535" s="4341"/>
      <c r="J1535" s="4341"/>
      <c r="K1535" s="4341"/>
      <c r="L1535" s="4341"/>
      <c r="M1535" s="253"/>
      <c r="N1535" s="4341"/>
      <c r="O1535" s="254"/>
      <c r="P1535" s="4341"/>
      <c r="Q1535" s="4341"/>
      <c r="R1535" s="4341"/>
      <c r="S1535" s="4341"/>
      <c r="T1535" s="4341"/>
      <c r="U1535" s="4341"/>
      <c r="V1535" s="4341"/>
      <c r="W1535" s="4341"/>
      <c r="X1535" s="4341"/>
      <c r="Y1535" s="255"/>
      <c r="Z1535" s="4340"/>
      <c r="AA1535" s="4340"/>
      <c r="AB1535" s="47"/>
      <c r="AC1535" s="4340"/>
      <c r="AD1535" s="4340"/>
      <c r="AE1535" s="4340"/>
      <c r="AF1535" s="4340"/>
      <c r="AG1535" s="1172"/>
    </row>
    <row r="1536" spans="1:33" x14ac:dyDescent="0.3">
      <c r="A1536" s="229"/>
      <c r="B1536" s="1172"/>
      <c r="C1536" s="1172"/>
      <c r="D1536" s="1172"/>
      <c r="E1536" s="1172"/>
      <c r="F1536" s="1172"/>
      <c r="G1536" s="1172"/>
      <c r="H1536" s="1172"/>
      <c r="I1536" s="1172"/>
      <c r="J1536" s="1172"/>
      <c r="K1536" s="1172"/>
      <c r="L1536" s="1172"/>
      <c r="M1536" s="229"/>
      <c r="N1536" s="1172"/>
      <c r="O1536" s="229"/>
      <c r="P1536" s="91"/>
      <c r="Q1536" s="91"/>
      <c r="R1536" s="91"/>
      <c r="S1536" s="91"/>
      <c r="T1536" s="205"/>
      <c r="U1536" s="205"/>
      <c r="V1536" s="205"/>
      <c r="W1536" s="205"/>
      <c r="X1536" s="205"/>
      <c r="Y1536" s="229"/>
      <c r="Z1536" s="1172"/>
      <c r="AA1536" s="1172"/>
      <c r="AB1536" s="47"/>
      <c r="AC1536" s="1172"/>
      <c r="AD1536" s="1172"/>
      <c r="AE1536" s="1172"/>
      <c r="AF1536" s="1172"/>
      <c r="AG1536" s="1172"/>
    </row>
    <row r="1537" spans="1:33" ht="15" thickBot="1" x14ac:dyDescent="0.35">
      <c r="A1537" s="248"/>
      <c r="B1537" s="4332"/>
      <c r="C1537" s="4332"/>
      <c r="D1537" s="4332"/>
      <c r="E1537" s="4332"/>
      <c r="F1537" s="4332"/>
      <c r="G1537" s="4332"/>
      <c r="H1537" s="4332"/>
      <c r="I1537" s="4332"/>
      <c r="J1537" s="4332"/>
      <c r="K1537" s="4332"/>
      <c r="L1537" s="4332"/>
      <c r="M1537" s="248"/>
      <c r="N1537" s="340"/>
      <c r="O1537" s="248"/>
      <c r="P1537" s="3412"/>
      <c r="Q1537" s="3412"/>
      <c r="R1537" s="3412"/>
      <c r="S1537" s="3412"/>
      <c r="T1537" s="3412"/>
      <c r="U1537" s="3412"/>
      <c r="V1537" s="3412"/>
      <c r="W1537" s="3412"/>
      <c r="X1537" s="3412"/>
      <c r="Y1537" s="248"/>
      <c r="Z1537" s="4339"/>
      <c r="AA1537" s="4339"/>
      <c r="AB1537" s="47"/>
      <c r="AC1537" s="4339"/>
      <c r="AD1537" s="4339"/>
      <c r="AE1537" s="4339"/>
      <c r="AF1537" s="4339"/>
      <c r="AG1537" s="1172"/>
    </row>
    <row r="1538" spans="1:33" x14ac:dyDescent="0.3">
      <c r="A1538" s="229"/>
      <c r="B1538" s="102"/>
      <c r="C1538" s="102"/>
      <c r="D1538" s="102"/>
      <c r="E1538" s="102"/>
      <c r="F1538" s="102"/>
      <c r="G1538" s="102"/>
      <c r="H1538" s="102"/>
      <c r="I1538" s="102"/>
      <c r="J1538" s="102"/>
      <c r="K1538" s="102"/>
      <c r="L1538" s="102"/>
      <c r="M1538" s="229"/>
      <c r="N1538" s="102"/>
      <c r="O1538" s="229"/>
      <c r="P1538" s="91"/>
      <c r="Q1538" s="91"/>
      <c r="R1538" s="91"/>
      <c r="S1538" s="91"/>
      <c r="T1538" s="205"/>
      <c r="U1538" s="205"/>
      <c r="V1538" s="205"/>
      <c r="W1538" s="205"/>
      <c r="X1538" s="205"/>
      <c r="Y1538" s="229"/>
      <c r="Z1538" s="84"/>
      <c r="AA1538" s="84"/>
      <c r="AB1538" s="47"/>
      <c r="AC1538" s="84"/>
      <c r="AD1538" s="84"/>
      <c r="AE1538" s="84"/>
      <c r="AF1538" s="84"/>
      <c r="AG1538" s="1172"/>
    </row>
    <row r="1539" spans="1:33" ht="15" thickBot="1" x14ac:dyDescent="0.35">
      <c r="A1539" s="248"/>
      <c r="B1539" s="4332"/>
      <c r="C1539" s="4332"/>
      <c r="D1539" s="4332"/>
      <c r="E1539" s="4332"/>
      <c r="F1539" s="4332"/>
      <c r="G1539" s="4332"/>
      <c r="H1539" s="4332"/>
      <c r="I1539" s="4332"/>
      <c r="J1539" s="4332"/>
      <c r="K1539" s="4332"/>
      <c r="L1539" s="4332"/>
      <c r="M1539" s="248"/>
      <c r="N1539" s="340"/>
      <c r="O1539" s="248"/>
      <c r="P1539" s="3412"/>
      <c r="Q1539" s="3412"/>
      <c r="R1539" s="3412"/>
      <c r="S1539" s="3412"/>
      <c r="T1539" s="3412"/>
      <c r="U1539" s="3412"/>
      <c r="V1539" s="3412"/>
      <c r="W1539" s="3412"/>
      <c r="X1539" s="3412"/>
      <c r="Y1539" s="248"/>
      <c r="Z1539" s="4339"/>
      <c r="AA1539" s="4339"/>
      <c r="AB1539" s="47"/>
      <c r="AC1539" s="4339"/>
      <c r="AD1539" s="4339"/>
      <c r="AE1539" s="4339"/>
      <c r="AF1539" s="4339"/>
      <c r="AG1539" s="1172"/>
    </row>
    <row r="1540" spans="1:33" x14ac:dyDescent="0.3">
      <c r="A1540" s="229"/>
      <c r="B1540" s="102"/>
      <c r="C1540" s="102"/>
      <c r="D1540" s="102"/>
      <c r="E1540" s="102"/>
      <c r="F1540" s="102"/>
      <c r="G1540" s="102"/>
      <c r="H1540" s="102"/>
      <c r="I1540" s="102"/>
      <c r="J1540" s="102"/>
      <c r="K1540" s="102"/>
      <c r="L1540" s="102"/>
      <c r="M1540" s="229"/>
      <c r="N1540" s="102"/>
      <c r="O1540" s="229"/>
      <c r="P1540" s="91"/>
      <c r="Q1540" s="91"/>
      <c r="R1540" s="91"/>
      <c r="S1540" s="91"/>
      <c r="T1540" s="205"/>
      <c r="U1540" s="205"/>
      <c r="V1540" s="205"/>
      <c r="W1540" s="205"/>
      <c r="X1540" s="205"/>
      <c r="Y1540" s="229"/>
      <c r="Z1540" s="84"/>
      <c r="AA1540" s="84"/>
      <c r="AB1540" s="47"/>
      <c r="AC1540" s="84"/>
      <c r="AD1540" s="84"/>
      <c r="AE1540" s="84"/>
      <c r="AF1540" s="84"/>
      <c r="AG1540" s="1172"/>
    </row>
    <row r="1541" spans="1:33" ht="15" thickBot="1" x14ac:dyDescent="0.35">
      <c r="A1541" s="248"/>
      <c r="B1541" s="4332"/>
      <c r="C1541" s="4332"/>
      <c r="D1541" s="4332"/>
      <c r="E1541" s="4332"/>
      <c r="F1541" s="4332"/>
      <c r="G1541" s="4332"/>
      <c r="H1541" s="4332"/>
      <c r="I1541" s="4332"/>
      <c r="J1541" s="4332"/>
      <c r="K1541" s="4332"/>
      <c r="L1541" s="4332"/>
      <c r="M1541" s="248"/>
      <c r="N1541" s="340"/>
      <c r="O1541" s="248"/>
      <c r="P1541" s="3412"/>
      <c r="Q1541" s="3412"/>
      <c r="R1541" s="3412"/>
      <c r="S1541" s="3412"/>
      <c r="T1541" s="3412"/>
      <c r="U1541" s="3412"/>
      <c r="V1541" s="3412"/>
      <c r="W1541" s="3412"/>
      <c r="X1541" s="3412"/>
      <c r="Y1541" s="248"/>
      <c r="Z1541" s="4339"/>
      <c r="AA1541" s="4339"/>
      <c r="AB1541" s="47"/>
      <c r="AC1541" s="4339"/>
      <c r="AD1541" s="4339"/>
      <c r="AE1541" s="4339"/>
      <c r="AF1541" s="4339"/>
      <c r="AG1541" s="1172"/>
    </row>
    <row r="1542" spans="1:33" x14ac:dyDescent="0.3">
      <c r="A1542" s="229"/>
      <c r="B1542" s="102"/>
      <c r="C1542" s="102"/>
      <c r="D1542" s="102"/>
      <c r="E1542" s="102"/>
      <c r="F1542" s="102"/>
      <c r="G1542" s="102"/>
      <c r="H1542" s="102"/>
      <c r="I1542" s="102"/>
      <c r="J1542" s="102"/>
      <c r="K1542" s="102"/>
      <c r="L1542" s="102"/>
      <c r="M1542" s="229"/>
      <c r="N1542" s="102"/>
      <c r="O1542" s="229"/>
      <c r="P1542" s="91"/>
      <c r="Q1542" s="91"/>
      <c r="R1542" s="91"/>
      <c r="S1542" s="91"/>
      <c r="T1542" s="205"/>
      <c r="U1542" s="205"/>
      <c r="V1542" s="205"/>
      <c r="W1542" s="205"/>
      <c r="X1542" s="205"/>
      <c r="Y1542" s="229"/>
      <c r="Z1542" s="84"/>
      <c r="AA1542" s="84"/>
      <c r="AB1542" s="47"/>
      <c r="AC1542" s="84"/>
      <c r="AD1542" s="84"/>
      <c r="AE1542" s="84"/>
      <c r="AF1542" s="84"/>
      <c r="AG1542" s="1172"/>
    </row>
    <row r="1543" spans="1:33" ht="15" thickBot="1" x14ac:dyDescent="0.35">
      <c r="A1543" s="248"/>
      <c r="B1543" s="4332"/>
      <c r="C1543" s="4332"/>
      <c r="D1543" s="4332"/>
      <c r="E1543" s="4332"/>
      <c r="F1543" s="4332"/>
      <c r="G1543" s="4332"/>
      <c r="H1543" s="4332"/>
      <c r="I1543" s="4332"/>
      <c r="J1543" s="4332"/>
      <c r="K1543" s="4332"/>
      <c r="L1543" s="4332"/>
      <c r="M1543" s="248"/>
      <c r="N1543" s="340"/>
      <c r="O1543" s="248"/>
      <c r="P1543" s="3412"/>
      <c r="Q1543" s="3412"/>
      <c r="R1543" s="3412"/>
      <c r="S1543" s="3412"/>
      <c r="T1543" s="3412"/>
      <c r="U1543" s="3412"/>
      <c r="V1543" s="3412"/>
      <c r="W1543" s="3412"/>
      <c r="X1543" s="3412"/>
      <c r="Y1543" s="248"/>
      <c r="Z1543" s="4339"/>
      <c r="AA1543" s="4339"/>
      <c r="AB1543" s="47"/>
      <c r="AC1543" s="4339"/>
      <c r="AD1543" s="4339"/>
      <c r="AE1543" s="4339"/>
      <c r="AF1543" s="4339"/>
      <c r="AG1543" s="1172"/>
    </row>
    <row r="1544" spans="1:33" x14ac:dyDescent="0.3">
      <c r="A1544" s="229"/>
      <c r="B1544" s="102"/>
      <c r="C1544" s="102"/>
      <c r="D1544" s="102"/>
      <c r="E1544" s="102"/>
      <c r="F1544" s="102"/>
      <c r="G1544" s="102"/>
      <c r="H1544" s="102"/>
      <c r="I1544" s="102"/>
      <c r="J1544" s="102"/>
      <c r="K1544" s="102"/>
      <c r="L1544" s="102"/>
      <c r="M1544" s="229"/>
      <c r="N1544" s="102"/>
      <c r="O1544" s="229"/>
      <c r="P1544" s="91"/>
      <c r="Q1544" s="91"/>
      <c r="R1544" s="91"/>
      <c r="S1544" s="91"/>
      <c r="T1544" s="205"/>
      <c r="U1544" s="205"/>
      <c r="V1544" s="205"/>
      <c r="W1544" s="205"/>
      <c r="X1544" s="205"/>
      <c r="Y1544" s="229"/>
      <c r="Z1544" s="84"/>
      <c r="AA1544" s="84"/>
      <c r="AB1544" s="47"/>
      <c r="AC1544" s="84"/>
      <c r="AD1544" s="84"/>
      <c r="AE1544" s="84"/>
      <c r="AF1544" s="84"/>
      <c r="AG1544" s="1172"/>
    </row>
    <row r="1545" spans="1:33" ht="15" thickBot="1" x14ac:dyDescent="0.35">
      <c r="A1545" s="248"/>
      <c r="B1545" s="4332"/>
      <c r="C1545" s="4332"/>
      <c r="D1545" s="4332"/>
      <c r="E1545" s="4332"/>
      <c r="F1545" s="4332"/>
      <c r="G1545" s="4332"/>
      <c r="H1545" s="4332"/>
      <c r="I1545" s="4332"/>
      <c r="J1545" s="4332"/>
      <c r="K1545" s="4332"/>
      <c r="L1545" s="4332"/>
      <c r="M1545" s="248"/>
      <c r="N1545" s="340"/>
      <c r="O1545" s="248"/>
      <c r="P1545" s="3412"/>
      <c r="Q1545" s="3412"/>
      <c r="R1545" s="3412"/>
      <c r="S1545" s="3412"/>
      <c r="T1545" s="3412"/>
      <c r="U1545" s="3412"/>
      <c r="V1545" s="3412"/>
      <c r="W1545" s="3412"/>
      <c r="X1545" s="3412"/>
      <c r="Y1545" s="248"/>
      <c r="Z1545" s="4339"/>
      <c r="AA1545" s="4339"/>
      <c r="AB1545" s="47"/>
      <c r="AC1545" s="4339"/>
      <c r="AD1545" s="4339"/>
      <c r="AE1545" s="4339"/>
      <c r="AF1545" s="4339"/>
      <c r="AG1545" s="1172"/>
    </row>
    <row r="1546" spans="1:33" x14ac:dyDescent="0.3">
      <c r="A1546" s="229"/>
      <c r="B1546" s="102"/>
      <c r="C1546" s="102"/>
      <c r="D1546" s="102"/>
      <c r="E1546" s="102"/>
      <c r="F1546" s="102"/>
      <c r="G1546" s="102"/>
      <c r="H1546" s="102"/>
      <c r="I1546" s="102"/>
      <c r="J1546" s="102"/>
      <c r="K1546" s="102"/>
      <c r="L1546" s="102"/>
      <c r="M1546" s="229"/>
      <c r="N1546" s="102"/>
      <c r="O1546" s="229"/>
      <c r="P1546" s="91"/>
      <c r="Q1546" s="91"/>
      <c r="R1546" s="91"/>
      <c r="S1546" s="91"/>
      <c r="T1546" s="205"/>
      <c r="U1546" s="205"/>
      <c r="V1546" s="205"/>
      <c r="W1546" s="205"/>
      <c r="X1546" s="205"/>
      <c r="Y1546" s="229"/>
      <c r="Z1546" s="84"/>
      <c r="AA1546" s="84"/>
      <c r="AB1546" s="47"/>
      <c r="AC1546" s="84"/>
      <c r="AD1546" s="84"/>
      <c r="AE1546" s="84"/>
      <c r="AF1546" s="84"/>
      <c r="AG1546" s="1172"/>
    </row>
    <row r="1547" spans="1:33" ht="15" thickBot="1" x14ac:dyDescent="0.35">
      <c r="A1547" s="248"/>
      <c r="B1547" s="4332"/>
      <c r="C1547" s="4332"/>
      <c r="D1547" s="4332"/>
      <c r="E1547" s="4332"/>
      <c r="F1547" s="4332"/>
      <c r="G1547" s="4332"/>
      <c r="H1547" s="4332"/>
      <c r="I1547" s="4332"/>
      <c r="J1547" s="4332"/>
      <c r="K1547" s="4332"/>
      <c r="L1547" s="4332"/>
      <c r="M1547" s="248"/>
      <c r="N1547" s="340"/>
      <c r="O1547" s="248"/>
      <c r="P1547" s="3412"/>
      <c r="Q1547" s="3412"/>
      <c r="R1547" s="3412"/>
      <c r="S1547" s="3412"/>
      <c r="T1547" s="3412"/>
      <c r="U1547" s="3412"/>
      <c r="V1547" s="3412"/>
      <c r="W1547" s="3412"/>
      <c r="X1547" s="3412"/>
      <c r="Y1547" s="248"/>
      <c r="Z1547" s="4339"/>
      <c r="AA1547" s="4339"/>
      <c r="AB1547" s="47"/>
      <c r="AC1547" s="4339"/>
      <c r="AD1547" s="4339"/>
      <c r="AE1547" s="4339"/>
      <c r="AF1547" s="4339"/>
      <c r="AG1547" s="1172"/>
    </row>
    <row r="1548" spans="1:33" x14ac:dyDescent="0.3">
      <c r="A1548" s="47"/>
      <c r="B1548" s="1172"/>
      <c r="C1548" s="1172"/>
      <c r="D1548" s="1172"/>
      <c r="E1548" s="1172"/>
      <c r="F1548" s="1172"/>
      <c r="G1548" s="1172"/>
      <c r="H1548" s="1172"/>
      <c r="I1548" s="1172"/>
      <c r="J1548" s="1170"/>
      <c r="K1548" s="1170"/>
      <c r="L1548" s="1170"/>
      <c r="M1548" s="1060"/>
      <c r="N1548" s="1170"/>
      <c r="O1548" s="1060"/>
      <c r="P1548" s="1170"/>
      <c r="Q1548" s="1170"/>
      <c r="R1548" s="1170"/>
      <c r="S1548" s="1172"/>
      <c r="T1548" s="1172"/>
      <c r="U1548" s="1172"/>
      <c r="V1548" s="1172"/>
      <c r="W1548" s="1172"/>
      <c r="X1548" s="1172"/>
      <c r="Y1548" s="47"/>
      <c r="Z1548" s="1172"/>
      <c r="AA1548" s="1172"/>
      <c r="AB1548" s="47"/>
      <c r="AC1548" s="1172"/>
      <c r="AD1548" s="1172"/>
      <c r="AE1548" s="1172"/>
      <c r="AF1548" s="1172"/>
      <c r="AG1548" s="1172"/>
    </row>
    <row r="1549" spans="1:33" ht="15" thickBot="1" x14ac:dyDescent="0.35">
      <c r="A1549" s="1172" t="s">
        <v>717</v>
      </c>
      <c r="B1549" s="1172"/>
      <c r="C1549" s="1172"/>
      <c r="D1549" s="1172"/>
      <c r="E1549" s="1172"/>
      <c r="F1549" s="1172"/>
      <c r="G1549" s="1172"/>
      <c r="H1549" s="1170"/>
      <c r="I1549" s="4337" t="s">
        <v>1314</v>
      </c>
      <c r="J1549" s="4337"/>
      <c r="K1549" s="4337"/>
      <c r="L1549" s="4337"/>
      <c r="M1549" s="4337"/>
      <c r="N1549" s="4337"/>
      <c r="O1549" s="4337"/>
      <c r="P1549" s="4337"/>
      <c r="Q1549" s="4337"/>
      <c r="R1549" s="4337"/>
      <c r="S1549" s="4337"/>
      <c r="T1549" s="4337"/>
      <c r="U1549" s="4337"/>
      <c r="V1549" s="4337"/>
      <c r="W1549" s="4337"/>
      <c r="X1549" s="4337"/>
      <c r="Y1549" s="1172"/>
      <c r="Z1549" s="1170" t="s">
        <v>1313</v>
      </c>
      <c r="AA1549" s="1172"/>
      <c r="AB1549" s="1172"/>
      <c r="AC1549" s="1172"/>
      <c r="AD1549" s="1172"/>
      <c r="AE1549" s="1172"/>
      <c r="AF1549" s="1172"/>
      <c r="AG1549" s="1172"/>
    </row>
    <row r="1550" spans="1:33" x14ac:dyDescent="0.3">
      <c r="A1550" s="1170" t="s">
        <v>16</v>
      </c>
      <c r="B1550" s="1172"/>
      <c r="C1550" s="1172"/>
      <c r="D1550" s="1172"/>
      <c r="E1550" s="1172"/>
      <c r="F1550" s="1172"/>
      <c r="G1550" s="1172"/>
      <c r="H1550" s="1172"/>
      <c r="I1550" s="1172"/>
      <c r="J1550" s="1172"/>
      <c r="K1550" s="1172"/>
      <c r="L1550" s="1172"/>
      <c r="M1550" s="1172"/>
      <c r="N1550" s="1172"/>
      <c r="O1550" s="1172"/>
      <c r="P1550" s="1172"/>
      <c r="Q1550" s="1172"/>
      <c r="R1550" s="1172"/>
      <c r="S1550" s="1172"/>
      <c r="T1550" s="1172"/>
      <c r="U1550" s="1172"/>
      <c r="V1550" s="1172"/>
      <c r="W1550" s="1172"/>
      <c r="X1550" s="1172"/>
      <c r="Y1550" s="1172"/>
      <c r="Z1550" s="1172"/>
      <c r="AA1550" s="1172"/>
      <c r="AB1550" s="1172"/>
      <c r="AC1550" s="1172"/>
      <c r="AD1550" s="1172"/>
      <c r="AE1550" s="1172"/>
      <c r="AF1550" s="1172"/>
      <c r="AG1550" s="1172"/>
    </row>
    <row r="1551" spans="1:33" x14ac:dyDescent="0.3">
      <c r="A1551" s="1172"/>
      <c r="B1551" s="1172"/>
      <c r="C1551" s="1172"/>
      <c r="D1551" s="1172"/>
      <c r="E1551" s="1172"/>
      <c r="F1551" s="1172"/>
      <c r="G1551" s="1172"/>
      <c r="H1551" s="1172"/>
      <c r="I1551" s="1172"/>
      <c r="J1551" s="1172"/>
      <c r="K1551" s="1172"/>
      <c r="L1551" s="1172"/>
      <c r="M1551" s="1172"/>
      <c r="N1551" s="1172"/>
      <c r="O1551" s="1172"/>
      <c r="P1551" s="1172"/>
      <c r="Q1551" s="1172"/>
      <c r="R1551" s="1172"/>
      <c r="S1551" s="1172"/>
      <c r="T1551" s="1172"/>
      <c r="U1551" s="1172"/>
      <c r="V1551" s="1172"/>
      <c r="W1551" s="1172"/>
      <c r="X1551" s="1172"/>
      <c r="Y1551" s="1172"/>
      <c r="Z1551" s="1172"/>
      <c r="AA1551" s="1172"/>
      <c r="AB1551" s="1172"/>
      <c r="AC1551" s="1172"/>
      <c r="AD1551" s="1172"/>
      <c r="AE1551" s="1172"/>
      <c r="AF1551" s="1172"/>
      <c r="AG1551" s="1172"/>
    </row>
    <row r="1552" spans="1:33" ht="15" customHeight="1" x14ac:dyDescent="0.3">
      <c r="A1552" s="2807" t="s">
        <v>54</v>
      </c>
      <c r="B1552" s="2807"/>
      <c r="C1552" s="2807"/>
      <c r="D1552" s="2807"/>
      <c r="E1552" s="2807"/>
      <c r="F1552" s="2807"/>
      <c r="G1552" s="2807"/>
      <c r="H1552" s="2807"/>
      <c r="I1552" s="2807"/>
      <c r="J1552" s="2807"/>
      <c r="K1552" s="2807"/>
      <c r="L1552" s="2807"/>
      <c r="M1552" s="2807"/>
      <c r="N1552" s="2807"/>
      <c r="O1552" s="2807"/>
      <c r="P1552" s="2807"/>
      <c r="Q1552" s="2807"/>
      <c r="R1552" s="2807"/>
      <c r="S1552" s="2807"/>
      <c r="T1552" s="2807"/>
      <c r="U1552" s="2807"/>
      <c r="V1552" s="2807"/>
      <c r="W1552" s="2807"/>
      <c r="X1552" s="2807"/>
      <c r="Y1552" s="2807"/>
      <c r="Z1552" s="2807"/>
      <c r="AA1552" s="2807"/>
      <c r="AB1552" s="2807"/>
      <c r="AC1552" s="2807"/>
      <c r="AD1552" s="2807"/>
      <c r="AE1552" s="2807"/>
      <c r="AF1552" s="2807"/>
      <c r="AG1552" s="2807"/>
    </row>
    <row r="1553" spans="1:33" x14ac:dyDescent="0.3">
      <c r="A1553" s="2807"/>
      <c r="B1553" s="2807"/>
      <c r="C1553" s="2807"/>
      <c r="D1553" s="2807"/>
      <c r="E1553" s="2807"/>
      <c r="F1553" s="2807"/>
      <c r="G1553" s="2807"/>
      <c r="H1553" s="2807"/>
      <c r="I1553" s="2807"/>
      <c r="J1553" s="2807"/>
      <c r="K1553" s="2807"/>
      <c r="L1553" s="2807"/>
      <c r="M1553" s="2807"/>
      <c r="N1553" s="2807"/>
      <c r="O1553" s="2807"/>
      <c r="P1553" s="2807"/>
      <c r="Q1553" s="2807"/>
      <c r="R1553" s="2807"/>
      <c r="S1553" s="2807"/>
      <c r="T1553" s="2807"/>
      <c r="U1553" s="2807"/>
      <c r="V1553" s="2807"/>
      <c r="W1553" s="2807"/>
      <c r="X1553" s="2807"/>
      <c r="Y1553" s="2807"/>
      <c r="Z1553" s="2807"/>
      <c r="AA1553" s="2807"/>
      <c r="AB1553" s="2807"/>
      <c r="AC1553" s="2807"/>
      <c r="AD1553" s="2807"/>
      <c r="AE1553" s="2807"/>
      <c r="AF1553" s="2807"/>
      <c r="AG1553" s="2807"/>
    </row>
    <row r="1554" spans="1:33" x14ac:dyDescent="0.3">
      <c r="A1554" s="2807"/>
      <c r="B1554" s="2807"/>
      <c r="C1554" s="2807"/>
      <c r="D1554" s="2807"/>
      <c r="E1554" s="2807"/>
      <c r="F1554" s="2807"/>
      <c r="G1554" s="2807"/>
      <c r="H1554" s="2807"/>
      <c r="I1554" s="2807"/>
      <c r="J1554" s="2807"/>
      <c r="K1554" s="2807"/>
      <c r="L1554" s="2807"/>
      <c r="M1554" s="2807"/>
      <c r="N1554" s="2807"/>
      <c r="O1554" s="2807"/>
      <c r="P1554" s="2807"/>
      <c r="Q1554" s="2807"/>
      <c r="R1554" s="2807"/>
      <c r="S1554" s="2807"/>
      <c r="T1554" s="2807"/>
      <c r="U1554" s="2807"/>
      <c r="V1554" s="2807"/>
      <c r="W1554" s="2807"/>
      <c r="X1554" s="2807"/>
      <c r="Y1554" s="2807"/>
      <c r="Z1554" s="2807"/>
      <c r="AA1554" s="2807"/>
      <c r="AB1554" s="2807"/>
      <c r="AC1554" s="2807"/>
      <c r="AD1554" s="2807"/>
      <c r="AE1554" s="2807"/>
      <c r="AF1554" s="2807"/>
      <c r="AG1554" s="2807"/>
    </row>
    <row r="1555" spans="1:33" x14ac:dyDescent="0.3">
      <c r="A1555" s="2807"/>
      <c r="B1555" s="2807"/>
      <c r="C1555" s="2807"/>
      <c r="D1555" s="2807"/>
      <c r="E1555" s="2807"/>
      <c r="F1555" s="2807"/>
      <c r="G1555" s="2807"/>
      <c r="H1555" s="2807"/>
      <c r="I1555" s="2807"/>
      <c r="J1555" s="2807"/>
      <c r="K1555" s="2807"/>
      <c r="L1555" s="2807"/>
      <c r="M1555" s="2807"/>
      <c r="N1555" s="2807"/>
      <c r="O1555" s="2807"/>
      <c r="P1555" s="2807"/>
      <c r="Q1555" s="2807"/>
      <c r="R1555" s="2807"/>
      <c r="S1555" s="2807"/>
      <c r="T1555" s="2807"/>
      <c r="U1555" s="2807"/>
      <c r="V1555" s="2807"/>
      <c r="W1555" s="2807"/>
      <c r="X1555" s="2807"/>
      <c r="Y1555" s="2807"/>
      <c r="Z1555" s="2807"/>
      <c r="AA1555" s="2807"/>
      <c r="AB1555" s="2807"/>
      <c r="AC1555" s="2807"/>
      <c r="AD1555" s="2807"/>
      <c r="AE1555" s="2807"/>
      <c r="AF1555" s="2807"/>
      <c r="AG1555" s="2807"/>
    </row>
    <row r="1556" spans="1:33" x14ac:dyDescent="0.3">
      <c r="A1556" s="1172"/>
      <c r="B1556" s="1172"/>
      <c r="C1556" s="1172"/>
      <c r="D1556" s="1172"/>
      <c r="E1556" s="1172"/>
      <c r="F1556" s="1172"/>
      <c r="G1556" s="1172"/>
      <c r="H1556" s="1172"/>
      <c r="I1556" s="1172"/>
      <c r="J1556" s="1172"/>
      <c r="K1556" s="1172"/>
      <c r="L1556" s="1172"/>
      <c r="M1556" s="1172"/>
      <c r="N1556" s="1172"/>
      <c r="O1556" s="1172"/>
      <c r="P1556" s="1172"/>
      <c r="Q1556" s="1172"/>
      <c r="R1556" s="1172"/>
      <c r="S1556" s="1172"/>
      <c r="T1556" s="1172"/>
      <c r="U1556" s="1172"/>
      <c r="V1556" s="1172"/>
      <c r="W1556" s="1172"/>
      <c r="X1556" s="1172"/>
      <c r="Y1556" s="1172"/>
      <c r="Z1556" s="1172"/>
      <c r="AA1556" s="1172"/>
      <c r="AB1556" s="1172"/>
      <c r="AC1556" s="1172"/>
      <c r="AD1556" s="1172"/>
      <c r="AE1556" s="1172"/>
      <c r="AF1556" s="1172"/>
      <c r="AG1556" s="1172"/>
    </row>
    <row r="1557" spans="1:33" ht="15" customHeight="1" x14ac:dyDescent="0.3">
      <c r="A1557" s="2807" t="s">
        <v>55</v>
      </c>
      <c r="B1557" s="2807"/>
      <c r="C1557" s="2807"/>
      <c r="D1557" s="2807"/>
      <c r="E1557" s="2807"/>
      <c r="F1557" s="2807"/>
      <c r="G1557" s="2807"/>
      <c r="H1557" s="2807"/>
      <c r="I1557" s="2807"/>
      <c r="J1557" s="2807"/>
      <c r="K1557" s="2807"/>
      <c r="L1557" s="2807"/>
      <c r="M1557" s="2807"/>
      <c r="N1557" s="2807"/>
      <c r="O1557" s="2807"/>
      <c r="P1557" s="2807"/>
      <c r="Q1557" s="2807"/>
      <c r="R1557" s="2807"/>
      <c r="S1557" s="2807"/>
      <c r="T1557" s="2807"/>
      <c r="U1557" s="2807"/>
      <c r="V1557" s="2807"/>
      <c r="W1557" s="2807"/>
      <c r="X1557" s="2807"/>
      <c r="Y1557" s="2807"/>
      <c r="Z1557" s="2807"/>
      <c r="AA1557" s="2807"/>
      <c r="AB1557" s="2807"/>
      <c r="AC1557" s="2807"/>
      <c r="AD1557" s="2807"/>
      <c r="AE1557" s="2807"/>
      <c r="AF1557" s="2807"/>
      <c r="AG1557" s="2807"/>
    </row>
    <row r="1558" spans="1:33" x14ac:dyDescent="0.3">
      <c r="A1558" s="2807"/>
      <c r="B1558" s="2807"/>
      <c r="C1558" s="2807"/>
      <c r="D1558" s="2807"/>
      <c r="E1558" s="2807"/>
      <c r="F1558" s="2807"/>
      <c r="G1558" s="2807"/>
      <c r="H1558" s="2807"/>
      <c r="I1558" s="2807"/>
      <c r="J1558" s="2807"/>
      <c r="K1558" s="2807"/>
      <c r="L1558" s="2807"/>
      <c r="M1558" s="2807"/>
      <c r="N1558" s="2807"/>
      <c r="O1558" s="2807"/>
      <c r="P1558" s="2807"/>
      <c r="Q1558" s="2807"/>
      <c r="R1558" s="2807"/>
      <c r="S1558" s="2807"/>
      <c r="T1558" s="2807"/>
      <c r="U1558" s="2807"/>
      <c r="V1558" s="2807"/>
      <c r="W1558" s="2807"/>
      <c r="X1558" s="2807"/>
      <c r="Y1558" s="2807"/>
      <c r="Z1558" s="2807"/>
      <c r="AA1558" s="2807"/>
      <c r="AB1558" s="2807"/>
      <c r="AC1558" s="2807"/>
      <c r="AD1558" s="2807"/>
      <c r="AE1558" s="2807"/>
      <c r="AF1558" s="2807"/>
      <c r="AG1558" s="2807"/>
    </row>
    <row r="1559" spans="1:33" x14ac:dyDescent="0.3">
      <c r="A1559" s="2807"/>
      <c r="B1559" s="2807"/>
      <c r="C1559" s="2807"/>
      <c r="D1559" s="2807"/>
      <c r="E1559" s="2807"/>
      <c r="F1559" s="2807"/>
      <c r="G1559" s="2807"/>
      <c r="H1559" s="2807"/>
      <c r="I1559" s="2807"/>
      <c r="J1559" s="2807"/>
      <c r="K1559" s="2807"/>
      <c r="L1559" s="2807"/>
      <c r="M1559" s="2807"/>
      <c r="N1559" s="2807"/>
      <c r="O1559" s="2807"/>
      <c r="P1559" s="2807"/>
      <c r="Q1559" s="2807"/>
      <c r="R1559" s="2807"/>
      <c r="S1559" s="2807"/>
      <c r="T1559" s="2807"/>
      <c r="U1559" s="2807"/>
      <c r="V1559" s="2807"/>
      <c r="W1559" s="2807"/>
      <c r="X1559" s="2807"/>
      <c r="Y1559" s="2807"/>
      <c r="Z1559" s="2807"/>
      <c r="AA1559" s="2807"/>
      <c r="AB1559" s="2807"/>
      <c r="AC1559" s="2807"/>
      <c r="AD1559" s="2807"/>
      <c r="AE1559" s="2807"/>
      <c r="AF1559" s="2807"/>
      <c r="AG1559" s="2807"/>
    </row>
    <row r="1560" spans="1:33" x14ac:dyDescent="0.3">
      <c r="A1560" s="1172"/>
      <c r="B1560" s="1172"/>
      <c r="C1560" s="1172"/>
      <c r="D1560" s="1172"/>
      <c r="E1560" s="1172"/>
      <c r="F1560" s="1172"/>
      <c r="G1560" s="1172"/>
      <c r="H1560" s="1172"/>
      <c r="I1560" s="1172"/>
      <c r="J1560" s="1172"/>
      <c r="K1560" s="1172"/>
      <c r="L1560" s="1172"/>
      <c r="M1560" s="1172"/>
      <c r="N1560" s="1172"/>
      <c r="O1560" s="1172"/>
      <c r="P1560" s="1172"/>
      <c r="Q1560" s="1172"/>
      <c r="R1560" s="1172"/>
      <c r="S1560" s="1172"/>
      <c r="T1560" s="1172"/>
      <c r="U1560" s="1172"/>
      <c r="V1560" s="1172"/>
      <c r="W1560" s="1172"/>
      <c r="X1560" s="1172"/>
      <c r="Y1560" s="1172"/>
      <c r="Z1560" s="1172"/>
      <c r="AA1560" s="1172"/>
      <c r="AB1560" s="1172"/>
      <c r="AC1560" s="1172"/>
      <c r="AD1560" s="1172"/>
      <c r="AE1560" s="1172"/>
      <c r="AF1560" s="1172"/>
      <c r="AG1560" s="1172"/>
    </row>
    <row r="1561" spans="1:33" x14ac:dyDescent="0.3">
      <c r="A1561" s="1172" t="s">
        <v>718</v>
      </c>
      <c r="B1561" s="1172"/>
      <c r="C1561" s="1172"/>
      <c r="D1561" s="1172"/>
      <c r="E1561" s="1172"/>
      <c r="F1561" s="1172"/>
      <c r="G1561" s="1172"/>
      <c r="H1561" s="1172"/>
      <c r="I1561" s="1172"/>
      <c r="J1561" s="1172"/>
      <c r="K1561" s="1172"/>
      <c r="L1561" s="1172"/>
      <c r="M1561" s="1172"/>
      <c r="N1561" s="1172"/>
      <c r="O1561" s="1172"/>
      <c r="P1561" s="1172"/>
      <c r="Q1561" s="1172"/>
      <c r="R1561" s="1172"/>
      <c r="S1561" s="1172"/>
      <c r="T1561" s="1172"/>
      <c r="U1561" s="1172"/>
      <c r="V1561" s="1172"/>
      <c r="W1561" s="1172"/>
      <c r="X1561" s="1172"/>
      <c r="Y1561" s="1172"/>
      <c r="Z1561" s="1172"/>
      <c r="AA1561" s="1172"/>
      <c r="AB1561" s="1172"/>
      <c r="AC1561" s="1172"/>
      <c r="AD1561" s="1172"/>
      <c r="AE1561" s="1172"/>
      <c r="AF1561" s="1172"/>
      <c r="AG1561" s="1172"/>
    </row>
    <row r="1562" spans="1:33" x14ac:dyDescent="0.3">
      <c r="A1562" s="1172"/>
      <c r="B1562" s="1172"/>
      <c r="C1562" s="1172"/>
      <c r="D1562" s="1172"/>
      <c r="E1562" s="1172"/>
      <c r="F1562" s="1172"/>
      <c r="G1562" s="1172"/>
      <c r="H1562" s="1172"/>
      <c r="I1562" s="1172"/>
      <c r="J1562" s="1172"/>
      <c r="K1562" s="1172"/>
      <c r="L1562" s="1172"/>
      <c r="M1562" s="1172"/>
      <c r="N1562" s="1172"/>
      <c r="O1562" s="1172"/>
      <c r="P1562" s="1172"/>
      <c r="Q1562" s="1172"/>
      <c r="R1562" s="1172"/>
      <c r="S1562" s="1172"/>
      <c r="T1562" s="1172"/>
      <c r="U1562" s="1172"/>
      <c r="V1562" s="1172"/>
      <c r="W1562" s="1172"/>
      <c r="X1562" s="1172"/>
      <c r="Y1562" s="1172"/>
      <c r="Z1562" s="1172"/>
      <c r="AA1562" s="1172"/>
      <c r="AB1562" s="1172"/>
      <c r="AC1562" s="1172"/>
      <c r="AD1562" s="1172"/>
      <c r="AE1562" s="1172"/>
      <c r="AF1562" s="1172"/>
      <c r="AG1562" s="1172"/>
    </row>
    <row r="1563" spans="1:33" x14ac:dyDescent="0.3">
      <c r="A1563" s="1172"/>
      <c r="B1563" s="1172"/>
      <c r="C1563" s="1172"/>
      <c r="D1563" s="1172"/>
      <c r="E1563" s="1172"/>
      <c r="F1563" s="1172"/>
      <c r="G1563" s="1172"/>
      <c r="H1563" s="1172"/>
      <c r="I1563" s="1172"/>
      <c r="J1563" s="1172"/>
      <c r="K1563" s="1172"/>
      <c r="L1563" s="1172"/>
      <c r="M1563" s="1172"/>
      <c r="N1563" s="1172"/>
      <c r="O1563" s="1172"/>
      <c r="P1563" s="1172"/>
      <c r="Q1563" s="1172"/>
      <c r="R1563" s="1172"/>
      <c r="S1563" s="1172"/>
      <c r="T1563" s="1172"/>
      <c r="U1563" s="1172"/>
      <c r="V1563" s="1172"/>
      <c r="W1563" s="1172"/>
      <c r="X1563" s="1172"/>
      <c r="Y1563" s="1172"/>
      <c r="Z1563" s="1172"/>
      <c r="AA1563" s="1172"/>
      <c r="AB1563" s="1172"/>
      <c r="AC1563" s="1172"/>
      <c r="AD1563" s="1172"/>
      <c r="AE1563" s="1172"/>
      <c r="AF1563" s="1172"/>
      <c r="AG1563" s="1172"/>
    </row>
    <row r="1564" spans="1:33" ht="15" thickBot="1" x14ac:dyDescent="0.35">
      <c r="A1564" s="1172" t="s">
        <v>147</v>
      </c>
      <c r="B1564" s="1172"/>
      <c r="C1564" s="4338"/>
      <c r="D1564" s="4338"/>
      <c r="E1564" s="4338"/>
      <c r="F1564" s="4338"/>
      <c r="G1564" s="4338"/>
      <c r="H1564" s="4338"/>
      <c r="I1564" s="4338"/>
      <c r="J1564" s="4338"/>
      <c r="K1564" s="4338"/>
      <c r="L1564" s="1172"/>
      <c r="M1564" s="3031" t="str">
        <f>J1518</f>
        <v>Should be the same as listed in Part I.</v>
      </c>
      <c r="N1564" s="3031"/>
      <c r="O1564" s="3031"/>
      <c r="P1564" s="3031"/>
      <c r="Q1564" s="3031"/>
      <c r="R1564" s="3031"/>
      <c r="S1564" s="3031"/>
      <c r="T1564" s="3031"/>
      <c r="U1564" s="3031"/>
      <c r="V1564" s="3031"/>
      <c r="W1564" s="3031"/>
      <c r="X1564" s="3031"/>
      <c r="Y1564" s="3031"/>
      <c r="Z1564" s="3031"/>
      <c r="AA1564" s="1172"/>
      <c r="AB1564" s="3395"/>
      <c r="AC1564" s="3395"/>
      <c r="AD1564" s="3395"/>
      <c r="AE1564" s="3395"/>
      <c r="AF1564" s="3395"/>
      <c r="AG1564" s="1172"/>
    </row>
    <row r="1565" spans="1:33" ht="15" customHeight="1" x14ac:dyDescent="0.3">
      <c r="A1565" s="1172"/>
      <c r="B1565" s="1172"/>
      <c r="C1565" s="4333" t="s">
        <v>719</v>
      </c>
      <c r="D1565" s="4333"/>
      <c r="E1565" s="4333"/>
      <c r="F1565" s="4333"/>
      <c r="G1565" s="4333"/>
      <c r="H1565" s="4333"/>
      <c r="I1565" s="4333"/>
      <c r="J1565" s="4333"/>
      <c r="K1565" s="4333"/>
      <c r="L1565" s="1172"/>
      <c r="M1565" s="4335" t="s">
        <v>149</v>
      </c>
      <c r="N1565" s="4335"/>
      <c r="O1565" s="4335"/>
      <c r="P1565" s="4335"/>
      <c r="Q1565" s="4335"/>
      <c r="R1565" s="4335"/>
      <c r="S1565" s="4335"/>
      <c r="T1565" s="4335"/>
      <c r="U1565" s="4335"/>
      <c r="V1565" s="4335"/>
      <c r="W1565" s="4335"/>
      <c r="X1565" s="4335"/>
      <c r="Y1565" s="4335"/>
      <c r="Z1565" s="4335"/>
      <c r="AA1565" s="1172"/>
      <c r="AB1565" s="4336" t="s">
        <v>150</v>
      </c>
      <c r="AC1565" s="4335"/>
      <c r="AD1565" s="4335"/>
      <c r="AE1565" s="4335"/>
      <c r="AF1565" s="4335"/>
      <c r="AG1565" s="1172"/>
    </row>
    <row r="1566" spans="1:33" x14ac:dyDescent="0.3">
      <c r="A1566" s="1172"/>
      <c r="B1566" s="1172"/>
      <c r="C1566" s="4334"/>
      <c r="D1566" s="4334"/>
      <c r="E1566" s="4334"/>
      <c r="F1566" s="4334"/>
      <c r="G1566" s="4334"/>
      <c r="H1566" s="4334"/>
      <c r="I1566" s="4334"/>
      <c r="J1566" s="4334"/>
      <c r="K1566" s="4334"/>
      <c r="L1566" s="1172"/>
      <c r="M1566" s="1172"/>
      <c r="N1566" s="1172"/>
      <c r="O1566" s="1172"/>
      <c r="P1566" s="1172"/>
      <c r="Q1566" s="1172"/>
      <c r="R1566" s="1172"/>
      <c r="S1566" s="1172"/>
      <c r="T1566" s="1172"/>
      <c r="U1566" s="1172"/>
      <c r="V1566" s="1172"/>
      <c r="W1566" s="1172"/>
      <c r="X1566" s="1172"/>
      <c r="Y1566" s="1172"/>
      <c r="Z1566" s="1172"/>
      <c r="AA1566" s="1172"/>
      <c r="AB1566" s="1172"/>
      <c r="AC1566" s="1172"/>
      <c r="AD1566" s="1172"/>
      <c r="AE1566" s="1172"/>
      <c r="AF1566" s="1172"/>
      <c r="AG1566" s="1172"/>
    </row>
    <row r="1567" spans="1:33" x14ac:dyDescent="0.3">
      <c r="A1567" s="1172"/>
      <c r="B1567" s="1172"/>
      <c r="C1567" s="1172"/>
      <c r="D1567" s="1172"/>
      <c r="E1567" s="1172"/>
      <c r="F1567" s="1172"/>
      <c r="G1567" s="1172"/>
      <c r="H1567" s="1172"/>
      <c r="I1567" s="1172"/>
      <c r="J1567" s="1172"/>
      <c r="K1567" s="1172"/>
      <c r="L1567" s="1172"/>
      <c r="M1567" s="1172"/>
      <c r="N1567" s="1172"/>
      <c r="O1567" s="1172"/>
      <c r="P1567" s="1172"/>
      <c r="Q1567" s="1172"/>
      <c r="R1567" s="1172"/>
      <c r="S1567" s="1172"/>
      <c r="T1567" s="1172"/>
      <c r="U1567" s="1172"/>
      <c r="V1567" s="1172"/>
      <c r="W1567" s="1172"/>
      <c r="X1567" s="1172"/>
      <c r="Y1567" s="1172"/>
      <c r="Z1567" s="1172"/>
      <c r="AA1567" s="1172"/>
      <c r="AB1567" s="1172"/>
      <c r="AC1567" s="1172"/>
      <c r="AD1567" s="1172"/>
      <c r="AE1567" s="1172"/>
      <c r="AF1567" s="1172"/>
      <c r="AG1567" s="1172"/>
    </row>
    <row r="1568" spans="1:33" x14ac:dyDescent="0.3">
      <c r="A1568" s="98" t="s">
        <v>707</v>
      </c>
      <c r="B1568" s="1172"/>
      <c r="C1568" s="1172"/>
      <c r="D1568" s="1172"/>
      <c r="E1568" s="1172"/>
      <c r="F1568" s="1172"/>
      <c r="G1568" s="1172"/>
      <c r="H1568" s="1172"/>
      <c r="I1568" s="1172"/>
      <c r="J1568" s="1172"/>
      <c r="K1568" s="1172"/>
      <c r="L1568" s="1172"/>
      <c r="M1568" s="1172"/>
      <c r="N1568" s="1172"/>
      <c r="O1568" s="1172"/>
      <c r="P1568" s="1172"/>
      <c r="Q1568" s="1172"/>
      <c r="R1568" s="1172"/>
      <c r="S1568" s="1172"/>
      <c r="T1568" s="1172"/>
      <c r="U1568" s="1172"/>
      <c r="V1568" s="1172"/>
      <c r="W1568" s="1172"/>
      <c r="X1568" s="1172"/>
      <c r="Y1568" s="1172"/>
      <c r="Z1568" s="1172"/>
      <c r="AA1568" s="1172"/>
      <c r="AB1568" s="1172"/>
      <c r="AC1568" s="1172"/>
      <c r="AD1568" s="1172"/>
      <c r="AE1568" s="1172"/>
      <c r="AF1568" s="1172"/>
      <c r="AG1568" s="1172"/>
    </row>
    <row r="1569" spans="1:33" x14ac:dyDescent="0.3">
      <c r="A1569" s="1172"/>
      <c r="B1569" s="1172"/>
      <c r="C1569" s="1172"/>
      <c r="D1569" s="1172"/>
      <c r="E1569" s="1172"/>
      <c r="F1569" s="1172"/>
      <c r="G1569" s="1172"/>
      <c r="H1569" s="1172"/>
      <c r="I1569" s="1172"/>
      <c r="J1569" s="1172"/>
      <c r="K1569" s="1172"/>
      <c r="L1569" s="1172"/>
      <c r="M1569" s="1172"/>
      <c r="N1569" s="1172"/>
      <c r="O1569" s="1172"/>
      <c r="P1569" s="1172"/>
      <c r="Q1569" s="1172"/>
      <c r="R1569" s="1172"/>
      <c r="S1569" s="1172"/>
      <c r="T1569" s="1172"/>
      <c r="U1569" s="1172"/>
      <c r="V1569" s="1172"/>
      <c r="W1569" s="1172"/>
      <c r="X1569" s="1172"/>
      <c r="Y1569" s="1172"/>
      <c r="Z1569" s="1172"/>
      <c r="AA1569" s="1172"/>
      <c r="AB1569" s="1172"/>
      <c r="AC1569" s="1172"/>
      <c r="AD1569" s="1172"/>
      <c r="AE1569" s="1172"/>
      <c r="AF1569" s="1172"/>
      <c r="AG1569" s="1172"/>
    </row>
    <row r="1570" spans="1:33" x14ac:dyDescent="0.3">
      <c r="A1570" s="98" t="s">
        <v>692</v>
      </c>
      <c r="B1570" s="1172"/>
      <c r="C1570" s="1172"/>
      <c r="D1570" s="1172"/>
      <c r="E1570" s="1172"/>
      <c r="F1570" s="1172"/>
      <c r="G1570" s="1172"/>
      <c r="H1570" s="1172"/>
      <c r="I1570" s="1172"/>
      <c r="J1570" s="1172"/>
      <c r="K1570" s="1172"/>
      <c r="L1570" s="1172"/>
      <c r="M1570" s="1172"/>
      <c r="N1570" s="1172"/>
      <c r="O1570" s="1172"/>
      <c r="P1570" s="1172"/>
      <c r="Q1570" s="1172"/>
      <c r="R1570" s="1172"/>
      <c r="S1570" s="1172"/>
      <c r="T1570" s="1172"/>
      <c r="U1570" s="1172"/>
      <c r="V1570" s="1172"/>
      <c r="W1570" s="1172"/>
      <c r="X1570" s="1172"/>
      <c r="Y1570" s="1172"/>
      <c r="Z1570" s="1172"/>
      <c r="AA1570" s="1172"/>
      <c r="AB1570" s="1172"/>
      <c r="AC1570" s="1172"/>
      <c r="AD1570" s="1172"/>
      <c r="AE1570" s="1172"/>
      <c r="AF1570" s="1172"/>
      <c r="AG1570" s="1172"/>
    </row>
    <row r="1571" spans="1:33" x14ac:dyDescent="0.3">
      <c r="A1571" s="1172" t="s">
        <v>53</v>
      </c>
      <c r="B1571" s="1172"/>
      <c r="C1571" s="1172"/>
      <c r="D1571" s="1172"/>
      <c r="E1571" s="1172"/>
      <c r="F1571" s="1172"/>
      <c r="G1571" s="1172"/>
      <c r="H1571" s="1172"/>
      <c r="I1571" s="1172"/>
      <c r="J1571" s="1172"/>
      <c r="K1571" s="1172"/>
      <c r="L1571" s="1172"/>
      <c r="M1571" s="1172"/>
      <c r="N1571" s="1172"/>
      <c r="O1571" s="1172"/>
      <c r="P1571" s="1172"/>
      <c r="Q1571" s="1172"/>
      <c r="R1571" s="1172"/>
      <c r="S1571" s="1172"/>
      <c r="T1571" s="1172"/>
      <c r="U1571" s="1172"/>
      <c r="V1571" s="1170"/>
      <c r="W1571" s="1170"/>
      <c r="X1571" s="1170"/>
      <c r="Y1571" s="1170"/>
      <c r="Z1571" s="1170"/>
      <c r="AA1571" s="1170"/>
      <c r="AB1571" s="1170"/>
      <c r="AC1571" s="1172"/>
      <c r="AD1571" s="1172"/>
      <c r="AE1571" s="1172"/>
      <c r="AF1571" s="1172"/>
      <c r="AG1571" s="1172"/>
    </row>
    <row r="1572" spans="1:33" x14ac:dyDescent="0.3">
      <c r="A1572" s="1172"/>
      <c r="B1572" s="1172"/>
      <c r="C1572" s="1172"/>
      <c r="D1572" s="1172"/>
      <c r="E1572" s="1172"/>
      <c r="F1572" s="1172"/>
      <c r="G1572" s="1172"/>
      <c r="H1572" s="1172"/>
      <c r="I1572" s="1172"/>
      <c r="J1572" s="1172"/>
      <c r="K1572" s="1172"/>
      <c r="L1572" s="1172"/>
      <c r="M1572" s="1172"/>
      <c r="N1572" s="1172"/>
      <c r="O1572" s="1172"/>
      <c r="P1572" s="1172"/>
      <c r="Q1572" s="1172"/>
      <c r="R1572" s="1172"/>
      <c r="S1572" s="1172"/>
      <c r="T1572" s="1172"/>
      <c r="U1572" s="1172"/>
      <c r="V1572" s="1172"/>
      <c r="W1572" s="1172"/>
      <c r="X1572" s="1172"/>
      <c r="Y1572" s="1172"/>
      <c r="Z1572" s="1172"/>
      <c r="AA1572" s="1172"/>
      <c r="AB1572" s="1172"/>
      <c r="AC1572" s="1172"/>
      <c r="AD1572" s="1172"/>
      <c r="AE1572" s="1172"/>
      <c r="AF1572" s="1172"/>
      <c r="AG1572" s="1172"/>
    </row>
    <row r="1573" spans="1:33" x14ac:dyDescent="0.3">
      <c r="A1573" s="1170" t="s">
        <v>1131</v>
      </c>
      <c r="B1573" s="1172"/>
      <c r="C1573" s="1172"/>
      <c r="D1573" s="1172"/>
      <c r="E1573" s="1172"/>
      <c r="F1573" s="1172"/>
      <c r="G1573" s="1172"/>
      <c r="H1573" s="1172"/>
      <c r="I1573" s="1172"/>
      <c r="J1573" s="4342" t="s">
        <v>1132</v>
      </c>
      <c r="K1573" s="4342"/>
      <c r="L1573" s="4342"/>
      <c r="M1573" s="4342"/>
      <c r="N1573" s="4342"/>
      <c r="O1573" s="4342"/>
      <c r="P1573" s="4342"/>
      <c r="Q1573" s="4342"/>
      <c r="R1573" s="4342"/>
      <c r="S1573" s="4342"/>
      <c r="T1573" s="4342"/>
      <c r="U1573" s="4342"/>
      <c r="V1573" s="4342"/>
      <c r="W1573" s="4342"/>
      <c r="X1573" s="4342"/>
      <c r="Y1573" s="4342"/>
      <c r="Z1573" s="4342"/>
      <c r="AA1573" s="4342"/>
      <c r="AB1573" s="4342"/>
      <c r="AC1573" s="4342"/>
      <c r="AD1573" s="4342"/>
      <c r="AE1573" s="4342"/>
      <c r="AF1573" s="4342"/>
      <c r="AG1573" s="1172"/>
    </row>
    <row r="1574" spans="1:33" ht="15" thickBot="1" x14ac:dyDescent="0.35">
      <c r="A1574" s="1172"/>
      <c r="B1574" s="1172"/>
      <c r="C1574" s="1172"/>
      <c r="D1574" s="1172"/>
      <c r="E1574" s="1172"/>
      <c r="F1574" s="1172"/>
      <c r="G1574" s="1172"/>
      <c r="H1574" s="1172"/>
      <c r="I1574" s="1172"/>
      <c r="J1574" s="1172"/>
      <c r="K1574" s="1172"/>
      <c r="L1574" s="1172"/>
      <c r="M1574" s="1172"/>
      <c r="N1574" s="1172"/>
      <c r="O1574" s="1172"/>
      <c r="P1574" s="1172"/>
      <c r="Q1574" s="1172"/>
      <c r="R1574" s="1172"/>
      <c r="S1574" s="1172"/>
      <c r="T1574" s="1172"/>
      <c r="U1574" s="1172"/>
      <c r="V1574" s="1172"/>
      <c r="W1574" s="1172"/>
      <c r="X1574" s="1172"/>
      <c r="Y1574" s="1172"/>
      <c r="Z1574" s="1172"/>
      <c r="AA1574" s="1172"/>
      <c r="AB1574" s="1172"/>
      <c r="AC1574" s="1172"/>
      <c r="AD1574" s="1172"/>
      <c r="AE1574" s="1172"/>
      <c r="AF1574" s="1172"/>
      <c r="AG1574" s="1172"/>
    </row>
    <row r="1575" spans="1:33" ht="15.75" customHeight="1" thickBot="1" x14ac:dyDescent="0.35">
      <c r="A1575" s="1172"/>
      <c r="B1575" s="1172" t="s">
        <v>708</v>
      </c>
      <c r="C1575" s="1172"/>
      <c r="D1575" s="1172"/>
      <c r="E1575" s="1172"/>
      <c r="F1575" s="1172"/>
      <c r="G1575" s="271"/>
      <c r="H1575" s="2631" t="s">
        <v>709</v>
      </c>
      <c r="I1575" s="2631"/>
      <c r="J1575" s="2631"/>
      <c r="K1575" s="2631"/>
      <c r="L1575" s="2631"/>
      <c r="M1575" s="2631"/>
      <c r="N1575" s="2631"/>
      <c r="O1575" s="2631"/>
      <c r="P1575" s="2631"/>
      <c r="Q1575" s="2631"/>
      <c r="R1575" s="2631"/>
      <c r="S1575" s="2631"/>
      <c r="T1575" s="2631"/>
      <c r="U1575" s="2631"/>
      <c r="V1575" s="2631"/>
      <c r="W1575" s="2631"/>
      <c r="X1575" s="2631"/>
      <c r="Y1575" s="2631"/>
      <c r="Z1575" s="2631"/>
      <c r="AA1575" s="2631"/>
      <c r="AB1575" s="2631"/>
      <c r="AC1575" s="2631"/>
      <c r="AD1575" s="2631"/>
      <c r="AE1575" s="2631"/>
      <c r="AF1575" s="2631"/>
      <c r="AG1575" s="2631"/>
    </row>
    <row r="1576" spans="1:33" ht="15" thickBot="1" x14ac:dyDescent="0.35">
      <c r="A1576" s="1172"/>
      <c r="B1576" s="1172"/>
      <c r="C1576" s="1172"/>
      <c r="D1576" s="1172"/>
      <c r="E1576" s="1172"/>
      <c r="F1576" s="1172"/>
      <c r="G1576" s="1172"/>
      <c r="H1576" s="1172"/>
      <c r="I1576" s="1172"/>
      <c r="J1576" s="1172"/>
      <c r="K1576" s="1172"/>
      <c r="L1576" s="1172"/>
      <c r="M1576" s="1172"/>
      <c r="N1576" s="1172"/>
      <c r="O1576" s="1172"/>
      <c r="P1576" s="1172"/>
      <c r="Q1576" s="1172"/>
      <c r="R1576" s="1172"/>
      <c r="S1576" s="1172"/>
      <c r="T1576" s="1172"/>
      <c r="U1576" s="1172"/>
      <c r="V1576" s="1172"/>
      <c r="W1576" s="1172"/>
      <c r="X1576" s="1172"/>
      <c r="Y1576" s="1172"/>
      <c r="Z1576" s="1172"/>
      <c r="AA1576" s="1172"/>
      <c r="AB1576" s="1172"/>
      <c r="AC1576" s="1172"/>
      <c r="AD1576" s="1172"/>
      <c r="AE1576" s="1172"/>
      <c r="AF1576" s="1172"/>
      <c r="AG1576" s="1172"/>
    </row>
    <row r="1577" spans="1:33" ht="15" thickBot="1" x14ac:dyDescent="0.35">
      <c r="A1577" s="1172"/>
      <c r="B1577" s="1172"/>
      <c r="C1577" s="1172"/>
      <c r="D1577" s="1172"/>
      <c r="E1577" s="1172"/>
      <c r="F1577" s="1172"/>
      <c r="G1577" s="271"/>
      <c r="H1577" s="1172" t="s">
        <v>710</v>
      </c>
      <c r="I1577" s="1172"/>
      <c r="J1577" s="1172"/>
      <c r="K1577" s="1172"/>
      <c r="L1577" s="1172"/>
      <c r="M1577" s="1172"/>
      <c r="N1577" s="1172"/>
      <c r="O1577" s="1172"/>
      <c r="P1577" s="1172"/>
      <c r="Q1577" s="1172"/>
      <c r="R1577" s="1172"/>
      <c r="S1577" s="1172"/>
      <c r="T1577" s="1172"/>
      <c r="U1577" s="1172"/>
      <c r="V1577" s="1172"/>
      <c r="W1577" s="1172"/>
      <c r="X1577" s="1172"/>
      <c r="Y1577" s="1172"/>
      <c r="Z1577" s="1172"/>
      <c r="AA1577" s="1172"/>
      <c r="AB1577" s="1172"/>
      <c r="AC1577" s="1172"/>
      <c r="AD1577" s="1172"/>
      <c r="AE1577" s="1172"/>
      <c r="AF1577" s="1172"/>
      <c r="AG1577" s="1172"/>
    </row>
    <row r="1578" spans="1:33" ht="15" thickBot="1" x14ac:dyDescent="0.35">
      <c r="A1578" s="1172"/>
      <c r="B1578" s="1172"/>
      <c r="C1578" s="1172"/>
      <c r="D1578" s="1172"/>
      <c r="E1578" s="1172"/>
      <c r="F1578" s="1172"/>
      <c r="G1578" s="1172"/>
      <c r="H1578" s="1172"/>
      <c r="I1578" s="1172"/>
      <c r="J1578" s="1172"/>
      <c r="K1578" s="1172"/>
      <c r="L1578" s="1172"/>
      <c r="M1578" s="1172"/>
      <c r="N1578" s="1172"/>
      <c r="O1578" s="1172"/>
      <c r="P1578" s="1172"/>
      <c r="Q1578" s="1172"/>
      <c r="R1578" s="1172"/>
      <c r="S1578" s="1172"/>
      <c r="T1578" s="1172"/>
      <c r="U1578" s="1172"/>
      <c r="V1578" s="1172"/>
      <c r="W1578" s="1172"/>
      <c r="X1578" s="1172"/>
      <c r="Y1578" s="1172"/>
      <c r="Z1578" s="1172"/>
      <c r="AA1578" s="1172"/>
      <c r="AB1578" s="1172"/>
      <c r="AC1578" s="1172"/>
      <c r="AD1578" s="1172"/>
      <c r="AE1578" s="1172"/>
      <c r="AF1578" s="1172"/>
      <c r="AG1578" s="1172"/>
    </row>
    <row r="1579" spans="1:33" ht="15" thickBot="1" x14ac:dyDescent="0.35">
      <c r="A1579" s="1172"/>
      <c r="B1579" s="1172"/>
      <c r="C1579" s="1172"/>
      <c r="D1579" s="1172"/>
      <c r="E1579" s="1172"/>
      <c r="F1579" s="1172"/>
      <c r="G1579" s="271"/>
      <c r="H1579" s="1172" t="s">
        <v>711</v>
      </c>
      <c r="I1579" s="1172"/>
      <c r="J1579" s="1172"/>
      <c r="K1579" s="1172"/>
      <c r="L1579" s="1172"/>
      <c r="M1579" s="1172"/>
      <c r="N1579" s="1172"/>
      <c r="O1579" s="1172"/>
      <c r="P1579" s="1172"/>
      <c r="Q1579" s="1172"/>
      <c r="R1579" s="1172"/>
      <c r="S1579" s="1172"/>
      <c r="T1579" s="1172"/>
      <c r="U1579" s="1172"/>
      <c r="V1579" s="1172"/>
      <c r="W1579" s="1172"/>
      <c r="X1579" s="1172"/>
      <c r="Y1579" s="1172"/>
      <c r="Z1579" s="1172"/>
      <c r="AA1579" s="1172"/>
      <c r="AB1579" s="1172"/>
      <c r="AC1579" s="1172"/>
      <c r="AD1579" s="1172"/>
      <c r="AE1579" s="1172"/>
      <c r="AF1579" s="1172"/>
      <c r="AG1579" s="1172"/>
    </row>
    <row r="1580" spans="1:33" ht="15" thickBot="1" x14ac:dyDescent="0.35">
      <c r="A1580" s="1172"/>
      <c r="B1580" s="1172"/>
      <c r="C1580" s="1172"/>
      <c r="D1580" s="1172"/>
      <c r="E1580" s="1172"/>
      <c r="F1580" s="1172"/>
      <c r="G1580" s="1172"/>
      <c r="H1580" s="1172"/>
      <c r="I1580" s="1172"/>
      <c r="J1580" s="1172"/>
      <c r="K1580" s="1172"/>
      <c r="L1580" s="1172"/>
      <c r="M1580" s="1172"/>
      <c r="N1580" s="1172"/>
      <c r="O1580" s="1172"/>
      <c r="P1580" s="1172"/>
      <c r="Q1580" s="1172"/>
      <c r="R1580" s="1172"/>
      <c r="S1580" s="1172"/>
      <c r="T1580" s="1172"/>
      <c r="U1580" s="1172"/>
      <c r="V1580" s="1172"/>
      <c r="W1580" s="1172"/>
      <c r="X1580" s="1172"/>
      <c r="Y1580" s="1172"/>
      <c r="Z1580" s="1172"/>
      <c r="AA1580" s="1172"/>
      <c r="AB1580" s="1172"/>
      <c r="AC1580" s="1172"/>
      <c r="AD1580" s="1172"/>
      <c r="AE1580" s="1172"/>
      <c r="AF1580" s="1172"/>
      <c r="AG1580" s="1172"/>
    </row>
    <row r="1581" spans="1:33" ht="15" thickBot="1" x14ac:dyDescent="0.35">
      <c r="A1581" s="1172"/>
      <c r="B1581" s="1172"/>
      <c r="C1581" s="1172"/>
      <c r="D1581" s="1172"/>
      <c r="E1581" s="1172"/>
      <c r="F1581" s="1172"/>
      <c r="G1581" s="271"/>
      <c r="H1581" s="1172" t="s">
        <v>712</v>
      </c>
      <c r="I1581" s="1172"/>
      <c r="J1581" s="1172"/>
      <c r="K1581" s="1172"/>
      <c r="L1581" s="1172"/>
      <c r="M1581" s="1172"/>
      <c r="N1581" s="1172"/>
      <c r="O1581" s="1172"/>
      <c r="P1581" s="1172"/>
      <c r="Q1581" s="1172"/>
      <c r="R1581" s="1172"/>
      <c r="S1581" s="1172"/>
      <c r="T1581" s="1172"/>
      <c r="U1581" s="1172"/>
      <c r="V1581" s="1172"/>
      <c r="W1581" s="1172"/>
      <c r="X1581" s="1172"/>
      <c r="Y1581" s="1172"/>
      <c r="Z1581" s="1172"/>
      <c r="AA1581" s="1172"/>
      <c r="AB1581" s="1172"/>
      <c r="AC1581" s="1172"/>
      <c r="AD1581" s="1172"/>
      <c r="AE1581" s="1172"/>
      <c r="AF1581" s="1172"/>
      <c r="AG1581" s="1172"/>
    </row>
    <row r="1582" spans="1:33" ht="15" thickBot="1" x14ac:dyDescent="0.35">
      <c r="A1582" s="1172"/>
      <c r="B1582" s="1172"/>
      <c r="C1582" s="1172"/>
      <c r="D1582" s="1172"/>
      <c r="E1582" s="1172"/>
      <c r="F1582" s="1172"/>
      <c r="G1582" s="1172"/>
      <c r="H1582" s="1172"/>
      <c r="I1582" s="1172"/>
      <c r="J1582" s="1172"/>
      <c r="K1582" s="1172"/>
      <c r="L1582" s="1172"/>
      <c r="M1582" s="1172"/>
      <c r="N1582" s="1172"/>
      <c r="O1582" s="1172"/>
      <c r="P1582" s="1172"/>
      <c r="Q1582" s="1172"/>
      <c r="R1582" s="1172"/>
      <c r="S1582" s="1172"/>
      <c r="T1582" s="1172"/>
      <c r="U1582" s="1172"/>
      <c r="V1582" s="1172"/>
      <c r="W1582" s="1172"/>
      <c r="X1582" s="1172"/>
      <c r="Y1582" s="1172"/>
      <c r="Z1582" s="1172"/>
      <c r="AA1582" s="1172"/>
      <c r="AB1582" s="1172"/>
      <c r="AC1582" s="1172"/>
      <c r="AD1582" s="1172"/>
      <c r="AE1582" s="1172"/>
      <c r="AF1582" s="1172"/>
      <c r="AG1582" s="1172"/>
    </row>
    <row r="1583" spans="1:33" ht="15" thickBot="1" x14ac:dyDescent="0.35">
      <c r="A1583" s="1172"/>
      <c r="B1583" s="1172"/>
      <c r="C1583" s="1172"/>
      <c r="D1583" s="1172"/>
      <c r="E1583" s="1172"/>
      <c r="F1583" s="1172"/>
      <c r="G1583" s="271"/>
      <c r="H1583" s="1170" t="s">
        <v>713</v>
      </c>
      <c r="I1583" s="1172"/>
      <c r="J1583" s="1172"/>
      <c r="K1583" s="1172"/>
      <c r="L1583" s="1172"/>
      <c r="M1583" s="1172"/>
      <c r="N1583" s="1172"/>
      <c r="O1583" s="1172"/>
      <c r="P1583" s="1172"/>
      <c r="Q1583" s="1172"/>
      <c r="R1583" s="1172"/>
      <c r="S1583" s="1172"/>
      <c r="T1583" s="1172"/>
      <c r="U1583" s="1172"/>
      <c r="V1583" s="1172"/>
      <c r="W1583" s="1172"/>
      <c r="X1583" s="1172"/>
      <c r="Y1583" s="1172"/>
      <c r="Z1583" s="1172"/>
      <c r="AA1583" s="1172"/>
      <c r="AB1583" s="1172"/>
      <c r="AC1583" s="1172"/>
      <c r="AD1583" s="1172"/>
      <c r="AE1583" s="1172"/>
      <c r="AF1583" s="1172"/>
      <c r="AG1583" s="1172"/>
    </row>
    <row r="1584" spans="1:33" x14ac:dyDescent="0.3">
      <c r="A1584" s="1172"/>
      <c r="B1584" s="1172"/>
      <c r="C1584" s="1172"/>
      <c r="D1584" s="1172"/>
      <c r="E1584" s="1172"/>
      <c r="F1584" s="1172"/>
      <c r="G1584" s="1172"/>
      <c r="H1584" s="1172"/>
      <c r="I1584" s="1172"/>
      <c r="J1584" s="1172"/>
      <c r="K1584" s="1172"/>
      <c r="L1584" s="1172"/>
      <c r="M1584" s="1172"/>
      <c r="N1584" s="1172"/>
      <c r="O1584" s="1172"/>
      <c r="P1584" s="1172"/>
      <c r="Q1584" s="1172"/>
      <c r="R1584" s="1172"/>
      <c r="S1584" s="1172"/>
      <c r="T1584" s="1172"/>
      <c r="U1584" s="1172"/>
      <c r="V1584" s="1172"/>
      <c r="W1584" s="1172"/>
      <c r="X1584" s="1172"/>
      <c r="Y1584" s="1172"/>
      <c r="Z1584" s="1172"/>
      <c r="AA1584" s="1172"/>
      <c r="AB1584" s="1172"/>
      <c r="AC1584" s="1172"/>
      <c r="AD1584" s="1172"/>
      <c r="AE1584" s="1172"/>
      <c r="AF1584" s="1172"/>
      <c r="AG1584" s="1172"/>
    </row>
    <row r="1585" spans="1:33" ht="15" customHeight="1" x14ac:dyDescent="0.3">
      <c r="A1585" s="4100" t="s">
        <v>15</v>
      </c>
      <c r="B1585" s="4263"/>
      <c r="C1585" s="4263"/>
      <c r="D1585" s="4263"/>
      <c r="E1585" s="4263"/>
      <c r="F1585" s="4263"/>
      <c r="G1585" s="4263"/>
      <c r="H1585" s="4263"/>
      <c r="I1585" s="4263"/>
      <c r="J1585" s="4263"/>
      <c r="K1585" s="4263"/>
      <c r="L1585" s="4263"/>
      <c r="M1585" s="4263"/>
      <c r="N1585" s="4263"/>
      <c r="O1585" s="4263"/>
      <c r="P1585" s="4263"/>
      <c r="Q1585" s="4263"/>
      <c r="R1585" s="4263"/>
      <c r="S1585" s="4263"/>
      <c r="T1585" s="4263"/>
      <c r="U1585" s="4263"/>
      <c r="V1585" s="4263"/>
      <c r="W1585" s="4263"/>
      <c r="X1585" s="4263"/>
      <c r="Y1585" s="4263"/>
      <c r="Z1585" s="4263"/>
      <c r="AA1585" s="4263"/>
      <c r="AB1585" s="4263"/>
      <c r="AC1585" s="4263"/>
      <c r="AD1585" s="4263"/>
      <c r="AE1585" s="4263"/>
      <c r="AF1585" s="4263"/>
      <c r="AG1585" s="4263"/>
    </row>
    <row r="1586" spans="1:33" x14ac:dyDescent="0.3">
      <c r="A1586" s="4263"/>
      <c r="B1586" s="4263"/>
      <c r="C1586" s="4263"/>
      <c r="D1586" s="4263"/>
      <c r="E1586" s="4263"/>
      <c r="F1586" s="4263"/>
      <c r="G1586" s="4263"/>
      <c r="H1586" s="4263"/>
      <c r="I1586" s="4263"/>
      <c r="J1586" s="4263"/>
      <c r="K1586" s="4263"/>
      <c r="L1586" s="4263"/>
      <c r="M1586" s="4263"/>
      <c r="N1586" s="4263"/>
      <c r="O1586" s="4263"/>
      <c r="P1586" s="4263"/>
      <c r="Q1586" s="4263"/>
      <c r="R1586" s="4263"/>
      <c r="S1586" s="4263"/>
      <c r="T1586" s="4263"/>
      <c r="U1586" s="4263"/>
      <c r="V1586" s="4263"/>
      <c r="W1586" s="4263"/>
      <c r="X1586" s="4263"/>
      <c r="Y1586" s="4263"/>
      <c r="Z1586" s="4263"/>
      <c r="AA1586" s="4263"/>
      <c r="AB1586" s="4263"/>
      <c r="AC1586" s="4263"/>
      <c r="AD1586" s="4263"/>
      <c r="AE1586" s="4263"/>
      <c r="AF1586" s="4263"/>
      <c r="AG1586" s="4263"/>
    </row>
    <row r="1587" spans="1:33" x14ac:dyDescent="0.3">
      <c r="A1587" s="4263"/>
      <c r="B1587" s="4263"/>
      <c r="C1587" s="4263"/>
      <c r="D1587" s="4263"/>
      <c r="E1587" s="4263"/>
      <c r="F1587" s="4263"/>
      <c r="G1587" s="4263"/>
      <c r="H1587" s="4263"/>
      <c r="I1587" s="4263"/>
      <c r="J1587" s="4263"/>
      <c r="K1587" s="4263"/>
      <c r="L1587" s="4263"/>
      <c r="M1587" s="4263"/>
      <c r="N1587" s="4263"/>
      <c r="O1587" s="4263"/>
      <c r="P1587" s="4263"/>
      <c r="Q1587" s="4263"/>
      <c r="R1587" s="4263"/>
      <c r="S1587" s="4263"/>
      <c r="T1587" s="4263"/>
      <c r="U1587" s="4263"/>
      <c r="V1587" s="4263"/>
      <c r="W1587" s="4263"/>
      <c r="X1587" s="4263"/>
      <c r="Y1587" s="4263"/>
      <c r="Z1587" s="4263"/>
      <c r="AA1587" s="4263"/>
      <c r="AB1587" s="4263"/>
      <c r="AC1587" s="4263"/>
      <c r="AD1587" s="4263"/>
      <c r="AE1587" s="4263"/>
      <c r="AF1587" s="4263"/>
      <c r="AG1587" s="4263"/>
    </row>
    <row r="1588" spans="1:33" x14ac:dyDescent="0.3">
      <c r="A1588" s="4263"/>
      <c r="B1588" s="4263"/>
      <c r="C1588" s="4263"/>
      <c r="D1588" s="4263"/>
      <c r="E1588" s="4263"/>
      <c r="F1588" s="4263"/>
      <c r="G1588" s="4263"/>
      <c r="H1588" s="4263"/>
      <c r="I1588" s="4263"/>
      <c r="J1588" s="4263"/>
      <c r="K1588" s="4263"/>
      <c r="L1588" s="4263"/>
      <c r="M1588" s="4263"/>
      <c r="N1588" s="4263"/>
      <c r="O1588" s="4263"/>
      <c r="P1588" s="4263"/>
      <c r="Q1588" s="4263"/>
      <c r="R1588" s="4263"/>
      <c r="S1588" s="4263"/>
      <c r="T1588" s="4263"/>
      <c r="U1588" s="4263"/>
      <c r="V1588" s="4263"/>
      <c r="W1588" s="4263"/>
      <c r="X1588" s="4263"/>
      <c r="Y1588" s="4263"/>
      <c r="Z1588" s="4263"/>
      <c r="AA1588" s="4263"/>
      <c r="AB1588" s="4263"/>
      <c r="AC1588" s="4263"/>
      <c r="AD1588" s="4263"/>
      <c r="AE1588" s="4263"/>
      <c r="AF1588" s="4263"/>
      <c r="AG1588" s="4263"/>
    </row>
    <row r="1589" spans="1:33" ht="15" customHeight="1" x14ac:dyDescent="0.3">
      <c r="A1589" s="1172"/>
      <c r="B1589" s="4341" t="s">
        <v>146</v>
      </c>
      <c r="C1589" s="4341"/>
      <c r="D1589" s="4341"/>
      <c r="E1589" s="4341"/>
      <c r="F1589" s="4341"/>
      <c r="G1589" s="4341"/>
      <c r="H1589" s="4341"/>
      <c r="I1589" s="4341"/>
      <c r="J1589" s="4341"/>
      <c r="K1589" s="4341"/>
      <c r="L1589" s="4341"/>
      <c r="M1589" s="253"/>
      <c r="N1589" s="4341" t="s">
        <v>714</v>
      </c>
      <c r="O1589" s="254"/>
      <c r="P1589" s="4341" t="s">
        <v>648</v>
      </c>
      <c r="Q1589" s="4341"/>
      <c r="R1589" s="4341"/>
      <c r="S1589" s="4341"/>
      <c r="T1589" s="4341"/>
      <c r="U1589" s="4341"/>
      <c r="V1589" s="4341"/>
      <c r="W1589" s="4341"/>
      <c r="X1589" s="4341"/>
      <c r="Y1589" s="255"/>
      <c r="Z1589" s="4340" t="s">
        <v>716</v>
      </c>
      <c r="AA1589" s="4340"/>
      <c r="AB1589" s="47"/>
      <c r="AC1589" s="4340" t="s">
        <v>715</v>
      </c>
      <c r="AD1589" s="4340"/>
      <c r="AE1589" s="4340"/>
      <c r="AF1589" s="4340"/>
      <c r="AG1589" s="1172"/>
    </row>
    <row r="1590" spans="1:33" x14ac:dyDescent="0.3">
      <c r="A1590" s="229"/>
      <c r="B1590" s="4341"/>
      <c r="C1590" s="4341"/>
      <c r="D1590" s="4341"/>
      <c r="E1590" s="4341"/>
      <c r="F1590" s="4341"/>
      <c r="G1590" s="4341"/>
      <c r="H1590" s="4341"/>
      <c r="I1590" s="4341"/>
      <c r="J1590" s="4341"/>
      <c r="K1590" s="4341"/>
      <c r="L1590" s="4341"/>
      <c r="M1590" s="253"/>
      <c r="N1590" s="4341"/>
      <c r="O1590" s="254"/>
      <c r="P1590" s="4341"/>
      <c r="Q1590" s="4341"/>
      <c r="R1590" s="4341"/>
      <c r="S1590" s="4341"/>
      <c r="T1590" s="4341"/>
      <c r="U1590" s="4341"/>
      <c r="V1590" s="4341"/>
      <c r="W1590" s="4341"/>
      <c r="X1590" s="4341"/>
      <c r="Y1590" s="255"/>
      <c r="Z1590" s="4340"/>
      <c r="AA1590" s="4340"/>
      <c r="AB1590" s="47"/>
      <c r="AC1590" s="4340"/>
      <c r="AD1590" s="4340"/>
      <c r="AE1590" s="4340"/>
      <c r="AF1590" s="4340"/>
      <c r="AG1590" s="1172"/>
    </row>
    <row r="1591" spans="1:33" x14ac:dyDescent="0.3">
      <c r="A1591" s="229"/>
      <c r="B1591" s="1172"/>
      <c r="C1591" s="1172"/>
      <c r="D1591" s="1172"/>
      <c r="E1591" s="1172"/>
      <c r="F1591" s="1172"/>
      <c r="G1591" s="1172"/>
      <c r="H1591" s="1172"/>
      <c r="I1591" s="1172"/>
      <c r="J1591" s="1172"/>
      <c r="K1591" s="1172"/>
      <c r="L1591" s="1172"/>
      <c r="M1591" s="229"/>
      <c r="N1591" s="1172"/>
      <c r="O1591" s="229"/>
      <c r="P1591" s="91"/>
      <c r="Q1591" s="91"/>
      <c r="R1591" s="91"/>
      <c r="S1591" s="91"/>
      <c r="T1591" s="205"/>
      <c r="U1591" s="205"/>
      <c r="V1591" s="205"/>
      <c r="W1591" s="205"/>
      <c r="X1591" s="205"/>
      <c r="Y1591" s="229"/>
      <c r="Z1591" s="1172"/>
      <c r="AA1591" s="1172"/>
      <c r="AB1591" s="47"/>
      <c r="AC1591" s="1172"/>
      <c r="AD1591" s="1172"/>
      <c r="AE1591" s="1172"/>
      <c r="AF1591" s="1172"/>
      <c r="AG1591" s="1172"/>
    </row>
    <row r="1592" spans="1:33" ht="15" thickBot="1" x14ac:dyDescent="0.35">
      <c r="A1592" s="248"/>
      <c r="B1592" s="4332"/>
      <c r="C1592" s="4332"/>
      <c r="D1592" s="4332"/>
      <c r="E1592" s="4332"/>
      <c r="F1592" s="4332"/>
      <c r="G1592" s="4332"/>
      <c r="H1592" s="4332"/>
      <c r="I1592" s="4332"/>
      <c r="J1592" s="4332"/>
      <c r="K1592" s="4332"/>
      <c r="L1592" s="4332"/>
      <c r="M1592" s="248"/>
      <c r="N1592" s="340"/>
      <c r="O1592" s="248"/>
      <c r="P1592" s="3412"/>
      <c r="Q1592" s="3412"/>
      <c r="R1592" s="3412"/>
      <c r="S1592" s="3412"/>
      <c r="T1592" s="3412"/>
      <c r="U1592" s="3412"/>
      <c r="V1592" s="3412"/>
      <c r="W1592" s="3412"/>
      <c r="X1592" s="3412"/>
      <c r="Y1592" s="248"/>
      <c r="Z1592" s="4339"/>
      <c r="AA1592" s="4339"/>
      <c r="AB1592" s="47"/>
      <c r="AC1592" s="4339"/>
      <c r="AD1592" s="4339"/>
      <c r="AE1592" s="4339"/>
      <c r="AF1592" s="4339"/>
      <c r="AG1592" s="1172"/>
    </row>
    <row r="1593" spans="1:33" x14ac:dyDescent="0.3">
      <c r="A1593" s="229"/>
      <c r="B1593" s="102"/>
      <c r="C1593" s="102"/>
      <c r="D1593" s="102"/>
      <c r="E1593" s="102"/>
      <c r="F1593" s="102"/>
      <c r="G1593" s="102"/>
      <c r="H1593" s="102"/>
      <c r="I1593" s="102"/>
      <c r="J1593" s="102"/>
      <c r="K1593" s="102"/>
      <c r="L1593" s="102"/>
      <c r="M1593" s="229"/>
      <c r="N1593" s="102"/>
      <c r="O1593" s="229"/>
      <c r="P1593" s="91"/>
      <c r="Q1593" s="91"/>
      <c r="R1593" s="91"/>
      <c r="S1593" s="91"/>
      <c r="T1593" s="205"/>
      <c r="U1593" s="205"/>
      <c r="V1593" s="205"/>
      <c r="W1593" s="205"/>
      <c r="X1593" s="205"/>
      <c r="Y1593" s="229"/>
      <c r="Z1593" s="84"/>
      <c r="AA1593" s="84"/>
      <c r="AB1593" s="47"/>
      <c r="AC1593" s="84"/>
      <c r="AD1593" s="84"/>
      <c r="AE1593" s="84"/>
      <c r="AF1593" s="84"/>
      <c r="AG1593" s="1172"/>
    </row>
    <row r="1594" spans="1:33" ht="15" thickBot="1" x14ac:dyDescent="0.35">
      <c r="A1594" s="248"/>
      <c r="B1594" s="4332"/>
      <c r="C1594" s="4332"/>
      <c r="D1594" s="4332"/>
      <c r="E1594" s="4332"/>
      <c r="F1594" s="4332"/>
      <c r="G1594" s="4332"/>
      <c r="H1594" s="4332"/>
      <c r="I1594" s="4332"/>
      <c r="J1594" s="4332"/>
      <c r="K1594" s="4332"/>
      <c r="L1594" s="4332"/>
      <c r="M1594" s="248"/>
      <c r="N1594" s="340"/>
      <c r="O1594" s="248"/>
      <c r="P1594" s="3412"/>
      <c r="Q1594" s="3412"/>
      <c r="R1594" s="3412"/>
      <c r="S1594" s="3412"/>
      <c r="T1594" s="3412"/>
      <c r="U1594" s="3412"/>
      <c r="V1594" s="3412"/>
      <c r="W1594" s="3412"/>
      <c r="X1594" s="3412"/>
      <c r="Y1594" s="248"/>
      <c r="Z1594" s="4339"/>
      <c r="AA1594" s="4339"/>
      <c r="AB1594" s="47"/>
      <c r="AC1594" s="4339"/>
      <c r="AD1594" s="4339"/>
      <c r="AE1594" s="4339"/>
      <c r="AF1594" s="4339"/>
      <c r="AG1594" s="1172"/>
    </row>
    <row r="1595" spans="1:33" x14ac:dyDescent="0.3">
      <c r="A1595" s="229"/>
      <c r="B1595" s="102"/>
      <c r="C1595" s="102"/>
      <c r="D1595" s="102"/>
      <c r="E1595" s="102"/>
      <c r="F1595" s="102"/>
      <c r="G1595" s="102"/>
      <c r="H1595" s="102"/>
      <c r="I1595" s="102"/>
      <c r="J1595" s="102"/>
      <c r="K1595" s="102"/>
      <c r="L1595" s="102"/>
      <c r="M1595" s="229"/>
      <c r="N1595" s="102"/>
      <c r="O1595" s="229"/>
      <c r="P1595" s="91"/>
      <c r="Q1595" s="91"/>
      <c r="R1595" s="91"/>
      <c r="S1595" s="91"/>
      <c r="T1595" s="205"/>
      <c r="U1595" s="205"/>
      <c r="V1595" s="205"/>
      <c r="W1595" s="205"/>
      <c r="X1595" s="205"/>
      <c r="Y1595" s="229"/>
      <c r="Z1595" s="84"/>
      <c r="AA1595" s="84"/>
      <c r="AB1595" s="47"/>
      <c r="AC1595" s="84"/>
      <c r="AD1595" s="84"/>
      <c r="AE1595" s="84"/>
      <c r="AF1595" s="84"/>
      <c r="AG1595" s="1172"/>
    </row>
    <row r="1596" spans="1:33" ht="15" thickBot="1" x14ac:dyDescent="0.35">
      <c r="A1596" s="248"/>
      <c r="B1596" s="4332"/>
      <c r="C1596" s="4332"/>
      <c r="D1596" s="4332"/>
      <c r="E1596" s="4332"/>
      <c r="F1596" s="4332"/>
      <c r="G1596" s="4332"/>
      <c r="H1596" s="4332"/>
      <c r="I1596" s="4332"/>
      <c r="J1596" s="4332"/>
      <c r="K1596" s="4332"/>
      <c r="L1596" s="4332"/>
      <c r="M1596" s="248"/>
      <c r="N1596" s="340"/>
      <c r="O1596" s="248"/>
      <c r="P1596" s="3412"/>
      <c r="Q1596" s="3412"/>
      <c r="R1596" s="3412"/>
      <c r="S1596" s="3412"/>
      <c r="T1596" s="3412"/>
      <c r="U1596" s="3412"/>
      <c r="V1596" s="3412"/>
      <c r="W1596" s="3412"/>
      <c r="X1596" s="3412"/>
      <c r="Y1596" s="248"/>
      <c r="Z1596" s="4339"/>
      <c r="AA1596" s="4339"/>
      <c r="AB1596" s="47"/>
      <c r="AC1596" s="4339"/>
      <c r="AD1596" s="4339"/>
      <c r="AE1596" s="4339"/>
      <c r="AF1596" s="4339"/>
      <c r="AG1596" s="1172"/>
    </row>
    <row r="1597" spans="1:33" x14ac:dyDescent="0.3">
      <c r="A1597" s="229"/>
      <c r="B1597" s="102"/>
      <c r="C1597" s="102"/>
      <c r="D1597" s="102"/>
      <c r="E1597" s="102"/>
      <c r="F1597" s="102"/>
      <c r="G1597" s="102"/>
      <c r="H1597" s="102"/>
      <c r="I1597" s="102"/>
      <c r="J1597" s="102"/>
      <c r="K1597" s="102"/>
      <c r="L1597" s="102"/>
      <c r="M1597" s="229"/>
      <c r="N1597" s="102"/>
      <c r="O1597" s="229"/>
      <c r="P1597" s="91"/>
      <c r="Q1597" s="91"/>
      <c r="R1597" s="91"/>
      <c r="S1597" s="91"/>
      <c r="T1597" s="205"/>
      <c r="U1597" s="205"/>
      <c r="V1597" s="205"/>
      <c r="W1597" s="205"/>
      <c r="X1597" s="205"/>
      <c r="Y1597" s="229"/>
      <c r="Z1597" s="84"/>
      <c r="AA1597" s="84"/>
      <c r="AB1597" s="47"/>
      <c r="AC1597" s="84"/>
      <c r="AD1597" s="84"/>
      <c r="AE1597" s="84"/>
      <c r="AF1597" s="84"/>
      <c r="AG1597" s="1172"/>
    </row>
    <row r="1598" spans="1:33" ht="15" thickBot="1" x14ac:dyDescent="0.35">
      <c r="A1598" s="248"/>
      <c r="B1598" s="4332"/>
      <c r="C1598" s="4332"/>
      <c r="D1598" s="4332"/>
      <c r="E1598" s="4332"/>
      <c r="F1598" s="4332"/>
      <c r="G1598" s="4332"/>
      <c r="H1598" s="4332"/>
      <c r="I1598" s="4332"/>
      <c r="J1598" s="4332"/>
      <c r="K1598" s="4332"/>
      <c r="L1598" s="4332"/>
      <c r="M1598" s="248"/>
      <c r="N1598" s="340"/>
      <c r="O1598" s="248"/>
      <c r="P1598" s="3412"/>
      <c r="Q1598" s="3412"/>
      <c r="R1598" s="3412"/>
      <c r="S1598" s="3412"/>
      <c r="T1598" s="3412"/>
      <c r="U1598" s="3412"/>
      <c r="V1598" s="3412"/>
      <c r="W1598" s="3412"/>
      <c r="X1598" s="3412"/>
      <c r="Y1598" s="248"/>
      <c r="Z1598" s="4339"/>
      <c r="AA1598" s="4339"/>
      <c r="AB1598" s="47"/>
      <c r="AC1598" s="4339"/>
      <c r="AD1598" s="4339"/>
      <c r="AE1598" s="4339"/>
      <c r="AF1598" s="4339"/>
      <c r="AG1598" s="1172"/>
    </row>
    <row r="1599" spans="1:33" x14ac:dyDescent="0.3">
      <c r="A1599" s="229"/>
      <c r="B1599" s="102"/>
      <c r="C1599" s="102"/>
      <c r="D1599" s="102"/>
      <c r="E1599" s="102"/>
      <c r="F1599" s="102"/>
      <c r="G1599" s="102"/>
      <c r="H1599" s="102"/>
      <c r="I1599" s="102"/>
      <c r="J1599" s="102"/>
      <c r="K1599" s="102"/>
      <c r="L1599" s="102"/>
      <c r="M1599" s="229"/>
      <c r="N1599" s="102"/>
      <c r="O1599" s="229"/>
      <c r="P1599" s="91"/>
      <c r="Q1599" s="91"/>
      <c r="R1599" s="91"/>
      <c r="S1599" s="91"/>
      <c r="T1599" s="205"/>
      <c r="U1599" s="205"/>
      <c r="V1599" s="205"/>
      <c r="W1599" s="205"/>
      <c r="X1599" s="205"/>
      <c r="Y1599" s="229"/>
      <c r="Z1599" s="84"/>
      <c r="AA1599" s="84"/>
      <c r="AB1599" s="47"/>
      <c r="AC1599" s="84"/>
      <c r="AD1599" s="84"/>
      <c r="AE1599" s="84"/>
      <c r="AF1599" s="84"/>
      <c r="AG1599" s="1172"/>
    </row>
    <row r="1600" spans="1:33" ht="15" thickBot="1" x14ac:dyDescent="0.35">
      <c r="A1600" s="248"/>
      <c r="B1600" s="4332"/>
      <c r="C1600" s="4332"/>
      <c r="D1600" s="4332"/>
      <c r="E1600" s="4332"/>
      <c r="F1600" s="4332"/>
      <c r="G1600" s="4332"/>
      <c r="H1600" s="4332"/>
      <c r="I1600" s="4332"/>
      <c r="J1600" s="4332"/>
      <c r="K1600" s="4332"/>
      <c r="L1600" s="4332"/>
      <c r="M1600" s="248"/>
      <c r="N1600" s="340"/>
      <c r="O1600" s="248"/>
      <c r="P1600" s="3412"/>
      <c r="Q1600" s="3412"/>
      <c r="R1600" s="3412"/>
      <c r="S1600" s="3412"/>
      <c r="T1600" s="3412"/>
      <c r="U1600" s="3412"/>
      <c r="V1600" s="3412"/>
      <c r="W1600" s="3412"/>
      <c r="X1600" s="3412"/>
      <c r="Y1600" s="248"/>
      <c r="Z1600" s="4339"/>
      <c r="AA1600" s="4339"/>
      <c r="AB1600" s="47"/>
      <c r="AC1600" s="4339"/>
      <c r="AD1600" s="4339"/>
      <c r="AE1600" s="4339"/>
      <c r="AF1600" s="4339"/>
      <c r="AG1600" s="1172"/>
    </row>
    <row r="1601" spans="1:33" x14ac:dyDescent="0.3">
      <c r="A1601" s="229"/>
      <c r="B1601" s="102"/>
      <c r="C1601" s="102"/>
      <c r="D1601" s="102"/>
      <c r="E1601" s="102"/>
      <c r="F1601" s="102"/>
      <c r="G1601" s="102"/>
      <c r="H1601" s="102"/>
      <c r="I1601" s="102"/>
      <c r="J1601" s="102"/>
      <c r="K1601" s="102"/>
      <c r="L1601" s="102"/>
      <c r="M1601" s="229"/>
      <c r="N1601" s="102"/>
      <c r="O1601" s="229"/>
      <c r="P1601" s="91"/>
      <c r="Q1601" s="91"/>
      <c r="R1601" s="91"/>
      <c r="S1601" s="91"/>
      <c r="T1601" s="205"/>
      <c r="U1601" s="205"/>
      <c r="V1601" s="205"/>
      <c r="W1601" s="205"/>
      <c r="X1601" s="205"/>
      <c r="Y1601" s="229"/>
      <c r="Z1601" s="84"/>
      <c r="AA1601" s="84"/>
      <c r="AB1601" s="47"/>
      <c r="AC1601" s="84"/>
      <c r="AD1601" s="84"/>
      <c r="AE1601" s="84"/>
      <c r="AF1601" s="84"/>
      <c r="AG1601" s="1172"/>
    </row>
    <row r="1602" spans="1:33" ht="15" thickBot="1" x14ac:dyDescent="0.35">
      <c r="A1602" s="248"/>
      <c r="B1602" s="4332"/>
      <c r="C1602" s="4332"/>
      <c r="D1602" s="4332"/>
      <c r="E1602" s="4332"/>
      <c r="F1602" s="4332"/>
      <c r="G1602" s="4332"/>
      <c r="H1602" s="4332"/>
      <c r="I1602" s="4332"/>
      <c r="J1602" s="4332"/>
      <c r="K1602" s="4332"/>
      <c r="L1602" s="4332"/>
      <c r="M1602" s="248"/>
      <c r="N1602" s="340"/>
      <c r="O1602" s="248"/>
      <c r="P1602" s="3412"/>
      <c r="Q1602" s="3412"/>
      <c r="R1602" s="3412"/>
      <c r="S1602" s="3412"/>
      <c r="T1602" s="3412"/>
      <c r="U1602" s="3412"/>
      <c r="V1602" s="3412"/>
      <c r="W1602" s="3412"/>
      <c r="X1602" s="3412"/>
      <c r="Y1602" s="248"/>
      <c r="Z1602" s="4339"/>
      <c r="AA1602" s="4339"/>
      <c r="AB1602" s="47"/>
      <c r="AC1602" s="4339"/>
      <c r="AD1602" s="4339"/>
      <c r="AE1602" s="4339"/>
      <c r="AF1602" s="4339"/>
      <c r="AG1602" s="1172"/>
    </row>
    <row r="1603" spans="1:33" x14ac:dyDescent="0.3">
      <c r="A1603" s="47"/>
      <c r="B1603" s="1172"/>
      <c r="C1603" s="1172"/>
      <c r="D1603" s="1172"/>
      <c r="E1603" s="1172"/>
      <c r="F1603" s="1172"/>
      <c r="G1603" s="1172"/>
      <c r="H1603" s="1172"/>
      <c r="I1603" s="1172"/>
      <c r="J1603" s="1170"/>
      <c r="K1603" s="1170"/>
      <c r="L1603" s="1170"/>
      <c r="M1603" s="1060"/>
      <c r="N1603" s="1170"/>
      <c r="O1603" s="1060"/>
      <c r="P1603" s="1170"/>
      <c r="Q1603" s="1170"/>
      <c r="R1603" s="1170"/>
      <c r="S1603" s="1172"/>
      <c r="T1603" s="1172"/>
      <c r="U1603" s="1172"/>
      <c r="V1603" s="1172"/>
      <c r="W1603" s="1172"/>
      <c r="X1603" s="1172"/>
      <c r="Y1603" s="47"/>
      <c r="Z1603" s="1172"/>
      <c r="AA1603" s="1172"/>
      <c r="AB1603" s="47"/>
      <c r="AC1603" s="1172"/>
      <c r="AD1603" s="1172"/>
      <c r="AE1603" s="1172"/>
      <c r="AF1603" s="1172"/>
      <c r="AG1603" s="1172"/>
    </row>
    <row r="1604" spans="1:33" ht="15" thickBot="1" x14ac:dyDescent="0.35">
      <c r="A1604" s="1172" t="s">
        <v>717</v>
      </c>
      <c r="B1604" s="1172"/>
      <c r="C1604" s="1172"/>
      <c r="D1604" s="1172"/>
      <c r="E1604" s="1172"/>
      <c r="F1604" s="1172"/>
      <c r="G1604" s="1172"/>
      <c r="H1604" s="1170"/>
      <c r="I1604" s="4337" t="s">
        <v>1314</v>
      </c>
      <c r="J1604" s="4337"/>
      <c r="K1604" s="4337"/>
      <c r="L1604" s="4337"/>
      <c r="M1604" s="4337"/>
      <c r="N1604" s="4337"/>
      <c r="O1604" s="4337"/>
      <c r="P1604" s="4337"/>
      <c r="Q1604" s="4337"/>
      <c r="R1604" s="4337"/>
      <c r="S1604" s="4337"/>
      <c r="T1604" s="4337"/>
      <c r="U1604" s="4337"/>
      <c r="V1604" s="4337"/>
      <c r="W1604" s="4337"/>
      <c r="X1604" s="4337"/>
      <c r="Y1604" s="1172"/>
      <c r="Z1604" s="1170" t="s">
        <v>1313</v>
      </c>
      <c r="AA1604" s="1172"/>
      <c r="AB1604" s="1172"/>
      <c r="AC1604" s="1172"/>
      <c r="AD1604" s="1172"/>
      <c r="AE1604" s="1172"/>
      <c r="AF1604" s="1172"/>
      <c r="AG1604" s="1172"/>
    </row>
    <row r="1605" spans="1:33" x14ac:dyDescent="0.3">
      <c r="A1605" s="1170" t="s">
        <v>16</v>
      </c>
      <c r="B1605" s="1172"/>
      <c r="C1605" s="1172"/>
      <c r="D1605" s="1172"/>
      <c r="E1605" s="1172"/>
      <c r="F1605" s="1172"/>
      <c r="G1605" s="1172"/>
      <c r="H1605" s="1172"/>
      <c r="I1605" s="1172"/>
      <c r="J1605" s="1172"/>
      <c r="K1605" s="1172"/>
      <c r="L1605" s="1172"/>
      <c r="M1605" s="1172"/>
      <c r="N1605" s="1172"/>
      <c r="O1605" s="1172"/>
      <c r="P1605" s="1172"/>
      <c r="Q1605" s="1172"/>
      <c r="R1605" s="1172"/>
      <c r="S1605" s="1172"/>
      <c r="T1605" s="1172"/>
      <c r="U1605" s="1172"/>
      <c r="V1605" s="1172"/>
      <c r="W1605" s="1172"/>
      <c r="X1605" s="1172"/>
      <c r="Y1605" s="1172"/>
      <c r="Z1605" s="1172"/>
      <c r="AA1605" s="1172"/>
      <c r="AB1605" s="1172"/>
      <c r="AC1605" s="1172"/>
      <c r="AD1605" s="1172"/>
      <c r="AE1605" s="1172"/>
      <c r="AF1605" s="1172"/>
      <c r="AG1605" s="1172"/>
    </row>
    <row r="1606" spans="1:33" x14ac:dyDescent="0.3">
      <c r="A1606" s="1172"/>
      <c r="B1606" s="1172"/>
      <c r="C1606" s="1172"/>
      <c r="D1606" s="1172"/>
      <c r="E1606" s="1172"/>
      <c r="F1606" s="1172"/>
      <c r="G1606" s="1172"/>
      <c r="H1606" s="1172"/>
      <c r="I1606" s="1172"/>
      <c r="J1606" s="1172"/>
      <c r="K1606" s="1172"/>
      <c r="L1606" s="1172"/>
      <c r="M1606" s="1172"/>
      <c r="N1606" s="1172"/>
      <c r="O1606" s="1172"/>
      <c r="P1606" s="1172"/>
      <c r="Q1606" s="1172"/>
      <c r="R1606" s="1172"/>
      <c r="S1606" s="1172"/>
      <c r="T1606" s="1172"/>
      <c r="U1606" s="1172"/>
      <c r="V1606" s="1172"/>
      <c r="W1606" s="1172"/>
      <c r="X1606" s="1172"/>
      <c r="Y1606" s="1172"/>
      <c r="Z1606" s="1172"/>
      <c r="AA1606" s="1172"/>
      <c r="AB1606" s="1172"/>
      <c r="AC1606" s="1172"/>
      <c r="AD1606" s="1172"/>
      <c r="AE1606" s="1172"/>
      <c r="AF1606" s="1172"/>
      <c r="AG1606" s="1172"/>
    </row>
    <row r="1607" spans="1:33" ht="15" customHeight="1" x14ac:dyDescent="0.3">
      <c r="A1607" s="2807" t="s">
        <v>54</v>
      </c>
      <c r="B1607" s="2807"/>
      <c r="C1607" s="2807"/>
      <c r="D1607" s="2807"/>
      <c r="E1607" s="2807"/>
      <c r="F1607" s="2807"/>
      <c r="G1607" s="2807"/>
      <c r="H1607" s="2807"/>
      <c r="I1607" s="2807"/>
      <c r="J1607" s="2807"/>
      <c r="K1607" s="2807"/>
      <c r="L1607" s="2807"/>
      <c r="M1607" s="2807"/>
      <c r="N1607" s="2807"/>
      <c r="O1607" s="2807"/>
      <c r="P1607" s="2807"/>
      <c r="Q1607" s="2807"/>
      <c r="R1607" s="2807"/>
      <c r="S1607" s="2807"/>
      <c r="T1607" s="2807"/>
      <c r="U1607" s="2807"/>
      <c r="V1607" s="2807"/>
      <c r="W1607" s="2807"/>
      <c r="X1607" s="2807"/>
      <c r="Y1607" s="2807"/>
      <c r="Z1607" s="2807"/>
      <c r="AA1607" s="2807"/>
      <c r="AB1607" s="2807"/>
      <c r="AC1607" s="2807"/>
      <c r="AD1607" s="2807"/>
      <c r="AE1607" s="2807"/>
      <c r="AF1607" s="2807"/>
      <c r="AG1607" s="2807"/>
    </row>
    <row r="1608" spans="1:33" x14ac:dyDescent="0.3">
      <c r="A1608" s="2807"/>
      <c r="B1608" s="2807"/>
      <c r="C1608" s="2807"/>
      <c r="D1608" s="2807"/>
      <c r="E1608" s="2807"/>
      <c r="F1608" s="2807"/>
      <c r="G1608" s="2807"/>
      <c r="H1608" s="2807"/>
      <c r="I1608" s="2807"/>
      <c r="J1608" s="2807"/>
      <c r="K1608" s="2807"/>
      <c r="L1608" s="2807"/>
      <c r="M1608" s="2807"/>
      <c r="N1608" s="2807"/>
      <c r="O1608" s="2807"/>
      <c r="P1608" s="2807"/>
      <c r="Q1608" s="2807"/>
      <c r="R1608" s="2807"/>
      <c r="S1608" s="2807"/>
      <c r="T1608" s="2807"/>
      <c r="U1608" s="2807"/>
      <c r="V1608" s="2807"/>
      <c r="W1608" s="2807"/>
      <c r="X1608" s="2807"/>
      <c r="Y1608" s="2807"/>
      <c r="Z1608" s="2807"/>
      <c r="AA1608" s="2807"/>
      <c r="AB1608" s="2807"/>
      <c r="AC1608" s="2807"/>
      <c r="AD1608" s="2807"/>
      <c r="AE1608" s="2807"/>
      <c r="AF1608" s="2807"/>
      <c r="AG1608" s="2807"/>
    </row>
    <row r="1609" spans="1:33" x14ac:dyDescent="0.3">
      <c r="A1609" s="2807"/>
      <c r="B1609" s="2807"/>
      <c r="C1609" s="2807"/>
      <c r="D1609" s="2807"/>
      <c r="E1609" s="2807"/>
      <c r="F1609" s="2807"/>
      <c r="G1609" s="2807"/>
      <c r="H1609" s="2807"/>
      <c r="I1609" s="2807"/>
      <c r="J1609" s="2807"/>
      <c r="K1609" s="2807"/>
      <c r="L1609" s="2807"/>
      <c r="M1609" s="2807"/>
      <c r="N1609" s="2807"/>
      <c r="O1609" s="2807"/>
      <c r="P1609" s="2807"/>
      <c r="Q1609" s="2807"/>
      <c r="R1609" s="2807"/>
      <c r="S1609" s="2807"/>
      <c r="T1609" s="2807"/>
      <c r="U1609" s="2807"/>
      <c r="V1609" s="2807"/>
      <c r="W1609" s="2807"/>
      <c r="X1609" s="2807"/>
      <c r="Y1609" s="2807"/>
      <c r="Z1609" s="2807"/>
      <c r="AA1609" s="2807"/>
      <c r="AB1609" s="2807"/>
      <c r="AC1609" s="2807"/>
      <c r="AD1609" s="2807"/>
      <c r="AE1609" s="2807"/>
      <c r="AF1609" s="2807"/>
      <c r="AG1609" s="2807"/>
    </row>
    <row r="1610" spans="1:33" x14ac:dyDescent="0.3">
      <c r="A1610" s="2807"/>
      <c r="B1610" s="2807"/>
      <c r="C1610" s="2807"/>
      <c r="D1610" s="2807"/>
      <c r="E1610" s="2807"/>
      <c r="F1610" s="2807"/>
      <c r="G1610" s="2807"/>
      <c r="H1610" s="2807"/>
      <c r="I1610" s="2807"/>
      <c r="J1610" s="2807"/>
      <c r="K1610" s="2807"/>
      <c r="L1610" s="2807"/>
      <c r="M1610" s="2807"/>
      <c r="N1610" s="2807"/>
      <c r="O1610" s="2807"/>
      <c r="P1610" s="2807"/>
      <c r="Q1610" s="2807"/>
      <c r="R1610" s="2807"/>
      <c r="S1610" s="2807"/>
      <c r="T1610" s="2807"/>
      <c r="U1610" s="2807"/>
      <c r="V1610" s="2807"/>
      <c r="W1610" s="2807"/>
      <c r="X1610" s="2807"/>
      <c r="Y1610" s="2807"/>
      <c r="Z1610" s="2807"/>
      <c r="AA1610" s="2807"/>
      <c r="AB1610" s="2807"/>
      <c r="AC1610" s="2807"/>
      <c r="AD1610" s="2807"/>
      <c r="AE1610" s="2807"/>
      <c r="AF1610" s="2807"/>
      <c r="AG1610" s="2807"/>
    </row>
    <row r="1611" spans="1:33" x14ac:dyDescent="0.3">
      <c r="A1611" s="1172"/>
      <c r="B1611" s="1172"/>
      <c r="C1611" s="1172"/>
      <c r="D1611" s="1172"/>
      <c r="E1611" s="1172"/>
      <c r="F1611" s="1172"/>
      <c r="G1611" s="1172"/>
      <c r="H1611" s="1172"/>
      <c r="I1611" s="1172"/>
      <c r="J1611" s="1172"/>
      <c r="K1611" s="1172"/>
      <c r="L1611" s="1172"/>
      <c r="M1611" s="1172"/>
      <c r="N1611" s="1172"/>
      <c r="O1611" s="1172"/>
      <c r="P1611" s="1172"/>
      <c r="Q1611" s="1172"/>
      <c r="R1611" s="1172"/>
      <c r="S1611" s="1172"/>
      <c r="T1611" s="1172"/>
      <c r="U1611" s="1172"/>
      <c r="V1611" s="1172"/>
      <c r="W1611" s="1172"/>
      <c r="X1611" s="1172"/>
      <c r="Y1611" s="1172"/>
      <c r="Z1611" s="1172"/>
      <c r="AA1611" s="1172"/>
      <c r="AB1611" s="1172"/>
      <c r="AC1611" s="1172"/>
      <c r="AD1611" s="1172"/>
      <c r="AE1611" s="1172"/>
      <c r="AF1611" s="1172"/>
      <c r="AG1611" s="1172"/>
    </row>
    <row r="1612" spans="1:33" ht="15" customHeight="1" x14ac:dyDescent="0.3">
      <c r="A1612" s="2807" t="s">
        <v>55</v>
      </c>
      <c r="B1612" s="2807"/>
      <c r="C1612" s="2807"/>
      <c r="D1612" s="2807"/>
      <c r="E1612" s="2807"/>
      <c r="F1612" s="2807"/>
      <c r="G1612" s="2807"/>
      <c r="H1612" s="2807"/>
      <c r="I1612" s="2807"/>
      <c r="J1612" s="2807"/>
      <c r="K1612" s="2807"/>
      <c r="L1612" s="2807"/>
      <c r="M1612" s="2807"/>
      <c r="N1612" s="2807"/>
      <c r="O1612" s="2807"/>
      <c r="P1612" s="2807"/>
      <c r="Q1612" s="2807"/>
      <c r="R1612" s="2807"/>
      <c r="S1612" s="2807"/>
      <c r="T1612" s="2807"/>
      <c r="U1612" s="2807"/>
      <c r="V1612" s="2807"/>
      <c r="W1612" s="2807"/>
      <c r="X1612" s="2807"/>
      <c r="Y1612" s="2807"/>
      <c r="Z1612" s="2807"/>
      <c r="AA1612" s="2807"/>
      <c r="AB1612" s="2807"/>
      <c r="AC1612" s="2807"/>
      <c r="AD1612" s="2807"/>
      <c r="AE1612" s="2807"/>
      <c r="AF1612" s="2807"/>
      <c r="AG1612" s="2807"/>
    </row>
    <row r="1613" spans="1:33" x14ac:dyDescent="0.3">
      <c r="A1613" s="2807"/>
      <c r="B1613" s="2807"/>
      <c r="C1613" s="2807"/>
      <c r="D1613" s="2807"/>
      <c r="E1613" s="2807"/>
      <c r="F1613" s="2807"/>
      <c r="G1613" s="2807"/>
      <c r="H1613" s="2807"/>
      <c r="I1613" s="2807"/>
      <c r="J1613" s="2807"/>
      <c r="K1613" s="2807"/>
      <c r="L1613" s="2807"/>
      <c r="M1613" s="2807"/>
      <c r="N1613" s="2807"/>
      <c r="O1613" s="2807"/>
      <c r="P1613" s="2807"/>
      <c r="Q1613" s="2807"/>
      <c r="R1613" s="2807"/>
      <c r="S1613" s="2807"/>
      <c r="T1613" s="2807"/>
      <c r="U1613" s="2807"/>
      <c r="V1613" s="2807"/>
      <c r="W1613" s="2807"/>
      <c r="X1613" s="2807"/>
      <c r="Y1613" s="2807"/>
      <c r="Z1613" s="2807"/>
      <c r="AA1613" s="2807"/>
      <c r="AB1613" s="2807"/>
      <c r="AC1613" s="2807"/>
      <c r="AD1613" s="2807"/>
      <c r="AE1613" s="2807"/>
      <c r="AF1613" s="2807"/>
      <c r="AG1613" s="2807"/>
    </row>
    <row r="1614" spans="1:33" x14ac:dyDescent="0.3">
      <c r="A1614" s="2807"/>
      <c r="B1614" s="2807"/>
      <c r="C1614" s="2807"/>
      <c r="D1614" s="2807"/>
      <c r="E1614" s="2807"/>
      <c r="F1614" s="2807"/>
      <c r="G1614" s="2807"/>
      <c r="H1614" s="2807"/>
      <c r="I1614" s="2807"/>
      <c r="J1614" s="2807"/>
      <c r="K1614" s="2807"/>
      <c r="L1614" s="2807"/>
      <c r="M1614" s="2807"/>
      <c r="N1614" s="2807"/>
      <c r="O1614" s="2807"/>
      <c r="P1614" s="2807"/>
      <c r="Q1614" s="2807"/>
      <c r="R1614" s="2807"/>
      <c r="S1614" s="2807"/>
      <c r="T1614" s="2807"/>
      <c r="U1614" s="2807"/>
      <c r="V1614" s="2807"/>
      <c r="W1614" s="2807"/>
      <c r="X1614" s="2807"/>
      <c r="Y1614" s="2807"/>
      <c r="Z1614" s="2807"/>
      <c r="AA1614" s="2807"/>
      <c r="AB1614" s="2807"/>
      <c r="AC1614" s="2807"/>
      <c r="AD1614" s="2807"/>
      <c r="AE1614" s="2807"/>
      <c r="AF1614" s="2807"/>
      <c r="AG1614" s="2807"/>
    </row>
    <row r="1615" spans="1:33" x14ac:dyDescent="0.3">
      <c r="A1615" s="1172"/>
      <c r="B1615" s="1172"/>
      <c r="C1615" s="1172"/>
      <c r="D1615" s="1172"/>
      <c r="E1615" s="1172"/>
      <c r="F1615" s="1172"/>
      <c r="G1615" s="1172"/>
      <c r="H1615" s="1172"/>
      <c r="I1615" s="1172"/>
      <c r="J1615" s="1172"/>
      <c r="K1615" s="1172"/>
      <c r="L1615" s="1172"/>
      <c r="M1615" s="1172"/>
      <c r="N1615" s="1172"/>
      <c r="O1615" s="1172"/>
      <c r="P1615" s="1172"/>
      <c r="Q1615" s="1172"/>
      <c r="R1615" s="1172"/>
      <c r="S1615" s="1172"/>
      <c r="T1615" s="1172"/>
      <c r="U1615" s="1172"/>
      <c r="V1615" s="1172"/>
      <c r="W1615" s="1172"/>
      <c r="X1615" s="1172"/>
      <c r="Y1615" s="1172"/>
      <c r="Z1615" s="1172"/>
      <c r="AA1615" s="1172"/>
      <c r="AB1615" s="1172"/>
      <c r="AC1615" s="1172"/>
      <c r="AD1615" s="1172"/>
      <c r="AE1615" s="1172"/>
      <c r="AF1615" s="1172"/>
      <c r="AG1615" s="1172"/>
    </row>
    <row r="1616" spans="1:33" x14ac:dyDescent="0.3">
      <c r="A1616" s="1172" t="s">
        <v>718</v>
      </c>
      <c r="B1616" s="1172"/>
      <c r="C1616" s="1172"/>
      <c r="D1616" s="1172"/>
      <c r="E1616" s="1172"/>
      <c r="F1616" s="1172"/>
      <c r="G1616" s="1172"/>
      <c r="H1616" s="1172"/>
      <c r="I1616" s="1172"/>
      <c r="J1616" s="1172"/>
      <c r="K1616" s="1172"/>
      <c r="L1616" s="1172"/>
      <c r="M1616" s="1172"/>
      <c r="N1616" s="1172"/>
      <c r="O1616" s="1172"/>
      <c r="P1616" s="1172"/>
      <c r="Q1616" s="1172"/>
      <c r="R1616" s="1172"/>
      <c r="S1616" s="1172"/>
      <c r="T1616" s="1172"/>
      <c r="U1616" s="1172"/>
      <c r="V1616" s="1172"/>
      <c r="W1616" s="1172"/>
      <c r="X1616" s="1172"/>
      <c r="Y1616" s="1172"/>
      <c r="Z1616" s="1172"/>
      <c r="AA1616" s="1172"/>
      <c r="AB1616" s="1172"/>
      <c r="AC1616" s="1172"/>
      <c r="AD1616" s="1172"/>
      <c r="AE1616" s="1172"/>
      <c r="AF1616" s="1172"/>
      <c r="AG1616" s="1172"/>
    </row>
    <row r="1617" spans="1:33" x14ac:dyDescent="0.3">
      <c r="A1617" s="1172"/>
      <c r="B1617" s="1172"/>
      <c r="C1617" s="1172"/>
      <c r="D1617" s="1172"/>
      <c r="E1617" s="1172"/>
      <c r="F1617" s="1172"/>
      <c r="G1617" s="1172"/>
      <c r="H1617" s="1172"/>
      <c r="I1617" s="1172"/>
      <c r="J1617" s="1172"/>
      <c r="K1617" s="1172"/>
      <c r="L1617" s="1172"/>
      <c r="M1617" s="1172"/>
      <c r="N1617" s="1172"/>
      <c r="O1617" s="1172"/>
      <c r="P1617" s="1172"/>
      <c r="Q1617" s="1172"/>
      <c r="R1617" s="1172"/>
      <c r="S1617" s="1172"/>
      <c r="T1617" s="1172"/>
      <c r="U1617" s="1172"/>
      <c r="V1617" s="1172"/>
      <c r="W1617" s="1172"/>
      <c r="X1617" s="1172"/>
      <c r="Y1617" s="1172"/>
      <c r="Z1617" s="1172"/>
      <c r="AA1617" s="1172"/>
      <c r="AB1617" s="1172"/>
      <c r="AC1617" s="1172"/>
      <c r="AD1617" s="1172"/>
      <c r="AE1617" s="1172"/>
      <c r="AF1617" s="1172"/>
      <c r="AG1617" s="1172"/>
    </row>
    <row r="1618" spans="1:33" x14ac:dyDescent="0.3">
      <c r="A1618" s="1172"/>
      <c r="B1618" s="1172"/>
      <c r="C1618" s="1172"/>
      <c r="D1618" s="1172"/>
      <c r="E1618" s="1172"/>
      <c r="F1618" s="1172"/>
      <c r="G1618" s="1172"/>
      <c r="H1618" s="1172"/>
      <c r="I1618" s="1172"/>
      <c r="J1618" s="1172"/>
      <c r="K1618" s="1172"/>
      <c r="L1618" s="1172"/>
      <c r="M1618" s="1172"/>
      <c r="N1618" s="1172"/>
      <c r="O1618" s="1172"/>
      <c r="P1618" s="1172"/>
      <c r="Q1618" s="1172"/>
      <c r="R1618" s="1172"/>
      <c r="S1618" s="1172"/>
      <c r="T1618" s="1172"/>
      <c r="U1618" s="1172"/>
      <c r="V1618" s="1172"/>
      <c r="W1618" s="1172"/>
      <c r="X1618" s="1172"/>
      <c r="Y1618" s="1172"/>
      <c r="Z1618" s="1172"/>
      <c r="AA1618" s="1172"/>
      <c r="AB1618" s="1172"/>
      <c r="AC1618" s="1172"/>
      <c r="AD1618" s="1172"/>
      <c r="AE1618" s="1172"/>
      <c r="AF1618" s="1172"/>
      <c r="AG1618" s="1172"/>
    </row>
    <row r="1619" spans="1:33" ht="15" thickBot="1" x14ac:dyDescent="0.35">
      <c r="A1619" s="1172" t="s">
        <v>147</v>
      </c>
      <c r="B1619" s="1172"/>
      <c r="C1619" s="4338"/>
      <c r="D1619" s="4338"/>
      <c r="E1619" s="4338"/>
      <c r="F1619" s="4338"/>
      <c r="G1619" s="4338"/>
      <c r="H1619" s="4338"/>
      <c r="I1619" s="4338"/>
      <c r="J1619" s="4338"/>
      <c r="K1619" s="4338"/>
      <c r="L1619" s="1172"/>
      <c r="M1619" s="3031" t="str">
        <f>J1573</f>
        <v>Should be the same as listed in Part I.</v>
      </c>
      <c r="N1619" s="3031"/>
      <c r="O1619" s="3031"/>
      <c r="P1619" s="3031"/>
      <c r="Q1619" s="3031"/>
      <c r="R1619" s="3031"/>
      <c r="S1619" s="3031"/>
      <c r="T1619" s="3031"/>
      <c r="U1619" s="3031"/>
      <c r="V1619" s="3031"/>
      <c r="W1619" s="3031"/>
      <c r="X1619" s="3031"/>
      <c r="Y1619" s="3031"/>
      <c r="Z1619" s="3031"/>
      <c r="AA1619" s="1172"/>
      <c r="AB1619" s="3395"/>
      <c r="AC1619" s="3395"/>
      <c r="AD1619" s="3395"/>
      <c r="AE1619" s="3395"/>
      <c r="AF1619" s="3395"/>
      <c r="AG1619" s="1172"/>
    </row>
    <row r="1620" spans="1:33" ht="15" customHeight="1" x14ac:dyDescent="0.3">
      <c r="A1620" s="1172"/>
      <c r="B1620" s="1172"/>
      <c r="C1620" s="4333" t="s">
        <v>719</v>
      </c>
      <c r="D1620" s="4333"/>
      <c r="E1620" s="4333"/>
      <c r="F1620" s="4333"/>
      <c r="G1620" s="4333"/>
      <c r="H1620" s="4333"/>
      <c r="I1620" s="4333"/>
      <c r="J1620" s="4333"/>
      <c r="K1620" s="4333"/>
      <c r="L1620" s="1172"/>
      <c r="M1620" s="4335" t="s">
        <v>149</v>
      </c>
      <c r="N1620" s="4335"/>
      <c r="O1620" s="4335"/>
      <c r="P1620" s="4335"/>
      <c r="Q1620" s="4335"/>
      <c r="R1620" s="4335"/>
      <c r="S1620" s="4335"/>
      <c r="T1620" s="4335"/>
      <c r="U1620" s="4335"/>
      <c r="V1620" s="4335"/>
      <c r="W1620" s="4335"/>
      <c r="X1620" s="4335"/>
      <c r="Y1620" s="4335"/>
      <c r="Z1620" s="4335"/>
      <c r="AA1620" s="1172"/>
      <c r="AB1620" s="4336" t="s">
        <v>150</v>
      </c>
      <c r="AC1620" s="4335"/>
      <c r="AD1620" s="4335"/>
      <c r="AE1620" s="4335"/>
      <c r="AF1620" s="4335"/>
      <c r="AG1620" s="1172"/>
    </row>
    <row r="1621" spans="1:33" x14ac:dyDescent="0.3">
      <c r="A1621" s="1172"/>
      <c r="B1621" s="1172"/>
      <c r="C1621" s="4334"/>
      <c r="D1621" s="4334"/>
      <c r="E1621" s="4334"/>
      <c r="F1621" s="4334"/>
      <c r="G1621" s="4334"/>
      <c r="H1621" s="4334"/>
      <c r="I1621" s="4334"/>
      <c r="J1621" s="4334"/>
      <c r="K1621" s="4334"/>
      <c r="L1621" s="1172"/>
      <c r="M1621" s="1172"/>
      <c r="N1621" s="1172"/>
      <c r="O1621" s="1172"/>
      <c r="P1621" s="1172"/>
      <c r="Q1621" s="1172"/>
      <c r="R1621" s="1172"/>
      <c r="S1621" s="1172"/>
      <c r="T1621" s="1172"/>
      <c r="U1621" s="1172"/>
      <c r="V1621" s="1172"/>
      <c r="W1621" s="1172"/>
      <c r="X1621" s="1172"/>
      <c r="Y1621" s="1172"/>
      <c r="Z1621" s="1172"/>
      <c r="AA1621" s="1172"/>
      <c r="AB1621" s="1172"/>
      <c r="AC1621" s="1172"/>
      <c r="AD1621" s="1172"/>
      <c r="AE1621" s="1172"/>
      <c r="AF1621" s="1172"/>
      <c r="AG1621" s="1172"/>
    </row>
    <row r="1622" spans="1:33" x14ac:dyDescent="0.3">
      <c r="A1622" s="1172"/>
      <c r="B1622" s="1172"/>
      <c r="C1622" s="1172"/>
      <c r="D1622" s="1172"/>
      <c r="E1622" s="1172"/>
      <c r="F1622" s="1172"/>
      <c r="G1622" s="1172"/>
      <c r="H1622" s="1172"/>
      <c r="I1622" s="1172"/>
      <c r="J1622" s="1172"/>
      <c r="K1622" s="1172"/>
      <c r="L1622" s="1172"/>
      <c r="M1622" s="1172"/>
      <c r="N1622" s="1172"/>
      <c r="O1622" s="1172"/>
      <c r="P1622" s="1172"/>
      <c r="Q1622" s="1172"/>
      <c r="R1622" s="1172"/>
      <c r="S1622" s="1172"/>
      <c r="T1622" s="1172"/>
      <c r="U1622" s="1172"/>
      <c r="V1622" s="1172"/>
      <c r="W1622" s="1172"/>
      <c r="X1622" s="1172"/>
      <c r="Y1622" s="1172"/>
      <c r="Z1622" s="1172"/>
      <c r="AA1622" s="1172"/>
      <c r="AB1622" s="1172"/>
      <c r="AC1622" s="1172"/>
      <c r="AD1622" s="1172"/>
      <c r="AE1622" s="1172"/>
      <c r="AF1622" s="1172"/>
      <c r="AG1622" s="1172"/>
    </row>
    <row r="1623" spans="1:33" x14ac:dyDescent="0.3">
      <c r="A1623" s="98" t="s">
        <v>707</v>
      </c>
      <c r="B1623" s="1172"/>
      <c r="C1623" s="1172"/>
      <c r="D1623" s="1172"/>
      <c r="E1623" s="1172"/>
      <c r="F1623" s="1172"/>
      <c r="G1623" s="1172"/>
      <c r="H1623" s="1172"/>
      <c r="I1623" s="1172"/>
      <c r="J1623" s="1172"/>
      <c r="K1623" s="1172"/>
      <c r="L1623" s="1172"/>
      <c r="M1623" s="1172"/>
      <c r="N1623" s="1172"/>
      <c r="O1623" s="1172"/>
      <c r="P1623" s="1172"/>
      <c r="Q1623" s="1172"/>
      <c r="R1623" s="1172"/>
      <c r="S1623" s="1172"/>
      <c r="T1623" s="1172"/>
      <c r="U1623" s="1172"/>
      <c r="V1623" s="1172"/>
      <c r="W1623" s="1172"/>
      <c r="X1623" s="1172"/>
      <c r="Y1623" s="1172"/>
      <c r="Z1623" s="1172"/>
      <c r="AA1623" s="1172"/>
      <c r="AB1623" s="1172"/>
      <c r="AC1623" s="1172"/>
      <c r="AD1623" s="1172"/>
      <c r="AE1623" s="1172"/>
      <c r="AF1623" s="1172"/>
      <c r="AG1623" s="1172"/>
    </row>
    <row r="1624" spans="1:33" x14ac:dyDescent="0.3">
      <c r="A1624" s="1172"/>
      <c r="B1624" s="1172"/>
      <c r="C1624" s="1172"/>
      <c r="D1624" s="1172"/>
      <c r="E1624" s="1172"/>
      <c r="F1624" s="1172"/>
      <c r="G1624" s="1172"/>
      <c r="H1624" s="1172"/>
      <c r="I1624" s="1172"/>
      <c r="J1624" s="1172"/>
      <c r="K1624" s="1172"/>
      <c r="L1624" s="1172"/>
      <c r="M1624" s="1172"/>
      <c r="N1624" s="1172"/>
      <c r="O1624" s="1172"/>
      <c r="P1624" s="1172"/>
      <c r="Q1624" s="1172"/>
      <c r="R1624" s="1172"/>
      <c r="S1624" s="1172"/>
      <c r="T1624" s="1172"/>
      <c r="U1624" s="1172"/>
      <c r="V1624" s="1172"/>
      <c r="W1624" s="1172"/>
      <c r="X1624" s="1172"/>
      <c r="Y1624" s="1172"/>
      <c r="Z1624" s="1172"/>
      <c r="AA1624" s="1172"/>
      <c r="AB1624" s="1172"/>
      <c r="AC1624" s="1172"/>
      <c r="AD1624" s="1172"/>
      <c r="AE1624" s="1172"/>
      <c r="AF1624" s="1172"/>
      <c r="AG1624" s="1172"/>
    </row>
    <row r="1625" spans="1:33" x14ac:dyDescent="0.3">
      <c r="A1625" s="98" t="s">
        <v>692</v>
      </c>
      <c r="B1625" s="1172"/>
      <c r="C1625" s="1172"/>
      <c r="D1625" s="1172"/>
      <c r="E1625" s="1172"/>
      <c r="F1625" s="1172"/>
      <c r="G1625" s="1172"/>
      <c r="H1625" s="1172"/>
      <c r="I1625" s="1172"/>
      <c r="J1625" s="1172"/>
      <c r="K1625" s="1172"/>
      <c r="L1625" s="1172"/>
      <c r="M1625" s="1172"/>
      <c r="N1625" s="1172"/>
      <c r="O1625" s="1172"/>
      <c r="P1625" s="1172"/>
      <c r="Q1625" s="1172"/>
      <c r="R1625" s="1172"/>
      <c r="S1625" s="1172"/>
      <c r="T1625" s="1172"/>
      <c r="U1625" s="1172"/>
      <c r="V1625" s="1172"/>
      <c r="W1625" s="1172"/>
      <c r="X1625" s="1172"/>
      <c r="Y1625" s="1172"/>
      <c r="Z1625" s="1172"/>
      <c r="AA1625" s="1172"/>
      <c r="AB1625" s="1172"/>
      <c r="AC1625" s="1172"/>
      <c r="AD1625" s="1172"/>
      <c r="AE1625" s="1172"/>
      <c r="AF1625" s="1172"/>
      <c r="AG1625" s="1172"/>
    </row>
    <row r="1626" spans="1:33" x14ac:dyDescent="0.3">
      <c r="A1626" s="1172" t="s">
        <v>53</v>
      </c>
      <c r="B1626" s="1172"/>
      <c r="C1626" s="1172"/>
      <c r="D1626" s="1172"/>
      <c r="E1626" s="1172"/>
      <c r="F1626" s="1172"/>
      <c r="G1626" s="1172"/>
      <c r="H1626" s="1172"/>
      <c r="I1626" s="1172"/>
      <c r="J1626" s="1172"/>
      <c r="K1626" s="1172"/>
      <c r="L1626" s="1172"/>
      <c r="M1626" s="1172"/>
      <c r="N1626" s="1172"/>
      <c r="O1626" s="1172"/>
      <c r="P1626" s="1172"/>
      <c r="Q1626" s="1172"/>
      <c r="R1626" s="1172"/>
      <c r="S1626" s="1172"/>
      <c r="T1626" s="1172"/>
      <c r="U1626" s="1172"/>
      <c r="V1626" s="1170"/>
      <c r="W1626" s="1170"/>
      <c r="X1626" s="1170"/>
      <c r="Y1626" s="1170"/>
      <c r="Z1626" s="1170"/>
      <c r="AA1626" s="1170"/>
      <c r="AB1626" s="1170"/>
      <c r="AC1626" s="1172"/>
      <c r="AD1626" s="1172"/>
      <c r="AE1626" s="1172"/>
      <c r="AF1626" s="1172"/>
      <c r="AG1626" s="1172"/>
    </row>
    <row r="1627" spans="1:33" x14ac:dyDescent="0.3">
      <c r="A1627" s="1172"/>
      <c r="B1627" s="1172"/>
      <c r="C1627" s="1172"/>
      <c r="D1627" s="1172"/>
      <c r="E1627" s="1172"/>
      <c r="F1627" s="1172"/>
      <c r="G1627" s="1172"/>
      <c r="H1627" s="1172"/>
      <c r="I1627" s="1172"/>
      <c r="J1627" s="1172"/>
      <c r="K1627" s="1172"/>
      <c r="L1627" s="1172"/>
      <c r="M1627" s="1172"/>
      <c r="N1627" s="1172"/>
      <c r="O1627" s="1172"/>
      <c r="P1627" s="1172"/>
      <c r="Q1627" s="1172"/>
      <c r="R1627" s="1172"/>
      <c r="S1627" s="1172"/>
      <c r="T1627" s="1172"/>
      <c r="U1627" s="1172"/>
      <c r="V1627" s="1172"/>
      <c r="W1627" s="1172"/>
      <c r="X1627" s="1172"/>
      <c r="Y1627" s="1172"/>
      <c r="Z1627" s="1172"/>
      <c r="AA1627" s="1172"/>
      <c r="AB1627" s="1172"/>
      <c r="AC1627" s="1172"/>
      <c r="AD1627" s="1172"/>
      <c r="AE1627" s="1172"/>
      <c r="AF1627" s="1172"/>
      <c r="AG1627" s="1172"/>
    </row>
    <row r="1628" spans="1:33" x14ac:dyDescent="0.3">
      <c r="A1628" s="1170" t="s">
        <v>1131</v>
      </c>
      <c r="B1628" s="1172"/>
      <c r="C1628" s="1172"/>
      <c r="D1628" s="1172"/>
      <c r="E1628" s="1172"/>
      <c r="F1628" s="1172"/>
      <c r="G1628" s="1172"/>
      <c r="H1628" s="1172"/>
      <c r="I1628" s="1172"/>
      <c r="J1628" s="4342" t="s">
        <v>1132</v>
      </c>
      <c r="K1628" s="4342"/>
      <c r="L1628" s="4342"/>
      <c r="M1628" s="4342"/>
      <c r="N1628" s="4342"/>
      <c r="O1628" s="4342"/>
      <c r="P1628" s="4342"/>
      <c r="Q1628" s="4342"/>
      <c r="R1628" s="4342"/>
      <c r="S1628" s="4342"/>
      <c r="T1628" s="4342"/>
      <c r="U1628" s="4342"/>
      <c r="V1628" s="4342"/>
      <c r="W1628" s="4342"/>
      <c r="X1628" s="4342"/>
      <c r="Y1628" s="4342"/>
      <c r="Z1628" s="4342"/>
      <c r="AA1628" s="4342"/>
      <c r="AB1628" s="4342"/>
      <c r="AC1628" s="4342"/>
      <c r="AD1628" s="4342"/>
      <c r="AE1628" s="4342"/>
      <c r="AF1628" s="4342"/>
      <c r="AG1628" s="1172"/>
    </row>
    <row r="1629" spans="1:33" ht="15" thickBot="1" x14ac:dyDescent="0.35">
      <c r="A1629" s="1172"/>
      <c r="B1629" s="1172"/>
      <c r="C1629" s="1172"/>
      <c r="D1629" s="1172"/>
      <c r="E1629" s="1172"/>
      <c r="F1629" s="1172"/>
      <c r="G1629" s="1172"/>
      <c r="H1629" s="1172"/>
      <c r="I1629" s="1172"/>
      <c r="J1629" s="1172"/>
      <c r="K1629" s="1172"/>
      <c r="L1629" s="1172"/>
      <c r="M1629" s="1172"/>
      <c r="N1629" s="1172"/>
      <c r="O1629" s="1172"/>
      <c r="P1629" s="1172"/>
      <c r="Q1629" s="1172"/>
      <c r="R1629" s="1172"/>
      <c r="S1629" s="1172"/>
      <c r="T1629" s="1172"/>
      <c r="U1629" s="1172"/>
      <c r="V1629" s="1172"/>
      <c r="W1629" s="1172"/>
      <c r="X1629" s="1172"/>
      <c r="Y1629" s="1172"/>
      <c r="Z1629" s="1172"/>
      <c r="AA1629" s="1172"/>
      <c r="AB1629" s="1172"/>
      <c r="AC1629" s="1172"/>
      <c r="AD1629" s="1172"/>
      <c r="AE1629" s="1172"/>
      <c r="AF1629" s="1172"/>
      <c r="AG1629" s="1172"/>
    </row>
    <row r="1630" spans="1:33" ht="15" thickBot="1" x14ac:dyDescent="0.35">
      <c r="A1630" s="1172"/>
      <c r="B1630" s="1172" t="s">
        <v>708</v>
      </c>
      <c r="C1630" s="1172"/>
      <c r="D1630" s="1172"/>
      <c r="E1630" s="1172"/>
      <c r="F1630" s="1172"/>
      <c r="G1630" s="271"/>
      <c r="H1630" s="2631" t="s">
        <v>709</v>
      </c>
      <c r="I1630" s="2631"/>
      <c r="J1630" s="2631"/>
      <c r="K1630" s="2631"/>
      <c r="L1630" s="2631"/>
      <c r="M1630" s="2631"/>
      <c r="N1630" s="2631"/>
      <c r="O1630" s="2631"/>
      <c r="P1630" s="2631"/>
      <c r="Q1630" s="2631"/>
      <c r="R1630" s="2631"/>
      <c r="S1630" s="2631"/>
      <c r="T1630" s="2631"/>
      <c r="U1630" s="2631"/>
      <c r="V1630" s="2631"/>
      <c r="W1630" s="2631"/>
      <c r="X1630" s="2631"/>
      <c r="Y1630" s="2631"/>
      <c r="Z1630" s="2631"/>
      <c r="AA1630" s="2631"/>
      <c r="AB1630" s="2631"/>
      <c r="AC1630" s="2631"/>
      <c r="AD1630" s="2631"/>
      <c r="AE1630" s="2631"/>
      <c r="AF1630" s="2631"/>
      <c r="AG1630" s="2631"/>
    </row>
    <row r="1631" spans="1:33" ht="15" thickBot="1" x14ac:dyDescent="0.35">
      <c r="A1631" s="1172"/>
      <c r="B1631" s="1172"/>
      <c r="C1631" s="1172"/>
      <c r="D1631" s="1172"/>
      <c r="E1631" s="1172"/>
      <c r="F1631" s="1172"/>
      <c r="G1631" s="1172"/>
      <c r="H1631" s="1172"/>
      <c r="I1631" s="1172"/>
      <c r="J1631" s="1172"/>
      <c r="K1631" s="1172"/>
      <c r="L1631" s="1172"/>
      <c r="M1631" s="1172"/>
      <c r="N1631" s="1172"/>
      <c r="O1631" s="1172"/>
      <c r="P1631" s="1172"/>
      <c r="Q1631" s="1172"/>
      <c r="R1631" s="1172"/>
      <c r="S1631" s="1172"/>
      <c r="T1631" s="1172"/>
      <c r="U1631" s="1172"/>
      <c r="V1631" s="1172"/>
      <c r="W1631" s="1172"/>
      <c r="X1631" s="1172"/>
      <c r="Y1631" s="1172"/>
      <c r="Z1631" s="1172"/>
      <c r="AA1631" s="1172"/>
      <c r="AB1631" s="1172"/>
      <c r="AC1631" s="1172"/>
      <c r="AD1631" s="1172"/>
      <c r="AE1631" s="1172"/>
      <c r="AF1631" s="1172"/>
      <c r="AG1631" s="1172"/>
    </row>
    <row r="1632" spans="1:33" ht="15" thickBot="1" x14ac:dyDescent="0.35">
      <c r="A1632" s="1172"/>
      <c r="B1632" s="1172"/>
      <c r="C1632" s="1172"/>
      <c r="D1632" s="1172"/>
      <c r="E1632" s="1172"/>
      <c r="F1632" s="1172"/>
      <c r="G1632" s="271"/>
      <c r="H1632" s="1172" t="s">
        <v>710</v>
      </c>
      <c r="I1632" s="1172"/>
      <c r="J1632" s="1172"/>
      <c r="K1632" s="1172"/>
      <c r="L1632" s="1172"/>
      <c r="M1632" s="1172"/>
      <c r="N1632" s="1172"/>
      <c r="O1632" s="1172"/>
      <c r="P1632" s="1172"/>
      <c r="Q1632" s="1172"/>
      <c r="R1632" s="1172"/>
      <c r="S1632" s="1172"/>
      <c r="T1632" s="1172"/>
      <c r="U1632" s="1172"/>
      <c r="V1632" s="1172"/>
      <c r="W1632" s="1172"/>
      <c r="X1632" s="1172"/>
      <c r="Y1632" s="1172"/>
      <c r="Z1632" s="1172"/>
      <c r="AA1632" s="1172"/>
      <c r="AB1632" s="1172"/>
      <c r="AC1632" s="1172"/>
      <c r="AD1632" s="1172"/>
      <c r="AE1632" s="1172"/>
      <c r="AF1632" s="1172"/>
      <c r="AG1632" s="1172"/>
    </row>
    <row r="1633" spans="1:33" ht="15" thickBot="1" x14ac:dyDescent="0.35">
      <c r="A1633" s="1172"/>
      <c r="B1633" s="1172"/>
      <c r="C1633" s="1172"/>
      <c r="D1633" s="1172"/>
      <c r="E1633" s="1172"/>
      <c r="F1633" s="1172"/>
      <c r="G1633" s="1172"/>
      <c r="H1633" s="1172"/>
      <c r="I1633" s="1172"/>
      <c r="J1633" s="1172"/>
      <c r="K1633" s="1172"/>
      <c r="L1633" s="1172"/>
      <c r="M1633" s="1172"/>
      <c r="N1633" s="1172"/>
      <c r="O1633" s="1172"/>
      <c r="P1633" s="1172"/>
      <c r="Q1633" s="1172"/>
      <c r="R1633" s="1172"/>
      <c r="S1633" s="1172"/>
      <c r="T1633" s="1172"/>
      <c r="U1633" s="1172"/>
      <c r="V1633" s="1172"/>
      <c r="W1633" s="1172"/>
      <c r="X1633" s="1172"/>
      <c r="Y1633" s="1172"/>
      <c r="Z1633" s="1172"/>
      <c r="AA1633" s="1172"/>
      <c r="AB1633" s="1172"/>
      <c r="AC1633" s="1172"/>
      <c r="AD1633" s="1172"/>
      <c r="AE1633" s="1172"/>
      <c r="AF1633" s="1172"/>
      <c r="AG1633" s="1172"/>
    </row>
    <row r="1634" spans="1:33" ht="15" thickBot="1" x14ac:dyDescent="0.35">
      <c r="A1634" s="1172"/>
      <c r="B1634" s="1172"/>
      <c r="C1634" s="1172"/>
      <c r="D1634" s="1172"/>
      <c r="E1634" s="1172"/>
      <c r="F1634" s="1172"/>
      <c r="G1634" s="271"/>
      <c r="H1634" s="1172" t="s">
        <v>711</v>
      </c>
      <c r="I1634" s="1172"/>
      <c r="J1634" s="1172"/>
      <c r="K1634" s="1172"/>
      <c r="L1634" s="1172"/>
      <c r="M1634" s="1172"/>
      <c r="N1634" s="1172"/>
      <c r="O1634" s="1172"/>
      <c r="P1634" s="1172"/>
      <c r="Q1634" s="1172"/>
      <c r="R1634" s="1172"/>
      <c r="S1634" s="1172"/>
      <c r="T1634" s="1172"/>
      <c r="U1634" s="1172"/>
      <c r="V1634" s="1172"/>
      <c r="W1634" s="1172"/>
      <c r="X1634" s="1172"/>
      <c r="Y1634" s="1172"/>
      <c r="Z1634" s="1172"/>
      <c r="AA1634" s="1172"/>
      <c r="AB1634" s="1172"/>
      <c r="AC1634" s="1172"/>
      <c r="AD1634" s="1172"/>
      <c r="AE1634" s="1172"/>
      <c r="AF1634" s="1172"/>
      <c r="AG1634" s="1172"/>
    </row>
    <row r="1635" spans="1:33" ht="15" thickBot="1" x14ac:dyDescent="0.35">
      <c r="A1635" s="1172"/>
      <c r="B1635" s="1172"/>
      <c r="C1635" s="1172"/>
      <c r="D1635" s="1172"/>
      <c r="E1635" s="1172"/>
      <c r="F1635" s="1172"/>
      <c r="G1635" s="1172"/>
      <c r="H1635" s="1172"/>
      <c r="I1635" s="1172"/>
      <c r="J1635" s="1172"/>
      <c r="K1635" s="1172"/>
      <c r="L1635" s="1172"/>
      <c r="M1635" s="1172"/>
      <c r="N1635" s="1172"/>
      <c r="O1635" s="1172"/>
      <c r="P1635" s="1172"/>
      <c r="Q1635" s="1172"/>
      <c r="R1635" s="1172"/>
      <c r="S1635" s="1172"/>
      <c r="T1635" s="1172"/>
      <c r="U1635" s="1172"/>
      <c r="V1635" s="1172"/>
      <c r="W1635" s="1172"/>
      <c r="X1635" s="1172"/>
      <c r="Y1635" s="1172"/>
      <c r="Z1635" s="1172"/>
      <c r="AA1635" s="1172"/>
      <c r="AB1635" s="1172"/>
      <c r="AC1635" s="1172"/>
      <c r="AD1635" s="1172"/>
      <c r="AE1635" s="1172"/>
      <c r="AF1635" s="1172"/>
      <c r="AG1635" s="1172"/>
    </row>
    <row r="1636" spans="1:33" ht="15" thickBot="1" x14ac:dyDescent="0.35">
      <c r="A1636" s="1172"/>
      <c r="B1636" s="1172"/>
      <c r="C1636" s="1172"/>
      <c r="D1636" s="1172"/>
      <c r="E1636" s="1172"/>
      <c r="F1636" s="1172"/>
      <c r="G1636" s="271"/>
      <c r="H1636" s="1172" t="s">
        <v>712</v>
      </c>
      <c r="I1636" s="1172"/>
      <c r="J1636" s="1172"/>
      <c r="K1636" s="1172"/>
      <c r="L1636" s="1172"/>
      <c r="M1636" s="1172"/>
      <c r="N1636" s="1172"/>
      <c r="O1636" s="1172"/>
      <c r="P1636" s="1172"/>
      <c r="Q1636" s="1172"/>
      <c r="R1636" s="1172"/>
      <c r="S1636" s="1172"/>
      <c r="T1636" s="1172"/>
      <c r="U1636" s="1172"/>
      <c r="V1636" s="1172"/>
      <c r="W1636" s="1172"/>
      <c r="X1636" s="1172"/>
      <c r="Y1636" s="1172"/>
      <c r="Z1636" s="1172"/>
      <c r="AA1636" s="1172"/>
      <c r="AB1636" s="1172"/>
      <c r="AC1636" s="1172"/>
      <c r="AD1636" s="1172"/>
      <c r="AE1636" s="1172"/>
      <c r="AF1636" s="1172"/>
      <c r="AG1636" s="1172"/>
    </row>
    <row r="1637" spans="1:33" ht="15" thickBot="1" x14ac:dyDescent="0.35">
      <c r="A1637" s="1172"/>
      <c r="B1637" s="1172"/>
      <c r="C1637" s="1172"/>
      <c r="D1637" s="1172"/>
      <c r="E1637" s="1172"/>
      <c r="F1637" s="1172"/>
      <c r="G1637" s="1172"/>
      <c r="H1637" s="1172"/>
      <c r="I1637" s="1172"/>
      <c r="J1637" s="1172"/>
      <c r="K1637" s="1172"/>
      <c r="L1637" s="1172"/>
      <c r="M1637" s="1172"/>
      <c r="N1637" s="1172"/>
      <c r="O1637" s="1172"/>
      <c r="P1637" s="1172"/>
      <c r="Q1637" s="1172"/>
      <c r="R1637" s="1172"/>
      <c r="S1637" s="1172"/>
      <c r="T1637" s="1172"/>
      <c r="U1637" s="1172"/>
      <c r="V1637" s="1172"/>
      <c r="W1637" s="1172"/>
      <c r="X1637" s="1172"/>
      <c r="Y1637" s="1172"/>
      <c r="Z1637" s="1172"/>
      <c r="AA1637" s="1172"/>
      <c r="AB1637" s="1172"/>
      <c r="AC1637" s="1172"/>
      <c r="AD1637" s="1172"/>
      <c r="AE1637" s="1172"/>
      <c r="AF1637" s="1172"/>
      <c r="AG1637" s="1172"/>
    </row>
    <row r="1638" spans="1:33" ht="15" thickBot="1" x14ac:dyDescent="0.35">
      <c r="A1638" s="1172"/>
      <c r="B1638" s="1172"/>
      <c r="C1638" s="1172"/>
      <c r="D1638" s="1172"/>
      <c r="E1638" s="1172"/>
      <c r="F1638" s="1172"/>
      <c r="G1638" s="271"/>
      <c r="H1638" s="1170" t="s">
        <v>713</v>
      </c>
      <c r="I1638" s="1172"/>
      <c r="J1638" s="1172"/>
      <c r="K1638" s="1172"/>
      <c r="L1638" s="1172"/>
      <c r="M1638" s="1172"/>
      <c r="N1638" s="1172"/>
      <c r="O1638" s="1172"/>
      <c r="P1638" s="1172"/>
      <c r="Q1638" s="1172"/>
      <c r="R1638" s="1172"/>
      <c r="S1638" s="1172"/>
      <c r="T1638" s="1172"/>
      <c r="U1638" s="1172"/>
      <c r="V1638" s="1172"/>
      <c r="W1638" s="1172"/>
      <c r="X1638" s="1172"/>
      <c r="Y1638" s="1172"/>
      <c r="Z1638" s="1172"/>
      <c r="AA1638" s="1172"/>
      <c r="AB1638" s="1172"/>
      <c r="AC1638" s="1172"/>
      <c r="AD1638" s="1172"/>
      <c r="AE1638" s="1172"/>
      <c r="AF1638" s="1172"/>
      <c r="AG1638" s="1172"/>
    </row>
    <row r="1639" spans="1:33" x14ac:dyDescent="0.3">
      <c r="A1639" s="1172"/>
      <c r="B1639" s="1172"/>
      <c r="C1639" s="1172"/>
      <c r="D1639" s="1172"/>
      <c r="E1639" s="1172"/>
      <c r="F1639" s="1172"/>
      <c r="G1639" s="1172"/>
      <c r="H1639" s="1172"/>
      <c r="I1639" s="1172"/>
      <c r="J1639" s="1172"/>
      <c r="K1639" s="1172"/>
      <c r="L1639" s="1172"/>
      <c r="M1639" s="1172"/>
      <c r="N1639" s="1172"/>
      <c r="O1639" s="1172"/>
      <c r="P1639" s="1172"/>
      <c r="Q1639" s="1172"/>
      <c r="R1639" s="1172"/>
      <c r="S1639" s="1172"/>
      <c r="T1639" s="1172"/>
      <c r="U1639" s="1172"/>
      <c r="V1639" s="1172"/>
      <c r="W1639" s="1172"/>
      <c r="X1639" s="1172"/>
      <c r="Y1639" s="1172"/>
      <c r="Z1639" s="1172"/>
      <c r="AA1639" s="1172"/>
      <c r="AB1639" s="1172"/>
      <c r="AC1639" s="1172"/>
      <c r="AD1639" s="1172"/>
      <c r="AE1639" s="1172"/>
      <c r="AF1639" s="1172"/>
      <c r="AG1639" s="1172"/>
    </row>
    <row r="1640" spans="1:33" x14ac:dyDescent="0.3">
      <c r="A1640" s="4100" t="s">
        <v>15</v>
      </c>
      <c r="B1640" s="4263"/>
      <c r="C1640" s="4263"/>
      <c r="D1640" s="4263"/>
      <c r="E1640" s="4263"/>
      <c r="F1640" s="4263"/>
      <c r="G1640" s="4263"/>
      <c r="H1640" s="4263"/>
      <c r="I1640" s="4263"/>
      <c r="J1640" s="4263"/>
      <c r="K1640" s="4263"/>
      <c r="L1640" s="4263"/>
      <c r="M1640" s="4263"/>
      <c r="N1640" s="4263"/>
      <c r="O1640" s="4263"/>
      <c r="P1640" s="4263"/>
      <c r="Q1640" s="4263"/>
      <c r="R1640" s="4263"/>
      <c r="S1640" s="4263"/>
      <c r="T1640" s="4263"/>
      <c r="U1640" s="4263"/>
      <c r="V1640" s="4263"/>
      <c r="W1640" s="4263"/>
      <c r="X1640" s="4263"/>
      <c r="Y1640" s="4263"/>
      <c r="Z1640" s="4263"/>
      <c r="AA1640" s="4263"/>
      <c r="AB1640" s="4263"/>
      <c r="AC1640" s="4263"/>
      <c r="AD1640" s="4263"/>
      <c r="AE1640" s="4263"/>
      <c r="AF1640" s="4263"/>
      <c r="AG1640" s="4263"/>
    </row>
    <row r="1641" spans="1:33" x14ac:dyDescent="0.3">
      <c r="A1641" s="4263"/>
      <c r="B1641" s="4263"/>
      <c r="C1641" s="4263"/>
      <c r="D1641" s="4263"/>
      <c r="E1641" s="4263"/>
      <c r="F1641" s="4263"/>
      <c r="G1641" s="4263"/>
      <c r="H1641" s="4263"/>
      <c r="I1641" s="4263"/>
      <c r="J1641" s="4263"/>
      <c r="K1641" s="4263"/>
      <c r="L1641" s="4263"/>
      <c r="M1641" s="4263"/>
      <c r="N1641" s="4263"/>
      <c r="O1641" s="4263"/>
      <c r="P1641" s="4263"/>
      <c r="Q1641" s="4263"/>
      <c r="R1641" s="4263"/>
      <c r="S1641" s="4263"/>
      <c r="T1641" s="4263"/>
      <c r="U1641" s="4263"/>
      <c r="V1641" s="4263"/>
      <c r="W1641" s="4263"/>
      <c r="X1641" s="4263"/>
      <c r="Y1641" s="4263"/>
      <c r="Z1641" s="4263"/>
      <c r="AA1641" s="4263"/>
      <c r="AB1641" s="4263"/>
      <c r="AC1641" s="4263"/>
      <c r="AD1641" s="4263"/>
      <c r="AE1641" s="4263"/>
      <c r="AF1641" s="4263"/>
      <c r="AG1641" s="4263"/>
    </row>
    <row r="1642" spans="1:33" x14ac:dyDescent="0.3">
      <c r="A1642" s="4263"/>
      <c r="B1642" s="4263"/>
      <c r="C1642" s="4263"/>
      <c r="D1642" s="4263"/>
      <c r="E1642" s="4263"/>
      <c r="F1642" s="4263"/>
      <c r="G1642" s="4263"/>
      <c r="H1642" s="4263"/>
      <c r="I1642" s="4263"/>
      <c r="J1642" s="4263"/>
      <c r="K1642" s="4263"/>
      <c r="L1642" s="4263"/>
      <c r="M1642" s="4263"/>
      <c r="N1642" s="4263"/>
      <c r="O1642" s="4263"/>
      <c r="P1642" s="4263"/>
      <c r="Q1642" s="4263"/>
      <c r="R1642" s="4263"/>
      <c r="S1642" s="4263"/>
      <c r="T1642" s="4263"/>
      <c r="U1642" s="4263"/>
      <c r="V1642" s="4263"/>
      <c r="W1642" s="4263"/>
      <c r="X1642" s="4263"/>
      <c r="Y1642" s="4263"/>
      <c r="Z1642" s="4263"/>
      <c r="AA1642" s="4263"/>
      <c r="AB1642" s="4263"/>
      <c r="AC1642" s="4263"/>
      <c r="AD1642" s="4263"/>
      <c r="AE1642" s="4263"/>
      <c r="AF1642" s="4263"/>
      <c r="AG1642" s="4263"/>
    </row>
    <row r="1643" spans="1:33" x14ac:dyDescent="0.3">
      <c r="A1643" s="4263"/>
      <c r="B1643" s="4263"/>
      <c r="C1643" s="4263"/>
      <c r="D1643" s="4263"/>
      <c r="E1643" s="4263"/>
      <c r="F1643" s="4263"/>
      <c r="G1643" s="4263"/>
      <c r="H1643" s="4263"/>
      <c r="I1643" s="4263"/>
      <c r="J1643" s="4263"/>
      <c r="K1643" s="4263"/>
      <c r="L1643" s="4263"/>
      <c r="M1643" s="4263"/>
      <c r="N1643" s="4263"/>
      <c r="O1643" s="4263"/>
      <c r="P1643" s="4263"/>
      <c r="Q1643" s="4263"/>
      <c r="R1643" s="4263"/>
      <c r="S1643" s="4263"/>
      <c r="T1643" s="4263"/>
      <c r="U1643" s="4263"/>
      <c r="V1643" s="4263"/>
      <c r="W1643" s="4263"/>
      <c r="X1643" s="4263"/>
      <c r="Y1643" s="4263"/>
      <c r="Z1643" s="4263"/>
      <c r="AA1643" s="4263"/>
      <c r="AB1643" s="4263"/>
      <c r="AC1643" s="4263"/>
      <c r="AD1643" s="4263"/>
      <c r="AE1643" s="4263"/>
      <c r="AF1643" s="4263"/>
      <c r="AG1643" s="4263"/>
    </row>
    <row r="1644" spans="1:33" x14ac:dyDescent="0.3">
      <c r="A1644" s="1172"/>
      <c r="B1644" s="4341" t="s">
        <v>146</v>
      </c>
      <c r="C1644" s="4341"/>
      <c r="D1644" s="4341"/>
      <c r="E1644" s="4341"/>
      <c r="F1644" s="4341"/>
      <c r="G1644" s="4341"/>
      <c r="H1644" s="4341"/>
      <c r="I1644" s="4341"/>
      <c r="J1644" s="4341"/>
      <c r="K1644" s="4341"/>
      <c r="L1644" s="4341"/>
      <c r="M1644" s="253"/>
      <c r="N1644" s="4341" t="s">
        <v>714</v>
      </c>
      <c r="O1644" s="254"/>
      <c r="P1644" s="4341" t="s">
        <v>648</v>
      </c>
      <c r="Q1644" s="4341"/>
      <c r="R1644" s="4341"/>
      <c r="S1644" s="4341"/>
      <c r="T1644" s="4341"/>
      <c r="U1644" s="4341"/>
      <c r="V1644" s="4341"/>
      <c r="W1644" s="4341"/>
      <c r="X1644" s="4341"/>
      <c r="Y1644" s="255"/>
      <c r="Z1644" s="4340" t="s">
        <v>716</v>
      </c>
      <c r="AA1644" s="4340"/>
      <c r="AB1644" s="47"/>
      <c r="AC1644" s="4340" t="s">
        <v>715</v>
      </c>
      <c r="AD1644" s="4340"/>
      <c r="AE1644" s="4340"/>
      <c r="AF1644" s="4340"/>
      <c r="AG1644" s="1172"/>
    </row>
    <row r="1645" spans="1:33" x14ac:dyDescent="0.3">
      <c r="A1645" s="229"/>
      <c r="B1645" s="4341"/>
      <c r="C1645" s="4341"/>
      <c r="D1645" s="4341"/>
      <c r="E1645" s="4341"/>
      <c r="F1645" s="4341"/>
      <c r="G1645" s="4341"/>
      <c r="H1645" s="4341"/>
      <c r="I1645" s="4341"/>
      <c r="J1645" s="4341"/>
      <c r="K1645" s="4341"/>
      <c r="L1645" s="4341"/>
      <c r="M1645" s="253"/>
      <c r="N1645" s="4341"/>
      <c r="O1645" s="254"/>
      <c r="P1645" s="4341"/>
      <c r="Q1645" s="4341"/>
      <c r="R1645" s="4341"/>
      <c r="S1645" s="4341"/>
      <c r="T1645" s="4341"/>
      <c r="U1645" s="4341"/>
      <c r="V1645" s="4341"/>
      <c r="W1645" s="4341"/>
      <c r="X1645" s="4341"/>
      <c r="Y1645" s="255"/>
      <c r="Z1645" s="4340"/>
      <c r="AA1645" s="4340"/>
      <c r="AB1645" s="47"/>
      <c r="AC1645" s="4340"/>
      <c r="AD1645" s="4340"/>
      <c r="AE1645" s="4340"/>
      <c r="AF1645" s="4340"/>
      <c r="AG1645" s="1172"/>
    </row>
    <row r="1646" spans="1:33" x14ac:dyDescent="0.3">
      <c r="A1646" s="229"/>
      <c r="B1646" s="1172"/>
      <c r="C1646" s="1172"/>
      <c r="D1646" s="1172"/>
      <c r="E1646" s="1172"/>
      <c r="F1646" s="1172"/>
      <c r="G1646" s="1172"/>
      <c r="H1646" s="1172"/>
      <c r="I1646" s="1172"/>
      <c r="J1646" s="1172"/>
      <c r="K1646" s="1172"/>
      <c r="L1646" s="1172"/>
      <c r="M1646" s="229"/>
      <c r="N1646" s="1172"/>
      <c r="O1646" s="229"/>
      <c r="P1646" s="91"/>
      <c r="Q1646" s="91"/>
      <c r="R1646" s="91"/>
      <c r="S1646" s="91"/>
      <c r="T1646" s="205"/>
      <c r="U1646" s="205"/>
      <c r="V1646" s="205"/>
      <c r="W1646" s="205"/>
      <c r="X1646" s="205"/>
      <c r="Y1646" s="229"/>
      <c r="Z1646" s="1172"/>
      <c r="AA1646" s="1172"/>
      <c r="AB1646" s="47"/>
      <c r="AC1646" s="1172"/>
      <c r="AD1646" s="1172"/>
      <c r="AE1646" s="1172"/>
      <c r="AF1646" s="1172"/>
      <c r="AG1646" s="1172"/>
    </row>
    <row r="1647" spans="1:33" ht="15" thickBot="1" x14ac:dyDescent="0.35">
      <c r="A1647" s="248"/>
      <c r="B1647" s="4332"/>
      <c r="C1647" s="4332"/>
      <c r="D1647" s="4332"/>
      <c r="E1647" s="4332"/>
      <c r="F1647" s="4332"/>
      <c r="G1647" s="4332"/>
      <c r="H1647" s="4332"/>
      <c r="I1647" s="4332"/>
      <c r="J1647" s="4332"/>
      <c r="K1647" s="4332"/>
      <c r="L1647" s="4332"/>
      <c r="M1647" s="248"/>
      <c r="N1647" s="340"/>
      <c r="O1647" s="248"/>
      <c r="P1647" s="3412"/>
      <c r="Q1647" s="3412"/>
      <c r="R1647" s="3412"/>
      <c r="S1647" s="3412"/>
      <c r="T1647" s="3412"/>
      <c r="U1647" s="3412"/>
      <c r="V1647" s="3412"/>
      <c r="W1647" s="3412"/>
      <c r="X1647" s="3412"/>
      <c r="Y1647" s="248"/>
      <c r="Z1647" s="4339"/>
      <c r="AA1647" s="4339"/>
      <c r="AB1647" s="47"/>
      <c r="AC1647" s="4339"/>
      <c r="AD1647" s="4339"/>
      <c r="AE1647" s="4339"/>
      <c r="AF1647" s="4339"/>
      <c r="AG1647" s="1172"/>
    </row>
    <row r="1648" spans="1:33" x14ac:dyDescent="0.3">
      <c r="A1648" s="229"/>
      <c r="B1648" s="102"/>
      <c r="C1648" s="102"/>
      <c r="D1648" s="102"/>
      <c r="E1648" s="102"/>
      <c r="F1648" s="102"/>
      <c r="G1648" s="102"/>
      <c r="H1648" s="102"/>
      <c r="I1648" s="102"/>
      <c r="J1648" s="102"/>
      <c r="K1648" s="102"/>
      <c r="L1648" s="102"/>
      <c r="M1648" s="229"/>
      <c r="N1648" s="102"/>
      <c r="O1648" s="229"/>
      <c r="P1648" s="91"/>
      <c r="Q1648" s="91"/>
      <c r="R1648" s="91"/>
      <c r="S1648" s="91"/>
      <c r="T1648" s="205"/>
      <c r="U1648" s="205"/>
      <c r="V1648" s="205"/>
      <c r="W1648" s="205"/>
      <c r="X1648" s="205"/>
      <c r="Y1648" s="229"/>
      <c r="Z1648" s="84"/>
      <c r="AA1648" s="84"/>
      <c r="AB1648" s="47"/>
      <c r="AC1648" s="84"/>
      <c r="AD1648" s="84"/>
      <c r="AE1648" s="84"/>
      <c r="AF1648" s="84"/>
      <c r="AG1648" s="1172"/>
    </row>
    <row r="1649" spans="1:33" ht="15" thickBot="1" x14ac:dyDescent="0.35">
      <c r="A1649" s="248"/>
      <c r="B1649" s="4332"/>
      <c r="C1649" s="4332"/>
      <c r="D1649" s="4332"/>
      <c r="E1649" s="4332"/>
      <c r="F1649" s="4332"/>
      <c r="G1649" s="4332"/>
      <c r="H1649" s="4332"/>
      <c r="I1649" s="4332"/>
      <c r="J1649" s="4332"/>
      <c r="K1649" s="4332"/>
      <c r="L1649" s="4332"/>
      <c r="M1649" s="248"/>
      <c r="N1649" s="340"/>
      <c r="O1649" s="248"/>
      <c r="P1649" s="3412"/>
      <c r="Q1649" s="3412"/>
      <c r="R1649" s="3412"/>
      <c r="S1649" s="3412"/>
      <c r="T1649" s="3412"/>
      <c r="U1649" s="3412"/>
      <c r="V1649" s="3412"/>
      <c r="W1649" s="3412"/>
      <c r="X1649" s="3412"/>
      <c r="Y1649" s="248"/>
      <c r="Z1649" s="4339"/>
      <c r="AA1649" s="4339"/>
      <c r="AB1649" s="47"/>
      <c r="AC1649" s="4339"/>
      <c r="AD1649" s="4339"/>
      <c r="AE1649" s="4339"/>
      <c r="AF1649" s="4339"/>
      <c r="AG1649" s="1172"/>
    </row>
    <row r="1650" spans="1:33" x14ac:dyDescent="0.3">
      <c r="A1650" s="229"/>
      <c r="B1650" s="102"/>
      <c r="C1650" s="102"/>
      <c r="D1650" s="102"/>
      <c r="E1650" s="102"/>
      <c r="F1650" s="102"/>
      <c r="G1650" s="102"/>
      <c r="H1650" s="102"/>
      <c r="I1650" s="102"/>
      <c r="J1650" s="102"/>
      <c r="K1650" s="102"/>
      <c r="L1650" s="102"/>
      <c r="M1650" s="229"/>
      <c r="N1650" s="102"/>
      <c r="O1650" s="229"/>
      <c r="P1650" s="91"/>
      <c r="Q1650" s="91"/>
      <c r="R1650" s="91"/>
      <c r="S1650" s="91"/>
      <c r="T1650" s="205"/>
      <c r="U1650" s="205"/>
      <c r="V1650" s="205"/>
      <c r="W1650" s="205"/>
      <c r="X1650" s="205"/>
      <c r="Y1650" s="229"/>
      <c r="Z1650" s="84"/>
      <c r="AA1650" s="84"/>
      <c r="AB1650" s="47"/>
      <c r="AC1650" s="84"/>
      <c r="AD1650" s="84"/>
      <c r="AE1650" s="84"/>
      <c r="AF1650" s="84"/>
      <c r="AG1650" s="1172"/>
    </row>
    <row r="1651" spans="1:33" ht="15" thickBot="1" x14ac:dyDescent="0.35">
      <c r="A1651" s="248"/>
      <c r="B1651" s="4332"/>
      <c r="C1651" s="4332"/>
      <c r="D1651" s="4332"/>
      <c r="E1651" s="4332"/>
      <c r="F1651" s="4332"/>
      <c r="G1651" s="4332"/>
      <c r="H1651" s="4332"/>
      <c r="I1651" s="4332"/>
      <c r="J1651" s="4332"/>
      <c r="K1651" s="4332"/>
      <c r="L1651" s="4332"/>
      <c r="M1651" s="248"/>
      <c r="N1651" s="340"/>
      <c r="O1651" s="248"/>
      <c r="P1651" s="3412"/>
      <c r="Q1651" s="3412"/>
      <c r="R1651" s="3412"/>
      <c r="S1651" s="3412"/>
      <c r="T1651" s="3412"/>
      <c r="U1651" s="3412"/>
      <c r="V1651" s="3412"/>
      <c r="W1651" s="3412"/>
      <c r="X1651" s="3412"/>
      <c r="Y1651" s="248"/>
      <c r="Z1651" s="4339"/>
      <c r="AA1651" s="4339"/>
      <c r="AB1651" s="47"/>
      <c r="AC1651" s="4339"/>
      <c r="AD1651" s="4339"/>
      <c r="AE1651" s="4339"/>
      <c r="AF1651" s="4339"/>
      <c r="AG1651" s="1172"/>
    </row>
    <row r="1652" spans="1:33" x14ac:dyDescent="0.3">
      <c r="A1652" s="229"/>
      <c r="B1652" s="102"/>
      <c r="C1652" s="102"/>
      <c r="D1652" s="102"/>
      <c r="E1652" s="102"/>
      <c r="F1652" s="102"/>
      <c r="G1652" s="102"/>
      <c r="H1652" s="102"/>
      <c r="I1652" s="102"/>
      <c r="J1652" s="102"/>
      <c r="K1652" s="102"/>
      <c r="L1652" s="102"/>
      <c r="M1652" s="229"/>
      <c r="N1652" s="102"/>
      <c r="O1652" s="229"/>
      <c r="P1652" s="91"/>
      <c r="Q1652" s="91"/>
      <c r="R1652" s="91"/>
      <c r="S1652" s="91"/>
      <c r="T1652" s="205"/>
      <c r="U1652" s="205"/>
      <c r="V1652" s="205"/>
      <c r="W1652" s="205"/>
      <c r="X1652" s="205"/>
      <c r="Y1652" s="229"/>
      <c r="Z1652" s="84"/>
      <c r="AA1652" s="84"/>
      <c r="AB1652" s="47"/>
      <c r="AC1652" s="84"/>
      <c r="AD1652" s="84"/>
      <c r="AE1652" s="84"/>
      <c r="AF1652" s="84"/>
      <c r="AG1652" s="1172"/>
    </row>
    <row r="1653" spans="1:33" ht="15" thickBot="1" x14ac:dyDescent="0.35">
      <c r="A1653" s="248"/>
      <c r="B1653" s="4332"/>
      <c r="C1653" s="4332"/>
      <c r="D1653" s="4332"/>
      <c r="E1653" s="4332"/>
      <c r="F1653" s="4332"/>
      <c r="G1653" s="4332"/>
      <c r="H1653" s="4332"/>
      <c r="I1653" s="4332"/>
      <c r="J1653" s="4332"/>
      <c r="K1653" s="4332"/>
      <c r="L1653" s="4332"/>
      <c r="M1653" s="248"/>
      <c r="N1653" s="340"/>
      <c r="O1653" s="248"/>
      <c r="P1653" s="3412"/>
      <c r="Q1653" s="3412"/>
      <c r="R1653" s="3412"/>
      <c r="S1653" s="3412"/>
      <c r="T1653" s="3412"/>
      <c r="U1653" s="3412"/>
      <c r="V1653" s="3412"/>
      <c r="W1653" s="3412"/>
      <c r="X1653" s="3412"/>
      <c r="Y1653" s="248"/>
      <c r="Z1653" s="4339"/>
      <c r="AA1653" s="4339"/>
      <c r="AB1653" s="47"/>
      <c r="AC1653" s="4339"/>
      <c r="AD1653" s="4339"/>
      <c r="AE1653" s="4339"/>
      <c r="AF1653" s="4339"/>
      <c r="AG1653" s="1172"/>
    </row>
    <row r="1654" spans="1:33" x14ac:dyDescent="0.3">
      <c r="A1654" s="229"/>
      <c r="B1654" s="102"/>
      <c r="C1654" s="102"/>
      <c r="D1654" s="102"/>
      <c r="E1654" s="102"/>
      <c r="F1654" s="102"/>
      <c r="G1654" s="102"/>
      <c r="H1654" s="102"/>
      <c r="I1654" s="102"/>
      <c r="J1654" s="102"/>
      <c r="K1654" s="102"/>
      <c r="L1654" s="102"/>
      <c r="M1654" s="229"/>
      <c r="N1654" s="102"/>
      <c r="O1654" s="229"/>
      <c r="P1654" s="91"/>
      <c r="Q1654" s="91"/>
      <c r="R1654" s="91"/>
      <c r="S1654" s="91"/>
      <c r="T1654" s="205"/>
      <c r="U1654" s="205"/>
      <c r="V1654" s="205"/>
      <c r="W1654" s="205"/>
      <c r="X1654" s="205"/>
      <c r="Y1654" s="229"/>
      <c r="Z1654" s="84"/>
      <c r="AA1654" s="84"/>
      <c r="AB1654" s="47"/>
      <c r="AC1654" s="84"/>
      <c r="AD1654" s="84"/>
      <c r="AE1654" s="84"/>
      <c r="AF1654" s="84"/>
      <c r="AG1654" s="1172"/>
    </row>
    <row r="1655" spans="1:33" ht="15" thickBot="1" x14ac:dyDescent="0.35">
      <c r="A1655" s="248"/>
      <c r="B1655" s="4332"/>
      <c r="C1655" s="4332"/>
      <c r="D1655" s="4332"/>
      <c r="E1655" s="4332"/>
      <c r="F1655" s="4332"/>
      <c r="G1655" s="4332"/>
      <c r="H1655" s="4332"/>
      <c r="I1655" s="4332"/>
      <c r="J1655" s="4332"/>
      <c r="K1655" s="4332"/>
      <c r="L1655" s="4332"/>
      <c r="M1655" s="248"/>
      <c r="N1655" s="340"/>
      <c r="O1655" s="248"/>
      <c r="P1655" s="3412"/>
      <c r="Q1655" s="3412"/>
      <c r="R1655" s="3412"/>
      <c r="S1655" s="3412"/>
      <c r="T1655" s="3412"/>
      <c r="U1655" s="3412"/>
      <c r="V1655" s="3412"/>
      <c r="W1655" s="3412"/>
      <c r="X1655" s="3412"/>
      <c r="Y1655" s="248"/>
      <c r="Z1655" s="4339"/>
      <c r="AA1655" s="4339"/>
      <c r="AB1655" s="47"/>
      <c r="AC1655" s="4339"/>
      <c r="AD1655" s="4339"/>
      <c r="AE1655" s="4339"/>
      <c r="AF1655" s="4339"/>
      <c r="AG1655" s="1172"/>
    </row>
    <row r="1656" spans="1:33" x14ac:dyDescent="0.3">
      <c r="A1656" s="229"/>
      <c r="B1656" s="102"/>
      <c r="C1656" s="102"/>
      <c r="D1656" s="102"/>
      <c r="E1656" s="102"/>
      <c r="F1656" s="102"/>
      <c r="G1656" s="102"/>
      <c r="H1656" s="102"/>
      <c r="I1656" s="102"/>
      <c r="J1656" s="102"/>
      <c r="K1656" s="102"/>
      <c r="L1656" s="102"/>
      <c r="M1656" s="229"/>
      <c r="N1656" s="102"/>
      <c r="O1656" s="229"/>
      <c r="P1656" s="91"/>
      <c r="Q1656" s="91"/>
      <c r="R1656" s="91"/>
      <c r="S1656" s="91"/>
      <c r="T1656" s="205"/>
      <c r="U1656" s="205"/>
      <c r="V1656" s="205"/>
      <c r="W1656" s="205"/>
      <c r="X1656" s="205"/>
      <c r="Y1656" s="229"/>
      <c r="Z1656" s="84"/>
      <c r="AA1656" s="84"/>
      <c r="AB1656" s="47"/>
      <c r="AC1656" s="84"/>
      <c r="AD1656" s="84"/>
      <c r="AE1656" s="84"/>
      <c r="AF1656" s="84"/>
      <c r="AG1656" s="1172"/>
    </row>
    <row r="1657" spans="1:33" ht="15" thickBot="1" x14ac:dyDescent="0.35">
      <c r="A1657" s="248"/>
      <c r="B1657" s="4332"/>
      <c r="C1657" s="4332"/>
      <c r="D1657" s="4332"/>
      <c r="E1657" s="4332"/>
      <c r="F1657" s="4332"/>
      <c r="G1657" s="4332"/>
      <c r="H1657" s="4332"/>
      <c r="I1657" s="4332"/>
      <c r="J1657" s="4332"/>
      <c r="K1657" s="4332"/>
      <c r="L1657" s="4332"/>
      <c r="M1657" s="248"/>
      <c r="N1657" s="340"/>
      <c r="O1657" s="248"/>
      <c r="P1657" s="3412"/>
      <c r="Q1657" s="3412"/>
      <c r="R1657" s="3412"/>
      <c r="S1657" s="3412"/>
      <c r="T1657" s="3412"/>
      <c r="U1657" s="3412"/>
      <c r="V1657" s="3412"/>
      <c r="W1657" s="3412"/>
      <c r="X1657" s="3412"/>
      <c r="Y1657" s="248"/>
      <c r="Z1657" s="4339"/>
      <c r="AA1657" s="4339"/>
      <c r="AB1657" s="47"/>
      <c r="AC1657" s="4339"/>
      <c r="AD1657" s="4339"/>
      <c r="AE1657" s="4339"/>
      <c r="AF1657" s="4339"/>
      <c r="AG1657" s="1172"/>
    </row>
    <row r="1658" spans="1:33" x14ac:dyDescent="0.3">
      <c r="A1658" s="47"/>
      <c r="B1658" s="1172"/>
      <c r="C1658" s="1172"/>
      <c r="D1658" s="1172"/>
      <c r="E1658" s="1172"/>
      <c r="F1658" s="1172"/>
      <c r="G1658" s="1172"/>
      <c r="H1658" s="1172"/>
      <c r="I1658" s="1172"/>
      <c r="J1658" s="1170"/>
      <c r="K1658" s="1170"/>
      <c r="L1658" s="1170"/>
      <c r="M1658" s="1060"/>
      <c r="N1658" s="1170"/>
      <c r="O1658" s="1060"/>
      <c r="P1658" s="1170"/>
      <c r="Q1658" s="1170"/>
      <c r="R1658" s="1170"/>
      <c r="S1658" s="1172"/>
      <c r="T1658" s="1172"/>
      <c r="U1658" s="1172"/>
      <c r="V1658" s="1172"/>
      <c r="W1658" s="1172"/>
      <c r="X1658" s="1172"/>
      <c r="Y1658" s="47"/>
      <c r="Z1658" s="1172"/>
      <c r="AA1658" s="1172"/>
      <c r="AB1658" s="47"/>
      <c r="AC1658" s="1172"/>
      <c r="AD1658" s="1172"/>
      <c r="AE1658" s="1172"/>
      <c r="AF1658" s="1172"/>
      <c r="AG1658" s="1172"/>
    </row>
    <row r="1659" spans="1:33" ht="15" thickBot="1" x14ac:dyDescent="0.35">
      <c r="A1659" s="1172" t="s">
        <v>717</v>
      </c>
      <c r="B1659" s="1172"/>
      <c r="C1659" s="1172"/>
      <c r="D1659" s="1172"/>
      <c r="E1659" s="1172"/>
      <c r="F1659" s="1172"/>
      <c r="G1659" s="1172"/>
      <c r="H1659" s="1170"/>
      <c r="I1659" s="4337" t="s">
        <v>1314</v>
      </c>
      <c r="J1659" s="4337"/>
      <c r="K1659" s="4337"/>
      <c r="L1659" s="4337"/>
      <c r="M1659" s="4337"/>
      <c r="N1659" s="4337"/>
      <c r="O1659" s="4337"/>
      <c r="P1659" s="4337"/>
      <c r="Q1659" s="4337"/>
      <c r="R1659" s="4337"/>
      <c r="S1659" s="4337"/>
      <c r="T1659" s="4337"/>
      <c r="U1659" s="4337"/>
      <c r="V1659" s="4337"/>
      <c r="W1659" s="4337"/>
      <c r="X1659" s="4337"/>
      <c r="Y1659" s="1172"/>
      <c r="Z1659" s="1170" t="s">
        <v>1313</v>
      </c>
      <c r="AA1659" s="1172"/>
      <c r="AB1659" s="1172"/>
      <c r="AC1659" s="1172"/>
      <c r="AD1659" s="1172"/>
      <c r="AE1659" s="1172"/>
      <c r="AF1659" s="1172"/>
      <c r="AG1659" s="1172"/>
    </row>
    <row r="1660" spans="1:33" x14ac:dyDescent="0.3">
      <c r="A1660" s="1170" t="s">
        <v>16</v>
      </c>
      <c r="B1660" s="1172"/>
      <c r="C1660" s="1172"/>
      <c r="D1660" s="1172"/>
      <c r="E1660" s="1172"/>
      <c r="F1660" s="1172"/>
      <c r="G1660" s="1172"/>
      <c r="H1660" s="1172"/>
      <c r="I1660" s="1172"/>
      <c r="J1660" s="1172"/>
      <c r="K1660" s="1172"/>
      <c r="L1660" s="1172"/>
      <c r="M1660" s="1172"/>
      <c r="N1660" s="1172"/>
      <c r="O1660" s="1172"/>
      <c r="P1660" s="1172"/>
      <c r="Q1660" s="1172"/>
      <c r="R1660" s="1172"/>
      <c r="S1660" s="1172"/>
      <c r="T1660" s="1172"/>
      <c r="U1660" s="1172"/>
      <c r="V1660" s="1172"/>
      <c r="W1660" s="1172"/>
      <c r="X1660" s="1172"/>
      <c r="Y1660" s="1172"/>
      <c r="Z1660" s="1172"/>
      <c r="AA1660" s="1172"/>
      <c r="AB1660" s="1172"/>
      <c r="AC1660" s="1172"/>
      <c r="AD1660" s="1172"/>
      <c r="AE1660" s="1172"/>
      <c r="AF1660" s="1172"/>
      <c r="AG1660" s="1172"/>
    </row>
    <row r="1661" spans="1:33" x14ac:dyDescent="0.3">
      <c r="A1661" s="1172"/>
      <c r="B1661" s="1172"/>
      <c r="C1661" s="1172"/>
      <c r="D1661" s="1172"/>
      <c r="E1661" s="1172"/>
      <c r="F1661" s="1172"/>
      <c r="G1661" s="1172"/>
      <c r="H1661" s="1172"/>
      <c r="I1661" s="1172"/>
      <c r="J1661" s="1172"/>
      <c r="K1661" s="1172"/>
      <c r="L1661" s="1172"/>
      <c r="M1661" s="1172"/>
      <c r="N1661" s="1172"/>
      <c r="O1661" s="1172"/>
      <c r="P1661" s="1172"/>
      <c r="Q1661" s="1172"/>
      <c r="R1661" s="1172"/>
      <c r="S1661" s="1172"/>
      <c r="T1661" s="1172"/>
      <c r="U1661" s="1172"/>
      <c r="V1661" s="1172"/>
      <c r="W1661" s="1172"/>
      <c r="X1661" s="1172"/>
      <c r="Y1661" s="1172"/>
      <c r="Z1661" s="1172"/>
      <c r="AA1661" s="1172"/>
      <c r="AB1661" s="1172"/>
      <c r="AC1661" s="1172"/>
      <c r="AD1661" s="1172"/>
      <c r="AE1661" s="1172"/>
      <c r="AF1661" s="1172"/>
      <c r="AG1661" s="1172"/>
    </row>
    <row r="1662" spans="1:33" x14ac:dyDescent="0.3">
      <c r="A1662" s="2807" t="s">
        <v>54</v>
      </c>
      <c r="B1662" s="2807"/>
      <c r="C1662" s="2807"/>
      <c r="D1662" s="2807"/>
      <c r="E1662" s="2807"/>
      <c r="F1662" s="2807"/>
      <c r="G1662" s="2807"/>
      <c r="H1662" s="2807"/>
      <c r="I1662" s="2807"/>
      <c r="J1662" s="2807"/>
      <c r="K1662" s="2807"/>
      <c r="L1662" s="2807"/>
      <c r="M1662" s="2807"/>
      <c r="N1662" s="2807"/>
      <c r="O1662" s="2807"/>
      <c r="P1662" s="2807"/>
      <c r="Q1662" s="2807"/>
      <c r="R1662" s="2807"/>
      <c r="S1662" s="2807"/>
      <c r="T1662" s="2807"/>
      <c r="U1662" s="2807"/>
      <c r="V1662" s="2807"/>
      <c r="W1662" s="2807"/>
      <c r="X1662" s="2807"/>
      <c r="Y1662" s="2807"/>
      <c r="Z1662" s="2807"/>
      <c r="AA1662" s="2807"/>
      <c r="AB1662" s="2807"/>
      <c r="AC1662" s="2807"/>
      <c r="AD1662" s="2807"/>
      <c r="AE1662" s="2807"/>
      <c r="AF1662" s="2807"/>
      <c r="AG1662" s="2807"/>
    </row>
    <row r="1663" spans="1:33" x14ac:dyDescent="0.3">
      <c r="A1663" s="2807"/>
      <c r="B1663" s="2807"/>
      <c r="C1663" s="2807"/>
      <c r="D1663" s="2807"/>
      <c r="E1663" s="2807"/>
      <c r="F1663" s="2807"/>
      <c r="G1663" s="2807"/>
      <c r="H1663" s="2807"/>
      <c r="I1663" s="2807"/>
      <c r="J1663" s="2807"/>
      <c r="K1663" s="2807"/>
      <c r="L1663" s="2807"/>
      <c r="M1663" s="2807"/>
      <c r="N1663" s="2807"/>
      <c r="O1663" s="2807"/>
      <c r="P1663" s="2807"/>
      <c r="Q1663" s="2807"/>
      <c r="R1663" s="2807"/>
      <c r="S1663" s="2807"/>
      <c r="T1663" s="2807"/>
      <c r="U1663" s="2807"/>
      <c r="V1663" s="2807"/>
      <c r="W1663" s="2807"/>
      <c r="X1663" s="2807"/>
      <c r="Y1663" s="2807"/>
      <c r="Z1663" s="2807"/>
      <c r="AA1663" s="2807"/>
      <c r="AB1663" s="2807"/>
      <c r="AC1663" s="2807"/>
      <c r="AD1663" s="2807"/>
      <c r="AE1663" s="2807"/>
      <c r="AF1663" s="2807"/>
      <c r="AG1663" s="2807"/>
    </row>
    <row r="1664" spans="1:33" x14ac:dyDescent="0.3">
      <c r="A1664" s="2807"/>
      <c r="B1664" s="2807"/>
      <c r="C1664" s="2807"/>
      <c r="D1664" s="2807"/>
      <c r="E1664" s="2807"/>
      <c r="F1664" s="2807"/>
      <c r="G1664" s="2807"/>
      <c r="H1664" s="2807"/>
      <c r="I1664" s="2807"/>
      <c r="J1664" s="2807"/>
      <c r="K1664" s="2807"/>
      <c r="L1664" s="2807"/>
      <c r="M1664" s="2807"/>
      <c r="N1664" s="2807"/>
      <c r="O1664" s="2807"/>
      <c r="P1664" s="2807"/>
      <c r="Q1664" s="2807"/>
      <c r="R1664" s="2807"/>
      <c r="S1664" s="2807"/>
      <c r="T1664" s="2807"/>
      <c r="U1664" s="2807"/>
      <c r="V1664" s="2807"/>
      <c r="W1664" s="2807"/>
      <c r="X1664" s="2807"/>
      <c r="Y1664" s="2807"/>
      <c r="Z1664" s="2807"/>
      <c r="AA1664" s="2807"/>
      <c r="AB1664" s="2807"/>
      <c r="AC1664" s="2807"/>
      <c r="AD1664" s="2807"/>
      <c r="AE1664" s="2807"/>
      <c r="AF1664" s="2807"/>
      <c r="AG1664" s="2807"/>
    </row>
    <row r="1665" spans="1:33" x14ac:dyDescent="0.3">
      <c r="A1665" s="2807"/>
      <c r="B1665" s="2807"/>
      <c r="C1665" s="2807"/>
      <c r="D1665" s="2807"/>
      <c r="E1665" s="2807"/>
      <c r="F1665" s="2807"/>
      <c r="G1665" s="2807"/>
      <c r="H1665" s="2807"/>
      <c r="I1665" s="2807"/>
      <c r="J1665" s="2807"/>
      <c r="K1665" s="2807"/>
      <c r="L1665" s="2807"/>
      <c r="M1665" s="2807"/>
      <c r="N1665" s="2807"/>
      <c r="O1665" s="2807"/>
      <c r="P1665" s="2807"/>
      <c r="Q1665" s="2807"/>
      <c r="R1665" s="2807"/>
      <c r="S1665" s="2807"/>
      <c r="T1665" s="2807"/>
      <c r="U1665" s="2807"/>
      <c r="V1665" s="2807"/>
      <c r="W1665" s="2807"/>
      <c r="X1665" s="2807"/>
      <c r="Y1665" s="2807"/>
      <c r="Z1665" s="2807"/>
      <c r="AA1665" s="2807"/>
      <c r="AB1665" s="2807"/>
      <c r="AC1665" s="2807"/>
      <c r="AD1665" s="2807"/>
      <c r="AE1665" s="2807"/>
      <c r="AF1665" s="2807"/>
      <c r="AG1665" s="2807"/>
    </row>
    <row r="1666" spans="1:33" x14ac:dyDescent="0.3">
      <c r="A1666" s="1172"/>
      <c r="B1666" s="1172"/>
      <c r="C1666" s="1172"/>
      <c r="D1666" s="1172"/>
      <c r="E1666" s="1172"/>
      <c r="F1666" s="1172"/>
      <c r="G1666" s="1172"/>
      <c r="H1666" s="1172"/>
      <c r="I1666" s="1172"/>
      <c r="J1666" s="1172"/>
      <c r="K1666" s="1172"/>
      <c r="L1666" s="1172"/>
      <c r="M1666" s="1172"/>
      <c r="N1666" s="1172"/>
      <c r="O1666" s="1172"/>
      <c r="P1666" s="1172"/>
      <c r="Q1666" s="1172"/>
      <c r="R1666" s="1172"/>
      <c r="S1666" s="1172"/>
      <c r="T1666" s="1172"/>
      <c r="U1666" s="1172"/>
      <c r="V1666" s="1172"/>
      <c r="W1666" s="1172"/>
      <c r="X1666" s="1172"/>
      <c r="Y1666" s="1172"/>
      <c r="Z1666" s="1172"/>
      <c r="AA1666" s="1172"/>
      <c r="AB1666" s="1172"/>
      <c r="AC1666" s="1172"/>
      <c r="AD1666" s="1172"/>
      <c r="AE1666" s="1172"/>
      <c r="AF1666" s="1172"/>
      <c r="AG1666" s="1172"/>
    </row>
    <row r="1667" spans="1:33" x14ac:dyDescent="0.3">
      <c r="A1667" s="2807" t="s">
        <v>55</v>
      </c>
      <c r="B1667" s="2807"/>
      <c r="C1667" s="2807"/>
      <c r="D1667" s="2807"/>
      <c r="E1667" s="2807"/>
      <c r="F1667" s="2807"/>
      <c r="G1667" s="2807"/>
      <c r="H1667" s="2807"/>
      <c r="I1667" s="2807"/>
      <c r="J1667" s="2807"/>
      <c r="K1667" s="2807"/>
      <c r="L1667" s="2807"/>
      <c r="M1667" s="2807"/>
      <c r="N1667" s="2807"/>
      <c r="O1667" s="2807"/>
      <c r="P1667" s="2807"/>
      <c r="Q1667" s="2807"/>
      <c r="R1667" s="2807"/>
      <c r="S1667" s="2807"/>
      <c r="T1667" s="2807"/>
      <c r="U1667" s="2807"/>
      <c r="V1667" s="2807"/>
      <c r="W1667" s="2807"/>
      <c r="X1667" s="2807"/>
      <c r="Y1667" s="2807"/>
      <c r="Z1667" s="2807"/>
      <c r="AA1667" s="2807"/>
      <c r="AB1667" s="2807"/>
      <c r="AC1667" s="2807"/>
      <c r="AD1667" s="2807"/>
      <c r="AE1667" s="2807"/>
      <c r="AF1667" s="2807"/>
      <c r="AG1667" s="2807"/>
    </row>
    <row r="1668" spans="1:33" x14ac:dyDescent="0.3">
      <c r="A1668" s="2807"/>
      <c r="B1668" s="2807"/>
      <c r="C1668" s="2807"/>
      <c r="D1668" s="2807"/>
      <c r="E1668" s="2807"/>
      <c r="F1668" s="2807"/>
      <c r="G1668" s="2807"/>
      <c r="H1668" s="2807"/>
      <c r="I1668" s="2807"/>
      <c r="J1668" s="2807"/>
      <c r="K1668" s="2807"/>
      <c r="L1668" s="2807"/>
      <c r="M1668" s="2807"/>
      <c r="N1668" s="2807"/>
      <c r="O1668" s="2807"/>
      <c r="P1668" s="2807"/>
      <c r="Q1668" s="2807"/>
      <c r="R1668" s="2807"/>
      <c r="S1668" s="2807"/>
      <c r="T1668" s="2807"/>
      <c r="U1668" s="2807"/>
      <c r="V1668" s="2807"/>
      <c r="W1668" s="2807"/>
      <c r="X1668" s="2807"/>
      <c r="Y1668" s="2807"/>
      <c r="Z1668" s="2807"/>
      <c r="AA1668" s="2807"/>
      <c r="AB1668" s="2807"/>
      <c r="AC1668" s="2807"/>
      <c r="AD1668" s="2807"/>
      <c r="AE1668" s="2807"/>
      <c r="AF1668" s="2807"/>
      <c r="AG1668" s="2807"/>
    </row>
    <row r="1669" spans="1:33" x14ac:dyDescent="0.3">
      <c r="A1669" s="2807"/>
      <c r="B1669" s="2807"/>
      <c r="C1669" s="2807"/>
      <c r="D1669" s="2807"/>
      <c r="E1669" s="2807"/>
      <c r="F1669" s="2807"/>
      <c r="G1669" s="2807"/>
      <c r="H1669" s="2807"/>
      <c r="I1669" s="2807"/>
      <c r="J1669" s="2807"/>
      <c r="K1669" s="2807"/>
      <c r="L1669" s="2807"/>
      <c r="M1669" s="2807"/>
      <c r="N1669" s="2807"/>
      <c r="O1669" s="2807"/>
      <c r="P1669" s="2807"/>
      <c r="Q1669" s="2807"/>
      <c r="R1669" s="2807"/>
      <c r="S1669" s="2807"/>
      <c r="T1669" s="2807"/>
      <c r="U1669" s="2807"/>
      <c r="V1669" s="2807"/>
      <c r="W1669" s="2807"/>
      <c r="X1669" s="2807"/>
      <c r="Y1669" s="2807"/>
      <c r="Z1669" s="2807"/>
      <c r="AA1669" s="2807"/>
      <c r="AB1669" s="2807"/>
      <c r="AC1669" s="2807"/>
      <c r="AD1669" s="2807"/>
      <c r="AE1669" s="2807"/>
      <c r="AF1669" s="2807"/>
      <c r="AG1669" s="2807"/>
    </row>
    <row r="1670" spans="1:33" x14ac:dyDescent="0.3">
      <c r="A1670" s="1172"/>
      <c r="B1670" s="1172"/>
      <c r="C1670" s="1172"/>
      <c r="D1670" s="1172"/>
      <c r="E1670" s="1172"/>
      <c r="F1670" s="1172"/>
      <c r="G1670" s="1172"/>
      <c r="H1670" s="1172"/>
      <c r="I1670" s="1172"/>
      <c r="J1670" s="1172"/>
      <c r="K1670" s="1172"/>
      <c r="L1670" s="1172"/>
      <c r="M1670" s="1172"/>
      <c r="N1670" s="1172"/>
      <c r="O1670" s="1172"/>
      <c r="P1670" s="1172"/>
      <c r="Q1670" s="1172"/>
      <c r="R1670" s="1172"/>
      <c r="S1670" s="1172"/>
      <c r="T1670" s="1172"/>
      <c r="U1670" s="1172"/>
      <c r="V1670" s="1172"/>
      <c r="W1670" s="1172"/>
      <c r="X1670" s="1172"/>
      <c r="Y1670" s="1172"/>
      <c r="Z1670" s="1172"/>
      <c r="AA1670" s="1172"/>
      <c r="AB1670" s="1172"/>
      <c r="AC1670" s="1172"/>
      <c r="AD1670" s="1172"/>
      <c r="AE1670" s="1172"/>
      <c r="AF1670" s="1172"/>
      <c r="AG1670" s="1172"/>
    </row>
    <row r="1671" spans="1:33" x14ac:dyDescent="0.3">
      <c r="A1671" s="1172" t="s">
        <v>718</v>
      </c>
      <c r="B1671" s="1172"/>
      <c r="C1671" s="1172"/>
      <c r="D1671" s="1172"/>
      <c r="E1671" s="1172"/>
      <c r="F1671" s="1172"/>
      <c r="G1671" s="1172"/>
      <c r="H1671" s="1172"/>
      <c r="I1671" s="1172"/>
      <c r="J1671" s="1172"/>
      <c r="K1671" s="1172"/>
      <c r="L1671" s="1172"/>
      <c r="M1671" s="1172"/>
      <c r="N1671" s="1172"/>
      <c r="O1671" s="1172"/>
      <c r="P1671" s="1172"/>
      <c r="Q1671" s="1172"/>
      <c r="R1671" s="1172"/>
      <c r="S1671" s="1172"/>
      <c r="T1671" s="1172"/>
      <c r="U1671" s="1172"/>
      <c r="V1671" s="1172"/>
      <c r="W1671" s="1172"/>
      <c r="X1671" s="1172"/>
      <c r="Y1671" s="1172"/>
      <c r="Z1671" s="1172"/>
      <c r="AA1671" s="1172"/>
      <c r="AB1671" s="1172"/>
      <c r="AC1671" s="1172"/>
      <c r="AD1671" s="1172"/>
      <c r="AE1671" s="1172"/>
      <c r="AF1671" s="1172"/>
      <c r="AG1671" s="1172"/>
    </row>
    <row r="1672" spans="1:33" x14ac:dyDescent="0.3">
      <c r="A1672" s="1172"/>
      <c r="B1672" s="1172"/>
      <c r="C1672" s="1172"/>
      <c r="D1672" s="1172"/>
      <c r="E1672" s="1172"/>
      <c r="F1672" s="1172"/>
      <c r="G1672" s="1172"/>
      <c r="H1672" s="1172"/>
      <c r="I1672" s="1172"/>
      <c r="J1672" s="1172"/>
      <c r="K1672" s="1172"/>
      <c r="L1672" s="1172"/>
      <c r="M1672" s="1172"/>
      <c r="N1672" s="1172"/>
      <c r="O1672" s="1172"/>
      <c r="P1672" s="1172"/>
      <c r="Q1672" s="1172"/>
      <c r="R1672" s="1172"/>
      <c r="S1672" s="1172"/>
      <c r="T1672" s="1172"/>
      <c r="U1672" s="1172"/>
      <c r="V1672" s="1172"/>
      <c r="W1672" s="1172"/>
      <c r="X1672" s="1172"/>
      <c r="Y1672" s="1172"/>
      <c r="Z1672" s="1172"/>
      <c r="AA1672" s="1172"/>
      <c r="AB1672" s="1172"/>
      <c r="AC1672" s="1172"/>
      <c r="AD1672" s="1172"/>
      <c r="AE1672" s="1172"/>
      <c r="AF1672" s="1172"/>
      <c r="AG1672" s="1172"/>
    </row>
    <row r="1673" spans="1:33" x14ac:dyDescent="0.3">
      <c r="A1673" s="1172"/>
      <c r="B1673" s="1172"/>
      <c r="C1673" s="1172"/>
      <c r="D1673" s="1172"/>
      <c r="E1673" s="1172"/>
      <c r="F1673" s="1172"/>
      <c r="G1673" s="1172"/>
      <c r="H1673" s="1172"/>
      <c r="I1673" s="1172"/>
      <c r="J1673" s="1172"/>
      <c r="K1673" s="1172"/>
      <c r="L1673" s="1172"/>
      <c r="M1673" s="1172"/>
      <c r="N1673" s="1172"/>
      <c r="O1673" s="1172"/>
      <c r="P1673" s="1172"/>
      <c r="Q1673" s="1172"/>
      <c r="R1673" s="1172"/>
      <c r="S1673" s="1172"/>
      <c r="T1673" s="1172"/>
      <c r="U1673" s="1172"/>
      <c r="V1673" s="1172"/>
      <c r="W1673" s="1172"/>
      <c r="X1673" s="1172"/>
      <c r="Y1673" s="1172"/>
      <c r="Z1673" s="1172"/>
      <c r="AA1673" s="1172"/>
      <c r="AB1673" s="1172"/>
      <c r="AC1673" s="1172"/>
      <c r="AD1673" s="1172"/>
      <c r="AE1673" s="1172"/>
      <c r="AF1673" s="1172"/>
      <c r="AG1673" s="1172"/>
    </row>
    <row r="1674" spans="1:33" ht="15" thickBot="1" x14ac:dyDescent="0.35">
      <c r="A1674" s="1172" t="s">
        <v>147</v>
      </c>
      <c r="B1674" s="1172"/>
      <c r="C1674" s="4338"/>
      <c r="D1674" s="4338"/>
      <c r="E1674" s="4338"/>
      <c r="F1674" s="4338"/>
      <c r="G1674" s="4338"/>
      <c r="H1674" s="4338"/>
      <c r="I1674" s="4338"/>
      <c r="J1674" s="4338"/>
      <c r="K1674" s="4338"/>
      <c r="L1674" s="1172"/>
      <c r="M1674" s="3031" t="str">
        <f>J1628</f>
        <v>Should be the same as listed in Part I.</v>
      </c>
      <c r="N1674" s="3031"/>
      <c r="O1674" s="3031"/>
      <c r="P1674" s="3031"/>
      <c r="Q1674" s="3031"/>
      <c r="R1674" s="3031"/>
      <c r="S1674" s="3031"/>
      <c r="T1674" s="3031"/>
      <c r="U1674" s="3031"/>
      <c r="V1674" s="3031"/>
      <c r="W1674" s="3031"/>
      <c r="X1674" s="3031"/>
      <c r="Y1674" s="3031"/>
      <c r="Z1674" s="3031"/>
      <c r="AA1674" s="1172"/>
      <c r="AB1674" s="3395"/>
      <c r="AC1674" s="3395"/>
      <c r="AD1674" s="3395"/>
      <c r="AE1674" s="3395"/>
      <c r="AF1674" s="3395"/>
      <c r="AG1674" s="1172"/>
    </row>
    <row r="1675" spans="1:33" x14ac:dyDescent="0.3">
      <c r="A1675" s="1172"/>
      <c r="B1675" s="1172"/>
      <c r="C1675" s="4333" t="s">
        <v>719</v>
      </c>
      <c r="D1675" s="4333"/>
      <c r="E1675" s="4333"/>
      <c r="F1675" s="4333"/>
      <c r="G1675" s="4333"/>
      <c r="H1675" s="4333"/>
      <c r="I1675" s="4333"/>
      <c r="J1675" s="4333"/>
      <c r="K1675" s="4333"/>
      <c r="L1675" s="1172"/>
      <c r="M1675" s="4335" t="s">
        <v>149</v>
      </c>
      <c r="N1675" s="4335"/>
      <c r="O1675" s="4335"/>
      <c r="P1675" s="4335"/>
      <c r="Q1675" s="4335"/>
      <c r="R1675" s="4335"/>
      <c r="S1675" s="4335"/>
      <c r="T1675" s="4335"/>
      <c r="U1675" s="4335"/>
      <c r="V1675" s="4335"/>
      <c r="W1675" s="4335"/>
      <c r="X1675" s="4335"/>
      <c r="Y1675" s="4335"/>
      <c r="Z1675" s="4335"/>
      <c r="AA1675" s="1172"/>
      <c r="AB1675" s="4336" t="s">
        <v>150</v>
      </c>
      <c r="AC1675" s="4335"/>
      <c r="AD1675" s="4335"/>
      <c r="AE1675" s="4335"/>
      <c r="AF1675" s="4335"/>
      <c r="AG1675" s="1172"/>
    </row>
    <row r="1676" spans="1:33" x14ac:dyDescent="0.3">
      <c r="A1676" s="1172"/>
      <c r="B1676" s="1172"/>
      <c r="C1676" s="4334"/>
      <c r="D1676" s="4334"/>
      <c r="E1676" s="4334"/>
      <c r="F1676" s="4334"/>
      <c r="G1676" s="4334"/>
      <c r="H1676" s="4334"/>
      <c r="I1676" s="4334"/>
      <c r="J1676" s="4334"/>
      <c r="K1676" s="4334"/>
      <c r="L1676" s="1172"/>
      <c r="M1676" s="1172"/>
      <c r="N1676" s="1172"/>
      <c r="O1676" s="1172"/>
      <c r="P1676" s="1172"/>
      <c r="Q1676" s="1172"/>
      <c r="R1676" s="1172"/>
      <c r="S1676" s="1172"/>
      <c r="T1676" s="1172"/>
      <c r="U1676" s="1172"/>
      <c r="V1676" s="1172"/>
      <c r="W1676" s="1172"/>
      <c r="X1676" s="1172"/>
      <c r="Y1676" s="1172"/>
      <c r="Z1676" s="1172"/>
      <c r="AA1676" s="1172"/>
      <c r="AB1676" s="1172"/>
      <c r="AC1676" s="1172"/>
      <c r="AD1676" s="1172"/>
      <c r="AE1676" s="1172"/>
      <c r="AF1676" s="1172"/>
      <c r="AG1676" s="1172"/>
    </row>
    <row r="1677" spans="1:33" x14ac:dyDescent="0.3">
      <c r="A1677" s="1172"/>
      <c r="B1677" s="1172"/>
      <c r="C1677" s="1172"/>
      <c r="D1677" s="1172"/>
      <c r="E1677" s="1172"/>
      <c r="F1677" s="1172"/>
      <c r="G1677" s="1172"/>
      <c r="H1677" s="1172"/>
      <c r="I1677" s="1172"/>
      <c r="J1677" s="1172"/>
      <c r="K1677" s="1172"/>
      <c r="L1677" s="1172"/>
      <c r="M1677" s="1172"/>
      <c r="N1677" s="1172"/>
      <c r="O1677" s="1172"/>
      <c r="P1677" s="1172"/>
      <c r="Q1677" s="1172"/>
      <c r="R1677" s="1172"/>
      <c r="S1677" s="1172"/>
      <c r="T1677" s="1172"/>
      <c r="U1677" s="1172"/>
      <c r="V1677" s="1172"/>
      <c r="W1677" s="1172"/>
      <c r="X1677" s="1172"/>
      <c r="Y1677" s="1172"/>
      <c r="Z1677" s="1172"/>
      <c r="AA1677" s="1172"/>
      <c r="AB1677" s="1172"/>
      <c r="AC1677" s="1172"/>
      <c r="AD1677" s="1172"/>
      <c r="AE1677" s="1172"/>
      <c r="AF1677" s="1172"/>
      <c r="AG1677" s="1172"/>
    </row>
  </sheetData>
  <sheetProtection password="8E37" sheet="1" formatCells="0"/>
  <dataConsolidate link="1"/>
  <mergeCells count="1260">
    <mergeCell ref="Z16:AE16"/>
    <mergeCell ref="Z18:AE18"/>
    <mergeCell ref="Z20:AE20"/>
    <mergeCell ref="Z22:AE22"/>
    <mergeCell ref="Z24:AE24"/>
    <mergeCell ref="Z30:AE30"/>
    <mergeCell ref="Z32:AE32"/>
    <mergeCell ref="Z34:AE34"/>
    <mergeCell ref="Z36:AE36"/>
    <mergeCell ref="Z38:AE38"/>
    <mergeCell ref="Z40:AE40"/>
    <mergeCell ref="Z66:AE66"/>
    <mergeCell ref="Z68:AE68"/>
    <mergeCell ref="Z70:AE70"/>
    <mergeCell ref="Z72:AE72"/>
    <mergeCell ref="Z54:AE54"/>
    <mergeCell ref="Z56:AE56"/>
    <mergeCell ref="Z58:AE58"/>
    <mergeCell ref="Z60:AE60"/>
    <mergeCell ref="Z62:AE62"/>
    <mergeCell ref="Z64:AE64"/>
    <mergeCell ref="J308:AF308"/>
    <mergeCell ref="J363:AF363"/>
    <mergeCell ref="J638:AF638"/>
    <mergeCell ref="J693:AF693"/>
    <mergeCell ref="J748:AF748"/>
    <mergeCell ref="J528:AF528"/>
    <mergeCell ref="J583:AF583"/>
    <mergeCell ref="Z26:AE26"/>
    <mergeCell ref="Z28:AE28"/>
    <mergeCell ref="J968:AF968"/>
    <mergeCell ref="M629:Z629"/>
    <mergeCell ref="M630:Z630"/>
    <mergeCell ref="M684:Z684"/>
    <mergeCell ref="M685:Z685"/>
    <mergeCell ref="A617:AG620"/>
    <mergeCell ref="Z667:AA667"/>
    <mergeCell ref="AC667:AF667"/>
    <mergeCell ref="Z50:AE50"/>
    <mergeCell ref="Z52:AE52"/>
    <mergeCell ref="M355:Z355"/>
    <mergeCell ref="AB355:AF355"/>
    <mergeCell ref="B384:L384"/>
    <mergeCell ref="M574:Z574"/>
    <mergeCell ref="I614:X614"/>
    <mergeCell ref="Z557:AA557"/>
    <mergeCell ref="P557:X557"/>
    <mergeCell ref="M575:Z575"/>
    <mergeCell ref="AC544:AF545"/>
    <mergeCell ref="B547:L547"/>
    <mergeCell ref="B557:L557"/>
    <mergeCell ref="P547:X547"/>
    <mergeCell ref="Z547:AA547"/>
    <mergeCell ref="N1644:N1645"/>
    <mergeCell ref="P1644:X1645"/>
    <mergeCell ref="Z1644:AA1645"/>
    <mergeCell ref="AC1644:AF1645"/>
    <mergeCell ref="J803:AF803"/>
    <mergeCell ref="J858:AF858"/>
    <mergeCell ref="J1408:AF1408"/>
    <mergeCell ref="J1463:AF1463"/>
    <mergeCell ref="J1518:AF1518"/>
    <mergeCell ref="P1372:X1372"/>
    <mergeCell ref="Z1372:AA1372"/>
    <mergeCell ref="AC1372:AF1372"/>
    <mergeCell ref="B1382:L1382"/>
    <mergeCell ref="P1382:X1382"/>
    <mergeCell ref="P828:X828"/>
    <mergeCell ref="Z828:AA828"/>
    <mergeCell ref="J1573:AF1573"/>
    <mergeCell ref="C849:K849"/>
    <mergeCell ref="AB849:AF849"/>
    <mergeCell ref="B832:L832"/>
    <mergeCell ref="B1486:L1486"/>
    <mergeCell ref="P1486:X1486"/>
    <mergeCell ref="B1427:L1427"/>
    <mergeCell ref="P1427:X1427"/>
    <mergeCell ref="AC1437:AF1437"/>
    <mergeCell ref="B1431:L1431"/>
    <mergeCell ref="P1431:X1431"/>
    <mergeCell ref="Z1431:AA1431"/>
    <mergeCell ref="A1392:AG1394"/>
    <mergeCell ref="B1378:L1378"/>
    <mergeCell ref="P1378:X1378"/>
    <mergeCell ref="Z1378:AA1378"/>
    <mergeCell ref="AC1378:AF1378"/>
    <mergeCell ref="J1243:AF1243"/>
    <mergeCell ref="B1490:L1490"/>
    <mergeCell ref="P1490:X1490"/>
    <mergeCell ref="Z1490:AA1490"/>
    <mergeCell ref="AC1490:AF1490"/>
    <mergeCell ref="AB1674:AF1674"/>
    <mergeCell ref="B1655:L1655"/>
    <mergeCell ref="P1655:X1655"/>
    <mergeCell ref="Z1655:AA1655"/>
    <mergeCell ref="AC1655:AF1655"/>
    <mergeCell ref="B1657:L1657"/>
    <mergeCell ref="P1657:X1657"/>
    <mergeCell ref="Z1657:AA1657"/>
    <mergeCell ref="Z1653:AA1653"/>
    <mergeCell ref="AC1653:AF1653"/>
    <mergeCell ref="B1647:L1647"/>
    <mergeCell ref="P1647:X1647"/>
    <mergeCell ref="Z1647:AA1647"/>
    <mergeCell ref="AC1647:AF1647"/>
    <mergeCell ref="B1649:L1649"/>
    <mergeCell ref="P1649:X1649"/>
    <mergeCell ref="Z1649:AA1649"/>
    <mergeCell ref="AC1649:AF1649"/>
    <mergeCell ref="J1628:AF1628"/>
    <mergeCell ref="H1630:AG1630"/>
    <mergeCell ref="A1640:AG1643"/>
    <mergeCell ref="B1644:L1645"/>
    <mergeCell ref="B1534:L1535"/>
    <mergeCell ref="N1534:N1535"/>
    <mergeCell ref="P1534:X1535"/>
    <mergeCell ref="P1433:X1433"/>
    <mergeCell ref="A430:AG433"/>
    <mergeCell ref="B434:L435"/>
    <mergeCell ref="N434:N435"/>
    <mergeCell ref="C410:K411"/>
    <mergeCell ref="P434:X435"/>
    <mergeCell ref="Z434:AA435"/>
    <mergeCell ref="H365:AG365"/>
    <mergeCell ref="B379:L380"/>
    <mergeCell ref="N379:N380"/>
    <mergeCell ref="B382:L382"/>
    <mergeCell ref="C1675:K1676"/>
    <mergeCell ref="M1675:Z1675"/>
    <mergeCell ref="AB1675:AF1675"/>
    <mergeCell ref="M1015:Z1015"/>
    <mergeCell ref="M1069:Z1069"/>
    <mergeCell ref="M1070:Z1070"/>
    <mergeCell ref="M1124:Z1124"/>
    <mergeCell ref="M1125:Z1125"/>
    <mergeCell ref="M1179:Z1179"/>
    <mergeCell ref="B1372:L1372"/>
    <mergeCell ref="I1659:X1659"/>
    <mergeCell ref="A1662:AG1665"/>
    <mergeCell ref="A1667:AG1669"/>
    <mergeCell ref="AC1657:AF1657"/>
    <mergeCell ref="B1651:L1651"/>
    <mergeCell ref="P1651:X1651"/>
    <mergeCell ref="Z1651:AA1651"/>
    <mergeCell ref="AC1651:AF1651"/>
    <mergeCell ref="B1653:L1653"/>
    <mergeCell ref="P1653:X1653"/>
    <mergeCell ref="C1674:K1674"/>
    <mergeCell ref="M1674:Z1674"/>
    <mergeCell ref="Z117:AA117"/>
    <mergeCell ref="AC117:AF117"/>
    <mergeCell ref="AC1374:AF1374"/>
    <mergeCell ref="B1376:L1376"/>
    <mergeCell ref="P1376:X1376"/>
    <mergeCell ref="Z1376:AA1376"/>
    <mergeCell ref="AC1376:AF1376"/>
    <mergeCell ref="B1374:L1374"/>
    <mergeCell ref="P1374:X1374"/>
    <mergeCell ref="Z1374:AA1374"/>
    <mergeCell ref="B333:L333"/>
    <mergeCell ref="P333:X333"/>
    <mergeCell ref="W13:AF14"/>
    <mergeCell ref="H1355:AG1355"/>
    <mergeCell ref="A1365:AG1368"/>
    <mergeCell ref="B1369:L1370"/>
    <mergeCell ref="N1369:N1370"/>
    <mergeCell ref="P1369:X1370"/>
    <mergeCell ref="Z1369:AA1370"/>
    <mergeCell ref="AC1369:AF1370"/>
    <mergeCell ref="M190:Z190"/>
    <mergeCell ref="M244:Z244"/>
    <mergeCell ref="Z333:AA333"/>
    <mergeCell ref="AC333:AF333"/>
    <mergeCell ref="Z335:AA335"/>
    <mergeCell ref="AC335:AF335"/>
    <mergeCell ref="J253:AF253"/>
    <mergeCell ref="M299:Z299"/>
    <mergeCell ref="H310:AG310"/>
    <mergeCell ref="A320:AG323"/>
    <mergeCell ref="B337:L337"/>
    <mergeCell ref="B335:L335"/>
    <mergeCell ref="M134:Z134"/>
    <mergeCell ref="M135:Z135"/>
    <mergeCell ref="M300:Z300"/>
    <mergeCell ref="M189:Z189"/>
    <mergeCell ref="A265:AG268"/>
    <mergeCell ref="B282:L282"/>
    <mergeCell ref="P282:X282"/>
    <mergeCell ref="A237:AG239"/>
    <mergeCell ref="B104:L105"/>
    <mergeCell ref="P159:X160"/>
    <mergeCell ref="Z159:AA160"/>
    <mergeCell ref="AC159:AF160"/>
    <mergeCell ref="H145:AG145"/>
    <mergeCell ref="A155:AG158"/>
    <mergeCell ref="M245:Z245"/>
    <mergeCell ref="Z172:AA172"/>
    <mergeCell ref="AC172:AF172"/>
    <mergeCell ref="I174:X174"/>
    <mergeCell ref="H200:AG200"/>
    <mergeCell ref="A127:AG129"/>
    <mergeCell ref="AB134:AF134"/>
    <mergeCell ref="Z166:AA166"/>
    <mergeCell ref="AC166:AF166"/>
    <mergeCell ref="B168:L168"/>
    <mergeCell ref="P168:X168"/>
    <mergeCell ref="Z168:AA168"/>
    <mergeCell ref="AC217:AF217"/>
    <mergeCell ref="B219:L219"/>
    <mergeCell ref="P219:X219"/>
    <mergeCell ref="Z219:AA219"/>
    <mergeCell ref="AC219:AF219"/>
    <mergeCell ref="I119:X119"/>
    <mergeCell ref="C81:K81"/>
    <mergeCell ref="Z104:AA105"/>
    <mergeCell ref="AC104:AF105"/>
    <mergeCell ref="Z327:AA327"/>
    <mergeCell ref="B331:L331"/>
    <mergeCell ref="P331:X331"/>
    <mergeCell ref="J198:AF198"/>
    <mergeCell ref="P111:X111"/>
    <mergeCell ref="Z115:AA115"/>
    <mergeCell ref="AC115:AF115"/>
    <mergeCell ref="AC164:AF164"/>
    <mergeCell ref="B159:L160"/>
    <mergeCell ref="A122:AG125"/>
    <mergeCell ref="AC329:AF329"/>
    <mergeCell ref="AC828:AF828"/>
    <mergeCell ref="B327:L327"/>
    <mergeCell ref="P107:X107"/>
    <mergeCell ref="P109:X109"/>
    <mergeCell ref="Z109:AA109"/>
    <mergeCell ref="AC109:AF109"/>
    <mergeCell ref="B111:L111"/>
    <mergeCell ref="AC331:AF331"/>
    <mergeCell ref="P327:X327"/>
    <mergeCell ref="P324:X325"/>
    <mergeCell ref="Z324:AA325"/>
    <mergeCell ref="AC324:AF325"/>
    <mergeCell ref="AB354:AF354"/>
    <mergeCell ref="P379:X380"/>
    <mergeCell ref="AB135:AF135"/>
    <mergeCell ref="C134:K134"/>
    <mergeCell ref="J143:AF143"/>
    <mergeCell ref="H90:AG90"/>
    <mergeCell ref="C70:V70"/>
    <mergeCell ref="A760:AG763"/>
    <mergeCell ref="A727:AG730"/>
    <mergeCell ref="A732:AG734"/>
    <mergeCell ref="B777:L777"/>
    <mergeCell ref="C34:V34"/>
    <mergeCell ref="P777:X777"/>
    <mergeCell ref="Z777:AA777"/>
    <mergeCell ref="AC113:AF113"/>
    <mergeCell ref="B115:L115"/>
    <mergeCell ref="C40:V40"/>
    <mergeCell ref="C48:V48"/>
    <mergeCell ref="C50:V50"/>
    <mergeCell ref="P667:X667"/>
    <mergeCell ref="C80:K80"/>
    <mergeCell ref="C42:V42"/>
    <mergeCell ref="C46:V46"/>
    <mergeCell ref="A650:AG653"/>
    <mergeCell ref="Z606:AA606"/>
    <mergeCell ref="J88:AF88"/>
    <mergeCell ref="A100:AG103"/>
    <mergeCell ref="Z107:AA107"/>
    <mergeCell ref="AB190:AF190"/>
    <mergeCell ref="C36:V36"/>
    <mergeCell ref="C52:V52"/>
    <mergeCell ref="C64:V64"/>
    <mergeCell ref="C66:V66"/>
    <mergeCell ref="C68:V68"/>
    <mergeCell ref="AC162:AF162"/>
    <mergeCell ref="B164:L164"/>
    <mergeCell ref="B117:L117"/>
    <mergeCell ref="Z74:AE74"/>
    <mergeCell ref="A1:AG2"/>
    <mergeCell ref="A4:AG4"/>
    <mergeCell ref="C60:V60"/>
    <mergeCell ref="B13:V14"/>
    <mergeCell ref="C16:V16"/>
    <mergeCell ref="C18:V18"/>
    <mergeCell ref="C20:V20"/>
    <mergeCell ref="C44:V44"/>
    <mergeCell ref="C30:V30"/>
    <mergeCell ref="C32:V32"/>
    <mergeCell ref="C38:V38"/>
    <mergeCell ref="C56:V56"/>
    <mergeCell ref="C58:V58"/>
    <mergeCell ref="AC107:AF107"/>
    <mergeCell ref="P104:X105"/>
    <mergeCell ref="P115:X115"/>
    <mergeCell ref="C62:V62"/>
    <mergeCell ref="B109:L109"/>
    <mergeCell ref="N104:N105"/>
    <mergeCell ref="B107:L107"/>
    <mergeCell ref="C24:V24"/>
    <mergeCell ref="C26:V26"/>
    <mergeCell ref="Z111:AA111"/>
    <mergeCell ref="Z42:AE42"/>
    <mergeCell ref="Z44:AE44"/>
    <mergeCell ref="Z46:AE46"/>
    <mergeCell ref="Z48:AE48"/>
    <mergeCell ref="AC111:AF111"/>
    <mergeCell ref="M81:Q81"/>
    <mergeCell ref="U80:AB80"/>
    <mergeCell ref="C72:V72"/>
    <mergeCell ref="C74:V74"/>
    <mergeCell ref="C22:V22"/>
    <mergeCell ref="C54:V54"/>
    <mergeCell ref="A76:AG77"/>
    <mergeCell ref="M80:Q80"/>
    <mergeCell ref="AC1484:AF1484"/>
    <mergeCell ref="B1484:L1484"/>
    <mergeCell ref="P1484:X1484"/>
    <mergeCell ref="Z1484:AA1484"/>
    <mergeCell ref="AB1454:AF1454"/>
    <mergeCell ref="B1435:L1435"/>
    <mergeCell ref="P1435:X1435"/>
    <mergeCell ref="B1482:L1482"/>
    <mergeCell ref="P1482:X1482"/>
    <mergeCell ref="Z1482:AA1482"/>
    <mergeCell ref="AC1482:AF1482"/>
    <mergeCell ref="AC1427:AF1427"/>
    <mergeCell ref="B1429:L1429"/>
    <mergeCell ref="B113:L113"/>
    <mergeCell ref="P113:X113"/>
    <mergeCell ref="Z113:AA113"/>
    <mergeCell ref="P887:X887"/>
    <mergeCell ref="Z887:AA887"/>
    <mergeCell ref="A837:AG840"/>
    <mergeCell ref="A842:AG844"/>
    <mergeCell ref="P164:X164"/>
    <mergeCell ref="N159:N160"/>
    <mergeCell ref="C135:K136"/>
    <mergeCell ref="P117:X117"/>
    <mergeCell ref="B1437:L1437"/>
    <mergeCell ref="P1437:X1437"/>
    <mergeCell ref="Z1437:AA1437"/>
    <mergeCell ref="C28:V28"/>
    <mergeCell ref="P162:X162"/>
    <mergeCell ref="Z162:AA162"/>
    <mergeCell ref="Z1488:AA1488"/>
    <mergeCell ref="AC1488:AF1488"/>
    <mergeCell ref="Z1427:AA1427"/>
    <mergeCell ref="Z164:AA164"/>
    <mergeCell ref="B162:L162"/>
    <mergeCell ref="Z1433:AA1433"/>
    <mergeCell ref="C1455:K1456"/>
    <mergeCell ref="M1455:Z1455"/>
    <mergeCell ref="AB1455:AF1455"/>
    <mergeCell ref="H1465:AG1465"/>
    <mergeCell ref="I1439:X1439"/>
    <mergeCell ref="A1442:AG1445"/>
    <mergeCell ref="A1447:AG1449"/>
    <mergeCell ref="C1454:K1454"/>
    <mergeCell ref="AC168:AF168"/>
    <mergeCell ref="P170:X170"/>
    <mergeCell ref="Z170:AA170"/>
    <mergeCell ref="AC170:AF170"/>
    <mergeCell ref="AB189:AF189"/>
    <mergeCell ref="A177:AG180"/>
    <mergeCell ref="B172:L172"/>
    <mergeCell ref="P172:X172"/>
    <mergeCell ref="A182:AG184"/>
    <mergeCell ref="C189:K189"/>
    <mergeCell ref="Z1486:AA1486"/>
    <mergeCell ref="AC1486:AF1486"/>
    <mergeCell ref="B1488:L1488"/>
    <mergeCell ref="B166:L166"/>
    <mergeCell ref="P166:X166"/>
    <mergeCell ref="P337:X337"/>
    <mergeCell ref="AC221:AF221"/>
    <mergeCell ref="M1454:Z1454"/>
    <mergeCell ref="A1475:AG1478"/>
    <mergeCell ref="B1479:L1480"/>
    <mergeCell ref="N1479:N1480"/>
    <mergeCell ref="P1479:X1480"/>
    <mergeCell ref="Z1479:AA1480"/>
    <mergeCell ref="AC1479:AF1480"/>
    <mergeCell ref="P874:X875"/>
    <mergeCell ref="B223:L223"/>
    <mergeCell ref="P223:X223"/>
    <mergeCell ref="Z223:AA223"/>
    <mergeCell ref="AC223:AF223"/>
    <mergeCell ref="I229:X229"/>
    <mergeCell ref="A232:AG235"/>
    <mergeCell ref="B221:L221"/>
    <mergeCell ref="P221:X221"/>
    <mergeCell ref="Z221:AA221"/>
    <mergeCell ref="P272:X272"/>
    <mergeCell ref="N1424:N1425"/>
    <mergeCell ref="P1424:X1425"/>
    <mergeCell ref="Z1424:AA1425"/>
    <mergeCell ref="AC1424:AF1425"/>
    <mergeCell ref="AC278:AF278"/>
    <mergeCell ref="B280:L280"/>
    <mergeCell ref="P280:X280"/>
    <mergeCell ref="Z280:AA280"/>
    <mergeCell ref="AC280:AF280"/>
    <mergeCell ref="B278:L278"/>
    <mergeCell ref="AC1431:AF1431"/>
    <mergeCell ref="Z337:AA337"/>
    <mergeCell ref="AC337:AF337"/>
    <mergeCell ref="B217:L217"/>
    <mergeCell ref="P217:X217"/>
    <mergeCell ref="B170:L170"/>
    <mergeCell ref="Z217:AA217"/>
    <mergeCell ref="A210:AG213"/>
    <mergeCell ref="B214:L215"/>
    <mergeCell ref="N214:N215"/>
    <mergeCell ref="P214:X215"/>
    <mergeCell ref="Z214:AA215"/>
    <mergeCell ref="AC214:AF215"/>
    <mergeCell ref="C190:K191"/>
    <mergeCell ref="H255:AG255"/>
    <mergeCell ref="C244:K244"/>
    <mergeCell ref="AB244:AF244"/>
    <mergeCell ref="C245:K246"/>
    <mergeCell ref="AB245:AF245"/>
    <mergeCell ref="Z272:AA272"/>
    <mergeCell ref="AC272:AF272"/>
    <mergeCell ref="B269:L270"/>
    <mergeCell ref="N269:N270"/>
    <mergeCell ref="P269:X270"/>
    <mergeCell ref="AC225:AF225"/>
    <mergeCell ref="B227:L227"/>
    <mergeCell ref="P227:X227"/>
    <mergeCell ref="Z227:AA227"/>
    <mergeCell ref="AC227:AF227"/>
    <mergeCell ref="B225:L225"/>
    <mergeCell ref="P225:X225"/>
    <mergeCell ref="Z225:AA225"/>
    <mergeCell ref="Z269:AA270"/>
    <mergeCell ref="AC269:AF270"/>
    <mergeCell ref="B272:L272"/>
    <mergeCell ref="P278:X278"/>
    <mergeCell ref="Z278:AA278"/>
    <mergeCell ref="AC274:AF274"/>
    <mergeCell ref="B276:L276"/>
    <mergeCell ref="P276:X276"/>
    <mergeCell ref="Z276:AA276"/>
    <mergeCell ref="AC276:AF276"/>
    <mergeCell ref="B274:L274"/>
    <mergeCell ref="P274:X274"/>
    <mergeCell ref="Z274:AA274"/>
    <mergeCell ref="Z874:AA875"/>
    <mergeCell ref="AC879:AF879"/>
    <mergeCell ref="J913:AF913"/>
    <mergeCell ref="P877:X877"/>
    <mergeCell ref="AC883:AF883"/>
    <mergeCell ref="B885:L885"/>
    <mergeCell ref="P885:X885"/>
    <mergeCell ref="Z885:AA885"/>
    <mergeCell ref="I889:X889"/>
    <mergeCell ref="B819:L820"/>
    <mergeCell ref="N819:N820"/>
    <mergeCell ref="B822:L822"/>
    <mergeCell ref="B388:L388"/>
    <mergeCell ref="P388:X388"/>
    <mergeCell ref="Z388:AA388"/>
    <mergeCell ref="AC388:AF388"/>
    <mergeCell ref="B390:L390"/>
    <mergeCell ref="P390:X390"/>
    <mergeCell ref="Z390:AA390"/>
    <mergeCell ref="P384:X384"/>
    <mergeCell ref="Z384:AA384"/>
    <mergeCell ref="AC384:AF384"/>
    <mergeCell ref="Z282:AA282"/>
    <mergeCell ref="AC282:AF282"/>
    <mergeCell ref="I284:X284"/>
    <mergeCell ref="A287:AG290"/>
    <mergeCell ref="A292:AG294"/>
    <mergeCell ref="C299:K299"/>
    <mergeCell ref="AB299:AF299"/>
    <mergeCell ref="A342:AG345"/>
    <mergeCell ref="A375:AG378"/>
    <mergeCell ref="B1492:L1492"/>
    <mergeCell ref="P1492:X1492"/>
    <mergeCell ref="Z1492:AA1492"/>
    <mergeCell ref="AC1492:AF1492"/>
    <mergeCell ref="P1429:X1429"/>
    <mergeCell ref="Z1429:AA1429"/>
    <mergeCell ref="AC1429:AF1429"/>
    <mergeCell ref="P1488:X1488"/>
    <mergeCell ref="Z1435:AA1435"/>
    <mergeCell ref="AC1435:AF1435"/>
    <mergeCell ref="H1410:AG1410"/>
    <mergeCell ref="A1420:AG1423"/>
    <mergeCell ref="B1424:L1425"/>
    <mergeCell ref="B1433:L1433"/>
    <mergeCell ref="P335:X335"/>
    <mergeCell ref="Z331:AA331"/>
    <mergeCell ref="B324:L325"/>
    <mergeCell ref="N324:N325"/>
    <mergeCell ref="A507:AG510"/>
    <mergeCell ref="A347:AG349"/>
    <mergeCell ref="C354:K354"/>
    <mergeCell ref="M354:Z354"/>
    <mergeCell ref="C355:K356"/>
    <mergeCell ref="AC1433:AF1433"/>
    <mergeCell ref="AC434:AF435"/>
    <mergeCell ref="C409:K409"/>
    <mergeCell ref="AB409:AF409"/>
    <mergeCell ref="AB410:AF410"/>
    <mergeCell ref="H420:AG420"/>
    <mergeCell ref="C300:K301"/>
    <mergeCell ref="AB300:AF300"/>
    <mergeCell ref="I1494:X1494"/>
    <mergeCell ref="A1497:AG1500"/>
    <mergeCell ref="A1502:AG1504"/>
    <mergeCell ref="C1509:K1509"/>
    <mergeCell ref="M1509:Z1509"/>
    <mergeCell ref="AB1509:AF1509"/>
    <mergeCell ref="AC379:AF380"/>
    <mergeCell ref="AC557:AF557"/>
    <mergeCell ref="J418:AF418"/>
    <mergeCell ref="J473:AF473"/>
    <mergeCell ref="M464:Z464"/>
    <mergeCell ref="M465:Z465"/>
    <mergeCell ref="AC327:AF327"/>
    <mergeCell ref="B329:L329"/>
    <mergeCell ref="P329:X329"/>
    <mergeCell ref="Z329:AA329"/>
    <mergeCell ref="B386:L386"/>
    <mergeCell ref="P386:X386"/>
    <mergeCell ref="Z386:AA386"/>
    <mergeCell ref="AC386:AF386"/>
    <mergeCell ref="J1353:AF1353"/>
    <mergeCell ref="C1399:K1399"/>
    <mergeCell ref="M1399:Z1399"/>
    <mergeCell ref="AB1399:AF1399"/>
    <mergeCell ref="B1380:L1380"/>
    <mergeCell ref="P1380:X1380"/>
    <mergeCell ref="Z1380:AA1380"/>
    <mergeCell ref="AC1380:AF1380"/>
    <mergeCell ref="I1384:X1384"/>
    <mergeCell ref="A1337:AG1339"/>
    <mergeCell ref="P382:X382"/>
    <mergeCell ref="Z382:AA382"/>
    <mergeCell ref="Z379:AA380"/>
    <mergeCell ref="I339:X339"/>
    <mergeCell ref="B1543:L1543"/>
    <mergeCell ref="P1543:X1543"/>
    <mergeCell ref="Z1543:AA1543"/>
    <mergeCell ref="AC1543:AF1543"/>
    <mergeCell ref="AC382:AF382"/>
    <mergeCell ref="B1537:L1537"/>
    <mergeCell ref="P1537:X1537"/>
    <mergeCell ref="Z1537:AA1537"/>
    <mergeCell ref="AC1537:AF1537"/>
    <mergeCell ref="B1539:L1539"/>
    <mergeCell ref="P1539:X1539"/>
    <mergeCell ref="Z1539:AA1539"/>
    <mergeCell ref="AC1539:AF1539"/>
    <mergeCell ref="C1510:K1511"/>
    <mergeCell ref="M1510:Z1510"/>
    <mergeCell ref="AB1510:AF1510"/>
    <mergeCell ref="H1520:AG1520"/>
    <mergeCell ref="A1530:AG1533"/>
    <mergeCell ref="M409:Z409"/>
    <mergeCell ref="M410:Z410"/>
    <mergeCell ref="I394:X394"/>
    <mergeCell ref="A397:AG400"/>
    <mergeCell ref="AC390:AF390"/>
    <mergeCell ref="Z392:AA392"/>
    <mergeCell ref="AC392:AF392"/>
    <mergeCell ref="A402:AG404"/>
    <mergeCell ref="B392:L392"/>
    <mergeCell ref="P392:X392"/>
    <mergeCell ref="Z445:AA445"/>
    <mergeCell ref="AC445:AF445"/>
    <mergeCell ref="B447:L447"/>
    <mergeCell ref="P447:X447"/>
    <mergeCell ref="Z447:AA447"/>
    <mergeCell ref="AC447:AF447"/>
    <mergeCell ref="A452:AG455"/>
    <mergeCell ref="B441:L441"/>
    <mergeCell ref="P441:X441"/>
    <mergeCell ref="I449:X449"/>
    <mergeCell ref="B443:L443"/>
    <mergeCell ref="P443:X443"/>
    <mergeCell ref="Z443:AA443"/>
    <mergeCell ref="AC443:AF443"/>
    <mergeCell ref="B445:L445"/>
    <mergeCell ref="P445:X445"/>
    <mergeCell ref="B437:L437"/>
    <mergeCell ref="P437:X437"/>
    <mergeCell ref="Z437:AA437"/>
    <mergeCell ref="Z441:AA441"/>
    <mergeCell ref="AC441:AF441"/>
    <mergeCell ref="AC437:AF437"/>
    <mergeCell ref="B439:L439"/>
    <mergeCell ref="P439:X439"/>
    <mergeCell ref="Z439:AA439"/>
    <mergeCell ref="AC439:AF439"/>
    <mergeCell ref="B489:L490"/>
    <mergeCell ref="N489:N490"/>
    <mergeCell ref="P489:X490"/>
    <mergeCell ref="Z489:AA490"/>
    <mergeCell ref="AC489:AF490"/>
    <mergeCell ref="P494:X494"/>
    <mergeCell ref="Z494:AA494"/>
    <mergeCell ref="AC494:AF494"/>
    <mergeCell ref="Z492:AA492"/>
    <mergeCell ref="AC492:AF492"/>
    <mergeCell ref="A457:AG459"/>
    <mergeCell ref="C464:K464"/>
    <mergeCell ref="AB464:AF464"/>
    <mergeCell ref="C465:K466"/>
    <mergeCell ref="AB465:AF465"/>
    <mergeCell ref="A485:AG488"/>
    <mergeCell ref="H475:AG475"/>
    <mergeCell ref="P500:X500"/>
    <mergeCell ref="B502:L502"/>
    <mergeCell ref="P502:X502"/>
    <mergeCell ref="B496:L496"/>
    <mergeCell ref="P496:X496"/>
    <mergeCell ref="B498:L498"/>
    <mergeCell ref="P498:X498"/>
    <mergeCell ref="Z498:AA498"/>
    <mergeCell ref="AC498:AF498"/>
    <mergeCell ref="B492:L492"/>
    <mergeCell ref="P492:X492"/>
    <mergeCell ref="Z500:AA500"/>
    <mergeCell ref="AC500:AF500"/>
    <mergeCell ref="B494:L494"/>
    <mergeCell ref="Z496:AA496"/>
    <mergeCell ref="AC496:AF496"/>
    <mergeCell ref="B500:L500"/>
    <mergeCell ref="B551:L551"/>
    <mergeCell ref="P551:X551"/>
    <mergeCell ref="Z551:AA551"/>
    <mergeCell ref="AC551:AF551"/>
    <mergeCell ref="B549:L549"/>
    <mergeCell ref="P549:X549"/>
    <mergeCell ref="Z549:AA549"/>
    <mergeCell ref="AC547:AF547"/>
    <mergeCell ref="B544:L545"/>
    <mergeCell ref="N544:N545"/>
    <mergeCell ref="P544:X545"/>
    <mergeCell ref="Z544:AA545"/>
    <mergeCell ref="AC549:AF549"/>
    <mergeCell ref="Z502:AA502"/>
    <mergeCell ref="H530:AG530"/>
    <mergeCell ref="C519:K519"/>
    <mergeCell ref="AB519:AF519"/>
    <mergeCell ref="C520:K521"/>
    <mergeCell ref="AB520:AF520"/>
    <mergeCell ref="AC502:AF502"/>
    <mergeCell ref="I504:X504"/>
    <mergeCell ref="A512:AG514"/>
    <mergeCell ref="M519:Z519"/>
    <mergeCell ref="M520:Z520"/>
    <mergeCell ref="A540:AG543"/>
    <mergeCell ref="H585:AG585"/>
    <mergeCell ref="A595:AG598"/>
    <mergeCell ref="B599:L600"/>
    <mergeCell ref="N599:N600"/>
    <mergeCell ref="A562:AG565"/>
    <mergeCell ref="A567:AG569"/>
    <mergeCell ref="C574:K574"/>
    <mergeCell ref="AB574:AF574"/>
    <mergeCell ref="B1547:L1547"/>
    <mergeCell ref="P1547:X1547"/>
    <mergeCell ref="Z1547:AA1547"/>
    <mergeCell ref="AC1547:AF1547"/>
    <mergeCell ref="B602:L602"/>
    <mergeCell ref="P602:X602"/>
    <mergeCell ref="C575:K576"/>
    <mergeCell ref="AB575:AF575"/>
    <mergeCell ref="AC553:AF553"/>
    <mergeCell ref="B555:L555"/>
    <mergeCell ref="P555:X555"/>
    <mergeCell ref="Z555:AA555"/>
    <mergeCell ref="AC555:AF555"/>
    <mergeCell ref="B553:L553"/>
    <mergeCell ref="P553:X553"/>
    <mergeCell ref="I559:X559"/>
    <mergeCell ref="Z553:AA553"/>
    <mergeCell ref="Z1319:AA1319"/>
    <mergeCell ref="AC1319:AF1319"/>
    <mergeCell ref="B1317:L1317"/>
    <mergeCell ref="P1317:X1317"/>
    <mergeCell ref="Z1317:AA1317"/>
    <mergeCell ref="N1149:N1150"/>
    <mergeCell ref="B1107:L1107"/>
    <mergeCell ref="B608:L608"/>
    <mergeCell ref="P608:X608"/>
    <mergeCell ref="Z608:AA608"/>
    <mergeCell ref="AC608:AF608"/>
    <mergeCell ref="B610:L610"/>
    <mergeCell ref="P610:X610"/>
    <mergeCell ref="AC610:AF610"/>
    <mergeCell ref="Z610:AA610"/>
    <mergeCell ref="B604:L604"/>
    <mergeCell ref="P604:X604"/>
    <mergeCell ref="Z604:AA604"/>
    <mergeCell ref="AC604:AF604"/>
    <mergeCell ref="B606:L606"/>
    <mergeCell ref="P606:X606"/>
    <mergeCell ref="AC606:AF606"/>
    <mergeCell ref="Z602:AA602"/>
    <mergeCell ref="P599:X600"/>
    <mergeCell ref="Z599:AA600"/>
    <mergeCell ref="AC599:AF600"/>
    <mergeCell ref="AC602:AF602"/>
    <mergeCell ref="P654:X655"/>
    <mergeCell ref="Z654:AA655"/>
    <mergeCell ref="AC659:AF659"/>
    <mergeCell ref="B661:L661"/>
    <mergeCell ref="P661:X661"/>
    <mergeCell ref="Z661:AA661"/>
    <mergeCell ref="AC661:AF661"/>
    <mergeCell ref="B659:L659"/>
    <mergeCell ref="AC654:AF655"/>
    <mergeCell ref="B657:L657"/>
    <mergeCell ref="P657:X657"/>
    <mergeCell ref="Z657:AA657"/>
    <mergeCell ref="AC657:AF657"/>
    <mergeCell ref="B654:L655"/>
    <mergeCell ref="N654:N655"/>
    <mergeCell ref="B612:L612"/>
    <mergeCell ref="P612:X612"/>
    <mergeCell ref="Z612:AA612"/>
    <mergeCell ref="H640:AG640"/>
    <mergeCell ref="C629:K629"/>
    <mergeCell ref="AB629:AF629"/>
    <mergeCell ref="C630:K631"/>
    <mergeCell ref="AC612:AF612"/>
    <mergeCell ref="AB630:AF630"/>
    <mergeCell ref="A622:AG624"/>
    <mergeCell ref="P663:X663"/>
    <mergeCell ref="Z663:AA663"/>
    <mergeCell ref="H695:AG695"/>
    <mergeCell ref="A705:AG708"/>
    <mergeCell ref="I669:X669"/>
    <mergeCell ref="A672:AG675"/>
    <mergeCell ref="A677:AG679"/>
    <mergeCell ref="C684:K684"/>
    <mergeCell ref="AB684:AF684"/>
    <mergeCell ref="P659:X659"/>
    <mergeCell ref="Z659:AA659"/>
    <mergeCell ref="AC663:AF663"/>
    <mergeCell ref="B665:L665"/>
    <mergeCell ref="P665:X665"/>
    <mergeCell ref="Z665:AA665"/>
    <mergeCell ref="AC665:AF665"/>
    <mergeCell ref="B663:L663"/>
    <mergeCell ref="B667:L667"/>
    <mergeCell ref="B714:L714"/>
    <mergeCell ref="P714:X714"/>
    <mergeCell ref="Z714:AA714"/>
    <mergeCell ref="AC714:AF714"/>
    <mergeCell ref="B716:L716"/>
    <mergeCell ref="P716:X716"/>
    <mergeCell ref="Z716:AA716"/>
    <mergeCell ref="AC716:AF716"/>
    <mergeCell ref="P709:X710"/>
    <mergeCell ref="Z709:AA710"/>
    <mergeCell ref="AC709:AF710"/>
    <mergeCell ref="AC712:AF712"/>
    <mergeCell ref="C685:K686"/>
    <mergeCell ref="AB685:AF685"/>
    <mergeCell ref="B712:L712"/>
    <mergeCell ref="P712:X712"/>
    <mergeCell ref="Z712:AA712"/>
    <mergeCell ref="B709:L710"/>
    <mergeCell ref="N709:N710"/>
    <mergeCell ref="P722:X722"/>
    <mergeCell ref="Z722:AA722"/>
    <mergeCell ref="H750:AG750"/>
    <mergeCell ref="C739:K739"/>
    <mergeCell ref="AB739:AF739"/>
    <mergeCell ref="C740:K741"/>
    <mergeCell ref="AC722:AF722"/>
    <mergeCell ref="AB740:AF740"/>
    <mergeCell ref="I724:X724"/>
    <mergeCell ref="B722:L722"/>
    <mergeCell ref="B718:L718"/>
    <mergeCell ref="P718:X718"/>
    <mergeCell ref="Z718:AA718"/>
    <mergeCell ref="AC718:AF718"/>
    <mergeCell ref="B720:L720"/>
    <mergeCell ref="P720:X720"/>
    <mergeCell ref="Z720:AA720"/>
    <mergeCell ref="AC720:AF720"/>
    <mergeCell ref="M739:Z739"/>
    <mergeCell ref="M740:Z740"/>
    <mergeCell ref="B773:L773"/>
    <mergeCell ref="P773:X773"/>
    <mergeCell ref="Z773:AA773"/>
    <mergeCell ref="AC777:AF777"/>
    <mergeCell ref="AC769:AF769"/>
    <mergeCell ref="B771:L771"/>
    <mergeCell ref="P771:X771"/>
    <mergeCell ref="Z771:AA771"/>
    <mergeCell ref="AC771:AF771"/>
    <mergeCell ref="B769:L769"/>
    <mergeCell ref="P769:X769"/>
    <mergeCell ref="Z769:AA769"/>
    <mergeCell ref="AC773:AF773"/>
    <mergeCell ref="AC764:AF765"/>
    <mergeCell ref="B767:L767"/>
    <mergeCell ref="P767:X767"/>
    <mergeCell ref="Z767:AA767"/>
    <mergeCell ref="AC767:AF767"/>
    <mergeCell ref="B764:L765"/>
    <mergeCell ref="N764:N765"/>
    <mergeCell ref="P764:X765"/>
    <mergeCell ref="Z764:AA765"/>
    <mergeCell ref="H805:AG805"/>
    <mergeCell ref="A815:AG818"/>
    <mergeCell ref="M795:Z795"/>
    <mergeCell ref="Z877:AA877"/>
    <mergeCell ref="AC877:AF877"/>
    <mergeCell ref="B874:L875"/>
    <mergeCell ref="N874:N875"/>
    <mergeCell ref="C795:K796"/>
    <mergeCell ref="AB795:AF795"/>
    <mergeCell ref="Z824:AA824"/>
    <mergeCell ref="I779:X779"/>
    <mergeCell ref="A782:AG785"/>
    <mergeCell ref="A787:AG789"/>
    <mergeCell ref="C794:K794"/>
    <mergeCell ref="AB794:AF794"/>
    <mergeCell ref="M794:Z794"/>
    <mergeCell ref="B775:L775"/>
    <mergeCell ref="P775:X775"/>
    <mergeCell ref="Z775:AA775"/>
    <mergeCell ref="AC775:AF775"/>
    <mergeCell ref="B824:L824"/>
    <mergeCell ref="B826:L826"/>
    <mergeCell ref="A870:AG873"/>
    <mergeCell ref="AC826:AF826"/>
    <mergeCell ref="AC824:AF824"/>
    <mergeCell ref="P826:X826"/>
    <mergeCell ref="B828:L828"/>
    <mergeCell ref="Z832:AA832"/>
    <mergeCell ref="AC832:AF832"/>
    <mergeCell ref="C850:K851"/>
    <mergeCell ref="M849:Z849"/>
    <mergeCell ref="M850:Z850"/>
    <mergeCell ref="A892:AG895"/>
    <mergeCell ref="AC885:AF885"/>
    <mergeCell ref="B883:L883"/>
    <mergeCell ref="P883:X883"/>
    <mergeCell ref="Z883:AA883"/>
    <mergeCell ref="B887:L887"/>
    <mergeCell ref="P819:X820"/>
    <mergeCell ref="Z819:AA820"/>
    <mergeCell ref="AC819:AF820"/>
    <mergeCell ref="AC822:AF822"/>
    <mergeCell ref="Z830:AA830"/>
    <mergeCell ref="AC830:AF830"/>
    <mergeCell ref="P824:X824"/>
    <mergeCell ref="P822:X822"/>
    <mergeCell ref="Z822:AA822"/>
    <mergeCell ref="Z826:AA826"/>
    <mergeCell ref="H860:AG860"/>
    <mergeCell ref="B881:L881"/>
    <mergeCell ref="P881:X881"/>
    <mergeCell ref="Z881:AA881"/>
    <mergeCell ref="AC881:AF881"/>
    <mergeCell ref="B879:L879"/>
    <mergeCell ref="P879:X879"/>
    <mergeCell ref="Z879:AA879"/>
    <mergeCell ref="AC874:AF875"/>
    <mergeCell ref="B877:L877"/>
    <mergeCell ref="AC887:AF887"/>
    <mergeCell ref="I834:X834"/>
    <mergeCell ref="AB850:AF850"/>
    <mergeCell ref="B830:L830"/>
    <mergeCell ref="P830:X830"/>
    <mergeCell ref="P832:X832"/>
    <mergeCell ref="M905:Z905"/>
    <mergeCell ref="B929:L930"/>
    <mergeCell ref="N929:N930"/>
    <mergeCell ref="H970:AG970"/>
    <mergeCell ref="C959:K959"/>
    <mergeCell ref="AC932:AF932"/>
    <mergeCell ref="AB905:AF905"/>
    <mergeCell ref="B934:L934"/>
    <mergeCell ref="P934:X934"/>
    <mergeCell ref="A897:AG899"/>
    <mergeCell ref="C904:K904"/>
    <mergeCell ref="AB904:AF904"/>
    <mergeCell ref="M904:Z904"/>
    <mergeCell ref="Z932:AA932"/>
    <mergeCell ref="H915:AG915"/>
    <mergeCell ref="A925:AG928"/>
    <mergeCell ref="C905:K906"/>
    <mergeCell ref="P929:X930"/>
    <mergeCell ref="Z929:AA930"/>
    <mergeCell ref="B938:L938"/>
    <mergeCell ref="P938:X938"/>
    <mergeCell ref="Z938:AA938"/>
    <mergeCell ref="AC938:AF938"/>
    <mergeCell ref="B940:L940"/>
    <mergeCell ref="P940:X940"/>
    <mergeCell ref="Z940:AA940"/>
    <mergeCell ref="AC940:AF940"/>
    <mergeCell ref="Z934:AA934"/>
    <mergeCell ref="AC934:AF934"/>
    <mergeCell ref="B932:L932"/>
    <mergeCell ref="P932:X932"/>
    <mergeCell ref="B936:L936"/>
    <mergeCell ref="AC929:AF930"/>
    <mergeCell ref="A980:AG983"/>
    <mergeCell ref="A947:AG950"/>
    <mergeCell ref="A952:AG954"/>
    <mergeCell ref="AB960:AF960"/>
    <mergeCell ref="B987:L987"/>
    <mergeCell ref="P987:X987"/>
    <mergeCell ref="Z987:AA987"/>
    <mergeCell ref="AC987:AF987"/>
    <mergeCell ref="B984:L985"/>
    <mergeCell ref="P942:X942"/>
    <mergeCell ref="Z942:AA942"/>
    <mergeCell ref="AB959:AF959"/>
    <mergeCell ref="C960:K961"/>
    <mergeCell ref="AC942:AF942"/>
    <mergeCell ref="M959:Z959"/>
    <mergeCell ref="M960:Z960"/>
    <mergeCell ref="I944:X944"/>
    <mergeCell ref="B942:L942"/>
    <mergeCell ref="N984:N985"/>
    <mergeCell ref="P984:X985"/>
    <mergeCell ref="Z984:AA985"/>
    <mergeCell ref="AC991:AF991"/>
    <mergeCell ref="B989:L989"/>
    <mergeCell ref="AC984:AF985"/>
    <mergeCell ref="A1007:AG1009"/>
    <mergeCell ref="C1014:K1014"/>
    <mergeCell ref="AB1014:AF1014"/>
    <mergeCell ref="M1014:Z1014"/>
    <mergeCell ref="P936:X936"/>
    <mergeCell ref="Z936:AA936"/>
    <mergeCell ref="AC936:AF936"/>
    <mergeCell ref="C1015:K1016"/>
    <mergeCell ref="AB1015:AF1015"/>
    <mergeCell ref="I999:X999"/>
    <mergeCell ref="A1002:AG1005"/>
    <mergeCell ref="AC993:AF993"/>
    <mergeCell ref="B995:L995"/>
    <mergeCell ref="P995:X995"/>
    <mergeCell ref="Z995:AA995"/>
    <mergeCell ref="AC995:AF995"/>
    <mergeCell ref="B993:L993"/>
    <mergeCell ref="P989:X989"/>
    <mergeCell ref="Z989:AA989"/>
    <mergeCell ref="Z993:AA993"/>
    <mergeCell ref="AC997:AF997"/>
    <mergeCell ref="B997:L997"/>
    <mergeCell ref="P997:X997"/>
    <mergeCell ref="Z997:AA997"/>
    <mergeCell ref="P993:X993"/>
    <mergeCell ref="B1046:L1046"/>
    <mergeCell ref="P1046:X1046"/>
    <mergeCell ref="I1054:X1054"/>
    <mergeCell ref="B1048:L1048"/>
    <mergeCell ref="P1048:X1048"/>
    <mergeCell ref="Z1048:AA1048"/>
    <mergeCell ref="Z1046:AA1046"/>
    <mergeCell ref="AC1042:AF1042"/>
    <mergeCell ref="H1025:AG1025"/>
    <mergeCell ref="A1035:AG1038"/>
    <mergeCell ref="B1044:L1044"/>
    <mergeCell ref="P1044:X1044"/>
    <mergeCell ref="Z1044:AA1044"/>
    <mergeCell ref="AC1044:AF1044"/>
    <mergeCell ref="B1039:L1040"/>
    <mergeCell ref="N1039:N1040"/>
    <mergeCell ref="AC1039:AF1040"/>
    <mergeCell ref="AC1046:AF1046"/>
    <mergeCell ref="B1042:L1042"/>
    <mergeCell ref="B1050:L1050"/>
    <mergeCell ref="P1050:X1050"/>
    <mergeCell ref="Z1050:AA1050"/>
    <mergeCell ref="AC1050:AF1050"/>
    <mergeCell ref="J1023:AF1023"/>
    <mergeCell ref="AC989:AF989"/>
    <mergeCell ref="B991:L991"/>
    <mergeCell ref="P991:X991"/>
    <mergeCell ref="Z991:AA991"/>
    <mergeCell ref="P1042:X1042"/>
    <mergeCell ref="Z1042:AA1042"/>
    <mergeCell ref="P1039:X1040"/>
    <mergeCell ref="Z1039:AA1040"/>
    <mergeCell ref="AC1094:AF1095"/>
    <mergeCell ref="B1097:L1097"/>
    <mergeCell ref="P1097:X1097"/>
    <mergeCell ref="Z1097:AA1097"/>
    <mergeCell ref="AC1097:AF1097"/>
    <mergeCell ref="B1094:L1095"/>
    <mergeCell ref="N1094:N1095"/>
    <mergeCell ref="P1094:X1095"/>
    <mergeCell ref="Z1094:AA1095"/>
    <mergeCell ref="H1080:AG1080"/>
    <mergeCell ref="C1069:K1069"/>
    <mergeCell ref="AB1069:AF1069"/>
    <mergeCell ref="C1070:K1071"/>
    <mergeCell ref="AC1052:AF1052"/>
    <mergeCell ref="AB1070:AF1070"/>
    <mergeCell ref="A1057:AG1060"/>
    <mergeCell ref="A1062:AG1064"/>
    <mergeCell ref="A1090:AG1093"/>
    <mergeCell ref="J1078:AF1078"/>
    <mergeCell ref="B1052:L1052"/>
    <mergeCell ref="P1052:X1052"/>
    <mergeCell ref="Z1052:AA1052"/>
    <mergeCell ref="AC1048:AF1048"/>
    <mergeCell ref="B1103:L1103"/>
    <mergeCell ref="AC1099:AF1099"/>
    <mergeCell ref="B1101:L1101"/>
    <mergeCell ref="P1101:X1101"/>
    <mergeCell ref="Z1101:AA1101"/>
    <mergeCell ref="AC1101:AF1101"/>
    <mergeCell ref="B1099:L1099"/>
    <mergeCell ref="P1103:X1103"/>
    <mergeCell ref="Z1103:AA1103"/>
    <mergeCell ref="AC1103:AF1103"/>
    <mergeCell ref="P1099:X1099"/>
    <mergeCell ref="Z1099:AA1099"/>
    <mergeCell ref="AB1124:AF1124"/>
    <mergeCell ref="P1107:X1107"/>
    <mergeCell ref="Z1107:AA1107"/>
    <mergeCell ref="AC1107:AF1107"/>
    <mergeCell ref="P1105:X1105"/>
    <mergeCell ref="Z1105:AA1105"/>
    <mergeCell ref="AC1105:AF1105"/>
    <mergeCell ref="B1105:L1105"/>
    <mergeCell ref="Z1149:AA1150"/>
    <mergeCell ref="AC1149:AF1150"/>
    <mergeCell ref="AC1152:AF1152"/>
    <mergeCell ref="C1125:K1126"/>
    <mergeCell ref="AB1125:AF1125"/>
    <mergeCell ref="B1152:L1152"/>
    <mergeCell ref="P1152:X1152"/>
    <mergeCell ref="Z1152:AA1152"/>
    <mergeCell ref="P1149:X1150"/>
    <mergeCell ref="H1135:AG1135"/>
    <mergeCell ref="A1145:AG1148"/>
    <mergeCell ref="I1109:X1109"/>
    <mergeCell ref="A1112:AG1115"/>
    <mergeCell ref="A1117:AG1119"/>
    <mergeCell ref="C1124:K1124"/>
    <mergeCell ref="J1133:AF1133"/>
    <mergeCell ref="B1158:L1158"/>
    <mergeCell ref="P1158:X1158"/>
    <mergeCell ref="Z1158:AA1158"/>
    <mergeCell ref="AC1158:AF1158"/>
    <mergeCell ref="B1160:L1160"/>
    <mergeCell ref="P1160:X1160"/>
    <mergeCell ref="Z1160:AA1160"/>
    <mergeCell ref="AC1160:AF1160"/>
    <mergeCell ref="B1149:L1150"/>
    <mergeCell ref="A1172:AG1174"/>
    <mergeCell ref="B1154:L1154"/>
    <mergeCell ref="P1154:X1154"/>
    <mergeCell ref="Z1154:AA1154"/>
    <mergeCell ref="AC1154:AF1154"/>
    <mergeCell ref="B1156:L1156"/>
    <mergeCell ref="P1156:X1156"/>
    <mergeCell ref="Z1156:AA1156"/>
    <mergeCell ref="AC1156:AF1156"/>
    <mergeCell ref="C1179:K1179"/>
    <mergeCell ref="B1204:L1205"/>
    <mergeCell ref="N1204:N1205"/>
    <mergeCell ref="P1204:X1205"/>
    <mergeCell ref="Z1204:AA1205"/>
    <mergeCell ref="J1188:AF1188"/>
    <mergeCell ref="AC1204:AF1205"/>
    <mergeCell ref="A1200:AG1203"/>
    <mergeCell ref="B1162:L1162"/>
    <mergeCell ref="P1162:X1162"/>
    <mergeCell ref="Z1162:AA1162"/>
    <mergeCell ref="C1180:K1181"/>
    <mergeCell ref="AB1180:AF1180"/>
    <mergeCell ref="AC1162:AF1162"/>
    <mergeCell ref="I1164:X1164"/>
    <mergeCell ref="M1180:Z1180"/>
    <mergeCell ref="AB1179:AF1179"/>
    <mergeCell ref="A1167:AG1170"/>
    <mergeCell ref="B1211:L1211"/>
    <mergeCell ref="P1211:X1211"/>
    <mergeCell ref="Z1211:AA1211"/>
    <mergeCell ref="AC1211:AF1211"/>
    <mergeCell ref="B1213:L1213"/>
    <mergeCell ref="P1213:X1213"/>
    <mergeCell ref="Z1213:AA1213"/>
    <mergeCell ref="AC1213:AF1213"/>
    <mergeCell ref="B1207:L1207"/>
    <mergeCell ref="B1209:L1209"/>
    <mergeCell ref="P1209:X1209"/>
    <mergeCell ref="Z1209:AA1209"/>
    <mergeCell ref="AC1209:AF1209"/>
    <mergeCell ref="P1207:X1207"/>
    <mergeCell ref="Z1207:AA1207"/>
    <mergeCell ref="AC1207:AF1207"/>
    <mergeCell ref="H1190:AG1190"/>
    <mergeCell ref="A1227:AG1229"/>
    <mergeCell ref="C1234:K1234"/>
    <mergeCell ref="AB1234:AF1234"/>
    <mergeCell ref="C1235:K1236"/>
    <mergeCell ref="AB1235:AF1235"/>
    <mergeCell ref="M1234:Z1234"/>
    <mergeCell ref="M1235:Z1235"/>
    <mergeCell ref="B1215:L1215"/>
    <mergeCell ref="P1215:X1215"/>
    <mergeCell ref="Z1215:AA1215"/>
    <mergeCell ref="AC1215:AF1215"/>
    <mergeCell ref="A1222:AG1225"/>
    <mergeCell ref="P1217:X1217"/>
    <mergeCell ref="Z1217:AA1217"/>
    <mergeCell ref="B1217:L1217"/>
    <mergeCell ref="AC1217:AF1217"/>
    <mergeCell ref="I1219:X1219"/>
    <mergeCell ref="AC1266:AF1266"/>
    <mergeCell ref="B1268:L1268"/>
    <mergeCell ref="P1268:X1268"/>
    <mergeCell ref="Z1268:AA1268"/>
    <mergeCell ref="AC1268:AF1268"/>
    <mergeCell ref="B1266:L1266"/>
    <mergeCell ref="P1266:X1266"/>
    <mergeCell ref="Z1266:AA1266"/>
    <mergeCell ref="AC1262:AF1262"/>
    <mergeCell ref="B1264:L1264"/>
    <mergeCell ref="P1264:X1264"/>
    <mergeCell ref="Z1264:AA1264"/>
    <mergeCell ref="AC1264:AF1264"/>
    <mergeCell ref="B1262:L1262"/>
    <mergeCell ref="P1262:X1262"/>
    <mergeCell ref="Z1262:AA1262"/>
    <mergeCell ref="H1245:AG1245"/>
    <mergeCell ref="A1255:AG1258"/>
    <mergeCell ref="P1259:X1260"/>
    <mergeCell ref="Z1259:AA1260"/>
    <mergeCell ref="AC1259:AF1260"/>
    <mergeCell ref="B1259:L1260"/>
    <mergeCell ref="N1259:N1260"/>
    <mergeCell ref="AC1270:AF1270"/>
    <mergeCell ref="B1272:L1272"/>
    <mergeCell ref="P1272:X1272"/>
    <mergeCell ref="Z1272:AA1272"/>
    <mergeCell ref="AC1272:AF1272"/>
    <mergeCell ref="B1270:L1270"/>
    <mergeCell ref="P1270:X1270"/>
    <mergeCell ref="Z1270:AA1270"/>
    <mergeCell ref="N1314:N1315"/>
    <mergeCell ref="P1314:X1315"/>
    <mergeCell ref="Z1314:AA1315"/>
    <mergeCell ref="M1289:Z1289"/>
    <mergeCell ref="M1290:Z1290"/>
    <mergeCell ref="Z1325:AA1325"/>
    <mergeCell ref="J1298:AF1298"/>
    <mergeCell ref="AC1314:AF1315"/>
    <mergeCell ref="A1310:AG1313"/>
    <mergeCell ref="B1314:L1315"/>
    <mergeCell ref="B1323:L1323"/>
    <mergeCell ref="P1323:X1323"/>
    <mergeCell ref="Z1323:AA1323"/>
    <mergeCell ref="AC1323:AF1323"/>
    <mergeCell ref="Z1594:AA1594"/>
    <mergeCell ref="AC1594:AF1594"/>
    <mergeCell ref="C1565:K1566"/>
    <mergeCell ref="M1565:Z1565"/>
    <mergeCell ref="AB1565:AF1565"/>
    <mergeCell ref="H1575:AG1575"/>
    <mergeCell ref="A1585:AG1588"/>
    <mergeCell ref="B1589:L1590"/>
    <mergeCell ref="N1589:N1590"/>
    <mergeCell ref="P1589:X1590"/>
    <mergeCell ref="Z1589:AA1590"/>
    <mergeCell ref="AC1589:AF1590"/>
    <mergeCell ref="I1549:X1549"/>
    <mergeCell ref="A1552:AG1555"/>
    <mergeCell ref="A1557:AG1559"/>
    <mergeCell ref="C1564:K1564"/>
    <mergeCell ref="I1274:X1274"/>
    <mergeCell ref="AB1289:AF1289"/>
    <mergeCell ref="C1290:K1291"/>
    <mergeCell ref="AB1290:AF1290"/>
    <mergeCell ref="A1277:AG1280"/>
    <mergeCell ref="H1300:AG1300"/>
    <mergeCell ref="C1289:K1289"/>
    <mergeCell ref="A1282:AG1284"/>
    <mergeCell ref="P1325:X1325"/>
    <mergeCell ref="AC1317:AF1317"/>
    <mergeCell ref="B1319:L1319"/>
    <mergeCell ref="P1319:X1319"/>
    <mergeCell ref="B1545:L1545"/>
    <mergeCell ref="P1545:X1545"/>
    <mergeCell ref="Z1545:AA1545"/>
    <mergeCell ref="AC1545:AF1545"/>
    <mergeCell ref="Z1592:AA1592"/>
    <mergeCell ref="AC1592:AF1592"/>
    <mergeCell ref="C1344:K1344"/>
    <mergeCell ref="AB1344:AF1344"/>
    <mergeCell ref="C1345:K1346"/>
    <mergeCell ref="AB1345:AF1345"/>
    <mergeCell ref="M1344:Z1344"/>
    <mergeCell ref="M1345:Z1345"/>
    <mergeCell ref="A1332:AG1335"/>
    <mergeCell ref="AC1327:AF1327"/>
    <mergeCell ref="B1321:L1321"/>
    <mergeCell ref="P1321:X1321"/>
    <mergeCell ref="Z1321:AA1321"/>
    <mergeCell ref="AC1325:AF1325"/>
    <mergeCell ref="I1329:X1329"/>
    <mergeCell ref="Z1327:AA1327"/>
    <mergeCell ref="B1325:L1325"/>
    <mergeCell ref="AC1321:AF1321"/>
    <mergeCell ref="Z1534:AA1535"/>
    <mergeCell ref="AC1534:AF1535"/>
    <mergeCell ref="B1541:L1541"/>
    <mergeCell ref="P1541:X1541"/>
    <mergeCell ref="Z1541:AA1541"/>
    <mergeCell ref="AC1541:AF1541"/>
    <mergeCell ref="C1400:K1401"/>
    <mergeCell ref="M1400:Z1400"/>
    <mergeCell ref="B1327:L1327"/>
    <mergeCell ref="P1327:X1327"/>
    <mergeCell ref="A1387:AG1390"/>
    <mergeCell ref="Z1382:AA1382"/>
    <mergeCell ref="AC1382:AF1382"/>
    <mergeCell ref="AB1400:AF1400"/>
    <mergeCell ref="B1594:L1594"/>
    <mergeCell ref="P1594:X1594"/>
    <mergeCell ref="M1564:Z1564"/>
    <mergeCell ref="AB1564:AF1564"/>
    <mergeCell ref="A8:AF9"/>
    <mergeCell ref="C1620:K1621"/>
    <mergeCell ref="M1620:Z1620"/>
    <mergeCell ref="AB1620:AF1620"/>
    <mergeCell ref="I1604:X1604"/>
    <mergeCell ref="A1607:AG1610"/>
    <mergeCell ref="A1612:AG1614"/>
    <mergeCell ref="C1619:K1619"/>
    <mergeCell ref="M1619:Z1619"/>
    <mergeCell ref="AB1619:AF1619"/>
    <mergeCell ref="B1600:L1600"/>
    <mergeCell ref="P1600:X1600"/>
    <mergeCell ref="Z1600:AA1600"/>
    <mergeCell ref="AC1600:AF1600"/>
    <mergeCell ref="B1602:L1602"/>
    <mergeCell ref="P1602:X1602"/>
    <mergeCell ref="Z1602:AA1602"/>
    <mergeCell ref="AC1602:AF1602"/>
    <mergeCell ref="B1596:L1596"/>
    <mergeCell ref="P1596:X1596"/>
    <mergeCell ref="Z1596:AA1596"/>
    <mergeCell ref="AC1596:AF1596"/>
    <mergeCell ref="B1598:L1598"/>
    <mergeCell ref="P1598:X1598"/>
    <mergeCell ref="Z1598:AA1598"/>
    <mergeCell ref="AC1598:AF1598"/>
    <mergeCell ref="B1592:L1592"/>
    <mergeCell ref="P1592:X1592"/>
  </mergeCells>
  <phoneticPr fontId="71" type="noConversion"/>
  <dataValidations count="1">
    <dataValidation type="list" allowBlank="1" showInputMessage="1" showErrorMessage="1" sqref="X16 X72 X22 X18 X20 X24 X26 X30 X28 X32 X34 X36 X38 X40 X42 X44 X46 X48 X50 X52 X54 X56 X58 X60 X62 X64 X66 X68 X70 X74">
      <formula1>$AL$1:$AL$3</formula1>
    </dataValidation>
  </dataValidations>
  <pageMargins left="0.25" right="0" top="0.5" bottom="0.25" header="0.3" footer="0.3"/>
  <pageSetup scale="75" orientation="portrait" r:id="rId1"/>
  <headerFooter>
    <oddFooter>&amp;R&amp;D</oddFooter>
  </headerFooter>
  <rowBreaks count="29" manualBreakCount="29">
    <brk id="82" max="32" man="1"/>
    <brk id="137" max="32" man="1"/>
    <brk id="192" max="32" man="1"/>
    <brk id="247" max="32" man="1"/>
    <brk id="302" max="32" man="1"/>
    <brk id="357" max="32" man="1"/>
    <brk id="412" max="32" man="1"/>
    <brk id="467" max="32" man="1"/>
    <brk id="522" max="32" man="1"/>
    <brk id="577" max="32" man="1"/>
    <brk id="632" max="32" man="1"/>
    <brk id="687" max="32" man="1"/>
    <brk id="742" max="32" man="1"/>
    <brk id="797" max="32" man="1"/>
    <brk id="852" max="32" man="1"/>
    <brk id="907" max="32" man="1"/>
    <brk id="962" max="32" man="1"/>
    <brk id="1017" max="32" man="1"/>
    <brk id="1072" max="32" man="1"/>
    <brk id="1127" max="32" man="1"/>
    <brk id="1182" max="32" man="1"/>
    <brk id="1237" max="32" man="1"/>
    <brk id="1292" max="32" man="1"/>
    <brk id="1347" max="32" man="1"/>
    <brk id="1402" max="32" man="1"/>
    <brk id="1457" max="32" man="1"/>
    <brk id="1512" max="32" man="1"/>
    <brk id="1567" max="32" man="1"/>
    <brk id="1622" max="32"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U70"/>
  <sheetViews>
    <sheetView showGridLines="0" zoomScaleNormal="100" workbookViewId="0">
      <selection sqref="A1:AN2"/>
    </sheetView>
  </sheetViews>
  <sheetFormatPr defaultColWidth="8.88671875" defaultRowHeight="14.4" x14ac:dyDescent="0.3"/>
  <cols>
    <col min="1" max="8" width="2.6640625" style="1178" customWidth="1"/>
    <col min="9" max="9" width="1.6640625" style="1178" customWidth="1"/>
    <col min="10" max="40" width="2.6640625" style="1178" customWidth="1"/>
    <col min="41" max="45" width="8.88671875" style="1178"/>
    <col min="46" max="46" width="13.109375" style="1178" hidden="1" customWidth="1"/>
    <col min="47" max="47" width="0" style="1178" hidden="1" customWidth="1"/>
    <col min="48" max="16384" width="8.88671875" style="1178"/>
  </cols>
  <sheetData>
    <row r="1" spans="1:46" ht="15" customHeight="1" x14ac:dyDescent="0.3">
      <c r="A1" s="4376" t="s">
        <v>1321</v>
      </c>
      <c r="B1" s="4377"/>
      <c r="C1" s="4377"/>
      <c r="D1" s="4377"/>
      <c r="E1" s="4377"/>
      <c r="F1" s="4377"/>
      <c r="G1" s="4377"/>
      <c r="H1" s="4377"/>
      <c r="I1" s="4377"/>
      <c r="J1" s="4377"/>
      <c r="K1" s="4377"/>
      <c r="L1" s="4377"/>
      <c r="M1" s="4377"/>
      <c r="N1" s="4377"/>
      <c r="O1" s="4377"/>
      <c r="P1" s="4377"/>
      <c r="Q1" s="4377"/>
      <c r="R1" s="4377"/>
      <c r="S1" s="4377"/>
      <c r="T1" s="4377"/>
      <c r="U1" s="4377"/>
      <c r="V1" s="4377"/>
      <c r="W1" s="4377"/>
      <c r="X1" s="4377"/>
      <c r="Y1" s="4377"/>
      <c r="Z1" s="4377"/>
      <c r="AA1" s="4377"/>
      <c r="AB1" s="4377"/>
      <c r="AC1" s="4377"/>
      <c r="AD1" s="4377"/>
      <c r="AE1" s="4377"/>
      <c r="AF1" s="4377"/>
      <c r="AG1" s="4377"/>
      <c r="AH1" s="4377"/>
      <c r="AI1" s="4377"/>
      <c r="AJ1" s="4377"/>
      <c r="AK1" s="4377"/>
      <c r="AL1" s="4377"/>
      <c r="AM1" s="4377"/>
      <c r="AN1" s="4378"/>
    </row>
    <row r="2" spans="1:46" ht="15.75" customHeight="1" thickBot="1" x14ac:dyDescent="0.35">
      <c r="A2" s="4379"/>
      <c r="B2" s="4380"/>
      <c r="C2" s="4380"/>
      <c r="D2" s="4380"/>
      <c r="E2" s="4380"/>
      <c r="F2" s="4380"/>
      <c r="G2" s="4380"/>
      <c r="H2" s="4380"/>
      <c r="I2" s="4380"/>
      <c r="J2" s="4380"/>
      <c r="K2" s="4380"/>
      <c r="L2" s="4380"/>
      <c r="M2" s="4380"/>
      <c r="N2" s="4380"/>
      <c r="O2" s="4380"/>
      <c r="P2" s="4380"/>
      <c r="Q2" s="4380"/>
      <c r="R2" s="4380"/>
      <c r="S2" s="4380"/>
      <c r="T2" s="4380"/>
      <c r="U2" s="4380"/>
      <c r="V2" s="4380"/>
      <c r="W2" s="4380"/>
      <c r="X2" s="4380"/>
      <c r="Y2" s="4380"/>
      <c r="Z2" s="4380"/>
      <c r="AA2" s="4380"/>
      <c r="AB2" s="4380"/>
      <c r="AC2" s="4380"/>
      <c r="AD2" s="4380"/>
      <c r="AE2" s="4380"/>
      <c r="AF2" s="4380"/>
      <c r="AG2" s="4380"/>
      <c r="AH2" s="4380"/>
      <c r="AI2" s="4380"/>
      <c r="AJ2" s="4380"/>
      <c r="AK2" s="4380"/>
      <c r="AL2" s="4380"/>
      <c r="AM2" s="4380"/>
      <c r="AN2" s="4381"/>
    </row>
    <row r="3" spans="1:46" ht="16.2" customHeight="1" thickBot="1" x14ac:dyDescent="0.35">
      <c r="D3" s="1183" t="s">
        <v>1322</v>
      </c>
      <c r="E3" s="1184"/>
      <c r="F3" s="1185"/>
      <c r="G3" s="4382"/>
      <c r="H3" s="4383"/>
      <c r="I3" s="4384"/>
      <c r="AB3" s="2294"/>
      <c r="AC3" s="2294"/>
      <c r="AD3" s="2212"/>
      <c r="AE3" s="2294"/>
      <c r="AJ3" s="1475" t="s">
        <v>106</v>
      </c>
      <c r="AK3" s="4215">
        <f>'6a. Competitive HTC Self Score'!AI47</f>
        <v>0</v>
      </c>
      <c r="AL3" s="4216"/>
      <c r="AM3" s="4216"/>
      <c r="AN3" s="4217"/>
    </row>
    <row r="4" spans="1:46" ht="15" thickBot="1" x14ac:dyDescent="0.35">
      <c r="A4" s="1186" t="s">
        <v>158</v>
      </c>
      <c r="B4" s="2610" t="s">
        <v>1991</v>
      </c>
      <c r="C4" s="2611"/>
      <c r="D4" s="2611"/>
      <c r="E4" s="2611"/>
      <c r="F4" s="2611"/>
      <c r="G4" s="2611"/>
      <c r="H4" s="2611"/>
      <c r="I4" s="2611"/>
      <c r="J4" s="2611"/>
      <c r="K4" s="2611"/>
      <c r="L4" s="2611"/>
      <c r="M4" s="2611"/>
      <c r="N4" s="2611"/>
      <c r="O4" s="2611"/>
      <c r="P4" s="2611"/>
      <c r="Q4" s="2611"/>
      <c r="R4" s="2611"/>
      <c r="S4" s="2611"/>
      <c r="T4" s="2611"/>
      <c r="U4" s="2611"/>
      <c r="V4" s="2611"/>
      <c r="W4" s="2611"/>
      <c r="X4" s="2611"/>
      <c r="Y4" s="2611"/>
      <c r="Z4" s="2611"/>
      <c r="AA4" s="2611"/>
      <c r="AB4" s="2611"/>
      <c r="AC4" s="2611"/>
      <c r="AD4" s="2611"/>
      <c r="AE4" s="2611"/>
      <c r="AF4" s="2611"/>
      <c r="AG4" s="2611"/>
      <c r="AH4" s="2611"/>
      <c r="AI4" s="2611"/>
      <c r="AJ4" s="2611"/>
      <c r="AK4" s="2611"/>
      <c r="AL4" s="2611"/>
      <c r="AM4" s="2611"/>
      <c r="AN4" s="2612"/>
      <c r="AP4" s="72"/>
    </row>
    <row r="5" spans="1:46" ht="8.25" customHeight="1" thickBot="1" x14ac:dyDescent="0.35">
      <c r="AT5" s="1178">
        <v>0</v>
      </c>
    </row>
    <row r="6" spans="1:46" ht="15" customHeight="1" thickBot="1" x14ac:dyDescent="0.35">
      <c r="B6" s="1068"/>
      <c r="C6" s="4372" t="s">
        <v>1534</v>
      </c>
      <c r="D6" s="4373"/>
      <c r="E6" s="4373"/>
      <c r="F6" s="4373"/>
      <c r="G6" s="4373"/>
      <c r="H6" s="4373"/>
      <c r="I6" s="4373"/>
      <c r="J6" s="4373"/>
      <c r="K6" s="4373"/>
      <c r="L6" s="4373"/>
      <c r="M6" s="4373"/>
      <c r="N6" s="4373"/>
      <c r="O6" s="4373"/>
      <c r="P6" s="4373"/>
      <c r="Q6" s="4373"/>
      <c r="R6" s="4373"/>
      <c r="S6" s="4373"/>
      <c r="T6" s="4373"/>
      <c r="U6" s="4373"/>
      <c r="V6" s="4373"/>
      <c r="W6" s="4373"/>
      <c r="X6" s="4373"/>
      <c r="Y6" s="4373"/>
      <c r="Z6" s="4373"/>
      <c r="AA6" s="4373"/>
      <c r="AB6" s="4373"/>
      <c r="AC6" s="4373"/>
      <c r="AD6" s="4373"/>
      <c r="AE6" s="4373"/>
      <c r="AF6" s="461" t="s">
        <v>2428</v>
      </c>
      <c r="AG6" s="1736"/>
      <c r="AH6" s="1736"/>
      <c r="AI6" s="1736"/>
      <c r="AJ6" s="1736"/>
      <c r="AK6" s="1736"/>
      <c r="AL6" s="4369"/>
      <c r="AM6" s="4370"/>
      <c r="AN6" s="4371"/>
      <c r="AT6" s="1178">
        <v>17</v>
      </c>
    </row>
    <row r="7" spans="1:46" s="45" customFormat="1" ht="15" thickBot="1" x14ac:dyDescent="0.35">
      <c r="B7" s="1187"/>
      <c r="C7" s="4385"/>
      <c r="D7" s="4385"/>
      <c r="E7" s="4385"/>
      <c r="F7" s="4385"/>
      <c r="G7" s="4385"/>
      <c r="H7" s="4385"/>
      <c r="I7" s="4385"/>
      <c r="J7" s="4385"/>
      <c r="K7" s="4385"/>
      <c r="L7" s="4385"/>
      <c r="M7" s="4385"/>
      <c r="N7" s="4385"/>
      <c r="O7" s="4385"/>
      <c r="P7" s="4385"/>
      <c r="Q7" s="4385"/>
      <c r="R7" s="4385"/>
      <c r="S7" s="4385"/>
      <c r="T7" s="4385"/>
      <c r="U7"/>
      <c r="V7"/>
      <c r="W7"/>
      <c r="X7"/>
      <c r="Y7"/>
      <c r="Z7"/>
      <c r="AA7"/>
      <c r="AB7"/>
      <c r="AC7"/>
      <c r="AD7" s="1660"/>
      <c r="AE7" s="1660"/>
      <c r="AF7" s="1660"/>
      <c r="AG7" s="1660"/>
      <c r="AH7" s="1660"/>
      <c r="AI7" s="1660"/>
      <c r="AJ7" s="1660"/>
      <c r="AK7" s="1660"/>
      <c r="AL7" s="1660"/>
      <c r="AM7" s="1660"/>
      <c r="AN7" s="1660"/>
      <c r="AT7" s="45">
        <v>14</v>
      </c>
    </row>
    <row r="8" spans="1:46" s="45" customFormat="1" x14ac:dyDescent="0.3">
      <c r="B8" s="1187"/>
      <c r="C8" s="1190" t="s">
        <v>1989</v>
      </c>
      <c r="D8" s="95"/>
      <c r="E8" s="95"/>
      <c r="F8" s="95"/>
      <c r="G8" s="95"/>
      <c r="H8" s="95"/>
      <c r="I8" s="95"/>
      <c r="J8" s="95"/>
      <c r="K8" s="95"/>
      <c r="L8" s="24"/>
      <c r="M8" s="24"/>
      <c r="N8" s="1661"/>
      <c r="O8" s="1661"/>
      <c r="P8" s="1661"/>
      <c r="Q8" s="1661"/>
      <c r="R8" s="1661"/>
      <c r="S8" s="1661"/>
      <c r="T8" s="1661"/>
      <c r="U8" s="1661"/>
      <c r="V8" s="1661"/>
      <c r="W8" s="1661"/>
      <c r="X8" s="1661"/>
      <c r="Y8" s="1661"/>
      <c r="Z8" s="1661"/>
      <c r="AA8" s="1661"/>
      <c r="AB8" s="1661"/>
      <c r="AC8" s="1661"/>
      <c r="AD8" s="1660"/>
      <c r="AE8" s="1660"/>
      <c r="AF8" s="1660"/>
      <c r="AG8" s="1660"/>
      <c r="AH8" s="1660"/>
      <c r="AI8" s="1660"/>
      <c r="AJ8" s="1660"/>
      <c r="AK8" s="1660"/>
      <c r="AL8" s="1660"/>
      <c r="AM8" s="1660"/>
      <c r="AN8" s="1660"/>
      <c r="AT8" s="45">
        <v>8.5</v>
      </c>
    </row>
    <row r="9" spans="1:46" s="45" customFormat="1" ht="15" thickBot="1" x14ac:dyDescent="0.35">
      <c r="B9" s="1187"/>
      <c r="C9" s="4385"/>
      <c r="D9" s="4385"/>
      <c r="E9" s="4385"/>
      <c r="F9" s="4385"/>
      <c r="G9" s="4385"/>
      <c r="H9" s="4385"/>
      <c r="I9" s="4385"/>
      <c r="J9" s="4385"/>
      <c r="K9" s="4385"/>
      <c r="L9" s="4385"/>
      <c r="M9" s="4385"/>
      <c r="N9" s="4385"/>
      <c r="O9" s="4385"/>
      <c r="P9" s="4385"/>
      <c r="Q9" s="4385"/>
      <c r="R9" s="4385"/>
      <c r="S9" s="4385"/>
      <c r="T9" s="4385"/>
      <c r="U9" s="1661"/>
      <c r="V9" s="1661"/>
      <c r="W9" s="1661"/>
      <c r="X9" s="1661"/>
      <c r="Y9" s="1661"/>
      <c r="Z9" s="1661"/>
      <c r="AA9" s="1661"/>
      <c r="AB9" s="1661"/>
      <c r="AC9" s="1661"/>
      <c r="AD9" s="1660"/>
      <c r="AE9" s="1660"/>
      <c r="AF9" s="1660"/>
      <c r="AG9" s="1660"/>
      <c r="AH9" s="1660"/>
      <c r="AI9" s="1660"/>
      <c r="AJ9" s="1660"/>
      <c r="AK9" s="1660"/>
      <c r="AL9" s="1660"/>
      <c r="AM9" s="1660"/>
      <c r="AN9" s="1660"/>
      <c r="AT9" s="45">
        <v>7</v>
      </c>
    </row>
    <row r="10" spans="1:46" s="45" customFormat="1" x14ac:dyDescent="0.3">
      <c r="B10" s="1187"/>
      <c r="C10" s="1190" t="s">
        <v>1990</v>
      </c>
      <c r="D10" s="95"/>
      <c r="E10" s="95"/>
      <c r="F10" s="95"/>
      <c r="G10" s="95"/>
      <c r="H10" s="95"/>
      <c r="I10" s="95"/>
      <c r="J10" s="95"/>
      <c r="K10" s="95"/>
      <c r="L10" s="24"/>
      <c r="M10" s="24"/>
      <c r="N10" s="1661"/>
      <c r="O10" s="1661"/>
      <c r="P10" s="1661"/>
      <c r="Q10" s="1661"/>
      <c r="R10" s="1661"/>
      <c r="S10" s="1661"/>
      <c r="T10" s="1661"/>
      <c r="U10" s="1661"/>
      <c r="V10" s="1661"/>
      <c r="W10" s="1661"/>
      <c r="X10" s="1661"/>
      <c r="Y10" s="1661"/>
      <c r="Z10" s="1661"/>
      <c r="AA10" s="1661"/>
      <c r="AB10" s="1661"/>
      <c r="AC10" s="1661"/>
      <c r="AD10" s="1660"/>
      <c r="AE10" s="1660"/>
      <c r="AF10" s="1660"/>
      <c r="AG10" s="1660"/>
      <c r="AH10" s="1660"/>
      <c r="AI10" s="1660"/>
      <c r="AJ10" s="1660"/>
      <c r="AK10" s="1660"/>
      <c r="AL10" s="1660"/>
      <c r="AM10" s="1660"/>
      <c r="AN10" s="1660"/>
    </row>
    <row r="11" spans="1:46" x14ac:dyDescent="0.3">
      <c r="A11" s="45"/>
      <c r="B11" s="1187"/>
      <c r="C11" s="4374" t="s">
        <v>2666</v>
      </c>
      <c r="D11" s="4374"/>
      <c r="E11" s="4374"/>
      <c r="F11" s="4374"/>
      <c r="G11" s="4374"/>
      <c r="H11" s="4374"/>
      <c r="I11" s="4374"/>
      <c r="J11" s="4374"/>
      <c r="K11" s="4374"/>
      <c r="L11" s="4374"/>
      <c r="M11" s="4374"/>
      <c r="N11" s="4374"/>
      <c r="O11" s="4374"/>
      <c r="P11" s="4374"/>
      <c r="Q11" s="4374"/>
      <c r="R11" s="4374"/>
      <c r="S11" s="4374"/>
      <c r="T11" s="4374"/>
      <c r="U11" s="4374"/>
      <c r="V11" s="4374"/>
      <c r="W11" s="4374"/>
      <c r="X11" s="4374"/>
      <c r="Y11" s="4374"/>
      <c r="Z11" s="1180"/>
      <c r="AA11" s="1180"/>
      <c r="AB11" s="1180"/>
      <c r="AC11" s="1180"/>
      <c r="AD11" s="1180"/>
      <c r="AE11" s="1180"/>
      <c r="AF11" s="1180"/>
      <c r="AG11" s="1180"/>
      <c r="AH11" s="1180"/>
      <c r="AI11" s="1180"/>
      <c r="AJ11" s="1180"/>
      <c r="AK11" s="1180"/>
      <c r="AL11" s="1180"/>
      <c r="AM11" s="1180"/>
      <c r="AN11" s="1180"/>
    </row>
    <row r="12" spans="1:46" ht="3" customHeight="1" thickBot="1" x14ac:dyDescent="0.35"/>
    <row r="13" spans="1:46" s="1942" customFormat="1" ht="15" thickBot="1" x14ac:dyDescent="0.35">
      <c r="A13" s="1617" t="s">
        <v>2347</v>
      </c>
      <c r="B13" s="2610" t="s">
        <v>2346</v>
      </c>
      <c r="C13" s="2611"/>
      <c r="D13" s="2611"/>
      <c r="E13" s="2611"/>
      <c r="F13" s="2611"/>
      <c r="G13" s="2611"/>
      <c r="H13" s="2611"/>
      <c r="I13" s="2611"/>
      <c r="J13" s="2611"/>
      <c r="K13" s="2611"/>
      <c r="L13" s="2611"/>
      <c r="M13" s="2611"/>
      <c r="N13" s="2611"/>
      <c r="O13" s="2611"/>
      <c r="P13" s="2611"/>
      <c r="Q13" s="2611"/>
      <c r="R13" s="2611"/>
      <c r="S13" s="2611"/>
      <c r="T13" s="2611"/>
      <c r="U13" s="2611"/>
      <c r="V13" s="2611"/>
      <c r="W13" s="2611"/>
      <c r="X13" s="2611"/>
      <c r="Y13" s="2611"/>
      <c r="Z13" s="2611"/>
      <c r="AA13" s="2611"/>
      <c r="AB13" s="2611"/>
      <c r="AC13" s="2611"/>
      <c r="AD13" s="2611"/>
      <c r="AE13" s="2611"/>
      <c r="AF13" s="2611"/>
      <c r="AG13" s="2611"/>
      <c r="AH13" s="2611"/>
      <c r="AI13" s="2611"/>
      <c r="AJ13" s="2611"/>
      <c r="AK13" s="2611"/>
      <c r="AL13" s="2611"/>
      <c r="AM13" s="2611"/>
      <c r="AN13" s="2612"/>
      <c r="AT13" s="1942">
        <v>0</v>
      </c>
    </row>
    <row r="14" spans="1:46" s="1942" customFormat="1" ht="6.75" customHeight="1" thickBot="1" x14ac:dyDescent="0.35">
      <c r="AT14" s="1942">
        <v>9</v>
      </c>
    </row>
    <row r="15" spans="1:46" s="1942" customFormat="1" ht="15" customHeight="1" thickBot="1" x14ac:dyDescent="0.35">
      <c r="B15" s="1068"/>
      <c r="C15" s="4372" t="s">
        <v>2349</v>
      </c>
      <c r="D15" s="4373"/>
      <c r="E15" s="4373"/>
      <c r="F15" s="4373"/>
      <c r="G15" s="4373"/>
      <c r="H15" s="4373"/>
      <c r="I15" s="4373"/>
      <c r="J15" s="4373"/>
      <c r="K15" s="4373"/>
      <c r="L15" s="4373"/>
      <c r="M15" s="4373"/>
      <c r="N15" s="4373"/>
      <c r="O15" s="4373"/>
      <c r="P15" s="4373"/>
      <c r="Q15" s="4373"/>
      <c r="R15" s="4373"/>
      <c r="S15" s="4373"/>
      <c r="T15" s="1736"/>
      <c r="U15" s="1736"/>
      <c r="V15" s="1736"/>
      <c r="W15" s="1736"/>
      <c r="X15" s="1736"/>
      <c r="Y15" s="1736"/>
      <c r="Z15" s="1736"/>
      <c r="AA15" s="1736"/>
      <c r="AB15" s="1736"/>
      <c r="AC15" s="1736"/>
      <c r="AD15" s="1736"/>
      <c r="AE15" s="1736"/>
      <c r="AF15" s="461" t="s">
        <v>2428</v>
      </c>
      <c r="AG15" s="1736"/>
      <c r="AH15" s="1736"/>
      <c r="AI15" s="1736"/>
      <c r="AJ15" s="1736"/>
      <c r="AK15" s="1736"/>
      <c r="AL15" s="4369"/>
      <c r="AM15" s="4370"/>
      <c r="AN15" s="4371"/>
      <c r="AT15" s="1942">
        <v>8</v>
      </c>
    </row>
    <row r="16" spans="1:46" s="1942" customFormat="1" x14ac:dyDescent="0.3">
      <c r="C16" s="4375" t="s">
        <v>2667</v>
      </c>
      <c r="D16" s="4375"/>
      <c r="E16" s="4375"/>
      <c r="F16" s="4375"/>
      <c r="G16" s="4375"/>
      <c r="H16" s="4375"/>
      <c r="I16" s="4375"/>
      <c r="J16" s="4375"/>
      <c r="K16" s="4375"/>
      <c r="L16" s="4375"/>
      <c r="M16" s="4375"/>
      <c r="N16" s="4375"/>
      <c r="O16" s="4375"/>
      <c r="P16" s="4375"/>
      <c r="Q16" s="4375"/>
      <c r="R16" s="4375"/>
      <c r="S16" s="4375"/>
      <c r="T16" s="4375"/>
      <c r="U16" s="4375"/>
      <c r="V16" s="4375"/>
      <c r="W16" s="4375"/>
      <c r="X16" s="4375"/>
      <c r="Y16" s="4375"/>
      <c r="Z16" s="4375"/>
      <c r="AA16" s="4375"/>
      <c r="AB16" s="4375"/>
      <c r="AC16" s="4375"/>
      <c r="AD16" s="4375"/>
      <c r="AE16" s="4375"/>
      <c r="AF16" s="4375"/>
      <c r="AG16" s="4375"/>
      <c r="AH16" s="4375"/>
      <c r="AI16" s="4375"/>
      <c r="AJ16" s="4375"/>
      <c r="AK16" s="4375"/>
      <c r="AL16" s="4375"/>
      <c r="AT16" s="1942">
        <v>6</v>
      </c>
    </row>
    <row r="17" spans="1:47" s="1942" customFormat="1" x14ac:dyDescent="0.3">
      <c r="C17" s="4375"/>
      <c r="D17" s="4375"/>
      <c r="E17" s="4375"/>
      <c r="F17" s="4375"/>
      <c r="G17" s="4375"/>
      <c r="H17" s="4375"/>
      <c r="I17" s="4375"/>
      <c r="J17" s="4375"/>
      <c r="K17" s="4375"/>
      <c r="L17" s="4375"/>
      <c r="M17" s="4375"/>
      <c r="N17" s="4375"/>
      <c r="O17" s="4375"/>
      <c r="P17" s="4375"/>
      <c r="Q17" s="4375"/>
      <c r="R17" s="4375"/>
      <c r="S17" s="4375"/>
      <c r="T17" s="4375"/>
      <c r="U17" s="4375"/>
      <c r="V17" s="4375"/>
      <c r="W17" s="4375"/>
      <c r="X17" s="4375"/>
      <c r="Y17" s="4375"/>
      <c r="Z17" s="4375"/>
      <c r="AA17" s="4375"/>
      <c r="AB17" s="4375"/>
      <c r="AC17" s="4375"/>
      <c r="AD17" s="4375"/>
      <c r="AE17" s="4375"/>
      <c r="AF17" s="4375"/>
      <c r="AG17" s="4375"/>
      <c r="AH17" s="4375"/>
      <c r="AI17" s="4375"/>
      <c r="AJ17" s="4375"/>
      <c r="AK17" s="4375"/>
      <c r="AL17" s="4375"/>
      <c r="AT17" s="1942">
        <v>4</v>
      </c>
    </row>
    <row r="18" spans="1:47" s="1942" customFormat="1" ht="2.4" customHeight="1" thickBot="1" x14ac:dyDescent="0.35"/>
    <row r="19" spans="1:47" ht="15" thickBot="1" x14ac:dyDescent="0.35">
      <c r="A19" s="1617" t="s">
        <v>2345</v>
      </c>
      <c r="B19" s="2610" t="s">
        <v>2663</v>
      </c>
      <c r="C19" s="2611"/>
      <c r="D19" s="2611"/>
      <c r="E19" s="2611"/>
      <c r="F19" s="2611"/>
      <c r="G19" s="2611"/>
      <c r="H19" s="2611"/>
      <c r="I19" s="2611"/>
      <c r="J19" s="2611"/>
      <c r="K19" s="2611"/>
      <c r="L19" s="2611"/>
      <c r="M19" s="2611"/>
      <c r="N19" s="2611"/>
      <c r="O19" s="2611"/>
      <c r="P19" s="2611"/>
      <c r="Q19" s="2611"/>
      <c r="R19" s="2611"/>
      <c r="S19" s="2611"/>
      <c r="T19" s="2611"/>
      <c r="U19" s="2611"/>
      <c r="V19" s="2611"/>
      <c r="W19" s="2611"/>
      <c r="X19" s="2611"/>
      <c r="Y19" s="2611"/>
      <c r="Z19" s="2611"/>
      <c r="AA19" s="2611"/>
      <c r="AB19" s="2611"/>
      <c r="AC19" s="2611"/>
      <c r="AD19" s="2611"/>
      <c r="AE19" s="2611"/>
      <c r="AF19" s="2611"/>
      <c r="AG19" s="2611"/>
      <c r="AH19" s="2611"/>
      <c r="AI19" s="2611"/>
      <c r="AJ19" s="2611"/>
      <c r="AK19" s="2611"/>
      <c r="AL19" s="2611"/>
      <c r="AM19" s="2611"/>
      <c r="AN19" s="2612"/>
    </row>
    <row r="20" spans="1:47" ht="8.25" customHeight="1" thickBot="1" x14ac:dyDescent="0.35"/>
    <row r="21" spans="1:47" s="1942" customFormat="1" ht="15" customHeight="1" thickBot="1" x14ac:dyDescent="0.35">
      <c r="B21" s="1068"/>
      <c r="C21" s="4372" t="s">
        <v>2664</v>
      </c>
      <c r="D21" s="4373"/>
      <c r="E21" s="4373"/>
      <c r="F21" s="4373"/>
      <c r="G21" s="4373"/>
      <c r="H21" s="4373"/>
      <c r="I21" s="4373"/>
      <c r="J21" s="4373"/>
      <c r="K21" s="4373"/>
      <c r="L21" s="4373"/>
      <c r="M21" s="4373"/>
      <c r="N21" s="4373"/>
      <c r="O21" s="4373"/>
      <c r="P21" s="4373"/>
      <c r="Q21" s="4373"/>
      <c r="R21" s="4373"/>
      <c r="S21" s="4373"/>
      <c r="T21" s="4373"/>
      <c r="U21" s="4373"/>
      <c r="V21" s="4373"/>
      <c r="W21" s="4373"/>
      <c r="X21" s="4373"/>
      <c r="Y21" s="4373"/>
      <c r="Z21" s="4373"/>
      <c r="AA21" s="4373"/>
      <c r="AB21" s="4373"/>
      <c r="AC21" s="4373"/>
      <c r="AD21" s="4373"/>
      <c r="AE21" s="4373"/>
      <c r="AF21" s="461" t="s">
        <v>2428</v>
      </c>
      <c r="AG21" s="1736"/>
      <c r="AH21" s="1736"/>
      <c r="AI21" s="1736"/>
      <c r="AJ21" s="1736"/>
      <c r="AK21" s="1736"/>
      <c r="AL21" s="4369"/>
      <c r="AM21" s="4370"/>
      <c r="AN21" s="4371"/>
      <c r="AT21" s="1942">
        <v>8</v>
      </c>
      <c r="AU21" s="1942">
        <v>8</v>
      </c>
    </row>
    <row r="22" spans="1:47" s="1942" customFormat="1" ht="16.8" customHeight="1" thickBot="1" x14ac:dyDescent="0.35">
      <c r="C22" s="3568" t="s">
        <v>197</v>
      </c>
      <c r="D22" s="3568"/>
      <c r="AT22" s="1942">
        <v>4</v>
      </c>
      <c r="AU22" s="1942">
        <v>0</v>
      </c>
    </row>
    <row r="23" spans="1:47" ht="15" customHeight="1" thickBot="1" x14ac:dyDescent="0.35">
      <c r="B23" s="1068"/>
      <c r="C23" s="2615" t="s">
        <v>2668</v>
      </c>
      <c r="D23" s="2615"/>
      <c r="E23" s="2615"/>
      <c r="F23" s="2615"/>
      <c r="G23" s="2615"/>
      <c r="H23" s="2615"/>
      <c r="I23" s="2615"/>
      <c r="J23" s="2615"/>
      <c r="K23" s="2615"/>
      <c r="L23" s="2615"/>
      <c r="M23" s="2615"/>
      <c r="N23" s="2615"/>
      <c r="O23" s="2615"/>
      <c r="P23" s="2615"/>
      <c r="Q23" s="2615"/>
      <c r="R23" s="2615"/>
      <c r="S23" s="2615"/>
      <c r="T23" s="2615"/>
      <c r="U23" s="2615"/>
      <c r="V23" s="2615"/>
      <c r="W23" s="2615"/>
      <c r="X23" s="2615"/>
      <c r="Y23" s="2615"/>
      <c r="Z23" s="2615"/>
      <c r="AA23" s="2615"/>
      <c r="AB23" s="2615"/>
      <c r="AC23" s="2615"/>
      <c r="AD23" s="2615"/>
      <c r="AE23" s="2615"/>
      <c r="AT23" s="1178">
        <v>0</v>
      </c>
      <c r="AU23" s="2366" t="s">
        <v>2789</v>
      </c>
    </row>
    <row r="24" spans="1:47" s="2205" customFormat="1" x14ac:dyDescent="0.3">
      <c r="B24" s="1187"/>
      <c r="C24" s="2615"/>
      <c r="D24" s="2615"/>
      <c r="E24" s="2615"/>
      <c r="F24" s="2615"/>
      <c r="G24" s="2615"/>
      <c r="H24" s="2615"/>
      <c r="I24" s="2615"/>
      <c r="J24" s="2615"/>
      <c r="K24" s="2615"/>
      <c r="L24" s="2615"/>
      <c r="M24" s="2615"/>
      <c r="N24" s="2615"/>
      <c r="O24" s="2615"/>
      <c r="P24" s="2615"/>
      <c r="Q24" s="2615"/>
      <c r="R24" s="2615"/>
      <c r="S24" s="2615"/>
      <c r="T24" s="2615"/>
      <c r="U24" s="2615"/>
      <c r="V24" s="2615"/>
      <c r="W24" s="2615"/>
      <c r="X24" s="2615"/>
      <c r="Y24" s="2615"/>
      <c r="Z24" s="2615"/>
      <c r="AA24" s="2615"/>
      <c r="AB24" s="2615"/>
      <c r="AC24" s="2615"/>
      <c r="AD24" s="2615"/>
      <c r="AE24" s="2615"/>
      <c r="AF24" s="2202"/>
      <c r="AG24" s="2202"/>
      <c r="AH24" s="2202"/>
      <c r="AI24" s="2202"/>
      <c r="AJ24" s="2202"/>
      <c r="AK24" s="2202"/>
      <c r="AL24" s="2202"/>
      <c r="AM24" s="2202"/>
      <c r="AN24" s="2202"/>
      <c r="AT24" s="2205">
        <v>-4</v>
      </c>
    </row>
    <row r="25" spans="1:47" s="2205" customFormat="1" ht="6.6" customHeight="1" thickBot="1" x14ac:dyDescent="0.35">
      <c r="B25" s="1187"/>
      <c r="C25" s="2202"/>
      <c r="D25" s="2202"/>
      <c r="E25" s="2202"/>
      <c r="F25" s="2202"/>
      <c r="G25" s="2202"/>
      <c r="H25" s="2202"/>
      <c r="I25" s="2202"/>
      <c r="J25" s="2202"/>
      <c r="K25" s="2202"/>
      <c r="L25" s="2202"/>
      <c r="M25" s="2202"/>
      <c r="N25" s="2202"/>
      <c r="O25" s="2202"/>
      <c r="P25" s="2202"/>
      <c r="Q25" s="2202"/>
      <c r="R25" s="2202"/>
      <c r="S25" s="2202"/>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T25" s="2205">
        <v>-8</v>
      </c>
    </row>
    <row r="26" spans="1:47" s="2205" customFormat="1" ht="15" thickBot="1" x14ac:dyDescent="0.35">
      <c r="B26" s="1068"/>
      <c r="C26" s="2267" t="s">
        <v>2665</v>
      </c>
      <c r="D26" s="2266"/>
      <c r="E26" s="2266"/>
      <c r="F26" s="2266"/>
      <c r="G26" s="2266"/>
      <c r="H26" s="2266"/>
      <c r="I26" s="2266"/>
      <c r="J26" s="2266"/>
      <c r="K26" s="2266"/>
      <c r="L26" s="2266"/>
      <c r="M26" s="2266"/>
      <c r="N26" s="2266"/>
      <c r="O26" s="2266"/>
      <c r="P26" s="2266"/>
      <c r="Q26" s="2266"/>
      <c r="R26" s="2266"/>
      <c r="S26" s="2266"/>
      <c r="T26" s="2266"/>
      <c r="U26" s="2266"/>
      <c r="V26" s="2266"/>
      <c r="W26" s="2266"/>
      <c r="X26" s="2266"/>
      <c r="Y26" s="2266"/>
      <c r="Z26" s="2266"/>
      <c r="AA26" s="2266"/>
      <c r="AB26" s="2266"/>
      <c r="AC26" s="2266"/>
      <c r="AD26" s="2266"/>
      <c r="AE26" s="2266"/>
      <c r="AO26" s="2223"/>
    </row>
    <row r="27" spans="1:47" s="2205" customFormat="1" ht="15" thickBot="1" x14ac:dyDescent="0.35">
      <c r="B27" s="2265"/>
      <c r="C27" s="2266"/>
      <c r="D27" s="2266"/>
      <c r="E27" s="2266"/>
      <c r="F27" s="2266"/>
      <c r="G27" s="2266"/>
      <c r="H27" s="2266"/>
      <c r="I27" s="2266"/>
      <c r="J27" s="2266"/>
      <c r="K27" s="2266"/>
      <c r="L27" s="2266"/>
      <c r="M27" s="2266"/>
      <c r="N27" s="2266"/>
      <c r="O27" s="2266"/>
      <c r="P27" s="2266"/>
      <c r="Q27" s="2266"/>
      <c r="R27" s="2266"/>
      <c r="S27" s="2266"/>
      <c r="T27" s="2266"/>
      <c r="U27" s="2266"/>
      <c r="V27" s="2266"/>
      <c r="W27" s="2266"/>
      <c r="X27" s="2266"/>
      <c r="Y27" s="2266"/>
      <c r="Z27" s="2266"/>
      <c r="AA27" s="2266"/>
      <c r="AB27" s="2266"/>
      <c r="AC27" s="2266"/>
      <c r="AD27" s="2266"/>
      <c r="AE27" s="2266"/>
      <c r="AF27" s="461" t="s">
        <v>2428</v>
      </c>
      <c r="AG27" s="1736"/>
      <c r="AH27" s="1736"/>
      <c r="AI27" s="1736"/>
      <c r="AJ27" s="1736"/>
      <c r="AK27" s="1736"/>
      <c r="AL27" s="4369"/>
      <c r="AM27" s="4370"/>
      <c r="AN27" s="4371"/>
      <c r="AO27" s="2223"/>
    </row>
    <row r="28" spans="1:47" x14ac:dyDescent="0.3">
      <c r="C28" s="4374" t="s">
        <v>2790</v>
      </c>
      <c r="D28" s="4374"/>
      <c r="E28" s="4374"/>
      <c r="F28" s="4374"/>
      <c r="G28" s="4374"/>
      <c r="H28" s="4374"/>
      <c r="I28" s="4374"/>
      <c r="J28" s="4374"/>
      <c r="K28" s="4374"/>
      <c r="L28" s="4374"/>
      <c r="M28" s="4374"/>
      <c r="N28" s="4374"/>
      <c r="O28" s="4374"/>
      <c r="P28" s="4374"/>
      <c r="Q28" s="4374"/>
      <c r="R28" s="4374"/>
      <c r="S28" s="4374"/>
      <c r="T28" s="4374"/>
      <c r="U28" s="4374"/>
      <c r="V28" s="4374"/>
      <c r="W28" s="4374"/>
      <c r="X28" s="4374"/>
      <c r="Y28" s="4374"/>
      <c r="Z28" s="4374"/>
      <c r="AA28" s="4374"/>
      <c r="AB28" s="4374"/>
      <c r="AC28" s="4374"/>
      <c r="AD28" s="4374"/>
      <c r="AE28" s="4374"/>
      <c r="AF28" s="4374"/>
      <c r="AG28" s="4374"/>
      <c r="AH28" s="4374"/>
      <c r="AI28" s="4374"/>
      <c r="AJ28" s="4374"/>
    </row>
    <row r="29" spans="1:47" s="1942" customFormat="1" ht="6" customHeight="1" thickBot="1" x14ac:dyDescent="0.35">
      <c r="B29" s="1188"/>
      <c r="C29" s="1188"/>
      <c r="D29" s="1188"/>
      <c r="E29" s="1188"/>
      <c r="F29" s="1188"/>
      <c r="G29" s="1188"/>
      <c r="H29" s="1188"/>
      <c r="I29" s="1188"/>
      <c r="J29" s="1188"/>
      <c r="K29" s="1188"/>
      <c r="L29" s="1188"/>
      <c r="M29" s="1188"/>
      <c r="N29" s="1188"/>
      <c r="O29" s="1188"/>
      <c r="P29" s="1188"/>
      <c r="Q29" s="1188"/>
      <c r="R29" s="1188"/>
      <c r="S29" s="1188"/>
      <c r="T29" s="1188"/>
      <c r="U29" s="1188"/>
      <c r="V29" s="1188"/>
      <c r="W29" s="1188"/>
      <c r="X29" s="1188"/>
      <c r="Y29" s="1188"/>
      <c r="Z29" s="1188"/>
      <c r="AA29" s="1188"/>
      <c r="AB29" s="1188"/>
      <c r="AC29" s="1188"/>
      <c r="AD29" s="1188"/>
      <c r="AE29" s="1188"/>
      <c r="AF29" s="1188"/>
      <c r="AG29" s="1188"/>
      <c r="AH29" s="1188"/>
      <c r="AI29" s="1188"/>
      <c r="AJ29" s="1188"/>
      <c r="AK29" s="1188"/>
      <c r="AL29" s="1188"/>
      <c r="AM29" s="1188"/>
      <c r="AN29" s="1188"/>
    </row>
    <row r="30" spans="1:47" ht="15" thickBot="1" x14ac:dyDescent="0.35">
      <c r="A30" s="1617" t="s">
        <v>2348</v>
      </c>
      <c r="B30" s="2610" t="s">
        <v>1326</v>
      </c>
      <c r="C30" s="2611"/>
      <c r="D30" s="2611"/>
      <c r="E30" s="2611"/>
      <c r="F30" s="2611"/>
      <c r="G30" s="2611"/>
      <c r="H30" s="2611"/>
      <c r="I30" s="2611"/>
      <c r="J30" s="2611"/>
      <c r="K30" s="2611"/>
      <c r="L30" s="2611"/>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12"/>
    </row>
    <row r="31" spans="1:47" ht="6" customHeight="1" thickBot="1" x14ac:dyDescent="0.35">
      <c r="B31" s="95"/>
      <c r="C31" s="95"/>
      <c r="D31" s="95"/>
      <c r="E31" s="95"/>
      <c r="F31" s="95"/>
      <c r="G31" s="95"/>
      <c r="H31" s="95"/>
      <c r="I31" s="95"/>
      <c r="J31" s="95"/>
      <c r="K31" s="95"/>
      <c r="L31" s="1179"/>
      <c r="M31" s="1179"/>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T31" s="1178">
        <v>0</v>
      </c>
    </row>
    <row r="32" spans="1:47" ht="15" thickBot="1" x14ac:dyDescent="0.35">
      <c r="B32" s="1069"/>
      <c r="C32" s="4367" t="s">
        <v>2518</v>
      </c>
      <c r="D32" s="4368"/>
      <c r="E32" s="4368"/>
      <c r="F32" s="4368"/>
      <c r="G32" s="4368"/>
      <c r="H32" s="4368"/>
      <c r="I32" s="4368"/>
      <c r="J32" s="4368"/>
      <c r="K32" s="4368"/>
      <c r="L32" s="4368"/>
      <c r="M32" s="4368"/>
      <c r="N32" s="4368"/>
      <c r="O32" s="4368"/>
      <c r="P32" s="4368"/>
      <c r="Q32" s="4368"/>
      <c r="R32" s="4368"/>
      <c r="S32" s="4368"/>
      <c r="T32" s="4368"/>
      <c r="U32" s="4368"/>
      <c r="V32" s="4368"/>
      <c r="W32" s="4368"/>
      <c r="X32" s="4368"/>
      <c r="Y32" s="4368"/>
      <c r="Z32" s="4368"/>
      <c r="AA32" s="4368"/>
      <c r="AB32" s="4368"/>
      <c r="AC32" s="1179"/>
      <c r="AD32" s="1179"/>
      <c r="AE32" s="1179"/>
      <c r="AF32" s="461" t="s">
        <v>2428</v>
      </c>
      <c r="AG32" s="1736"/>
      <c r="AH32" s="1736"/>
      <c r="AI32" s="1736"/>
      <c r="AJ32" s="1736"/>
      <c r="AK32" s="1736"/>
      <c r="AL32" s="4369"/>
      <c r="AM32" s="4370"/>
      <c r="AN32" s="4371"/>
      <c r="AT32" s="1178">
        <v>2</v>
      </c>
    </row>
    <row r="33" spans="2:46" ht="4.5" customHeight="1" x14ac:dyDescent="0.3">
      <c r="B33" s="1135"/>
      <c r="C33" s="1189"/>
      <c r="D33" s="1189"/>
      <c r="E33" s="1189"/>
      <c r="F33" s="1189"/>
      <c r="G33" s="1189"/>
      <c r="H33" s="1189"/>
      <c r="I33" s="1189"/>
      <c r="J33" s="1189"/>
      <c r="K33" s="1189"/>
      <c r="L33" s="1189"/>
      <c r="M33" s="1189"/>
      <c r="N33" s="1189"/>
      <c r="O33" s="1189"/>
      <c r="P33" s="1189"/>
      <c r="Q33" s="1189"/>
      <c r="R33" s="1189"/>
      <c r="S33" s="1189"/>
      <c r="T33" s="1189"/>
      <c r="U33" s="1189"/>
      <c r="V33" s="1189"/>
      <c r="W33" s="1189"/>
      <c r="X33" s="1189"/>
      <c r="Y33" s="1189"/>
      <c r="Z33" s="1189"/>
      <c r="AA33" s="1189"/>
      <c r="AB33" s="1189"/>
      <c r="AC33" s="1179"/>
      <c r="AD33" s="1179"/>
      <c r="AE33" s="1179"/>
      <c r="AF33" s="1179"/>
      <c r="AG33" s="1179"/>
      <c r="AH33" s="1179"/>
      <c r="AI33" s="1179"/>
      <c r="AJ33" s="1179"/>
      <c r="AK33" s="1179"/>
      <c r="AL33" s="1179"/>
      <c r="AM33" s="1179"/>
      <c r="AN33" s="1179"/>
      <c r="AT33" s="1178">
        <v>4</v>
      </c>
    </row>
    <row r="34" spans="2:46" ht="4.5" customHeight="1" x14ac:dyDescent="0.3"/>
    <row r="35" spans="2:46" ht="15" thickBot="1" x14ac:dyDescent="0.35">
      <c r="B35" s="466" t="s">
        <v>371</v>
      </c>
      <c r="C35" s="2822"/>
      <c r="D35" s="2822"/>
      <c r="E35" s="2822"/>
      <c r="F35" s="2822"/>
      <c r="G35" s="2822"/>
      <c r="H35" s="2822"/>
      <c r="I35" s="2822"/>
      <c r="J35" s="2822"/>
      <c r="K35" s="2822"/>
      <c r="L35" s="2822"/>
      <c r="M35" s="2822"/>
      <c r="N35" s="2822"/>
      <c r="O35" s="2822"/>
      <c r="P35" s="2822"/>
      <c r="Q35" s="2822"/>
      <c r="R35" s="2822"/>
      <c r="S35" s="2822"/>
      <c r="T35" s="2822"/>
      <c r="U35" s="2822"/>
      <c r="V35" s="2822"/>
      <c r="W35" s="2822"/>
      <c r="X35" s="2822"/>
      <c r="Y35" s="2822"/>
      <c r="Z35" s="2822"/>
      <c r="AA35" s="2822"/>
      <c r="AB35" s="2822"/>
      <c r="AC35" s="2822"/>
      <c r="AD35" s="1181"/>
      <c r="AE35" s="1181"/>
      <c r="AF35" s="1181"/>
      <c r="AG35" s="1181"/>
      <c r="AH35" s="1181"/>
      <c r="AI35" s="1181"/>
      <c r="AJ35" s="1181"/>
      <c r="AK35" s="1181"/>
      <c r="AL35" s="1181"/>
      <c r="AM35" s="1181"/>
      <c r="AN35" s="1181"/>
    </row>
    <row r="36" spans="2:46" ht="15" thickBot="1" x14ac:dyDescent="0.35">
      <c r="C36" s="1190" t="s">
        <v>1323</v>
      </c>
      <c r="D36" s="95"/>
      <c r="E36" s="95"/>
      <c r="F36" s="95"/>
      <c r="G36" s="95"/>
      <c r="H36" s="95"/>
      <c r="I36" s="95"/>
      <c r="J36" s="95"/>
      <c r="K36" s="95"/>
      <c r="L36" s="24"/>
      <c r="M36" s="24"/>
      <c r="N36" s="1181"/>
      <c r="O36" s="1181"/>
      <c r="P36" s="1181"/>
      <c r="Q36" s="1181"/>
      <c r="R36" s="1181"/>
      <c r="S36" s="1181"/>
      <c r="T36" s="1181"/>
      <c r="U36" s="1181"/>
      <c r="V36" s="1181"/>
      <c r="W36" s="1181"/>
      <c r="X36" s="1181"/>
      <c r="Y36" s="1181"/>
      <c r="Z36" s="1181"/>
      <c r="AA36" s="1181"/>
      <c r="AB36" s="1181"/>
      <c r="AC36" s="1181"/>
      <c r="AD36" s="1181"/>
      <c r="AE36" s="1181"/>
      <c r="AF36" s="1181"/>
      <c r="AG36" s="1181"/>
      <c r="AH36" s="1181"/>
      <c r="AI36" s="1069"/>
      <c r="AJ36" s="1191" t="s">
        <v>1324</v>
      </c>
      <c r="AK36" s="1192"/>
      <c r="AL36" s="1192"/>
      <c r="AM36" s="1181"/>
      <c r="AN36" s="1181"/>
    </row>
    <row r="37" spans="2:46" ht="4.5" customHeight="1" thickBot="1" x14ac:dyDescent="0.35">
      <c r="C37" s="1181"/>
      <c r="D37" s="1181"/>
      <c r="E37" s="1181"/>
      <c r="F37" s="1181"/>
      <c r="G37" s="1181"/>
      <c r="H37" s="1181"/>
      <c r="I37" s="1181"/>
      <c r="J37" s="1181"/>
      <c r="K37" s="1181"/>
      <c r="L37" s="1181"/>
      <c r="M37" s="1181"/>
      <c r="N37" s="1181"/>
      <c r="O37" s="1181"/>
      <c r="P37" s="1181"/>
      <c r="Q37" s="1181"/>
      <c r="R37" s="1181"/>
      <c r="S37" s="1181"/>
      <c r="T37" s="1181"/>
      <c r="U37" s="1181"/>
      <c r="V37" s="1181"/>
      <c r="W37" s="1181"/>
      <c r="X37" s="1181"/>
      <c r="Y37" s="1181"/>
      <c r="Z37" s="1181"/>
      <c r="AA37" s="1181"/>
      <c r="AB37" s="1181"/>
      <c r="AC37" s="1181"/>
      <c r="AD37" s="1181"/>
      <c r="AE37" s="1181"/>
      <c r="AF37" s="1181"/>
      <c r="AG37" s="1181"/>
      <c r="AH37" s="1181"/>
      <c r="AI37" s="1181"/>
      <c r="AJ37" s="1181"/>
      <c r="AK37" s="1181"/>
      <c r="AL37" s="1181"/>
      <c r="AM37" s="1181"/>
      <c r="AN37" s="1181"/>
    </row>
    <row r="38" spans="2:46" ht="15" thickBot="1" x14ac:dyDescent="0.35">
      <c r="C38" s="2822"/>
      <c r="D38" s="2822"/>
      <c r="E38" s="2822"/>
      <c r="F38" s="2822"/>
      <c r="G38" s="2822"/>
      <c r="H38" s="2822"/>
      <c r="I38" s="2822"/>
      <c r="J38" s="2822"/>
      <c r="K38" s="2822"/>
      <c r="L38" s="2822"/>
      <c r="M38" s="2822"/>
      <c r="N38" s="2822"/>
      <c r="O38" s="2822"/>
      <c r="P38" s="2822"/>
      <c r="Q38" s="2822"/>
      <c r="R38" s="2822"/>
      <c r="S38" s="2822"/>
      <c r="T38" s="1181"/>
      <c r="U38" s="1181"/>
      <c r="V38" s="1181"/>
      <c r="W38" s="1181"/>
      <c r="X38" s="1181"/>
      <c r="Y38" s="1181"/>
      <c r="Z38" s="1181"/>
      <c r="AA38" s="1181"/>
      <c r="AB38" s="1181"/>
      <c r="AC38" s="1181"/>
      <c r="AD38" s="1181"/>
      <c r="AE38" s="1181"/>
      <c r="AF38" s="1181"/>
      <c r="AG38" s="1181"/>
      <c r="AH38" s="1181"/>
      <c r="AI38" s="1069"/>
      <c r="AJ38" s="1191" t="s">
        <v>1325</v>
      </c>
      <c r="AK38" s="1192"/>
      <c r="AL38" s="1192"/>
      <c r="AM38" s="1192"/>
      <c r="AN38" s="1181"/>
    </row>
    <row r="39" spans="2:46" x14ac:dyDescent="0.3">
      <c r="C39" s="1191" t="s">
        <v>203</v>
      </c>
      <c r="D39" s="1181"/>
      <c r="E39" s="1181"/>
      <c r="F39" s="1181"/>
      <c r="G39" s="1181"/>
      <c r="H39" s="1181"/>
      <c r="I39" s="1181"/>
      <c r="J39" s="1181"/>
      <c r="K39" s="1181"/>
      <c r="L39" s="1181"/>
      <c r="M39" s="1181"/>
      <c r="N39" s="1181"/>
      <c r="O39" s="1181"/>
      <c r="P39" s="1181"/>
      <c r="Q39" s="1181"/>
      <c r="R39" s="1181"/>
      <c r="S39" s="1181"/>
      <c r="T39" s="1181"/>
      <c r="U39" s="1181"/>
      <c r="V39" s="1181"/>
      <c r="W39" s="1181"/>
      <c r="X39" s="1181"/>
      <c r="Y39" s="1181"/>
      <c r="Z39" s="1181"/>
      <c r="AA39" s="1181"/>
      <c r="AB39" s="1181"/>
      <c r="AC39" s="1181"/>
      <c r="AD39" s="1181"/>
      <c r="AE39" s="1181"/>
      <c r="AF39" s="1181"/>
      <c r="AG39" s="1181"/>
      <c r="AH39" s="1181"/>
      <c r="AI39" s="1181"/>
      <c r="AJ39" s="1181"/>
      <c r="AK39" s="1181"/>
      <c r="AL39" s="1181"/>
      <c r="AM39" s="1181"/>
      <c r="AN39" s="1181"/>
    </row>
    <row r="40" spans="2:46" ht="4.5" customHeight="1" x14ac:dyDescent="0.3"/>
    <row r="41" spans="2:46" ht="15" thickBot="1" x14ac:dyDescent="0.35">
      <c r="B41" s="466" t="s">
        <v>372</v>
      </c>
      <c r="C41" s="2822"/>
      <c r="D41" s="2822"/>
      <c r="E41" s="2822"/>
      <c r="F41" s="2822"/>
      <c r="G41" s="2822"/>
      <c r="H41" s="2822"/>
      <c r="I41" s="2822"/>
      <c r="J41" s="2822"/>
      <c r="K41" s="2822"/>
      <c r="L41" s="2822"/>
      <c r="M41" s="2822"/>
      <c r="N41" s="2822"/>
      <c r="O41" s="2822"/>
      <c r="P41" s="2822"/>
      <c r="Q41" s="2822"/>
      <c r="R41" s="2822"/>
      <c r="S41" s="2822"/>
      <c r="T41" s="2822"/>
      <c r="U41" s="2822"/>
      <c r="V41" s="2822"/>
      <c r="W41" s="2822"/>
      <c r="X41" s="2822"/>
      <c r="Y41" s="2822"/>
      <c r="Z41" s="2822"/>
      <c r="AA41" s="2822"/>
      <c r="AB41" s="2822"/>
      <c r="AC41" s="2822"/>
      <c r="AD41" s="1181"/>
      <c r="AE41" s="1181"/>
      <c r="AF41" s="1181"/>
      <c r="AG41" s="1181"/>
      <c r="AH41" s="1181"/>
      <c r="AI41" s="1181"/>
      <c r="AJ41" s="1181"/>
      <c r="AK41" s="1181"/>
      <c r="AL41" s="1181"/>
      <c r="AM41" s="1181"/>
      <c r="AN41" s="1181"/>
    </row>
    <row r="42" spans="2:46" ht="15" thickBot="1" x14ac:dyDescent="0.35">
      <c r="C42" s="1190" t="s">
        <v>1323</v>
      </c>
      <c r="D42" s="95"/>
      <c r="E42" s="95"/>
      <c r="F42" s="95"/>
      <c r="G42" s="95"/>
      <c r="H42" s="95"/>
      <c r="I42" s="95"/>
      <c r="J42" s="95"/>
      <c r="K42" s="95"/>
      <c r="L42" s="24"/>
      <c r="M42" s="24"/>
      <c r="N42" s="1181"/>
      <c r="O42" s="1181"/>
      <c r="P42" s="1181"/>
      <c r="Q42" s="1181"/>
      <c r="R42" s="1181"/>
      <c r="S42" s="1181"/>
      <c r="T42" s="1181"/>
      <c r="U42" s="1181"/>
      <c r="V42" s="1181"/>
      <c r="W42" s="1181"/>
      <c r="X42" s="1181"/>
      <c r="Y42" s="1181"/>
      <c r="Z42" s="1181"/>
      <c r="AA42" s="1181"/>
      <c r="AB42" s="1181"/>
      <c r="AC42" s="1181"/>
      <c r="AD42" s="1181"/>
      <c r="AE42" s="1181"/>
      <c r="AF42" s="1181"/>
      <c r="AG42" s="1181"/>
      <c r="AH42" s="1181"/>
      <c r="AI42" s="1069"/>
      <c r="AJ42" s="1191" t="s">
        <v>1324</v>
      </c>
      <c r="AK42" s="1192"/>
      <c r="AL42" s="1192"/>
      <c r="AM42" s="1181"/>
      <c r="AN42" s="1181"/>
    </row>
    <row r="43" spans="2:46" ht="4.5" customHeight="1" thickBot="1" x14ac:dyDescent="0.35">
      <c r="C43" s="1181"/>
      <c r="D43" s="1181"/>
      <c r="E43" s="1181"/>
      <c r="F43" s="1181"/>
      <c r="G43" s="1181"/>
      <c r="H43" s="1181"/>
      <c r="I43" s="1181"/>
      <c r="J43" s="1181"/>
      <c r="K43" s="1181"/>
      <c r="L43" s="1181"/>
      <c r="M43" s="1181"/>
      <c r="N43" s="1181"/>
      <c r="O43" s="1181"/>
      <c r="P43" s="1181"/>
      <c r="Q43" s="1181"/>
      <c r="R43" s="1181"/>
      <c r="S43" s="1181"/>
      <c r="T43" s="1181"/>
      <c r="U43" s="1181"/>
      <c r="V43" s="1181"/>
      <c r="W43" s="1181"/>
      <c r="X43" s="1181"/>
      <c r="Y43" s="1181"/>
      <c r="Z43" s="1181"/>
      <c r="AA43" s="1181"/>
      <c r="AB43" s="1181"/>
      <c r="AC43" s="1181"/>
      <c r="AD43" s="1181"/>
      <c r="AE43" s="1181"/>
      <c r="AF43" s="1181"/>
      <c r="AG43" s="1181"/>
      <c r="AH43" s="1181"/>
      <c r="AI43" s="1181"/>
      <c r="AJ43" s="1181"/>
      <c r="AK43" s="1181"/>
      <c r="AL43" s="1181"/>
      <c r="AM43" s="1181"/>
      <c r="AN43" s="1181"/>
    </row>
    <row r="44" spans="2:46" ht="15" thickBot="1" x14ac:dyDescent="0.35">
      <c r="C44" s="2822"/>
      <c r="D44" s="2822"/>
      <c r="E44" s="2822"/>
      <c r="F44" s="2822"/>
      <c r="G44" s="2822"/>
      <c r="H44" s="2822"/>
      <c r="I44" s="2822"/>
      <c r="J44" s="2822"/>
      <c r="K44" s="2822"/>
      <c r="L44" s="2822"/>
      <c r="M44" s="2822"/>
      <c r="N44" s="2822"/>
      <c r="O44" s="2822"/>
      <c r="P44" s="2822"/>
      <c r="Q44" s="2822"/>
      <c r="R44" s="2822"/>
      <c r="S44" s="2822"/>
      <c r="T44" s="1181"/>
      <c r="U44" s="1181"/>
      <c r="V44" s="1181"/>
      <c r="W44" s="1181"/>
      <c r="X44" s="1181"/>
      <c r="Y44" s="1181"/>
      <c r="Z44" s="1181"/>
      <c r="AA44" s="1181"/>
      <c r="AB44" s="1181"/>
      <c r="AC44" s="1181"/>
      <c r="AD44" s="1181"/>
      <c r="AE44" s="1181"/>
      <c r="AF44" s="1181"/>
      <c r="AG44" s="1181"/>
      <c r="AH44" s="1181"/>
      <c r="AI44" s="1069"/>
      <c r="AJ44" s="1191" t="s">
        <v>1325</v>
      </c>
      <c r="AK44" s="1192"/>
      <c r="AL44" s="1192"/>
      <c r="AM44" s="1192"/>
      <c r="AN44" s="1181"/>
    </row>
    <row r="45" spans="2:46" x14ac:dyDescent="0.3">
      <c r="C45" s="1191" t="s">
        <v>203</v>
      </c>
      <c r="D45" s="1181"/>
      <c r="E45" s="1181"/>
      <c r="F45" s="1181"/>
      <c r="G45" s="1181"/>
      <c r="H45" s="1181"/>
      <c r="I45" s="1181"/>
      <c r="J45" s="1181"/>
      <c r="K45" s="1181"/>
      <c r="L45" s="1181"/>
      <c r="M45" s="1181"/>
      <c r="N45" s="1181"/>
      <c r="O45" s="1181"/>
      <c r="P45" s="1181"/>
      <c r="Q45" s="1181"/>
      <c r="R45" s="1181"/>
      <c r="S45" s="1181"/>
      <c r="T45" s="1181"/>
      <c r="U45" s="1181"/>
      <c r="V45" s="1181"/>
      <c r="W45" s="1181"/>
      <c r="X45" s="1181"/>
      <c r="Y45" s="1181"/>
      <c r="Z45" s="1181"/>
      <c r="AA45" s="1181"/>
      <c r="AB45" s="1181"/>
      <c r="AC45" s="1181"/>
      <c r="AD45" s="1181"/>
      <c r="AE45" s="1181"/>
      <c r="AF45" s="1181"/>
      <c r="AG45" s="1181"/>
      <c r="AH45" s="1181"/>
      <c r="AI45" s="1181"/>
      <c r="AJ45" s="1181"/>
      <c r="AK45" s="1181"/>
      <c r="AL45" s="1181"/>
      <c r="AM45" s="1181"/>
      <c r="AN45" s="1181"/>
    </row>
    <row r="46" spans="2:46" ht="4.5" customHeight="1" x14ac:dyDescent="0.3"/>
    <row r="47" spans="2:46" ht="15" thickBot="1" x14ac:dyDescent="0.35">
      <c r="B47" s="466" t="s">
        <v>373</v>
      </c>
      <c r="C47" s="2822"/>
      <c r="D47" s="2822"/>
      <c r="E47" s="2822"/>
      <c r="F47" s="2822"/>
      <c r="G47" s="2822"/>
      <c r="H47" s="2822"/>
      <c r="I47" s="2822"/>
      <c r="J47" s="2822"/>
      <c r="K47" s="2822"/>
      <c r="L47" s="2822"/>
      <c r="M47" s="2822"/>
      <c r="N47" s="2822"/>
      <c r="O47" s="2822"/>
      <c r="P47" s="2822"/>
      <c r="Q47" s="2822"/>
      <c r="R47" s="2822"/>
      <c r="S47" s="2822"/>
      <c r="T47" s="2822"/>
      <c r="U47" s="2822"/>
      <c r="V47" s="2822"/>
      <c r="W47" s="2822"/>
      <c r="X47" s="2822"/>
      <c r="Y47" s="2822"/>
      <c r="Z47" s="2822"/>
      <c r="AA47" s="2822"/>
      <c r="AB47" s="2822"/>
      <c r="AC47" s="2822"/>
      <c r="AD47" s="1181"/>
      <c r="AE47" s="1181"/>
      <c r="AF47" s="1181"/>
      <c r="AG47" s="1181"/>
      <c r="AH47" s="1181"/>
      <c r="AI47" s="1181"/>
      <c r="AJ47" s="1181"/>
      <c r="AK47" s="1181"/>
      <c r="AL47" s="1181"/>
      <c r="AM47" s="1181"/>
      <c r="AN47" s="1181"/>
    </row>
    <row r="48" spans="2:46" ht="15" thickBot="1" x14ac:dyDescent="0.35">
      <c r="C48" s="1190" t="s">
        <v>1323</v>
      </c>
      <c r="D48" s="95"/>
      <c r="E48" s="95"/>
      <c r="F48" s="95"/>
      <c r="G48" s="95"/>
      <c r="H48" s="95"/>
      <c r="I48" s="95"/>
      <c r="J48" s="95"/>
      <c r="K48" s="95"/>
      <c r="L48" s="24"/>
      <c r="M48" s="24"/>
      <c r="N48" s="1181"/>
      <c r="O48" s="1181"/>
      <c r="P48" s="1181"/>
      <c r="Q48" s="1181"/>
      <c r="R48" s="1181"/>
      <c r="S48" s="1181"/>
      <c r="T48" s="1181"/>
      <c r="U48" s="1181"/>
      <c r="V48" s="1181"/>
      <c r="W48" s="1181"/>
      <c r="X48" s="1181"/>
      <c r="Y48" s="1181"/>
      <c r="Z48" s="1181"/>
      <c r="AA48" s="1181"/>
      <c r="AB48" s="1181"/>
      <c r="AC48" s="1181"/>
      <c r="AD48" s="1181"/>
      <c r="AE48" s="1181"/>
      <c r="AF48" s="1181"/>
      <c r="AG48" s="1181"/>
      <c r="AH48" s="1181"/>
      <c r="AI48" s="1069"/>
      <c r="AJ48" s="1191" t="s">
        <v>1324</v>
      </c>
      <c r="AK48" s="1192"/>
      <c r="AL48" s="1192"/>
      <c r="AM48" s="1181"/>
      <c r="AN48" s="1181"/>
    </row>
    <row r="49" spans="2:40" ht="4.5" customHeight="1" thickBot="1" x14ac:dyDescent="0.35">
      <c r="C49" s="1181"/>
      <c r="D49" s="1181"/>
      <c r="E49" s="1181"/>
      <c r="F49" s="1181"/>
      <c r="G49" s="1181"/>
      <c r="H49" s="1181"/>
      <c r="I49" s="1181"/>
      <c r="J49" s="1181"/>
      <c r="K49" s="1181"/>
      <c r="L49" s="1181"/>
      <c r="M49" s="1181"/>
      <c r="N49" s="1181"/>
      <c r="O49" s="1181"/>
      <c r="P49" s="1181"/>
      <c r="Q49" s="1181"/>
      <c r="R49" s="1181"/>
      <c r="S49" s="1181"/>
      <c r="T49" s="1181"/>
      <c r="U49" s="1181"/>
      <c r="V49" s="1181"/>
      <c r="W49" s="1181"/>
      <c r="X49" s="1181"/>
      <c r="Y49" s="1181"/>
      <c r="Z49" s="1181"/>
      <c r="AA49" s="1181"/>
      <c r="AB49" s="1181"/>
      <c r="AC49" s="1181"/>
      <c r="AD49" s="1181"/>
      <c r="AE49" s="1181"/>
      <c r="AF49" s="1181"/>
      <c r="AG49" s="1181"/>
      <c r="AH49" s="1181"/>
      <c r="AI49" s="1181"/>
      <c r="AJ49" s="1181"/>
      <c r="AK49" s="1181"/>
      <c r="AL49" s="1181"/>
      <c r="AM49" s="1181"/>
      <c r="AN49" s="1181"/>
    </row>
    <row r="50" spans="2:40" ht="15" thickBot="1" x14ac:dyDescent="0.35">
      <c r="C50" s="2822"/>
      <c r="D50" s="2822"/>
      <c r="E50" s="2822"/>
      <c r="F50" s="2822"/>
      <c r="G50" s="2822"/>
      <c r="H50" s="2822"/>
      <c r="I50" s="2822"/>
      <c r="J50" s="2822"/>
      <c r="K50" s="2822"/>
      <c r="L50" s="2822"/>
      <c r="M50" s="2822"/>
      <c r="N50" s="2822"/>
      <c r="O50" s="2822"/>
      <c r="P50" s="2822"/>
      <c r="Q50" s="2822"/>
      <c r="R50" s="2822"/>
      <c r="S50" s="2822"/>
      <c r="T50" s="1181"/>
      <c r="U50" s="1181"/>
      <c r="V50" s="1181"/>
      <c r="W50" s="1181"/>
      <c r="X50" s="1181"/>
      <c r="Y50" s="1181"/>
      <c r="Z50" s="1181"/>
      <c r="AA50" s="1181"/>
      <c r="AB50" s="1181"/>
      <c r="AC50" s="1181"/>
      <c r="AD50" s="1181"/>
      <c r="AE50" s="1181"/>
      <c r="AF50" s="1181"/>
      <c r="AG50" s="1181"/>
      <c r="AH50" s="1181"/>
      <c r="AI50" s="1069"/>
      <c r="AJ50" s="1191" t="s">
        <v>1325</v>
      </c>
      <c r="AK50" s="1192"/>
      <c r="AL50" s="1192"/>
      <c r="AM50" s="1192"/>
      <c r="AN50" s="1181"/>
    </row>
    <row r="51" spans="2:40" x14ac:dyDescent="0.3">
      <c r="C51" s="1191" t="s">
        <v>203</v>
      </c>
      <c r="D51" s="1181"/>
      <c r="E51" s="1181"/>
      <c r="F51" s="1181"/>
      <c r="G51" s="1181"/>
      <c r="H51" s="1181"/>
      <c r="I51" s="1181"/>
      <c r="J51" s="1181"/>
      <c r="K51" s="1181"/>
      <c r="L51" s="1181"/>
      <c r="M51" s="1181"/>
      <c r="N51" s="1181"/>
      <c r="O51" s="1181"/>
      <c r="P51" s="1181"/>
      <c r="Q51" s="1181"/>
      <c r="R51" s="1181"/>
      <c r="S51" s="1181"/>
      <c r="T51" s="1181"/>
      <c r="U51" s="1181"/>
      <c r="V51" s="1181"/>
      <c r="W51" s="1181"/>
      <c r="X51" s="1181"/>
      <c r="Y51" s="1181"/>
      <c r="Z51" s="1181"/>
      <c r="AA51" s="1181"/>
      <c r="AB51" s="1181"/>
      <c r="AC51" s="1181"/>
      <c r="AD51" s="1181"/>
      <c r="AE51" s="1181"/>
      <c r="AF51" s="1181"/>
      <c r="AG51" s="1181"/>
      <c r="AH51" s="1181"/>
      <c r="AI51" s="1181"/>
      <c r="AJ51" s="1181"/>
      <c r="AK51" s="1181"/>
      <c r="AL51" s="1181"/>
      <c r="AM51" s="1181"/>
      <c r="AN51" s="1181"/>
    </row>
    <row r="52" spans="2:40" ht="4.5" customHeight="1" x14ac:dyDescent="0.3"/>
    <row r="53" spans="2:40" ht="15" thickBot="1" x14ac:dyDescent="0.35">
      <c r="B53" s="466" t="s">
        <v>374</v>
      </c>
      <c r="C53" s="2822"/>
      <c r="D53" s="2822"/>
      <c r="E53" s="2822"/>
      <c r="F53" s="2822"/>
      <c r="G53" s="2822"/>
      <c r="H53" s="2822"/>
      <c r="I53" s="2822"/>
      <c r="J53" s="2822"/>
      <c r="K53" s="2822"/>
      <c r="L53" s="2822"/>
      <c r="M53" s="2822"/>
      <c r="N53" s="2822"/>
      <c r="O53" s="2822"/>
      <c r="P53" s="2822"/>
      <c r="Q53" s="2822"/>
      <c r="R53" s="2822"/>
      <c r="S53" s="2822"/>
      <c r="T53" s="2822"/>
      <c r="U53" s="2822"/>
      <c r="V53" s="2822"/>
      <c r="W53" s="2822"/>
      <c r="X53" s="2822"/>
      <c r="Y53" s="2822"/>
      <c r="Z53" s="2822"/>
      <c r="AA53" s="2822"/>
      <c r="AB53" s="2822"/>
      <c r="AC53" s="2822"/>
      <c r="AD53" s="1181"/>
      <c r="AE53" s="1181"/>
      <c r="AF53" s="1181"/>
      <c r="AG53" s="1181"/>
      <c r="AH53" s="1181"/>
      <c r="AI53" s="1181"/>
      <c r="AJ53" s="1181"/>
      <c r="AK53" s="1181"/>
      <c r="AL53" s="1181"/>
      <c r="AM53" s="1181"/>
      <c r="AN53" s="1181"/>
    </row>
    <row r="54" spans="2:40" ht="15" thickBot="1" x14ac:dyDescent="0.35">
      <c r="C54" s="1190" t="s">
        <v>1323</v>
      </c>
      <c r="D54" s="95"/>
      <c r="E54" s="95"/>
      <c r="F54" s="95"/>
      <c r="G54" s="95"/>
      <c r="H54" s="95"/>
      <c r="I54" s="95"/>
      <c r="J54" s="95"/>
      <c r="K54" s="95"/>
      <c r="L54" s="24"/>
      <c r="M54" s="24"/>
      <c r="N54" s="1181"/>
      <c r="O54" s="1181"/>
      <c r="P54" s="1181"/>
      <c r="Q54" s="1181"/>
      <c r="R54" s="1181"/>
      <c r="S54" s="1181"/>
      <c r="T54" s="1181"/>
      <c r="U54" s="1181"/>
      <c r="V54" s="1181"/>
      <c r="W54" s="1181"/>
      <c r="X54" s="1181"/>
      <c r="Y54" s="1181"/>
      <c r="Z54" s="1181"/>
      <c r="AA54" s="1181"/>
      <c r="AB54" s="1181"/>
      <c r="AC54" s="1181"/>
      <c r="AD54" s="1181"/>
      <c r="AE54" s="1181"/>
      <c r="AF54" s="1181"/>
      <c r="AG54" s="1181"/>
      <c r="AH54" s="1181"/>
      <c r="AI54" s="1069"/>
      <c r="AJ54" s="1191" t="s">
        <v>1324</v>
      </c>
      <c r="AK54" s="1192"/>
      <c r="AL54" s="1192"/>
      <c r="AM54" s="1181"/>
      <c r="AN54" s="1181"/>
    </row>
    <row r="55" spans="2:40" ht="4.5" customHeight="1" thickBot="1" x14ac:dyDescent="0.35">
      <c r="C55" s="1181"/>
      <c r="D55" s="1181"/>
      <c r="E55" s="1181"/>
      <c r="F55" s="1181"/>
      <c r="G55" s="1181"/>
      <c r="H55" s="1181"/>
      <c r="I55" s="1181"/>
      <c r="J55" s="1181"/>
      <c r="K55" s="1181"/>
      <c r="L55" s="1181"/>
      <c r="M55" s="1181"/>
      <c r="N55" s="1181"/>
      <c r="O55" s="1181"/>
      <c r="P55" s="1181"/>
      <c r="Q55" s="1181"/>
      <c r="R55" s="1181"/>
      <c r="S55" s="1181"/>
      <c r="T55" s="1181"/>
      <c r="U55" s="1181"/>
      <c r="V55" s="1181"/>
      <c r="W55" s="1181"/>
      <c r="X55" s="1181"/>
      <c r="Y55" s="1181"/>
      <c r="Z55" s="1181"/>
      <c r="AA55" s="1181"/>
      <c r="AB55" s="1181"/>
      <c r="AC55" s="1181"/>
      <c r="AD55" s="1181"/>
      <c r="AE55" s="1181"/>
      <c r="AF55" s="1181"/>
      <c r="AG55" s="1181"/>
      <c r="AH55" s="1181"/>
      <c r="AI55" s="1181"/>
      <c r="AJ55" s="1181"/>
      <c r="AK55" s="1181"/>
      <c r="AL55" s="1181"/>
      <c r="AM55" s="1181"/>
      <c r="AN55" s="1181"/>
    </row>
    <row r="56" spans="2:40" ht="15" thickBot="1" x14ac:dyDescent="0.35">
      <c r="C56" s="2822"/>
      <c r="D56" s="2822"/>
      <c r="E56" s="2822"/>
      <c r="F56" s="2822"/>
      <c r="G56" s="2822"/>
      <c r="H56" s="2822"/>
      <c r="I56" s="2822"/>
      <c r="J56" s="2822"/>
      <c r="K56" s="2822"/>
      <c r="L56" s="2822"/>
      <c r="M56" s="2822"/>
      <c r="N56" s="2822"/>
      <c r="O56" s="2822"/>
      <c r="P56" s="2822"/>
      <c r="Q56" s="2822"/>
      <c r="R56" s="2822"/>
      <c r="S56" s="2822"/>
      <c r="T56" s="1181"/>
      <c r="U56" s="1181"/>
      <c r="V56" s="1181"/>
      <c r="W56" s="1181"/>
      <c r="X56" s="1181"/>
      <c r="Y56" s="1181"/>
      <c r="Z56" s="1181"/>
      <c r="AA56" s="1181"/>
      <c r="AB56" s="1181"/>
      <c r="AC56" s="1181"/>
      <c r="AD56" s="1181"/>
      <c r="AE56" s="1181"/>
      <c r="AF56" s="1181"/>
      <c r="AG56" s="1181"/>
      <c r="AH56" s="1181"/>
      <c r="AI56" s="1069"/>
      <c r="AJ56" s="1191" t="s">
        <v>1325</v>
      </c>
      <c r="AK56" s="1192"/>
      <c r="AL56" s="1192"/>
      <c r="AM56" s="1192"/>
      <c r="AN56" s="1181"/>
    </row>
    <row r="57" spans="2:40" x14ac:dyDescent="0.3">
      <c r="C57" s="1191" t="s">
        <v>203</v>
      </c>
      <c r="D57" s="1181"/>
      <c r="E57" s="1181"/>
      <c r="F57" s="1181"/>
      <c r="G57" s="1181"/>
      <c r="H57" s="1181"/>
      <c r="I57" s="1181"/>
      <c r="J57" s="1181"/>
      <c r="K57" s="1181"/>
      <c r="L57" s="1181"/>
      <c r="M57" s="1181"/>
      <c r="N57" s="1181"/>
      <c r="O57" s="1181"/>
      <c r="P57" s="1181"/>
      <c r="Q57" s="1181"/>
      <c r="R57" s="1181"/>
      <c r="S57" s="1181"/>
      <c r="T57" s="1181"/>
      <c r="U57" s="1181"/>
      <c r="V57" s="1181"/>
      <c r="W57" s="1181"/>
      <c r="X57" s="1181"/>
      <c r="Y57" s="1181"/>
      <c r="Z57" s="1181"/>
      <c r="AA57" s="1181"/>
      <c r="AB57" s="1181"/>
      <c r="AC57" s="1181"/>
      <c r="AD57" s="1181"/>
      <c r="AE57" s="1181"/>
      <c r="AF57" s="1181"/>
      <c r="AG57" s="1181"/>
      <c r="AH57" s="1181"/>
      <c r="AI57" s="1181"/>
      <c r="AJ57" s="1181"/>
      <c r="AK57" s="1181"/>
      <c r="AL57" s="1181"/>
      <c r="AM57" s="1181"/>
      <c r="AN57" s="1181"/>
    </row>
    <row r="58" spans="2:40" ht="4.5" customHeight="1" x14ac:dyDescent="0.3"/>
    <row r="59" spans="2:40" ht="15" thickBot="1" x14ac:dyDescent="0.35">
      <c r="B59" s="466" t="s">
        <v>375</v>
      </c>
      <c r="C59" s="2822"/>
      <c r="D59" s="2822"/>
      <c r="E59" s="2822"/>
      <c r="F59" s="2822"/>
      <c r="G59" s="2822"/>
      <c r="H59" s="2822"/>
      <c r="I59" s="2822"/>
      <c r="J59" s="2822"/>
      <c r="K59" s="2822"/>
      <c r="L59" s="2822"/>
      <c r="M59" s="2822"/>
      <c r="N59" s="2822"/>
      <c r="O59" s="2822"/>
      <c r="P59" s="2822"/>
      <c r="Q59" s="2822"/>
      <c r="R59" s="2822"/>
      <c r="S59" s="2822"/>
      <c r="T59" s="2822"/>
      <c r="U59" s="2822"/>
      <c r="V59" s="2822"/>
      <c r="W59" s="2822"/>
      <c r="X59" s="2822"/>
      <c r="Y59" s="2822"/>
      <c r="Z59" s="2822"/>
      <c r="AA59" s="2822"/>
      <c r="AB59" s="2822"/>
      <c r="AC59" s="2822"/>
      <c r="AD59" s="1181"/>
      <c r="AE59" s="1181"/>
      <c r="AF59" s="1181"/>
      <c r="AG59" s="1181"/>
      <c r="AH59" s="1181"/>
      <c r="AI59" s="1181"/>
      <c r="AJ59" s="1181"/>
      <c r="AK59" s="1181"/>
      <c r="AL59" s="1181"/>
      <c r="AM59" s="1181"/>
      <c r="AN59" s="1181"/>
    </row>
    <row r="60" spans="2:40" ht="15" thickBot="1" x14ac:dyDescent="0.35">
      <c r="C60" s="1190" t="s">
        <v>1323</v>
      </c>
      <c r="D60" s="95"/>
      <c r="E60" s="95"/>
      <c r="F60" s="95"/>
      <c r="G60" s="95"/>
      <c r="H60" s="95"/>
      <c r="I60" s="95"/>
      <c r="J60" s="95"/>
      <c r="K60" s="95"/>
      <c r="L60" s="24"/>
      <c r="M60" s="24"/>
      <c r="N60" s="1181"/>
      <c r="O60" s="1181"/>
      <c r="P60" s="1181"/>
      <c r="Q60" s="1181"/>
      <c r="R60" s="1181"/>
      <c r="S60" s="1181"/>
      <c r="T60" s="1181"/>
      <c r="U60" s="1181"/>
      <c r="V60" s="1181"/>
      <c r="W60" s="1181"/>
      <c r="X60" s="1181"/>
      <c r="Y60" s="1181"/>
      <c r="Z60" s="1181"/>
      <c r="AA60" s="1181"/>
      <c r="AB60" s="1181"/>
      <c r="AC60" s="1181"/>
      <c r="AD60" s="1181"/>
      <c r="AE60" s="1181"/>
      <c r="AF60" s="1181"/>
      <c r="AG60" s="1181"/>
      <c r="AH60" s="1181"/>
      <c r="AI60" s="1069"/>
      <c r="AJ60" s="1191" t="s">
        <v>1324</v>
      </c>
      <c r="AK60" s="1192"/>
      <c r="AL60" s="1192"/>
      <c r="AM60" s="1181"/>
      <c r="AN60" s="1181"/>
    </row>
    <row r="61" spans="2:40" ht="4.5" customHeight="1" thickBot="1" x14ac:dyDescent="0.35">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2:40" ht="15" thickBot="1" x14ac:dyDescent="0.35">
      <c r="C62" s="2822"/>
      <c r="D62" s="2822"/>
      <c r="E62" s="2822"/>
      <c r="F62" s="2822"/>
      <c r="G62" s="2822"/>
      <c r="H62" s="2822"/>
      <c r="I62" s="2822"/>
      <c r="J62" s="2822"/>
      <c r="K62" s="2822"/>
      <c r="L62" s="2822"/>
      <c r="M62" s="2822"/>
      <c r="N62" s="2822"/>
      <c r="O62" s="2822"/>
      <c r="P62" s="2822"/>
      <c r="Q62" s="2822"/>
      <c r="R62" s="2822"/>
      <c r="S62" s="2822"/>
      <c r="T62" s="1181"/>
      <c r="U62" s="1181"/>
      <c r="V62" s="1181"/>
      <c r="W62" s="1181"/>
      <c r="X62" s="1181"/>
      <c r="Y62" s="1181"/>
      <c r="Z62" s="1181"/>
      <c r="AA62" s="1181"/>
      <c r="AB62" s="1181"/>
      <c r="AC62" s="1181"/>
      <c r="AD62" s="1181"/>
      <c r="AE62" s="1181"/>
      <c r="AF62" s="1181"/>
      <c r="AG62" s="1181"/>
      <c r="AH62" s="1181"/>
      <c r="AI62" s="1069"/>
      <c r="AJ62" s="1191" t="s">
        <v>1325</v>
      </c>
      <c r="AK62" s="1192"/>
      <c r="AL62" s="1192"/>
      <c r="AM62" s="1192"/>
      <c r="AN62" s="1181"/>
    </row>
    <row r="63" spans="2:40" x14ac:dyDescent="0.3">
      <c r="C63" s="1191" t="s">
        <v>203</v>
      </c>
      <c r="D63" s="1181"/>
      <c r="E63" s="1181"/>
      <c r="F63" s="1181"/>
      <c r="G63" s="1181"/>
      <c r="H63" s="1181"/>
      <c r="I63" s="1181"/>
      <c r="J63" s="1181"/>
      <c r="K63" s="1181"/>
      <c r="L63" s="1181"/>
      <c r="M63" s="1181"/>
      <c r="N63" s="1181"/>
      <c r="O63" s="1181"/>
      <c r="P63" s="1181"/>
      <c r="Q63" s="1181"/>
      <c r="R63" s="1181"/>
      <c r="S63" s="1181"/>
      <c r="T63" s="1181"/>
      <c r="U63" s="1181"/>
      <c r="V63" s="1181"/>
      <c r="W63" s="1181"/>
      <c r="X63" s="1181"/>
      <c r="Y63" s="1181"/>
      <c r="Z63" s="1181"/>
      <c r="AA63" s="1181"/>
      <c r="AB63" s="1181"/>
      <c r="AC63" s="1181"/>
      <c r="AD63" s="1181"/>
      <c r="AE63" s="1181"/>
      <c r="AF63" s="1181"/>
      <c r="AG63" s="1181"/>
      <c r="AH63" s="1181"/>
      <c r="AI63" s="1181"/>
      <c r="AJ63" s="1181"/>
      <c r="AK63" s="1181"/>
      <c r="AL63" s="1181"/>
      <c r="AM63" s="1181"/>
      <c r="AN63" s="1181"/>
    </row>
    <row r="64" spans="2:40" ht="4.5" customHeight="1" x14ac:dyDescent="0.3"/>
    <row r="65" spans="2:40" ht="15" thickBot="1" x14ac:dyDescent="0.35">
      <c r="B65" s="466" t="s">
        <v>376</v>
      </c>
      <c r="C65" s="2822"/>
      <c r="D65" s="2822"/>
      <c r="E65" s="2822"/>
      <c r="F65" s="2822"/>
      <c r="G65" s="2822"/>
      <c r="H65" s="2822"/>
      <c r="I65" s="2822"/>
      <c r="J65" s="2822"/>
      <c r="K65" s="2822"/>
      <c r="L65" s="2822"/>
      <c r="M65" s="2822"/>
      <c r="N65" s="2822"/>
      <c r="O65" s="2822"/>
      <c r="P65" s="2822"/>
      <c r="Q65" s="2822"/>
      <c r="R65" s="2822"/>
      <c r="S65" s="2822"/>
      <c r="T65" s="2822"/>
      <c r="U65" s="2822"/>
      <c r="V65" s="2822"/>
      <c r="W65" s="2822"/>
      <c r="X65" s="2822"/>
      <c r="Y65" s="2822"/>
      <c r="Z65" s="2822"/>
      <c r="AA65" s="2822"/>
      <c r="AB65" s="2822"/>
      <c r="AC65" s="2822"/>
      <c r="AD65" s="1181"/>
      <c r="AE65" s="1181"/>
      <c r="AF65" s="1181"/>
      <c r="AG65" s="1181"/>
      <c r="AH65" s="1181"/>
      <c r="AI65" s="1181"/>
      <c r="AJ65" s="1181"/>
      <c r="AK65" s="1181"/>
      <c r="AL65" s="1181"/>
      <c r="AM65" s="1181"/>
      <c r="AN65" s="1181"/>
    </row>
    <row r="66" spans="2:40" ht="15" thickBot="1" x14ac:dyDescent="0.35">
      <c r="C66" s="1190" t="s">
        <v>1323</v>
      </c>
      <c r="D66" s="95"/>
      <c r="E66" s="95"/>
      <c r="F66" s="95"/>
      <c r="G66" s="95"/>
      <c r="H66" s="95"/>
      <c r="I66" s="95"/>
      <c r="J66" s="95"/>
      <c r="K66" s="95"/>
      <c r="L66" s="24"/>
      <c r="M66" s="24"/>
      <c r="N66" s="1181"/>
      <c r="O66" s="1181"/>
      <c r="P66" s="1181"/>
      <c r="Q66" s="1181"/>
      <c r="R66" s="1181"/>
      <c r="S66" s="1181"/>
      <c r="T66" s="1181"/>
      <c r="U66" s="1181"/>
      <c r="V66" s="1181"/>
      <c r="W66" s="1181"/>
      <c r="X66" s="1181"/>
      <c r="Y66" s="1181"/>
      <c r="Z66" s="1181"/>
      <c r="AA66" s="1181"/>
      <c r="AB66" s="1181"/>
      <c r="AC66" s="1181"/>
      <c r="AD66" s="1181"/>
      <c r="AE66" s="1181"/>
      <c r="AF66" s="1181"/>
      <c r="AG66" s="1181"/>
      <c r="AH66" s="1181"/>
      <c r="AI66" s="1069"/>
      <c r="AJ66" s="1191" t="s">
        <v>1324</v>
      </c>
      <c r="AK66" s="1192"/>
      <c r="AL66" s="1192"/>
      <c r="AM66" s="1181"/>
      <c r="AN66" s="1181"/>
    </row>
    <row r="67" spans="2:40" ht="4.5" customHeight="1" thickBot="1" x14ac:dyDescent="0.35">
      <c r="C67" s="1181"/>
      <c r="D67" s="1181"/>
      <c r="E67" s="1181"/>
      <c r="F67" s="1181"/>
      <c r="G67" s="1181"/>
      <c r="H67" s="1181"/>
      <c r="I67" s="1181"/>
      <c r="J67" s="1181"/>
      <c r="K67" s="1181"/>
      <c r="L67" s="1181"/>
      <c r="M67" s="1181"/>
      <c r="N67" s="1181"/>
      <c r="O67" s="1181"/>
      <c r="P67" s="1181"/>
      <c r="Q67" s="1181"/>
      <c r="R67" s="1181"/>
      <c r="S67" s="1181"/>
      <c r="T67" s="1181"/>
      <c r="U67" s="1181"/>
      <c r="V67" s="1181"/>
      <c r="W67" s="1181"/>
      <c r="X67" s="1181"/>
      <c r="Y67" s="1181"/>
      <c r="Z67" s="1181"/>
      <c r="AA67" s="1181"/>
      <c r="AB67" s="1181"/>
      <c r="AC67" s="1181"/>
      <c r="AD67" s="1181"/>
      <c r="AE67" s="1181"/>
      <c r="AF67" s="1181"/>
      <c r="AG67" s="1181"/>
      <c r="AH67" s="1181"/>
      <c r="AI67" s="1181"/>
      <c r="AJ67" s="1181"/>
      <c r="AK67" s="1181"/>
      <c r="AL67" s="1181"/>
      <c r="AM67" s="1181"/>
      <c r="AN67" s="1181"/>
    </row>
    <row r="68" spans="2:40" ht="15" thickBot="1" x14ac:dyDescent="0.35">
      <c r="C68" s="2822"/>
      <c r="D68" s="2822"/>
      <c r="E68" s="2822"/>
      <c r="F68" s="2822"/>
      <c r="G68" s="2822"/>
      <c r="H68" s="2822"/>
      <c r="I68" s="2822"/>
      <c r="J68" s="2822"/>
      <c r="K68" s="2822"/>
      <c r="L68" s="2822"/>
      <c r="M68" s="2822"/>
      <c r="N68" s="2822"/>
      <c r="O68" s="2822"/>
      <c r="P68" s="2822"/>
      <c r="Q68" s="2822"/>
      <c r="R68" s="2822"/>
      <c r="S68" s="2822"/>
      <c r="T68" s="1181"/>
      <c r="U68" s="1181"/>
      <c r="V68" s="1181"/>
      <c r="W68" s="1181"/>
      <c r="X68" s="1181"/>
      <c r="Y68" s="1181"/>
      <c r="Z68" s="1181"/>
      <c r="AA68" s="1181"/>
      <c r="AB68" s="1181"/>
      <c r="AC68" s="1181"/>
      <c r="AD68" s="1181"/>
      <c r="AE68" s="1181"/>
      <c r="AF68" s="1181"/>
      <c r="AG68" s="1181"/>
      <c r="AH68" s="1181"/>
      <c r="AI68" s="1069"/>
      <c r="AJ68" s="1191" t="s">
        <v>1325</v>
      </c>
      <c r="AK68" s="1192"/>
      <c r="AL68" s="1192"/>
      <c r="AM68" s="1192"/>
      <c r="AN68" s="1181"/>
    </row>
    <row r="69" spans="2:40" x14ac:dyDescent="0.3">
      <c r="C69" s="1191" t="s">
        <v>203</v>
      </c>
      <c r="D69" s="1181"/>
      <c r="E69" s="1181"/>
      <c r="F69" s="1181"/>
      <c r="G69" s="1181"/>
      <c r="H69" s="1181"/>
      <c r="I69" s="1181"/>
      <c r="J69" s="1181"/>
      <c r="K69" s="1181"/>
      <c r="L69" s="1181"/>
      <c r="M69" s="1181"/>
      <c r="N69" s="1181"/>
      <c r="O69" s="1181"/>
      <c r="P69" s="1181"/>
      <c r="Q69" s="1181"/>
      <c r="R69" s="1181"/>
      <c r="S69" s="1181"/>
      <c r="T69" s="1181"/>
      <c r="U69" s="1181"/>
      <c r="V69" s="1181"/>
      <c r="W69" s="1181"/>
      <c r="X69" s="1181"/>
      <c r="Y69" s="1181"/>
      <c r="Z69" s="1181"/>
      <c r="AA69" s="1181"/>
      <c r="AB69" s="1181"/>
      <c r="AC69" s="1181"/>
      <c r="AD69" s="1181"/>
      <c r="AE69" s="1181"/>
      <c r="AF69" s="1181"/>
      <c r="AG69" s="1181"/>
      <c r="AH69" s="1181"/>
      <c r="AI69" s="1181"/>
      <c r="AJ69" s="1181"/>
      <c r="AK69" s="1181"/>
      <c r="AL69" s="1181"/>
      <c r="AM69" s="1181"/>
      <c r="AN69" s="1181"/>
    </row>
    <row r="70" spans="2:40" ht="4.5" customHeight="1" x14ac:dyDescent="0.3"/>
  </sheetData>
  <sheetProtection password="8E37" sheet="1" objects="1" scenarios="1"/>
  <mergeCells count="35">
    <mergeCell ref="B13:AN13"/>
    <mergeCell ref="A1:AN2"/>
    <mergeCell ref="G3:I3"/>
    <mergeCell ref="B4:AN4"/>
    <mergeCell ref="C11:Y11"/>
    <mergeCell ref="C7:T7"/>
    <mergeCell ref="C9:T9"/>
    <mergeCell ref="C6:AE6"/>
    <mergeCell ref="AL6:AN6"/>
    <mergeCell ref="AK3:AN3"/>
    <mergeCell ref="C15:S15"/>
    <mergeCell ref="AL15:AN15"/>
    <mergeCell ref="C62:S62"/>
    <mergeCell ref="C65:AC65"/>
    <mergeCell ref="C68:S68"/>
    <mergeCell ref="C53:AC53"/>
    <mergeCell ref="C41:AC41"/>
    <mergeCell ref="C44:S44"/>
    <mergeCell ref="C47:AC47"/>
    <mergeCell ref="C50:S50"/>
    <mergeCell ref="C59:AC59"/>
    <mergeCell ref="C38:S38"/>
    <mergeCell ref="C35:AC35"/>
    <mergeCell ref="B19:AN19"/>
    <mergeCell ref="C16:AL17"/>
    <mergeCell ref="C56:S56"/>
    <mergeCell ref="B30:AN30"/>
    <mergeCell ref="C32:AB32"/>
    <mergeCell ref="AL32:AN32"/>
    <mergeCell ref="C21:AE21"/>
    <mergeCell ref="C23:AE24"/>
    <mergeCell ref="AL27:AN27"/>
    <mergeCell ref="AL21:AN21"/>
    <mergeCell ref="C22:D22"/>
    <mergeCell ref="C28:AJ28"/>
  </mergeCells>
  <dataValidations count="5">
    <dataValidation type="list" allowBlank="1" showInputMessage="1" showErrorMessage="1" sqref="AL6:AN6">
      <formula1>$AT$5:$AT$9</formula1>
    </dataValidation>
    <dataValidation type="list" allowBlank="1" showInputMessage="1" showErrorMessage="1" sqref="AL15:AN15">
      <formula1>$AT$13:$AT$17</formula1>
    </dataValidation>
    <dataValidation type="list" allowBlank="1" showInputMessage="1" showErrorMessage="1" sqref="AL27:AN27">
      <formula1>$AT$21:$AT$25</formula1>
    </dataValidation>
    <dataValidation type="list" allowBlank="1" showInputMessage="1" showErrorMessage="1" sqref="AL32:AN32">
      <formula1>$AT$31:$AT$33</formula1>
    </dataValidation>
    <dataValidation type="list" allowBlank="1" showInputMessage="1" showErrorMessage="1" sqref="AL21:AN21">
      <formula1>$AU$21:$AU$23</formula1>
    </dataValidation>
  </dataValidations>
  <pageMargins left="0.7" right="0.7" top="0.75" bottom="0.75" header="0.3" footer="0.3"/>
  <pageSetup scale="83" orientation="portrait" r:id="rId1"/>
  <headerFooter>
    <oddFooter>&amp;R&amp;D</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X60"/>
  <sheetViews>
    <sheetView showGridLines="0" zoomScaleNormal="100" workbookViewId="0">
      <selection sqref="A1:V2"/>
    </sheetView>
  </sheetViews>
  <sheetFormatPr defaultColWidth="9.109375" defaultRowHeight="13.8" x14ac:dyDescent="0.3"/>
  <cols>
    <col min="1" max="1" width="3.109375" style="215" customWidth="1"/>
    <col min="2" max="6" width="2.33203125" style="215" customWidth="1"/>
    <col min="7" max="7" width="8.33203125" style="215" customWidth="1"/>
    <col min="8" max="8" width="3.109375" style="215" customWidth="1"/>
    <col min="9" max="9" width="2.88671875" style="215" customWidth="1"/>
    <col min="10" max="10" width="15" style="215" customWidth="1"/>
    <col min="11" max="11" width="2.33203125" style="215" customWidth="1"/>
    <col min="12" max="12" width="6.6640625" style="215" customWidth="1"/>
    <col min="13" max="15" width="2.33203125" style="215" customWidth="1"/>
    <col min="16" max="16" width="11.109375" style="215" customWidth="1"/>
    <col min="17" max="17" width="14" style="215" customWidth="1"/>
    <col min="18" max="20" width="2.33203125" style="215" customWidth="1"/>
    <col min="21" max="21" width="3.5546875" style="215" customWidth="1"/>
    <col min="22" max="22" width="7.88671875" style="215" customWidth="1"/>
    <col min="23" max="23" width="12" style="1339" customWidth="1"/>
    <col min="24" max="172" width="2.33203125" style="215" customWidth="1"/>
    <col min="173" max="16384" width="9.109375" style="215"/>
  </cols>
  <sheetData>
    <row r="1" spans="1:23" ht="12.75" customHeight="1" x14ac:dyDescent="0.3">
      <c r="A1" s="2801" t="s">
        <v>87</v>
      </c>
      <c r="B1" s="2802"/>
      <c r="C1" s="2802"/>
      <c r="D1" s="2802"/>
      <c r="E1" s="2802"/>
      <c r="F1" s="2802"/>
      <c r="G1" s="2802"/>
      <c r="H1" s="2802"/>
      <c r="I1" s="2802"/>
      <c r="J1" s="2802"/>
      <c r="K1" s="2802"/>
      <c r="L1" s="2802"/>
      <c r="M1" s="2802"/>
      <c r="N1" s="2802"/>
      <c r="O1" s="2802"/>
      <c r="P1" s="2802"/>
      <c r="Q1" s="2802"/>
      <c r="R1" s="2802"/>
      <c r="S1" s="2802"/>
      <c r="T1" s="2802"/>
      <c r="U1" s="2802"/>
      <c r="V1" s="2803"/>
    </row>
    <row r="2" spans="1:23" ht="13.5" customHeight="1" thickBot="1" x14ac:dyDescent="0.35">
      <c r="A2" s="2804"/>
      <c r="B2" s="2805"/>
      <c r="C2" s="2805"/>
      <c r="D2" s="2805"/>
      <c r="E2" s="2805"/>
      <c r="F2" s="2805"/>
      <c r="G2" s="2805"/>
      <c r="H2" s="2805"/>
      <c r="I2" s="2805"/>
      <c r="J2" s="2805"/>
      <c r="K2" s="2805"/>
      <c r="L2" s="2805"/>
      <c r="M2" s="2805"/>
      <c r="N2" s="2805"/>
      <c r="O2" s="2805"/>
      <c r="P2" s="2805"/>
      <c r="Q2" s="2805"/>
      <c r="R2" s="2805"/>
      <c r="S2" s="2805"/>
      <c r="T2" s="2805"/>
      <c r="U2" s="2805"/>
      <c r="V2" s="2806"/>
    </row>
    <row r="3" spans="1:23" ht="53.25" customHeight="1" x14ac:dyDescent="0.3">
      <c r="A3" s="4398" t="s">
        <v>2519</v>
      </c>
      <c r="B3" s="4398"/>
      <c r="C3" s="4398"/>
      <c r="D3" s="4398"/>
      <c r="E3" s="4398"/>
      <c r="F3" s="4398"/>
      <c r="G3" s="4398"/>
      <c r="H3" s="4398"/>
      <c r="I3" s="4398"/>
      <c r="J3" s="4398"/>
      <c r="K3" s="4398"/>
      <c r="L3" s="4398"/>
      <c r="M3" s="4398"/>
      <c r="N3" s="4398"/>
      <c r="O3" s="4398"/>
      <c r="P3" s="4398"/>
      <c r="Q3" s="4398"/>
      <c r="R3" s="4398"/>
      <c r="S3" s="4398"/>
      <c r="T3" s="4398"/>
      <c r="U3" s="4398"/>
      <c r="V3" s="4398"/>
    </row>
    <row r="4" spans="1:23" ht="15" customHeight="1" x14ac:dyDescent="0.3">
      <c r="A4" s="3795" t="s">
        <v>2171</v>
      </c>
      <c r="B4" s="3270"/>
      <c r="C4" s="3270"/>
      <c r="D4" s="3270"/>
      <c r="E4" s="3270"/>
      <c r="F4" s="3270"/>
      <c r="G4" s="3270"/>
      <c r="H4" s="3270"/>
      <c r="I4" s="3270"/>
      <c r="J4" s="3270"/>
      <c r="K4" s="3270"/>
      <c r="L4" s="3270"/>
      <c r="M4" s="3270"/>
      <c r="N4" s="3270"/>
      <c r="O4" s="3270"/>
      <c r="P4" s="3270"/>
      <c r="Q4" s="3270"/>
      <c r="R4" s="3270"/>
      <c r="S4" s="3270"/>
      <c r="T4" s="3270"/>
      <c r="U4" s="3270"/>
      <c r="V4" s="3270"/>
    </row>
    <row r="5" spans="1:23" s="962" customFormat="1" ht="3.75" customHeight="1" thickBot="1" x14ac:dyDescent="0.35">
      <c r="A5" s="1339"/>
      <c r="B5" s="1339"/>
      <c r="C5" s="1339"/>
      <c r="D5" s="1339"/>
      <c r="E5" s="1339"/>
      <c r="F5" s="1339"/>
      <c r="G5" s="1339"/>
      <c r="H5" s="1339"/>
      <c r="I5" s="1339"/>
      <c r="J5" s="1339"/>
      <c r="K5" s="1339"/>
      <c r="L5" s="1339"/>
      <c r="M5" s="1339"/>
      <c r="N5" s="1339"/>
      <c r="O5" s="1339"/>
      <c r="P5" s="1339"/>
      <c r="Q5" s="1339"/>
      <c r="R5" s="1339"/>
      <c r="S5" s="1339"/>
      <c r="T5" s="1339"/>
      <c r="U5" s="1339"/>
      <c r="V5" s="1339"/>
      <c r="W5" s="1339"/>
    </row>
    <row r="6" spans="1:23" ht="14.4" thickBot="1" x14ac:dyDescent="0.35">
      <c r="A6" s="1617" t="s">
        <v>158</v>
      </c>
      <c r="B6" s="4388" t="s">
        <v>90</v>
      </c>
      <c r="C6" s="4389"/>
      <c r="D6" s="4389"/>
      <c r="E6" s="4389"/>
      <c r="F6" s="4389"/>
      <c r="G6" s="4389"/>
      <c r="H6" s="4389"/>
      <c r="I6" s="4389"/>
      <c r="J6" s="4389"/>
      <c r="K6" s="4389"/>
      <c r="L6" s="4389"/>
      <c r="M6" s="4389"/>
      <c r="N6" s="4389"/>
      <c r="O6" s="4389"/>
      <c r="P6" s="4389"/>
      <c r="Q6" s="4389"/>
      <c r="R6" s="4389"/>
      <c r="S6" s="4389"/>
      <c r="T6" s="4389"/>
      <c r="U6" s="4389"/>
      <c r="V6" s="4390"/>
    </row>
    <row r="7" spans="1:23" ht="2.25" customHeight="1" x14ac:dyDescent="0.3">
      <c r="A7" s="1339"/>
      <c r="B7" s="1339"/>
      <c r="C7" s="1339"/>
      <c r="D7" s="1339"/>
      <c r="E7" s="1339"/>
      <c r="F7" s="1339"/>
      <c r="G7" s="1339"/>
      <c r="H7" s="1339"/>
      <c r="I7" s="1339"/>
      <c r="J7" s="1339"/>
      <c r="K7" s="1339"/>
      <c r="L7" s="1339"/>
      <c r="M7" s="1339"/>
      <c r="N7" s="1339"/>
      <c r="O7" s="1339"/>
      <c r="P7" s="1339"/>
      <c r="Q7" s="1339"/>
      <c r="R7" s="1339"/>
      <c r="S7" s="1339"/>
      <c r="T7" s="1339"/>
      <c r="U7" s="1339"/>
      <c r="V7" s="1339"/>
    </row>
    <row r="8" spans="1:23" ht="14.4" thickBot="1" x14ac:dyDescent="0.35">
      <c r="A8" s="1339"/>
      <c r="B8" s="1339" t="s">
        <v>88</v>
      </c>
      <c r="C8" s="1339"/>
      <c r="D8" s="1339"/>
      <c r="E8" s="1339"/>
      <c r="F8" s="1339"/>
      <c r="G8" s="4399" t="str">
        <f>IF('42. Dev Team'!B201=0,"--Complete on Development Team (Tab 42)--",'42. Dev Team'!B201)</f>
        <v>--Complete on Development Team (Tab 42)--</v>
      </c>
      <c r="H8" s="4399"/>
      <c r="I8" s="4399"/>
      <c r="J8" s="4399"/>
      <c r="K8" s="4399"/>
      <c r="L8" s="4399"/>
      <c r="M8" s="4399"/>
      <c r="N8" s="4399"/>
      <c r="O8" s="1339"/>
      <c r="Q8" s="1339"/>
      <c r="R8" s="1339"/>
      <c r="S8" s="1619" t="s">
        <v>89</v>
      </c>
      <c r="T8" s="2686"/>
      <c r="U8" s="2686"/>
      <c r="V8" s="2686"/>
    </row>
    <row r="9" spans="1:23" ht="5.0999999999999996" customHeight="1" thickBot="1" x14ac:dyDescent="0.35">
      <c r="A9" s="1339"/>
      <c r="B9" s="1339"/>
      <c r="C9" s="1339"/>
      <c r="D9" s="1339"/>
      <c r="E9" s="1339"/>
      <c r="F9" s="1339"/>
      <c r="G9" s="1339"/>
      <c r="H9" s="1339"/>
      <c r="I9" s="1339"/>
      <c r="J9" s="1339"/>
      <c r="K9" s="1339"/>
      <c r="L9" s="1339"/>
      <c r="M9" s="1339"/>
      <c r="N9" s="1339"/>
      <c r="O9" s="1339"/>
      <c r="P9" s="1339"/>
      <c r="Q9" s="1339"/>
      <c r="R9" s="1339"/>
      <c r="S9" s="1339"/>
      <c r="T9" s="1339"/>
      <c r="U9" s="1339"/>
      <c r="V9" s="1339"/>
    </row>
    <row r="10" spans="1:23" ht="14.4" thickBot="1" x14ac:dyDescent="0.35">
      <c r="A10" s="1339"/>
      <c r="B10" s="1620"/>
      <c r="C10" s="3270" t="s">
        <v>56</v>
      </c>
      <c r="D10" s="3270"/>
      <c r="E10" s="3270"/>
      <c r="F10" s="3270"/>
      <c r="G10" s="3270"/>
      <c r="H10" s="3270"/>
      <c r="I10" s="3270"/>
      <c r="J10" s="3270"/>
      <c r="K10" s="3270"/>
      <c r="L10" s="3270"/>
      <c r="M10" s="3270"/>
      <c r="N10" s="3270"/>
      <c r="O10" s="3270"/>
      <c r="P10" s="3270"/>
      <c r="Q10" s="3270"/>
      <c r="R10" s="3270"/>
      <c r="S10" s="3270"/>
      <c r="T10" s="3270"/>
      <c r="U10" s="3270"/>
      <c r="V10" s="3270"/>
    </row>
    <row r="11" spans="1:23" ht="13.5" customHeight="1" x14ac:dyDescent="0.3">
      <c r="A11" s="1339"/>
      <c r="B11" s="1339"/>
      <c r="C11" s="3270"/>
      <c r="D11" s="3270"/>
      <c r="E11" s="3270"/>
      <c r="F11" s="3270"/>
      <c r="G11" s="3270"/>
      <c r="H11" s="3270"/>
      <c r="I11" s="3270"/>
      <c r="J11" s="3270"/>
      <c r="K11" s="3270"/>
      <c r="L11" s="3270"/>
      <c r="M11" s="3270"/>
      <c r="N11" s="3270"/>
      <c r="O11" s="3270"/>
      <c r="P11" s="3270"/>
      <c r="Q11" s="3270"/>
      <c r="R11" s="3270"/>
      <c r="S11" s="3270"/>
      <c r="T11" s="3270"/>
      <c r="U11" s="3270"/>
      <c r="V11" s="3270"/>
    </row>
    <row r="12" spans="1:23" ht="3.75" customHeight="1" thickBot="1" x14ac:dyDescent="0.35">
      <c r="A12" s="1339"/>
      <c r="B12" s="1339"/>
      <c r="C12" s="1339"/>
      <c r="D12" s="1339"/>
      <c r="E12" s="1339"/>
      <c r="F12" s="1339"/>
      <c r="G12" s="1339"/>
      <c r="H12" s="1339"/>
      <c r="I12" s="1339"/>
      <c r="J12" s="1339"/>
      <c r="K12" s="1339"/>
      <c r="L12" s="1339"/>
      <c r="M12" s="1339"/>
      <c r="N12" s="1339"/>
      <c r="O12" s="1339"/>
      <c r="P12" s="1339"/>
      <c r="Q12" s="1339"/>
      <c r="R12" s="1339"/>
      <c r="S12" s="1339"/>
      <c r="T12" s="1339"/>
      <c r="U12" s="1339"/>
      <c r="V12" s="1339"/>
    </row>
    <row r="13" spans="1:23" ht="14.4" thickBot="1" x14ac:dyDescent="0.35">
      <c r="A13" s="1339"/>
      <c r="B13" s="1339"/>
      <c r="C13" s="1620"/>
      <c r="D13" s="3270" t="s">
        <v>57</v>
      </c>
      <c r="E13" s="3270"/>
      <c r="F13" s="3270"/>
      <c r="G13" s="3270"/>
      <c r="H13" s="3270"/>
      <c r="I13" s="3270"/>
      <c r="J13" s="3270"/>
      <c r="K13" s="3270"/>
      <c r="L13" s="3270"/>
      <c r="M13" s="3270"/>
      <c r="N13" s="3270"/>
      <c r="O13" s="3270"/>
      <c r="P13" s="3270"/>
      <c r="Q13" s="3270"/>
      <c r="R13" s="3270"/>
      <c r="S13" s="3270"/>
      <c r="T13" s="3270"/>
      <c r="U13" s="3270"/>
      <c r="V13" s="3270"/>
    </row>
    <row r="14" spans="1:23" ht="13.5" customHeight="1" thickBot="1" x14ac:dyDescent="0.35">
      <c r="A14" s="1339"/>
      <c r="B14" s="1339"/>
      <c r="C14" s="1339"/>
      <c r="D14" s="3270"/>
      <c r="E14" s="3270"/>
      <c r="F14" s="3270"/>
      <c r="G14" s="3270"/>
      <c r="H14" s="3270"/>
      <c r="I14" s="3270"/>
      <c r="J14" s="3270"/>
      <c r="K14" s="3270"/>
      <c r="L14" s="3270"/>
      <c r="M14" s="3270"/>
      <c r="N14" s="3270"/>
      <c r="O14" s="3270"/>
      <c r="P14" s="3270"/>
      <c r="Q14" s="3270"/>
      <c r="R14" s="3270"/>
      <c r="S14" s="3270"/>
      <c r="T14" s="3270"/>
      <c r="U14" s="3270"/>
      <c r="V14" s="3270"/>
    </row>
    <row r="15" spans="1:23" ht="14.4" thickBot="1" x14ac:dyDescent="0.35">
      <c r="A15" s="1339"/>
      <c r="B15" s="1620"/>
      <c r="C15" s="4397" t="s">
        <v>91</v>
      </c>
      <c r="D15" s="3326"/>
      <c r="E15" s="3326"/>
      <c r="F15" s="3326"/>
      <c r="G15" s="3326"/>
      <c r="H15" s="3326"/>
      <c r="I15" s="3326"/>
      <c r="J15" s="3326"/>
      <c r="K15" s="3326"/>
      <c r="L15" s="3326"/>
      <c r="M15" s="3326"/>
      <c r="N15" s="3326"/>
      <c r="O15" s="3326"/>
      <c r="P15" s="3326"/>
      <c r="Q15" s="3326"/>
      <c r="R15" s="3326"/>
      <c r="S15" s="3326"/>
      <c r="T15" s="3326"/>
      <c r="U15" s="3326"/>
      <c r="V15" s="3326"/>
    </row>
    <row r="16" spans="1:23" ht="5.0999999999999996" customHeight="1" thickBot="1" x14ac:dyDescent="0.35">
      <c r="A16" s="1339"/>
      <c r="B16" s="1339"/>
      <c r="C16" s="1339"/>
      <c r="D16" s="1339"/>
      <c r="E16" s="1339"/>
      <c r="F16" s="1339"/>
      <c r="G16" s="1339"/>
      <c r="H16" s="1339"/>
      <c r="I16" s="1339"/>
      <c r="J16" s="1339"/>
      <c r="K16" s="1339"/>
      <c r="L16" s="1339"/>
      <c r="M16" s="1339"/>
      <c r="N16" s="1339"/>
      <c r="O16" s="1339"/>
      <c r="P16" s="1339"/>
      <c r="Q16" s="1339"/>
      <c r="R16" s="1339"/>
      <c r="S16" s="1339"/>
      <c r="T16" s="1339"/>
      <c r="U16" s="1339"/>
      <c r="V16" s="1339"/>
    </row>
    <row r="17" spans="1:22" ht="14.4" thickBot="1" x14ac:dyDescent="0.35">
      <c r="A17" s="1617" t="s">
        <v>165</v>
      </c>
      <c r="B17" s="4393" t="s">
        <v>2450</v>
      </c>
      <c r="C17" s="4394"/>
      <c r="D17" s="4394"/>
      <c r="E17" s="4394"/>
      <c r="F17" s="4394"/>
      <c r="G17" s="4394"/>
      <c r="H17" s="4394"/>
      <c r="I17" s="4394"/>
      <c r="J17" s="4394"/>
      <c r="K17" s="4394"/>
      <c r="L17" s="4394"/>
      <c r="M17" s="4394"/>
      <c r="N17" s="4394"/>
      <c r="O17" s="4394"/>
      <c r="P17" s="4394"/>
      <c r="Q17" s="4394"/>
      <c r="R17" s="4394"/>
      <c r="S17" s="4394"/>
      <c r="T17" s="4394"/>
      <c r="U17" s="4394"/>
      <c r="V17" s="4395"/>
    </row>
    <row r="18" spans="1:22" ht="2.25" customHeight="1" x14ac:dyDescent="0.3">
      <c r="A18" s="1339"/>
      <c r="B18" s="1339"/>
      <c r="C18" s="1339"/>
      <c r="D18" s="1339"/>
      <c r="E18" s="1339"/>
      <c r="F18" s="1339"/>
      <c r="G18" s="1339"/>
      <c r="H18" s="1339"/>
      <c r="I18" s="1339"/>
      <c r="J18" s="1339"/>
      <c r="K18" s="1339"/>
      <c r="L18" s="1339"/>
      <c r="M18" s="1339"/>
      <c r="N18" s="1339"/>
      <c r="O18" s="1339"/>
      <c r="P18" s="1339"/>
      <c r="Q18" s="1339"/>
      <c r="R18" s="1339"/>
      <c r="S18" s="1339"/>
      <c r="T18" s="1339"/>
      <c r="U18" s="1339"/>
      <c r="V18" s="1339"/>
    </row>
    <row r="19" spans="1:22" ht="10.5" customHeight="1" x14ac:dyDescent="0.3">
      <c r="A19" s="1339"/>
      <c r="B19" s="4396" t="s">
        <v>2625</v>
      </c>
      <c r="C19" s="4396"/>
      <c r="D19" s="4396"/>
      <c r="E19" s="4396"/>
      <c r="F19" s="4396"/>
      <c r="G19" s="4396"/>
      <c r="H19" s="4396"/>
      <c r="I19" s="4396"/>
      <c r="J19" s="4396"/>
      <c r="K19" s="4396"/>
      <c r="L19" s="4396"/>
      <c r="M19" s="4396"/>
      <c r="N19" s="4396"/>
      <c r="O19" s="4396"/>
      <c r="P19" s="4396"/>
      <c r="Q19" s="4396"/>
      <c r="R19" s="4396"/>
      <c r="S19" s="4396"/>
      <c r="T19" s="4396"/>
      <c r="U19" s="4396"/>
      <c r="V19" s="4396"/>
    </row>
    <row r="20" spans="1:22" ht="56.25" customHeight="1" thickBot="1" x14ac:dyDescent="0.35">
      <c r="A20" s="1339"/>
      <c r="B20" s="4396"/>
      <c r="C20" s="4396"/>
      <c r="D20" s="4396"/>
      <c r="E20" s="4396"/>
      <c r="F20" s="4396"/>
      <c r="G20" s="4396"/>
      <c r="H20" s="4396"/>
      <c r="I20" s="4396"/>
      <c r="J20" s="4396"/>
      <c r="K20" s="4396"/>
      <c r="L20" s="4396"/>
      <c r="M20" s="4396"/>
      <c r="N20" s="4396"/>
      <c r="O20" s="4396"/>
      <c r="P20" s="4396"/>
      <c r="Q20" s="4396"/>
      <c r="R20" s="4396"/>
      <c r="S20" s="4396"/>
      <c r="T20" s="4396"/>
      <c r="U20" s="4396"/>
      <c r="V20" s="4396"/>
    </row>
    <row r="21" spans="1:22" ht="13.5" customHeight="1" thickBot="1" x14ac:dyDescent="0.35">
      <c r="A21" s="1339"/>
      <c r="B21" s="1053"/>
      <c r="C21" s="3270" t="s">
        <v>2626</v>
      </c>
      <c r="D21" s="3270"/>
      <c r="E21" s="3270"/>
      <c r="F21" s="3270"/>
      <c r="G21" s="3270"/>
      <c r="H21" s="3270"/>
      <c r="I21" s="3270"/>
      <c r="J21" s="3270"/>
      <c r="K21" s="3270"/>
      <c r="L21" s="3270"/>
      <c r="M21" s="3270"/>
      <c r="N21" s="3270"/>
      <c r="O21" s="3270"/>
      <c r="P21" s="3270"/>
      <c r="Q21" s="3270"/>
      <c r="R21" s="3270"/>
      <c r="S21" s="3270"/>
      <c r="T21" s="3270"/>
      <c r="U21" s="3270"/>
      <c r="V21" s="3270"/>
    </row>
    <row r="22" spans="1:22" ht="14.25" customHeight="1" x14ac:dyDescent="0.3">
      <c r="A22" s="1339"/>
      <c r="B22" s="1339"/>
      <c r="C22" s="3270"/>
      <c r="D22" s="3270"/>
      <c r="E22" s="3270"/>
      <c r="F22" s="3270"/>
      <c r="G22" s="3270"/>
      <c r="H22" s="3270"/>
      <c r="I22" s="3270"/>
      <c r="J22" s="3270"/>
      <c r="K22" s="3270"/>
      <c r="L22" s="3270"/>
      <c r="M22" s="3270"/>
      <c r="N22" s="3270"/>
      <c r="O22" s="3270"/>
      <c r="P22" s="3270"/>
      <c r="Q22" s="3270"/>
      <c r="R22" s="3270"/>
      <c r="S22" s="3270"/>
      <c r="T22" s="3270"/>
      <c r="U22" s="3270"/>
      <c r="V22" s="3270"/>
    </row>
    <row r="23" spans="1:22" ht="6" customHeight="1" thickBot="1" x14ac:dyDescent="0.35">
      <c r="A23" s="1339"/>
      <c r="B23" s="1339"/>
      <c r="C23" s="1339"/>
      <c r="D23" s="1339"/>
      <c r="E23" s="1339"/>
      <c r="F23" s="1339"/>
      <c r="G23" s="1339"/>
      <c r="H23" s="1339"/>
      <c r="I23" s="1339"/>
      <c r="J23" s="1339"/>
      <c r="K23" s="1339"/>
      <c r="L23" s="1339"/>
      <c r="M23" s="1339"/>
      <c r="N23" s="1339"/>
      <c r="O23" s="1339"/>
      <c r="P23" s="1339"/>
      <c r="Q23" s="1339"/>
      <c r="R23" s="1339"/>
      <c r="S23" s="1339"/>
      <c r="T23" s="1339"/>
      <c r="U23" s="1339"/>
      <c r="V23" s="1339"/>
    </row>
    <row r="24" spans="1:22" ht="13.5" customHeight="1" thickBot="1" x14ac:dyDescent="0.35">
      <c r="A24" s="1339"/>
      <c r="B24" s="1053"/>
      <c r="C24" s="1957" t="s">
        <v>1157</v>
      </c>
      <c r="E24" s="1956"/>
      <c r="F24" s="1956"/>
      <c r="G24" s="1956"/>
      <c r="H24" s="1956"/>
      <c r="I24" s="1956"/>
      <c r="J24" s="1956"/>
      <c r="K24" s="1956"/>
      <c r="L24" s="1956"/>
      <c r="M24" s="1956"/>
      <c r="N24" s="1956"/>
      <c r="O24" s="1956"/>
      <c r="P24" s="1956"/>
      <c r="Q24" s="1956"/>
      <c r="R24" s="1956"/>
      <c r="S24" s="1956"/>
      <c r="T24" s="1956"/>
      <c r="U24" s="1956"/>
      <c r="V24" s="1339"/>
    </row>
    <row r="25" spans="1:22" ht="4.5" customHeight="1" thickBot="1" x14ac:dyDescent="0.35">
      <c r="A25" s="1339"/>
      <c r="B25" s="1339"/>
      <c r="C25" s="1339"/>
      <c r="D25" s="1339"/>
      <c r="E25" s="1339"/>
      <c r="F25" s="1339"/>
      <c r="G25" s="1339"/>
      <c r="H25" s="1339"/>
      <c r="I25" s="1339"/>
      <c r="J25" s="1339"/>
      <c r="K25" s="1339"/>
      <c r="L25" s="1339"/>
      <c r="M25" s="1339"/>
      <c r="N25" s="1339"/>
      <c r="O25" s="1339"/>
      <c r="P25" s="1339"/>
      <c r="Q25" s="1339"/>
      <c r="R25" s="1339"/>
      <c r="S25" s="1339"/>
      <c r="T25" s="1339"/>
      <c r="U25" s="1339"/>
      <c r="V25" s="1339"/>
    </row>
    <row r="26" spans="1:22" ht="13.5" customHeight="1" thickBot="1" x14ac:dyDescent="0.35">
      <c r="A26" s="1339"/>
      <c r="B26" s="1053"/>
      <c r="C26" s="3574" t="s">
        <v>1664</v>
      </c>
      <c r="D26" s="3574"/>
      <c r="E26" s="3574"/>
      <c r="F26" s="3574"/>
      <c r="G26" s="3574"/>
      <c r="H26" s="3574"/>
      <c r="I26" s="3574"/>
      <c r="J26" s="3574"/>
      <c r="K26" s="3574"/>
      <c r="L26" s="3574"/>
      <c r="M26" s="3574"/>
      <c r="N26" s="3574"/>
      <c r="O26" s="3574"/>
      <c r="P26" s="3574"/>
      <c r="Q26" s="3574"/>
      <c r="R26" s="3574"/>
      <c r="S26" s="3574"/>
      <c r="T26" s="3574"/>
      <c r="U26" s="3574"/>
      <c r="V26" s="3574"/>
    </row>
    <row r="27" spans="1:22" x14ac:dyDescent="0.3">
      <c r="A27" s="1339"/>
      <c r="B27" s="1593"/>
      <c r="C27" s="3574"/>
      <c r="D27" s="3574"/>
      <c r="E27" s="3574"/>
      <c r="F27" s="3574"/>
      <c r="G27" s="3574"/>
      <c r="H27" s="3574"/>
      <c r="I27" s="3574"/>
      <c r="J27" s="3574"/>
      <c r="K27" s="3574"/>
      <c r="L27" s="3574"/>
      <c r="M27" s="3574"/>
      <c r="N27" s="3574"/>
      <c r="O27" s="3574"/>
      <c r="P27" s="3574"/>
      <c r="Q27" s="3574"/>
      <c r="R27" s="3574"/>
      <c r="S27" s="3574"/>
      <c r="T27" s="3574"/>
      <c r="U27" s="3574"/>
      <c r="V27" s="3574"/>
    </row>
    <row r="28" spans="1:22" ht="15" customHeight="1" thickBot="1" x14ac:dyDescent="0.35">
      <c r="A28" s="1339"/>
      <c r="B28" s="1593"/>
      <c r="C28" s="4392" t="s">
        <v>1665</v>
      </c>
      <c r="D28" s="2783"/>
      <c r="E28" s="2783"/>
      <c r="F28" s="2783"/>
      <c r="G28" s="2783"/>
      <c r="H28" s="2783"/>
      <c r="I28" s="2783"/>
      <c r="J28" s="2783"/>
      <c r="K28" s="2783"/>
      <c r="L28" s="2783"/>
      <c r="M28" s="2783"/>
      <c r="N28" s="2783"/>
      <c r="O28" s="2783"/>
      <c r="P28" s="2783"/>
      <c r="Q28" s="2783"/>
      <c r="R28" s="2783"/>
      <c r="S28" s="2783"/>
      <c r="T28" s="2783"/>
      <c r="U28" s="2783"/>
    </row>
    <row r="29" spans="1:22" ht="13.5" customHeight="1" thickBot="1" x14ac:dyDescent="0.35">
      <c r="A29" s="1339"/>
      <c r="B29" s="1053"/>
      <c r="C29" s="3340" t="s">
        <v>17</v>
      </c>
      <c r="D29" s="3340"/>
      <c r="E29" s="3340"/>
      <c r="F29" s="3340"/>
      <c r="G29" s="3340"/>
      <c r="H29" s="3340"/>
      <c r="I29" s="3340"/>
      <c r="J29" s="3340"/>
      <c r="K29" s="3340"/>
      <c r="L29" s="3340"/>
      <c r="M29" s="3340"/>
      <c r="N29" s="3340"/>
      <c r="O29" s="3340"/>
      <c r="P29" s="3340"/>
      <c r="Q29" s="3340"/>
      <c r="R29" s="3340"/>
      <c r="S29" s="3340"/>
      <c r="T29" s="3340"/>
      <c r="U29" s="3340"/>
      <c r="V29" s="3340"/>
    </row>
    <row r="30" spans="1:22" ht="6" customHeight="1" x14ac:dyDescent="0.3">
      <c r="A30" s="1339"/>
      <c r="B30" s="1339"/>
      <c r="C30" s="3340"/>
      <c r="D30" s="3340"/>
      <c r="E30" s="3340"/>
      <c r="F30" s="3340"/>
      <c r="G30" s="3340"/>
      <c r="H30" s="3340"/>
      <c r="I30" s="3340"/>
      <c r="J30" s="3340"/>
      <c r="K30" s="3340"/>
      <c r="L30" s="3340"/>
      <c r="M30" s="3340"/>
      <c r="N30" s="3340"/>
      <c r="O30" s="3340"/>
      <c r="P30" s="3340"/>
      <c r="Q30" s="3340"/>
      <c r="R30" s="3340"/>
      <c r="S30" s="3340"/>
      <c r="T30" s="3340"/>
      <c r="U30" s="3340"/>
      <c r="V30" s="3340"/>
    </row>
    <row r="31" spans="1:22" ht="13.5" customHeight="1" thickBot="1" x14ac:dyDescent="0.35">
      <c r="A31" s="1339"/>
      <c r="B31" s="1339"/>
      <c r="C31" s="1519" t="s">
        <v>92</v>
      </c>
      <c r="D31" s="1339"/>
      <c r="E31" s="1339"/>
      <c r="F31" s="1339"/>
      <c r="G31" s="1339"/>
      <c r="H31" s="2686"/>
      <c r="I31" s="2686"/>
      <c r="J31" s="2686"/>
      <c r="K31" s="2686"/>
      <c r="L31" s="2686"/>
      <c r="M31" s="2686"/>
      <c r="N31" s="2686"/>
      <c r="O31" s="2686"/>
      <c r="P31" s="2686"/>
      <c r="Q31" s="2686"/>
      <c r="R31" s="2686"/>
      <c r="S31" s="2686"/>
      <c r="T31" s="2686"/>
      <c r="U31" s="2686"/>
      <c r="V31" s="2686"/>
    </row>
    <row r="32" spans="1:22" ht="6" customHeight="1" x14ac:dyDescent="0.3">
      <c r="A32" s="1339"/>
      <c r="B32" s="1339"/>
      <c r="C32" s="1519"/>
      <c r="D32" s="1339"/>
      <c r="E32" s="1339"/>
      <c r="F32" s="1339"/>
      <c r="G32" s="1339"/>
      <c r="H32" s="1339"/>
      <c r="I32" s="1339"/>
      <c r="J32" s="1339"/>
      <c r="K32" s="1339"/>
      <c r="L32" s="1339"/>
      <c r="M32" s="1339"/>
      <c r="N32" s="1339"/>
      <c r="O32" s="1339"/>
      <c r="P32" s="1339"/>
      <c r="Q32" s="1339"/>
      <c r="R32" s="1339"/>
      <c r="S32" s="1339"/>
      <c r="T32" s="1339"/>
      <c r="U32" s="1339"/>
      <c r="V32" s="1339"/>
    </row>
    <row r="33" spans="1:24" ht="13.5" customHeight="1" thickBot="1" x14ac:dyDescent="0.35">
      <c r="A33" s="1339"/>
      <c r="B33" s="1339"/>
      <c r="C33" s="1519" t="s">
        <v>93</v>
      </c>
      <c r="D33" s="1339"/>
      <c r="E33" s="1339"/>
      <c r="F33" s="1339"/>
      <c r="G33" s="1339"/>
      <c r="H33" s="2686"/>
      <c r="I33" s="2686"/>
      <c r="J33" s="2686"/>
      <c r="K33" s="2686"/>
      <c r="L33" s="2686"/>
      <c r="M33" s="2686"/>
      <c r="N33" s="2686"/>
      <c r="O33" s="2686"/>
      <c r="P33" s="2686"/>
      <c r="Q33" s="2686"/>
      <c r="R33" s="2686"/>
      <c r="S33" s="2686"/>
      <c r="T33" s="2686"/>
      <c r="U33" s="2686"/>
      <c r="V33" s="2686"/>
    </row>
    <row r="34" spans="1:24" ht="7.5" customHeight="1" x14ac:dyDescent="0.3">
      <c r="A34" s="1339"/>
      <c r="B34" s="1339"/>
      <c r="C34" s="799"/>
      <c r="D34" s="1339"/>
      <c r="E34" s="1339"/>
      <c r="F34" s="1339"/>
      <c r="G34" s="1339"/>
      <c r="H34" s="1339"/>
      <c r="I34" s="1339"/>
      <c r="J34" s="1339"/>
      <c r="K34" s="1339"/>
      <c r="L34" s="1339"/>
      <c r="M34" s="1339"/>
      <c r="N34" s="1339"/>
      <c r="O34" s="1339"/>
      <c r="P34" s="1339"/>
      <c r="Q34" s="1339"/>
      <c r="R34" s="1339"/>
      <c r="S34" s="1339"/>
      <c r="T34" s="1339"/>
      <c r="U34" s="1339"/>
      <c r="V34" s="1339"/>
    </row>
    <row r="35" spans="1:24" ht="13.5" customHeight="1" thickBot="1" x14ac:dyDescent="0.35">
      <c r="A35" s="1339"/>
      <c r="B35" s="1339"/>
      <c r="C35" s="799" t="s">
        <v>94</v>
      </c>
      <c r="D35" s="1339"/>
      <c r="E35" s="1339"/>
      <c r="F35" s="1339"/>
      <c r="G35" s="1339"/>
      <c r="H35" s="1339"/>
      <c r="I35" s="4387"/>
      <c r="J35" s="4387"/>
      <c r="K35" s="1339"/>
      <c r="L35" s="1339" t="s">
        <v>164</v>
      </c>
      <c r="M35" s="1339"/>
      <c r="N35" s="1339"/>
      <c r="O35" s="2686"/>
      <c r="P35" s="2686"/>
      <c r="Q35" s="2686"/>
      <c r="R35" s="2686"/>
      <c r="S35" s="2686"/>
      <c r="T35" s="2686"/>
      <c r="U35" s="2686"/>
      <c r="V35" s="2686"/>
    </row>
    <row r="36" spans="1:24" ht="7.5" customHeight="1" thickBot="1" x14ac:dyDescent="0.35">
      <c r="A36" s="1339"/>
      <c r="B36" s="1339"/>
      <c r="C36" s="1339"/>
      <c r="D36" s="1339"/>
      <c r="E36" s="1339"/>
      <c r="F36" s="1339"/>
      <c r="G36" s="1339"/>
      <c r="H36" s="1339"/>
      <c r="I36" s="1339"/>
      <c r="J36" s="1339"/>
      <c r="K36" s="1339"/>
      <c r="L36" s="1339"/>
      <c r="M36" s="1339"/>
      <c r="N36" s="1339"/>
      <c r="O36" s="1339"/>
      <c r="P36" s="1339"/>
      <c r="Q36" s="1339"/>
      <c r="R36" s="1339"/>
      <c r="S36" s="1339"/>
      <c r="T36" s="1339"/>
      <c r="U36" s="1339"/>
      <c r="V36" s="1339"/>
    </row>
    <row r="37" spans="1:24" ht="13.5" customHeight="1" thickBot="1" x14ac:dyDescent="0.35">
      <c r="A37" s="1617" t="s">
        <v>171</v>
      </c>
      <c r="B37" s="4388" t="s">
        <v>1304</v>
      </c>
      <c r="C37" s="4389"/>
      <c r="D37" s="4389"/>
      <c r="E37" s="4389"/>
      <c r="F37" s="4389"/>
      <c r="G37" s="4389"/>
      <c r="H37" s="4389"/>
      <c r="I37" s="4389"/>
      <c r="J37" s="4389"/>
      <c r="K37" s="4389"/>
      <c r="L37" s="4389"/>
      <c r="M37" s="4389"/>
      <c r="N37" s="4389"/>
      <c r="O37" s="4389"/>
      <c r="P37" s="4389"/>
      <c r="Q37" s="4389"/>
      <c r="R37" s="4389"/>
      <c r="S37" s="4389"/>
      <c r="T37" s="4389"/>
      <c r="U37" s="4389"/>
      <c r="V37" s="4390"/>
    </row>
    <row r="38" spans="1:24" ht="5.25" customHeight="1" thickBot="1" x14ac:dyDescent="0.35">
      <c r="A38" s="1617"/>
      <c r="B38" s="1621"/>
      <c r="C38" s="1621"/>
      <c r="D38" s="1621"/>
      <c r="E38" s="1621"/>
      <c r="F38" s="1621"/>
      <c r="G38" s="1621"/>
      <c r="H38" s="1621"/>
      <c r="I38" s="1621"/>
      <c r="J38" s="1621"/>
      <c r="K38" s="1621"/>
      <c r="L38" s="1621"/>
      <c r="M38" s="1621"/>
      <c r="N38" s="1621"/>
      <c r="O38" s="1621"/>
      <c r="P38" s="1621"/>
      <c r="Q38" s="1621"/>
      <c r="R38" s="1621"/>
      <c r="S38" s="1621"/>
      <c r="T38" s="1621"/>
      <c r="U38" s="1621"/>
      <c r="V38" s="1621"/>
    </row>
    <row r="39" spans="1:24" ht="14.4" thickBot="1" x14ac:dyDescent="0.35">
      <c r="A39" s="1339"/>
      <c r="B39" s="1622"/>
      <c r="C39" s="1339" t="s">
        <v>1305</v>
      </c>
      <c r="D39" s="1339"/>
      <c r="E39" s="1339"/>
      <c r="F39" s="1339"/>
      <c r="G39" s="1339"/>
      <c r="H39" s="1339"/>
      <c r="I39" s="1339"/>
      <c r="J39" s="1339"/>
      <c r="K39" s="1339"/>
      <c r="L39" s="1339"/>
      <c r="M39" s="1339"/>
      <c r="N39" s="1339"/>
      <c r="O39" s="1339"/>
      <c r="P39" s="1339"/>
      <c r="Q39" s="1339"/>
      <c r="R39" s="1339"/>
      <c r="S39" s="1339"/>
      <c r="T39" s="1339"/>
      <c r="U39" s="1339"/>
      <c r="V39" s="1339"/>
    </row>
    <row r="40" spans="1:24" ht="6" customHeight="1" x14ac:dyDescent="0.3">
      <c r="A40" s="1339"/>
      <c r="B40" s="1623"/>
      <c r="C40" s="1339"/>
      <c r="D40" s="1339"/>
      <c r="E40" s="1339"/>
      <c r="F40" s="1339"/>
      <c r="G40" s="1339"/>
      <c r="H40" s="1339"/>
      <c r="I40" s="1339"/>
      <c r="J40" s="1339"/>
      <c r="K40" s="1339"/>
      <c r="L40" s="1339"/>
      <c r="M40" s="1339"/>
      <c r="N40" s="1339"/>
      <c r="O40" s="1339"/>
      <c r="P40" s="1339"/>
      <c r="Q40" s="1339"/>
      <c r="R40" s="1339"/>
      <c r="S40" s="1339"/>
      <c r="T40" s="1339"/>
      <c r="U40" s="1339"/>
      <c r="V40" s="1339"/>
      <c r="X40" s="962"/>
    </row>
    <row r="41" spans="1:24" ht="14.4" thickBot="1" x14ac:dyDescent="0.35">
      <c r="A41" s="1339"/>
      <c r="C41" s="1339"/>
      <c r="D41" s="1339"/>
      <c r="E41" s="1339"/>
      <c r="F41" s="1619" t="s">
        <v>88</v>
      </c>
      <c r="G41" s="1618" t="str">
        <f>IF('42. Dev Team'!B81=0,"--Complete on Development Team (Tab 42)--",'42. Dev Team'!B81)</f>
        <v>--Complete on Development Team (Tab 42)--</v>
      </c>
      <c r="H41" s="1624"/>
      <c r="I41" s="1624"/>
      <c r="J41" s="1624"/>
      <c r="K41" s="1624"/>
      <c r="L41" s="1624"/>
      <c r="M41" s="1624"/>
      <c r="N41" s="1624"/>
      <c r="O41" s="1339"/>
      <c r="R41" s="1619" t="s">
        <v>89</v>
      </c>
      <c r="S41" s="2686"/>
      <c r="T41" s="2686"/>
      <c r="U41" s="2686"/>
      <c r="V41" s="2686"/>
    </row>
    <row r="42" spans="1:24" ht="5.25" customHeight="1" x14ac:dyDescent="0.3">
      <c r="A42" s="1339"/>
      <c r="B42" s="1339"/>
      <c r="C42" s="1339"/>
      <c r="D42" s="1339"/>
      <c r="E42" s="1339"/>
      <c r="F42" s="1339"/>
      <c r="G42" s="1339"/>
      <c r="H42" s="1339"/>
      <c r="I42" s="1339"/>
      <c r="J42" s="1339"/>
      <c r="K42" s="1339"/>
      <c r="L42" s="1339"/>
      <c r="M42" s="1339"/>
      <c r="N42" s="1339"/>
      <c r="O42" s="1339"/>
      <c r="P42" s="1339"/>
      <c r="Q42" s="1339"/>
      <c r="R42" s="1339"/>
      <c r="S42" s="1339"/>
      <c r="T42" s="1339"/>
      <c r="U42" s="1339"/>
      <c r="V42" s="1339"/>
    </row>
    <row r="43" spans="1:24" ht="15.75" customHeight="1" x14ac:dyDescent="0.3">
      <c r="A43" s="1339"/>
      <c r="B43" s="1339"/>
      <c r="C43" s="1556" t="s">
        <v>2267</v>
      </c>
      <c r="D43" s="1339"/>
      <c r="E43" s="1339"/>
      <c r="F43" s="1339"/>
      <c r="G43" s="1339"/>
      <c r="H43" s="1339"/>
      <c r="I43" s="1339"/>
      <c r="J43" s="1339"/>
      <c r="K43" s="1339"/>
      <c r="L43" s="1339"/>
      <c r="M43" s="1339"/>
      <c r="N43" s="1339"/>
      <c r="O43" s="1339"/>
      <c r="P43" s="1339"/>
      <c r="Q43" s="1339"/>
      <c r="R43" s="1339"/>
      <c r="S43" s="1339"/>
      <c r="T43" s="1339"/>
      <c r="U43" s="1339"/>
      <c r="V43" s="1339"/>
    </row>
    <row r="44" spans="1:24" ht="13.5" customHeight="1" thickBot="1" x14ac:dyDescent="0.35">
      <c r="A44" s="1339"/>
      <c r="B44" s="1339"/>
      <c r="C44" s="1339" t="s">
        <v>2203</v>
      </c>
      <c r="D44" s="1339"/>
      <c r="E44" s="1339"/>
      <c r="F44" s="1339"/>
      <c r="G44" s="4386"/>
      <c r="H44" s="4386"/>
      <c r="I44" s="4386"/>
      <c r="J44" s="4386"/>
      <c r="K44" s="1339"/>
      <c r="M44" s="1339"/>
      <c r="N44" s="1619" t="s">
        <v>2204</v>
      </c>
      <c r="O44" s="1339"/>
      <c r="P44" s="4386"/>
      <c r="Q44" s="4386"/>
      <c r="R44" s="4386"/>
      <c r="S44"/>
      <c r="T44"/>
      <c r="U44"/>
      <c r="V44"/>
    </row>
    <row r="45" spans="1:24" ht="6" customHeight="1" thickBot="1" x14ac:dyDescent="0.35">
      <c r="A45" s="1339"/>
      <c r="B45" s="1339"/>
      <c r="C45" s="1339"/>
      <c r="D45" s="1339"/>
      <c r="E45" s="1339"/>
      <c r="F45" s="1339"/>
      <c r="G45" s="1339"/>
      <c r="H45" s="1339"/>
      <c r="I45" s="1339"/>
      <c r="J45" s="1339"/>
      <c r="K45" s="1339"/>
      <c r="L45" s="1339"/>
      <c r="M45" s="1339"/>
      <c r="N45" s="1339"/>
      <c r="O45" s="1339"/>
      <c r="P45" s="1339"/>
      <c r="Q45" s="1339"/>
      <c r="R45" s="1339"/>
      <c r="S45" s="1339"/>
      <c r="T45" s="1339"/>
      <c r="U45" s="1339"/>
      <c r="V45" s="1339"/>
    </row>
    <row r="46" spans="1:24" ht="14.4" thickBot="1" x14ac:dyDescent="0.35">
      <c r="A46" s="1617" t="s">
        <v>178</v>
      </c>
      <c r="B46" s="4388" t="s">
        <v>2451</v>
      </c>
      <c r="C46" s="4389"/>
      <c r="D46" s="4389"/>
      <c r="E46" s="4389"/>
      <c r="F46" s="4389"/>
      <c r="G46" s="4389"/>
      <c r="H46" s="4389"/>
      <c r="I46" s="4389"/>
      <c r="J46" s="4389"/>
      <c r="K46" s="4389"/>
      <c r="L46" s="4389"/>
      <c r="M46" s="4389"/>
      <c r="N46" s="4389"/>
      <c r="O46" s="4389"/>
      <c r="P46" s="4389"/>
      <c r="Q46" s="4389"/>
      <c r="R46" s="4389"/>
      <c r="S46" s="4389"/>
      <c r="T46" s="4389"/>
      <c r="U46" s="4389"/>
      <c r="V46" s="4390"/>
    </row>
    <row r="47" spans="1:24" ht="9" customHeight="1" x14ac:dyDescent="0.3">
      <c r="A47" s="1339"/>
      <c r="B47" s="1339"/>
      <c r="C47" s="1339"/>
      <c r="D47" s="1339"/>
      <c r="E47" s="1339"/>
      <c r="F47" s="1339"/>
      <c r="G47" s="1339"/>
      <c r="H47" s="1339"/>
      <c r="I47" s="1339"/>
      <c r="J47" s="1339"/>
      <c r="K47" s="1339"/>
      <c r="L47" s="1339"/>
      <c r="M47" s="1339"/>
      <c r="N47" s="1339"/>
      <c r="O47" s="1339"/>
      <c r="P47" s="1339"/>
      <c r="Q47" s="1339"/>
      <c r="R47" s="1339"/>
      <c r="S47" s="1339"/>
      <c r="T47" s="1339"/>
      <c r="U47" s="1339"/>
      <c r="V47" s="1339"/>
    </row>
    <row r="48" spans="1:24" ht="14.4" thickBot="1" x14ac:dyDescent="0.35">
      <c r="A48" s="1339"/>
      <c r="C48" s="1339"/>
      <c r="D48" s="1339"/>
      <c r="E48" s="1339"/>
      <c r="F48" s="1619" t="s">
        <v>88</v>
      </c>
      <c r="G48" s="1618" t="str">
        <f>IF('42. Dev Team'!B211=0,"--Complete on Development Team (Tab 42)--",'42. Dev Team'!B211)</f>
        <v>--Complete on Development Team (Tab 42)--</v>
      </c>
      <c r="H48" s="1624"/>
      <c r="I48" s="1624"/>
      <c r="J48" s="1624"/>
      <c r="K48" s="1624"/>
      <c r="L48" s="1624"/>
      <c r="M48" s="1624"/>
      <c r="N48" s="1624"/>
      <c r="O48" s="1339"/>
      <c r="Q48" s="1339"/>
      <c r="R48" s="1619" t="s">
        <v>89</v>
      </c>
      <c r="S48" s="2686"/>
      <c r="T48" s="2686"/>
      <c r="U48" s="2686"/>
      <c r="V48" s="2686"/>
    </row>
    <row r="49" spans="1:22" ht="6.75" customHeight="1" thickBot="1" x14ac:dyDescent="0.35">
      <c r="A49" s="1339"/>
      <c r="B49" s="1339"/>
      <c r="C49" s="1339"/>
      <c r="D49" s="1339"/>
      <c r="E49" s="1339"/>
      <c r="F49" s="1339"/>
      <c r="G49" s="1339"/>
      <c r="H49" s="1339"/>
      <c r="I49" s="1339"/>
      <c r="J49" s="1339"/>
      <c r="K49" s="1339"/>
      <c r="L49" s="1339"/>
      <c r="M49" s="1339"/>
      <c r="N49" s="1339"/>
      <c r="O49" s="1339"/>
      <c r="P49" s="1339"/>
      <c r="Q49" s="1339"/>
      <c r="R49" s="1339"/>
      <c r="S49" s="1339"/>
      <c r="T49" s="1339"/>
      <c r="U49" s="1339"/>
      <c r="V49" s="1339"/>
    </row>
    <row r="50" spans="1:22" ht="14.4" thickBot="1" x14ac:dyDescent="0.35">
      <c r="A50" s="1617" t="s">
        <v>568</v>
      </c>
      <c r="B50" s="4388" t="s">
        <v>201</v>
      </c>
      <c r="C50" s="4389"/>
      <c r="D50" s="4389"/>
      <c r="E50" s="4389"/>
      <c r="F50" s="4389"/>
      <c r="G50" s="4389"/>
      <c r="H50" s="4389"/>
      <c r="I50" s="4389"/>
      <c r="J50" s="4389"/>
      <c r="K50" s="4389"/>
      <c r="L50" s="4389"/>
      <c r="M50" s="4389"/>
      <c r="N50" s="4389"/>
      <c r="O50" s="4389"/>
      <c r="P50" s="4389"/>
      <c r="Q50" s="4389"/>
      <c r="R50" s="4389"/>
      <c r="S50" s="4389"/>
      <c r="T50" s="4389"/>
      <c r="U50" s="4389"/>
      <c r="V50" s="4390"/>
    </row>
    <row r="51" spans="1:22" ht="10.5" customHeight="1" x14ac:dyDescent="0.3">
      <c r="A51" s="1339"/>
      <c r="B51" s="1339"/>
      <c r="C51" s="1339"/>
      <c r="D51" s="1339"/>
      <c r="E51" s="1339"/>
      <c r="F51" s="1339"/>
      <c r="G51" s="1339"/>
      <c r="H51" s="1339"/>
      <c r="I51" s="1339"/>
      <c r="J51" s="1339"/>
      <c r="K51" s="1339"/>
      <c r="L51" s="1339"/>
      <c r="M51" s="1339"/>
      <c r="N51" s="1339"/>
      <c r="O51" s="1339"/>
      <c r="P51" s="1339"/>
      <c r="Q51" s="1339"/>
      <c r="R51" s="1339"/>
      <c r="S51" s="1339"/>
      <c r="T51" s="1339"/>
      <c r="U51" s="1339"/>
      <c r="V51" s="1339"/>
    </row>
    <row r="52" spans="1:22" ht="14.4" thickBot="1" x14ac:dyDescent="0.35">
      <c r="A52" s="1339"/>
      <c r="C52" s="1339"/>
      <c r="D52" s="1339"/>
      <c r="E52" s="1339"/>
      <c r="F52" s="1619" t="s">
        <v>88</v>
      </c>
      <c r="G52" s="1618" t="str">
        <f>IF('42. Dev Team'!B91=0,"--Complete on Development Team (Tab 42)--",'42. Dev Team'!B91)</f>
        <v>--Complete on Development Team (Tab 42)--</v>
      </c>
      <c r="H52" s="1624"/>
      <c r="I52" s="1624"/>
      <c r="J52" s="1624"/>
      <c r="K52" s="1624"/>
      <c r="L52" s="1624"/>
      <c r="M52" s="1624"/>
      <c r="N52" s="1624"/>
      <c r="O52" s="1339"/>
      <c r="R52" s="1619" t="s">
        <v>89</v>
      </c>
      <c r="S52" s="2686"/>
      <c r="T52" s="2686"/>
      <c r="U52" s="2686"/>
      <c r="V52" s="2686"/>
    </row>
    <row r="53" spans="1:22" ht="6" customHeight="1" thickBot="1" x14ac:dyDescent="0.35">
      <c r="A53" s="1339"/>
      <c r="B53" s="1339"/>
      <c r="C53" s="1339"/>
      <c r="D53" s="1339"/>
      <c r="E53" s="1339"/>
      <c r="F53" s="1339"/>
      <c r="G53" s="1339"/>
      <c r="H53" s="1339"/>
      <c r="I53" s="1339"/>
      <c r="J53" s="1339"/>
      <c r="K53" s="1339"/>
      <c r="L53" s="1339"/>
      <c r="M53" s="1339"/>
      <c r="N53" s="1339"/>
      <c r="O53" s="1339"/>
      <c r="P53" s="1339"/>
      <c r="Q53" s="1339"/>
      <c r="R53" s="1339"/>
      <c r="S53" s="1339"/>
      <c r="T53" s="1339"/>
      <c r="U53" s="1339"/>
      <c r="V53" s="1339"/>
    </row>
    <row r="54" spans="1:22" ht="14.4" thickBot="1" x14ac:dyDescent="0.35">
      <c r="A54" s="1617" t="s">
        <v>591</v>
      </c>
      <c r="B54" s="4388" t="s">
        <v>2508</v>
      </c>
      <c r="C54" s="4389"/>
      <c r="D54" s="4389"/>
      <c r="E54" s="4389"/>
      <c r="F54" s="4389"/>
      <c r="G54" s="4389"/>
      <c r="H54" s="4389"/>
      <c r="I54" s="4389"/>
      <c r="J54" s="4389"/>
      <c r="K54" s="4389"/>
      <c r="L54" s="4389"/>
      <c r="M54" s="4389"/>
      <c r="N54" s="4389"/>
      <c r="O54" s="4389"/>
      <c r="P54" s="4389"/>
      <c r="Q54" s="4389"/>
      <c r="R54" s="4389"/>
      <c r="S54" s="4389"/>
      <c r="T54" s="4389"/>
      <c r="U54" s="4389"/>
      <c r="V54" s="4390"/>
    </row>
    <row r="55" spans="1:22" ht="12" customHeight="1" x14ac:dyDescent="0.3">
      <c r="A55" s="1339"/>
      <c r="B55" s="1339"/>
      <c r="C55" s="1339"/>
      <c r="D55" s="1339"/>
      <c r="E55" s="1339"/>
      <c r="F55" s="1339"/>
      <c r="G55" s="1339"/>
      <c r="H55" s="1339"/>
      <c r="I55" s="1339"/>
      <c r="J55" s="1339"/>
      <c r="K55" s="1339"/>
      <c r="L55" s="1339"/>
      <c r="M55" s="1339"/>
      <c r="N55" s="1339"/>
      <c r="O55" s="1339"/>
      <c r="P55" s="1339"/>
      <c r="Q55" s="1339"/>
      <c r="R55" s="1339"/>
      <c r="S55" s="1339"/>
      <c r="T55" s="1339"/>
      <c r="U55" s="1339"/>
      <c r="V55" s="1339"/>
    </row>
    <row r="56" spans="1:22" ht="15.75" customHeight="1" thickBot="1" x14ac:dyDescent="0.35">
      <c r="A56" s="1339"/>
      <c r="C56" s="1339"/>
      <c r="D56" s="1339"/>
      <c r="E56" s="1339"/>
      <c r="F56" s="1619" t="s">
        <v>88</v>
      </c>
      <c r="G56" s="4391"/>
      <c r="H56" s="4391"/>
      <c r="I56" s="4391"/>
      <c r="J56" s="4391"/>
      <c r="K56" s="4391"/>
      <c r="L56" s="4391"/>
      <c r="M56" s="4391"/>
      <c r="N56" s="4391"/>
      <c r="O56" s="1339"/>
      <c r="Q56" s="1339"/>
      <c r="R56" s="1619" t="s">
        <v>89</v>
      </c>
      <c r="S56" s="2686"/>
      <c r="T56" s="2686"/>
      <c r="U56" s="2686"/>
      <c r="V56" s="2686"/>
    </row>
    <row r="57" spans="1:22" ht="5.0999999999999996" customHeight="1" x14ac:dyDescent="0.3">
      <c r="A57" s="1339"/>
      <c r="B57" s="1339"/>
      <c r="C57" s="1339"/>
      <c r="D57" s="1339"/>
      <c r="E57" s="1339"/>
      <c r="F57" s="1339"/>
      <c r="G57" s="1339"/>
      <c r="H57" s="1339"/>
      <c r="I57" s="1339"/>
      <c r="J57" s="1339"/>
      <c r="K57" s="1339"/>
      <c r="L57" s="1339"/>
      <c r="M57" s="1339"/>
      <c r="N57" s="1339"/>
      <c r="O57" s="1339"/>
      <c r="P57" s="1339"/>
      <c r="Q57" s="1339"/>
      <c r="R57" s="1339"/>
      <c r="S57" s="1339"/>
      <c r="T57" s="1339"/>
      <c r="U57" s="1339"/>
      <c r="V57" s="1339"/>
    </row>
    <row r="58" spans="1:22" x14ac:dyDescent="0.3">
      <c r="A58" s="1339"/>
      <c r="B58" s="1339"/>
      <c r="C58" s="1339"/>
      <c r="D58" s="1339"/>
      <c r="E58" s="1339"/>
      <c r="F58" s="1339"/>
      <c r="G58" s="1339"/>
      <c r="H58" s="1339"/>
      <c r="I58" s="1339"/>
      <c r="J58" s="1339"/>
      <c r="K58" s="1339"/>
      <c r="L58" s="1339"/>
      <c r="M58" s="1339"/>
      <c r="N58" s="1339"/>
      <c r="O58" s="1339"/>
      <c r="P58" s="1339"/>
      <c r="Q58" s="1339"/>
      <c r="R58" s="1339"/>
      <c r="S58" s="1339"/>
      <c r="T58" s="1339"/>
      <c r="U58" s="1339"/>
      <c r="V58" s="1339"/>
    </row>
    <row r="59" spans="1:22" x14ac:dyDescent="0.3">
      <c r="A59" s="1339"/>
      <c r="B59" s="1339"/>
      <c r="C59" s="1339"/>
      <c r="D59" s="1339"/>
      <c r="E59" s="1339"/>
      <c r="F59" s="1339"/>
      <c r="G59" s="1339"/>
      <c r="H59" s="1339"/>
      <c r="I59" s="1339"/>
      <c r="J59" s="1339"/>
      <c r="K59" s="1339"/>
      <c r="L59" s="1339"/>
      <c r="M59" s="1339"/>
      <c r="N59" s="1339"/>
      <c r="O59" s="1339"/>
      <c r="P59" s="1339"/>
      <c r="Q59" s="1339"/>
      <c r="R59" s="1339"/>
      <c r="S59" s="1339"/>
      <c r="T59" s="1339"/>
      <c r="U59" s="1339"/>
      <c r="V59" s="1339"/>
    </row>
    <row r="60" spans="1:22" x14ac:dyDescent="0.3">
      <c r="A60" s="1339"/>
    </row>
  </sheetData>
  <sheetProtection password="8E37" sheet="1" objects="1" scenarios="1"/>
  <mergeCells count="30">
    <mergeCell ref="A1:V2"/>
    <mergeCell ref="A3:V3"/>
    <mergeCell ref="A4:V4"/>
    <mergeCell ref="B6:V6"/>
    <mergeCell ref="T8:V8"/>
    <mergeCell ref="G8:N8"/>
    <mergeCell ref="B17:V17"/>
    <mergeCell ref="B19:V20"/>
    <mergeCell ref="C10:V11"/>
    <mergeCell ref="D13:V14"/>
    <mergeCell ref="C15:V15"/>
    <mergeCell ref="C21:V22"/>
    <mergeCell ref="C29:V30"/>
    <mergeCell ref="H31:V31"/>
    <mergeCell ref="C28:U28"/>
    <mergeCell ref="C26:V27"/>
    <mergeCell ref="S56:V56"/>
    <mergeCell ref="B46:V46"/>
    <mergeCell ref="S48:V48"/>
    <mergeCell ref="B50:V50"/>
    <mergeCell ref="S52:V52"/>
    <mergeCell ref="B54:V54"/>
    <mergeCell ref="G56:N56"/>
    <mergeCell ref="G44:J44"/>
    <mergeCell ref="H33:V33"/>
    <mergeCell ref="I35:J35"/>
    <mergeCell ref="O35:V35"/>
    <mergeCell ref="B37:V37"/>
    <mergeCell ref="S41:V41"/>
    <mergeCell ref="P44:R44"/>
  </mergeCells>
  <phoneticPr fontId="71" type="noConversion"/>
  <dataValidations disablePrompts="1" count="1">
    <dataValidation type="textLength" operator="equal" allowBlank="1" showInputMessage="1" showErrorMessage="1" prompt="10 digits - no dashes or parentheses" sqref="I35">
      <formula1>10</formula1>
    </dataValidation>
  </dataValidations>
  <hyperlinks>
    <hyperlink ref="C28" r:id="rId1"/>
  </hyperlinks>
  <pageMargins left="0.45" right="0.2" top="0.5" bottom="0.25" header="0.3" footer="0.3"/>
  <pageSetup scale="90" orientation="portrait" r:id="rId2"/>
  <headerFooter>
    <oddFooter>&amp;R&amp;D</oddFooter>
  </headerFooter>
  <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60"/>
  <sheetViews>
    <sheetView zoomScaleNormal="100" workbookViewId="0">
      <selection sqref="A1:J1"/>
    </sheetView>
  </sheetViews>
  <sheetFormatPr defaultRowHeight="14.4" x14ac:dyDescent="0.3"/>
  <cols>
    <col min="1" max="1" width="8.88671875" style="2389"/>
    <col min="2" max="2" width="2.5546875" style="2389" customWidth="1"/>
    <col min="3" max="3" width="4.44140625" style="2389" customWidth="1"/>
    <col min="4" max="4" width="13.5546875" style="2389" customWidth="1"/>
    <col min="5" max="5" width="9.88671875" style="2389" customWidth="1"/>
    <col min="6" max="9" width="8.88671875" style="2389"/>
    <col min="10" max="10" width="18.109375" style="2389" customWidth="1"/>
    <col min="11" max="20" width="8.88671875" style="2389"/>
    <col min="21" max="22" width="9.109375" style="2389" customWidth="1"/>
    <col min="23" max="23" width="12" style="2389" customWidth="1"/>
    <col min="24" max="27" width="9.109375" style="2389" customWidth="1"/>
    <col min="28" max="16384" width="8.88671875" style="2389"/>
  </cols>
  <sheetData>
    <row r="1" spans="1:10" ht="21.75" customHeight="1" thickBot="1" x14ac:dyDescent="0.35">
      <c r="A1" s="4408" t="s">
        <v>2184</v>
      </c>
      <c r="B1" s="4409"/>
      <c r="C1" s="4409"/>
      <c r="D1" s="4409"/>
      <c r="E1" s="4409"/>
      <c r="F1" s="4409"/>
      <c r="G1" s="4409"/>
      <c r="H1" s="4409"/>
      <c r="I1" s="4409"/>
      <c r="J1" s="4410"/>
    </row>
    <row r="2" spans="1:10" ht="15" customHeight="1" x14ac:dyDescent="0.3">
      <c r="A2" s="4402" t="s">
        <v>2820</v>
      </c>
      <c r="B2" s="4403"/>
      <c r="C2" s="4403"/>
      <c r="D2" s="4403"/>
      <c r="E2" s="4403"/>
      <c r="F2" s="4403"/>
      <c r="G2" s="4403"/>
      <c r="H2" s="4403"/>
      <c r="I2" s="4403"/>
      <c r="J2" s="4404"/>
    </row>
    <row r="3" spans="1:10" x14ac:dyDescent="0.3">
      <c r="A3" s="2782"/>
      <c r="B3" s="3816"/>
      <c r="C3" s="3816"/>
      <c r="D3" s="3816"/>
      <c r="E3" s="3816"/>
      <c r="F3" s="3816"/>
      <c r="G3" s="3816"/>
      <c r="H3" s="3816"/>
      <c r="I3" s="3816"/>
      <c r="J3" s="4416"/>
    </row>
    <row r="4" spans="1:10" x14ac:dyDescent="0.3">
      <c r="A4" s="2782"/>
      <c r="B4" s="3816"/>
      <c r="C4" s="3816"/>
      <c r="D4" s="3816"/>
      <c r="E4" s="3816"/>
      <c r="F4" s="3816"/>
      <c r="G4" s="3816"/>
      <c r="H4" s="3816"/>
      <c r="I4" s="3816"/>
      <c r="J4" s="4416"/>
    </row>
    <row r="5" spans="1:10" x14ac:dyDescent="0.3">
      <c r="A5" s="2782"/>
      <c r="B5" s="3816"/>
      <c r="C5" s="3816"/>
      <c r="D5" s="3816"/>
      <c r="E5" s="3816"/>
      <c r="F5" s="3816"/>
      <c r="G5" s="3816"/>
      <c r="H5" s="3816"/>
      <c r="I5" s="3816"/>
      <c r="J5" s="4416"/>
    </row>
    <row r="6" spans="1:10" x14ac:dyDescent="0.3">
      <c r="A6" s="2782"/>
      <c r="B6" s="3816"/>
      <c r="C6" s="3816"/>
      <c r="D6" s="3816"/>
      <c r="E6" s="3816"/>
      <c r="F6" s="3816"/>
      <c r="G6" s="3816"/>
      <c r="H6" s="3816"/>
      <c r="I6" s="3816"/>
      <c r="J6" s="4416"/>
    </row>
    <row r="7" spans="1:10" x14ac:dyDescent="0.3">
      <c r="A7" s="2782"/>
      <c r="B7" s="3816"/>
      <c r="C7" s="3816"/>
      <c r="D7" s="3816"/>
      <c r="E7" s="3816"/>
      <c r="F7" s="3816"/>
      <c r="G7" s="3816"/>
      <c r="H7" s="3816"/>
      <c r="I7" s="3816"/>
      <c r="J7" s="4416"/>
    </row>
    <row r="8" spans="1:10" x14ac:dyDescent="0.3">
      <c r="A8" s="2782"/>
      <c r="B8" s="3816"/>
      <c r="C8" s="3816"/>
      <c r="D8" s="3816"/>
      <c r="E8" s="3816"/>
      <c r="F8" s="3816"/>
      <c r="G8" s="3816"/>
      <c r="H8" s="3816"/>
      <c r="I8" s="3816"/>
      <c r="J8" s="4416"/>
    </row>
    <row r="9" spans="1:10" ht="30" customHeight="1" thickBot="1" x14ac:dyDescent="0.35">
      <c r="A9" s="4405"/>
      <c r="B9" s="4406"/>
      <c r="C9" s="4406"/>
      <c r="D9" s="4406"/>
      <c r="E9" s="4406"/>
      <c r="F9" s="4406"/>
      <c r="G9" s="4406"/>
      <c r="H9" s="4406"/>
      <c r="I9" s="4406"/>
      <c r="J9" s="4407"/>
    </row>
    <row r="10" spans="1:10" ht="6.75" customHeight="1" thickBot="1" x14ac:dyDescent="0.35">
      <c r="C10" s="2388"/>
      <c r="D10" s="2388"/>
      <c r="E10" s="2388"/>
      <c r="F10" s="2388"/>
      <c r="G10" s="2388"/>
      <c r="H10" s="2388"/>
      <c r="I10" s="2388"/>
      <c r="J10" s="2388"/>
    </row>
    <row r="11" spans="1:10" ht="15" thickBot="1" x14ac:dyDescent="0.35">
      <c r="A11" s="4414" t="s">
        <v>2187</v>
      </c>
      <c r="B11" s="4414"/>
      <c r="C11" s="4414"/>
      <c r="D11" s="4415"/>
      <c r="E11" s="1775" t="str">
        <f>IF(OR('7. Site Info Part I'!$B$9=11,'7. Site Info Part I'!$B$9=13),"Yes","No")</f>
        <v>No</v>
      </c>
      <c r="F11" s="4412" t="s">
        <v>2185</v>
      </c>
      <c r="G11" s="4413"/>
      <c r="H11" s="1777" t="str">
        <f>IF($E$11="No",'7. Site Info Part I'!$X$14, "NA")</f>
        <v/>
      </c>
      <c r="I11" s="2388"/>
    </row>
    <row r="12" spans="1:10" ht="7.5" customHeight="1" thickBot="1" x14ac:dyDescent="0.35">
      <c r="C12" s="2388"/>
      <c r="E12" s="2392"/>
      <c r="F12" s="2392"/>
      <c r="G12" s="1778"/>
      <c r="H12" s="1779"/>
      <c r="I12" s="2388"/>
      <c r="J12" s="2388"/>
    </row>
    <row r="13" spans="1:10" ht="15.75" customHeight="1" thickBot="1" x14ac:dyDescent="0.35">
      <c r="A13" s="4421" t="s">
        <v>2819</v>
      </c>
      <c r="B13" s="4422"/>
      <c r="C13" s="4422"/>
      <c r="D13" s="4423"/>
      <c r="E13" s="1780" t="str">
        <f>IF($H$11&lt;17.0341,"Yes","No")</f>
        <v>No</v>
      </c>
      <c r="G13" s="465"/>
      <c r="H13" s="465"/>
      <c r="I13" s="465"/>
      <c r="J13" s="2388"/>
    </row>
    <row r="14" spans="1:10" ht="6" customHeight="1" thickBot="1" x14ac:dyDescent="0.35">
      <c r="A14" s="1161"/>
      <c r="C14" s="2387"/>
      <c r="D14" s="2387"/>
      <c r="E14" s="2387"/>
      <c r="F14" s="2387"/>
      <c r="H14" s="465"/>
      <c r="I14" s="465"/>
      <c r="J14" s="2388"/>
    </row>
    <row r="15" spans="1:10" ht="6" customHeight="1" thickBot="1" x14ac:dyDescent="0.35">
      <c r="A15" s="4418"/>
      <c r="B15" s="4419"/>
      <c r="C15" s="4419"/>
      <c r="D15" s="4419"/>
      <c r="E15" s="4419"/>
      <c r="F15" s="4419"/>
      <c r="G15" s="4419"/>
      <c r="H15" s="4419"/>
      <c r="I15" s="4419"/>
      <c r="J15" s="4420"/>
    </row>
    <row r="16" spans="1:10" ht="4.5" customHeight="1" thickBot="1" x14ac:dyDescent="0.35"/>
    <row r="17" spans="1:10" ht="15" thickBot="1" x14ac:dyDescent="0.35">
      <c r="A17" s="4414" t="s">
        <v>2188</v>
      </c>
      <c r="B17" s="4414"/>
      <c r="C17" s="4414"/>
      <c r="D17" s="4415"/>
      <c r="E17" s="1775" t="str">
        <f>IF('7. Site Info Part I'!$B$9=11,"Yes","No")</f>
        <v>No</v>
      </c>
      <c r="F17" s="4412" t="s">
        <v>2185</v>
      </c>
      <c r="G17" s="4413"/>
      <c r="H17" s="1777" t="str">
        <f>IF($E$17="Yes",'7. Site Info Part I'!$X$14,"NA")</f>
        <v>NA</v>
      </c>
      <c r="I17" s="2388"/>
    </row>
    <row r="18" spans="1:10" ht="6" customHeight="1" thickBot="1" x14ac:dyDescent="0.35">
      <c r="C18" s="2388"/>
      <c r="D18" s="2388"/>
      <c r="F18" s="2388"/>
      <c r="G18" s="2388"/>
      <c r="H18" s="2388"/>
      <c r="I18" s="2388"/>
      <c r="J18" s="2388"/>
    </row>
    <row r="19" spans="1:10" ht="15" thickBot="1" x14ac:dyDescent="0.35">
      <c r="C19" s="2388"/>
      <c r="E19" s="4417" t="s">
        <v>2186</v>
      </c>
      <c r="F19" s="4417"/>
      <c r="G19" s="4413"/>
      <c r="H19" s="1776" t="str">
        <f>IF(E17="Yes", 32.0341, "NA")</f>
        <v>NA</v>
      </c>
      <c r="I19" s="2388"/>
      <c r="J19" s="2388"/>
    </row>
    <row r="20" spans="1:10" ht="7.5" customHeight="1" thickBot="1" x14ac:dyDescent="0.35">
      <c r="C20" s="2388"/>
      <c r="E20" s="2392"/>
      <c r="F20" s="2392"/>
      <c r="G20" s="1778"/>
      <c r="H20" s="1779"/>
      <c r="I20" s="2388"/>
      <c r="J20" s="2388"/>
    </row>
    <row r="21" spans="1:10" ht="15.75" customHeight="1" thickBot="1" x14ac:dyDescent="0.35">
      <c r="A21" s="4421" t="s">
        <v>2821</v>
      </c>
      <c r="B21" s="4422"/>
      <c r="C21" s="4422"/>
      <c r="D21" s="4423"/>
      <c r="E21" s="1780" t="str">
        <f>IF($H$17&lt;32.0341,"Yes","No")</f>
        <v>No</v>
      </c>
      <c r="G21" s="465"/>
      <c r="H21" s="465"/>
      <c r="I21" s="465"/>
      <c r="J21" s="2388"/>
    </row>
    <row r="22" spans="1:10" ht="6" customHeight="1" thickBot="1" x14ac:dyDescent="0.35"/>
    <row r="23" spans="1:10" ht="6" customHeight="1" thickBot="1" x14ac:dyDescent="0.35">
      <c r="A23" s="1781"/>
      <c r="B23" s="1782"/>
      <c r="C23" s="1782"/>
      <c r="D23" s="1782"/>
      <c r="E23" s="1782"/>
      <c r="F23" s="1782"/>
      <c r="G23" s="1782"/>
      <c r="H23" s="1782"/>
      <c r="I23" s="1782"/>
      <c r="J23" s="1783"/>
    </row>
    <row r="24" spans="1:10" ht="6.75" customHeight="1" thickBot="1" x14ac:dyDescent="0.35"/>
    <row r="25" spans="1:10" ht="15" thickBot="1" x14ac:dyDescent="0.35">
      <c r="A25" s="4414" t="s">
        <v>2189</v>
      </c>
      <c r="B25" s="4414"/>
      <c r="C25" s="4414"/>
      <c r="D25" s="4415"/>
      <c r="E25" s="1775" t="str">
        <f>IF('7. Site Info Part I'!$B$9=13,"Yes","No")</f>
        <v>No</v>
      </c>
      <c r="F25" s="4412" t="s">
        <v>2185</v>
      </c>
      <c r="G25" s="4413"/>
      <c r="H25" s="1777" t="str">
        <f>IF($E$25="Yes",'7. Site Info Part I'!$X$14,"NA")</f>
        <v>NA</v>
      </c>
      <c r="I25" s="2388"/>
    </row>
    <row r="26" spans="1:10" ht="6" customHeight="1" thickBot="1" x14ac:dyDescent="0.35">
      <c r="C26" s="2388"/>
      <c r="D26" s="2388"/>
      <c r="F26" s="2388"/>
      <c r="G26" s="2388"/>
      <c r="H26" s="2388"/>
      <c r="I26" s="2388"/>
      <c r="J26" s="2388"/>
    </row>
    <row r="27" spans="1:10" ht="15" thickBot="1" x14ac:dyDescent="0.35">
      <c r="C27" s="2388"/>
      <c r="E27" s="4417" t="s">
        <v>2186</v>
      </c>
      <c r="F27" s="4417"/>
      <c r="G27" s="4413"/>
      <c r="H27" s="1776" t="str">
        <f>IF(E25="Yes", 22.0341,"NA")</f>
        <v>NA</v>
      </c>
      <c r="I27" s="2388"/>
      <c r="J27" s="2388"/>
    </row>
    <row r="28" spans="1:10" ht="7.5" customHeight="1" thickBot="1" x14ac:dyDescent="0.35">
      <c r="C28" s="2388"/>
      <c r="E28" s="2392"/>
      <c r="F28" s="2392"/>
      <c r="G28" s="1778"/>
      <c r="H28" s="1779"/>
      <c r="I28" s="2388"/>
      <c r="J28" s="2388"/>
    </row>
    <row r="29" spans="1:10" ht="15.75" customHeight="1" thickBot="1" x14ac:dyDescent="0.35">
      <c r="A29" s="4421" t="s">
        <v>2822</v>
      </c>
      <c r="B29" s="4422"/>
      <c r="C29" s="4422"/>
      <c r="D29" s="4423"/>
      <c r="E29" s="1780" t="str">
        <f>IF($H$25&lt;22.0341,"Yes","No")</f>
        <v>No</v>
      </c>
      <c r="G29" s="465"/>
      <c r="H29" s="465"/>
      <c r="I29" s="465"/>
      <c r="J29" s="2388"/>
    </row>
    <row r="30" spans="1:10" ht="6" customHeight="1" thickBot="1" x14ac:dyDescent="0.35"/>
    <row r="31" spans="1:10" ht="6" customHeight="1" thickBot="1" x14ac:dyDescent="0.35">
      <c r="A31" s="1781"/>
      <c r="B31" s="1782"/>
      <c r="C31" s="1782"/>
      <c r="D31" s="1782"/>
      <c r="E31" s="1782"/>
      <c r="F31" s="1782"/>
      <c r="G31" s="1782"/>
      <c r="H31" s="1782"/>
      <c r="I31" s="1782"/>
      <c r="J31" s="1783"/>
    </row>
    <row r="32" spans="1:10" ht="6.75" customHeight="1" thickBot="1" x14ac:dyDescent="0.35"/>
    <row r="33" spans="1:10" ht="15" thickBot="1" x14ac:dyDescent="0.35">
      <c r="A33" s="4424" t="s">
        <v>2201</v>
      </c>
      <c r="B33" s="4424"/>
      <c r="C33" s="4424"/>
      <c r="D33" s="4425"/>
      <c r="E33" s="1795" t="str">
        <f>IF('7. Site Info Part I'!B14&gt;0,VLOOKUP('7. Site Info Part I'!$B$14, $D$97:$E$5362,2,FALSE),"")</f>
        <v/>
      </c>
      <c r="F33" s="4426" t="s">
        <v>2202</v>
      </c>
      <c r="G33" s="4427"/>
      <c r="H33" s="4427"/>
      <c r="I33" s="2390"/>
    </row>
    <row r="34" spans="1:10" ht="8.25" customHeight="1" thickBot="1" x14ac:dyDescent="0.35"/>
    <row r="35" spans="1:10" ht="15" thickBot="1" x14ac:dyDescent="0.35">
      <c r="A35" s="1781"/>
      <c r="B35" s="1782"/>
      <c r="C35" s="1782"/>
      <c r="D35" s="1782"/>
      <c r="E35" s="1782"/>
      <c r="F35" s="1782"/>
      <c r="G35" s="1782"/>
      <c r="H35" s="1782"/>
      <c r="I35" s="1782"/>
      <c r="J35" s="1783"/>
    </row>
    <row r="36" spans="1:10" ht="6" customHeight="1" thickBot="1" x14ac:dyDescent="0.35"/>
    <row r="37" spans="1:10" ht="15" customHeight="1" x14ac:dyDescent="0.3">
      <c r="A37" s="4402" t="s">
        <v>2210</v>
      </c>
      <c r="B37" s="4403"/>
      <c r="C37" s="4403"/>
      <c r="D37" s="4403"/>
      <c r="E37" s="4403"/>
      <c r="F37" s="4403"/>
      <c r="G37" s="4403"/>
      <c r="H37" s="4403"/>
      <c r="I37" s="4403"/>
      <c r="J37" s="4404"/>
    </row>
    <row r="38" spans="1:10" ht="44.4" customHeight="1" thickBot="1" x14ac:dyDescent="0.35">
      <c r="A38" s="4405"/>
      <c r="B38" s="4406"/>
      <c r="C38" s="4406"/>
      <c r="D38" s="4406"/>
      <c r="E38" s="4406"/>
      <c r="F38" s="4406"/>
      <c r="G38" s="4406"/>
      <c r="H38" s="4406"/>
      <c r="I38" s="4406"/>
      <c r="J38" s="4407"/>
    </row>
    <row r="39" spans="1:10" ht="6.75" customHeight="1" x14ac:dyDescent="0.3">
      <c r="A39" s="2391"/>
      <c r="B39" s="2391"/>
      <c r="C39" s="2391"/>
      <c r="D39" s="2391"/>
      <c r="I39" s="2391"/>
      <c r="J39" s="2391"/>
    </row>
    <row r="40" spans="1:10" ht="15" thickBot="1" x14ac:dyDescent="0.35">
      <c r="A40" s="2389" t="s">
        <v>2206</v>
      </c>
      <c r="E40" s="4411" t="str">
        <f>IF('47. Third Party'!G44=0,"--Complete on Third Party (Tab 47)--",'47. Third Party'!G44)</f>
        <v>--Complete on Third Party (Tab 47)--</v>
      </c>
      <c r="F40" s="4411"/>
      <c r="G40" s="4411"/>
      <c r="H40" s="4411"/>
    </row>
    <row r="41" spans="1:10" ht="8.25" customHeight="1" x14ac:dyDescent="0.3"/>
    <row r="42" spans="1:10" ht="15" thickBot="1" x14ac:dyDescent="0.35">
      <c r="A42" s="2389" t="s">
        <v>2205</v>
      </c>
      <c r="E42" s="4411" t="str">
        <f>IF('47. Third Party'!P44=0,"--Complete on Third Party (Tab 47)--",'47. Third Party'!P44)</f>
        <v>--Complete on Third Party (Tab 47)--</v>
      </c>
      <c r="F42" s="4411"/>
      <c r="G42" s="4411"/>
      <c r="H42" s="4411"/>
    </row>
    <row r="43" spans="1:10" ht="7.5" customHeight="1" x14ac:dyDescent="0.3"/>
    <row r="44" spans="1:10" ht="15" thickBot="1" x14ac:dyDescent="0.35">
      <c r="A44" s="2389" t="s">
        <v>2207</v>
      </c>
      <c r="E44" s="2393">
        <f>'17. Dev. Narr.'!B16</f>
        <v>0</v>
      </c>
    </row>
    <row r="45" spans="1:10" ht="7.5" customHeight="1" x14ac:dyDescent="0.3"/>
    <row r="46" spans="1:10" ht="14.4" customHeight="1" x14ac:dyDescent="0.3">
      <c r="A46" s="4400" t="s">
        <v>2208</v>
      </c>
      <c r="B46" s="4400"/>
      <c r="C46" s="4400"/>
      <c r="D46" s="4400"/>
    </row>
    <row r="47" spans="1:10" ht="15" thickBot="1" x14ac:dyDescent="0.35">
      <c r="A47" s="4400"/>
      <c r="B47" s="4400"/>
      <c r="C47" s="4400"/>
      <c r="D47" s="4400"/>
      <c r="E47" s="3487"/>
      <c r="F47" s="3487"/>
      <c r="G47" s="3487"/>
      <c r="H47" s="3487"/>
      <c r="I47" s="3487"/>
      <c r="J47" s="3487"/>
    </row>
    <row r="48" spans="1:10" ht="12.75" customHeight="1" x14ac:dyDescent="0.3"/>
    <row r="49" spans="1:10" ht="15" thickBot="1" x14ac:dyDescent="0.35">
      <c r="A49" s="2389" t="s">
        <v>2241</v>
      </c>
      <c r="E49" s="1926"/>
    </row>
    <row r="50" spans="1:10" ht="12.75" customHeight="1" x14ac:dyDescent="0.3"/>
    <row r="51" spans="1:10" ht="15" thickBot="1" x14ac:dyDescent="0.35">
      <c r="A51" s="2389" t="s">
        <v>649</v>
      </c>
      <c r="E51" s="4401"/>
      <c r="F51" s="4401"/>
      <c r="G51" s="4401"/>
      <c r="H51" s="4401"/>
      <c r="I51" s="4401"/>
      <c r="J51" s="4401"/>
    </row>
    <row r="52" spans="1:10" ht="13.5" customHeight="1" x14ac:dyDescent="0.3"/>
    <row r="53" spans="1:10" ht="15" thickBot="1" x14ac:dyDescent="0.35">
      <c r="A53" s="2389" t="s">
        <v>2209</v>
      </c>
      <c r="E53" s="1926"/>
    </row>
    <row r="95" spans="4:5" x14ac:dyDescent="0.3">
      <c r="D95" s="1794" t="s">
        <v>975</v>
      </c>
      <c r="E95" s="1773" t="s">
        <v>2200</v>
      </c>
    </row>
    <row r="96" spans="4:5" x14ac:dyDescent="0.3">
      <c r="D96" s="1793">
        <v>48041002012</v>
      </c>
      <c r="E96" s="1772">
        <v>1</v>
      </c>
    </row>
    <row r="97" spans="4:5" x14ac:dyDescent="0.3">
      <c r="D97" s="1793">
        <v>48209010701</v>
      </c>
      <c r="E97" s="1772">
        <v>2</v>
      </c>
    </row>
    <row r="98" spans="4:5" x14ac:dyDescent="0.3">
      <c r="D98" s="1793">
        <v>48201452100</v>
      </c>
      <c r="E98" s="1772">
        <v>3</v>
      </c>
    </row>
    <row r="99" spans="4:5" x14ac:dyDescent="0.3">
      <c r="D99" s="1793">
        <v>48453002318</v>
      </c>
      <c r="E99" s="1772">
        <v>3</v>
      </c>
    </row>
    <row r="100" spans="4:5" x14ac:dyDescent="0.3">
      <c r="D100" s="1793">
        <v>48453000603</v>
      </c>
      <c r="E100" s="1772">
        <v>5</v>
      </c>
    </row>
    <row r="101" spans="4:5" x14ac:dyDescent="0.3">
      <c r="D101" s="1793">
        <v>48201550401</v>
      </c>
      <c r="E101" s="1772">
        <v>6</v>
      </c>
    </row>
    <row r="102" spans="4:5" x14ac:dyDescent="0.3">
      <c r="D102" s="1793">
        <v>48209010304</v>
      </c>
      <c r="E102" s="1772">
        <v>7</v>
      </c>
    </row>
    <row r="103" spans="4:5" x14ac:dyDescent="0.3">
      <c r="D103" s="1793">
        <v>48201550301</v>
      </c>
      <c r="E103" s="1772">
        <v>8</v>
      </c>
    </row>
    <row r="104" spans="4:5" x14ac:dyDescent="0.3">
      <c r="D104" s="1793">
        <v>48215024000</v>
      </c>
      <c r="E104" s="1772">
        <v>9</v>
      </c>
    </row>
    <row r="105" spans="4:5" x14ac:dyDescent="0.3">
      <c r="D105" s="1793">
        <v>48041001000</v>
      </c>
      <c r="E105" s="1772">
        <v>10</v>
      </c>
    </row>
    <row r="106" spans="4:5" x14ac:dyDescent="0.3">
      <c r="D106" s="1793">
        <v>48201521700</v>
      </c>
      <c r="E106" s="1772">
        <v>11</v>
      </c>
    </row>
    <row r="107" spans="4:5" x14ac:dyDescent="0.3">
      <c r="D107" s="1793">
        <v>48201432300</v>
      </c>
      <c r="E107" s="1772">
        <v>12</v>
      </c>
    </row>
    <row r="108" spans="4:5" x14ac:dyDescent="0.3">
      <c r="D108" s="1793">
        <v>48121021201</v>
      </c>
      <c r="E108" s="1772">
        <v>13</v>
      </c>
    </row>
    <row r="109" spans="4:5" x14ac:dyDescent="0.3">
      <c r="D109" s="1793">
        <v>48201314002</v>
      </c>
      <c r="E109" s="1772">
        <v>14</v>
      </c>
    </row>
    <row r="110" spans="4:5" x14ac:dyDescent="0.3">
      <c r="D110" s="1793">
        <v>48209010303</v>
      </c>
      <c r="E110" s="1772">
        <v>15</v>
      </c>
    </row>
    <row r="111" spans="4:5" x14ac:dyDescent="0.3">
      <c r="D111" s="1793">
        <v>48309000400</v>
      </c>
      <c r="E111" s="1772">
        <v>16</v>
      </c>
    </row>
    <row r="112" spans="4:5" x14ac:dyDescent="0.3">
      <c r="D112" s="1793">
        <v>48201551900</v>
      </c>
      <c r="E112" s="1772">
        <v>17</v>
      </c>
    </row>
    <row r="113" spans="4:5" x14ac:dyDescent="0.3">
      <c r="D113" s="1793">
        <v>48201550302</v>
      </c>
      <c r="E113" s="1772">
        <v>18</v>
      </c>
    </row>
    <row r="114" spans="4:5" x14ac:dyDescent="0.3">
      <c r="D114" s="1793">
        <v>48041001701</v>
      </c>
      <c r="E114" s="1772">
        <v>19</v>
      </c>
    </row>
    <row r="115" spans="4:5" x14ac:dyDescent="0.3">
      <c r="D115" s="1793">
        <v>48201454301</v>
      </c>
      <c r="E115" s="1772">
        <v>20</v>
      </c>
    </row>
    <row r="116" spans="4:5" x14ac:dyDescent="0.3">
      <c r="D116" s="1793">
        <v>48113016605</v>
      </c>
      <c r="E116" s="1772">
        <v>21</v>
      </c>
    </row>
    <row r="117" spans="4:5" x14ac:dyDescent="0.3">
      <c r="D117" s="1793">
        <v>48201421500</v>
      </c>
      <c r="E117" s="1772">
        <v>22</v>
      </c>
    </row>
    <row r="118" spans="4:5" x14ac:dyDescent="0.3">
      <c r="D118" s="1793">
        <v>48041001604</v>
      </c>
      <c r="E118" s="1772">
        <v>22</v>
      </c>
    </row>
    <row r="119" spans="4:5" x14ac:dyDescent="0.3">
      <c r="D119" s="1793">
        <v>48113013623</v>
      </c>
      <c r="E119" s="1772">
        <v>24</v>
      </c>
    </row>
    <row r="120" spans="4:5" x14ac:dyDescent="0.3">
      <c r="D120" s="1793">
        <v>48029171902</v>
      </c>
      <c r="E120" s="1772">
        <v>25</v>
      </c>
    </row>
    <row r="121" spans="4:5" x14ac:dyDescent="0.3">
      <c r="D121" s="1793">
        <v>48201422301</v>
      </c>
      <c r="E121" s="1772">
        <v>26</v>
      </c>
    </row>
    <row r="122" spans="4:5" x14ac:dyDescent="0.3">
      <c r="D122" s="1793">
        <v>48453001812</v>
      </c>
      <c r="E122" s="1772">
        <v>27</v>
      </c>
    </row>
    <row r="123" spans="4:5" x14ac:dyDescent="0.3">
      <c r="D123" s="1793">
        <v>48201451901</v>
      </c>
      <c r="E123" s="1772">
        <v>28</v>
      </c>
    </row>
    <row r="124" spans="4:5" x14ac:dyDescent="0.3">
      <c r="D124" s="1793">
        <v>48201551100</v>
      </c>
      <c r="E124" s="1772">
        <v>29</v>
      </c>
    </row>
    <row r="125" spans="4:5" x14ac:dyDescent="0.3">
      <c r="D125" s="1793">
        <v>48309002302</v>
      </c>
      <c r="E125" s="1772">
        <v>30</v>
      </c>
    </row>
    <row r="126" spans="4:5" x14ac:dyDescent="0.3">
      <c r="D126" s="1793">
        <v>48209010400</v>
      </c>
      <c r="E126" s="1772">
        <v>31</v>
      </c>
    </row>
    <row r="127" spans="4:5" x14ac:dyDescent="0.3">
      <c r="D127" s="1793">
        <v>48041001303</v>
      </c>
      <c r="E127" s="1772">
        <v>32</v>
      </c>
    </row>
    <row r="128" spans="4:5" x14ac:dyDescent="0.3">
      <c r="D128" s="1793">
        <v>48201421300</v>
      </c>
      <c r="E128" s="1772">
        <v>32</v>
      </c>
    </row>
    <row r="129" spans="4:5" x14ac:dyDescent="0.3">
      <c r="D129" s="1793">
        <v>48453002314</v>
      </c>
      <c r="E129" s="1772">
        <v>34</v>
      </c>
    </row>
    <row r="130" spans="4:5" x14ac:dyDescent="0.3">
      <c r="D130" s="1793">
        <v>48201433502</v>
      </c>
      <c r="E130" s="1772">
        <v>35</v>
      </c>
    </row>
    <row r="131" spans="4:5" x14ac:dyDescent="0.3">
      <c r="D131" s="1793">
        <v>48201421600</v>
      </c>
      <c r="E131" s="1772">
        <v>35</v>
      </c>
    </row>
    <row r="132" spans="4:5" x14ac:dyDescent="0.3">
      <c r="D132" s="1793">
        <v>48029191410</v>
      </c>
      <c r="E132" s="1772">
        <v>37</v>
      </c>
    </row>
    <row r="133" spans="4:5" x14ac:dyDescent="0.3">
      <c r="D133" s="1793">
        <v>48121021634</v>
      </c>
      <c r="E133" s="1772">
        <v>38</v>
      </c>
    </row>
    <row r="134" spans="4:5" x14ac:dyDescent="0.3">
      <c r="D134" s="1793">
        <v>48439106516</v>
      </c>
      <c r="E134" s="1772">
        <v>39</v>
      </c>
    </row>
    <row r="135" spans="4:5" x14ac:dyDescent="0.3">
      <c r="D135" s="1793">
        <v>48201333300</v>
      </c>
      <c r="E135" s="1772">
        <v>40</v>
      </c>
    </row>
    <row r="136" spans="4:5" x14ac:dyDescent="0.3">
      <c r="D136" s="1793">
        <v>48039660602</v>
      </c>
      <c r="E136" s="1772">
        <v>41</v>
      </c>
    </row>
    <row r="137" spans="4:5" x14ac:dyDescent="0.3">
      <c r="D137" s="1793">
        <v>48453002307</v>
      </c>
      <c r="E137" s="1772">
        <v>42</v>
      </c>
    </row>
    <row r="138" spans="4:5" x14ac:dyDescent="0.3">
      <c r="D138" s="1793">
        <v>48029180702</v>
      </c>
      <c r="E138" s="1772">
        <v>42</v>
      </c>
    </row>
    <row r="139" spans="4:5" x14ac:dyDescent="0.3">
      <c r="D139" s="1793">
        <v>48201422200</v>
      </c>
      <c r="E139" s="1772">
        <v>44</v>
      </c>
    </row>
    <row r="140" spans="4:5" x14ac:dyDescent="0.3">
      <c r="D140" s="1793">
        <v>48029121204</v>
      </c>
      <c r="E140" s="1772">
        <v>45</v>
      </c>
    </row>
    <row r="141" spans="4:5" x14ac:dyDescent="0.3">
      <c r="D141" s="1793">
        <v>48201432500</v>
      </c>
      <c r="E141" s="1772">
        <v>45</v>
      </c>
    </row>
    <row r="142" spans="4:5" x14ac:dyDescent="0.3">
      <c r="D142" s="1793">
        <v>48201432701</v>
      </c>
      <c r="E142" s="1772">
        <v>47</v>
      </c>
    </row>
    <row r="143" spans="4:5" x14ac:dyDescent="0.3">
      <c r="D143" s="1793">
        <v>48201222600</v>
      </c>
      <c r="E143" s="1772">
        <v>47</v>
      </c>
    </row>
    <row r="144" spans="4:5" x14ac:dyDescent="0.3">
      <c r="D144" s="1793">
        <v>48201240502</v>
      </c>
      <c r="E144" s="1772">
        <v>49</v>
      </c>
    </row>
    <row r="145" spans="4:5" x14ac:dyDescent="0.3">
      <c r="D145" s="1793">
        <v>48453001820</v>
      </c>
      <c r="E145" s="1772">
        <v>49</v>
      </c>
    </row>
    <row r="146" spans="4:5" x14ac:dyDescent="0.3">
      <c r="D146" s="1793">
        <v>48029191409</v>
      </c>
      <c r="E146" s="1772">
        <v>51</v>
      </c>
    </row>
    <row r="147" spans="4:5" x14ac:dyDescent="0.3">
      <c r="D147" s="1793">
        <v>48113010902</v>
      </c>
      <c r="E147" s="1772">
        <v>51</v>
      </c>
    </row>
    <row r="148" spans="4:5" x14ac:dyDescent="0.3">
      <c r="D148" s="1793">
        <v>48347951000</v>
      </c>
      <c r="E148" s="1772">
        <v>53</v>
      </c>
    </row>
    <row r="149" spans="4:5" x14ac:dyDescent="0.3">
      <c r="D149" s="1793">
        <v>48113007202</v>
      </c>
      <c r="E149" s="1772">
        <v>53</v>
      </c>
    </row>
    <row r="150" spans="4:5" x14ac:dyDescent="0.3">
      <c r="D150" s="1793">
        <v>48201553300</v>
      </c>
      <c r="E150" s="1772">
        <v>53</v>
      </c>
    </row>
    <row r="151" spans="4:5" x14ac:dyDescent="0.3">
      <c r="D151" s="1793">
        <v>48201452201</v>
      </c>
      <c r="E151" s="1772">
        <v>56</v>
      </c>
    </row>
    <row r="152" spans="4:5" x14ac:dyDescent="0.3">
      <c r="D152" s="1793">
        <v>48113007201</v>
      </c>
      <c r="E152" s="1772">
        <v>57</v>
      </c>
    </row>
    <row r="153" spans="4:5" x14ac:dyDescent="0.3">
      <c r="D153" s="1793">
        <v>48201432802</v>
      </c>
      <c r="E153" s="1772">
        <v>57</v>
      </c>
    </row>
    <row r="154" spans="4:5" x14ac:dyDescent="0.3">
      <c r="D154" s="1793">
        <v>48453000604</v>
      </c>
      <c r="E154" s="1772">
        <v>59</v>
      </c>
    </row>
    <row r="155" spans="4:5" x14ac:dyDescent="0.3">
      <c r="D155" s="1793">
        <v>48113012302</v>
      </c>
      <c r="E155" s="1772">
        <v>59</v>
      </c>
    </row>
    <row r="156" spans="4:5" x14ac:dyDescent="0.3">
      <c r="D156" s="1793">
        <v>48201452000</v>
      </c>
      <c r="E156" s="1772">
        <v>61</v>
      </c>
    </row>
    <row r="157" spans="4:5" x14ac:dyDescent="0.3">
      <c r="D157" s="1793">
        <v>48041000201</v>
      </c>
      <c r="E157" s="1772">
        <v>61</v>
      </c>
    </row>
    <row r="158" spans="4:5" x14ac:dyDescent="0.3">
      <c r="D158" s="1793">
        <v>48201433001</v>
      </c>
      <c r="E158" s="1772">
        <v>61</v>
      </c>
    </row>
    <row r="159" spans="4:5" x14ac:dyDescent="0.3">
      <c r="D159" s="1793">
        <v>48201232200</v>
      </c>
      <c r="E159" s="1772">
        <v>64</v>
      </c>
    </row>
    <row r="160" spans="4:5" x14ac:dyDescent="0.3">
      <c r="D160" s="1793">
        <v>48201432400</v>
      </c>
      <c r="E160" s="1772">
        <v>64</v>
      </c>
    </row>
    <row r="161" spans="4:5" x14ac:dyDescent="0.3">
      <c r="D161" s="1793">
        <v>48491020406</v>
      </c>
      <c r="E161" s="1772">
        <v>64</v>
      </c>
    </row>
    <row r="162" spans="4:5" x14ac:dyDescent="0.3">
      <c r="D162" s="1793">
        <v>48113007818</v>
      </c>
      <c r="E162" s="1772">
        <v>64</v>
      </c>
    </row>
    <row r="163" spans="4:5" x14ac:dyDescent="0.3">
      <c r="D163" s="1793">
        <v>48201432002</v>
      </c>
      <c r="E163" s="1772">
        <v>68</v>
      </c>
    </row>
    <row r="164" spans="4:5" x14ac:dyDescent="0.3">
      <c r="D164" s="1793">
        <v>48085031720</v>
      </c>
      <c r="E164" s="1772">
        <v>69</v>
      </c>
    </row>
    <row r="165" spans="4:5" x14ac:dyDescent="0.3">
      <c r="D165" s="1793">
        <v>48121021636</v>
      </c>
      <c r="E165" s="1772">
        <v>70</v>
      </c>
    </row>
    <row r="166" spans="4:5" x14ac:dyDescent="0.3">
      <c r="D166" s="1793">
        <v>48303000405</v>
      </c>
      <c r="E166" s="1772">
        <v>71</v>
      </c>
    </row>
    <row r="167" spans="4:5" x14ac:dyDescent="0.3">
      <c r="D167" s="1793">
        <v>48113007811</v>
      </c>
      <c r="E167" s="1772">
        <v>71</v>
      </c>
    </row>
    <row r="168" spans="4:5" x14ac:dyDescent="0.3">
      <c r="D168" s="1793">
        <v>48439111523</v>
      </c>
      <c r="E168" s="1772">
        <v>73</v>
      </c>
    </row>
    <row r="169" spans="4:5" x14ac:dyDescent="0.3">
      <c r="D169" s="1793">
        <v>48167721900</v>
      </c>
      <c r="E169" s="1772">
        <v>73</v>
      </c>
    </row>
    <row r="170" spans="4:5" x14ac:dyDescent="0.3">
      <c r="D170" s="1793">
        <v>48453001804</v>
      </c>
      <c r="E170" s="1772">
        <v>73</v>
      </c>
    </row>
    <row r="171" spans="4:5" x14ac:dyDescent="0.3">
      <c r="D171" s="1793">
        <v>48113009804</v>
      </c>
      <c r="E171" s="1772">
        <v>73</v>
      </c>
    </row>
    <row r="172" spans="4:5" x14ac:dyDescent="0.3">
      <c r="D172" s="1793">
        <v>48113019035</v>
      </c>
      <c r="E172" s="1772">
        <v>77</v>
      </c>
    </row>
    <row r="173" spans="4:5" x14ac:dyDescent="0.3">
      <c r="D173" s="1793">
        <v>48471790800</v>
      </c>
      <c r="E173" s="1772">
        <v>77</v>
      </c>
    </row>
    <row r="174" spans="4:5" x14ac:dyDescent="0.3">
      <c r="D174" s="1793">
        <v>48453001806</v>
      </c>
      <c r="E174" s="1772">
        <v>79</v>
      </c>
    </row>
    <row r="175" spans="4:5" x14ac:dyDescent="0.3">
      <c r="D175" s="1793">
        <v>48113013105</v>
      </c>
      <c r="E175" s="1772">
        <v>79</v>
      </c>
    </row>
    <row r="176" spans="4:5" x14ac:dyDescent="0.3">
      <c r="D176" s="1793">
        <v>48471790500</v>
      </c>
      <c r="E176" s="1772">
        <v>81</v>
      </c>
    </row>
    <row r="177" spans="4:5" x14ac:dyDescent="0.3">
      <c r="D177" s="1793">
        <v>48201240701</v>
      </c>
      <c r="E177" s="1772">
        <v>81</v>
      </c>
    </row>
    <row r="178" spans="4:5" x14ac:dyDescent="0.3">
      <c r="D178" s="1793">
        <v>48439105201</v>
      </c>
      <c r="E178" s="1772">
        <v>83</v>
      </c>
    </row>
    <row r="179" spans="4:5" x14ac:dyDescent="0.3">
      <c r="D179" s="1793">
        <v>48085031714</v>
      </c>
      <c r="E179" s="1772">
        <v>83</v>
      </c>
    </row>
    <row r="180" spans="4:5" x14ac:dyDescent="0.3">
      <c r="D180" s="1793">
        <v>48439121905</v>
      </c>
      <c r="E180" s="1772">
        <v>83</v>
      </c>
    </row>
    <row r="181" spans="4:5" x14ac:dyDescent="0.3">
      <c r="D181" s="1793">
        <v>48201451001</v>
      </c>
      <c r="E181" s="1772">
        <v>86</v>
      </c>
    </row>
    <row r="182" spans="4:5" x14ac:dyDescent="0.3">
      <c r="D182" s="1793">
        <v>48439106514</v>
      </c>
      <c r="E182" s="1772">
        <v>87</v>
      </c>
    </row>
    <row r="183" spans="4:5" x14ac:dyDescent="0.3">
      <c r="D183" s="1793">
        <v>48113013010</v>
      </c>
      <c r="E183" s="1772">
        <v>87</v>
      </c>
    </row>
    <row r="184" spans="4:5" x14ac:dyDescent="0.3">
      <c r="D184" s="1793">
        <v>48439113220</v>
      </c>
      <c r="E184" s="1772">
        <v>89</v>
      </c>
    </row>
    <row r="185" spans="4:5" x14ac:dyDescent="0.3">
      <c r="D185" s="1793">
        <v>48029181403</v>
      </c>
      <c r="E185" s="1772">
        <v>89</v>
      </c>
    </row>
    <row r="186" spans="4:5" x14ac:dyDescent="0.3">
      <c r="D186" s="1793">
        <v>48201550100</v>
      </c>
      <c r="E186" s="1772">
        <v>89</v>
      </c>
    </row>
    <row r="187" spans="4:5" x14ac:dyDescent="0.3">
      <c r="D187" s="1793">
        <v>48439113111</v>
      </c>
      <c r="E187" s="1772">
        <v>92</v>
      </c>
    </row>
    <row r="188" spans="4:5" x14ac:dyDescent="0.3">
      <c r="D188" s="1793">
        <v>48439105510</v>
      </c>
      <c r="E188" s="1772">
        <v>93</v>
      </c>
    </row>
    <row r="189" spans="4:5" x14ac:dyDescent="0.3">
      <c r="D189" s="1793">
        <v>48201222700</v>
      </c>
      <c r="E189" s="1772">
        <v>93</v>
      </c>
    </row>
    <row r="190" spans="4:5" x14ac:dyDescent="0.3">
      <c r="D190" s="1793">
        <v>48439100501</v>
      </c>
      <c r="E190" s="1772">
        <v>93</v>
      </c>
    </row>
    <row r="191" spans="4:5" x14ac:dyDescent="0.3">
      <c r="D191" s="1793">
        <v>48029181504</v>
      </c>
      <c r="E191" s="1772">
        <v>96</v>
      </c>
    </row>
    <row r="192" spans="4:5" x14ac:dyDescent="0.3">
      <c r="D192" s="1793">
        <v>48201221500</v>
      </c>
      <c r="E192" s="1772">
        <v>96</v>
      </c>
    </row>
    <row r="193" spans="4:5" x14ac:dyDescent="0.3">
      <c r="D193" s="1793">
        <v>48201450802</v>
      </c>
      <c r="E193" s="1772">
        <v>96</v>
      </c>
    </row>
    <row r="194" spans="4:5" x14ac:dyDescent="0.3">
      <c r="D194" s="1793">
        <v>48309001900</v>
      </c>
      <c r="E194" s="1772">
        <v>99</v>
      </c>
    </row>
    <row r="195" spans="4:5" x14ac:dyDescent="0.3">
      <c r="D195" s="1793">
        <v>48029191003</v>
      </c>
      <c r="E195" s="1772">
        <v>99</v>
      </c>
    </row>
    <row r="196" spans="4:5" x14ac:dyDescent="0.3">
      <c r="D196" s="1793">
        <v>48201240501</v>
      </c>
      <c r="E196" s="1772">
        <v>99</v>
      </c>
    </row>
    <row r="197" spans="4:5" x14ac:dyDescent="0.3">
      <c r="D197" s="1793">
        <v>48201521200</v>
      </c>
      <c r="E197" s="1772">
        <v>99</v>
      </c>
    </row>
    <row r="198" spans="4:5" x14ac:dyDescent="0.3">
      <c r="D198" s="1793">
        <v>48245007001</v>
      </c>
      <c r="E198" s="1772">
        <v>99</v>
      </c>
    </row>
    <row r="199" spans="4:5" x14ac:dyDescent="0.3">
      <c r="D199" s="1793">
        <v>48471790700</v>
      </c>
      <c r="E199" s="1772">
        <v>99</v>
      </c>
    </row>
    <row r="200" spans="4:5" x14ac:dyDescent="0.3">
      <c r="D200" s="1793">
        <v>48201421201</v>
      </c>
      <c r="E200" s="1772">
        <v>105</v>
      </c>
    </row>
    <row r="201" spans="4:5" x14ac:dyDescent="0.3">
      <c r="D201" s="1793">
        <v>48303000603</v>
      </c>
      <c r="E201" s="1772">
        <v>105</v>
      </c>
    </row>
    <row r="202" spans="4:5" x14ac:dyDescent="0.3">
      <c r="D202" s="1793">
        <v>48453001752</v>
      </c>
      <c r="E202" s="1772">
        <v>107</v>
      </c>
    </row>
    <row r="203" spans="4:5" x14ac:dyDescent="0.3">
      <c r="D203" s="1793">
        <v>48201532100</v>
      </c>
      <c r="E203" s="1772">
        <v>108</v>
      </c>
    </row>
    <row r="204" spans="4:5" x14ac:dyDescent="0.3">
      <c r="D204" s="1793">
        <v>48201241500</v>
      </c>
      <c r="E204" s="1772">
        <v>109</v>
      </c>
    </row>
    <row r="205" spans="4:5" x14ac:dyDescent="0.3">
      <c r="D205" s="1793">
        <v>48453000500</v>
      </c>
      <c r="E205" s="1772">
        <v>110</v>
      </c>
    </row>
    <row r="206" spans="4:5" x14ac:dyDescent="0.3">
      <c r="D206" s="1793">
        <v>48441010900</v>
      </c>
      <c r="E206" s="1772">
        <v>111</v>
      </c>
    </row>
    <row r="207" spans="4:5" x14ac:dyDescent="0.3">
      <c r="D207" s="1793">
        <v>48113018503</v>
      </c>
      <c r="E207" s="1772">
        <v>111</v>
      </c>
    </row>
    <row r="208" spans="4:5" x14ac:dyDescent="0.3">
      <c r="D208" s="1793">
        <v>48201432902</v>
      </c>
      <c r="E208" s="1772">
        <v>111</v>
      </c>
    </row>
    <row r="209" spans="4:5" x14ac:dyDescent="0.3">
      <c r="D209" s="1793">
        <v>48201433002</v>
      </c>
      <c r="E209" s="1772">
        <v>111</v>
      </c>
    </row>
    <row r="210" spans="4:5" x14ac:dyDescent="0.3">
      <c r="D210" s="1793">
        <v>48453002105</v>
      </c>
      <c r="E210" s="1772">
        <v>111</v>
      </c>
    </row>
    <row r="211" spans="4:5" x14ac:dyDescent="0.3">
      <c r="D211" s="1793">
        <v>48113007820</v>
      </c>
      <c r="E211" s="1772">
        <v>116</v>
      </c>
    </row>
    <row r="212" spans="4:5" x14ac:dyDescent="0.3">
      <c r="D212" s="1793">
        <v>48439111005</v>
      </c>
      <c r="E212" s="1772">
        <v>116</v>
      </c>
    </row>
    <row r="213" spans="4:5" x14ac:dyDescent="0.3">
      <c r="D213" s="1793">
        <v>48121021100</v>
      </c>
      <c r="E213" s="1772">
        <v>118</v>
      </c>
    </row>
    <row r="214" spans="4:5" x14ac:dyDescent="0.3">
      <c r="D214" s="1793">
        <v>48113000800</v>
      </c>
      <c r="E214" s="1772">
        <v>118</v>
      </c>
    </row>
    <row r="215" spans="4:5" x14ac:dyDescent="0.3">
      <c r="D215" s="1793">
        <v>48439113631</v>
      </c>
      <c r="E215" s="1772">
        <v>120</v>
      </c>
    </row>
    <row r="216" spans="4:5" x14ac:dyDescent="0.3">
      <c r="D216" s="1793">
        <v>48201423000</v>
      </c>
      <c r="E216" s="1772">
        <v>120</v>
      </c>
    </row>
    <row r="217" spans="4:5" x14ac:dyDescent="0.3">
      <c r="D217" s="1793">
        <v>48453001714</v>
      </c>
      <c r="E217" s="1772">
        <v>120</v>
      </c>
    </row>
    <row r="218" spans="4:5" x14ac:dyDescent="0.3">
      <c r="D218" s="1793">
        <v>48453002317</v>
      </c>
      <c r="E218" s="1772">
        <v>123</v>
      </c>
    </row>
    <row r="219" spans="4:5" x14ac:dyDescent="0.3">
      <c r="D219" s="1793">
        <v>48121021301</v>
      </c>
      <c r="E219" s="1772">
        <v>124</v>
      </c>
    </row>
    <row r="220" spans="4:5" x14ac:dyDescent="0.3">
      <c r="D220" s="1793">
        <v>48453001849</v>
      </c>
      <c r="E220" s="1772">
        <v>125</v>
      </c>
    </row>
    <row r="221" spans="4:5" x14ac:dyDescent="0.3">
      <c r="D221" s="1793">
        <v>48113019019</v>
      </c>
      <c r="E221" s="1772">
        <v>125</v>
      </c>
    </row>
    <row r="222" spans="4:5" x14ac:dyDescent="0.3">
      <c r="D222" s="1793">
        <v>48113000601</v>
      </c>
      <c r="E222" s="1772">
        <v>125</v>
      </c>
    </row>
    <row r="223" spans="4:5" x14ac:dyDescent="0.3">
      <c r="D223" s="1793">
        <v>48113017813</v>
      </c>
      <c r="E223" s="1772">
        <v>125</v>
      </c>
    </row>
    <row r="224" spans="4:5" x14ac:dyDescent="0.3">
      <c r="D224" s="1793">
        <v>48201250600</v>
      </c>
      <c r="E224" s="1772">
        <v>125</v>
      </c>
    </row>
    <row r="225" spans="4:5" x14ac:dyDescent="0.3">
      <c r="D225" s="1793">
        <v>48201341301</v>
      </c>
      <c r="E225" s="1772">
        <v>130</v>
      </c>
    </row>
    <row r="226" spans="4:5" x14ac:dyDescent="0.3">
      <c r="D226" s="1793">
        <v>48201453200</v>
      </c>
      <c r="E226" s="1772">
        <v>130</v>
      </c>
    </row>
    <row r="227" spans="4:5" x14ac:dyDescent="0.3">
      <c r="D227" s="1793">
        <v>48215023904</v>
      </c>
      <c r="E227" s="1772">
        <v>130</v>
      </c>
    </row>
    <row r="228" spans="4:5" x14ac:dyDescent="0.3">
      <c r="D228" s="1793">
        <v>48201452600</v>
      </c>
      <c r="E228" s="1772">
        <v>133</v>
      </c>
    </row>
    <row r="229" spans="4:5" x14ac:dyDescent="0.3">
      <c r="D229" s="1793">
        <v>48113006002</v>
      </c>
      <c r="E229" s="1772">
        <v>134</v>
      </c>
    </row>
    <row r="230" spans="4:5" x14ac:dyDescent="0.3">
      <c r="D230" s="1793">
        <v>48121021519</v>
      </c>
      <c r="E230" s="1772">
        <v>134</v>
      </c>
    </row>
    <row r="231" spans="4:5" x14ac:dyDescent="0.3">
      <c r="D231" s="1793">
        <v>48201232702</v>
      </c>
      <c r="E231" s="1772">
        <v>134</v>
      </c>
    </row>
    <row r="232" spans="4:5" x14ac:dyDescent="0.3">
      <c r="D232" s="1793">
        <v>48029192000</v>
      </c>
      <c r="E232" s="1772">
        <v>137</v>
      </c>
    </row>
    <row r="233" spans="4:5" x14ac:dyDescent="0.3">
      <c r="D233" s="1793">
        <v>48113012604</v>
      </c>
      <c r="E233" s="1772">
        <v>137</v>
      </c>
    </row>
    <row r="234" spans="4:5" x14ac:dyDescent="0.3">
      <c r="D234" s="1793">
        <v>48113019040</v>
      </c>
      <c r="E234" s="1772">
        <v>137</v>
      </c>
    </row>
    <row r="235" spans="4:5" x14ac:dyDescent="0.3">
      <c r="D235" s="1793">
        <v>48201240801</v>
      </c>
      <c r="E235" s="1772">
        <v>137</v>
      </c>
    </row>
    <row r="236" spans="4:5" x14ac:dyDescent="0.3">
      <c r="D236" s="1793">
        <v>48453002316</v>
      </c>
      <c r="E236" s="1772">
        <v>137</v>
      </c>
    </row>
    <row r="237" spans="4:5" x14ac:dyDescent="0.3">
      <c r="D237" s="1793">
        <v>48121020503</v>
      </c>
      <c r="E237" s="1772">
        <v>142</v>
      </c>
    </row>
    <row r="238" spans="4:5" x14ac:dyDescent="0.3">
      <c r="D238" s="1793">
        <v>48201433600</v>
      </c>
      <c r="E238" s="1772">
        <v>142</v>
      </c>
    </row>
    <row r="239" spans="4:5" x14ac:dyDescent="0.3">
      <c r="D239" s="1793">
        <v>48201550200</v>
      </c>
      <c r="E239" s="1772">
        <v>144</v>
      </c>
    </row>
    <row r="240" spans="4:5" x14ac:dyDescent="0.3">
      <c r="D240" s="1793">
        <v>48113002000</v>
      </c>
      <c r="E240" s="1772">
        <v>144</v>
      </c>
    </row>
    <row r="241" spans="4:5" x14ac:dyDescent="0.3">
      <c r="D241" s="1793">
        <v>48303001400</v>
      </c>
      <c r="E241" s="1772">
        <v>144</v>
      </c>
    </row>
    <row r="242" spans="4:5" x14ac:dyDescent="0.3">
      <c r="D242" s="1793">
        <v>48453002402</v>
      </c>
      <c r="E242" s="1772">
        <v>144</v>
      </c>
    </row>
    <row r="243" spans="4:5" x14ac:dyDescent="0.3">
      <c r="D243" s="1793">
        <v>48201553200</v>
      </c>
      <c r="E243" s="1772">
        <v>148</v>
      </c>
    </row>
    <row r="244" spans="4:5" x14ac:dyDescent="0.3">
      <c r="D244" s="1793">
        <v>48201422500</v>
      </c>
      <c r="E244" s="1772">
        <v>148</v>
      </c>
    </row>
    <row r="245" spans="4:5" x14ac:dyDescent="0.3">
      <c r="D245" s="1793">
        <v>48113010801</v>
      </c>
      <c r="E245" s="1772">
        <v>148</v>
      </c>
    </row>
    <row r="246" spans="4:5" x14ac:dyDescent="0.3">
      <c r="D246" s="1793">
        <v>48201452500</v>
      </c>
      <c r="E246" s="1772">
        <v>148</v>
      </c>
    </row>
    <row r="247" spans="4:5" x14ac:dyDescent="0.3">
      <c r="D247" s="1793">
        <v>48201555402</v>
      </c>
      <c r="E247" s="1772">
        <v>152</v>
      </c>
    </row>
    <row r="248" spans="4:5" x14ac:dyDescent="0.3">
      <c r="D248" s="1793">
        <v>48029181503</v>
      </c>
      <c r="E248" s="1772">
        <v>152</v>
      </c>
    </row>
    <row r="249" spans="4:5" x14ac:dyDescent="0.3">
      <c r="D249" s="1793">
        <v>48029181004</v>
      </c>
      <c r="E249" s="1772">
        <v>152</v>
      </c>
    </row>
    <row r="250" spans="4:5" x14ac:dyDescent="0.3">
      <c r="D250" s="1793">
        <v>48113019013</v>
      </c>
      <c r="E250" s="1772">
        <v>155</v>
      </c>
    </row>
    <row r="251" spans="4:5" x14ac:dyDescent="0.3">
      <c r="D251" s="1793">
        <v>48085030900</v>
      </c>
      <c r="E251" s="1772">
        <v>156</v>
      </c>
    </row>
    <row r="252" spans="4:5" x14ac:dyDescent="0.3">
      <c r="D252" s="1793">
        <v>48439111404</v>
      </c>
      <c r="E252" s="1772">
        <v>157</v>
      </c>
    </row>
    <row r="253" spans="4:5" x14ac:dyDescent="0.3">
      <c r="D253" s="1793">
        <v>48201421202</v>
      </c>
      <c r="E253" s="1772">
        <v>157</v>
      </c>
    </row>
    <row r="254" spans="4:5" x14ac:dyDescent="0.3">
      <c r="D254" s="1793">
        <v>48201451402</v>
      </c>
      <c r="E254" s="1772">
        <v>157</v>
      </c>
    </row>
    <row r="255" spans="4:5" x14ac:dyDescent="0.3">
      <c r="D255" s="1793">
        <v>48201532001</v>
      </c>
      <c r="E255" s="1772">
        <v>157</v>
      </c>
    </row>
    <row r="256" spans="4:5" x14ac:dyDescent="0.3">
      <c r="D256" s="1793">
        <v>48491021507</v>
      </c>
      <c r="E256" s="1772">
        <v>161</v>
      </c>
    </row>
    <row r="257" spans="4:5" x14ac:dyDescent="0.3">
      <c r="D257" s="1793">
        <v>48439121903</v>
      </c>
      <c r="E257" s="1772">
        <v>161</v>
      </c>
    </row>
    <row r="258" spans="4:5" x14ac:dyDescent="0.3">
      <c r="D258" s="1793">
        <v>48453001823</v>
      </c>
      <c r="E258" s="1772">
        <v>161</v>
      </c>
    </row>
    <row r="259" spans="4:5" x14ac:dyDescent="0.3">
      <c r="D259" s="1793">
        <v>48201314300</v>
      </c>
      <c r="E259" s="1772">
        <v>164</v>
      </c>
    </row>
    <row r="260" spans="4:5" x14ac:dyDescent="0.3">
      <c r="D260" s="1793">
        <v>48201423202</v>
      </c>
      <c r="E260" s="1772">
        <v>164</v>
      </c>
    </row>
    <row r="261" spans="4:5" x14ac:dyDescent="0.3">
      <c r="D261" s="1793">
        <v>48453002308</v>
      </c>
      <c r="E261" s="1772">
        <v>166</v>
      </c>
    </row>
    <row r="262" spans="4:5" x14ac:dyDescent="0.3">
      <c r="D262" s="1793">
        <v>48453002313</v>
      </c>
      <c r="E262" s="1772">
        <v>166</v>
      </c>
    </row>
    <row r="263" spans="4:5" x14ac:dyDescent="0.3">
      <c r="D263" s="1793">
        <v>48113009304</v>
      </c>
      <c r="E263" s="1772">
        <v>166</v>
      </c>
    </row>
    <row r="264" spans="4:5" x14ac:dyDescent="0.3">
      <c r="D264" s="1793">
        <v>48113013615</v>
      </c>
      <c r="E264" s="1772">
        <v>166</v>
      </c>
    </row>
    <row r="265" spans="4:5" x14ac:dyDescent="0.3">
      <c r="D265" s="1793">
        <v>48113016607</v>
      </c>
      <c r="E265" s="1772">
        <v>166</v>
      </c>
    </row>
    <row r="266" spans="4:5" x14ac:dyDescent="0.3">
      <c r="D266" s="1793">
        <v>48201333202</v>
      </c>
      <c r="E266" s="1772">
        <v>166</v>
      </c>
    </row>
    <row r="267" spans="4:5" x14ac:dyDescent="0.3">
      <c r="D267" s="1793">
        <v>48453001813</v>
      </c>
      <c r="E267" s="1772">
        <v>172</v>
      </c>
    </row>
    <row r="268" spans="4:5" x14ac:dyDescent="0.3">
      <c r="D268" s="1793">
        <v>48201432100</v>
      </c>
      <c r="E268" s="1772">
        <v>172</v>
      </c>
    </row>
    <row r="269" spans="4:5" x14ac:dyDescent="0.3">
      <c r="D269" s="1793">
        <v>48453001851</v>
      </c>
      <c r="E269" s="1772">
        <v>172</v>
      </c>
    </row>
    <row r="270" spans="4:5" x14ac:dyDescent="0.3">
      <c r="D270" s="1793">
        <v>48439113518</v>
      </c>
      <c r="E270" s="1772">
        <v>175</v>
      </c>
    </row>
    <row r="271" spans="4:5" x14ac:dyDescent="0.3">
      <c r="D271" s="1793">
        <v>48201433501</v>
      </c>
      <c r="E271" s="1772">
        <v>175</v>
      </c>
    </row>
    <row r="272" spans="4:5" x14ac:dyDescent="0.3">
      <c r="D272" s="1793">
        <v>48453002421</v>
      </c>
      <c r="E272" s="1772">
        <v>175</v>
      </c>
    </row>
    <row r="273" spans="4:5" x14ac:dyDescent="0.3">
      <c r="D273" s="1793">
        <v>48157672002</v>
      </c>
      <c r="E273" s="1772">
        <v>178</v>
      </c>
    </row>
    <row r="274" spans="4:5" x14ac:dyDescent="0.3">
      <c r="D274" s="1793">
        <v>48453002419</v>
      </c>
      <c r="E274" s="1772">
        <v>178</v>
      </c>
    </row>
    <row r="275" spans="4:5" x14ac:dyDescent="0.3">
      <c r="D275" s="1793">
        <v>48309001400</v>
      </c>
      <c r="E275" s="1772">
        <v>180</v>
      </c>
    </row>
    <row r="276" spans="4:5" x14ac:dyDescent="0.3">
      <c r="D276" s="1793">
        <v>48309000200</v>
      </c>
      <c r="E276" s="1772">
        <v>180</v>
      </c>
    </row>
    <row r="277" spans="4:5" x14ac:dyDescent="0.3">
      <c r="D277" s="1793">
        <v>48439113619</v>
      </c>
      <c r="E277" s="1772">
        <v>180</v>
      </c>
    </row>
    <row r="278" spans="4:5" x14ac:dyDescent="0.3">
      <c r="D278" s="1793">
        <v>48439113627</v>
      </c>
      <c r="E278" s="1772">
        <v>180</v>
      </c>
    </row>
    <row r="279" spans="4:5" x14ac:dyDescent="0.3">
      <c r="D279" s="1793">
        <v>48453001834</v>
      </c>
      <c r="E279" s="1772">
        <v>180</v>
      </c>
    </row>
    <row r="280" spans="4:5" x14ac:dyDescent="0.3">
      <c r="D280" s="1793">
        <v>48491020504</v>
      </c>
      <c r="E280" s="1772">
        <v>180</v>
      </c>
    </row>
    <row r="281" spans="4:5" x14ac:dyDescent="0.3">
      <c r="D281" s="1793">
        <v>48113019213</v>
      </c>
      <c r="E281" s="1772">
        <v>186</v>
      </c>
    </row>
    <row r="282" spans="4:5" x14ac:dyDescent="0.3">
      <c r="D282" s="1793">
        <v>48201552700</v>
      </c>
      <c r="E282" s="1772">
        <v>186</v>
      </c>
    </row>
    <row r="283" spans="4:5" x14ac:dyDescent="0.3">
      <c r="D283" s="1793">
        <v>48041001302</v>
      </c>
      <c r="E283" s="1772">
        <v>188</v>
      </c>
    </row>
    <row r="284" spans="4:5" x14ac:dyDescent="0.3">
      <c r="D284" s="1793">
        <v>48141004317</v>
      </c>
      <c r="E284" s="1772">
        <v>188</v>
      </c>
    </row>
    <row r="285" spans="4:5" x14ac:dyDescent="0.3">
      <c r="D285" s="1793">
        <v>48201323000</v>
      </c>
      <c r="E285" s="1772">
        <v>188</v>
      </c>
    </row>
    <row r="286" spans="4:5" x14ac:dyDescent="0.3">
      <c r="D286" s="1793">
        <v>48201530100</v>
      </c>
      <c r="E286" s="1772">
        <v>188</v>
      </c>
    </row>
    <row r="287" spans="4:5" x14ac:dyDescent="0.3">
      <c r="D287" s="1793">
        <v>48309003707</v>
      </c>
      <c r="E287" s="1772">
        <v>188</v>
      </c>
    </row>
    <row r="288" spans="4:5" x14ac:dyDescent="0.3">
      <c r="D288" s="1793">
        <v>48453002202</v>
      </c>
      <c r="E288" s="1772">
        <v>188</v>
      </c>
    </row>
    <row r="289" spans="4:5" x14ac:dyDescent="0.3">
      <c r="D289" s="1793">
        <v>48113013011</v>
      </c>
      <c r="E289" s="1772">
        <v>194</v>
      </c>
    </row>
    <row r="290" spans="4:5" x14ac:dyDescent="0.3">
      <c r="D290" s="1793">
        <v>48121020800</v>
      </c>
      <c r="E290" s="1772">
        <v>194</v>
      </c>
    </row>
    <row r="291" spans="4:5" x14ac:dyDescent="0.3">
      <c r="D291" s="1793">
        <v>48201421102</v>
      </c>
      <c r="E291" s="1772">
        <v>194</v>
      </c>
    </row>
    <row r="292" spans="4:5" x14ac:dyDescent="0.3">
      <c r="D292" s="1793">
        <v>48201541001</v>
      </c>
      <c r="E292" s="1772">
        <v>194</v>
      </c>
    </row>
    <row r="293" spans="4:5" x14ac:dyDescent="0.3">
      <c r="D293" s="1793">
        <v>48439105508</v>
      </c>
      <c r="E293" s="1772">
        <v>194</v>
      </c>
    </row>
    <row r="294" spans="4:5" x14ac:dyDescent="0.3">
      <c r="D294" s="1793">
        <v>48485012000</v>
      </c>
      <c r="E294" s="1772">
        <v>199</v>
      </c>
    </row>
    <row r="295" spans="4:5" x14ac:dyDescent="0.3">
      <c r="D295" s="1793">
        <v>48027023107</v>
      </c>
      <c r="E295" s="1772">
        <v>199</v>
      </c>
    </row>
    <row r="296" spans="4:5" x14ac:dyDescent="0.3">
      <c r="D296" s="1793">
        <v>48439106517</v>
      </c>
      <c r="E296" s="1772">
        <v>199</v>
      </c>
    </row>
    <row r="297" spans="4:5" x14ac:dyDescent="0.3">
      <c r="D297" s="1793">
        <v>48453001863</v>
      </c>
      <c r="E297" s="1772">
        <v>199</v>
      </c>
    </row>
    <row r="298" spans="4:5" x14ac:dyDescent="0.3">
      <c r="D298" s="1793">
        <v>48029181303</v>
      </c>
      <c r="E298" s="1772">
        <v>203</v>
      </c>
    </row>
    <row r="299" spans="4:5" x14ac:dyDescent="0.3">
      <c r="D299" s="1793">
        <v>48139060600</v>
      </c>
      <c r="E299" s="1772">
        <v>204</v>
      </c>
    </row>
    <row r="300" spans="4:5" x14ac:dyDescent="0.3">
      <c r="D300" s="1793">
        <v>48355002704</v>
      </c>
      <c r="E300" s="1772">
        <v>204</v>
      </c>
    </row>
    <row r="301" spans="4:5" x14ac:dyDescent="0.3">
      <c r="D301" s="1793">
        <v>48029120501</v>
      </c>
      <c r="E301" s="1772">
        <v>204</v>
      </c>
    </row>
    <row r="302" spans="4:5" x14ac:dyDescent="0.3">
      <c r="D302" s="1793">
        <v>48113019208</v>
      </c>
      <c r="E302" s="1772">
        <v>204</v>
      </c>
    </row>
    <row r="303" spans="4:5" x14ac:dyDescent="0.3">
      <c r="D303" s="1793">
        <v>48201253500</v>
      </c>
      <c r="E303" s="1772">
        <v>204</v>
      </c>
    </row>
    <row r="304" spans="4:5" x14ac:dyDescent="0.3">
      <c r="D304" s="1793">
        <v>48273020300</v>
      </c>
      <c r="E304" s="1772">
        <v>204</v>
      </c>
    </row>
    <row r="305" spans="4:5" x14ac:dyDescent="0.3">
      <c r="D305" s="1793">
        <v>48183010200</v>
      </c>
      <c r="E305" s="1772">
        <v>210</v>
      </c>
    </row>
    <row r="306" spans="4:5" x14ac:dyDescent="0.3">
      <c r="D306" s="1793">
        <v>48113013616</v>
      </c>
      <c r="E306" s="1772">
        <v>210</v>
      </c>
    </row>
    <row r="307" spans="4:5" x14ac:dyDescent="0.3">
      <c r="D307" s="1793">
        <v>48439111506</v>
      </c>
      <c r="E307" s="1772">
        <v>212</v>
      </c>
    </row>
    <row r="308" spans="4:5" x14ac:dyDescent="0.3">
      <c r="D308" s="1793">
        <v>48029181302</v>
      </c>
      <c r="E308" s="1772">
        <v>212</v>
      </c>
    </row>
    <row r="309" spans="4:5" x14ac:dyDescent="0.3">
      <c r="D309" s="1793">
        <v>48113012207</v>
      </c>
      <c r="E309" s="1772">
        <v>212</v>
      </c>
    </row>
    <row r="310" spans="4:5" x14ac:dyDescent="0.3">
      <c r="D310" s="1793">
        <v>48439122400</v>
      </c>
      <c r="E310" s="1772">
        <v>215</v>
      </c>
    </row>
    <row r="311" spans="4:5" x14ac:dyDescent="0.3">
      <c r="D311" s="1793">
        <v>48113012000</v>
      </c>
      <c r="E311" s="1772">
        <v>215</v>
      </c>
    </row>
    <row r="312" spans="4:5" x14ac:dyDescent="0.3">
      <c r="D312" s="1793">
        <v>48143950500</v>
      </c>
      <c r="E312" s="1772">
        <v>215</v>
      </c>
    </row>
    <row r="313" spans="4:5" x14ac:dyDescent="0.3">
      <c r="D313" s="1793">
        <v>48201313800</v>
      </c>
      <c r="E313" s="1772">
        <v>215</v>
      </c>
    </row>
    <row r="314" spans="4:5" x14ac:dyDescent="0.3">
      <c r="D314" s="1793">
        <v>48201532300</v>
      </c>
      <c r="E314" s="1772">
        <v>215</v>
      </c>
    </row>
    <row r="315" spans="4:5" x14ac:dyDescent="0.3">
      <c r="D315" s="1793">
        <v>48439106512</v>
      </c>
      <c r="E315" s="1772">
        <v>215</v>
      </c>
    </row>
    <row r="316" spans="4:5" x14ac:dyDescent="0.3">
      <c r="D316" s="1793">
        <v>48397040302</v>
      </c>
      <c r="E316" s="1772">
        <v>221</v>
      </c>
    </row>
    <row r="317" spans="4:5" x14ac:dyDescent="0.3">
      <c r="D317" s="1793">
        <v>48201334100</v>
      </c>
      <c r="E317" s="1772">
        <v>221</v>
      </c>
    </row>
    <row r="318" spans="4:5" x14ac:dyDescent="0.3">
      <c r="D318" s="1793">
        <v>48381021801</v>
      </c>
      <c r="E318" s="1772">
        <v>221</v>
      </c>
    </row>
    <row r="319" spans="4:5" x14ac:dyDescent="0.3">
      <c r="D319" s="1793">
        <v>48439105205</v>
      </c>
      <c r="E319" s="1772">
        <v>224</v>
      </c>
    </row>
    <row r="320" spans="4:5" x14ac:dyDescent="0.3">
      <c r="D320" s="1793">
        <v>48423000700</v>
      </c>
      <c r="E320" s="1772">
        <v>225</v>
      </c>
    </row>
    <row r="321" spans="4:5" x14ac:dyDescent="0.3">
      <c r="D321" s="1793">
        <v>48201433003</v>
      </c>
      <c r="E321" s="1772">
        <v>226</v>
      </c>
    </row>
    <row r="322" spans="4:5" x14ac:dyDescent="0.3">
      <c r="D322" s="1793">
        <v>48303000301</v>
      </c>
      <c r="E322" s="1772">
        <v>226</v>
      </c>
    </row>
    <row r="323" spans="4:5" x14ac:dyDescent="0.3">
      <c r="D323" s="1793">
        <v>48029181813</v>
      </c>
      <c r="E323" s="1772">
        <v>226</v>
      </c>
    </row>
    <row r="324" spans="4:5" x14ac:dyDescent="0.3">
      <c r="D324" s="1793">
        <v>48201340100</v>
      </c>
      <c r="E324" s="1772">
        <v>226</v>
      </c>
    </row>
    <row r="325" spans="4:5" x14ac:dyDescent="0.3">
      <c r="D325" s="1793">
        <v>48201431201</v>
      </c>
      <c r="E325" s="1772">
        <v>226</v>
      </c>
    </row>
    <row r="326" spans="4:5" x14ac:dyDescent="0.3">
      <c r="D326" s="1793">
        <v>48201421401</v>
      </c>
      <c r="E326" s="1772">
        <v>231</v>
      </c>
    </row>
    <row r="327" spans="4:5" x14ac:dyDescent="0.3">
      <c r="D327" s="1793">
        <v>48201432801</v>
      </c>
      <c r="E327" s="1772">
        <v>231</v>
      </c>
    </row>
    <row r="328" spans="4:5" x14ac:dyDescent="0.3">
      <c r="D328" s="1793">
        <v>48201533902</v>
      </c>
      <c r="E328" s="1772">
        <v>231</v>
      </c>
    </row>
    <row r="329" spans="4:5" x14ac:dyDescent="0.3">
      <c r="D329" s="1793">
        <v>48201211300</v>
      </c>
      <c r="E329" s="1772">
        <v>234</v>
      </c>
    </row>
    <row r="330" spans="4:5" x14ac:dyDescent="0.3">
      <c r="D330" s="1793">
        <v>48439113703</v>
      </c>
      <c r="E330" s="1772">
        <v>234</v>
      </c>
    </row>
    <row r="331" spans="4:5" x14ac:dyDescent="0.3">
      <c r="D331" s="1793">
        <v>48201311700</v>
      </c>
      <c r="E331" s="1772">
        <v>234</v>
      </c>
    </row>
    <row r="332" spans="4:5" x14ac:dyDescent="0.3">
      <c r="D332" s="1793">
        <v>48029181725</v>
      </c>
      <c r="E332" s="1772">
        <v>237</v>
      </c>
    </row>
    <row r="333" spans="4:5" x14ac:dyDescent="0.3">
      <c r="D333" s="1793">
        <v>48029181901</v>
      </c>
      <c r="E333" s="1772">
        <v>237</v>
      </c>
    </row>
    <row r="334" spans="4:5" x14ac:dyDescent="0.3">
      <c r="D334" s="1793">
        <v>48029181003</v>
      </c>
      <c r="E334" s="1772">
        <v>237</v>
      </c>
    </row>
    <row r="335" spans="4:5" x14ac:dyDescent="0.3">
      <c r="D335" s="1793">
        <v>48041002002</v>
      </c>
      <c r="E335" s="1772">
        <v>237</v>
      </c>
    </row>
    <row r="336" spans="4:5" x14ac:dyDescent="0.3">
      <c r="D336" s="1793">
        <v>48209010500</v>
      </c>
      <c r="E336" s="1772">
        <v>237</v>
      </c>
    </row>
    <row r="337" spans="4:5" x14ac:dyDescent="0.3">
      <c r="D337" s="1793">
        <v>48439113116</v>
      </c>
      <c r="E337" s="1772">
        <v>237</v>
      </c>
    </row>
    <row r="338" spans="4:5" x14ac:dyDescent="0.3">
      <c r="D338" s="1793">
        <v>48201323500</v>
      </c>
      <c r="E338" s="1772">
        <v>243</v>
      </c>
    </row>
    <row r="339" spans="4:5" x14ac:dyDescent="0.3">
      <c r="D339" s="1793">
        <v>48201531300</v>
      </c>
      <c r="E339" s="1772">
        <v>243</v>
      </c>
    </row>
    <row r="340" spans="4:5" x14ac:dyDescent="0.3">
      <c r="D340" s="1793">
        <v>48201552601</v>
      </c>
      <c r="E340" s="1772">
        <v>243</v>
      </c>
    </row>
    <row r="341" spans="4:5" x14ac:dyDescent="0.3">
      <c r="D341" s="1793">
        <v>48231960900</v>
      </c>
      <c r="E341" s="1772">
        <v>246</v>
      </c>
    </row>
    <row r="342" spans="4:5" x14ac:dyDescent="0.3">
      <c r="D342" s="1793">
        <v>48201451002</v>
      </c>
      <c r="E342" s="1772">
        <v>246</v>
      </c>
    </row>
    <row r="343" spans="4:5" x14ac:dyDescent="0.3">
      <c r="D343" s="1793">
        <v>48113018130</v>
      </c>
      <c r="E343" s="1772">
        <v>246</v>
      </c>
    </row>
    <row r="344" spans="4:5" x14ac:dyDescent="0.3">
      <c r="D344" s="1793">
        <v>48029130800</v>
      </c>
      <c r="E344" s="1772">
        <v>249</v>
      </c>
    </row>
    <row r="345" spans="4:5" x14ac:dyDescent="0.3">
      <c r="D345" s="1793">
        <v>48201453602</v>
      </c>
      <c r="E345" s="1772">
        <v>249</v>
      </c>
    </row>
    <row r="346" spans="4:5" x14ac:dyDescent="0.3">
      <c r="D346" s="1793">
        <v>48439106511</v>
      </c>
      <c r="E346" s="1772">
        <v>249</v>
      </c>
    </row>
    <row r="347" spans="4:5" x14ac:dyDescent="0.3">
      <c r="D347" s="1793">
        <v>48029181705</v>
      </c>
      <c r="E347" s="1772">
        <v>252</v>
      </c>
    </row>
    <row r="348" spans="4:5" x14ac:dyDescent="0.3">
      <c r="D348" s="1793">
        <v>48113014309</v>
      </c>
      <c r="E348" s="1772">
        <v>252</v>
      </c>
    </row>
    <row r="349" spans="4:5" x14ac:dyDescent="0.3">
      <c r="D349" s="1793">
        <v>48201541700</v>
      </c>
      <c r="E349" s="1772">
        <v>252</v>
      </c>
    </row>
    <row r="350" spans="4:5" x14ac:dyDescent="0.3">
      <c r="D350" s="1793">
        <v>48375011700</v>
      </c>
      <c r="E350" s="1772">
        <v>252</v>
      </c>
    </row>
    <row r="351" spans="4:5" x14ac:dyDescent="0.3">
      <c r="D351" s="1793">
        <v>48439111543</v>
      </c>
      <c r="E351" s="1772">
        <v>252</v>
      </c>
    </row>
    <row r="352" spans="4:5" x14ac:dyDescent="0.3">
      <c r="D352" s="1793">
        <v>48453000302</v>
      </c>
      <c r="E352" s="1772">
        <v>252</v>
      </c>
    </row>
    <row r="353" spans="4:5" x14ac:dyDescent="0.3">
      <c r="D353" s="1793">
        <v>48453001841</v>
      </c>
      <c r="E353" s="1772">
        <v>258</v>
      </c>
    </row>
    <row r="354" spans="4:5" x14ac:dyDescent="0.3">
      <c r="D354" s="1793">
        <v>48423001901</v>
      </c>
      <c r="E354" s="1772">
        <v>258</v>
      </c>
    </row>
    <row r="355" spans="4:5" x14ac:dyDescent="0.3">
      <c r="D355" s="1793">
        <v>48039660701</v>
      </c>
      <c r="E355" s="1772">
        <v>258</v>
      </c>
    </row>
    <row r="356" spans="4:5" x14ac:dyDescent="0.3">
      <c r="D356" s="1793">
        <v>48113013620</v>
      </c>
      <c r="E356" s="1772">
        <v>258</v>
      </c>
    </row>
    <row r="357" spans="4:5" x14ac:dyDescent="0.3">
      <c r="D357" s="1793">
        <v>48201520500</v>
      </c>
      <c r="E357" s="1772">
        <v>258</v>
      </c>
    </row>
    <row r="358" spans="4:5" x14ac:dyDescent="0.3">
      <c r="D358" s="1793">
        <v>48209010600</v>
      </c>
      <c r="E358" s="1772">
        <v>258</v>
      </c>
    </row>
    <row r="359" spans="4:5" x14ac:dyDescent="0.3">
      <c r="D359" s="1793">
        <v>48339692400</v>
      </c>
      <c r="E359" s="1772">
        <v>258</v>
      </c>
    </row>
    <row r="360" spans="4:5" x14ac:dyDescent="0.3">
      <c r="D360" s="1793">
        <v>48355003203</v>
      </c>
      <c r="E360" s="1772">
        <v>265</v>
      </c>
    </row>
    <row r="361" spans="4:5" x14ac:dyDescent="0.3">
      <c r="D361" s="1793">
        <v>48029161501</v>
      </c>
      <c r="E361" s="1772">
        <v>265</v>
      </c>
    </row>
    <row r="362" spans="4:5" x14ac:dyDescent="0.3">
      <c r="D362" s="1793">
        <v>48113009610</v>
      </c>
      <c r="E362" s="1772">
        <v>265</v>
      </c>
    </row>
    <row r="363" spans="4:5" x14ac:dyDescent="0.3">
      <c r="D363" s="1793">
        <v>48113014113</v>
      </c>
      <c r="E363" s="1772">
        <v>265</v>
      </c>
    </row>
    <row r="364" spans="4:5" x14ac:dyDescent="0.3">
      <c r="D364" s="1793">
        <v>48113014133</v>
      </c>
      <c r="E364" s="1772">
        <v>265</v>
      </c>
    </row>
    <row r="365" spans="4:5" x14ac:dyDescent="0.3">
      <c r="D365" s="1793">
        <v>48167721201</v>
      </c>
      <c r="E365" s="1772">
        <v>270</v>
      </c>
    </row>
    <row r="366" spans="4:5" x14ac:dyDescent="0.3">
      <c r="D366" s="1793">
        <v>48453002004</v>
      </c>
      <c r="E366" s="1772">
        <v>271</v>
      </c>
    </row>
    <row r="367" spans="4:5" x14ac:dyDescent="0.3">
      <c r="D367" s="1793">
        <v>48121020900</v>
      </c>
      <c r="E367" s="1772">
        <v>272</v>
      </c>
    </row>
    <row r="368" spans="4:5" x14ac:dyDescent="0.3">
      <c r="D368" s="1793">
        <v>48113011800</v>
      </c>
      <c r="E368" s="1772">
        <v>273</v>
      </c>
    </row>
    <row r="369" spans="4:5" x14ac:dyDescent="0.3">
      <c r="D369" s="1793">
        <v>48439113911</v>
      </c>
      <c r="E369" s="1772">
        <v>273</v>
      </c>
    </row>
    <row r="370" spans="4:5" x14ac:dyDescent="0.3">
      <c r="D370" s="1793">
        <v>48041001601</v>
      </c>
      <c r="E370" s="1772">
        <v>275</v>
      </c>
    </row>
    <row r="371" spans="4:5" x14ac:dyDescent="0.3">
      <c r="D371" s="1793">
        <v>48113010904</v>
      </c>
      <c r="E371" s="1772">
        <v>275</v>
      </c>
    </row>
    <row r="372" spans="4:5" x14ac:dyDescent="0.3">
      <c r="D372" s="1793">
        <v>48453002112</v>
      </c>
      <c r="E372" s="1772">
        <v>275</v>
      </c>
    </row>
    <row r="373" spans="4:5" x14ac:dyDescent="0.3">
      <c r="D373" s="1793">
        <v>48201222503</v>
      </c>
      <c r="E373" s="1772">
        <v>275</v>
      </c>
    </row>
    <row r="374" spans="4:5" x14ac:dyDescent="0.3">
      <c r="D374" s="1793">
        <v>48201453700</v>
      </c>
      <c r="E374" s="1772">
        <v>275</v>
      </c>
    </row>
    <row r="375" spans="4:5" x14ac:dyDescent="0.3">
      <c r="D375" s="1793">
        <v>48201540501</v>
      </c>
      <c r="E375" s="1772">
        <v>275</v>
      </c>
    </row>
    <row r="376" spans="4:5" x14ac:dyDescent="0.3">
      <c r="D376" s="1793">
        <v>48029120902</v>
      </c>
      <c r="E376" s="1772">
        <v>281</v>
      </c>
    </row>
    <row r="377" spans="4:5" x14ac:dyDescent="0.3">
      <c r="D377" s="1793">
        <v>48113001503</v>
      </c>
      <c r="E377" s="1772">
        <v>281</v>
      </c>
    </row>
    <row r="378" spans="4:5" x14ac:dyDescent="0.3">
      <c r="D378" s="1793">
        <v>48113018141</v>
      </c>
      <c r="E378" s="1772">
        <v>281</v>
      </c>
    </row>
    <row r="379" spans="4:5" x14ac:dyDescent="0.3">
      <c r="D379" s="1793">
        <v>48201552200</v>
      </c>
      <c r="E379" s="1772">
        <v>281</v>
      </c>
    </row>
    <row r="380" spans="4:5" x14ac:dyDescent="0.3">
      <c r="D380" s="1793">
        <v>48439106518</v>
      </c>
      <c r="E380" s="1772">
        <v>281</v>
      </c>
    </row>
    <row r="381" spans="4:5" x14ac:dyDescent="0.3">
      <c r="D381" s="1793">
        <v>48041001606</v>
      </c>
      <c r="E381" s="1772">
        <v>286</v>
      </c>
    </row>
    <row r="382" spans="4:5" x14ac:dyDescent="0.3">
      <c r="D382" s="1793">
        <v>48029181814</v>
      </c>
      <c r="E382" s="1772">
        <v>286</v>
      </c>
    </row>
    <row r="383" spans="4:5" x14ac:dyDescent="0.3">
      <c r="D383" s="1793">
        <v>48113007815</v>
      </c>
      <c r="E383" s="1772">
        <v>286</v>
      </c>
    </row>
    <row r="384" spans="4:5" x14ac:dyDescent="0.3">
      <c r="D384" s="1793">
        <v>48113010804</v>
      </c>
      <c r="E384" s="1772">
        <v>286</v>
      </c>
    </row>
    <row r="385" spans="4:5" x14ac:dyDescent="0.3">
      <c r="D385" s="1793">
        <v>48113017804</v>
      </c>
      <c r="E385" s="1772">
        <v>286</v>
      </c>
    </row>
    <row r="386" spans="4:5" x14ac:dyDescent="0.3">
      <c r="D386" s="1793">
        <v>48201333902</v>
      </c>
      <c r="E386" s="1772">
        <v>286</v>
      </c>
    </row>
    <row r="387" spans="4:5" x14ac:dyDescent="0.3">
      <c r="D387" s="1793">
        <v>48201421800</v>
      </c>
      <c r="E387" s="1772">
        <v>286</v>
      </c>
    </row>
    <row r="388" spans="4:5" x14ac:dyDescent="0.3">
      <c r="D388" s="1793">
        <v>48439105704</v>
      </c>
      <c r="E388" s="1772">
        <v>286</v>
      </c>
    </row>
    <row r="389" spans="4:5" x14ac:dyDescent="0.3">
      <c r="D389" s="1793">
        <v>48453001822</v>
      </c>
      <c r="E389" s="1772">
        <v>286</v>
      </c>
    </row>
    <row r="390" spans="4:5" x14ac:dyDescent="0.3">
      <c r="D390" s="1793">
        <v>48029120600</v>
      </c>
      <c r="E390" s="1772">
        <v>295</v>
      </c>
    </row>
    <row r="391" spans="4:5" x14ac:dyDescent="0.3">
      <c r="D391" s="1793">
        <v>48121021000</v>
      </c>
      <c r="E391" s="1772">
        <v>295</v>
      </c>
    </row>
    <row r="392" spans="4:5" x14ac:dyDescent="0.3">
      <c r="D392" s="1793">
        <v>48029171700</v>
      </c>
      <c r="E392" s="1772">
        <v>295</v>
      </c>
    </row>
    <row r="393" spans="4:5" x14ac:dyDescent="0.3">
      <c r="D393" s="1793">
        <v>48113018505</v>
      </c>
      <c r="E393" s="1772">
        <v>295</v>
      </c>
    </row>
    <row r="394" spans="4:5" x14ac:dyDescent="0.3">
      <c r="D394" s="1793">
        <v>48121021635</v>
      </c>
      <c r="E394" s="1772">
        <v>295</v>
      </c>
    </row>
    <row r="395" spans="4:5" x14ac:dyDescent="0.3">
      <c r="D395" s="1793">
        <v>48215020802</v>
      </c>
      <c r="E395" s="1772">
        <v>295</v>
      </c>
    </row>
    <row r="396" spans="4:5" x14ac:dyDescent="0.3">
      <c r="D396" s="1793">
        <v>48439113628</v>
      </c>
      <c r="E396" s="1772">
        <v>295</v>
      </c>
    </row>
    <row r="397" spans="4:5" x14ac:dyDescent="0.3">
      <c r="D397" s="1793">
        <v>48491020405</v>
      </c>
      <c r="E397" s="1772">
        <v>295</v>
      </c>
    </row>
    <row r="398" spans="4:5" x14ac:dyDescent="0.3">
      <c r="D398" s="1793">
        <v>48201431102</v>
      </c>
      <c r="E398" s="1772">
        <v>303</v>
      </c>
    </row>
    <row r="399" spans="4:5" x14ac:dyDescent="0.3">
      <c r="D399" s="1793">
        <v>48201552001</v>
      </c>
      <c r="E399" s="1772">
        <v>303</v>
      </c>
    </row>
    <row r="400" spans="4:5" x14ac:dyDescent="0.3">
      <c r="D400" s="1793">
        <v>48041001605</v>
      </c>
      <c r="E400" s="1772">
        <v>303</v>
      </c>
    </row>
    <row r="401" spans="4:5" x14ac:dyDescent="0.3">
      <c r="D401" s="1793">
        <v>48157671400</v>
      </c>
      <c r="E401" s="1772">
        <v>303</v>
      </c>
    </row>
    <row r="402" spans="4:5" x14ac:dyDescent="0.3">
      <c r="D402" s="1793">
        <v>48201341000</v>
      </c>
      <c r="E402" s="1772">
        <v>303</v>
      </c>
    </row>
    <row r="403" spans="4:5" x14ac:dyDescent="0.3">
      <c r="D403" s="1793">
        <v>48439113002</v>
      </c>
      <c r="E403" s="1772">
        <v>303</v>
      </c>
    </row>
    <row r="404" spans="4:5" x14ac:dyDescent="0.3">
      <c r="D404" s="1793">
        <v>48157673101</v>
      </c>
      <c r="E404" s="1772">
        <v>309</v>
      </c>
    </row>
    <row r="405" spans="4:5" x14ac:dyDescent="0.3">
      <c r="D405" s="1793">
        <v>48201413201</v>
      </c>
      <c r="E405" s="1772">
        <v>309</v>
      </c>
    </row>
    <row r="406" spans="4:5" x14ac:dyDescent="0.3">
      <c r="D406" s="1793">
        <v>48257050500</v>
      </c>
      <c r="E406" s="1772">
        <v>309</v>
      </c>
    </row>
    <row r="407" spans="4:5" x14ac:dyDescent="0.3">
      <c r="D407" s="1793">
        <v>48121021739</v>
      </c>
      <c r="E407" s="1772">
        <v>309</v>
      </c>
    </row>
    <row r="408" spans="4:5" x14ac:dyDescent="0.3">
      <c r="D408" s="1793">
        <v>48141001600</v>
      </c>
      <c r="E408" s="1772">
        <v>309</v>
      </c>
    </row>
    <row r="409" spans="4:5" x14ac:dyDescent="0.3">
      <c r="D409" s="1793">
        <v>48201220500</v>
      </c>
      <c r="E409" s="1772">
        <v>309</v>
      </c>
    </row>
    <row r="410" spans="4:5" x14ac:dyDescent="0.3">
      <c r="D410" s="1793">
        <v>48201423302</v>
      </c>
      <c r="E410" s="1772">
        <v>309</v>
      </c>
    </row>
    <row r="411" spans="4:5" x14ac:dyDescent="0.3">
      <c r="D411" s="1793">
        <v>48201522100</v>
      </c>
      <c r="E411" s="1772">
        <v>309</v>
      </c>
    </row>
    <row r="412" spans="4:5" x14ac:dyDescent="0.3">
      <c r="D412" s="1793">
        <v>48309001600</v>
      </c>
      <c r="E412" s="1772">
        <v>309</v>
      </c>
    </row>
    <row r="413" spans="4:5" x14ac:dyDescent="0.3">
      <c r="D413" s="1793">
        <v>48245000308</v>
      </c>
      <c r="E413" s="1772">
        <v>318</v>
      </c>
    </row>
    <row r="414" spans="4:5" x14ac:dyDescent="0.3">
      <c r="D414" s="1793">
        <v>48113009000</v>
      </c>
      <c r="E414" s="1772">
        <v>318</v>
      </c>
    </row>
    <row r="415" spans="4:5" x14ac:dyDescent="0.3">
      <c r="D415" s="1793">
        <v>48201452802</v>
      </c>
      <c r="E415" s="1772">
        <v>318</v>
      </c>
    </row>
    <row r="416" spans="4:5" x14ac:dyDescent="0.3">
      <c r="D416" s="1793">
        <v>48303000302</v>
      </c>
      <c r="E416" s="1772">
        <v>318</v>
      </c>
    </row>
    <row r="417" spans="4:5" x14ac:dyDescent="0.3">
      <c r="D417" s="1793">
        <v>48423002003</v>
      </c>
      <c r="E417" s="1772">
        <v>322</v>
      </c>
    </row>
    <row r="418" spans="4:5" x14ac:dyDescent="0.3">
      <c r="D418" s="1793">
        <v>48201310100</v>
      </c>
      <c r="E418" s="1772">
        <v>323</v>
      </c>
    </row>
    <row r="419" spans="4:5" x14ac:dyDescent="0.3">
      <c r="D419" s="1793">
        <v>48201551500</v>
      </c>
      <c r="E419" s="1772">
        <v>323</v>
      </c>
    </row>
    <row r="420" spans="4:5" x14ac:dyDescent="0.3">
      <c r="D420" s="1793">
        <v>48027023108</v>
      </c>
      <c r="E420" s="1772">
        <v>323</v>
      </c>
    </row>
    <row r="421" spans="4:5" x14ac:dyDescent="0.3">
      <c r="D421" s="1793">
        <v>48037010800</v>
      </c>
      <c r="E421" s="1772">
        <v>323</v>
      </c>
    </row>
    <row r="422" spans="4:5" x14ac:dyDescent="0.3">
      <c r="D422" s="1793">
        <v>48113016703</v>
      </c>
      <c r="E422" s="1772">
        <v>323</v>
      </c>
    </row>
    <row r="423" spans="4:5" x14ac:dyDescent="0.3">
      <c r="D423" s="1793">
        <v>48113017702</v>
      </c>
      <c r="E423" s="1772">
        <v>323</v>
      </c>
    </row>
    <row r="424" spans="4:5" x14ac:dyDescent="0.3">
      <c r="D424" s="1793">
        <v>48141001111</v>
      </c>
      <c r="E424" s="1772">
        <v>323</v>
      </c>
    </row>
    <row r="425" spans="4:5" x14ac:dyDescent="0.3">
      <c r="D425" s="1793">
        <v>48215024105</v>
      </c>
      <c r="E425" s="1772">
        <v>323</v>
      </c>
    </row>
    <row r="426" spans="4:5" x14ac:dyDescent="0.3">
      <c r="D426" s="1793">
        <v>48265960600</v>
      </c>
      <c r="E426" s="1772">
        <v>323</v>
      </c>
    </row>
    <row r="427" spans="4:5" x14ac:dyDescent="0.3">
      <c r="D427" s="1793">
        <v>48029191817</v>
      </c>
      <c r="E427" s="1772">
        <v>332</v>
      </c>
    </row>
    <row r="428" spans="4:5" x14ac:dyDescent="0.3">
      <c r="D428" s="1793">
        <v>48201221400</v>
      </c>
      <c r="E428" s="1772">
        <v>332</v>
      </c>
    </row>
    <row r="429" spans="4:5" x14ac:dyDescent="0.3">
      <c r="D429" s="1793">
        <v>48121020700</v>
      </c>
      <c r="E429" s="1772">
        <v>332</v>
      </c>
    </row>
    <row r="430" spans="4:5" x14ac:dyDescent="0.3">
      <c r="D430" s="1793">
        <v>48141000301</v>
      </c>
      <c r="E430" s="1772">
        <v>332</v>
      </c>
    </row>
    <row r="431" spans="4:5" x14ac:dyDescent="0.3">
      <c r="D431" s="1793">
        <v>48181001700</v>
      </c>
      <c r="E431" s="1772">
        <v>332</v>
      </c>
    </row>
    <row r="432" spans="4:5" x14ac:dyDescent="0.3">
      <c r="D432" s="1793">
        <v>48201421402</v>
      </c>
      <c r="E432" s="1772">
        <v>332</v>
      </c>
    </row>
    <row r="433" spans="4:5" x14ac:dyDescent="0.3">
      <c r="D433" s="1793">
        <v>48201453403</v>
      </c>
      <c r="E433" s="1772">
        <v>332</v>
      </c>
    </row>
    <row r="434" spans="4:5" x14ac:dyDescent="0.3">
      <c r="D434" s="1793">
        <v>48201521400</v>
      </c>
      <c r="E434" s="1772">
        <v>332</v>
      </c>
    </row>
    <row r="435" spans="4:5" x14ac:dyDescent="0.3">
      <c r="D435" s="1793">
        <v>48439105513</v>
      </c>
      <c r="E435" s="1772">
        <v>332</v>
      </c>
    </row>
    <row r="436" spans="4:5" x14ac:dyDescent="0.3">
      <c r="D436" s="1793">
        <v>48113012211</v>
      </c>
      <c r="E436" s="1772">
        <v>341</v>
      </c>
    </row>
    <row r="437" spans="4:5" x14ac:dyDescent="0.3">
      <c r="D437" s="1793">
        <v>48453002005</v>
      </c>
      <c r="E437" s="1772">
        <v>341</v>
      </c>
    </row>
    <row r="438" spans="4:5" x14ac:dyDescent="0.3">
      <c r="D438" s="1793">
        <v>48141001113</v>
      </c>
      <c r="E438" s="1772">
        <v>341</v>
      </c>
    </row>
    <row r="439" spans="4:5" x14ac:dyDescent="0.3">
      <c r="D439" s="1793">
        <v>48029141101</v>
      </c>
      <c r="E439" s="1772">
        <v>341</v>
      </c>
    </row>
    <row r="440" spans="4:5" x14ac:dyDescent="0.3">
      <c r="D440" s="1793">
        <v>48113019212</v>
      </c>
      <c r="E440" s="1772">
        <v>341</v>
      </c>
    </row>
    <row r="441" spans="4:5" x14ac:dyDescent="0.3">
      <c r="D441" s="1793">
        <v>48201452700</v>
      </c>
      <c r="E441" s="1772">
        <v>341</v>
      </c>
    </row>
    <row r="442" spans="4:5" x14ac:dyDescent="0.3">
      <c r="D442" s="1793">
        <v>48201532600</v>
      </c>
      <c r="E442" s="1772">
        <v>341</v>
      </c>
    </row>
    <row r="443" spans="4:5" x14ac:dyDescent="0.3">
      <c r="D443" s="1793">
        <v>48201530700</v>
      </c>
      <c r="E443" s="1772">
        <v>348</v>
      </c>
    </row>
    <row r="444" spans="4:5" x14ac:dyDescent="0.3">
      <c r="D444" s="1793">
        <v>48029181005</v>
      </c>
      <c r="E444" s="1772">
        <v>348</v>
      </c>
    </row>
    <row r="445" spans="4:5" x14ac:dyDescent="0.3">
      <c r="D445" s="1793">
        <v>48029181820</v>
      </c>
      <c r="E445" s="1772">
        <v>348</v>
      </c>
    </row>
    <row r="446" spans="4:5" x14ac:dyDescent="0.3">
      <c r="D446" s="1793">
        <v>48439121703</v>
      </c>
      <c r="E446" s="1772">
        <v>348</v>
      </c>
    </row>
    <row r="447" spans="4:5" x14ac:dyDescent="0.3">
      <c r="D447" s="1793">
        <v>48121021637</v>
      </c>
      <c r="E447" s="1772">
        <v>352</v>
      </c>
    </row>
    <row r="448" spans="4:5" x14ac:dyDescent="0.3">
      <c r="D448" s="1793">
        <v>48453001200</v>
      </c>
      <c r="E448" s="1772">
        <v>353</v>
      </c>
    </row>
    <row r="449" spans="4:5" x14ac:dyDescent="0.3">
      <c r="D449" s="1793">
        <v>48113012210</v>
      </c>
      <c r="E449" s="1772">
        <v>353</v>
      </c>
    </row>
    <row r="450" spans="4:5" x14ac:dyDescent="0.3">
      <c r="D450" s="1793">
        <v>48439121604</v>
      </c>
      <c r="E450" s="1772">
        <v>353</v>
      </c>
    </row>
    <row r="451" spans="4:5" x14ac:dyDescent="0.3">
      <c r="D451" s="1793">
        <v>48085031632</v>
      </c>
      <c r="E451" s="1772">
        <v>356</v>
      </c>
    </row>
    <row r="452" spans="4:5" x14ac:dyDescent="0.3">
      <c r="D452" s="1793">
        <v>48113014116</v>
      </c>
      <c r="E452" s="1772">
        <v>356</v>
      </c>
    </row>
    <row r="453" spans="4:5" x14ac:dyDescent="0.3">
      <c r="D453" s="1793">
        <v>48201431301</v>
      </c>
      <c r="E453" s="1772">
        <v>356</v>
      </c>
    </row>
    <row r="454" spans="4:5" x14ac:dyDescent="0.3">
      <c r="D454" s="1793">
        <v>48201522000</v>
      </c>
      <c r="E454" s="1772">
        <v>356</v>
      </c>
    </row>
    <row r="455" spans="4:5" x14ac:dyDescent="0.3">
      <c r="D455" s="1793">
        <v>48201552400</v>
      </c>
      <c r="E455" s="1772">
        <v>356</v>
      </c>
    </row>
    <row r="456" spans="4:5" x14ac:dyDescent="0.3">
      <c r="D456" s="1793">
        <v>48209010302</v>
      </c>
      <c r="E456" s="1772">
        <v>356</v>
      </c>
    </row>
    <row r="457" spans="4:5" x14ac:dyDescent="0.3">
      <c r="D457" s="1793">
        <v>48439104300</v>
      </c>
      <c r="E457" s="1772">
        <v>356</v>
      </c>
    </row>
    <row r="458" spans="4:5" x14ac:dyDescent="0.3">
      <c r="D458" s="1793">
        <v>48121020401</v>
      </c>
      <c r="E458" s="1772">
        <v>363</v>
      </c>
    </row>
    <row r="459" spans="4:5" x14ac:dyDescent="0.3">
      <c r="D459" s="1793">
        <v>48201533701</v>
      </c>
      <c r="E459" s="1772">
        <v>363</v>
      </c>
    </row>
    <row r="460" spans="4:5" x14ac:dyDescent="0.3">
      <c r="D460" s="1793">
        <v>48215021302</v>
      </c>
      <c r="E460" s="1772">
        <v>363</v>
      </c>
    </row>
    <row r="461" spans="4:5" x14ac:dyDescent="0.3">
      <c r="D461" s="1793">
        <v>48453001819</v>
      </c>
      <c r="E461" s="1772">
        <v>366</v>
      </c>
    </row>
    <row r="462" spans="4:5" x14ac:dyDescent="0.3">
      <c r="D462" s="1793">
        <v>48453002312</v>
      </c>
      <c r="E462" s="1772">
        <v>366</v>
      </c>
    </row>
    <row r="463" spans="4:5" x14ac:dyDescent="0.3">
      <c r="D463" s="1793">
        <v>48113019034</v>
      </c>
      <c r="E463" s="1772">
        <v>368</v>
      </c>
    </row>
    <row r="464" spans="4:5" x14ac:dyDescent="0.3">
      <c r="D464" s="1793">
        <v>48439106102</v>
      </c>
      <c r="E464" s="1772">
        <v>368</v>
      </c>
    </row>
    <row r="465" spans="4:5" x14ac:dyDescent="0.3">
      <c r="D465" s="1793">
        <v>48121021627</v>
      </c>
      <c r="E465" s="1772">
        <v>370</v>
      </c>
    </row>
    <row r="466" spans="4:5" x14ac:dyDescent="0.3">
      <c r="D466" s="1793">
        <v>48339691400</v>
      </c>
      <c r="E466" s="1772">
        <v>370</v>
      </c>
    </row>
    <row r="467" spans="4:5" x14ac:dyDescent="0.3">
      <c r="D467" s="1793">
        <v>48355001200</v>
      </c>
      <c r="E467" s="1772">
        <v>370</v>
      </c>
    </row>
    <row r="468" spans="4:5" x14ac:dyDescent="0.3">
      <c r="D468" s="1793">
        <v>48339693600</v>
      </c>
      <c r="E468" s="1772">
        <v>370</v>
      </c>
    </row>
    <row r="469" spans="4:5" x14ac:dyDescent="0.3">
      <c r="D469" s="1793">
        <v>48157670200</v>
      </c>
      <c r="E469" s="1772">
        <v>370</v>
      </c>
    </row>
    <row r="470" spans="4:5" x14ac:dyDescent="0.3">
      <c r="D470" s="1793">
        <v>48201311600</v>
      </c>
      <c r="E470" s="1772">
        <v>370</v>
      </c>
    </row>
    <row r="471" spans="4:5" x14ac:dyDescent="0.3">
      <c r="D471" s="1793">
        <v>48441010100</v>
      </c>
      <c r="E471" s="1772">
        <v>370</v>
      </c>
    </row>
    <row r="472" spans="4:5" x14ac:dyDescent="0.3">
      <c r="D472" s="1793">
        <v>48453001821</v>
      </c>
      <c r="E472" s="1772">
        <v>370</v>
      </c>
    </row>
    <row r="473" spans="4:5" x14ac:dyDescent="0.3">
      <c r="D473" s="1793">
        <v>48439123000</v>
      </c>
      <c r="E473" s="1772">
        <v>378</v>
      </c>
    </row>
    <row r="474" spans="4:5" x14ac:dyDescent="0.3">
      <c r="D474" s="1793">
        <v>48141002202</v>
      </c>
      <c r="E474" s="1772">
        <v>378</v>
      </c>
    </row>
    <row r="475" spans="4:5" x14ac:dyDescent="0.3">
      <c r="D475" s="1793">
        <v>48113014114</v>
      </c>
      <c r="E475" s="1772">
        <v>378</v>
      </c>
    </row>
    <row r="476" spans="4:5" x14ac:dyDescent="0.3">
      <c r="D476" s="1793">
        <v>48113016502</v>
      </c>
      <c r="E476" s="1772">
        <v>378</v>
      </c>
    </row>
    <row r="477" spans="4:5" x14ac:dyDescent="0.3">
      <c r="D477" s="1793">
        <v>48157674800</v>
      </c>
      <c r="E477" s="1772">
        <v>378</v>
      </c>
    </row>
    <row r="478" spans="4:5" x14ac:dyDescent="0.3">
      <c r="D478" s="1793">
        <v>48201321300</v>
      </c>
      <c r="E478" s="1772">
        <v>378</v>
      </c>
    </row>
    <row r="479" spans="4:5" x14ac:dyDescent="0.3">
      <c r="D479" s="1793">
        <v>48439113114</v>
      </c>
      <c r="E479" s="1772">
        <v>378</v>
      </c>
    </row>
    <row r="480" spans="4:5" x14ac:dyDescent="0.3">
      <c r="D480" s="1793">
        <v>48453002411</v>
      </c>
      <c r="E480" s="1772">
        <v>378</v>
      </c>
    </row>
    <row r="481" spans="4:5" x14ac:dyDescent="0.3">
      <c r="D481" s="1793">
        <v>48029181404</v>
      </c>
      <c r="E481" s="1772">
        <v>386</v>
      </c>
    </row>
    <row r="482" spans="4:5" x14ac:dyDescent="0.3">
      <c r="D482" s="1793">
        <v>48439105406</v>
      </c>
      <c r="E482" s="1772">
        <v>386</v>
      </c>
    </row>
    <row r="483" spans="4:5" x14ac:dyDescent="0.3">
      <c r="D483" s="1793">
        <v>48113008701</v>
      </c>
      <c r="E483" s="1772">
        <v>386</v>
      </c>
    </row>
    <row r="484" spans="4:5" x14ac:dyDescent="0.3">
      <c r="D484" s="1793">
        <v>48085031713</v>
      </c>
      <c r="E484" s="1772">
        <v>386</v>
      </c>
    </row>
    <row r="485" spans="4:5" x14ac:dyDescent="0.3">
      <c r="D485" s="1793">
        <v>48201253600</v>
      </c>
      <c r="E485" s="1772">
        <v>386</v>
      </c>
    </row>
    <row r="486" spans="4:5" x14ac:dyDescent="0.3">
      <c r="D486" s="1793">
        <v>48453001805</v>
      </c>
      <c r="E486" s="1772">
        <v>386</v>
      </c>
    </row>
    <row r="487" spans="4:5" x14ac:dyDescent="0.3">
      <c r="D487" s="1793">
        <v>48029121108</v>
      </c>
      <c r="E487" s="1772">
        <v>386</v>
      </c>
    </row>
    <row r="488" spans="4:5" x14ac:dyDescent="0.3">
      <c r="D488" s="1793">
        <v>48113017805</v>
      </c>
      <c r="E488" s="1772">
        <v>386</v>
      </c>
    </row>
    <row r="489" spans="4:5" x14ac:dyDescent="0.3">
      <c r="D489" s="1793">
        <v>48121021734</v>
      </c>
      <c r="E489" s="1772">
        <v>386</v>
      </c>
    </row>
    <row r="490" spans="4:5" x14ac:dyDescent="0.3">
      <c r="D490" s="1793">
        <v>48201232301</v>
      </c>
      <c r="E490" s="1772">
        <v>386</v>
      </c>
    </row>
    <row r="491" spans="4:5" x14ac:dyDescent="0.3">
      <c r="D491" s="1793">
        <v>48201350500</v>
      </c>
      <c r="E491" s="1772">
        <v>386</v>
      </c>
    </row>
    <row r="492" spans="4:5" x14ac:dyDescent="0.3">
      <c r="D492" s="1793">
        <v>48201533600</v>
      </c>
      <c r="E492" s="1772">
        <v>386</v>
      </c>
    </row>
    <row r="493" spans="4:5" x14ac:dyDescent="0.3">
      <c r="D493" s="1793">
        <v>48439122700</v>
      </c>
      <c r="E493" s="1772">
        <v>386</v>
      </c>
    </row>
    <row r="494" spans="4:5" x14ac:dyDescent="0.3">
      <c r="D494" s="1793">
        <v>48453001840</v>
      </c>
      <c r="E494" s="1772">
        <v>386</v>
      </c>
    </row>
    <row r="495" spans="4:5" x14ac:dyDescent="0.3">
      <c r="D495" s="1793">
        <v>48375014700</v>
      </c>
      <c r="E495" s="1772">
        <v>400</v>
      </c>
    </row>
    <row r="496" spans="4:5" x14ac:dyDescent="0.3">
      <c r="D496" s="1793">
        <v>48453001818</v>
      </c>
      <c r="E496" s="1772">
        <v>400</v>
      </c>
    </row>
    <row r="497" spans="4:5" x14ac:dyDescent="0.3">
      <c r="D497" s="1793">
        <v>48201410800</v>
      </c>
      <c r="E497" s="1772">
        <v>400</v>
      </c>
    </row>
    <row r="498" spans="4:5" x14ac:dyDescent="0.3">
      <c r="D498" s="1793">
        <v>48453001833</v>
      </c>
      <c r="E498" s="1772">
        <v>400</v>
      </c>
    </row>
    <row r="499" spans="4:5" x14ac:dyDescent="0.3">
      <c r="D499" s="1793">
        <v>48041001400</v>
      </c>
      <c r="E499" s="1772">
        <v>400</v>
      </c>
    </row>
    <row r="500" spans="4:5" x14ac:dyDescent="0.3">
      <c r="D500" s="1793">
        <v>48061011801</v>
      </c>
      <c r="E500" s="1772">
        <v>400</v>
      </c>
    </row>
    <row r="501" spans="4:5" x14ac:dyDescent="0.3">
      <c r="D501" s="1793">
        <v>48113017202</v>
      </c>
      <c r="E501" s="1772">
        <v>400</v>
      </c>
    </row>
    <row r="502" spans="4:5" x14ac:dyDescent="0.3">
      <c r="D502" s="1793">
        <v>48201432200</v>
      </c>
      <c r="E502" s="1772">
        <v>400</v>
      </c>
    </row>
    <row r="503" spans="4:5" x14ac:dyDescent="0.3">
      <c r="D503" s="1793">
        <v>48215021401</v>
      </c>
      <c r="E503" s="1772">
        <v>400</v>
      </c>
    </row>
    <row r="504" spans="4:5" x14ac:dyDescent="0.3">
      <c r="D504" s="1793">
        <v>48439106515</v>
      </c>
      <c r="E504" s="1772">
        <v>400</v>
      </c>
    </row>
    <row r="505" spans="4:5" x14ac:dyDescent="0.3">
      <c r="D505" s="1793">
        <v>48439110704</v>
      </c>
      <c r="E505" s="1772">
        <v>400</v>
      </c>
    </row>
    <row r="506" spans="4:5" x14ac:dyDescent="0.3">
      <c r="D506" s="1793">
        <v>48041001803</v>
      </c>
      <c r="E506" s="1772">
        <v>411</v>
      </c>
    </row>
    <row r="507" spans="4:5" x14ac:dyDescent="0.3">
      <c r="D507" s="1793">
        <v>48121021616</v>
      </c>
      <c r="E507" s="1772">
        <v>411</v>
      </c>
    </row>
    <row r="508" spans="4:5" x14ac:dyDescent="0.3">
      <c r="D508" s="1793">
        <v>48215023700</v>
      </c>
      <c r="E508" s="1772">
        <v>413</v>
      </c>
    </row>
    <row r="509" spans="4:5" x14ac:dyDescent="0.3">
      <c r="D509" s="1793">
        <v>48473680500</v>
      </c>
      <c r="E509" s="1772">
        <v>413</v>
      </c>
    </row>
    <row r="510" spans="4:5" x14ac:dyDescent="0.3">
      <c r="D510" s="1793">
        <v>48113006800</v>
      </c>
      <c r="E510" s="1772">
        <v>413</v>
      </c>
    </row>
    <row r="511" spans="4:5" x14ac:dyDescent="0.3">
      <c r="D511" s="1793">
        <v>48113013805</v>
      </c>
      <c r="E511" s="1772">
        <v>413</v>
      </c>
    </row>
    <row r="512" spans="4:5" x14ac:dyDescent="0.3">
      <c r="D512" s="1793">
        <v>48201542400</v>
      </c>
      <c r="E512" s="1772">
        <v>413</v>
      </c>
    </row>
    <row r="513" spans="4:5" x14ac:dyDescent="0.3">
      <c r="D513" s="1793">
        <v>48209010902</v>
      </c>
      <c r="E513" s="1772">
        <v>413</v>
      </c>
    </row>
    <row r="514" spans="4:5" x14ac:dyDescent="0.3">
      <c r="D514" s="1793">
        <v>48453002304</v>
      </c>
      <c r="E514" s="1772">
        <v>413</v>
      </c>
    </row>
    <row r="515" spans="4:5" x14ac:dyDescent="0.3">
      <c r="D515" s="1793">
        <v>48439122300</v>
      </c>
      <c r="E515" s="1772">
        <v>420</v>
      </c>
    </row>
    <row r="516" spans="4:5" x14ac:dyDescent="0.3">
      <c r="D516" s="1793">
        <v>48113017807</v>
      </c>
      <c r="E516" s="1772">
        <v>420</v>
      </c>
    </row>
    <row r="517" spans="4:5" x14ac:dyDescent="0.3">
      <c r="D517" s="1793">
        <v>48139061600</v>
      </c>
      <c r="E517" s="1772">
        <v>420</v>
      </c>
    </row>
    <row r="518" spans="4:5" x14ac:dyDescent="0.3">
      <c r="D518" s="1793">
        <v>48439113104</v>
      </c>
      <c r="E518" s="1772">
        <v>420</v>
      </c>
    </row>
    <row r="519" spans="4:5" x14ac:dyDescent="0.3">
      <c r="D519" s="1793">
        <v>48453001750</v>
      </c>
      <c r="E519" s="1772">
        <v>420</v>
      </c>
    </row>
    <row r="520" spans="4:5" x14ac:dyDescent="0.3">
      <c r="D520" s="1793">
        <v>48121021716</v>
      </c>
      <c r="E520" s="1772">
        <v>425</v>
      </c>
    </row>
    <row r="521" spans="4:5" x14ac:dyDescent="0.3">
      <c r="D521" s="1793">
        <v>48201323900</v>
      </c>
      <c r="E521" s="1772">
        <v>425</v>
      </c>
    </row>
    <row r="522" spans="4:5" x14ac:dyDescent="0.3">
      <c r="D522" s="1793">
        <v>48453001786</v>
      </c>
      <c r="E522" s="1772">
        <v>425</v>
      </c>
    </row>
    <row r="523" spans="4:5" x14ac:dyDescent="0.3">
      <c r="D523" s="1793">
        <v>48439106202</v>
      </c>
      <c r="E523" s="1772">
        <v>425</v>
      </c>
    </row>
    <row r="524" spans="4:5" x14ac:dyDescent="0.3">
      <c r="D524" s="1793">
        <v>48113007909</v>
      </c>
      <c r="E524" s="1772">
        <v>425</v>
      </c>
    </row>
    <row r="525" spans="4:5" x14ac:dyDescent="0.3">
      <c r="D525" s="1793">
        <v>48121020602</v>
      </c>
      <c r="E525" s="1772">
        <v>425</v>
      </c>
    </row>
    <row r="526" spans="4:5" x14ac:dyDescent="0.3">
      <c r="D526" s="1793">
        <v>48303001803</v>
      </c>
      <c r="E526" s="1772">
        <v>425</v>
      </c>
    </row>
    <row r="527" spans="4:5" x14ac:dyDescent="0.3">
      <c r="D527" s="1793">
        <v>48355003001</v>
      </c>
      <c r="E527" s="1772">
        <v>425</v>
      </c>
    </row>
    <row r="528" spans="4:5" x14ac:dyDescent="0.3">
      <c r="D528" s="1793">
        <v>48439113216</v>
      </c>
      <c r="E528" s="1772">
        <v>433</v>
      </c>
    </row>
    <row r="529" spans="4:5" x14ac:dyDescent="0.3">
      <c r="D529" s="1793">
        <v>48121021624</v>
      </c>
      <c r="E529" s="1772">
        <v>433</v>
      </c>
    </row>
    <row r="530" spans="4:5" x14ac:dyDescent="0.3">
      <c r="D530" s="1793">
        <v>48029160702</v>
      </c>
      <c r="E530" s="1772">
        <v>433</v>
      </c>
    </row>
    <row r="531" spans="4:5" x14ac:dyDescent="0.3">
      <c r="D531" s="1793">
        <v>48085030802</v>
      </c>
      <c r="E531" s="1772">
        <v>433</v>
      </c>
    </row>
    <row r="532" spans="4:5" x14ac:dyDescent="0.3">
      <c r="D532" s="1793">
        <v>48113013725</v>
      </c>
      <c r="E532" s="1772">
        <v>433</v>
      </c>
    </row>
    <row r="533" spans="4:5" x14ac:dyDescent="0.3">
      <c r="D533" s="1793">
        <v>48201210500</v>
      </c>
      <c r="E533" s="1772">
        <v>433</v>
      </c>
    </row>
    <row r="534" spans="4:5" x14ac:dyDescent="0.3">
      <c r="D534" s="1793">
        <v>48201550402</v>
      </c>
      <c r="E534" s="1772">
        <v>433</v>
      </c>
    </row>
    <row r="535" spans="4:5" x14ac:dyDescent="0.3">
      <c r="D535" s="1793">
        <v>48439111524</v>
      </c>
      <c r="E535" s="1772">
        <v>433</v>
      </c>
    </row>
    <row r="536" spans="4:5" x14ac:dyDescent="0.3">
      <c r="D536" s="1793">
        <v>48491021402</v>
      </c>
      <c r="E536" s="1772">
        <v>433</v>
      </c>
    </row>
    <row r="537" spans="4:5" x14ac:dyDescent="0.3">
      <c r="D537" s="1793">
        <v>48085031652</v>
      </c>
      <c r="E537" s="1772">
        <v>442</v>
      </c>
    </row>
    <row r="538" spans="4:5" x14ac:dyDescent="0.3">
      <c r="D538" s="1793">
        <v>48201240100</v>
      </c>
      <c r="E538" s="1772">
        <v>442</v>
      </c>
    </row>
    <row r="539" spans="4:5" x14ac:dyDescent="0.3">
      <c r="D539" s="1793">
        <v>48201341201</v>
      </c>
      <c r="E539" s="1772">
        <v>442</v>
      </c>
    </row>
    <row r="540" spans="4:5" x14ac:dyDescent="0.3">
      <c r="D540" s="1793">
        <v>48201240902</v>
      </c>
      <c r="E540" s="1772">
        <v>442</v>
      </c>
    </row>
    <row r="541" spans="4:5" x14ac:dyDescent="0.3">
      <c r="D541" s="1793">
        <v>48201250402</v>
      </c>
      <c r="E541" s="1772">
        <v>442</v>
      </c>
    </row>
    <row r="542" spans="4:5" x14ac:dyDescent="0.3">
      <c r="D542" s="1793">
        <v>48201333201</v>
      </c>
      <c r="E542" s="1772">
        <v>442</v>
      </c>
    </row>
    <row r="543" spans="4:5" x14ac:dyDescent="0.3">
      <c r="D543" s="1793">
        <v>48473680300</v>
      </c>
      <c r="E543" s="1772">
        <v>448</v>
      </c>
    </row>
    <row r="544" spans="4:5" x14ac:dyDescent="0.3">
      <c r="D544" s="1793">
        <v>48215020503</v>
      </c>
      <c r="E544" s="1772">
        <v>448</v>
      </c>
    </row>
    <row r="545" spans="4:5" x14ac:dyDescent="0.3">
      <c r="D545" s="1793">
        <v>48453001847</v>
      </c>
      <c r="E545" s="1772">
        <v>448</v>
      </c>
    </row>
    <row r="546" spans="4:5" x14ac:dyDescent="0.3">
      <c r="D546" s="1793">
        <v>48113014103</v>
      </c>
      <c r="E546" s="1772">
        <v>448</v>
      </c>
    </row>
    <row r="547" spans="4:5" x14ac:dyDescent="0.3">
      <c r="D547" s="1793">
        <v>48085031506</v>
      </c>
      <c r="E547" s="1772">
        <v>448</v>
      </c>
    </row>
    <row r="548" spans="4:5" x14ac:dyDescent="0.3">
      <c r="D548" s="1793">
        <v>48113014127</v>
      </c>
      <c r="E548" s="1772">
        <v>448</v>
      </c>
    </row>
    <row r="549" spans="4:5" x14ac:dyDescent="0.3">
      <c r="D549" s="1793">
        <v>48113018506</v>
      </c>
      <c r="E549" s="1772">
        <v>448</v>
      </c>
    </row>
    <row r="550" spans="4:5" x14ac:dyDescent="0.3">
      <c r="D550" s="1793">
        <v>48061013106</v>
      </c>
      <c r="E550" s="1772">
        <v>448</v>
      </c>
    </row>
    <row r="551" spans="4:5" x14ac:dyDescent="0.3">
      <c r="D551" s="1793">
        <v>48085030408</v>
      </c>
      <c r="E551" s="1772">
        <v>448</v>
      </c>
    </row>
    <row r="552" spans="4:5" x14ac:dyDescent="0.3">
      <c r="D552" s="1793">
        <v>48113006900</v>
      </c>
      <c r="E552" s="1772">
        <v>448</v>
      </c>
    </row>
    <row r="553" spans="4:5" x14ac:dyDescent="0.3">
      <c r="D553" s="1793">
        <v>48201340500</v>
      </c>
      <c r="E553" s="1772">
        <v>448</v>
      </c>
    </row>
    <row r="554" spans="4:5" x14ac:dyDescent="0.3">
      <c r="D554" s="1793">
        <v>48201422401</v>
      </c>
      <c r="E554" s="1772">
        <v>448</v>
      </c>
    </row>
    <row r="555" spans="4:5" x14ac:dyDescent="0.3">
      <c r="D555" s="1793">
        <v>48201453501</v>
      </c>
      <c r="E555" s="1772">
        <v>448</v>
      </c>
    </row>
    <row r="556" spans="4:5" x14ac:dyDescent="0.3">
      <c r="D556" s="1793">
        <v>48201540902</v>
      </c>
      <c r="E556" s="1772">
        <v>448</v>
      </c>
    </row>
    <row r="557" spans="4:5" x14ac:dyDescent="0.3">
      <c r="D557" s="1793">
        <v>48201541300</v>
      </c>
      <c r="E557" s="1772">
        <v>448</v>
      </c>
    </row>
    <row r="558" spans="4:5" x14ac:dyDescent="0.3">
      <c r="D558" s="1793">
        <v>48201542101</v>
      </c>
      <c r="E558" s="1772">
        <v>448</v>
      </c>
    </row>
    <row r="559" spans="4:5" x14ac:dyDescent="0.3">
      <c r="D559" s="1793">
        <v>48309002100</v>
      </c>
      <c r="E559" s="1772">
        <v>448</v>
      </c>
    </row>
    <row r="560" spans="4:5" x14ac:dyDescent="0.3">
      <c r="D560" s="1793">
        <v>48439113405</v>
      </c>
      <c r="E560" s="1772">
        <v>448</v>
      </c>
    </row>
    <row r="561" spans="4:5" x14ac:dyDescent="0.3">
      <c r="D561" s="1793">
        <v>48029130900</v>
      </c>
      <c r="E561" s="1772">
        <v>466</v>
      </c>
    </row>
    <row r="562" spans="4:5" x14ac:dyDescent="0.3">
      <c r="D562" s="1793">
        <v>48245002600</v>
      </c>
      <c r="E562" s="1772">
        <v>467</v>
      </c>
    </row>
    <row r="563" spans="4:5" x14ac:dyDescent="0.3">
      <c r="D563" s="1793">
        <v>48201211100</v>
      </c>
      <c r="E563" s="1772">
        <v>467</v>
      </c>
    </row>
    <row r="564" spans="4:5" x14ac:dyDescent="0.3">
      <c r="D564" s="1793">
        <v>48113014403</v>
      </c>
      <c r="E564" s="1772">
        <v>467</v>
      </c>
    </row>
    <row r="565" spans="4:5" x14ac:dyDescent="0.3">
      <c r="D565" s="1793">
        <v>48113020500</v>
      </c>
      <c r="E565" s="1772">
        <v>467</v>
      </c>
    </row>
    <row r="566" spans="4:5" x14ac:dyDescent="0.3">
      <c r="D566" s="1793">
        <v>48121021613</v>
      </c>
      <c r="E566" s="1772">
        <v>467</v>
      </c>
    </row>
    <row r="567" spans="4:5" x14ac:dyDescent="0.3">
      <c r="D567" s="1793">
        <v>48183000502</v>
      </c>
      <c r="E567" s="1772">
        <v>467</v>
      </c>
    </row>
    <row r="568" spans="4:5" x14ac:dyDescent="0.3">
      <c r="D568" s="1793">
        <v>48201232900</v>
      </c>
      <c r="E568" s="1772">
        <v>467</v>
      </c>
    </row>
    <row r="569" spans="4:5" x14ac:dyDescent="0.3">
      <c r="D569" s="1793">
        <v>48201333500</v>
      </c>
      <c r="E569" s="1772">
        <v>467</v>
      </c>
    </row>
    <row r="570" spans="4:5" x14ac:dyDescent="0.3">
      <c r="D570" s="1793">
        <v>48201451403</v>
      </c>
      <c r="E570" s="1772">
        <v>467</v>
      </c>
    </row>
    <row r="571" spans="4:5" x14ac:dyDescent="0.3">
      <c r="D571" s="1793">
        <v>48201551200</v>
      </c>
      <c r="E571" s="1772">
        <v>467</v>
      </c>
    </row>
    <row r="572" spans="4:5" x14ac:dyDescent="0.3">
      <c r="D572" s="1793">
        <v>48037010902</v>
      </c>
      <c r="E572" s="1772">
        <v>477</v>
      </c>
    </row>
    <row r="573" spans="4:5" x14ac:dyDescent="0.3">
      <c r="D573" s="1793">
        <v>48453001722</v>
      </c>
      <c r="E573" s="1772">
        <v>477</v>
      </c>
    </row>
    <row r="574" spans="4:5" x14ac:dyDescent="0.3">
      <c r="D574" s="1793">
        <v>48141001104</v>
      </c>
      <c r="E574" s="1772">
        <v>477</v>
      </c>
    </row>
    <row r="575" spans="4:5" x14ac:dyDescent="0.3">
      <c r="D575" s="1793">
        <v>48201422900</v>
      </c>
      <c r="E575" s="1772">
        <v>477</v>
      </c>
    </row>
    <row r="576" spans="4:5" x14ac:dyDescent="0.3">
      <c r="D576" s="1793">
        <v>48029151200</v>
      </c>
      <c r="E576" s="1772">
        <v>477</v>
      </c>
    </row>
    <row r="577" spans="4:5" x14ac:dyDescent="0.3">
      <c r="D577" s="1793">
        <v>48113014407</v>
      </c>
      <c r="E577" s="1772">
        <v>477</v>
      </c>
    </row>
    <row r="578" spans="4:5" x14ac:dyDescent="0.3">
      <c r="D578" s="1793">
        <v>48215020723</v>
      </c>
      <c r="E578" s="1772">
        <v>477</v>
      </c>
    </row>
    <row r="579" spans="4:5" x14ac:dyDescent="0.3">
      <c r="D579" s="1793">
        <v>48303001702</v>
      </c>
      <c r="E579" s="1772">
        <v>477</v>
      </c>
    </row>
    <row r="580" spans="4:5" x14ac:dyDescent="0.3">
      <c r="D580" s="1793">
        <v>48423001802</v>
      </c>
      <c r="E580" s="1772">
        <v>477</v>
      </c>
    </row>
    <row r="581" spans="4:5" x14ac:dyDescent="0.3">
      <c r="D581" s="1793">
        <v>48061013002</v>
      </c>
      <c r="E581" s="1772">
        <v>486</v>
      </c>
    </row>
    <row r="582" spans="4:5" x14ac:dyDescent="0.3">
      <c r="D582" s="1793">
        <v>48423001905</v>
      </c>
      <c r="E582" s="1772">
        <v>487</v>
      </c>
    </row>
    <row r="583" spans="4:5" x14ac:dyDescent="0.3">
      <c r="D583" s="1793">
        <v>48453001307</v>
      </c>
      <c r="E583" s="1772">
        <v>487</v>
      </c>
    </row>
    <row r="584" spans="4:5" x14ac:dyDescent="0.3">
      <c r="D584" s="1793">
        <v>48041001702</v>
      </c>
      <c r="E584" s="1772">
        <v>487</v>
      </c>
    </row>
    <row r="585" spans="4:5" x14ac:dyDescent="0.3">
      <c r="D585" s="1793">
        <v>48113008604</v>
      </c>
      <c r="E585" s="1772">
        <v>487</v>
      </c>
    </row>
    <row r="586" spans="4:5" x14ac:dyDescent="0.3">
      <c r="D586" s="1793">
        <v>48201520300</v>
      </c>
      <c r="E586" s="1772">
        <v>487</v>
      </c>
    </row>
    <row r="587" spans="4:5" x14ac:dyDescent="0.3">
      <c r="D587" s="1793">
        <v>48201532700</v>
      </c>
      <c r="E587" s="1772">
        <v>487</v>
      </c>
    </row>
    <row r="588" spans="4:5" x14ac:dyDescent="0.3">
      <c r="D588" s="1793">
        <v>48439110101</v>
      </c>
      <c r="E588" s="1772">
        <v>487</v>
      </c>
    </row>
    <row r="589" spans="4:5" x14ac:dyDescent="0.3">
      <c r="D589" s="1793">
        <v>48453002422</v>
      </c>
      <c r="E589" s="1772">
        <v>487</v>
      </c>
    </row>
    <row r="590" spans="4:5" x14ac:dyDescent="0.3">
      <c r="D590" s="1793">
        <v>48113020400</v>
      </c>
      <c r="E590" s="1772">
        <v>495</v>
      </c>
    </row>
    <row r="591" spans="4:5" x14ac:dyDescent="0.3">
      <c r="D591" s="1793">
        <v>48419950400</v>
      </c>
      <c r="E591" s="1772">
        <v>495</v>
      </c>
    </row>
    <row r="592" spans="4:5" x14ac:dyDescent="0.3">
      <c r="D592" s="1793">
        <v>48469000602</v>
      </c>
      <c r="E592" s="1772">
        <v>495</v>
      </c>
    </row>
    <row r="593" spans="4:5" x14ac:dyDescent="0.3">
      <c r="D593" s="1793">
        <v>48029121119</v>
      </c>
      <c r="E593" s="1772">
        <v>495</v>
      </c>
    </row>
    <row r="594" spans="4:5" x14ac:dyDescent="0.3">
      <c r="D594" s="1793">
        <v>48029171802</v>
      </c>
      <c r="E594" s="1772">
        <v>495</v>
      </c>
    </row>
    <row r="595" spans="4:5" x14ac:dyDescent="0.3">
      <c r="D595" s="1793">
        <v>48141004103</v>
      </c>
      <c r="E595" s="1772">
        <v>495</v>
      </c>
    </row>
    <row r="596" spans="4:5" x14ac:dyDescent="0.3">
      <c r="D596" s="1793">
        <v>48201340900</v>
      </c>
      <c r="E596" s="1772">
        <v>495</v>
      </c>
    </row>
    <row r="597" spans="4:5" x14ac:dyDescent="0.3">
      <c r="D597" s="1793">
        <v>48339693400</v>
      </c>
      <c r="E597" s="1772">
        <v>495</v>
      </c>
    </row>
    <row r="598" spans="4:5" x14ac:dyDescent="0.3">
      <c r="D598" s="1793">
        <v>48439105007</v>
      </c>
      <c r="E598" s="1772">
        <v>495</v>
      </c>
    </row>
    <row r="599" spans="4:5" x14ac:dyDescent="0.3">
      <c r="D599" s="1793">
        <v>48091310300</v>
      </c>
      <c r="E599" s="1772">
        <v>504</v>
      </c>
    </row>
    <row r="600" spans="4:5" x14ac:dyDescent="0.3">
      <c r="D600" s="1793">
        <v>48029120701</v>
      </c>
      <c r="E600" s="1772">
        <v>504</v>
      </c>
    </row>
    <row r="601" spans="4:5" x14ac:dyDescent="0.3">
      <c r="D601" s="1793">
        <v>48029180501</v>
      </c>
      <c r="E601" s="1772">
        <v>504</v>
      </c>
    </row>
    <row r="602" spans="4:5" x14ac:dyDescent="0.3">
      <c r="D602" s="1793">
        <v>48367140200</v>
      </c>
      <c r="E602" s="1772">
        <v>504</v>
      </c>
    </row>
    <row r="603" spans="4:5" x14ac:dyDescent="0.3">
      <c r="D603" s="1793">
        <v>48029160100</v>
      </c>
      <c r="E603" s="1772">
        <v>504</v>
      </c>
    </row>
    <row r="604" spans="4:5" x14ac:dyDescent="0.3">
      <c r="D604" s="1793">
        <v>48029171923</v>
      </c>
      <c r="E604" s="1772">
        <v>504</v>
      </c>
    </row>
    <row r="605" spans="4:5" x14ac:dyDescent="0.3">
      <c r="D605" s="1793">
        <v>48113007821</v>
      </c>
      <c r="E605" s="1772">
        <v>504</v>
      </c>
    </row>
    <row r="606" spans="4:5" x14ac:dyDescent="0.3">
      <c r="D606" s="1793">
        <v>48113016407</v>
      </c>
      <c r="E606" s="1772">
        <v>504</v>
      </c>
    </row>
    <row r="607" spans="4:5" x14ac:dyDescent="0.3">
      <c r="D607" s="1793">
        <v>48453001839</v>
      </c>
      <c r="E607" s="1772">
        <v>504</v>
      </c>
    </row>
    <row r="608" spans="4:5" x14ac:dyDescent="0.3">
      <c r="D608" s="1793">
        <v>48121020601</v>
      </c>
      <c r="E608" s="1772">
        <v>513</v>
      </c>
    </row>
    <row r="609" spans="4:5" x14ac:dyDescent="0.3">
      <c r="D609" s="1793">
        <v>48309001100</v>
      </c>
      <c r="E609" s="1772">
        <v>514</v>
      </c>
    </row>
    <row r="610" spans="4:5" x14ac:dyDescent="0.3">
      <c r="D610" s="1793">
        <v>48085031658</v>
      </c>
      <c r="E610" s="1772">
        <v>514</v>
      </c>
    </row>
    <row r="611" spans="4:5" x14ac:dyDescent="0.3">
      <c r="D611" s="1793">
        <v>48167721100</v>
      </c>
      <c r="E611" s="1772">
        <v>514</v>
      </c>
    </row>
    <row r="612" spans="4:5" x14ac:dyDescent="0.3">
      <c r="D612" s="1793">
        <v>48201433400</v>
      </c>
      <c r="E612" s="1772">
        <v>514</v>
      </c>
    </row>
    <row r="613" spans="4:5" x14ac:dyDescent="0.3">
      <c r="D613" s="1793">
        <v>48453001860</v>
      </c>
      <c r="E613" s="1772">
        <v>514</v>
      </c>
    </row>
    <row r="614" spans="4:5" x14ac:dyDescent="0.3">
      <c r="D614" s="1793">
        <v>48453001901</v>
      </c>
      <c r="E614" s="1772">
        <v>514</v>
      </c>
    </row>
    <row r="615" spans="4:5" x14ac:dyDescent="0.3">
      <c r="D615" s="1793">
        <v>48491020703</v>
      </c>
      <c r="E615" s="1772">
        <v>514</v>
      </c>
    </row>
    <row r="616" spans="4:5" x14ac:dyDescent="0.3">
      <c r="D616" s="1793">
        <v>48113019206</v>
      </c>
      <c r="E616" s="1772">
        <v>521</v>
      </c>
    </row>
    <row r="617" spans="4:5" x14ac:dyDescent="0.3">
      <c r="D617" s="1793">
        <v>48027022502</v>
      </c>
      <c r="E617" s="1772">
        <v>521</v>
      </c>
    </row>
    <row r="618" spans="4:5" x14ac:dyDescent="0.3">
      <c r="D618" s="1793">
        <v>48201350802</v>
      </c>
      <c r="E618" s="1772">
        <v>521</v>
      </c>
    </row>
    <row r="619" spans="4:5" x14ac:dyDescent="0.3">
      <c r="D619" s="1793">
        <v>48201453402</v>
      </c>
      <c r="E619" s="1772">
        <v>521</v>
      </c>
    </row>
    <row r="620" spans="4:5" x14ac:dyDescent="0.3">
      <c r="D620" s="1793">
        <v>48201323701</v>
      </c>
      <c r="E620" s="1772">
        <v>521</v>
      </c>
    </row>
    <row r="621" spans="4:5" x14ac:dyDescent="0.3">
      <c r="D621" s="1793">
        <v>48113007804</v>
      </c>
      <c r="E621" s="1772">
        <v>521</v>
      </c>
    </row>
    <row r="622" spans="4:5" x14ac:dyDescent="0.3">
      <c r="D622" s="1793">
        <v>48041001301</v>
      </c>
      <c r="E622" s="1772">
        <v>521</v>
      </c>
    </row>
    <row r="623" spans="4:5" x14ac:dyDescent="0.3">
      <c r="D623" s="1793">
        <v>48141003903</v>
      </c>
      <c r="E623" s="1772">
        <v>521</v>
      </c>
    </row>
    <row r="624" spans="4:5" x14ac:dyDescent="0.3">
      <c r="D624" s="1793">
        <v>48201313900</v>
      </c>
      <c r="E624" s="1772">
        <v>521</v>
      </c>
    </row>
    <row r="625" spans="4:5" x14ac:dyDescent="0.3">
      <c r="D625" s="1793">
        <v>48491020114</v>
      </c>
      <c r="E625" s="1772">
        <v>521</v>
      </c>
    </row>
    <row r="626" spans="4:5" x14ac:dyDescent="0.3">
      <c r="D626" s="1793">
        <v>48027022900</v>
      </c>
      <c r="E626" s="1772">
        <v>531</v>
      </c>
    </row>
    <row r="627" spans="4:5" x14ac:dyDescent="0.3">
      <c r="D627" s="1793">
        <v>48113012208</v>
      </c>
      <c r="E627" s="1772">
        <v>531</v>
      </c>
    </row>
    <row r="628" spans="4:5" x14ac:dyDescent="0.3">
      <c r="D628" s="1793">
        <v>48085031712</v>
      </c>
      <c r="E628" s="1772">
        <v>531</v>
      </c>
    </row>
    <row r="629" spans="4:5" x14ac:dyDescent="0.3">
      <c r="D629" s="1793">
        <v>48157675100</v>
      </c>
      <c r="E629" s="1772">
        <v>531</v>
      </c>
    </row>
    <row r="630" spans="4:5" x14ac:dyDescent="0.3">
      <c r="D630" s="1793">
        <v>48201520602</v>
      </c>
      <c r="E630" s="1772">
        <v>531</v>
      </c>
    </row>
    <row r="631" spans="4:5" x14ac:dyDescent="0.3">
      <c r="D631" s="1793">
        <v>48453002315</v>
      </c>
      <c r="E631" s="1772">
        <v>531</v>
      </c>
    </row>
    <row r="632" spans="4:5" x14ac:dyDescent="0.3">
      <c r="D632" s="1793">
        <v>48485011600</v>
      </c>
      <c r="E632" s="1772">
        <v>531</v>
      </c>
    </row>
    <row r="633" spans="4:5" x14ac:dyDescent="0.3">
      <c r="D633" s="1793">
        <v>48113016202</v>
      </c>
      <c r="E633" s="1772">
        <v>538</v>
      </c>
    </row>
    <row r="634" spans="4:5" x14ac:dyDescent="0.3">
      <c r="D634" s="1793">
        <v>48029130402</v>
      </c>
      <c r="E634" s="1772">
        <v>538</v>
      </c>
    </row>
    <row r="635" spans="4:5" x14ac:dyDescent="0.3">
      <c r="D635" s="1793">
        <v>48027022600</v>
      </c>
      <c r="E635" s="1772">
        <v>538</v>
      </c>
    </row>
    <row r="636" spans="4:5" x14ac:dyDescent="0.3">
      <c r="D636" s="1793">
        <v>48113018138</v>
      </c>
      <c r="E636" s="1772">
        <v>538</v>
      </c>
    </row>
    <row r="637" spans="4:5" x14ac:dyDescent="0.3">
      <c r="D637" s="1793">
        <v>48439122002</v>
      </c>
      <c r="E637" s="1772">
        <v>538</v>
      </c>
    </row>
    <row r="638" spans="4:5" x14ac:dyDescent="0.3">
      <c r="D638" s="1793">
        <v>48453001503</v>
      </c>
      <c r="E638" s="1772">
        <v>543</v>
      </c>
    </row>
    <row r="639" spans="4:5" x14ac:dyDescent="0.3">
      <c r="D639" s="1793">
        <v>48113000900</v>
      </c>
      <c r="E639" s="1772">
        <v>543</v>
      </c>
    </row>
    <row r="640" spans="4:5" x14ac:dyDescent="0.3">
      <c r="D640" s="1793">
        <v>48181000902</v>
      </c>
      <c r="E640" s="1772">
        <v>543</v>
      </c>
    </row>
    <row r="641" spans="4:5" x14ac:dyDescent="0.3">
      <c r="D641" s="1793">
        <v>48201212300</v>
      </c>
      <c r="E641" s="1772">
        <v>543</v>
      </c>
    </row>
    <row r="642" spans="4:5" x14ac:dyDescent="0.3">
      <c r="D642" s="1793">
        <v>48439111525</v>
      </c>
      <c r="E642" s="1772">
        <v>543</v>
      </c>
    </row>
    <row r="643" spans="4:5" x14ac:dyDescent="0.3">
      <c r="D643" s="1793">
        <v>48029121205</v>
      </c>
      <c r="E643" s="1772">
        <v>543</v>
      </c>
    </row>
    <row r="644" spans="4:5" x14ac:dyDescent="0.3">
      <c r="D644" s="1793">
        <v>48029151600</v>
      </c>
      <c r="E644" s="1772">
        <v>543</v>
      </c>
    </row>
    <row r="645" spans="4:5" x14ac:dyDescent="0.3">
      <c r="D645" s="1793">
        <v>48041001801</v>
      </c>
      <c r="E645" s="1772">
        <v>543</v>
      </c>
    </row>
    <row r="646" spans="4:5" x14ac:dyDescent="0.3">
      <c r="D646" s="1793">
        <v>48085032003</v>
      </c>
      <c r="E646" s="1772">
        <v>543</v>
      </c>
    </row>
    <row r="647" spans="4:5" x14ac:dyDescent="0.3">
      <c r="D647" s="1793">
        <v>48113007827</v>
      </c>
      <c r="E647" s="1772">
        <v>543</v>
      </c>
    </row>
    <row r="648" spans="4:5" x14ac:dyDescent="0.3">
      <c r="D648" s="1793">
        <v>48141000800</v>
      </c>
      <c r="E648" s="1772">
        <v>543</v>
      </c>
    </row>
    <row r="649" spans="4:5" x14ac:dyDescent="0.3">
      <c r="D649" s="1793">
        <v>48453001842</v>
      </c>
      <c r="E649" s="1772">
        <v>543</v>
      </c>
    </row>
    <row r="650" spans="4:5" x14ac:dyDescent="0.3">
      <c r="D650" s="1793">
        <v>48453002410</v>
      </c>
      <c r="E650" s="1772">
        <v>543</v>
      </c>
    </row>
    <row r="651" spans="4:5" x14ac:dyDescent="0.3">
      <c r="D651" s="1793">
        <v>48201553600</v>
      </c>
      <c r="E651" s="1772">
        <v>556</v>
      </c>
    </row>
    <row r="652" spans="4:5" x14ac:dyDescent="0.3">
      <c r="D652" s="1793">
        <v>48201420500</v>
      </c>
      <c r="E652" s="1772">
        <v>556</v>
      </c>
    </row>
    <row r="653" spans="4:5" x14ac:dyDescent="0.3">
      <c r="D653" s="1793">
        <v>48027021100</v>
      </c>
      <c r="E653" s="1772">
        <v>556</v>
      </c>
    </row>
    <row r="654" spans="4:5" x14ac:dyDescent="0.3">
      <c r="D654" s="1793">
        <v>48085031804</v>
      </c>
      <c r="E654" s="1772">
        <v>556</v>
      </c>
    </row>
    <row r="655" spans="4:5" x14ac:dyDescent="0.3">
      <c r="D655" s="1793">
        <v>48113014121</v>
      </c>
      <c r="E655" s="1772">
        <v>556</v>
      </c>
    </row>
    <row r="656" spans="4:5" x14ac:dyDescent="0.3">
      <c r="D656" s="1793">
        <v>48121020114</v>
      </c>
      <c r="E656" s="1772">
        <v>556</v>
      </c>
    </row>
    <row r="657" spans="4:5" x14ac:dyDescent="0.3">
      <c r="D657" s="1793">
        <v>48121020306</v>
      </c>
      <c r="E657" s="1772">
        <v>556</v>
      </c>
    </row>
    <row r="658" spans="4:5" x14ac:dyDescent="0.3">
      <c r="D658" s="1793">
        <v>48141010600</v>
      </c>
      <c r="E658" s="1772">
        <v>556</v>
      </c>
    </row>
    <row r="659" spans="4:5" x14ac:dyDescent="0.3">
      <c r="D659" s="1793">
        <v>48167725600</v>
      </c>
      <c r="E659" s="1772">
        <v>556</v>
      </c>
    </row>
    <row r="660" spans="4:5" x14ac:dyDescent="0.3">
      <c r="D660" s="1793">
        <v>48201310900</v>
      </c>
      <c r="E660" s="1772">
        <v>556</v>
      </c>
    </row>
    <row r="661" spans="4:5" x14ac:dyDescent="0.3">
      <c r="D661" s="1793">
        <v>48453001811</v>
      </c>
      <c r="E661" s="1772">
        <v>556</v>
      </c>
    </row>
    <row r="662" spans="4:5" x14ac:dyDescent="0.3">
      <c r="D662" s="1793">
        <v>48113014310</v>
      </c>
      <c r="E662" s="1772">
        <v>567</v>
      </c>
    </row>
    <row r="663" spans="4:5" x14ac:dyDescent="0.3">
      <c r="D663" s="1793">
        <v>48201343000</v>
      </c>
      <c r="E663" s="1772">
        <v>567</v>
      </c>
    </row>
    <row r="664" spans="4:5" x14ac:dyDescent="0.3">
      <c r="D664" s="1793">
        <v>48339693700</v>
      </c>
      <c r="E664" s="1772">
        <v>567</v>
      </c>
    </row>
    <row r="665" spans="4:5" x14ac:dyDescent="0.3">
      <c r="D665" s="1793">
        <v>48039663800</v>
      </c>
      <c r="E665" s="1772">
        <v>567</v>
      </c>
    </row>
    <row r="666" spans="4:5" x14ac:dyDescent="0.3">
      <c r="D666" s="1793">
        <v>48113001800</v>
      </c>
      <c r="E666" s="1772">
        <v>567</v>
      </c>
    </row>
    <row r="667" spans="4:5" x14ac:dyDescent="0.3">
      <c r="D667" s="1793">
        <v>48113007910</v>
      </c>
      <c r="E667" s="1772">
        <v>567</v>
      </c>
    </row>
    <row r="668" spans="4:5" x14ac:dyDescent="0.3">
      <c r="D668" s="1793">
        <v>48113010000</v>
      </c>
      <c r="E668" s="1772">
        <v>567</v>
      </c>
    </row>
    <row r="669" spans="4:5" x14ac:dyDescent="0.3">
      <c r="D669" s="1793">
        <v>48139061500</v>
      </c>
      <c r="E669" s="1772">
        <v>567</v>
      </c>
    </row>
    <row r="670" spans="4:5" x14ac:dyDescent="0.3">
      <c r="D670" s="1793">
        <v>48143950400</v>
      </c>
      <c r="E670" s="1772">
        <v>567</v>
      </c>
    </row>
    <row r="671" spans="4:5" x14ac:dyDescent="0.3">
      <c r="D671" s="1793">
        <v>48201420100</v>
      </c>
      <c r="E671" s="1772">
        <v>567</v>
      </c>
    </row>
    <row r="672" spans="4:5" x14ac:dyDescent="0.3">
      <c r="D672" s="1793">
        <v>48201453300</v>
      </c>
      <c r="E672" s="1772">
        <v>567</v>
      </c>
    </row>
    <row r="673" spans="4:5" x14ac:dyDescent="0.3">
      <c r="D673" s="1793">
        <v>48201511002</v>
      </c>
      <c r="E673" s="1772">
        <v>567</v>
      </c>
    </row>
    <row r="674" spans="4:5" x14ac:dyDescent="0.3">
      <c r="D674" s="1793">
        <v>48259970500</v>
      </c>
      <c r="E674" s="1772">
        <v>567</v>
      </c>
    </row>
    <row r="675" spans="4:5" x14ac:dyDescent="0.3">
      <c r="D675" s="1793">
        <v>48303002400</v>
      </c>
      <c r="E675" s="1772">
        <v>567</v>
      </c>
    </row>
    <row r="676" spans="4:5" x14ac:dyDescent="0.3">
      <c r="D676" s="1793">
        <v>48439113102</v>
      </c>
      <c r="E676" s="1772">
        <v>567</v>
      </c>
    </row>
    <row r="677" spans="4:5" x14ac:dyDescent="0.3">
      <c r="D677" s="1793">
        <v>48439113514</v>
      </c>
      <c r="E677" s="1772">
        <v>567</v>
      </c>
    </row>
    <row r="678" spans="4:5" x14ac:dyDescent="0.3">
      <c r="D678" s="1793">
        <v>48439122801</v>
      </c>
      <c r="E678" s="1772">
        <v>567</v>
      </c>
    </row>
    <row r="679" spans="4:5" x14ac:dyDescent="0.3">
      <c r="D679" s="1793">
        <v>48441013100</v>
      </c>
      <c r="E679" s="1772">
        <v>567</v>
      </c>
    </row>
    <row r="680" spans="4:5" x14ac:dyDescent="0.3">
      <c r="D680" s="1793">
        <v>48453001785</v>
      </c>
      <c r="E680" s="1772">
        <v>567</v>
      </c>
    </row>
    <row r="681" spans="4:5" x14ac:dyDescent="0.3">
      <c r="D681" s="1793">
        <v>48453001844</v>
      </c>
      <c r="E681" s="1772">
        <v>567</v>
      </c>
    </row>
    <row r="682" spans="4:5" x14ac:dyDescent="0.3">
      <c r="D682" s="1793">
        <v>48491021503</v>
      </c>
      <c r="E682" s="1772">
        <v>567</v>
      </c>
    </row>
    <row r="683" spans="4:5" x14ac:dyDescent="0.3">
      <c r="D683" s="1793">
        <v>48303001705</v>
      </c>
      <c r="E683" s="1772">
        <v>588</v>
      </c>
    </row>
    <row r="684" spans="4:5" x14ac:dyDescent="0.3">
      <c r="D684" s="1793">
        <v>48029141200</v>
      </c>
      <c r="E684" s="1772">
        <v>588</v>
      </c>
    </row>
    <row r="685" spans="4:5" x14ac:dyDescent="0.3">
      <c r="D685" s="1793">
        <v>48085031624</v>
      </c>
      <c r="E685" s="1772">
        <v>588</v>
      </c>
    </row>
    <row r="686" spans="4:5" x14ac:dyDescent="0.3">
      <c r="D686" s="1793">
        <v>48113018700</v>
      </c>
      <c r="E686" s="1772">
        <v>588</v>
      </c>
    </row>
    <row r="687" spans="4:5" x14ac:dyDescent="0.3">
      <c r="D687" s="1793">
        <v>48141004312</v>
      </c>
      <c r="E687" s="1772">
        <v>588</v>
      </c>
    </row>
    <row r="688" spans="4:5" x14ac:dyDescent="0.3">
      <c r="D688" s="1793">
        <v>48201252200</v>
      </c>
      <c r="E688" s="1772">
        <v>588</v>
      </c>
    </row>
    <row r="689" spans="4:5" x14ac:dyDescent="0.3">
      <c r="D689" s="1793">
        <v>48439121906</v>
      </c>
      <c r="E689" s="1772">
        <v>588</v>
      </c>
    </row>
    <row r="690" spans="4:5" x14ac:dyDescent="0.3">
      <c r="D690" s="1793">
        <v>48439122900</v>
      </c>
      <c r="E690" s="1772">
        <v>588</v>
      </c>
    </row>
    <row r="691" spans="4:5" x14ac:dyDescent="0.3">
      <c r="D691" s="1793">
        <v>48453001505</v>
      </c>
      <c r="E691" s="1772">
        <v>588</v>
      </c>
    </row>
    <row r="692" spans="4:5" x14ac:dyDescent="0.3">
      <c r="D692" s="1793">
        <v>48213951300</v>
      </c>
      <c r="E692" s="1772">
        <v>597</v>
      </c>
    </row>
    <row r="693" spans="4:5" x14ac:dyDescent="0.3">
      <c r="D693" s="1793">
        <v>48215020101</v>
      </c>
      <c r="E693" s="1772">
        <v>597</v>
      </c>
    </row>
    <row r="694" spans="4:5" x14ac:dyDescent="0.3">
      <c r="D694" s="1793">
        <v>48135001700</v>
      </c>
      <c r="E694" s="1772">
        <v>597</v>
      </c>
    </row>
    <row r="695" spans="4:5" x14ac:dyDescent="0.3">
      <c r="D695" s="1793">
        <v>48201251700</v>
      </c>
      <c r="E695" s="1772">
        <v>597</v>
      </c>
    </row>
    <row r="696" spans="4:5" x14ac:dyDescent="0.3">
      <c r="D696" s="1793">
        <v>48201421101</v>
      </c>
      <c r="E696" s="1772">
        <v>597</v>
      </c>
    </row>
    <row r="697" spans="4:5" x14ac:dyDescent="0.3">
      <c r="D697" s="1793">
        <v>48029121403</v>
      </c>
      <c r="E697" s="1772">
        <v>597</v>
      </c>
    </row>
    <row r="698" spans="4:5" x14ac:dyDescent="0.3">
      <c r="D698" s="1793">
        <v>48113007825</v>
      </c>
      <c r="E698" s="1772">
        <v>597</v>
      </c>
    </row>
    <row r="699" spans="4:5" x14ac:dyDescent="0.3">
      <c r="D699" s="1793">
        <v>48113016625</v>
      </c>
      <c r="E699" s="1772">
        <v>597</v>
      </c>
    </row>
    <row r="700" spans="4:5" x14ac:dyDescent="0.3">
      <c r="D700" s="1793">
        <v>48201220700</v>
      </c>
      <c r="E700" s="1772">
        <v>597</v>
      </c>
    </row>
    <row r="701" spans="4:5" x14ac:dyDescent="0.3">
      <c r="D701" s="1793">
        <v>48201323600</v>
      </c>
      <c r="E701" s="1772">
        <v>597</v>
      </c>
    </row>
    <row r="702" spans="4:5" x14ac:dyDescent="0.3">
      <c r="D702" s="1793">
        <v>48201454800</v>
      </c>
      <c r="E702" s="1772">
        <v>597</v>
      </c>
    </row>
    <row r="703" spans="4:5" x14ac:dyDescent="0.3">
      <c r="D703" s="1793">
        <v>48439105902</v>
      </c>
      <c r="E703" s="1772">
        <v>597</v>
      </c>
    </row>
    <row r="704" spans="4:5" x14ac:dyDescent="0.3">
      <c r="D704" s="1793">
        <v>48251130800</v>
      </c>
      <c r="E704" s="1772">
        <v>609</v>
      </c>
    </row>
    <row r="705" spans="4:5" x14ac:dyDescent="0.3">
      <c r="D705" s="1793">
        <v>48339691200</v>
      </c>
      <c r="E705" s="1772">
        <v>609</v>
      </c>
    </row>
    <row r="706" spans="4:5" x14ac:dyDescent="0.3">
      <c r="D706" s="1793">
        <v>48355003306</v>
      </c>
      <c r="E706" s="1772">
        <v>609</v>
      </c>
    </row>
    <row r="707" spans="4:5" x14ac:dyDescent="0.3">
      <c r="D707" s="1793">
        <v>48201431202</v>
      </c>
      <c r="E707" s="1772">
        <v>609</v>
      </c>
    </row>
    <row r="708" spans="4:5" x14ac:dyDescent="0.3">
      <c r="D708" s="1793">
        <v>48029180202</v>
      </c>
      <c r="E708" s="1772">
        <v>609</v>
      </c>
    </row>
    <row r="709" spans="4:5" x14ac:dyDescent="0.3">
      <c r="D709" s="1793">
        <v>48113014308</v>
      </c>
      <c r="E709" s="1772">
        <v>609</v>
      </c>
    </row>
    <row r="710" spans="4:5" x14ac:dyDescent="0.3">
      <c r="D710" s="1793">
        <v>48029181602</v>
      </c>
      <c r="E710" s="1772">
        <v>609</v>
      </c>
    </row>
    <row r="711" spans="4:5" x14ac:dyDescent="0.3">
      <c r="D711" s="1793">
        <v>48113007102</v>
      </c>
      <c r="E711" s="1772">
        <v>609</v>
      </c>
    </row>
    <row r="712" spans="4:5" x14ac:dyDescent="0.3">
      <c r="D712" s="1793">
        <v>48113013624</v>
      </c>
      <c r="E712" s="1772">
        <v>609</v>
      </c>
    </row>
    <row r="713" spans="4:5" x14ac:dyDescent="0.3">
      <c r="D713" s="1793">
        <v>48167725900</v>
      </c>
      <c r="E713" s="1772">
        <v>609</v>
      </c>
    </row>
    <row r="714" spans="4:5" x14ac:dyDescent="0.3">
      <c r="D714" s="1793">
        <v>48201421403</v>
      </c>
      <c r="E714" s="1772">
        <v>609</v>
      </c>
    </row>
    <row r="715" spans="4:5" x14ac:dyDescent="0.3">
      <c r="D715" s="1793">
        <v>48201453100</v>
      </c>
      <c r="E715" s="1772">
        <v>609</v>
      </c>
    </row>
    <row r="716" spans="4:5" x14ac:dyDescent="0.3">
      <c r="D716" s="1793">
        <v>48201455300</v>
      </c>
      <c r="E716" s="1772">
        <v>609</v>
      </c>
    </row>
    <row r="717" spans="4:5" x14ac:dyDescent="0.3">
      <c r="D717" s="1793">
        <v>48303001708</v>
      </c>
      <c r="E717" s="1772">
        <v>609</v>
      </c>
    </row>
    <row r="718" spans="4:5" x14ac:dyDescent="0.3">
      <c r="D718" s="1793">
        <v>48453000305</v>
      </c>
      <c r="E718" s="1772">
        <v>609</v>
      </c>
    </row>
    <row r="719" spans="4:5" x14ac:dyDescent="0.3">
      <c r="D719" s="1793">
        <v>48439113109</v>
      </c>
      <c r="E719" s="1772">
        <v>624</v>
      </c>
    </row>
    <row r="720" spans="4:5" x14ac:dyDescent="0.3">
      <c r="D720" s="1793">
        <v>48029191006</v>
      </c>
      <c r="E720" s="1772">
        <v>625</v>
      </c>
    </row>
    <row r="721" spans="4:5" x14ac:dyDescent="0.3">
      <c r="D721" s="1793">
        <v>48113000406</v>
      </c>
      <c r="E721" s="1772">
        <v>625</v>
      </c>
    </row>
    <row r="722" spans="4:5" x14ac:dyDescent="0.3">
      <c r="D722" s="1793">
        <v>48113005902</v>
      </c>
      <c r="E722" s="1772">
        <v>625</v>
      </c>
    </row>
    <row r="723" spans="4:5" x14ac:dyDescent="0.3">
      <c r="D723" s="1793">
        <v>48113011001</v>
      </c>
      <c r="E723" s="1772">
        <v>625</v>
      </c>
    </row>
    <row r="724" spans="4:5" x14ac:dyDescent="0.3">
      <c r="D724" s="1793">
        <v>48141000404</v>
      </c>
      <c r="E724" s="1772">
        <v>625</v>
      </c>
    </row>
    <row r="725" spans="4:5" x14ac:dyDescent="0.3">
      <c r="D725" s="1793">
        <v>48355002304</v>
      </c>
      <c r="E725" s="1772">
        <v>625</v>
      </c>
    </row>
    <row r="726" spans="4:5" x14ac:dyDescent="0.3">
      <c r="D726" s="1793">
        <v>48439106600</v>
      </c>
      <c r="E726" s="1772">
        <v>625</v>
      </c>
    </row>
    <row r="727" spans="4:5" x14ac:dyDescent="0.3">
      <c r="D727" s="1793">
        <v>48485011900</v>
      </c>
      <c r="E727" s="1772">
        <v>632</v>
      </c>
    </row>
    <row r="728" spans="4:5" x14ac:dyDescent="0.3">
      <c r="D728" s="1793">
        <v>48201422402</v>
      </c>
      <c r="E728" s="1772">
        <v>632</v>
      </c>
    </row>
    <row r="729" spans="4:5" x14ac:dyDescent="0.3">
      <c r="D729" s="1793">
        <v>48453002107</v>
      </c>
      <c r="E729" s="1772">
        <v>632</v>
      </c>
    </row>
    <row r="730" spans="4:5" x14ac:dyDescent="0.3">
      <c r="D730" s="1793">
        <v>48201542200</v>
      </c>
      <c r="E730" s="1772">
        <v>635</v>
      </c>
    </row>
    <row r="731" spans="4:5" x14ac:dyDescent="0.3">
      <c r="D731" s="1793">
        <v>48187210300</v>
      </c>
      <c r="E731" s="1772">
        <v>635</v>
      </c>
    </row>
    <row r="732" spans="4:5" x14ac:dyDescent="0.3">
      <c r="D732" s="1793">
        <v>48215022103</v>
      </c>
      <c r="E732" s="1772">
        <v>635</v>
      </c>
    </row>
    <row r="733" spans="4:5" x14ac:dyDescent="0.3">
      <c r="D733" s="1793">
        <v>48113019018</v>
      </c>
      <c r="E733" s="1772">
        <v>635</v>
      </c>
    </row>
    <row r="734" spans="4:5" x14ac:dyDescent="0.3">
      <c r="D734" s="1793">
        <v>48201510200</v>
      </c>
      <c r="E734" s="1772">
        <v>635</v>
      </c>
    </row>
    <row r="735" spans="4:5" x14ac:dyDescent="0.3">
      <c r="D735" s="1793">
        <v>48113002500</v>
      </c>
      <c r="E735" s="1772">
        <v>635</v>
      </c>
    </row>
    <row r="736" spans="4:5" x14ac:dyDescent="0.3">
      <c r="D736" s="1793">
        <v>48029191411</v>
      </c>
      <c r="E736" s="1772">
        <v>635</v>
      </c>
    </row>
    <row r="737" spans="4:5" x14ac:dyDescent="0.3">
      <c r="D737" s="1793">
        <v>48085031621</v>
      </c>
      <c r="E737" s="1772">
        <v>635</v>
      </c>
    </row>
    <row r="738" spans="4:5" x14ac:dyDescent="0.3">
      <c r="D738" s="1793">
        <v>48113017004</v>
      </c>
      <c r="E738" s="1772">
        <v>635</v>
      </c>
    </row>
    <row r="739" spans="4:5" x14ac:dyDescent="0.3">
      <c r="D739" s="1793">
        <v>48167720700</v>
      </c>
      <c r="E739" s="1772">
        <v>635</v>
      </c>
    </row>
    <row r="740" spans="4:5" x14ac:dyDescent="0.3">
      <c r="D740" s="1793">
        <v>48215022300</v>
      </c>
      <c r="E740" s="1772">
        <v>635</v>
      </c>
    </row>
    <row r="741" spans="4:5" x14ac:dyDescent="0.3">
      <c r="D741" s="1793">
        <v>48453001305</v>
      </c>
      <c r="E741" s="1772">
        <v>635</v>
      </c>
    </row>
    <row r="742" spans="4:5" x14ac:dyDescent="0.3">
      <c r="D742" s="1793">
        <v>48453001850</v>
      </c>
      <c r="E742" s="1772">
        <v>635</v>
      </c>
    </row>
    <row r="743" spans="4:5" x14ac:dyDescent="0.3">
      <c r="D743" s="1793">
        <v>48439102100</v>
      </c>
      <c r="E743" s="1772">
        <v>648</v>
      </c>
    </row>
    <row r="744" spans="4:5" x14ac:dyDescent="0.3">
      <c r="D744" s="1793">
        <v>48303000607</v>
      </c>
      <c r="E744" s="1772">
        <v>648</v>
      </c>
    </row>
    <row r="745" spans="4:5" x14ac:dyDescent="0.3">
      <c r="D745" s="1793">
        <v>48113009604</v>
      </c>
      <c r="E745" s="1772">
        <v>650</v>
      </c>
    </row>
    <row r="746" spans="4:5" x14ac:dyDescent="0.3">
      <c r="D746" s="1793">
        <v>48113013606</v>
      </c>
      <c r="E746" s="1772">
        <v>650</v>
      </c>
    </row>
    <row r="747" spans="4:5" x14ac:dyDescent="0.3">
      <c r="D747" s="1793">
        <v>48141001114</v>
      </c>
      <c r="E747" s="1772">
        <v>650</v>
      </c>
    </row>
    <row r="748" spans="4:5" x14ac:dyDescent="0.3">
      <c r="D748" s="1793">
        <v>48201410100</v>
      </c>
      <c r="E748" s="1772">
        <v>650</v>
      </c>
    </row>
    <row r="749" spans="4:5" x14ac:dyDescent="0.3">
      <c r="D749" s="1793">
        <v>48113013200</v>
      </c>
      <c r="E749" s="1772">
        <v>650</v>
      </c>
    </row>
    <row r="750" spans="4:5" x14ac:dyDescent="0.3">
      <c r="D750" s="1793">
        <v>48029191004</v>
      </c>
      <c r="E750" s="1772">
        <v>650</v>
      </c>
    </row>
    <row r="751" spans="4:5" x14ac:dyDescent="0.3">
      <c r="D751" s="1793">
        <v>48113009802</v>
      </c>
      <c r="E751" s="1772">
        <v>650</v>
      </c>
    </row>
    <row r="752" spans="4:5" x14ac:dyDescent="0.3">
      <c r="D752" s="1793">
        <v>48113015000</v>
      </c>
      <c r="E752" s="1772">
        <v>650</v>
      </c>
    </row>
    <row r="753" spans="4:5" x14ac:dyDescent="0.3">
      <c r="D753" s="1793">
        <v>48113016520</v>
      </c>
      <c r="E753" s="1772">
        <v>650</v>
      </c>
    </row>
    <row r="754" spans="4:5" x14ac:dyDescent="0.3">
      <c r="D754" s="1793">
        <v>48113018128</v>
      </c>
      <c r="E754" s="1772">
        <v>650</v>
      </c>
    </row>
    <row r="755" spans="4:5" x14ac:dyDescent="0.3">
      <c r="D755" s="1793">
        <v>48201322000</v>
      </c>
      <c r="E755" s="1772">
        <v>650</v>
      </c>
    </row>
    <row r="756" spans="4:5" x14ac:dyDescent="0.3">
      <c r="D756" s="1793">
        <v>48201341100</v>
      </c>
      <c r="E756" s="1772">
        <v>650</v>
      </c>
    </row>
    <row r="757" spans="4:5" x14ac:dyDescent="0.3">
      <c r="D757" s="1793">
        <v>48339690700</v>
      </c>
      <c r="E757" s="1772">
        <v>650</v>
      </c>
    </row>
    <row r="758" spans="4:5" x14ac:dyDescent="0.3">
      <c r="D758" s="1793">
        <v>48453002427</v>
      </c>
      <c r="E758" s="1772">
        <v>650</v>
      </c>
    </row>
    <row r="759" spans="4:5" x14ac:dyDescent="0.3">
      <c r="D759" s="1793">
        <v>48491021502</v>
      </c>
      <c r="E759" s="1772">
        <v>650</v>
      </c>
    </row>
    <row r="760" spans="4:5" x14ac:dyDescent="0.3">
      <c r="D760" s="1793">
        <v>48201451602</v>
      </c>
      <c r="E760" s="1772">
        <v>665</v>
      </c>
    </row>
    <row r="761" spans="4:5" x14ac:dyDescent="0.3">
      <c r="D761" s="1793">
        <v>48439121601</v>
      </c>
      <c r="E761" s="1772">
        <v>665</v>
      </c>
    </row>
    <row r="762" spans="4:5" x14ac:dyDescent="0.3">
      <c r="D762" s="1793">
        <v>48231960500</v>
      </c>
      <c r="E762" s="1772">
        <v>665</v>
      </c>
    </row>
    <row r="763" spans="4:5" x14ac:dyDescent="0.3">
      <c r="D763" s="1793">
        <v>48157672900</v>
      </c>
      <c r="E763" s="1772">
        <v>665</v>
      </c>
    </row>
    <row r="764" spans="4:5" x14ac:dyDescent="0.3">
      <c r="D764" s="1793">
        <v>48339691800</v>
      </c>
      <c r="E764" s="1772">
        <v>665</v>
      </c>
    </row>
    <row r="765" spans="4:5" x14ac:dyDescent="0.3">
      <c r="D765" s="1793">
        <v>48439110500</v>
      </c>
      <c r="E765" s="1772">
        <v>665</v>
      </c>
    </row>
    <row r="766" spans="4:5" x14ac:dyDescent="0.3">
      <c r="D766" s="1793">
        <v>48113010903</v>
      </c>
      <c r="E766" s="1772">
        <v>665</v>
      </c>
    </row>
    <row r="767" spans="4:5" x14ac:dyDescent="0.3">
      <c r="D767" s="1793">
        <v>48201423100</v>
      </c>
      <c r="E767" s="1772">
        <v>665</v>
      </c>
    </row>
    <row r="768" spans="4:5" x14ac:dyDescent="0.3">
      <c r="D768" s="1793">
        <v>48347950600</v>
      </c>
      <c r="E768" s="1772">
        <v>665</v>
      </c>
    </row>
    <row r="769" spans="4:5" x14ac:dyDescent="0.3">
      <c r="D769" s="1793">
        <v>48453001835</v>
      </c>
      <c r="E769" s="1772">
        <v>665</v>
      </c>
    </row>
    <row r="770" spans="4:5" x14ac:dyDescent="0.3">
      <c r="D770" s="1793">
        <v>48439101403</v>
      </c>
      <c r="E770" s="1772">
        <v>675</v>
      </c>
    </row>
    <row r="771" spans="4:5" x14ac:dyDescent="0.3">
      <c r="D771" s="1793">
        <v>48201331200</v>
      </c>
      <c r="E771" s="1772">
        <v>676</v>
      </c>
    </row>
    <row r="772" spans="4:5" x14ac:dyDescent="0.3">
      <c r="D772" s="1793">
        <v>48029181301</v>
      </c>
      <c r="E772" s="1772">
        <v>676</v>
      </c>
    </row>
    <row r="773" spans="4:5" x14ac:dyDescent="0.3">
      <c r="D773" s="1793">
        <v>48029181818</v>
      </c>
      <c r="E773" s="1772">
        <v>676</v>
      </c>
    </row>
    <row r="774" spans="4:5" x14ac:dyDescent="0.3">
      <c r="D774" s="1793">
        <v>48113013621</v>
      </c>
      <c r="E774" s="1772">
        <v>676</v>
      </c>
    </row>
    <row r="775" spans="4:5" x14ac:dyDescent="0.3">
      <c r="D775" s="1793">
        <v>48113017703</v>
      </c>
      <c r="E775" s="1772">
        <v>676</v>
      </c>
    </row>
    <row r="776" spans="4:5" x14ac:dyDescent="0.3">
      <c r="D776" s="1793">
        <v>48029121404</v>
      </c>
      <c r="E776" s="1772">
        <v>676</v>
      </c>
    </row>
    <row r="777" spans="4:5" x14ac:dyDescent="0.3">
      <c r="D777" s="1793">
        <v>48029180604</v>
      </c>
      <c r="E777" s="1772">
        <v>676</v>
      </c>
    </row>
    <row r="778" spans="4:5" x14ac:dyDescent="0.3">
      <c r="D778" s="1793">
        <v>48061010800</v>
      </c>
      <c r="E778" s="1772">
        <v>676</v>
      </c>
    </row>
    <row r="779" spans="4:5" x14ac:dyDescent="0.3">
      <c r="D779" s="1793">
        <v>48113016610</v>
      </c>
      <c r="E779" s="1772">
        <v>676</v>
      </c>
    </row>
    <row r="780" spans="4:5" x14ac:dyDescent="0.3">
      <c r="D780" s="1793">
        <v>48201331601</v>
      </c>
      <c r="E780" s="1772">
        <v>676</v>
      </c>
    </row>
    <row r="781" spans="4:5" x14ac:dyDescent="0.3">
      <c r="D781" s="1793">
        <v>48201432901</v>
      </c>
      <c r="E781" s="1772">
        <v>676</v>
      </c>
    </row>
    <row r="782" spans="4:5" x14ac:dyDescent="0.3">
      <c r="D782" s="1793">
        <v>48135000700</v>
      </c>
      <c r="E782" s="1772">
        <v>687</v>
      </c>
    </row>
    <row r="783" spans="4:5" x14ac:dyDescent="0.3">
      <c r="D783" s="1793">
        <v>48157675200</v>
      </c>
      <c r="E783" s="1772">
        <v>687</v>
      </c>
    </row>
    <row r="784" spans="4:5" x14ac:dyDescent="0.3">
      <c r="D784" s="1793">
        <v>48453001718</v>
      </c>
      <c r="E784" s="1772">
        <v>689</v>
      </c>
    </row>
    <row r="785" spans="4:5" x14ac:dyDescent="0.3">
      <c r="D785" s="1793">
        <v>48201313200</v>
      </c>
      <c r="E785" s="1772">
        <v>689</v>
      </c>
    </row>
    <row r="786" spans="4:5" x14ac:dyDescent="0.3">
      <c r="D786" s="1793">
        <v>48029110600</v>
      </c>
      <c r="E786" s="1772">
        <v>689</v>
      </c>
    </row>
    <row r="787" spans="4:5" x14ac:dyDescent="0.3">
      <c r="D787" s="1793">
        <v>48113013625</v>
      </c>
      <c r="E787" s="1772">
        <v>689</v>
      </c>
    </row>
    <row r="788" spans="4:5" x14ac:dyDescent="0.3">
      <c r="D788" s="1793">
        <v>48113016705</v>
      </c>
      <c r="E788" s="1772">
        <v>689</v>
      </c>
    </row>
    <row r="789" spans="4:5" x14ac:dyDescent="0.3">
      <c r="D789" s="1793">
        <v>48201223002</v>
      </c>
      <c r="E789" s="1772">
        <v>689</v>
      </c>
    </row>
    <row r="790" spans="4:5" x14ac:dyDescent="0.3">
      <c r="D790" s="1793">
        <v>48201232701</v>
      </c>
      <c r="E790" s="1772">
        <v>689</v>
      </c>
    </row>
    <row r="791" spans="4:5" x14ac:dyDescent="0.3">
      <c r="D791" s="1793">
        <v>48201252301</v>
      </c>
      <c r="E791" s="1772">
        <v>689</v>
      </c>
    </row>
    <row r="792" spans="4:5" x14ac:dyDescent="0.3">
      <c r="D792" s="1793">
        <v>48201323100</v>
      </c>
      <c r="E792" s="1772">
        <v>689</v>
      </c>
    </row>
    <row r="793" spans="4:5" x14ac:dyDescent="0.3">
      <c r="D793" s="1793">
        <v>48201542102</v>
      </c>
      <c r="E793" s="1772">
        <v>689</v>
      </c>
    </row>
    <row r="794" spans="4:5" x14ac:dyDescent="0.3">
      <c r="D794" s="1793">
        <v>48303010405</v>
      </c>
      <c r="E794" s="1772">
        <v>689</v>
      </c>
    </row>
    <row r="795" spans="4:5" x14ac:dyDescent="0.3">
      <c r="D795" s="1793">
        <v>48339692300</v>
      </c>
      <c r="E795" s="1772">
        <v>689</v>
      </c>
    </row>
    <row r="796" spans="4:5" x14ac:dyDescent="0.3">
      <c r="D796" s="1793">
        <v>48339693900</v>
      </c>
      <c r="E796" s="1772">
        <v>689</v>
      </c>
    </row>
    <row r="797" spans="4:5" x14ac:dyDescent="0.3">
      <c r="D797" s="1793">
        <v>48349970900</v>
      </c>
      <c r="E797" s="1772">
        <v>689</v>
      </c>
    </row>
    <row r="798" spans="4:5" x14ac:dyDescent="0.3">
      <c r="D798" s="1793">
        <v>48355003304</v>
      </c>
      <c r="E798" s="1772">
        <v>689</v>
      </c>
    </row>
    <row r="799" spans="4:5" x14ac:dyDescent="0.3">
      <c r="D799" s="1793">
        <v>48355005602</v>
      </c>
      <c r="E799" s="1772">
        <v>689</v>
      </c>
    </row>
    <row r="800" spans="4:5" x14ac:dyDescent="0.3">
      <c r="D800" s="1793">
        <v>48439113110</v>
      </c>
      <c r="E800" s="1772">
        <v>689</v>
      </c>
    </row>
    <row r="801" spans="4:5" x14ac:dyDescent="0.3">
      <c r="D801" s="1793">
        <v>48451001400</v>
      </c>
      <c r="E801" s="1772">
        <v>689</v>
      </c>
    </row>
    <row r="802" spans="4:5" x14ac:dyDescent="0.3">
      <c r="D802" s="1793">
        <v>48453001857</v>
      </c>
      <c r="E802" s="1772">
        <v>689</v>
      </c>
    </row>
    <row r="803" spans="4:5" x14ac:dyDescent="0.3">
      <c r="D803" s="1793">
        <v>48453002413</v>
      </c>
      <c r="E803" s="1772">
        <v>708</v>
      </c>
    </row>
    <row r="804" spans="4:5" x14ac:dyDescent="0.3">
      <c r="D804" s="1793">
        <v>48029191506</v>
      </c>
      <c r="E804" s="1772">
        <v>709</v>
      </c>
    </row>
    <row r="805" spans="4:5" x14ac:dyDescent="0.3">
      <c r="D805" s="1793">
        <v>48157672001</v>
      </c>
      <c r="E805" s="1772">
        <v>709</v>
      </c>
    </row>
    <row r="806" spans="4:5" x14ac:dyDescent="0.3">
      <c r="D806" s="1793">
        <v>48201541400</v>
      </c>
      <c r="E806" s="1772">
        <v>709</v>
      </c>
    </row>
    <row r="807" spans="4:5" x14ac:dyDescent="0.3">
      <c r="D807" s="1793">
        <v>48183000800</v>
      </c>
      <c r="E807" s="1772">
        <v>709</v>
      </c>
    </row>
    <row r="808" spans="4:5" x14ac:dyDescent="0.3">
      <c r="D808" s="1793">
        <v>48453001914</v>
      </c>
      <c r="E808" s="1772">
        <v>709</v>
      </c>
    </row>
    <row r="809" spans="4:5" x14ac:dyDescent="0.3">
      <c r="D809" s="1793">
        <v>48113011200</v>
      </c>
      <c r="E809" s="1772">
        <v>709</v>
      </c>
    </row>
    <row r="810" spans="4:5" x14ac:dyDescent="0.3">
      <c r="D810" s="1793">
        <v>48113006200</v>
      </c>
      <c r="E810" s="1772">
        <v>709</v>
      </c>
    </row>
    <row r="811" spans="4:5" x14ac:dyDescent="0.3">
      <c r="D811" s="1793">
        <v>48025950500</v>
      </c>
      <c r="E811" s="1772">
        <v>709</v>
      </c>
    </row>
    <row r="812" spans="4:5" x14ac:dyDescent="0.3">
      <c r="D812" s="1793">
        <v>48039660300</v>
      </c>
      <c r="E812" s="1772">
        <v>709</v>
      </c>
    </row>
    <row r="813" spans="4:5" x14ac:dyDescent="0.3">
      <c r="D813" s="1793">
        <v>48113000401</v>
      </c>
      <c r="E813" s="1772">
        <v>709</v>
      </c>
    </row>
    <row r="814" spans="4:5" x14ac:dyDescent="0.3">
      <c r="D814" s="1793">
        <v>48113019204</v>
      </c>
      <c r="E814" s="1772">
        <v>709</v>
      </c>
    </row>
    <row r="815" spans="4:5" x14ac:dyDescent="0.3">
      <c r="D815" s="1793">
        <v>48201221300</v>
      </c>
      <c r="E815" s="1772">
        <v>709</v>
      </c>
    </row>
    <row r="816" spans="4:5" x14ac:dyDescent="0.3">
      <c r="D816" s="1793">
        <v>48201240702</v>
      </c>
      <c r="E816" s="1772">
        <v>709</v>
      </c>
    </row>
    <row r="817" spans="4:5" x14ac:dyDescent="0.3">
      <c r="D817" s="1793">
        <v>48201253200</v>
      </c>
      <c r="E817" s="1772">
        <v>709</v>
      </c>
    </row>
    <row r="818" spans="4:5" x14ac:dyDescent="0.3">
      <c r="D818" s="1793">
        <v>48201330700</v>
      </c>
      <c r="E818" s="1772">
        <v>709</v>
      </c>
    </row>
    <row r="819" spans="4:5" x14ac:dyDescent="0.3">
      <c r="D819" s="1793">
        <v>48201330900</v>
      </c>
      <c r="E819" s="1772">
        <v>709</v>
      </c>
    </row>
    <row r="820" spans="4:5" x14ac:dyDescent="0.3">
      <c r="D820" s="1793">
        <v>48201332800</v>
      </c>
      <c r="E820" s="1772">
        <v>709</v>
      </c>
    </row>
    <row r="821" spans="4:5" x14ac:dyDescent="0.3">
      <c r="D821" s="1793">
        <v>48201541800</v>
      </c>
      <c r="E821" s="1772">
        <v>709</v>
      </c>
    </row>
    <row r="822" spans="4:5" x14ac:dyDescent="0.3">
      <c r="D822" s="1793">
        <v>48209010100</v>
      </c>
      <c r="E822" s="1772">
        <v>709</v>
      </c>
    </row>
    <row r="823" spans="4:5" x14ac:dyDescent="0.3">
      <c r="D823" s="1793">
        <v>48215023504</v>
      </c>
      <c r="E823" s="1772">
        <v>709</v>
      </c>
    </row>
    <row r="824" spans="4:5" x14ac:dyDescent="0.3">
      <c r="D824" s="1793">
        <v>48339691302</v>
      </c>
      <c r="E824" s="1772">
        <v>709</v>
      </c>
    </row>
    <row r="825" spans="4:5" x14ac:dyDescent="0.3">
      <c r="D825" s="1793">
        <v>48439105511</v>
      </c>
      <c r="E825" s="1772">
        <v>709</v>
      </c>
    </row>
    <row r="826" spans="4:5" x14ac:dyDescent="0.3">
      <c r="D826" s="1793">
        <v>48439105514</v>
      </c>
      <c r="E826" s="1772">
        <v>709</v>
      </c>
    </row>
    <row r="827" spans="4:5" x14ac:dyDescent="0.3">
      <c r="D827" s="1793">
        <v>48439113407</v>
      </c>
      <c r="E827" s="1772">
        <v>709</v>
      </c>
    </row>
    <row r="828" spans="4:5" x14ac:dyDescent="0.3">
      <c r="D828" s="1793">
        <v>48339690602</v>
      </c>
      <c r="E828" s="1772">
        <v>733</v>
      </c>
    </row>
    <row r="829" spans="4:5" x14ac:dyDescent="0.3">
      <c r="D829" s="1793">
        <v>48113016804</v>
      </c>
      <c r="E829" s="1772">
        <v>733</v>
      </c>
    </row>
    <row r="830" spans="4:5" x14ac:dyDescent="0.3">
      <c r="D830" s="1793">
        <v>48439105204</v>
      </c>
      <c r="E830" s="1772">
        <v>733</v>
      </c>
    </row>
    <row r="831" spans="4:5" x14ac:dyDescent="0.3">
      <c r="D831" s="1793">
        <v>48201211700</v>
      </c>
      <c r="E831" s="1772">
        <v>733</v>
      </c>
    </row>
    <row r="832" spans="4:5" x14ac:dyDescent="0.3">
      <c r="D832" s="1793">
        <v>48027022104</v>
      </c>
      <c r="E832" s="1772">
        <v>733</v>
      </c>
    </row>
    <row r="833" spans="4:5" x14ac:dyDescent="0.3">
      <c r="D833" s="1793">
        <v>48029181716</v>
      </c>
      <c r="E833" s="1772">
        <v>733</v>
      </c>
    </row>
    <row r="834" spans="4:5" x14ac:dyDescent="0.3">
      <c r="D834" s="1793">
        <v>48029181819</v>
      </c>
      <c r="E834" s="1772">
        <v>733</v>
      </c>
    </row>
    <row r="835" spans="4:5" x14ac:dyDescent="0.3">
      <c r="D835" s="1793">
        <v>48061014500</v>
      </c>
      <c r="E835" s="1772">
        <v>733</v>
      </c>
    </row>
    <row r="836" spans="4:5" x14ac:dyDescent="0.3">
      <c r="D836" s="1793">
        <v>48201231200</v>
      </c>
      <c r="E836" s="1772">
        <v>733</v>
      </c>
    </row>
    <row r="837" spans="4:5" x14ac:dyDescent="0.3">
      <c r="D837" s="1793">
        <v>48201232800</v>
      </c>
      <c r="E837" s="1772">
        <v>733</v>
      </c>
    </row>
    <row r="838" spans="4:5" x14ac:dyDescent="0.3">
      <c r="D838" s="1793">
        <v>48201310600</v>
      </c>
      <c r="E838" s="1772">
        <v>733</v>
      </c>
    </row>
    <row r="839" spans="4:5" x14ac:dyDescent="0.3">
      <c r="D839" s="1793">
        <v>48201411800</v>
      </c>
      <c r="E839" s="1772">
        <v>733</v>
      </c>
    </row>
    <row r="840" spans="4:5" x14ac:dyDescent="0.3">
      <c r="D840" s="1793">
        <v>48201423301</v>
      </c>
      <c r="E840" s="1772">
        <v>733</v>
      </c>
    </row>
    <row r="841" spans="4:5" x14ac:dyDescent="0.3">
      <c r="D841" s="1793">
        <v>48201453900</v>
      </c>
      <c r="E841" s="1772">
        <v>733</v>
      </c>
    </row>
    <row r="842" spans="4:5" x14ac:dyDescent="0.3">
      <c r="D842" s="1793">
        <v>48201533801</v>
      </c>
      <c r="E842" s="1772">
        <v>733</v>
      </c>
    </row>
    <row r="843" spans="4:5" x14ac:dyDescent="0.3">
      <c r="D843" s="1793">
        <v>48215020804</v>
      </c>
      <c r="E843" s="1772">
        <v>733</v>
      </c>
    </row>
    <row r="844" spans="4:5" x14ac:dyDescent="0.3">
      <c r="D844" s="1793">
        <v>48355003305</v>
      </c>
      <c r="E844" s="1772">
        <v>733</v>
      </c>
    </row>
    <row r="845" spans="4:5" x14ac:dyDescent="0.3">
      <c r="D845" s="1793">
        <v>48439111521</v>
      </c>
      <c r="E845" s="1772">
        <v>733</v>
      </c>
    </row>
    <row r="846" spans="4:5" x14ac:dyDescent="0.3">
      <c r="D846" s="1793">
        <v>48453002108</v>
      </c>
      <c r="E846" s="1772">
        <v>733</v>
      </c>
    </row>
    <row r="847" spans="4:5" x14ac:dyDescent="0.3">
      <c r="D847" s="1793">
        <v>48473680200</v>
      </c>
      <c r="E847" s="1772">
        <v>733</v>
      </c>
    </row>
    <row r="848" spans="4:5" x14ac:dyDescent="0.3">
      <c r="D848" s="1793">
        <v>48113013622</v>
      </c>
      <c r="E848" s="1772">
        <v>753</v>
      </c>
    </row>
    <row r="849" spans="4:5" x14ac:dyDescent="0.3">
      <c r="D849" s="1793">
        <v>48453001864</v>
      </c>
      <c r="E849" s="1772">
        <v>753</v>
      </c>
    </row>
    <row r="850" spans="4:5" x14ac:dyDescent="0.3">
      <c r="D850" s="1793">
        <v>48339693300</v>
      </c>
      <c r="E850" s="1772">
        <v>755</v>
      </c>
    </row>
    <row r="851" spans="4:5" x14ac:dyDescent="0.3">
      <c r="D851" s="1793">
        <v>48113012100</v>
      </c>
      <c r="E851" s="1772">
        <v>755</v>
      </c>
    </row>
    <row r="852" spans="4:5" x14ac:dyDescent="0.3">
      <c r="D852" s="1793">
        <v>48329010106</v>
      </c>
      <c r="E852" s="1772">
        <v>755</v>
      </c>
    </row>
    <row r="853" spans="4:5" x14ac:dyDescent="0.3">
      <c r="D853" s="1793">
        <v>48141010341</v>
      </c>
      <c r="E853" s="1772">
        <v>755</v>
      </c>
    </row>
    <row r="854" spans="4:5" x14ac:dyDescent="0.3">
      <c r="D854" s="1793">
        <v>48029181713</v>
      </c>
      <c r="E854" s="1772">
        <v>755</v>
      </c>
    </row>
    <row r="855" spans="4:5" x14ac:dyDescent="0.3">
      <c r="D855" s="1793">
        <v>48113011401</v>
      </c>
      <c r="E855" s="1772">
        <v>755</v>
      </c>
    </row>
    <row r="856" spans="4:5" x14ac:dyDescent="0.3">
      <c r="D856" s="1793">
        <v>48201240600</v>
      </c>
      <c r="E856" s="1772">
        <v>755</v>
      </c>
    </row>
    <row r="857" spans="4:5" x14ac:dyDescent="0.3">
      <c r="D857" s="1793">
        <v>48201320700</v>
      </c>
      <c r="E857" s="1772">
        <v>755</v>
      </c>
    </row>
    <row r="858" spans="4:5" x14ac:dyDescent="0.3">
      <c r="D858" s="1793">
        <v>48355002101</v>
      </c>
      <c r="E858" s="1772">
        <v>755</v>
      </c>
    </row>
    <row r="859" spans="4:5" x14ac:dyDescent="0.3">
      <c r="D859" s="1793">
        <v>48439121904</v>
      </c>
      <c r="E859" s="1772">
        <v>755</v>
      </c>
    </row>
    <row r="860" spans="4:5" x14ac:dyDescent="0.3">
      <c r="D860" s="1793">
        <v>48113014602</v>
      </c>
      <c r="E860" s="1772">
        <v>765</v>
      </c>
    </row>
    <row r="861" spans="4:5" x14ac:dyDescent="0.3">
      <c r="D861" s="1793">
        <v>48029121804</v>
      </c>
      <c r="E861" s="1772">
        <v>765</v>
      </c>
    </row>
    <row r="862" spans="4:5" x14ac:dyDescent="0.3">
      <c r="D862" s="1793">
        <v>48201552800</v>
      </c>
      <c r="E862" s="1772">
        <v>765</v>
      </c>
    </row>
    <row r="863" spans="4:5" x14ac:dyDescent="0.3">
      <c r="D863" s="1793">
        <v>48085032011</v>
      </c>
      <c r="E863" s="1772">
        <v>765</v>
      </c>
    </row>
    <row r="864" spans="4:5" x14ac:dyDescent="0.3">
      <c r="D864" s="1793">
        <v>48039664300</v>
      </c>
      <c r="E864" s="1772">
        <v>765</v>
      </c>
    </row>
    <row r="865" spans="4:5" x14ac:dyDescent="0.3">
      <c r="D865" s="1793">
        <v>48439121702</v>
      </c>
      <c r="E865" s="1772">
        <v>765</v>
      </c>
    </row>
    <row r="866" spans="4:5" x14ac:dyDescent="0.3">
      <c r="D866" s="1793">
        <v>48029181809</v>
      </c>
      <c r="E866" s="1772">
        <v>765</v>
      </c>
    </row>
    <row r="867" spans="4:5" x14ac:dyDescent="0.3">
      <c r="D867" s="1793">
        <v>48085031900</v>
      </c>
      <c r="E867" s="1772">
        <v>765</v>
      </c>
    </row>
    <row r="868" spans="4:5" x14ac:dyDescent="0.3">
      <c r="D868" s="1793">
        <v>48113019016</v>
      </c>
      <c r="E868" s="1772">
        <v>765</v>
      </c>
    </row>
    <row r="869" spans="4:5" x14ac:dyDescent="0.3">
      <c r="D869" s="1793">
        <v>48141001115</v>
      </c>
      <c r="E869" s="1772">
        <v>765</v>
      </c>
    </row>
    <row r="870" spans="4:5" x14ac:dyDescent="0.3">
      <c r="D870" s="1793">
        <v>48423000800</v>
      </c>
      <c r="E870" s="1772">
        <v>765</v>
      </c>
    </row>
    <row r="871" spans="4:5" x14ac:dyDescent="0.3">
      <c r="D871" s="1793">
        <v>48441012801</v>
      </c>
      <c r="E871" s="1772">
        <v>765</v>
      </c>
    </row>
    <row r="872" spans="4:5" x14ac:dyDescent="0.3">
      <c r="D872" s="1793">
        <v>48029120702</v>
      </c>
      <c r="E872" s="1772">
        <v>777</v>
      </c>
    </row>
    <row r="873" spans="4:5" x14ac:dyDescent="0.3">
      <c r="D873" s="1793">
        <v>48029130500</v>
      </c>
      <c r="E873" s="1772">
        <v>777</v>
      </c>
    </row>
    <row r="874" spans="4:5" x14ac:dyDescent="0.3">
      <c r="D874" s="1793">
        <v>48113019202</v>
      </c>
      <c r="E874" s="1772">
        <v>777</v>
      </c>
    </row>
    <row r="875" spans="4:5" x14ac:dyDescent="0.3">
      <c r="D875" s="1793">
        <v>48029141000</v>
      </c>
      <c r="E875" s="1772">
        <v>777</v>
      </c>
    </row>
    <row r="876" spans="4:5" x14ac:dyDescent="0.3">
      <c r="D876" s="1793">
        <v>48201432001</v>
      </c>
      <c r="E876" s="1772">
        <v>777</v>
      </c>
    </row>
    <row r="877" spans="4:5" x14ac:dyDescent="0.3">
      <c r="D877" s="1793">
        <v>48113005700</v>
      </c>
      <c r="E877" s="1772">
        <v>777</v>
      </c>
    </row>
    <row r="878" spans="4:5" x14ac:dyDescent="0.3">
      <c r="D878" s="1793">
        <v>48113001400</v>
      </c>
      <c r="E878" s="1772">
        <v>777</v>
      </c>
    </row>
    <row r="879" spans="4:5" x14ac:dyDescent="0.3">
      <c r="D879" s="1793">
        <v>48113001502</v>
      </c>
      <c r="E879" s="1772">
        <v>777</v>
      </c>
    </row>
    <row r="880" spans="4:5" x14ac:dyDescent="0.3">
      <c r="D880" s="1793">
        <v>48355001300</v>
      </c>
      <c r="E880" s="1772">
        <v>777</v>
      </c>
    </row>
    <row r="881" spans="4:5" x14ac:dyDescent="0.3">
      <c r="D881" s="1793">
        <v>48451001303</v>
      </c>
      <c r="E881" s="1772">
        <v>777</v>
      </c>
    </row>
    <row r="882" spans="4:5" x14ac:dyDescent="0.3">
      <c r="D882" s="1793">
        <v>48029191405</v>
      </c>
      <c r="E882" s="1772">
        <v>777</v>
      </c>
    </row>
    <row r="883" spans="4:5" x14ac:dyDescent="0.3">
      <c r="D883" s="1793">
        <v>48085032004</v>
      </c>
      <c r="E883" s="1772">
        <v>777</v>
      </c>
    </row>
    <row r="884" spans="4:5" x14ac:dyDescent="0.3">
      <c r="D884" s="1793">
        <v>48113017704</v>
      </c>
      <c r="E884" s="1772">
        <v>777</v>
      </c>
    </row>
    <row r="885" spans="4:5" x14ac:dyDescent="0.3">
      <c r="D885" s="1793">
        <v>48201551600</v>
      </c>
      <c r="E885" s="1772">
        <v>777</v>
      </c>
    </row>
    <row r="886" spans="4:5" x14ac:dyDescent="0.3">
      <c r="D886" s="1793">
        <v>48215020726</v>
      </c>
      <c r="E886" s="1772">
        <v>777</v>
      </c>
    </row>
    <row r="887" spans="4:5" x14ac:dyDescent="0.3">
      <c r="D887" s="1793">
        <v>48231961300</v>
      </c>
      <c r="E887" s="1772">
        <v>777</v>
      </c>
    </row>
    <row r="888" spans="4:5" x14ac:dyDescent="0.3">
      <c r="D888" s="1793">
        <v>48329010104</v>
      </c>
      <c r="E888" s="1772">
        <v>777</v>
      </c>
    </row>
    <row r="889" spans="4:5" x14ac:dyDescent="0.3">
      <c r="D889" s="1793">
        <v>48201311200</v>
      </c>
      <c r="E889" s="1772">
        <v>794</v>
      </c>
    </row>
    <row r="890" spans="4:5" x14ac:dyDescent="0.3">
      <c r="D890" s="1793">
        <v>48257051300</v>
      </c>
      <c r="E890" s="1772">
        <v>795</v>
      </c>
    </row>
    <row r="891" spans="4:5" x14ac:dyDescent="0.3">
      <c r="D891" s="1793">
        <v>48183000200</v>
      </c>
      <c r="E891" s="1772">
        <v>796</v>
      </c>
    </row>
    <row r="892" spans="4:5" x14ac:dyDescent="0.3">
      <c r="D892" s="1793">
        <v>48113012701</v>
      </c>
      <c r="E892" s="1772">
        <v>796</v>
      </c>
    </row>
    <row r="893" spans="4:5" x14ac:dyDescent="0.3">
      <c r="D893" s="1793">
        <v>48027022200</v>
      </c>
      <c r="E893" s="1772">
        <v>796</v>
      </c>
    </row>
    <row r="894" spans="4:5" x14ac:dyDescent="0.3">
      <c r="D894" s="1793">
        <v>48027022000</v>
      </c>
      <c r="E894" s="1772">
        <v>796</v>
      </c>
    </row>
    <row r="895" spans="4:5" x14ac:dyDescent="0.3">
      <c r="D895" s="1793">
        <v>48113019014</v>
      </c>
      <c r="E895" s="1772">
        <v>796</v>
      </c>
    </row>
    <row r="896" spans="4:5" x14ac:dyDescent="0.3">
      <c r="D896" s="1793">
        <v>48201323400</v>
      </c>
      <c r="E896" s="1772">
        <v>796</v>
      </c>
    </row>
    <row r="897" spans="4:5" x14ac:dyDescent="0.3">
      <c r="D897" s="1793">
        <v>48201331400</v>
      </c>
      <c r="E897" s="1772">
        <v>796</v>
      </c>
    </row>
    <row r="898" spans="4:5" x14ac:dyDescent="0.3">
      <c r="D898" s="1793">
        <v>48201452400</v>
      </c>
      <c r="E898" s="1772">
        <v>796</v>
      </c>
    </row>
    <row r="899" spans="4:5" x14ac:dyDescent="0.3">
      <c r="D899" s="1793">
        <v>48201533300</v>
      </c>
      <c r="E899" s="1772">
        <v>796</v>
      </c>
    </row>
    <row r="900" spans="4:5" x14ac:dyDescent="0.3">
      <c r="D900" s="1793">
        <v>48215021000</v>
      </c>
      <c r="E900" s="1772">
        <v>796</v>
      </c>
    </row>
    <row r="901" spans="4:5" x14ac:dyDescent="0.3">
      <c r="D901" s="1793">
        <v>48245000400</v>
      </c>
      <c r="E901" s="1772">
        <v>796</v>
      </c>
    </row>
    <row r="902" spans="4:5" x14ac:dyDescent="0.3">
      <c r="D902" s="1793">
        <v>48303001706</v>
      </c>
      <c r="E902" s="1772">
        <v>796</v>
      </c>
    </row>
    <row r="903" spans="4:5" x14ac:dyDescent="0.3">
      <c r="D903" s="1793">
        <v>48355000700</v>
      </c>
      <c r="E903" s="1772">
        <v>796</v>
      </c>
    </row>
    <row r="904" spans="4:5" x14ac:dyDescent="0.3">
      <c r="D904" s="1793">
        <v>48439113221</v>
      </c>
      <c r="E904" s="1772">
        <v>796</v>
      </c>
    </row>
    <row r="905" spans="4:5" x14ac:dyDescent="0.3">
      <c r="D905" s="1793">
        <v>48439105403</v>
      </c>
      <c r="E905" s="1772">
        <v>810</v>
      </c>
    </row>
    <row r="906" spans="4:5" x14ac:dyDescent="0.3">
      <c r="D906" s="1793">
        <v>48201530600</v>
      </c>
      <c r="E906" s="1772">
        <v>810</v>
      </c>
    </row>
    <row r="907" spans="4:5" x14ac:dyDescent="0.3">
      <c r="D907" s="1793">
        <v>48439105505</v>
      </c>
      <c r="E907" s="1772">
        <v>810</v>
      </c>
    </row>
    <row r="908" spans="4:5" x14ac:dyDescent="0.3">
      <c r="D908" s="1793">
        <v>48029150100</v>
      </c>
      <c r="E908" s="1772">
        <v>810</v>
      </c>
    </row>
    <row r="909" spans="4:5" x14ac:dyDescent="0.3">
      <c r="D909" s="1793">
        <v>48453001707</v>
      </c>
      <c r="E909" s="1772">
        <v>810</v>
      </c>
    </row>
    <row r="910" spans="4:5" x14ac:dyDescent="0.3">
      <c r="D910" s="1793">
        <v>48113016606</v>
      </c>
      <c r="E910" s="1772">
        <v>810</v>
      </c>
    </row>
    <row r="911" spans="4:5" x14ac:dyDescent="0.3">
      <c r="D911" s="1793">
        <v>48201520400</v>
      </c>
      <c r="E911" s="1772">
        <v>810</v>
      </c>
    </row>
    <row r="912" spans="4:5" x14ac:dyDescent="0.3">
      <c r="D912" s="1793">
        <v>48423002007</v>
      </c>
      <c r="E912" s="1772">
        <v>810</v>
      </c>
    </row>
    <row r="913" spans="4:5" x14ac:dyDescent="0.3">
      <c r="D913" s="1793">
        <v>48029131608</v>
      </c>
      <c r="E913" s="1772">
        <v>810</v>
      </c>
    </row>
    <row r="914" spans="4:5" x14ac:dyDescent="0.3">
      <c r="D914" s="1793">
        <v>48029180201</v>
      </c>
      <c r="E914" s="1772">
        <v>810</v>
      </c>
    </row>
    <row r="915" spans="4:5" x14ac:dyDescent="0.3">
      <c r="D915" s="1793">
        <v>48029191408</v>
      </c>
      <c r="E915" s="1772">
        <v>810</v>
      </c>
    </row>
    <row r="916" spans="4:5" x14ac:dyDescent="0.3">
      <c r="D916" s="1793">
        <v>48085030406</v>
      </c>
      <c r="E916" s="1772">
        <v>810</v>
      </c>
    </row>
    <row r="917" spans="4:5" x14ac:dyDescent="0.3">
      <c r="D917" s="1793">
        <v>48113001202</v>
      </c>
      <c r="E917" s="1772">
        <v>810</v>
      </c>
    </row>
    <row r="918" spans="4:5" x14ac:dyDescent="0.3">
      <c r="D918" s="1793">
        <v>48113007819</v>
      </c>
      <c r="E918" s="1772">
        <v>810</v>
      </c>
    </row>
    <row r="919" spans="4:5" x14ac:dyDescent="0.3">
      <c r="D919" s="1793">
        <v>48113016803</v>
      </c>
      <c r="E919" s="1772">
        <v>810</v>
      </c>
    </row>
    <row r="920" spans="4:5" x14ac:dyDescent="0.3">
      <c r="D920" s="1793">
        <v>48121021304</v>
      </c>
      <c r="E920" s="1772">
        <v>810</v>
      </c>
    </row>
    <row r="921" spans="4:5" x14ac:dyDescent="0.3">
      <c r="D921" s="1793">
        <v>48141003402</v>
      </c>
      <c r="E921" s="1772">
        <v>810</v>
      </c>
    </row>
    <row r="922" spans="4:5" x14ac:dyDescent="0.3">
      <c r="D922" s="1793">
        <v>48201422800</v>
      </c>
      <c r="E922" s="1772">
        <v>810</v>
      </c>
    </row>
    <row r="923" spans="4:5" x14ac:dyDescent="0.3">
      <c r="D923" s="1793">
        <v>48201552500</v>
      </c>
      <c r="E923" s="1772">
        <v>810</v>
      </c>
    </row>
    <row r="924" spans="4:5" x14ac:dyDescent="0.3">
      <c r="D924" s="1793">
        <v>48491020410</v>
      </c>
      <c r="E924" s="1772">
        <v>829</v>
      </c>
    </row>
    <row r="925" spans="4:5" x14ac:dyDescent="0.3">
      <c r="D925" s="1793">
        <v>48201454600</v>
      </c>
      <c r="E925" s="1772">
        <v>829</v>
      </c>
    </row>
    <row r="926" spans="4:5" x14ac:dyDescent="0.3">
      <c r="D926" s="1793">
        <v>48027023106</v>
      </c>
      <c r="E926" s="1772">
        <v>829</v>
      </c>
    </row>
    <row r="927" spans="4:5" x14ac:dyDescent="0.3">
      <c r="D927" s="1793">
        <v>48201253900</v>
      </c>
      <c r="E927" s="1772">
        <v>829</v>
      </c>
    </row>
    <row r="928" spans="4:5" x14ac:dyDescent="0.3">
      <c r="D928" s="1793">
        <v>48381021802</v>
      </c>
      <c r="E928" s="1772">
        <v>829</v>
      </c>
    </row>
    <row r="929" spans="4:5" x14ac:dyDescent="0.3">
      <c r="D929" s="1793">
        <v>48037010400</v>
      </c>
      <c r="E929" s="1772">
        <v>829</v>
      </c>
    </row>
    <row r="930" spans="4:5" x14ac:dyDescent="0.3">
      <c r="D930" s="1793">
        <v>48113018111</v>
      </c>
      <c r="E930" s="1772">
        <v>829</v>
      </c>
    </row>
    <row r="931" spans="4:5" x14ac:dyDescent="0.3">
      <c r="D931" s="1793">
        <v>48141010331</v>
      </c>
      <c r="E931" s="1772">
        <v>829</v>
      </c>
    </row>
    <row r="932" spans="4:5" x14ac:dyDescent="0.3">
      <c r="D932" s="1793">
        <v>48201222501</v>
      </c>
      <c r="E932" s="1772">
        <v>829</v>
      </c>
    </row>
    <row r="933" spans="4:5" x14ac:dyDescent="0.3">
      <c r="D933" s="1793">
        <v>48201321000</v>
      </c>
      <c r="E933" s="1772">
        <v>829</v>
      </c>
    </row>
    <row r="934" spans="4:5" x14ac:dyDescent="0.3">
      <c r="D934" s="1793">
        <v>48201533400</v>
      </c>
      <c r="E934" s="1772">
        <v>829</v>
      </c>
    </row>
    <row r="935" spans="4:5" x14ac:dyDescent="0.3">
      <c r="D935" s="1793">
        <v>48251130302</v>
      </c>
      <c r="E935" s="1772">
        <v>829</v>
      </c>
    </row>
    <row r="936" spans="4:5" x14ac:dyDescent="0.3">
      <c r="D936" s="1793">
        <v>48303001709</v>
      </c>
      <c r="E936" s="1772">
        <v>829</v>
      </c>
    </row>
    <row r="937" spans="4:5" x14ac:dyDescent="0.3">
      <c r="D937" s="1793">
        <v>48439114005</v>
      </c>
      <c r="E937" s="1772">
        <v>829</v>
      </c>
    </row>
    <row r="938" spans="4:5" x14ac:dyDescent="0.3">
      <c r="D938" s="1793">
        <v>48299970500</v>
      </c>
      <c r="E938" s="1772">
        <v>843</v>
      </c>
    </row>
    <row r="939" spans="4:5" x14ac:dyDescent="0.3">
      <c r="D939" s="1793">
        <v>48029130600</v>
      </c>
      <c r="E939" s="1772">
        <v>843</v>
      </c>
    </row>
    <row r="940" spans="4:5" x14ac:dyDescent="0.3">
      <c r="D940" s="1793">
        <v>48201412900</v>
      </c>
      <c r="E940" s="1772">
        <v>843</v>
      </c>
    </row>
    <row r="941" spans="4:5" x14ac:dyDescent="0.3">
      <c r="D941" s="1793">
        <v>48021950200</v>
      </c>
      <c r="E941" s="1772">
        <v>843</v>
      </c>
    </row>
    <row r="942" spans="4:5" x14ac:dyDescent="0.3">
      <c r="D942" s="1793">
        <v>48113008704</v>
      </c>
      <c r="E942" s="1772">
        <v>843</v>
      </c>
    </row>
    <row r="943" spans="4:5" x14ac:dyDescent="0.3">
      <c r="D943" s="1793">
        <v>48141000205</v>
      </c>
      <c r="E943" s="1772">
        <v>843</v>
      </c>
    </row>
    <row r="944" spans="4:5" x14ac:dyDescent="0.3">
      <c r="D944" s="1793">
        <v>48141000900</v>
      </c>
      <c r="E944" s="1772">
        <v>843</v>
      </c>
    </row>
    <row r="945" spans="4:5" x14ac:dyDescent="0.3">
      <c r="D945" s="1793">
        <v>48141010307</v>
      </c>
      <c r="E945" s="1772">
        <v>843</v>
      </c>
    </row>
    <row r="946" spans="4:5" x14ac:dyDescent="0.3">
      <c r="D946" s="1793">
        <v>48201233103</v>
      </c>
      <c r="E946" s="1772">
        <v>843</v>
      </c>
    </row>
    <row r="947" spans="4:5" x14ac:dyDescent="0.3">
      <c r="D947" s="1793">
        <v>48201433201</v>
      </c>
      <c r="E947" s="1772">
        <v>843</v>
      </c>
    </row>
    <row r="948" spans="4:5" x14ac:dyDescent="0.3">
      <c r="D948" s="1793">
        <v>48201522202</v>
      </c>
      <c r="E948" s="1772">
        <v>843</v>
      </c>
    </row>
    <row r="949" spans="4:5" x14ac:dyDescent="0.3">
      <c r="D949" s="1793">
        <v>48339691500</v>
      </c>
      <c r="E949" s="1772">
        <v>843</v>
      </c>
    </row>
    <row r="950" spans="4:5" x14ac:dyDescent="0.3">
      <c r="D950" s="1793">
        <v>48441012802</v>
      </c>
      <c r="E950" s="1772">
        <v>843</v>
      </c>
    </row>
    <row r="951" spans="4:5" x14ac:dyDescent="0.3">
      <c r="D951" s="1793">
        <v>48201323300</v>
      </c>
      <c r="E951" s="1772">
        <v>856</v>
      </c>
    </row>
    <row r="952" spans="4:5" x14ac:dyDescent="0.3">
      <c r="D952" s="1793">
        <v>48201521300</v>
      </c>
      <c r="E952" s="1772">
        <v>856</v>
      </c>
    </row>
    <row r="953" spans="4:5" x14ac:dyDescent="0.3">
      <c r="D953" s="1793">
        <v>48497150200</v>
      </c>
      <c r="E953" s="1772">
        <v>858</v>
      </c>
    </row>
    <row r="954" spans="4:5" x14ac:dyDescent="0.3">
      <c r="D954" s="1793">
        <v>48439114103</v>
      </c>
      <c r="E954" s="1772">
        <v>858</v>
      </c>
    </row>
    <row r="955" spans="4:5" x14ac:dyDescent="0.3">
      <c r="D955" s="1793">
        <v>48485012200</v>
      </c>
      <c r="E955" s="1772">
        <v>858</v>
      </c>
    </row>
    <row r="956" spans="4:5" x14ac:dyDescent="0.3">
      <c r="D956" s="1793">
        <v>48453000306</v>
      </c>
      <c r="E956" s="1772">
        <v>858</v>
      </c>
    </row>
    <row r="957" spans="4:5" x14ac:dyDescent="0.3">
      <c r="D957" s="1793">
        <v>48113004900</v>
      </c>
      <c r="E957" s="1772">
        <v>858</v>
      </c>
    </row>
    <row r="958" spans="4:5" x14ac:dyDescent="0.3">
      <c r="D958" s="1793">
        <v>48201423401</v>
      </c>
      <c r="E958" s="1772">
        <v>858</v>
      </c>
    </row>
    <row r="959" spans="4:5" x14ac:dyDescent="0.3">
      <c r="D959" s="1793">
        <v>48029131200</v>
      </c>
      <c r="E959" s="1772">
        <v>858</v>
      </c>
    </row>
    <row r="960" spans="4:5" x14ac:dyDescent="0.3">
      <c r="D960" s="1793">
        <v>48029150800</v>
      </c>
      <c r="E960" s="1772">
        <v>858</v>
      </c>
    </row>
    <row r="961" spans="4:5" x14ac:dyDescent="0.3">
      <c r="D961" s="1793">
        <v>48085031507</v>
      </c>
      <c r="E961" s="1772">
        <v>858</v>
      </c>
    </row>
    <row r="962" spans="4:5" x14ac:dyDescent="0.3">
      <c r="D962" s="1793">
        <v>48113002701</v>
      </c>
      <c r="E962" s="1772">
        <v>858</v>
      </c>
    </row>
    <row r="963" spans="4:5" x14ac:dyDescent="0.3">
      <c r="D963" s="1793">
        <v>48113007914</v>
      </c>
      <c r="E963" s="1772">
        <v>858</v>
      </c>
    </row>
    <row r="964" spans="4:5" x14ac:dyDescent="0.3">
      <c r="D964" s="1793">
        <v>48113017201</v>
      </c>
      <c r="E964" s="1772">
        <v>858</v>
      </c>
    </row>
    <row r="965" spans="4:5" x14ac:dyDescent="0.3">
      <c r="D965" s="1793">
        <v>48113018401</v>
      </c>
      <c r="E965" s="1772">
        <v>858</v>
      </c>
    </row>
    <row r="966" spans="4:5" x14ac:dyDescent="0.3">
      <c r="D966" s="1793">
        <v>48201222900</v>
      </c>
      <c r="E966" s="1772">
        <v>858</v>
      </c>
    </row>
    <row r="967" spans="4:5" x14ac:dyDescent="0.3">
      <c r="D967" s="1793">
        <v>48201332600</v>
      </c>
      <c r="E967" s="1772">
        <v>858</v>
      </c>
    </row>
    <row r="968" spans="4:5" x14ac:dyDescent="0.3">
      <c r="D968" s="1793">
        <v>48337950500</v>
      </c>
      <c r="E968" s="1772">
        <v>858</v>
      </c>
    </row>
    <row r="969" spans="4:5" x14ac:dyDescent="0.3">
      <c r="D969" s="1793">
        <v>48453002500</v>
      </c>
      <c r="E969" s="1772">
        <v>858</v>
      </c>
    </row>
    <row r="970" spans="4:5" x14ac:dyDescent="0.3">
      <c r="D970" s="1793">
        <v>48469001601</v>
      </c>
      <c r="E970" s="1772">
        <v>858</v>
      </c>
    </row>
    <row r="971" spans="4:5" x14ac:dyDescent="0.3">
      <c r="D971" s="1793">
        <v>48491020508</v>
      </c>
      <c r="E971" s="1772">
        <v>858</v>
      </c>
    </row>
    <row r="972" spans="4:5" x14ac:dyDescent="0.3">
      <c r="D972" s="1793">
        <v>48491021505</v>
      </c>
      <c r="E972" s="1772">
        <v>858</v>
      </c>
    </row>
    <row r="973" spans="4:5" x14ac:dyDescent="0.3">
      <c r="D973" s="1793">
        <v>48355002200</v>
      </c>
      <c r="E973" s="1772">
        <v>878</v>
      </c>
    </row>
    <row r="974" spans="4:5" x14ac:dyDescent="0.3">
      <c r="D974" s="1793">
        <v>48201252600</v>
      </c>
      <c r="E974" s="1772">
        <v>878</v>
      </c>
    </row>
    <row r="975" spans="4:5" x14ac:dyDescent="0.3">
      <c r="D975" s="1793">
        <v>48201241102</v>
      </c>
      <c r="E975" s="1772">
        <v>878</v>
      </c>
    </row>
    <row r="976" spans="4:5" x14ac:dyDescent="0.3">
      <c r="D976" s="1793">
        <v>48027021303</v>
      </c>
      <c r="E976" s="1772">
        <v>878</v>
      </c>
    </row>
    <row r="977" spans="4:5" x14ac:dyDescent="0.3">
      <c r="D977" s="1793">
        <v>48085031708</v>
      </c>
      <c r="E977" s="1772">
        <v>878</v>
      </c>
    </row>
    <row r="978" spans="4:5" x14ac:dyDescent="0.3">
      <c r="D978" s="1793">
        <v>48015760502</v>
      </c>
      <c r="E978" s="1772">
        <v>878</v>
      </c>
    </row>
    <row r="979" spans="4:5" x14ac:dyDescent="0.3">
      <c r="D979" s="1793">
        <v>48167724300</v>
      </c>
      <c r="E979" s="1772">
        <v>878</v>
      </c>
    </row>
    <row r="980" spans="4:5" x14ac:dyDescent="0.3">
      <c r="D980" s="1793">
        <v>48061010601</v>
      </c>
      <c r="E980" s="1772">
        <v>878</v>
      </c>
    </row>
    <row r="981" spans="4:5" x14ac:dyDescent="0.3">
      <c r="D981" s="1793">
        <v>48113003101</v>
      </c>
      <c r="E981" s="1772">
        <v>878</v>
      </c>
    </row>
    <row r="982" spans="4:5" x14ac:dyDescent="0.3">
      <c r="D982" s="1793">
        <v>48113012800</v>
      </c>
      <c r="E982" s="1772">
        <v>878</v>
      </c>
    </row>
    <row r="983" spans="4:5" x14ac:dyDescent="0.3">
      <c r="D983" s="1793">
        <v>48113013722</v>
      </c>
      <c r="E983" s="1772">
        <v>878</v>
      </c>
    </row>
    <row r="984" spans="4:5" x14ac:dyDescent="0.3">
      <c r="D984" s="1793">
        <v>48113014136</v>
      </c>
      <c r="E984" s="1772">
        <v>878</v>
      </c>
    </row>
    <row r="985" spans="4:5" x14ac:dyDescent="0.3">
      <c r="D985" s="1793">
        <v>48201331800</v>
      </c>
      <c r="E985" s="1772">
        <v>878</v>
      </c>
    </row>
    <row r="986" spans="4:5" x14ac:dyDescent="0.3">
      <c r="D986" s="1793">
        <v>48201340700</v>
      </c>
      <c r="E986" s="1772">
        <v>878</v>
      </c>
    </row>
    <row r="987" spans="4:5" x14ac:dyDescent="0.3">
      <c r="D987" s="1793">
        <v>48201430700</v>
      </c>
      <c r="E987" s="1772">
        <v>878</v>
      </c>
    </row>
    <row r="988" spans="4:5" x14ac:dyDescent="0.3">
      <c r="D988" s="1793">
        <v>48339690601</v>
      </c>
      <c r="E988" s="1772">
        <v>878</v>
      </c>
    </row>
    <row r="989" spans="4:5" x14ac:dyDescent="0.3">
      <c r="D989" s="1793">
        <v>48339692100</v>
      </c>
      <c r="E989" s="1772">
        <v>878</v>
      </c>
    </row>
    <row r="990" spans="4:5" x14ac:dyDescent="0.3">
      <c r="D990" s="1793">
        <v>48439113113</v>
      </c>
      <c r="E990" s="1772">
        <v>878</v>
      </c>
    </row>
    <row r="991" spans="4:5" x14ac:dyDescent="0.3">
      <c r="D991" s="1793">
        <v>48453000401</v>
      </c>
      <c r="E991" s="1772">
        <v>878</v>
      </c>
    </row>
    <row r="992" spans="4:5" x14ac:dyDescent="0.3">
      <c r="D992" s="1793">
        <v>48479001706</v>
      </c>
      <c r="E992" s="1772">
        <v>878</v>
      </c>
    </row>
    <row r="993" spans="4:5" x14ac:dyDescent="0.3">
      <c r="D993" s="1793">
        <v>48167724200</v>
      </c>
      <c r="E993" s="1772">
        <v>898</v>
      </c>
    </row>
    <row r="994" spans="4:5" x14ac:dyDescent="0.3">
      <c r="D994" s="1793">
        <v>48439113922</v>
      </c>
      <c r="E994" s="1772">
        <v>899</v>
      </c>
    </row>
    <row r="995" spans="4:5" x14ac:dyDescent="0.3">
      <c r="D995" s="1793">
        <v>48113008400</v>
      </c>
      <c r="E995" s="1772">
        <v>899</v>
      </c>
    </row>
    <row r="996" spans="4:5" x14ac:dyDescent="0.3">
      <c r="D996" s="1793">
        <v>48113000702</v>
      </c>
      <c r="E996" s="1772">
        <v>899</v>
      </c>
    </row>
    <row r="997" spans="4:5" x14ac:dyDescent="0.3">
      <c r="D997" s="1793">
        <v>48215020403</v>
      </c>
      <c r="E997" s="1772">
        <v>899</v>
      </c>
    </row>
    <row r="998" spans="4:5" x14ac:dyDescent="0.3">
      <c r="D998" s="1793">
        <v>48201451700</v>
      </c>
      <c r="E998" s="1772">
        <v>899</v>
      </c>
    </row>
    <row r="999" spans="4:5" x14ac:dyDescent="0.3">
      <c r="D999" s="1793">
        <v>48201530500</v>
      </c>
      <c r="E999" s="1772">
        <v>899</v>
      </c>
    </row>
    <row r="1000" spans="4:5" x14ac:dyDescent="0.3">
      <c r="D1000" s="1793">
        <v>48439105008</v>
      </c>
      <c r="E1000" s="1772">
        <v>899</v>
      </c>
    </row>
    <row r="1001" spans="4:5" x14ac:dyDescent="0.3">
      <c r="D1001" s="1793">
        <v>48039663400</v>
      </c>
      <c r="E1001" s="1772">
        <v>899</v>
      </c>
    </row>
    <row r="1002" spans="4:5" x14ac:dyDescent="0.3">
      <c r="D1002" s="1793">
        <v>48085030405</v>
      </c>
      <c r="E1002" s="1772">
        <v>899</v>
      </c>
    </row>
    <row r="1003" spans="4:5" x14ac:dyDescent="0.3">
      <c r="D1003" s="1793">
        <v>48085031508</v>
      </c>
      <c r="E1003" s="1772">
        <v>899</v>
      </c>
    </row>
    <row r="1004" spans="4:5" x14ac:dyDescent="0.3">
      <c r="D1004" s="1793">
        <v>48085031640</v>
      </c>
      <c r="E1004" s="1772">
        <v>899</v>
      </c>
    </row>
    <row r="1005" spans="4:5" x14ac:dyDescent="0.3">
      <c r="D1005" s="1793">
        <v>48099010601</v>
      </c>
      <c r="E1005" s="1772">
        <v>899</v>
      </c>
    </row>
    <row r="1006" spans="4:5" x14ac:dyDescent="0.3">
      <c r="D1006" s="1793">
        <v>48113016517</v>
      </c>
      <c r="E1006" s="1772">
        <v>899</v>
      </c>
    </row>
    <row r="1007" spans="4:5" x14ac:dyDescent="0.3">
      <c r="D1007" s="1793">
        <v>48113018300</v>
      </c>
      <c r="E1007" s="1772">
        <v>899</v>
      </c>
    </row>
    <row r="1008" spans="4:5" x14ac:dyDescent="0.3">
      <c r="D1008" s="1793">
        <v>48201321100</v>
      </c>
      <c r="E1008" s="1772">
        <v>899</v>
      </c>
    </row>
    <row r="1009" spans="4:5" x14ac:dyDescent="0.3">
      <c r="D1009" s="1793">
        <v>48201433100</v>
      </c>
      <c r="E1009" s="1772">
        <v>899</v>
      </c>
    </row>
    <row r="1010" spans="4:5" x14ac:dyDescent="0.3">
      <c r="D1010" s="1793">
        <v>48201522301</v>
      </c>
      <c r="E1010" s="1772">
        <v>899</v>
      </c>
    </row>
    <row r="1011" spans="4:5" x14ac:dyDescent="0.3">
      <c r="D1011" s="1793">
        <v>48201532200</v>
      </c>
      <c r="E1011" s="1772">
        <v>899</v>
      </c>
    </row>
    <row r="1012" spans="4:5" x14ac:dyDescent="0.3">
      <c r="D1012" s="1793">
        <v>48201552302</v>
      </c>
      <c r="E1012" s="1772">
        <v>899</v>
      </c>
    </row>
    <row r="1013" spans="4:5" x14ac:dyDescent="0.3">
      <c r="D1013" s="1793">
        <v>48215021404</v>
      </c>
      <c r="E1013" s="1772">
        <v>899</v>
      </c>
    </row>
    <row r="1014" spans="4:5" x14ac:dyDescent="0.3">
      <c r="D1014" s="1793">
        <v>48451001301</v>
      </c>
      <c r="E1014" s="1772">
        <v>899</v>
      </c>
    </row>
    <row r="1015" spans="4:5" x14ac:dyDescent="0.3">
      <c r="D1015" s="1793">
        <v>48479001502</v>
      </c>
      <c r="E1015" s="1772">
        <v>899</v>
      </c>
    </row>
    <row r="1016" spans="4:5" x14ac:dyDescent="0.3">
      <c r="D1016" s="1793">
        <v>48423001803</v>
      </c>
      <c r="E1016" s="1772">
        <v>921</v>
      </c>
    </row>
    <row r="1017" spans="4:5" x14ac:dyDescent="0.3">
      <c r="D1017" s="1793">
        <v>48439113513</v>
      </c>
      <c r="E1017" s="1772">
        <v>922</v>
      </c>
    </row>
    <row r="1018" spans="4:5" x14ac:dyDescent="0.3">
      <c r="D1018" s="1793">
        <v>48037010100</v>
      </c>
      <c r="E1018" s="1772">
        <v>922</v>
      </c>
    </row>
    <row r="1019" spans="4:5" x14ac:dyDescent="0.3">
      <c r="D1019" s="1793">
        <v>48029180701</v>
      </c>
      <c r="E1019" s="1772">
        <v>922</v>
      </c>
    </row>
    <row r="1020" spans="4:5" x14ac:dyDescent="0.3">
      <c r="D1020" s="1793">
        <v>48121021735</v>
      </c>
      <c r="E1020" s="1772">
        <v>922</v>
      </c>
    </row>
    <row r="1021" spans="4:5" x14ac:dyDescent="0.3">
      <c r="D1021" s="1793">
        <v>48201312900</v>
      </c>
      <c r="E1021" s="1772">
        <v>922</v>
      </c>
    </row>
    <row r="1022" spans="4:5" x14ac:dyDescent="0.3">
      <c r="D1022" s="1793">
        <v>48201341302</v>
      </c>
      <c r="E1022" s="1772">
        <v>922</v>
      </c>
    </row>
    <row r="1023" spans="4:5" x14ac:dyDescent="0.3">
      <c r="D1023" s="1793">
        <v>48027023103</v>
      </c>
      <c r="E1023" s="1772">
        <v>922</v>
      </c>
    </row>
    <row r="1024" spans="4:5" x14ac:dyDescent="0.3">
      <c r="D1024" s="1793">
        <v>48061012504</v>
      </c>
      <c r="E1024" s="1772">
        <v>922</v>
      </c>
    </row>
    <row r="1025" spans="4:5" x14ac:dyDescent="0.3">
      <c r="D1025" s="1793">
        <v>48085030513</v>
      </c>
      <c r="E1025" s="1772">
        <v>922</v>
      </c>
    </row>
    <row r="1026" spans="4:5" x14ac:dyDescent="0.3">
      <c r="D1026" s="1793">
        <v>48113016626</v>
      </c>
      <c r="E1026" s="1772">
        <v>922</v>
      </c>
    </row>
    <row r="1027" spans="4:5" x14ac:dyDescent="0.3">
      <c r="D1027" s="1793">
        <v>48201431802</v>
      </c>
      <c r="E1027" s="1772">
        <v>922</v>
      </c>
    </row>
    <row r="1028" spans="4:5" x14ac:dyDescent="0.3">
      <c r="D1028" s="1793">
        <v>48215021303</v>
      </c>
      <c r="E1028" s="1772">
        <v>922</v>
      </c>
    </row>
    <row r="1029" spans="4:5" x14ac:dyDescent="0.3">
      <c r="D1029" s="1793">
        <v>48303001602</v>
      </c>
      <c r="E1029" s="1772">
        <v>922</v>
      </c>
    </row>
    <row r="1030" spans="4:5" x14ac:dyDescent="0.3">
      <c r="D1030" s="1793">
        <v>48339691602</v>
      </c>
      <c r="E1030" s="1772">
        <v>922</v>
      </c>
    </row>
    <row r="1031" spans="4:5" x14ac:dyDescent="0.3">
      <c r="D1031" s="1793">
        <v>48439106509</v>
      </c>
      <c r="E1031" s="1772">
        <v>922</v>
      </c>
    </row>
    <row r="1032" spans="4:5" x14ac:dyDescent="0.3">
      <c r="D1032" s="1793">
        <v>48491020704</v>
      </c>
      <c r="E1032" s="1772">
        <v>922</v>
      </c>
    </row>
    <row r="1033" spans="4:5" x14ac:dyDescent="0.3">
      <c r="D1033" s="1793">
        <v>48339693500</v>
      </c>
      <c r="E1033" s="1772">
        <v>938</v>
      </c>
    </row>
    <row r="1034" spans="4:5" x14ac:dyDescent="0.3">
      <c r="D1034" s="1793">
        <v>48439113629</v>
      </c>
      <c r="E1034" s="1772">
        <v>939</v>
      </c>
    </row>
    <row r="1035" spans="4:5" x14ac:dyDescent="0.3">
      <c r="D1035" s="1793">
        <v>48451001200</v>
      </c>
      <c r="E1035" s="1772">
        <v>939</v>
      </c>
    </row>
    <row r="1036" spans="4:5" x14ac:dyDescent="0.3">
      <c r="D1036" s="1793">
        <v>48029191900</v>
      </c>
      <c r="E1036" s="1772">
        <v>939</v>
      </c>
    </row>
    <row r="1037" spans="4:5" x14ac:dyDescent="0.3">
      <c r="D1037" s="1793">
        <v>48201410701</v>
      </c>
      <c r="E1037" s="1772">
        <v>939</v>
      </c>
    </row>
    <row r="1038" spans="4:5" x14ac:dyDescent="0.3">
      <c r="D1038" s="1793">
        <v>48113007902</v>
      </c>
      <c r="E1038" s="1772">
        <v>939</v>
      </c>
    </row>
    <row r="1039" spans="4:5" x14ac:dyDescent="0.3">
      <c r="D1039" s="1793">
        <v>48201240802</v>
      </c>
      <c r="E1039" s="1772">
        <v>939</v>
      </c>
    </row>
    <row r="1040" spans="4:5" x14ac:dyDescent="0.3">
      <c r="D1040" s="1793">
        <v>48453000204</v>
      </c>
      <c r="E1040" s="1772">
        <v>939</v>
      </c>
    </row>
    <row r="1041" spans="4:5" x14ac:dyDescent="0.3">
      <c r="D1041" s="1793">
        <v>48041002013</v>
      </c>
      <c r="E1041" s="1772">
        <v>939</v>
      </c>
    </row>
    <row r="1042" spans="4:5" x14ac:dyDescent="0.3">
      <c r="D1042" s="1793">
        <v>48303002204</v>
      </c>
      <c r="E1042" s="1772">
        <v>939</v>
      </c>
    </row>
    <row r="1043" spans="4:5" x14ac:dyDescent="0.3">
      <c r="D1043" s="1793">
        <v>48451001304</v>
      </c>
      <c r="E1043" s="1772">
        <v>939</v>
      </c>
    </row>
    <row r="1044" spans="4:5" x14ac:dyDescent="0.3">
      <c r="D1044" s="1793">
        <v>48113011601</v>
      </c>
      <c r="E1044" s="1772">
        <v>939</v>
      </c>
    </row>
    <row r="1045" spans="4:5" x14ac:dyDescent="0.3">
      <c r="D1045" s="1793">
        <v>48139060206</v>
      </c>
      <c r="E1045" s="1772">
        <v>939</v>
      </c>
    </row>
    <row r="1046" spans="4:5" x14ac:dyDescent="0.3">
      <c r="D1046" s="1793">
        <v>48167721700</v>
      </c>
      <c r="E1046" s="1772">
        <v>939</v>
      </c>
    </row>
    <row r="1047" spans="4:5" x14ac:dyDescent="0.3">
      <c r="D1047" s="1793">
        <v>48201211400</v>
      </c>
      <c r="E1047" s="1772">
        <v>939</v>
      </c>
    </row>
    <row r="1048" spans="4:5" x14ac:dyDescent="0.3">
      <c r="D1048" s="1793">
        <v>48201553100</v>
      </c>
      <c r="E1048" s="1772">
        <v>939</v>
      </c>
    </row>
    <row r="1049" spans="4:5" x14ac:dyDescent="0.3">
      <c r="D1049" s="1793">
        <v>48439113302</v>
      </c>
      <c r="E1049" s="1772">
        <v>939</v>
      </c>
    </row>
    <row r="1050" spans="4:5" x14ac:dyDescent="0.3">
      <c r="D1050" s="1793">
        <v>48469000201</v>
      </c>
      <c r="E1050" s="1772">
        <v>955</v>
      </c>
    </row>
    <row r="1051" spans="4:5" x14ac:dyDescent="0.3">
      <c r="D1051" s="1793">
        <v>48113009900</v>
      </c>
      <c r="E1051" s="1772">
        <v>955</v>
      </c>
    </row>
    <row r="1052" spans="4:5" x14ac:dyDescent="0.3">
      <c r="D1052" s="1793">
        <v>48201410702</v>
      </c>
      <c r="E1052" s="1772">
        <v>957</v>
      </c>
    </row>
    <row r="1053" spans="4:5" x14ac:dyDescent="0.3">
      <c r="D1053" s="1793">
        <v>48309002800</v>
      </c>
      <c r="E1053" s="1772">
        <v>957</v>
      </c>
    </row>
    <row r="1054" spans="4:5" x14ac:dyDescent="0.3">
      <c r="D1054" s="1793">
        <v>48201332000</v>
      </c>
      <c r="E1054" s="1772">
        <v>957</v>
      </c>
    </row>
    <row r="1055" spans="4:5" x14ac:dyDescent="0.3">
      <c r="D1055" s="1793">
        <v>48085031802</v>
      </c>
      <c r="E1055" s="1772">
        <v>957</v>
      </c>
    </row>
    <row r="1056" spans="4:5" x14ac:dyDescent="0.3">
      <c r="D1056" s="1793">
        <v>48201211500</v>
      </c>
      <c r="E1056" s="1772">
        <v>957</v>
      </c>
    </row>
    <row r="1057" spans="4:5" x14ac:dyDescent="0.3">
      <c r="D1057" s="1793">
        <v>48113014306</v>
      </c>
      <c r="E1057" s="1772">
        <v>957</v>
      </c>
    </row>
    <row r="1058" spans="4:5" x14ac:dyDescent="0.3">
      <c r="D1058" s="1793">
        <v>48375011600</v>
      </c>
      <c r="E1058" s="1772">
        <v>957</v>
      </c>
    </row>
    <row r="1059" spans="4:5" x14ac:dyDescent="0.3">
      <c r="D1059" s="1793">
        <v>48029180800</v>
      </c>
      <c r="E1059" s="1772">
        <v>957</v>
      </c>
    </row>
    <row r="1060" spans="4:5" x14ac:dyDescent="0.3">
      <c r="D1060" s="1793">
        <v>48029191304</v>
      </c>
      <c r="E1060" s="1772">
        <v>957</v>
      </c>
    </row>
    <row r="1061" spans="4:5" x14ac:dyDescent="0.3">
      <c r="D1061" s="1793">
        <v>48039661200</v>
      </c>
      <c r="E1061" s="1772">
        <v>957</v>
      </c>
    </row>
    <row r="1062" spans="4:5" x14ac:dyDescent="0.3">
      <c r="D1062" s="1793">
        <v>48085030801</v>
      </c>
      <c r="E1062" s="1772">
        <v>957</v>
      </c>
    </row>
    <row r="1063" spans="4:5" x14ac:dyDescent="0.3">
      <c r="D1063" s="1793">
        <v>48113000405</v>
      </c>
      <c r="E1063" s="1772">
        <v>957</v>
      </c>
    </row>
    <row r="1064" spans="4:5" x14ac:dyDescent="0.3">
      <c r="D1064" s="1793">
        <v>48113014206</v>
      </c>
      <c r="E1064" s="1772">
        <v>957</v>
      </c>
    </row>
    <row r="1065" spans="4:5" x14ac:dyDescent="0.3">
      <c r="D1065" s="1793">
        <v>48113016621</v>
      </c>
      <c r="E1065" s="1772">
        <v>957</v>
      </c>
    </row>
    <row r="1066" spans="4:5" x14ac:dyDescent="0.3">
      <c r="D1066" s="1793">
        <v>48113019039</v>
      </c>
      <c r="E1066" s="1772">
        <v>957</v>
      </c>
    </row>
    <row r="1067" spans="4:5" x14ac:dyDescent="0.3">
      <c r="D1067" s="1793">
        <v>48141000101</v>
      </c>
      <c r="E1067" s="1772">
        <v>957</v>
      </c>
    </row>
    <row r="1068" spans="4:5" x14ac:dyDescent="0.3">
      <c r="D1068" s="1793">
        <v>48141004003</v>
      </c>
      <c r="E1068" s="1772">
        <v>957</v>
      </c>
    </row>
    <row r="1069" spans="4:5" x14ac:dyDescent="0.3">
      <c r="D1069" s="1793">
        <v>48201230200</v>
      </c>
      <c r="E1069" s="1772">
        <v>957</v>
      </c>
    </row>
    <row r="1070" spans="4:5" x14ac:dyDescent="0.3">
      <c r="D1070" s="1793">
        <v>48201540602</v>
      </c>
      <c r="E1070" s="1772">
        <v>957</v>
      </c>
    </row>
    <row r="1071" spans="4:5" x14ac:dyDescent="0.3">
      <c r="D1071" s="1793">
        <v>48201552900</v>
      </c>
      <c r="E1071" s="1772">
        <v>957</v>
      </c>
    </row>
    <row r="1072" spans="4:5" x14ac:dyDescent="0.3">
      <c r="D1072" s="1793">
        <v>48347950700</v>
      </c>
      <c r="E1072" s="1772">
        <v>957</v>
      </c>
    </row>
    <row r="1073" spans="4:5" x14ac:dyDescent="0.3">
      <c r="D1073" s="1793">
        <v>48439105502</v>
      </c>
      <c r="E1073" s="1772">
        <v>957</v>
      </c>
    </row>
    <row r="1074" spans="4:5" x14ac:dyDescent="0.3">
      <c r="D1074" s="1793">
        <v>48439111537</v>
      </c>
      <c r="E1074" s="1772">
        <v>957</v>
      </c>
    </row>
    <row r="1075" spans="4:5" x14ac:dyDescent="0.3">
      <c r="D1075" s="1793">
        <v>48491020318</v>
      </c>
      <c r="E1075" s="1772">
        <v>957</v>
      </c>
    </row>
    <row r="1076" spans="4:5" x14ac:dyDescent="0.3">
      <c r="D1076" s="1793">
        <v>48053960700</v>
      </c>
      <c r="E1076" s="1772">
        <v>981</v>
      </c>
    </row>
    <row r="1077" spans="4:5" x14ac:dyDescent="0.3">
      <c r="D1077" s="1793">
        <v>48453001100</v>
      </c>
      <c r="E1077" s="1772">
        <v>981</v>
      </c>
    </row>
    <row r="1078" spans="4:5" x14ac:dyDescent="0.3">
      <c r="D1078" s="1793">
        <v>48201451601</v>
      </c>
      <c r="E1078" s="1772">
        <v>981</v>
      </c>
    </row>
    <row r="1079" spans="4:5" x14ac:dyDescent="0.3">
      <c r="D1079" s="1793">
        <v>48187210714</v>
      </c>
      <c r="E1079" s="1772">
        <v>981</v>
      </c>
    </row>
    <row r="1080" spans="4:5" x14ac:dyDescent="0.3">
      <c r="D1080" s="1793">
        <v>48265960402</v>
      </c>
      <c r="E1080" s="1772">
        <v>981</v>
      </c>
    </row>
    <row r="1081" spans="4:5" x14ac:dyDescent="0.3">
      <c r="D1081" s="1793">
        <v>48451000400</v>
      </c>
      <c r="E1081" s="1772">
        <v>981</v>
      </c>
    </row>
    <row r="1082" spans="4:5" x14ac:dyDescent="0.3">
      <c r="D1082" s="1793">
        <v>48029121112</v>
      </c>
      <c r="E1082" s="1772">
        <v>981</v>
      </c>
    </row>
    <row r="1083" spans="4:5" x14ac:dyDescent="0.3">
      <c r="D1083" s="1793">
        <v>48097000500</v>
      </c>
      <c r="E1083" s="1772">
        <v>981</v>
      </c>
    </row>
    <row r="1084" spans="4:5" x14ac:dyDescent="0.3">
      <c r="D1084" s="1793">
        <v>48439113926</v>
      </c>
      <c r="E1084" s="1772">
        <v>981</v>
      </c>
    </row>
    <row r="1085" spans="4:5" x14ac:dyDescent="0.3">
      <c r="D1085" s="1793">
        <v>48113016510</v>
      </c>
      <c r="E1085" s="1772">
        <v>981</v>
      </c>
    </row>
    <row r="1086" spans="4:5" x14ac:dyDescent="0.3">
      <c r="D1086" s="1793">
        <v>48141000110</v>
      </c>
      <c r="E1086" s="1772">
        <v>981</v>
      </c>
    </row>
    <row r="1087" spans="4:5" x14ac:dyDescent="0.3">
      <c r="D1087" s="1793">
        <v>48201254300</v>
      </c>
      <c r="E1087" s="1772">
        <v>981</v>
      </c>
    </row>
    <row r="1088" spans="4:5" x14ac:dyDescent="0.3">
      <c r="D1088" s="1793">
        <v>48201314001</v>
      </c>
      <c r="E1088" s="1772">
        <v>981</v>
      </c>
    </row>
    <row r="1089" spans="4:5" x14ac:dyDescent="0.3">
      <c r="D1089" s="1793">
        <v>48201553802</v>
      </c>
      <c r="E1089" s="1772">
        <v>981</v>
      </c>
    </row>
    <row r="1090" spans="4:5" x14ac:dyDescent="0.3">
      <c r="D1090" s="1793">
        <v>48215024205</v>
      </c>
      <c r="E1090" s="1772">
        <v>981</v>
      </c>
    </row>
    <row r="1091" spans="4:5" x14ac:dyDescent="0.3">
      <c r="D1091" s="1793">
        <v>48245006600</v>
      </c>
      <c r="E1091" s="1772">
        <v>981</v>
      </c>
    </row>
    <row r="1092" spans="4:5" x14ac:dyDescent="0.3">
      <c r="D1092" s="1793">
        <v>48245007002</v>
      </c>
      <c r="E1092" s="1772">
        <v>981</v>
      </c>
    </row>
    <row r="1093" spans="4:5" x14ac:dyDescent="0.3">
      <c r="D1093" s="1793">
        <v>48439106001</v>
      </c>
      <c r="E1093" s="1772">
        <v>981</v>
      </c>
    </row>
    <row r="1094" spans="4:5" x14ac:dyDescent="0.3">
      <c r="D1094" s="1793">
        <v>48453001747</v>
      </c>
      <c r="E1094" s="1772">
        <v>981</v>
      </c>
    </row>
    <row r="1095" spans="4:5" x14ac:dyDescent="0.3">
      <c r="D1095" s="1793">
        <v>48141010342</v>
      </c>
      <c r="E1095" s="1772">
        <v>1000</v>
      </c>
    </row>
    <row r="1096" spans="4:5" x14ac:dyDescent="0.3">
      <c r="D1096" s="1793">
        <v>48361020900</v>
      </c>
      <c r="E1096" s="1772">
        <v>1000</v>
      </c>
    </row>
    <row r="1097" spans="4:5" x14ac:dyDescent="0.3">
      <c r="D1097" s="1793">
        <v>48453001908</v>
      </c>
      <c r="E1097" s="1772">
        <v>1002</v>
      </c>
    </row>
    <row r="1098" spans="4:5" x14ac:dyDescent="0.3">
      <c r="D1098" s="1793">
        <v>48157675300</v>
      </c>
      <c r="E1098" s="1772">
        <v>1002</v>
      </c>
    </row>
    <row r="1099" spans="4:5" x14ac:dyDescent="0.3">
      <c r="D1099" s="1793">
        <v>48201510400</v>
      </c>
      <c r="E1099" s="1772">
        <v>1002</v>
      </c>
    </row>
    <row r="1100" spans="4:5" x14ac:dyDescent="0.3">
      <c r="D1100" s="1793">
        <v>48113001504</v>
      </c>
      <c r="E1100" s="1772">
        <v>1002</v>
      </c>
    </row>
    <row r="1101" spans="4:5" x14ac:dyDescent="0.3">
      <c r="D1101" s="1793">
        <v>48121021740</v>
      </c>
      <c r="E1101" s="1772">
        <v>1002</v>
      </c>
    </row>
    <row r="1102" spans="4:5" x14ac:dyDescent="0.3">
      <c r="D1102" s="1793">
        <v>48201422600</v>
      </c>
      <c r="E1102" s="1772">
        <v>1002</v>
      </c>
    </row>
    <row r="1103" spans="4:5" x14ac:dyDescent="0.3">
      <c r="D1103" s="1793">
        <v>48085031406</v>
      </c>
      <c r="E1103" s="1772">
        <v>1002</v>
      </c>
    </row>
    <row r="1104" spans="4:5" x14ac:dyDescent="0.3">
      <c r="D1104" s="1793">
        <v>48113019027</v>
      </c>
      <c r="E1104" s="1772">
        <v>1002</v>
      </c>
    </row>
    <row r="1105" spans="4:5" x14ac:dyDescent="0.3">
      <c r="D1105" s="1793">
        <v>48141002800</v>
      </c>
      <c r="E1105" s="1772">
        <v>1002</v>
      </c>
    </row>
    <row r="1106" spans="4:5" x14ac:dyDescent="0.3">
      <c r="D1106" s="1793">
        <v>48029121116</v>
      </c>
      <c r="E1106" s="1772">
        <v>1002</v>
      </c>
    </row>
    <row r="1107" spans="4:5" x14ac:dyDescent="0.3">
      <c r="D1107" s="1793">
        <v>48085031653</v>
      </c>
      <c r="E1107" s="1772">
        <v>1002</v>
      </c>
    </row>
    <row r="1108" spans="4:5" x14ac:dyDescent="0.3">
      <c r="D1108" s="1793">
        <v>48121021638</v>
      </c>
      <c r="E1108" s="1772">
        <v>1002</v>
      </c>
    </row>
    <row r="1109" spans="4:5" x14ac:dyDescent="0.3">
      <c r="D1109" s="1793">
        <v>48167725800</v>
      </c>
      <c r="E1109" s="1772">
        <v>1002</v>
      </c>
    </row>
    <row r="1110" spans="4:5" x14ac:dyDescent="0.3">
      <c r="D1110" s="1793">
        <v>48181001500</v>
      </c>
      <c r="E1110" s="1772">
        <v>1002</v>
      </c>
    </row>
    <row r="1111" spans="4:5" x14ac:dyDescent="0.3">
      <c r="D1111" s="1793">
        <v>48201432702</v>
      </c>
      <c r="E1111" s="1772">
        <v>1002</v>
      </c>
    </row>
    <row r="1112" spans="4:5" x14ac:dyDescent="0.3">
      <c r="D1112" s="1793">
        <v>48201451500</v>
      </c>
      <c r="E1112" s="1772">
        <v>1002</v>
      </c>
    </row>
    <row r="1113" spans="4:5" x14ac:dyDescent="0.3">
      <c r="D1113" s="1793">
        <v>48201534202</v>
      </c>
      <c r="E1113" s="1772">
        <v>1002</v>
      </c>
    </row>
    <row r="1114" spans="4:5" x14ac:dyDescent="0.3">
      <c r="D1114" s="1793">
        <v>48215020904</v>
      </c>
      <c r="E1114" s="1772">
        <v>1002</v>
      </c>
    </row>
    <row r="1115" spans="4:5" x14ac:dyDescent="0.3">
      <c r="D1115" s="1793">
        <v>48273020400</v>
      </c>
      <c r="E1115" s="1772">
        <v>1002</v>
      </c>
    </row>
    <row r="1116" spans="4:5" x14ac:dyDescent="0.3">
      <c r="D1116" s="1793">
        <v>48303000402</v>
      </c>
      <c r="E1116" s="1772">
        <v>1002</v>
      </c>
    </row>
    <row r="1117" spans="4:5" x14ac:dyDescent="0.3">
      <c r="D1117" s="1793">
        <v>48329000302</v>
      </c>
      <c r="E1117" s="1772">
        <v>1002</v>
      </c>
    </row>
    <row r="1118" spans="4:5" x14ac:dyDescent="0.3">
      <c r="D1118" s="1793">
        <v>48331950700</v>
      </c>
      <c r="E1118" s="1772">
        <v>1002</v>
      </c>
    </row>
    <row r="1119" spans="4:5" x14ac:dyDescent="0.3">
      <c r="D1119" s="1793">
        <v>48339693800</v>
      </c>
      <c r="E1119" s="1772">
        <v>1002</v>
      </c>
    </row>
    <row r="1120" spans="4:5" x14ac:dyDescent="0.3">
      <c r="D1120" s="1793">
        <v>48375015300</v>
      </c>
      <c r="E1120" s="1772">
        <v>1002</v>
      </c>
    </row>
    <row r="1121" spans="4:5" x14ac:dyDescent="0.3">
      <c r="D1121" s="1793">
        <v>48439110203</v>
      </c>
      <c r="E1121" s="1772">
        <v>1002</v>
      </c>
    </row>
    <row r="1122" spans="4:5" x14ac:dyDescent="0.3">
      <c r="D1122" s="1793">
        <v>48453000402</v>
      </c>
      <c r="E1122" s="1772">
        <v>1027</v>
      </c>
    </row>
    <row r="1123" spans="4:5" x14ac:dyDescent="0.3">
      <c r="D1123" s="1793">
        <v>48347950301</v>
      </c>
      <c r="E1123" s="1772">
        <v>1028</v>
      </c>
    </row>
    <row r="1124" spans="4:5" x14ac:dyDescent="0.3">
      <c r="D1124" s="1793">
        <v>48021950400</v>
      </c>
      <c r="E1124" s="1772">
        <v>1028</v>
      </c>
    </row>
    <row r="1125" spans="4:5" x14ac:dyDescent="0.3">
      <c r="D1125" s="1793">
        <v>48201232403</v>
      </c>
      <c r="E1125" s="1772">
        <v>1028</v>
      </c>
    </row>
    <row r="1126" spans="4:5" x14ac:dyDescent="0.3">
      <c r="D1126" s="1793">
        <v>48167722300</v>
      </c>
      <c r="E1126" s="1772">
        <v>1028</v>
      </c>
    </row>
    <row r="1127" spans="4:5" x14ac:dyDescent="0.3">
      <c r="D1127" s="1793">
        <v>48201542900</v>
      </c>
      <c r="E1127" s="1772">
        <v>1028</v>
      </c>
    </row>
    <row r="1128" spans="4:5" x14ac:dyDescent="0.3">
      <c r="D1128" s="1793">
        <v>48497150500</v>
      </c>
      <c r="E1128" s="1772">
        <v>1028</v>
      </c>
    </row>
    <row r="1129" spans="4:5" x14ac:dyDescent="0.3">
      <c r="D1129" s="1793">
        <v>48029121000</v>
      </c>
      <c r="E1129" s="1772">
        <v>1028</v>
      </c>
    </row>
    <row r="1130" spans="4:5" x14ac:dyDescent="0.3">
      <c r="D1130" s="1793">
        <v>48029171925</v>
      </c>
      <c r="E1130" s="1772">
        <v>1028</v>
      </c>
    </row>
    <row r="1131" spans="4:5" x14ac:dyDescent="0.3">
      <c r="D1131" s="1793">
        <v>48041000604</v>
      </c>
      <c r="E1131" s="1772">
        <v>1028</v>
      </c>
    </row>
    <row r="1132" spans="4:5" x14ac:dyDescent="0.3">
      <c r="D1132" s="1793">
        <v>48099010501</v>
      </c>
      <c r="E1132" s="1772">
        <v>1028</v>
      </c>
    </row>
    <row r="1133" spans="4:5" x14ac:dyDescent="0.3">
      <c r="D1133" s="1793">
        <v>48113010704</v>
      </c>
      <c r="E1133" s="1772">
        <v>1028</v>
      </c>
    </row>
    <row r="1134" spans="4:5" x14ac:dyDescent="0.3">
      <c r="D1134" s="1793">
        <v>48113019021</v>
      </c>
      <c r="E1134" s="1772">
        <v>1028</v>
      </c>
    </row>
    <row r="1135" spans="4:5" x14ac:dyDescent="0.3">
      <c r="D1135" s="1793">
        <v>48121021743</v>
      </c>
      <c r="E1135" s="1772">
        <v>1028</v>
      </c>
    </row>
    <row r="1136" spans="4:5" x14ac:dyDescent="0.3">
      <c r="D1136" s="1793">
        <v>48201250200</v>
      </c>
      <c r="E1136" s="1772">
        <v>1028</v>
      </c>
    </row>
    <row r="1137" spans="4:5" x14ac:dyDescent="0.3">
      <c r="D1137" s="1793">
        <v>48215023600</v>
      </c>
      <c r="E1137" s="1772">
        <v>1028</v>
      </c>
    </row>
    <row r="1138" spans="4:5" x14ac:dyDescent="0.3">
      <c r="D1138" s="1793">
        <v>48225950400</v>
      </c>
      <c r="E1138" s="1772">
        <v>1028</v>
      </c>
    </row>
    <row r="1139" spans="4:5" x14ac:dyDescent="0.3">
      <c r="D1139" s="1793">
        <v>48303000404</v>
      </c>
      <c r="E1139" s="1772">
        <v>1028</v>
      </c>
    </row>
    <row r="1140" spans="4:5" x14ac:dyDescent="0.3">
      <c r="D1140" s="1793">
        <v>48439121704</v>
      </c>
      <c r="E1140" s="1772">
        <v>1028</v>
      </c>
    </row>
    <row r="1141" spans="4:5" x14ac:dyDescent="0.3">
      <c r="D1141" s="1793">
        <v>48453002428</v>
      </c>
      <c r="E1141" s="1772">
        <v>1028</v>
      </c>
    </row>
    <row r="1142" spans="4:5" x14ac:dyDescent="0.3">
      <c r="D1142" s="1793">
        <v>48085030528</v>
      </c>
      <c r="E1142" s="1772">
        <v>1047</v>
      </c>
    </row>
    <row r="1143" spans="4:5" x14ac:dyDescent="0.3">
      <c r="D1143" s="1793">
        <v>48201413300</v>
      </c>
      <c r="E1143" s="1772">
        <v>1048</v>
      </c>
    </row>
    <row r="1144" spans="4:5" x14ac:dyDescent="0.3">
      <c r="D1144" s="1793">
        <v>48141002500</v>
      </c>
      <c r="E1144" s="1772">
        <v>1048</v>
      </c>
    </row>
    <row r="1145" spans="4:5" x14ac:dyDescent="0.3">
      <c r="D1145" s="1793">
        <v>48113016618</v>
      </c>
      <c r="E1145" s="1772">
        <v>1048</v>
      </c>
    </row>
    <row r="1146" spans="4:5" x14ac:dyDescent="0.3">
      <c r="D1146" s="1793">
        <v>48113019020</v>
      </c>
      <c r="E1146" s="1772">
        <v>1048</v>
      </c>
    </row>
    <row r="1147" spans="4:5" x14ac:dyDescent="0.3">
      <c r="D1147" s="1793">
        <v>48029161000</v>
      </c>
      <c r="E1147" s="1772">
        <v>1048</v>
      </c>
    </row>
    <row r="1148" spans="4:5" x14ac:dyDescent="0.3">
      <c r="D1148" s="1793">
        <v>48085032013</v>
      </c>
      <c r="E1148" s="1772">
        <v>1048</v>
      </c>
    </row>
    <row r="1149" spans="4:5" x14ac:dyDescent="0.3">
      <c r="D1149" s="1793">
        <v>48061013104</v>
      </c>
      <c r="E1149" s="1772">
        <v>1048</v>
      </c>
    </row>
    <row r="1150" spans="4:5" x14ac:dyDescent="0.3">
      <c r="D1150" s="1793">
        <v>48025950300</v>
      </c>
      <c r="E1150" s="1772">
        <v>1048</v>
      </c>
    </row>
    <row r="1151" spans="4:5" x14ac:dyDescent="0.3">
      <c r="D1151" s="1793">
        <v>48027023202</v>
      </c>
      <c r="E1151" s="1772">
        <v>1048</v>
      </c>
    </row>
    <row r="1152" spans="4:5" x14ac:dyDescent="0.3">
      <c r="D1152" s="1793">
        <v>48029110300</v>
      </c>
      <c r="E1152" s="1772">
        <v>1048</v>
      </c>
    </row>
    <row r="1153" spans="4:5" x14ac:dyDescent="0.3">
      <c r="D1153" s="1793">
        <v>48085030505</v>
      </c>
      <c r="E1153" s="1772">
        <v>1048</v>
      </c>
    </row>
    <row r="1154" spans="4:5" x14ac:dyDescent="0.3">
      <c r="D1154" s="1793">
        <v>48113000603</v>
      </c>
      <c r="E1154" s="1772">
        <v>1048</v>
      </c>
    </row>
    <row r="1155" spans="4:5" x14ac:dyDescent="0.3">
      <c r="D1155" s="1793">
        <v>48113010701</v>
      </c>
      <c r="E1155" s="1772">
        <v>1048</v>
      </c>
    </row>
    <row r="1156" spans="4:5" x14ac:dyDescent="0.3">
      <c r="D1156" s="1793">
        <v>48113013009</v>
      </c>
      <c r="E1156" s="1772">
        <v>1048</v>
      </c>
    </row>
    <row r="1157" spans="4:5" x14ac:dyDescent="0.3">
      <c r="D1157" s="1793">
        <v>48113013714</v>
      </c>
      <c r="E1157" s="1772">
        <v>1048</v>
      </c>
    </row>
    <row r="1158" spans="4:5" x14ac:dyDescent="0.3">
      <c r="D1158" s="1793">
        <v>48113016619</v>
      </c>
      <c r="E1158" s="1772">
        <v>1048</v>
      </c>
    </row>
    <row r="1159" spans="4:5" x14ac:dyDescent="0.3">
      <c r="D1159" s="1793">
        <v>48113017003</v>
      </c>
      <c r="E1159" s="1772">
        <v>1048</v>
      </c>
    </row>
    <row r="1160" spans="4:5" x14ac:dyDescent="0.3">
      <c r="D1160" s="1793">
        <v>48181001300</v>
      </c>
      <c r="E1160" s="1772">
        <v>1048</v>
      </c>
    </row>
    <row r="1161" spans="4:5" x14ac:dyDescent="0.3">
      <c r="D1161" s="1793">
        <v>48201454302</v>
      </c>
      <c r="E1161" s="1772">
        <v>1048</v>
      </c>
    </row>
    <row r="1162" spans="4:5" x14ac:dyDescent="0.3">
      <c r="D1162" s="1793">
        <v>48201551703</v>
      </c>
      <c r="E1162" s="1772">
        <v>1048</v>
      </c>
    </row>
    <row r="1163" spans="4:5" x14ac:dyDescent="0.3">
      <c r="D1163" s="1793">
        <v>48209010908</v>
      </c>
      <c r="E1163" s="1772">
        <v>1048</v>
      </c>
    </row>
    <row r="1164" spans="4:5" x14ac:dyDescent="0.3">
      <c r="D1164" s="1793">
        <v>48223950401</v>
      </c>
      <c r="E1164" s="1772">
        <v>1048</v>
      </c>
    </row>
    <row r="1165" spans="4:5" x14ac:dyDescent="0.3">
      <c r="D1165" s="1793">
        <v>48329001700</v>
      </c>
      <c r="E1165" s="1772">
        <v>1048</v>
      </c>
    </row>
    <row r="1166" spans="4:5" x14ac:dyDescent="0.3">
      <c r="D1166" s="1793">
        <v>48439113607</v>
      </c>
      <c r="E1166" s="1772">
        <v>1048</v>
      </c>
    </row>
    <row r="1167" spans="4:5" x14ac:dyDescent="0.3">
      <c r="D1167" s="1793">
        <v>48171950400</v>
      </c>
      <c r="E1167" s="1772">
        <v>1072</v>
      </c>
    </row>
    <row r="1168" spans="4:5" x14ac:dyDescent="0.3">
      <c r="D1168" s="1793">
        <v>48201312600</v>
      </c>
      <c r="E1168" s="1772">
        <v>1072</v>
      </c>
    </row>
    <row r="1169" spans="4:5" x14ac:dyDescent="0.3">
      <c r="D1169" s="1793">
        <v>48439100700</v>
      </c>
      <c r="E1169" s="1772">
        <v>1072</v>
      </c>
    </row>
    <row r="1170" spans="4:5" x14ac:dyDescent="0.3">
      <c r="D1170" s="1793">
        <v>48453001401</v>
      </c>
      <c r="E1170" s="1772">
        <v>1072</v>
      </c>
    </row>
    <row r="1171" spans="4:5" x14ac:dyDescent="0.3">
      <c r="D1171" s="1793">
        <v>48157673002</v>
      </c>
      <c r="E1171" s="1772">
        <v>1072</v>
      </c>
    </row>
    <row r="1172" spans="4:5" x14ac:dyDescent="0.3">
      <c r="D1172" s="1793">
        <v>48027023500</v>
      </c>
      <c r="E1172" s="1772">
        <v>1072</v>
      </c>
    </row>
    <row r="1173" spans="4:5" x14ac:dyDescent="0.3">
      <c r="D1173" s="1793">
        <v>48053960300</v>
      </c>
      <c r="E1173" s="1772">
        <v>1072</v>
      </c>
    </row>
    <row r="1174" spans="4:5" x14ac:dyDescent="0.3">
      <c r="D1174" s="1793">
        <v>48201253700</v>
      </c>
      <c r="E1174" s="1772">
        <v>1072</v>
      </c>
    </row>
    <row r="1175" spans="4:5" x14ac:dyDescent="0.3">
      <c r="D1175" s="1793">
        <v>48201413202</v>
      </c>
      <c r="E1175" s="1772">
        <v>1072</v>
      </c>
    </row>
    <row r="1176" spans="4:5" x14ac:dyDescent="0.3">
      <c r="D1176" s="1793">
        <v>48029121601</v>
      </c>
      <c r="E1176" s="1772">
        <v>1072</v>
      </c>
    </row>
    <row r="1177" spans="4:5" x14ac:dyDescent="0.3">
      <c r="D1177" s="1793">
        <v>48029160300</v>
      </c>
      <c r="E1177" s="1772">
        <v>1072</v>
      </c>
    </row>
    <row r="1178" spans="4:5" x14ac:dyDescent="0.3">
      <c r="D1178" s="1793">
        <v>48113012601</v>
      </c>
      <c r="E1178" s="1772">
        <v>1072</v>
      </c>
    </row>
    <row r="1179" spans="4:5" x14ac:dyDescent="0.3">
      <c r="D1179" s="1793">
        <v>48113013609</v>
      </c>
      <c r="E1179" s="1772">
        <v>1072</v>
      </c>
    </row>
    <row r="1180" spans="4:5" x14ac:dyDescent="0.3">
      <c r="D1180" s="1793">
        <v>48113016611</v>
      </c>
      <c r="E1180" s="1772">
        <v>1072</v>
      </c>
    </row>
    <row r="1181" spans="4:5" x14ac:dyDescent="0.3">
      <c r="D1181" s="1793">
        <v>48113020300</v>
      </c>
      <c r="E1181" s="1772">
        <v>1072</v>
      </c>
    </row>
    <row r="1182" spans="4:5" x14ac:dyDescent="0.3">
      <c r="D1182" s="1793">
        <v>48201320200</v>
      </c>
      <c r="E1182" s="1772">
        <v>1072</v>
      </c>
    </row>
    <row r="1183" spans="4:5" x14ac:dyDescent="0.3">
      <c r="D1183" s="1793">
        <v>48201330800</v>
      </c>
      <c r="E1183" s="1772">
        <v>1072</v>
      </c>
    </row>
    <row r="1184" spans="4:5" x14ac:dyDescent="0.3">
      <c r="D1184" s="1793">
        <v>48201550500</v>
      </c>
      <c r="E1184" s="1772">
        <v>1072</v>
      </c>
    </row>
    <row r="1185" spans="4:5" x14ac:dyDescent="0.3">
      <c r="D1185" s="1793">
        <v>48201551701</v>
      </c>
      <c r="E1185" s="1772">
        <v>1072</v>
      </c>
    </row>
    <row r="1186" spans="4:5" x14ac:dyDescent="0.3">
      <c r="D1186" s="1793">
        <v>48215020903</v>
      </c>
      <c r="E1186" s="1772">
        <v>1072</v>
      </c>
    </row>
    <row r="1187" spans="4:5" x14ac:dyDescent="0.3">
      <c r="D1187" s="1793">
        <v>48355003602</v>
      </c>
      <c r="E1187" s="1772">
        <v>1072</v>
      </c>
    </row>
    <row r="1188" spans="4:5" x14ac:dyDescent="0.3">
      <c r="D1188" s="1793">
        <v>48381020800</v>
      </c>
      <c r="E1188" s="1772">
        <v>1072</v>
      </c>
    </row>
    <row r="1189" spans="4:5" x14ac:dyDescent="0.3">
      <c r="D1189" s="1793">
        <v>48453001817</v>
      </c>
      <c r="E1189" s="1772">
        <v>1072</v>
      </c>
    </row>
    <row r="1190" spans="4:5" x14ac:dyDescent="0.3">
      <c r="D1190" s="1793">
        <v>48491020408</v>
      </c>
      <c r="E1190" s="1772">
        <v>1072</v>
      </c>
    </row>
    <row r="1191" spans="4:5" x14ac:dyDescent="0.3">
      <c r="D1191" s="1793">
        <v>48355003401</v>
      </c>
      <c r="E1191" s="1772">
        <v>1096</v>
      </c>
    </row>
    <row r="1192" spans="4:5" x14ac:dyDescent="0.3">
      <c r="D1192" s="1793">
        <v>48085032010</v>
      </c>
      <c r="E1192" s="1772">
        <v>1096</v>
      </c>
    </row>
    <row r="1193" spans="4:5" x14ac:dyDescent="0.3">
      <c r="D1193" s="1793">
        <v>48113001600</v>
      </c>
      <c r="E1193" s="1772">
        <v>1096</v>
      </c>
    </row>
    <row r="1194" spans="4:5" x14ac:dyDescent="0.3">
      <c r="D1194" s="1793">
        <v>48041002014</v>
      </c>
      <c r="E1194" s="1772">
        <v>1099</v>
      </c>
    </row>
    <row r="1195" spans="4:5" x14ac:dyDescent="0.3">
      <c r="D1195" s="1793">
        <v>48005000901</v>
      </c>
      <c r="E1195" s="1772">
        <v>1100</v>
      </c>
    </row>
    <row r="1196" spans="4:5" x14ac:dyDescent="0.3">
      <c r="D1196" s="1793">
        <v>48029171903</v>
      </c>
      <c r="E1196" s="1772">
        <v>1100</v>
      </c>
    </row>
    <row r="1197" spans="4:5" x14ac:dyDescent="0.3">
      <c r="D1197" s="1793">
        <v>48201451100</v>
      </c>
      <c r="E1197" s="1772">
        <v>1100</v>
      </c>
    </row>
    <row r="1198" spans="4:5" x14ac:dyDescent="0.3">
      <c r="D1198" s="1793">
        <v>48439105405</v>
      </c>
      <c r="E1198" s="1772">
        <v>1100</v>
      </c>
    </row>
    <row r="1199" spans="4:5" x14ac:dyDescent="0.3">
      <c r="D1199" s="1793">
        <v>48061014300</v>
      </c>
      <c r="E1199" s="1772">
        <v>1100</v>
      </c>
    </row>
    <row r="1200" spans="4:5" x14ac:dyDescent="0.3">
      <c r="D1200" s="1793">
        <v>48439110302</v>
      </c>
      <c r="E1200" s="1772">
        <v>1100</v>
      </c>
    </row>
    <row r="1201" spans="4:5" x14ac:dyDescent="0.3">
      <c r="D1201" s="1793">
        <v>48005000302</v>
      </c>
      <c r="E1201" s="1772">
        <v>1100</v>
      </c>
    </row>
    <row r="1202" spans="4:5" x14ac:dyDescent="0.3">
      <c r="D1202" s="1793">
        <v>48005000500</v>
      </c>
      <c r="E1202" s="1772">
        <v>1100</v>
      </c>
    </row>
    <row r="1203" spans="4:5" x14ac:dyDescent="0.3">
      <c r="D1203" s="1793">
        <v>48113009201</v>
      </c>
      <c r="E1203" s="1772">
        <v>1100</v>
      </c>
    </row>
    <row r="1204" spans="4:5" x14ac:dyDescent="0.3">
      <c r="D1204" s="1793">
        <v>48113011300</v>
      </c>
      <c r="E1204" s="1772">
        <v>1100</v>
      </c>
    </row>
    <row r="1205" spans="4:5" x14ac:dyDescent="0.3">
      <c r="D1205" s="1793">
        <v>48113015202</v>
      </c>
      <c r="E1205" s="1772">
        <v>1100</v>
      </c>
    </row>
    <row r="1206" spans="4:5" x14ac:dyDescent="0.3">
      <c r="D1206" s="1793">
        <v>48121020402</v>
      </c>
      <c r="E1206" s="1772">
        <v>1100</v>
      </c>
    </row>
    <row r="1207" spans="4:5" x14ac:dyDescent="0.3">
      <c r="D1207" s="1793">
        <v>48201233001</v>
      </c>
      <c r="E1207" s="1772">
        <v>1100</v>
      </c>
    </row>
    <row r="1208" spans="4:5" x14ac:dyDescent="0.3">
      <c r="D1208" s="1793">
        <v>48201330400</v>
      </c>
      <c r="E1208" s="1772">
        <v>1100</v>
      </c>
    </row>
    <row r="1209" spans="4:5" x14ac:dyDescent="0.3">
      <c r="D1209" s="1793">
        <v>48201440100</v>
      </c>
      <c r="E1209" s="1772">
        <v>1100</v>
      </c>
    </row>
    <row r="1210" spans="4:5" x14ac:dyDescent="0.3">
      <c r="D1210" s="1793">
        <v>48201550900</v>
      </c>
      <c r="E1210" s="1772">
        <v>1100</v>
      </c>
    </row>
    <row r="1211" spans="4:5" x14ac:dyDescent="0.3">
      <c r="D1211" s="1793">
        <v>48355002001</v>
      </c>
      <c r="E1211" s="1772">
        <v>1100</v>
      </c>
    </row>
    <row r="1212" spans="4:5" x14ac:dyDescent="0.3">
      <c r="D1212" s="1793">
        <v>48453001911</v>
      </c>
      <c r="E1212" s="1772">
        <v>1100</v>
      </c>
    </row>
    <row r="1213" spans="4:5" x14ac:dyDescent="0.3">
      <c r="D1213" s="1793">
        <v>48113019100</v>
      </c>
      <c r="E1213" s="1772">
        <v>1118</v>
      </c>
    </row>
    <row r="1214" spans="4:5" x14ac:dyDescent="0.3">
      <c r="D1214" s="1793">
        <v>48321730302</v>
      </c>
      <c r="E1214" s="1772">
        <v>1119</v>
      </c>
    </row>
    <row r="1215" spans="4:5" x14ac:dyDescent="0.3">
      <c r="D1215" s="1793">
        <v>48355000900</v>
      </c>
      <c r="E1215" s="1772">
        <v>1119</v>
      </c>
    </row>
    <row r="1216" spans="4:5" x14ac:dyDescent="0.3">
      <c r="D1216" s="1793">
        <v>48439114008</v>
      </c>
      <c r="E1216" s="1772">
        <v>1119</v>
      </c>
    </row>
    <row r="1217" spans="4:5" x14ac:dyDescent="0.3">
      <c r="D1217" s="1793">
        <v>48303002101</v>
      </c>
      <c r="E1217" s="1772">
        <v>1119</v>
      </c>
    </row>
    <row r="1218" spans="4:5" x14ac:dyDescent="0.3">
      <c r="D1218" s="1793">
        <v>48027022300</v>
      </c>
      <c r="E1218" s="1772">
        <v>1119</v>
      </c>
    </row>
    <row r="1219" spans="4:5" x14ac:dyDescent="0.3">
      <c r="D1219" s="1793">
        <v>48029120502</v>
      </c>
      <c r="E1219" s="1772">
        <v>1119</v>
      </c>
    </row>
    <row r="1220" spans="4:5" x14ac:dyDescent="0.3">
      <c r="D1220" s="1793">
        <v>48113014502</v>
      </c>
      <c r="E1220" s="1772">
        <v>1119</v>
      </c>
    </row>
    <row r="1221" spans="4:5" x14ac:dyDescent="0.3">
      <c r="D1221" s="1793">
        <v>48113018118</v>
      </c>
      <c r="E1221" s="1772">
        <v>1119</v>
      </c>
    </row>
    <row r="1222" spans="4:5" x14ac:dyDescent="0.3">
      <c r="D1222" s="1793">
        <v>48141001400</v>
      </c>
      <c r="E1222" s="1772">
        <v>1119</v>
      </c>
    </row>
    <row r="1223" spans="4:5" x14ac:dyDescent="0.3">
      <c r="D1223" s="1793">
        <v>48167723000</v>
      </c>
      <c r="E1223" s="1772">
        <v>1119</v>
      </c>
    </row>
    <row r="1224" spans="4:5" x14ac:dyDescent="0.3">
      <c r="D1224" s="1793">
        <v>48201210400</v>
      </c>
      <c r="E1224" s="1772">
        <v>1119</v>
      </c>
    </row>
    <row r="1225" spans="4:5" x14ac:dyDescent="0.3">
      <c r="D1225" s="1793">
        <v>48201241103</v>
      </c>
      <c r="E1225" s="1772">
        <v>1119</v>
      </c>
    </row>
    <row r="1226" spans="4:5" x14ac:dyDescent="0.3">
      <c r="D1226" s="1793">
        <v>48215024403</v>
      </c>
      <c r="E1226" s="1772">
        <v>1119</v>
      </c>
    </row>
    <row r="1227" spans="4:5" x14ac:dyDescent="0.3">
      <c r="D1227" s="1793">
        <v>48249950300</v>
      </c>
      <c r="E1227" s="1772">
        <v>1119</v>
      </c>
    </row>
    <row r="1228" spans="4:5" x14ac:dyDescent="0.3">
      <c r="D1228" s="1793">
        <v>48363000600</v>
      </c>
      <c r="E1228" s="1772">
        <v>1119</v>
      </c>
    </row>
    <row r="1229" spans="4:5" x14ac:dyDescent="0.3">
      <c r="D1229" s="1793">
        <v>48439111505</v>
      </c>
      <c r="E1229" s="1772">
        <v>1119</v>
      </c>
    </row>
    <row r="1230" spans="4:5" x14ac:dyDescent="0.3">
      <c r="D1230" s="1793">
        <v>48453002111</v>
      </c>
      <c r="E1230" s="1772">
        <v>1119</v>
      </c>
    </row>
    <row r="1231" spans="4:5" x14ac:dyDescent="0.3">
      <c r="D1231" s="1793">
        <v>48029190901</v>
      </c>
      <c r="E1231" s="1772">
        <v>1136</v>
      </c>
    </row>
    <row r="1232" spans="4:5" x14ac:dyDescent="0.3">
      <c r="D1232" s="1793">
        <v>48097001100</v>
      </c>
      <c r="E1232" s="1772">
        <v>1136</v>
      </c>
    </row>
    <row r="1233" spans="4:5" x14ac:dyDescent="0.3">
      <c r="D1233" s="1793">
        <v>48099010804</v>
      </c>
      <c r="E1233" s="1772">
        <v>1136</v>
      </c>
    </row>
    <row r="1234" spans="4:5" x14ac:dyDescent="0.3">
      <c r="D1234" s="1793">
        <v>48005000400</v>
      </c>
      <c r="E1234" s="1772">
        <v>1136</v>
      </c>
    </row>
    <row r="1235" spans="4:5" x14ac:dyDescent="0.3">
      <c r="D1235" s="1793">
        <v>48041001100</v>
      </c>
      <c r="E1235" s="1772">
        <v>1136</v>
      </c>
    </row>
    <row r="1236" spans="4:5" x14ac:dyDescent="0.3">
      <c r="D1236" s="1793">
        <v>48085030702</v>
      </c>
      <c r="E1236" s="1772">
        <v>1136</v>
      </c>
    </row>
    <row r="1237" spans="4:5" x14ac:dyDescent="0.3">
      <c r="D1237" s="1793">
        <v>48141010316</v>
      </c>
      <c r="E1237" s="1772">
        <v>1136</v>
      </c>
    </row>
    <row r="1238" spans="4:5" x14ac:dyDescent="0.3">
      <c r="D1238" s="1793">
        <v>48201210600</v>
      </c>
      <c r="E1238" s="1772">
        <v>1136</v>
      </c>
    </row>
    <row r="1239" spans="4:5" x14ac:dyDescent="0.3">
      <c r="D1239" s="1793">
        <v>48201233500</v>
      </c>
      <c r="E1239" s="1772">
        <v>1136</v>
      </c>
    </row>
    <row r="1240" spans="4:5" x14ac:dyDescent="0.3">
      <c r="D1240" s="1793">
        <v>48201253800</v>
      </c>
      <c r="E1240" s="1772">
        <v>1136</v>
      </c>
    </row>
    <row r="1241" spans="4:5" x14ac:dyDescent="0.3">
      <c r="D1241" s="1793">
        <v>48201311500</v>
      </c>
      <c r="E1241" s="1772">
        <v>1136</v>
      </c>
    </row>
    <row r="1242" spans="4:5" x14ac:dyDescent="0.3">
      <c r="D1242" s="1793">
        <v>48201450400</v>
      </c>
      <c r="E1242" s="1772">
        <v>1136</v>
      </c>
    </row>
    <row r="1243" spans="4:5" x14ac:dyDescent="0.3">
      <c r="D1243" s="1793">
        <v>48201522201</v>
      </c>
      <c r="E1243" s="1772">
        <v>1136</v>
      </c>
    </row>
    <row r="1244" spans="4:5" x14ac:dyDescent="0.3">
      <c r="D1244" s="1793">
        <v>48321730201</v>
      </c>
      <c r="E1244" s="1772">
        <v>1136</v>
      </c>
    </row>
    <row r="1245" spans="4:5" x14ac:dyDescent="0.3">
      <c r="D1245" s="1793">
        <v>48423002009</v>
      </c>
      <c r="E1245" s="1772">
        <v>1136</v>
      </c>
    </row>
    <row r="1246" spans="4:5" x14ac:dyDescent="0.3">
      <c r="D1246" s="1793">
        <v>48453000304</v>
      </c>
      <c r="E1246" s="1772">
        <v>1136</v>
      </c>
    </row>
    <row r="1247" spans="4:5" x14ac:dyDescent="0.3">
      <c r="D1247" s="1793">
        <v>48485012400</v>
      </c>
      <c r="E1247" s="1772">
        <v>1136</v>
      </c>
    </row>
    <row r="1248" spans="4:5" x14ac:dyDescent="0.3">
      <c r="D1248" s="1793">
        <v>48113001302</v>
      </c>
      <c r="E1248" s="1772">
        <v>1153</v>
      </c>
    </row>
    <row r="1249" spans="4:5" x14ac:dyDescent="0.3">
      <c r="D1249" s="1793">
        <v>48029121504</v>
      </c>
      <c r="E1249" s="1772">
        <v>1154</v>
      </c>
    </row>
    <row r="1250" spans="4:5" x14ac:dyDescent="0.3">
      <c r="D1250" s="1793">
        <v>48113018129</v>
      </c>
      <c r="E1250" s="1772">
        <v>1154</v>
      </c>
    </row>
    <row r="1251" spans="4:5" x14ac:dyDescent="0.3">
      <c r="D1251" s="1793">
        <v>48029121206</v>
      </c>
      <c r="E1251" s="1772">
        <v>1154</v>
      </c>
    </row>
    <row r="1252" spans="4:5" x14ac:dyDescent="0.3">
      <c r="D1252" s="1793">
        <v>48027021000</v>
      </c>
      <c r="E1252" s="1772">
        <v>1154</v>
      </c>
    </row>
    <row r="1253" spans="4:5" x14ac:dyDescent="0.3">
      <c r="D1253" s="1793">
        <v>48167721500</v>
      </c>
      <c r="E1253" s="1772">
        <v>1154</v>
      </c>
    </row>
    <row r="1254" spans="4:5" x14ac:dyDescent="0.3">
      <c r="D1254" s="1793">
        <v>48201411501</v>
      </c>
      <c r="E1254" s="1772">
        <v>1154</v>
      </c>
    </row>
    <row r="1255" spans="4:5" x14ac:dyDescent="0.3">
      <c r="D1255" s="1793">
        <v>48375015000</v>
      </c>
      <c r="E1255" s="1772">
        <v>1154</v>
      </c>
    </row>
    <row r="1256" spans="4:5" x14ac:dyDescent="0.3">
      <c r="D1256" s="1793">
        <v>48029181703</v>
      </c>
      <c r="E1256" s="1772">
        <v>1154</v>
      </c>
    </row>
    <row r="1257" spans="4:5" x14ac:dyDescent="0.3">
      <c r="D1257" s="1793">
        <v>48113014311</v>
      </c>
      <c r="E1257" s="1772">
        <v>1154</v>
      </c>
    </row>
    <row r="1258" spans="4:5" x14ac:dyDescent="0.3">
      <c r="D1258" s="1793">
        <v>48113019004</v>
      </c>
      <c r="E1258" s="1772">
        <v>1154</v>
      </c>
    </row>
    <row r="1259" spans="4:5" x14ac:dyDescent="0.3">
      <c r="D1259" s="1793">
        <v>48141001107</v>
      </c>
      <c r="E1259" s="1772">
        <v>1154</v>
      </c>
    </row>
    <row r="1260" spans="4:5" x14ac:dyDescent="0.3">
      <c r="D1260" s="1793">
        <v>48157670101</v>
      </c>
      <c r="E1260" s="1772">
        <v>1154</v>
      </c>
    </row>
    <row r="1261" spans="4:5" x14ac:dyDescent="0.3">
      <c r="D1261" s="1793">
        <v>48201231300</v>
      </c>
      <c r="E1261" s="1772">
        <v>1154</v>
      </c>
    </row>
    <row r="1262" spans="4:5" x14ac:dyDescent="0.3">
      <c r="D1262" s="1793">
        <v>48201330303</v>
      </c>
      <c r="E1262" s="1772">
        <v>1154</v>
      </c>
    </row>
    <row r="1263" spans="4:5" x14ac:dyDescent="0.3">
      <c r="D1263" s="1793">
        <v>48201541602</v>
      </c>
      <c r="E1263" s="1772">
        <v>1154</v>
      </c>
    </row>
    <row r="1264" spans="4:5" x14ac:dyDescent="0.3">
      <c r="D1264" s="1793">
        <v>48245001301</v>
      </c>
      <c r="E1264" s="1772">
        <v>1154</v>
      </c>
    </row>
    <row r="1265" spans="4:5" x14ac:dyDescent="0.3">
      <c r="D1265" s="1793">
        <v>48291700800</v>
      </c>
      <c r="E1265" s="1772">
        <v>1154</v>
      </c>
    </row>
    <row r="1266" spans="4:5" x14ac:dyDescent="0.3">
      <c r="D1266" s="1793">
        <v>48339692500</v>
      </c>
      <c r="E1266" s="1772">
        <v>1154</v>
      </c>
    </row>
    <row r="1267" spans="4:5" x14ac:dyDescent="0.3">
      <c r="D1267" s="1793">
        <v>48453001713</v>
      </c>
      <c r="E1267" s="1772">
        <v>1154</v>
      </c>
    </row>
    <row r="1268" spans="4:5" x14ac:dyDescent="0.3">
      <c r="D1268" s="1793">
        <v>48453001754</v>
      </c>
      <c r="E1268" s="1772">
        <v>1154</v>
      </c>
    </row>
    <row r="1269" spans="4:5" x14ac:dyDescent="0.3">
      <c r="D1269" s="1793">
        <v>48485010700</v>
      </c>
      <c r="E1269" s="1772">
        <v>1154</v>
      </c>
    </row>
    <row r="1270" spans="4:5" x14ac:dyDescent="0.3">
      <c r="D1270" s="1793">
        <v>48113016516</v>
      </c>
      <c r="E1270" s="1772">
        <v>1175</v>
      </c>
    </row>
    <row r="1271" spans="4:5" x14ac:dyDescent="0.3">
      <c r="D1271" s="1793">
        <v>48201555502</v>
      </c>
      <c r="E1271" s="1772">
        <v>1176</v>
      </c>
    </row>
    <row r="1272" spans="4:5" x14ac:dyDescent="0.3">
      <c r="D1272" s="1793">
        <v>48339694301</v>
      </c>
      <c r="E1272" s="1772">
        <v>1176</v>
      </c>
    </row>
    <row r="1273" spans="4:5" x14ac:dyDescent="0.3">
      <c r="D1273" s="1793">
        <v>48439103500</v>
      </c>
      <c r="E1273" s="1772">
        <v>1176</v>
      </c>
    </row>
    <row r="1274" spans="4:5" x14ac:dyDescent="0.3">
      <c r="D1274" s="1793">
        <v>48141001501</v>
      </c>
      <c r="E1274" s="1772">
        <v>1176</v>
      </c>
    </row>
    <row r="1275" spans="4:5" x14ac:dyDescent="0.3">
      <c r="D1275" s="1793">
        <v>48027020800</v>
      </c>
      <c r="E1275" s="1772">
        <v>1176</v>
      </c>
    </row>
    <row r="1276" spans="4:5" x14ac:dyDescent="0.3">
      <c r="D1276" s="1793">
        <v>48339693101</v>
      </c>
      <c r="E1276" s="1772">
        <v>1176</v>
      </c>
    </row>
    <row r="1277" spans="4:5" x14ac:dyDescent="0.3">
      <c r="D1277" s="1793">
        <v>48453000902</v>
      </c>
      <c r="E1277" s="1772">
        <v>1176</v>
      </c>
    </row>
    <row r="1278" spans="4:5" x14ac:dyDescent="0.3">
      <c r="D1278" s="1793">
        <v>48005000600</v>
      </c>
      <c r="E1278" s="1772">
        <v>1176</v>
      </c>
    </row>
    <row r="1279" spans="4:5" x14ac:dyDescent="0.3">
      <c r="D1279" s="1793">
        <v>48027022801</v>
      </c>
      <c r="E1279" s="1772">
        <v>1176</v>
      </c>
    </row>
    <row r="1280" spans="4:5" x14ac:dyDescent="0.3">
      <c r="D1280" s="1793">
        <v>48027023000</v>
      </c>
      <c r="E1280" s="1772">
        <v>1176</v>
      </c>
    </row>
    <row r="1281" spans="4:5" x14ac:dyDescent="0.3">
      <c r="D1281" s="1793">
        <v>48029121203</v>
      </c>
      <c r="E1281" s="1772">
        <v>1176</v>
      </c>
    </row>
    <row r="1282" spans="4:5" x14ac:dyDescent="0.3">
      <c r="D1282" s="1793">
        <v>48041002007</v>
      </c>
      <c r="E1282" s="1772">
        <v>1176</v>
      </c>
    </row>
    <row r="1283" spans="4:5" x14ac:dyDescent="0.3">
      <c r="D1283" s="1793">
        <v>48085031660</v>
      </c>
      <c r="E1283" s="1772">
        <v>1176</v>
      </c>
    </row>
    <row r="1284" spans="4:5" x14ac:dyDescent="0.3">
      <c r="D1284" s="1793">
        <v>48141001201</v>
      </c>
      <c r="E1284" s="1772">
        <v>1176</v>
      </c>
    </row>
    <row r="1285" spans="4:5" x14ac:dyDescent="0.3">
      <c r="D1285" s="1793">
        <v>48201254100</v>
      </c>
      <c r="E1285" s="1772">
        <v>1176</v>
      </c>
    </row>
    <row r="1286" spans="4:5" x14ac:dyDescent="0.3">
      <c r="D1286" s="1793">
        <v>48201313400</v>
      </c>
      <c r="E1286" s="1772">
        <v>1176</v>
      </c>
    </row>
    <row r="1287" spans="4:5" x14ac:dyDescent="0.3">
      <c r="D1287" s="1793">
        <v>48201333800</v>
      </c>
      <c r="E1287" s="1772">
        <v>1176</v>
      </c>
    </row>
    <row r="1288" spans="4:5" x14ac:dyDescent="0.3">
      <c r="D1288" s="1793">
        <v>48201451800</v>
      </c>
      <c r="E1288" s="1772">
        <v>1176</v>
      </c>
    </row>
    <row r="1289" spans="4:5" x14ac:dyDescent="0.3">
      <c r="D1289" s="1793">
        <v>48201521900</v>
      </c>
      <c r="E1289" s="1772">
        <v>1176</v>
      </c>
    </row>
    <row r="1290" spans="4:5" x14ac:dyDescent="0.3">
      <c r="D1290" s="1793">
        <v>48201533901</v>
      </c>
      <c r="E1290" s="1772">
        <v>1176</v>
      </c>
    </row>
    <row r="1291" spans="4:5" x14ac:dyDescent="0.3">
      <c r="D1291" s="1793">
        <v>48121021737</v>
      </c>
      <c r="E1291" s="1772">
        <v>1196</v>
      </c>
    </row>
    <row r="1292" spans="4:5" x14ac:dyDescent="0.3">
      <c r="D1292" s="1793">
        <v>48201324100</v>
      </c>
      <c r="E1292" s="1772">
        <v>1196</v>
      </c>
    </row>
    <row r="1293" spans="4:5" x14ac:dyDescent="0.3">
      <c r="D1293" s="1793">
        <v>48439102401</v>
      </c>
      <c r="E1293" s="1772">
        <v>1196</v>
      </c>
    </row>
    <row r="1294" spans="4:5" x14ac:dyDescent="0.3">
      <c r="D1294" s="1793">
        <v>48453001308</v>
      </c>
      <c r="E1294" s="1772">
        <v>1196</v>
      </c>
    </row>
    <row r="1295" spans="4:5" x14ac:dyDescent="0.3">
      <c r="D1295" s="1793">
        <v>48113016406</v>
      </c>
      <c r="E1295" s="1772">
        <v>1200</v>
      </c>
    </row>
    <row r="1296" spans="4:5" x14ac:dyDescent="0.3">
      <c r="D1296" s="1793">
        <v>48029191702</v>
      </c>
      <c r="E1296" s="1772">
        <v>1200</v>
      </c>
    </row>
    <row r="1297" spans="4:5" x14ac:dyDescent="0.3">
      <c r="D1297" s="1793">
        <v>48113007911</v>
      </c>
      <c r="E1297" s="1772">
        <v>1200</v>
      </c>
    </row>
    <row r="1298" spans="4:5" x14ac:dyDescent="0.3">
      <c r="D1298" s="1793">
        <v>48029131615</v>
      </c>
      <c r="E1298" s="1772">
        <v>1200</v>
      </c>
    </row>
    <row r="1299" spans="4:5" x14ac:dyDescent="0.3">
      <c r="D1299" s="1793">
        <v>48029191202</v>
      </c>
      <c r="E1299" s="1772">
        <v>1200</v>
      </c>
    </row>
    <row r="1300" spans="4:5" x14ac:dyDescent="0.3">
      <c r="D1300" s="1793">
        <v>48113006001</v>
      </c>
      <c r="E1300" s="1772">
        <v>1200</v>
      </c>
    </row>
    <row r="1301" spans="4:5" x14ac:dyDescent="0.3">
      <c r="D1301" s="1793">
        <v>48113011105</v>
      </c>
      <c r="E1301" s="1772">
        <v>1200</v>
      </c>
    </row>
    <row r="1302" spans="4:5" x14ac:dyDescent="0.3">
      <c r="D1302" s="1793">
        <v>48113013727</v>
      </c>
      <c r="E1302" s="1772">
        <v>1200</v>
      </c>
    </row>
    <row r="1303" spans="4:5" x14ac:dyDescent="0.3">
      <c r="D1303" s="1793">
        <v>48113014131</v>
      </c>
      <c r="E1303" s="1772">
        <v>1200</v>
      </c>
    </row>
    <row r="1304" spans="4:5" x14ac:dyDescent="0.3">
      <c r="D1304" s="1793">
        <v>48113015404</v>
      </c>
      <c r="E1304" s="1772">
        <v>1200</v>
      </c>
    </row>
    <row r="1305" spans="4:5" x14ac:dyDescent="0.3">
      <c r="D1305" s="1793">
        <v>48157672601</v>
      </c>
      <c r="E1305" s="1772">
        <v>1200</v>
      </c>
    </row>
    <row r="1306" spans="4:5" x14ac:dyDescent="0.3">
      <c r="D1306" s="1793">
        <v>48183001300</v>
      </c>
      <c r="E1306" s="1772">
        <v>1200</v>
      </c>
    </row>
    <row r="1307" spans="4:5" x14ac:dyDescent="0.3">
      <c r="D1307" s="1793">
        <v>48201310800</v>
      </c>
      <c r="E1307" s="1772">
        <v>1200</v>
      </c>
    </row>
    <row r="1308" spans="4:5" x14ac:dyDescent="0.3">
      <c r="D1308" s="1793">
        <v>48201311800</v>
      </c>
      <c r="E1308" s="1772">
        <v>1200</v>
      </c>
    </row>
    <row r="1309" spans="4:5" x14ac:dyDescent="0.3">
      <c r="D1309" s="1793">
        <v>48201533000</v>
      </c>
      <c r="E1309" s="1772">
        <v>1200</v>
      </c>
    </row>
    <row r="1310" spans="4:5" x14ac:dyDescent="0.3">
      <c r="D1310" s="1793">
        <v>48215024110</v>
      </c>
      <c r="E1310" s="1772">
        <v>1200</v>
      </c>
    </row>
    <row r="1311" spans="4:5" x14ac:dyDescent="0.3">
      <c r="D1311" s="1793">
        <v>48439113921</v>
      </c>
      <c r="E1311" s="1772">
        <v>1200</v>
      </c>
    </row>
    <row r="1312" spans="4:5" x14ac:dyDescent="0.3">
      <c r="D1312" s="1793">
        <v>48453000205</v>
      </c>
      <c r="E1312" s="1772">
        <v>1200</v>
      </c>
    </row>
    <row r="1313" spans="4:5" x14ac:dyDescent="0.3">
      <c r="D1313" s="1793">
        <v>48479001806</v>
      </c>
      <c r="E1313" s="1772">
        <v>1200</v>
      </c>
    </row>
    <row r="1314" spans="4:5" x14ac:dyDescent="0.3">
      <c r="D1314" s="1793">
        <v>48201332900</v>
      </c>
      <c r="E1314" s="1772">
        <v>1219</v>
      </c>
    </row>
    <row r="1315" spans="4:5" x14ac:dyDescent="0.3">
      <c r="D1315" s="1793">
        <v>48439111553</v>
      </c>
      <c r="E1315" s="1772">
        <v>1219</v>
      </c>
    </row>
    <row r="1316" spans="4:5" x14ac:dyDescent="0.3">
      <c r="D1316" s="1793">
        <v>48277000500</v>
      </c>
      <c r="E1316" s="1772">
        <v>1221</v>
      </c>
    </row>
    <row r="1317" spans="4:5" x14ac:dyDescent="0.3">
      <c r="D1317" s="1793">
        <v>48201312500</v>
      </c>
      <c r="E1317" s="1772">
        <v>1221</v>
      </c>
    </row>
    <row r="1318" spans="4:5" x14ac:dyDescent="0.3">
      <c r="D1318" s="1793">
        <v>48183000402</v>
      </c>
      <c r="E1318" s="1772">
        <v>1221</v>
      </c>
    </row>
    <row r="1319" spans="4:5" x14ac:dyDescent="0.3">
      <c r="D1319" s="1793">
        <v>48479001900</v>
      </c>
      <c r="E1319" s="1772">
        <v>1221</v>
      </c>
    </row>
    <row r="1320" spans="4:5" x14ac:dyDescent="0.3">
      <c r="D1320" s="1793">
        <v>48215023903</v>
      </c>
      <c r="E1320" s="1772">
        <v>1221</v>
      </c>
    </row>
    <row r="1321" spans="4:5" x14ac:dyDescent="0.3">
      <c r="D1321" s="1793">
        <v>48201310500</v>
      </c>
      <c r="E1321" s="1772">
        <v>1221</v>
      </c>
    </row>
    <row r="1322" spans="4:5" x14ac:dyDescent="0.3">
      <c r="D1322" s="1793">
        <v>48201313600</v>
      </c>
      <c r="E1322" s="1772">
        <v>1221</v>
      </c>
    </row>
    <row r="1323" spans="4:5" x14ac:dyDescent="0.3">
      <c r="D1323" s="1793">
        <v>48113007810</v>
      </c>
      <c r="E1323" s="1772">
        <v>1221</v>
      </c>
    </row>
    <row r="1324" spans="4:5" x14ac:dyDescent="0.3">
      <c r="D1324" s="1793">
        <v>48029181402</v>
      </c>
      <c r="E1324" s="1772">
        <v>1221</v>
      </c>
    </row>
    <row r="1325" spans="4:5" x14ac:dyDescent="0.3">
      <c r="D1325" s="1793">
        <v>48113000500</v>
      </c>
      <c r="E1325" s="1772">
        <v>1221</v>
      </c>
    </row>
    <row r="1326" spans="4:5" x14ac:dyDescent="0.3">
      <c r="D1326" s="1793">
        <v>48113006700</v>
      </c>
      <c r="E1326" s="1772">
        <v>1221</v>
      </c>
    </row>
    <row r="1327" spans="4:5" x14ac:dyDescent="0.3">
      <c r="D1327" s="1793">
        <v>48113012204</v>
      </c>
      <c r="E1327" s="1772">
        <v>1221</v>
      </c>
    </row>
    <row r="1328" spans="4:5" x14ac:dyDescent="0.3">
      <c r="D1328" s="1793">
        <v>48121020103</v>
      </c>
      <c r="E1328" s="1772">
        <v>1221</v>
      </c>
    </row>
    <row r="1329" spans="4:5" x14ac:dyDescent="0.3">
      <c r="D1329" s="1793">
        <v>48141004309</v>
      </c>
      <c r="E1329" s="1772">
        <v>1221</v>
      </c>
    </row>
    <row r="1330" spans="4:5" x14ac:dyDescent="0.3">
      <c r="D1330" s="1793">
        <v>48201334001</v>
      </c>
      <c r="E1330" s="1772">
        <v>1221</v>
      </c>
    </row>
    <row r="1331" spans="4:5" x14ac:dyDescent="0.3">
      <c r="D1331" s="1793">
        <v>48201341202</v>
      </c>
      <c r="E1331" s="1772">
        <v>1221</v>
      </c>
    </row>
    <row r="1332" spans="4:5" x14ac:dyDescent="0.3">
      <c r="D1332" s="1793">
        <v>48201452202</v>
      </c>
      <c r="E1332" s="1772">
        <v>1221</v>
      </c>
    </row>
    <row r="1333" spans="4:5" x14ac:dyDescent="0.3">
      <c r="D1333" s="1793">
        <v>48231961000</v>
      </c>
      <c r="E1333" s="1772">
        <v>1221</v>
      </c>
    </row>
    <row r="1334" spans="4:5" x14ac:dyDescent="0.3">
      <c r="D1334" s="1793">
        <v>48245000200</v>
      </c>
      <c r="E1334" s="1772">
        <v>1221</v>
      </c>
    </row>
    <row r="1335" spans="4:5" x14ac:dyDescent="0.3">
      <c r="D1335" s="1793">
        <v>48355001902</v>
      </c>
      <c r="E1335" s="1772">
        <v>1221</v>
      </c>
    </row>
    <row r="1336" spans="4:5" x14ac:dyDescent="0.3">
      <c r="D1336" s="1793">
        <v>48439113115</v>
      </c>
      <c r="E1336" s="1772">
        <v>1221</v>
      </c>
    </row>
    <row r="1337" spans="4:5" x14ac:dyDescent="0.3">
      <c r="D1337" s="1793">
        <v>48113008900</v>
      </c>
      <c r="E1337" s="1772">
        <v>1242</v>
      </c>
    </row>
    <row r="1338" spans="4:5" x14ac:dyDescent="0.3">
      <c r="D1338" s="1793">
        <v>48029121118</v>
      </c>
      <c r="E1338" s="1772">
        <v>1243</v>
      </c>
    </row>
    <row r="1339" spans="4:5" x14ac:dyDescent="0.3">
      <c r="D1339" s="1793">
        <v>48027022401</v>
      </c>
      <c r="E1339" s="1772">
        <v>1243</v>
      </c>
    </row>
    <row r="1340" spans="4:5" x14ac:dyDescent="0.3">
      <c r="D1340" s="1793">
        <v>48029180400</v>
      </c>
      <c r="E1340" s="1772">
        <v>1243</v>
      </c>
    </row>
    <row r="1341" spans="4:5" x14ac:dyDescent="0.3">
      <c r="D1341" s="1793">
        <v>48041000800</v>
      </c>
      <c r="E1341" s="1772">
        <v>1243</v>
      </c>
    </row>
    <row r="1342" spans="4:5" x14ac:dyDescent="0.3">
      <c r="D1342" s="1793">
        <v>48139060500</v>
      </c>
      <c r="E1342" s="1772">
        <v>1243</v>
      </c>
    </row>
    <row r="1343" spans="4:5" x14ac:dyDescent="0.3">
      <c r="D1343" s="1793">
        <v>48141010102</v>
      </c>
      <c r="E1343" s="1772">
        <v>1243</v>
      </c>
    </row>
    <row r="1344" spans="4:5" x14ac:dyDescent="0.3">
      <c r="D1344" s="1793">
        <v>48201221600</v>
      </c>
      <c r="E1344" s="1772">
        <v>1243</v>
      </c>
    </row>
    <row r="1345" spans="4:5" x14ac:dyDescent="0.3">
      <c r="D1345" s="1793">
        <v>48201322700</v>
      </c>
      <c r="E1345" s="1772">
        <v>1243</v>
      </c>
    </row>
    <row r="1346" spans="4:5" x14ac:dyDescent="0.3">
      <c r="D1346" s="1793">
        <v>48201431900</v>
      </c>
      <c r="E1346" s="1772">
        <v>1243</v>
      </c>
    </row>
    <row r="1347" spans="4:5" x14ac:dyDescent="0.3">
      <c r="D1347" s="1793">
        <v>48201453000</v>
      </c>
      <c r="E1347" s="1772">
        <v>1243</v>
      </c>
    </row>
    <row r="1348" spans="4:5" x14ac:dyDescent="0.3">
      <c r="D1348" s="1793">
        <v>48201540800</v>
      </c>
      <c r="E1348" s="1772">
        <v>1243</v>
      </c>
    </row>
    <row r="1349" spans="4:5" x14ac:dyDescent="0.3">
      <c r="D1349" s="1793">
        <v>48215024201</v>
      </c>
      <c r="E1349" s="1772">
        <v>1243</v>
      </c>
    </row>
    <row r="1350" spans="4:5" x14ac:dyDescent="0.3">
      <c r="D1350" s="1793">
        <v>48245000700</v>
      </c>
      <c r="E1350" s="1772">
        <v>1243</v>
      </c>
    </row>
    <row r="1351" spans="4:5" x14ac:dyDescent="0.3">
      <c r="D1351" s="1793">
        <v>48251130208</v>
      </c>
      <c r="E1351" s="1772">
        <v>1243</v>
      </c>
    </row>
    <row r="1352" spans="4:5" x14ac:dyDescent="0.3">
      <c r="D1352" s="1793">
        <v>48309002501</v>
      </c>
      <c r="E1352" s="1772">
        <v>1243</v>
      </c>
    </row>
    <row r="1353" spans="4:5" x14ac:dyDescent="0.3">
      <c r="D1353" s="1793">
        <v>48167722200</v>
      </c>
      <c r="E1353" s="1772">
        <v>1258</v>
      </c>
    </row>
    <row r="1354" spans="4:5" x14ac:dyDescent="0.3">
      <c r="D1354" s="1793">
        <v>48303000900</v>
      </c>
      <c r="E1354" s="1772">
        <v>1258</v>
      </c>
    </row>
    <row r="1355" spans="4:5" x14ac:dyDescent="0.3">
      <c r="D1355" s="1793">
        <v>48113014312</v>
      </c>
      <c r="E1355" s="1772">
        <v>1260</v>
      </c>
    </row>
    <row r="1356" spans="4:5" x14ac:dyDescent="0.3">
      <c r="D1356" s="1793">
        <v>48277000800</v>
      </c>
      <c r="E1356" s="1772">
        <v>1260</v>
      </c>
    </row>
    <row r="1357" spans="4:5" x14ac:dyDescent="0.3">
      <c r="D1357" s="1793">
        <v>48201313000</v>
      </c>
      <c r="E1357" s="1772">
        <v>1260</v>
      </c>
    </row>
    <row r="1358" spans="4:5" x14ac:dyDescent="0.3">
      <c r="D1358" s="1793">
        <v>48339694201</v>
      </c>
      <c r="E1358" s="1772">
        <v>1260</v>
      </c>
    </row>
    <row r="1359" spans="4:5" x14ac:dyDescent="0.3">
      <c r="D1359" s="1793">
        <v>48005000902</v>
      </c>
      <c r="E1359" s="1772">
        <v>1260</v>
      </c>
    </row>
    <row r="1360" spans="4:5" x14ac:dyDescent="0.3">
      <c r="D1360" s="1793">
        <v>48027022101</v>
      </c>
      <c r="E1360" s="1772">
        <v>1260</v>
      </c>
    </row>
    <row r="1361" spans="4:5" x14ac:dyDescent="0.3">
      <c r="D1361" s="1793">
        <v>48029131507</v>
      </c>
      <c r="E1361" s="1772">
        <v>1260</v>
      </c>
    </row>
    <row r="1362" spans="4:5" x14ac:dyDescent="0.3">
      <c r="D1362" s="1793">
        <v>48029170402</v>
      </c>
      <c r="E1362" s="1772">
        <v>1260</v>
      </c>
    </row>
    <row r="1363" spans="4:5" x14ac:dyDescent="0.3">
      <c r="D1363" s="1793">
        <v>48113010803</v>
      </c>
      <c r="E1363" s="1772">
        <v>1260</v>
      </c>
    </row>
    <row r="1364" spans="4:5" x14ac:dyDescent="0.3">
      <c r="D1364" s="1793">
        <v>48113014204</v>
      </c>
      <c r="E1364" s="1772">
        <v>1260</v>
      </c>
    </row>
    <row r="1365" spans="4:5" x14ac:dyDescent="0.3">
      <c r="D1365" s="1793">
        <v>48113018205</v>
      </c>
      <c r="E1365" s="1772">
        <v>1260</v>
      </c>
    </row>
    <row r="1366" spans="4:5" x14ac:dyDescent="0.3">
      <c r="D1366" s="1793">
        <v>48121021405</v>
      </c>
      <c r="E1366" s="1772">
        <v>1260</v>
      </c>
    </row>
    <row r="1367" spans="4:5" x14ac:dyDescent="0.3">
      <c r="D1367" s="1793">
        <v>48201411700</v>
      </c>
      <c r="E1367" s="1772">
        <v>1260</v>
      </c>
    </row>
    <row r="1368" spans="4:5" x14ac:dyDescent="0.3">
      <c r="D1368" s="1793">
        <v>48201422701</v>
      </c>
      <c r="E1368" s="1772">
        <v>1260</v>
      </c>
    </row>
    <row r="1369" spans="4:5" x14ac:dyDescent="0.3">
      <c r="D1369" s="1793">
        <v>48201451401</v>
      </c>
      <c r="E1369" s="1772">
        <v>1260</v>
      </c>
    </row>
    <row r="1370" spans="4:5" x14ac:dyDescent="0.3">
      <c r="D1370" s="1793">
        <v>48201452801</v>
      </c>
      <c r="E1370" s="1772">
        <v>1260</v>
      </c>
    </row>
    <row r="1371" spans="4:5" x14ac:dyDescent="0.3">
      <c r="D1371" s="1793">
        <v>48245002100</v>
      </c>
      <c r="E1371" s="1772">
        <v>1260</v>
      </c>
    </row>
    <row r="1372" spans="4:5" x14ac:dyDescent="0.3">
      <c r="D1372" s="1793">
        <v>48355001500</v>
      </c>
      <c r="E1372" s="1772">
        <v>1260</v>
      </c>
    </row>
    <row r="1373" spans="4:5" x14ac:dyDescent="0.3">
      <c r="D1373" s="1793">
        <v>48423000300</v>
      </c>
      <c r="E1373" s="1772">
        <v>1260</v>
      </c>
    </row>
    <row r="1374" spans="4:5" x14ac:dyDescent="0.3">
      <c r="D1374" s="1793">
        <v>48439102301</v>
      </c>
      <c r="E1374" s="1772">
        <v>1260</v>
      </c>
    </row>
    <row r="1375" spans="4:5" x14ac:dyDescent="0.3">
      <c r="D1375" s="1793">
        <v>48439104505</v>
      </c>
      <c r="E1375" s="1772">
        <v>1260</v>
      </c>
    </row>
    <row r="1376" spans="4:5" x14ac:dyDescent="0.3">
      <c r="D1376" s="1793">
        <v>48451001101</v>
      </c>
      <c r="E1376" s="1772">
        <v>1260</v>
      </c>
    </row>
    <row r="1377" spans="4:5" x14ac:dyDescent="0.3">
      <c r="D1377" s="1793">
        <v>48113016521</v>
      </c>
      <c r="E1377" s="1772">
        <v>1282</v>
      </c>
    </row>
    <row r="1378" spans="4:5" x14ac:dyDescent="0.3">
      <c r="D1378" s="1793">
        <v>48439105507</v>
      </c>
      <c r="E1378" s="1772">
        <v>1283</v>
      </c>
    </row>
    <row r="1379" spans="4:5" x14ac:dyDescent="0.3">
      <c r="D1379" s="1793">
        <v>48061013802</v>
      </c>
      <c r="E1379" s="1772">
        <v>1283</v>
      </c>
    </row>
    <row r="1380" spans="4:5" x14ac:dyDescent="0.3">
      <c r="D1380" s="1793">
        <v>48141000401</v>
      </c>
      <c r="E1380" s="1772">
        <v>1283</v>
      </c>
    </row>
    <row r="1381" spans="4:5" x14ac:dyDescent="0.3">
      <c r="D1381" s="1793">
        <v>48309003000</v>
      </c>
      <c r="E1381" s="1772">
        <v>1283</v>
      </c>
    </row>
    <row r="1382" spans="4:5" x14ac:dyDescent="0.3">
      <c r="D1382" s="1793">
        <v>48453001602</v>
      </c>
      <c r="E1382" s="1772">
        <v>1283</v>
      </c>
    </row>
    <row r="1383" spans="4:5" x14ac:dyDescent="0.3">
      <c r="D1383" s="1793">
        <v>48029180902</v>
      </c>
      <c r="E1383" s="1772">
        <v>1283</v>
      </c>
    </row>
    <row r="1384" spans="4:5" x14ac:dyDescent="0.3">
      <c r="D1384" s="1793">
        <v>48061013700</v>
      </c>
      <c r="E1384" s="1772">
        <v>1283</v>
      </c>
    </row>
    <row r="1385" spans="4:5" x14ac:dyDescent="0.3">
      <c r="D1385" s="1793">
        <v>48085031631</v>
      </c>
      <c r="E1385" s="1772">
        <v>1283</v>
      </c>
    </row>
    <row r="1386" spans="4:5" x14ac:dyDescent="0.3">
      <c r="D1386" s="1793">
        <v>48085031643</v>
      </c>
      <c r="E1386" s="1772">
        <v>1283</v>
      </c>
    </row>
    <row r="1387" spans="4:5" x14ac:dyDescent="0.3">
      <c r="D1387" s="1793">
        <v>48183000300</v>
      </c>
      <c r="E1387" s="1772">
        <v>1283</v>
      </c>
    </row>
    <row r="1388" spans="4:5" x14ac:dyDescent="0.3">
      <c r="D1388" s="1793">
        <v>48183001100</v>
      </c>
      <c r="E1388" s="1772">
        <v>1283</v>
      </c>
    </row>
    <row r="1389" spans="4:5" x14ac:dyDescent="0.3">
      <c r="D1389" s="1793">
        <v>48201233101</v>
      </c>
      <c r="E1389" s="1772">
        <v>1283</v>
      </c>
    </row>
    <row r="1390" spans="4:5" x14ac:dyDescent="0.3">
      <c r="D1390" s="1793">
        <v>48201542302</v>
      </c>
      <c r="E1390" s="1772">
        <v>1283</v>
      </c>
    </row>
    <row r="1391" spans="4:5" x14ac:dyDescent="0.3">
      <c r="D1391" s="1793">
        <v>48201543003</v>
      </c>
      <c r="E1391" s="1772">
        <v>1283</v>
      </c>
    </row>
    <row r="1392" spans="4:5" x14ac:dyDescent="0.3">
      <c r="D1392" s="1793">
        <v>48245000101</v>
      </c>
      <c r="E1392" s="1772">
        <v>1283</v>
      </c>
    </row>
    <row r="1393" spans="4:5" x14ac:dyDescent="0.3">
      <c r="D1393" s="1793">
        <v>48303001707</v>
      </c>
      <c r="E1393" s="1772">
        <v>1283</v>
      </c>
    </row>
    <row r="1394" spans="4:5" x14ac:dyDescent="0.3">
      <c r="D1394" s="1793">
        <v>48439113705</v>
      </c>
      <c r="E1394" s="1772">
        <v>1283</v>
      </c>
    </row>
    <row r="1395" spans="4:5" x14ac:dyDescent="0.3">
      <c r="D1395" s="1793">
        <v>48439114007</v>
      </c>
      <c r="E1395" s="1772">
        <v>1283</v>
      </c>
    </row>
    <row r="1396" spans="4:5" x14ac:dyDescent="0.3">
      <c r="D1396" s="1793">
        <v>48439122802</v>
      </c>
      <c r="E1396" s="1772">
        <v>1283</v>
      </c>
    </row>
    <row r="1397" spans="4:5" x14ac:dyDescent="0.3">
      <c r="D1397" s="1793">
        <v>48453001855</v>
      </c>
      <c r="E1397" s="1772">
        <v>1283</v>
      </c>
    </row>
    <row r="1398" spans="4:5" x14ac:dyDescent="0.3">
      <c r="D1398" s="1793">
        <v>48453002208</v>
      </c>
      <c r="E1398" s="1772">
        <v>1283</v>
      </c>
    </row>
    <row r="1399" spans="4:5" x14ac:dyDescent="0.3">
      <c r="D1399" s="1793">
        <v>48453002423</v>
      </c>
      <c r="E1399" s="1772">
        <v>1283</v>
      </c>
    </row>
    <row r="1400" spans="4:5" x14ac:dyDescent="0.3">
      <c r="D1400" s="1793">
        <v>48485010400</v>
      </c>
      <c r="E1400" s="1772">
        <v>1283</v>
      </c>
    </row>
    <row r="1401" spans="4:5" x14ac:dyDescent="0.3">
      <c r="D1401" s="1793">
        <v>48347950502</v>
      </c>
      <c r="E1401" s="1772">
        <v>1306</v>
      </c>
    </row>
    <row r="1402" spans="4:5" x14ac:dyDescent="0.3">
      <c r="D1402" s="1793">
        <v>48349970300</v>
      </c>
      <c r="E1402" s="1772">
        <v>1306</v>
      </c>
    </row>
    <row r="1403" spans="4:5" x14ac:dyDescent="0.3">
      <c r="D1403" s="1793">
        <v>48021950300</v>
      </c>
      <c r="E1403" s="1772">
        <v>1308</v>
      </c>
    </row>
    <row r="1404" spans="4:5" x14ac:dyDescent="0.3">
      <c r="D1404" s="1793">
        <v>48113011900</v>
      </c>
      <c r="E1404" s="1772">
        <v>1308</v>
      </c>
    </row>
    <row r="1405" spans="4:5" x14ac:dyDescent="0.3">
      <c r="D1405" s="1793">
        <v>48113019211</v>
      </c>
      <c r="E1405" s="1772">
        <v>1308</v>
      </c>
    </row>
    <row r="1406" spans="4:5" x14ac:dyDescent="0.3">
      <c r="D1406" s="1793">
        <v>48453001712</v>
      </c>
      <c r="E1406" s="1772">
        <v>1308</v>
      </c>
    </row>
    <row r="1407" spans="4:5" x14ac:dyDescent="0.3">
      <c r="D1407" s="1793">
        <v>48113008802</v>
      </c>
      <c r="E1407" s="1772">
        <v>1308</v>
      </c>
    </row>
    <row r="1408" spans="4:5" x14ac:dyDescent="0.3">
      <c r="D1408" s="1793">
        <v>48201410500</v>
      </c>
      <c r="E1408" s="1772">
        <v>1308</v>
      </c>
    </row>
    <row r="1409" spans="4:5" x14ac:dyDescent="0.3">
      <c r="D1409" s="1793">
        <v>48141000600</v>
      </c>
      <c r="E1409" s="1772">
        <v>1308</v>
      </c>
    </row>
    <row r="1410" spans="4:5" x14ac:dyDescent="0.3">
      <c r="D1410" s="1793">
        <v>48027020900</v>
      </c>
      <c r="E1410" s="1772">
        <v>1308</v>
      </c>
    </row>
    <row r="1411" spans="4:5" x14ac:dyDescent="0.3">
      <c r="D1411" s="1793">
        <v>48061011500</v>
      </c>
      <c r="E1411" s="1772">
        <v>1308</v>
      </c>
    </row>
    <row r="1412" spans="4:5" x14ac:dyDescent="0.3">
      <c r="D1412" s="1793">
        <v>48085031635</v>
      </c>
      <c r="E1412" s="1772">
        <v>1308</v>
      </c>
    </row>
    <row r="1413" spans="4:5" x14ac:dyDescent="0.3">
      <c r="D1413" s="1793">
        <v>48113002200</v>
      </c>
      <c r="E1413" s="1772">
        <v>1308</v>
      </c>
    </row>
    <row r="1414" spans="4:5" x14ac:dyDescent="0.3">
      <c r="D1414" s="1793">
        <v>48113004500</v>
      </c>
      <c r="E1414" s="1772">
        <v>1308</v>
      </c>
    </row>
    <row r="1415" spans="4:5" x14ac:dyDescent="0.3">
      <c r="D1415" s="1793">
        <v>48113006402</v>
      </c>
      <c r="E1415" s="1772">
        <v>1308</v>
      </c>
    </row>
    <row r="1416" spans="4:5" x14ac:dyDescent="0.3">
      <c r="D1416" s="1793">
        <v>48113016100</v>
      </c>
      <c r="E1416" s="1772">
        <v>1308</v>
      </c>
    </row>
    <row r="1417" spans="4:5" x14ac:dyDescent="0.3">
      <c r="D1417" s="1793">
        <v>48113019029</v>
      </c>
      <c r="E1417" s="1772">
        <v>1308</v>
      </c>
    </row>
    <row r="1418" spans="4:5" x14ac:dyDescent="0.3">
      <c r="D1418" s="1793">
        <v>48121021623</v>
      </c>
      <c r="E1418" s="1772">
        <v>1308</v>
      </c>
    </row>
    <row r="1419" spans="4:5" x14ac:dyDescent="0.3">
      <c r="D1419" s="1793">
        <v>48141000204</v>
      </c>
      <c r="E1419" s="1772">
        <v>1308</v>
      </c>
    </row>
    <row r="1420" spans="4:5" x14ac:dyDescent="0.3">
      <c r="D1420" s="1793">
        <v>48167723100</v>
      </c>
      <c r="E1420" s="1772">
        <v>1308</v>
      </c>
    </row>
    <row r="1421" spans="4:5" x14ac:dyDescent="0.3">
      <c r="D1421" s="1793">
        <v>48201310400</v>
      </c>
      <c r="E1421" s="1772">
        <v>1308</v>
      </c>
    </row>
    <row r="1422" spans="4:5" x14ac:dyDescent="0.3">
      <c r="D1422" s="1793">
        <v>48201411300</v>
      </c>
      <c r="E1422" s="1772">
        <v>1308</v>
      </c>
    </row>
    <row r="1423" spans="4:5" x14ac:dyDescent="0.3">
      <c r="D1423" s="1793">
        <v>48201450300</v>
      </c>
      <c r="E1423" s="1772">
        <v>1308</v>
      </c>
    </row>
    <row r="1424" spans="4:5" x14ac:dyDescent="0.3">
      <c r="D1424" s="1793">
        <v>48215020721</v>
      </c>
      <c r="E1424" s="1772">
        <v>1308</v>
      </c>
    </row>
    <row r="1425" spans="4:5" x14ac:dyDescent="0.3">
      <c r="D1425" s="1793">
        <v>48245000103</v>
      </c>
      <c r="E1425" s="1772">
        <v>1308</v>
      </c>
    </row>
    <row r="1426" spans="4:5" x14ac:dyDescent="0.3">
      <c r="D1426" s="1793">
        <v>48381021102</v>
      </c>
      <c r="E1426" s="1772">
        <v>1308</v>
      </c>
    </row>
    <row r="1427" spans="4:5" x14ac:dyDescent="0.3">
      <c r="D1427" s="1793">
        <v>48409010601</v>
      </c>
      <c r="E1427" s="1772">
        <v>1308</v>
      </c>
    </row>
    <row r="1428" spans="4:5" x14ac:dyDescent="0.3">
      <c r="D1428" s="1793">
        <v>48453001748</v>
      </c>
      <c r="E1428" s="1772">
        <v>1308</v>
      </c>
    </row>
    <row r="1429" spans="4:5" x14ac:dyDescent="0.3">
      <c r="D1429" s="1793">
        <v>48453001832</v>
      </c>
      <c r="E1429" s="1772">
        <v>1308</v>
      </c>
    </row>
    <row r="1430" spans="4:5" x14ac:dyDescent="0.3">
      <c r="D1430" s="1793">
        <v>48453002209</v>
      </c>
      <c r="E1430" s="1772">
        <v>1308</v>
      </c>
    </row>
    <row r="1431" spans="4:5" x14ac:dyDescent="0.3">
      <c r="D1431" s="1793">
        <v>48479001717</v>
      </c>
      <c r="E1431" s="1772">
        <v>1308</v>
      </c>
    </row>
    <row r="1432" spans="4:5" x14ac:dyDescent="0.3">
      <c r="D1432" s="1793">
        <v>48491020322</v>
      </c>
      <c r="E1432" s="1772">
        <v>1308</v>
      </c>
    </row>
    <row r="1433" spans="4:5" x14ac:dyDescent="0.3">
      <c r="D1433" s="1793">
        <v>48029131000</v>
      </c>
      <c r="E1433" s="1772">
        <v>1338</v>
      </c>
    </row>
    <row r="1434" spans="4:5" x14ac:dyDescent="0.3">
      <c r="D1434" s="1793">
        <v>48039661601</v>
      </c>
      <c r="E1434" s="1772">
        <v>1338</v>
      </c>
    </row>
    <row r="1435" spans="4:5" x14ac:dyDescent="0.3">
      <c r="D1435" s="1793">
        <v>48453002207</v>
      </c>
      <c r="E1435" s="1772">
        <v>1338</v>
      </c>
    </row>
    <row r="1436" spans="4:5" x14ac:dyDescent="0.3">
      <c r="D1436" s="1793">
        <v>48309000100</v>
      </c>
      <c r="E1436" s="1772">
        <v>1341</v>
      </c>
    </row>
    <row r="1437" spans="4:5" x14ac:dyDescent="0.3">
      <c r="D1437" s="1793">
        <v>48201430100</v>
      </c>
      <c r="E1437" s="1772">
        <v>1342</v>
      </c>
    </row>
    <row r="1438" spans="4:5" x14ac:dyDescent="0.3">
      <c r="D1438" s="1793">
        <v>48201321200</v>
      </c>
      <c r="E1438" s="1772">
        <v>1342</v>
      </c>
    </row>
    <row r="1439" spans="4:5" x14ac:dyDescent="0.3">
      <c r="D1439" s="1793">
        <v>48183010301</v>
      </c>
      <c r="E1439" s="1772">
        <v>1342</v>
      </c>
    </row>
    <row r="1440" spans="4:5" x14ac:dyDescent="0.3">
      <c r="D1440" s="1793">
        <v>48201511600</v>
      </c>
      <c r="E1440" s="1772">
        <v>1342</v>
      </c>
    </row>
    <row r="1441" spans="4:5" x14ac:dyDescent="0.3">
      <c r="D1441" s="1793">
        <v>48453002424</v>
      </c>
      <c r="E1441" s="1772">
        <v>1342</v>
      </c>
    </row>
    <row r="1442" spans="4:5" x14ac:dyDescent="0.3">
      <c r="D1442" s="1793">
        <v>48221160100</v>
      </c>
      <c r="E1442" s="1772">
        <v>1342</v>
      </c>
    </row>
    <row r="1443" spans="4:5" x14ac:dyDescent="0.3">
      <c r="D1443" s="1793">
        <v>48027021700</v>
      </c>
      <c r="E1443" s="1772">
        <v>1342</v>
      </c>
    </row>
    <row r="1444" spans="4:5" x14ac:dyDescent="0.3">
      <c r="D1444" s="1793">
        <v>48029141102</v>
      </c>
      <c r="E1444" s="1772">
        <v>1342</v>
      </c>
    </row>
    <row r="1445" spans="4:5" x14ac:dyDescent="0.3">
      <c r="D1445" s="1793">
        <v>48029171913</v>
      </c>
      <c r="E1445" s="1772">
        <v>1342</v>
      </c>
    </row>
    <row r="1446" spans="4:5" x14ac:dyDescent="0.3">
      <c r="D1446" s="1793">
        <v>48029191413</v>
      </c>
      <c r="E1446" s="1772">
        <v>1342</v>
      </c>
    </row>
    <row r="1447" spans="4:5" x14ac:dyDescent="0.3">
      <c r="D1447" s="1793">
        <v>48041000700</v>
      </c>
      <c r="E1447" s="1772">
        <v>1342</v>
      </c>
    </row>
    <row r="1448" spans="4:5" x14ac:dyDescent="0.3">
      <c r="D1448" s="1793">
        <v>48073950600</v>
      </c>
      <c r="E1448" s="1772">
        <v>1342</v>
      </c>
    </row>
    <row r="1449" spans="4:5" x14ac:dyDescent="0.3">
      <c r="D1449" s="1793">
        <v>48113014701</v>
      </c>
      <c r="E1449" s="1772">
        <v>1342</v>
      </c>
    </row>
    <row r="1450" spans="4:5" x14ac:dyDescent="0.3">
      <c r="D1450" s="1793">
        <v>48113018001</v>
      </c>
      <c r="E1450" s="1772">
        <v>1342</v>
      </c>
    </row>
    <row r="1451" spans="4:5" x14ac:dyDescent="0.3">
      <c r="D1451" s="1793">
        <v>48167722700</v>
      </c>
      <c r="E1451" s="1772">
        <v>1342</v>
      </c>
    </row>
    <row r="1452" spans="4:5" x14ac:dyDescent="0.3">
      <c r="D1452" s="1793">
        <v>48201320900</v>
      </c>
      <c r="E1452" s="1772">
        <v>1342</v>
      </c>
    </row>
    <row r="1453" spans="4:5" x14ac:dyDescent="0.3">
      <c r="D1453" s="1793">
        <v>48201433202</v>
      </c>
      <c r="E1453" s="1772">
        <v>1342</v>
      </c>
    </row>
    <row r="1454" spans="4:5" x14ac:dyDescent="0.3">
      <c r="D1454" s="1793">
        <v>48201455101</v>
      </c>
      <c r="E1454" s="1772">
        <v>1342</v>
      </c>
    </row>
    <row r="1455" spans="4:5" x14ac:dyDescent="0.3">
      <c r="D1455" s="1793">
        <v>48309002498</v>
      </c>
      <c r="E1455" s="1772">
        <v>1342</v>
      </c>
    </row>
    <row r="1456" spans="4:5" x14ac:dyDescent="0.3">
      <c r="D1456" s="1793">
        <v>48349970500</v>
      </c>
      <c r="E1456" s="1772">
        <v>1342</v>
      </c>
    </row>
    <row r="1457" spans="4:5" x14ac:dyDescent="0.3">
      <c r="D1457" s="1793">
        <v>48439104605</v>
      </c>
      <c r="E1457" s="1772">
        <v>1342</v>
      </c>
    </row>
    <row r="1458" spans="4:5" x14ac:dyDescent="0.3">
      <c r="D1458" s="1793">
        <v>48061011901</v>
      </c>
      <c r="E1458" s="1772">
        <v>1363</v>
      </c>
    </row>
    <row r="1459" spans="4:5" x14ac:dyDescent="0.3">
      <c r="D1459" s="1793">
        <v>48167720900</v>
      </c>
      <c r="E1459" s="1772">
        <v>1364</v>
      </c>
    </row>
    <row r="1460" spans="4:5" x14ac:dyDescent="0.3">
      <c r="D1460" s="1793">
        <v>48141003403</v>
      </c>
      <c r="E1460" s="1772">
        <v>1364</v>
      </c>
    </row>
    <row r="1461" spans="4:5" x14ac:dyDescent="0.3">
      <c r="D1461" s="1793">
        <v>48029170200</v>
      </c>
      <c r="E1461" s="1772">
        <v>1364</v>
      </c>
    </row>
    <row r="1462" spans="4:5" x14ac:dyDescent="0.3">
      <c r="D1462" s="1793">
        <v>48309000900</v>
      </c>
      <c r="E1462" s="1772">
        <v>1364</v>
      </c>
    </row>
    <row r="1463" spans="4:5" x14ac:dyDescent="0.3">
      <c r="D1463" s="1793">
        <v>48423000100</v>
      </c>
      <c r="E1463" s="1772">
        <v>1364</v>
      </c>
    </row>
    <row r="1464" spans="4:5" x14ac:dyDescent="0.3">
      <c r="D1464" s="1793">
        <v>48453001760</v>
      </c>
      <c r="E1464" s="1772">
        <v>1364</v>
      </c>
    </row>
    <row r="1465" spans="4:5" x14ac:dyDescent="0.3">
      <c r="D1465" s="1793">
        <v>48121021403</v>
      </c>
      <c r="E1465" s="1772">
        <v>1364</v>
      </c>
    </row>
    <row r="1466" spans="4:5" x14ac:dyDescent="0.3">
      <c r="D1466" s="1793">
        <v>48355005411</v>
      </c>
      <c r="E1466" s="1772">
        <v>1364</v>
      </c>
    </row>
    <row r="1467" spans="4:5" x14ac:dyDescent="0.3">
      <c r="D1467" s="1793">
        <v>48201531900</v>
      </c>
      <c r="E1467" s="1772">
        <v>1364</v>
      </c>
    </row>
    <row r="1468" spans="4:5" x14ac:dyDescent="0.3">
      <c r="D1468" s="1793">
        <v>48303002002</v>
      </c>
      <c r="E1468" s="1772">
        <v>1364</v>
      </c>
    </row>
    <row r="1469" spans="4:5" x14ac:dyDescent="0.3">
      <c r="D1469" s="1793">
        <v>48043950300</v>
      </c>
      <c r="E1469" s="1772">
        <v>1364</v>
      </c>
    </row>
    <row r="1470" spans="4:5" x14ac:dyDescent="0.3">
      <c r="D1470" s="1793">
        <v>48055960700</v>
      </c>
      <c r="E1470" s="1772">
        <v>1364</v>
      </c>
    </row>
    <row r="1471" spans="4:5" x14ac:dyDescent="0.3">
      <c r="D1471" s="1793">
        <v>48113014408</v>
      </c>
      <c r="E1471" s="1772">
        <v>1364</v>
      </c>
    </row>
    <row r="1472" spans="4:5" x14ac:dyDescent="0.3">
      <c r="D1472" s="1793">
        <v>48113015403</v>
      </c>
      <c r="E1472" s="1772">
        <v>1364</v>
      </c>
    </row>
    <row r="1473" spans="4:5" x14ac:dyDescent="0.3">
      <c r="D1473" s="1793">
        <v>48121021620</v>
      </c>
      <c r="E1473" s="1772">
        <v>1364</v>
      </c>
    </row>
    <row r="1474" spans="4:5" x14ac:dyDescent="0.3">
      <c r="D1474" s="1793">
        <v>48121021628</v>
      </c>
      <c r="E1474" s="1772">
        <v>1364</v>
      </c>
    </row>
    <row r="1475" spans="4:5" x14ac:dyDescent="0.3">
      <c r="D1475" s="1793">
        <v>48139060400</v>
      </c>
      <c r="E1475" s="1772">
        <v>1364</v>
      </c>
    </row>
    <row r="1476" spans="4:5" x14ac:dyDescent="0.3">
      <c r="D1476" s="1793">
        <v>48141004002</v>
      </c>
      <c r="E1476" s="1772">
        <v>1364</v>
      </c>
    </row>
    <row r="1477" spans="4:5" x14ac:dyDescent="0.3">
      <c r="D1477" s="1793">
        <v>48201323702</v>
      </c>
      <c r="E1477" s="1772">
        <v>1364</v>
      </c>
    </row>
    <row r="1478" spans="4:5" x14ac:dyDescent="0.3">
      <c r="D1478" s="1793">
        <v>48217960800</v>
      </c>
      <c r="E1478" s="1772">
        <v>1364</v>
      </c>
    </row>
    <row r="1479" spans="4:5" x14ac:dyDescent="0.3">
      <c r="D1479" s="1793">
        <v>48469000202</v>
      </c>
      <c r="E1479" s="1772">
        <v>1364</v>
      </c>
    </row>
    <row r="1480" spans="4:5" x14ac:dyDescent="0.3">
      <c r="D1480" s="1793">
        <v>48485013501</v>
      </c>
      <c r="E1480" s="1772">
        <v>1364</v>
      </c>
    </row>
    <row r="1481" spans="4:5" x14ac:dyDescent="0.3">
      <c r="D1481" s="1793">
        <v>48303001502</v>
      </c>
      <c r="E1481" s="1772">
        <v>1386</v>
      </c>
    </row>
    <row r="1482" spans="4:5" x14ac:dyDescent="0.3">
      <c r="D1482" s="1793">
        <v>48355003002</v>
      </c>
      <c r="E1482" s="1772">
        <v>1386</v>
      </c>
    </row>
    <row r="1483" spans="4:5" x14ac:dyDescent="0.3">
      <c r="D1483" s="1793">
        <v>48491020701</v>
      </c>
      <c r="E1483" s="1772">
        <v>1386</v>
      </c>
    </row>
    <row r="1484" spans="4:5" x14ac:dyDescent="0.3">
      <c r="D1484" s="1793">
        <v>48201100000</v>
      </c>
      <c r="E1484" s="1772">
        <v>1389</v>
      </c>
    </row>
    <row r="1485" spans="4:5" x14ac:dyDescent="0.3">
      <c r="D1485" s="1793">
        <v>48439111547</v>
      </c>
      <c r="E1485" s="1772">
        <v>1389</v>
      </c>
    </row>
    <row r="1486" spans="4:5" x14ac:dyDescent="0.3">
      <c r="D1486" s="1793">
        <v>48157670400</v>
      </c>
      <c r="E1486" s="1772">
        <v>1389</v>
      </c>
    </row>
    <row r="1487" spans="4:5" x14ac:dyDescent="0.3">
      <c r="D1487" s="1793">
        <v>48227950400</v>
      </c>
      <c r="E1487" s="1772">
        <v>1389</v>
      </c>
    </row>
    <row r="1488" spans="4:5" x14ac:dyDescent="0.3">
      <c r="D1488" s="1793">
        <v>48029140700</v>
      </c>
      <c r="E1488" s="1772">
        <v>1389</v>
      </c>
    </row>
    <row r="1489" spans="4:5" x14ac:dyDescent="0.3">
      <c r="D1489" s="1793">
        <v>48029141300</v>
      </c>
      <c r="E1489" s="1772">
        <v>1389</v>
      </c>
    </row>
    <row r="1490" spans="4:5" x14ac:dyDescent="0.3">
      <c r="D1490" s="1793">
        <v>48057000200</v>
      </c>
      <c r="E1490" s="1772">
        <v>1389</v>
      </c>
    </row>
    <row r="1491" spans="4:5" x14ac:dyDescent="0.3">
      <c r="D1491" s="1793">
        <v>48085031310</v>
      </c>
      <c r="E1491" s="1772">
        <v>1389</v>
      </c>
    </row>
    <row r="1492" spans="4:5" x14ac:dyDescent="0.3">
      <c r="D1492" s="1793">
        <v>48085031622</v>
      </c>
      <c r="E1492" s="1772">
        <v>1389</v>
      </c>
    </row>
    <row r="1493" spans="4:5" x14ac:dyDescent="0.3">
      <c r="D1493" s="1793">
        <v>48113011500</v>
      </c>
      <c r="E1493" s="1772">
        <v>1389</v>
      </c>
    </row>
    <row r="1494" spans="4:5" x14ac:dyDescent="0.3">
      <c r="D1494" s="1793">
        <v>48113013719</v>
      </c>
      <c r="E1494" s="1772">
        <v>1389</v>
      </c>
    </row>
    <row r="1495" spans="4:5" x14ac:dyDescent="0.3">
      <c r="D1495" s="1793">
        <v>48113014302</v>
      </c>
      <c r="E1495" s="1772">
        <v>1389</v>
      </c>
    </row>
    <row r="1496" spans="4:5" x14ac:dyDescent="0.3">
      <c r="D1496" s="1793">
        <v>48113017806</v>
      </c>
      <c r="E1496" s="1772">
        <v>1389</v>
      </c>
    </row>
    <row r="1497" spans="4:5" x14ac:dyDescent="0.3">
      <c r="D1497" s="1793">
        <v>48121021409</v>
      </c>
      <c r="E1497" s="1772">
        <v>1389</v>
      </c>
    </row>
    <row r="1498" spans="4:5" x14ac:dyDescent="0.3">
      <c r="D1498" s="1793">
        <v>48135002503</v>
      </c>
      <c r="E1498" s="1772">
        <v>1389</v>
      </c>
    </row>
    <row r="1499" spans="4:5" x14ac:dyDescent="0.3">
      <c r="D1499" s="1793">
        <v>48141004310</v>
      </c>
      <c r="E1499" s="1772">
        <v>1389</v>
      </c>
    </row>
    <row r="1500" spans="4:5" x14ac:dyDescent="0.3">
      <c r="D1500" s="1793">
        <v>48181000700</v>
      </c>
      <c r="E1500" s="1772">
        <v>1389</v>
      </c>
    </row>
    <row r="1501" spans="4:5" x14ac:dyDescent="0.3">
      <c r="D1501" s="1793">
        <v>48201310700</v>
      </c>
      <c r="E1501" s="1772">
        <v>1389</v>
      </c>
    </row>
    <row r="1502" spans="4:5" x14ac:dyDescent="0.3">
      <c r="D1502" s="1793">
        <v>48241950300</v>
      </c>
      <c r="E1502" s="1772">
        <v>1389</v>
      </c>
    </row>
    <row r="1503" spans="4:5" x14ac:dyDescent="0.3">
      <c r="D1503" s="1793">
        <v>48251130204</v>
      </c>
      <c r="E1503" s="1772">
        <v>1389</v>
      </c>
    </row>
    <row r="1504" spans="4:5" x14ac:dyDescent="0.3">
      <c r="D1504" s="1793">
        <v>48303002300</v>
      </c>
      <c r="E1504" s="1772">
        <v>1389</v>
      </c>
    </row>
    <row r="1505" spans="4:5" x14ac:dyDescent="0.3">
      <c r="D1505" s="1793">
        <v>48331950401</v>
      </c>
      <c r="E1505" s="1772">
        <v>1389</v>
      </c>
    </row>
    <row r="1506" spans="4:5" x14ac:dyDescent="0.3">
      <c r="D1506" s="1793">
        <v>48375010300</v>
      </c>
      <c r="E1506" s="1772">
        <v>1389</v>
      </c>
    </row>
    <row r="1507" spans="4:5" x14ac:dyDescent="0.3">
      <c r="D1507" s="1793">
        <v>48423001700</v>
      </c>
      <c r="E1507" s="1772">
        <v>1389</v>
      </c>
    </row>
    <row r="1508" spans="4:5" x14ac:dyDescent="0.3">
      <c r="D1508" s="1793">
        <v>48439113510</v>
      </c>
      <c r="E1508" s="1772">
        <v>1389</v>
      </c>
    </row>
    <row r="1509" spans="4:5" x14ac:dyDescent="0.3">
      <c r="D1509" s="1793">
        <v>48113014702</v>
      </c>
      <c r="E1509" s="1772">
        <v>1414</v>
      </c>
    </row>
    <row r="1510" spans="4:5" x14ac:dyDescent="0.3">
      <c r="D1510" s="1793">
        <v>48439101500</v>
      </c>
      <c r="E1510" s="1772">
        <v>1415</v>
      </c>
    </row>
    <row r="1511" spans="4:5" x14ac:dyDescent="0.3">
      <c r="D1511" s="1793">
        <v>48329010107</v>
      </c>
      <c r="E1511" s="1772">
        <v>1415</v>
      </c>
    </row>
    <row r="1512" spans="4:5" x14ac:dyDescent="0.3">
      <c r="D1512" s="1793">
        <v>48215024112</v>
      </c>
      <c r="E1512" s="1772">
        <v>1415</v>
      </c>
    </row>
    <row r="1513" spans="4:5" x14ac:dyDescent="0.3">
      <c r="D1513" s="1793">
        <v>48231960600</v>
      </c>
      <c r="E1513" s="1772">
        <v>1415</v>
      </c>
    </row>
    <row r="1514" spans="4:5" x14ac:dyDescent="0.3">
      <c r="D1514" s="1793">
        <v>48453001728</v>
      </c>
      <c r="E1514" s="1772">
        <v>1415</v>
      </c>
    </row>
    <row r="1515" spans="4:5" x14ac:dyDescent="0.3">
      <c r="D1515" s="1793">
        <v>48201520200</v>
      </c>
      <c r="E1515" s="1772">
        <v>1415</v>
      </c>
    </row>
    <row r="1516" spans="4:5" x14ac:dyDescent="0.3">
      <c r="D1516" s="1793">
        <v>48397040503</v>
      </c>
      <c r="E1516" s="1772">
        <v>1415</v>
      </c>
    </row>
    <row r="1517" spans="4:5" x14ac:dyDescent="0.3">
      <c r="D1517" s="1793">
        <v>48183001500</v>
      </c>
      <c r="E1517" s="1772">
        <v>1415</v>
      </c>
    </row>
    <row r="1518" spans="4:5" x14ac:dyDescent="0.3">
      <c r="D1518" s="1793">
        <v>48029190200</v>
      </c>
      <c r="E1518" s="1772">
        <v>1415</v>
      </c>
    </row>
    <row r="1519" spans="4:5" x14ac:dyDescent="0.3">
      <c r="D1519" s="1793">
        <v>48141001900</v>
      </c>
      <c r="E1519" s="1772">
        <v>1415</v>
      </c>
    </row>
    <row r="1520" spans="4:5" x14ac:dyDescent="0.3">
      <c r="D1520" s="1793">
        <v>48479001104</v>
      </c>
      <c r="E1520" s="1772">
        <v>1415</v>
      </c>
    </row>
    <row r="1521" spans="4:5" x14ac:dyDescent="0.3">
      <c r="D1521" s="1793">
        <v>48005000800</v>
      </c>
      <c r="E1521" s="1772">
        <v>1415</v>
      </c>
    </row>
    <row r="1522" spans="4:5" x14ac:dyDescent="0.3">
      <c r="D1522" s="1793">
        <v>48113006100</v>
      </c>
      <c r="E1522" s="1772">
        <v>1415</v>
      </c>
    </row>
    <row r="1523" spans="4:5" x14ac:dyDescent="0.3">
      <c r="D1523" s="1793">
        <v>48113015401</v>
      </c>
      <c r="E1523" s="1772">
        <v>1415</v>
      </c>
    </row>
    <row r="1524" spans="4:5" x14ac:dyDescent="0.3">
      <c r="D1524" s="1793">
        <v>48201220800</v>
      </c>
      <c r="E1524" s="1772">
        <v>1415</v>
      </c>
    </row>
    <row r="1525" spans="4:5" x14ac:dyDescent="0.3">
      <c r="D1525" s="1793">
        <v>48201350400</v>
      </c>
      <c r="E1525" s="1772">
        <v>1415</v>
      </c>
    </row>
    <row r="1526" spans="4:5" x14ac:dyDescent="0.3">
      <c r="D1526" s="1793">
        <v>48201510900</v>
      </c>
      <c r="E1526" s="1772">
        <v>1415</v>
      </c>
    </row>
    <row r="1527" spans="4:5" x14ac:dyDescent="0.3">
      <c r="D1527" s="1793">
        <v>48439104400</v>
      </c>
      <c r="E1527" s="1772">
        <v>1415</v>
      </c>
    </row>
    <row r="1528" spans="4:5" x14ac:dyDescent="0.3">
      <c r="D1528" s="1793">
        <v>48439110204</v>
      </c>
      <c r="E1528" s="1772">
        <v>1415</v>
      </c>
    </row>
    <row r="1529" spans="4:5" x14ac:dyDescent="0.3">
      <c r="D1529" s="1793">
        <v>48507950302</v>
      </c>
      <c r="E1529" s="1772">
        <v>1434</v>
      </c>
    </row>
    <row r="1530" spans="4:5" x14ac:dyDescent="0.3">
      <c r="D1530" s="1793">
        <v>48085030303</v>
      </c>
      <c r="E1530" s="1772">
        <v>1435</v>
      </c>
    </row>
    <row r="1531" spans="4:5" x14ac:dyDescent="0.3">
      <c r="D1531" s="1793">
        <v>48113014137</v>
      </c>
      <c r="E1531" s="1772">
        <v>1435</v>
      </c>
    </row>
    <row r="1532" spans="4:5" x14ac:dyDescent="0.3">
      <c r="D1532" s="1793">
        <v>48201233400</v>
      </c>
      <c r="E1532" s="1772">
        <v>1435</v>
      </c>
    </row>
    <row r="1533" spans="4:5" x14ac:dyDescent="0.3">
      <c r="D1533" s="1793">
        <v>48013960402</v>
      </c>
      <c r="E1533" s="1772">
        <v>1435</v>
      </c>
    </row>
    <row r="1534" spans="4:5" x14ac:dyDescent="0.3">
      <c r="D1534" s="1793">
        <v>48225950300</v>
      </c>
      <c r="E1534" s="1772">
        <v>1435</v>
      </c>
    </row>
    <row r="1535" spans="4:5" x14ac:dyDescent="0.3">
      <c r="D1535" s="1793">
        <v>48201411000</v>
      </c>
      <c r="E1535" s="1772">
        <v>1435</v>
      </c>
    </row>
    <row r="1536" spans="4:5" x14ac:dyDescent="0.3">
      <c r="D1536" s="1793">
        <v>48277000401</v>
      </c>
      <c r="E1536" s="1772">
        <v>1435</v>
      </c>
    </row>
    <row r="1537" spans="4:5" x14ac:dyDescent="0.3">
      <c r="D1537" s="1793">
        <v>48007950400</v>
      </c>
      <c r="E1537" s="1772">
        <v>1435</v>
      </c>
    </row>
    <row r="1538" spans="4:5" x14ac:dyDescent="0.3">
      <c r="D1538" s="1793">
        <v>48029160501</v>
      </c>
      <c r="E1538" s="1772">
        <v>1435</v>
      </c>
    </row>
    <row r="1539" spans="4:5" x14ac:dyDescent="0.3">
      <c r="D1539" s="1793">
        <v>48029171924</v>
      </c>
      <c r="E1539" s="1772">
        <v>1435</v>
      </c>
    </row>
    <row r="1540" spans="4:5" x14ac:dyDescent="0.3">
      <c r="D1540" s="1793">
        <v>48037010700</v>
      </c>
      <c r="E1540" s="1772">
        <v>1435</v>
      </c>
    </row>
    <row r="1541" spans="4:5" x14ac:dyDescent="0.3">
      <c r="D1541" s="1793">
        <v>48113005400</v>
      </c>
      <c r="E1541" s="1772">
        <v>1435</v>
      </c>
    </row>
    <row r="1542" spans="4:5" x14ac:dyDescent="0.3">
      <c r="D1542" s="1793">
        <v>48113013711</v>
      </c>
      <c r="E1542" s="1772">
        <v>1435</v>
      </c>
    </row>
    <row r="1543" spans="4:5" x14ac:dyDescent="0.3">
      <c r="D1543" s="1793">
        <v>48113014405</v>
      </c>
      <c r="E1543" s="1772">
        <v>1435</v>
      </c>
    </row>
    <row r="1544" spans="4:5" x14ac:dyDescent="0.3">
      <c r="D1544" s="1793">
        <v>48113015900</v>
      </c>
      <c r="E1544" s="1772">
        <v>1435</v>
      </c>
    </row>
    <row r="1545" spans="4:5" x14ac:dyDescent="0.3">
      <c r="D1545" s="1793">
        <v>48141002300</v>
      </c>
      <c r="E1545" s="1772">
        <v>1435</v>
      </c>
    </row>
    <row r="1546" spans="4:5" x14ac:dyDescent="0.3">
      <c r="D1546" s="1793">
        <v>48141004316</v>
      </c>
      <c r="E1546" s="1772">
        <v>1435</v>
      </c>
    </row>
    <row r="1547" spans="4:5" x14ac:dyDescent="0.3">
      <c r="D1547" s="1793">
        <v>48187210400</v>
      </c>
      <c r="E1547" s="1772">
        <v>1435</v>
      </c>
    </row>
    <row r="1548" spans="4:5" x14ac:dyDescent="0.3">
      <c r="D1548" s="1793">
        <v>48201210800</v>
      </c>
      <c r="E1548" s="1772">
        <v>1435</v>
      </c>
    </row>
    <row r="1549" spans="4:5" x14ac:dyDescent="0.3">
      <c r="D1549" s="1793">
        <v>48201320602</v>
      </c>
      <c r="E1549" s="1772">
        <v>1435</v>
      </c>
    </row>
    <row r="1550" spans="4:5" x14ac:dyDescent="0.3">
      <c r="D1550" s="1793">
        <v>48201451300</v>
      </c>
      <c r="E1550" s="1772">
        <v>1435</v>
      </c>
    </row>
    <row r="1551" spans="4:5" x14ac:dyDescent="0.3">
      <c r="D1551" s="1793">
        <v>48215022702</v>
      </c>
      <c r="E1551" s="1772">
        <v>1435</v>
      </c>
    </row>
    <row r="1552" spans="4:5" x14ac:dyDescent="0.3">
      <c r="D1552" s="1793">
        <v>48215024500</v>
      </c>
      <c r="E1552" s="1772">
        <v>1435</v>
      </c>
    </row>
    <row r="1553" spans="4:5" x14ac:dyDescent="0.3">
      <c r="D1553" s="1793">
        <v>48259970301</v>
      </c>
      <c r="E1553" s="1772">
        <v>1435</v>
      </c>
    </row>
    <row r="1554" spans="4:5" x14ac:dyDescent="0.3">
      <c r="D1554" s="1793">
        <v>48439102302</v>
      </c>
      <c r="E1554" s="1772">
        <v>1435</v>
      </c>
    </row>
    <row r="1555" spans="4:5" x14ac:dyDescent="0.3">
      <c r="D1555" s="1793">
        <v>48439110102</v>
      </c>
      <c r="E1555" s="1772">
        <v>1435</v>
      </c>
    </row>
    <row r="1556" spans="4:5" x14ac:dyDescent="0.3">
      <c r="D1556" s="1793">
        <v>48451000700</v>
      </c>
      <c r="E1556" s="1772">
        <v>1435</v>
      </c>
    </row>
    <row r="1557" spans="4:5" x14ac:dyDescent="0.3">
      <c r="D1557" s="1793">
        <v>48453001746</v>
      </c>
      <c r="E1557" s="1772">
        <v>1435</v>
      </c>
    </row>
    <row r="1558" spans="4:5" x14ac:dyDescent="0.3">
      <c r="D1558" s="1793">
        <v>48201312400</v>
      </c>
      <c r="E1558" s="1772">
        <v>1463</v>
      </c>
    </row>
    <row r="1559" spans="4:5" x14ac:dyDescent="0.3">
      <c r="D1559" s="1793">
        <v>48439123400</v>
      </c>
      <c r="E1559" s="1772">
        <v>1463</v>
      </c>
    </row>
    <row r="1560" spans="4:5" x14ac:dyDescent="0.3">
      <c r="D1560" s="1793">
        <v>48113000404</v>
      </c>
      <c r="E1560" s="1772">
        <v>1463</v>
      </c>
    </row>
    <row r="1561" spans="4:5" x14ac:dyDescent="0.3">
      <c r="D1561" s="1793">
        <v>48453001829</v>
      </c>
      <c r="E1561" s="1772">
        <v>1466</v>
      </c>
    </row>
    <row r="1562" spans="4:5" x14ac:dyDescent="0.3">
      <c r="D1562" s="1793">
        <v>48061010203</v>
      </c>
      <c r="E1562" s="1772">
        <v>1466</v>
      </c>
    </row>
    <row r="1563" spans="4:5" x14ac:dyDescent="0.3">
      <c r="D1563" s="1793">
        <v>48201530800</v>
      </c>
      <c r="E1563" s="1772">
        <v>1466</v>
      </c>
    </row>
    <row r="1564" spans="4:5" x14ac:dyDescent="0.3">
      <c r="D1564" s="1793">
        <v>48347950800</v>
      </c>
      <c r="E1564" s="1772">
        <v>1466</v>
      </c>
    </row>
    <row r="1565" spans="4:5" x14ac:dyDescent="0.3">
      <c r="D1565" s="1793">
        <v>48029121508</v>
      </c>
      <c r="E1565" s="1772">
        <v>1466</v>
      </c>
    </row>
    <row r="1566" spans="4:5" x14ac:dyDescent="0.3">
      <c r="D1566" s="1793">
        <v>48029151400</v>
      </c>
      <c r="E1566" s="1772">
        <v>1466</v>
      </c>
    </row>
    <row r="1567" spans="4:5" x14ac:dyDescent="0.3">
      <c r="D1567" s="1793">
        <v>48029170300</v>
      </c>
      <c r="E1567" s="1772">
        <v>1466</v>
      </c>
    </row>
    <row r="1568" spans="4:5" x14ac:dyDescent="0.3">
      <c r="D1568" s="1793">
        <v>48029181001</v>
      </c>
      <c r="E1568" s="1772">
        <v>1466</v>
      </c>
    </row>
    <row r="1569" spans="4:5" x14ac:dyDescent="0.3">
      <c r="D1569" s="1793">
        <v>48039663500</v>
      </c>
      <c r="E1569" s="1772">
        <v>1466</v>
      </c>
    </row>
    <row r="1570" spans="4:5" x14ac:dyDescent="0.3">
      <c r="D1570" s="1793">
        <v>48041000500</v>
      </c>
      <c r="E1570" s="1772">
        <v>1466</v>
      </c>
    </row>
    <row r="1571" spans="4:5" x14ac:dyDescent="0.3">
      <c r="D1571" s="1793">
        <v>48113000202</v>
      </c>
      <c r="E1571" s="1772">
        <v>1466</v>
      </c>
    </row>
    <row r="1572" spans="4:5" x14ac:dyDescent="0.3">
      <c r="D1572" s="1793">
        <v>48113018110</v>
      </c>
      <c r="E1572" s="1772">
        <v>1466</v>
      </c>
    </row>
    <row r="1573" spans="4:5" x14ac:dyDescent="0.3">
      <c r="D1573" s="1793">
        <v>48167721400</v>
      </c>
      <c r="E1573" s="1772">
        <v>1466</v>
      </c>
    </row>
    <row r="1574" spans="4:5" x14ac:dyDescent="0.3">
      <c r="D1574" s="1793">
        <v>48201212500</v>
      </c>
      <c r="E1574" s="1772">
        <v>1466</v>
      </c>
    </row>
    <row r="1575" spans="4:5" x14ac:dyDescent="0.3">
      <c r="D1575" s="1793">
        <v>48201431101</v>
      </c>
      <c r="E1575" s="1772">
        <v>1466</v>
      </c>
    </row>
    <row r="1576" spans="4:5" x14ac:dyDescent="0.3">
      <c r="D1576" s="1793">
        <v>48215020504</v>
      </c>
      <c r="E1576" s="1772">
        <v>1466</v>
      </c>
    </row>
    <row r="1577" spans="4:5" x14ac:dyDescent="0.3">
      <c r="D1577" s="1793">
        <v>48245001100</v>
      </c>
      <c r="E1577" s="1772">
        <v>1466</v>
      </c>
    </row>
    <row r="1578" spans="4:5" x14ac:dyDescent="0.3">
      <c r="D1578" s="1793">
        <v>48245002200</v>
      </c>
      <c r="E1578" s="1772">
        <v>1466</v>
      </c>
    </row>
    <row r="1579" spans="4:5" x14ac:dyDescent="0.3">
      <c r="D1579" s="1793">
        <v>48249950500</v>
      </c>
      <c r="E1579" s="1772">
        <v>1466</v>
      </c>
    </row>
    <row r="1580" spans="4:5" x14ac:dyDescent="0.3">
      <c r="D1580" s="1793">
        <v>48355002303</v>
      </c>
      <c r="E1580" s="1772">
        <v>1466</v>
      </c>
    </row>
    <row r="1581" spans="4:5" x14ac:dyDescent="0.3">
      <c r="D1581" s="1793">
        <v>48441012300</v>
      </c>
      <c r="E1581" s="1772">
        <v>1466</v>
      </c>
    </row>
    <row r="1582" spans="4:5" x14ac:dyDescent="0.3">
      <c r="D1582" s="1793">
        <v>48465950700</v>
      </c>
      <c r="E1582" s="1772">
        <v>1466</v>
      </c>
    </row>
    <row r="1583" spans="4:5" x14ac:dyDescent="0.3">
      <c r="D1583" s="1793">
        <v>48479000901</v>
      </c>
      <c r="E1583" s="1772">
        <v>1466</v>
      </c>
    </row>
    <row r="1584" spans="4:5" x14ac:dyDescent="0.3">
      <c r="D1584" s="1793">
        <v>48201421700</v>
      </c>
      <c r="E1584" s="1772">
        <v>1489</v>
      </c>
    </row>
    <row r="1585" spans="4:5" x14ac:dyDescent="0.3">
      <c r="D1585" s="1793">
        <v>48029171000</v>
      </c>
      <c r="E1585" s="1772">
        <v>1490</v>
      </c>
    </row>
    <row r="1586" spans="4:5" x14ac:dyDescent="0.3">
      <c r="D1586" s="1793">
        <v>48029181817</v>
      </c>
      <c r="E1586" s="1772">
        <v>1490</v>
      </c>
    </row>
    <row r="1587" spans="4:5" x14ac:dyDescent="0.3">
      <c r="D1587" s="1793">
        <v>48323950400</v>
      </c>
      <c r="E1587" s="1772">
        <v>1490</v>
      </c>
    </row>
    <row r="1588" spans="4:5" x14ac:dyDescent="0.3">
      <c r="D1588" s="1793">
        <v>48439113206</v>
      </c>
      <c r="E1588" s="1772">
        <v>1490</v>
      </c>
    </row>
    <row r="1589" spans="4:5" x14ac:dyDescent="0.3">
      <c r="D1589" s="1793">
        <v>48215021100</v>
      </c>
      <c r="E1589" s="1772">
        <v>1490</v>
      </c>
    </row>
    <row r="1590" spans="4:5" x14ac:dyDescent="0.3">
      <c r="D1590" s="1793">
        <v>48471790600</v>
      </c>
      <c r="E1590" s="1772">
        <v>1490</v>
      </c>
    </row>
    <row r="1591" spans="4:5" x14ac:dyDescent="0.3">
      <c r="D1591" s="1793">
        <v>48183000600</v>
      </c>
      <c r="E1591" s="1772">
        <v>1490</v>
      </c>
    </row>
    <row r="1592" spans="4:5" x14ac:dyDescent="0.3">
      <c r="D1592" s="1793">
        <v>48201450801</v>
      </c>
      <c r="E1592" s="1772">
        <v>1490</v>
      </c>
    </row>
    <row r="1593" spans="4:5" x14ac:dyDescent="0.3">
      <c r="D1593" s="1793">
        <v>48453000802</v>
      </c>
      <c r="E1593" s="1772">
        <v>1490</v>
      </c>
    </row>
    <row r="1594" spans="4:5" x14ac:dyDescent="0.3">
      <c r="D1594" s="1793">
        <v>48113005600</v>
      </c>
      <c r="E1594" s="1772">
        <v>1490</v>
      </c>
    </row>
    <row r="1595" spans="4:5" x14ac:dyDescent="0.3">
      <c r="D1595" s="1793">
        <v>48113009202</v>
      </c>
      <c r="E1595" s="1772">
        <v>1490</v>
      </c>
    </row>
    <row r="1596" spans="4:5" x14ac:dyDescent="0.3">
      <c r="D1596" s="1793">
        <v>48113016518</v>
      </c>
      <c r="E1596" s="1772">
        <v>1490</v>
      </c>
    </row>
    <row r="1597" spans="4:5" x14ac:dyDescent="0.3">
      <c r="D1597" s="1793">
        <v>48121021717</v>
      </c>
      <c r="E1597" s="1772">
        <v>1490</v>
      </c>
    </row>
    <row r="1598" spans="4:5" x14ac:dyDescent="0.3">
      <c r="D1598" s="1793">
        <v>48121021738</v>
      </c>
      <c r="E1598" s="1772">
        <v>1490</v>
      </c>
    </row>
    <row r="1599" spans="4:5" x14ac:dyDescent="0.3">
      <c r="D1599" s="1793">
        <v>48201241200</v>
      </c>
      <c r="E1599" s="1772">
        <v>1490</v>
      </c>
    </row>
    <row r="1600" spans="4:5" x14ac:dyDescent="0.3">
      <c r="D1600" s="1793">
        <v>48213950602</v>
      </c>
      <c r="E1600" s="1772">
        <v>1490</v>
      </c>
    </row>
    <row r="1601" spans="4:5" x14ac:dyDescent="0.3">
      <c r="D1601" s="1793">
        <v>48213951200</v>
      </c>
      <c r="E1601" s="1772">
        <v>1490</v>
      </c>
    </row>
    <row r="1602" spans="4:5" x14ac:dyDescent="0.3">
      <c r="D1602" s="1793">
        <v>48215020302</v>
      </c>
      <c r="E1602" s="1772">
        <v>1490</v>
      </c>
    </row>
    <row r="1603" spans="4:5" x14ac:dyDescent="0.3">
      <c r="D1603" s="1793">
        <v>48215021403</v>
      </c>
      <c r="E1603" s="1772">
        <v>1490</v>
      </c>
    </row>
    <row r="1604" spans="4:5" x14ac:dyDescent="0.3">
      <c r="D1604" s="1793">
        <v>48245002500</v>
      </c>
      <c r="E1604" s="1772">
        <v>1490</v>
      </c>
    </row>
    <row r="1605" spans="4:5" x14ac:dyDescent="0.3">
      <c r="D1605" s="1793">
        <v>48309000700</v>
      </c>
      <c r="E1605" s="1772">
        <v>1490</v>
      </c>
    </row>
    <row r="1606" spans="4:5" x14ac:dyDescent="0.3">
      <c r="D1606" s="1793">
        <v>48367140102</v>
      </c>
      <c r="E1606" s="1772">
        <v>1490</v>
      </c>
    </row>
    <row r="1607" spans="4:5" x14ac:dyDescent="0.3">
      <c r="D1607" s="1793">
        <v>48439113917</v>
      </c>
      <c r="E1607" s="1772">
        <v>1512</v>
      </c>
    </row>
    <row r="1608" spans="4:5" x14ac:dyDescent="0.3">
      <c r="D1608" s="1793">
        <v>48453001761</v>
      </c>
      <c r="E1608" s="1772">
        <v>1513</v>
      </c>
    </row>
    <row r="1609" spans="4:5" x14ac:dyDescent="0.3">
      <c r="D1609" s="1793">
        <v>48453000101</v>
      </c>
      <c r="E1609" s="1772">
        <v>1513</v>
      </c>
    </row>
    <row r="1610" spans="4:5" x14ac:dyDescent="0.3">
      <c r="D1610" s="1793">
        <v>48479001807</v>
      </c>
      <c r="E1610" s="1772">
        <v>1513</v>
      </c>
    </row>
    <row r="1611" spans="4:5" x14ac:dyDescent="0.3">
      <c r="D1611" s="1793">
        <v>48303001601</v>
      </c>
      <c r="E1611" s="1772">
        <v>1513</v>
      </c>
    </row>
    <row r="1612" spans="4:5" x14ac:dyDescent="0.3">
      <c r="D1612" s="1793">
        <v>48201310300</v>
      </c>
      <c r="E1612" s="1772">
        <v>1513</v>
      </c>
    </row>
    <row r="1613" spans="4:5" x14ac:dyDescent="0.3">
      <c r="D1613" s="1793">
        <v>48221160208</v>
      </c>
      <c r="E1613" s="1772">
        <v>1513</v>
      </c>
    </row>
    <row r="1614" spans="4:5" x14ac:dyDescent="0.3">
      <c r="D1614" s="1793">
        <v>48001950800</v>
      </c>
      <c r="E1614" s="1772">
        <v>1513</v>
      </c>
    </row>
    <row r="1615" spans="4:5" x14ac:dyDescent="0.3">
      <c r="D1615" s="1793">
        <v>48085030203</v>
      </c>
      <c r="E1615" s="1772">
        <v>1513</v>
      </c>
    </row>
    <row r="1616" spans="4:5" x14ac:dyDescent="0.3">
      <c r="D1616" s="1793">
        <v>48113007822</v>
      </c>
      <c r="E1616" s="1772">
        <v>1513</v>
      </c>
    </row>
    <row r="1617" spans="4:5" x14ac:dyDescent="0.3">
      <c r="D1617" s="1793">
        <v>48113015305</v>
      </c>
      <c r="E1617" s="1772">
        <v>1513</v>
      </c>
    </row>
    <row r="1618" spans="4:5" x14ac:dyDescent="0.3">
      <c r="D1618" s="1793">
        <v>48201230900</v>
      </c>
      <c r="E1618" s="1772">
        <v>1513</v>
      </c>
    </row>
    <row r="1619" spans="4:5" x14ac:dyDescent="0.3">
      <c r="D1619" s="1793">
        <v>48201232402</v>
      </c>
      <c r="E1619" s="1772">
        <v>1513</v>
      </c>
    </row>
    <row r="1620" spans="4:5" x14ac:dyDescent="0.3">
      <c r="D1620" s="1793">
        <v>48201312200</v>
      </c>
      <c r="E1620" s="1772">
        <v>1513</v>
      </c>
    </row>
    <row r="1621" spans="4:5" x14ac:dyDescent="0.3">
      <c r="D1621" s="1793">
        <v>48201330600</v>
      </c>
      <c r="E1621" s="1772">
        <v>1513</v>
      </c>
    </row>
    <row r="1622" spans="4:5" x14ac:dyDescent="0.3">
      <c r="D1622" s="1793">
        <v>48245000600</v>
      </c>
      <c r="E1622" s="1772">
        <v>1513</v>
      </c>
    </row>
    <row r="1623" spans="4:5" x14ac:dyDescent="0.3">
      <c r="D1623" s="1793">
        <v>48287000400</v>
      </c>
      <c r="E1623" s="1772">
        <v>1513</v>
      </c>
    </row>
    <row r="1624" spans="4:5" x14ac:dyDescent="0.3">
      <c r="D1624" s="1793">
        <v>48375011900</v>
      </c>
      <c r="E1624" s="1772">
        <v>1513</v>
      </c>
    </row>
    <row r="1625" spans="4:5" x14ac:dyDescent="0.3">
      <c r="D1625" s="1793">
        <v>48439111536</v>
      </c>
      <c r="E1625" s="1772">
        <v>1513</v>
      </c>
    </row>
    <row r="1626" spans="4:5" x14ac:dyDescent="0.3">
      <c r="D1626" s="1793">
        <v>48439113618</v>
      </c>
      <c r="E1626" s="1772">
        <v>1513</v>
      </c>
    </row>
    <row r="1627" spans="4:5" x14ac:dyDescent="0.3">
      <c r="D1627" s="1793">
        <v>48479001001</v>
      </c>
      <c r="E1627" s="1772">
        <v>1513</v>
      </c>
    </row>
    <row r="1628" spans="4:5" x14ac:dyDescent="0.3">
      <c r="D1628" s="1793">
        <v>48479001101</v>
      </c>
      <c r="E1628" s="1772">
        <v>1513</v>
      </c>
    </row>
    <row r="1629" spans="4:5" x14ac:dyDescent="0.3">
      <c r="D1629" s="1793">
        <v>48449950300</v>
      </c>
      <c r="E1629" s="1772">
        <v>1534</v>
      </c>
    </row>
    <row r="1630" spans="4:5" x14ac:dyDescent="0.3">
      <c r="D1630" s="1793">
        <v>48029171801</v>
      </c>
      <c r="E1630" s="1772">
        <v>1534</v>
      </c>
    </row>
    <row r="1631" spans="4:5" x14ac:dyDescent="0.3">
      <c r="D1631" s="1793">
        <v>48029110100</v>
      </c>
      <c r="E1631" s="1772">
        <v>1534</v>
      </c>
    </row>
    <row r="1632" spans="4:5" x14ac:dyDescent="0.3">
      <c r="D1632" s="1793">
        <v>48113015205</v>
      </c>
      <c r="E1632" s="1772">
        <v>1534</v>
      </c>
    </row>
    <row r="1633" spans="4:5" x14ac:dyDescent="0.3">
      <c r="D1633" s="1793">
        <v>48113016622</v>
      </c>
      <c r="E1633" s="1772">
        <v>1534</v>
      </c>
    </row>
    <row r="1634" spans="4:5" x14ac:dyDescent="0.3">
      <c r="D1634" s="1793">
        <v>48183010302</v>
      </c>
      <c r="E1634" s="1772">
        <v>1534</v>
      </c>
    </row>
    <row r="1635" spans="4:5" x14ac:dyDescent="0.3">
      <c r="D1635" s="1793">
        <v>48201520601</v>
      </c>
      <c r="E1635" s="1772">
        <v>1540</v>
      </c>
    </row>
    <row r="1636" spans="4:5" x14ac:dyDescent="0.3">
      <c r="D1636" s="1793">
        <v>48141002201</v>
      </c>
      <c r="E1636" s="1772">
        <v>1541</v>
      </c>
    </row>
    <row r="1637" spans="4:5" x14ac:dyDescent="0.3">
      <c r="D1637" s="1793">
        <v>48141001002</v>
      </c>
      <c r="E1637" s="1772">
        <v>1541</v>
      </c>
    </row>
    <row r="1638" spans="4:5" x14ac:dyDescent="0.3">
      <c r="D1638" s="1793">
        <v>48201543200</v>
      </c>
      <c r="E1638" s="1772">
        <v>1541</v>
      </c>
    </row>
    <row r="1639" spans="4:5" x14ac:dyDescent="0.3">
      <c r="D1639" s="1793">
        <v>48215020204</v>
      </c>
      <c r="E1639" s="1772">
        <v>1541</v>
      </c>
    </row>
    <row r="1640" spans="4:5" x14ac:dyDescent="0.3">
      <c r="D1640" s="1793">
        <v>48485013200</v>
      </c>
      <c r="E1640" s="1772">
        <v>1541</v>
      </c>
    </row>
    <row r="1641" spans="4:5" x14ac:dyDescent="0.3">
      <c r="D1641" s="1793">
        <v>48135002300</v>
      </c>
      <c r="E1641" s="1772">
        <v>1541</v>
      </c>
    </row>
    <row r="1642" spans="4:5" x14ac:dyDescent="0.3">
      <c r="D1642" s="1793">
        <v>48303001804</v>
      </c>
      <c r="E1642" s="1772">
        <v>1541</v>
      </c>
    </row>
    <row r="1643" spans="4:5" x14ac:dyDescent="0.3">
      <c r="D1643" s="1793">
        <v>48423000500</v>
      </c>
      <c r="E1643" s="1772">
        <v>1541</v>
      </c>
    </row>
    <row r="1644" spans="4:5" x14ac:dyDescent="0.3">
      <c r="D1644" s="1793">
        <v>48453002110</v>
      </c>
      <c r="E1644" s="1772">
        <v>1541</v>
      </c>
    </row>
    <row r="1645" spans="4:5" x14ac:dyDescent="0.3">
      <c r="D1645" s="1793">
        <v>48409010202</v>
      </c>
      <c r="E1645" s="1772">
        <v>1541</v>
      </c>
    </row>
    <row r="1646" spans="4:5" x14ac:dyDescent="0.3">
      <c r="D1646" s="1793">
        <v>48029170401</v>
      </c>
      <c r="E1646" s="1772">
        <v>1541</v>
      </c>
    </row>
    <row r="1647" spans="4:5" x14ac:dyDescent="0.3">
      <c r="D1647" s="1793">
        <v>48029181728</v>
      </c>
      <c r="E1647" s="1772">
        <v>1541</v>
      </c>
    </row>
    <row r="1648" spans="4:5" x14ac:dyDescent="0.3">
      <c r="D1648" s="1793">
        <v>48039660400</v>
      </c>
      <c r="E1648" s="1772">
        <v>1541</v>
      </c>
    </row>
    <row r="1649" spans="4:5" x14ac:dyDescent="0.3">
      <c r="D1649" s="1793">
        <v>48113017400</v>
      </c>
      <c r="E1649" s="1772">
        <v>1541</v>
      </c>
    </row>
    <row r="1650" spans="4:5" x14ac:dyDescent="0.3">
      <c r="D1650" s="1793">
        <v>48201222100</v>
      </c>
      <c r="E1650" s="1772">
        <v>1541</v>
      </c>
    </row>
    <row r="1651" spans="4:5" x14ac:dyDescent="0.3">
      <c r="D1651" s="1793">
        <v>48201222402</v>
      </c>
      <c r="E1651" s="1772">
        <v>1541</v>
      </c>
    </row>
    <row r="1652" spans="4:5" x14ac:dyDescent="0.3">
      <c r="D1652" s="1793">
        <v>48201322100</v>
      </c>
      <c r="E1652" s="1772">
        <v>1541</v>
      </c>
    </row>
    <row r="1653" spans="4:5" x14ac:dyDescent="0.3">
      <c r="D1653" s="1793">
        <v>48257050400</v>
      </c>
      <c r="E1653" s="1772">
        <v>1541</v>
      </c>
    </row>
    <row r="1654" spans="4:5" x14ac:dyDescent="0.3">
      <c r="D1654" s="1793">
        <v>48361020700</v>
      </c>
      <c r="E1654" s="1772">
        <v>1541</v>
      </c>
    </row>
    <row r="1655" spans="4:5" x14ac:dyDescent="0.3">
      <c r="D1655" s="1793">
        <v>48439100400</v>
      </c>
      <c r="E1655" s="1772">
        <v>1541</v>
      </c>
    </row>
    <row r="1656" spans="4:5" x14ac:dyDescent="0.3">
      <c r="D1656" s="1793">
        <v>48439122100</v>
      </c>
      <c r="E1656" s="1772">
        <v>1541</v>
      </c>
    </row>
    <row r="1657" spans="4:5" x14ac:dyDescent="0.3">
      <c r="D1657" s="1793">
        <v>48453001303</v>
      </c>
      <c r="E1657" s="1772">
        <v>1541</v>
      </c>
    </row>
    <row r="1658" spans="4:5" x14ac:dyDescent="0.3">
      <c r="D1658" s="1793">
        <v>48453001706</v>
      </c>
      <c r="E1658" s="1772">
        <v>1541</v>
      </c>
    </row>
    <row r="1659" spans="4:5" x14ac:dyDescent="0.3">
      <c r="D1659" s="1793">
        <v>48453002109</v>
      </c>
      <c r="E1659" s="1772">
        <v>1541</v>
      </c>
    </row>
    <row r="1660" spans="4:5" x14ac:dyDescent="0.3">
      <c r="D1660" s="1793">
        <v>48479001202</v>
      </c>
      <c r="E1660" s="1772">
        <v>1541</v>
      </c>
    </row>
    <row r="1661" spans="4:5" x14ac:dyDescent="0.3">
      <c r="D1661" s="1793">
        <v>48141004313</v>
      </c>
      <c r="E1661" s="1772">
        <v>1566</v>
      </c>
    </row>
    <row r="1662" spans="4:5" x14ac:dyDescent="0.3">
      <c r="D1662" s="1793">
        <v>48041000400</v>
      </c>
      <c r="E1662" s="1772">
        <v>1566</v>
      </c>
    </row>
    <row r="1663" spans="4:5" x14ac:dyDescent="0.3">
      <c r="D1663" s="1793">
        <v>48201350801</v>
      </c>
      <c r="E1663" s="1772">
        <v>1566</v>
      </c>
    </row>
    <row r="1664" spans="4:5" x14ac:dyDescent="0.3">
      <c r="D1664" s="1793">
        <v>48375012600</v>
      </c>
      <c r="E1664" s="1772">
        <v>1566</v>
      </c>
    </row>
    <row r="1665" spans="4:5" x14ac:dyDescent="0.3">
      <c r="D1665" s="1793">
        <v>48481740400</v>
      </c>
      <c r="E1665" s="1772">
        <v>1570</v>
      </c>
    </row>
    <row r="1666" spans="4:5" x14ac:dyDescent="0.3">
      <c r="D1666" s="1793">
        <v>48201522401</v>
      </c>
      <c r="E1666" s="1772">
        <v>1570</v>
      </c>
    </row>
    <row r="1667" spans="4:5" x14ac:dyDescent="0.3">
      <c r="D1667" s="1793">
        <v>48143950202</v>
      </c>
      <c r="E1667" s="1772">
        <v>1570</v>
      </c>
    </row>
    <row r="1668" spans="4:5" x14ac:dyDescent="0.3">
      <c r="D1668" s="1793">
        <v>48209010909</v>
      </c>
      <c r="E1668" s="1772">
        <v>1570</v>
      </c>
    </row>
    <row r="1669" spans="4:5" x14ac:dyDescent="0.3">
      <c r="D1669" s="1793">
        <v>48181000501</v>
      </c>
      <c r="E1669" s="1772">
        <v>1570</v>
      </c>
    </row>
    <row r="1670" spans="4:5" x14ac:dyDescent="0.3">
      <c r="D1670" s="1793">
        <v>48183000700</v>
      </c>
      <c r="E1670" s="1772">
        <v>1570</v>
      </c>
    </row>
    <row r="1671" spans="4:5" x14ac:dyDescent="0.3">
      <c r="D1671" s="1793">
        <v>48375012800</v>
      </c>
      <c r="E1671" s="1772">
        <v>1570</v>
      </c>
    </row>
    <row r="1672" spans="4:5" x14ac:dyDescent="0.3">
      <c r="D1672" s="1793">
        <v>48029192300</v>
      </c>
      <c r="E1672" s="1772">
        <v>1570</v>
      </c>
    </row>
    <row r="1673" spans="4:5" x14ac:dyDescent="0.3">
      <c r="D1673" s="1793">
        <v>48141002100</v>
      </c>
      <c r="E1673" s="1772">
        <v>1570</v>
      </c>
    </row>
    <row r="1674" spans="4:5" x14ac:dyDescent="0.3">
      <c r="D1674" s="1793">
        <v>48185180200</v>
      </c>
      <c r="E1674" s="1772">
        <v>1570</v>
      </c>
    </row>
    <row r="1675" spans="4:5" x14ac:dyDescent="0.3">
      <c r="D1675" s="1793">
        <v>48347950501</v>
      </c>
      <c r="E1675" s="1772">
        <v>1570</v>
      </c>
    </row>
    <row r="1676" spans="4:5" x14ac:dyDescent="0.3">
      <c r="D1676" s="1793">
        <v>48041000603</v>
      </c>
      <c r="E1676" s="1772">
        <v>1570</v>
      </c>
    </row>
    <row r="1677" spans="4:5" x14ac:dyDescent="0.3">
      <c r="D1677" s="1793">
        <v>48029120100</v>
      </c>
      <c r="E1677" s="1772">
        <v>1570</v>
      </c>
    </row>
    <row r="1678" spans="4:5" x14ac:dyDescent="0.3">
      <c r="D1678" s="1793">
        <v>48029121111</v>
      </c>
      <c r="E1678" s="1772">
        <v>1570</v>
      </c>
    </row>
    <row r="1679" spans="4:5" x14ac:dyDescent="0.3">
      <c r="D1679" s="1793">
        <v>48029161802</v>
      </c>
      <c r="E1679" s="1772">
        <v>1570</v>
      </c>
    </row>
    <row r="1680" spans="4:5" x14ac:dyDescent="0.3">
      <c r="D1680" s="1793">
        <v>48113000701</v>
      </c>
      <c r="E1680" s="1772">
        <v>1570</v>
      </c>
    </row>
    <row r="1681" spans="4:5" x14ac:dyDescent="0.3">
      <c r="D1681" s="1793">
        <v>48113008200</v>
      </c>
      <c r="E1681" s="1772">
        <v>1570</v>
      </c>
    </row>
    <row r="1682" spans="4:5" x14ac:dyDescent="0.3">
      <c r="D1682" s="1793">
        <v>48113018105</v>
      </c>
      <c r="E1682" s="1772">
        <v>1570</v>
      </c>
    </row>
    <row r="1683" spans="4:5" x14ac:dyDescent="0.3">
      <c r="D1683" s="1793">
        <v>48141010216</v>
      </c>
      <c r="E1683" s="1772">
        <v>1570</v>
      </c>
    </row>
    <row r="1684" spans="4:5" x14ac:dyDescent="0.3">
      <c r="D1684" s="1793">
        <v>48141010407</v>
      </c>
      <c r="E1684" s="1772">
        <v>1570</v>
      </c>
    </row>
    <row r="1685" spans="4:5" x14ac:dyDescent="0.3">
      <c r="D1685" s="1793">
        <v>48167724400</v>
      </c>
      <c r="E1685" s="1772">
        <v>1570</v>
      </c>
    </row>
    <row r="1686" spans="4:5" x14ac:dyDescent="0.3">
      <c r="D1686" s="1793">
        <v>48189950300</v>
      </c>
      <c r="E1686" s="1772">
        <v>1570</v>
      </c>
    </row>
    <row r="1687" spans="4:5" x14ac:dyDescent="0.3">
      <c r="D1687" s="1793">
        <v>48201251200</v>
      </c>
      <c r="E1687" s="1772">
        <v>1570</v>
      </c>
    </row>
    <row r="1688" spans="4:5" x14ac:dyDescent="0.3">
      <c r="D1688" s="1793">
        <v>48201342300</v>
      </c>
      <c r="E1688" s="1772">
        <v>1570</v>
      </c>
    </row>
    <row r="1689" spans="4:5" x14ac:dyDescent="0.3">
      <c r="D1689" s="1793">
        <v>48309001700</v>
      </c>
      <c r="E1689" s="1772">
        <v>1570</v>
      </c>
    </row>
    <row r="1690" spans="4:5" x14ac:dyDescent="0.3">
      <c r="D1690" s="1793">
        <v>48375013900</v>
      </c>
      <c r="E1690" s="1772">
        <v>1570</v>
      </c>
    </row>
    <row r="1691" spans="4:5" x14ac:dyDescent="0.3">
      <c r="D1691" s="1793">
        <v>48375014500</v>
      </c>
      <c r="E1691" s="1772">
        <v>1570</v>
      </c>
    </row>
    <row r="1692" spans="4:5" x14ac:dyDescent="0.3">
      <c r="D1692" s="1793">
        <v>48427950701</v>
      </c>
      <c r="E1692" s="1772">
        <v>1570</v>
      </c>
    </row>
    <row r="1693" spans="4:5" x14ac:dyDescent="0.3">
      <c r="D1693" s="1793">
        <v>48439110701</v>
      </c>
      <c r="E1693" s="1772">
        <v>1570</v>
      </c>
    </row>
    <row r="1694" spans="4:5" x14ac:dyDescent="0.3">
      <c r="D1694" s="1793">
        <v>48439111013</v>
      </c>
      <c r="E1694" s="1772">
        <v>1570</v>
      </c>
    </row>
    <row r="1695" spans="4:5" x14ac:dyDescent="0.3">
      <c r="D1695" s="1793">
        <v>48439122500</v>
      </c>
      <c r="E1695" s="1772">
        <v>1570</v>
      </c>
    </row>
    <row r="1696" spans="4:5" x14ac:dyDescent="0.3">
      <c r="D1696" s="1793">
        <v>48439123600</v>
      </c>
      <c r="E1696" s="1772">
        <v>1570</v>
      </c>
    </row>
    <row r="1697" spans="4:5" x14ac:dyDescent="0.3">
      <c r="D1697" s="1793">
        <v>48339694202</v>
      </c>
      <c r="E1697" s="1772">
        <v>1602</v>
      </c>
    </row>
    <row r="1698" spans="4:5" x14ac:dyDescent="0.3">
      <c r="D1698" s="1793">
        <v>48113007809</v>
      </c>
      <c r="E1698" s="1772">
        <v>1602</v>
      </c>
    </row>
    <row r="1699" spans="4:5" x14ac:dyDescent="0.3">
      <c r="D1699" s="1793">
        <v>48453002407</v>
      </c>
      <c r="E1699" s="1772">
        <v>1602</v>
      </c>
    </row>
    <row r="1700" spans="4:5" x14ac:dyDescent="0.3">
      <c r="D1700" s="1793">
        <v>48469000502</v>
      </c>
      <c r="E1700" s="1772">
        <v>1602</v>
      </c>
    </row>
    <row r="1701" spans="4:5" x14ac:dyDescent="0.3">
      <c r="D1701" s="1793">
        <v>48355006400</v>
      </c>
      <c r="E1701" s="1772">
        <v>1606</v>
      </c>
    </row>
    <row r="1702" spans="4:5" x14ac:dyDescent="0.3">
      <c r="D1702" s="1793">
        <v>48451000802</v>
      </c>
      <c r="E1702" s="1772">
        <v>1606</v>
      </c>
    </row>
    <row r="1703" spans="4:5" x14ac:dyDescent="0.3">
      <c r="D1703" s="1793">
        <v>48355002002</v>
      </c>
      <c r="E1703" s="1772">
        <v>1606</v>
      </c>
    </row>
    <row r="1704" spans="4:5" x14ac:dyDescent="0.3">
      <c r="D1704" s="1793">
        <v>48113011104</v>
      </c>
      <c r="E1704" s="1772">
        <v>1606</v>
      </c>
    </row>
    <row r="1705" spans="4:5" x14ac:dyDescent="0.3">
      <c r="D1705" s="1793">
        <v>48251131100</v>
      </c>
      <c r="E1705" s="1772">
        <v>1606</v>
      </c>
    </row>
    <row r="1706" spans="4:5" x14ac:dyDescent="0.3">
      <c r="D1706" s="1793">
        <v>48001950500</v>
      </c>
      <c r="E1706" s="1772">
        <v>1606</v>
      </c>
    </row>
    <row r="1707" spans="4:5" x14ac:dyDescent="0.3">
      <c r="D1707" s="1793">
        <v>48209010906</v>
      </c>
      <c r="E1707" s="1772">
        <v>1606</v>
      </c>
    </row>
    <row r="1708" spans="4:5" x14ac:dyDescent="0.3">
      <c r="D1708" s="1793">
        <v>48329010114</v>
      </c>
      <c r="E1708" s="1772">
        <v>1606</v>
      </c>
    </row>
    <row r="1709" spans="4:5" x14ac:dyDescent="0.3">
      <c r="D1709" s="1793">
        <v>48121021517</v>
      </c>
      <c r="E1709" s="1772">
        <v>1606</v>
      </c>
    </row>
    <row r="1710" spans="4:5" x14ac:dyDescent="0.3">
      <c r="D1710" s="1793">
        <v>48001950600</v>
      </c>
      <c r="E1710" s="1772">
        <v>1606</v>
      </c>
    </row>
    <row r="1711" spans="4:5" x14ac:dyDescent="0.3">
      <c r="D1711" s="1793">
        <v>48029150700</v>
      </c>
      <c r="E1711" s="1772">
        <v>1606</v>
      </c>
    </row>
    <row r="1712" spans="4:5" x14ac:dyDescent="0.3">
      <c r="D1712" s="1793">
        <v>48029170101</v>
      </c>
      <c r="E1712" s="1772">
        <v>1606</v>
      </c>
    </row>
    <row r="1713" spans="4:5" x14ac:dyDescent="0.3">
      <c r="D1713" s="1793">
        <v>48029180101</v>
      </c>
      <c r="E1713" s="1772">
        <v>1606</v>
      </c>
    </row>
    <row r="1714" spans="4:5" x14ac:dyDescent="0.3">
      <c r="D1714" s="1793">
        <v>48113010805</v>
      </c>
      <c r="E1714" s="1772">
        <v>1606</v>
      </c>
    </row>
    <row r="1715" spans="4:5" x14ac:dyDescent="0.3">
      <c r="D1715" s="1793">
        <v>48113012206</v>
      </c>
      <c r="E1715" s="1772">
        <v>1606</v>
      </c>
    </row>
    <row r="1716" spans="4:5" x14ac:dyDescent="0.3">
      <c r="D1716" s="1793">
        <v>48141003502</v>
      </c>
      <c r="E1716" s="1772">
        <v>1606</v>
      </c>
    </row>
    <row r="1717" spans="4:5" x14ac:dyDescent="0.3">
      <c r="D1717" s="1793">
        <v>48201521500</v>
      </c>
      <c r="E1717" s="1772">
        <v>1606</v>
      </c>
    </row>
    <row r="1718" spans="4:5" x14ac:dyDescent="0.3">
      <c r="D1718" s="1793">
        <v>48341950400</v>
      </c>
      <c r="E1718" s="1772">
        <v>1606</v>
      </c>
    </row>
    <row r="1719" spans="4:5" x14ac:dyDescent="0.3">
      <c r="D1719" s="1793">
        <v>48355003204</v>
      </c>
      <c r="E1719" s="1772">
        <v>1606</v>
      </c>
    </row>
    <row r="1720" spans="4:5" x14ac:dyDescent="0.3">
      <c r="D1720" s="1793">
        <v>48423000201</v>
      </c>
      <c r="E1720" s="1772">
        <v>1606</v>
      </c>
    </row>
    <row r="1721" spans="4:5" x14ac:dyDescent="0.3">
      <c r="D1721" s="1793">
        <v>48439106513</v>
      </c>
      <c r="E1721" s="1772">
        <v>1606</v>
      </c>
    </row>
    <row r="1722" spans="4:5" x14ac:dyDescent="0.3">
      <c r="D1722" s="1793">
        <v>48439110703</v>
      </c>
      <c r="E1722" s="1772">
        <v>1606</v>
      </c>
    </row>
    <row r="1723" spans="4:5" x14ac:dyDescent="0.3">
      <c r="D1723" s="1793">
        <v>48445950400</v>
      </c>
      <c r="E1723" s="1772">
        <v>1606</v>
      </c>
    </row>
    <row r="1724" spans="4:5" x14ac:dyDescent="0.3">
      <c r="D1724" s="1793">
        <v>48451001000</v>
      </c>
      <c r="E1724" s="1772">
        <v>1606</v>
      </c>
    </row>
    <row r="1725" spans="4:5" x14ac:dyDescent="0.3">
      <c r="D1725" s="1793">
        <v>48451001706</v>
      </c>
      <c r="E1725" s="1772">
        <v>1606</v>
      </c>
    </row>
    <row r="1726" spans="4:5" x14ac:dyDescent="0.3">
      <c r="D1726" s="1793">
        <v>48453002003</v>
      </c>
      <c r="E1726" s="1772">
        <v>1606</v>
      </c>
    </row>
    <row r="1727" spans="4:5" x14ac:dyDescent="0.3">
      <c r="D1727" s="1793">
        <v>48481740500</v>
      </c>
      <c r="E1727" s="1772">
        <v>1606</v>
      </c>
    </row>
    <row r="1728" spans="4:5" x14ac:dyDescent="0.3">
      <c r="D1728" s="1793">
        <v>48491020409</v>
      </c>
      <c r="E1728" s="1772">
        <v>1606</v>
      </c>
    </row>
    <row r="1729" spans="4:5" x14ac:dyDescent="0.3">
      <c r="D1729" s="1793">
        <v>48049951100</v>
      </c>
      <c r="E1729" s="1772">
        <v>1634</v>
      </c>
    </row>
    <row r="1730" spans="4:5" x14ac:dyDescent="0.3">
      <c r="D1730" s="1793">
        <v>48029130401</v>
      </c>
      <c r="E1730" s="1772">
        <v>1634</v>
      </c>
    </row>
    <row r="1731" spans="4:5" x14ac:dyDescent="0.3">
      <c r="D1731" s="1793">
        <v>48113013720</v>
      </c>
      <c r="E1731" s="1772">
        <v>1634</v>
      </c>
    </row>
    <row r="1732" spans="4:5" x14ac:dyDescent="0.3">
      <c r="D1732" s="1793">
        <v>48439105203</v>
      </c>
      <c r="E1732" s="1772">
        <v>1634</v>
      </c>
    </row>
    <row r="1733" spans="4:5" x14ac:dyDescent="0.3">
      <c r="D1733" s="1793">
        <v>48491020313</v>
      </c>
      <c r="E1733" s="1772">
        <v>1638</v>
      </c>
    </row>
    <row r="1734" spans="4:5" x14ac:dyDescent="0.3">
      <c r="D1734" s="1793">
        <v>48167720200</v>
      </c>
      <c r="E1734" s="1772">
        <v>1638</v>
      </c>
    </row>
    <row r="1735" spans="4:5" x14ac:dyDescent="0.3">
      <c r="D1735" s="1793">
        <v>48257051100</v>
      </c>
      <c r="E1735" s="1772">
        <v>1638</v>
      </c>
    </row>
    <row r="1736" spans="4:5" x14ac:dyDescent="0.3">
      <c r="D1736" s="1793">
        <v>48453001605</v>
      </c>
      <c r="E1736" s="1772">
        <v>1638</v>
      </c>
    </row>
    <row r="1737" spans="4:5" x14ac:dyDescent="0.3">
      <c r="D1737" s="1793">
        <v>48303001300</v>
      </c>
      <c r="E1737" s="1772">
        <v>1638</v>
      </c>
    </row>
    <row r="1738" spans="4:5" x14ac:dyDescent="0.3">
      <c r="D1738" s="1793">
        <v>48439105503</v>
      </c>
      <c r="E1738" s="1772">
        <v>1638</v>
      </c>
    </row>
    <row r="1739" spans="4:5" x14ac:dyDescent="0.3">
      <c r="D1739" s="1793">
        <v>48029181506</v>
      </c>
      <c r="E1739" s="1772">
        <v>1638</v>
      </c>
    </row>
    <row r="1740" spans="4:5" x14ac:dyDescent="0.3">
      <c r="D1740" s="1793">
        <v>48027021201</v>
      </c>
      <c r="E1740" s="1772">
        <v>1638</v>
      </c>
    </row>
    <row r="1741" spans="4:5" x14ac:dyDescent="0.3">
      <c r="D1741" s="1793">
        <v>48029110800</v>
      </c>
      <c r="E1741" s="1772">
        <v>1638</v>
      </c>
    </row>
    <row r="1742" spans="4:5" x14ac:dyDescent="0.3">
      <c r="D1742" s="1793">
        <v>48029151301</v>
      </c>
      <c r="E1742" s="1772">
        <v>1638</v>
      </c>
    </row>
    <row r="1743" spans="4:5" x14ac:dyDescent="0.3">
      <c r="D1743" s="1793">
        <v>48029170600</v>
      </c>
      <c r="E1743" s="1772">
        <v>1638</v>
      </c>
    </row>
    <row r="1744" spans="4:5" x14ac:dyDescent="0.3">
      <c r="D1744" s="1793">
        <v>48029180602</v>
      </c>
      <c r="E1744" s="1772">
        <v>1638</v>
      </c>
    </row>
    <row r="1745" spans="4:5" x14ac:dyDescent="0.3">
      <c r="D1745" s="1793">
        <v>48113019023</v>
      </c>
      <c r="E1745" s="1772">
        <v>1638</v>
      </c>
    </row>
    <row r="1746" spans="4:5" x14ac:dyDescent="0.3">
      <c r="D1746" s="1793">
        <v>48121021505</v>
      </c>
      <c r="E1746" s="1772">
        <v>1638</v>
      </c>
    </row>
    <row r="1747" spans="4:5" x14ac:dyDescent="0.3">
      <c r="D1747" s="1793">
        <v>48121021619</v>
      </c>
      <c r="E1747" s="1772">
        <v>1638</v>
      </c>
    </row>
    <row r="1748" spans="4:5" x14ac:dyDescent="0.3">
      <c r="D1748" s="1793">
        <v>48157671300</v>
      </c>
      <c r="E1748" s="1772">
        <v>1638</v>
      </c>
    </row>
    <row r="1749" spans="4:5" x14ac:dyDescent="0.3">
      <c r="D1749" s="1793">
        <v>48201231100</v>
      </c>
      <c r="E1749" s="1772">
        <v>1638</v>
      </c>
    </row>
    <row r="1750" spans="4:5" x14ac:dyDescent="0.3">
      <c r="D1750" s="1793">
        <v>48201241000</v>
      </c>
      <c r="E1750" s="1772">
        <v>1638</v>
      </c>
    </row>
    <row r="1751" spans="4:5" x14ac:dyDescent="0.3">
      <c r="D1751" s="1793">
        <v>48231961200</v>
      </c>
      <c r="E1751" s="1772">
        <v>1638</v>
      </c>
    </row>
    <row r="1752" spans="4:5" x14ac:dyDescent="0.3">
      <c r="D1752" s="1793">
        <v>48303002202</v>
      </c>
      <c r="E1752" s="1772">
        <v>1638</v>
      </c>
    </row>
    <row r="1753" spans="4:5" x14ac:dyDescent="0.3">
      <c r="D1753" s="1793">
        <v>48303002203</v>
      </c>
      <c r="E1753" s="1772">
        <v>1638</v>
      </c>
    </row>
    <row r="1754" spans="4:5" x14ac:dyDescent="0.3">
      <c r="D1754" s="1793">
        <v>48309003300</v>
      </c>
      <c r="E1754" s="1772">
        <v>1638</v>
      </c>
    </row>
    <row r="1755" spans="4:5" x14ac:dyDescent="0.3">
      <c r="D1755" s="1793">
        <v>48347950302</v>
      </c>
      <c r="E1755" s="1772">
        <v>1638</v>
      </c>
    </row>
    <row r="1756" spans="4:5" x14ac:dyDescent="0.3">
      <c r="D1756" s="1793">
        <v>48367140403</v>
      </c>
      <c r="E1756" s="1772">
        <v>1638</v>
      </c>
    </row>
    <row r="1757" spans="4:5" x14ac:dyDescent="0.3">
      <c r="D1757" s="1793">
        <v>48395960500</v>
      </c>
      <c r="E1757" s="1772">
        <v>1638</v>
      </c>
    </row>
    <row r="1758" spans="4:5" x14ac:dyDescent="0.3">
      <c r="D1758" s="1793">
        <v>48439102601</v>
      </c>
      <c r="E1758" s="1772">
        <v>1638</v>
      </c>
    </row>
    <row r="1759" spans="4:5" x14ac:dyDescent="0.3">
      <c r="D1759" s="1793">
        <v>48439106004</v>
      </c>
      <c r="E1759" s="1772">
        <v>1638</v>
      </c>
    </row>
    <row r="1760" spans="4:5" x14ac:dyDescent="0.3">
      <c r="D1760" s="1793">
        <v>48439111408</v>
      </c>
      <c r="E1760" s="1772">
        <v>1638</v>
      </c>
    </row>
    <row r="1761" spans="4:5" x14ac:dyDescent="0.3">
      <c r="D1761" s="1793">
        <v>48439111516</v>
      </c>
      <c r="E1761" s="1772">
        <v>1638</v>
      </c>
    </row>
    <row r="1762" spans="4:5" x14ac:dyDescent="0.3">
      <c r="D1762" s="1793">
        <v>48439114102</v>
      </c>
      <c r="E1762" s="1772">
        <v>1638</v>
      </c>
    </row>
    <row r="1763" spans="4:5" x14ac:dyDescent="0.3">
      <c r="D1763" s="1793">
        <v>48453001740</v>
      </c>
      <c r="E1763" s="1772">
        <v>1638</v>
      </c>
    </row>
    <row r="1764" spans="4:5" x14ac:dyDescent="0.3">
      <c r="D1764" s="1793">
        <v>48135001800</v>
      </c>
      <c r="E1764" s="1772">
        <v>1669</v>
      </c>
    </row>
    <row r="1765" spans="4:5" x14ac:dyDescent="0.3">
      <c r="D1765" s="1793">
        <v>48113007700</v>
      </c>
      <c r="E1765" s="1772">
        <v>1670</v>
      </c>
    </row>
    <row r="1766" spans="4:5" x14ac:dyDescent="0.3">
      <c r="D1766" s="1793">
        <v>48201314400</v>
      </c>
      <c r="E1766" s="1772">
        <v>1670</v>
      </c>
    </row>
    <row r="1767" spans="4:5" x14ac:dyDescent="0.3">
      <c r="D1767" s="1793">
        <v>48215023902</v>
      </c>
      <c r="E1767" s="1772">
        <v>1670</v>
      </c>
    </row>
    <row r="1768" spans="4:5" x14ac:dyDescent="0.3">
      <c r="D1768" s="1793">
        <v>48201331100</v>
      </c>
      <c r="E1768" s="1772">
        <v>1670</v>
      </c>
    </row>
    <row r="1769" spans="4:5" x14ac:dyDescent="0.3">
      <c r="D1769" s="1793">
        <v>48085030601</v>
      </c>
      <c r="E1769" s="1772">
        <v>1670</v>
      </c>
    </row>
    <row r="1770" spans="4:5" x14ac:dyDescent="0.3">
      <c r="D1770" s="1793">
        <v>48479001201</v>
      </c>
      <c r="E1770" s="1772">
        <v>1670</v>
      </c>
    </row>
    <row r="1771" spans="4:5" x14ac:dyDescent="0.3">
      <c r="D1771" s="1793">
        <v>48113011103</v>
      </c>
      <c r="E1771" s="1772">
        <v>1670</v>
      </c>
    </row>
    <row r="1772" spans="4:5" x14ac:dyDescent="0.3">
      <c r="D1772" s="1793">
        <v>48453001000</v>
      </c>
      <c r="E1772" s="1772">
        <v>1670</v>
      </c>
    </row>
    <row r="1773" spans="4:5" x14ac:dyDescent="0.3">
      <c r="D1773" s="1793">
        <v>48029150600</v>
      </c>
      <c r="E1773" s="1772">
        <v>1670</v>
      </c>
    </row>
    <row r="1774" spans="4:5" x14ac:dyDescent="0.3">
      <c r="D1774" s="1793">
        <v>48029161600</v>
      </c>
      <c r="E1774" s="1772">
        <v>1670</v>
      </c>
    </row>
    <row r="1775" spans="4:5" x14ac:dyDescent="0.3">
      <c r="D1775" s="1793">
        <v>48039660702</v>
      </c>
      <c r="E1775" s="1772">
        <v>1670</v>
      </c>
    </row>
    <row r="1776" spans="4:5" x14ac:dyDescent="0.3">
      <c r="D1776" s="1793">
        <v>48041000202</v>
      </c>
      <c r="E1776" s="1772">
        <v>1670</v>
      </c>
    </row>
    <row r="1777" spans="4:5" x14ac:dyDescent="0.3">
      <c r="D1777" s="1793">
        <v>48085030605</v>
      </c>
      <c r="E1777" s="1772">
        <v>1670</v>
      </c>
    </row>
    <row r="1778" spans="4:5" x14ac:dyDescent="0.3">
      <c r="D1778" s="1793">
        <v>48085031655</v>
      </c>
      <c r="E1778" s="1772">
        <v>1670</v>
      </c>
    </row>
    <row r="1779" spans="4:5" x14ac:dyDescent="0.3">
      <c r="D1779" s="1793">
        <v>48113013626</v>
      </c>
      <c r="E1779" s="1772">
        <v>1670</v>
      </c>
    </row>
    <row r="1780" spans="4:5" x14ac:dyDescent="0.3">
      <c r="D1780" s="1793">
        <v>48113018123</v>
      </c>
      <c r="E1780" s="1772">
        <v>1670</v>
      </c>
    </row>
    <row r="1781" spans="4:5" x14ac:dyDescent="0.3">
      <c r="D1781" s="1793">
        <v>48183001400</v>
      </c>
      <c r="E1781" s="1772">
        <v>1670</v>
      </c>
    </row>
    <row r="1782" spans="4:5" x14ac:dyDescent="0.3">
      <c r="D1782" s="1793">
        <v>48201550603</v>
      </c>
      <c r="E1782" s="1772">
        <v>1670</v>
      </c>
    </row>
    <row r="1783" spans="4:5" x14ac:dyDescent="0.3">
      <c r="D1783" s="1793">
        <v>48209010907</v>
      </c>
      <c r="E1783" s="1772">
        <v>1670</v>
      </c>
    </row>
    <row r="1784" spans="4:5" x14ac:dyDescent="0.3">
      <c r="D1784" s="1793">
        <v>48215022701</v>
      </c>
      <c r="E1784" s="1772">
        <v>1670</v>
      </c>
    </row>
    <row r="1785" spans="4:5" x14ac:dyDescent="0.3">
      <c r="D1785" s="1793">
        <v>48215023507</v>
      </c>
      <c r="E1785" s="1772">
        <v>1670</v>
      </c>
    </row>
    <row r="1786" spans="4:5" x14ac:dyDescent="0.3">
      <c r="D1786" s="1793">
        <v>48223950600</v>
      </c>
      <c r="E1786" s="1772">
        <v>1670</v>
      </c>
    </row>
    <row r="1787" spans="4:5" x14ac:dyDescent="0.3">
      <c r="D1787" s="1793">
        <v>48245000307</v>
      </c>
      <c r="E1787" s="1772">
        <v>1670</v>
      </c>
    </row>
    <row r="1788" spans="4:5" x14ac:dyDescent="0.3">
      <c r="D1788" s="1793">
        <v>48303001200</v>
      </c>
      <c r="E1788" s="1772">
        <v>1670</v>
      </c>
    </row>
    <row r="1789" spans="4:5" x14ac:dyDescent="0.3">
      <c r="D1789" s="1793">
        <v>48339691900</v>
      </c>
      <c r="E1789" s="1772">
        <v>1670</v>
      </c>
    </row>
    <row r="1790" spans="4:5" x14ac:dyDescent="0.3">
      <c r="D1790" s="1793">
        <v>48355002705</v>
      </c>
      <c r="E1790" s="1772">
        <v>1670</v>
      </c>
    </row>
    <row r="1791" spans="4:5" x14ac:dyDescent="0.3">
      <c r="D1791" s="1793">
        <v>48381020500</v>
      </c>
      <c r="E1791" s="1772">
        <v>1670</v>
      </c>
    </row>
    <row r="1792" spans="4:5" x14ac:dyDescent="0.3">
      <c r="D1792" s="1793">
        <v>48423001403</v>
      </c>
      <c r="E1792" s="1772">
        <v>1670</v>
      </c>
    </row>
    <row r="1793" spans="4:5" x14ac:dyDescent="0.3">
      <c r="D1793" s="1793">
        <v>48439111008</v>
      </c>
      <c r="E1793" s="1772">
        <v>1670</v>
      </c>
    </row>
    <row r="1794" spans="4:5" x14ac:dyDescent="0.3">
      <c r="D1794" s="1793">
        <v>48439113519</v>
      </c>
      <c r="E1794" s="1772">
        <v>1670</v>
      </c>
    </row>
    <row r="1795" spans="4:5" x14ac:dyDescent="0.3">
      <c r="D1795" s="1793">
        <v>48453001749</v>
      </c>
      <c r="E1795" s="1772">
        <v>1670</v>
      </c>
    </row>
    <row r="1796" spans="4:5" x14ac:dyDescent="0.3">
      <c r="D1796" s="1793">
        <v>48477170400</v>
      </c>
      <c r="E1796" s="1772">
        <v>1670</v>
      </c>
    </row>
    <row r="1797" spans="4:5" x14ac:dyDescent="0.3">
      <c r="D1797" s="1793">
        <v>48479000101</v>
      </c>
      <c r="E1797" s="1772">
        <v>1670</v>
      </c>
    </row>
    <row r="1798" spans="4:5" x14ac:dyDescent="0.3">
      <c r="D1798" s="1793">
        <v>48479001602</v>
      </c>
      <c r="E1798" s="1772">
        <v>1670</v>
      </c>
    </row>
    <row r="1799" spans="4:5" x14ac:dyDescent="0.3">
      <c r="D1799" s="1793">
        <v>48201211600</v>
      </c>
      <c r="E1799" s="1772">
        <v>1704</v>
      </c>
    </row>
    <row r="1800" spans="4:5" x14ac:dyDescent="0.3">
      <c r="D1800" s="1793">
        <v>48479001401</v>
      </c>
      <c r="E1800" s="1772">
        <v>1705</v>
      </c>
    </row>
    <row r="1801" spans="4:5" x14ac:dyDescent="0.3">
      <c r="D1801" s="1793">
        <v>48453000206</v>
      </c>
      <c r="E1801" s="1772">
        <v>1705</v>
      </c>
    </row>
    <row r="1802" spans="4:5" x14ac:dyDescent="0.3">
      <c r="D1802" s="1793">
        <v>48167720502</v>
      </c>
      <c r="E1802" s="1772">
        <v>1705</v>
      </c>
    </row>
    <row r="1803" spans="4:5" x14ac:dyDescent="0.3">
      <c r="D1803" s="1793">
        <v>48029150900</v>
      </c>
      <c r="E1803" s="1772">
        <v>1705</v>
      </c>
    </row>
    <row r="1804" spans="4:5" x14ac:dyDescent="0.3">
      <c r="D1804" s="1793">
        <v>48187210801</v>
      </c>
      <c r="E1804" s="1772">
        <v>1705</v>
      </c>
    </row>
    <row r="1805" spans="4:5" x14ac:dyDescent="0.3">
      <c r="D1805" s="1793">
        <v>48423000900</v>
      </c>
      <c r="E1805" s="1772">
        <v>1705</v>
      </c>
    </row>
    <row r="1806" spans="4:5" x14ac:dyDescent="0.3">
      <c r="D1806" s="1793">
        <v>48005000700</v>
      </c>
      <c r="E1806" s="1772">
        <v>1705</v>
      </c>
    </row>
    <row r="1807" spans="4:5" x14ac:dyDescent="0.3">
      <c r="D1807" s="1793">
        <v>48027021601</v>
      </c>
      <c r="E1807" s="1772">
        <v>1705</v>
      </c>
    </row>
    <row r="1808" spans="4:5" x14ac:dyDescent="0.3">
      <c r="D1808" s="1793">
        <v>48029121702</v>
      </c>
      <c r="E1808" s="1772">
        <v>1705</v>
      </c>
    </row>
    <row r="1809" spans="4:5" x14ac:dyDescent="0.3">
      <c r="D1809" s="1793">
        <v>48029190100</v>
      </c>
      <c r="E1809" s="1772">
        <v>1705</v>
      </c>
    </row>
    <row r="1810" spans="4:5" x14ac:dyDescent="0.3">
      <c r="D1810" s="1793">
        <v>48049950900</v>
      </c>
      <c r="E1810" s="1772">
        <v>1705</v>
      </c>
    </row>
    <row r="1811" spans="4:5" x14ac:dyDescent="0.3">
      <c r="D1811" s="1793">
        <v>48061014001</v>
      </c>
      <c r="E1811" s="1772">
        <v>1705</v>
      </c>
    </row>
    <row r="1812" spans="4:5" x14ac:dyDescent="0.3">
      <c r="D1812" s="1793">
        <v>48113001703</v>
      </c>
      <c r="E1812" s="1772">
        <v>1705</v>
      </c>
    </row>
    <row r="1813" spans="4:5" x14ac:dyDescent="0.3">
      <c r="D1813" s="1793">
        <v>48113009103</v>
      </c>
      <c r="E1813" s="1772">
        <v>1705</v>
      </c>
    </row>
    <row r="1814" spans="4:5" x14ac:dyDescent="0.3">
      <c r="D1814" s="1793">
        <v>48113017305</v>
      </c>
      <c r="E1814" s="1772">
        <v>1705</v>
      </c>
    </row>
    <row r="1815" spans="4:5" x14ac:dyDescent="0.3">
      <c r="D1815" s="1793">
        <v>48265960500</v>
      </c>
      <c r="E1815" s="1772">
        <v>1705</v>
      </c>
    </row>
    <row r="1816" spans="4:5" x14ac:dyDescent="0.3">
      <c r="D1816" s="1793">
        <v>48291700200</v>
      </c>
      <c r="E1816" s="1772">
        <v>1705</v>
      </c>
    </row>
    <row r="1817" spans="4:5" x14ac:dyDescent="0.3">
      <c r="D1817" s="1793">
        <v>48423001404</v>
      </c>
      <c r="E1817" s="1772">
        <v>1705</v>
      </c>
    </row>
    <row r="1818" spans="4:5" x14ac:dyDescent="0.3">
      <c r="D1818" s="1793">
        <v>48439111526</v>
      </c>
      <c r="E1818" s="1772">
        <v>1705</v>
      </c>
    </row>
    <row r="1819" spans="4:5" x14ac:dyDescent="0.3">
      <c r="D1819" s="1793">
        <v>48439113112</v>
      </c>
      <c r="E1819" s="1772">
        <v>1705</v>
      </c>
    </row>
    <row r="1820" spans="4:5" x14ac:dyDescent="0.3">
      <c r="D1820" s="1793">
        <v>48453001501</v>
      </c>
      <c r="E1820" s="1772">
        <v>1705</v>
      </c>
    </row>
    <row r="1821" spans="4:5" x14ac:dyDescent="0.3">
      <c r="D1821" s="1793">
        <v>48453001862</v>
      </c>
      <c r="E1821" s="1772">
        <v>1705</v>
      </c>
    </row>
    <row r="1822" spans="4:5" x14ac:dyDescent="0.3">
      <c r="D1822" s="1793">
        <v>48465950400</v>
      </c>
      <c r="E1822" s="1772">
        <v>1705</v>
      </c>
    </row>
    <row r="1823" spans="4:5" x14ac:dyDescent="0.3">
      <c r="D1823" s="1793">
        <v>48309002700</v>
      </c>
      <c r="E1823" s="1772">
        <v>1728</v>
      </c>
    </row>
    <row r="1824" spans="4:5" x14ac:dyDescent="0.3">
      <c r="D1824" s="1793">
        <v>48139061400</v>
      </c>
      <c r="E1824" s="1772">
        <v>1729</v>
      </c>
    </row>
    <row r="1825" spans="4:5" x14ac:dyDescent="0.3">
      <c r="D1825" s="1793">
        <v>48113017814</v>
      </c>
      <c r="E1825" s="1772">
        <v>1730</v>
      </c>
    </row>
    <row r="1826" spans="4:5" x14ac:dyDescent="0.3">
      <c r="D1826" s="1793">
        <v>48201554401</v>
      </c>
      <c r="E1826" s="1772">
        <v>1730</v>
      </c>
    </row>
    <row r="1827" spans="4:5" x14ac:dyDescent="0.3">
      <c r="D1827" s="1793">
        <v>48381021300</v>
      </c>
      <c r="E1827" s="1772">
        <v>1730</v>
      </c>
    </row>
    <row r="1828" spans="4:5" x14ac:dyDescent="0.3">
      <c r="D1828" s="1793">
        <v>48121021742</v>
      </c>
      <c r="E1828" s="1772">
        <v>1730</v>
      </c>
    </row>
    <row r="1829" spans="4:5" x14ac:dyDescent="0.3">
      <c r="D1829" s="1793">
        <v>48215020202</v>
      </c>
      <c r="E1829" s="1772">
        <v>1730</v>
      </c>
    </row>
    <row r="1830" spans="4:5" x14ac:dyDescent="0.3">
      <c r="D1830" s="1793">
        <v>48201341502</v>
      </c>
      <c r="E1830" s="1772">
        <v>1730</v>
      </c>
    </row>
    <row r="1831" spans="4:5" x14ac:dyDescent="0.3">
      <c r="D1831" s="1793">
        <v>48355005102</v>
      </c>
      <c r="E1831" s="1772">
        <v>1730</v>
      </c>
    </row>
    <row r="1832" spans="4:5" x14ac:dyDescent="0.3">
      <c r="D1832" s="1793">
        <v>48491021508</v>
      </c>
      <c r="E1832" s="1772">
        <v>1730</v>
      </c>
    </row>
    <row r="1833" spans="4:5" x14ac:dyDescent="0.3">
      <c r="D1833" s="1793">
        <v>48257050300</v>
      </c>
      <c r="E1833" s="1772">
        <v>1730</v>
      </c>
    </row>
    <row r="1834" spans="4:5" x14ac:dyDescent="0.3">
      <c r="D1834" s="1793">
        <v>48439110807</v>
      </c>
      <c r="E1834" s="1772">
        <v>1730</v>
      </c>
    </row>
    <row r="1835" spans="4:5" x14ac:dyDescent="0.3">
      <c r="D1835" s="1793">
        <v>48123970200</v>
      </c>
      <c r="E1835" s="1772">
        <v>1730</v>
      </c>
    </row>
    <row r="1836" spans="4:5" x14ac:dyDescent="0.3">
      <c r="D1836" s="1793">
        <v>48189950500</v>
      </c>
      <c r="E1836" s="1772">
        <v>1730</v>
      </c>
    </row>
    <row r="1837" spans="4:5" x14ac:dyDescent="0.3">
      <c r="D1837" s="1793">
        <v>48313000400</v>
      </c>
      <c r="E1837" s="1772">
        <v>1730</v>
      </c>
    </row>
    <row r="1838" spans="4:5" x14ac:dyDescent="0.3">
      <c r="D1838" s="1793">
        <v>48027023104</v>
      </c>
      <c r="E1838" s="1772">
        <v>1730</v>
      </c>
    </row>
    <row r="1839" spans="4:5" x14ac:dyDescent="0.3">
      <c r="D1839" s="1793">
        <v>48029110500</v>
      </c>
      <c r="E1839" s="1772">
        <v>1730</v>
      </c>
    </row>
    <row r="1840" spans="4:5" x14ac:dyDescent="0.3">
      <c r="D1840" s="1793">
        <v>48029151900</v>
      </c>
      <c r="E1840" s="1772">
        <v>1730</v>
      </c>
    </row>
    <row r="1841" spans="4:5" x14ac:dyDescent="0.3">
      <c r="D1841" s="1793">
        <v>48029171401</v>
      </c>
      <c r="E1841" s="1772">
        <v>1730</v>
      </c>
    </row>
    <row r="1842" spans="4:5" x14ac:dyDescent="0.3">
      <c r="D1842" s="1793">
        <v>48029172005</v>
      </c>
      <c r="E1842" s="1772">
        <v>1730</v>
      </c>
    </row>
    <row r="1843" spans="4:5" x14ac:dyDescent="0.3">
      <c r="D1843" s="1793">
        <v>48049950600</v>
      </c>
      <c r="E1843" s="1772">
        <v>1730</v>
      </c>
    </row>
    <row r="1844" spans="4:5" x14ac:dyDescent="0.3">
      <c r="D1844" s="1793">
        <v>48085030701</v>
      </c>
      <c r="E1844" s="1772">
        <v>1730</v>
      </c>
    </row>
    <row r="1845" spans="4:5" x14ac:dyDescent="0.3">
      <c r="D1845" s="1793">
        <v>48091310100</v>
      </c>
      <c r="E1845" s="1772">
        <v>1730</v>
      </c>
    </row>
    <row r="1846" spans="4:5" x14ac:dyDescent="0.3">
      <c r="D1846" s="1793">
        <v>48099010202</v>
      </c>
      <c r="E1846" s="1772">
        <v>1730</v>
      </c>
    </row>
    <row r="1847" spans="4:5" x14ac:dyDescent="0.3">
      <c r="D1847" s="1793">
        <v>48113012209</v>
      </c>
      <c r="E1847" s="1772">
        <v>1730</v>
      </c>
    </row>
    <row r="1848" spans="4:5" x14ac:dyDescent="0.3">
      <c r="D1848" s="1793">
        <v>48121021630</v>
      </c>
      <c r="E1848" s="1772">
        <v>1730</v>
      </c>
    </row>
    <row r="1849" spans="4:5" x14ac:dyDescent="0.3">
      <c r="D1849" s="1793">
        <v>48141010336</v>
      </c>
      <c r="E1849" s="1772">
        <v>1730</v>
      </c>
    </row>
    <row r="1850" spans="4:5" x14ac:dyDescent="0.3">
      <c r="D1850" s="1793">
        <v>48183000401</v>
      </c>
      <c r="E1850" s="1772">
        <v>1730</v>
      </c>
    </row>
    <row r="1851" spans="4:5" x14ac:dyDescent="0.3">
      <c r="D1851" s="1793">
        <v>48201233300</v>
      </c>
      <c r="E1851" s="1772">
        <v>1730</v>
      </c>
    </row>
    <row r="1852" spans="4:5" x14ac:dyDescent="0.3">
      <c r="D1852" s="1793">
        <v>48201554802</v>
      </c>
      <c r="E1852" s="1772">
        <v>1730</v>
      </c>
    </row>
    <row r="1853" spans="4:5" x14ac:dyDescent="0.3">
      <c r="D1853" s="1793">
        <v>48203020401</v>
      </c>
      <c r="E1853" s="1772">
        <v>1730</v>
      </c>
    </row>
    <row r="1854" spans="4:5" x14ac:dyDescent="0.3">
      <c r="D1854" s="1793">
        <v>48273020200</v>
      </c>
      <c r="E1854" s="1772">
        <v>1730</v>
      </c>
    </row>
    <row r="1855" spans="4:5" x14ac:dyDescent="0.3">
      <c r="D1855" s="1793">
        <v>48309004300</v>
      </c>
      <c r="E1855" s="1772">
        <v>1730</v>
      </c>
    </row>
    <row r="1856" spans="4:5" x14ac:dyDescent="0.3">
      <c r="D1856" s="1793">
        <v>48329000100</v>
      </c>
      <c r="E1856" s="1772">
        <v>1730</v>
      </c>
    </row>
    <row r="1857" spans="4:5" x14ac:dyDescent="0.3">
      <c r="D1857" s="1793">
        <v>48347950900</v>
      </c>
      <c r="E1857" s="1772">
        <v>1730</v>
      </c>
    </row>
    <row r="1858" spans="4:5" x14ac:dyDescent="0.3">
      <c r="D1858" s="1793">
        <v>48361020200</v>
      </c>
      <c r="E1858" s="1772">
        <v>1730</v>
      </c>
    </row>
    <row r="1859" spans="4:5" x14ac:dyDescent="0.3">
      <c r="D1859" s="1793">
        <v>48427950600</v>
      </c>
      <c r="E1859" s="1772">
        <v>1730</v>
      </c>
    </row>
    <row r="1860" spans="4:5" x14ac:dyDescent="0.3">
      <c r="D1860" s="1793">
        <v>48439113404</v>
      </c>
      <c r="E1860" s="1772">
        <v>1730</v>
      </c>
    </row>
    <row r="1861" spans="4:5" x14ac:dyDescent="0.3">
      <c r="D1861" s="1793">
        <v>48439113630</v>
      </c>
      <c r="E1861" s="1772">
        <v>1730</v>
      </c>
    </row>
    <row r="1862" spans="4:5" x14ac:dyDescent="0.3">
      <c r="D1862" s="1793">
        <v>48439113918</v>
      </c>
      <c r="E1862" s="1772">
        <v>1730</v>
      </c>
    </row>
    <row r="1863" spans="4:5" x14ac:dyDescent="0.3">
      <c r="D1863" s="1793">
        <v>48479001712</v>
      </c>
      <c r="E1863" s="1772">
        <v>1730</v>
      </c>
    </row>
    <row r="1864" spans="4:5" x14ac:dyDescent="0.3">
      <c r="D1864" s="1793">
        <v>48485011000</v>
      </c>
      <c r="E1864" s="1772">
        <v>1730</v>
      </c>
    </row>
    <row r="1865" spans="4:5" x14ac:dyDescent="0.3">
      <c r="D1865" s="1793">
        <v>48491020602</v>
      </c>
      <c r="E1865" s="1772">
        <v>1730</v>
      </c>
    </row>
    <row r="1866" spans="4:5" x14ac:dyDescent="0.3">
      <c r="D1866" s="1793">
        <v>48201313100</v>
      </c>
      <c r="E1866" s="1772">
        <v>1771</v>
      </c>
    </row>
    <row r="1867" spans="4:5" x14ac:dyDescent="0.3">
      <c r="D1867" s="1793">
        <v>48487950500</v>
      </c>
      <c r="E1867" s="1772">
        <v>1771</v>
      </c>
    </row>
    <row r="1868" spans="4:5" x14ac:dyDescent="0.3">
      <c r="D1868" s="1793">
        <v>48113016002</v>
      </c>
      <c r="E1868" s="1772">
        <v>1771</v>
      </c>
    </row>
    <row r="1869" spans="4:5" x14ac:dyDescent="0.3">
      <c r="D1869" s="1793">
        <v>48201312300</v>
      </c>
      <c r="E1869" s="1772">
        <v>1771</v>
      </c>
    </row>
    <row r="1870" spans="4:5" x14ac:dyDescent="0.3">
      <c r="D1870" s="1793">
        <v>48303000500</v>
      </c>
      <c r="E1870" s="1772">
        <v>1771</v>
      </c>
    </row>
    <row r="1871" spans="4:5" x14ac:dyDescent="0.3">
      <c r="D1871" s="1793">
        <v>48439122600</v>
      </c>
      <c r="E1871" s="1772">
        <v>1771</v>
      </c>
    </row>
    <row r="1872" spans="4:5" x14ac:dyDescent="0.3">
      <c r="D1872" s="1793">
        <v>48085031657</v>
      </c>
      <c r="E1872" s="1772">
        <v>1777</v>
      </c>
    </row>
    <row r="1873" spans="4:5" x14ac:dyDescent="0.3">
      <c r="D1873" s="1793">
        <v>48201311100</v>
      </c>
      <c r="E1873" s="1772">
        <v>1778</v>
      </c>
    </row>
    <row r="1874" spans="4:5" x14ac:dyDescent="0.3">
      <c r="D1874" s="1793">
        <v>48479001808</v>
      </c>
      <c r="E1874" s="1772">
        <v>1778</v>
      </c>
    </row>
    <row r="1875" spans="4:5" x14ac:dyDescent="0.3">
      <c r="D1875" s="1793">
        <v>48029170500</v>
      </c>
      <c r="E1875" s="1772">
        <v>1778</v>
      </c>
    </row>
    <row r="1876" spans="4:5" x14ac:dyDescent="0.3">
      <c r="D1876" s="1793">
        <v>48085031649</v>
      </c>
      <c r="E1876" s="1772">
        <v>1778</v>
      </c>
    </row>
    <row r="1877" spans="4:5" x14ac:dyDescent="0.3">
      <c r="D1877" s="1793">
        <v>48135003000</v>
      </c>
      <c r="E1877" s="1772">
        <v>1778</v>
      </c>
    </row>
    <row r="1878" spans="4:5" x14ac:dyDescent="0.3">
      <c r="D1878" s="1793">
        <v>48307950300</v>
      </c>
      <c r="E1878" s="1772">
        <v>1778</v>
      </c>
    </row>
    <row r="1879" spans="4:5" x14ac:dyDescent="0.3">
      <c r="D1879" s="1793">
        <v>48329000305</v>
      </c>
      <c r="E1879" s="1772">
        <v>1778</v>
      </c>
    </row>
    <row r="1880" spans="4:5" x14ac:dyDescent="0.3">
      <c r="D1880" s="1793">
        <v>48141001110</v>
      </c>
      <c r="E1880" s="1772">
        <v>1778</v>
      </c>
    </row>
    <row r="1881" spans="4:5" x14ac:dyDescent="0.3">
      <c r="D1881" s="1793">
        <v>48439111102</v>
      </c>
      <c r="E1881" s="1772">
        <v>1778</v>
      </c>
    </row>
    <row r="1882" spans="4:5" x14ac:dyDescent="0.3">
      <c r="D1882" s="1793">
        <v>48027021800</v>
      </c>
      <c r="E1882" s="1772">
        <v>1778</v>
      </c>
    </row>
    <row r="1883" spans="4:5" x14ac:dyDescent="0.3">
      <c r="D1883" s="1793">
        <v>48027023105</v>
      </c>
      <c r="E1883" s="1772">
        <v>1778</v>
      </c>
    </row>
    <row r="1884" spans="4:5" x14ac:dyDescent="0.3">
      <c r="D1884" s="1793">
        <v>48029160400</v>
      </c>
      <c r="E1884" s="1772">
        <v>1778</v>
      </c>
    </row>
    <row r="1885" spans="4:5" x14ac:dyDescent="0.3">
      <c r="D1885" s="1793">
        <v>48037011502</v>
      </c>
      <c r="E1885" s="1772">
        <v>1778</v>
      </c>
    </row>
    <row r="1886" spans="4:5" x14ac:dyDescent="0.3">
      <c r="D1886" s="1793">
        <v>48091310502</v>
      </c>
      <c r="E1886" s="1772">
        <v>1778</v>
      </c>
    </row>
    <row r="1887" spans="4:5" x14ac:dyDescent="0.3">
      <c r="D1887" s="1793">
        <v>48099010502</v>
      </c>
      <c r="E1887" s="1772">
        <v>1778</v>
      </c>
    </row>
    <row r="1888" spans="4:5" x14ac:dyDescent="0.3">
      <c r="D1888" s="1793">
        <v>48113011602</v>
      </c>
      <c r="E1888" s="1772">
        <v>1778</v>
      </c>
    </row>
    <row r="1889" spans="4:5" x14ac:dyDescent="0.3">
      <c r="D1889" s="1793">
        <v>48157671002</v>
      </c>
      <c r="E1889" s="1772">
        <v>1778</v>
      </c>
    </row>
    <row r="1890" spans="4:5" x14ac:dyDescent="0.3">
      <c r="D1890" s="1793">
        <v>48157674900</v>
      </c>
      <c r="E1890" s="1772">
        <v>1778</v>
      </c>
    </row>
    <row r="1891" spans="4:5" x14ac:dyDescent="0.3">
      <c r="D1891" s="1793">
        <v>48201331300</v>
      </c>
      <c r="E1891" s="1772">
        <v>1778</v>
      </c>
    </row>
    <row r="1892" spans="4:5" x14ac:dyDescent="0.3">
      <c r="D1892" s="1793">
        <v>48249950600</v>
      </c>
      <c r="E1892" s="1772">
        <v>1778</v>
      </c>
    </row>
    <row r="1893" spans="4:5" x14ac:dyDescent="0.3">
      <c r="D1893" s="1793">
        <v>48309003400</v>
      </c>
      <c r="E1893" s="1772">
        <v>1778</v>
      </c>
    </row>
    <row r="1894" spans="4:5" x14ac:dyDescent="0.3">
      <c r="D1894" s="1793">
        <v>48339693000</v>
      </c>
      <c r="E1894" s="1772">
        <v>1778</v>
      </c>
    </row>
    <row r="1895" spans="4:5" x14ac:dyDescent="0.3">
      <c r="D1895" s="1793">
        <v>48367140101</v>
      </c>
      <c r="E1895" s="1772">
        <v>1778</v>
      </c>
    </row>
    <row r="1896" spans="4:5" x14ac:dyDescent="0.3">
      <c r="D1896" s="1793">
        <v>48439113408</v>
      </c>
      <c r="E1896" s="1772">
        <v>1778</v>
      </c>
    </row>
    <row r="1897" spans="4:5" x14ac:dyDescent="0.3">
      <c r="D1897" s="1793">
        <v>48439113811</v>
      </c>
      <c r="E1897" s="1772">
        <v>1778</v>
      </c>
    </row>
    <row r="1898" spans="4:5" x14ac:dyDescent="0.3">
      <c r="D1898" s="1793">
        <v>48453001848</v>
      </c>
      <c r="E1898" s="1772">
        <v>1778</v>
      </c>
    </row>
    <row r="1899" spans="4:5" x14ac:dyDescent="0.3">
      <c r="D1899" s="1793">
        <v>48491020316</v>
      </c>
      <c r="E1899" s="1772">
        <v>1778</v>
      </c>
    </row>
    <row r="1900" spans="4:5" x14ac:dyDescent="0.3">
      <c r="D1900" s="1793">
        <v>48355001904</v>
      </c>
      <c r="E1900" s="1772">
        <v>1805</v>
      </c>
    </row>
    <row r="1901" spans="4:5" x14ac:dyDescent="0.3">
      <c r="D1901" s="1793">
        <v>48041000900</v>
      </c>
      <c r="E1901" s="1772">
        <v>1805</v>
      </c>
    </row>
    <row r="1902" spans="4:5" x14ac:dyDescent="0.3">
      <c r="D1902" s="1793">
        <v>48113014135</v>
      </c>
      <c r="E1902" s="1772">
        <v>1805</v>
      </c>
    </row>
    <row r="1903" spans="4:5" x14ac:dyDescent="0.3">
      <c r="D1903" s="1793">
        <v>48363000800</v>
      </c>
      <c r="E1903" s="1772">
        <v>1805</v>
      </c>
    </row>
    <row r="1904" spans="4:5" x14ac:dyDescent="0.3">
      <c r="D1904" s="1793">
        <v>48439104803</v>
      </c>
      <c r="E1904" s="1772">
        <v>1805</v>
      </c>
    </row>
    <row r="1905" spans="4:5" x14ac:dyDescent="0.3">
      <c r="D1905" s="1793">
        <v>48015760200</v>
      </c>
      <c r="E1905" s="1772">
        <v>1810</v>
      </c>
    </row>
    <row r="1906" spans="4:5" x14ac:dyDescent="0.3">
      <c r="D1906" s="1793">
        <v>48201220600</v>
      </c>
      <c r="E1906" s="1772">
        <v>1811</v>
      </c>
    </row>
    <row r="1907" spans="4:5" x14ac:dyDescent="0.3">
      <c r="D1907" s="1793">
        <v>48201411900</v>
      </c>
      <c r="E1907" s="1772">
        <v>1811</v>
      </c>
    </row>
    <row r="1908" spans="4:5" x14ac:dyDescent="0.3">
      <c r="D1908" s="1793">
        <v>48201350100</v>
      </c>
      <c r="E1908" s="1772">
        <v>1811</v>
      </c>
    </row>
    <row r="1909" spans="4:5" x14ac:dyDescent="0.3">
      <c r="D1909" s="1793">
        <v>48355000800</v>
      </c>
      <c r="E1909" s="1772">
        <v>1811</v>
      </c>
    </row>
    <row r="1910" spans="4:5" x14ac:dyDescent="0.3">
      <c r="D1910" s="1793">
        <v>48439100800</v>
      </c>
      <c r="E1910" s="1772">
        <v>1811</v>
      </c>
    </row>
    <row r="1911" spans="4:5" x14ac:dyDescent="0.3">
      <c r="D1911" s="1793">
        <v>48439113512</v>
      </c>
      <c r="E1911" s="1772">
        <v>1811</v>
      </c>
    </row>
    <row r="1912" spans="4:5" x14ac:dyDescent="0.3">
      <c r="D1912" s="1793">
        <v>48121021202</v>
      </c>
      <c r="E1912" s="1772">
        <v>1811</v>
      </c>
    </row>
    <row r="1913" spans="4:5" x14ac:dyDescent="0.3">
      <c r="D1913" s="1793">
        <v>48451001102</v>
      </c>
      <c r="E1913" s="1772">
        <v>1811</v>
      </c>
    </row>
    <row r="1914" spans="4:5" x14ac:dyDescent="0.3">
      <c r="D1914" s="1793">
        <v>48491021203</v>
      </c>
      <c r="E1914" s="1772">
        <v>1811</v>
      </c>
    </row>
    <row r="1915" spans="4:5" x14ac:dyDescent="0.3">
      <c r="D1915" s="1793">
        <v>48439104604</v>
      </c>
      <c r="E1915" s="1772">
        <v>1811</v>
      </c>
    </row>
    <row r="1916" spans="4:5" x14ac:dyDescent="0.3">
      <c r="D1916" s="1793">
        <v>48029171918</v>
      </c>
      <c r="E1916" s="1772">
        <v>1811</v>
      </c>
    </row>
    <row r="1917" spans="4:5" x14ac:dyDescent="0.3">
      <c r="D1917" s="1793">
        <v>48029181823</v>
      </c>
      <c r="E1917" s="1772">
        <v>1811</v>
      </c>
    </row>
    <row r="1918" spans="4:5" x14ac:dyDescent="0.3">
      <c r="D1918" s="1793">
        <v>48029190503</v>
      </c>
      <c r="E1918" s="1772">
        <v>1811</v>
      </c>
    </row>
    <row r="1919" spans="4:5" x14ac:dyDescent="0.3">
      <c r="D1919" s="1793">
        <v>48085030530</v>
      </c>
      <c r="E1919" s="1772">
        <v>1811</v>
      </c>
    </row>
    <row r="1920" spans="4:5" x14ac:dyDescent="0.3">
      <c r="D1920" s="1793">
        <v>48085032012</v>
      </c>
      <c r="E1920" s="1772">
        <v>1811</v>
      </c>
    </row>
    <row r="1921" spans="4:5" x14ac:dyDescent="0.3">
      <c r="D1921" s="1793">
        <v>48091310401</v>
      </c>
      <c r="E1921" s="1772">
        <v>1811</v>
      </c>
    </row>
    <row r="1922" spans="4:5" x14ac:dyDescent="0.3">
      <c r="D1922" s="1793">
        <v>48113001301</v>
      </c>
      <c r="E1922" s="1772">
        <v>1811</v>
      </c>
    </row>
    <row r="1923" spans="4:5" x14ac:dyDescent="0.3">
      <c r="D1923" s="1793">
        <v>48113018122</v>
      </c>
      <c r="E1923" s="1772">
        <v>1811</v>
      </c>
    </row>
    <row r="1924" spans="4:5" x14ac:dyDescent="0.3">
      <c r="D1924" s="1793">
        <v>48179950400</v>
      </c>
      <c r="E1924" s="1772">
        <v>1811</v>
      </c>
    </row>
    <row r="1925" spans="4:5" x14ac:dyDescent="0.3">
      <c r="D1925" s="1793">
        <v>48199030502</v>
      </c>
      <c r="E1925" s="1772">
        <v>1811</v>
      </c>
    </row>
    <row r="1926" spans="4:5" x14ac:dyDescent="0.3">
      <c r="D1926" s="1793">
        <v>48201220400</v>
      </c>
      <c r="E1926" s="1772">
        <v>1811</v>
      </c>
    </row>
    <row r="1927" spans="4:5" x14ac:dyDescent="0.3">
      <c r="D1927" s="1793">
        <v>48201240400</v>
      </c>
      <c r="E1927" s="1772">
        <v>1811</v>
      </c>
    </row>
    <row r="1928" spans="4:5" x14ac:dyDescent="0.3">
      <c r="D1928" s="1793">
        <v>48201252400</v>
      </c>
      <c r="E1928" s="1772">
        <v>1811</v>
      </c>
    </row>
    <row r="1929" spans="4:5" x14ac:dyDescent="0.3">
      <c r="D1929" s="1793">
        <v>48201311000</v>
      </c>
      <c r="E1929" s="1772">
        <v>1811</v>
      </c>
    </row>
    <row r="1930" spans="4:5" x14ac:dyDescent="0.3">
      <c r="D1930" s="1793">
        <v>48201334002</v>
      </c>
      <c r="E1930" s="1772">
        <v>1811</v>
      </c>
    </row>
    <row r="1931" spans="4:5" x14ac:dyDescent="0.3">
      <c r="D1931" s="1793">
        <v>48201350200</v>
      </c>
      <c r="E1931" s="1772">
        <v>1811</v>
      </c>
    </row>
    <row r="1932" spans="4:5" x14ac:dyDescent="0.3">
      <c r="D1932" s="1793">
        <v>48201533200</v>
      </c>
      <c r="E1932" s="1772">
        <v>1811</v>
      </c>
    </row>
    <row r="1933" spans="4:5" x14ac:dyDescent="0.3">
      <c r="D1933" s="1793">
        <v>48201552602</v>
      </c>
      <c r="E1933" s="1772">
        <v>1811</v>
      </c>
    </row>
    <row r="1934" spans="4:5" x14ac:dyDescent="0.3">
      <c r="D1934" s="1793">
        <v>48201554200</v>
      </c>
      <c r="E1934" s="1772">
        <v>1811</v>
      </c>
    </row>
    <row r="1935" spans="4:5" x14ac:dyDescent="0.3">
      <c r="D1935" s="1793">
        <v>48215020102</v>
      </c>
      <c r="E1935" s="1772">
        <v>1811</v>
      </c>
    </row>
    <row r="1936" spans="4:5" x14ac:dyDescent="0.3">
      <c r="D1936" s="1793">
        <v>48215022502</v>
      </c>
      <c r="E1936" s="1772">
        <v>1811</v>
      </c>
    </row>
    <row r="1937" spans="4:5" x14ac:dyDescent="0.3">
      <c r="D1937" s="1793">
        <v>48215023509</v>
      </c>
      <c r="E1937" s="1772">
        <v>1811</v>
      </c>
    </row>
    <row r="1938" spans="4:5" x14ac:dyDescent="0.3">
      <c r="D1938" s="1793">
        <v>48339692700</v>
      </c>
      <c r="E1938" s="1772">
        <v>1811</v>
      </c>
    </row>
    <row r="1939" spans="4:5" x14ac:dyDescent="0.3">
      <c r="D1939" s="1793">
        <v>48439100101</v>
      </c>
      <c r="E1939" s="1772">
        <v>1811</v>
      </c>
    </row>
    <row r="1940" spans="4:5" x14ac:dyDescent="0.3">
      <c r="D1940" s="1793">
        <v>48439100300</v>
      </c>
      <c r="E1940" s="1772">
        <v>1811</v>
      </c>
    </row>
    <row r="1941" spans="4:5" x14ac:dyDescent="0.3">
      <c r="D1941" s="1793">
        <v>48439101301</v>
      </c>
      <c r="E1941" s="1772">
        <v>1811</v>
      </c>
    </row>
    <row r="1942" spans="4:5" x14ac:dyDescent="0.3">
      <c r="D1942" s="1793">
        <v>48439113517</v>
      </c>
      <c r="E1942" s="1772">
        <v>1811</v>
      </c>
    </row>
    <row r="1943" spans="4:5" x14ac:dyDescent="0.3">
      <c r="D1943" s="1793">
        <v>48451000300</v>
      </c>
      <c r="E1943" s="1772">
        <v>1811</v>
      </c>
    </row>
    <row r="1944" spans="4:5" x14ac:dyDescent="0.3">
      <c r="D1944" s="1793">
        <v>48061013801</v>
      </c>
      <c r="E1944" s="1772">
        <v>1849</v>
      </c>
    </row>
    <row r="1945" spans="4:5" x14ac:dyDescent="0.3">
      <c r="D1945" s="1793">
        <v>48061013902</v>
      </c>
      <c r="E1945" s="1772">
        <v>1849</v>
      </c>
    </row>
    <row r="1946" spans="4:5" x14ac:dyDescent="0.3">
      <c r="D1946" s="1793">
        <v>48113004700</v>
      </c>
      <c r="E1946" s="1772">
        <v>1849</v>
      </c>
    </row>
    <row r="1947" spans="4:5" x14ac:dyDescent="0.3">
      <c r="D1947" s="1793">
        <v>48061012900</v>
      </c>
      <c r="E1947" s="1772">
        <v>1852</v>
      </c>
    </row>
    <row r="1948" spans="4:5" x14ac:dyDescent="0.3">
      <c r="D1948" s="1793">
        <v>48215022900</v>
      </c>
      <c r="E1948" s="1772">
        <v>1852</v>
      </c>
    </row>
    <row r="1949" spans="4:5" x14ac:dyDescent="0.3">
      <c r="D1949" s="1793">
        <v>48231961600</v>
      </c>
      <c r="E1949" s="1772">
        <v>1852</v>
      </c>
    </row>
    <row r="1950" spans="4:5" x14ac:dyDescent="0.3">
      <c r="D1950" s="1793">
        <v>48375014900</v>
      </c>
      <c r="E1950" s="1772">
        <v>1852</v>
      </c>
    </row>
    <row r="1951" spans="4:5" x14ac:dyDescent="0.3">
      <c r="D1951" s="1793">
        <v>48439113520</v>
      </c>
      <c r="E1951" s="1772">
        <v>1852</v>
      </c>
    </row>
    <row r="1952" spans="4:5" x14ac:dyDescent="0.3">
      <c r="D1952" s="1793">
        <v>48085031704</v>
      </c>
      <c r="E1952" s="1772">
        <v>1852</v>
      </c>
    </row>
    <row r="1953" spans="4:5" x14ac:dyDescent="0.3">
      <c r="D1953" s="1793">
        <v>48113013806</v>
      </c>
      <c r="E1953" s="1772">
        <v>1852</v>
      </c>
    </row>
    <row r="1954" spans="4:5" x14ac:dyDescent="0.3">
      <c r="D1954" s="1793">
        <v>48113019042</v>
      </c>
      <c r="E1954" s="1772">
        <v>1852</v>
      </c>
    </row>
    <row r="1955" spans="4:5" x14ac:dyDescent="0.3">
      <c r="D1955" s="1793">
        <v>48439100102</v>
      </c>
      <c r="E1955" s="1772">
        <v>1852</v>
      </c>
    </row>
    <row r="1956" spans="4:5" x14ac:dyDescent="0.3">
      <c r="D1956" s="1793">
        <v>48029140300</v>
      </c>
      <c r="E1956" s="1772">
        <v>1852</v>
      </c>
    </row>
    <row r="1957" spans="4:5" x14ac:dyDescent="0.3">
      <c r="D1957" s="1793">
        <v>48037010500</v>
      </c>
      <c r="E1957" s="1772">
        <v>1852</v>
      </c>
    </row>
    <row r="1958" spans="4:5" x14ac:dyDescent="0.3">
      <c r="D1958" s="1793">
        <v>48037010901</v>
      </c>
      <c r="E1958" s="1772">
        <v>1852</v>
      </c>
    </row>
    <row r="1959" spans="4:5" x14ac:dyDescent="0.3">
      <c r="D1959" s="1793">
        <v>48039661300</v>
      </c>
      <c r="E1959" s="1772">
        <v>1852</v>
      </c>
    </row>
    <row r="1960" spans="4:5" x14ac:dyDescent="0.3">
      <c r="D1960" s="1793">
        <v>48039662800</v>
      </c>
      <c r="E1960" s="1772">
        <v>1852</v>
      </c>
    </row>
    <row r="1961" spans="4:5" x14ac:dyDescent="0.3">
      <c r="D1961" s="1793">
        <v>48061011600</v>
      </c>
      <c r="E1961" s="1772">
        <v>1852</v>
      </c>
    </row>
    <row r="1962" spans="4:5" x14ac:dyDescent="0.3">
      <c r="D1962" s="1793">
        <v>48061011700</v>
      </c>
      <c r="E1962" s="1772">
        <v>1852</v>
      </c>
    </row>
    <row r="1963" spans="4:5" x14ac:dyDescent="0.3">
      <c r="D1963" s="1793">
        <v>48085031716</v>
      </c>
      <c r="E1963" s="1772">
        <v>1852</v>
      </c>
    </row>
    <row r="1964" spans="4:5" x14ac:dyDescent="0.3">
      <c r="D1964" s="1793">
        <v>48113013717</v>
      </c>
      <c r="E1964" s="1772">
        <v>1852</v>
      </c>
    </row>
    <row r="1965" spans="4:5" x14ac:dyDescent="0.3">
      <c r="D1965" s="1793">
        <v>48113013718</v>
      </c>
      <c r="E1965" s="1772">
        <v>1852</v>
      </c>
    </row>
    <row r="1966" spans="4:5" x14ac:dyDescent="0.3">
      <c r="D1966" s="1793">
        <v>48113018900</v>
      </c>
      <c r="E1966" s="1772">
        <v>1852</v>
      </c>
    </row>
    <row r="1967" spans="4:5" x14ac:dyDescent="0.3">
      <c r="D1967" s="1793">
        <v>48141004104</v>
      </c>
      <c r="E1967" s="1772">
        <v>1852</v>
      </c>
    </row>
    <row r="1968" spans="4:5" x14ac:dyDescent="0.3">
      <c r="D1968" s="1793">
        <v>48201410200</v>
      </c>
      <c r="E1968" s="1772">
        <v>1852</v>
      </c>
    </row>
    <row r="1969" spans="4:5" x14ac:dyDescent="0.3">
      <c r="D1969" s="1793">
        <v>48209010702</v>
      </c>
      <c r="E1969" s="1772">
        <v>1852</v>
      </c>
    </row>
    <row r="1970" spans="4:5" x14ac:dyDescent="0.3">
      <c r="D1970" s="1793">
        <v>48215022004</v>
      </c>
      <c r="E1970" s="1772">
        <v>1852</v>
      </c>
    </row>
    <row r="1971" spans="4:5" x14ac:dyDescent="0.3">
      <c r="D1971" s="1793">
        <v>48231960800</v>
      </c>
      <c r="E1971" s="1772">
        <v>1852</v>
      </c>
    </row>
    <row r="1972" spans="4:5" x14ac:dyDescent="0.3">
      <c r="D1972" s="1793">
        <v>48251130700</v>
      </c>
      <c r="E1972" s="1772">
        <v>1852</v>
      </c>
    </row>
    <row r="1973" spans="4:5" x14ac:dyDescent="0.3">
      <c r="D1973" s="1793">
        <v>48281950400</v>
      </c>
      <c r="E1973" s="1772">
        <v>1852</v>
      </c>
    </row>
    <row r="1974" spans="4:5" x14ac:dyDescent="0.3">
      <c r="D1974" s="1793">
        <v>48303001801</v>
      </c>
      <c r="E1974" s="1772">
        <v>1852</v>
      </c>
    </row>
    <row r="1975" spans="4:5" x14ac:dyDescent="0.3">
      <c r="D1975" s="1793">
        <v>48355001000</v>
      </c>
      <c r="E1975" s="1772">
        <v>1852</v>
      </c>
    </row>
    <row r="1976" spans="4:5" x14ac:dyDescent="0.3">
      <c r="D1976" s="1793">
        <v>48355005408</v>
      </c>
      <c r="E1976" s="1772">
        <v>1852</v>
      </c>
    </row>
    <row r="1977" spans="4:5" x14ac:dyDescent="0.3">
      <c r="D1977" s="1793">
        <v>48401950800</v>
      </c>
      <c r="E1977" s="1772">
        <v>1852</v>
      </c>
    </row>
    <row r="1978" spans="4:5" x14ac:dyDescent="0.3">
      <c r="D1978" s="1793">
        <v>48439122200</v>
      </c>
      <c r="E1978" s="1772">
        <v>1852</v>
      </c>
    </row>
    <row r="1979" spans="4:5" x14ac:dyDescent="0.3">
      <c r="D1979" s="1793">
        <v>48479001814</v>
      </c>
      <c r="E1979" s="1772">
        <v>1852</v>
      </c>
    </row>
    <row r="1980" spans="4:5" x14ac:dyDescent="0.3">
      <c r="D1980" s="1793">
        <v>48085031806</v>
      </c>
      <c r="E1980" s="1772">
        <v>1885</v>
      </c>
    </row>
    <row r="1981" spans="4:5" x14ac:dyDescent="0.3">
      <c r="D1981" s="1793">
        <v>48113011701</v>
      </c>
      <c r="E1981" s="1772">
        <v>1885</v>
      </c>
    </row>
    <row r="1982" spans="4:5" x14ac:dyDescent="0.3">
      <c r="D1982" s="1793">
        <v>48141000302</v>
      </c>
      <c r="E1982" s="1772">
        <v>1885</v>
      </c>
    </row>
    <row r="1983" spans="4:5" x14ac:dyDescent="0.3">
      <c r="D1983" s="1793">
        <v>48491020707</v>
      </c>
      <c r="E1983" s="1772">
        <v>1885</v>
      </c>
    </row>
    <row r="1984" spans="4:5" x14ac:dyDescent="0.3">
      <c r="D1984" s="1793">
        <v>48027021904</v>
      </c>
      <c r="E1984" s="1772">
        <v>1889</v>
      </c>
    </row>
    <row r="1985" spans="4:5" x14ac:dyDescent="0.3">
      <c r="D1985" s="1793">
        <v>48479001300</v>
      </c>
      <c r="E1985" s="1772">
        <v>1889</v>
      </c>
    </row>
    <row r="1986" spans="4:5" x14ac:dyDescent="0.3">
      <c r="D1986" s="1793">
        <v>48141010221</v>
      </c>
      <c r="E1986" s="1772">
        <v>1889</v>
      </c>
    </row>
    <row r="1987" spans="4:5" x14ac:dyDescent="0.3">
      <c r="D1987" s="1793">
        <v>48113000300</v>
      </c>
      <c r="E1987" s="1772">
        <v>1889</v>
      </c>
    </row>
    <row r="1988" spans="4:5" x14ac:dyDescent="0.3">
      <c r="D1988" s="1793">
        <v>48201530200</v>
      </c>
      <c r="E1988" s="1772">
        <v>1889</v>
      </c>
    </row>
    <row r="1989" spans="4:5" x14ac:dyDescent="0.3">
      <c r="D1989" s="1793">
        <v>48029111000</v>
      </c>
      <c r="E1989" s="1772">
        <v>1889</v>
      </c>
    </row>
    <row r="1990" spans="4:5" x14ac:dyDescent="0.3">
      <c r="D1990" s="1793">
        <v>48113003700</v>
      </c>
      <c r="E1990" s="1772">
        <v>1889</v>
      </c>
    </row>
    <row r="1991" spans="4:5" x14ac:dyDescent="0.3">
      <c r="D1991" s="1793">
        <v>48141001202</v>
      </c>
      <c r="E1991" s="1772">
        <v>1889</v>
      </c>
    </row>
    <row r="1992" spans="4:5" x14ac:dyDescent="0.3">
      <c r="D1992" s="1793">
        <v>48121021625</v>
      </c>
      <c r="E1992" s="1772">
        <v>1889</v>
      </c>
    </row>
    <row r="1993" spans="4:5" x14ac:dyDescent="0.3">
      <c r="D1993" s="1793">
        <v>48027021203</v>
      </c>
      <c r="E1993" s="1772">
        <v>1889</v>
      </c>
    </row>
    <row r="1994" spans="4:5" x14ac:dyDescent="0.3">
      <c r="D1994" s="1793">
        <v>48027023203</v>
      </c>
      <c r="E1994" s="1772">
        <v>1889</v>
      </c>
    </row>
    <row r="1995" spans="4:5" x14ac:dyDescent="0.3">
      <c r="D1995" s="1793">
        <v>48029130700</v>
      </c>
      <c r="E1995" s="1772">
        <v>1889</v>
      </c>
    </row>
    <row r="1996" spans="4:5" x14ac:dyDescent="0.3">
      <c r="D1996" s="1793">
        <v>48029150300</v>
      </c>
      <c r="E1996" s="1772">
        <v>1889</v>
      </c>
    </row>
    <row r="1997" spans="4:5" x14ac:dyDescent="0.3">
      <c r="D1997" s="1793">
        <v>48041001900</v>
      </c>
      <c r="E1997" s="1772">
        <v>1889</v>
      </c>
    </row>
    <row r="1998" spans="4:5" x14ac:dyDescent="0.3">
      <c r="D1998" s="1793">
        <v>48113012500</v>
      </c>
      <c r="E1998" s="1772">
        <v>1889</v>
      </c>
    </row>
    <row r="1999" spans="4:5" x14ac:dyDescent="0.3">
      <c r="D1999" s="1793">
        <v>48113015600</v>
      </c>
      <c r="E1999" s="1772">
        <v>1889</v>
      </c>
    </row>
    <row r="2000" spans="4:5" x14ac:dyDescent="0.3">
      <c r="D2000" s="1793">
        <v>48113016704</v>
      </c>
      <c r="E2000" s="1772">
        <v>1889</v>
      </c>
    </row>
    <row r="2001" spans="4:5" x14ac:dyDescent="0.3">
      <c r="D2001" s="1793">
        <v>48141001112</v>
      </c>
      <c r="E2001" s="1772">
        <v>1889</v>
      </c>
    </row>
    <row r="2002" spans="4:5" x14ac:dyDescent="0.3">
      <c r="D2002" s="1793">
        <v>48201211900</v>
      </c>
      <c r="E2002" s="1772">
        <v>1889</v>
      </c>
    </row>
    <row r="2003" spans="4:5" x14ac:dyDescent="0.3">
      <c r="D2003" s="1793">
        <v>48201222200</v>
      </c>
      <c r="E2003" s="1772">
        <v>1889</v>
      </c>
    </row>
    <row r="2004" spans="4:5" x14ac:dyDescent="0.3">
      <c r="D2004" s="1793">
        <v>48201233102</v>
      </c>
      <c r="E2004" s="1772">
        <v>1889</v>
      </c>
    </row>
    <row r="2005" spans="4:5" x14ac:dyDescent="0.3">
      <c r="D2005" s="1793">
        <v>48201240901</v>
      </c>
      <c r="E2005" s="1772">
        <v>1889</v>
      </c>
    </row>
    <row r="2006" spans="4:5" x14ac:dyDescent="0.3">
      <c r="D2006" s="1793">
        <v>48201311300</v>
      </c>
      <c r="E2006" s="1772">
        <v>1889</v>
      </c>
    </row>
    <row r="2007" spans="4:5" x14ac:dyDescent="0.3">
      <c r="D2007" s="1793">
        <v>48201322600</v>
      </c>
      <c r="E2007" s="1772">
        <v>1889</v>
      </c>
    </row>
    <row r="2008" spans="4:5" x14ac:dyDescent="0.3">
      <c r="D2008" s="1793">
        <v>48201453601</v>
      </c>
      <c r="E2008" s="1772">
        <v>1889</v>
      </c>
    </row>
    <row r="2009" spans="4:5" x14ac:dyDescent="0.3">
      <c r="D2009" s="1793">
        <v>48201533802</v>
      </c>
      <c r="E2009" s="1772">
        <v>1889</v>
      </c>
    </row>
    <row r="2010" spans="4:5" x14ac:dyDescent="0.3">
      <c r="D2010" s="1793">
        <v>48201554801</v>
      </c>
      <c r="E2010" s="1772">
        <v>1889</v>
      </c>
    </row>
    <row r="2011" spans="4:5" x14ac:dyDescent="0.3">
      <c r="D2011" s="1793">
        <v>48215021804</v>
      </c>
      <c r="E2011" s="1772">
        <v>1889</v>
      </c>
    </row>
    <row r="2012" spans="4:5" x14ac:dyDescent="0.3">
      <c r="D2012" s="1793">
        <v>48215022003</v>
      </c>
      <c r="E2012" s="1772">
        <v>1889</v>
      </c>
    </row>
    <row r="2013" spans="4:5" x14ac:dyDescent="0.3">
      <c r="D2013" s="1793">
        <v>48245000304</v>
      </c>
      <c r="E2013" s="1772">
        <v>1889</v>
      </c>
    </row>
    <row r="2014" spans="4:5" x14ac:dyDescent="0.3">
      <c r="D2014" s="1793">
        <v>48401950700</v>
      </c>
      <c r="E2014" s="1772">
        <v>1889</v>
      </c>
    </row>
    <row r="2015" spans="4:5" x14ac:dyDescent="0.3">
      <c r="D2015" s="1793">
        <v>48439105703</v>
      </c>
      <c r="E2015" s="1772">
        <v>1889</v>
      </c>
    </row>
    <row r="2016" spans="4:5" x14ac:dyDescent="0.3">
      <c r="D2016" s="1793">
        <v>48221160206</v>
      </c>
      <c r="E2016" s="1772">
        <v>1921</v>
      </c>
    </row>
    <row r="2017" spans="4:5" x14ac:dyDescent="0.3">
      <c r="D2017" s="1793">
        <v>48201534001</v>
      </c>
      <c r="E2017" s="1772">
        <v>1921</v>
      </c>
    </row>
    <row r="2018" spans="4:5" x14ac:dyDescent="0.3">
      <c r="D2018" s="1793">
        <v>48201341501</v>
      </c>
      <c r="E2018" s="1772">
        <v>1921</v>
      </c>
    </row>
    <row r="2019" spans="4:5" x14ac:dyDescent="0.3">
      <c r="D2019" s="1793">
        <v>48029121507</v>
      </c>
      <c r="E2019" s="1772">
        <v>1921</v>
      </c>
    </row>
    <row r="2020" spans="4:5" x14ac:dyDescent="0.3">
      <c r="D2020" s="1793">
        <v>48029121802</v>
      </c>
      <c r="E2020" s="1772">
        <v>1921</v>
      </c>
    </row>
    <row r="2021" spans="4:5" x14ac:dyDescent="0.3">
      <c r="D2021" s="1793">
        <v>48201230500</v>
      </c>
      <c r="E2021" s="1772">
        <v>1921</v>
      </c>
    </row>
    <row r="2022" spans="4:5" x14ac:dyDescent="0.3">
      <c r="D2022" s="1793">
        <v>48201350601</v>
      </c>
      <c r="E2022" s="1772">
        <v>1921</v>
      </c>
    </row>
    <row r="2023" spans="4:5" x14ac:dyDescent="0.3">
      <c r="D2023" s="1793">
        <v>48439102602</v>
      </c>
      <c r="E2023" s="1772">
        <v>1928</v>
      </c>
    </row>
    <row r="2024" spans="4:5" x14ac:dyDescent="0.3">
      <c r="D2024" s="1793">
        <v>48029120901</v>
      </c>
      <c r="E2024" s="1772">
        <v>1929</v>
      </c>
    </row>
    <row r="2025" spans="4:5" x14ac:dyDescent="0.3">
      <c r="D2025" s="1793">
        <v>48149970300</v>
      </c>
      <c r="E2025" s="1772">
        <v>1929</v>
      </c>
    </row>
    <row r="2026" spans="4:5" x14ac:dyDescent="0.3">
      <c r="D2026" s="1793">
        <v>48215020600</v>
      </c>
      <c r="E2026" s="1772">
        <v>1929</v>
      </c>
    </row>
    <row r="2027" spans="4:5" x14ac:dyDescent="0.3">
      <c r="D2027" s="1793">
        <v>48121021612</v>
      </c>
      <c r="E2027" s="1772">
        <v>1929</v>
      </c>
    </row>
    <row r="2028" spans="4:5" x14ac:dyDescent="0.3">
      <c r="D2028" s="1793">
        <v>48497150601</v>
      </c>
      <c r="E2028" s="1772">
        <v>1929</v>
      </c>
    </row>
    <row r="2029" spans="4:5" x14ac:dyDescent="0.3">
      <c r="D2029" s="1793">
        <v>48491020328</v>
      </c>
      <c r="E2029" s="1772">
        <v>1929</v>
      </c>
    </row>
    <row r="2030" spans="4:5" x14ac:dyDescent="0.3">
      <c r="D2030" s="1793">
        <v>48491020510</v>
      </c>
      <c r="E2030" s="1772">
        <v>1929</v>
      </c>
    </row>
    <row r="2031" spans="4:5" x14ac:dyDescent="0.3">
      <c r="D2031" s="1793">
        <v>48113014132</v>
      </c>
      <c r="E2031" s="1772">
        <v>1929</v>
      </c>
    </row>
    <row r="2032" spans="4:5" x14ac:dyDescent="0.3">
      <c r="D2032" s="1793">
        <v>48029160902</v>
      </c>
      <c r="E2032" s="1772">
        <v>1929</v>
      </c>
    </row>
    <row r="2033" spans="4:5" x14ac:dyDescent="0.3">
      <c r="D2033" s="1793">
        <v>48029171920</v>
      </c>
      <c r="E2033" s="1772">
        <v>1929</v>
      </c>
    </row>
    <row r="2034" spans="4:5" x14ac:dyDescent="0.3">
      <c r="D2034" s="1793">
        <v>48029181200</v>
      </c>
      <c r="E2034" s="1772">
        <v>1929</v>
      </c>
    </row>
    <row r="2035" spans="4:5" x14ac:dyDescent="0.3">
      <c r="D2035" s="1793">
        <v>48029190700</v>
      </c>
      <c r="E2035" s="1772">
        <v>1929</v>
      </c>
    </row>
    <row r="2036" spans="4:5" x14ac:dyDescent="0.3">
      <c r="D2036" s="1793">
        <v>48037011300</v>
      </c>
      <c r="E2036" s="1772">
        <v>1929</v>
      </c>
    </row>
    <row r="2037" spans="4:5" x14ac:dyDescent="0.3">
      <c r="D2037" s="1793">
        <v>48061013303</v>
      </c>
      <c r="E2037" s="1772">
        <v>1929</v>
      </c>
    </row>
    <row r="2038" spans="4:5" x14ac:dyDescent="0.3">
      <c r="D2038" s="1793">
        <v>48099010603</v>
      </c>
      <c r="E2038" s="1772">
        <v>1929</v>
      </c>
    </row>
    <row r="2039" spans="4:5" x14ac:dyDescent="0.3">
      <c r="D2039" s="1793">
        <v>48113004201</v>
      </c>
      <c r="E2039" s="1772">
        <v>1929</v>
      </c>
    </row>
    <row r="2040" spans="4:5" x14ac:dyDescent="0.3">
      <c r="D2040" s="1793">
        <v>48113012301</v>
      </c>
      <c r="E2040" s="1772">
        <v>1929</v>
      </c>
    </row>
    <row r="2041" spans="4:5" x14ac:dyDescent="0.3">
      <c r="D2041" s="1793">
        <v>48135002400</v>
      </c>
      <c r="E2041" s="1772">
        <v>1929</v>
      </c>
    </row>
    <row r="2042" spans="4:5" x14ac:dyDescent="0.3">
      <c r="D2042" s="1793">
        <v>48201250500</v>
      </c>
      <c r="E2042" s="1772">
        <v>1929</v>
      </c>
    </row>
    <row r="2043" spans="4:5" x14ac:dyDescent="0.3">
      <c r="D2043" s="1793">
        <v>48201252800</v>
      </c>
      <c r="E2043" s="1772">
        <v>1929</v>
      </c>
    </row>
    <row r="2044" spans="4:5" x14ac:dyDescent="0.3">
      <c r="D2044" s="1793">
        <v>48201254000</v>
      </c>
      <c r="E2044" s="1772">
        <v>1929</v>
      </c>
    </row>
    <row r="2045" spans="4:5" x14ac:dyDescent="0.3">
      <c r="D2045" s="1793">
        <v>48201331602</v>
      </c>
      <c r="E2045" s="1772">
        <v>1929</v>
      </c>
    </row>
    <row r="2046" spans="4:5" x14ac:dyDescent="0.3">
      <c r="D2046" s="1793">
        <v>48201343700</v>
      </c>
      <c r="E2046" s="1772">
        <v>1929</v>
      </c>
    </row>
    <row r="2047" spans="4:5" x14ac:dyDescent="0.3">
      <c r="D2047" s="1793">
        <v>48201453401</v>
      </c>
      <c r="E2047" s="1772">
        <v>1929</v>
      </c>
    </row>
    <row r="2048" spans="4:5" x14ac:dyDescent="0.3">
      <c r="D2048" s="1793">
        <v>48277001000</v>
      </c>
      <c r="E2048" s="1772">
        <v>1929</v>
      </c>
    </row>
    <row r="2049" spans="4:5" x14ac:dyDescent="0.3">
      <c r="D2049" s="1793">
        <v>48303001000</v>
      </c>
      <c r="E2049" s="1772">
        <v>1929</v>
      </c>
    </row>
    <row r="2050" spans="4:5" x14ac:dyDescent="0.3">
      <c r="D2050" s="1793">
        <v>48375011500</v>
      </c>
      <c r="E2050" s="1772">
        <v>1929</v>
      </c>
    </row>
    <row r="2051" spans="4:5" x14ac:dyDescent="0.3">
      <c r="D2051" s="1793">
        <v>48439104504</v>
      </c>
      <c r="E2051" s="1772">
        <v>1929</v>
      </c>
    </row>
    <row r="2052" spans="4:5" x14ac:dyDescent="0.3">
      <c r="D2052" s="1793">
        <v>48439104702</v>
      </c>
      <c r="E2052" s="1772">
        <v>1929</v>
      </c>
    </row>
    <row r="2053" spans="4:5" x14ac:dyDescent="0.3">
      <c r="D2053" s="1793">
        <v>48029190601</v>
      </c>
      <c r="E2053" s="1772">
        <v>1958</v>
      </c>
    </row>
    <row r="2054" spans="4:5" x14ac:dyDescent="0.3">
      <c r="D2054" s="1793">
        <v>48201554302</v>
      </c>
      <c r="E2054" s="1772">
        <v>1958</v>
      </c>
    </row>
    <row r="2055" spans="4:5" x14ac:dyDescent="0.3">
      <c r="D2055" s="1793">
        <v>48251130601</v>
      </c>
      <c r="E2055" s="1772">
        <v>1958</v>
      </c>
    </row>
    <row r="2056" spans="4:5" x14ac:dyDescent="0.3">
      <c r="D2056" s="1793">
        <v>48215020205</v>
      </c>
      <c r="E2056" s="1772">
        <v>1961</v>
      </c>
    </row>
    <row r="2057" spans="4:5" x14ac:dyDescent="0.3">
      <c r="D2057" s="1793">
        <v>48167725400</v>
      </c>
      <c r="E2057" s="1772">
        <v>1961</v>
      </c>
    </row>
    <row r="2058" spans="4:5" x14ac:dyDescent="0.3">
      <c r="D2058" s="1793">
        <v>48423002008</v>
      </c>
      <c r="E2058" s="1772">
        <v>1961</v>
      </c>
    </row>
    <row r="2059" spans="4:5" x14ac:dyDescent="0.3">
      <c r="D2059" s="1793">
        <v>48439111301</v>
      </c>
      <c r="E2059" s="1772">
        <v>1961</v>
      </c>
    </row>
    <row r="2060" spans="4:5" x14ac:dyDescent="0.3">
      <c r="D2060" s="1793">
        <v>48057000100</v>
      </c>
      <c r="E2060" s="1772">
        <v>1961</v>
      </c>
    </row>
    <row r="2061" spans="4:5" x14ac:dyDescent="0.3">
      <c r="D2061" s="1793">
        <v>48291700400</v>
      </c>
      <c r="E2061" s="1772">
        <v>1961</v>
      </c>
    </row>
    <row r="2062" spans="4:5" x14ac:dyDescent="0.3">
      <c r="D2062" s="1793">
        <v>48113019033</v>
      </c>
      <c r="E2062" s="1772">
        <v>1961</v>
      </c>
    </row>
    <row r="2063" spans="4:5" x14ac:dyDescent="0.3">
      <c r="D2063" s="1793">
        <v>48029121501</v>
      </c>
      <c r="E2063" s="1772">
        <v>1961</v>
      </c>
    </row>
    <row r="2064" spans="4:5" x14ac:dyDescent="0.3">
      <c r="D2064" s="1793">
        <v>48029121701</v>
      </c>
      <c r="E2064" s="1772">
        <v>1961</v>
      </c>
    </row>
    <row r="2065" spans="4:5" x14ac:dyDescent="0.3">
      <c r="D2065" s="1793">
        <v>48029172002</v>
      </c>
      <c r="E2065" s="1772">
        <v>1961</v>
      </c>
    </row>
    <row r="2066" spans="4:5" x14ac:dyDescent="0.3">
      <c r="D2066" s="1793">
        <v>48029181704</v>
      </c>
      <c r="E2066" s="1772">
        <v>1961</v>
      </c>
    </row>
    <row r="2067" spans="4:5" x14ac:dyDescent="0.3">
      <c r="D2067" s="1793">
        <v>48037011000</v>
      </c>
      <c r="E2067" s="1772">
        <v>1961</v>
      </c>
    </row>
    <row r="2068" spans="4:5" x14ac:dyDescent="0.3">
      <c r="D2068" s="1793">
        <v>48085031309</v>
      </c>
      <c r="E2068" s="1772">
        <v>1961</v>
      </c>
    </row>
    <row r="2069" spans="4:5" x14ac:dyDescent="0.3">
      <c r="D2069" s="1793">
        <v>48091310605</v>
      </c>
      <c r="E2069" s="1772">
        <v>1961</v>
      </c>
    </row>
    <row r="2070" spans="4:5" x14ac:dyDescent="0.3">
      <c r="D2070" s="1793">
        <v>48113001900</v>
      </c>
      <c r="E2070" s="1772">
        <v>1961</v>
      </c>
    </row>
    <row r="2071" spans="4:5" x14ac:dyDescent="0.3">
      <c r="D2071" s="1793">
        <v>48113013716</v>
      </c>
      <c r="E2071" s="1772">
        <v>1961</v>
      </c>
    </row>
    <row r="2072" spans="4:5" x14ac:dyDescent="0.3">
      <c r="D2072" s="1793">
        <v>48113014115</v>
      </c>
      <c r="E2072" s="1772">
        <v>1961</v>
      </c>
    </row>
    <row r="2073" spans="4:5" x14ac:dyDescent="0.3">
      <c r="D2073" s="1793">
        <v>48113014130</v>
      </c>
      <c r="E2073" s="1772">
        <v>1961</v>
      </c>
    </row>
    <row r="2074" spans="4:5" x14ac:dyDescent="0.3">
      <c r="D2074" s="1793">
        <v>48113017001</v>
      </c>
      <c r="E2074" s="1772">
        <v>1961</v>
      </c>
    </row>
    <row r="2075" spans="4:5" x14ac:dyDescent="0.3">
      <c r="D2075" s="1793">
        <v>48113018137</v>
      </c>
      <c r="E2075" s="1772">
        <v>1961</v>
      </c>
    </row>
    <row r="2076" spans="4:5" x14ac:dyDescent="0.3">
      <c r="D2076" s="1793">
        <v>48113020700</v>
      </c>
      <c r="E2076" s="1772">
        <v>1961</v>
      </c>
    </row>
    <row r="2077" spans="4:5" x14ac:dyDescent="0.3">
      <c r="D2077" s="1793">
        <v>48121020113</v>
      </c>
      <c r="E2077" s="1772">
        <v>1961</v>
      </c>
    </row>
    <row r="2078" spans="4:5" x14ac:dyDescent="0.3">
      <c r="D2078" s="1793">
        <v>48121021305</v>
      </c>
      <c r="E2078" s="1772">
        <v>1961</v>
      </c>
    </row>
    <row r="2079" spans="4:5" x14ac:dyDescent="0.3">
      <c r="D2079" s="1793">
        <v>48121021502</v>
      </c>
      <c r="E2079" s="1772">
        <v>1961</v>
      </c>
    </row>
    <row r="2080" spans="4:5" x14ac:dyDescent="0.3">
      <c r="D2080" s="1793">
        <v>48121021732</v>
      </c>
      <c r="E2080" s="1772">
        <v>1961</v>
      </c>
    </row>
    <row r="2081" spans="4:5" x14ac:dyDescent="0.3">
      <c r="D2081" s="1793">
        <v>48143950600</v>
      </c>
      <c r="E2081" s="1772">
        <v>1961</v>
      </c>
    </row>
    <row r="2082" spans="4:5" x14ac:dyDescent="0.3">
      <c r="D2082" s="1793">
        <v>48181001200</v>
      </c>
      <c r="E2082" s="1772">
        <v>1961</v>
      </c>
    </row>
    <row r="2083" spans="4:5" x14ac:dyDescent="0.3">
      <c r="D2083" s="1793">
        <v>48201221000</v>
      </c>
      <c r="E2083" s="1772">
        <v>1961</v>
      </c>
    </row>
    <row r="2084" spans="4:5" x14ac:dyDescent="0.3">
      <c r="D2084" s="1793">
        <v>48201313500</v>
      </c>
      <c r="E2084" s="1772">
        <v>1961</v>
      </c>
    </row>
    <row r="2085" spans="4:5" x14ac:dyDescent="0.3">
      <c r="D2085" s="1793">
        <v>48201321500</v>
      </c>
      <c r="E2085" s="1772">
        <v>1961</v>
      </c>
    </row>
    <row r="2086" spans="4:5" x14ac:dyDescent="0.3">
      <c r="D2086" s="1793">
        <v>48201330200</v>
      </c>
      <c r="E2086" s="1772">
        <v>1961</v>
      </c>
    </row>
    <row r="2087" spans="4:5" x14ac:dyDescent="0.3">
      <c r="D2087" s="1793">
        <v>48201331500</v>
      </c>
      <c r="E2087" s="1772">
        <v>1961</v>
      </c>
    </row>
    <row r="2088" spans="4:5" x14ac:dyDescent="0.3">
      <c r="D2088" s="1793">
        <v>48201332200</v>
      </c>
      <c r="E2088" s="1772">
        <v>1961</v>
      </c>
    </row>
    <row r="2089" spans="4:5" x14ac:dyDescent="0.3">
      <c r="D2089" s="1793">
        <v>48201532900</v>
      </c>
      <c r="E2089" s="1772">
        <v>1961</v>
      </c>
    </row>
    <row r="2090" spans="4:5" x14ac:dyDescent="0.3">
      <c r="D2090" s="1793">
        <v>48203020402</v>
      </c>
      <c r="E2090" s="1772">
        <v>1961</v>
      </c>
    </row>
    <row r="2091" spans="4:5" x14ac:dyDescent="0.3">
      <c r="D2091" s="1793">
        <v>48221160301</v>
      </c>
      <c r="E2091" s="1772">
        <v>1961</v>
      </c>
    </row>
    <row r="2092" spans="4:5" x14ac:dyDescent="0.3">
      <c r="D2092" s="1793">
        <v>48309001000</v>
      </c>
      <c r="E2092" s="1772">
        <v>1961</v>
      </c>
    </row>
    <row r="2093" spans="4:5" x14ac:dyDescent="0.3">
      <c r="D2093" s="1793">
        <v>48339692001</v>
      </c>
      <c r="E2093" s="1772">
        <v>1961</v>
      </c>
    </row>
    <row r="2094" spans="4:5" x14ac:dyDescent="0.3">
      <c r="D2094" s="1793">
        <v>48339694400</v>
      </c>
      <c r="E2094" s="1772">
        <v>1961</v>
      </c>
    </row>
    <row r="2095" spans="4:5" x14ac:dyDescent="0.3">
      <c r="D2095" s="1793">
        <v>48439101401</v>
      </c>
      <c r="E2095" s="1772">
        <v>1961</v>
      </c>
    </row>
    <row r="2096" spans="4:5" x14ac:dyDescent="0.3">
      <c r="D2096" s="1793">
        <v>48439111011</v>
      </c>
      <c r="E2096" s="1772">
        <v>1961</v>
      </c>
    </row>
    <row r="2097" spans="4:5" x14ac:dyDescent="0.3">
      <c r="D2097" s="1793">
        <v>48215020501</v>
      </c>
      <c r="E2097" s="1772">
        <v>2002</v>
      </c>
    </row>
    <row r="2098" spans="4:5" x14ac:dyDescent="0.3">
      <c r="D2098" s="1793">
        <v>48141000207</v>
      </c>
      <c r="E2098" s="1772">
        <v>2002</v>
      </c>
    </row>
    <row r="2099" spans="4:5" x14ac:dyDescent="0.3">
      <c r="D2099" s="1793">
        <v>48047950200</v>
      </c>
      <c r="E2099" s="1772">
        <v>2002</v>
      </c>
    </row>
    <row r="2100" spans="4:5" x14ac:dyDescent="0.3">
      <c r="D2100" s="1793">
        <v>48055960500</v>
      </c>
      <c r="E2100" s="1772">
        <v>2005</v>
      </c>
    </row>
    <row r="2101" spans="4:5" x14ac:dyDescent="0.3">
      <c r="D2101" s="1793">
        <v>48201530400</v>
      </c>
      <c r="E2101" s="1772">
        <v>2006</v>
      </c>
    </row>
    <row r="2102" spans="4:5" x14ac:dyDescent="0.3">
      <c r="D2102" s="1793">
        <v>48329010108</v>
      </c>
      <c r="E2102" s="1772">
        <v>2006</v>
      </c>
    </row>
    <row r="2103" spans="4:5" x14ac:dyDescent="0.3">
      <c r="D2103" s="1793">
        <v>48183010600</v>
      </c>
      <c r="E2103" s="1772">
        <v>2006</v>
      </c>
    </row>
    <row r="2104" spans="4:5" x14ac:dyDescent="0.3">
      <c r="D2104" s="1793">
        <v>48063950200</v>
      </c>
      <c r="E2104" s="1772">
        <v>2006</v>
      </c>
    </row>
    <row r="2105" spans="4:5" x14ac:dyDescent="0.3">
      <c r="D2105" s="1793">
        <v>48029121117</v>
      </c>
      <c r="E2105" s="1772">
        <v>2006</v>
      </c>
    </row>
    <row r="2106" spans="4:5" x14ac:dyDescent="0.3">
      <c r="D2106" s="1793">
        <v>48355002601</v>
      </c>
      <c r="E2106" s="1772">
        <v>2006</v>
      </c>
    </row>
    <row r="2107" spans="4:5" x14ac:dyDescent="0.3">
      <c r="D2107" s="1793">
        <v>48361021300</v>
      </c>
      <c r="E2107" s="1772">
        <v>2006</v>
      </c>
    </row>
    <row r="2108" spans="4:5" x14ac:dyDescent="0.3">
      <c r="D2108" s="1793">
        <v>48201555501</v>
      </c>
      <c r="E2108" s="1772">
        <v>2006</v>
      </c>
    </row>
    <row r="2109" spans="4:5" x14ac:dyDescent="0.3">
      <c r="D2109" s="1793">
        <v>48439111538</v>
      </c>
      <c r="E2109" s="1772">
        <v>2006</v>
      </c>
    </row>
    <row r="2110" spans="4:5" x14ac:dyDescent="0.3">
      <c r="D2110" s="1793">
        <v>48121020504</v>
      </c>
      <c r="E2110" s="1772">
        <v>2006</v>
      </c>
    </row>
    <row r="2111" spans="4:5" x14ac:dyDescent="0.3">
      <c r="D2111" s="1793">
        <v>48201252500</v>
      </c>
      <c r="E2111" s="1772">
        <v>2006</v>
      </c>
    </row>
    <row r="2112" spans="4:5" x14ac:dyDescent="0.3">
      <c r="D2112" s="1793">
        <v>48439104100</v>
      </c>
      <c r="E2112" s="1772">
        <v>2006</v>
      </c>
    </row>
    <row r="2113" spans="4:5" x14ac:dyDescent="0.3">
      <c r="D2113" s="1793">
        <v>48453002310</v>
      </c>
      <c r="E2113" s="1772">
        <v>2006</v>
      </c>
    </row>
    <row r="2114" spans="4:5" x14ac:dyDescent="0.3">
      <c r="D2114" s="1793">
        <v>48479000200</v>
      </c>
      <c r="E2114" s="1772">
        <v>2006</v>
      </c>
    </row>
    <row r="2115" spans="4:5" x14ac:dyDescent="0.3">
      <c r="D2115" s="1793">
        <v>48141003804</v>
      </c>
      <c r="E2115" s="1772">
        <v>2006</v>
      </c>
    </row>
    <row r="2116" spans="4:5" x14ac:dyDescent="0.3">
      <c r="D2116" s="1793">
        <v>48453001402</v>
      </c>
      <c r="E2116" s="1772">
        <v>2006</v>
      </c>
    </row>
    <row r="2117" spans="4:5" x14ac:dyDescent="0.3">
      <c r="D2117" s="1793">
        <v>48029121604</v>
      </c>
      <c r="E2117" s="1772">
        <v>2006</v>
      </c>
    </row>
    <row r="2118" spans="4:5" x14ac:dyDescent="0.3">
      <c r="D2118" s="1793">
        <v>48029151100</v>
      </c>
      <c r="E2118" s="1772">
        <v>2006</v>
      </c>
    </row>
    <row r="2119" spans="4:5" x14ac:dyDescent="0.3">
      <c r="D2119" s="1793">
        <v>48029171502</v>
      </c>
      <c r="E2119" s="1772">
        <v>2006</v>
      </c>
    </row>
    <row r="2120" spans="4:5" x14ac:dyDescent="0.3">
      <c r="D2120" s="1793">
        <v>48071710100</v>
      </c>
      <c r="E2120" s="1772">
        <v>2006</v>
      </c>
    </row>
    <row r="2121" spans="4:5" x14ac:dyDescent="0.3">
      <c r="D2121" s="1793">
        <v>48091310403</v>
      </c>
      <c r="E2121" s="1772">
        <v>2006</v>
      </c>
    </row>
    <row r="2122" spans="4:5" x14ac:dyDescent="0.3">
      <c r="D2122" s="1793">
        <v>48113003901</v>
      </c>
      <c r="E2122" s="1772">
        <v>2006</v>
      </c>
    </row>
    <row r="2123" spans="4:5" x14ac:dyDescent="0.3">
      <c r="D2123" s="1793">
        <v>48113016903</v>
      </c>
      <c r="E2123" s="1772">
        <v>2006</v>
      </c>
    </row>
    <row r="2124" spans="4:5" x14ac:dyDescent="0.3">
      <c r="D2124" s="1793">
        <v>48135001100</v>
      </c>
      <c r="E2124" s="1772">
        <v>2006</v>
      </c>
    </row>
    <row r="2125" spans="4:5" x14ac:dyDescent="0.3">
      <c r="D2125" s="1793">
        <v>48141002000</v>
      </c>
      <c r="E2125" s="1772">
        <v>2006</v>
      </c>
    </row>
    <row r="2126" spans="4:5" x14ac:dyDescent="0.3">
      <c r="D2126" s="1793">
        <v>48141002400</v>
      </c>
      <c r="E2126" s="1772">
        <v>2006</v>
      </c>
    </row>
    <row r="2127" spans="4:5" x14ac:dyDescent="0.3">
      <c r="D2127" s="1793">
        <v>48167723400</v>
      </c>
      <c r="E2127" s="1772">
        <v>2006</v>
      </c>
    </row>
    <row r="2128" spans="4:5" x14ac:dyDescent="0.3">
      <c r="D2128" s="1793">
        <v>48201221200</v>
      </c>
      <c r="E2128" s="1772">
        <v>2006</v>
      </c>
    </row>
    <row r="2129" spans="4:5" x14ac:dyDescent="0.3">
      <c r="D2129" s="1793">
        <v>48201550601</v>
      </c>
      <c r="E2129" s="1772">
        <v>2006</v>
      </c>
    </row>
    <row r="2130" spans="4:5" x14ac:dyDescent="0.3">
      <c r="D2130" s="1793">
        <v>48215023801</v>
      </c>
      <c r="E2130" s="1772">
        <v>2006</v>
      </c>
    </row>
    <row r="2131" spans="4:5" x14ac:dyDescent="0.3">
      <c r="D2131" s="1793">
        <v>48221160207</v>
      </c>
      <c r="E2131" s="1772">
        <v>2006</v>
      </c>
    </row>
    <row r="2132" spans="4:5" x14ac:dyDescent="0.3">
      <c r="D2132" s="1793">
        <v>48309000800</v>
      </c>
      <c r="E2132" s="1772">
        <v>2006</v>
      </c>
    </row>
    <row r="2133" spans="4:5" x14ac:dyDescent="0.3">
      <c r="D2133" s="1793">
        <v>48355000600</v>
      </c>
      <c r="E2133" s="1772">
        <v>2006</v>
      </c>
    </row>
    <row r="2134" spans="4:5" x14ac:dyDescent="0.3">
      <c r="D2134" s="1793">
        <v>48375010600</v>
      </c>
      <c r="E2134" s="1772">
        <v>2006</v>
      </c>
    </row>
    <row r="2135" spans="4:5" x14ac:dyDescent="0.3">
      <c r="D2135" s="1793">
        <v>48423001000</v>
      </c>
      <c r="E2135" s="1772">
        <v>2006</v>
      </c>
    </row>
    <row r="2136" spans="4:5" x14ac:dyDescent="0.3">
      <c r="D2136" s="1793">
        <v>48439105001</v>
      </c>
      <c r="E2136" s="1772">
        <v>2006</v>
      </c>
    </row>
    <row r="2137" spans="4:5" x14ac:dyDescent="0.3">
      <c r="D2137" s="1793">
        <v>48439106300</v>
      </c>
      <c r="E2137" s="1772">
        <v>2006</v>
      </c>
    </row>
    <row r="2138" spans="4:5" x14ac:dyDescent="0.3">
      <c r="D2138" s="1793">
        <v>48439106502</v>
      </c>
      <c r="E2138" s="1772">
        <v>2006</v>
      </c>
    </row>
    <row r="2139" spans="4:5" x14ac:dyDescent="0.3">
      <c r="D2139" s="1793">
        <v>48439111203</v>
      </c>
      <c r="E2139" s="1772">
        <v>2006</v>
      </c>
    </row>
    <row r="2140" spans="4:5" x14ac:dyDescent="0.3">
      <c r="D2140" s="1793">
        <v>48117950500</v>
      </c>
      <c r="E2140" s="1772">
        <v>2045</v>
      </c>
    </row>
    <row r="2141" spans="4:5" x14ac:dyDescent="0.3">
      <c r="D2141" s="1793">
        <v>48157670800</v>
      </c>
      <c r="E2141" s="1772">
        <v>2045</v>
      </c>
    </row>
    <row r="2142" spans="4:5" x14ac:dyDescent="0.3">
      <c r="D2142" s="1793">
        <v>48251130205</v>
      </c>
      <c r="E2142" s="1772">
        <v>2045</v>
      </c>
    </row>
    <row r="2143" spans="4:5" x14ac:dyDescent="0.3">
      <c r="D2143" s="1793">
        <v>48339693102</v>
      </c>
      <c r="E2143" s="1772">
        <v>2045</v>
      </c>
    </row>
    <row r="2144" spans="4:5" x14ac:dyDescent="0.3">
      <c r="D2144" s="1793">
        <v>48375010100</v>
      </c>
      <c r="E2144" s="1772">
        <v>2045</v>
      </c>
    </row>
    <row r="2145" spans="4:5" x14ac:dyDescent="0.3">
      <c r="D2145" s="1793">
        <v>48375014800</v>
      </c>
      <c r="E2145" s="1772">
        <v>2045</v>
      </c>
    </row>
    <row r="2146" spans="4:5" x14ac:dyDescent="0.3">
      <c r="D2146" s="1793">
        <v>48201431000</v>
      </c>
      <c r="E2146" s="1772">
        <v>2051</v>
      </c>
    </row>
    <row r="2147" spans="4:5" x14ac:dyDescent="0.3">
      <c r="D2147" s="1793">
        <v>48199030700</v>
      </c>
      <c r="E2147" s="1772">
        <v>2051</v>
      </c>
    </row>
    <row r="2148" spans="4:5" x14ac:dyDescent="0.3">
      <c r="D2148" s="1793">
        <v>48167722002</v>
      </c>
      <c r="E2148" s="1772">
        <v>2051</v>
      </c>
    </row>
    <row r="2149" spans="4:5" x14ac:dyDescent="0.3">
      <c r="D2149" s="1793">
        <v>48007950100</v>
      </c>
      <c r="E2149" s="1772">
        <v>2051</v>
      </c>
    </row>
    <row r="2150" spans="4:5" x14ac:dyDescent="0.3">
      <c r="D2150" s="1793">
        <v>48309002503</v>
      </c>
      <c r="E2150" s="1772">
        <v>2051</v>
      </c>
    </row>
    <row r="2151" spans="4:5" x14ac:dyDescent="0.3">
      <c r="D2151" s="1793">
        <v>48439113212</v>
      </c>
      <c r="E2151" s="1772">
        <v>2051</v>
      </c>
    </row>
    <row r="2152" spans="4:5" x14ac:dyDescent="0.3">
      <c r="D2152" s="1793">
        <v>48085031647</v>
      </c>
      <c r="E2152" s="1772">
        <v>2051</v>
      </c>
    </row>
    <row r="2153" spans="4:5" x14ac:dyDescent="0.3">
      <c r="D2153" s="1793">
        <v>48113003800</v>
      </c>
      <c r="E2153" s="1772">
        <v>2051</v>
      </c>
    </row>
    <row r="2154" spans="4:5" x14ac:dyDescent="0.3">
      <c r="D2154" s="1793">
        <v>48453000804</v>
      </c>
      <c r="E2154" s="1772">
        <v>2051</v>
      </c>
    </row>
    <row r="2155" spans="4:5" x14ac:dyDescent="0.3">
      <c r="D2155" s="1793">
        <v>48201312800</v>
      </c>
      <c r="E2155" s="1772">
        <v>2051</v>
      </c>
    </row>
    <row r="2156" spans="4:5" x14ac:dyDescent="0.3">
      <c r="D2156" s="1793">
        <v>48303000403</v>
      </c>
      <c r="E2156" s="1772">
        <v>2051</v>
      </c>
    </row>
    <row r="2157" spans="4:5" x14ac:dyDescent="0.3">
      <c r="D2157" s="1793">
        <v>48439103601</v>
      </c>
      <c r="E2157" s="1772">
        <v>2051</v>
      </c>
    </row>
    <row r="2158" spans="4:5" x14ac:dyDescent="0.3">
      <c r="D2158" s="1793">
        <v>48027021202</v>
      </c>
      <c r="E2158" s="1772">
        <v>2051</v>
      </c>
    </row>
    <row r="2159" spans="4:5" x14ac:dyDescent="0.3">
      <c r="D2159" s="1793">
        <v>48029131609</v>
      </c>
      <c r="E2159" s="1772">
        <v>2051</v>
      </c>
    </row>
    <row r="2160" spans="4:5" x14ac:dyDescent="0.3">
      <c r="D2160" s="1793">
        <v>48029161504</v>
      </c>
      <c r="E2160" s="1772">
        <v>2051</v>
      </c>
    </row>
    <row r="2161" spans="4:5" x14ac:dyDescent="0.3">
      <c r="D2161" s="1793">
        <v>48041000300</v>
      </c>
      <c r="E2161" s="1772">
        <v>2051</v>
      </c>
    </row>
    <row r="2162" spans="4:5" x14ac:dyDescent="0.3">
      <c r="D2162" s="1793">
        <v>48055960400</v>
      </c>
      <c r="E2162" s="1772">
        <v>2051</v>
      </c>
    </row>
    <row r="2163" spans="4:5" x14ac:dyDescent="0.3">
      <c r="D2163" s="1793">
        <v>48061012609</v>
      </c>
      <c r="E2163" s="1772">
        <v>2051</v>
      </c>
    </row>
    <row r="2164" spans="4:5" x14ac:dyDescent="0.3">
      <c r="D2164" s="1793">
        <v>48073950700</v>
      </c>
      <c r="E2164" s="1772">
        <v>2051</v>
      </c>
    </row>
    <row r="2165" spans="4:5" x14ac:dyDescent="0.3">
      <c r="D2165" s="1793">
        <v>48091310404</v>
      </c>
      <c r="E2165" s="1772">
        <v>2051</v>
      </c>
    </row>
    <row r="2166" spans="4:5" x14ac:dyDescent="0.3">
      <c r="D2166" s="1793">
        <v>48113005901</v>
      </c>
      <c r="E2166" s="1772">
        <v>2051</v>
      </c>
    </row>
    <row r="2167" spans="4:5" x14ac:dyDescent="0.3">
      <c r="D2167" s="1793">
        <v>48113015500</v>
      </c>
      <c r="E2167" s="1772">
        <v>2051</v>
      </c>
    </row>
    <row r="2168" spans="4:5" x14ac:dyDescent="0.3">
      <c r="D2168" s="1793">
        <v>48141003501</v>
      </c>
      <c r="E2168" s="1772">
        <v>2051</v>
      </c>
    </row>
    <row r="2169" spans="4:5" x14ac:dyDescent="0.3">
      <c r="D2169" s="1793">
        <v>48187210100</v>
      </c>
      <c r="E2169" s="1772">
        <v>2051</v>
      </c>
    </row>
    <row r="2170" spans="4:5" x14ac:dyDescent="0.3">
      <c r="D2170" s="1793">
        <v>48201211200</v>
      </c>
      <c r="E2170" s="1772">
        <v>2051</v>
      </c>
    </row>
    <row r="2171" spans="4:5" x14ac:dyDescent="0.3">
      <c r="D2171" s="1793">
        <v>48201250800</v>
      </c>
      <c r="E2171" s="1772">
        <v>2051</v>
      </c>
    </row>
    <row r="2172" spans="4:5" x14ac:dyDescent="0.3">
      <c r="D2172" s="1793">
        <v>48201333100</v>
      </c>
      <c r="E2172" s="1772">
        <v>2051</v>
      </c>
    </row>
    <row r="2173" spans="4:5" x14ac:dyDescent="0.3">
      <c r="D2173" s="1793">
        <v>48201334003</v>
      </c>
      <c r="E2173" s="1772">
        <v>2051</v>
      </c>
    </row>
    <row r="2174" spans="4:5" x14ac:dyDescent="0.3">
      <c r="D2174" s="1793">
        <v>48215020404</v>
      </c>
      <c r="E2174" s="1772">
        <v>2051</v>
      </c>
    </row>
    <row r="2175" spans="4:5" x14ac:dyDescent="0.3">
      <c r="D2175" s="1793">
        <v>48215024108</v>
      </c>
      <c r="E2175" s="1772">
        <v>2051</v>
      </c>
    </row>
    <row r="2176" spans="4:5" x14ac:dyDescent="0.3">
      <c r="D2176" s="1793">
        <v>48291701200</v>
      </c>
      <c r="E2176" s="1772">
        <v>2051</v>
      </c>
    </row>
    <row r="2177" spans="4:5" x14ac:dyDescent="0.3">
      <c r="D2177" s="1793">
        <v>48303001901</v>
      </c>
      <c r="E2177" s="1772">
        <v>2051</v>
      </c>
    </row>
    <row r="2178" spans="4:5" x14ac:dyDescent="0.3">
      <c r="D2178" s="1793">
        <v>48439102000</v>
      </c>
      <c r="E2178" s="1772">
        <v>2051</v>
      </c>
    </row>
    <row r="2179" spans="4:5" x14ac:dyDescent="0.3">
      <c r="D2179" s="1793">
        <v>48439114204</v>
      </c>
      <c r="E2179" s="1772">
        <v>2051</v>
      </c>
    </row>
    <row r="2180" spans="4:5" x14ac:dyDescent="0.3">
      <c r="D2180" s="1793">
        <v>48453001729</v>
      </c>
      <c r="E2180" s="1772">
        <v>2051</v>
      </c>
    </row>
    <row r="2181" spans="4:5" x14ac:dyDescent="0.3">
      <c r="D2181" s="1793">
        <v>48453002002</v>
      </c>
      <c r="E2181" s="1772">
        <v>2051</v>
      </c>
    </row>
    <row r="2182" spans="4:5" x14ac:dyDescent="0.3">
      <c r="D2182" s="1793">
        <v>48465950500</v>
      </c>
      <c r="E2182" s="1772">
        <v>2051</v>
      </c>
    </row>
    <row r="2183" spans="4:5" x14ac:dyDescent="0.3">
      <c r="D2183" s="1793">
        <v>48085031623</v>
      </c>
      <c r="E2183" s="1772">
        <v>2088</v>
      </c>
    </row>
    <row r="2184" spans="4:5" x14ac:dyDescent="0.3">
      <c r="D2184" s="1793">
        <v>48029140500</v>
      </c>
      <c r="E2184" s="1772">
        <v>2088</v>
      </c>
    </row>
    <row r="2185" spans="4:5" x14ac:dyDescent="0.3">
      <c r="D2185" s="1793">
        <v>48167722600</v>
      </c>
      <c r="E2185" s="1772">
        <v>2088</v>
      </c>
    </row>
    <row r="2186" spans="4:5" x14ac:dyDescent="0.3">
      <c r="D2186" s="1793">
        <v>48201230700</v>
      </c>
      <c r="E2186" s="1772">
        <v>2088</v>
      </c>
    </row>
    <row r="2187" spans="4:5" x14ac:dyDescent="0.3">
      <c r="D2187" s="1793">
        <v>48201452900</v>
      </c>
      <c r="E2187" s="1772">
        <v>2088</v>
      </c>
    </row>
    <row r="2188" spans="4:5" x14ac:dyDescent="0.3">
      <c r="D2188" s="1793">
        <v>48201530300</v>
      </c>
      <c r="E2188" s="1772">
        <v>2088</v>
      </c>
    </row>
    <row r="2189" spans="4:5" x14ac:dyDescent="0.3">
      <c r="D2189" s="1793">
        <v>48277000600</v>
      </c>
      <c r="E2189" s="1772">
        <v>2088</v>
      </c>
    </row>
    <row r="2190" spans="4:5" x14ac:dyDescent="0.3">
      <c r="D2190" s="1793">
        <v>48355006300</v>
      </c>
      <c r="E2190" s="1772">
        <v>2088</v>
      </c>
    </row>
    <row r="2191" spans="4:5" x14ac:dyDescent="0.3">
      <c r="D2191" s="1793">
        <v>48201543002</v>
      </c>
      <c r="E2191" s="1772">
        <v>2096</v>
      </c>
    </row>
    <row r="2192" spans="4:5" x14ac:dyDescent="0.3">
      <c r="D2192" s="1793">
        <v>48029140800</v>
      </c>
      <c r="E2192" s="1772">
        <v>2096</v>
      </c>
    </row>
    <row r="2193" spans="4:5" x14ac:dyDescent="0.3">
      <c r="D2193" s="1793">
        <v>48141003601</v>
      </c>
      <c r="E2193" s="1772">
        <v>2096</v>
      </c>
    </row>
    <row r="2194" spans="4:5" x14ac:dyDescent="0.3">
      <c r="D2194" s="1793">
        <v>48215021702</v>
      </c>
      <c r="E2194" s="1772">
        <v>2096</v>
      </c>
    </row>
    <row r="2195" spans="4:5" x14ac:dyDescent="0.3">
      <c r="D2195" s="1793">
        <v>48223950402</v>
      </c>
      <c r="E2195" s="1772">
        <v>2096</v>
      </c>
    </row>
    <row r="2196" spans="4:5" x14ac:dyDescent="0.3">
      <c r="D2196" s="1793">
        <v>48439111551</v>
      </c>
      <c r="E2196" s="1772">
        <v>2096</v>
      </c>
    </row>
    <row r="2197" spans="4:5" x14ac:dyDescent="0.3">
      <c r="D2197" s="1793">
        <v>48479000107</v>
      </c>
      <c r="E2197" s="1772">
        <v>2096</v>
      </c>
    </row>
    <row r="2198" spans="4:5" x14ac:dyDescent="0.3">
      <c r="D2198" s="1793">
        <v>48085031709</v>
      </c>
      <c r="E2198" s="1772">
        <v>2096</v>
      </c>
    </row>
    <row r="2199" spans="4:5" x14ac:dyDescent="0.3">
      <c r="D2199" s="1793">
        <v>48029180300</v>
      </c>
      <c r="E2199" s="1772">
        <v>2096</v>
      </c>
    </row>
    <row r="2200" spans="4:5" x14ac:dyDescent="0.3">
      <c r="D2200" s="1793">
        <v>48029181601</v>
      </c>
      <c r="E2200" s="1772">
        <v>2096</v>
      </c>
    </row>
    <row r="2201" spans="4:5" x14ac:dyDescent="0.3">
      <c r="D2201" s="1793">
        <v>48029181822</v>
      </c>
      <c r="E2201" s="1772">
        <v>2096</v>
      </c>
    </row>
    <row r="2202" spans="4:5" x14ac:dyDescent="0.3">
      <c r="D2202" s="1793">
        <v>48039660900</v>
      </c>
      <c r="E2202" s="1772">
        <v>2096</v>
      </c>
    </row>
    <row r="2203" spans="4:5" x14ac:dyDescent="0.3">
      <c r="D2203" s="1793">
        <v>48061014002</v>
      </c>
      <c r="E2203" s="1772">
        <v>2096</v>
      </c>
    </row>
    <row r="2204" spans="4:5" x14ac:dyDescent="0.3">
      <c r="D2204" s="1793">
        <v>48085031311</v>
      </c>
      <c r="E2204" s="1772">
        <v>2096</v>
      </c>
    </row>
    <row r="2205" spans="4:5" x14ac:dyDescent="0.3">
      <c r="D2205" s="1793">
        <v>48113000605</v>
      </c>
      <c r="E2205" s="1772">
        <v>2096</v>
      </c>
    </row>
    <row r="2206" spans="4:5" x14ac:dyDescent="0.3">
      <c r="D2206" s="1793">
        <v>48113007805</v>
      </c>
      <c r="E2206" s="1772">
        <v>2096</v>
      </c>
    </row>
    <row r="2207" spans="4:5" x14ac:dyDescent="0.3">
      <c r="D2207" s="1793">
        <v>48113007913</v>
      </c>
      <c r="E2207" s="1772">
        <v>2096</v>
      </c>
    </row>
    <row r="2208" spans="4:5" x14ac:dyDescent="0.3">
      <c r="D2208" s="1793">
        <v>48113009701</v>
      </c>
      <c r="E2208" s="1772">
        <v>2096</v>
      </c>
    </row>
    <row r="2209" spans="4:5" x14ac:dyDescent="0.3">
      <c r="D2209" s="1793">
        <v>48113016301</v>
      </c>
      <c r="E2209" s="1772">
        <v>2096</v>
      </c>
    </row>
    <row r="2210" spans="4:5" x14ac:dyDescent="0.3">
      <c r="D2210" s="1793">
        <v>48141000403</v>
      </c>
      <c r="E2210" s="1772">
        <v>2096</v>
      </c>
    </row>
    <row r="2211" spans="4:5" x14ac:dyDescent="0.3">
      <c r="D2211" s="1793">
        <v>48141003901</v>
      </c>
      <c r="E2211" s="1772">
        <v>2096</v>
      </c>
    </row>
    <row r="2212" spans="4:5" x14ac:dyDescent="0.3">
      <c r="D2212" s="1793">
        <v>48141004202</v>
      </c>
      <c r="E2212" s="1772">
        <v>2096</v>
      </c>
    </row>
    <row r="2213" spans="4:5" x14ac:dyDescent="0.3">
      <c r="D2213" s="1793">
        <v>48147950401</v>
      </c>
      <c r="E2213" s="1772">
        <v>2096</v>
      </c>
    </row>
    <row r="2214" spans="4:5" x14ac:dyDescent="0.3">
      <c r="D2214" s="1793">
        <v>48167723700</v>
      </c>
      <c r="E2214" s="1772">
        <v>2096</v>
      </c>
    </row>
    <row r="2215" spans="4:5" x14ac:dyDescent="0.3">
      <c r="D2215" s="1793">
        <v>48201550800</v>
      </c>
      <c r="E2215" s="1772">
        <v>2096</v>
      </c>
    </row>
    <row r="2216" spans="4:5" x14ac:dyDescent="0.3">
      <c r="D2216" s="1793">
        <v>48309000598</v>
      </c>
      <c r="E2216" s="1772">
        <v>2096</v>
      </c>
    </row>
    <row r="2217" spans="4:5" x14ac:dyDescent="0.3">
      <c r="D2217" s="1793">
        <v>48309003708</v>
      </c>
      <c r="E2217" s="1772">
        <v>2096</v>
      </c>
    </row>
    <row r="2218" spans="4:5" x14ac:dyDescent="0.3">
      <c r="D2218" s="1793">
        <v>48339694101</v>
      </c>
      <c r="E2218" s="1772">
        <v>2096</v>
      </c>
    </row>
    <row r="2219" spans="4:5" x14ac:dyDescent="0.3">
      <c r="D2219" s="1793">
        <v>48355002703</v>
      </c>
      <c r="E2219" s="1772">
        <v>2096</v>
      </c>
    </row>
    <row r="2220" spans="4:5" x14ac:dyDescent="0.3">
      <c r="D2220" s="1793">
        <v>48367140300</v>
      </c>
      <c r="E2220" s="1772">
        <v>2096</v>
      </c>
    </row>
    <row r="2221" spans="4:5" x14ac:dyDescent="0.3">
      <c r="D2221" s="1793">
        <v>48423001801</v>
      </c>
      <c r="E2221" s="1772">
        <v>2096</v>
      </c>
    </row>
    <row r="2222" spans="4:5" x14ac:dyDescent="0.3">
      <c r="D2222" s="1793">
        <v>48439106002</v>
      </c>
      <c r="E2222" s="1772">
        <v>2096</v>
      </c>
    </row>
    <row r="2223" spans="4:5" x14ac:dyDescent="0.3">
      <c r="D2223" s="1793">
        <v>48439111307</v>
      </c>
      <c r="E2223" s="1772">
        <v>2096</v>
      </c>
    </row>
    <row r="2224" spans="4:5" x14ac:dyDescent="0.3">
      <c r="D2224" s="1793">
        <v>48453001304</v>
      </c>
      <c r="E2224" s="1772">
        <v>2096</v>
      </c>
    </row>
    <row r="2225" spans="4:5" x14ac:dyDescent="0.3">
      <c r="D2225" s="1793">
        <v>48453001779</v>
      </c>
      <c r="E2225" s="1772">
        <v>2096</v>
      </c>
    </row>
    <row r="2226" spans="4:5" x14ac:dyDescent="0.3">
      <c r="D2226" s="1793">
        <v>48465950201</v>
      </c>
      <c r="E2226" s="1772">
        <v>2096</v>
      </c>
    </row>
    <row r="2227" spans="4:5" x14ac:dyDescent="0.3">
      <c r="D2227" s="1793">
        <v>48113005300</v>
      </c>
      <c r="E2227" s="1772">
        <v>2132</v>
      </c>
    </row>
    <row r="2228" spans="4:5" x14ac:dyDescent="0.3">
      <c r="D2228" s="1793">
        <v>48441011300</v>
      </c>
      <c r="E2228" s="1772">
        <v>2132</v>
      </c>
    </row>
    <row r="2229" spans="4:5" x14ac:dyDescent="0.3">
      <c r="D2229" s="1793">
        <v>48061010402</v>
      </c>
      <c r="E2229" s="1772">
        <v>2132</v>
      </c>
    </row>
    <row r="2230" spans="4:5" x14ac:dyDescent="0.3">
      <c r="D2230" s="1793">
        <v>48121021632</v>
      </c>
      <c r="E2230" s="1772">
        <v>2132</v>
      </c>
    </row>
    <row r="2231" spans="4:5" x14ac:dyDescent="0.3">
      <c r="D2231" s="1793">
        <v>48397040402</v>
      </c>
      <c r="E2231" s="1772">
        <v>2132</v>
      </c>
    </row>
    <row r="2232" spans="4:5" x14ac:dyDescent="0.3">
      <c r="D2232" s="1793">
        <v>48439105901</v>
      </c>
      <c r="E2232" s="1772">
        <v>2132</v>
      </c>
    </row>
    <row r="2233" spans="4:5" x14ac:dyDescent="0.3">
      <c r="D2233" s="1793">
        <v>48355001400</v>
      </c>
      <c r="E2233" s="1772">
        <v>2138</v>
      </c>
    </row>
    <row r="2234" spans="4:5" x14ac:dyDescent="0.3">
      <c r="D2234" s="1793">
        <v>48135003100</v>
      </c>
      <c r="E2234" s="1772">
        <v>2138</v>
      </c>
    </row>
    <row r="2235" spans="4:5" x14ac:dyDescent="0.3">
      <c r="D2235" s="1793">
        <v>48201420300</v>
      </c>
      <c r="E2235" s="1772">
        <v>2138</v>
      </c>
    </row>
    <row r="2236" spans="4:5" x14ac:dyDescent="0.3">
      <c r="D2236" s="1793">
        <v>48453001778</v>
      </c>
      <c r="E2236" s="1772">
        <v>2138</v>
      </c>
    </row>
    <row r="2237" spans="4:5" x14ac:dyDescent="0.3">
      <c r="D2237" s="1793">
        <v>48479000700</v>
      </c>
      <c r="E2237" s="1772">
        <v>2138</v>
      </c>
    </row>
    <row r="2238" spans="4:5" x14ac:dyDescent="0.3">
      <c r="D2238" s="1793">
        <v>48215024109</v>
      </c>
      <c r="E2238" s="1772">
        <v>2138</v>
      </c>
    </row>
    <row r="2239" spans="4:5" x14ac:dyDescent="0.3">
      <c r="D2239" s="1793">
        <v>48439111010</v>
      </c>
      <c r="E2239" s="1772">
        <v>2138</v>
      </c>
    </row>
    <row r="2240" spans="4:5" x14ac:dyDescent="0.3">
      <c r="D2240" s="1793">
        <v>48201410402</v>
      </c>
      <c r="E2240" s="1772">
        <v>2138</v>
      </c>
    </row>
    <row r="2241" spans="4:5" x14ac:dyDescent="0.3">
      <c r="D2241" s="1793">
        <v>48251130304</v>
      </c>
      <c r="E2241" s="1772">
        <v>2138</v>
      </c>
    </row>
    <row r="2242" spans="4:5" x14ac:dyDescent="0.3">
      <c r="D2242" s="1793">
        <v>48491020317</v>
      </c>
      <c r="E2242" s="1772">
        <v>2138</v>
      </c>
    </row>
    <row r="2243" spans="4:5" x14ac:dyDescent="0.3">
      <c r="D2243" s="1793">
        <v>48029140600</v>
      </c>
      <c r="E2243" s="1772">
        <v>2138</v>
      </c>
    </row>
    <row r="2244" spans="4:5" x14ac:dyDescent="0.3">
      <c r="D2244" s="1793">
        <v>48029141404</v>
      </c>
      <c r="E2244" s="1772">
        <v>2138</v>
      </c>
    </row>
    <row r="2245" spans="4:5" x14ac:dyDescent="0.3">
      <c r="D2245" s="1793">
        <v>48029171601</v>
      </c>
      <c r="E2245" s="1772">
        <v>2138</v>
      </c>
    </row>
    <row r="2246" spans="4:5" x14ac:dyDescent="0.3">
      <c r="D2246" s="1793">
        <v>48029180901</v>
      </c>
      <c r="E2246" s="1772">
        <v>2138</v>
      </c>
    </row>
    <row r="2247" spans="4:5" x14ac:dyDescent="0.3">
      <c r="D2247" s="1793">
        <v>48061014200</v>
      </c>
      <c r="E2247" s="1772">
        <v>2138</v>
      </c>
    </row>
    <row r="2248" spans="4:5" x14ac:dyDescent="0.3">
      <c r="D2248" s="1793">
        <v>48113015306</v>
      </c>
      <c r="E2248" s="1772">
        <v>2138</v>
      </c>
    </row>
    <row r="2249" spans="4:5" x14ac:dyDescent="0.3">
      <c r="D2249" s="1793">
        <v>48113019900</v>
      </c>
      <c r="E2249" s="1772">
        <v>2138</v>
      </c>
    </row>
    <row r="2250" spans="4:5" x14ac:dyDescent="0.3">
      <c r="D2250" s="1793">
        <v>48121020403</v>
      </c>
      <c r="E2250" s="1772">
        <v>2138</v>
      </c>
    </row>
    <row r="2251" spans="4:5" x14ac:dyDescent="0.3">
      <c r="D2251" s="1793">
        <v>48141000112</v>
      </c>
      <c r="E2251" s="1772">
        <v>2138</v>
      </c>
    </row>
    <row r="2252" spans="4:5" x14ac:dyDescent="0.3">
      <c r="D2252" s="1793">
        <v>48147950402</v>
      </c>
      <c r="E2252" s="1772">
        <v>2138</v>
      </c>
    </row>
    <row r="2253" spans="4:5" x14ac:dyDescent="0.3">
      <c r="D2253" s="1793">
        <v>48187210705</v>
      </c>
      <c r="E2253" s="1772">
        <v>2138</v>
      </c>
    </row>
    <row r="2254" spans="4:5" x14ac:dyDescent="0.3">
      <c r="D2254" s="1793">
        <v>48189950100</v>
      </c>
      <c r="E2254" s="1772">
        <v>2138</v>
      </c>
    </row>
    <row r="2255" spans="4:5" x14ac:dyDescent="0.3">
      <c r="D2255" s="1793">
        <v>48201221700</v>
      </c>
      <c r="E2255" s="1772">
        <v>2138</v>
      </c>
    </row>
    <row r="2256" spans="4:5" x14ac:dyDescent="0.3">
      <c r="D2256" s="1793">
        <v>48201223001</v>
      </c>
      <c r="E2256" s="1772">
        <v>2138</v>
      </c>
    </row>
    <row r="2257" spans="4:5" x14ac:dyDescent="0.3">
      <c r="D2257" s="1793">
        <v>48201232302</v>
      </c>
      <c r="E2257" s="1772">
        <v>2138</v>
      </c>
    </row>
    <row r="2258" spans="4:5" x14ac:dyDescent="0.3">
      <c r="D2258" s="1793">
        <v>48201350602</v>
      </c>
      <c r="E2258" s="1772">
        <v>2138</v>
      </c>
    </row>
    <row r="2259" spans="4:5" x14ac:dyDescent="0.3">
      <c r="D2259" s="1793">
        <v>48201431501</v>
      </c>
      <c r="E2259" s="1772">
        <v>2138</v>
      </c>
    </row>
    <row r="2260" spans="4:5" x14ac:dyDescent="0.3">
      <c r="D2260" s="1793">
        <v>48201533100</v>
      </c>
      <c r="E2260" s="1772">
        <v>2138</v>
      </c>
    </row>
    <row r="2261" spans="4:5" x14ac:dyDescent="0.3">
      <c r="D2261" s="1793">
        <v>48201541002</v>
      </c>
      <c r="E2261" s="1772">
        <v>2138</v>
      </c>
    </row>
    <row r="2262" spans="4:5" x14ac:dyDescent="0.3">
      <c r="D2262" s="1793">
        <v>48215023104</v>
      </c>
      <c r="E2262" s="1772">
        <v>2138</v>
      </c>
    </row>
    <row r="2263" spans="4:5" x14ac:dyDescent="0.3">
      <c r="D2263" s="1793">
        <v>48251130214</v>
      </c>
      <c r="E2263" s="1772">
        <v>2138</v>
      </c>
    </row>
    <row r="2264" spans="4:5" x14ac:dyDescent="0.3">
      <c r="D2264" s="1793">
        <v>48439113927</v>
      </c>
      <c r="E2264" s="1772">
        <v>2138</v>
      </c>
    </row>
    <row r="2265" spans="4:5" x14ac:dyDescent="0.3">
      <c r="D2265" s="1793">
        <v>48441010500</v>
      </c>
      <c r="E2265" s="1772">
        <v>2138</v>
      </c>
    </row>
    <row r="2266" spans="4:5" x14ac:dyDescent="0.3">
      <c r="D2266" s="1793">
        <v>48441011400</v>
      </c>
      <c r="E2266" s="1772">
        <v>2138</v>
      </c>
    </row>
    <row r="2267" spans="4:5" x14ac:dyDescent="0.3">
      <c r="D2267" s="1793">
        <v>48441012700</v>
      </c>
      <c r="E2267" s="1772">
        <v>2138</v>
      </c>
    </row>
    <row r="2268" spans="4:5" x14ac:dyDescent="0.3">
      <c r="D2268" s="1793">
        <v>48453001403</v>
      </c>
      <c r="E2268" s="1772">
        <v>2138</v>
      </c>
    </row>
    <row r="2269" spans="4:5" x14ac:dyDescent="0.3">
      <c r="D2269" s="1793">
        <v>48479000108</v>
      </c>
      <c r="E2269" s="1772">
        <v>2138</v>
      </c>
    </row>
    <row r="2270" spans="4:5" x14ac:dyDescent="0.3">
      <c r="D2270" s="1793">
        <v>48113002100</v>
      </c>
      <c r="E2270" s="1772">
        <v>2175</v>
      </c>
    </row>
    <row r="2271" spans="4:5" x14ac:dyDescent="0.3">
      <c r="D2271" s="1793">
        <v>48097000600</v>
      </c>
      <c r="E2271" s="1772">
        <v>2175</v>
      </c>
    </row>
    <row r="2272" spans="4:5" x14ac:dyDescent="0.3">
      <c r="D2272" s="1793">
        <v>48209010200</v>
      </c>
      <c r="E2272" s="1772">
        <v>2175</v>
      </c>
    </row>
    <row r="2273" spans="4:5" x14ac:dyDescent="0.3">
      <c r="D2273" s="1793">
        <v>48039663700</v>
      </c>
      <c r="E2273" s="1772">
        <v>2175</v>
      </c>
    </row>
    <row r="2274" spans="4:5" x14ac:dyDescent="0.3">
      <c r="D2274" s="1793">
        <v>48113013617</v>
      </c>
      <c r="E2274" s="1772">
        <v>2175</v>
      </c>
    </row>
    <row r="2275" spans="4:5" x14ac:dyDescent="0.3">
      <c r="D2275" s="1793">
        <v>48439100201</v>
      </c>
      <c r="E2275" s="1772">
        <v>2175</v>
      </c>
    </row>
    <row r="2276" spans="4:5" x14ac:dyDescent="0.3">
      <c r="D2276" s="1793">
        <v>48439106503</v>
      </c>
      <c r="E2276" s="1772">
        <v>2175</v>
      </c>
    </row>
    <row r="2277" spans="4:5" x14ac:dyDescent="0.3">
      <c r="D2277" s="1793">
        <v>48439111202</v>
      </c>
      <c r="E2277" s="1772">
        <v>2175</v>
      </c>
    </row>
    <row r="2278" spans="4:5" x14ac:dyDescent="0.3">
      <c r="D2278" s="1793">
        <v>48439114203</v>
      </c>
      <c r="E2278" s="1772">
        <v>2175</v>
      </c>
    </row>
    <row r="2279" spans="4:5" x14ac:dyDescent="0.3">
      <c r="D2279" s="1793">
        <v>48215023513</v>
      </c>
      <c r="E2279" s="1772">
        <v>2184</v>
      </c>
    </row>
    <row r="2280" spans="4:5" x14ac:dyDescent="0.3">
      <c r="D2280" s="1793">
        <v>48141010326</v>
      </c>
      <c r="E2280" s="1772">
        <v>2184</v>
      </c>
    </row>
    <row r="2281" spans="4:5" x14ac:dyDescent="0.3">
      <c r="D2281" s="1793">
        <v>48309003200</v>
      </c>
      <c r="E2281" s="1772">
        <v>2184</v>
      </c>
    </row>
    <row r="2282" spans="4:5" x14ac:dyDescent="0.3">
      <c r="D2282" s="1793">
        <v>48085030504</v>
      </c>
      <c r="E2282" s="1772">
        <v>2184</v>
      </c>
    </row>
    <row r="2283" spans="4:5" x14ac:dyDescent="0.3">
      <c r="D2283" s="1793">
        <v>48085031656</v>
      </c>
      <c r="E2283" s="1772">
        <v>2184</v>
      </c>
    </row>
    <row r="2284" spans="4:5" x14ac:dyDescent="0.3">
      <c r="D2284" s="1793">
        <v>48439111532</v>
      </c>
      <c r="E2284" s="1772">
        <v>2184</v>
      </c>
    </row>
    <row r="2285" spans="4:5" x14ac:dyDescent="0.3">
      <c r="D2285" s="1793">
        <v>48061010700</v>
      </c>
      <c r="E2285" s="1772">
        <v>2184</v>
      </c>
    </row>
    <row r="2286" spans="4:5" x14ac:dyDescent="0.3">
      <c r="D2286" s="1793">
        <v>48491020311</v>
      </c>
      <c r="E2286" s="1772">
        <v>2184</v>
      </c>
    </row>
    <row r="2287" spans="4:5" x14ac:dyDescent="0.3">
      <c r="D2287" s="1793">
        <v>48113006501</v>
      </c>
      <c r="E2287" s="1772">
        <v>2184</v>
      </c>
    </row>
    <row r="2288" spans="4:5" x14ac:dyDescent="0.3">
      <c r="D2288" s="1793">
        <v>48027020701</v>
      </c>
      <c r="E2288" s="1772">
        <v>2184</v>
      </c>
    </row>
    <row r="2289" spans="4:5" x14ac:dyDescent="0.3">
      <c r="D2289" s="1793">
        <v>48027022501</v>
      </c>
      <c r="E2289" s="1772">
        <v>2184</v>
      </c>
    </row>
    <row r="2290" spans="4:5" x14ac:dyDescent="0.3">
      <c r="D2290" s="1793">
        <v>48029151000</v>
      </c>
      <c r="E2290" s="1772">
        <v>2184</v>
      </c>
    </row>
    <row r="2291" spans="4:5" x14ac:dyDescent="0.3">
      <c r="D2291" s="1793">
        <v>48029170900</v>
      </c>
      <c r="E2291" s="1772">
        <v>2184</v>
      </c>
    </row>
    <row r="2292" spans="4:5" x14ac:dyDescent="0.3">
      <c r="D2292" s="1793">
        <v>48029190604</v>
      </c>
      <c r="E2292" s="1772">
        <v>2184</v>
      </c>
    </row>
    <row r="2293" spans="4:5" x14ac:dyDescent="0.3">
      <c r="D2293" s="1793">
        <v>48039663200</v>
      </c>
      <c r="E2293" s="1772">
        <v>2184</v>
      </c>
    </row>
    <row r="2294" spans="4:5" x14ac:dyDescent="0.3">
      <c r="D2294" s="1793">
        <v>48039664400</v>
      </c>
      <c r="E2294" s="1772">
        <v>2184</v>
      </c>
    </row>
    <row r="2295" spans="4:5" x14ac:dyDescent="0.3">
      <c r="D2295" s="1793">
        <v>48061011400</v>
      </c>
      <c r="E2295" s="1772">
        <v>2184</v>
      </c>
    </row>
    <row r="2296" spans="4:5" x14ac:dyDescent="0.3">
      <c r="D2296" s="1793">
        <v>48085030508</v>
      </c>
      <c r="E2296" s="1772">
        <v>2184</v>
      </c>
    </row>
    <row r="2297" spans="4:5" x14ac:dyDescent="0.3">
      <c r="D2297" s="1793">
        <v>48085031315</v>
      </c>
      <c r="E2297" s="1772">
        <v>2184</v>
      </c>
    </row>
    <row r="2298" spans="4:5" x14ac:dyDescent="0.3">
      <c r="D2298" s="1793">
        <v>48113008703</v>
      </c>
      <c r="E2298" s="1772">
        <v>2184</v>
      </c>
    </row>
    <row r="2299" spans="4:5" x14ac:dyDescent="0.3">
      <c r="D2299" s="1793">
        <v>48113010101</v>
      </c>
      <c r="E2299" s="1772">
        <v>2184</v>
      </c>
    </row>
    <row r="2300" spans="4:5" x14ac:dyDescent="0.3">
      <c r="D2300" s="1793">
        <v>48113016511</v>
      </c>
      <c r="E2300" s="1772">
        <v>2184</v>
      </c>
    </row>
    <row r="2301" spans="4:5" x14ac:dyDescent="0.3">
      <c r="D2301" s="1793">
        <v>48113017306</v>
      </c>
      <c r="E2301" s="1772">
        <v>2184</v>
      </c>
    </row>
    <row r="2302" spans="4:5" x14ac:dyDescent="0.3">
      <c r="D2302" s="1793">
        <v>48201220300</v>
      </c>
      <c r="E2302" s="1772">
        <v>2184</v>
      </c>
    </row>
    <row r="2303" spans="4:5" x14ac:dyDescent="0.3">
      <c r="D2303" s="1793">
        <v>48201252302</v>
      </c>
      <c r="E2303" s="1772">
        <v>2184</v>
      </c>
    </row>
    <row r="2304" spans="4:5" x14ac:dyDescent="0.3">
      <c r="D2304" s="1793">
        <v>48201320100</v>
      </c>
      <c r="E2304" s="1772">
        <v>2184</v>
      </c>
    </row>
    <row r="2305" spans="4:5" x14ac:dyDescent="0.3">
      <c r="D2305" s="1793">
        <v>48201320800</v>
      </c>
      <c r="E2305" s="1772">
        <v>2184</v>
      </c>
    </row>
    <row r="2306" spans="4:5" x14ac:dyDescent="0.3">
      <c r="D2306" s="1793">
        <v>48215022105</v>
      </c>
      <c r="E2306" s="1772">
        <v>2184</v>
      </c>
    </row>
    <row r="2307" spans="4:5" x14ac:dyDescent="0.3">
      <c r="D2307" s="1793">
        <v>48219950500</v>
      </c>
      <c r="E2307" s="1772">
        <v>2184</v>
      </c>
    </row>
    <row r="2308" spans="4:5" x14ac:dyDescent="0.3">
      <c r="D2308" s="1793">
        <v>48277000900</v>
      </c>
      <c r="E2308" s="1772">
        <v>2184</v>
      </c>
    </row>
    <row r="2309" spans="4:5" x14ac:dyDescent="0.3">
      <c r="D2309" s="1793">
        <v>48329000402</v>
      </c>
      <c r="E2309" s="1772">
        <v>2184</v>
      </c>
    </row>
    <row r="2310" spans="4:5" x14ac:dyDescent="0.3">
      <c r="D2310" s="1793">
        <v>48353950400</v>
      </c>
      <c r="E2310" s="1772">
        <v>2184</v>
      </c>
    </row>
    <row r="2311" spans="4:5" x14ac:dyDescent="0.3">
      <c r="D2311" s="1793">
        <v>48355002400</v>
      </c>
      <c r="E2311" s="1772">
        <v>2184</v>
      </c>
    </row>
    <row r="2312" spans="4:5" x14ac:dyDescent="0.3">
      <c r="D2312" s="1793">
        <v>48355003402</v>
      </c>
      <c r="E2312" s="1772">
        <v>2184</v>
      </c>
    </row>
    <row r="2313" spans="4:5" x14ac:dyDescent="0.3">
      <c r="D2313" s="1793">
        <v>48361021502</v>
      </c>
      <c r="E2313" s="1772">
        <v>2184</v>
      </c>
    </row>
    <row r="2314" spans="4:5" x14ac:dyDescent="0.3">
      <c r="D2314" s="1793">
        <v>48367140405</v>
      </c>
      <c r="E2314" s="1772">
        <v>2184</v>
      </c>
    </row>
    <row r="2315" spans="4:5" x14ac:dyDescent="0.3">
      <c r="D2315" s="1793">
        <v>48437950300</v>
      </c>
      <c r="E2315" s="1772">
        <v>2184</v>
      </c>
    </row>
    <row r="2316" spans="4:5" x14ac:dyDescent="0.3">
      <c r="D2316" s="1793">
        <v>48439101202</v>
      </c>
      <c r="E2316" s="1772">
        <v>2184</v>
      </c>
    </row>
    <row r="2317" spans="4:5" x14ac:dyDescent="0.3">
      <c r="D2317" s="1793">
        <v>48439103800</v>
      </c>
      <c r="E2317" s="1772">
        <v>2184</v>
      </c>
    </row>
    <row r="2318" spans="4:5" x14ac:dyDescent="0.3">
      <c r="D2318" s="1793">
        <v>48439111309</v>
      </c>
      <c r="E2318" s="1772">
        <v>2184</v>
      </c>
    </row>
    <row r="2319" spans="4:5" x14ac:dyDescent="0.3">
      <c r="D2319" s="1793">
        <v>48439111539</v>
      </c>
      <c r="E2319" s="1772">
        <v>2184</v>
      </c>
    </row>
    <row r="2320" spans="4:5" x14ac:dyDescent="0.3">
      <c r="D2320" s="1793">
        <v>48439113924</v>
      </c>
      <c r="E2320" s="1772">
        <v>2184</v>
      </c>
    </row>
    <row r="2321" spans="4:5" x14ac:dyDescent="0.3">
      <c r="D2321" s="1793">
        <v>48441013401</v>
      </c>
      <c r="E2321" s="1772">
        <v>2184</v>
      </c>
    </row>
    <row r="2322" spans="4:5" x14ac:dyDescent="0.3">
      <c r="D2322" s="1793">
        <v>48453000203</v>
      </c>
      <c r="E2322" s="1772">
        <v>2184</v>
      </c>
    </row>
    <row r="2323" spans="4:5" x14ac:dyDescent="0.3">
      <c r="D2323" s="1793">
        <v>48453001742</v>
      </c>
      <c r="E2323" s="1772">
        <v>2184</v>
      </c>
    </row>
    <row r="2324" spans="4:5" x14ac:dyDescent="0.3">
      <c r="D2324" s="1793">
        <v>48453002433</v>
      </c>
      <c r="E2324" s="1772">
        <v>2184</v>
      </c>
    </row>
    <row r="2325" spans="4:5" x14ac:dyDescent="0.3">
      <c r="D2325" s="1793">
        <v>48469000501</v>
      </c>
      <c r="E2325" s="1772">
        <v>2184</v>
      </c>
    </row>
    <row r="2326" spans="4:5" x14ac:dyDescent="0.3">
      <c r="D2326" s="1793">
        <v>48471790400</v>
      </c>
      <c r="E2326" s="1772">
        <v>2184</v>
      </c>
    </row>
    <row r="2327" spans="4:5" x14ac:dyDescent="0.3">
      <c r="D2327" s="1793">
        <v>48493000300</v>
      </c>
      <c r="E2327" s="1772">
        <v>2184</v>
      </c>
    </row>
    <row r="2328" spans="4:5" x14ac:dyDescent="0.3">
      <c r="D2328" s="1793">
        <v>48215023802</v>
      </c>
      <c r="E2328" s="1772">
        <v>2233</v>
      </c>
    </row>
    <row r="2329" spans="4:5" x14ac:dyDescent="0.3">
      <c r="D2329" s="1793">
        <v>48451001800</v>
      </c>
      <c r="E2329" s="1772">
        <v>2233</v>
      </c>
    </row>
    <row r="2330" spans="4:5" x14ac:dyDescent="0.3">
      <c r="D2330" s="1793">
        <v>48201542500</v>
      </c>
      <c r="E2330" s="1772">
        <v>2233</v>
      </c>
    </row>
    <row r="2331" spans="4:5" x14ac:dyDescent="0.3">
      <c r="D2331" s="1793">
        <v>48213950100</v>
      </c>
      <c r="E2331" s="1772">
        <v>2233</v>
      </c>
    </row>
    <row r="2332" spans="4:5" x14ac:dyDescent="0.3">
      <c r="D2332" s="1793">
        <v>48139061000</v>
      </c>
      <c r="E2332" s="1772">
        <v>2237</v>
      </c>
    </row>
    <row r="2333" spans="4:5" x14ac:dyDescent="0.3">
      <c r="D2333" s="1793">
        <v>48251130303</v>
      </c>
      <c r="E2333" s="1772">
        <v>2237</v>
      </c>
    </row>
    <row r="2334" spans="4:5" x14ac:dyDescent="0.3">
      <c r="D2334" s="1793">
        <v>48439103701</v>
      </c>
      <c r="E2334" s="1772">
        <v>2239</v>
      </c>
    </row>
    <row r="2335" spans="4:5" x14ac:dyDescent="0.3">
      <c r="D2335" s="1793">
        <v>48355003102</v>
      </c>
      <c r="E2335" s="1772">
        <v>2239</v>
      </c>
    </row>
    <row r="2336" spans="4:5" x14ac:dyDescent="0.3">
      <c r="D2336" s="1793">
        <v>48439104202</v>
      </c>
      <c r="E2336" s="1772">
        <v>2239</v>
      </c>
    </row>
    <row r="2337" spans="4:5" x14ac:dyDescent="0.3">
      <c r="D2337" s="1793">
        <v>48303010406</v>
      </c>
      <c r="E2337" s="1772">
        <v>2239</v>
      </c>
    </row>
    <row r="2338" spans="4:5" x14ac:dyDescent="0.3">
      <c r="D2338" s="1793">
        <v>48113013726</v>
      </c>
      <c r="E2338" s="1772">
        <v>2239</v>
      </c>
    </row>
    <row r="2339" spans="4:5" x14ac:dyDescent="0.3">
      <c r="D2339" s="1793">
        <v>48141004311</v>
      </c>
      <c r="E2339" s="1772">
        <v>2239</v>
      </c>
    </row>
    <row r="2340" spans="4:5" x14ac:dyDescent="0.3">
      <c r="D2340" s="1793">
        <v>48215020201</v>
      </c>
      <c r="E2340" s="1772">
        <v>2239</v>
      </c>
    </row>
    <row r="2341" spans="4:5" x14ac:dyDescent="0.3">
      <c r="D2341" s="1793">
        <v>48303010502</v>
      </c>
      <c r="E2341" s="1772">
        <v>2239</v>
      </c>
    </row>
    <row r="2342" spans="4:5" x14ac:dyDescent="0.3">
      <c r="D2342" s="1793">
        <v>48329010105</v>
      </c>
      <c r="E2342" s="1772">
        <v>2239</v>
      </c>
    </row>
    <row r="2343" spans="4:5" x14ac:dyDescent="0.3">
      <c r="D2343" s="1793">
        <v>48439111310</v>
      </c>
      <c r="E2343" s="1772">
        <v>2239</v>
      </c>
    </row>
    <row r="2344" spans="4:5" x14ac:dyDescent="0.3">
      <c r="D2344" s="1793">
        <v>48167724700</v>
      </c>
      <c r="E2344" s="1772">
        <v>2239</v>
      </c>
    </row>
    <row r="2345" spans="4:5" x14ac:dyDescent="0.3">
      <c r="D2345" s="1793">
        <v>48479001501</v>
      </c>
      <c r="E2345" s="1772">
        <v>2239</v>
      </c>
    </row>
    <row r="2346" spans="4:5" x14ac:dyDescent="0.3">
      <c r="D2346" s="1793">
        <v>48029121905</v>
      </c>
      <c r="E2346" s="1772">
        <v>2239</v>
      </c>
    </row>
    <row r="2347" spans="4:5" x14ac:dyDescent="0.3">
      <c r="D2347" s="1793">
        <v>48029121909</v>
      </c>
      <c r="E2347" s="1772">
        <v>2239</v>
      </c>
    </row>
    <row r="2348" spans="4:5" x14ac:dyDescent="0.3">
      <c r="D2348" s="1793">
        <v>48029131506</v>
      </c>
      <c r="E2348" s="1772">
        <v>2239</v>
      </c>
    </row>
    <row r="2349" spans="4:5" x14ac:dyDescent="0.3">
      <c r="D2349" s="1793">
        <v>48075950200</v>
      </c>
      <c r="E2349" s="1772">
        <v>2239</v>
      </c>
    </row>
    <row r="2350" spans="4:5" x14ac:dyDescent="0.3">
      <c r="D2350" s="1793">
        <v>48085031001</v>
      </c>
      <c r="E2350" s="1772">
        <v>2239</v>
      </c>
    </row>
    <row r="2351" spans="4:5" x14ac:dyDescent="0.3">
      <c r="D2351" s="1793">
        <v>48085031004</v>
      </c>
      <c r="E2351" s="1772">
        <v>2239</v>
      </c>
    </row>
    <row r="2352" spans="4:5" x14ac:dyDescent="0.3">
      <c r="D2352" s="1793">
        <v>48085031807</v>
      </c>
      <c r="E2352" s="1772">
        <v>2239</v>
      </c>
    </row>
    <row r="2353" spans="4:5" x14ac:dyDescent="0.3">
      <c r="D2353" s="1793">
        <v>48113014902</v>
      </c>
      <c r="E2353" s="1772">
        <v>2239</v>
      </c>
    </row>
    <row r="2354" spans="4:5" x14ac:dyDescent="0.3">
      <c r="D2354" s="1793">
        <v>48113018801</v>
      </c>
      <c r="E2354" s="1772">
        <v>2239</v>
      </c>
    </row>
    <row r="2355" spans="4:5" x14ac:dyDescent="0.3">
      <c r="D2355" s="1793">
        <v>48141010325</v>
      </c>
      <c r="E2355" s="1772">
        <v>2239</v>
      </c>
    </row>
    <row r="2356" spans="4:5" x14ac:dyDescent="0.3">
      <c r="D2356" s="1793">
        <v>48157674000</v>
      </c>
      <c r="E2356" s="1772">
        <v>2239</v>
      </c>
    </row>
    <row r="2357" spans="4:5" x14ac:dyDescent="0.3">
      <c r="D2357" s="1793">
        <v>48177000300</v>
      </c>
      <c r="E2357" s="1772">
        <v>2239</v>
      </c>
    </row>
    <row r="2358" spans="4:5" x14ac:dyDescent="0.3">
      <c r="D2358" s="1793">
        <v>48183000900</v>
      </c>
      <c r="E2358" s="1772">
        <v>2239</v>
      </c>
    </row>
    <row r="2359" spans="4:5" x14ac:dyDescent="0.3">
      <c r="D2359" s="1793">
        <v>48193950300</v>
      </c>
      <c r="E2359" s="1772">
        <v>2239</v>
      </c>
    </row>
    <row r="2360" spans="4:5" x14ac:dyDescent="0.3">
      <c r="D2360" s="1793">
        <v>48201342900</v>
      </c>
      <c r="E2360" s="1772">
        <v>2239</v>
      </c>
    </row>
    <row r="2361" spans="4:5" x14ac:dyDescent="0.3">
      <c r="D2361" s="1793">
        <v>48201411502</v>
      </c>
      <c r="E2361" s="1772">
        <v>2239</v>
      </c>
    </row>
    <row r="2362" spans="4:5" x14ac:dyDescent="0.3">
      <c r="D2362" s="1793">
        <v>48201521100</v>
      </c>
      <c r="E2362" s="1772">
        <v>2239</v>
      </c>
    </row>
    <row r="2363" spans="4:5" x14ac:dyDescent="0.3">
      <c r="D2363" s="1793">
        <v>48209010910</v>
      </c>
      <c r="E2363" s="1772">
        <v>2239</v>
      </c>
    </row>
    <row r="2364" spans="4:5" x14ac:dyDescent="0.3">
      <c r="D2364" s="1793">
        <v>48215022401</v>
      </c>
      <c r="E2364" s="1772">
        <v>2239</v>
      </c>
    </row>
    <row r="2365" spans="4:5" x14ac:dyDescent="0.3">
      <c r="D2365" s="1793">
        <v>48409011000</v>
      </c>
      <c r="E2365" s="1772">
        <v>2239</v>
      </c>
    </row>
    <row r="2366" spans="4:5" x14ac:dyDescent="0.3">
      <c r="D2366" s="1793">
        <v>48439100502</v>
      </c>
      <c r="E2366" s="1772">
        <v>2239</v>
      </c>
    </row>
    <row r="2367" spans="4:5" x14ac:dyDescent="0.3">
      <c r="D2367" s="1793">
        <v>48439111103</v>
      </c>
      <c r="E2367" s="1772">
        <v>2239</v>
      </c>
    </row>
    <row r="2368" spans="4:5" x14ac:dyDescent="0.3">
      <c r="D2368" s="1793">
        <v>48439111540</v>
      </c>
      <c r="E2368" s="1772">
        <v>2239</v>
      </c>
    </row>
    <row r="2369" spans="4:5" x14ac:dyDescent="0.3">
      <c r="D2369" s="1793">
        <v>48439113511</v>
      </c>
      <c r="E2369" s="1772">
        <v>2239</v>
      </c>
    </row>
    <row r="2370" spans="4:5" x14ac:dyDescent="0.3">
      <c r="D2370" s="1793">
        <v>48453002431</v>
      </c>
      <c r="E2370" s="1772">
        <v>2239</v>
      </c>
    </row>
    <row r="2371" spans="4:5" x14ac:dyDescent="0.3">
      <c r="D2371" s="1793">
        <v>48491020315</v>
      </c>
      <c r="E2371" s="1772">
        <v>2239</v>
      </c>
    </row>
    <row r="2372" spans="4:5" x14ac:dyDescent="0.3">
      <c r="D2372" s="1793">
        <v>48491021202</v>
      </c>
      <c r="E2372" s="1772">
        <v>2239</v>
      </c>
    </row>
    <row r="2373" spans="4:5" x14ac:dyDescent="0.3">
      <c r="D2373" s="1793">
        <v>48453001826</v>
      </c>
      <c r="E2373" s="1772">
        <v>2278</v>
      </c>
    </row>
    <row r="2374" spans="4:5" x14ac:dyDescent="0.3">
      <c r="D2374" s="1793">
        <v>48339691601</v>
      </c>
      <c r="E2374" s="1772">
        <v>2278</v>
      </c>
    </row>
    <row r="2375" spans="4:5" x14ac:dyDescent="0.3">
      <c r="D2375" s="1793">
        <v>48027022103</v>
      </c>
      <c r="E2375" s="1772">
        <v>2278</v>
      </c>
    </row>
    <row r="2376" spans="4:5" x14ac:dyDescent="0.3">
      <c r="D2376" s="1793">
        <v>48167724800</v>
      </c>
      <c r="E2376" s="1772">
        <v>2278</v>
      </c>
    </row>
    <row r="2377" spans="4:5" x14ac:dyDescent="0.3">
      <c r="D2377" s="1793">
        <v>48167725200</v>
      </c>
      <c r="E2377" s="1772">
        <v>2278</v>
      </c>
    </row>
    <row r="2378" spans="4:5" x14ac:dyDescent="0.3">
      <c r="D2378" s="1793">
        <v>48201551400</v>
      </c>
      <c r="E2378" s="1772">
        <v>2278</v>
      </c>
    </row>
    <row r="2379" spans="4:5" x14ac:dyDescent="0.3">
      <c r="D2379" s="1793">
        <v>48373210102</v>
      </c>
      <c r="E2379" s="1772">
        <v>2278</v>
      </c>
    </row>
    <row r="2380" spans="4:5" x14ac:dyDescent="0.3">
      <c r="D2380" s="1793">
        <v>48459950500</v>
      </c>
      <c r="E2380" s="1772">
        <v>2278</v>
      </c>
    </row>
    <row r="2381" spans="4:5" x14ac:dyDescent="0.3">
      <c r="D2381" s="1793">
        <v>48201250900</v>
      </c>
      <c r="E2381" s="1772">
        <v>2286</v>
      </c>
    </row>
    <row r="2382" spans="4:5" x14ac:dyDescent="0.3">
      <c r="D2382" s="1793">
        <v>48201412200</v>
      </c>
      <c r="E2382" s="1772">
        <v>2286</v>
      </c>
    </row>
    <row r="2383" spans="4:5" x14ac:dyDescent="0.3">
      <c r="D2383" s="1793">
        <v>48355002500</v>
      </c>
      <c r="E2383" s="1772">
        <v>2286</v>
      </c>
    </row>
    <row r="2384" spans="4:5" x14ac:dyDescent="0.3">
      <c r="D2384" s="1793">
        <v>48245000310</v>
      </c>
      <c r="E2384" s="1772">
        <v>2286</v>
      </c>
    </row>
    <row r="2385" spans="4:5" x14ac:dyDescent="0.3">
      <c r="D2385" s="1793">
        <v>48029171602</v>
      </c>
      <c r="E2385" s="1772">
        <v>2286</v>
      </c>
    </row>
    <row r="2386" spans="4:5" x14ac:dyDescent="0.3">
      <c r="D2386" s="1793">
        <v>48029191102</v>
      </c>
      <c r="E2386" s="1772">
        <v>2286</v>
      </c>
    </row>
    <row r="2387" spans="4:5" x14ac:dyDescent="0.3">
      <c r="D2387" s="1793">
        <v>48113017900</v>
      </c>
      <c r="E2387" s="1772">
        <v>2286</v>
      </c>
    </row>
    <row r="2388" spans="4:5" x14ac:dyDescent="0.3">
      <c r="D2388" s="1793">
        <v>48055960200</v>
      </c>
      <c r="E2388" s="1772">
        <v>2286</v>
      </c>
    </row>
    <row r="2389" spans="4:5" x14ac:dyDescent="0.3">
      <c r="D2389" s="1793">
        <v>48013960300</v>
      </c>
      <c r="E2389" s="1772">
        <v>2286</v>
      </c>
    </row>
    <row r="2390" spans="4:5" x14ac:dyDescent="0.3">
      <c r="D2390" s="1793">
        <v>48021950700</v>
      </c>
      <c r="E2390" s="1772">
        <v>2286</v>
      </c>
    </row>
    <row r="2391" spans="4:5" x14ac:dyDescent="0.3">
      <c r="D2391" s="1793">
        <v>48029130300</v>
      </c>
      <c r="E2391" s="1772">
        <v>2286</v>
      </c>
    </row>
    <row r="2392" spans="4:5" x14ac:dyDescent="0.3">
      <c r="D2392" s="1793">
        <v>48061014100</v>
      </c>
      <c r="E2392" s="1772">
        <v>2286</v>
      </c>
    </row>
    <row r="2393" spans="4:5" x14ac:dyDescent="0.3">
      <c r="D2393" s="1793">
        <v>48061014400</v>
      </c>
      <c r="E2393" s="1772">
        <v>2286</v>
      </c>
    </row>
    <row r="2394" spans="4:5" x14ac:dyDescent="0.3">
      <c r="D2394" s="1793">
        <v>48113012400</v>
      </c>
      <c r="E2394" s="1772">
        <v>2286</v>
      </c>
    </row>
    <row r="2395" spans="4:5" x14ac:dyDescent="0.3">
      <c r="D2395" s="1793">
        <v>48113015100</v>
      </c>
      <c r="E2395" s="1772">
        <v>2286</v>
      </c>
    </row>
    <row r="2396" spans="4:5" x14ac:dyDescent="0.3">
      <c r="D2396" s="1793">
        <v>48113015204</v>
      </c>
      <c r="E2396" s="1772">
        <v>2286</v>
      </c>
    </row>
    <row r="2397" spans="4:5" x14ac:dyDescent="0.3">
      <c r="D2397" s="1793">
        <v>48113016509</v>
      </c>
      <c r="E2397" s="1772">
        <v>2286</v>
      </c>
    </row>
    <row r="2398" spans="4:5" x14ac:dyDescent="0.3">
      <c r="D2398" s="1793">
        <v>48113018139</v>
      </c>
      <c r="E2398" s="1772">
        <v>2286</v>
      </c>
    </row>
    <row r="2399" spans="4:5" x14ac:dyDescent="0.3">
      <c r="D2399" s="1793">
        <v>48121020204</v>
      </c>
      <c r="E2399" s="1772">
        <v>2286</v>
      </c>
    </row>
    <row r="2400" spans="4:5" x14ac:dyDescent="0.3">
      <c r="D2400" s="1793">
        <v>48121020308</v>
      </c>
      <c r="E2400" s="1772">
        <v>2286</v>
      </c>
    </row>
    <row r="2401" spans="4:5" x14ac:dyDescent="0.3">
      <c r="D2401" s="1793">
        <v>48141000111</v>
      </c>
      <c r="E2401" s="1772">
        <v>2286</v>
      </c>
    </row>
    <row r="2402" spans="4:5" x14ac:dyDescent="0.3">
      <c r="D2402" s="1793">
        <v>48187210200</v>
      </c>
      <c r="E2402" s="1772">
        <v>2286</v>
      </c>
    </row>
    <row r="2403" spans="4:5" x14ac:dyDescent="0.3">
      <c r="D2403" s="1793">
        <v>48201313700</v>
      </c>
      <c r="E2403" s="1772">
        <v>2286</v>
      </c>
    </row>
    <row r="2404" spans="4:5" x14ac:dyDescent="0.3">
      <c r="D2404" s="1793">
        <v>48201342500</v>
      </c>
      <c r="E2404" s="1772">
        <v>2286</v>
      </c>
    </row>
    <row r="2405" spans="4:5" x14ac:dyDescent="0.3">
      <c r="D2405" s="1793">
        <v>48201511500</v>
      </c>
      <c r="E2405" s="1772">
        <v>2286</v>
      </c>
    </row>
    <row r="2406" spans="4:5" x14ac:dyDescent="0.3">
      <c r="D2406" s="1793">
        <v>48309001500</v>
      </c>
      <c r="E2406" s="1772">
        <v>2286</v>
      </c>
    </row>
    <row r="2407" spans="4:5" x14ac:dyDescent="0.3">
      <c r="D2407" s="1793">
        <v>48323950500</v>
      </c>
      <c r="E2407" s="1772">
        <v>2286</v>
      </c>
    </row>
    <row r="2408" spans="4:5" x14ac:dyDescent="0.3">
      <c r="D2408" s="1793">
        <v>48355002603</v>
      </c>
      <c r="E2408" s="1772">
        <v>2286</v>
      </c>
    </row>
    <row r="2409" spans="4:5" x14ac:dyDescent="0.3">
      <c r="D2409" s="1793">
        <v>48373210400</v>
      </c>
      <c r="E2409" s="1772">
        <v>2286</v>
      </c>
    </row>
    <row r="2410" spans="4:5" x14ac:dyDescent="0.3">
      <c r="D2410" s="1793">
        <v>48439104701</v>
      </c>
      <c r="E2410" s="1772">
        <v>2286</v>
      </c>
    </row>
    <row r="2411" spans="4:5" x14ac:dyDescent="0.3">
      <c r="D2411" s="1793">
        <v>48439111012</v>
      </c>
      <c r="E2411" s="1772">
        <v>2286</v>
      </c>
    </row>
    <row r="2412" spans="4:5" x14ac:dyDescent="0.3">
      <c r="D2412" s="1793">
        <v>48439113916</v>
      </c>
      <c r="E2412" s="1772">
        <v>2286</v>
      </c>
    </row>
    <row r="2413" spans="4:5" x14ac:dyDescent="0.3">
      <c r="D2413" s="1793">
        <v>48451001707</v>
      </c>
      <c r="E2413" s="1772">
        <v>2286</v>
      </c>
    </row>
    <row r="2414" spans="4:5" x14ac:dyDescent="0.3">
      <c r="D2414" s="1793">
        <v>48453002409</v>
      </c>
      <c r="E2414" s="1772">
        <v>2286</v>
      </c>
    </row>
    <row r="2415" spans="4:5" x14ac:dyDescent="0.3">
      <c r="D2415" s="1793">
        <v>48469000601</v>
      </c>
      <c r="E2415" s="1772">
        <v>2286</v>
      </c>
    </row>
    <row r="2416" spans="4:5" x14ac:dyDescent="0.3">
      <c r="D2416" s="1793">
        <v>48485012300</v>
      </c>
      <c r="E2416" s="1772">
        <v>2286</v>
      </c>
    </row>
    <row r="2417" spans="4:5" x14ac:dyDescent="0.3">
      <c r="D2417" s="1793">
        <v>48061013401</v>
      </c>
      <c r="E2417" s="1772">
        <v>2322</v>
      </c>
    </row>
    <row r="2418" spans="4:5" x14ac:dyDescent="0.3">
      <c r="D2418" s="1793">
        <v>48201432600</v>
      </c>
      <c r="E2418" s="1772">
        <v>2322</v>
      </c>
    </row>
    <row r="2419" spans="4:5" x14ac:dyDescent="0.3">
      <c r="D2419" s="1793">
        <v>48439104601</v>
      </c>
      <c r="E2419" s="1772">
        <v>2324</v>
      </c>
    </row>
    <row r="2420" spans="4:5" x14ac:dyDescent="0.3">
      <c r="D2420" s="1793">
        <v>48113007302</v>
      </c>
      <c r="E2420" s="1772">
        <v>2325</v>
      </c>
    </row>
    <row r="2421" spans="4:5" x14ac:dyDescent="0.3">
      <c r="D2421" s="1793">
        <v>48467950400</v>
      </c>
      <c r="E2421" s="1772">
        <v>2325</v>
      </c>
    </row>
    <row r="2422" spans="4:5" x14ac:dyDescent="0.3">
      <c r="D2422" s="1793">
        <v>48215020803</v>
      </c>
      <c r="E2422" s="1772">
        <v>2325</v>
      </c>
    </row>
    <row r="2423" spans="4:5" x14ac:dyDescent="0.3">
      <c r="D2423" s="1793">
        <v>48453002412</v>
      </c>
      <c r="E2423" s="1772">
        <v>2325</v>
      </c>
    </row>
    <row r="2424" spans="4:5" x14ac:dyDescent="0.3">
      <c r="D2424" s="1793">
        <v>48441011700</v>
      </c>
      <c r="E2424" s="1772">
        <v>2325</v>
      </c>
    </row>
    <row r="2425" spans="4:5" x14ac:dyDescent="0.3">
      <c r="D2425" s="1793">
        <v>48091310501</v>
      </c>
      <c r="E2425" s="1772">
        <v>2325</v>
      </c>
    </row>
    <row r="2426" spans="4:5" x14ac:dyDescent="0.3">
      <c r="D2426" s="1793">
        <v>48141004307</v>
      </c>
      <c r="E2426" s="1772">
        <v>2325</v>
      </c>
    </row>
    <row r="2427" spans="4:5" x14ac:dyDescent="0.3">
      <c r="D2427" s="1793">
        <v>48183000501</v>
      </c>
      <c r="E2427" s="1772">
        <v>2325</v>
      </c>
    </row>
    <row r="2428" spans="4:5" x14ac:dyDescent="0.3">
      <c r="D2428" s="1793">
        <v>48303010508</v>
      </c>
      <c r="E2428" s="1772">
        <v>2325</v>
      </c>
    </row>
    <row r="2429" spans="4:5" x14ac:dyDescent="0.3">
      <c r="D2429" s="1793">
        <v>48409010201</v>
      </c>
      <c r="E2429" s="1772">
        <v>2325</v>
      </c>
    </row>
    <row r="2430" spans="4:5" x14ac:dyDescent="0.3">
      <c r="D2430" s="1793">
        <v>48491021403</v>
      </c>
      <c r="E2430" s="1772">
        <v>2325</v>
      </c>
    </row>
    <row r="2431" spans="4:5" x14ac:dyDescent="0.3">
      <c r="D2431" s="1793">
        <v>48141010339</v>
      </c>
      <c r="E2431" s="1772">
        <v>2325</v>
      </c>
    </row>
    <row r="2432" spans="4:5" x14ac:dyDescent="0.3">
      <c r="D2432" s="1793">
        <v>48029171200</v>
      </c>
      <c r="E2432" s="1772">
        <v>2325</v>
      </c>
    </row>
    <row r="2433" spans="4:5" x14ac:dyDescent="0.3">
      <c r="D2433" s="1793">
        <v>48029181100</v>
      </c>
      <c r="E2433" s="1772">
        <v>2325</v>
      </c>
    </row>
    <row r="2434" spans="4:5" x14ac:dyDescent="0.3">
      <c r="D2434" s="1793">
        <v>48029181815</v>
      </c>
      <c r="E2434" s="1772">
        <v>2325</v>
      </c>
    </row>
    <row r="2435" spans="4:5" x14ac:dyDescent="0.3">
      <c r="D2435" s="1793">
        <v>48061011802</v>
      </c>
      <c r="E2435" s="1772">
        <v>2325</v>
      </c>
    </row>
    <row r="2436" spans="4:5" x14ac:dyDescent="0.3">
      <c r="D2436" s="1793">
        <v>48113014129</v>
      </c>
      <c r="E2436" s="1772">
        <v>2325</v>
      </c>
    </row>
    <row r="2437" spans="4:5" x14ac:dyDescent="0.3">
      <c r="D2437" s="1793">
        <v>48113018600</v>
      </c>
      <c r="E2437" s="1772">
        <v>2325</v>
      </c>
    </row>
    <row r="2438" spans="4:5" x14ac:dyDescent="0.3">
      <c r="D2438" s="1793">
        <v>48121020108</v>
      </c>
      <c r="E2438" s="1772">
        <v>2325</v>
      </c>
    </row>
    <row r="2439" spans="4:5" x14ac:dyDescent="0.3">
      <c r="D2439" s="1793">
        <v>48139060212</v>
      </c>
      <c r="E2439" s="1772">
        <v>2325</v>
      </c>
    </row>
    <row r="2440" spans="4:5" x14ac:dyDescent="0.3">
      <c r="D2440" s="1793">
        <v>48157671200</v>
      </c>
      <c r="E2440" s="1772">
        <v>2325</v>
      </c>
    </row>
    <row r="2441" spans="4:5" x14ac:dyDescent="0.3">
      <c r="D2441" s="1793">
        <v>48201241400</v>
      </c>
      <c r="E2441" s="1772">
        <v>2325</v>
      </c>
    </row>
    <row r="2442" spans="4:5" x14ac:dyDescent="0.3">
      <c r="D2442" s="1793">
        <v>48201252700</v>
      </c>
      <c r="E2442" s="1772">
        <v>2325</v>
      </c>
    </row>
    <row r="2443" spans="4:5" x14ac:dyDescent="0.3">
      <c r="D2443" s="1793">
        <v>48201313300</v>
      </c>
      <c r="E2443" s="1772">
        <v>2325</v>
      </c>
    </row>
    <row r="2444" spans="4:5" x14ac:dyDescent="0.3">
      <c r="D2444" s="1793">
        <v>48201522402</v>
      </c>
      <c r="E2444" s="1772">
        <v>2325</v>
      </c>
    </row>
    <row r="2445" spans="4:5" x14ac:dyDescent="0.3">
      <c r="D2445" s="1793">
        <v>48219950400</v>
      </c>
      <c r="E2445" s="1772">
        <v>2325</v>
      </c>
    </row>
    <row r="2446" spans="4:5" x14ac:dyDescent="0.3">
      <c r="D2446" s="1793">
        <v>48227950801</v>
      </c>
      <c r="E2446" s="1772">
        <v>2325</v>
      </c>
    </row>
    <row r="2447" spans="4:5" x14ac:dyDescent="0.3">
      <c r="D2447" s="1793">
        <v>48245000302</v>
      </c>
      <c r="E2447" s="1772">
        <v>2325</v>
      </c>
    </row>
    <row r="2448" spans="4:5" x14ac:dyDescent="0.3">
      <c r="D2448" s="1793">
        <v>48381021602</v>
      </c>
      <c r="E2448" s="1772">
        <v>2325</v>
      </c>
    </row>
    <row r="2449" spans="4:5" x14ac:dyDescent="0.3">
      <c r="D2449" s="1793">
        <v>48459950100</v>
      </c>
      <c r="E2449" s="1772">
        <v>2325</v>
      </c>
    </row>
    <row r="2450" spans="4:5" x14ac:dyDescent="0.3">
      <c r="D2450" s="1793">
        <v>48425000100</v>
      </c>
      <c r="E2450" s="1772">
        <v>2355</v>
      </c>
    </row>
    <row r="2451" spans="4:5" x14ac:dyDescent="0.3">
      <c r="D2451" s="1793">
        <v>48121021736</v>
      </c>
      <c r="E2451" s="1772">
        <v>2355</v>
      </c>
    </row>
    <row r="2452" spans="4:5" x14ac:dyDescent="0.3">
      <c r="D2452" s="1793">
        <v>48281950500</v>
      </c>
      <c r="E2452" s="1772">
        <v>2355</v>
      </c>
    </row>
    <row r="2453" spans="4:5" x14ac:dyDescent="0.3">
      <c r="D2453" s="1793">
        <v>48355000500</v>
      </c>
      <c r="E2453" s="1772">
        <v>2355</v>
      </c>
    </row>
    <row r="2454" spans="4:5" x14ac:dyDescent="0.3">
      <c r="D2454" s="1793">
        <v>48381020200</v>
      </c>
      <c r="E2454" s="1772">
        <v>2355</v>
      </c>
    </row>
    <row r="2455" spans="4:5" x14ac:dyDescent="0.3">
      <c r="D2455" s="1793">
        <v>48453000803</v>
      </c>
      <c r="E2455" s="1772">
        <v>2355</v>
      </c>
    </row>
    <row r="2456" spans="4:5" x14ac:dyDescent="0.3">
      <c r="D2456" s="1793">
        <v>48183010500</v>
      </c>
      <c r="E2456" s="1772">
        <v>2361</v>
      </c>
    </row>
    <row r="2457" spans="4:5" x14ac:dyDescent="0.3">
      <c r="D2457" s="1793">
        <v>48303001903</v>
      </c>
      <c r="E2457" s="1772">
        <v>2362</v>
      </c>
    </row>
    <row r="2458" spans="4:5" x14ac:dyDescent="0.3">
      <c r="D2458" s="1793">
        <v>48439111522</v>
      </c>
      <c r="E2458" s="1772">
        <v>2362</v>
      </c>
    </row>
    <row r="2459" spans="4:5" x14ac:dyDescent="0.3">
      <c r="D2459" s="1793">
        <v>48091310503</v>
      </c>
      <c r="E2459" s="1772">
        <v>2362</v>
      </c>
    </row>
    <row r="2460" spans="4:5" x14ac:dyDescent="0.3">
      <c r="D2460" s="1793">
        <v>48183010700</v>
      </c>
      <c r="E2460" s="1772">
        <v>2362</v>
      </c>
    </row>
    <row r="2461" spans="4:5" x14ac:dyDescent="0.3">
      <c r="D2461" s="1793">
        <v>48085031629</v>
      </c>
      <c r="E2461" s="1772">
        <v>2362</v>
      </c>
    </row>
    <row r="2462" spans="4:5" x14ac:dyDescent="0.3">
      <c r="D2462" s="1793">
        <v>48167721800</v>
      </c>
      <c r="E2462" s="1772">
        <v>2362</v>
      </c>
    </row>
    <row r="2463" spans="4:5" x14ac:dyDescent="0.3">
      <c r="D2463" s="1793">
        <v>48339694302</v>
      </c>
      <c r="E2463" s="1772">
        <v>2362</v>
      </c>
    </row>
    <row r="2464" spans="4:5" x14ac:dyDescent="0.3">
      <c r="D2464" s="1793">
        <v>48441010200</v>
      </c>
      <c r="E2464" s="1772">
        <v>2362</v>
      </c>
    </row>
    <row r="2465" spans="4:5" x14ac:dyDescent="0.3">
      <c r="D2465" s="1793">
        <v>48453001738</v>
      </c>
      <c r="E2465" s="1772">
        <v>2362</v>
      </c>
    </row>
    <row r="2466" spans="4:5" x14ac:dyDescent="0.3">
      <c r="D2466" s="1793">
        <v>48463950200</v>
      </c>
      <c r="E2466" s="1772">
        <v>2362</v>
      </c>
    </row>
    <row r="2467" spans="4:5" x14ac:dyDescent="0.3">
      <c r="D2467" s="1793">
        <v>48201230400</v>
      </c>
      <c r="E2467" s="1772">
        <v>2362</v>
      </c>
    </row>
    <row r="2468" spans="4:5" x14ac:dyDescent="0.3">
      <c r="D2468" s="1793">
        <v>48485012600</v>
      </c>
      <c r="E2468" s="1772">
        <v>2362</v>
      </c>
    </row>
    <row r="2469" spans="4:5" x14ac:dyDescent="0.3">
      <c r="D2469" s="1793">
        <v>48491021401</v>
      </c>
      <c r="E2469" s="1772">
        <v>2362</v>
      </c>
    </row>
    <row r="2470" spans="4:5" x14ac:dyDescent="0.3">
      <c r="D2470" s="1793">
        <v>48201330100</v>
      </c>
      <c r="E2470" s="1772">
        <v>2362</v>
      </c>
    </row>
    <row r="2471" spans="4:5" x14ac:dyDescent="0.3">
      <c r="D2471" s="1793">
        <v>48303000202</v>
      </c>
      <c r="E2471" s="1772">
        <v>2362</v>
      </c>
    </row>
    <row r="2472" spans="4:5" x14ac:dyDescent="0.3">
      <c r="D2472" s="1793">
        <v>48027022404</v>
      </c>
      <c r="E2472" s="1772">
        <v>2362</v>
      </c>
    </row>
    <row r="2473" spans="4:5" x14ac:dyDescent="0.3">
      <c r="D2473" s="1793">
        <v>48029160502</v>
      </c>
      <c r="E2473" s="1772">
        <v>2362</v>
      </c>
    </row>
    <row r="2474" spans="4:5" x14ac:dyDescent="0.3">
      <c r="D2474" s="1793">
        <v>48061013207</v>
      </c>
      <c r="E2474" s="1772">
        <v>2362</v>
      </c>
    </row>
    <row r="2475" spans="4:5" x14ac:dyDescent="0.3">
      <c r="D2475" s="1793">
        <v>48085031639</v>
      </c>
      <c r="E2475" s="1772">
        <v>2362</v>
      </c>
    </row>
    <row r="2476" spans="4:5" x14ac:dyDescent="0.3">
      <c r="D2476" s="1793">
        <v>48099010504</v>
      </c>
      <c r="E2476" s="1772">
        <v>2362</v>
      </c>
    </row>
    <row r="2477" spans="4:5" x14ac:dyDescent="0.3">
      <c r="D2477" s="1793">
        <v>48113014307</v>
      </c>
      <c r="E2477" s="1772">
        <v>2362</v>
      </c>
    </row>
    <row r="2478" spans="4:5" x14ac:dyDescent="0.3">
      <c r="D2478" s="1793">
        <v>48113016617</v>
      </c>
      <c r="E2478" s="1772">
        <v>2362</v>
      </c>
    </row>
    <row r="2479" spans="4:5" x14ac:dyDescent="0.3">
      <c r="D2479" s="1793">
        <v>48113017304</v>
      </c>
      <c r="E2479" s="1772">
        <v>2362</v>
      </c>
    </row>
    <row r="2480" spans="4:5" x14ac:dyDescent="0.3">
      <c r="D2480" s="1793">
        <v>48113017606</v>
      </c>
      <c r="E2480" s="1772">
        <v>2362</v>
      </c>
    </row>
    <row r="2481" spans="4:5" x14ac:dyDescent="0.3">
      <c r="D2481" s="1793">
        <v>48113018203</v>
      </c>
      <c r="E2481" s="1772">
        <v>2362</v>
      </c>
    </row>
    <row r="2482" spans="4:5" x14ac:dyDescent="0.3">
      <c r="D2482" s="1793">
        <v>48135002502</v>
      </c>
      <c r="E2482" s="1772">
        <v>2362</v>
      </c>
    </row>
    <row r="2483" spans="4:5" x14ac:dyDescent="0.3">
      <c r="D2483" s="1793">
        <v>48201222401</v>
      </c>
      <c r="E2483" s="1772">
        <v>2362</v>
      </c>
    </row>
    <row r="2484" spans="4:5" x14ac:dyDescent="0.3">
      <c r="D2484" s="1793">
        <v>48201231900</v>
      </c>
      <c r="E2484" s="1772">
        <v>2362</v>
      </c>
    </row>
    <row r="2485" spans="4:5" x14ac:dyDescent="0.3">
      <c r="D2485" s="1793">
        <v>48201232100</v>
      </c>
      <c r="E2485" s="1772">
        <v>2362</v>
      </c>
    </row>
    <row r="2486" spans="4:5" x14ac:dyDescent="0.3">
      <c r="D2486" s="1793">
        <v>48201252900</v>
      </c>
      <c r="E2486" s="1772">
        <v>2362</v>
      </c>
    </row>
    <row r="2487" spans="4:5" x14ac:dyDescent="0.3">
      <c r="D2487" s="1793">
        <v>48201423600</v>
      </c>
      <c r="E2487" s="1772">
        <v>2362</v>
      </c>
    </row>
    <row r="2488" spans="4:5" x14ac:dyDescent="0.3">
      <c r="D2488" s="1793">
        <v>48201522302</v>
      </c>
      <c r="E2488" s="1772">
        <v>2362</v>
      </c>
    </row>
    <row r="2489" spans="4:5" x14ac:dyDescent="0.3">
      <c r="D2489" s="1793">
        <v>48201541601</v>
      </c>
      <c r="E2489" s="1772">
        <v>2362</v>
      </c>
    </row>
    <row r="2490" spans="4:5" x14ac:dyDescent="0.3">
      <c r="D2490" s="1793">
        <v>48245011201</v>
      </c>
      <c r="E2490" s="1772">
        <v>2362</v>
      </c>
    </row>
    <row r="2491" spans="4:5" x14ac:dyDescent="0.3">
      <c r="D2491" s="1793">
        <v>48251130207</v>
      </c>
      <c r="E2491" s="1772">
        <v>2362</v>
      </c>
    </row>
    <row r="2492" spans="4:5" x14ac:dyDescent="0.3">
      <c r="D2492" s="1793">
        <v>48273020500</v>
      </c>
      <c r="E2492" s="1772">
        <v>2362</v>
      </c>
    </row>
    <row r="2493" spans="4:5" x14ac:dyDescent="0.3">
      <c r="D2493" s="1793">
        <v>48303000605</v>
      </c>
      <c r="E2493" s="1772">
        <v>2362</v>
      </c>
    </row>
    <row r="2494" spans="4:5" x14ac:dyDescent="0.3">
      <c r="D2494" s="1793">
        <v>48355003601</v>
      </c>
      <c r="E2494" s="1772">
        <v>2362</v>
      </c>
    </row>
    <row r="2495" spans="4:5" x14ac:dyDescent="0.3">
      <c r="D2495" s="1793">
        <v>48387950500</v>
      </c>
      <c r="E2495" s="1772">
        <v>2362</v>
      </c>
    </row>
    <row r="2496" spans="4:5" x14ac:dyDescent="0.3">
      <c r="D2496" s="1793">
        <v>48439104802</v>
      </c>
      <c r="E2496" s="1772">
        <v>2362</v>
      </c>
    </row>
    <row r="2497" spans="4:5" x14ac:dyDescent="0.3">
      <c r="D2497" s="1793">
        <v>48439113710</v>
      </c>
      <c r="E2497" s="1772">
        <v>2362</v>
      </c>
    </row>
    <row r="2498" spans="4:5" x14ac:dyDescent="0.3">
      <c r="D2498" s="1793">
        <v>48453001737</v>
      </c>
      <c r="E2498" s="1772">
        <v>2362</v>
      </c>
    </row>
    <row r="2499" spans="4:5" x14ac:dyDescent="0.3">
      <c r="D2499" s="1793">
        <v>48453002104</v>
      </c>
      <c r="E2499" s="1772">
        <v>2362</v>
      </c>
    </row>
    <row r="2500" spans="4:5" x14ac:dyDescent="0.3">
      <c r="D2500" s="1793">
        <v>48491020411</v>
      </c>
      <c r="E2500" s="1772">
        <v>2362</v>
      </c>
    </row>
    <row r="2501" spans="4:5" x14ac:dyDescent="0.3">
      <c r="D2501" s="1793">
        <v>48167724101</v>
      </c>
      <c r="E2501" s="1772">
        <v>2406</v>
      </c>
    </row>
    <row r="2502" spans="4:5" x14ac:dyDescent="0.3">
      <c r="D2502" s="1793">
        <v>48029121506</v>
      </c>
      <c r="E2502" s="1772">
        <v>2406</v>
      </c>
    </row>
    <row r="2503" spans="4:5" x14ac:dyDescent="0.3">
      <c r="D2503" s="1793">
        <v>48479001709</v>
      </c>
      <c r="E2503" s="1772">
        <v>2408</v>
      </c>
    </row>
    <row r="2504" spans="4:5" x14ac:dyDescent="0.3">
      <c r="D2504" s="1793">
        <v>48029120300</v>
      </c>
      <c r="E2504" s="1772">
        <v>2408</v>
      </c>
    </row>
    <row r="2505" spans="4:5" x14ac:dyDescent="0.3">
      <c r="D2505" s="1793">
        <v>48039661400</v>
      </c>
      <c r="E2505" s="1772">
        <v>2408</v>
      </c>
    </row>
    <row r="2506" spans="4:5" x14ac:dyDescent="0.3">
      <c r="D2506" s="1793">
        <v>48113008100</v>
      </c>
      <c r="E2506" s="1772">
        <v>2408</v>
      </c>
    </row>
    <row r="2507" spans="4:5" x14ac:dyDescent="0.3">
      <c r="D2507" s="1793">
        <v>48029131613</v>
      </c>
      <c r="E2507" s="1772">
        <v>2408</v>
      </c>
    </row>
    <row r="2508" spans="4:5" x14ac:dyDescent="0.3">
      <c r="D2508" s="1793">
        <v>48201251000</v>
      </c>
      <c r="E2508" s="1772">
        <v>2408</v>
      </c>
    </row>
    <row r="2509" spans="4:5" x14ac:dyDescent="0.3">
      <c r="D2509" s="1793">
        <v>48463950500</v>
      </c>
      <c r="E2509" s="1772">
        <v>2408</v>
      </c>
    </row>
    <row r="2510" spans="4:5" x14ac:dyDescent="0.3">
      <c r="D2510" s="1793">
        <v>48113016514</v>
      </c>
      <c r="E2510" s="1772">
        <v>2408</v>
      </c>
    </row>
    <row r="2511" spans="4:5" x14ac:dyDescent="0.3">
      <c r="D2511" s="1793">
        <v>48061013206</v>
      </c>
      <c r="E2511" s="1772">
        <v>2408</v>
      </c>
    </row>
    <row r="2512" spans="4:5" x14ac:dyDescent="0.3">
      <c r="D2512" s="1793">
        <v>48157671601</v>
      </c>
      <c r="E2512" s="1772">
        <v>2408</v>
      </c>
    </row>
    <row r="2513" spans="4:5" x14ac:dyDescent="0.3">
      <c r="D2513" s="1793">
        <v>48027020401</v>
      </c>
      <c r="E2513" s="1772">
        <v>2408</v>
      </c>
    </row>
    <row r="2514" spans="4:5" x14ac:dyDescent="0.3">
      <c r="D2514" s="1793">
        <v>48141003801</v>
      </c>
      <c r="E2514" s="1772">
        <v>2408</v>
      </c>
    </row>
    <row r="2515" spans="4:5" x14ac:dyDescent="0.3">
      <c r="D2515" s="1793">
        <v>48329000304</v>
      </c>
      <c r="E2515" s="1772">
        <v>2408</v>
      </c>
    </row>
    <row r="2516" spans="4:5" x14ac:dyDescent="0.3">
      <c r="D2516" s="1793">
        <v>48423001602</v>
      </c>
      <c r="E2516" s="1772">
        <v>2408</v>
      </c>
    </row>
    <row r="2517" spans="4:5" x14ac:dyDescent="0.3">
      <c r="D2517" s="1793">
        <v>48029190400</v>
      </c>
      <c r="E2517" s="1772">
        <v>2408</v>
      </c>
    </row>
    <row r="2518" spans="4:5" x14ac:dyDescent="0.3">
      <c r="D2518" s="1793">
        <v>48029190501</v>
      </c>
      <c r="E2518" s="1772">
        <v>2408</v>
      </c>
    </row>
    <row r="2519" spans="4:5" x14ac:dyDescent="0.3">
      <c r="D2519" s="1793">
        <v>48027020300</v>
      </c>
      <c r="E2519" s="1772">
        <v>2408</v>
      </c>
    </row>
    <row r="2520" spans="4:5" x14ac:dyDescent="0.3">
      <c r="D2520" s="1793">
        <v>48029131100</v>
      </c>
      <c r="E2520" s="1772">
        <v>2408</v>
      </c>
    </row>
    <row r="2521" spans="4:5" x14ac:dyDescent="0.3">
      <c r="D2521" s="1793">
        <v>48037010600</v>
      </c>
      <c r="E2521" s="1772">
        <v>2408</v>
      </c>
    </row>
    <row r="2522" spans="4:5" x14ac:dyDescent="0.3">
      <c r="D2522" s="1793">
        <v>48057000400</v>
      </c>
      <c r="E2522" s="1772">
        <v>2408</v>
      </c>
    </row>
    <row r="2523" spans="4:5" x14ac:dyDescent="0.3">
      <c r="D2523" s="1793">
        <v>48061012001</v>
      </c>
      <c r="E2523" s="1772">
        <v>2408</v>
      </c>
    </row>
    <row r="2524" spans="4:5" x14ac:dyDescent="0.3">
      <c r="D2524" s="1793">
        <v>48061013600</v>
      </c>
      <c r="E2524" s="1772">
        <v>2408</v>
      </c>
    </row>
    <row r="2525" spans="4:5" x14ac:dyDescent="0.3">
      <c r="D2525" s="1793">
        <v>48073950500</v>
      </c>
      <c r="E2525" s="1772">
        <v>2408</v>
      </c>
    </row>
    <row r="2526" spans="4:5" x14ac:dyDescent="0.3">
      <c r="D2526" s="1793">
        <v>48113018002</v>
      </c>
      <c r="E2526" s="1772">
        <v>2408</v>
      </c>
    </row>
    <row r="2527" spans="4:5" x14ac:dyDescent="0.3">
      <c r="D2527" s="1793">
        <v>48113018206</v>
      </c>
      <c r="E2527" s="1772">
        <v>2408</v>
      </c>
    </row>
    <row r="2528" spans="4:5" x14ac:dyDescent="0.3">
      <c r="D2528" s="1793">
        <v>48121021618</v>
      </c>
      <c r="E2528" s="1772">
        <v>2408</v>
      </c>
    </row>
    <row r="2529" spans="4:5" x14ac:dyDescent="0.3">
      <c r="D2529" s="1793">
        <v>48121021744</v>
      </c>
      <c r="E2529" s="1772">
        <v>2408</v>
      </c>
    </row>
    <row r="2530" spans="4:5" x14ac:dyDescent="0.3">
      <c r="D2530" s="1793">
        <v>48141003404</v>
      </c>
      <c r="E2530" s="1772">
        <v>2408</v>
      </c>
    </row>
    <row r="2531" spans="4:5" x14ac:dyDescent="0.3">
      <c r="D2531" s="1793">
        <v>48157672301</v>
      </c>
      <c r="E2531" s="1772">
        <v>2408</v>
      </c>
    </row>
    <row r="2532" spans="4:5" x14ac:dyDescent="0.3">
      <c r="D2532" s="1793">
        <v>48167725100</v>
      </c>
      <c r="E2532" s="1772">
        <v>2408</v>
      </c>
    </row>
    <row r="2533" spans="4:5" x14ac:dyDescent="0.3">
      <c r="D2533" s="1793">
        <v>48201220200</v>
      </c>
      <c r="E2533" s="1772">
        <v>2408</v>
      </c>
    </row>
    <row r="2534" spans="4:5" x14ac:dyDescent="0.3">
      <c r="D2534" s="1793">
        <v>48201232500</v>
      </c>
      <c r="E2534" s="1772">
        <v>2408</v>
      </c>
    </row>
    <row r="2535" spans="4:5" x14ac:dyDescent="0.3">
      <c r="D2535" s="1793">
        <v>48201343100</v>
      </c>
      <c r="E2535" s="1772">
        <v>2408</v>
      </c>
    </row>
    <row r="2536" spans="4:5" x14ac:dyDescent="0.3">
      <c r="D2536" s="1793">
        <v>48201454900</v>
      </c>
      <c r="E2536" s="1772">
        <v>2408</v>
      </c>
    </row>
    <row r="2537" spans="4:5" x14ac:dyDescent="0.3">
      <c r="D2537" s="1793">
        <v>48201542000</v>
      </c>
      <c r="E2537" s="1772">
        <v>2408</v>
      </c>
    </row>
    <row r="2538" spans="4:5" x14ac:dyDescent="0.3">
      <c r="D2538" s="1793">
        <v>48201552101</v>
      </c>
      <c r="E2538" s="1772">
        <v>2408</v>
      </c>
    </row>
    <row r="2539" spans="4:5" x14ac:dyDescent="0.3">
      <c r="D2539" s="1793">
        <v>48215020301</v>
      </c>
      <c r="E2539" s="1772">
        <v>2408</v>
      </c>
    </row>
    <row r="2540" spans="4:5" x14ac:dyDescent="0.3">
      <c r="D2540" s="1793">
        <v>48215021304</v>
      </c>
      <c r="E2540" s="1772">
        <v>2408</v>
      </c>
    </row>
    <row r="2541" spans="4:5" x14ac:dyDescent="0.3">
      <c r="D2541" s="1793">
        <v>48215023103</v>
      </c>
      <c r="E2541" s="1772">
        <v>2408</v>
      </c>
    </row>
    <row r="2542" spans="4:5" x14ac:dyDescent="0.3">
      <c r="D2542" s="1793">
        <v>48215024113</v>
      </c>
      <c r="E2542" s="1772">
        <v>2408</v>
      </c>
    </row>
    <row r="2543" spans="4:5" x14ac:dyDescent="0.3">
      <c r="D2543" s="1793">
        <v>48227950700</v>
      </c>
      <c r="E2543" s="1772">
        <v>2408</v>
      </c>
    </row>
    <row r="2544" spans="4:5" x14ac:dyDescent="0.3">
      <c r="D2544" s="1793">
        <v>48329000200</v>
      </c>
      <c r="E2544" s="1772">
        <v>2408</v>
      </c>
    </row>
    <row r="2545" spans="4:5" x14ac:dyDescent="0.3">
      <c r="D2545" s="1793">
        <v>48329010200</v>
      </c>
      <c r="E2545" s="1772">
        <v>2408</v>
      </c>
    </row>
    <row r="2546" spans="4:5" x14ac:dyDescent="0.3">
      <c r="D2546" s="1793">
        <v>48355003101</v>
      </c>
      <c r="E2546" s="1772">
        <v>2408</v>
      </c>
    </row>
    <row r="2547" spans="4:5" x14ac:dyDescent="0.3">
      <c r="D2547" s="1793">
        <v>48439123300</v>
      </c>
      <c r="E2547" s="1772">
        <v>2408</v>
      </c>
    </row>
    <row r="2548" spans="4:5" x14ac:dyDescent="0.3">
      <c r="D2548" s="1793">
        <v>48441013402</v>
      </c>
      <c r="E2548" s="1772">
        <v>2408</v>
      </c>
    </row>
    <row r="2549" spans="4:5" x14ac:dyDescent="0.3">
      <c r="D2549" s="1793">
        <v>48463950300</v>
      </c>
      <c r="E2549" s="1772">
        <v>2408</v>
      </c>
    </row>
    <row r="2550" spans="4:5" x14ac:dyDescent="0.3">
      <c r="D2550" s="1793">
        <v>48477170100</v>
      </c>
      <c r="E2550" s="1772">
        <v>2408</v>
      </c>
    </row>
    <row r="2551" spans="4:5" x14ac:dyDescent="0.3">
      <c r="D2551" s="1793">
        <v>48113010602</v>
      </c>
      <c r="E2551" s="1772">
        <v>2456</v>
      </c>
    </row>
    <row r="2552" spans="4:5" x14ac:dyDescent="0.3">
      <c r="D2552" s="1793">
        <v>48375012000</v>
      </c>
      <c r="E2552" s="1772">
        <v>2456</v>
      </c>
    </row>
    <row r="2553" spans="4:5" x14ac:dyDescent="0.3">
      <c r="D2553" s="1793">
        <v>48245000900</v>
      </c>
      <c r="E2553" s="1772">
        <v>2456</v>
      </c>
    </row>
    <row r="2554" spans="4:5" x14ac:dyDescent="0.3">
      <c r="D2554" s="1793">
        <v>48439104502</v>
      </c>
      <c r="E2554" s="1772">
        <v>2456</v>
      </c>
    </row>
    <row r="2555" spans="4:5" x14ac:dyDescent="0.3">
      <c r="D2555" s="1793">
        <v>48099010702</v>
      </c>
      <c r="E2555" s="1772">
        <v>2456</v>
      </c>
    </row>
    <row r="2556" spans="4:5" x14ac:dyDescent="0.3">
      <c r="D2556" s="1793">
        <v>48113003400</v>
      </c>
      <c r="E2556" s="1772">
        <v>2456</v>
      </c>
    </row>
    <row r="2557" spans="4:5" x14ac:dyDescent="0.3">
      <c r="D2557" s="1793">
        <v>48113009101</v>
      </c>
      <c r="E2557" s="1772">
        <v>2456</v>
      </c>
    </row>
    <row r="2558" spans="4:5" x14ac:dyDescent="0.3">
      <c r="D2558" s="1793">
        <v>48113018501</v>
      </c>
      <c r="E2558" s="1772">
        <v>2456</v>
      </c>
    </row>
    <row r="2559" spans="4:5" x14ac:dyDescent="0.3">
      <c r="D2559" s="1793">
        <v>48171950500</v>
      </c>
      <c r="E2559" s="1772">
        <v>2456</v>
      </c>
    </row>
    <row r="2560" spans="4:5" x14ac:dyDescent="0.3">
      <c r="D2560" s="1793">
        <v>48245010100</v>
      </c>
      <c r="E2560" s="1772">
        <v>2456</v>
      </c>
    </row>
    <row r="2561" spans="4:5" x14ac:dyDescent="0.3">
      <c r="D2561" s="1793">
        <v>48253020400</v>
      </c>
      <c r="E2561" s="1772">
        <v>2456</v>
      </c>
    </row>
    <row r="2562" spans="4:5" x14ac:dyDescent="0.3">
      <c r="D2562" s="1793">
        <v>48277000700</v>
      </c>
      <c r="E2562" s="1772">
        <v>2456</v>
      </c>
    </row>
    <row r="2563" spans="4:5" x14ac:dyDescent="0.3">
      <c r="D2563" s="1793">
        <v>48339694600</v>
      </c>
      <c r="E2563" s="1772">
        <v>2456</v>
      </c>
    </row>
    <row r="2564" spans="4:5" x14ac:dyDescent="0.3">
      <c r="D2564" s="1793">
        <v>48373210204</v>
      </c>
      <c r="E2564" s="1772">
        <v>2456</v>
      </c>
    </row>
    <row r="2565" spans="4:5" x14ac:dyDescent="0.3">
      <c r="D2565" s="1793">
        <v>48439102500</v>
      </c>
      <c r="E2565" s="1772">
        <v>2456</v>
      </c>
    </row>
    <row r="2566" spans="4:5" x14ac:dyDescent="0.3">
      <c r="D2566" s="1793">
        <v>48479000800</v>
      </c>
      <c r="E2566" s="1772">
        <v>2456</v>
      </c>
    </row>
    <row r="2567" spans="4:5" x14ac:dyDescent="0.3">
      <c r="D2567" s="1793">
        <v>48027023204</v>
      </c>
      <c r="E2567" s="1772">
        <v>2472</v>
      </c>
    </row>
    <row r="2568" spans="4:5" x14ac:dyDescent="0.3">
      <c r="D2568" s="1793">
        <v>48477170300</v>
      </c>
      <c r="E2568" s="1772">
        <v>2473</v>
      </c>
    </row>
    <row r="2569" spans="4:5" x14ac:dyDescent="0.3">
      <c r="D2569" s="1793">
        <v>48201532400</v>
      </c>
      <c r="E2569" s="1772">
        <v>2473</v>
      </c>
    </row>
    <row r="2570" spans="4:5" x14ac:dyDescent="0.3">
      <c r="D2570" s="1793">
        <v>48113009603</v>
      </c>
      <c r="E2570" s="1772">
        <v>2473</v>
      </c>
    </row>
    <row r="2571" spans="4:5" x14ac:dyDescent="0.3">
      <c r="D2571" s="1793">
        <v>48423002004</v>
      </c>
      <c r="E2571" s="1772">
        <v>2473</v>
      </c>
    </row>
    <row r="2572" spans="4:5" x14ac:dyDescent="0.3">
      <c r="D2572" s="1793">
        <v>48113013004</v>
      </c>
      <c r="E2572" s="1772">
        <v>2473</v>
      </c>
    </row>
    <row r="2573" spans="4:5" x14ac:dyDescent="0.3">
      <c r="D2573" s="1793">
        <v>48157674501</v>
      </c>
      <c r="E2573" s="1772">
        <v>2473</v>
      </c>
    </row>
    <row r="2574" spans="4:5" x14ac:dyDescent="0.3">
      <c r="D2574" s="1793">
        <v>48049950800</v>
      </c>
      <c r="E2574" s="1772">
        <v>2473</v>
      </c>
    </row>
    <row r="2575" spans="4:5" x14ac:dyDescent="0.3">
      <c r="D2575" s="1793">
        <v>48061012700</v>
      </c>
      <c r="E2575" s="1772">
        <v>2473</v>
      </c>
    </row>
    <row r="2576" spans="4:5" x14ac:dyDescent="0.3">
      <c r="D2576" s="1793">
        <v>48201511302</v>
      </c>
      <c r="E2576" s="1772">
        <v>2473</v>
      </c>
    </row>
    <row r="2577" spans="4:5" x14ac:dyDescent="0.3">
      <c r="D2577" s="1793">
        <v>48427950107</v>
      </c>
      <c r="E2577" s="1772">
        <v>2473</v>
      </c>
    </row>
    <row r="2578" spans="4:5" x14ac:dyDescent="0.3">
      <c r="D2578" s="1793">
        <v>48439106507</v>
      </c>
      <c r="E2578" s="1772">
        <v>2473</v>
      </c>
    </row>
    <row r="2579" spans="4:5" x14ac:dyDescent="0.3">
      <c r="D2579" s="1793">
        <v>48027023201</v>
      </c>
      <c r="E2579" s="1772">
        <v>2473</v>
      </c>
    </row>
    <row r="2580" spans="4:5" x14ac:dyDescent="0.3">
      <c r="D2580" s="1793">
        <v>48029141403</v>
      </c>
      <c r="E2580" s="1772">
        <v>2473</v>
      </c>
    </row>
    <row r="2581" spans="4:5" x14ac:dyDescent="0.3">
      <c r="D2581" s="1793">
        <v>48029161302</v>
      </c>
      <c r="E2581" s="1772">
        <v>2473</v>
      </c>
    </row>
    <row r="2582" spans="4:5" x14ac:dyDescent="0.3">
      <c r="D2582" s="1793">
        <v>48029161304</v>
      </c>
      <c r="E2582" s="1772">
        <v>2473</v>
      </c>
    </row>
    <row r="2583" spans="4:5" x14ac:dyDescent="0.3">
      <c r="D2583" s="1793">
        <v>48029190504</v>
      </c>
      <c r="E2583" s="1772">
        <v>2473</v>
      </c>
    </row>
    <row r="2584" spans="4:5" x14ac:dyDescent="0.3">
      <c r="D2584" s="1793">
        <v>48093950300</v>
      </c>
      <c r="E2584" s="1772">
        <v>2473</v>
      </c>
    </row>
    <row r="2585" spans="4:5" x14ac:dyDescent="0.3">
      <c r="D2585" s="1793">
        <v>48113001101</v>
      </c>
      <c r="E2585" s="1772">
        <v>2473</v>
      </c>
    </row>
    <row r="2586" spans="4:5" x14ac:dyDescent="0.3">
      <c r="D2586" s="1793">
        <v>48113004800</v>
      </c>
      <c r="E2586" s="1772">
        <v>2473</v>
      </c>
    </row>
    <row r="2587" spans="4:5" x14ac:dyDescent="0.3">
      <c r="D2587" s="1793">
        <v>48113014406</v>
      </c>
      <c r="E2587" s="1772">
        <v>2473</v>
      </c>
    </row>
    <row r="2588" spans="4:5" x14ac:dyDescent="0.3">
      <c r="D2588" s="1793">
        <v>48113016623</v>
      </c>
      <c r="E2588" s="1772">
        <v>2473</v>
      </c>
    </row>
    <row r="2589" spans="4:5" x14ac:dyDescent="0.3">
      <c r="D2589" s="1793">
        <v>48113019028</v>
      </c>
      <c r="E2589" s="1772">
        <v>2473</v>
      </c>
    </row>
    <row r="2590" spans="4:5" x14ac:dyDescent="0.3">
      <c r="D2590" s="1793">
        <v>48113020200</v>
      </c>
      <c r="E2590" s="1772">
        <v>2473</v>
      </c>
    </row>
    <row r="2591" spans="4:5" x14ac:dyDescent="0.3">
      <c r="D2591" s="1793">
        <v>48141010317</v>
      </c>
      <c r="E2591" s="1772">
        <v>2473</v>
      </c>
    </row>
    <row r="2592" spans="4:5" x14ac:dyDescent="0.3">
      <c r="D2592" s="1793">
        <v>48157672500</v>
      </c>
      <c r="E2592" s="1772">
        <v>2473</v>
      </c>
    </row>
    <row r="2593" spans="4:5" x14ac:dyDescent="0.3">
      <c r="D2593" s="1793">
        <v>48181000901</v>
      </c>
      <c r="E2593" s="1772">
        <v>2473</v>
      </c>
    </row>
    <row r="2594" spans="4:5" x14ac:dyDescent="0.3">
      <c r="D2594" s="1793">
        <v>48199030800</v>
      </c>
      <c r="E2594" s="1772">
        <v>2473</v>
      </c>
    </row>
    <row r="2595" spans="4:5" x14ac:dyDescent="0.3">
      <c r="D2595" s="1793">
        <v>48201251402</v>
      </c>
      <c r="E2595" s="1772">
        <v>2473</v>
      </c>
    </row>
    <row r="2596" spans="4:5" x14ac:dyDescent="0.3">
      <c r="D2596" s="1793">
        <v>48201540200</v>
      </c>
      <c r="E2596" s="1772">
        <v>2473</v>
      </c>
    </row>
    <row r="2597" spans="4:5" x14ac:dyDescent="0.3">
      <c r="D2597" s="1793">
        <v>48239950200</v>
      </c>
      <c r="E2597" s="1772">
        <v>2473</v>
      </c>
    </row>
    <row r="2598" spans="4:5" x14ac:dyDescent="0.3">
      <c r="D2598" s="1793">
        <v>48245001900</v>
      </c>
      <c r="E2598" s="1772">
        <v>2473</v>
      </c>
    </row>
    <row r="2599" spans="4:5" x14ac:dyDescent="0.3">
      <c r="D2599" s="1793">
        <v>48339692602</v>
      </c>
      <c r="E2599" s="1772">
        <v>2473</v>
      </c>
    </row>
    <row r="2600" spans="4:5" x14ac:dyDescent="0.3">
      <c r="D2600" s="1793">
        <v>48363000900</v>
      </c>
      <c r="E2600" s="1772">
        <v>2473</v>
      </c>
    </row>
    <row r="2601" spans="4:5" x14ac:dyDescent="0.3">
      <c r="D2601" s="1793">
        <v>48409011300</v>
      </c>
      <c r="E2601" s="1772">
        <v>2473</v>
      </c>
    </row>
    <row r="2602" spans="4:5" x14ac:dyDescent="0.3">
      <c r="D2602" s="1793">
        <v>48439122001</v>
      </c>
      <c r="E2602" s="1772">
        <v>2473</v>
      </c>
    </row>
    <row r="2603" spans="4:5" x14ac:dyDescent="0.3">
      <c r="D2603" s="1793">
        <v>48441011200</v>
      </c>
      <c r="E2603" s="1772">
        <v>2473</v>
      </c>
    </row>
    <row r="2604" spans="4:5" x14ac:dyDescent="0.3">
      <c r="D2604" s="1793">
        <v>48451000200</v>
      </c>
      <c r="E2604" s="1772">
        <v>2473</v>
      </c>
    </row>
    <row r="2605" spans="4:5" x14ac:dyDescent="0.3">
      <c r="D2605" s="1793">
        <v>48453002403</v>
      </c>
      <c r="E2605" s="1772">
        <v>2473</v>
      </c>
    </row>
    <row r="2606" spans="4:5" x14ac:dyDescent="0.3">
      <c r="D2606" s="1793">
        <v>48453002435</v>
      </c>
      <c r="E2606" s="1772">
        <v>2473</v>
      </c>
    </row>
    <row r="2607" spans="4:5" x14ac:dyDescent="0.3">
      <c r="D2607" s="1793">
        <v>48465950301</v>
      </c>
      <c r="E2607" s="1772">
        <v>2473</v>
      </c>
    </row>
    <row r="2608" spans="4:5" x14ac:dyDescent="0.3">
      <c r="D2608" s="1793">
        <v>48453001764</v>
      </c>
      <c r="E2608" s="1772">
        <v>2513</v>
      </c>
    </row>
    <row r="2609" spans="4:5" x14ac:dyDescent="0.3">
      <c r="D2609" s="1793">
        <v>48181001900</v>
      </c>
      <c r="E2609" s="1772">
        <v>2513</v>
      </c>
    </row>
    <row r="2610" spans="4:5" x14ac:dyDescent="0.3">
      <c r="D2610" s="1793">
        <v>48409010301</v>
      </c>
      <c r="E2610" s="1772">
        <v>2513</v>
      </c>
    </row>
    <row r="2611" spans="4:5" x14ac:dyDescent="0.3">
      <c r="D2611" s="1793">
        <v>48423000400</v>
      </c>
      <c r="E2611" s="1772">
        <v>2513</v>
      </c>
    </row>
    <row r="2612" spans="4:5" x14ac:dyDescent="0.3">
      <c r="D2612" s="1793">
        <v>48453001504</v>
      </c>
      <c r="E2612" s="1772">
        <v>2513</v>
      </c>
    </row>
    <row r="2613" spans="4:5" x14ac:dyDescent="0.3">
      <c r="D2613" s="1793">
        <v>48485011200</v>
      </c>
      <c r="E2613" s="1772">
        <v>2513</v>
      </c>
    </row>
    <row r="2614" spans="4:5" x14ac:dyDescent="0.3">
      <c r="D2614" s="1793">
        <v>48121021611</v>
      </c>
      <c r="E2614" s="1772">
        <v>2519</v>
      </c>
    </row>
    <row r="2615" spans="4:5" x14ac:dyDescent="0.3">
      <c r="D2615" s="1793">
        <v>48453001768</v>
      </c>
      <c r="E2615" s="1772">
        <v>2520</v>
      </c>
    </row>
    <row r="2616" spans="4:5" x14ac:dyDescent="0.3">
      <c r="D2616" s="1793">
        <v>48215023000</v>
      </c>
      <c r="E2616" s="1772">
        <v>2520</v>
      </c>
    </row>
    <row r="2617" spans="4:5" x14ac:dyDescent="0.3">
      <c r="D2617" s="1793">
        <v>48439102700</v>
      </c>
      <c r="E2617" s="1772">
        <v>2520</v>
      </c>
    </row>
    <row r="2618" spans="4:5" x14ac:dyDescent="0.3">
      <c r="D2618" s="1793">
        <v>48439111530</v>
      </c>
      <c r="E2618" s="1772">
        <v>2520</v>
      </c>
    </row>
    <row r="2619" spans="4:5" x14ac:dyDescent="0.3">
      <c r="D2619" s="1793">
        <v>48085031717</v>
      </c>
      <c r="E2619" s="1772">
        <v>2520</v>
      </c>
    </row>
    <row r="2620" spans="4:5" x14ac:dyDescent="0.3">
      <c r="D2620" s="1793">
        <v>48251130407</v>
      </c>
      <c r="E2620" s="1772">
        <v>2520</v>
      </c>
    </row>
    <row r="2621" spans="4:5" x14ac:dyDescent="0.3">
      <c r="D2621" s="1793">
        <v>48457950300</v>
      </c>
      <c r="E2621" s="1772">
        <v>2520</v>
      </c>
    </row>
    <row r="2622" spans="4:5" x14ac:dyDescent="0.3">
      <c r="D2622" s="1793">
        <v>48029181711</v>
      </c>
      <c r="E2622" s="1772">
        <v>2520</v>
      </c>
    </row>
    <row r="2623" spans="4:5" x14ac:dyDescent="0.3">
      <c r="D2623" s="1793">
        <v>48201410600</v>
      </c>
      <c r="E2623" s="1772">
        <v>2520</v>
      </c>
    </row>
    <row r="2624" spans="4:5" x14ac:dyDescent="0.3">
      <c r="D2624" s="1793">
        <v>48439113215</v>
      </c>
      <c r="E2624" s="1772">
        <v>2520</v>
      </c>
    </row>
    <row r="2625" spans="4:5" x14ac:dyDescent="0.3">
      <c r="D2625" s="1793">
        <v>48407200101</v>
      </c>
      <c r="E2625" s="1772">
        <v>2520</v>
      </c>
    </row>
    <row r="2626" spans="4:5" x14ac:dyDescent="0.3">
      <c r="D2626" s="1793">
        <v>48467950500</v>
      </c>
      <c r="E2626" s="1772">
        <v>2520</v>
      </c>
    </row>
    <row r="2627" spans="4:5" x14ac:dyDescent="0.3">
      <c r="D2627" s="1793">
        <v>48085031711</v>
      </c>
      <c r="E2627" s="1772">
        <v>2520</v>
      </c>
    </row>
    <row r="2628" spans="4:5" x14ac:dyDescent="0.3">
      <c r="D2628" s="1793">
        <v>48485010800</v>
      </c>
      <c r="E2628" s="1772">
        <v>2520</v>
      </c>
    </row>
    <row r="2629" spans="4:5" x14ac:dyDescent="0.3">
      <c r="D2629" s="1793">
        <v>48029121300</v>
      </c>
      <c r="E2629" s="1772">
        <v>2520</v>
      </c>
    </row>
    <row r="2630" spans="4:5" x14ac:dyDescent="0.3">
      <c r="D2630" s="1793">
        <v>48029131610</v>
      </c>
      <c r="E2630" s="1772">
        <v>2520</v>
      </c>
    </row>
    <row r="2631" spans="4:5" x14ac:dyDescent="0.3">
      <c r="D2631" s="1793">
        <v>48029171921</v>
      </c>
      <c r="E2631" s="1772">
        <v>2520</v>
      </c>
    </row>
    <row r="2632" spans="4:5" x14ac:dyDescent="0.3">
      <c r="D2632" s="1793">
        <v>48091310802</v>
      </c>
      <c r="E2632" s="1772">
        <v>2520</v>
      </c>
    </row>
    <row r="2633" spans="4:5" x14ac:dyDescent="0.3">
      <c r="D2633" s="1793">
        <v>48113011702</v>
      </c>
      <c r="E2633" s="1772">
        <v>2520</v>
      </c>
    </row>
    <row r="2634" spans="4:5" x14ac:dyDescent="0.3">
      <c r="D2634" s="1793">
        <v>48113014128</v>
      </c>
      <c r="E2634" s="1772">
        <v>2520</v>
      </c>
    </row>
    <row r="2635" spans="4:5" x14ac:dyDescent="0.3">
      <c r="D2635" s="1793">
        <v>48113017101</v>
      </c>
      <c r="E2635" s="1772">
        <v>2520</v>
      </c>
    </row>
    <row r="2636" spans="4:5" x14ac:dyDescent="0.3">
      <c r="D2636" s="1793">
        <v>48141010210</v>
      </c>
      <c r="E2636" s="1772">
        <v>2520</v>
      </c>
    </row>
    <row r="2637" spans="4:5" x14ac:dyDescent="0.3">
      <c r="D2637" s="1793">
        <v>48141010401</v>
      </c>
      <c r="E2637" s="1772">
        <v>2520</v>
      </c>
    </row>
    <row r="2638" spans="4:5" x14ac:dyDescent="0.3">
      <c r="D2638" s="1793">
        <v>48167722001</v>
      </c>
      <c r="E2638" s="1772">
        <v>2520</v>
      </c>
    </row>
    <row r="2639" spans="4:5" x14ac:dyDescent="0.3">
      <c r="D2639" s="1793">
        <v>48201232401</v>
      </c>
      <c r="E2639" s="1772">
        <v>2520</v>
      </c>
    </row>
    <row r="2640" spans="4:5" x14ac:dyDescent="0.3">
      <c r="D2640" s="1793">
        <v>48201342400</v>
      </c>
      <c r="E2640" s="1772">
        <v>2520</v>
      </c>
    </row>
    <row r="2641" spans="4:5" x14ac:dyDescent="0.3">
      <c r="D2641" s="1793">
        <v>48201531800</v>
      </c>
      <c r="E2641" s="1772">
        <v>2520</v>
      </c>
    </row>
    <row r="2642" spans="4:5" x14ac:dyDescent="0.3">
      <c r="D2642" s="1793">
        <v>48201541202</v>
      </c>
      <c r="E2642" s="1772">
        <v>2520</v>
      </c>
    </row>
    <row r="2643" spans="4:5" x14ac:dyDescent="0.3">
      <c r="D2643" s="1793">
        <v>48201551000</v>
      </c>
      <c r="E2643" s="1772">
        <v>2520</v>
      </c>
    </row>
    <row r="2644" spans="4:5" x14ac:dyDescent="0.3">
      <c r="D2644" s="1793">
        <v>48215023503</v>
      </c>
      <c r="E2644" s="1772">
        <v>2520</v>
      </c>
    </row>
    <row r="2645" spans="4:5" x14ac:dyDescent="0.3">
      <c r="D2645" s="1793">
        <v>48245010500</v>
      </c>
      <c r="E2645" s="1772">
        <v>2520</v>
      </c>
    </row>
    <row r="2646" spans="4:5" x14ac:dyDescent="0.3">
      <c r="D2646" s="1793">
        <v>48329001100</v>
      </c>
      <c r="E2646" s="1772">
        <v>2520</v>
      </c>
    </row>
    <row r="2647" spans="4:5" x14ac:dyDescent="0.3">
      <c r="D2647" s="1793">
        <v>48339692200</v>
      </c>
      <c r="E2647" s="1772">
        <v>2520</v>
      </c>
    </row>
    <row r="2648" spans="4:5" x14ac:dyDescent="0.3">
      <c r="D2648" s="1793">
        <v>48373210500</v>
      </c>
      <c r="E2648" s="1772">
        <v>2520</v>
      </c>
    </row>
    <row r="2649" spans="4:5" x14ac:dyDescent="0.3">
      <c r="D2649" s="1793">
        <v>48381021608</v>
      </c>
      <c r="E2649" s="1772">
        <v>2520</v>
      </c>
    </row>
    <row r="2650" spans="4:5" x14ac:dyDescent="0.3">
      <c r="D2650" s="1793">
        <v>48439110402</v>
      </c>
      <c r="E2650" s="1772">
        <v>2520</v>
      </c>
    </row>
    <row r="2651" spans="4:5" x14ac:dyDescent="0.3">
      <c r="D2651" s="1793">
        <v>48439111402</v>
      </c>
      <c r="E2651" s="1772">
        <v>2520</v>
      </c>
    </row>
    <row r="2652" spans="4:5" x14ac:dyDescent="0.3">
      <c r="D2652" s="1793">
        <v>48055960300</v>
      </c>
      <c r="E2652" s="1772">
        <v>2557</v>
      </c>
    </row>
    <row r="2653" spans="4:5" x14ac:dyDescent="0.3">
      <c r="D2653" s="1793">
        <v>48251130409</v>
      </c>
      <c r="E2653" s="1772">
        <v>2557</v>
      </c>
    </row>
    <row r="2654" spans="4:5" x14ac:dyDescent="0.3">
      <c r="D2654" s="1793">
        <v>48245010800</v>
      </c>
      <c r="E2654" s="1772">
        <v>2559</v>
      </c>
    </row>
    <row r="2655" spans="4:5" x14ac:dyDescent="0.3">
      <c r="D2655" s="1793">
        <v>48265960100</v>
      </c>
      <c r="E2655" s="1772">
        <v>2560</v>
      </c>
    </row>
    <row r="2656" spans="4:5" x14ac:dyDescent="0.3">
      <c r="D2656" s="1793">
        <v>48201250301</v>
      </c>
      <c r="E2656" s="1772">
        <v>2560</v>
      </c>
    </row>
    <row r="2657" spans="4:5" x14ac:dyDescent="0.3">
      <c r="D2657" s="1793">
        <v>48029121906</v>
      </c>
      <c r="E2657" s="1772">
        <v>2560</v>
      </c>
    </row>
    <row r="2658" spans="4:5" x14ac:dyDescent="0.3">
      <c r="D2658" s="1793">
        <v>48439113213</v>
      </c>
      <c r="E2658" s="1772">
        <v>2560</v>
      </c>
    </row>
    <row r="2659" spans="4:5" x14ac:dyDescent="0.3">
      <c r="D2659" s="1793">
        <v>48201210700</v>
      </c>
      <c r="E2659" s="1772">
        <v>2560</v>
      </c>
    </row>
    <row r="2660" spans="4:5" x14ac:dyDescent="0.3">
      <c r="D2660" s="1793">
        <v>48201510800</v>
      </c>
      <c r="E2660" s="1772">
        <v>2560</v>
      </c>
    </row>
    <row r="2661" spans="4:5" x14ac:dyDescent="0.3">
      <c r="D2661" s="1793">
        <v>48325000800</v>
      </c>
      <c r="E2661" s="1772">
        <v>2560</v>
      </c>
    </row>
    <row r="2662" spans="4:5" x14ac:dyDescent="0.3">
      <c r="D2662" s="1793">
        <v>48365950400</v>
      </c>
      <c r="E2662" s="1772">
        <v>2560</v>
      </c>
    </row>
    <row r="2663" spans="4:5" x14ac:dyDescent="0.3">
      <c r="D2663" s="1793">
        <v>48061012305</v>
      </c>
      <c r="E2663" s="1772">
        <v>2560</v>
      </c>
    </row>
    <row r="2664" spans="4:5" x14ac:dyDescent="0.3">
      <c r="D2664" s="1793">
        <v>48201342700</v>
      </c>
      <c r="E2664" s="1772">
        <v>2560</v>
      </c>
    </row>
    <row r="2665" spans="4:5" x14ac:dyDescent="0.3">
      <c r="D2665" s="1793">
        <v>48293970600</v>
      </c>
      <c r="E2665" s="1772">
        <v>2560</v>
      </c>
    </row>
    <row r="2666" spans="4:5" x14ac:dyDescent="0.3">
      <c r="D2666" s="1793">
        <v>48029171402</v>
      </c>
      <c r="E2666" s="1772">
        <v>2560</v>
      </c>
    </row>
    <row r="2667" spans="4:5" x14ac:dyDescent="0.3">
      <c r="D2667" s="1793">
        <v>48037011401</v>
      </c>
      <c r="E2667" s="1772">
        <v>2560</v>
      </c>
    </row>
    <row r="2668" spans="4:5" x14ac:dyDescent="0.3">
      <c r="D2668" s="1793">
        <v>48039663900</v>
      </c>
      <c r="E2668" s="1772">
        <v>2560</v>
      </c>
    </row>
    <row r="2669" spans="4:5" x14ac:dyDescent="0.3">
      <c r="D2669" s="1793">
        <v>48073950200</v>
      </c>
      <c r="E2669" s="1772">
        <v>2560</v>
      </c>
    </row>
    <row r="2670" spans="4:5" x14ac:dyDescent="0.3">
      <c r="D2670" s="1793">
        <v>48085030403</v>
      </c>
      <c r="E2670" s="1772">
        <v>2560</v>
      </c>
    </row>
    <row r="2671" spans="4:5" x14ac:dyDescent="0.3">
      <c r="D2671" s="1793">
        <v>48121021408</v>
      </c>
      <c r="E2671" s="1772">
        <v>2560</v>
      </c>
    </row>
    <row r="2672" spans="4:5" x14ac:dyDescent="0.3">
      <c r="D2672" s="1793">
        <v>48121021516</v>
      </c>
      <c r="E2672" s="1772">
        <v>2560</v>
      </c>
    </row>
    <row r="2673" spans="4:5" x14ac:dyDescent="0.3">
      <c r="D2673" s="1793">
        <v>48121021728</v>
      </c>
      <c r="E2673" s="1772">
        <v>2560</v>
      </c>
    </row>
    <row r="2674" spans="4:5" x14ac:dyDescent="0.3">
      <c r="D2674" s="1793">
        <v>48141000107</v>
      </c>
      <c r="E2674" s="1772">
        <v>2560</v>
      </c>
    </row>
    <row r="2675" spans="4:5" x14ac:dyDescent="0.3">
      <c r="D2675" s="1793">
        <v>48141003000</v>
      </c>
      <c r="E2675" s="1772">
        <v>2560</v>
      </c>
    </row>
    <row r="2676" spans="4:5" x14ac:dyDescent="0.3">
      <c r="D2676" s="1793">
        <v>48141003702</v>
      </c>
      <c r="E2676" s="1772">
        <v>2560</v>
      </c>
    </row>
    <row r="2677" spans="4:5" x14ac:dyDescent="0.3">
      <c r="D2677" s="1793">
        <v>48157675000</v>
      </c>
      <c r="E2677" s="1772">
        <v>2560</v>
      </c>
    </row>
    <row r="2678" spans="4:5" x14ac:dyDescent="0.3">
      <c r="D2678" s="1793">
        <v>48181000400</v>
      </c>
      <c r="E2678" s="1772">
        <v>2560</v>
      </c>
    </row>
    <row r="2679" spans="4:5" x14ac:dyDescent="0.3">
      <c r="D2679" s="1793">
        <v>48183001000</v>
      </c>
      <c r="E2679" s="1772">
        <v>2560</v>
      </c>
    </row>
    <row r="2680" spans="4:5" x14ac:dyDescent="0.3">
      <c r="D2680" s="1793">
        <v>48201311900</v>
      </c>
      <c r="E2680" s="1772">
        <v>2560</v>
      </c>
    </row>
    <row r="2681" spans="4:5" x14ac:dyDescent="0.3">
      <c r="D2681" s="1793">
        <v>48201323200</v>
      </c>
      <c r="E2681" s="1772">
        <v>2560</v>
      </c>
    </row>
    <row r="2682" spans="4:5" x14ac:dyDescent="0.3">
      <c r="D2682" s="1793">
        <v>48201541900</v>
      </c>
      <c r="E2682" s="1772">
        <v>2560</v>
      </c>
    </row>
    <row r="2683" spans="4:5" x14ac:dyDescent="0.3">
      <c r="D2683" s="1793">
        <v>48215022203</v>
      </c>
      <c r="E2683" s="1772">
        <v>2560</v>
      </c>
    </row>
    <row r="2684" spans="4:5" x14ac:dyDescent="0.3">
      <c r="D2684" s="1793">
        <v>48223950500</v>
      </c>
      <c r="E2684" s="1772">
        <v>2560</v>
      </c>
    </row>
    <row r="2685" spans="4:5" x14ac:dyDescent="0.3">
      <c r="D2685" s="1793">
        <v>48251130410</v>
      </c>
      <c r="E2685" s="1772">
        <v>2560</v>
      </c>
    </row>
    <row r="2686" spans="4:5" x14ac:dyDescent="0.3">
      <c r="D2686" s="1793">
        <v>48291700300</v>
      </c>
      <c r="E2686" s="1772">
        <v>2560</v>
      </c>
    </row>
    <row r="2687" spans="4:5" x14ac:dyDescent="0.3">
      <c r="D2687" s="1793">
        <v>48315950300</v>
      </c>
      <c r="E2687" s="1772">
        <v>2560</v>
      </c>
    </row>
    <row r="2688" spans="4:5" x14ac:dyDescent="0.3">
      <c r="D2688" s="1793">
        <v>48329010109</v>
      </c>
      <c r="E2688" s="1772">
        <v>2560</v>
      </c>
    </row>
    <row r="2689" spans="4:5" x14ac:dyDescent="0.3">
      <c r="D2689" s="1793">
        <v>48363000700</v>
      </c>
      <c r="E2689" s="1772">
        <v>2560</v>
      </c>
    </row>
    <row r="2690" spans="4:5" x14ac:dyDescent="0.3">
      <c r="D2690" s="1793">
        <v>48423001601</v>
      </c>
      <c r="E2690" s="1772">
        <v>2560</v>
      </c>
    </row>
    <row r="2691" spans="4:5" x14ac:dyDescent="0.3">
      <c r="D2691" s="1793">
        <v>48439100202</v>
      </c>
      <c r="E2691" s="1772">
        <v>2560</v>
      </c>
    </row>
    <row r="2692" spans="4:5" x14ac:dyDescent="0.3">
      <c r="D2692" s="1793">
        <v>48439104603</v>
      </c>
      <c r="E2692" s="1772">
        <v>2560</v>
      </c>
    </row>
    <row r="2693" spans="4:5" x14ac:dyDescent="0.3">
      <c r="D2693" s="1793">
        <v>48439110301</v>
      </c>
      <c r="E2693" s="1772">
        <v>2560</v>
      </c>
    </row>
    <row r="2694" spans="4:5" x14ac:dyDescent="0.3">
      <c r="D2694" s="1793">
        <v>48439113217</v>
      </c>
      <c r="E2694" s="1772">
        <v>2560</v>
      </c>
    </row>
    <row r="2695" spans="4:5" x14ac:dyDescent="0.3">
      <c r="D2695" s="1793">
        <v>48439123100</v>
      </c>
      <c r="E2695" s="1772">
        <v>2560</v>
      </c>
    </row>
    <row r="2696" spans="4:5" x14ac:dyDescent="0.3">
      <c r="D2696" s="1793">
        <v>48479000106</v>
      </c>
      <c r="E2696" s="1772">
        <v>2560</v>
      </c>
    </row>
    <row r="2697" spans="4:5" x14ac:dyDescent="0.3">
      <c r="D2697" s="1793">
        <v>48479001809</v>
      </c>
      <c r="E2697" s="1772">
        <v>2560</v>
      </c>
    </row>
    <row r="2698" spans="4:5" x14ac:dyDescent="0.3">
      <c r="D2698" s="1793">
        <v>48491020108</v>
      </c>
      <c r="E2698" s="1772">
        <v>2560</v>
      </c>
    </row>
    <row r="2699" spans="4:5" x14ac:dyDescent="0.3">
      <c r="D2699" s="1793">
        <v>48491020312</v>
      </c>
      <c r="E2699" s="1772">
        <v>2560</v>
      </c>
    </row>
    <row r="2700" spans="4:5" x14ac:dyDescent="0.3">
      <c r="D2700" s="1793">
        <v>48491020319</v>
      </c>
      <c r="E2700" s="1772">
        <v>2560</v>
      </c>
    </row>
    <row r="2701" spans="4:5" x14ac:dyDescent="0.3">
      <c r="D2701" s="1793">
        <v>48339690201</v>
      </c>
      <c r="E2701" s="1772">
        <v>2606</v>
      </c>
    </row>
    <row r="2702" spans="4:5" x14ac:dyDescent="0.3">
      <c r="D2702" s="1793">
        <v>48453001765</v>
      </c>
      <c r="E2702" s="1772">
        <v>2606</v>
      </c>
    </row>
    <row r="2703" spans="4:5" x14ac:dyDescent="0.3">
      <c r="D2703" s="1793">
        <v>48113018204</v>
      </c>
      <c r="E2703" s="1772">
        <v>2606</v>
      </c>
    </row>
    <row r="2704" spans="4:5" x14ac:dyDescent="0.3">
      <c r="D2704" s="1793">
        <v>48141001800</v>
      </c>
      <c r="E2704" s="1772">
        <v>2606</v>
      </c>
    </row>
    <row r="2705" spans="4:5" x14ac:dyDescent="0.3">
      <c r="D2705" s="1793">
        <v>48201530900</v>
      </c>
      <c r="E2705" s="1772">
        <v>2606</v>
      </c>
    </row>
    <row r="2706" spans="4:5" x14ac:dyDescent="0.3">
      <c r="D2706" s="1793">
        <v>48361020300</v>
      </c>
      <c r="E2706" s="1772">
        <v>2606</v>
      </c>
    </row>
    <row r="2707" spans="4:5" x14ac:dyDescent="0.3">
      <c r="D2707" s="1793">
        <v>48113016201</v>
      </c>
      <c r="E2707" s="1772">
        <v>2612</v>
      </c>
    </row>
    <row r="2708" spans="4:5" x14ac:dyDescent="0.3">
      <c r="D2708" s="1793">
        <v>48339690202</v>
      </c>
      <c r="E2708" s="1772">
        <v>2613</v>
      </c>
    </row>
    <row r="2709" spans="4:5" x14ac:dyDescent="0.3">
      <c r="D2709" s="1793">
        <v>48355005410</v>
      </c>
      <c r="E2709" s="1772">
        <v>2613</v>
      </c>
    </row>
    <row r="2710" spans="4:5" x14ac:dyDescent="0.3">
      <c r="D2710" s="1793">
        <v>48201323802</v>
      </c>
      <c r="E2710" s="1772">
        <v>2613</v>
      </c>
    </row>
    <row r="2711" spans="4:5" x14ac:dyDescent="0.3">
      <c r="D2711" s="1793">
        <v>48469001504</v>
      </c>
      <c r="E2711" s="1772">
        <v>2613</v>
      </c>
    </row>
    <row r="2712" spans="4:5" x14ac:dyDescent="0.3">
      <c r="D2712" s="1793">
        <v>48201410401</v>
      </c>
      <c r="E2712" s="1772">
        <v>2613</v>
      </c>
    </row>
    <row r="2713" spans="4:5" x14ac:dyDescent="0.3">
      <c r="D2713" s="1793">
        <v>48113000100</v>
      </c>
      <c r="E2713" s="1772">
        <v>2613</v>
      </c>
    </row>
    <row r="2714" spans="4:5" x14ac:dyDescent="0.3">
      <c r="D2714" s="1793">
        <v>48453001716</v>
      </c>
      <c r="E2714" s="1772">
        <v>2613</v>
      </c>
    </row>
    <row r="2715" spans="4:5" x14ac:dyDescent="0.3">
      <c r="D2715" s="1793">
        <v>48029152000</v>
      </c>
      <c r="E2715" s="1772">
        <v>2613</v>
      </c>
    </row>
    <row r="2716" spans="4:5" x14ac:dyDescent="0.3">
      <c r="D2716" s="1793">
        <v>48201433300</v>
      </c>
      <c r="E2716" s="1772">
        <v>2613</v>
      </c>
    </row>
    <row r="2717" spans="4:5" x14ac:dyDescent="0.3">
      <c r="D2717" s="1793">
        <v>48029150501</v>
      </c>
      <c r="E2717" s="1772">
        <v>2613</v>
      </c>
    </row>
    <row r="2718" spans="4:5" x14ac:dyDescent="0.3">
      <c r="D2718" s="1793">
        <v>48085031505</v>
      </c>
      <c r="E2718" s="1772">
        <v>2613</v>
      </c>
    </row>
    <row r="2719" spans="4:5" x14ac:dyDescent="0.3">
      <c r="D2719" s="1793">
        <v>48303010506</v>
      </c>
      <c r="E2719" s="1772">
        <v>2613</v>
      </c>
    </row>
    <row r="2720" spans="4:5" x14ac:dyDescent="0.3">
      <c r="D2720" s="1793">
        <v>48427950204</v>
      </c>
      <c r="E2720" s="1772">
        <v>2613</v>
      </c>
    </row>
    <row r="2721" spans="4:5" x14ac:dyDescent="0.3">
      <c r="D2721" s="1793">
        <v>48449950600</v>
      </c>
      <c r="E2721" s="1772">
        <v>2613</v>
      </c>
    </row>
    <row r="2722" spans="4:5" x14ac:dyDescent="0.3">
      <c r="D2722" s="1793">
        <v>48029121402</v>
      </c>
      <c r="E2722" s="1772">
        <v>2613</v>
      </c>
    </row>
    <row r="2723" spans="4:5" x14ac:dyDescent="0.3">
      <c r="D2723" s="1793">
        <v>48029181730</v>
      </c>
      <c r="E2723" s="1772">
        <v>2613</v>
      </c>
    </row>
    <row r="2724" spans="4:5" x14ac:dyDescent="0.3">
      <c r="D2724" s="1793">
        <v>48061013003</v>
      </c>
      <c r="E2724" s="1772">
        <v>2613</v>
      </c>
    </row>
    <row r="2725" spans="4:5" x14ac:dyDescent="0.3">
      <c r="D2725" s="1793">
        <v>48111950300</v>
      </c>
      <c r="E2725" s="1772">
        <v>2613</v>
      </c>
    </row>
    <row r="2726" spans="4:5" x14ac:dyDescent="0.3">
      <c r="D2726" s="1793">
        <v>48113005500</v>
      </c>
      <c r="E2726" s="1772">
        <v>2613</v>
      </c>
    </row>
    <row r="2727" spans="4:5" x14ac:dyDescent="0.3">
      <c r="D2727" s="1793">
        <v>48113009605</v>
      </c>
      <c r="E2727" s="1772">
        <v>2613</v>
      </c>
    </row>
    <row r="2728" spans="4:5" x14ac:dyDescent="0.3">
      <c r="D2728" s="1793">
        <v>48113010703</v>
      </c>
      <c r="E2728" s="1772">
        <v>2613</v>
      </c>
    </row>
    <row r="2729" spans="4:5" x14ac:dyDescent="0.3">
      <c r="D2729" s="1793">
        <v>48113014138</v>
      </c>
      <c r="E2729" s="1772">
        <v>2613</v>
      </c>
    </row>
    <row r="2730" spans="4:5" x14ac:dyDescent="0.3">
      <c r="D2730" s="1793">
        <v>48113016612</v>
      </c>
      <c r="E2730" s="1772">
        <v>2613</v>
      </c>
    </row>
    <row r="2731" spans="4:5" x14ac:dyDescent="0.3">
      <c r="D2731" s="1793">
        <v>48113019026</v>
      </c>
      <c r="E2731" s="1772">
        <v>2613</v>
      </c>
    </row>
    <row r="2732" spans="4:5" x14ac:dyDescent="0.3">
      <c r="D2732" s="1793">
        <v>48113019031</v>
      </c>
      <c r="E2732" s="1772">
        <v>2613</v>
      </c>
    </row>
    <row r="2733" spans="4:5" x14ac:dyDescent="0.3">
      <c r="D2733" s="1793">
        <v>48135002700</v>
      </c>
      <c r="E2733" s="1772">
        <v>2613</v>
      </c>
    </row>
    <row r="2734" spans="4:5" x14ac:dyDescent="0.3">
      <c r="D2734" s="1793">
        <v>48167723502</v>
      </c>
      <c r="E2734" s="1772">
        <v>2613</v>
      </c>
    </row>
    <row r="2735" spans="4:5" x14ac:dyDescent="0.3">
      <c r="D2735" s="1793">
        <v>48201555303</v>
      </c>
      <c r="E2735" s="1772">
        <v>2613</v>
      </c>
    </row>
    <row r="2736" spans="4:5" x14ac:dyDescent="0.3">
      <c r="D2736" s="1793">
        <v>48215022001</v>
      </c>
      <c r="E2736" s="1772">
        <v>2613</v>
      </c>
    </row>
    <row r="2737" spans="4:5" x14ac:dyDescent="0.3">
      <c r="D2737" s="1793">
        <v>48309003900</v>
      </c>
      <c r="E2737" s="1772">
        <v>2613</v>
      </c>
    </row>
    <row r="2738" spans="4:5" x14ac:dyDescent="0.3">
      <c r="D2738" s="1793">
        <v>48349970200</v>
      </c>
      <c r="E2738" s="1772">
        <v>2613</v>
      </c>
    </row>
    <row r="2739" spans="4:5" x14ac:dyDescent="0.3">
      <c r="D2739" s="1793">
        <v>48355005601</v>
      </c>
      <c r="E2739" s="1772">
        <v>2613</v>
      </c>
    </row>
    <row r="2740" spans="4:5" x14ac:dyDescent="0.3">
      <c r="D2740" s="1793">
        <v>48361022000</v>
      </c>
      <c r="E2740" s="1772">
        <v>2613</v>
      </c>
    </row>
    <row r="2741" spans="4:5" x14ac:dyDescent="0.3">
      <c r="D2741" s="1793">
        <v>48375011800</v>
      </c>
      <c r="E2741" s="1772">
        <v>2613</v>
      </c>
    </row>
    <row r="2742" spans="4:5" x14ac:dyDescent="0.3">
      <c r="D2742" s="1793">
        <v>48427950500</v>
      </c>
      <c r="E2742" s="1772">
        <v>2613</v>
      </c>
    </row>
    <row r="2743" spans="4:5" x14ac:dyDescent="0.3">
      <c r="D2743" s="1793">
        <v>48439104602</v>
      </c>
      <c r="E2743" s="1772">
        <v>2613</v>
      </c>
    </row>
    <row r="2744" spans="4:5" x14ac:dyDescent="0.3">
      <c r="D2744" s="1793">
        <v>48439105800</v>
      </c>
      <c r="E2744" s="1772">
        <v>2613</v>
      </c>
    </row>
    <row r="2745" spans="4:5" x14ac:dyDescent="0.3">
      <c r="D2745" s="1793">
        <v>48439113516</v>
      </c>
      <c r="E2745" s="1772">
        <v>2613</v>
      </c>
    </row>
    <row r="2746" spans="4:5" x14ac:dyDescent="0.3">
      <c r="D2746" s="1793">
        <v>48453001705</v>
      </c>
      <c r="E2746" s="1772">
        <v>2613</v>
      </c>
    </row>
    <row r="2747" spans="4:5" x14ac:dyDescent="0.3">
      <c r="D2747" s="1793">
        <v>48453001777</v>
      </c>
      <c r="E2747" s="1772">
        <v>2613</v>
      </c>
    </row>
    <row r="2748" spans="4:5" x14ac:dyDescent="0.3">
      <c r="D2748" s="1793">
        <v>48453001845</v>
      </c>
      <c r="E2748" s="1772">
        <v>2613</v>
      </c>
    </row>
    <row r="2749" spans="4:5" x14ac:dyDescent="0.3">
      <c r="D2749" s="1793">
        <v>48453002113</v>
      </c>
      <c r="E2749" s="1772">
        <v>2613</v>
      </c>
    </row>
    <row r="2750" spans="4:5" x14ac:dyDescent="0.3">
      <c r="D2750" s="1793">
        <v>48485013600</v>
      </c>
      <c r="E2750" s="1772">
        <v>2613</v>
      </c>
    </row>
    <row r="2751" spans="4:5" x14ac:dyDescent="0.3">
      <c r="D2751" s="1793">
        <v>48491020604</v>
      </c>
      <c r="E2751" s="1772">
        <v>2613</v>
      </c>
    </row>
    <row r="2752" spans="4:5" x14ac:dyDescent="0.3">
      <c r="D2752" s="1793">
        <v>48507950301</v>
      </c>
      <c r="E2752" s="1772">
        <v>2613</v>
      </c>
    </row>
    <row r="2753" spans="4:5" x14ac:dyDescent="0.3">
      <c r="D2753" s="1793">
        <v>48423001908</v>
      </c>
      <c r="E2753" s="1772">
        <v>2658</v>
      </c>
    </row>
    <row r="2754" spans="4:5" x14ac:dyDescent="0.3">
      <c r="D2754" s="1793">
        <v>48241950600</v>
      </c>
      <c r="E2754" s="1772">
        <v>2658</v>
      </c>
    </row>
    <row r="2755" spans="4:5" x14ac:dyDescent="0.3">
      <c r="D2755" s="1793">
        <v>48113014601</v>
      </c>
      <c r="E2755" s="1772">
        <v>2658</v>
      </c>
    </row>
    <row r="2756" spans="4:5" x14ac:dyDescent="0.3">
      <c r="D2756" s="1793">
        <v>48187210707</v>
      </c>
      <c r="E2756" s="1772">
        <v>2658</v>
      </c>
    </row>
    <row r="2757" spans="4:5" x14ac:dyDescent="0.3">
      <c r="D2757" s="1793">
        <v>48201534002</v>
      </c>
      <c r="E2757" s="1772">
        <v>2658</v>
      </c>
    </row>
    <row r="2758" spans="4:5" x14ac:dyDescent="0.3">
      <c r="D2758" s="1793">
        <v>48459950400</v>
      </c>
      <c r="E2758" s="1772">
        <v>2663</v>
      </c>
    </row>
    <row r="2759" spans="4:5" x14ac:dyDescent="0.3">
      <c r="D2759" s="1793">
        <v>48257050800</v>
      </c>
      <c r="E2759" s="1772">
        <v>2663</v>
      </c>
    </row>
    <row r="2760" spans="4:5" x14ac:dyDescent="0.3">
      <c r="D2760" s="1793">
        <v>48439111016</v>
      </c>
      <c r="E2760" s="1772">
        <v>2665</v>
      </c>
    </row>
    <row r="2761" spans="4:5" x14ac:dyDescent="0.3">
      <c r="D2761" s="1793">
        <v>48141010329</v>
      </c>
      <c r="E2761" s="1772">
        <v>2665</v>
      </c>
    </row>
    <row r="2762" spans="4:5" x14ac:dyDescent="0.3">
      <c r="D2762" s="1793">
        <v>48355001601</v>
      </c>
      <c r="E2762" s="1772">
        <v>2665</v>
      </c>
    </row>
    <row r="2763" spans="4:5" x14ac:dyDescent="0.3">
      <c r="D2763" s="1793">
        <v>48201553402</v>
      </c>
      <c r="E2763" s="1772">
        <v>2665</v>
      </c>
    </row>
    <row r="2764" spans="4:5" x14ac:dyDescent="0.3">
      <c r="D2764" s="1793">
        <v>48439111304</v>
      </c>
      <c r="E2764" s="1772">
        <v>2665</v>
      </c>
    </row>
    <row r="2765" spans="4:5" x14ac:dyDescent="0.3">
      <c r="D2765" s="1793">
        <v>48245006900</v>
      </c>
      <c r="E2765" s="1772">
        <v>2665</v>
      </c>
    </row>
    <row r="2766" spans="4:5" x14ac:dyDescent="0.3">
      <c r="D2766" s="1793">
        <v>48423001101</v>
      </c>
      <c r="E2766" s="1772">
        <v>2665</v>
      </c>
    </row>
    <row r="2767" spans="4:5" x14ac:dyDescent="0.3">
      <c r="D2767" s="1793">
        <v>48479000904</v>
      </c>
      <c r="E2767" s="1772">
        <v>2665</v>
      </c>
    </row>
    <row r="2768" spans="4:5" x14ac:dyDescent="0.3">
      <c r="D2768" s="1793">
        <v>48029121812</v>
      </c>
      <c r="E2768" s="1772">
        <v>2665</v>
      </c>
    </row>
    <row r="2769" spans="4:5" x14ac:dyDescent="0.3">
      <c r="D2769" s="1793">
        <v>48029140200</v>
      </c>
      <c r="E2769" s="1772">
        <v>2665</v>
      </c>
    </row>
    <row r="2770" spans="4:5" x14ac:dyDescent="0.3">
      <c r="D2770" s="1793">
        <v>48055960101</v>
      </c>
      <c r="E2770" s="1772">
        <v>2665</v>
      </c>
    </row>
    <row r="2771" spans="4:5" x14ac:dyDescent="0.3">
      <c r="D2771" s="1793">
        <v>48061012401</v>
      </c>
      <c r="E2771" s="1772">
        <v>2665</v>
      </c>
    </row>
    <row r="2772" spans="4:5" x14ac:dyDescent="0.3">
      <c r="D2772" s="1793">
        <v>48113009105</v>
      </c>
      <c r="E2772" s="1772">
        <v>2665</v>
      </c>
    </row>
    <row r="2773" spans="4:5" x14ac:dyDescent="0.3">
      <c r="D2773" s="1793">
        <v>48113009611</v>
      </c>
      <c r="E2773" s="1772">
        <v>2665</v>
      </c>
    </row>
    <row r="2774" spans="4:5" x14ac:dyDescent="0.3">
      <c r="D2774" s="1793">
        <v>48113012702</v>
      </c>
      <c r="E2774" s="1772">
        <v>2665</v>
      </c>
    </row>
    <row r="2775" spans="4:5" x14ac:dyDescent="0.3">
      <c r="D2775" s="1793">
        <v>48113016408</v>
      </c>
      <c r="E2775" s="1772">
        <v>2665</v>
      </c>
    </row>
    <row r="2776" spans="4:5" x14ac:dyDescent="0.3">
      <c r="D2776" s="1793">
        <v>48119950200</v>
      </c>
      <c r="E2776" s="1772">
        <v>2665</v>
      </c>
    </row>
    <row r="2777" spans="4:5" x14ac:dyDescent="0.3">
      <c r="D2777" s="1793">
        <v>48141010347</v>
      </c>
      <c r="E2777" s="1772">
        <v>2665</v>
      </c>
    </row>
    <row r="2778" spans="4:5" x14ac:dyDescent="0.3">
      <c r="D2778" s="1793">
        <v>48157670102</v>
      </c>
      <c r="E2778" s="1772">
        <v>2665</v>
      </c>
    </row>
    <row r="2779" spans="4:5" x14ac:dyDescent="0.3">
      <c r="D2779" s="1793">
        <v>48157672400</v>
      </c>
      <c r="E2779" s="1772">
        <v>2665</v>
      </c>
    </row>
    <row r="2780" spans="4:5" x14ac:dyDescent="0.3">
      <c r="D2780" s="1793">
        <v>48167720503</v>
      </c>
      <c r="E2780" s="1772">
        <v>2665</v>
      </c>
    </row>
    <row r="2781" spans="4:5" x14ac:dyDescent="0.3">
      <c r="D2781" s="1793">
        <v>48201212400</v>
      </c>
      <c r="E2781" s="1772">
        <v>2665</v>
      </c>
    </row>
    <row r="2782" spans="4:5" x14ac:dyDescent="0.3">
      <c r="D2782" s="1793">
        <v>48201431401</v>
      </c>
      <c r="E2782" s="1772">
        <v>2665</v>
      </c>
    </row>
    <row r="2783" spans="4:5" x14ac:dyDescent="0.3">
      <c r="D2783" s="1793">
        <v>48201511301</v>
      </c>
      <c r="E2783" s="1772">
        <v>2665</v>
      </c>
    </row>
    <row r="2784" spans="4:5" x14ac:dyDescent="0.3">
      <c r="D2784" s="1793">
        <v>48201553001</v>
      </c>
      <c r="E2784" s="1772">
        <v>2665</v>
      </c>
    </row>
    <row r="2785" spans="4:5" x14ac:dyDescent="0.3">
      <c r="D2785" s="1793">
        <v>48231961503</v>
      </c>
      <c r="E2785" s="1772">
        <v>2665</v>
      </c>
    </row>
    <row r="2786" spans="4:5" x14ac:dyDescent="0.3">
      <c r="D2786" s="1793">
        <v>48245011101</v>
      </c>
      <c r="E2786" s="1772">
        <v>2665</v>
      </c>
    </row>
    <row r="2787" spans="4:5" x14ac:dyDescent="0.3">
      <c r="D2787" s="1793">
        <v>48303001501</v>
      </c>
      <c r="E2787" s="1772">
        <v>2665</v>
      </c>
    </row>
    <row r="2788" spans="4:5" x14ac:dyDescent="0.3">
      <c r="D2788" s="1793">
        <v>48325000500</v>
      </c>
      <c r="E2788" s="1772">
        <v>2665</v>
      </c>
    </row>
    <row r="2789" spans="4:5" x14ac:dyDescent="0.3">
      <c r="D2789" s="1793">
        <v>48355001701</v>
      </c>
      <c r="E2789" s="1772">
        <v>2665</v>
      </c>
    </row>
    <row r="2790" spans="4:5" x14ac:dyDescent="0.3">
      <c r="D2790" s="1793">
        <v>48355001801</v>
      </c>
      <c r="E2790" s="1772">
        <v>2665</v>
      </c>
    </row>
    <row r="2791" spans="4:5" x14ac:dyDescent="0.3">
      <c r="D2791" s="1793">
        <v>48381021200</v>
      </c>
      <c r="E2791" s="1772">
        <v>2665</v>
      </c>
    </row>
    <row r="2792" spans="4:5" x14ac:dyDescent="0.3">
      <c r="D2792" s="1793">
        <v>48381022002</v>
      </c>
      <c r="E2792" s="1772">
        <v>2665</v>
      </c>
    </row>
    <row r="2793" spans="4:5" x14ac:dyDescent="0.3">
      <c r="D2793" s="1793">
        <v>48397040401</v>
      </c>
      <c r="E2793" s="1772">
        <v>2665</v>
      </c>
    </row>
    <row r="2794" spans="4:5" x14ac:dyDescent="0.3">
      <c r="D2794" s="1793">
        <v>48409010602</v>
      </c>
      <c r="E2794" s="1772">
        <v>2665</v>
      </c>
    </row>
    <row r="2795" spans="4:5" x14ac:dyDescent="0.3">
      <c r="D2795" s="1793">
        <v>48449950800</v>
      </c>
      <c r="E2795" s="1772">
        <v>2665</v>
      </c>
    </row>
    <row r="2796" spans="4:5" x14ac:dyDescent="0.3">
      <c r="D2796" s="1793">
        <v>48453002429</v>
      </c>
      <c r="E2796" s="1772">
        <v>2665</v>
      </c>
    </row>
    <row r="2797" spans="4:5" x14ac:dyDescent="0.3">
      <c r="D2797" s="1793">
        <v>48487950600</v>
      </c>
      <c r="E2797" s="1772">
        <v>2665</v>
      </c>
    </row>
    <row r="2798" spans="4:5" x14ac:dyDescent="0.3">
      <c r="D2798" s="1793">
        <v>48489950300</v>
      </c>
      <c r="E2798" s="1772">
        <v>2665</v>
      </c>
    </row>
    <row r="2799" spans="4:5" x14ac:dyDescent="0.3">
      <c r="D2799" s="1793">
        <v>48489950400</v>
      </c>
      <c r="E2799" s="1772">
        <v>2665</v>
      </c>
    </row>
    <row r="2800" spans="4:5" x14ac:dyDescent="0.3">
      <c r="D2800" s="1793">
        <v>48005001001</v>
      </c>
      <c r="E2800" s="1772">
        <v>2705</v>
      </c>
    </row>
    <row r="2801" spans="4:5" x14ac:dyDescent="0.3">
      <c r="D2801" s="1793">
        <v>48029130200</v>
      </c>
      <c r="E2801" s="1772">
        <v>2705</v>
      </c>
    </row>
    <row r="2802" spans="4:5" x14ac:dyDescent="0.3">
      <c r="D2802" s="1793">
        <v>48113004202</v>
      </c>
      <c r="E2802" s="1772">
        <v>2705</v>
      </c>
    </row>
    <row r="2803" spans="4:5" x14ac:dyDescent="0.3">
      <c r="D2803" s="1793">
        <v>48141010212</v>
      </c>
      <c r="E2803" s="1772">
        <v>2705</v>
      </c>
    </row>
    <row r="2804" spans="4:5" x14ac:dyDescent="0.3">
      <c r="D2804" s="1793">
        <v>48453000901</v>
      </c>
      <c r="E2804" s="1772">
        <v>2705</v>
      </c>
    </row>
    <row r="2805" spans="4:5" x14ac:dyDescent="0.3">
      <c r="D2805" s="1793">
        <v>48113004600</v>
      </c>
      <c r="E2805" s="1772">
        <v>2710</v>
      </c>
    </row>
    <row r="2806" spans="4:5" x14ac:dyDescent="0.3">
      <c r="D2806" s="1793">
        <v>48347950400</v>
      </c>
      <c r="E2806" s="1772">
        <v>2711</v>
      </c>
    </row>
    <row r="2807" spans="4:5" x14ac:dyDescent="0.3">
      <c r="D2807" s="1793">
        <v>48141010345</v>
      </c>
      <c r="E2807" s="1772">
        <v>2711</v>
      </c>
    </row>
    <row r="2808" spans="4:5" x14ac:dyDescent="0.3">
      <c r="D2808" s="1793">
        <v>48201511200</v>
      </c>
      <c r="E2808" s="1772">
        <v>2711</v>
      </c>
    </row>
    <row r="2809" spans="4:5" x14ac:dyDescent="0.3">
      <c r="D2809" s="1793">
        <v>48367140703</v>
      </c>
      <c r="E2809" s="1772">
        <v>2711</v>
      </c>
    </row>
    <row r="2810" spans="4:5" x14ac:dyDescent="0.3">
      <c r="D2810" s="1793">
        <v>48027021901</v>
      </c>
      <c r="E2810" s="1772">
        <v>2711</v>
      </c>
    </row>
    <row r="2811" spans="4:5" x14ac:dyDescent="0.3">
      <c r="D2811" s="1793">
        <v>48029161303</v>
      </c>
      <c r="E2811" s="1772">
        <v>2711</v>
      </c>
    </row>
    <row r="2812" spans="4:5" x14ac:dyDescent="0.3">
      <c r="D2812" s="1793">
        <v>48085031612</v>
      </c>
      <c r="E2812" s="1772">
        <v>2711</v>
      </c>
    </row>
    <row r="2813" spans="4:5" x14ac:dyDescent="0.3">
      <c r="D2813" s="1793">
        <v>48139060101</v>
      </c>
      <c r="E2813" s="1772">
        <v>2711</v>
      </c>
    </row>
    <row r="2814" spans="4:5" x14ac:dyDescent="0.3">
      <c r="D2814" s="1793">
        <v>48141010322</v>
      </c>
      <c r="E2814" s="1772">
        <v>2711</v>
      </c>
    </row>
    <row r="2815" spans="4:5" x14ac:dyDescent="0.3">
      <c r="D2815" s="1793">
        <v>48439102202</v>
      </c>
      <c r="E2815" s="1772">
        <v>2711</v>
      </c>
    </row>
    <row r="2816" spans="4:5" x14ac:dyDescent="0.3">
      <c r="D2816" s="1793">
        <v>48071710200</v>
      </c>
      <c r="E2816" s="1772">
        <v>2711</v>
      </c>
    </row>
    <row r="2817" spans="4:5" x14ac:dyDescent="0.3">
      <c r="D2817" s="1793">
        <v>48113004400</v>
      </c>
      <c r="E2817" s="1772">
        <v>2711</v>
      </c>
    </row>
    <row r="2818" spans="4:5" x14ac:dyDescent="0.3">
      <c r="D2818" s="1793">
        <v>48113008500</v>
      </c>
      <c r="E2818" s="1772">
        <v>2711</v>
      </c>
    </row>
    <row r="2819" spans="4:5" x14ac:dyDescent="0.3">
      <c r="D2819" s="1793">
        <v>48201422702</v>
      </c>
      <c r="E2819" s="1772">
        <v>2711</v>
      </c>
    </row>
    <row r="2820" spans="4:5" x14ac:dyDescent="0.3">
      <c r="D2820" s="1793">
        <v>48201554001</v>
      </c>
      <c r="E2820" s="1772">
        <v>2711</v>
      </c>
    </row>
    <row r="2821" spans="4:5" x14ac:dyDescent="0.3">
      <c r="D2821" s="1793">
        <v>48233950700</v>
      </c>
      <c r="E2821" s="1772">
        <v>2711</v>
      </c>
    </row>
    <row r="2822" spans="4:5" x14ac:dyDescent="0.3">
      <c r="D2822" s="1793">
        <v>48355003202</v>
      </c>
      <c r="E2822" s="1772">
        <v>2711</v>
      </c>
    </row>
    <row r="2823" spans="4:5" x14ac:dyDescent="0.3">
      <c r="D2823" s="1793">
        <v>48379950200</v>
      </c>
      <c r="E2823" s="1772">
        <v>2711</v>
      </c>
    </row>
    <row r="2824" spans="4:5" x14ac:dyDescent="0.3">
      <c r="D2824" s="1793">
        <v>48245000306</v>
      </c>
      <c r="E2824" s="1772">
        <v>2711</v>
      </c>
    </row>
    <row r="2825" spans="4:5" x14ac:dyDescent="0.3">
      <c r="D2825" s="1793">
        <v>48029110700</v>
      </c>
      <c r="E2825" s="1772">
        <v>2711</v>
      </c>
    </row>
    <row r="2826" spans="4:5" x14ac:dyDescent="0.3">
      <c r="D2826" s="1793">
        <v>48061013004</v>
      </c>
      <c r="E2826" s="1772">
        <v>2711</v>
      </c>
    </row>
    <row r="2827" spans="4:5" x14ac:dyDescent="0.3">
      <c r="D2827" s="1793">
        <v>48113004000</v>
      </c>
      <c r="E2827" s="1772">
        <v>2711</v>
      </c>
    </row>
    <row r="2828" spans="4:5" x14ac:dyDescent="0.3">
      <c r="D2828" s="1793">
        <v>48027021500</v>
      </c>
      <c r="E2828" s="1772">
        <v>2711</v>
      </c>
    </row>
    <row r="2829" spans="4:5" x14ac:dyDescent="0.3">
      <c r="D2829" s="1793">
        <v>48027022405</v>
      </c>
      <c r="E2829" s="1772">
        <v>2711</v>
      </c>
    </row>
    <row r="2830" spans="4:5" x14ac:dyDescent="0.3">
      <c r="D2830" s="1793">
        <v>48029171100</v>
      </c>
      <c r="E2830" s="1772">
        <v>2711</v>
      </c>
    </row>
    <row r="2831" spans="4:5" x14ac:dyDescent="0.3">
      <c r="D2831" s="1793">
        <v>48029191813</v>
      </c>
      <c r="E2831" s="1772">
        <v>2711</v>
      </c>
    </row>
    <row r="2832" spans="4:5" x14ac:dyDescent="0.3">
      <c r="D2832" s="1793">
        <v>48039660500</v>
      </c>
      <c r="E2832" s="1772">
        <v>2711</v>
      </c>
    </row>
    <row r="2833" spans="4:5" x14ac:dyDescent="0.3">
      <c r="D2833" s="1793">
        <v>48039662200</v>
      </c>
      <c r="E2833" s="1772">
        <v>2711</v>
      </c>
    </row>
    <row r="2834" spans="4:5" x14ac:dyDescent="0.3">
      <c r="D2834" s="1793">
        <v>48085030603</v>
      </c>
      <c r="E2834" s="1772">
        <v>2711</v>
      </c>
    </row>
    <row r="2835" spans="4:5" x14ac:dyDescent="0.3">
      <c r="D2835" s="1793">
        <v>48113008801</v>
      </c>
      <c r="E2835" s="1772">
        <v>2711</v>
      </c>
    </row>
    <row r="2836" spans="4:5" x14ac:dyDescent="0.3">
      <c r="D2836" s="1793">
        <v>48113018127</v>
      </c>
      <c r="E2836" s="1772">
        <v>2711</v>
      </c>
    </row>
    <row r="2837" spans="4:5" x14ac:dyDescent="0.3">
      <c r="D2837" s="1793">
        <v>48141004105</v>
      </c>
      <c r="E2837" s="1772">
        <v>2711</v>
      </c>
    </row>
    <row r="2838" spans="4:5" x14ac:dyDescent="0.3">
      <c r="D2838" s="1793">
        <v>48141004319</v>
      </c>
      <c r="E2838" s="1772">
        <v>2711</v>
      </c>
    </row>
    <row r="2839" spans="4:5" x14ac:dyDescent="0.3">
      <c r="D2839" s="1793">
        <v>48141010303</v>
      </c>
      <c r="E2839" s="1772">
        <v>2711</v>
      </c>
    </row>
    <row r="2840" spans="4:5" x14ac:dyDescent="0.3">
      <c r="D2840" s="1793">
        <v>48157673800</v>
      </c>
      <c r="E2840" s="1772">
        <v>2711</v>
      </c>
    </row>
    <row r="2841" spans="4:5" x14ac:dyDescent="0.3">
      <c r="D2841" s="1793">
        <v>48167722800</v>
      </c>
      <c r="E2841" s="1772">
        <v>2711</v>
      </c>
    </row>
    <row r="2842" spans="4:5" x14ac:dyDescent="0.3">
      <c r="D2842" s="1793">
        <v>48167724900</v>
      </c>
      <c r="E2842" s="1772">
        <v>2711</v>
      </c>
    </row>
    <row r="2843" spans="4:5" x14ac:dyDescent="0.3">
      <c r="D2843" s="1793">
        <v>48171950300</v>
      </c>
      <c r="E2843" s="1772">
        <v>2711</v>
      </c>
    </row>
    <row r="2844" spans="4:5" x14ac:dyDescent="0.3">
      <c r="D2844" s="1793">
        <v>48201233200</v>
      </c>
      <c r="E2844" s="1772">
        <v>2711</v>
      </c>
    </row>
    <row r="2845" spans="4:5" x14ac:dyDescent="0.3">
      <c r="D2845" s="1793">
        <v>48201321401</v>
      </c>
      <c r="E2845" s="1772">
        <v>2711</v>
      </c>
    </row>
    <row r="2846" spans="4:5" x14ac:dyDescent="0.3">
      <c r="D2846" s="1793">
        <v>48201322900</v>
      </c>
      <c r="E2846" s="1772">
        <v>2711</v>
      </c>
    </row>
    <row r="2847" spans="4:5" x14ac:dyDescent="0.3">
      <c r="D2847" s="1793">
        <v>48201450600</v>
      </c>
      <c r="E2847" s="1772">
        <v>2711</v>
      </c>
    </row>
    <row r="2848" spans="4:5" x14ac:dyDescent="0.3">
      <c r="D2848" s="1793">
        <v>48219950300</v>
      </c>
      <c r="E2848" s="1772">
        <v>2711</v>
      </c>
    </row>
    <row r="2849" spans="4:5" x14ac:dyDescent="0.3">
      <c r="D2849" s="1793">
        <v>48245001302</v>
      </c>
      <c r="E2849" s="1772">
        <v>2711</v>
      </c>
    </row>
    <row r="2850" spans="4:5" x14ac:dyDescent="0.3">
      <c r="D2850" s="1793">
        <v>48321730301</v>
      </c>
      <c r="E2850" s="1772">
        <v>2711</v>
      </c>
    </row>
    <row r="2851" spans="4:5" x14ac:dyDescent="0.3">
      <c r="D2851" s="1793">
        <v>48349970800</v>
      </c>
      <c r="E2851" s="1772">
        <v>2711</v>
      </c>
    </row>
    <row r="2852" spans="4:5" x14ac:dyDescent="0.3">
      <c r="D2852" s="1793">
        <v>48415950300</v>
      </c>
      <c r="E2852" s="1772">
        <v>2711</v>
      </c>
    </row>
    <row r="2853" spans="4:5" x14ac:dyDescent="0.3">
      <c r="D2853" s="1793">
        <v>48439105701</v>
      </c>
      <c r="E2853" s="1772">
        <v>2711</v>
      </c>
    </row>
    <row r="2854" spans="4:5" x14ac:dyDescent="0.3">
      <c r="D2854" s="1793">
        <v>48439123200</v>
      </c>
      <c r="E2854" s="1772">
        <v>2711</v>
      </c>
    </row>
    <row r="2855" spans="4:5" x14ac:dyDescent="0.3">
      <c r="D2855" s="1793">
        <v>48441012900</v>
      </c>
      <c r="E2855" s="1772">
        <v>2711</v>
      </c>
    </row>
    <row r="2856" spans="4:5" x14ac:dyDescent="0.3">
      <c r="D2856" s="1793">
        <v>48479001105</v>
      </c>
      <c r="E2856" s="1772">
        <v>2711</v>
      </c>
    </row>
    <row r="2857" spans="4:5" x14ac:dyDescent="0.3">
      <c r="D2857" s="1793">
        <v>48491020111</v>
      </c>
      <c r="E2857" s="1772">
        <v>2711</v>
      </c>
    </row>
    <row r="2858" spans="4:5" x14ac:dyDescent="0.3">
      <c r="D2858" s="1793">
        <v>48491020325</v>
      </c>
      <c r="E2858" s="1772">
        <v>2711</v>
      </c>
    </row>
    <row r="2859" spans="4:5" x14ac:dyDescent="0.3">
      <c r="D2859" s="1793">
        <v>48499950800</v>
      </c>
      <c r="E2859" s="1772">
        <v>2711</v>
      </c>
    </row>
    <row r="2860" spans="4:5" x14ac:dyDescent="0.3">
      <c r="D2860" s="1793">
        <v>48505950301</v>
      </c>
      <c r="E2860" s="1772">
        <v>2711</v>
      </c>
    </row>
    <row r="2861" spans="4:5" x14ac:dyDescent="0.3">
      <c r="D2861" s="1793">
        <v>48029181808</v>
      </c>
      <c r="E2861" s="1772">
        <v>2766</v>
      </c>
    </row>
    <row r="2862" spans="4:5" x14ac:dyDescent="0.3">
      <c r="D2862" s="1793">
        <v>48201231500</v>
      </c>
      <c r="E2862" s="1772">
        <v>2766</v>
      </c>
    </row>
    <row r="2863" spans="4:5" x14ac:dyDescent="0.3">
      <c r="D2863" s="1793">
        <v>48013960600</v>
      </c>
      <c r="E2863" s="1772">
        <v>2766</v>
      </c>
    </row>
    <row r="2864" spans="4:5" x14ac:dyDescent="0.3">
      <c r="D2864" s="1793">
        <v>48041000101</v>
      </c>
      <c r="E2864" s="1772">
        <v>2766</v>
      </c>
    </row>
    <row r="2865" spans="4:5" x14ac:dyDescent="0.3">
      <c r="D2865" s="1793">
        <v>48091310200</v>
      </c>
      <c r="E2865" s="1772">
        <v>2766</v>
      </c>
    </row>
    <row r="2866" spans="4:5" x14ac:dyDescent="0.3">
      <c r="D2866" s="1793">
        <v>48113018403</v>
      </c>
      <c r="E2866" s="1772">
        <v>2766</v>
      </c>
    </row>
    <row r="2867" spans="4:5" x14ac:dyDescent="0.3">
      <c r="D2867" s="1793">
        <v>48213951000</v>
      </c>
      <c r="E2867" s="1772">
        <v>2766</v>
      </c>
    </row>
    <row r="2868" spans="4:5" x14ac:dyDescent="0.3">
      <c r="D2868" s="1793">
        <v>48329000500</v>
      </c>
      <c r="E2868" s="1772">
        <v>2766</v>
      </c>
    </row>
    <row r="2869" spans="4:5" x14ac:dyDescent="0.3">
      <c r="D2869" s="1793">
        <v>48439113301</v>
      </c>
      <c r="E2869" s="1772">
        <v>2774</v>
      </c>
    </row>
    <row r="2870" spans="4:5" x14ac:dyDescent="0.3">
      <c r="D2870" s="1793">
        <v>48455950500</v>
      </c>
      <c r="E2870" s="1772">
        <v>2774</v>
      </c>
    </row>
    <row r="2871" spans="4:5" x14ac:dyDescent="0.3">
      <c r="D2871" s="1793">
        <v>48215021500</v>
      </c>
      <c r="E2871" s="1772">
        <v>2774</v>
      </c>
    </row>
    <row r="2872" spans="4:5" x14ac:dyDescent="0.3">
      <c r="D2872" s="1793">
        <v>48453000307</v>
      </c>
      <c r="E2872" s="1772">
        <v>2774</v>
      </c>
    </row>
    <row r="2873" spans="4:5" x14ac:dyDescent="0.3">
      <c r="D2873" s="1793">
        <v>48113018121</v>
      </c>
      <c r="E2873" s="1772">
        <v>2774</v>
      </c>
    </row>
    <row r="2874" spans="4:5" x14ac:dyDescent="0.3">
      <c r="D2874" s="1793">
        <v>48201230300</v>
      </c>
      <c r="E2874" s="1772">
        <v>2774</v>
      </c>
    </row>
    <row r="2875" spans="4:5" x14ac:dyDescent="0.3">
      <c r="D2875" s="1793">
        <v>48007950300</v>
      </c>
      <c r="E2875" s="1772">
        <v>2774</v>
      </c>
    </row>
    <row r="2876" spans="4:5" x14ac:dyDescent="0.3">
      <c r="D2876" s="1793">
        <v>48091310902</v>
      </c>
      <c r="E2876" s="1772">
        <v>2774</v>
      </c>
    </row>
    <row r="2877" spans="4:5" x14ac:dyDescent="0.3">
      <c r="D2877" s="1793">
        <v>48113014126</v>
      </c>
      <c r="E2877" s="1772">
        <v>2774</v>
      </c>
    </row>
    <row r="2878" spans="4:5" x14ac:dyDescent="0.3">
      <c r="D2878" s="1793">
        <v>48375013200</v>
      </c>
      <c r="E2878" s="1772">
        <v>2774</v>
      </c>
    </row>
    <row r="2879" spans="4:5" x14ac:dyDescent="0.3">
      <c r="D2879" s="1793">
        <v>48399950600</v>
      </c>
      <c r="E2879" s="1772">
        <v>2774</v>
      </c>
    </row>
    <row r="2880" spans="4:5" x14ac:dyDescent="0.3">
      <c r="D2880" s="1793">
        <v>48439101402</v>
      </c>
      <c r="E2880" s="1772">
        <v>2774</v>
      </c>
    </row>
    <row r="2881" spans="4:5" x14ac:dyDescent="0.3">
      <c r="D2881" s="1793">
        <v>48469000100</v>
      </c>
      <c r="E2881" s="1772">
        <v>2774</v>
      </c>
    </row>
    <row r="2882" spans="4:5" x14ac:dyDescent="0.3">
      <c r="D2882" s="1793">
        <v>48001950700</v>
      </c>
      <c r="E2882" s="1772">
        <v>2774</v>
      </c>
    </row>
    <row r="2883" spans="4:5" x14ac:dyDescent="0.3">
      <c r="D2883" s="1793">
        <v>48113001704</v>
      </c>
      <c r="E2883" s="1772">
        <v>2774</v>
      </c>
    </row>
    <row r="2884" spans="4:5" x14ac:dyDescent="0.3">
      <c r="D2884" s="1793">
        <v>48139060204</v>
      </c>
      <c r="E2884" s="1772">
        <v>2774</v>
      </c>
    </row>
    <row r="2885" spans="4:5" x14ac:dyDescent="0.3">
      <c r="D2885" s="1793">
        <v>48201343600</v>
      </c>
      <c r="E2885" s="1772">
        <v>2774</v>
      </c>
    </row>
    <row r="2886" spans="4:5" x14ac:dyDescent="0.3">
      <c r="D2886" s="1793">
        <v>48201521000</v>
      </c>
      <c r="E2886" s="1772">
        <v>2774</v>
      </c>
    </row>
    <row r="2887" spans="4:5" x14ac:dyDescent="0.3">
      <c r="D2887" s="1793">
        <v>48029161200</v>
      </c>
      <c r="E2887" s="1772">
        <v>2774</v>
      </c>
    </row>
    <row r="2888" spans="4:5" x14ac:dyDescent="0.3">
      <c r="D2888" s="1793">
        <v>48061011100</v>
      </c>
      <c r="E2888" s="1772">
        <v>2774</v>
      </c>
    </row>
    <row r="2889" spans="4:5" x14ac:dyDescent="0.3">
      <c r="D2889" s="1793">
        <v>48061013102</v>
      </c>
      <c r="E2889" s="1772">
        <v>2774</v>
      </c>
    </row>
    <row r="2890" spans="4:5" x14ac:dyDescent="0.3">
      <c r="D2890" s="1793">
        <v>48113005200</v>
      </c>
      <c r="E2890" s="1772">
        <v>2774</v>
      </c>
    </row>
    <row r="2891" spans="4:5" x14ac:dyDescent="0.3">
      <c r="D2891" s="1793">
        <v>48113013610</v>
      </c>
      <c r="E2891" s="1772">
        <v>2774</v>
      </c>
    </row>
    <row r="2892" spans="4:5" x14ac:dyDescent="0.3">
      <c r="D2892" s="1793">
        <v>48113016616</v>
      </c>
      <c r="E2892" s="1772">
        <v>2774</v>
      </c>
    </row>
    <row r="2893" spans="4:5" x14ac:dyDescent="0.3">
      <c r="D2893" s="1793">
        <v>48113017811</v>
      </c>
      <c r="E2893" s="1772">
        <v>2774</v>
      </c>
    </row>
    <row r="2894" spans="4:5" x14ac:dyDescent="0.3">
      <c r="D2894" s="1793">
        <v>48113018140</v>
      </c>
      <c r="E2894" s="1772">
        <v>2774</v>
      </c>
    </row>
    <row r="2895" spans="4:5" x14ac:dyDescent="0.3">
      <c r="D2895" s="1793">
        <v>48121020105</v>
      </c>
      <c r="E2895" s="1772">
        <v>2774</v>
      </c>
    </row>
    <row r="2896" spans="4:5" x14ac:dyDescent="0.3">
      <c r="D2896" s="1793">
        <v>48121020505</v>
      </c>
      <c r="E2896" s="1772">
        <v>2774</v>
      </c>
    </row>
    <row r="2897" spans="4:5" x14ac:dyDescent="0.3">
      <c r="D2897" s="1793">
        <v>48139060214</v>
      </c>
      <c r="E2897" s="1772">
        <v>2774</v>
      </c>
    </row>
    <row r="2898" spans="4:5" x14ac:dyDescent="0.3">
      <c r="D2898" s="1793">
        <v>48201250100</v>
      </c>
      <c r="E2898" s="1772">
        <v>2774</v>
      </c>
    </row>
    <row r="2899" spans="4:5" x14ac:dyDescent="0.3">
      <c r="D2899" s="1793">
        <v>48201321900</v>
      </c>
      <c r="E2899" s="1772">
        <v>2774</v>
      </c>
    </row>
    <row r="2900" spans="4:5" x14ac:dyDescent="0.3">
      <c r="D2900" s="1793">
        <v>48201410300</v>
      </c>
      <c r="E2900" s="1772">
        <v>2774</v>
      </c>
    </row>
    <row r="2901" spans="4:5" x14ac:dyDescent="0.3">
      <c r="D2901" s="1793">
        <v>48201423402</v>
      </c>
      <c r="E2901" s="1772">
        <v>2774</v>
      </c>
    </row>
    <row r="2902" spans="4:5" x14ac:dyDescent="0.3">
      <c r="D2902" s="1793">
        <v>48201453800</v>
      </c>
      <c r="E2902" s="1772">
        <v>2774</v>
      </c>
    </row>
    <row r="2903" spans="4:5" x14ac:dyDescent="0.3">
      <c r="D2903" s="1793">
        <v>48203020302</v>
      </c>
      <c r="E2903" s="1772">
        <v>2774</v>
      </c>
    </row>
    <row r="2904" spans="4:5" x14ac:dyDescent="0.3">
      <c r="D2904" s="1793">
        <v>48215020901</v>
      </c>
      <c r="E2904" s="1772">
        <v>2774</v>
      </c>
    </row>
    <row r="2905" spans="4:5" x14ac:dyDescent="0.3">
      <c r="D2905" s="1793">
        <v>48329001200</v>
      </c>
      <c r="E2905" s="1772">
        <v>2774</v>
      </c>
    </row>
    <row r="2906" spans="4:5" x14ac:dyDescent="0.3">
      <c r="D2906" s="1793">
        <v>48439104804</v>
      </c>
      <c r="E2906" s="1772">
        <v>2774</v>
      </c>
    </row>
    <row r="2907" spans="4:5" x14ac:dyDescent="0.3">
      <c r="D2907" s="1793">
        <v>48439113711</v>
      </c>
      <c r="E2907" s="1772">
        <v>2774</v>
      </c>
    </row>
    <row r="2908" spans="4:5" x14ac:dyDescent="0.3">
      <c r="D2908" s="1793">
        <v>48245011400</v>
      </c>
      <c r="E2908" s="1772">
        <v>2813</v>
      </c>
    </row>
    <row r="2909" spans="4:5" x14ac:dyDescent="0.3">
      <c r="D2909" s="1793">
        <v>48245002000</v>
      </c>
      <c r="E2909" s="1772">
        <v>2813</v>
      </c>
    </row>
    <row r="2910" spans="4:5" x14ac:dyDescent="0.3">
      <c r="D2910" s="1793">
        <v>48061013305</v>
      </c>
      <c r="E2910" s="1772">
        <v>2813</v>
      </c>
    </row>
    <row r="2911" spans="4:5" x14ac:dyDescent="0.3">
      <c r="D2911" s="1793">
        <v>48067950600</v>
      </c>
      <c r="E2911" s="1772">
        <v>2813</v>
      </c>
    </row>
    <row r="2912" spans="4:5" x14ac:dyDescent="0.3">
      <c r="D2912" s="1793">
        <v>48167724600</v>
      </c>
      <c r="E2912" s="1772">
        <v>2813</v>
      </c>
    </row>
    <row r="2913" spans="4:5" x14ac:dyDescent="0.3">
      <c r="D2913" s="1793">
        <v>48209010808</v>
      </c>
      <c r="E2913" s="1772">
        <v>2813</v>
      </c>
    </row>
    <row r="2914" spans="4:5" x14ac:dyDescent="0.3">
      <c r="D2914" s="1793">
        <v>48245010400</v>
      </c>
      <c r="E2914" s="1772">
        <v>2813</v>
      </c>
    </row>
    <row r="2915" spans="4:5" x14ac:dyDescent="0.3">
      <c r="D2915" s="1793">
        <v>48289950100</v>
      </c>
      <c r="E2915" s="1772">
        <v>2813</v>
      </c>
    </row>
    <row r="2916" spans="4:5" x14ac:dyDescent="0.3">
      <c r="D2916" s="1793">
        <v>48467951000</v>
      </c>
      <c r="E2916" s="1772">
        <v>2813</v>
      </c>
    </row>
    <row r="2917" spans="4:5" x14ac:dyDescent="0.3">
      <c r="D2917" s="1793">
        <v>48141002900</v>
      </c>
      <c r="E2917" s="1772">
        <v>2822</v>
      </c>
    </row>
    <row r="2918" spans="4:5" x14ac:dyDescent="0.3">
      <c r="D2918" s="1793">
        <v>48085030526</v>
      </c>
      <c r="E2918" s="1772">
        <v>2823</v>
      </c>
    </row>
    <row r="2919" spans="4:5" x14ac:dyDescent="0.3">
      <c r="D2919" s="1793">
        <v>48201312000</v>
      </c>
      <c r="E2919" s="1772">
        <v>2823</v>
      </c>
    </row>
    <row r="2920" spans="4:5" x14ac:dyDescent="0.3">
      <c r="D2920" s="1793">
        <v>48113009607</v>
      </c>
      <c r="E2920" s="1772">
        <v>2823</v>
      </c>
    </row>
    <row r="2921" spans="4:5" x14ac:dyDescent="0.3">
      <c r="D2921" s="1793">
        <v>48441011600</v>
      </c>
      <c r="E2921" s="1772">
        <v>2823</v>
      </c>
    </row>
    <row r="2922" spans="4:5" x14ac:dyDescent="0.3">
      <c r="D2922" s="1793">
        <v>48003950200</v>
      </c>
      <c r="E2922" s="1772">
        <v>2823</v>
      </c>
    </row>
    <row r="2923" spans="4:5" x14ac:dyDescent="0.3">
      <c r="D2923" s="1793">
        <v>48201554700</v>
      </c>
      <c r="E2923" s="1772">
        <v>2823</v>
      </c>
    </row>
    <row r="2924" spans="4:5" x14ac:dyDescent="0.3">
      <c r="D2924" s="1793">
        <v>48203020301</v>
      </c>
      <c r="E2924" s="1772">
        <v>2823</v>
      </c>
    </row>
    <row r="2925" spans="4:5" x14ac:dyDescent="0.3">
      <c r="D2925" s="1793">
        <v>48201410900</v>
      </c>
      <c r="E2925" s="1772">
        <v>2823</v>
      </c>
    </row>
    <row r="2926" spans="4:5" x14ac:dyDescent="0.3">
      <c r="D2926" s="1793">
        <v>48353950200</v>
      </c>
      <c r="E2926" s="1772">
        <v>2823</v>
      </c>
    </row>
    <row r="2927" spans="4:5" x14ac:dyDescent="0.3">
      <c r="D2927" s="1793">
        <v>48453000601</v>
      </c>
      <c r="E2927" s="1772">
        <v>2823</v>
      </c>
    </row>
    <row r="2928" spans="4:5" x14ac:dyDescent="0.3">
      <c r="D2928" s="1793">
        <v>48015760300</v>
      </c>
      <c r="E2928" s="1772">
        <v>2823</v>
      </c>
    </row>
    <row r="2929" spans="4:5" x14ac:dyDescent="0.3">
      <c r="D2929" s="1793">
        <v>48027020702</v>
      </c>
      <c r="E2929" s="1772">
        <v>2823</v>
      </c>
    </row>
    <row r="2930" spans="4:5" x14ac:dyDescent="0.3">
      <c r="D2930" s="1793">
        <v>48029121606</v>
      </c>
      <c r="E2930" s="1772">
        <v>2823</v>
      </c>
    </row>
    <row r="2931" spans="4:5" x14ac:dyDescent="0.3">
      <c r="D2931" s="1793">
        <v>48029171916</v>
      </c>
      <c r="E2931" s="1772">
        <v>2823</v>
      </c>
    </row>
    <row r="2932" spans="4:5" x14ac:dyDescent="0.3">
      <c r="D2932" s="1793">
        <v>48039662300</v>
      </c>
      <c r="E2932" s="1772">
        <v>2823</v>
      </c>
    </row>
    <row r="2933" spans="4:5" x14ac:dyDescent="0.3">
      <c r="D2933" s="1793">
        <v>48061011000</v>
      </c>
      <c r="E2933" s="1772">
        <v>2823</v>
      </c>
    </row>
    <row r="2934" spans="4:5" x14ac:dyDescent="0.3">
      <c r="D2934" s="1793">
        <v>48061012200</v>
      </c>
      <c r="E2934" s="1772">
        <v>2823</v>
      </c>
    </row>
    <row r="2935" spans="4:5" x14ac:dyDescent="0.3">
      <c r="D2935" s="1793">
        <v>48061012304</v>
      </c>
      <c r="E2935" s="1772">
        <v>2823</v>
      </c>
    </row>
    <row r="2936" spans="4:5" x14ac:dyDescent="0.3">
      <c r="D2936" s="1793">
        <v>48061012402</v>
      </c>
      <c r="E2936" s="1772">
        <v>2823</v>
      </c>
    </row>
    <row r="2937" spans="4:5" x14ac:dyDescent="0.3">
      <c r="D2937" s="1793">
        <v>48067950400</v>
      </c>
      <c r="E2937" s="1772">
        <v>2823</v>
      </c>
    </row>
    <row r="2938" spans="4:5" x14ac:dyDescent="0.3">
      <c r="D2938" s="1793">
        <v>48113010601</v>
      </c>
      <c r="E2938" s="1772">
        <v>2823</v>
      </c>
    </row>
    <row r="2939" spans="4:5" x14ac:dyDescent="0.3">
      <c r="D2939" s="1793">
        <v>48113013713</v>
      </c>
      <c r="E2939" s="1772">
        <v>2823</v>
      </c>
    </row>
    <row r="2940" spans="4:5" x14ac:dyDescent="0.3">
      <c r="D2940" s="1793">
        <v>48113018124</v>
      </c>
      <c r="E2940" s="1772">
        <v>2823</v>
      </c>
    </row>
    <row r="2941" spans="4:5" x14ac:dyDescent="0.3">
      <c r="D2941" s="1793">
        <v>48113018126</v>
      </c>
      <c r="E2941" s="1772">
        <v>2823</v>
      </c>
    </row>
    <row r="2942" spans="4:5" x14ac:dyDescent="0.3">
      <c r="D2942" s="1793">
        <v>48157672702</v>
      </c>
      <c r="E2942" s="1772">
        <v>2823</v>
      </c>
    </row>
    <row r="2943" spans="4:5" x14ac:dyDescent="0.3">
      <c r="D2943" s="1793">
        <v>48167720600</v>
      </c>
      <c r="E2943" s="1772">
        <v>2823</v>
      </c>
    </row>
    <row r="2944" spans="4:5" x14ac:dyDescent="0.3">
      <c r="D2944" s="1793">
        <v>48181000200</v>
      </c>
      <c r="E2944" s="1772">
        <v>2823</v>
      </c>
    </row>
    <row r="2945" spans="4:5" x14ac:dyDescent="0.3">
      <c r="D2945" s="1793">
        <v>48181001400</v>
      </c>
      <c r="E2945" s="1772">
        <v>2823</v>
      </c>
    </row>
    <row r="2946" spans="4:5" x14ac:dyDescent="0.3">
      <c r="D2946" s="1793">
        <v>48201222502</v>
      </c>
      <c r="E2946" s="1772">
        <v>2823</v>
      </c>
    </row>
    <row r="2947" spans="4:5" x14ac:dyDescent="0.3">
      <c r="D2947" s="1793">
        <v>48201332400</v>
      </c>
      <c r="E2947" s="1772">
        <v>2823</v>
      </c>
    </row>
    <row r="2948" spans="4:5" x14ac:dyDescent="0.3">
      <c r="D2948" s="1793">
        <v>48201534100</v>
      </c>
      <c r="E2948" s="1772">
        <v>2823</v>
      </c>
    </row>
    <row r="2949" spans="4:5" x14ac:dyDescent="0.3">
      <c r="D2949" s="1793">
        <v>48201542700</v>
      </c>
      <c r="E2949" s="1772">
        <v>2823</v>
      </c>
    </row>
    <row r="2950" spans="4:5" x14ac:dyDescent="0.3">
      <c r="D2950" s="1793">
        <v>48215021305</v>
      </c>
      <c r="E2950" s="1772">
        <v>2823</v>
      </c>
    </row>
    <row r="2951" spans="4:5" x14ac:dyDescent="0.3">
      <c r="D2951" s="1793">
        <v>48215021903</v>
      </c>
      <c r="E2951" s="1772">
        <v>2823</v>
      </c>
    </row>
    <row r="2952" spans="4:5" x14ac:dyDescent="0.3">
      <c r="D2952" s="1793">
        <v>48303002001</v>
      </c>
      <c r="E2952" s="1772">
        <v>2823</v>
      </c>
    </row>
    <row r="2953" spans="4:5" x14ac:dyDescent="0.3">
      <c r="D2953" s="1793">
        <v>48323950700</v>
      </c>
      <c r="E2953" s="1772">
        <v>2823</v>
      </c>
    </row>
    <row r="2954" spans="4:5" x14ac:dyDescent="0.3">
      <c r="D2954" s="1793">
        <v>48329001400</v>
      </c>
      <c r="E2954" s="1772">
        <v>2823</v>
      </c>
    </row>
    <row r="2955" spans="4:5" x14ac:dyDescent="0.3">
      <c r="D2955" s="1793">
        <v>48329001500</v>
      </c>
      <c r="E2955" s="1772">
        <v>2823</v>
      </c>
    </row>
    <row r="2956" spans="4:5" x14ac:dyDescent="0.3">
      <c r="D2956" s="1793">
        <v>48343950200</v>
      </c>
      <c r="E2956" s="1772">
        <v>2823</v>
      </c>
    </row>
    <row r="2957" spans="4:5" x14ac:dyDescent="0.3">
      <c r="D2957" s="1793">
        <v>48369950300</v>
      </c>
      <c r="E2957" s="1772">
        <v>2823</v>
      </c>
    </row>
    <row r="2958" spans="4:5" x14ac:dyDescent="0.3">
      <c r="D2958" s="1793">
        <v>48381021604</v>
      </c>
      <c r="E2958" s="1772">
        <v>2823</v>
      </c>
    </row>
    <row r="2959" spans="4:5" x14ac:dyDescent="0.3">
      <c r="D2959" s="1793">
        <v>48419950100</v>
      </c>
      <c r="E2959" s="1772">
        <v>2823</v>
      </c>
    </row>
    <row r="2960" spans="4:5" x14ac:dyDescent="0.3">
      <c r="D2960" s="1793">
        <v>48439114006</v>
      </c>
      <c r="E2960" s="1772">
        <v>2823</v>
      </c>
    </row>
    <row r="2961" spans="4:5" x14ac:dyDescent="0.3">
      <c r="D2961" s="1793">
        <v>48441013300</v>
      </c>
      <c r="E2961" s="1772">
        <v>2823</v>
      </c>
    </row>
    <row r="2962" spans="4:5" x14ac:dyDescent="0.3">
      <c r="D2962" s="1793">
        <v>48479001003</v>
      </c>
      <c r="E2962" s="1772">
        <v>2823</v>
      </c>
    </row>
    <row r="2963" spans="4:5" x14ac:dyDescent="0.3">
      <c r="D2963" s="1793">
        <v>48491021504</v>
      </c>
      <c r="E2963" s="1772">
        <v>2823</v>
      </c>
    </row>
    <row r="2964" spans="4:5" x14ac:dyDescent="0.3">
      <c r="D2964" s="1793">
        <v>48029170102</v>
      </c>
      <c r="E2964" s="1772">
        <v>2869</v>
      </c>
    </row>
    <row r="2965" spans="4:5" x14ac:dyDescent="0.3">
      <c r="D2965" s="1793">
        <v>48113016401</v>
      </c>
      <c r="E2965" s="1772">
        <v>2869</v>
      </c>
    </row>
    <row r="2966" spans="4:5" x14ac:dyDescent="0.3">
      <c r="D2966" s="1793">
        <v>48135002000</v>
      </c>
      <c r="E2966" s="1772">
        <v>2869</v>
      </c>
    </row>
    <row r="2967" spans="4:5" x14ac:dyDescent="0.3">
      <c r="D2967" s="1793">
        <v>48139060300</v>
      </c>
      <c r="E2967" s="1772">
        <v>2869</v>
      </c>
    </row>
    <row r="2968" spans="4:5" x14ac:dyDescent="0.3">
      <c r="D2968" s="1793">
        <v>48145000300</v>
      </c>
      <c r="E2968" s="1772">
        <v>2869</v>
      </c>
    </row>
    <row r="2969" spans="4:5" x14ac:dyDescent="0.3">
      <c r="D2969" s="1793">
        <v>48439105600</v>
      </c>
      <c r="E2969" s="1772">
        <v>2869</v>
      </c>
    </row>
    <row r="2970" spans="4:5" x14ac:dyDescent="0.3">
      <c r="D2970" s="1793">
        <v>48213950700</v>
      </c>
      <c r="E2970" s="1772">
        <v>2875</v>
      </c>
    </row>
    <row r="2971" spans="4:5" x14ac:dyDescent="0.3">
      <c r="D2971" s="1793">
        <v>48491021100</v>
      </c>
      <c r="E2971" s="1772">
        <v>2875</v>
      </c>
    </row>
    <row r="2972" spans="4:5" x14ac:dyDescent="0.3">
      <c r="D2972" s="1793">
        <v>48113000606</v>
      </c>
      <c r="E2972" s="1772">
        <v>2877</v>
      </c>
    </row>
    <row r="2973" spans="4:5" x14ac:dyDescent="0.3">
      <c r="D2973" s="1793">
        <v>48061011302</v>
      </c>
      <c r="E2973" s="1772">
        <v>2877</v>
      </c>
    </row>
    <row r="2974" spans="4:5" x14ac:dyDescent="0.3">
      <c r="D2974" s="1793">
        <v>48367140601</v>
      </c>
      <c r="E2974" s="1772">
        <v>2877</v>
      </c>
    </row>
    <row r="2975" spans="4:5" x14ac:dyDescent="0.3">
      <c r="D2975" s="1793">
        <v>48027023402</v>
      </c>
      <c r="E2975" s="1772">
        <v>2877</v>
      </c>
    </row>
    <row r="2976" spans="4:5" x14ac:dyDescent="0.3">
      <c r="D2976" s="1793">
        <v>48029191816</v>
      </c>
      <c r="E2976" s="1772">
        <v>2877</v>
      </c>
    </row>
    <row r="2977" spans="4:5" x14ac:dyDescent="0.3">
      <c r="D2977" s="1793">
        <v>48091310607</v>
      </c>
      <c r="E2977" s="1772">
        <v>2877</v>
      </c>
    </row>
    <row r="2978" spans="4:5" x14ac:dyDescent="0.3">
      <c r="D2978" s="1793">
        <v>48309002600</v>
      </c>
      <c r="E2978" s="1772">
        <v>2877</v>
      </c>
    </row>
    <row r="2979" spans="4:5" x14ac:dyDescent="0.3">
      <c r="D2979" s="1793">
        <v>48135001300</v>
      </c>
      <c r="E2979" s="1772">
        <v>2877</v>
      </c>
    </row>
    <row r="2980" spans="4:5" x14ac:dyDescent="0.3">
      <c r="D2980" s="1793">
        <v>48245007100</v>
      </c>
      <c r="E2980" s="1772">
        <v>2877</v>
      </c>
    </row>
    <row r="2981" spans="4:5" x14ac:dyDescent="0.3">
      <c r="D2981" s="1793">
        <v>48201980100</v>
      </c>
      <c r="E2981" s="1772">
        <v>2877</v>
      </c>
    </row>
    <row r="2982" spans="4:5" x14ac:dyDescent="0.3">
      <c r="D2982" s="1793">
        <v>48017950100</v>
      </c>
      <c r="E2982" s="1772">
        <v>2877</v>
      </c>
    </row>
    <row r="2983" spans="4:5" x14ac:dyDescent="0.3">
      <c r="D2983" s="1793">
        <v>48021950501</v>
      </c>
      <c r="E2983" s="1772">
        <v>2877</v>
      </c>
    </row>
    <row r="2984" spans="4:5" x14ac:dyDescent="0.3">
      <c r="D2984" s="1793">
        <v>48029121803</v>
      </c>
      <c r="E2984" s="1772">
        <v>2877</v>
      </c>
    </row>
    <row r="2985" spans="4:5" x14ac:dyDescent="0.3">
      <c r="D2985" s="1793">
        <v>48029121809</v>
      </c>
      <c r="E2985" s="1772">
        <v>2877</v>
      </c>
    </row>
    <row r="2986" spans="4:5" x14ac:dyDescent="0.3">
      <c r="D2986" s="1793">
        <v>48029161100</v>
      </c>
      <c r="E2986" s="1772">
        <v>2877</v>
      </c>
    </row>
    <row r="2987" spans="4:5" x14ac:dyDescent="0.3">
      <c r="D2987" s="1793">
        <v>48029191503</v>
      </c>
      <c r="E2987" s="1772">
        <v>2877</v>
      </c>
    </row>
    <row r="2988" spans="4:5" x14ac:dyDescent="0.3">
      <c r="D2988" s="1793">
        <v>48037011501</v>
      </c>
      <c r="E2988" s="1772">
        <v>2877</v>
      </c>
    </row>
    <row r="2989" spans="4:5" x14ac:dyDescent="0.3">
      <c r="D2989" s="1793">
        <v>48039662100</v>
      </c>
      <c r="E2989" s="1772">
        <v>2877</v>
      </c>
    </row>
    <row r="2990" spans="4:5" x14ac:dyDescent="0.3">
      <c r="D2990" s="1793">
        <v>48061012507</v>
      </c>
      <c r="E2990" s="1772">
        <v>2877</v>
      </c>
    </row>
    <row r="2991" spans="4:5" x14ac:dyDescent="0.3">
      <c r="D2991" s="1793">
        <v>48061012608</v>
      </c>
      <c r="E2991" s="1772">
        <v>2877</v>
      </c>
    </row>
    <row r="2992" spans="4:5" x14ac:dyDescent="0.3">
      <c r="D2992" s="1793">
        <v>48067950700</v>
      </c>
      <c r="E2992" s="1772">
        <v>2877</v>
      </c>
    </row>
    <row r="2993" spans="4:5" x14ac:dyDescent="0.3">
      <c r="D2993" s="1793">
        <v>48085031003</v>
      </c>
      <c r="E2993" s="1772">
        <v>2877</v>
      </c>
    </row>
    <row r="2994" spans="4:5" x14ac:dyDescent="0.3">
      <c r="D2994" s="1793">
        <v>48085031100</v>
      </c>
      <c r="E2994" s="1772">
        <v>2877</v>
      </c>
    </row>
    <row r="2995" spans="4:5" x14ac:dyDescent="0.3">
      <c r="D2995" s="1793">
        <v>48089750100</v>
      </c>
      <c r="E2995" s="1772">
        <v>2877</v>
      </c>
    </row>
    <row r="2996" spans="4:5" x14ac:dyDescent="0.3">
      <c r="D2996" s="1793">
        <v>48113007912</v>
      </c>
      <c r="E2996" s="1772">
        <v>2877</v>
      </c>
    </row>
    <row r="2997" spans="4:5" x14ac:dyDescent="0.3">
      <c r="D2997" s="1793">
        <v>48113009301</v>
      </c>
      <c r="E2997" s="1772">
        <v>2877</v>
      </c>
    </row>
    <row r="2998" spans="4:5" x14ac:dyDescent="0.3">
      <c r="D2998" s="1793">
        <v>48113012900</v>
      </c>
      <c r="E2998" s="1772">
        <v>2877</v>
      </c>
    </row>
    <row r="2999" spans="4:5" x14ac:dyDescent="0.3">
      <c r="D2999" s="1793">
        <v>48139060900</v>
      </c>
      <c r="E2999" s="1772">
        <v>2877</v>
      </c>
    </row>
    <row r="3000" spans="4:5" x14ac:dyDescent="0.3">
      <c r="D3000" s="1793">
        <v>48141001001</v>
      </c>
      <c r="E3000" s="1772">
        <v>2877</v>
      </c>
    </row>
    <row r="3001" spans="4:5" x14ac:dyDescent="0.3">
      <c r="D3001" s="1793">
        <v>48141003100</v>
      </c>
      <c r="E3001" s="1772">
        <v>2877</v>
      </c>
    </row>
    <row r="3002" spans="4:5" x14ac:dyDescent="0.3">
      <c r="D3002" s="1793">
        <v>48141003602</v>
      </c>
      <c r="E3002" s="1772">
        <v>2877</v>
      </c>
    </row>
    <row r="3003" spans="4:5" x14ac:dyDescent="0.3">
      <c r="D3003" s="1793">
        <v>48147950701</v>
      </c>
      <c r="E3003" s="1772">
        <v>2877</v>
      </c>
    </row>
    <row r="3004" spans="4:5" x14ac:dyDescent="0.3">
      <c r="D3004" s="1793">
        <v>48185180101</v>
      </c>
      <c r="E3004" s="1772">
        <v>2877</v>
      </c>
    </row>
    <row r="3005" spans="4:5" x14ac:dyDescent="0.3">
      <c r="D3005" s="1793">
        <v>48201422302</v>
      </c>
      <c r="E3005" s="1772">
        <v>2877</v>
      </c>
    </row>
    <row r="3006" spans="4:5" x14ac:dyDescent="0.3">
      <c r="D3006" s="1793">
        <v>48201511001</v>
      </c>
      <c r="E3006" s="1772">
        <v>2877</v>
      </c>
    </row>
    <row r="3007" spans="4:5" x14ac:dyDescent="0.3">
      <c r="D3007" s="1793">
        <v>48201532502</v>
      </c>
      <c r="E3007" s="1772">
        <v>2877</v>
      </c>
    </row>
    <row r="3008" spans="4:5" x14ac:dyDescent="0.3">
      <c r="D3008" s="1793">
        <v>48203020603</v>
      </c>
      <c r="E3008" s="1772">
        <v>2877</v>
      </c>
    </row>
    <row r="3009" spans="4:5" x14ac:dyDescent="0.3">
      <c r="D3009" s="1793">
        <v>48213950300</v>
      </c>
      <c r="E3009" s="1772">
        <v>2877</v>
      </c>
    </row>
    <row r="3010" spans="4:5" x14ac:dyDescent="0.3">
      <c r="D3010" s="1793">
        <v>48215021803</v>
      </c>
      <c r="E3010" s="1772">
        <v>2877</v>
      </c>
    </row>
    <row r="3011" spans="4:5" x14ac:dyDescent="0.3">
      <c r="D3011" s="1793">
        <v>48215023514</v>
      </c>
      <c r="E3011" s="1772">
        <v>2877</v>
      </c>
    </row>
    <row r="3012" spans="4:5" x14ac:dyDescent="0.3">
      <c r="D3012" s="1793">
        <v>48231960400</v>
      </c>
      <c r="E3012" s="1772">
        <v>2877</v>
      </c>
    </row>
    <row r="3013" spans="4:5" x14ac:dyDescent="0.3">
      <c r="D3013" s="1793">
        <v>48259970401</v>
      </c>
      <c r="E3013" s="1772">
        <v>2877</v>
      </c>
    </row>
    <row r="3014" spans="4:5" x14ac:dyDescent="0.3">
      <c r="D3014" s="1793">
        <v>48339690300</v>
      </c>
      <c r="E3014" s="1772">
        <v>2877</v>
      </c>
    </row>
    <row r="3015" spans="4:5" x14ac:dyDescent="0.3">
      <c r="D3015" s="1793">
        <v>48361020800</v>
      </c>
      <c r="E3015" s="1772">
        <v>2877</v>
      </c>
    </row>
    <row r="3016" spans="4:5" x14ac:dyDescent="0.3">
      <c r="D3016" s="1793">
        <v>48423001604</v>
      </c>
      <c r="E3016" s="1772">
        <v>2877</v>
      </c>
    </row>
    <row r="3017" spans="4:5" x14ac:dyDescent="0.3">
      <c r="D3017" s="1793">
        <v>48441010800</v>
      </c>
      <c r="E3017" s="1772">
        <v>2877</v>
      </c>
    </row>
    <row r="3018" spans="4:5" x14ac:dyDescent="0.3">
      <c r="D3018" s="1793">
        <v>48441012500</v>
      </c>
      <c r="E3018" s="1772">
        <v>2877</v>
      </c>
    </row>
    <row r="3019" spans="4:5" x14ac:dyDescent="0.3">
      <c r="D3019" s="1793">
        <v>48467950800</v>
      </c>
      <c r="E3019" s="1772">
        <v>2877</v>
      </c>
    </row>
    <row r="3020" spans="4:5" x14ac:dyDescent="0.3">
      <c r="D3020" s="1793">
        <v>48471790200</v>
      </c>
      <c r="E3020" s="1772">
        <v>2877</v>
      </c>
    </row>
    <row r="3021" spans="4:5" x14ac:dyDescent="0.3">
      <c r="D3021" s="1793">
        <v>48485010600</v>
      </c>
      <c r="E3021" s="1772">
        <v>2877</v>
      </c>
    </row>
    <row r="3022" spans="4:5" x14ac:dyDescent="0.3">
      <c r="D3022" s="1793">
        <v>48499950700</v>
      </c>
      <c r="E3022" s="1772">
        <v>2877</v>
      </c>
    </row>
    <row r="3023" spans="4:5" x14ac:dyDescent="0.3">
      <c r="D3023" s="1793">
        <v>48181000502</v>
      </c>
      <c r="E3023" s="1772">
        <v>2928</v>
      </c>
    </row>
    <row r="3024" spans="4:5" x14ac:dyDescent="0.3">
      <c r="D3024" s="1793">
        <v>48113013607</v>
      </c>
      <c r="E3024" s="1772">
        <v>2928</v>
      </c>
    </row>
    <row r="3025" spans="4:5" x14ac:dyDescent="0.3">
      <c r="D3025" s="1793">
        <v>48231961400</v>
      </c>
      <c r="E3025" s="1772">
        <v>2928</v>
      </c>
    </row>
    <row r="3026" spans="4:5" x14ac:dyDescent="0.3">
      <c r="D3026" s="1793">
        <v>48181000302</v>
      </c>
      <c r="E3026" s="1772">
        <v>2928</v>
      </c>
    </row>
    <row r="3027" spans="4:5" x14ac:dyDescent="0.3">
      <c r="D3027" s="1793">
        <v>48181002000</v>
      </c>
      <c r="E3027" s="1772">
        <v>2928</v>
      </c>
    </row>
    <row r="3028" spans="4:5" x14ac:dyDescent="0.3">
      <c r="D3028" s="1793">
        <v>48201312700</v>
      </c>
      <c r="E3028" s="1772">
        <v>2928</v>
      </c>
    </row>
    <row r="3029" spans="4:5" x14ac:dyDescent="0.3">
      <c r="D3029" s="1793">
        <v>48293970200</v>
      </c>
      <c r="E3029" s="1772">
        <v>2928</v>
      </c>
    </row>
    <row r="3030" spans="4:5" x14ac:dyDescent="0.3">
      <c r="D3030" s="1793">
        <v>48335950200</v>
      </c>
      <c r="E3030" s="1772">
        <v>2928</v>
      </c>
    </row>
    <row r="3031" spans="4:5" x14ac:dyDescent="0.3">
      <c r="D3031" s="1793">
        <v>48439123500</v>
      </c>
      <c r="E3031" s="1772">
        <v>2928</v>
      </c>
    </row>
    <row r="3032" spans="4:5" x14ac:dyDescent="0.3">
      <c r="D3032" s="1793">
        <v>48453001756</v>
      </c>
      <c r="E3032" s="1772">
        <v>2928</v>
      </c>
    </row>
    <row r="3033" spans="4:5" x14ac:dyDescent="0.3">
      <c r="D3033" s="1793">
        <v>48113017604</v>
      </c>
      <c r="E3033" s="1772">
        <v>2938</v>
      </c>
    </row>
    <row r="3034" spans="4:5" x14ac:dyDescent="0.3">
      <c r="D3034" s="1793">
        <v>48245000500</v>
      </c>
      <c r="E3034" s="1772">
        <v>2938</v>
      </c>
    </row>
    <row r="3035" spans="4:5" x14ac:dyDescent="0.3">
      <c r="D3035" s="1793">
        <v>48085031648</v>
      </c>
      <c r="E3035" s="1772">
        <v>2940</v>
      </c>
    </row>
    <row r="3036" spans="4:5" x14ac:dyDescent="0.3">
      <c r="D3036" s="1793">
        <v>48329010112</v>
      </c>
      <c r="E3036" s="1772">
        <v>2940</v>
      </c>
    </row>
    <row r="3037" spans="4:5" x14ac:dyDescent="0.3">
      <c r="D3037" s="1793">
        <v>48113019400</v>
      </c>
      <c r="E3037" s="1772">
        <v>2940</v>
      </c>
    </row>
    <row r="3038" spans="4:5" x14ac:dyDescent="0.3">
      <c r="D3038" s="1793">
        <v>48131950100</v>
      </c>
      <c r="E3038" s="1772">
        <v>2940</v>
      </c>
    </row>
    <row r="3039" spans="4:5" x14ac:dyDescent="0.3">
      <c r="D3039" s="1793">
        <v>48209010804</v>
      </c>
      <c r="E3039" s="1772">
        <v>2940</v>
      </c>
    </row>
    <row r="3040" spans="4:5" x14ac:dyDescent="0.3">
      <c r="D3040" s="1793">
        <v>48355001100</v>
      </c>
      <c r="E3040" s="1772">
        <v>2940</v>
      </c>
    </row>
    <row r="3041" spans="4:5" x14ac:dyDescent="0.3">
      <c r="D3041" s="1793">
        <v>48029131300</v>
      </c>
      <c r="E3041" s="1772">
        <v>2940</v>
      </c>
    </row>
    <row r="3042" spans="4:5" x14ac:dyDescent="0.3">
      <c r="D3042" s="1793">
        <v>48061010900</v>
      </c>
      <c r="E3042" s="1772">
        <v>2940</v>
      </c>
    </row>
    <row r="3043" spans="4:5" x14ac:dyDescent="0.3">
      <c r="D3043" s="1793">
        <v>48113005000</v>
      </c>
      <c r="E3043" s="1772">
        <v>2940</v>
      </c>
    </row>
    <row r="3044" spans="4:5" x14ac:dyDescent="0.3">
      <c r="D3044" s="1793">
        <v>48199030501</v>
      </c>
      <c r="E3044" s="1772">
        <v>2940</v>
      </c>
    </row>
    <row r="3045" spans="4:5" x14ac:dyDescent="0.3">
      <c r="D3045" s="1793">
        <v>48257050205</v>
      </c>
      <c r="E3045" s="1772">
        <v>2940</v>
      </c>
    </row>
    <row r="3046" spans="4:5" x14ac:dyDescent="0.3">
      <c r="D3046" s="1793">
        <v>48139060703</v>
      </c>
      <c r="E3046" s="1772">
        <v>2940</v>
      </c>
    </row>
    <row r="3047" spans="4:5" x14ac:dyDescent="0.3">
      <c r="D3047" s="1793">
        <v>48245011700</v>
      </c>
      <c r="E3047" s="1772">
        <v>2940</v>
      </c>
    </row>
    <row r="3048" spans="4:5" x14ac:dyDescent="0.3">
      <c r="D3048" s="1793">
        <v>48029131505</v>
      </c>
      <c r="E3048" s="1772">
        <v>2940</v>
      </c>
    </row>
    <row r="3049" spans="4:5" x14ac:dyDescent="0.3">
      <c r="D3049" s="1793">
        <v>48029160600</v>
      </c>
      <c r="E3049" s="1772">
        <v>2940</v>
      </c>
    </row>
    <row r="3050" spans="4:5" x14ac:dyDescent="0.3">
      <c r="D3050" s="1793">
        <v>48029161801</v>
      </c>
      <c r="E3050" s="1772">
        <v>2940</v>
      </c>
    </row>
    <row r="3051" spans="4:5" x14ac:dyDescent="0.3">
      <c r="D3051" s="1793">
        <v>48029171917</v>
      </c>
      <c r="E3051" s="1772">
        <v>2940</v>
      </c>
    </row>
    <row r="3052" spans="4:5" x14ac:dyDescent="0.3">
      <c r="D3052" s="1793">
        <v>48029181505</v>
      </c>
      <c r="E3052" s="1772">
        <v>2940</v>
      </c>
    </row>
    <row r="3053" spans="4:5" x14ac:dyDescent="0.3">
      <c r="D3053" s="1793">
        <v>48099010701</v>
      </c>
      <c r="E3053" s="1772">
        <v>2940</v>
      </c>
    </row>
    <row r="3054" spans="4:5" x14ac:dyDescent="0.3">
      <c r="D3054" s="1793">
        <v>48113013804</v>
      </c>
      <c r="E3054" s="1772">
        <v>2940</v>
      </c>
    </row>
    <row r="3055" spans="4:5" x14ac:dyDescent="0.3">
      <c r="D3055" s="1793">
        <v>48115950500</v>
      </c>
      <c r="E3055" s="1772">
        <v>2940</v>
      </c>
    </row>
    <row r="3056" spans="4:5" x14ac:dyDescent="0.3">
      <c r="D3056" s="1793">
        <v>48141010207</v>
      </c>
      <c r="E3056" s="1772">
        <v>2940</v>
      </c>
    </row>
    <row r="3057" spans="4:5" x14ac:dyDescent="0.3">
      <c r="D3057" s="1793">
        <v>48141010409</v>
      </c>
      <c r="E3057" s="1772">
        <v>2940</v>
      </c>
    </row>
    <row r="3058" spans="4:5" x14ac:dyDescent="0.3">
      <c r="D3058" s="1793">
        <v>48157670601</v>
      </c>
      <c r="E3058" s="1772">
        <v>2940</v>
      </c>
    </row>
    <row r="3059" spans="4:5" x14ac:dyDescent="0.3">
      <c r="D3059" s="1793">
        <v>48157671100</v>
      </c>
      <c r="E3059" s="1772">
        <v>2940</v>
      </c>
    </row>
    <row r="3060" spans="4:5" x14ac:dyDescent="0.3">
      <c r="D3060" s="1793">
        <v>48157675700</v>
      </c>
      <c r="E3060" s="1772">
        <v>2940</v>
      </c>
    </row>
    <row r="3061" spans="4:5" x14ac:dyDescent="0.3">
      <c r="D3061" s="1793">
        <v>48167726200</v>
      </c>
      <c r="E3061" s="1772">
        <v>2940</v>
      </c>
    </row>
    <row r="3062" spans="4:5" x14ac:dyDescent="0.3">
      <c r="D3062" s="1793">
        <v>48181000800</v>
      </c>
      <c r="E3062" s="1772">
        <v>2940</v>
      </c>
    </row>
    <row r="3063" spans="4:5" x14ac:dyDescent="0.3">
      <c r="D3063" s="1793">
        <v>48201211000</v>
      </c>
      <c r="E3063" s="1772">
        <v>2940</v>
      </c>
    </row>
    <row r="3064" spans="4:5" x14ac:dyDescent="0.3">
      <c r="D3064" s="1793">
        <v>48201241101</v>
      </c>
      <c r="E3064" s="1772">
        <v>2940</v>
      </c>
    </row>
    <row r="3065" spans="4:5" x14ac:dyDescent="0.3">
      <c r="D3065" s="1793">
        <v>48201330302</v>
      </c>
      <c r="E3065" s="1772">
        <v>2940</v>
      </c>
    </row>
    <row r="3066" spans="4:5" x14ac:dyDescent="0.3">
      <c r="D3066" s="1793">
        <v>48201552103</v>
      </c>
      <c r="E3066" s="1772">
        <v>2940</v>
      </c>
    </row>
    <row r="3067" spans="4:5" x14ac:dyDescent="0.3">
      <c r="D3067" s="1793">
        <v>48203020200</v>
      </c>
      <c r="E3067" s="1772">
        <v>2940</v>
      </c>
    </row>
    <row r="3068" spans="4:5" x14ac:dyDescent="0.3">
      <c r="D3068" s="1793">
        <v>48215021201</v>
      </c>
      <c r="E3068" s="1772">
        <v>2940</v>
      </c>
    </row>
    <row r="3069" spans="4:5" x14ac:dyDescent="0.3">
      <c r="D3069" s="1793">
        <v>48339692802</v>
      </c>
      <c r="E3069" s="1772">
        <v>2940</v>
      </c>
    </row>
    <row r="3070" spans="4:5" x14ac:dyDescent="0.3">
      <c r="D3070" s="1793">
        <v>48343950300</v>
      </c>
      <c r="E3070" s="1772">
        <v>2940</v>
      </c>
    </row>
    <row r="3071" spans="4:5" x14ac:dyDescent="0.3">
      <c r="D3071" s="1793">
        <v>48423001200</v>
      </c>
      <c r="E3071" s="1772">
        <v>2940</v>
      </c>
    </row>
    <row r="3072" spans="4:5" x14ac:dyDescent="0.3">
      <c r="D3072" s="1793">
        <v>48439111513</v>
      </c>
      <c r="E3072" s="1772">
        <v>2940</v>
      </c>
    </row>
    <row r="3073" spans="4:5" x14ac:dyDescent="0.3">
      <c r="D3073" s="1793">
        <v>48439121605</v>
      </c>
      <c r="E3073" s="1772">
        <v>2940</v>
      </c>
    </row>
    <row r="3074" spans="4:5" x14ac:dyDescent="0.3">
      <c r="D3074" s="1793">
        <v>48453002201</v>
      </c>
      <c r="E3074" s="1772">
        <v>2940</v>
      </c>
    </row>
    <row r="3075" spans="4:5" x14ac:dyDescent="0.3">
      <c r="D3075" s="1793">
        <v>48479001720</v>
      </c>
      <c r="E3075" s="1772">
        <v>2940</v>
      </c>
    </row>
    <row r="3076" spans="4:5" x14ac:dyDescent="0.3">
      <c r="D3076" s="1793">
        <v>48491020113</v>
      </c>
      <c r="E3076" s="1772">
        <v>2940</v>
      </c>
    </row>
    <row r="3077" spans="4:5" x14ac:dyDescent="0.3">
      <c r="D3077" s="1793">
        <v>48491020323</v>
      </c>
      <c r="E3077" s="1772">
        <v>2940</v>
      </c>
    </row>
    <row r="3078" spans="4:5" x14ac:dyDescent="0.3">
      <c r="D3078" s="1793">
        <v>48491020506</v>
      </c>
      <c r="E3078" s="1772">
        <v>2940</v>
      </c>
    </row>
    <row r="3079" spans="4:5" x14ac:dyDescent="0.3">
      <c r="D3079" s="1793">
        <v>48491021000</v>
      </c>
      <c r="E3079" s="1772">
        <v>2940</v>
      </c>
    </row>
    <row r="3080" spans="4:5" x14ac:dyDescent="0.3">
      <c r="D3080" s="1793">
        <v>48499950400</v>
      </c>
      <c r="E3080" s="1772">
        <v>2940</v>
      </c>
    </row>
    <row r="3081" spans="4:5" x14ac:dyDescent="0.3">
      <c r="D3081" s="1793">
        <v>48189950200</v>
      </c>
      <c r="E3081" s="1772">
        <v>2986</v>
      </c>
    </row>
    <row r="3082" spans="4:5" x14ac:dyDescent="0.3">
      <c r="D3082" s="1793">
        <v>48113017605</v>
      </c>
      <c r="E3082" s="1772">
        <v>2986</v>
      </c>
    </row>
    <row r="3083" spans="4:5" x14ac:dyDescent="0.3">
      <c r="D3083" s="1793">
        <v>48225950100</v>
      </c>
      <c r="E3083" s="1772">
        <v>2986</v>
      </c>
    </row>
    <row r="3084" spans="4:5" x14ac:dyDescent="0.3">
      <c r="D3084" s="1793">
        <v>48029150400</v>
      </c>
      <c r="E3084" s="1772">
        <v>2986</v>
      </c>
    </row>
    <row r="3085" spans="4:5" x14ac:dyDescent="0.3">
      <c r="D3085" s="1793">
        <v>48201322800</v>
      </c>
      <c r="E3085" s="1772">
        <v>2986</v>
      </c>
    </row>
    <row r="3086" spans="4:5" x14ac:dyDescent="0.3">
      <c r="D3086" s="1793">
        <v>48291701400</v>
      </c>
      <c r="E3086" s="1772">
        <v>2986</v>
      </c>
    </row>
    <row r="3087" spans="4:5" x14ac:dyDescent="0.3">
      <c r="D3087" s="1793">
        <v>48339694000</v>
      </c>
      <c r="E3087" s="1772">
        <v>2986</v>
      </c>
    </row>
    <row r="3088" spans="4:5" x14ac:dyDescent="0.3">
      <c r="D3088" s="1793">
        <v>48401950400</v>
      </c>
      <c r="E3088" s="1772">
        <v>2986</v>
      </c>
    </row>
    <row r="3089" spans="4:5" x14ac:dyDescent="0.3">
      <c r="D3089" s="1793">
        <v>48467950200</v>
      </c>
      <c r="E3089" s="1772">
        <v>2986</v>
      </c>
    </row>
    <row r="3090" spans="4:5" x14ac:dyDescent="0.3">
      <c r="D3090" s="1793">
        <v>48215020701</v>
      </c>
      <c r="E3090" s="1772">
        <v>2995</v>
      </c>
    </row>
    <row r="3091" spans="4:5" x14ac:dyDescent="0.3">
      <c r="D3091" s="1793">
        <v>48439121609</v>
      </c>
      <c r="E3091" s="1772">
        <v>2995</v>
      </c>
    </row>
    <row r="3092" spans="4:5" x14ac:dyDescent="0.3">
      <c r="D3092" s="1793">
        <v>48201431502</v>
      </c>
      <c r="E3092" s="1772">
        <v>2995</v>
      </c>
    </row>
    <row r="3093" spans="4:5" x14ac:dyDescent="0.3">
      <c r="D3093" s="1793">
        <v>48215022501</v>
      </c>
      <c r="E3093" s="1772">
        <v>2995</v>
      </c>
    </row>
    <row r="3094" spans="4:5" x14ac:dyDescent="0.3">
      <c r="D3094" s="1793">
        <v>48233951000</v>
      </c>
      <c r="E3094" s="1772">
        <v>2995</v>
      </c>
    </row>
    <row r="3095" spans="4:5" x14ac:dyDescent="0.3">
      <c r="D3095" s="1793">
        <v>48201553002</v>
      </c>
      <c r="E3095" s="1772">
        <v>2995</v>
      </c>
    </row>
    <row r="3096" spans="4:5" x14ac:dyDescent="0.3">
      <c r="D3096" s="1793">
        <v>48485013000</v>
      </c>
      <c r="E3096" s="1772">
        <v>2995</v>
      </c>
    </row>
    <row r="3097" spans="4:5" x14ac:dyDescent="0.3">
      <c r="D3097" s="1793">
        <v>48479000300</v>
      </c>
      <c r="E3097" s="1772">
        <v>2995</v>
      </c>
    </row>
    <row r="3098" spans="4:5" x14ac:dyDescent="0.3">
      <c r="D3098" s="1793">
        <v>48453001773</v>
      </c>
      <c r="E3098" s="1772">
        <v>2995</v>
      </c>
    </row>
    <row r="3099" spans="4:5" x14ac:dyDescent="0.3">
      <c r="D3099" s="1793">
        <v>48249950100</v>
      </c>
      <c r="E3099" s="1772">
        <v>2995</v>
      </c>
    </row>
    <row r="3100" spans="4:5" x14ac:dyDescent="0.3">
      <c r="D3100" s="1793">
        <v>48451000900</v>
      </c>
      <c r="E3100" s="1772">
        <v>2995</v>
      </c>
    </row>
    <row r="3101" spans="4:5" x14ac:dyDescent="0.3">
      <c r="D3101" s="1793">
        <v>48121021741</v>
      </c>
      <c r="E3101" s="1772">
        <v>2995</v>
      </c>
    </row>
    <row r="3102" spans="4:5" x14ac:dyDescent="0.3">
      <c r="D3102" s="1793">
        <v>48201420400</v>
      </c>
      <c r="E3102" s="1772">
        <v>2995</v>
      </c>
    </row>
    <row r="3103" spans="4:5" x14ac:dyDescent="0.3">
      <c r="D3103" s="1793">
        <v>48021950100</v>
      </c>
      <c r="E3103" s="1772">
        <v>2995</v>
      </c>
    </row>
    <row r="3104" spans="4:5" x14ac:dyDescent="0.3">
      <c r="D3104" s="1793">
        <v>48027020600</v>
      </c>
      <c r="E3104" s="1772">
        <v>2995</v>
      </c>
    </row>
    <row r="3105" spans="4:5" x14ac:dyDescent="0.3">
      <c r="D3105" s="1793">
        <v>48029140400</v>
      </c>
      <c r="E3105" s="1772">
        <v>2995</v>
      </c>
    </row>
    <row r="3106" spans="4:5" x14ac:dyDescent="0.3">
      <c r="D3106" s="1793">
        <v>48029150502</v>
      </c>
      <c r="E3106" s="1772">
        <v>2995</v>
      </c>
    </row>
    <row r="3107" spans="4:5" x14ac:dyDescent="0.3">
      <c r="D3107" s="1793">
        <v>48029181726</v>
      </c>
      <c r="E3107" s="1772">
        <v>2995</v>
      </c>
    </row>
    <row r="3108" spans="4:5" x14ac:dyDescent="0.3">
      <c r="D3108" s="1793">
        <v>48083950300</v>
      </c>
      <c r="E3108" s="1772">
        <v>2995</v>
      </c>
    </row>
    <row r="3109" spans="4:5" x14ac:dyDescent="0.3">
      <c r="D3109" s="1793">
        <v>48085030516</v>
      </c>
      <c r="E3109" s="1772">
        <v>2995</v>
      </c>
    </row>
    <row r="3110" spans="4:5" x14ac:dyDescent="0.3">
      <c r="D3110" s="1793">
        <v>48113009803</v>
      </c>
      <c r="E3110" s="1772">
        <v>2995</v>
      </c>
    </row>
    <row r="3111" spans="4:5" x14ac:dyDescent="0.3">
      <c r="D3111" s="1793">
        <v>48113016701</v>
      </c>
      <c r="E3111" s="1772">
        <v>2995</v>
      </c>
    </row>
    <row r="3112" spans="4:5" x14ac:dyDescent="0.3">
      <c r="D3112" s="1793">
        <v>48121021733</v>
      </c>
      <c r="E3112" s="1772">
        <v>2995</v>
      </c>
    </row>
    <row r="3113" spans="4:5" x14ac:dyDescent="0.3">
      <c r="D3113" s="1793">
        <v>48141002600</v>
      </c>
      <c r="E3113" s="1772">
        <v>2995</v>
      </c>
    </row>
    <row r="3114" spans="4:5" x14ac:dyDescent="0.3">
      <c r="D3114" s="1793">
        <v>48141010327</v>
      </c>
      <c r="E3114" s="1772">
        <v>2995</v>
      </c>
    </row>
    <row r="3115" spans="4:5" x14ac:dyDescent="0.3">
      <c r="D3115" s="1793">
        <v>48141010346</v>
      </c>
      <c r="E3115" s="1772">
        <v>2995</v>
      </c>
    </row>
    <row r="3116" spans="4:5" x14ac:dyDescent="0.3">
      <c r="D3116" s="1793">
        <v>48159950200</v>
      </c>
      <c r="E3116" s="1772">
        <v>2995</v>
      </c>
    </row>
    <row r="3117" spans="4:5" x14ac:dyDescent="0.3">
      <c r="D3117" s="1793">
        <v>48199030300</v>
      </c>
      <c r="E3117" s="1772">
        <v>2995</v>
      </c>
    </row>
    <row r="3118" spans="4:5" x14ac:dyDescent="0.3">
      <c r="D3118" s="1793">
        <v>48201221100</v>
      </c>
      <c r="E3118" s="1772">
        <v>2995</v>
      </c>
    </row>
    <row r="3119" spans="4:5" x14ac:dyDescent="0.3">
      <c r="D3119" s="1793">
        <v>48201324000</v>
      </c>
      <c r="E3119" s="1772">
        <v>2995</v>
      </c>
    </row>
    <row r="3120" spans="4:5" x14ac:dyDescent="0.3">
      <c r="D3120" s="1793">
        <v>48201520700</v>
      </c>
      <c r="E3120" s="1772">
        <v>2995</v>
      </c>
    </row>
    <row r="3121" spans="4:5" x14ac:dyDescent="0.3">
      <c r="D3121" s="1793">
        <v>48201531500</v>
      </c>
      <c r="E3121" s="1772">
        <v>2995</v>
      </c>
    </row>
    <row r="3122" spans="4:5" x14ac:dyDescent="0.3">
      <c r="D3122" s="1793">
        <v>48201532501</v>
      </c>
      <c r="E3122" s="1772">
        <v>2995</v>
      </c>
    </row>
    <row r="3123" spans="4:5" x14ac:dyDescent="0.3">
      <c r="D3123" s="1793">
        <v>48213950800</v>
      </c>
      <c r="E3123" s="1772">
        <v>2995</v>
      </c>
    </row>
    <row r="3124" spans="4:5" x14ac:dyDescent="0.3">
      <c r="D3124" s="1793">
        <v>48245000309</v>
      </c>
      <c r="E3124" s="1772">
        <v>2995</v>
      </c>
    </row>
    <row r="3125" spans="4:5" x14ac:dyDescent="0.3">
      <c r="D3125" s="1793">
        <v>48355001602</v>
      </c>
      <c r="E3125" s="1772">
        <v>2995</v>
      </c>
    </row>
    <row r="3126" spans="4:5" x14ac:dyDescent="0.3">
      <c r="D3126" s="1793">
        <v>48407200102</v>
      </c>
      <c r="E3126" s="1772">
        <v>2995</v>
      </c>
    </row>
    <row r="3127" spans="4:5" x14ac:dyDescent="0.3">
      <c r="D3127" s="1793">
        <v>48439113509</v>
      </c>
      <c r="E3127" s="1772">
        <v>2995</v>
      </c>
    </row>
    <row r="3128" spans="4:5" x14ac:dyDescent="0.3">
      <c r="D3128" s="1793">
        <v>48439113923</v>
      </c>
      <c r="E3128" s="1772">
        <v>2995</v>
      </c>
    </row>
    <row r="3129" spans="4:5" x14ac:dyDescent="0.3">
      <c r="D3129" s="1793">
        <v>48453001757</v>
      </c>
      <c r="E3129" s="1772">
        <v>2995</v>
      </c>
    </row>
    <row r="3130" spans="4:5" x14ac:dyDescent="0.3">
      <c r="D3130" s="1793">
        <v>48491020107</v>
      </c>
      <c r="E3130" s="1772">
        <v>2995</v>
      </c>
    </row>
    <row r="3131" spans="4:5" x14ac:dyDescent="0.3">
      <c r="D3131" s="1793">
        <v>48491020302</v>
      </c>
      <c r="E3131" s="1772">
        <v>2995</v>
      </c>
    </row>
    <row r="3132" spans="4:5" x14ac:dyDescent="0.3">
      <c r="D3132" s="1793">
        <v>48121020115</v>
      </c>
      <c r="E3132" s="1772">
        <v>3037</v>
      </c>
    </row>
    <row r="3133" spans="4:5" x14ac:dyDescent="0.3">
      <c r="D3133" s="1793">
        <v>48205950200</v>
      </c>
      <c r="E3133" s="1772">
        <v>3037</v>
      </c>
    </row>
    <row r="3134" spans="4:5" x14ac:dyDescent="0.3">
      <c r="D3134" s="1793">
        <v>48367140705</v>
      </c>
      <c r="E3134" s="1772">
        <v>3037</v>
      </c>
    </row>
    <row r="3135" spans="4:5" x14ac:dyDescent="0.3">
      <c r="D3135" s="1793">
        <v>48439110600</v>
      </c>
      <c r="E3135" s="1772">
        <v>3037</v>
      </c>
    </row>
    <row r="3136" spans="4:5" x14ac:dyDescent="0.3">
      <c r="D3136" s="1793">
        <v>48479001004</v>
      </c>
      <c r="E3136" s="1772">
        <v>3037</v>
      </c>
    </row>
    <row r="3137" spans="4:5" x14ac:dyDescent="0.3">
      <c r="D3137" s="1793">
        <v>48029181825</v>
      </c>
      <c r="E3137" s="1772">
        <v>3037</v>
      </c>
    </row>
    <row r="3138" spans="4:5" x14ac:dyDescent="0.3">
      <c r="D3138" s="1793">
        <v>48113011002</v>
      </c>
      <c r="E3138" s="1772">
        <v>3037</v>
      </c>
    </row>
    <row r="3139" spans="4:5" x14ac:dyDescent="0.3">
      <c r="D3139" s="1793">
        <v>48201233702</v>
      </c>
      <c r="E3139" s="1772">
        <v>3037</v>
      </c>
    </row>
    <row r="3140" spans="4:5" x14ac:dyDescent="0.3">
      <c r="D3140" s="1793">
        <v>48245001200</v>
      </c>
      <c r="E3140" s="1772">
        <v>3037</v>
      </c>
    </row>
    <row r="3141" spans="4:5" x14ac:dyDescent="0.3">
      <c r="D3141" s="1793">
        <v>48255970200</v>
      </c>
      <c r="E3141" s="1772">
        <v>3037</v>
      </c>
    </row>
    <row r="3142" spans="4:5" x14ac:dyDescent="0.3">
      <c r="D3142" s="1793">
        <v>48491020403</v>
      </c>
      <c r="E3142" s="1772">
        <v>3037</v>
      </c>
    </row>
    <row r="3143" spans="4:5" x14ac:dyDescent="0.3">
      <c r="D3143" s="1793">
        <v>48265960301</v>
      </c>
      <c r="E3143" s="1772">
        <v>3048</v>
      </c>
    </row>
    <row r="3144" spans="4:5" x14ac:dyDescent="0.3">
      <c r="D3144" s="1793">
        <v>48005000101</v>
      </c>
      <c r="E3144" s="1772">
        <v>3049</v>
      </c>
    </row>
    <row r="3145" spans="4:5" x14ac:dyDescent="0.3">
      <c r="D3145" s="1793">
        <v>48039662400</v>
      </c>
      <c r="E3145" s="1772">
        <v>3049</v>
      </c>
    </row>
    <row r="3146" spans="4:5" x14ac:dyDescent="0.3">
      <c r="D3146" s="1793">
        <v>48113013005</v>
      </c>
      <c r="E3146" s="1772">
        <v>3049</v>
      </c>
    </row>
    <row r="3147" spans="4:5" x14ac:dyDescent="0.3">
      <c r="D3147" s="1793">
        <v>48215022800</v>
      </c>
      <c r="E3147" s="1772">
        <v>3049</v>
      </c>
    </row>
    <row r="3148" spans="4:5" x14ac:dyDescent="0.3">
      <c r="D3148" s="1793">
        <v>48085031718</v>
      </c>
      <c r="E3148" s="1772">
        <v>3049</v>
      </c>
    </row>
    <row r="3149" spans="4:5" x14ac:dyDescent="0.3">
      <c r="D3149" s="1793">
        <v>48215024106</v>
      </c>
      <c r="E3149" s="1772">
        <v>3049</v>
      </c>
    </row>
    <row r="3150" spans="4:5" x14ac:dyDescent="0.3">
      <c r="D3150" s="1793">
        <v>48201511100</v>
      </c>
      <c r="E3150" s="1772">
        <v>3049</v>
      </c>
    </row>
    <row r="3151" spans="4:5" x14ac:dyDescent="0.3">
      <c r="D3151" s="1793">
        <v>48153950600</v>
      </c>
      <c r="E3151" s="1772">
        <v>3049</v>
      </c>
    </row>
    <row r="3152" spans="4:5" x14ac:dyDescent="0.3">
      <c r="D3152" s="1793">
        <v>48367140501</v>
      </c>
      <c r="E3152" s="1772">
        <v>3049</v>
      </c>
    </row>
    <row r="3153" spans="4:5" x14ac:dyDescent="0.3">
      <c r="D3153" s="1793">
        <v>48085031634</v>
      </c>
      <c r="E3153" s="1772">
        <v>3049</v>
      </c>
    </row>
    <row r="3154" spans="4:5" x14ac:dyDescent="0.3">
      <c r="D3154" s="1793">
        <v>48159950300</v>
      </c>
      <c r="E3154" s="1772">
        <v>3049</v>
      </c>
    </row>
    <row r="3155" spans="4:5" x14ac:dyDescent="0.3">
      <c r="D3155" s="1793">
        <v>48201210900</v>
      </c>
      <c r="E3155" s="1772">
        <v>3049</v>
      </c>
    </row>
    <row r="3156" spans="4:5" x14ac:dyDescent="0.3">
      <c r="D3156" s="1793">
        <v>48201332700</v>
      </c>
      <c r="E3156" s="1772">
        <v>3049</v>
      </c>
    </row>
    <row r="3157" spans="4:5" x14ac:dyDescent="0.3">
      <c r="D3157" s="1793">
        <v>48221160209</v>
      </c>
      <c r="E3157" s="1772">
        <v>3049</v>
      </c>
    </row>
    <row r="3158" spans="4:5" x14ac:dyDescent="0.3">
      <c r="D3158" s="1793">
        <v>48029181824</v>
      </c>
      <c r="E3158" s="1772">
        <v>3049</v>
      </c>
    </row>
    <row r="3159" spans="4:5" x14ac:dyDescent="0.3">
      <c r="D3159" s="1793">
        <v>48039661100</v>
      </c>
      <c r="E3159" s="1772">
        <v>3049</v>
      </c>
    </row>
    <row r="3160" spans="4:5" x14ac:dyDescent="0.3">
      <c r="D3160" s="1793">
        <v>48085031625</v>
      </c>
      <c r="E3160" s="1772">
        <v>3049</v>
      </c>
    </row>
    <row r="3161" spans="4:5" x14ac:dyDescent="0.3">
      <c r="D3161" s="1793">
        <v>48113016413</v>
      </c>
      <c r="E3161" s="1772">
        <v>3049</v>
      </c>
    </row>
    <row r="3162" spans="4:5" x14ac:dyDescent="0.3">
      <c r="D3162" s="1793">
        <v>48121020203</v>
      </c>
      <c r="E3162" s="1772">
        <v>3049</v>
      </c>
    </row>
    <row r="3163" spans="4:5" x14ac:dyDescent="0.3">
      <c r="D3163" s="1793">
        <v>48121021745</v>
      </c>
      <c r="E3163" s="1772">
        <v>3049</v>
      </c>
    </row>
    <row r="3164" spans="4:5" x14ac:dyDescent="0.3">
      <c r="D3164" s="1793">
        <v>48141004314</v>
      </c>
      <c r="E3164" s="1772">
        <v>3049</v>
      </c>
    </row>
    <row r="3165" spans="4:5" x14ac:dyDescent="0.3">
      <c r="D3165" s="1793">
        <v>48141010203</v>
      </c>
      <c r="E3165" s="1772">
        <v>3049</v>
      </c>
    </row>
    <row r="3166" spans="4:5" x14ac:dyDescent="0.3">
      <c r="D3166" s="1793">
        <v>48157674700</v>
      </c>
      <c r="E3166" s="1772">
        <v>3049</v>
      </c>
    </row>
    <row r="3167" spans="4:5" x14ac:dyDescent="0.3">
      <c r="D3167" s="1793">
        <v>48161000700</v>
      </c>
      <c r="E3167" s="1772">
        <v>3049</v>
      </c>
    </row>
    <row r="3168" spans="4:5" x14ac:dyDescent="0.3">
      <c r="D3168" s="1793">
        <v>48201231700</v>
      </c>
      <c r="E3168" s="1772">
        <v>3049</v>
      </c>
    </row>
    <row r="3169" spans="4:5" x14ac:dyDescent="0.3">
      <c r="D3169" s="1793">
        <v>48201320601</v>
      </c>
      <c r="E3169" s="1772">
        <v>3049</v>
      </c>
    </row>
    <row r="3170" spans="4:5" x14ac:dyDescent="0.3">
      <c r="D3170" s="1793">
        <v>48201332300</v>
      </c>
      <c r="E3170" s="1772">
        <v>3049</v>
      </c>
    </row>
    <row r="3171" spans="4:5" x14ac:dyDescent="0.3">
      <c r="D3171" s="1793">
        <v>48201333901</v>
      </c>
      <c r="E3171" s="1772">
        <v>3049</v>
      </c>
    </row>
    <row r="3172" spans="4:5" x14ac:dyDescent="0.3">
      <c r="D3172" s="1793">
        <v>48201341700</v>
      </c>
      <c r="E3172" s="1772">
        <v>3049</v>
      </c>
    </row>
    <row r="3173" spans="4:5" x14ac:dyDescent="0.3">
      <c r="D3173" s="1793">
        <v>48201553403</v>
      </c>
      <c r="E3173" s="1772">
        <v>3049</v>
      </c>
    </row>
    <row r="3174" spans="4:5" x14ac:dyDescent="0.3">
      <c r="D3174" s="1793">
        <v>48315950400</v>
      </c>
      <c r="E3174" s="1772">
        <v>3049</v>
      </c>
    </row>
    <row r="3175" spans="4:5" x14ac:dyDescent="0.3">
      <c r="D3175" s="1793">
        <v>48323950205</v>
      </c>
      <c r="E3175" s="1772">
        <v>3049</v>
      </c>
    </row>
    <row r="3176" spans="4:5" x14ac:dyDescent="0.3">
      <c r="D3176" s="1793">
        <v>48401950100</v>
      </c>
      <c r="E3176" s="1772">
        <v>3049</v>
      </c>
    </row>
    <row r="3177" spans="4:5" x14ac:dyDescent="0.3">
      <c r="D3177" s="1793">
        <v>48439106201</v>
      </c>
      <c r="E3177" s="1772">
        <v>3049</v>
      </c>
    </row>
    <row r="3178" spans="4:5" x14ac:dyDescent="0.3">
      <c r="D3178" s="1793">
        <v>48439111306</v>
      </c>
      <c r="E3178" s="1772">
        <v>3049</v>
      </c>
    </row>
    <row r="3179" spans="4:5" x14ac:dyDescent="0.3">
      <c r="D3179" s="1793">
        <v>48439113001</v>
      </c>
      <c r="E3179" s="1772">
        <v>3049</v>
      </c>
    </row>
    <row r="3180" spans="4:5" x14ac:dyDescent="0.3">
      <c r="D3180" s="1793">
        <v>48439114205</v>
      </c>
      <c r="E3180" s="1772">
        <v>3049</v>
      </c>
    </row>
    <row r="3181" spans="4:5" x14ac:dyDescent="0.3">
      <c r="D3181" s="1793">
        <v>48441010400</v>
      </c>
      <c r="E3181" s="1772">
        <v>3049</v>
      </c>
    </row>
    <row r="3182" spans="4:5" x14ac:dyDescent="0.3">
      <c r="D3182" s="1793">
        <v>48441011000</v>
      </c>
      <c r="E3182" s="1772">
        <v>3049</v>
      </c>
    </row>
    <row r="3183" spans="4:5" x14ac:dyDescent="0.3">
      <c r="D3183" s="1793">
        <v>48453001824</v>
      </c>
      <c r="E3183" s="1772">
        <v>3049</v>
      </c>
    </row>
    <row r="3184" spans="4:5" x14ac:dyDescent="0.3">
      <c r="D3184" s="1793">
        <v>48453002426</v>
      </c>
      <c r="E3184" s="1772">
        <v>3049</v>
      </c>
    </row>
    <row r="3185" spans="4:5" x14ac:dyDescent="0.3">
      <c r="D3185" s="1793">
        <v>48479001713</v>
      </c>
      <c r="E3185" s="1772">
        <v>3049</v>
      </c>
    </row>
    <row r="3186" spans="4:5" x14ac:dyDescent="0.3">
      <c r="D3186" s="1793">
        <v>48201431302</v>
      </c>
      <c r="E3186" s="1772">
        <v>3091</v>
      </c>
    </row>
    <row r="3187" spans="4:5" x14ac:dyDescent="0.3">
      <c r="D3187" s="1793">
        <v>48479000601</v>
      </c>
      <c r="E3187" s="1772">
        <v>3091</v>
      </c>
    </row>
    <row r="3188" spans="4:5" x14ac:dyDescent="0.3">
      <c r="D3188" s="1793">
        <v>48303002500</v>
      </c>
      <c r="E3188" s="1772">
        <v>3091</v>
      </c>
    </row>
    <row r="3189" spans="4:5" x14ac:dyDescent="0.3">
      <c r="D3189" s="1793">
        <v>48029191810</v>
      </c>
      <c r="E3189" s="1772">
        <v>3091</v>
      </c>
    </row>
    <row r="3190" spans="4:5" x14ac:dyDescent="0.3">
      <c r="D3190" s="1793">
        <v>48113017102</v>
      </c>
      <c r="E3190" s="1772">
        <v>3091</v>
      </c>
    </row>
    <row r="3191" spans="4:5" x14ac:dyDescent="0.3">
      <c r="D3191" s="1793">
        <v>48061011301</v>
      </c>
      <c r="E3191" s="1772">
        <v>3091</v>
      </c>
    </row>
    <row r="3192" spans="4:5" x14ac:dyDescent="0.3">
      <c r="D3192" s="1793">
        <v>48113015206</v>
      </c>
      <c r="E3192" s="1772">
        <v>3091</v>
      </c>
    </row>
    <row r="3193" spans="4:5" x14ac:dyDescent="0.3">
      <c r="D3193" s="1793">
        <v>48141000108</v>
      </c>
      <c r="E3193" s="1772">
        <v>3091</v>
      </c>
    </row>
    <row r="3194" spans="4:5" x14ac:dyDescent="0.3">
      <c r="D3194" s="1793">
        <v>48191950500</v>
      </c>
      <c r="E3194" s="1772">
        <v>3091</v>
      </c>
    </row>
    <row r="3195" spans="4:5" x14ac:dyDescent="0.3">
      <c r="D3195" s="1793">
        <v>48201332500</v>
      </c>
      <c r="E3195" s="1772">
        <v>3091</v>
      </c>
    </row>
    <row r="3196" spans="4:5" x14ac:dyDescent="0.3">
      <c r="D3196" s="1793">
        <v>48201555401</v>
      </c>
      <c r="E3196" s="1772">
        <v>3091</v>
      </c>
    </row>
    <row r="3197" spans="4:5" x14ac:dyDescent="0.3">
      <c r="D3197" s="1793">
        <v>48213950601</v>
      </c>
      <c r="E3197" s="1772">
        <v>3091</v>
      </c>
    </row>
    <row r="3198" spans="4:5" x14ac:dyDescent="0.3">
      <c r="D3198" s="1793">
        <v>48277000300</v>
      </c>
      <c r="E3198" s="1772">
        <v>3091</v>
      </c>
    </row>
    <row r="3199" spans="4:5" x14ac:dyDescent="0.3">
      <c r="D3199" s="1793">
        <v>48479000105</v>
      </c>
      <c r="E3199" s="1772">
        <v>3091</v>
      </c>
    </row>
    <row r="3200" spans="4:5" x14ac:dyDescent="0.3">
      <c r="D3200" s="1793">
        <v>48481740800</v>
      </c>
      <c r="E3200" s="1772">
        <v>3091</v>
      </c>
    </row>
    <row r="3201" spans="4:5" x14ac:dyDescent="0.3">
      <c r="D3201" s="1793">
        <v>48157673500</v>
      </c>
      <c r="E3201" s="1772">
        <v>3106</v>
      </c>
    </row>
    <row r="3202" spans="4:5" x14ac:dyDescent="0.3">
      <c r="D3202" s="1793">
        <v>48453001910</v>
      </c>
      <c r="E3202" s="1772">
        <v>3106</v>
      </c>
    </row>
    <row r="3203" spans="4:5" x14ac:dyDescent="0.3">
      <c r="D3203" s="1793">
        <v>48005000200</v>
      </c>
      <c r="E3203" s="1772">
        <v>3106</v>
      </c>
    </row>
    <row r="3204" spans="4:5" x14ac:dyDescent="0.3">
      <c r="D3204" s="1793">
        <v>48113016411</v>
      </c>
      <c r="E3204" s="1772">
        <v>3106</v>
      </c>
    </row>
    <row r="3205" spans="4:5" x14ac:dyDescent="0.3">
      <c r="D3205" s="1793">
        <v>48187210902</v>
      </c>
      <c r="E3205" s="1772">
        <v>3106</v>
      </c>
    </row>
    <row r="3206" spans="4:5" x14ac:dyDescent="0.3">
      <c r="D3206" s="1793">
        <v>48053960500</v>
      </c>
      <c r="E3206" s="1772">
        <v>3106</v>
      </c>
    </row>
    <row r="3207" spans="4:5" x14ac:dyDescent="0.3">
      <c r="D3207" s="1793">
        <v>48241950200</v>
      </c>
      <c r="E3207" s="1772">
        <v>3106</v>
      </c>
    </row>
    <row r="3208" spans="4:5" x14ac:dyDescent="0.3">
      <c r="D3208" s="1793">
        <v>48113002702</v>
      </c>
      <c r="E3208" s="1772">
        <v>3106</v>
      </c>
    </row>
    <row r="3209" spans="4:5" x14ac:dyDescent="0.3">
      <c r="D3209" s="1793">
        <v>48355002301</v>
      </c>
      <c r="E3209" s="1772">
        <v>3106</v>
      </c>
    </row>
    <row r="3210" spans="4:5" x14ac:dyDescent="0.3">
      <c r="D3210" s="1793">
        <v>48187210505</v>
      </c>
      <c r="E3210" s="1772">
        <v>3106</v>
      </c>
    </row>
    <row r="3211" spans="4:5" x14ac:dyDescent="0.3">
      <c r="D3211" s="1793">
        <v>48439111533</v>
      </c>
      <c r="E3211" s="1772">
        <v>3106</v>
      </c>
    </row>
    <row r="3212" spans="4:5" x14ac:dyDescent="0.3">
      <c r="D3212" s="1793">
        <v>48469001606</v>
      </c>
      <c r="E3212" s="1772">
        <v>3106</v>
      </c>
    </row>
    <row r="3213" spans="4:5" x14ac:dyDescent="0.3">
      <c r="D3213" s="1793">
        <v>48265960302</v>
      </c>
      <c r="E3213" s="1772">
        <v>3106</v>
      </c>
    </row>
    <row r="3214" spans="4:5" x14ac:dyDescent="0.3">
      <c r="D3214" s="1793">
        <v>48029131504</v>
      </c>
      <c r="E3214" s="1772">
        <v>3106</v>
      </c>
    </row>
    <row r="3215" spans="4:5" x14ac:dyDescent="0.3">
      <c r="D3215" s="1793">
        <v>48029152201</v>
      </c>
      <c r="E3215" s="1772">
        <v>3106</v>
      </c>
    </row>
    <row r="3216" spans="4:5" x14ac:dyDescent="0.3">
      <c r="D3216" s="1793">
        <v>48039660200</v>
      </c>
      <c r="E3216" s="1772">
        <v>3106</v>
      </c>
    </row>
    <row r="3217" spans="4:5" x14ac:dyDescent="0.3">
      <c r="D3217" s="1793">
        <v>48039664100</v>
      </c>
      <c r="E3217" s="1772">
        <v>3106</v>
      </c>
    </row>
    <row r="3218" spans="4:5" x14ac:dyDescent="0.3">
      <c r="D3218" s="1793">
        <v>48061013901</v>
      </c>
      <c r="E3218" s="1772">
        <v>3106</v>
      </c>
    </row>
    <row r="3219" spans="4:5" x14ac:dyDescent="0.3">
      <c r="D3219" s="1793">
        <v>48113016001</v>
      </c>
      <c r="E3219" s="1772">
        <v>3106</v>
      </c>
    </row>
    <row r="3220" spans="4:5" x14ac:dyDescent="0.3">
      <c r="D3220" s="1793">
        <v>48113016624</v>
      </c>
      <c r="E3220" s="1772">
        <v>3106</v>
      </c>
    </row>
    <row r="3221" spans="4:5" x14ac:dyDescent="0.3">
      <c r="D3221" s="1793">
        <v>48113017303</v>
      </c>
      <c r="E3221" s="1772">
        <v>3106</v>
      </c>
    </row>
    <row r="3222" spans="4:5" x14ac:dyDescent="0.3">
      <c r="D3222" s="1793">
        <v>48113018402</v>
      </c>
      <c r="E3222" s="1772">
        <v>3106</v>
      </c>
    </row>
    <row r="3223" spans="4:5" x14ac:dyDescent="0.3">
      <c r="D3223" s="1793">
        <v>48113020100</v>
      </c>
      <c r="E3223" s="1772">
        <v>3106</v>
      </c>
    </row>
    <row r="3224" spans="4:5" x14ac:dyDescent="0.3">
      <c r="D3224" s="1793">
        <v>48117950400</v>
      </c>
      <c r="E3224" s="1772">
        <v>3106</v>
      </c>
    </row>
    <row r="3225" spans="4:5" x14ac:dyDescent="0.3">
      <c r="D3225" s="1793">
        <v>48141000109</v>
      </c>
      <c r="E3225" s="1772">
        <v>3106</v>
      </c>
    </row>
    <row r="3226" spans="4:5" x14ac:dyDescent="0.3">
      <c r="D3226" s="1793">
        <v>48157670500</v>
      </c>
      <c r="E3226" s="1772">
        <v>3106</v>
      </c>
    </row>
    <row r="3227" spans="4:5" x14ac:dyDescent="0.3">
      <c r="D3227" s="1793">
        <v>48157674502</v>
      </c>
      <c r="E3227" s="1772">
        <v>3106</v>
      </c>
    </row>
    <row r="3228" spans="4:5" x14ac:dyDescent="0.3">
      <c r="D3228" s="1793">
        <v>48201542301</v>
      </c>
      <c r="E3228" s="1772">
        <v>3106</v>
      </c>
    </row>
    <row r="3229" spans="4:5" x14ac:dyDescent="0.3">
      <c r="D3229" s="1793">
        <v>48215021805</v>
      </c>
      <c r="E3229" s="1772">
        <v>3106</v>
      </c>
    </row>
    <row r="3230" spans="4:5" x14ac:dyDescent="0.3">
      <c r="D3230" s="1793">
        <v>48215021904</v>
      </c>
      <c r="E3230" s="1772">
        <v>3106</v>
      </c>
    </row>
    <row r="3231" spans="4:5" x14ac:dyDescent="0.3">
      <c r="D3231" s="1793">
        <v>48215023102</v>
      </c>
      <c r="E3231" s="1772">
        <v>3106</v>
      </c>
    </row>
    <row r="3232" spans="4:5" x14ac:dyDescent="0.3">
      <c r="D3232" s="1793">
        <v>48245006100</v>
      </c>
      <c r="E3232" s="1772">
        <v>3106</v>
      </c>
    </row>
    <row r="3233" spans="4:5" x14ac:dyDescent="0.3">
      <c r="D3233" s="1793">
        <v>48245010300</v>
      </c>
      <c r="E3233" s="1772">
        <v>3106</v>
      </c>
    </row>
    <row r="3234" spans="4:5" x14ac:dyDescent="0.3">
      <c r="D3234" s="1793">
        <v>48323950300</v>
      </c>
      <c r="E3234" s="1772">
        <v>3106</v>
      </c>
    </row>
    <row r="3235" spans="4:5" x14ac:dyDescent="0.3">
      <c r="D3235" s="1793">
        <v>48325000300</v>
      </c>
      <c r="E3235" s="1772">
        <v>3106</v>
      </c>
    </row>
    <row r="3236" spans="4:5" x14ac:dyDescent="0.3">
      <c r="D3236" s="1793">
        <v>48329000600</v>
      </c>
      <c r="E3236" s="1772">
        <v>3106</v>
      </c>
    </row>
    <row r="3237" spans="4:5" x14ac:dyDescent="0.3">
      <c r="D3237" s="1793">
        <v>48371950300</v>
      </c>
      <c r="E3237" s="1772">
        <v>3106</v>
      </c>
    </row>
    <row r="3238" spans="4:5" x14ac:dyDescent="0.3">
      <c r="D3238" s="1793">
        <v>48381021704</v>
      </c>
      <c r="E3238" s="1772">
        <v>3106</v>
      </c>
    </row>
    <row r="3239" spans="4:5" x14ac:dyDescent="0.3">
      <c r="D3239" s="1793">
        <v>48423000202</v>
      </c>
      <c r="E3239" s="1772">
        <v>3106</v>
      </c>
    </row>
    <row r="3240" spans="4:5" x14ac:dyDescent="0.3">
      <c r="D3240" s="1793">
        <v>48439101302</v>
      </c>
      <c r="E3240" s="1772">
        <v>3106</v>
      </c>
    </row>
    <row r="3241" spans="4:5" x14ac:dyDescent="0.3">
      <c r="D3241" s="1793">
        <v>48439105512</v>
      </c>
      <c r="E3241" s="1772">
        <v>3106</v>
      </c>
    </row>
    <row r="3242" spans="4:5" x14ac:dyDescent="0.3">
      <c r="D3242" s="1793">
        <v>48439113214</v>
      </c>
      <c r="E3242" s="1772">
        <v>3106</v>
      </c>
    </row>
    <row r="3243" spans="4:5" x14ac:dyDescent="0.3">
      <c r="D3243" s="1793">
        <v>48469000302</v>
      </c>
      <c r="E3243" s="1772">
        <v>3106</v>
      </c>
    </row>
    <row r="3244" spans="4:5" x14ac:dyDescent="0.3">
      <c r="D3244" s="1793">
        <v>48477170200</v>
      </c>
      <c r="E3244" s="1772">
        <v>3106</v>
      </c>
    </row>
    <row r="3245" spans="4:5" x14ac:dyDescent="0.3">
      <c r="D3245" s="1793">
        <v>48069950200</v>
      </c>
      <c r="E3245" s="1772">
        <v>3150</v>
      </c>
    </row>
    <row r="3246" spans="4:5" x14ac:dyDescent="0.3">
      <c r="D3246" s="1793">
        <v>48439102402</v>
      </c>
      <c r="E3246" s="1772">
        <v>3150</v>
      </c>
    </row>
    <row r="3247" spans="4:5" x14ac:dyDescent="0.3">
      <c r="D3247" s="1793">
        <v>48309003801</v>
      </c>
      <c r="E3247" s="1772">
        <v>3150</v>
      </c>
    </row>
    <row r="3248" spans="4:5" x14ac:dyDescent="0.3">
      <c r="D3248" s="1793">
        <v>48217961400</v>
      </c>
      <c r="E3248" s="1772">
        <v>3150</v>
      </c>
    </row>
    <row r="3249" spans="4:5" x14ac:dyDescent="0.3">
      <c r="D3249" s="1793">
        <v>48113007823</v>
      </c>
      <c r="E3249" s="1772">
        <v>3150</v>
      </c>
    </row>
    <row r="3250" spans="4:5" x14ac:dyDescent="0.3">
      <c r="D3250" s="1793">
        <v>48201230800</v>
      </c>
      <c r="E3250" s="1772">
        <v>3150</v>
      </c>
    </row>
    <row r="3251" spans="4:5" x14ac:dyDescent="0.3">
      <c r="D3251" s="1793">
        <v>48267950200</v>
      </c>
      <c r="E3251" s="1772">
        <v>3150</v>
      </c>
    </row>
    <row r="3252" spans="4:5" x14ac:dyDescent="0.3">
      <c r="D3252" s="1793">
        <v>48299970200</v>
      </c>
      <c r="E3252" s="1772">
        <v>3150</v>
      </c>
    </row>
    <row r="3253" spans="4:5" x14ac:dyDescent="0.3">
      <c r="D3253" s="1793">
        <v>48395960300</v>
      </c>
      <c r="E3253" s="1772">
        <v>3150</v>
      </c>
    </row>
    <row r="3254" spans="4:5" x14ac:dyDescent="0.3">
      <c r="D3254" s="1793">
        <v>48401950501</v>
      </c>
      <c r="E3254" s="1772">
        <v>3150</v>
      </c>
    </row>
    <row r="3255" spans="4:5" x14ac:dyDescent="0.3">
      <c r="D3255" s="1793">
        <v>48439111308</v>
      </c>
      <c r="E3255" s="1772">
        <v>3150</v>
      </c>
    </row>
    <row r="3256" spans="4:5" x14ac:dyDescent="0.3">
      <c r="D3256" s="1793">
        <v>48453002106</v>
      </c>
      <c r="E3256" s="1772">
        <v>3150</v>
      </c>
    </row>
    <row r="3257" spans="4:5" x14ac:dyDescent="0.3">
      <c r="D3257" s="1793">
        <v>48029180102</v>
      </c>
      <c r="E3257" s="1772">
        <v>3162</v>
      </c>
    </row>
    <row r="3258" spans="4:5" x14ac:dyDescent="0.3">
      <c r="D3258" s="1793">
        <v>48061013402</v>
      </c>
      <c r="E3258" s="1772">
        <v>3162</v>
      </c>
    </row>
    <row r="3259" spans="4:5" x14ac:dyDescent="0.3">
      <c r="D3259" s="1793">
        <v>48201250701</v>
      </c>
      <c r="E3259" s="1772">
        <v>3164</v>
      </c>
    </row>
    <row r="3260" spans="4:5" x14ac:dyDescent="0.3">
      <c r="D3260" s="1793">
        <v>48031950100</v>
      </c>
      <c r="E3260" s="1772">
        <v>3164</v>
      </c>
    </row>
    <row r="3261" spans="4:5" x14ac:dyDescent="0.3">
      <c r="D3261" s="1793">
        <v>48201553700</v>
      </c>
      <c r="E3261" s="1772">
        <v>3164</v>
      </c>
    </row>
    <row r="3262" spans="4:5" x14ac:dyDescent="0.3">
      <c r="D3262" s="1793">
        <v>48439102201</v>
      </c>
      <c r="E3262" s="1772">
        <v>3164</v>
      </c>
    </row>
    <row r="3263" spans="4:5" x14ac:dyDescent="0.3">
      <c r="D3263" s="1793">
        <v>48479000903</v>
      </c>
      <c r="E3263" s="1772">
        <v>3164</v>
      </c>
    </row>
    <row r="3264" spans="4:5" x14ac:dyDescent="0.3">
      <c r="D3264" s="1793">
        <v>48029191809</v>
      </c>
      <c r="E3264" s="1772">
        <v>3164</v>
      </c>
    </row>
    <row r="3265" spans="4:5" x14ac:dyDescent="0.3">
      <c r="D3265" s="1793">
        <v>48085031410</v>
      </c>
      <c r="E3265" s="1772">
        <v>3164</v>
      </c>
    </row>
    <row r="3266" spans="4:5" x14ac:dyDescent="0.3">
      <c r="D3266" s="1793">
        <v>48201531200</v>
      </c>
      <c r="E3266" s="1772">
        <v>3164</v>
      </c>
    </row>
    <row r="3267" spans="4:5" x14ac:dyDescent="0.3">
      <c r="D3267" s="1793">
        <v>48257050206</v>
      </c>
      <c r="E3267" s="1772">
        <v>3164</v>
      </c>
    </row>
    <row r="3268" spans="4:5" x14ac:dyDescent="0.3">
      <c r="D3268" s="1793">
        <v>48497150603</v>
      </c>
      <c r="E3268" s="1772">
        <v>3164</v>
      </c>
    </row>
    <row r="3269" spans="4:5" x14ac:dyDescent="0.3">
      <c r="D3269" s="1793">
        <v>48027021302</v>
      </c>
      <c r="E3269" s="1772">
        <v>3164</v>
      </c>
    </row>
    <row r="3270" spans="4:5" x14ac:dyDescent="0.3">
      <c r="D3270" s="1793">
        <v>48209010803</v>
      </c>
      <c r="E3270" s="1772">
        <v>3164</v>
      </c>
    </row>
    <row r="3271" spans="4:5" x14ac:dyDescent="0.3">
      <c r="D3271" s="1793">
        <v>48225950500</v>
      </c>
      <c r="E3271" s="1772">
        <v>3164</v>
      </c>
    </row>
    <row r="3272" spans="4:5" x14ac:dyDescent="0.3">
      <c r="D3272" s="1793">
        <v>48453002211</v>
      </c>
      <c r="E3272" s="1772">
        <v>3164</v>
      </c>
    </row>
    <row r="3273" spans="4:5" x14ac:dyDescent="0.3">
      <c r="D3273" s="1793">
        <v>48485010100</v>
      </c>
      <c r="E3273" s="1772">
        <v>3164</v>
      </c>
    </row>
    <row r="3274" spans="4:5" x14ac:dyDescent="0.3">
      <c r="D3274" s="1793">
        <v>48001950902</v>
      </c>
      <c r="E3274" s="1772">
        <v>3164</v>
      </c>
    </row>
    <row r="3275" spans="4:5" x14ac:dyDescent="0.3">
      <c r="D3275" s="1793">
        <v>48027021301</v>
      </c>
      <c r="E3275" s="1772">
        <v>3164</v>
      </c>
    </row>
    <row r="3276" spans="4:5" x14ac:dyDescent="0.3">
      <c r="D3276" s="1793">
        <v>48029120800</v>
      </c>
      <c r="E3276" s="1772">
        <v>3164</v>
      </c>
    </row>
    <row r="3277" spans="4:5" x14ac:dyDescent="0.3">
      <c r="D3277" s="1793">
        <v>48029170800</v>
      </c>
      <c r="E3277" s="1772">
        <v>3164</v>
      </c>
    </row>
    <row r="3278" spans="4:5" x14ac:dyDescent="0.3">
      <c r="D3278" s="1793">
        <v>48039660801</v>
      </c>
      <c r="E3278" s="1772">
        <v>3164</v>
      </c>
    </row>
    <row r="3279" spans="4:5" x14ac:dyDescent="0.3">
      <c r="D3279" s="1793">
        <v>48051970300</v>
      </c>
      <c r="E3279" s="1772">
        <v>3164</v>
      </c>
    </row>
    <row r="3280" spans="4:5" x14ac:dyDescent="0.3">
      <c r="D3280" s="1793">
        <v>48085030515</v>
      </c>
      <c r="E3280" s="1772">
        <v>3164</v>
      </c>
    </row>
    <row r="3281" spans="4:5" x14ac:dyDescent="0.3">
      <c r="D3281" s="1793">
        <v>48085031409</v>
      </c>
      <c r="E3281" s="1772">
        <v>3164</v>
      </c>
    </row>
    <row r="3282" spans="4:5" x14ac:dyDescent="0.3">
      <c r="D3282" s="1793">
        <v>48085031504</v>
      </c>
      <c r="E3282" s="1772">
        <v>3164</v>
      </c>
    </row>
    <row r="3283" spans="4:5" x14ac:dyDescent="0.3">
      <c r="D3283" s="1793">
        <v>48135001500</v>
      </c>
      <c r="E3283" s="1772">
        <v>3164</v>
      </c>
    </row>
    <row r="3284" spans="4:5" x14ac:dyDescent="0.3">
      <c r="D3284" s="1793">
        <v>48141004106</v>
      </c>
      <c r="E3284" s="1772">
        <v>3164</v>
      </c>
    </row>
    <row r="3285" spans="4:5" x14ac:dyDescent="0.3">
      <c r="D3285" s="1793">
        <v>48141004201</v>
      </c>
      <c r="E3285" s="1772">
        <v>3164</v>
      </c>
    </row>
    <row r="3286" spans="4:5" x14ac:dyDescent="0.3">
      <c r="D3286" s="1793">
        <v>48199030200</v>
      </c>
      <c r="E3286" s="1772">
        <v>3164</v>
      </c>
    </row>
    <row r="3287" spans="4:5" x14ac:dyDescent="0.3">
      <c r="D3287" s="1793">
        <v>48201222300</v>
      </c>
      <c r="E3287" s="1772">
        <v>3164</v>
      </c>
    </row>
    <row r="3288" spans="4:5" x14ac:dyDescent="0.3">
      <c r="D3288" s="1793">
        <v>48201254400</v>
      </c>
      <c r="E3288" s="1772">
        <v>3164</v>
      </c>
    </row>
    <row r="3289" spans="4:5" x14ac:dyDescent="0.3">
      <c r="D3289" s="1793">
        <v>48201330500</v>
      </c>
      <c r="E3289" s="1772">
        <v>3164</v>
      </c>
    </row>
    <row r="3290" spans="4:5" x14ac:dyDescent="0.3">
      <c r="D3290" s="1793">
        <v>48201342200</v>
      </c>
      <c r="E3290" s="1772">
        <v>3164</v>
      </c>
    </row>
    <row r="3291" spans="4:5" x14ac:dyDescent="0.3">
      <c r="D3291" s="1793">
        <v>48201553500</v>
      </c>
      <c r="E3291" s="1772">
        <v>3164</v>
      </c>
    </row>
    <row r="3292" spans="4:5" x14ac:dyDescent="0.3">
      <c r="D3292" s="1793">
        <v>48203020501</v>
      </c>
      <c r="E3292" s="1772">
        <v>3164</v>
      </c>
    </row>
    <row r="3293" spans="4:5" x14ac:dyDescent="0.3">
      <c r="D3293" s="1793">
        <v>48329001300</v>
      </c>
      <c r="E3293" s="1772">
        <v>3164</v>
      </c>
    </row>
    <row r="3294" spans="4:5" x14ac:dyDescent="0.3">
      <c r="D3294" s="1793">
        <v>48381020300</v>
      </c>
      <c r="E3294" s="1772">
        <v>3164</v>
      </c>
    </row>
    <row r="3295" spans="4:5" x14ac:dyDescent="0.3">
      <c r="D3295" s="1793">
        <v>48381020600</v>
      </c>
      <c r="E3295" s="1772">
        <v>3164</v>
      </c>
    </row>
    <row r="3296" spans="4:5" x14ac:dyDescent="0.3">
      <c r="D3296" s="1793">
        <v>48391950200</v>
      </c>
      <c r="E3296" s="1772">
        <v>3164</v>
      </c>
    </row>
    <row r="3297" spans="4:5" x14ac:dyDescent="0.3">
      <c r="D3297" s="1793">
        <v>48411950100</v>
      </c>
      <c r="E3297" s="1772">
        <v>3164</v>
      </c>
    </row>
    <row r="3298" spans="4:5" x14ac:dyDescent="0.3">
      <c r="D3298" s="1793">
        <v>48439103702</v>
      </c>
      <c r="E3298" s="1772">
        <v>3164</v>
      </c>
    </row>
    <row r="3299" spans="4:5" x14ac:dyDescent="0.3">
      <c r="D3299" s="1793">
        <v>48439110401</v>
      </c>
      <c r="E3299" s="1772">
        <v>3164</v>
      </c>
    </row>
    <row r="3300" spans="4:5" x14ac:dyDescent="0.3">
      <c r="D3300" s="1793">
        <v>48439111542</v>
      </c>
      <c r="E3300" s="1772">
        <v>3164</v>
      </c>
    </row>
    <row r="3301" spans="4:5" x14ac:dyDescent="0.3">
      <c r="D3301" s="1793">
        <v>48453001766</v>
      </c>
      <c r="E3301" s="1772">
        <v>3164</v>
      </c>
    </row>
    <row r="3302" spans="4:5" x14ac:dyDescent="0.3">
      <c r="D3302" s="1793">
        <v>48469000700</v>
      </c>
      <c r="E3302" s="1772">
        <v>3164</v>
      </c>
    </row>
    <row r="3303" spans="4:5" x14ac:dyDescent="0.3">
      <c r="D3303" s="1793">
        <v>48469001604</v>
      </c>
      <c r="E3303" s="1772">
        <v>3164</v>
      </c>
    </row>
    <row r="3304" spans="4:5" x14ac:dyDescent="0.3">
      <c r="D3304" s="1793">
        <v>48473680600</v>
      </c>
      <c r="E3304" s="1772">
        <v>3164</v>
      </c>
    </row>
    <row r="3305" spans="4:5" x14ac:dyDescent="0.3">
      <c r="D3305" s="1793">
        <v>48479001103</v>
      </c>
      <c r="E3305" s="1772">
        <v>3164</v>
      </c>
    </row>
    <row r="3306" spans="4:5" x14ac:dyDescent="0.3">
      <c r="D3306" s="1793">
        <v>48479001601</v>
      </c>
      <c r="E3306" s="1772">
        <v>3164</v>
      </c>
    </row>
    <row r="3307" spans="4:5" x14ac:dyDescent="0.3">
      <c r="D3307" s="1793">
        <v>48479001715</v>
      </c>
      <c r="E3307" s="1772">
        <v>3164</v>
      </c>
    </row>
    <row r="3308" spans="4:5" x14ac:dyDescent="0.3">
      <c r="D3308" s="1793">
        <v>48485012800</v>
      </c>
      <c r="E3308" s="1772">
        <v>3164</v>
      </c>
    </row>
    <row r="3309" spans="4:5" x14ac:dyDescent="0.3">
      <c r="D3309" s="1793">
        <v>48121021629</v>
      </c>
      <c r="E3309" s="1772">
        <v>3214</v>
      </c>
    </row>
    <row r="3310" spans="4:5" x14ac:dyDescent="0.3">
      <c r="D3310" s="1793">
        <v>48157673001</v>
      </c>
      <c r="E3310" s="1772">
        <v>3214</v>
      </c>
    </row>
    <row r="3311" spans="4:5" x14ac:dyDescent="0.3">
      <c r="D3311" s="1793">
        <v>48281950301</v>
      </c>
      <c r="E3311" s="1772">
        <v>3214</v>
      </c>
    </row>
    <row r="3312" spans="4:5" x14ac:dyDescent="0.3">
      <c r="D3312" s="1793">
        <v>48245005500</v>
      </c>
      <c r="E3312" s="1772">
        <v>3214</v>
      </c>
    </row>
    <row r="3313" spans="4:5" x14ac:dyDescent="0.3">
      <c r="D3313" s="1793">
        <v>48121020106</v>
      </c>
      <c r="E3313" s="1772">
        <v>3214</v>
      </c>
    </row>
    <row r="3314" spans="4:5" x14ac:dyDescent="0.3">
      <c r="D3314" s="1793">
        <v>48027022403</v>
      </c>
      <c r="E3314" s="1772">
        <v>3214</v>
      </c>
    </row>
    <row r="3315" spans="4:5" x14ac:dyDescent="0.3">
      <c r="D3315" s="1793">
        <v>48061013903</v>
      </c>
      <c r="E3315" s="1772">
        <v>3214</v>
      </c>
    </row>
    <row r="3316" spans="4:5" x14ac:dyDescent="0.3">
      <c r="D3316" s="1793">
        <v>48201453502</v>
      </c>
      <c r="E3316" s="1772">
        <v>3214</v>
      </c>
    </row>
    <row r="3317" spans="4:5" x14ac:dyDescent="0.3">
      <c r="D3317" s="1793">
        <v>48223950700</v>
      </c>
      <c r="E3317" s="1772">
        <v>3214</v>
      </c>
    </row>
    <row r="3318" spans="4:5" x14ac:dyDescent="0.3">
      <c r="D3318" s="1793">
        <v>48289950200</v>
      </c>
      <c r="E3318" s="1772">
        <v>3214</v>
      </c>
    </row>
    <row r="3319" spans="4:5" x14ac:dyDescent="0.3">
      <c r="D3319" s="1793">
        <v>48355006100</v>
      </c>
      <c r="E3319" s="1772">
        <v>3214</v>
      </c>
    </row>
    <row r="3320" spans="4:5" x14ac:dyDescent="0.3">
      <c r="D3320" s="1793">
        <v>48439100900</v>
      </c>
      <c r="E3320" s="1772">
        <v>3214</v>
      </c>
    </row>
    <row r="3321" spans="4:5" x14ac:dyDescent="0.3">
      <c r="D3321" s="1793">
        <v>48469001605</v>
      </c>
      <c r="E3321" s="1772">
        <v>3214</v>
      </c>
    </row>
    <row r="3322" spans="4:5" x14ac:dyDescent="0.3">
      <c r="D3322" s="1793">
        <v>48029160901</v>
      </c>
      <c r="E3322" s="1772">
        <v>3227</v>
      </c>
    </row>
    <row r="3323" spans="4:5" x14ac:dyDescent="0.3">
      <c r="D3323" s="1793">
        <v>48213951100</v>
      </c>
      <c r="E3323" s="1772">
        <v>3227</v>
      </c>
    </row>
    <row r="3324" spans="4:5" x14ac:dyDescent="0.3">
      <c r="D3324" s="1793">
        <v>48401950900</v>
      </c>
      <c r="E3324" s="1772">
        <v>3227</v>
      </c>
    </row>
    <row r="3325" spans="4:5" x14ac:dyDescent="0.3">
      <c r="D3325" s="1793">
        <v>48439111313</v>
      </c>
      <c r="E3325" s="1772">
        <v>3230</v>
      </c>
    </row>
    <row r="3326" spans="4:5" x14ac:dyDescent="0.3">
      <c r="D3326" s="1793">
        <v>48157673902</v>
      </c>
      <c r="E3326" s="1772">
        <v>3230</v>
      </c>
    </row>
    <row r="3327" spans="4:5" x14ac:dyDescent="0.3">
      <c r="D3327" s="1793">
        <v>48439111204</v>
      </c>
      <c r="E3327" s="1772">
        <v>3230</v>
      </c>
    </row>
    <row r="3328" spans="4:5" x14ac:dyDescent="0.3">
      <c r="D3328" s="1793">
        <v>48221160204</v>
      </c>
      <c r="E3328" s="1772">
        <v>3230</v>
      </c>
    </row>
    <row r="3329" spans="4:5" x14ac:dyDescent="0.3">
      <c r="D3329" s="1793">
        <v>48355006200</v>
      </c>
      <c r="E3329" s="1772">
        <v>3230</v>
      </c>
    </row>
    <row r="3330" spans="4:5" x14ac:dyDescent="0.3">
      <c r="D3330" s="1793">
        <v>48439111552</v>
      </c>
      <c r="E3330" s="1772">
        <v>3230</v>
      </c>
    </row>
    <row r="3331" spans="4:5" x14ac:dyDescent="0.3">
      <c r="D3331" s="1793">
        <v>48363000400</v>
      </c>
      <c r="E3331" s="1772">
        <v>3230</v>
      </c>
    </row>
    <row r="3332" spans="4:5" x14ac:dyDescent="0.3">
      <c r="D3332" s="1793">
        <v>48141001301</v>
      </c>
      <c r="E3332" s="1772">
        <v>3230</v>
      </c>
    </row>
    <row r="3333" spans="4:5" x14ac:dyDescent="0.3">
      <c r="D3333" s="1793">
        <v>48215024111</v>
      </c>
      <c r="E3333" s="1772">
        <v>3230</v>
      </c>
    </row>
    <row r="3334" spans="4:5" x14ac:dyDescent="0.3">
      <c r="D3334" s="1793">
        <v>48003950300</v>
      </c>
      <c r="E3334" s="1772">
        <v>3230</v>
      </c>
    </row>
    <row r="3335" spans="4:5" x14ac:dyDescent="0.3">
      <c r="D3335" s="1793">
        <v>48029181723</v>
      </c>
      <c r="E3335" s="1772">
        <v>3230</v>
      </c>
    </row>
    <row r="3336" spans="4:5" x14ac:dyDescent="0.3">
      <c r="D3336" s="1793">
        <v>48061013205</v>
      </c>
      <c r="E3336" s="1772">
        <v>3230</v>
      </c>
    </row>
    <row r="3337" spans="4:5" x14ac:dyDescent="0.3">
      <c r="D3337" s="1793">
        <v>48091310606</v>
      </c>
      <c r="E3337" s="1772">
        <v>3230</v>
      </c>
    </row>
    <row r="3338" spans="4:5" x14ac:dyDescent="0.3">
      <c r="D3338" s="1793">
        <v>48091310608</v>
      </c>
      <c r="E3338" s="1772">
        <v>3230</v>
      </c>
    </row>
    <row r="3339" spans="4:5" x14ac:dyDescent="0.3">
      <c r="D3339" s="1793">
        <v>48113001204</v>
      </c>
      <c r="E3339" s="1772">
        <v>3230</v>
      </c>
    </row>
    <row r="3340" spans="4:5" x14ac:dyDescent="0.3">
      <c r="D3340" s="1793">
        <v>48113013008</v>
      </c>
      <c r="E3340" s="1772">
        <v>3230</v>
      </c>
    </row>
    <row r="3341" spans="4:5" x14ac:dyDescent="0.3">
      <c r="D3341" s="1793">
        <v>48113017301</v>
      </c>
      <c r="E3341" s="1772">
        <v>3230</v>
      </c>
    </row>
    <row r="3342" spans="4:5" x14ac:dyDescent="0.3">
      <c r="D3342" s="1793">
        <v>48113017500</v>
      </c>
      <c r="E3342" s="1772">
        <v>3230</v>
      </c>
    </row>
    <row r="3343" spans="4:5" x14ac:dyDescent="0.3">
      <c r="D3343" s="1793">
        <v>48113017808</v>
      </c>
      <c r="E3343" s="1772">
        <v>3230</v>
      </c>
    </row>
    <row r="3344" spans="4:5" x14ac:dyDescent="0.3">
      <c r="D3344" s="1793">
        <v>48121021404</v>
      </c>
      <c r="E3344" s="1772">
        <v>3230</v>
      </c>
    </row>
    <row r="3345" spans="4:5" x14ac:dyDescent="0.3">
      <c r="D3345" s="1793">
        <v>48121021521</v>
      </c>
      <c r="E3345" s="1772">
        <v>3230</v>
      </c>
    </row>
    <row r="3346" spans="4:5" x14ac:dyDescent="0.3">
      <c r="D3346" s="1793">
        <v>48141010337</v>
      </c>
      <c r="E3346" s="1772">
        <v>3230</v>
      </c>
    </row>
    <row r="3347" spans="4:5" x14ac:dyDescent="0.3">
      <c r="D3347" s="1793">
        <v>48157675400</v>
      </c>
      <c r="E3347" s="1772">
        <v>3230</v>
      </c>
    </row>
    <row r="3348" spans="4:5" x14ac:dyDescent="0.3">
      <c r="D3348" s="1793">
        <v>48181000303</v>
      </c>
      <c r="E3348" s="1772">
        <v>3230</v>
      </c>
    </row>
    <row r="3349" spans="4:5" x14ac:dyDescent="0.3">
      <c r="D3349" s="1793">
        <v>48189950400</v>
      </c>
      <c r="E3349" s="1772">
        <v>3230</v>
      </c>
    </row>
    <row r="3350" spans="4:5" x14ac:dyDescent="0.3">
      <c r="D3350" s="1793">
        <v>48201251100</v>
      </c>
      <c r="E3350" s="1772">
        <v>3230</v>
      </c>
    </row>
    <row r="3351" spans="4:5" x14ac:dyDescent="0.3">
      <c r="D3351" s="1793">
        <v>48201510700</v>
      </c>
      <c r="E3351" s="1772">
        <v>3230</v>
      </c>
    </row>
    <row r="3352" spans="4:5" x14ac:dyDescent="0.3">
      <c r="D3352" s="1793">
        <v>48215020402</v>
      </c>
      <c r="E3352" s="1772">
        <v>3230</v>
      </c>
    </row>
    <row r="3353" spans="4:5" x14ac:dyDescent="0.3">
      <c r="D3353" s="1793">
        <v>48215020725</v>
      </c>
      <c r="E3353" s="1772">
        <v>3230</v>
      </c>
    </row>
    <row r="3354" spans="4:5" x14ac:dyDescent="0.3">
      <c r="D3354" s="1793">
        <v>48215022104</v>
      </c>
      <c r="E3354" s="1772">
        <v>3230</v>
      </c>
    </row>
    <row r="3355" spans="4:5" x14ac:dyDescent="0.3">
      <c r="D3355" s="1793">
        <v>48353950300</v>
      </c>
      <c r="E3355" s="1772">
        <v>3230</v>
      </c>
    </row>
    <row r="3356" spans="4:5" x14ac:dyDescent="0.3">
      <c r="D3356" s="1793">
        <v>48381021703</v>
      </c>
      <c r="E3356" s="1772">
        <v>3230</v>
      </c>
    </row>
    <row r="3357" spans="4:5" x14ac:dyDescent="0.3">
      <c r="D3357" s="1793">
        <v>48407200200</v>
      </c>
      <c r="E3357" s="1772">
        <v>3230</v>
      </c>
    </row>
    <row r="3358" spans="4:5" x14ac:dyDescent="0.3">
      <c r="D3358" s="1793">
        <v>48423001300</v>
      </c>
      <c r="E3358" s="1772">
        <v>3230</v>
      </c>
    </row>
    <row r="3359" spans="4:5" x14ac:dyDescent="0.3">
      <c r="D3359" s="1793">
        <v>48439111544</v>
      </c>
      <c r="E3359" s="1772">
        <v>3230</v>
      </c>
    </row>
    <row r="3360" spans="4:5" x14ac:dyDescent="0.3">
      <c r="D3360" s="1793">
        <v>48491020804</v>
      </c>
      <c r="E3360" s="1772">
        <v>3230</v>
      </c>
    </row>
    <row r="3361" spans="4:5" x14ac:dyDescent="0.3">
      <c r="D3361" s="1793">
        <v>48379950100</v>
      </c>
      <c r="E3361" s="1772">
        <v>3266</v>
      </c>
    </row>
    <row r="3362" spans="4:5" x14ac:dyDescent="0.3">
      <c r="D3362" s="1793">
        <v>48337950300</v>
      </c>
      <c r="E3362" s="1772">
        <v>3266</v>
      </c>
    </row>
    <row r="3363" spans="4:5" x14ac:dyDescent="0.3">
      <c r="D3363" s="1793">
        <v>48309004201</v>
      </c>
      <c r="E3363" s="1772">
        <v>3266</v>
      </c>
    </row>
    <row r="3364" spans="4:5" x14ac:dyDescent="0.3">
      <c r="D3364" s="1793">
        <v>48061010301</v>
      </c>
      <c r="E3364" s="1772">
        <v>3266</v>
      </c>
    </row>
    <row r="3365" spans="4:5" x14ac:dyDescent="0.3">
      <c r="D3365" s="1793">
        <v>48113013901</v>
      </c>
      <c r="E3365" s="1772">
        <v>3266</v>
      </c>
    </row>
    <row r="3366" spans="4:5" x14ac:dyDescent="0.3">
      <c r="D3366" s="1793">
        <v>48141010215</v>
      </c>
      <c r="E3366" s="1772">
        <v>3266</v>
      </c>
    </row>
    <row r="3367" spans="4:5" x14ac:dyDescent="0.3">
      <c r="D3367" s="1793">
        <v>48145000400</v>
      </c>
      <c r="E3367" s="1772">
        <v>3266</v>
      </c>
    </row>
    <row r="3368" spans="4:5" x14ac:dyDescent="0.3">
      <c r="D3368" s="1793">
        <v>48149970600</v>
      </c>
      <c r="E3368" s="1772">
        <v>3266</v>
      </c>
    </row>
    <row r="3369" spans="4:5" x14ac:dyDescent="0.3">
      <c r="D3369" s="1793">
        <v>48181000101</v>
      </c>
      <c r="E3369" s="1772">
        <v>3266</v>
      </c>
    </row>
    <row r="3370" spans="4:5" x14ac:dyDescent="0.3">
      <c r="D3370" s="1793">
        <v>48331950402</v>
      </c>
      <c r="E3370" s="1772">
        <v>3266</v>
      </c>
    </row>
    <row r="3371" spans="4:5" x14ac:dyDescent="0.3">
      <c r="D3371" s="1793">
        <v>48371950400</v>
      </c>
      <c r="E3371" s="1772">
        <v>3266</v>
      </c>
    </row>
    <row r="3372" spans="4:5" x14ac:dyDescent="0.3">
      <c r="D3372" s="1793">
        <v>48041002006</v>
      </c>
      <c r="E3372" s="1772">
        <v>3277</v>
      </c>
    </row>
    <row r="3373" spans="4:5" x14ac:dyDescent="0.3">
      <c r="D3373" s="1793">
        <v>48441010300</v>
      </c>
      <c r="E3373" s="1772">
        <v>3277</v>
      </c>
    </row>
    <row r="3374" spans="4:5" x14ac:dyDescent="0.3">
      <c r="D3374" s="1793">
        <v>48201510600</v>
      </c>
      <c r="E3374" s="1772">
        <v>3279</v>
      </c>
    </row>
    <row r="3375" spans="4:5" x14ac:dyDescent="0.3">
      <c r="D3375" s="1793">
        <v>48355005412</v>
      </c>
      <c r="E3375" s="1772">
        <v>3279</v>
      </c>
    </row>
    <row r="3376" spans="4:5" x14ac:dyDescent="0.3">
      <c r="D3376" s="1793">
        <v>48439113912</v>
      </c>
      <c r="E3376" s="1772">
        <v>3279</v>
      </c>
    </row>
    <row r="3377" spans="4:5" x14ac:dyDescent="0.3">
      <c r="D3377" s="1793">
        <v>48201431801</v>
      </c>
      <c r="E3377" s="1772">
        <v>3279</v>
      </c>
    </row>
    <row r="3378" spans="4:5" x14ac:dyDescent="0.3">
      <c r="D3378" s="1793">
        <v>48029131601</v>
      </c>
      <c r="E3378" s="1772">
        <v>3279</v>
      </c>
    </row>
    <row r="3379" spans="4:5" x14ac:dyDescent="0.3">
      <c r="D3379" s="1793">
        <v>48007950500</v>
      </c>
      <c r="E3379" s="1772">
        <v>3279</v>
      </c>
    </row>
    <row r="3380" spans="4:5" x14ac:dyDescent="0.3">
      <c r="D3380" s="1793">
        <v>48361021900</v>
      </c>
      <c r="E3380" s="1772">
        <v>3279</v>
      </c>
    </row>
    <row r="3381" spans="4:5" x14ac:dyDescent="0.3">
      <c r="D3381" s="1793">
        <v>48215021701</v>
      </c>
      <c r="E3381" s="1772">
        <v>3279</v>
      </c>
    </row>
    <row r="3382" spans="4:5" x14ac:dyDescent="0.3">
      <c r="D3382" s="1793">
        <v>48215023511</v>
      </c>
      <c r="E3382" s="1772">
        <v>3279</v>
      </c>
    </row>
    <row r="3383" spans="4:5" x14ac:dyDescent="0.3">
      <c r="D3383" s="1793">
        <v>48357950300</v>
      </c>
      <c r="E3383" s="1772">
        <v>3279</v>
      </c>
    </row>
    <row r="3384" spans="4:5" x14ac:dyDescent="0.3">
      <c r="D3384" s="1793">
        <v>48201333700</v>
      </c>
      <c r="E3384" s="1772">
        <v>3279</v>
      </c>
    </row>
    <row r="3385" spans="4:5" x14ac:dyDescent="0.3">
      <c r="D3385" s="1793">
        <v>48323950201</v>
      </c>
      <c r="E3385" s="1772">
        <v>3279</v>
      </c>
    </row>
    <row r="3386" spans="4:5" x14ac:dyDescent="0.3">
      <c r="D3386" s="1793">
        <v>48027020202</v>
      </c>
      <c r="E3386" s="1772">
        <v>3279</v>
      </c>
    </row>
    <row r="3387" spans="4:5" x14ac:dyDescent="0.3">
      <c r="D3387" s="1793">
        <v>48029171501</v>
      </c>
      <c r="E3387" s="1772">
        <v>3279</v>
      </c>
    </row>
    <row r="3388" spans="4:5" x14ac:dyDescent="0.3">
      <c r="D3388" s="1793">
        <v>48029181727</v>
      </c>
      <c r="E3388" s="1772">
        <v>3279</v>
      </c>
    </row>
    <row r="3389" spans="4:5" x14ac:dyDescent="0.3">
      <c r="D3389" s="1793">
        <v>48039664000</v>
      </c>
      <c r="E3389" s="1772">
        <v>3279</v>
      </c>
    </row>
    <row r="3390" spans="4:5" x14ac:dyDescent="0.3">
      <c r="D3390" s="1793">
        <v>48061010100</v>
      </c>
      <c r="E3390" s="1772">
        <v>3279</v>
      </c>
    </row>
    <row r="3391" spans="4:5" x14ac:dyDescent="0.3">
      <c r="D3391" s="1793">
        <v>48113002400</v>
      </c>
      <c r="E3391" s="1772">
        <v>3279</v>
      </c>
    </row>
    <row r="3392" spans="4:5" x14ac:dyDescent="0.3">
      <c r="D3392" s="1793">
        <v>48113006301</v>
      </c>
      <c r="E3392" s="1772">
        <v>3279</v>
      </c>
    </row>
    <row r="3393" spans="4:5" x14ac:dyDescent="0.3">
      <c r="D3393" s="1793">
        <v>48113006302</v>
      </c>
      <c r="E3393" s="1772">
        <v>3279</v>
      </c>
    </row>
    <row r="3394" spans="4:5" x14ac:dyDescent="0.3">
      <c r="D3394" s="1793">
        <v>48113014703</v>
      </c>
      <c r="E3394" s="1772">
        <v>3279</v>
      </c>
    </row>
    <row r="3395" spans="4:5" x14ac:dyDescent="0.3">
      <c r="D3395" s="1793">
        <v>48113019032</v>
      </c>
      <c r="E3395" s="1772">
        <v>3279</v>
      </c>
    </row>
    <row r="3396" spans="4:5" x14ac:dyDescent="0.3">
      <c r="D3396" s="1793">
        <v>48141000206</v>
      </c>
      <c r="E3396" s="1772">
        <v>3279</v>
      </c>
    </row>
    <row r="3397" spans="4:5" x14ac:dyDescent="0.3">
      <c r="D3397" s="1793">
        <v>48157670300</v>
      </c>
      <c r="E3397" s="1772">
        <v>3279</v>
      </c>
    </row>
    <row r="3398" spans="4:5" x14ac:dyDescent="0.3">
      <c r="D3398" s="1793">
        <v>48167721300</v>
      </c>
      <c r="E3398" s="1772">
        <v>3279</v>
      </c>
    </row>
    <row r="3399" spans="4:5" x14ac:dyDescent="0.3">
      <c r="D3399" s="1793">
        <v>48167723300</v>
      </c>
      <c r="E3399" s="1772">
        <v>3279</v>
      </c>
    </row>
    <row r="3400" spans="4:5" x14ac:dyDescent="0.3">
      <c r="D3400" s="1793">
        <v>48187210706</v>
      </c>
      <c r="E3400" s="1772">
        <v>3279</v>
      </c>
    </row>
    <row r="3401" spans="4:5" x14ac:dyDescent="0.3">
      <c r="D3401" s="1793">
        <v>48201233703</v>
      </c>
      <c r="E3401" s="1772">
        <v>3279</v>
      </c>
    </row>
    <row r="3402" spans="4:5" x14ac:dyDescent="0.3">
      <c r="D3402" s="1793">
        <v>48201422100</v>
      </c>
      <c r="E3402" s="1772">
        <v>3279</v>
      </c>
    </row>
    <row r="3403" spans="4:5" x14ac:dyDescent="0.3">
      <c r="D3403" s="1793">
        <v>48203020103</v>
      </c>
      <c r="E3403" s="1772">
        <v>3279</v>
      </c>
    </row>
    <row r="3404" spans="4:5" x14ac:dyDescent="0.3">
      <c r="D3404" s="1793">
        <v>48215021806</v>
      </c>
      <c r="E3404" s="1772">
        <v>3279</v>
      </c>
    </row>
    <row r="3405" spans="4:5" x14ac:dyDescent="0.3">
      <c r="D3405" s="1793">
        <v>48215024114</v>
      </c>
      <c r="E3405" s="1772">
        <v>3279</v>
      </c>
    </row>
    <row r="3406" spans="4:5" x14ac:dyDescent="0.3">
      <c r="D3406" s="1793">
        <v>48245002400</v>
      </c>
      <c r="E3406" s="1772">
        <v>3279</v>
      </c>
    </row>
    <row r="3407" spans="4:5" x14ac:dyDescent="0.3">
      <c r="D3407" s="1793">
        <v>48319950100</v>
      </c>
      <c r="E3407" s="1772">
        <v>3279</v>
      </c>
    </row>
    <row r="3408" spans="4:5" x14ac:dyDescent="0.3">
      <c r="D3408" s="1793">
        <v>48355005801</v>
      </c>
      <c r="E3408" s="1772">
        <v>3279</v>
      </c>
    </row>
    <row r="3409" spans="4:5" x14ac:dyDescent="0.3">
      <c r="D3409" s="1793">
        <v>48409010800</v>
      </c>
      <c r="E3409" s="1772">
        <v>3279</v>
      </c>
    </row>
    <row r="3410" spans="4:5" x14ac:dyDescent="0.3">
      <c r="D3410" s="1793">
        <v>48429950200</v>
      </c>
      <c r="E3410" s="1772">
        <v>3279</v>
      </c>
    </row>
    <row r="3411" spans="4:5" x14ac:dyDescent="0.3">
      <c r="D3411" s="1793">
        <v>48439121611</v>
      </c>
      <c r="E3411" s="1772">
        <v>3279</v>
      </c>
    </row>
    <row r="3412" spans="4:5" x14ac:dyDescent="0.3">
      <c r="D3412" s="1793">
        <v>48441012400</v>
      </c>
      <c r="E3412" s="1772">
        <v>3279</v>
      </c>
    </row>
    <row r="3413" spans="4:5" x14ac:dyDescent="0.3">
      <c r="D3413" s="1793">
        <v>48441013600</v>
      </c>
      <c r="E3413" s="1772">
        <v>3279</v>
      </c>
    </row>
    <row r="3414" spans="4:5" x14ac:dyDescent="0.3">
      <c r="D3414" s="1793">
        <v>48453001861</v>
      </c>
      <c r="E3414" s="1772">
        <v>3279</v>
      </c>
    </row>
    <row r="3415" spans="4:5" x14ac:dyDescent="0.3">
      <c r="D3415" s="1793">
        <v>48459950300</v>
      </c>
      <c r="E3415" s="1772">
        <v>3279</v>
      </c>
    </row>
    <row r="3416" spans="4:5" x14ac:dyDescent="0.3">
      <c r="D3416" s="1793">
        <v>48029182002</v>
      </c>
      <c r="E3416" s="1772">
        <v>3321</v>
      </c>
    </row>
    <row r="3417" spans="4:5" x14ac:dyDescent="0.3">
      <c r="D3417" s="1793">
        <v>48441011900</v>
      </c>
      <c r="E3417" s="1772">
        <v>3321</v>
      </c>
    </row>
    <row r="3418" spans="4:5" x14ac:dyDescent="0.3">
      <c r="D3418" s="1793">
        <v>48061012506</v>
      </c>
      <c r="E3418" s="1772">
        <v>3321</v>
      </c>
    </row>
    <row r="3419" spans="4:5" x14ac:dyDescent="0.3">
      <c r="D3419" s="1793">
        <v>48187210608</v>
      </c>
      <c r="E3419" s="1772">
        <v>3321</v>
      </c>
    </row>
    <row r="3420" spans="4:5" x14ac:dyDescent="0.3">
      <c r="D3420" s="1793">
        <v>48303010505</v>
      </c>
      <c r="E3420" s="1772">
        <v>3321</v>
      </c>
    </row>
    <row r="3421" spans="4:5" x14ac:dyDescent="0.3">
      <c r="D3421" s="1793">
        <v>48375012200</v>
      </c>
      <c r="E3421" s="1772">
        <v>3321</v>
      </c>
    </row>
    <row r="3422" spans="4:5" x14ac:dyDescent="0.3">
      <c r="D3422" s="1793">
        <v>48499950200</v>
      </c>
      <c r="E3422" s="1772">
        <v>3321</v>
      </c>
    </row>
    <row r="3423" spans="4:5" x14ac:dyDescent="0.3">
      <c r="D3423" s="1793">
        <v>48029151500</v>
      </c>
      <c r="E3423" s="1772">
        <v>3321</v>
      </c>
    </row>
    <row r="3424" spans="4:5" x14ac:dyDescent="0.3">
      <c r="D3424" s="1793">
        <v>48029192200</v>
      </c>
      <c r="E3424" s="1772">
        <v>3321</v>
      </c>
    </row>
    <row r="3425" spans="4:5" x14ac:dyDescent="0.3">
      <c r="D3425" s="1793">
        <v>48073951000</v>
      </c>
      <c r="E3425" s="1772">
        <v>3321</v>
      </c>
    </row>
    <row r="3426" spans="4:5" x14ac:dyDescent="0.3">
      <c r="D3426" s="1793">
        <v>48211950300</v>
      </c>
      <c r="E3426" s="1772">
        <v>3321</v>
      </c>
    </row>
    <row r="3427" spans="4:5" x14ac:dyDescent="0.3">
      <c r="D3427" s="1793">
        <v>48245011002</v>
      </c>
      <c r="E3427" s="1772">
        <v>3321</v>
      </c>
    </row>
    <row r="3428" spans="4:5" x14ac:dyDescent="0.3">
      <c r="D3428" s="1793">
        <v>48249950200</v>
      </c>
      <c r="E3428" s="1772">
        <v>3321</v>
      </c>
    </row>
    <row r="3429" spans="4:5" x14ac:dyDescent="0.3">
      <c r="D3429" s="1793">
        <v>48293970300</v>
      </c>
      <c r="E3429" s="1772">
        <v>3321</v>
      </c>
    </row>
    <row r="3430" spans="4:5" x14ac:dyDescent="0.3">
      <c r="D3430" s="1793">
        <v>48367140408</v>
      </c>
      <c r="E3430" s="1772">
        <v>3321</v>
      </c>
    </row>
    <row r="3431" spans="4:5" x14ac:dyDescent="0.3">
      <c r="D3431" s="1793">
        <v>48467950900</v>
      </c>
      <c r="E3431" s="1772">
        <v>3321</v>
      </c>
    </row>
    <row r="3432" spans="4:5" x14ac:dyDescent="0.3">
      <c r="D3432" s="1793">
        <v>48039661602</v>
      </c>
      <c r="E3432" s="1772">
        <v>3337</v>
      </c>
    </row>
    <row r="3433" spans="4:5" x14ac:dyDescent="0.3">
      <c r="D3433" s="1793">
        <v>48117950300</v>
      </c>
      <c r="E3433" s="1772">
        <v>3337</v>
      </c>
    </row>
    <row r="3434" spans="4:5" x14ac:dyDescent="0.3">
      <c r="D3434" s="1793">
        <v>48497150602</v>
      </c>
      <c r="E3434" s="1772">
        <v>3337</v>
      </c>
    </row>
    <row r="3435" spans="4:5" x14ac:dyDescent="0.3">
      <c r="D3435" s="1793">
        <v>48053960800</v>
      </c>
      <c r="E3435" s="1772">
        <v>3340</v>
      </c>
    </row>
    <row r="3436" spans="4:5" x14ac:dyDescent="0.3">
      <c r="D3436" s="1793">
        <v>48021950801</v>
      </c>
      <c r="E3436" s="1772">
        <v>3340</v>
      </c>
    </row>
    <row r="3437" spans="4:5" x14ac:dyDescent="0.3">
      <c r="D3437" s="1793">
        <v>48167720100</v>
      </c>
      <c r="E3437" s="1772">
        <v>3340</v>
      </c>
    </row>
    <row r="3438" spans="4:5" x14ac:dyDescent="0.3">
      <c r="D3438" s="1793">
        <v>48245002300</v>
      </c>
      <c r="E3438" s="1772">
        <v>3340</v>
      </c>
    </row>
    <row r="3439" spans="4:5" x14ac:dyDescent="0.3">
      <c r="D3439" s="1793">
        <v>48043950400</v>
      </c>
      <c r="E3439" s="1772">
        <v>3340</v>
      </c>
    </row>
    <row r="3440" spans="4:5" x14ac:dyDescent="0.3">
      <c r="D3440" s="1793">
        <v>48177000200</v>
      </c>
      <c r="E3440" s="1772">
        <v>3340</v>
      </c>
    </row>
    <row r="3441" spans="4:5" x14ac:dyDescent="0.3">
      <c r="D3441" s="1793">
        <v>48451001708</v>
      </c>
      <c r="E3441" s="1772">
        <v>3340</v>
      </c>
    </row>
    <row r="3442" spans="4:5" x14ac:dyDescent="0.3">
      <c r="D3442" s="1793">
        <v>48467950300</v>
      </c>
      <c r="E3442" s="1772">
        <v>3340</v>
      </c>
    </row>
    <row r="3443" spans="4:5" x14ac:dyDescent="0.3">
      <c r="D3443" s="1793">
        <v>48121020307</v>
      </c>
      <c r="E3443" s="1772">
        <v>3340</v>
      </c>
    </row>
    <row r="3444" spans="4:5" x14ac:dyDescent="0.3">
      <c r="D3444" s="1793">
        <v>48157674601</v>
      </c>
      <c r="E3444" s="1772">
        <v>3340</v>
      </c>
    </row>
    <row r="3445" spans="4:5" x14ac:dyDescent="0.3">
      <c r="D3445" s="1793">
        <v>48303002102</v>
      </c>
      <c r="E3445" s="1772">
        <v>3340</v>
      </c>
    </row>
    <row r="3446" spans="4:5" x14ac:dyDescent="0.3">
      <c r="D3446" s="1793">
        <v>48397040505</v>
      </c>
      <c r="E3446" s="1772">
        <v>3340</v>
      </c>
    </row>
    <row r="3447" spans="4:5" x14ac:dyDescent="0.3">
      <c r="D3447" s="1793">
        <v>48201251600</v>
      </c>
      <c r="E3447" s="1772">
        <v>3340</v>
      </c>
    </row>
    <row r="3448" spans="4:5" x14ac:dyDescent="0.3">
      <c r="D3448" s="1793">
        <v>48001951000</v>
      </c>
      <c r="E3448" s="1772">
        <v>3340</v>
      </c>
    </row>
    <row r="3449" spans="4:5" x14ac:dyDescent="0.3">
      <c r="D3449" s="1793">
        <v>48005001002</v>
      </c>
      <c r="E3449" s="1772">
        <v>3340</v>
      </c>
    </row>
    <row r="3450" spans="4:5" x14ac:dyDescent="0.3">
      <c r="D3450" s="1793">
        <v>48029131401</v>
      </c>
      <c r="E3450" s="1772">
        <v>3340</v>
      </c>
    </row>
    <row r="3451" spans="4:5" x14ac:dyDescent="0.3">
      <c r="D3451" s="1793">
        <v>48037011600</v>
      </c>
      <c r="E3451" s="1772">
        <v>3340</v>
      </c>
    </row>
    <row r="3452" spans="4:5" x14ac:dyDescent="0.3">
      <c r="D3452" s="1793">
        <v>48039660802</v>
      </c>
      <c r="E3452" s="1772">
        <v>3340</v>
      </c>
    </row>
    <row r="3453" spans="4:5" x14ac:dyDescent="0.3">
      <c r="D3453" s="1793">
        <v>48085031636</v>
      </c>
      <c r="E3453" s="1772">
        <v>3340</v>
      </c>
    </row>
    <row r="3454" spans="4:5" x14ac:dyDescent="0.3">
      <c r="D3454" s="1793">
        <v>48121021722</v>
      </c>
      <c r="E3454" s="1772">
        <v>3340</v>
      </c>
    </row>
    <row r="3455" spans="4:5" x14ac:dyDescent="0.3">
      <c r="D3455" s="1793">
        <v>48141000208</v>
      </c>
      <c r="E3455" s="1772">
        <v>3340</v>
      </c>
    </row>
    <row r="3456" spans="4:5" x14ac:dyDescent="0.3">
      <c r="D3456" s="1793">
        <v>48141001502</v>
      </c>
      <c r="E3456" s="1772">
        <v>3340</v>
      </c>
    </row>
    <row r="3457" spans="4:5" x14ac:dyDescent="0.3">
      <c r="D3457" s="1793">
        <v>48141003300</v>
      </c>
      <c r="E3457" s="1772">
        <v>3340</v>
      </c>
    </row>
    <row r="3458" spans="4:5" x14ac:dyDescent="0.3">
      <c r="D3458" s="1793">
        <v>48141010101</v>
      </c>
      <c r="E3458" s="1772">
        <v>3340</v>
      </c>
    </row>
    <row r="3459" spans="4:5" x14ac:dyDescent="0.3">
      <c r="D3459" s="1793">
        <v>48141010312</v>
      </c>
      <c r="E3459" s="1772">
        <v>3340</v>
      </c>
    </row>
    <row r="3460" spans="4:5" x14ac:dyDescent="0.3">
      <c r="D3460" s="1793">
        <v>48143950201</v>
      </c>
      <c r="E3460" s="1772">
        <v>3340</v>
      </c>
    </row>
    <row r="3461" spans="4:5" x14ac:dyDescent="0.3">
      <c r="D3461" s="1793">
        <v>48167723600</v>
      </c>
      <c r="E3461" s="1772">
        <v>3340</v>
      </c>
    </row>
    <row r="3462" spans="4:5" x14ac:dyDescent="0.3">
      <c r="D3462" s="1793">
        <v>48177000500</v>
      </c>
      <c r="E3462" s="1772">
        <v>3340</v>
      </c>
    </row>
    <row r="3463" spans="4:5" x14ac:dyDescent="0.3">
      <c r="D3463" s="1793">
        <v>48187210607</v>
      </c>
      <c r="E3463" s="1772">
        <v>3340</v>
      </c>
    </row>
    <row r="3464" spans="4:5" x14ac:dyDescent="0.3">
      <c r="D3464" s="1793">
        <v>48201221800</v>
      </c>
      <c r="E3464" s="1772">
        <v>3340</v>
      </c>
    </row>
    <row r="3465" spans="4:5" x14ac:dyDescent="0.3">
      <c r="D3465" s="1793">
        <v>48201221900</v>
      </c>
      <c r="E3465" s="1772">
        <v>3340</v>
      </c>
    </row>
    <row r="3466" spans="4:5" x14ac:dyDescent="0.3">
      <c r="D3466" s="1793">
        <v>48201541003</v>
      </c>
      <c r="E3466" s="1772">
        <v>3340</v>
      </c>
    </row>
    <row r="3467" spans="4:5" x14ac:dyDescent="0.3">
      <c r="D3467" s="1793">
        <v>48215022201</v>
      </c>
      <c r="E3467" s="1772">
        <v>3340</v>
      </c>
    </row>
    <row r="3468" spans="4:5" x14ac:dyDescent="0.3">
      <c r="D3468" s="1793">
        <v>48245006500</v>
      </c>
      <c r="E3468" s="1772">
        <v>3340</v>
      </c>
    </row>
    <row r="3469" spans="4:5" x14ac:dyDescent="0.3">
      <c r="D3469" s="1793">
        <v>48245011304</v>
      </c>
      <c r="E3469" s="1772">
        <v>3340</v>
      </c>
    </row>
    <row r="3470" spans="4:5" x14ac:dyDescent="0.3">
      <c r="D3470" s="1793">
        <v>48309001300</v>
      </c>
      <c r="E3470" s="1772">
        <v>3340</v>
      </c>
    </row>
    <row r="3471" spans="4:5" x14ac:dyDescent="0.3">
      <c r="D3471" s="1793">
        <v>48309003601</v>
      </c>
      <c r="E3471" s="1772">
        <v>3340</v>
      </c>
    </row>
    <row r="3472" spans="4:5" x14ac:dyDescent="0.3">
      <c r="D3472" s="1793">
        <v>48323950602</v>
      </c>
      <c r="E3472" s="1772">
        <v>3340</v>
      </c>
    </row>
    <row r="3473" spans="4:5" x14ac:dyDescent="0.3">
      <c r="D3473" s="1793">
        <v>48373210205</v>
      </c>
      <c r="E3473" s="1772">
        <v>3340</v>
      </c>
    </row>
    <row r="3474" spans="4:5" x14ac:dyDescent="0.3">
      <c r="D3474" s="1793">
        <v>48415950600</v>
      </c>
      <c r="E3474" s="1772">
        <v>3340</v>
      </c>
    </row>
    <row r="3475" spans="4:5" x14ac:dyDescent="0.3">
      <c r="D3475" s="1793">
        <v>48439103602</v>
      </c>
      <c r="E3475" s="1772">
        <v>3340</v>
      </c>
    </row>
    <row r="3476" spans="4:5" x14ac:dyDescent="0.3">
      <c r="D3476" s="1793">
        <v>48441013404</v>
      </c>
      <c r="E3476" s="1772">
        <v>3340</v>
      </c>
    </row>
    <row r="3477" spans="4:5" x14ac:dyDescent="0.3">
      <c r="D3477" s="1793">
        <v>48453002436</v>
      </c>
      <c r="E3477" s="1772">
        <v>3340</v>
      </c>
    </row>
    <row r="3478" spans="4:5" x14ac:dyDescent="0.3">
      <c r="D3478" s="1793">
        <v>48479001402</v>
      </c>
      <c r="E3478" s="1772">
        <v>3340</v>
      </c>
    </row>
    <row r="3479" spans="4:5" x14ac:dyDescent="0.3">
      <c r="D3479" s="1793">
        <v>48491020404</v>
      </c>
      <c r="E3479" s="1772">
        <v>3340</v>
      </c>
    </row>
    <row r="3480" spans="4:5" x14ac:dyDescent="0.3">
      <c r="D3480" s="1793">
        <v>48497150401</v>
      </c>
      <c r="E3480" s="1772">
        <v>3340</v>
      </c>
    </row>
    <row r="3481" spans="4:5" x14ac:dyDescent="0.3">
      <c r="D3481" s="1793">
        <v>48503950600</v>
      </c>
      <c r="E3481" s="1772">
        <v>3340</v>
      </c>
    </row>
    <row r="3482" spans="4:5" x14ac:dyDescent="0.3">
      <c r="D3482" s="1793">
        <v>48325000102</v>
      </c>
      <c r="E3482" s="1772">
        <v>3387</v>
      </c>
    </row>
    <row r="3483" spans="4:5" x14ac:dyDescent="0.3">
      <c r="D3483" s="1793">
        <v>48201231800</v>
      </c>
      <c r="E3483" s="1772">
        <v>3387</v>
      </c>
    </row>
    <row r="3484" spans="4:5" x14ac:dyDescent="0.3">
      <c r="D3484" s="1793">
        <v>48485010900</v>
      </c>
      <c r="E3484" s="1772">
        <v>3387</v>
      </c>
    </row>
    <row r="3485" spans="4:5" x14ac:dyDescent="0.3">
      <c r="D3485" s="1793">
        <v>48029181811</v>
      </c>
      <c r="E3485" s="1772">
        <v>3387</v>
      </c>
    </row>
    <row r="3486" spans="4:5" x14ac:dyDescent="0.3">
      <c r="D3486" s="1793">
        <v>48085031627</v>
      </c>
      <c r="E3486" s="1772">
        <v>3387</v>
      </c>
    </row>
    <row r="3487" spans="4:5" x14ac:dyDescent="0.3">
      <c r="D3487" s="1793">
        <v>48113018135</v>
      </c>
      <c r="E3487" s="1772">
        <v>3387</v>
      </c>
    </row>
    <row r="3488" spans="4:5" x14ac:dyDescent="0.3">
      <c r="D3488" s="1793">
        <v>48183001200</v>
      </c>
      <c r="E3488" s="1772">
        <v>3387</v>
      </c>
    </row>
    <row r="3489" spans="4:5" x14ac:dyDescent="0.3">
      <c r="D3489" s="1793">
        <v>48239950100</v>
      </c>
      <c r="E3489" s="1772">
        <v>3387</v>
      </c>
    </row>
    <row r="3490" spans="4:5" x14ac:dyDescent="0.3">
      <c r="D3490" s="1793">
        <v>48355001903</v>
      </c>
      <c r="E3490" s="1772">
        <v>3387</v>
      </c>
    </row>
    <row r="3491" spans="4:5" x14ac:dyDescent="0.3">
      <c r="D3491" s="1793">
        <v>48381020900</v>
      </c>
      <c r="E3491" s="1772">
        <v>3387</v>
      </c>
    </row>
    <row r="3492" spans="4:5" x14ac:dyDescent="0.3">
      <c r="D3492" s="1793">
        <v>48343950100</v>
      </c>
      <c r="E3492" s="1772">
        <v>3397</v>
      </c>
    </row>
    <row r="3493" spans="4:5" x14ac:dyDescent="0.3">
      <c r="D3493" s="1793">
        <v>48201254700</v>
      </c>
      <c r="E3493" s="1772">
        <v>3397</v>
      </c>
    </row>
    <row r="3494" spans="4:5" x14ac:dyDescent="0.3">
      <c r="D3494" s="1793">
        <v>48251130100</v>
      </c>
      <c r="E3494" s="1772">
        <v>3397</v>
      </c>
    </row>
    <row r="3495" spans="4:5" x14ac:dyDescent="0.3">
      <c r="D3495" s="1793">
        <v>48303010200</v>
      </c>
      <c r="E3495" s="1772">
        <v>3397</v>
      </c>
    </row>
    <row r="3496" spans="4:5" x14ac:dyDescent="0.3">
      <c r="D3496" s="1793">
        <v>48167724500</v>
      </c>
      <c r="E3496" s="1772">
        <v>3401</v>
      </c>
    </row>
    <row r="3497" spans="4:5" x14ac:dyDescent="0.3">
      <c r="D3497" s="1793">
        <v>48029191807</v>
      </c>
      <c r="E3497" s="1772">
        <v>3402</v>
      </c>
    </row>
    <row r="3498" spans="4:5" x14ac:dyDescent="0.3">
      <c r="D3498" s="1793">
        <v>48085031611</v>
      </c>
      <c r="E3498" s="1772">
        <v>3402</v>
      </c>
    </row>
    <row r="3499" spans="4:5" x14ac:dyDescent="0.3">
      <c r="D3499" s="1793">
        <v>48453001745</v>
      </c>
      <c r="E3499" s="1772">
        <v>3402</v>
      </c>
    </row>
    <row r="3500" spans="4:5" x14ac:dyDescent="0.3">
      <c r="D3500" s="1793">
        <v>48439104201</v>
      </c>
      <c r="E3500" s="1772">
        <v>3402</v>
      </c>
    </row>
    <row r="3501" spans="4:5" x14ac:dyDescent="0.3">
      <c r="D3501" s="1793">
        <v>48029121907</v>
      </c>
      <c r="E3501" s="1772">
        <v>3402</v>
      </c>
    </row>
    <row r="3502" spans="4:5" x14ac:dyDescent="0.3">
      <c r="D3502" s="1793">
        <v>48013960100</v>
      </c>
      <c r="E3502" s="1772">
        <v>3402</v>
      </c>
    </row>
    <row r="3503" spans="4:5" x14ac:dyDescent="0.3">
      <c r="D3503" s="1793">
        <v>48027020402</v>
      </c>
      <c r="E3503" s="1772">
        <v>3402</v>
      </c>
    </row>
    <row r="3504" spans="4:5" x14ac:dyDescent="0.3">
      <c r="D3504" s="1793">
        <v>48029121903</v>
      </c>
      <c r="E3504" s="1772">
        <v>3402</v>
      </c>
    </row>
    <row r="3505" spans="4:5" x14ac:dyDescent="0.3">
      <c r="D3505" s="1793">
        <v>48113001102</v>
      </c>
      <c r="E3505" s="1772">
        <v>3402</v>
      </c>
    </row>
    <row r="3506" spans="4:5" x14ac:dyDescent="0.3">
      <c r="D3506" s="1793">
        <v>48201510500</v>
      </c>
      <c r="E3506" s="1772">
        <v>3402</v>
      </c>
    </row>
    <row r="3507" spans="4:5" x14ac:dyDescent="0.3">
      <c r="D3507" s="1793">
        <v>48181001101</v>
      </c>
      <c r="E3507" s="1772">
        <v>3402</v>
      </c>
    </row>
    <row r="3508" spans="4:5" x14ac:dyDescent="0.3">
      <c r="D3508" s="1793">
        <v>48029131606</v>
      </c>
      <c r="E3508" s="1772">
        <v>3402</v>
      </c>
    </row>
    <row r="3509" spans="4:5" x14ac:dyDescent="0.3">
      <c r="D3509" s="1793">
        <v>48029140900</v>
      </c>
      <c r="E3509" s="1772">
        <v>3402</v>
      </c>
    </row>
    <row r="3510" spans="4:5" x14ac:dyDescent="0.3">
      <c r="D3510" s="1793">
        <v>48029171301</v>
      </c>
      <c r="E3510" s="1772">
        <v>3402</v>
      </c>
    </row>
    <row r="3511" spans="4:5" x14ac:dyDescent="0.3">
      <c r="D3511" s="1793">
        <v>48029181715</v>
      </c>
      <c r="E3511" s="1772">
        <v>3402</v>
      </c>
    </row>
    <row r="3512" spans="4:5" x14ac:dyDescent="0.3">
      <c r="D3512" s="1793">
        <v>48029181722</v>
      </c>
      <c r="E3512" s="1772">
        <v>3402</v>
      </c>
    </row>
    <row r="3513" spans="4:5" x14ac:dyDescent="0.3">
      <c r="D3513" s="1793">
        <v>48029182001</v>
      </c>
      <c r="E3513" s="1772">
        <v>3402</v>
      </c>
    </row>
    <row r="3514" spans="4:5" x14ac:dyDescent="0.3">
      <c r="D3514" s="1793">
        <v>48085030517</v>
      </c>
      <c r="E3514" s="1772">
        <v>3402</v>
      </c>
    </row>
    <row r="3515" spans="4:5" x14ac:dyDescent="0.3">
      <c r="D3515" s="1793">
        <v>48113007801</v>
      </c>
      <c r="E3515" s="1772">
        <v>3402</v>
      </c>
    </row>
    <row r="3516" spans="4:5" x14ac:dyDescent="0.3">
      <c r="D3516" s="1793">
        <v>48113009401</v>
      </c>
      <c r="E3516" s="1772">
        <v>3402</v>
      </c>
    </row>
    <row r="3517" spans="4:5" x14ac:dyDescent="0.3">
      <c r="D3517" s="1793">
        <v>48113016615</v>
      </c>
      <c r="E3517" s="1772">
        <v>3402</v>
      </c>
    </row>
    <row r="3518" spans="4:5" x14ac:dyDescent="0.3">
      <c r="D3518" s="1793">
        <v>48121021715</v>
      </c>
      <c r="E3518" s="1772">
        <v>3402</v>
      </c>
    </row>
    <row r="3519" spans="4:5" x14ac:dyDescent="0.3">
      <c r="D3519" s="1793">
        <v>48139060208</v>
      </c>
      <c r="E3519" s="1772">
        <v>3402</v>
      </c>
    </row>
    <row r="3520" spans="4:5" x14ac:dyDescent="0.3">
      <c r="D3520" s="1793">
        <v>48157675500</v>
      </c>
      <c r="E3520" s="1772">
        <v>3402</v>
      </c>
    </row>
    <row r="3521" spans="4:5" x14ac:dyDescent="0.3">
      <c r="D3521" s="1793">
        <v>48167725000</v>
      </c>
      <c r="E3521" s="1772">
        <v>3402</v>
      </c>
    </row>
    <row r="3522" spans="4:5" x14ac:dyDescent="0.3">
      <c r="D3522" s="1793">
        <v>48201233701</v>
      </c>
      <c r="E3522" s="1772">
        <v>3402</v>
      </c>
    </row>
    <row r="3523" spans="4:5" x14ac:dyDescent="0.3">
      <c r="D3523" s="1793">
        <v>48201541201</v>
      </c>
      <c r="E3523" s="1772">
        <v>3402</v>
      </c>
    </row>
    <row r="3524" spans="4:5" x14ac:dyDescent="0.3">
      <c r="D3524" s="1793">
        <v>48201551300</v>
      </c>
      <c r="E3524" s="1772">
        <v>3402</v>
      </c>
    </row>
    <row r="3525" spans="4:5" x14ac:dyDescent="0.3">
      <c r="D3525" s="1793">
        <v>48209010905</v>
      </c>
      <c r="E3525" s="1772">
        <v>3402</v>
      </c>
    </row>
    <row r="3526" spans="4:5" x14ac:dyDescent="0.3">
      <c r="D3526" s="1793">
        <v>48215021901</v>
      </c>
      <c r="E3526" s="1772">
        <v>3402</v>
      </c>
    </row>
    <row r="3527" spans="4:5" x14ac:dyDescent="0.3">
      <c r="D3527" s="1793">
        <v>48215022106</v>
      </c>
      <c r="E3527" s="1772">
        <v>3402</v>
      </c>
    </row>
    <row r="3528" spans="4:5" x14ac:dyDescent="0.3">
      <c r="D3528" s="1793">
        <v>48215024107</v>
      </c>
      <c r="E3528" s="1772">
        <v>3402</v>
      </c>
    </row>
    <row r="3529" spans="4:5" x14ac:dyDescent="0.3">
      <c r="D3529" s="1793">
        <v>48217961000</v>
      </c>
      <c r="E3529" s="1772">
        <v>3402</v>
      </c>
    </row>
    <row r="3530" spans="4:5" x14ac:dyDescent="0.3">
      <c r="D3530" s="1793">
        <v>48231960700</v>
      </c>
      <c r="E3530" s="1772">
        <v>3402</v>
      </c>
    </row>
    <row r="3531" spans="4:5" x14ac:dyDescent="0.3">
      <c r="D3531" s="1793">
        <v>48231961100</v>
      </c>
      <c r="E3531" s="1772">
        <v>3402</v>
      </c>
    </row>
    <row r="3532" spans="4:5" x14ac:dyDescent="0.3">
      <c r="D3532" s="1793">
        <v>48241950400</v>
      </c>
      <c r="E3532" s="1772">
        <v>3402</v>
      </c>
    </row>
    <row r="3533" spans="4:5" x14ac:dyDescent="0.3">
      <c r="D3533" s="1793">
        <v>48257050204</v>
      </c>
      <c r="E3533" s="1772">
        <v>3402</v>
      </c>
    </row>
    <row r="3534" spans="4:5" x14ac:dyDescent="0.3">
      <c r="D3534" s="1793">
        <v>48257050704</v>
      </c>
      <c r="E3534" s="1772">
        <v>3402</v>
      </c>
    </row>
    <row r="3535" spans="4:5" x14ac:dyDescent="0.3">
      <c r="D3535" s="1793">
        <v>48259970100</v>
      </c>
      <c r="E3535" s="1772">
        <v>3402</v>
      </c>
    </row>
    <row r="3536" spans="4:5" x14ac:dyDescent="0.3">
      <c r="D3536" s="1793">
        <v>48285000600</v>
      </c>
      <c r="E3536" s="1772">
        <v>3402</v>
      </c>
    </row>
    <row r="3537" spans="4:5" x14ac:dyDescent="0.3">
      <c r="D3537" s="1793">
        <v>48303010600</v>
      </c>
      <c r="E3537" s="1772">
        <v>3402</v>
      </c>
    </row>
    <row r="3538" spans="4:5" x14ac:dyDescent="0.3">
      <c r="D3538" s="1793">
        <v>48323950601</v>
      </c>
      <c r="E3538" s="1772">
        <v>3402</v>
      </c>
    </row>
    <row r="3539" spans="4:5" x14ac:dyDescent="0.3">
      <c r="D3539" s="1793">
        <v>48367140407</v>
      </c>
      <c r="E3539" s="1772">
        <v>3402</v>
      </c>
    </row>
    <row r="3540" spans="4:5" x14ac:dyDescent="0.3">
      <c r="D3540" s="1793">
        <v>48367140411</v>
      </c>
      <c r="E3540" s="1772">
        <v>3402</v>
      </c>
    </row>
    <row r="3541" spans="4:5" x14ac:dyDescent="0.3">
      <c r="D3541" s="1793">
        <v>48373210203</v>
      </c>
      <c r="E3541" s="1772">
        <v>3402</v>
      </c>
    </row>
    <row r="3542" spans="4:5" x14ac:dyDescent="0.3">
      <c r="D3542" s="1793">
        <v>48375011000</v>
      </c>
      <c r="E3542" s="1772">
        <v>3402</v>
      </c>
    </row>
    <row r="3543" spans="4:5" x14ac:dyDescent="0.3">
      <c r="D3543" s="1793">
        <v>48439111015</v>
      </c>
      <c r="E3543" s="1772">
        <v>3402</v>
      </c>
    </row>
    <row r="3544" spans="4:5" x14ac:dyDescent="0.3">
      <c r="D3544" s="1793">
        <v>48439113808</v>
      </c>
      <c r="E3544" s="1772">
        <v>3402</v>
      </c>
    </row>
    <row r="3545" spans="4:5" x14ac:dyDescent="0.3">
      <c r="D3545" s="1793">
        <v>48439113925</v>
      </c>
      <c r="E3545" s="1772">
        <v>3402</v>
      </c>
    </row>
    <row r="3546" spans="4:5" x14ac:dyDescent="0.3">
      <c r="D3546" s="1793">
        <v>48441011500</v>
      </c>
      <c r="E3546" s="1772">
        <v>3402</v>
      </c>
    </row>
    <row r="3547" spans="4:5" x14ac:dyDescent="0.3">
      <c r="D3547" s="1793">
        <v>48453001915</v>
      </c>
      <c r="E3547" s="1772">
        <v>3402</v>
      </c>
    </row>
    <row r="3548" spans="4:5" x14ac:dyDescent="0.3">
      <c r="D3548" s="1793">
        <v>48467950700</v>
      </c>
      <c r="E3548" s="1772">
        <v>3402</v>
      </c>
    </row>
    <row r="3549" spans="4:5" x14ac:dyDescent="0.3">
      <c r="D3549" s="1793">
        <v>48309004103</v>
      </c>
      <c r="E3549" s="1772">
        <v>3454</v>
      </c>
    </row>
    <row r="3550" spans="4:5" x14ac:dyDescent="0.3">
      <c r="D3550" s="1793">
        <v>48001950100</v>
      </c>
      <c r="E3550" s="1772">
        <v>3454</v>
      </c>
    </row>
    <row r="3551" spans="4:5" x14ac:dyDescent="0.3">
      <c r="D3551" s="1793">
        <v>48113003902</v>
      </c>
      <c r="E3551" s="1772">
        <v>3454</v>
      </c>
    </row>
    <row r="3552" spans="4:5" x14ac:dyDescent="0.3">
      <c r="D3552" s="1793">
        <v>48141004004</v>
      </c>
      <c r="E3552" s="1772">
        <v>3454</v>
      </c>
    </row>
    <row r="3553" spans="4:5" x14ac:dyDescent="0.3">
      <c r="D3553" s="1793">
        <v>48449950700</v>
      </c>
      <c r="E3553" s="1772">
        <v>3454</v>
      </c>
    </row>
    <row r="3554" spans="4:5" x14ac:dyDescent="0.3">
      <c r="D3554" s="1793">
        <v>48005001300</v>
      </c>
      <c r="E3554" s="1772">
        <v>3454</v>
      </c>
    </row>
    <row r="3555" spans="4:5" x14ac:dyDescent="0.3">
      <c r="D3555" s="1793">
        <v>48027020500</v>
      </c>
      <c r="E3555" s="1772">
        <v>3454</v>
      </c>
    </row>
    <row r="3556" spans="4:5" x14ac:dyDescent="0.3">
      <c r="D3556" s="1793">
        <v>48031950200</v>
      </c>
      <c r="E3556" s="1772">
        <v>3454</v>
      </c>
    </row>
    <row r="3557" spans="4:5" x14ac:dyDescent="0.3">
      <c r="D3557" s="1793">
        <v>48061010401</v>
      </c>
      <c r="E3557" s="1772">
        <v>3454</v>
      </c>
    </row>
    <row r="3558" spans="4:5" x14ac:dyDescent="0.3">
      <c r="D3558" s="1793">
        <v>48195950300</v>
      </c>
      <c r="E3558" s="1772">
        <v>3454</v>
      </c>
    </row>
    <row r="3559" spans="4:5" x14ac:dyDescent="0.3">
      <c r="D3559" s="1793">
        <v>48355002602</v>
      </c>
      <c r="E3559" s="1772">
        <v>3454</v>
      </c>
    </row>
    <row r="3560" spans="4:5" x14ac:dyDescent="0.3">
      <c r="D3560" s="1793">
        <v>48321730100</v>
      </c>
      <c r="E3560" s="1772">
        <v>3465</v>
      </c>
    </row>
    <row r="3561" spans="4:5" x14ac:dyDescent="0.3">
      <c r="D3561" s="1793">
        <v>48221160302</v>
      </c>
      <c r="E3561" s="1772">
        <v>3465</v>
      </c>
    </row>
    <row r="3562" spans="4:5" x14ac:dyDescent="0.3">
      <c r="D3562" s="1793">
        <v>48419950200</v>
      </c>
      <c r="E3562" s="1772">
        <v>3465</v>
      </c>
    </row>
    <row r="3563" spans="4:5" x14ac:dyDescent="0.3">
      <c r="D3563" s="1793">
        <v>48405950200</v>
      </c>
      <c r="E3563" s="1772">
        <v>3468</v>
      </c>
    </row>
    <row r="3564" spans="4:5" x14ac:dyDescent="0.3">
      <c r="D3564" s="1793">
        <v>48113018802</v>
      </c>
      <c r="E3564" s="1772">
        <v>3468</v>
      </c>
    </row>
    <row r="3565" spans="4:5" x14ac:dyDescent="0.3">
      <c r="D3565" s="1793">
        <v>48303010408</v>
      </c>
      <c r="E3565" s="1772">
        <v>3470</v>
      </c>
    </row>
    <row r="3566" spans="4:5" x14ac:dyDescent="0.3">
      <c r="D3566" s="1793">
        <v>48157673102</v>
      </c>
      <c r="E3566" s="1772">
        <v>3470</v>
      </c>
    </row>
    <row r="3567" spans="4:5" x14ac:dyDescent="0.3">
      <c r="D3567" s="1793">
        <v>48201555000</v>
      </c>
      <c r="E3567" s="1772">
        <v>3470</v>
      </c>
    </row>
    <row r="3568" spans="4:5" x14ac:dyDescent="0.3">
      <c r="D3568" s="1793">
        <v>48367140602</v>
      </c>
      <c r="E3568" s="1772">
        <v>3470</v>
      </c>
    </row>
    <row r="3569" spans="4:5" x14ac:dyDescent="0.3">
      <c r="D3569" s="1793">
        <v>48123970100</v>
      </c>
      <c r="E3569" s="1772">
        <v>3470</v>
      </c>
    </row>
    <row r="3570" spans="4:5" x14ac:dyDescent="0.3">
      <c r="D3570" s="1793">
        <v>48215024402</v>
      </c>
      <c r="E3570" s="1772">
        <v>3470</v>
      </c>
    </row>
    <row r="3571" spans="4:5" x14ac:dyDescent="0.3">
      <c r="D3571" s="1793">
        <v>48139060801</v>
      </c>
      <c r="E3571" s="1772">
        <v>3470</v>
      </c>
    </row>
    <row r="3572" spans="4:5" x14ac:dyDescent="0.3">
      <c r="D3572" s="1793">
        <v>48309003802</v>
      </c>
      <c r="E3572" s="1772">
        <v>3470</v>
      </c>
    </row>
    <row r="3573" spans="4:5" x14ac:dyDescent="0.3">
      <c r="D3573" s="1793">
        <v>48439113210</v>
      </c>
      <c r="E3573" s="1772">
        <v>3470</v>
      </c>
    </row>
    <row r="3574" spans="4:5" x14ac:dyDescent="0.3">
      <c r="D3574" s="1793">
        <v>48141010405</v>
      </c>
      <c r="E3574" s="1772">
        <v>3470</v>
      </c>
    </row>
    <row r="3575" spans="4:5" x14ac:dyDescent="0.3">
      <c r="D3575" s="1793">
        <v>48083950700</v>
      </c>
      <c r="E3575" s="1772">
        <v>3470</v>
      </c>
    </row>
    <row r="3576" spans="4:5" x14ac:dyDescent="0.3">
      <c r="D3576" s="1793">
        <v>48113001002</v>
      </c>
      <c r="E3576" s="1772">
        <v>3470</v>
      </c>
    </row>
    <row r="3577" spans="4:5" x14ac:dyDescent="0.3">
      <c r="D3577" s="1793">
        <v>48029121115</v>
      </c>
      <c r="E3577" s="1772">
        <v>3470</v>
      </c>
    </row>
    <row r="3578" spans="4:5" x14ac:dyDescent="0.3">
      <c r="D3578" s="1793">
        <v>48029161902</v>
      </c>
      <c r="E3578" s="1772">
        <v>3470</v>
      </c>
    </row>
    <row r="3579" spans="4:5" x14ac:dyDescent="0.3">
      <c r="D3579" s="1793">
        <v>48061010302</v>
      </c>
      <c r="E3579" s="1772">
        <v>3470</v>
      </c>
    </row>
    <row r="3580" spans="4:5" x14ac:dyDescent="0.3">
      <c r="D3580" s="1793">
        <v>48063950101</v>
      </c>
      <c r="E3580" s="1772">
        <v>3470</v>
      </c>
    </row>
    <row r="3581" spans="4:5" x14ac:dyDescent="0.3">
      <c r="D3581" s="1793">
        <v>48113006502</v>
      </c>
      <c r="E3581" s="1772">
        <v>3470</v>
      </c>
    </row>
    <row r="3582" spans="4:5" x14ac:dyDescent="0.3">
      <c r="D3582" s="1793">
        <v>48113015700</v>
      </c>
      <c r="E3582" s="1772">
        <v>3470</v>
      </c>
    </row>
    <row r="3583" spans="4:5" x14ac:dyDescent="0.3">
      <c r="D3583" s="1793">
        <v>48113018142</v>
      </c>
      <c r="E3583" s="1772">
        <v>3470</v>
      </c>
    </row>
    <row r="3584" spans="4:5" x14ac:dyDescent="0.3">
      <c r="D3584" s="1793">
        <v>48113019203</v>
      </c>
      <c r="E3584" s="1772">
        <v>3470</v>
      </c>
    </row>
    <row r="3585" spans="4:5" x14ac:dyDescent="0.3">
      <c r="D3585" s="1793">
        <v>48135001900</v>
      </c>
      <c r="E3585" s="1772">
        <v>3470</v>
      </c>
    </row>
    <row r="3586" spans="4:5" x14ac:dyDescent="0.3">
      <c r="D3586" s="1793">
        <v>48141010408</v>
      </c>
      <c r="E3586" s="1772">
        <v>3470</v>
      </c>
    </row>
    <row r="3587" spans="4:5" x14ac:dyDescent="0.3">
      <c r="D3587" s="1793">
        <v>48161000100</v>
      </c>
      <c r="E3587" s="1772">
        <v>3470</v>
      </c>
    </row>
    <row r="3588" spans="4:5" x14ac:dyDescent="0.3">
      <c r="D3588" s="1793">
        <v>48201250302</v>
      </c>
      <c r="E3588" s="1772">
        <v>3470</v>
      </c>
    </row>
    <row r="3589" spans="4:5" x14ac:dyDescent="0.3">
      <c r="D3589" s="1793">
        <v>48201253000</v>
      </c>
      <c r="E3589" s="1772">
        <v>3470</v>
      </c>
    </row>
    <row r="3590" spans="4:5" x14ac:dyDescent="0.3">
      <c r="D3590" s="1793">
        <v>48201254600</v>
      </c>
      <c r="E3590" s="1772">
        <v>3470</v>
      </c>
    </row>
    <row r="3591" spans="4:5" x14ac:dyDescent="0.3">
      <c r="D3591" s="1793">
        <v>48201321402</v>
      </c>
      <c r="E3591" s="1772">
        <v>3470</v>
      </c>
    </row>
    <row r="3592" spans="4:5" x14ac:dyDescent="0.3">
      <c r="D3592" s="1793">
        <v>48201321600</v>
      </c>
      <c r="E3592" s="1772">
        <v>3470</v>
      </c>
    </row>
    <row r="3593" spans="4:5" x14ac:dyDescent="0.3">
      <c r="D3593" s="1793">
        <v>48215022402</v>
      </c>
      <c r="E3593" s="1772">
        <v>3470</v>
      </c>
    </row>
    <row r="3594" spans="4:5" x14ac:dyDescent="0.3">
      <c r="D3594" s="1793">
        <v>48227950500</v>
      </c>
      <c r="E3594" s="1772">
        <v>3470</v>
      </c>
    </row>
    <row r="3595" spans="4:5" x14ac:dyDescent="0.3">
      <c r="D3595" s="1793">
        <v>48303010511</v>
      </c>
      <c r="E3595" s="1772">
        <v>3470</v>
      </c>
    </row>
    <row r="3596" spans="4:5" x14ac:dyDescent="0.3">
      <c r="D3596" s="1793">
        <v>48329000401</v>
      </c>
      <c r="E3596" s="1772">
        <v>3470</v>
      </c>
    </row>
    <row r="3597" spans="4:5" x14ac:dyDescent="0.3">
      <c r="D3597" s="1793">
        <v>48355003700</v>
      </c>
      <c r="E3597" s="1772">
        <v>3470</v>
      </c>
    </row>
    <row r="3598" spans="4:5" x14ac:dyDescent="0.3">
      <c r="D3598" s="1793">
        <v>48373210302</v>
      </c>
      <c r="E3598" s="1772">
        <v>3470</v>
      </c>
    </row>
    <row r="3599" spans="4:5" x14ac:dyDescent="0.3">
      <c r="D3599" s="1793">
        <v>48375010400</v>
      </c>
      <c r="E3599" s="1772">
        <v>3470</v>
      </c>
    </row>
    <row r="3600" spans="4:5" x14ac:dyDescent="0.3">
      <c r="D3600" s="1793">
        <v>48381021101</v>
      </c>
      <c r="E3600" s="1772">
        <v>3470</v>
      </c>
    </row>
    <row r="3601" spans="4:5" x14ac:dyDescent="0.3">
      <c r="D3601" s="1793">
        <v>48415950100</v>
      </c>
      <c r="E3601" s="1772">
        <v>3470</v>
      </c>
    </row>
    <row r="3602" spans="4:5" x14ac:dyDescent="0.3">
      <c r="D3602" s="1793">
        <v>48439101700</v>
      </c>
      <c r="E3602" s="1772">
        <v>3470</v>
      </c>
    </row>
    <row r="3603" spans="4:5" x14ac:dyDescent="0.3">
      <c r="D3603" s="1793">
        <v>48439110906</v>
      </c>
      <c r="E3603" s="1772">
        <v>3470</v>
      </c>
    </row>
    <row r="3604" spans="4:5" x14ac:dyDescent="0.3">
      <c r="D3604" s="1793">
        <v>48439111514</v>
      </c>
      <c r="E3604" s="1772">
        <v>3470</v>
      </c>
    </row>
    <row r="3605" spans="4:5" x14ac:dyDescent="0.3">
      <c r="D3605" s="1793">
        <v>48439111534</v>
      </c>
      <c r="E3605" s="1772">
        <v>3470</v>
      </c>
    </row>
    <row r="3606" spans="4:5" x14ac:dyDescent="0.3">
      <c r="D3606" s="1793">
        <v>48453001753</v>
      </c>
      <c r="E3606" s="1772">
        <v>3470</v>
      </c>
    </row>
    <row r="3607" spans="4:5" x14ac:dyDescent="0.3">
      <c r="D3607" s="1793">
        <v>48481740700</v>
      </c>
      <c r="E3607" s="1772">
        <v>3470</v>
      </c>
    </row>
    <row r="3608" spans="4:5" x14ac:dyDescent="0.3">
      <c r="D3608" s="1793">
        <v>48491020809</v>
      </c>
      <c r="E3608" s="1772">
        <v>3470</v>
      </c>
    </row>
    <row r="3609" spans="4:5" x14ac:dyDescent="0.3">
      <c r="D3609" s="1793">
        <v>48491021300</v>
      </c>
      <c r="E3609" s="1772">
        <v>3470</v>
      </c>
    </row>
    <row r="3610" spans="4:5" x14ac:dyDescent="0.3">
      <c r="D3610" s="1793">
        <v>48099010802</v>
      </c>
      <c r="E3610" s="1772">
        <v>3515</v>
      </c>
    </row>
    <row r="3611" spans="4:5" x14ac:dyDescent="0.3">
      <c r="D3611" s="1793">
        <v>48027021400</v>
      </c>
      <c r="E3611" s="1772">
        <v>3515</v>
      </c>
    </row>
    <row r="3612" spans="4:5" x14ac:dyDescent="0.3">
      <c r="D3612" s="1793">
        <v>48157671800</v>
      </c>
      <c r="E3612" s="1772">
        <v>3515</v>
      </c>
    </row>
    <row r="3613" spans="4:5" x14ac:dyDescent="0.3">
      <c r="D3613" s="1793">
        <v>48351950200</v>
      </c>
      <c r="E3613" s="1772">
        <v>3515</v>
      </c>
    </row>
    <row r="3614" spans="4:5" x14ac:dyDescent="0.3">
      <c r="D3614" s="1793">
        <v>48029190902</v>
      </c>
      <c r="E3614" s="1772">
        <v>3515</v>
      </c>
    </row>
    <row r="3615" spans="4:5" x14ac:dyDescent="0.3">
      <c r="D3615" s="1793">
        <v>48077030200</v>
      </c>
      <c r="E3615" s="1772">
        <v>3515</v>
      </c>
    </row>
    <row r="3616" spans="4:5" x14ac:dyDescent="0.3">
      <c r="D3616" s="1793">
        <v>48113014603</v>
      </c>
      <c r="E3616" s="1772">
        <v>3515</v>
      </c>
    </row>
    <row r="3617" spans="4:5" x14ac:dyDescent="0.3">
      <c r="D3617" s="1793">
        <v>48181001102</v>
      </c>
      <c r="E3617" s="1772">
        <v>3515</v>
      </c>
    </row>
    <row r="3618" spans="4:5" x14ac:dyDescent="0.3">
      <c r="D3618" s="1793">
        <v>48201333000</v>
      </c>
      <c r="E3618" s="1772">
        <v>3515</v>
      </c>
    </row>
    <row r="3619" spans="4:5" x14ac:dyDescent="0.3">
      <c r="D3619" s="1793">
        <v>48251130900</v>
      </c>
      <c r="E3619" s="1772">
        <v>3515</v>
      </c>
    </row>
    <row r="3620" spans="4:5" x14ac:dyDescent="0.3">
      <c r="D3620" s="1793">
        <v>48423002101</v>
      </c>
      <c r="E3620" s="1772">
        <v>3515</v>
      </c>
    </row>
    <row r="3621" spans="4:5" x14ac:dyDescent="0.3">
      <c r="D3621" s="1793">
        <v>48439113803</v>
      </c>
      <c r="E3621" s="1772">
        <v>3515</v>
      </c>
    </row>
    <row r="3622" spans="4:5" x14ac:dyDescent="0.3">
      <c r="D3622" s="1793">
        <v>48449950500</v>
      </c>
      <c r="E3622" s="1772">
        <v>3515</v>
      </c>
    </row>
    <row r="3623" spans="4:5" x14ac:dyDescent="0.3">
      <c r="D3623" s="1793">
        <v>48491020301</v>
      </c>
      <c r="E3623" s="1772">
        <v>3515</v>
      </c>
    </row>
    <row r="3624" spans="4:5" x14ac:dyDescent="0.3">
      <c r="D3624" s="1793">
        <v>48491020803</v>
      </c>
      <c r="E3624" s="1772">
        <v>3515</v>
      </c>
    </row>
    <row r="3625" spans="4:5" x14ac:dyDescent="0.3">
      <c r="D3625" s="1793">
        <v>48049951200</v>
      </c>
      <c r="E3625" s="1772">
        <v>3530</v>
      </c>
    </row>
    <row r="3626" spans="4:5" x14ac:dyDescent="0.3">
      <c r="D3626" s="1793">
        <v>48339692601</v>
      </c>
      <c r="E3626" s="1772">
        <v>3531</v>
      </c>
    </row>
    <row r="3627" spans="4:5" x14ac:dyDescent="0.3">
      <c r="D3627" s="1793">
        <v>48053960100</v>
      </c>
      <c r="E3627" s="1772">
        <v>3531</v>
      </c>
    </row>
    <row r="3628" spans="4:5" x14ac:dyDescent="0.3">
      <c r="D3628" s="1793">
        <v>48201531000</v>
      </c>
      <c r="E3628" s="1772">
        <v>3531</v>
      </c>
    </row>
    <row r="3629" spans="4:5" x14ac:dyDescent="0.3">
      <c r="D3629" s="1793">
        <v>48135000100</v>
      </c>
      <c r="E3629" s="1772">
        <v>3531</v>
      </c>
    </row>
    <row r="3630" spans="4:5" x14ac:dyDescent="0.3">
      <c r="D3630" s="1793">
        <v>48453001770</v>
      </c>
      <c r="E3630" s="1772">
        <v>3531</v>
      </c>
    </row>
    <row r="3631" spans="4:5" x14ac:dyDescent="0.3">
      <c r="D3631" s="1793">
        <v>48133950200</v>
      </c>
      <c r="E3631" s="1772">
        <v>3531</v>
      </c>
    </row>
    <row r="3632" spans="4:5" x14ac:dyDescent="0.3">
      <c r="D3632" s="1793">
        <v>48141010330</v>
      </c>
      <c r="E3632" s="1772">
        <v>3531</v>
      </c>
    </row>
    <row r="3633" spans="4:5" x14ac:dyDescent="0.3">
      <c r="D3633" s="1793">
        <v>48277000402</v>
      </c>
      <c r="E3633" s="1772">
        <v>3531</v>
      </c>
    </row>
    <row r="3634" spans="4:5" x14ac:dyDescent="0.3">
      <c r="D3634" s="1793">
        <v>48029181731</v>
      </c>
      <c r="E3634" s="1772">
        <v>3531</v>
      </c>
    </row>
    <row r="3635" spans="4:5" x14ac:dyDescent="0.3">
      <c r="D3635" s="1793">
        <v>48085030305</v>
      </c>
      <c r="E3635" s="1772">
        <v>3531</v>
      </c>
    </row>
    <row r="3636" spans="4:5" x14ac:dyDescent="0.3">
      <c r="D3636" s="1793">
        <v>48113013803</v>
      </c>
      <c r="E3636" s="1772">
        <v>3531</v>
      </c>
    </row>
    <row r="3637" spans="4:5" x14ac:dyDescent="0.3">
      <c r="D3637" s="1793">
        <v>48127950200</v>
      </c>
      <c r="E3637" s="1772">
        <v>3531</v>
      </c>
    </row>
    <row r="3638" spans="4:5" x14ac:dyDescent="0.3">
      <c r="D3638" s="1793">
        <v>48141010323</v>
      </c>
      <c r="E3638" s="1772">
        <v>3531</v>
      </c>
    </row>
    <row r="3639" spans="4:5" x14ac:dyDescent="0.3">
      <c r="D3639" s="1793">
        <v>48019000102</v>
      </c>
      <c r="E3639" s="1772">
        <v>3531</v>
      </c>
    </row>
    <row r="3640" spans="4:5" x14ac:dyDescent="0.3">
      <c r="D3640" s="1793">
        <v>48029121120</v>
      </c>
      <c r="E3640" s="1772">
        <v>3531</v>
      </c>
    </row>
    <row r="3641" spans="4:5" x14ac:dyDescent="0.3">
      <c r="D3641" s="1793">
        <v>48073950801</v>
      </c>
      <c r="E3641" s="1772">
        <v>3531</v>
      </c>
    </row>
    <row r="3642" spans="4:5" x14ac:dyDescent="0.3">
      <c r="D3642" s="1793">
        <v>48085030525</v>
      </c>
      <c r="E3642" s="1772">
        <v>3531</v>
      </c>
    </row>
    <row r="3643" spans="4:5" x14ac:dyDescent="0.3">
      <c r="D3643" s="1793">
        <v>48105950100</v>
      </c>
      <c r="E3643" s="1772">
        <v>3531</v>
      </c>
    </row>
    <row r="3644" spans="4:5" x14ac:dyDescent="0.3">
      <c r="D3644" s="1793">
        <v>48123970300</v>
      </c>
      <c r="E3644" s="1772">
        <v>3531</v>
      </c>
    </row>
    <row r="3645" spans="4:5" x14ac:dyDescent="0.3">
      <c r="D3645" s="1793">
        <v>48139060802</v>
      </c>
      <c r="E3645" s="1772">
        <v>3531</v>
      </c>
    </row>
    <row r="3646" spans="4:5" x14ac:dyDescent="0.3">
      <c r="D3646" s="1793">
        <v>48139061100</v>
      </c>
      <c r="E3646" s="1772">
        <v>3531</v>
      </c>
    </row>
    <row r="3647" spans="4:5" x14ac:dyDescent="0.3">
      <c r="D3647" s="1793">
        <v>48141003701</v>
      </c>
      <c r="E3647" s="1772">
        <v>3531</v>
      </c>
    </row>
    <row r="3648" spans="4:5" x14ac:dyDescent="0.3">
      <c r="D3648" s="1793">
        <v>48141010311</v>
      </c>
      <c r="E3648" s="1772">
        <v>3531</v>
      </c>
    </row>
    <row r="3649" spans="4:5" x14ac:dyDescent="0.3">
      <c r="D3649" s="1793">
        <v>48157674603</v>
      </c>
      <c r="E3649" s="1772">
        <v>3531</v>
      </c>
    </row>
    <row r="3650" spans="4:5" x14ac:dyDescent="0.3">
      <c r="D3650" s="1793">
        <v>48167720800</v>
      </c>
      <c r="E3650" s="1772">
        <v>3531</v>
      </c>
    </row>
    <row r="3651" spans="4:5" x14ac:dyDescent="0.3">
      <c r="D3651" s="1793">
        <v>48167721600</v>
      </c>
      <c r="E3651" s="1772">
        <v>3531</v>
      </c>
    </row>
    <row r="3652" spans="4:5" x14ac:dyDescent="0.3">
      <c r="D3652" s="1793">
        <v>48181001803</v>
      </c>
      <c r="E3652" s="1772">
        <v>3531</v>
      </c>
    </row>
    <row r="3653" spans="4:5" x14ac:dyDescent="0.3">
      <c r="D3653" s="1793">
        <v>48185180302</v>
      </c>
      <c r="E3653" s="1772">
        <v>3531</v>
      </c>
    </row>
    <row r="3654" spans="4:5" x14ac:dyDescent="0.3">
      <c r="D3654" s="1793">
        <v>48201231000</v>
      </c>
      <c r="E3654" s="1772">
        <v>3531</v>
      </c>
    </row>
    <row r="3655" spans="4:5" x14ac:dyDescent="0.3">
      <c r="D3655" s="1793">
        <v>48201311400</v>
      </c>
      <c r="E3655" s="1772">
        <v>3531</v>
      </c>
    </row>
    <row r="3656" spans="4:5" x14ac:dyDescent="0.3">
      <c r="D3656" s="1793">
        <v>48201342100</v>
      </c>
      <c r="E3656" s="1772">
        <v>3531</v>
      </c>
    </row>
    <row r="3657" spans="4:5" x14ac:dyDescent="0.3">
      <c r="D3657" s="1793">
        <v>48201454000</v>
      </c>
      <c r="E3657" s="1772">
        <v>3531</v>
      </c>
    </row>
    <row r="3658" spans="4:5" x14ac:dyDescent="0.3">
      <c r="D3658" s="1793">
        <v>48201455000</v>
      </c>
      <c r="E3658" s="1772">
        <v>3531</v>
      </c>
    </row>
    <row r="3659" spans="4:5" x14ac:dyDescent="0.3">
      <c r="D3659" s="1793">
        <v>48201542800</v>
      </c>
      <c r="E3659" s="1772">
        <v>3531</v>
      </c>
    </row>
    <row r="3660" spans="4:5" x14ac:dyDescent="0.3">
      <c r="D3660" s="1793">
        <v>48201555200</v>
      </c>
      <c r="E3660" s="1772">
        <v>3531</v>
      </c>
    </row>
    <row r="3661" spans="4:5" x14ac:dyDescent="0.3">
      <c r="D3661" s="1793">
        <v>48221160210</v>
      </c>
      <c r="E3661" s="1772">
        <v>3531</v>
      </c>
    </row>
    <row r="3662" spans="4:5" x14ac:dyDescent="0.3">
      <c r="D3662" s="1793">
        <v>48245005900</v>
      </c>
      <c r="E3662" s="1772">
        <v>3531</v>
      </c>
    </row>
    <row r="3663" spans="4:5" x14ac:dyDescent="0.3">
      <c r="D3663" s="1793">
        <v>48245010901</v>
      </c>
      <c r="E3663" s="1772">
        <v>3531</v>
      </c>
    </row>
    <row r="3664" spans="4:5" x14ac:dyDescent="0.3">
      <c r="D3664" s="1793">
        <v>48317950200</v>
      </c>
      <c r="E3664" s="1772">
        <v>3531</v>
      </c>
    </row>
    <row r="3665" spans="4:5" x14ac:dyDescent="0.3">
      <c r="D3665" s="1793">
        <v>48321730400</v>
      </c>
      <c r="E3665" s="1772">
        <v>3531</v>
      </c>
    </row>
    <row r="3666" spans="4:5" x14ac:dyDescent="0.3">
      <c r="D3666" s="1793">
        <v>48375014401</v>
      </c>
      <c r="E3666" s="1772">
        <v>3531</v>
      </c>
    </row>
    <row r="3667" spans="4:5" x14ac:dyDescent="0.3">
      <c r="D3667" s="1793">
        <v>48377950200</v>
      </c>
      <c r="E3667" s="1772">
        <v>3531</v>
      </c>
    </row>
    <row r="3668" spans="4:5" x14ac:dyDescent="0.3">
      <c r="D3668" s="1793">
        <v>48439111541</v>
      </c>
      <c r="E3668" s="1772">
        <v>3531</v>
      </c>
    </row>
    <row r="3669" spans="4:5" x14ac:dyDescent="0.3">
      <c r="D3669" s="1793">
        <v>48441010700</v>
      </c>
      <c r="E3669" s="1772">
        <v>3531</v>
      </c>
    </row>
    <row r="3670" spans="4:5" x14ac:dyDescent="0.3">
      <c r="D3670" s="1793">
        <v>48453001782</v>
      </c>
      <c r="E3670" s="1772">
        <v>3531</v>
      </c>
    </row>
    <row r="3671" spans="4:5" x14ac:dyDescent="0.3">
      <c r="D3671" s="1793">
        <v>48201511400</v>
      </c>
      <c r="E3671" s="1772">
        <v>3576</v>
      </c>
    </row>
    <row r="3672" spans="4:5" x14ac:dyDescent="0.3">
      <c r="D3672" s="1793">
        <v>48369950200</v>
      </c>
      <c r="E3672" s="1772">
        <v>3576</v>
      </c>
    </row>
    <row r="3673" spans="4:5" x14ac:dyDescent="0.3">
      <c r="D3673" s="1793">
        <v>48167723800</v>
      </c>
      <c r="E3673" s="1772">
        <v>3576</v>
      </c>
    </row>
    <row r="3674" spans="4:5" x14ac:dyDescent="0.3">
      <c r="D3674" s="1793">
        <v>48201222800</v>
      </c>
      <c r="E3674" s="1772">
        <v>3576</v>
      </c>
    </row>
    <row r="3675" spans="4:5" x14ac:dyDescent="0.3">
      <c r="D3675" s="1793">
        <v>48491020204</v>
      </c>
      <c r="E3675" s="1772">
        <v>3576</v>
      </c>
    </row>
    <row r="3676" spans="4:5" x14ac:dyDescent="0.3">
      <c r="D3676" s="1793">
        <v>48499950500</v>
      </c>
      <c r="E3676" s="1772">
        <v>3576</v>
      </c>
    </row>
    <row r="3677" spans="4:5" x14ac:dyDescent="0.3">
      <c r="D3677" s="1793">
        <v>48347950200</v>
      </c>
      <c r="E3677" s="1772">
        <v>3576</v>
      </c>
    </row>
    <row r="3678" spans="4:5" x14ac:dyDescent="0.3">
      <c r="D3678" s="1793">
        <v>48029151302</v>
      </c>
      <c r="E3678" s="1772">
        <v>3576</v>
      </c>
    </row>
    <row r="3679" spans="4:5" x14ac:dyDescent="0.3">
      <c r="D3679" s="1793">
        <v>48039662000</v>
      </c>
      <c r="E3679" s="1772">
        <v>3576</v>
      </c>
    </row>
    <row r="3680" spans="4:5" x14ac:dyDescent="0.3">
      <c r="D3680" s="1793">
        <v>48049951000</v>
      </c>
      <c r="E3680" s="1772">
        <v>3576</v>
      </c>
    </row>
    <row r="3681" spans="4:5" x14ac:dyDescent="0.3">
      <c r="D3681" s="1793">
        <v>48085031659</v>
      </c>
      <c r="E3681" s="1772">
        <v>3576</v>
      </c>
    </row>
    <row r="3682" spans="4:5" x14ac:dyDescent="0.3">
      <c r="D3682" s="1793">
        <v>48097000900</v>
      </c>
      <c r="E3682" s="1772">
        <v>3576</v>
      </c>
    </row>
    <row r="3683" spans="4:5" x14ac:dyDescent="0.3">
      <c r="D3683" s="1793">
        <v>48147950100</v>
      </c>
      <c r="E3683" s="1772">
        <v>3576</v>
      </c>
    </row>
    <row r="3684" spans="4:5" x14ac:dyDescent="0.3">
      <c r="D3684" s="1793">
        <v>48201510100</v>
      </c>
      <c r="E3684" s="1772">
        <v>3576</v>
      </c>
    </row>
    <row r="3685" spans="4:5" x14ac:dyDescent="0.3">
      <c r="D3685" s="1793">
        <v>48215024203</v>
      </c>
      <c r="E3685" s="1772">
        <v>3576</v>
      </c>
    </row>
    <row r="3686" spans="4:5" x14ac:dyDescent="0.3">
      <c r="D3686" s="1793">
        <v>48245001700</v>
      </c>
      <c r="E3686" s="1772">
        <v>3576</v>
      </c>
    </row>
    <row r="3687" spans="4:5" x14ac:dyDescent="0.3">
      <c r="D3687" s="1793">
        <v>48245006800</v>
      </c>
      <c r="E3687" s="1772">
        <v>3576</v>
      </c>
    </row>
    <row r="3688" spans="4:5" x14ac:dyDescent="0.3">
      <c r="D3688" s="1793">
        <v>48453001853</v>
      </c>
      <c r="E3688" s="1772">
        <v>3576</v>
      </c>
    </row>
    <row r="3689" spans="4:5" x14ac:dyDescent="0.3">
      <c r="D3689" s="1793">
        <v>48479001810</v>
      </c>
      <c r="E3689" s="1772">
        <v>3576</v>
      </c>
    </row>
    <row r="3690" spans="4:5" x14ac:dyDescent="0.3">
      <c r="D3690" s="1793">
        <v>48099010300</v>
      </c>
      <c r="E3690" s="1772">
        <v>3595</v>
      </c>
    </row>
    <row r="3691" spans="4:5" x14ac:dyDescent="0.3">
      <c r="D3691" s="1793">
        <v>48113016902</v>
      </c>
      <c r="E3691" s="1772">
        <v>3595</v>
      </c>
    </row>
    <row r="3692" spans="4:5" x14ac:dyDescent="0.3">
      <c r="D3692" s="1793">
        <v>48215021600</v>
      </c>
      <c r="E3692" s="1772">
        <v>3595</v>
      </c>
    </row>
    <row r="3693" spans="4:5" x14ac:dyDescent="0.3">
      <c r="D3693" s="1793">
        <v>48233950600</v>
      </c>
      <c r="E3693" s="1772">
        <v>3595</v>
      </c>
    </row>
    <row r="3694" spans="4:5" x14ac:dyDescent="0.3">
      <c r="D3694" s="1793">
        <v>48303010402</v>
      </c>
      <c r="E3694" s="1772">
        <v>3595</v>
      </c>
    </row>
    <row r="3695" spans="4:5" x14ac:dyDescent="0.3">
      <c r="D3695" s="1793">
        <v>48141010219</v>
      </c>
      <c r="E3695" s="1772">
        <v>3600</v>
      </c>
    </row>
    <row r="3696" spans="4:5" x14ac:dyDescent="0.3">
      <c r="D3696" s="1793">
        <v>48201555302</v>
      </c>
      <c r="E3696" s="1772">
        <v>3600</v>
      </c>
    </row>
    <row r="3697" spans="4:5" x14ac:dyDescent="0.3">
      <c r="D3697" s="1793">
        <v>48291701100</v>
      </c>
      <c r="E3697" s="1772">
        <v>3600</v>
      </c>
    </row>
    <row r="3698" spans="4:5" x14ac:dyDescent="0.3">
      <c r="D3698" s="1793">
        <v>48113019502</v>
      </c>
      <c r="E3698" s="1772">
        <v>3600</v>
      </c>
    </row>
    <row r="3699" spans="4:5" x14ac:dyDescent="0.3">
      <c r="D3699" s="1793">
        <v>48121021747</v>
      </c>
      <c r="E3699" s="1772">
        <v>3600</v>
      </c>
    </row>
    <row r="3700" spans="4:5" x14ac:dyDescent="0.3">
      <c r="D3700" s="1793">
        <v>48113019302</v>
      </c>
      <c r="E3700" s="1772">
        <v>3600</v>
      </c>
    </row>
    <row r="3701" spans="4:5" x14ac:dyDescent="0.3">
      <c r="D3701" s="1793">
        <v>48061012301</v>
      </c>
      <c r="E3701" s="1772">
        <v>3600</v>
      </c>
    </row>
    <row r="3702" spans="4:5" x14ac:dyDescent="0.3">
      <c r="D3702" s="1793">
        <v>48201251502</v>
      </c>
      <c r="E3702" s="1772">
        <v>3600</v>
      </c>
    </row>
    <row r="3703" spans="4:5" x14ac:dyDescent="0.3">
      <c r="D3703" s="1793">
        <v>48135000300</v>
      </c>
      <c r="E3703" s="1772">
        <v>3600</v>
      </c>
    </row>
    <row r="3704" spans="4:5" x14ac:dyDescent="0.3">
      <c r="D3704" s="1793">
        <v>48141003902</v>
      </c>
      <c r="E3704" s="1772">
        <v>3600</v>
      </c>
    </row>
    <row r="3705" spans="4:5" x14ac:dyDescent="0.3">
      <c r="D3705" s="1793">
        <v>48141010328</v>
      </c>
      <c r="E3705" s="1772">
        <v>3600</v>
      </c>
    </row>
    <row r="3706" spans="4:5" x14ac:dyDescent="0.3">
      <c r="D3706" s="1793">
        <v>48157672602</v>
      </c>
      <c r="E3706" s="1772">
        <v>3600</v>
      </c>
    </row>
    <row r="3707" spans="4:5" x14ac:dyDescent="0.3">
      <c r="D3707" s="1793">
        <v>48201341400</v>
      </c>
      <c r="E3707" s="1772">
        <v>3600</v>
      </c>
    </row>
    <row r="3708" spans="4:5" x14ac:dyDescent="0.3">
      <c r="D3708" s="1793">
        <v>48453001784</v>
      </c>
      <c r="E3708" s="1772">
        <v>3600</v>
      </c>
    </row>
    <row r="3709" spans="4:5" x14ac:dyDescent="0.3">
      <c r="D3709" s="1793">
        <v>48339691700</v>
      </c>
      <c r="E3709" s="1772">
        <v>3600</v>
      </c>
    </row>
    <row r="3710" spans="4:5" x14ac:dyDescent="0.3">
      <c r="D3710" s="1793">
        <v>48451000801</v>
      </c>
      <c r="E3710" s="1772">
        <v>3600</v>
      </c>
    </row>
    <row r="3711" spans="4:5" x14ac:dyDescent="0.3">
      <c r="D3711" s="1793">
        <v>48141003200</v>
      </c>
      <c r="E3711" s="1772">
        <v>3600</v>
      </c>
    </row>
    <row r="3712" spans="4:5" x14ac:dyDescent="0.3">
      <c r="D3712" s="1793">
        <v>48349970600</v>
      </c>
      <c r="E3712" s="1772">
        <v>3600</v>
      </c>
    </row>
    <row r="3713" spans="4:5" x14ac:dyDescent="0.3">
      <c r="D3713" s="1793">
        <v>48019000300</v>
      </c>
      <c r="E3713" s="1772">
        <v>3600</v>
      </c>
    </row>
    <row r="3714" spans="4:5" x14ac:dyDescent="0.3">
      <c r="D3714" s="1793">
        <v>48029141600</v>
      </c>
      <c r="E3714" s="1772">
        <v>3600</v>
      </c>
    </row>
    <row r="3715" spans="4:5" x14ac:dyDescent="0.3">
      <c r="D3715" s="1793">
        <v>48029170700</v>
      </c>
      <c r="E3715" s="1772">
        <v>3600</v>
      </c>
    </row>
    <row r="3716" spans="4:5" x14ac:dyDescent="0.3">
      <c r="D3716" s="1793">
        <v>48029171919</v>
      </c>
      <c r="E3716" s="1772">
        <v>3600</v>
      </c>
    </row>
    <row r="3717" spans="4:5" x14ac:dyDescent="0.3">
      <c r="D3717" s="1793">
        <v>48029180504</v>
      </c>
      <c r="E3717" s="1772">
        <v>3600</v>
      </c>
    </row>
    <row r="3718" spans="4:5" x14ac:dyDescent="0.3">
      <c r="D3718" s="1793">
        <v>48029180603</v>
      </c>
      <c r="E3718" s="1772">
        <v>3600</v>
      </c>
    </row>
    <row r="3719" spans="4:5" x14ac:dyDescent="0.3">
      <c r="D3719" s="1793">
        <v>48029191406</v>
      </c>
      <c r="E3719" s="1772">
        <v>3600</v>
      </c>
    </row>
    <row r="3720" spans="4:5" x14ac:dyDescent="0.3">
      <c r="D3720" s="1793">
        <v>48039662900</v>
      </c>
      <c r="E3720" s="1772">
        <v>3600</v>
      </c>
    </row>
    <row r="3721" spans="4:5" x14ac:dyDescent="0.3">
      <c r="D3721" s="1793">
        <v>48061012612</v>
      </c>
      <c r="E3721" s="1772">
        <v>3600</v>
      </c>
    </row>
    <row r="3722" spans="4:5" x14ac:dyDescent="0.3">
      <c r="D3722" s="1793">
        <v>48113013721</v>
      </c>
      <c r="E3722" s="1772">
        <v>3600</v>
      </c>
    </row>
    <row r="3723" spans="4:5" x14ac:dyDescent="0.3">
      <c r="D3723" s="1793">
        <v>48113015304</v>
      </c>
      <c r="E3723" s="1772">
        <v>3600</v>
      </c>
    </row>
    <row r="3724" spans="4:5" x14ac:dyDescent="0.3">
      <c r="D3724" s="1793">
        <v>48113016620</v>
      </c>
      <c r="E3724" s="1772">
        <v>3600</v>
      </c>
    </row>
    <row r="3725" spans="4:5" x14ac:dyDescent="0.3">
      <c r="D3725" s="1793">
        <v>48121020202</v>
      </c>
      <c r="E3725" s="1772">
        <v>3600</v>
      </c>
    </row>
    <row r="3726" spans="4:5" x14ac:dyDescent="0.3">
      <c r="D3726" s="1793">
        <v>48135001600</v>
      </c>
      <c r="E3726" s="1772">
        <v>3600</v>
      </c>
    </row>
    <row r="3727" spans="4:5" x14ac:dyDescent="0.3">
      <c r="D3727" s="1793">
        <v>48141010332</v>
      </c>
      <c r="E3727" s="1772">
        <v>3600</v>
      </c>
    </row>
    <row r="3728" spans="4:5" x14ac:dyDescent="0.3">
      <c r="D3728" s="1793">
        <v>48141010406</v>
      </c>
      <c r="E3728" s="1772">
        <v>3600</v>
      </c>
    </row>
    <row r="3729" spans="4:5" x14ac:dyDescent="0.3">
      <c r="D3729" s="1793">
        <v>48157670902</v>
      </c>
      <c r="E3729" s="1772">
        <v>3600</v>
      </c>
    </row>
    <row r="3730" spans="4:5" x14ac:dyDescent="0.3">
      <c r="D3730" s="1793">
        <v>48177000400</v>
      </c>
      <c r="E3730" s="1772">
        <v>3600</v>
      </c>
    </row>
    <row r="3731" spans="4:5" x14ac:dyDescent="0.3">
      <c r="D3731" s="1793">
        <v>48187210708</v>
      </c>
      <c r="E3731" s="1772">
        <v>3600</v>
      </c>
    </row>
    <row r="3732" spans="4:5" x14ac:dyDescent="0.3">
      <c r="D3732" s="1793">
        <v>48201220100</v>
      </c>
      <c r="E3732" s="1772">
        <v>3600</v>
      </c>
    </row>
    <row r="3733" spans="4:5" x14ac:dyDescent="0.3">
      <c r="D3733" s="1793">
        <v>48201332100</v>
      </c>
      <c r="E3733" s="1772">
        <v>3600</v>
      </c>
    </row>
    <row r="3734" spans="4:5" x14ac:dyDescent="0.3">
      <c r="D3734" s="1793">
        <v>48201541500</v>
      </c>
      <c r="E3734" s="1772">
        <v>3600</v>
      </c>
    </row>
    <row r="3735" spans="4:5" x14ac:dyDescent="0.3">
      <c r="D3735" s="1793">
        <v>48201554403</v>
      </c>
      <c r="E3735" s="1772">
        <v>3600</v>
      </c>
    </row>
    <row r="3736" spans="4:5" x14ac:dyDescent="0.3">
      <c r="D3736" s="1793">
        <v>48203020605</v>
      </c>
      <c r="E3736" s="1772">
        <v>3600</v>
      </c>
    </row>
    <row r="3737" spans="4:5" x14ac:dyDescent="0.3">
      <c r="D3737" s="1793">
        <v>48203020606</v>
      </c>
      <c r="E3737" s="1772">
        <v>3600</v>
      </c>
    </row>
    <row r="3738" spans="4:5" x14ac:dyDescent="0.3">
      <c r="D3738" s="1793">
        <v>48227950600</v>
      </c>
      <c r="E3738" s="1772">
        <v>3600</v>
      </c>
    </row>
    <row r="3739" spans="4:5" x14ac:dyDescent="0.3">
      <c r="D3739" s="1793">
        <v>48303010404</v>
      </c>
      <c r="E3739" s="1772">
        <v>3600</v>
      </c>
    </row>
    <row r="3740" spans="4:5" x14ac:dyDescent="0.3">
      <c r="D3740" s="1793">
        <v>48361021400</v>
      </c>
      <c r="E3740" s="1772">
        <v>3600</v>
      </c>
    </row>
    <row r="3741" spans="4:5" x14ac:dyDescent="0.3">
      <c r="D3741" s="1793">
        <v>48375013000</v>
      </c>
      <c r="E3741" s="1772">
        <v>3600</v>
      </c>
    </row>
    <row r="3742" spans="4:5" x14ac:dyDescent="0.3">
      <c r="D3742" s="1793">
        <v>48395960200</v>
      </c>
      <c r="E3742" s="1772">
        <v>3600</v>
      </c>
    </row>
    <row r="3743" spans="4:5" x14ac:dyDescent="0.3">
      <c r="D3743" s="1793">
        <v>48409010500</v>
      </c>
      <c r="E3743" s="1772">
        <v>3600</v>
      </c>
    </row>
    <row r="3744" spans="4:5" x14ac:dyDescent="0.3">
      <c r="D3744" s="1793">
        <v>48427950702</v>
      </c>
      <c r="E3744" s="1772">
        <v>3600</v>
      </c>
    </row>
    <row r="3745" spans="4:5" x14ac:dyDescent="0.3">
      <c r="D3745" s="1793">
        <v>48439104503</v>
      </c>
      <c r="E3745" s="1772">
        <v>3600</v>
      </c>
    </row>
    <row r="3746" spans="4:5" x14ac:dyDescent="0.3">
      <c r="D3746" s="1793">
        <v>48439113809</v>
      </c>
      <c r="E3746" s="1772">
        <v>3600</v>
      </c>
    </row>
    <row r="3747" spans="4:5" x14ac:dyDescent="0.3">
      <c r="D3747" s="1793">
        <v>48479001716</v>
      </c>
      <c r="E3747" s="1772">
        <v>3600</v>
      </c>
    </row>
    <row r="3748" spans="4:5" x14ac:dyDescent="0.3">
      <c r="D3748" s="1793">
        <v>48503950200</v>
      </c>
      <c r="E3748" s="1772">
        <v>3600</v>
      </c>
    </row>
    <row r="3749" spans="4:5" x14ac:dyDescent="0.3">
      <c r="D3749" s="1793">
        <v>48085031646</v>
      </c>
      <c r="E3749" s="1772">
        <v>3654</v>
      </c>
    </row>
    <row r="3750" spans="4:5" x14ac:dyDescent="0.3">
      <c r="D3750" s="1793">
        <v>48201420200</v>
      </c>
      <c r="E3750" s="1772">
        <v>3654</v>
      </c>
    </row>
    <row r="3751" spans="4:5" x14ac:dyDescent="0.3">
      <c r="D3751" s="1793">
        <v>48499950601</v>
      </c>
      <c r="E3751" s="1772">
        <v>3654</v>
      </c>
    </row>
    <row r="3752" spans="4:5" x14ac:dyDescent="0.3">
      <c r="D3752" s="1793">
        <v>48073950400</v>
      </c>
      <c r="E3752" s="1772">
        <v>3654</v>
      </c>
    </row>
    <row r="3753" spans="4:5" x14ac:dyDescent="0.3">
      <c r="D3753" s="1793">
        <v>48201230600</v>
      </c>
      <c r="E3753" s="1772">
        <v>3654</v>
      </c>
    </row>
    <row r="3754" spans="4:5" x14ac:dyDescent="0.3">
      <c r="D3754" s="1793">
        <v>48041001804</v>
      </c>
      <c r="E3754" s="1772">
        <v>3654</v>
      </c>
    </row>
    <row r="3755" spans="4:5" x14ac:dyDescent="0.3">
      <c r="D3755" s="1793">
        <v>48113014203</v>
      </c>
      <c r="E3755" s="1772">
        <v>3654</v>
      </c>
    </row>
    <row r="3756" spans="4:5" x14ac:dyDescent="0.3">
      <c r="D3756" s="1793">
        <v>48113014901</v>
      </c>
      <c r="E3756" s="1772">
        <v>3654</v>
      </c>
    </row>
    <row r="3757" spans="4:5" x14ac:dyDescent="0.3">
      <c r="D3757" s="1793">
        <v>48113018132</v>
      </c>
      <c r="E3757" s="1772">
        <v>3654</v>
      </c>
    </row>
    <row r="3758" spans="4:5" x14ac:dyDescent="0.3">
      <c r="D3758" s="1793">
        <v>48157670602</v>
      </c>
      <c r="E3758" s="1772">
        <v>3654</v>
      </c>
    </row>
    <row r="3759" spans="4:5" x14ac:dyDescent="0.3">
      <c r="D3759" s="1793">
        <v>48169950100</v>
      </c>
      <c r="E3759" s="1772">
        <v>3654</v>
      </c>
    </row>
    <row r="3760" spans="4:5" x14ac:dyDescent="0.3">
      <c r="D3760" s="1793">
        <v>48201331900</v>
      </c>
      <c r="E3760" s="1772">
        <v>3654</v>
      </c>
    </row>
    <row r="3761" spans="4:5" x14ac:dyDescent="0.3">
      <c r="D3761" s="1793">
        <v>48203020502</v>
      </c>
      <c r="E3761" s="1772">
        <v>3654</v>
      </c>
    </row>
    <row r="3762" spans="4:5" x14ac:dyDescent="0.3">
      <c r="D3762" s="1793">
        <v>48217960100</v>
      </c>
      <c r="E3762" s="1772">
        <v>3654</v>
      </c>
    </row>
    <row r="3763" spans="4:5" x14ac:dyDescent="0.3">
      <c r="D3763" s="1793">
        <v>48291700100</v>
      </c>
      <c r="E3763" s="1772">
        <v>3654</v>
      </c>
    </row>
    <row r="3764" spans="4:5" x14ac:dyDescent="0.3">
      <c r="D3764" s="1793">
        <v>48465950302</v>
      </c>
      <c r="E3764" s="1772">
        <v>3654</v>
      </c>
    </row>
    <row r="3765" spans="4:5" x14ac:dyDescent="0.3">
      <c r="D3765" s="1793">
        <v>48469000400</v>
      </c>
      <c r="E3765" s="1772">
        <v>3654</v>
      </c>
    </row>
    <row r="3766" spans="4:5" x14ac:dyDescent="0.3">
      <c r="D3766" s="1793">
        <v>48475950300</v>
      </c>
      <c r="E3766" s="1772">
        <v>3654</v>
      </c>
    </row>
    <row r="3767" spans="4:5" x14ac:dyDescent="0.3">
      <c r="D3767" s="1793">
        <v>48485011500</v>
      </c>
      <c r="E3767" s="1772">
        <v>3654</v>
      </c>
    </row>
    <row r="3768" spans="4:5" x14ac:dyDescent="0.3">
      <c r="D3768" s="1793">
        <v>48029110900</v>
      </c>
      <c r="E3768" s="1772">
        <v>3673</v>
      </c>
    </row>
    <row r="3769" spans="4:5" x14ac:dyDescent="0.3">
      <c r="D3769" s="1793">
        <v>48227950300</v>
      </c>
      <c r="E3769" s="1772">
        <v>3673</v>
      </c>
    </row>
    <row r="3770" spans="4:5" x14ac:dyDescent="0.3">
      <c r="D3770" s="1793">
        <v>48081950200</v>
      </c>
      <c r="E3770" s="1772">
        <v>3673</v>
      </c>
    </row>
    <row r="3771" spans="4:5" x14ac:dyDescent="0.3">
      <c r="D3771" s="1793">
        <v>48121021522</v>
      </c>
      <c r="E3771" s="1772">
        <v>3673</v>
      </c>
    </row>
    <row r="3772" spans="4:5" x14ac:dyDescent="0.3">
      <c r="D3772" s="1793">
        <v>48201254200</v>
      </c>
      <c r="E3772" s="1772">
        <v>3673</v>
      </c>
    </row>
    <row r="3773" spans="4:5" x14ac:dyDescent="0.3">
      <c r="D3773" s="1793">
        <v>48201534003</v>
      </c>
      <c r="E3773" s="1772">
        <v>3673</v>
      </c>
    </row>
    <row r="3774" spans="4:5" x14ac:dyDescent="0.3">
      <c r="D3774" s="1793">
        <v>48453001783</v>
      </c>
      <c r="E3774" s="1772">
        <v>3679</v>
      </c>
    </row>
    <row r="3775" spans="4:5" x14ac:dyDescent="0.3">
      <c r="D3775" s="1793">
        <v>48005000301</v>
      </c>
      <c r="E3775" s="1772">
        <v>3679</v>
      </c>
    </row>
    <row r="3776" spans="4:5" x14ac:dyDescent="0.3">
      <c r="D3776" s="1793">
        <v>48029191808</v>
      </c>
      <c r="E3776" s="1772">
        <v>3679</v>
      </c>
    </row>
    <row r="3777" spans="4:5" x14ac:dyDescent="0.3">
      <c r="D3777" s="1793">
        <v>48355002102</v>
      </c>
      <c r="E3777" s="1772">
        <v>3679</v>
      </c>
    </row>
    <row r="3778" spans="4:5" x14ac:dyDescent="0.3">
      <c r="D3778" s="1793">
        <v>48453001780</v>
      </c>
      <c r="E3778" s="1772">
        <v>3679</v>
      </c>
    </row>
    <row r="3779" spans="4:5" x14ac:dyDescent="0.3">
      <c r="D3779" s="1793">
        <v>48467950600</v>
      </c>
      <c r="E3779" s="1772">
        <v>3679</v>
      </c>
    </row>
    <row r="3780" spans="4:5" x14ac:dyDescent="0.3">
      <c r="D3780" s="1793">
        <v>48015760501</v>
      </c>
      <c r="E3780" s="1772">
        <v>3679</v>
      </c>
    </row>
    <row r="3781" spans="4:5" x14ac:dyDescent="0.3">
      <c r="D3781" s="1793">
        <v>48097000700</v>
      </c>
      <c r="E3781" s="1772">
        <v>3679</v>
      </c>
    </row>
    <row r="3782" spans="4:5" x14ac:dyDescent="0.3">
      <c r="D3782" s="1793">
        <v>48113018104</v>
      </c>
      <c r="E3782" s="1772">
        <v>3679</v>
      </c>
    </row>
    <row r="3783" spans="4:5" x14ac:dyDescent="0.3">
      <c r="D3783" s="1793">
        <v>48215023515</v>
      </c>
      <c r="E3783" s="1772">
        <v>3679</v>
      </c>
    </row>
    <row r="3784" spans="4:5" x14ac:dyDescent="0.3">
      <c r="D3784" s="1793">
        <v>48479000602</v>
      </c>
      <c r="E3784" s="1772">
        <v>3679</v>
      </c>
    </row>
    <row r="3785" spans="4:5" x14ac:dyDescent="0.3">
      <c r="D3785" s="1793">
        <v>48201521800</v>
      </c>
      <c r="E3785" s="1772">
        <v>3679</v>
      </c>
    </row>
    <row r="3786" spans="4:5" x14ac:dyDescent="0.3">
      <c r="D3786" s="1793">
        <v>48201254500</v>
      </c>
      <c r="E3786" s="1772">
        <v>3679</v>
      </c>
    </row>
    <row r="3787" spans="4:5" x14ac:dyDescent="0.3">
      <c r="D3787" s="1793">
        <v>48217960500</v>
      </c>
      <c r="E3787" s="1772">
        <v>3679</v>
      </c>
    </row>
    <row r="3788" spans="4:5" x14ac:dyDescent="0.3">
      <c r="D3788" s="1793">
        <v>48409010302</v>
      </c>
      <c r="E3788" s="1772">
        <v>3679</v>
      </c>
    </row>
    <row r="3789" spans="4:5" x14ac:dyDescent="0.3">
      <c r="D3789" s="1793">
        <v>48491020808</v>
      </c>
      <c r="E3789" s="1772">
        <v>3679</v>
      </c>
    </row>
    <row r="3790" spans="4:5" x14ac:dyDescent="0.3">
      <c r="D3790" s="1793">
        <v>48029181821</v>
      </c>
      <c r="E3790" s="1772">
        <v>3679</v>
      </c>
    </row>
    <row r="3791" spans="4:5" x14ac:dyDescent="0.3">
      <c r="D3791" s="1793">
        <v>48059030200</v>
      </c>
      <c r="E3791" s="1772">
        <v>3679</v>
      </c>
    </row>
    <row r="3792" spans="4:5" x14ac:dyDescent="0.3">
      <c r="D3792" s="1793">
        <v>48061013308</v>
      </c>
      <c r="E3792" s="1772">
        <v>3679</v>
      </c>
    </row>
    <row r="3793" spans="4:5" x14ac:dyDescent="0.3">
      <c r="D3793" s="1793">
        <v>48067950200</v>
      </c>
      <c r="E3793" s="1772">
        <v>3679</v>
      </c>
    </row>
    <row r="3794" spans="4:5" x14ac:dyDescent="0.3">
      <c r="D3794" s="1793">
        <v>48085030523</v>
      </c>
      <c r="E3794" s="1772">
        <v>3679</v>
      </c>
    </row>
    <row r="3795" spans="4:5" x14ac:dyDescent="0.3">
      <c r="D3795" s="1793">
        <v>48097000400</v>
      </c>
      <c r="E3795" s="1772">
        <v>3679</v>
      </c>
    </row>
    <row r="3796" spans="4:5" x14ac:dyDescent="0.3">
      <c r="D3796" s="1793">
        <v>48113004100</v>
      </c>
      <c r="E3796" s="1772">
        <v>3679</v>
      </c>
    </row>
    <row r="3797" spans="4:5" x14ac:dyDescent="0.3">
      <c r="D3797" s="1793">
        <v>48113014001</v>
      </c>
      <c r="E3797" s="1772">
        <v>3679</v>
      </c>
    </row>
    <row r="3798" spans="4:5" x14ac:dyDescent="0.3">
      <c r="D3798" s="1793">
        <v>48121021407</v>
      </c>
      <c r="E3798" s="1772">
        <v>3679</v>
      </c>
    </row>
    <row r="3799" spans="4:5" x14ac:dyDescent="0.3">
      <c r="D3799" s="1793">
        <v>48131950500</v>
      </c>
      <c r="E3799" s="1772">
        <v>3679</v>
      </c>
    </row>
    <row r="3800" spans="4:5" x14ac:dyDescent="0.3">
      <c r="D3800" s="1793">
        <v>48141000106</v>
      </c>
      <c r="E3800" s="1772">
        <v>3679</v>
      </c>
    </row>
    <row r="3801" spans="4:5" x14ac:dyDescent="0.3">
      <c r="D3801" s="1793">
        <v>48157672701</v>
      </c>
      <c r="E3801" s="1772">
        <v>3679</v>
      </c>
    </row>
    <row r="3802" spans="4:5" x14ac:dyDescent="0.3">
      <c r="D3802" s="1793">
        <v>48163950300</v>
      </c>
      <c r="E3802" s="1772">
        <v>3679</v>
      </c>
    </row>
    <row r="3803" spans="4:5" x14ac:dyDescent="0.3">
      <c r="D3803" s="1793">
        <v>48201250401</v>
      </c>
      <c r="E3803" s="1772">
        <v>3679</v>
      </c>
    </row>
    <row r="3804" spans="4:5" x14ac:dyDescent="0.3">
      <c r="D3804" s="1793">
        <v>48201251901</v>
      </c>
      <c r="E3804" s="1772">
        <v>3679</v>
      </c>
    </row>
    <row r="3805" spans="4:5" x14ac:dyDescent="0.3">
      <c r="D3805" s="1793">
        <v>48201532800</v>
      </c>
      <c r="E3805" s="1772">
        <v>3679</v>
      </c>
    </row>
    <row r="3806" spans="4:5" x14ac:dyDescent="0.3">
      <c r="D3806" s="1793">
        <v>48201552002</v>
      </c>
      <c r="E3806" s="1772">
        <v>3679</v>
      </c>
    </row>
    <row r="3807" spans="4:5" x14ac:dyDescent="0.3">
      <c r="D3807" s="1793">
        <v>48201554102</v>
      </c>
      <c r="E3807" s="1772">
        <v>3679</v>
      </c>
    </row>
    <row r="3808" spans="4:5" x14ac:dyDescent="0.3">
      <c r="D3808" s="1793">
        <v>48215020724</v>
      </c>
      <c r="E3808" s="1772">
        <v>3679</v>
      </c>
    </row>
    <row r="3809" spans="4:5" x14ac:dyDescent="0.3">
      <c r="D3809" s="1793">
        <v>48303010407</v>
      </c>
      <c r="E3809" s="1772">
        <v>3679</v>
      </c>
    </row>
    <row r="3810" spans="4:5" x14ac:dyDescent="0.3">
      <c r="D3810" s="1793">
        <v>48305950500</v>
      </c>
      <c r="E3810" s="1772">
        <v>3679</v>
      </c>
    </row>
    <row r="3811" spans="4:5" x14ac:dyDescent="0.3">
      <c r="D3811" s="1793">
        <v>48309003703</v>
      </c>
      <c r="E3811" s="1772">
        <v>3679</v>
      </c>
    </row>
    <row r="3812" spans="4:5" x14ac:dyDescent="0.3">
      <c r="D3812" s="1793">
        <v>48361022300</v>
      </c>
      <c r="E3812" s="1772">
        <v>3679</v>
      </c>
    </row>
    <row r="3813" spans="4:5" x14ac:dyDescent="0.3">
      <c r="D3813" s="1793">
        <v>48375015100</v>
      </c>
      <c r="E3813" s="1772">
        <v>3679</v>
      </c>
    </row>
    <row r="3814" spans="4:5" x14ac:dyDescent="0.3">
      <c r="D3814" s="1793">
        <v>48427950401</v>
      </c>
      <c r="E3814" s="1772">
        <v>3679</v>
      </c>
    </row>
    <row r="3815" spans="4:5" x14ac:dyDescent="0.3">
      <c r="D3815" s="1793">
        <v>48491020324</v>
      </c>
      <c r="E3815" s="1772">
        <v>3679</v>
      </c>
    </row>
    <row r="3816" spans="4:5" x14ac:dyDescent="0.3">
      <c r="D3816" s="1793">
        <v>48201430200</v>
      </c>
      <c r="E3816" s="1772">
        <v>3721</v>
      </c>
    </row>
    <row r="3817" spans="4:5" x14ac:dyDescent="0.3">
      <c r="D3817" s="1793">
        <v>48135000500</v>
      </c>
      <c r="E3817" s="1772">
        <v>3721</v>
      </c>
    </row>
    <row r="3818" spans="4:5" x14ac:dyDescent="0.3">
      <c r="D3818" s="1793">
        <v>48453000801</v>
      </c>
      <c r="E3818" s="1772">
        <v>3721</v>
      </c>
    </row>
    <row r="3819" spans="4:5" x14ac:dyDescent="0.3">
      <c r="D3819" s="1793">
        <v>48121020107</v>
      </c>
      <c r="E3819" s="1772">
        <v>3721</v>
      </c>
    </row>
    <row r="3820" spans="4:5" x14ac:dyDescent="0.3">
      <c r="D3820" s="1793">
        <v>48493000402</v>
      </c>
      <c r="E3820" s="1772">
        <v>3721</v>
      </c>
    </row>
    <row r="3821" spans="4:5" x14ac:dyDescent="0.3">
      <c r="D3821" s="1793">
        <v>48073950900</v>
      </c>
      <c r="E3821" s="1772">
        <v>3721</v>
      </c>
    </row>
    <row r="3822" spans="4:5" x14ac:dyDescent="0.3">
      <c r="D3822" s="1793">
        <v>48113009608</v>
      </c>
      <c r="E3822" s="1772">
        <v>3721</v>
      </c>
    </row>
    <row r="3823" spans="4:5" x14ac:dyDescent="0.3">
      <c r="D3823" s="1793">
        <v>48121021520</v>
      </c>
      <c r="E3823" s="1772">
        <v>3721</v>
      </c>
    </row>
    <row r="3824" spans="4:5" x14ac:dyDescent="0.3">
      <c r="D3824" s="1793">
        <v>48201233600</v>
      </c>
      <c r="E3824" s="1772">
        <v>3721</v>
      </c>
    </row>
    <row r="3825" spans="4:5" x14ac:dyDescent="0.3">
      <c r="D3825" s="1793">
        <v>48201340203</v>
      </c>
      <c r="E3825" s="1772">
        <v>3721</v>
      </c>
    </row>
    <row r="3826" spans="4:5" x14ac:dyDescent="0.3">
      <c r="D3826" s="1793">
        <v>48207950300</v>
      </c>
      <c r="E3826" s="1772">
        <v>3721</v>
      </c>
    </row>
    <row r="3827" spans="4:5" x14ac:dyDescent="0.3">
      <c r="D3827" s="1793">
        <v>48339692801</v>
      </c>
      <c r="E3827" s="1772">
        <v>3721</v>
      </c>
    </row>
    <row r="3828" spans="4:5" x14ac:dyDescent="0.3">
      <c r="D3828" s="1793">
        <v>48375015400</v>
      </c>
      <c r="E3828" s="1772">
        <v>3721</v>
      </c>
    </row>
    <row r="3829" spans="4:5" x14ac:dyDescent="0.3">
      <c r="D3829" s="1793">
        <v>48439111405</v>
      </c>
      <c r="E3829" s="1772">
        <v>3721</v>
      </c>
    </row>
    <row r="3830" spans="4:5" x14ac:dyDescent="0.3">
      <c r="D3830" s="1793">
        <v>48439113403</v>
      </c>
      <c r="E3830" s="1772">
        <v>3721</v>
      </c>
    </row>
    <row r="3831" spans="4:5" x14ac:dyDescent="0.3">
      <c r="D3831" s="1793">
        <v>48039664200</v>
      </c>
      <c r="E3831" s="1772">
        <v>3736</v>
      </c>
    </row>
    <row r="3832" spans="4:5" x14ac:dyDescent="0.3">
      <c r="D3832" s="1793">
        <v>48157675800</v>
      </c>
      <c r="E3832" s="1772">
        <v>3736</v>
      </c>
    </row>
    <row r="3833" spans="4:5" x14ac:dyDescent="0.3">
      <c r="D3833" s="1793">
        <v>48453001843</v>
      </c>
      <c r="E3833" s="1772">
        <v>3736</v>
      </c>
    </row>
    <row r="3834" spans="4:5" x14ac:dyDescent="0.3">
      <c r="D3834" s="1793">
        <v>48201412700</v>
      </c>
      <c r="E3834" s="1772">
        <v>3739</v>
      </c>
    </row>
    <row r="3835" spans="4:5" x14ac:dyDescent="0.3">
      <c r="D3835" s="1793">
        <v>48381021609</v>
      </c>
      <c r="E3835" s="1772">
        <v>3739</v>
      </c>
    </row>
    <row r="3836" spans="4:5" x14ac:dyDescent="0.3">
      <c r="D3836" s="1793">
        <v>48085031628</v>
      </c>
      <c r="E3836" s="1772">
        <v>3739</v>
      </c>
    </row>
    <row r="3837" spans="4:5" x14ac:dyDescent="0.3">
      <c r="D3837" s="1793">
        <v>48029191815</v>
      </c>
      <c r="E3837" s="1772">
        <v>3739</v>
      </c>
    </row>
    <row r="3838" spans="4:5" x14ac:dyDescent="0.3">
      <c r="D3838" s="1793">
        <v>48113000201</v>
      </c>
      <c r="E3838" s="1772">
        <v>3739</v>
      </c>
    </row>
    <row r="3839" spans="4:5" x14ac:dyDescent="0.3">
      <c r="D3839" s="1793">
        <v>48409011100</v>
      </c>
      <c r="E3839" s="1772">
        <v>3739</v>
      </c>
    </row>
    <row r="3840" spans="4:5" x14ac:dyDescent="0.3">
      <c r="D3840" s="1793">
        <v>48201241300</v>
      </c>
      <c r="E3840" s="1772">
        <v>3739</v>
      </c>
    </row>
    <row r="3841" spans="4:5" x14ac:dyDescent="0.3">
      <c r="D3841" s="1793">
        <v>48061012800</v>
      </c>
      <c r="E3841" s="1772">
        <v>3739</v>
      </c>
    </row>
    <row r="3842" spans="4:5" x14ac:dyDescent="0.3">
      <c r="D3842" s="1793">
        <v>48481740900</v>
      </c>
      <c r="E3842" s="1772">
        <v>3739</v>
      </c>
    </row>
    <row r="3843" spans="4:5" x14ac:dyDescent="0.3">
      <c r="D3843" s="1793">
        <v>48141001700</v>
      </c>
      <c r="E3843" s="1772">
        <v>3739</v>
      </c>
    </row>
    <row r="3844" spans="4:5" x14ac:dyDescent="0.3">
      <c r="D3844" s="1793">
        <v>48027023300</v>
      </c>
      <c r="E3844" s="1772">
        <v>3739</v>
      </c>
    </row>
    <row r="3845" spans="4:5" x14ac:dyDescent="0.3">
      <c r="D3845" s="1793">
        <v>48029191005</v>
      </c>
      <c r="E3845" s="1772">
        <v>3739</v>
      </c>
    </row>
    <row r="3846" spans="4:5" x14ac:dyDescent="0.3">
      <c r="D3846" s="1793">
        <v>48085031202</v>
      </c>
      <c r="E3846" s="1772">
        <v>3739</v>
      </c>
    </row>
    <row r="3847" spans="4:5" x14ac:dyDescent="0.3">
      <c r="D3847" s="1793">
        <v>48085031719</v>
      </c>
      <c r="E3847" s="1772">
        <v>3739</v>
      </c>
    </row>
    <row r="3848" spans="4:5" x14ac:dyDescent="0.3">
      <c r="D3848" s="1793">
        <v>48113005100</v>
      </c>
      <c r="E3848" s="1772">
        <v>3739</v>
      </c>
    </row>
    <row r="3849" spans="4:5" x14ac:dyDescent="0.3">
      <c r="D3849" s="1793">
        <v>48113009303</v>
      </c>
      <c r="E3849" s="1772">
        <v>3739</v>
      </c>
    </row>
    <row r="3850" spans="4:5" x14ac:dyDescent="0.3">
      <c r="D3850" s="1793">
        <v>48113017602</v>
      </c>
      <c r="E3850" s="1772">
        <v>3739</v>
      </c>
    </row>
    <row r="3851" spans="4:5" x14ac:dyDescent="0.3">
      <c r="D3851" s="1793">
        <v>48121021406</v>
      </c>
      <c r="E3851" s="1772">
        <v>3739</v>
      </c>
    </row>
    <row r="3852" spans="4:5" x14ac:dyDescent="0.3">
      <c r="D3852" s="1793">
        <v>48141004318</v>
      </c>
      <c r="E3852" s="1772">
        <v>3739</v>
      </c>
    </row>
    <row r="3853" spans="4:5" x14ac:dyDescent="0.3">
      <c r="D3853" s="1793">
        <v>48141010220</v>
      </c>
      <c r="E3853" s="1772">
        <v>3739</v>
      </c>
    </row>
    <row r="3854" spans="4:5" x14ac:dyDescent="0.3">
      <c r="D3854" s="1793">
        <v>48141010506</v>
      </c>
      <c r="E3854" s="1772">
        <v>3739</v>
      </c>
    </row>
    <row r="3855" spans="4:5" x14ac:dyDescent="0.3">
      <c r="D3855" s="1793">
        <v>48149970500</v>
      </c>
      <c r="E3855" s="1772">
        <v>3739</v>
      </c>
    </row>
    <row r="3856" spans="4:5" x14ac:dyDescent="0.3">
      <c r="D3856" s="1793">
        <v>48201321800</v>
      </c>
      <c r="E3856" s="1772">
        <v>3739</v>
      </c>
    </row>
    <row r="3857" spans="4:5" x14ac:dyDescent="0.3">
      <c r="D3857" s="1793">
        <v>48201533702</v>
      </c>
      <c r="E3857" s="1772">
        <v>3739</v>
      </c>
    </row>
    <row r="3858" spans="4:5" x14ac:dyDescent="0.3">
      <c r="D3858" s="1793">
        <v>48245010902</v>
      </c>
      <c r="E3858" s="1772">
        <v>3739</v>
      </c>
    </row>
    <row r="3859" spans="4:5" x14ac:dyDescent="0.3">
      <c r="D3859" s="1793">
        <v>48257050600</v>
      </c>
      <c r="E3859" s="1772">
        <v>3739</v>
      </c>
    </row>
    <row r="3860" spans="4:5" x14ac:dyDescent="0.3">
      <c r="D3860" s="1793">
        <v>48289950300</v>
      </c>
      <c r="E3860" s="1772">
        <v>3739</v>
      </c>
    </row>
    <row r="3861" spans="4:5" x14ac:dyDescent="0.3">
      <c r="D3861" s="1793">
        <v>48293970400</v>
      </c>
      <c r="E3861" s="1772">
        <v>3739</v>
      </c>
    </row>
    <row r="3862" spans="4:5" x14ac:dyDescent="0.3">
      <c r="D3862" s="1793">
        <v>48309001200</v>
      </c>
      <c r="E3862" s="1772">
        <v>3739</v>
      </c>
    </row>
    <row r="3863" spans="4:5" x14ac:dyDescent="0.3">
      <c r="D3863" s="1793">
        <v>48309003706</v>
      </c>
      <c r="E3863" s="1772">
        <v>3739</v>
      </c>
    </row>
    <row r="3864" spans="4:5" x14ac:dyDescent="0.3">
      <c r="D3864" s="1793">
        <v>48339691100</v>
      </c>
      <c r="E3864" s="1772">
        <v>3739</v>
      </c>
    </row>
    <row r="3865" spans="4:5" x14ac:dyDescent="0.3">
      <c r="D3865" s="1793">
        <v>48339692002</v>
      </c>
      <c r="E3865" s="1772">
        <v>3739</v>
      </c>
    </row>
    <row r="3866" spans="4:5" x14ac:dyDescent="0.3">
      <c r="D3866" s="1793">
        <v>48349970400</v>
      </c>
      <c r="E3866" s="1772">
        <v>3739</v>
      </c>
    </row>
    <row r="3867" spans="4:5" x14ac:dyDescent="0.3">
      <c r="D3867" s="1793">
        <v>48397040301</v>
      </c>
      <c r="E3867" s="1772">
        <v>3739</v>
      </c>
    </row>
    <row r="3868" spans="4:5" x14ac:dyDescent="0.3">
      <c r="D3868" s="1793">
        <v>48423000600</v>
      </c>
      <c r="E3868" s="1772">
        <v>3739</v>
      </c>
    </row>
    <row r="3869" spans="4:5" x14ac:dyDescent="0.3">
      <c r="D3869" s="1793">
        <v>48423001500</v>
      </c>
      <c r="E3869" s="1772">
        <v>3739</v>
      </c>
    </row>
    <row r="3870" spans="4:5" x14ac:dyDescent="0.3">
      <c r="D3870" s="1793">
        <v>48439121608</v>
      </c>
      <c r="E3870" s="1772">
        <v>3739</v>
      </c>
    </row>
    <row r="3871" spans="4:5" x14ac:dyDescent="0.3">
      <c r="D3871" s="1793">
        <v>48453001828</v>
      </c>
      <c r="E3871" s="1772">
        <v>3739</v>
      </c>
    </row>
    <row r="3872" spans="4:5" x14ac:dyDescent="0.3">
      <c r="D3872" s="1793">
        <v>48471790102</v>
      </c>
      <c r="E3872" s="1772">
        <v>3739</v>
      </c>
    </row>
    <row r="3873" spans="4:5" x14ac:dyDescent="0.3">
      <c r="D3873" s="1793">
        <v>48479001812</v>
      </c>
      <c r="E3873" s="1772">
        <v>3739</v>
      </c>
    </row>
    <row r="3874" spans="4:5" x14ac:dyDescent="0.3">
      <c r="D3874" s="1793">
        <v>48479001817</v>
      </c>
      <c r="E3874" s="1772">
        <v>3739</v>
      </c>
    </row>
    <row r="3875" spans="4:5" x14ac:dyDescent="0.3">
      <c r="D3875" s="1793">
        <v>48423001906</v>
      </c>
      <c r="E3875" s="1772">
        <v>3780</v>
      </c>
    </row>
    <row r="3876" spans="4:5" x14ac:dyDescent="0.3">
      <c r="D3876" s="1793">
        <v>48025950202</v>
      </c>
      <c r="E3876" s="1772">
        <v>3780</v>
      </c>
    </row>
    <row r="3877" spans="4:5" x14ac:dyDescent="0.3">
      <c r="D3877" s="1793">
        <v>48071710500</v>
      </c>
      <c r="E3877" s="1772">
        <v>3780</v>
      </c>
    </row>
    <row r="3878" spans="4:5" x14ac:dyDescent="0.3">
      <c r="D3878" s="1793">
        <v>48163950100</v>
      </c>
      <c r="E3878" s="1772">
        <v>3780</v>
      </c>
    </row>
    <row r="3879" spans="4:5" x14ac:dyDescent="0.3">
      <c r="D3879" s="1793">
        <v>48179950600</v>
      </c>
      <c r="E3879" s="1772">
        <v>3780</v>
      </c>
    </row>
    <row r="3880" spans="4:5" x14ac:dyDescent="0.3">
      <c r="D3880" s="1793">
        <v>48181000102</v>
      </c>
      <c r="E3880" s="1772">
        <v>3780</v>
      </c>
    </row>
    <row r="3881" spans="4:5" x14ac:dyDescent="0.3">
      <c r="D3881" s="1793">
        <v>48201230100</v>
      </c>
      <c r="E3881" s="1772">
        <v>3780</v>
      </c>
    </row>
    <row r="3882" spans="4:5" x14ac:dyDescent="0.3">
      <c r="D3882" s="1793">
        <v>48217960900</v>
      </c>
      <c r="E3882" s="1772">
        <v>3780</v>
      </c>
    </row>
    <row r="3883" spans="4:5" x14ac:dyDescent="0.3">
      <c r="D3883" s="1793">
        <v>48279950500</v>
      </c>
      <c r="E3883" s="1772">
        <v>3780</v>
      </c>
    </row>
    <row r="3884" spans="4:5" x14ac:dyDescent="0.3">
      <c r="D3884" s="1793">
        <v>48285000200</v>
      </c>
      <c r="E3884" s="1772">
        <v>3780</v>
      </c>
    </row>
    <row r="3885" spans="4:5" x14ac:dyDescent="0.3">
      <c r="D3885" s="1793">
        <v>48429950300</v>
      </c>
      <c r="E3885" s="1772">
        <v>3780</v>
      </c>
    </row>
    <row r="3886" spans="4:5" x14ac:dyDescent="0.3">
      <c r="D3886" s="1793">
        <v>48453002425</v>
      </c>
      <c r="E3886" s="1772">
        <v>3780</v>
      </c>
    </row>
    <row r="3887" spans="4:5" x14ac:dyDescent="0.3">
      <c r="D3887" s="1793">
        <v>48485013100</v>
      </c>
      <c r="E3887" s="1772">
        <v>3780</v>
      </c>
    </row>
    <row r="3888" spans="4:5" x14ac:dyDescent="0.3">
      <c r="D3888" s="1793">
        <v>48113007101</v>
      </c>
      <c r="E3888" s="1772">
        <v>3793</v>
      </c>
    </row>
    <row r="3889" spans="4:5" x14ac:dyDescent="0.3">
      <c r="D3889" s="1793">
        <v>48121020309</v>
      </c>
      <c r="E3889" s="1772">
        <v>3793</v>
      </c>
    </row>
    <row r="3890" spans="4:5" x14ac:dyDescent="0.3">
      <c r="D3890" s="1793">
        <v>48381021605</v>
      </c>
      <c r="E3890" s="1772">
        <v>3793</v>
      </c>
    </row>
    <row r="3891" spans="4:5" x14ac:dyDescent="0.3">
      <c r="D3891" s="1793">
        <v>48037011402</v>
      </c>
      <c r="E3891" s="1772">
        <v>3796</v>
      </c>
    </row>
    <row r="3892" spans="4:5" x14ac:dyDescent="0.3">
      <c r="D3892" s="1793">
        <v>48097000100</v>
      </c>
      <c r="E3892" s="1772">
        <v>3796</v>
      </c>
    </row>
    <row r="3893" spans="4:5" x14ac:dyDescent="0.3">
      <c r="D3893" s="1793">
        <v>48121020303</v>
      </c>
      <c r="E3893" s="1772">
        <v>3798</v>
      </c>
    </row>
    <row r="3894" spans="4:5" x14ac:dyDescent="0.3">
      <c r="D3894" s="1793">
        <v>48113019501</v>
      </c>
      <c r="E3894" s="1772">
        <v>3798</v>
      </c>
    </row>
    <row r="3895" spans="4:5" x14ac:dyDescent="0.3">
      <c r="D3895" s="1793">
        <v>48453001603</v>
      </c>
      <c r="E3895" s="1772">
        <v>3798</v>
      </c>
    </row>
    <row r="3896" spans="4:5" x14ac:dyDescent="0.3">
      <c r="D3896" s="1793">
        <v>48085032009</v>
      </c>
      <c r="E3896" s="1772">
        <v>3798</v>
      </c>
    </row>
    <row r="3897" spans="4:5" x14ac:dyDescent="0.3">
      <c r="D3897" s="1793">
        <v>48085031715</v>
      </c>
      <c r="E3897" s="1772">
        <v>3798</v>
      </c>
    </row>
    <row r="3898" spans="4:5" x14ac:dyDescent="0.3">
      <c r="D3898" s="1793">
        <v>48121021527</v>
      </c>
      <c r="E3898" s="1772">
        <v>3798</v>
      </c>
    </row>
    <row r="3899" spans="4:5" x14ac:dyDescent="0.3">
      <c r="D3899" s="1793">
        <v>48251130210</v>
      </c>
      <c r="E3899" s="1772">
        <v>3798</v>
      </c>
    </row>
    <row r="3900" spans="4:5" x14ac:dyDescent="0.3">
      <c r="D3900" s="1793">
        <v>48481740600</v>
      </c>
      <c r="E3900" s="1772">
        <v>3798</v>
      </c>
    </row>
    <row r="3901" spans="4:5" x14ac:dyDescent="0.3">
      <c r="D3901" s="1793">
        <v>48439114207</v>
      </c>
      <c r="E3901" s="1772">
        <v>3798</v>
      </c>
    </row>
    <row r="3902" spans="4:5" x14ac:dyDescent="0.3">
      <c r="D3902" s="1793">
        <v>48141010324</v>
      </c>
      <c r="E3902" s="1772">
        <v>3798</v>
      </c>
    </row>
    <row r="3903" spans="4:5" x14ac:dyDescent="0.3">
      <c r="D3903" s="1793">
        <v>48167721202</v>
      </c>
      <c r="E3903" s="1772">
        <v>3798</v>
      </c>
    </row>
    <row r="3904" spans="4:5" x14ac:dyDescent="0.3">
      <c r="D3904" s="1793">
        <v>48215021202</v>
      </c>
      <c r="E3904" s="1772">
        <v>3798</v>
      </c>
    </row>
    <row r="3905" spans="4:5" x14ac:dyDescent="0.3">
      <c r="D3905" s="1793">
        <v>48453001719</v>
      </c>
      <c r="E3905" s="1772">
        <v>3798</v>
      </c>
    </row>
    <row r="3906" spans="4:5" x14ac:dyDescent="0.3">
      <c r="D3906" s="1793">
        <v>48213951400</v>
      </c>
      <c r="E3906" s="1772">
        <v>3798</v>
      </c>
    </row>
    <row r="3907" spans="4:5" x14ac:dyDescent="0.3">
      <c r="D3907" s="1793">
        <v>48061012101</v>
      </c>
      <c r="E3907" s="1772">
        <v>3798</v>
      </c>
    </row>
    <row r="3908" spans="4:5" x14ac:dyDescent="0.3">
      <c r="D3908" s="1793">
        <v>48249950400</v>
      </c>
      <c r="E3908" s="1772">
        <v>3798</v>
      </c>
    </row>
    <row r="3909" spans="4:5" x14ac:dyDescent="0.3">
      <c r="D3909" s="1793">
        <v>48453002432</v>
      </c>
      <c r="E3909" s="1772">
        <v>3798</v>
      </c>
    </row>
    <row r="3910" spans="4:5" x14ac:dyDescent="0.3">
      <c r="D3910" s="1793">
        <v>48023950300</v>
      </c>
      <c r="E3910" s="1772">
        <v>3798</v>
      </c>
    </row>
    <row r="3911" spans="4:5" x14ac:dyDescent="0.3">
      <c r="D3911" s="1793">
        <v>48027021903</v>
      </c>
      <c r="E3911" s="1772">
        <v>3798</v>
      </c>
    </row>
    <row r="3912" spans="4:5" x14ac:dyDescent="0.3">
      <c r="D3912" s="1793">
        <v>48029141402</v>
      </c>
      <c r="E3912" s="1772">
        <v>3798</v>
      </c>
    </row>
    <row r="3913" spans="4:5" x14ac:dyDescent="0.3">
      <c r="D3913" s="1793">
        <v>48061012607</v>
      </c>
      <c r="E3913" s="1772">
        <v>3798</v>
      </c>
    </row>
    <row r="3914" spans="4:5" x14ac:dyDescent="0.3">
      <c r="D3914" s="1793">
        <v>48085030514</v>
      </c>
      <c r="E3914" s="1772">
        <v>3798</v>
      </c>
    </row>
    <row r="3915" spans="4:5" x14ac:dyDescent="0.3">
      <c r="D3915" s="1793">
        <v>48085031613</v>
      </c>
      <c r="E3915" s="1772">
        <v>3798</v>
      </c>
    </row>
    <row r="3916" spans="4:5" x14ac:dyDescent="0.3">
      <c r="D3916" s="1793">
        <v>48099010400</v>
      </c>
      <c r="E3916" s="1772">
        <v>3798</v>
      </c>
    </row>
    <row r="3917" spans="4:5" x14ac:dyDescent="0.3">
      <c r="D3917" s="1793">
        <v>48113015800</v>
      </c>
      <c r="E3917" s="1772">
        <v>3798</v>
      </c>
    </row>
    <row r="3918" spans="4:5" x14ac:dyDescent="0.3">
      <c r="D3918" s="1793">
        <v>48147950300</v>
      </c>
      <c r="E3918" s="1772">
        <v>3798</v>
      </c>
    </row>
    <row r="3919" spans="4:5" x14ac:dyDescent="0.3">
      <c r="D3919" s="1793">
        <v>48157672302</v>
      </c>
      <c r="E3919" s="1772">
        <v>3798</v>
      </c>
    </row>
    <row r="3920" spans="4:5" x14ac:dyDescent="0.3">
      <c r="D3920" s="1793">
        <v>48167725300</v>
      </c>
      <c r="E3920" s="1772">
        <v>3798</v>
      </c>
    </row>
    <row r="3921" spans="4:5" x14ac:dyDescent="0.3">
      <c r="D3921" s="1793">
        <v>48175960200</v>
      </c>
      <c r="E3921" s="1772">
        <v>3798</v>
      </c>
    </row>
    <row r="3922" spans="4:5" x14ac:dyDescent="0.3">
      <c r="D3922" s="1793">
        <v>48187210507</v>
      </c>
      <c r="E3922" s="1772">
        <v>3798</v>
      </c>
    </row>
    <row r="3923" spans="4:5" x14ac:dyDescent="0.3">
      <c r="D3923" s="1793">
        <v>48201534201</v>
      </c>
      <c r="E3923" s="1772">
        <v>3798</v>
      </c>
    </row>
    <row r="3924" spans="4:5" x14ac:dyDescent="0.3">
      <c r="D3924" s="1793">
        <v>48201541100</v>
      </c>
      <c r="E3924" s="1772">
        <v>3798</v>
      </c>
    </row>
    <row r="3925" spans="4:5" x14ac:dyDescent="0.3">
      <c r="D3925" s="1793">
        <v>48245011102</v>
      </c>
      <c r="E3925" s="1772">
        <v>3798</v>
      </c>
    </row>
    <row r="3926" spans="4:5" x14ac:dyDescent="0.3">
      <c r="D3926" s="1793">
        <v>48251130215</v>
      </c>
      <c r="E3926" s="1772">
        <v>3798</v>
      </c>
    </row>
    <row r="3927" spans="4:5" x14ac:dyDescent="0.3">
      <c r="D3927" s="1793">
        <v>48291700600</v>
      </c>
      <c r="E3927" s="1772">
        <v>3798</v>
      </c>
    </row>
    <row r="3928" spans="4:5" x14ac:dyDescent="0.3">
      <c r="D3928" s="1793">
        <v>48397040504</v>
      </c>
      <c r="E3928" s="1772">
        <v>3798</v>
      </c>
    </row>
    <row r="3929" spans="4:5" x14ac:dyDescent="0.3">
      <c r="D3929" s="1793">
        <v>48403950300</v>
      </c>
      <c r="E3929" s="1772">
        <v>3798</v>
      </c>
    </row>
    <row r="3930" spans="4:5" x14ac:dyDescent="0.3">
      <c r="D3930" s="1793">
        <v>48439110202</v>
      </c>
      <c r="E3930" s="1772">
        <v>3798</v>
      </c>
    </row>
    <row r="3931" spans="4:5" x14ac:dyDescent="0.3">
      <c r="D3931" s="1793">
        <v>48439111550</v>
      </c>
      <c r="E3931" s="1772">
        <v>3798</v>
      </c>
    </row>
    <row r="3932" spans="4:5" x14ac:dyDescent="0.3">
      <c r="D3932" s="1793">
        <v>48439113626</v>
      </c>
      <c r="E3932" s="1772">
        <v>3798</v>
      </c>
    </row>
    <row r="3933" spans="4:5" x14ac:dyDescent="0.3">
      <c r="D3933" s="1793">
        <v>48439113810</v>
      </c>
      <c r="E3933" s="1772">
        <v>3798</v>
      </c>
    </row>
    <row r="3934" spans="4:5" x14ac:dyDescent="0.3">
      <c r="D3934" s="1793">
        <v>48439121610</v>
      </c>
      <c r="E3934" s="1772">
        <v>3798</v>
      </c>
    </row>
    <row r="3935" spans="4:5" x14ac:dyDescent="0.3">
      <c r="D3935" s="1793">
        <v>48465950601</v>
      </c>
      <c r="E3935" s="1772">
        <v>3798</v>
      </c>
    </row>
    <row r="3936" spans="4:5" x14ac:dyDescent="0.3">
      <c r="D3936" s="1793">
        <v>48475950200</v>
      </c>
      <c r="E3936" s="1772">
        <v>3798</v>
      </c>
    </row>
    <row r="3937" spans="4:5" x14ac:dyDescent="0.3">
      <c r="D3937" s="1793">
        <v>48479001718</v>
      </c>
      <c r="E3937" s="1772">
        <v>3798</v>
      </c>
    </row>
    <row r="3938" spans="4:5" x14ac:dyDescent="0.3">
      <c r="D3938" s="1793">
        <v>48485013502</v>
      </c>
      <c r="E3938" s="1772">
        <v>3798</v>
      </c>
    </row>
    <row r="3939" spans="4:5" x14ac:dyDescent="0.3">
      <c r="D3939" s="1793">
        <v>48499950301</v>
      </c>
      <c r="E3939" s="1772">
        <v>3798</v>
      </c>
    </row>
    <row r="3940" spans="4:5" x14ac:dyDescent="0.3">
      <c r="D3940" s="1793">
        <v>48501950200</v>
      </c>
      <c r="E3940" s="1772">
        <v>3798</v>
      </c>
    </row>
    <row r="3941" spans="4:5" x14ac:dyDescent="0.3">
      <c r="D3941" s="1793">
        <v>48201430800</v>
      </c>
      <c r="E3941" s="1772">
        <v>3846</v>
      </c>
    </row>
    <row r="3942" spans="4:5" x14ac:dyDescent="0.3">
      <c r="D3942" s="1793">
        <v>48041002001</v>
      </c>
      <c r="E3942" s="1772">
        <v>3846</v>
      </c>
    </row>
    <row r="3943" spans="4:5" x14ac:dyDescent="0.3">
      <c r="D3943" s="1793">
        <v>48061012613</v>
      </c>
      <c r="E3943" s="1772">
        <v>3846</v>
      </c>
    </row>
    <row r="3944" spans="4:5" x14ac:dyDescent="0.3">
      <c r="D3944" s="1793">
        <v>48201430500</v>
      </c>
      <c r="E3944" s="1772">
        <v>3846</v>
      </c>
    </row>
    <row r="3945" spans="4:5" x14ac:dyDescent="0.3">
      <c r="D3945" s="1793">
        <v>48477170500</v>
      </c>
      <c r="E3945" s="1772">
        <v>3846</v>
      </c>
    </row>
    <row r="3946" spans="4:5" x14ac:dyDescent="0.3">
      <c r="D3946" s="1793">
        <v>48453000700</v>
      </c>
      <c r="E3946" s="1772">
        <v>3846</v>
      </c>
    </row>
    <row r="3947" spans="4:5" x14ac:dyDescent="0.3">
      <c r="D3947" s="1793">
        <v>48181001802</v>
      </c>
      <c r="E3947" s="1772">
        <v>3846</v>
      </c>
    </row>
    <row r="3948" spans="4:5" x14ac:dyDescent="0.3">
      <c r="D3948" s="1793">
        <v>48059030101</v>
      </c>
      <c r="E3948" s="1772">
        <v>3846</v>
      </c>
    </row>
    <row r="3949" spans="4:5" x14ac:dyDescent="0.3">
      <c r="D3949" s="1793">
        <v>48355005406</v>
      </c>
      <c r="E3949" s="1772">
        <v>3846</v>
      </c>
    </row>
    <row r="3950" spans="4:5" x14ac:dyDescent="0.3">
      <c r="D3950" s="1793">
        <v>48029131802</v>
      </c>
      <c r="E3950" s="1772">
        <v>3846</v>
      </c>
    </row>
    <row r="3951" spans="4:5" x14ac:dyDescent="0.3">
      <c r="D3951" s="1793">
        <v>48029161400</v>
      </c>
      <c r="E3951" s="1772">
        <v>3846</v>
      </c>
    </row>
    <row r="3952" spans="4:5" x14ac:dyDescent="0.3">
      <c r="D3952" s="1793">
        <v>48061013307</v>
      </c>
      <c r="E3952" s="1772">
        <v>3846</v>
      </c>
    </row>
    <row r="3953" spans="4:5" x14ac:dyDescent="0.3">
      <c r="D3953" s="1793">
        <v>48089750500</v>
      </c>
      <c r="E3953" s="1772">
        <v>3846</v>
      </c>
    </row>
    <row r="3954" spans="4:5" x14ac:dyDescent="0.3">
      <c r="D3954" s="1793">
        <v>48109950300</v>
      </c>
      <c r="E3954" s="1772">
        <v>3846</v>
      </c>
    </row>
    <row r="3955" spans="4:5" x14ac:dyDescent="0.3">
      <c r="D3955" s="1793">
        <v>48113013007</v>
      </c>
      <c r="E3955" s="1772">
        <v>3846</v>
      </c>
    </row>
    <row r="3956" spans="4:5" x14ac:dyDescent="0.3">
      <c r="D3956" s="1793">
        <v>48167723200</v>
      </c>
      <c r="E3956" s="1772">
        <v>3846</v>
      </c>
    </row>
    <row r="3957" spans="4:5" x14ac:dyDescent="0.3">
      <c r="D3957" s="1793">
        <v>48167723900</v>
      </c>
      <c r="E3957" s="1772">
        <v>3846</v>
      </c>
    </row>
    <row r="3958" spans="4:5" x14ac:dyDescent="0.3">
      <c r="D3958" s="1793">
        <v>48201232600</v>
      </c>
      <c r="E3958" s="1772">
        <v>3846</v>
      </c>
    </row>
    <row r="3959" spans="4:5" x14ac:dyDescent="0.3">
      <c r="D3959" s="1793">
        <v>48255970300</v>
      </c>
      <c r="E3959" s="1772">
        <v>3846</v>
      </c>
    </row>
    <row r="3960" spans="4:5" x14ac:dyDescent="0.3">
      <c r="D3960" s="1793">
        <v>48257050203</v>
      </c>
      <c r="E3960" s="1772">
        <v>3846</v>
      </c>
    </row>
    <row r="3961" spans="4:5" x14ac:dyDescent="0.3">
      <c r="D3961" s="1793">
        <v>48283950300</v>
      </c>
      <c r="E3961" s="1772">
        <v>3846</v>
      </c>
    </row>
    <row r="3962" spans="4:5" x14ac:dyDescent="0.3">
      <c r="D3962" s="1793">
        <v>48375014100</v>
      </c>
      <c r="E3962" s="1772">
        <v>3846</v>
      </c>
    </row>
    <row r="3963" spans="4:5" x14ac:dyDescent="0.3">
      <c r="D3963" s="1793">
        <v>48375015200</v>
      </c>
      <c r="E3963" s="1772">
        <v>3846</v>
      </c>
    </row>
    <row r="3964" spans="4:5" x14ac:dyDescent="0.3">
      <c r="D3964" s="1793">
        <v>48439113812</v>
      </c>
      <c r="E3964" s="1772">
        <v>3846</v>
      </c>
    </row>
    <row r="3965" spans="4:5" x14ac:dyDescent="0.3">
      <c r="D3965" s="1793">
        <v>48035950200</v>
      </c>
      <c r="E3965" s="1772">
        <v>3870</v>
      </c>
    </row>
    <row r="3966" spans="4:5" x14ac:dyDescent="0.3">
      <c r="D3966" s="1793">
        <v>48029131503</v>
      </c>
      <c r="E3966" s="1772">
        <v>3870</v>
      </c>
    </row>
    <row r="3967" spans="4:5" x14ac:dyDescent="0.3">
      <c r="D3967" s="1793">
        <v>48201331700</v>
      </c>
      <c r="E3967" s="1772">
        <v>3870</v>
      </c>
    </row>
    <row r="3968" spans="4:5" x14ac:dyDescent="0.3">
      <c r="D3968" s="1793">
        <v>48231960300</v>
      </c>
      <c r="E3968" s="1772">
        <v>3870</v>
      </c>
    </row>
    <row r="3969" spans="4:5" x14ac:dyDescent="0.3">
      <c r="D3969" s="1793">
        <v>48439100601</v>
      </c>
      <c r="E3969" s="1772">
        <v>3870</v>
      </c>
    </row>
    <row r="3970" spans="4:5" x14ac:dyDescent="0.3">
      <c r="D3970" s="1793">
        <v>48441012200</v>
      </c>
      <c r="E3970" s="1772">
        <v>3870</v>
      </c>
    </row>
    <row r="3971" spans="4:5" x14ac:dyDescent="0.3">
      <c r="D3971" s="1793">
        <v>48439111549</v>
      </c>
      <c r="E3971" s="1772">
        <v>3876</v>
      </c>
    </row>
    <row r="3972" spans="4:5" x14ac:dyDescent="0.3">
      <c r="D3972" s="1793">
        <v>48453001741</v>
      </c>
      <c r="E3972" s="1772">
        <v>3876</v>
      </c>
    </row>
    <row r="3973" spans="4:5" x14ac:dyDescent="0.3">
      <c r="D3973" s="1793">
        <v>48113013611</v>
      </c>
      <c r="E3973" s="1772">
        <v>3876</v>
      </c>
    </row>
    <row r="3974" spans="4:5" x14ac:dyDescent="0.3">
      <c r="D3974" s="1793">
        <v>48029120400</v>
      </c>
      <c r="E3974" s="1772">
        <v>3876</v>
      </c>
    </row>
    <row r="3975" spans="4:5" x14ac:dyDescent="0.3">
      <c r="D3975" s="1793">
        <v>48015760400</v>
      </c>
      <c r="E3975" s="1772">
        <v>3876</v>
      </c>
    </row>
    <row r="3976" spans="4:5" x14ac:dyDescent="0.3">
      <c r="D3976" s="1793">
        <v>48165950300</v>
      </c>
      <c r="E3976" s="1772">
        <v>3876</v>
      </c>
    </row>
    <row r="3977" spans="4:5" x14ac:dyDescent="0.3">
      <c r="D3977" s="1793">
        <v>48439106400</v>
      </c>
      <c r="E3977" s="1772">
        <v>3876</v>
      </c>
    </row>
    <row r="3978" spans="4:5" x14ac:dyDescent="0.3">
      <c r="D3978" s="1793">
        <v>48085031308</v>
      </c>
      <c r="E3978" s="1772">
        <v>3876</v>
      </c>
    </row>
    <row r="3979" spans="4:5" x14ac:dyDescent="0.3">
      <c r="D3979" s="1793">
        <v>48339694700</v>
      </c>
      <c r="E3979" s="1772">
        <v>3876</v>
      </c>
    </row>
    <row r="3980" spans="4:5" x14ac:dyDescent="0.3">
      <c r="D3980" s="1793">
        <v>48341950200</v>
      </c>
      <c r="E3980" s="1772">
        <v>3876</v>
      </c>
    </row>
    <row r="3981" spans="4:5" x14ac:dyDescent="0.3">
      <c r="D3981" s="1793">
        <v>48009020300</v>
      </c>
      <c r="E3981" s="1772">
        <v>3876</v>
      </c>
    </row>
    <row r="3982" spans="4:5" x14ac:dyDescent="0.3">
      <c r="D3982" s="1793">
        <v>48013960201</v>
      </c>
      <c r="E3982" s="1772">
        <v>3876</v>
      </c>
    </row>
    <row r="3983" spans="4:5" x14ac:dyDescent="0.3">
      <c r="D3983" s="1793">
        <v>48019000101</v>
      </c>
      <c r="E3983" s="1772">
        <v>3876</v>
      </c>
    </row>
    <row r="3984" spans="4:5" x14ac:dyDescent="0.3">
      <c r="D3984" s="1793">
        <v>48021950802</v>
      </c>
      <c r="E3984" s="1772">
        <v>3876</v>
      </c>
    </row>
    <row r="3985" spans="4:5" x14ac:dyDescent="0.3">
      <c r="D3985" s="1793">
        <v>48029141900</v>
      </c>
      <c r="E3985" s="1772">
        <v>3876</v>
      </c>
    </row>
    <row r="3986" spans="4:5" x14ac:dyDescent="0.3">
      <c r="D3986" s="1793">
        <v>48029161503</v>
      </c>
      <c r="E3986" s="1772">
        <v>3876</v>
      </c>
    </row>
    <row r="3987" spans="4:5" x14ac:dyDescent="0.3">
      <c r="D3987" s="1793">
        <v>48029980003</v>
      </c>
      <c r="E3987" s="1772">
        <v>3876</v>
      </c>
    </row>
    <row r="3988" spans="4:5" x14ac:dyDescent="0.3">
      <c r="D3988" s="1793">
        <v>48039663000</v>
      </c>
      <c r="E3988" s="1772">
        <v>3876</v>
      </c>
    </row>
    <row r="3989" spans="4:5" x14ac:dyDescent="0.3">
      <c r="D3989" s="1793">
        <v>48061013309</v>
      </c>
      <c r="E3989" s="1772">
        <v>3876</v>
      </c>
    </row>
    <row r="3990" spans="4:5" x14ac:dyDescent="0.3">
      <c r="D3990" s="1793">
        <v>48063950102</v>
      </c>
      <c r="E3990" s="1772">
        <v>3876</v>
      </c>
    </row>
    <row r="3991" spans="4:5" x14ac:dyDescent="0.3">
      <c r="D3991" s="1793">
        <v>48071710401</v>
      </c>
      <c r="E3991" s="1772">
        <v>3876</v>
      </c>
    </row>
    <row r="3992" spans="4:5" x14ac:dyDescent="0.3">
      <c r="D3992" s="1793">
        <v>48085031662</v>
      </c>
      <c r="E3992" s="1772">
        <v>3876</v>
      </c>
    </row>
    <row r="3993" spans="4:5" x14ac:dyDescent="0.3">
      <c r="D3993" s="1793">
        <v>48113009104</v>
      </c>
      <c r="E3993" s="1772">
        <v>3876</v>
      </c>
    </row>
    <row r="3994" spans="4:5" x14ac:dyDescent="0.3">
      <c r="D3994" s="1793">
        <v>48113013605</v>
      </c>
      <c r="E3994" s="1772">
        <v>3876</v>
      </c>
    </row>
    <row r="3995" spans="4:5" x14ac:dyDescent="0.3">
      <c r="D3995" s="1793">
        <v>48113013619</v>
      </c>
      <c r="E3995" s="1772">
        <v>3876</v>
      </c>
    </row>
    <row r="3996" spans="4:5" x14ac:dyDescent="0.3">
      <c r="D3996" s="1793">
        <v>48113016302</v>
      </c>
      <c r="E3996" s="1772">
        <v>3876</v>
      </c>
    </row>
    <row r="3997" spans="4:5" x14ac:dyDescent="0.3">
      <c r="D3997" s="1793">
        <v>48153950500</v>
      </c>
      <c r="E3997" s="1772">
        <v>3876</v>
      </c>
    </row>
    <row r="3998" spans="4:5" x14ac:dyDescent="0.3">
      <c r="D3998" s="1793">
        <v>48163950200</v>
      </c>
      <c r="E3998" s="1772">
        <v>3876</v>
      </c>
    </row>
    <row r="3999" spans="4:5" x14ac:dyDescent="0.3">
      <c r="D3999" s="1793">
        <v>48187210604</v>
      </c>
      <c r="E3999" s="1772">
        <v>3876</v>
      </c>
    </row>
    <row r="4000" spans="4:5" x14ac:dyDescent="0.3">
      <c r="D4000" s="1793">
        <v>48201554903</v>
      </c>
      <c r="E4000" s="1772">
        <v>3876</v>
      </c>
    </row>
    <row r="4001" spans="4:5" x14ac:dyDescent="0.3">
      <c r="D4001" s="1793">
        <v>48247950200</v>
      </c>
      <c r="E4001" s="1772">
        <v>3876</v>
      </c>
    </row>
    <row r="4002" spans="4:5" x14ac:dyDescent="0.3">
      <c r="D4002" s="1793">
        <v>48279950600</v>
      </c>
      <c r="E4002" s="1772">
        <v>3876</v>
      </c>
    </row>
    <row r="4003" spans="4:5" x14ac:dyDescent="0.3">
      <c r="D4003" s="1793">
        <v>48291700900</v>
      </c>
      <c r="E4003" s="1772">
        <v>3876</v>
      </c>
    </row>
    <row r="4004" spans="4:5" x14ac:dyDescent="0.3">
      <c r="D4004" s="1793">
        <v>48303000100</v>
      </c>
      <c r="E4004" s="1772">
        <v>3876</v>
      </c>
    </row>
    <row r="4005" spans="4:5" x14ac:dyDescent="0.3">
      <c r="D4005" s="1793">
        <v>48325000402</v>
      </c>
      <c r="E4005" s="1772">
        <v>3876</v>
      </c>
    </row>
    <row r="4006" spans="4:5" x14ac:dyDescent="0.3">
      <c r="D4006" s="1793">
        <v>48339694102</v>
      </c>
      <c r="E4006" s="1772">
        <v>3876</v>
      </c>
    </row>
    <row r="4007" spans="4:5" x14ac:dyDescent="0.3">
      <c r="D4007" s="1793">
        <v>48355003603</v>
      </c>
      <c r="E4007" s="1772">
        <v>3876</v>
      </c>
    </row>
    <row r="4008" spans="4:5" x14ac:dyDescent="0.3">
      <c r="D4008" s="1793">
        <v>48425000200</v>
      </c>
      <c r="E4008" s="1772">
        <v>3876</v>
      </c>
    </row>
    <row r="4009" spans="4:5" x14ac:dyDescent="0.3">
      <c r="D4009" s="1793">
        <v>48439104900</v>
      </c>
      <c r="E4009" s="1772">
        <v>3876</v>
      </c>
    </row>
    <row r="4010" spans="4:5" x14ac:dyDescent="0.3">
      <c r="D4010" s="1793">
        <v>48439110903</v>
      </c>
      <c r="E4010" s="1772">
        <v>3876</v>
      </c>
    </row>
    <row r="4011" spans="4:5" x14ac:dyDescent="0.3">
      <c r="D4011" s="1793">
        <v>48453001769</v>
      </c>
      <c r="E4011" s="1772">
        <v>3876</v>
      </c>
    </row>
    <row r="4012" spans="4:5" x14ac:dyDescent="0.3">
      <c r="D4012" s="1793">
        <v>48485013700</v>
      </c>
      <c r="E4012" s="1772">
        <v>3876</v>
      </c>
    </row>
    <row r="4013" spans="4:5" x14ac:dyDescent="0.3">
      <c r="D4013" s="1793">
        <v>48499950602</v>
      </c>
      <c r="E4013" s="1772">
        <v>3876</v>
      </c>
    </row>
    <row r="4014" spans="4:5" x14ac:dyDescent="0.3">
      <c r="D4014" s="1793">
        <v>48121021526</v>
      </c>
      <c r="E4014" s="1772">
        <v>3919</v>
      </c>
    </row>
    <row r="4015" spans="4:5" x14ac:dyDescent="0.3">
      <c r="D4015" s="1793">
        <v>48201310200</v>
      </c>
      <c r="E4015" s="1772">
        <v>3919</v>
      </c>
    </row>
    <row r="4016" spans="4:5" x14ac:dyDescent="0.3">
      <c r="D4016" s="1793">
        <v>48113013902</v>
      </c>
      <c r="E4016" s="1772">
        <v>3919</v>
      </c>
    </row>
    <row r="4017" spans="4:5" x14ac:dyDescent="0.3">
      <c r="D4017" s="1793">
        <v>48385950100</v>
      </c>
      <c r="E4017" s="1772">
        <v>3919</v>
      </c>
    </row>
    <row r="4018" spans="4:5" x14ac:dyDescent="0.3">
      <c r="D4018" s="1793">
        <v>48203020102</v>
      </c>
      <c r="E4018" s="1772">
        <v>3919</v>
      </c>
    </row>
    <row r="4019" spans="4:5" x14ac:dyDescent="0.3">
      <c r="D4019" s="1793">
        <v>48373210206</v>
      </c>
      <c r="E4019" s="1772">
        <v>3919</v>
      </c>
    </row>
    <row r="4020" spans="4:5" x14ac:dyDescent="0.3">
      <c r="D4020" s="1793">
        <v>48029140100</v>
      </c>
      <c r="E4020" s="1772">
        <v>3919</v>
      </c>
    </row>
    <row r="4021" spans="4:5" x14ac:dyDescent="0.3">
      <c r="D4021" s="1793">
        <v>48029151700</v>
      </c>
      <c r="E4021" s="1772">
        <v>3919</v>
      </c>
    </row>
    <row r="4022" spans="4:5" x14ac:dyDescent="0.3">
      <c r="D4022" s="1793">
        <v>48029191201</v>
      </c>
      <c r="E4022" s="1772">
        <v>3919</v>
      </c>
    </row>
    <row r="4023" spans="4:5" x14ac:dyDescent="0.3">
      <c r="D4023" s="1793">
        <v>48041000102</v>
      </c>
      <c r="E4023" s="1772">
        <v>3919</v>
      </c>
    </row>
    <row r="4024" spans="4:5" x14ac:dyDescent="0.3">
      <c r="D4024" s="1793">
        <v>48113006401</v>
      </c>
      <c r="E4024" s="1772">
        <v>3919</v>
      </c>
    </row>
    <row r="4025" spans="4:5" x14ac:dyDescent="0.3">
      <c r="D4025" s="1793">
        <v>48113013104</v>
      </c>
      <c r="E4025" s="1772">
        <v>3919</v>
      </c>
    </row>
    <row r="4026" spans="4:5" x14ac:dyDescent="0.3">
      <c r="D4026" s="1793">
        <v>48113019024</v>
      </c>
      <c r="E4026" s="1772">
        <v>3919</v>
      </c>
    </row>
    <row r="4027" spans="4:5" x14ac:dyDescent="0.3">
      <c r="D4027" s="1793">
        <v>48129950200</v>
      </c>
      <c r="E4027" s="1772">
        <v>3919</v>
      </c>
    </row>
    <row r="4028" spans="4:5" x14ac:dyDescent="0.3">
      <c r="D4028" s="1793">
        <v>48179950100</v>
      </c>
      <c r="E4028" s="1772">
        <v>3919</v>
      </c>
    </row>
    <row r="4029" spans="4:5" x14ac:dyDescent="0.3">
      <c r="D4029" s="1793">
        <v>48201420600</v>
      </c>
      <c r="E4029" s="1772">
        <v>3919</v>
      </c>
    </row>
    <row r="4030" spans="4:5" x14ac:dyDescent="0.3">
      <c r="D4030" s="1793">
        <v>48219950200</v>
      </c>
      <c r="E4030" s="1772">
        <v>3919</v>
      </c>
    </row>
    <row r="4031" spans="4:5" x14ac:dyDescent="0.3">
      <c r="D4031" s="1793">
        <v>48277000200</v>
      </c>
      <c r="E4031" s="1772">
        <v>3919</v>
      </c>
    </row>
    <row r="4032" spans="4:5" x14ac:dyDescent="0.3">
      <c r="D4032" s="1793">
        <v>48299970600</v>
      </c>
      <c r="E4032" s="1772">
        <v>3919</v>
      </c>
    </row>
    <row r="4033" spans="4:5" x14ac:dyDescent="0.3">
      <c r="D4033" s="1793">
        <v>48333950200</v>
      </c>
      <c r="E4033" s="1772">
        <v>3919</v>
      </c>
    </row>
    <row r="4034" spans="4:5" x14ac:dyDescent="0.3">
      <c r="D4034" s="1793">
        <v>48389950100</v>
      </c>
      <c r="E4034" s="1772">
        <v>3919</v>
      </c>
    </row>
    <row r="4035" spans="4:5" x14ac:dyDescent="0.3">
      <c r="D4035" s="1793">
        <v>48439110907</v>
      </c>
      <c r="E4035" s="1772">
        <v>3919</v>
      </c>
    </row>
    <row r="4036" spans="4:5" x14ac:dyDescent="0.3">
      <c r="D4036" s="1793">
        <v>48457950200</v>
      </c>
      <c r="E4036" s="1772">
        <v>3919</v>
      </c>
    </row>
    <row r="4037" spans="4:5" x14ac:dyDescent="0.3">
      <c r="D4037" s="1793">
        <v>48459950700</v>
      </c>
      <c r="E4037" s="1772">
        <v>3919</v>
      </c>
    </row>
    <row r="4038" spans="4:5" x14ac:dyDescent="0.3">
      <c r="D4038" s="1793">
        <v>48473680100</v>
      </c>
      <c r="E4038" s="1772">
        <v>3943</v>
      </c>
    </row>
    <row r="4039" spans="4:5" x14ac:dyDescent="0.3">
      <c r="D4039" s="1793">
        <v>48497150300</v>
      </c>
      <c r="E4039" s="1772">
        <v>3943</v>
      </c>
    </row>
    <row r="4040" spans="4:5" x14ac:dyDescent="0.3">
      <c r="D4040" s="1793">
        <v>48141004320</v>
      </c>
      <c r="E4040" s="1772">
        <v>3943</v>
      </c>
    </row>
    <row r="4041" spans="4:5" x14ac:dyDescent="0.3">
      <c r="D4041" s="1793">
        <v>48201411100</v>
      </c>
      <c r="E4041" s="1772">
        <v>3946</v>
      </c>
    </row>
    <row r="4042" spans="4:5" x14ac:dyDescent="0.3">
      <c r="D4042" s="1793">
        <v>48029191806</v>
      </c>
      <c r="E4042" s="1772">
        <v>3946</v>
      </c>
    </row>
    <row r="4043" spans="4:5" x14ac:dyDescent="0.3">
      <c r="D4043" s="1793">
        <v>48453001604</v>
      </c>
      <c r="E4043" s="1772">
        <v>3946</v>
      </c>
    </row>
    <row r="4044" spans="4:5" x14ac:dyDescent="0.3">
      <c r="D4044" s="1793">
        <v>48121021800</v>
      </c>
      <c r="E4044" s="1772">
        <v>3946</v>
      </c>
    </row>
    <row r="4045" spans="4:5" x14ac:dyDescent="0.3">
      <c r="D4045" s="1793">
        <v>48201411400</v>
      </c>
      <c r="E4045" s="1772">
        <v>3946</v>
      </c>
    </row>
    <row r="4046" spans="4:5" x14ac:dyDescent="0.3">
      <c r="D4046" s="1793">
        <v>48085031313</v>
      </c>
      <c r="E4046" s="1772">
        <v>3946</v>
      </c>
    </row>
    <row r="4047" spans="4:5" x14ac:dyDescent="0.3">
      <c r="D4047" s="1793">
        <v>48365950100</v>
      </c>
      <c r="E4047" s="1772">
        <v>3946</v>
      </c>
    </row>
    <row r="4048" spans="4:5" x14ac:dyDescent="0.3">
      <c r="D4048" s="1793">
        <v>48201412000</v>
      </c>
      <c r="E4048" s="1772">
        <v>3946</v>
      </c>
    </row>
    <row r="4049" spans="4:5" x14ac:dyDescent="0.3">
      <c r="D4049" s="1793">
        <v>48157672800</v>
      </c>
      <c r="E4049" s="1772">
        <v>3946</v>
      </c>
    </row>
    <row r="4050" spans="4:5" x14ac:dyDescent="0.3">
      <c r="D4050" s="1793">
        <v>48339690500</v>
      </c>
      <c r="E4050" s="1772">
        <v>3946</v>
      </c>
    </row>
    <row r="4051" spans="4:5" x14ac:dyDescent="0.3">
      <c r="D4051" s="1793">
        <v>48001950901</v>
      </c>
      <c r="E4051" s="1772">
        <v>3946</v>
      </c>
    </row>
    <row r="4052" spans="4:5" x14ac:dyDescent="0.3">
      <c r="D4052" s="1793">
        <v>48241950100</v>
      </c>
      <c r="E4052" s="1772">
        <v>3946</v>
      </c>
    </row>
    <row r="4053" spans="4:5" x14ac:dyDescent="0.3">
      <c r="D4053" s="1793">
        <v>48455950400</v>
      </c>
      <c r="E4053" s="1772">
        <v>3946</v>
      </c>
    </row>
    <row r="4054" spans="4:5" x14ac:dyDescent="0.3">
      <c r="D4054" s="1793">
        <v>48013960202</v>
      </c>
      <c r="E4054" s="1772">
        <v>3946</v>
      </c>
    </row>
    <row r="4055" spans="4:5" x14ac:dyDescent="0.3">
      <c r="D4055" s="1793">
        <v>48027020100</v>
      </c>
      <c r="E4055" s="1772">
        <v>3946</v>
      </c>
    </row>
    <row r="4056" spans="4:5" x14ac:dyDescent="0.3">
      <c r="D4056" s="1793">
        <v>48029152202</v>
      </c>
      <c r="E4056" s="1772">
        <v>3946</v>
      </c>
    </row>
    <row r="4057" spans="4:5" x14ac:dyDescent="0.3">
      <c r="D4057" s="1793">
        <v>48029172003</v>
      </c>
      <c r="E4057" s="1772">
        <v>3946</v>
      </c>
    </row>
    <row r="4058" spans="4:5" x14ac:dyDescent="0.3">
      <c r="D4058" s="1793">
        <v>48029192100</v>
      </c>
      <c r="E4058" s="1772">
        <v>3946</v>
      </c>
    </row>
    <row r="4059" spans="4:5" x14ac:dyDescent="0.3">
      <c r="D4059" s="1793">
        <v>48037011100</v>
      </c>
      <c r="E4059" s="1772">
        <v>3946</v>
      </c>
    </row>
    <row r="4060" spans="4:5" x14ac:dyDescent="0.3">
      <c r="D4060" s="1793">
        <v>48039663300</v>
      </c>
      <c r="E4060" s="1772">
        <v>3946</v>
      </c>
    </row>
    <row r="4061" spans="4:5" x14ac:dyDescent="0.3">
      <c r="D4061" s="1793">
        <v>48061012505</v>
      </c>
      <c r="E4061" s="1772">
        <v>3946</v>
      </c>
    </row>
    <row r="4062" spans="4:5" x14ac:dyDescent="0.3">
      <c r="D4062" s="1793">
        <v>48067950300</v>
      </c>
      <c r="E4062" s="1772">
        <v>3946</v>
      </c>
    </row>
    <row r="4063" spans="4:5" x14ac:dyDescent="0.3">
      <c r="D4063" s="1793">
        <v>48139060102</v>
      </c>
      <c r="E4063" s="1772">
        <v>3946</v>
      </c>
    </row>
    <row r="4064" spans="4:5" x14ac:dyDescent="0.3">
      <c r="D4064" s="1793">
        <v>48141004303</v>
      </c>
      <c r="E4064" s="1772">
        <v>3946</v>
      </c>
    </row>
    <row r="4065" spans="4:5" x14ac:dyDescent="0.3">
      <c r="D4065" s="1793">
        <v>48141010501</v>
      </c>
      <c r="E4065" s="1772">
        <v>3946</v>
      </c>
    </row>
    <row r="4066" spans="4:5" x14ac:dyDescent="0.3">
      <c r="D4066" s="1793">
        <v>48141010502</v>
      </c>
      <c r="E4066" s="1772">
        <v>3946</v>
      </c>
    </row>
    <row r="4067" spans="4:5" x14ac:dyDescent="0.3">
      <c r="D4067" s="1793">
        <v>48149970400</v>
      </c>
      <c r="E4067" s="1772">
        <v>3946</v>
      </c>
    </row>
    <row r="4068" spans="4:5" x14ac:dyDescent="0.3">
      <c r="D4068" s="1793">
        <v>48167720301</v>
      </c>
      <c r="E4068" s="1772">
        <v>3946</v>
      </c>
    </row>
    <row r="4069" spans="4:5" x14ac:dyDescent="0.3">
      <c r="D4069" s="1793">
        <v>48167722900</v>
      </c>
      <c r="E4069" s="1772">
        <v>3946</v>
      </c>
    </row>
    <row r="4070" spans="4:5" x14ac:dyDescent="0.3">
      <c r="D4070" s="1793">
        <v>48179950300</v>
      </c>
      <c r="E4070" s="1772">
        <v>3946</v>
      </c>
    </row>
    <row r="4071" spans="4:5" x14ac:dyDescent="0.3">
      <c r="D4071" s="1793">
        <v>48201322200</v>
      </c>
      <c r="E4071" s="1772">
        <v>3946</v>
      </c>
    </row>
    <row r="4072" spans="4:5" x14ac:dyDescent="0.3">
      <c r="D4072" s="1793">
        <v>48201324200</v>
      </c>
      <c r="E4072" s="1772">
        <v>3946</v>
      </c>
    </row>
    <row r="4073" spans="4:5" x14ac:dyDescent="0.3">
      <c r="D4073" s="1793">
        <v>48201531400</v>
      </c>
      <c r="E4073" s="1772">
        <v>3946</v>
      </c>
    </row>
    <row r="4074" spans="4:5" x14ac:dyDescent="0.3">
      <c r="D4074" s="1793">
        <v>48215023510</v>
      </c>
      <c r="E4074" s="1772">
        <v>3946</v>
      </c>
    </row>
    <row r="4075" spans="4:5" x14ac:dyDescent="0.3">
      <c r="D4075" s="1793">
        <v>48221160205</v>
      </c>
      <c r="E4075" s="1772">
        <v>3946</v>
      </c>
    </row>
    <row r="4076" spans="4:5" x14ac:dyDescent="0.3">
      <c r="D4076" s="1793">
        <v>48239950300</v>
      </c>
      <c r="E4076" s="1772">
        <v>3946</v>
      </c>
    </row>
    <row r="4077" spans="4:5" x14ac:dyDescent="0.3">
      <c r="D4077" s="1793">
        <v>48251131000</v>
      </c>
      <c r="E4077" s="1772">
        <v>3946</v>
      </c>
    </row>
    <row r="4078" spans="4:5" x14ac:dyDescent="0.3">
      <c r="D4078" s="1793">
        <v>48321730600</v>
      </c>
      <c r="E4078" s="1772">
        <v>3946</v>
      </c>
    </row>
    <row r="4079" spans="4:5" x14ac:dyDescent="0.3">
      <c r="D4079" s="1793">
        <v>48327950300</v>
      </c>
      <c r="E4079" s="1772">
        <v>3946</v>
      </c>
    </row>
    <row r="4080" spans="4:5" x14ac:dyDescent="0.3">
      <c r="D4080" s="1793">
        <v>48355002900</v>
      </c>
      <c r="E4080" s="1772">
        <v>3946</v>
      </c>
    </row>
    <row r="4081" spans="4:5" x14ac:dyDescent="0.3">
      <c r="D4081" s="1793">
        <v>48439111531</v>
      </c>
      <c r="E4081" s="1772">
        <v>3946</v>
      </c>
    </row>
    <row r="4082" spans="4:5" x14ac:dyDescent="0.3">
      <c r="D4082" s="1793">
        <v>48439113207</v>
      </c>
      <c r="E4082" s="1772">
        <v>3946</v>
      </c>
    </row>
    <row r="4083" spans="4:5" x14ac:dyDescent="0.3">
      <c r="D4083" s="1793">
        <v>48453001776</v>
      </c>
      <c r="E4083" s="1772">
        <v>3946</v>
      </c>
    </row>
    <row r="4084" spans="4:5" x14ac:dyDescent="0.3">
      <c r="D4084" s="1793">
        <v>48453001858</v>
      </c>
      <c r="E4084" s="1772">
        <v>3946</v>
      </c>
    </row>
    <row r="4085" spans="4:5" x14ac:dyDescent="0.3">
      <c r="D4085" s="1793">
        <v>48477170600</v>
      </c>
      <c r="E4085" s="1772">
        <v>3946</v>
      </c>
    </row>
    <row r="4086" spans="4:5" x14ac:dyDescent="0.3">
      <c r="D4086" s="1793">
        <v>48259970402</v>
      </c>
      <c r="E4086" s="1772">
        <v>3991</v>
      </c>
    </row>
    <row r="4087" spans="4:5" x14ac:dyDescent="0.3">
      <c r="D4087" s="1793">
        <v>48341950300</v>
      </c>
      <c r="E4087" s="1772">
        <v>3991</v>
      </c>
    </row>
    <row r="4088" spans="4:5" x14ac:dyDescent="0.3">
      <c r="D4088" s="1793">
        <v>48051970500</v>
      </c>
      <c r="E4088" s="1772">
        <v>3991</v>
      </c>
    </row>
    <row r="4089" spans="4:5" x14ac:dyDescent="0.3">
      <c r="D4089" s="1793">
        <v>48005001100</v>
      </c>
      <c r="E4089" s="1772">
        <v>3991</v>
      </c>
    </row>
    <row r="4090" spans="4:5" x14ac:dyDescent="0.3">
      <c r="D4090" s="1793">
        <v>48029162001</v>
      </c>
      <c r="E4090" s="1772">
        <v>3991</v>
      </c>
    </row>
    <row r="4091" spans="4:5" x14ac:dyDescent="0.3">
      <c r="D4091" s="1793">
        <v>48113016522</v>
      </c>
      <c r="E4091" s="1772">
        <v>3991</v>
      </c>
    </row>
    <row r="4092" spans="4:5" x14ac:dyDescent="0.3">
      <c r="D4092" s="1793">
        <v>48121021515</v>
      </c>
      <c r="E4092" s="1772">
        <v>3991</v>
      </c>
    </row>
    <row r="4093" spans="4:5" x14ac:dyDescent="0.3">
      <c r="D4093" s="1793">
        <v>48139060213</v>
      </c>
      <c r="E4093" s="1772">
        <v>3991</v>
      </c>
    </row>
    <row r="4094" spans="4:5" x14ac:dyDescent="0.3">
      <c r="D4094" s="1793">
        <v>48201222000</v>
      </c>
      <c r="E4094" s="1772">
        <v>3991</v>
      </c>
    </row>
    <row r="4095" spans="4:5" x14ac:dyDescent="0.3">
      <c r="D4095" s="1793">
        <v>48201320500</v>
      </c>
      <c r="E4095" s="1772">
        <v>3991</v>
      </c>
    </row>
    <row r="4096" spans="4:5" x14ac:dyDescent="0.3">
      <c r="D4096" s="1793">
        <v>48297950400</v>
      </c>
      <c r="E4096" s="1772">
        <v>3991</v>
      </c>
    </row>
    <row r="4097" spans="4:5" x14ac:dyDescent="0.3">
      <c r="D4097" s="1793">
        <v>48309003701</v>
      </c>
      <c r="E4097" s="1772">
        <v>3991</v>
      </c>
    </row>
    <row r="4098" spans="4:5" x14ac:dyDescent="0.3">
      <c r="D4098" s="1793">
        <v>48355003303</v>
      </c>
      <c r="E4098" s="1772">
        <v>3991</v>
      </c>
    </row>
    <row r="4099" spans="4:5" x14ac:dyDescent="0.3">
      <c r="D4099" s="1793">
        <v>48435950300</v>
      </c>
      <c r="E4099" s="1772">
        <v>4004</v>
      </c>
    </row>
    <row r="4100" spans="4:5" x14ac:dyDescent="0.3">
      <c r="D4100" s="1793">
        <v>48039661900</v>
      </c>
      <c r="E4100" s="1772">
        <v>4004</v>
      </c>
    </row>
    <row r="4101" spans="4:5" x14ac:dyDescent="0.3">
      <c r="D4101" s="1793">
        <v>48099010604</v>
      </c>
      <c r="E4101" s="1772">
        <v>4004</v>
      </c>
    </row>
    <row r="4102" spans="4:5" x14ac:dyDescent="0.3">
      <c r="D4102" s="1793">
        <v>48161000400</v>
      </c>
      <c r="E4102" s="1772">
        <v>4004</v>
      </c>
    </row>
    <row r="4103" spans="4:5" x14ac:dyDescent="0.3">
      <c r="D4103" s="1793">
        <v>48201431700</v>
      </c>
      <c r="E4103" s="1772">
        <v>4008</v>
      </c>
    </row>
    <row r="4104" spans="4:5" x14ac:dyDescent="0.3">
      <c r="D4104" s="1793">
        <v>48091310901</v>
      </c>
      <c r="E4104" s="1772">
        <v>4008</v>
      </c>
    </row>
    <row r="4105" spans="4:5" x14ac:dyDescent="0.3">
      <c r="D4105" s="1793">
        <v>48167720302</v>
      </c>
      <c r="E4105" s="1772">
        <v>4008</v>
      </c>
    </row>
    <row r="4106" spans="4:5" x14ac:dyDescent="0.3">
      <c r="D4106" s="1793">
        <v>48363000100</v>
      </c>
      <c r="E4106" s="1772">
        <v>4008</v>
      </c>
    </row>
    <row r="4107" spans="4:5" x14ac:dyDescent="0.3">
      <c r="D4107" s="1793">
        <v>48161000600</v>
      </c>
      <c r="E4107" s="1772">
        <v>4008</v>
      </c>
    </row>
    <row r="4108" spans="4:5" x14ac:dyDescent="0.3">
      <c r="D4108" s="1793">
        <v>48245011001</v>
      </c>
      <c r="E4108" s="1772">
        <v>4008</v>
      </c>
    </row>
    <row r="4109" spans="4:5" x14ac:dyDescent="0.3">
      <c r="D4109" s="1793">
        <v>48085031316</v>
      </c>
      <c r="E4109" s="1772">
        <v>4008</v>
      </c>
    </row>
    <row r="4110" spans="4:5" x14ac:dyDescent="0.3">
      <c r="D4110" s="1793">
        <v>48141010214</v>
      </c>
      <c r="E4110" s="1772">
        <v>4008</v>
      </c>
    </row>
    <row r="4111" spans="4:5" x14ac:dyDescent="0.3">
      <c r="D4111" s="1793">
        <v>48439106700</v>
      </c>
      <c r="E4111" s="1772">
        <v>4008</v>
      </c>
    </row>
    <row r="4112" spans="4:5" x14ac:dyDescent="0.3">
      <c r="D4112" s="1793">
        <v>48337950200</v>
      </c>
      <c r="E4112" s="1772">
        <v>4008</v>
      </c>
    </row>
    <row r="4113" spans="4:5" x14ac:dyDescent="0.3">
      <c r="D4113" s="1793">
        <v>48183010400</v>
      </c>
      <c r="E4113" s="1772">
        <v>4008</v>
      </c>
    </row>
    <row r="4114" spans="4:5" x14ac:dyDescent="0.3">
      <c r="D4114" s="1793">
        <v>48215024600</v>
      </c>
      <c r="E4114" s="1772">
        <v>4008</v>
      </c>
    </row>
    <row r="4115" spans="4:5" x14ac:dyDescent="0.3">
      <c r="D4115" s="1793">
        <v>48439113613</v>
      </c>
      <c r="E4115" s="1772">
        <v>4008</v>
      </c>
    </row>
    <row r="4116" spans="4:5" x14ac:dyDescent="0.3">
      <c r="D4116" s="1793">
        <v>48061013306</v>
      </c>
      <c r="E4116" s="1772">
        <v>4008</v>
      </c>
    </row>
    <row r="4117" spans="4:5" x14ac:dyDescent="0.3">
      <c r="D4117" s="1793">
        <v>48167726100</v>
      </c>
      <c r="E4117" s="1772">
        <v>4008</v>
      </c>
    </row>
    <row r="4118" spans="4:5" x14ac:dyDescent="0.3">
      <c r="D4118" s="1793">
        <v>48467950100</v>
      </c>
      <c r="E4118" s="1772">
        <v>4008</v>
      </c>
    </row>
    <row r="4119" spans="4:5" x14ac:dyDescent="0.3">
      <c r="D4119" s="1793">
        <v>48497150102</v>
      </c>
      <c r="E4119" s="1772">
        <v>4008</v>
      </c>
    </row>
    <row r="4120" spans="4:5" x14ac:dyDescent="0.3">
      <c r="D4120" s="1793">
        <v>48029141700</v>
      </c>
      <c r="E4120" s="1772">
        <v>4008</v>
      </c>
    </row>
    <row r="4121" spans="4:5" x14ac:dyDescent="0.3">
      <c r="D4121" s="1793">
        <v>48113011101</v>
      </c>
      <c r="E4121" s="1772">
        <v>4008</v>
      </c>
    </row>
    <row r="4122" spans="4:5" x14ac:dyDescent="0.3">
      <c r="D4122" s="1793">
        <v>48113012603</v>
      </c>
      <c r="E4122" s="1772">
        <v>4008</v>
      </c>
    </row>
    <row r="4123" spans="4:5" x14ac:dyDescent="0.3">
      <c r="D4123" s="1793">
        <v>48121021615</v>
      </c>
      <c r="E4123" s="1772">
        <v>4008</v>
      </c>
    </row>
    <row r="4124" spans="4:5" x14ac:dyDescent="0.3">
      <c r="D4124" s="1793">
        <v>48157673600</v>
      </c>
      <c r="E4124" s="1772">
        <v>4008</v>
      </c>
    </row>
    <row r="4125" spans="4:5" x14ac:dyDescent="0.3">
      <c r="D4125" s="1793">
        <v>48181001801</v>
      </c>
      <c r="E4125" s="1772">
        <v>4008</v>
      </c>
    </row>
    <row r="4126" spans="4:5" x14ac:dyDescent="0.3">
      <c r="D4126" s="1793">
        <v>48201431402</v>
      </c>
      <c r="E4126" s="1772">
        <v>4008</v>
      </c>
    </row>
    <row r="4127" spans="4:5" x14ac:dyDescent="0.3">
      <c r="D4127" s="1793">
        <v>48201450900</v>
      </c>
      <c r="E4127" s="1772">
        <v>4008</v>
      </c>
    </row>
    <row r="4128" spans="4:5" x14ac:dyDescent="0.3">
      <c r="D4128" s="1793">
        <v>48201455200</v>
      </c>
      <c r="E4128" s="1772">
        <v>4008</v>
      </c>
    </row>
    <row r="4129" spans="4:5" x14ac:dyDescent="0.3">
      <c r="D4129" s="1793">
        <v>48201552102</v>
      </c>
      <c r="E4129" s="1772">
        <v>4008</v>
      </c>
    </row>
    <row r="4130" spans="4:5" x14ac:dyDescent="0.3">
      <c r="D4130" s="1793">
        <v>48215024204</v>
      </c>
      <c r="E4130" s="1772">
        <v>4008</v>
      </c>
    </row>
    <row r="4131" spans="4:5" x14ac:dyDescent="0.3">
      <c r="D4131" s="1793">
        <v>48245006400</v>
      </c>
      <c r="E4131" s="1772">
        <v>4008</v>
      </c>
    </row>
    <row r="4132" spans="4:5" x14ac:dyDescent="0.3">
      <c r="D4132" s="1793">
        <v>48245006700</v>
      </c>
      <c r="E4132" s="1772">
        <v>4008</v>
      </c>
    </row>
    <row r="4133" spans="4:5" x14ac:dyDescent="0.3">
      <c r="D4133" s="1793">
        <v>48251130406</v>
      </c>
      <c r="E4133" s="1772">
        <v>4008</v>
      </c>
    </row>
    <row r="4134" spans="4:5" x14ac:dyDescent="0.3">
      <c r="D4134" s="1793">
        <v>48303000201</v>
      </c>
      <c r="E4134" s="1772">
        <v>4008</v>
      </c>
    </row>
    <row r="4135" spans="4:5" x14ac:dyDescent="0.3">
      <c r="D4135" s="1793">
        <v>48355003500</v>
      </c>
      <c r="E4135" s="1772">
        <v>4008</v>
      </c>
    </row>
    <row r="4136" spans="4:5" x14ac:dyDescent="0.3">
      <c r="D4136" s="1793">
        <v>48355005413</v>
      </c>
      <c r="E4136" s="1772">
        <v>4008</v>
      </c>
    </row>
    <row r="4137" spans="4:5" x14ac:dyDescent="0.3">
      <c r="D4137" s="1793">
        <v>48381021000</v>
      </c>
      <c r="E4137" s="1772">
        <v>4008</v>
      </c>
    </row>
    <row r="4138" spans="4:5" x14ac:dyDescent="0.3">
      <c r="D4138" s="1793">
        <v>48381021500</v>
      </c>
      <c r="E4138" s="1772">
        <v>4008</v>
      </c>
    </row>
    <row r="4139" spans="4:5" x14ac:dyDescent="0.3">
      <c r="D4139" s="1793">
        <v>48453002434</v>
      </c>
      <c r="E4139" s="1772">
        <v>4008</v>
      </c>
    </row>
    <row r="4140" spans="4:5" x14ac:dyDescent="0.3">
      <c r="D4140" s="1793">
        <v>48479000109</v>
      </c>
      <c r="E4140" s="1772">
        <v>4008</v>
      </c>
    </row>
    <row r="4141" spans="4:5" x14ac:dyDescent="0.3">
      <c r="D4141" s="1793">
        <v>48485011400</v>
      </c>
      <c r="E4141" s="1772">
        <v>4008</v>
      </c>
    </row>
    <row r="4142" spans="4:5" x14ac:dyDescent="0.3">
      <c r="D4142" s="1793">
        <v>48491020327</v>
      </c>
      <c r="E4142" s="1772">
        <v>4008</v>
      </c>
    </row>
    <row r="4143" spans="4:5" x14ac:dyDescent="0.3">
      <c r="D4143" s="1793">
        <v>48491020807</v>
      </c>
      <c r="E4143" s="1772">
        <v>4008</v>
      </c>
    </row>
    <row r="4144" spans="4:5" x14ac:dyDescent="0.3">
      <c r="D4144" s="1793">
        <v>48491021201</v>
      </c>
      <c r="E4144" s="1772">
        <v>4008</v>
      </c>
    </row>
    <row r="4145" spans="4:5" x14ac:dyDescent="0.3">
      <c r="D4145" s="1793">
        <v>48439111529</v>
      </c>
      <c r="E4145" s="1772">
        <v>4050</v>
      </c>
    </row>
    <row r="4146" spans="4:5" x14ac:dyDescent="0.3">
      <c r="D4146" s="1793">
        <v>48113013101</v>
      </c>
      <c r="E4146" s="1772">
        <v>4050</v>
      </c>
    </row>
    <row r="4147" spans="4:5" x14ac:dyDescent="0.3">
      <c r="D4147" s="1793">
        <v>48093950100</v>
      </c>
      <c r="E4147" s="1772">
        <v>4050</v>
      </c>
    </row>
    <row r="4148" spans="4:5" x14ac:dyDescent="0.3">
      <c r="D4148" s="1793">
        <v>48201412500</v>
      </c>
      <c r="E4148" s="1772">
        <v>4050</v>
      </c>
    </row>
    <row r="4149" spans="4:5" x14ac:dyDescent="0.3">
      <c r="D4149" s="1793">
        <v>48463950400</v>
      </c>
      <c r="E4149" s="1772">
        <v>4050</v>
      </c>
    </row>
    <row r="4150" spans="4:5" x14ac:dyDescent="0.3">
      <c r="D4150" s="1793">
        <v>48483950300</v>
      </c>
      <c r="E4150" s="1772">
        <v>4050</v>
      </c>
    </row>
    <row r="4151" spans="4:5" x14ac:dyDescent="0.3">
      <c r="D4151" s="1793">
        <v>48143950300</v>
      </c>
      <c r="E4151" s="1772">
        <v>4050</v>
      </c>
    </row>
    <row r="4152" spans="4:5" x14ac:dyDescent="0.3">
      <c r="D4152" s="1793">
        <v>48381021900</v>
      </c>
      <c r="E4152" s="1772">
        <v>4050</v>
      </c>
    </row>
    <row r="4153" spans="4:5" x14ac:dyDescent="0.3">
      <c r="D4153" s="1793">
        <v>48481740200</v>
      </c>
      <c r="E4153" s="1772">
        <v>4050</v>
      </c>
    </row>
    <row r="4154" spans="4:5" x14ac:dyDescent="0.3">
      <c r="D4154" s="1793">
        <v>48027021602</v>
      </c>
      <c r="E4154" s="1772">
        <v>4050</v>
      </c>
    </row>
    <row r="4155" spans="4:5" x14ac:dyDescent="0.3">
      <c r="D4155" s="1793">
        <v>48027022402</v>
      </c>
      <c r="E4155" s="1772">
        <v>4050</v>
      </c>
    </row>
    <row r="4156" spans="4:5" x14ac:dyDescent="0.3">
      <c r="D4156" s="1793">
        <v>48029131402</v>
      </c>
      <c r="E4156" s="1772">
        <v>4050</v>
      </c>
    </row>
    <row r="4157" spans="4:5" x14ac:dyDescent="0.3">
      <c r="D4157" s="1793">
        <v>48029131614</v>
      </c>
      <c r="E4157" s="1772">
        <v>4050</v>
      </c>
    </row>
    <row r="4158" spans="4:5" x14ac:dyDescent="0.3">
      <c r="D4158" s="1793">
        <v>48029180503</v>
      </c>
      <c r="E4158" s="1772">
        <v>4050</v>
      </c>
    </row>
    <row r="4159" spans="4:5" x14ac:dyDescent="0.3">
      <c r="D4159" s="1793">
        <v>48029181720</v>
      </c>
      <c r="E4159" s="1772">
        <v>4050</v>
      </c>
    </row>
    <row r="4160" spans="4:5" x14ac:dyDescent="0.3">
      <c r="D4160" s="1793">
        <v>48029190603</v>
      </c>
      <c r="E4160" s="1772">
        <v>4050</v>
      </c>
    </row>
    <row r="4161" spans="4:5" x14ac:dyDescent="0.3">
      <c r="D4161" s="1793">
        <v>48085030404</v>
      </c>
      <c r="E4161" s="1772">
        <v>4050</v>
      </c>
    </row>
    <row r="4162" spans="4:5" x14ac:dyDescent="0.3">
      <c r="D4162" s="1793">
        <v>48085030519</v>
      </c>
      <c r="E4162" s="1772">
        <v>4050</v>
      </c>
    </row>
    <row r="4163" spans="4:5" x14ac:dyDescent="0.3">
      <c r="D4163" s="1793">
        <v>48113013618</v>
      </c>
      <c r="E4163" s="1772">
        <v>4050</v>
      </c>
    </row>
    <row r="4164" spans="4:5" x14ac:dyDescent="0.3">
      <c r="D4164" s="1793">
        <v>48179950700</v>
      </c>
      <c r="E4164" s="1772">
        <v>4050</v>
      </c>
    </row>
    <row r="4165" spans="4:5" x14ac:dyDescent="0.3">
      <c r="D4165" s="1793">
        <v>48209010806</v>
      </c>
      <c r="E4165" s="1772">
        <v>4050</v>
      </c>
    </row>
    <row r="4166" spans="4:5" x14ac:dyDescent="0.3">
      <c r="D4166" s="1793">
        <v>48237950300</v>
      </c>
      <c r="E4166" s="1772">
        <v>4050</v>
      </c>
    </row>
    <row r="4167" spans="4:5" x14ac:dyDescent="0.3">
      <c r="D4167" s="1793">
        <v>48277000101</v>
      </c>
      <c r="E4167" s="1772">
        <v>4050</v>
      </c>
    </row>
    <row r="4168" spans="4:5" x14ac:dyDescent="0.3">
      <c r="D4168" s="1793">
        <v>48287000100</v>
      </c>
      <c r="E4168" s="1772">
        <v>4050</v>
      </c>
    </row>
    <row r="4169" spans="4:5" x14ac:dyDescent="0.3">
      <c r="D4169" s="1793">
        <v>48293970800</v>
      </c>
      <c r="E4169" s="1772">
        <v>4050</v>
      </c>
    </row>
    <row r="4170" spans="4:5" x14ac:dyDescent="0.3">
      <c r="D4170" s="1793">
        <v>48367140409</v>
      </c>
      <c r="E4170" s="1772">
        <v>4050</v>
      </c>
    </row>
    <row r="4171" spans="4:5" x14ac:dyDescent="0.3">
      <c r="D4171" s="1793">
        <v>48381020100</v>
      </c>
      <c r="E4171" s="1772">
        <v>4050</v>
      </c>
    </row>
    <row r="4172" spans="4:5" x14ac:dyDescent="0.3">
      <c r="D4172" s="1793">
        <v>48399950200</v>
      </c>
      <c r="E4172" s="1772">
        <v>4050</v>
      </c>
    </row>
    <row r="4173" spans="4:5" x14ac:dyDescent="0.3">
      <c r="D4173" s="1793">
        <v>48485010200</v>
      </c>
      <c r="E4173" s="1772">
        <v>4050</v>
      </c>
    </row>
    <row r="4174" spans="4:5" x14ac:dyDescent="0.3">
      <c r="D4174" s="1793">
        <v>48493000500</v>
      </c>
      <c r="E4174" s="1772">
        <v>4050</v>
      </c>
    </row>
    <row r="4175" spans="4:5" x14ac:dyDescent="0.3">
      <c r="D4175" s="1793">
        <v>48035950600</v>
      </c>
      <c r="E4175" s="1772">
        <v>4080</v>
      </c>
    </row>
    <row r="4176" spans="4:5" x14ac:dyDescent="0.3">
      <c r="D4176" s="1793">
        <v>48113007903</v>
      </c>
      <c r="E4176" s="1772">
        <v>4080</v>
      </c>
    </row>
    <row r="4177" spans="4:5" x14ac:dyDescent="0.3">
      <c r="D4177" s="1793">
        <v>48029141800</v>
      </c>
      <c r="E4177" s="1772">
        <v>4080</v>
      </c>
    </row>
    <row r="4178" spans="4:5" x14ac:dyDescent="0.3">
      <c r="D4178" s="1793">
        <v>48103950100</v>
      </c>
      <c r="E4178" s="1772">
        <v>4080</v>
      </c>
    </row>
    <row r="4179" spans="4:5" x14ac:dyDescent="0.3">
      <c r="D4179" s="1793">
        <v>48401950502</v>
      </c>
      <c r="E4179" s="1772">
        <v>4080</v>
      </c>
    </row>
    <row r="4180" spans="4:5" x14ac:dyDescent="0.3">
      <c r="D4180" s="1793">
        <v>48297950100</v>
      </c>
      <c r="E4180" s="1772">
        <v>4085</v>
      </c>
    </row>
    <row r="4181" spans="4:5" x14ac:dyDescent="0.3">
      <c r="D4181" s="1793">
        <v>48397040506</v>
      </c>
      <c r="E4181" s="1772">
        <v>4086</v>
      </c>
    </row>
    <row r="4182" spans="4:5" x14ac:dyDescent="0.3">
      <c r="D4182" s="1793">
        <v>48029172007</v>
      </c>
      <c r="E4182" s="1772">
        <v>4086</v>
      </c>
    </row>
    <row r="4183" spans="4:5" x14ac:dyDescent="0.3">
      <c r="D4183" s="1793">
        <v>48085031405</v>
      </c>
      <c r="E4183" s="1772">
        <v>4086</v>
      </c>
    </row>
    <row r="4184" spans="4:5" x14ac:dyDescent="0.3">
      <c r="D4184" s="1793">
        <v>48201510300</v>
      </c>
      <c r="E4184" s="1772">
        <v>4086</v>
      </c>
    </row>
    <row r="4185" spans="4:5" x14ac:dyDescent="0.3">
      <c r="D4185" s="1793">
        <v>48141010338</v>
      </c>
      <c r="E4185" s="1772">
        <v>4086</v>
      </c>
    </row>
    <row r="4186" spans="4:5" x14ac:dyDescent="0.3">
      <c r="D4186" s="1793">
        <v>48201555701</v>
      </c>
      <c r="E4186" s="1772">
        <v>4086</v>
      </c>
    </row>
    <row r="4187" spans="4:5" x14ac:dyDescent="0.3">
      <c r="D4187" s="1793">
        <v>48121021719</v>
      </c>
      <c r="E4187" s="1772">
        <v>4086</v>
      </c>
    </row>
    <row r="4188" spans="4:5" x14ac:dyDescent="0.3">
      <c r="D4188" s="1793">
        <v>48161000900</v>
      </c>
      <c r="E4188" s="1772">
        <v>4086</v>
      </c>
    </row>
    <row r="4189" spans="4:5" x14ac:dyDescent="0.3">
      <c r="D4189" s="1793">
        <v>48491021602</v>
      </c>
      <c r="E4189" s="1772">
        <v>4086</v>
      </c>
    </row>
    <row r="4190" spans="4:5" x14ac:dyDescent="0.3">
      <c r="D4190" s="1793">
        <v>48015760100</v>
      </c>
      <c r="E4190" s="1772">
        <v>4086</v>
      </c>
    </row>
    <row r="4191" spans="4:5" x14ac:dyDescent="0.3">
      <c r="D4191" s="1793">
        <v>48021950600</v>
      </c>
      <c r="E4191" s="1772">
        <v>4086</v>
      </c>
    </row>
    <row r="4192" spans="4:5" x14ac:dyDescent="0.3">
      <c r="D4192" s="1793">
        <v>48039661502</v>
      </c>
      <c r="E4192" s="1772">
        <v>4086</v>
      </c>
    </row>
    <row r="4193" spans="4:5" x14ac:dyDescent="0.3">
      <c r="D4193" s="1793">
        <v>48049950500</v>
      </c>
      <c r="E4193" s="1772">
        <v>4086</v>
      </c>
    </row>
    <row r="4194" spans="4:5" x14ac:dyDescent="0.3">
      <c r="D4194" s="1793">
        <v>48061011902</v>
      </c>
      <c r="E4194" s="1772">
        <v>4086</v>
      </c>
    </row>
    <row r="4195" spans="4:5" x14ac:dyDescent="0.3">
      <c r="D4195" s="1793">
        <v>48061013203</v>
      </c>
      <c r="E4195" s="1772">
        <v>4086</v>
      </c>
    </row>
    <row r="4196" spans="4:5" x14ac:dyDescent="0.3">
      <c r="D4196" s="1793">
        <v>48089750400</v>
      </c>
      <c r="E4196" s="1772">
        <v>4086</v>
      </c>
    </row>
    <row r="4197" spans="4:5" x14ac:dyDescent="0.3">
      <c r="D4197" s="1793">
        <v>48113019025</v>
      </c>
      <c r="E4197" s="1772">
        <v>4086</v>
      </c>
    </row>
    <row r="4198" spans="4:5" x14ac:dyDescent="0.3">
      <c r="D4198" s="1793">
        <v>48121021614</v>
      </c>
      <c r="E4198" s="1772">
        <v>4086</v>
      </c>
    </row>
    <row r="4199" spans="4:5" x14ac:dyDescent="0.3">
      <c r="D4199" s="1793">
        <v>48135000400</v>
      </c>
      <c r="E4199" s="1772">
        <v>4086</v>
      </c>
    </row>
    <row r="4200" spans="4:5" x14ac:dyDescent="0.3">
      <c r="D4200" s="1793">
        <v>48135000600</v>
      </c>
      <c r="E4200" s="1772">
        <v>4086</v>
      </c>
    </row>
    <row r="4201" spans="4:5" x14ac:dyDescent="0.3">
      <c r="D4201" s="1793">
        <v>48157671501</v>
      </c>
      <c r="E4201" s="1772">
        <v>4086</v>
      </c>
    </row>
    <row r="4202" spans="4:5" x14ac:dyDescent="0.3">
      <c r="D4202" s="1793">
        <v>48157672200</v>
      </c>
      <c r="E4202" s="1772">
        <v>4086</v>
      </c>
    </row>
    <row r="4203" spans="4:5" x14ac:dyDescent="0.3">
      <c r="D4203" s="1793">
        <v>48157674100</v>
      </c>
      <c r="E4203" s="1772">
        <v>4086</v>
      </c>
    </row>
    <row r="4204" spans="4:5" x14ac:dyDescent="0.3">
      <c r="D4204" s="1793">
        <v>48201231600</v>
      </c>
      <c r="E4204" s="1772">
        <v>4086</v>
      </c>
    </row>
    <row r="4205" spans="4:5" x14ac:dyDescent="0.3">
      <c r="D4205" s="1793">
        <v>48201341600</v>
      </c>
      <c r="E4205" s="1772">
        <v>4086</v>
      </c>
    </row>
    <row r="4206" spans="4:5" x14ac:dyDescent="0.3">
      <c r="D4206" s="1793">
        <v>48201534203</v>
      </c>
      <c r="E4206" s="1772">
        <v>4086</v>
      </c>
    </row>
    <row r="4207" spans="4:5" x14ac:dyDescent="0.3">
      <c r="D4207" s="1793">
        <v>48201540601</v>
      </c>
      <c r="E4207" s="1772">
        <v>4086</v>
      </c>
    </row>
    <row r="4208" spans="4:5" x14ac:dyDescent="0.3">
      <c r="D4208" s="1793">
        <v>48201555100</v>
      </c>
      <c r="E4208" s="1772">
        <v>4086</v>
      </c>
    </row>
    <row r="4209" spans="4:5" x14ac:dyDescent="0.3">
      <c r="D4209" s="1793">
        <v>48201556000</v>
      </c>
      <c r="E4209" s="1772">
        <v>4086</v>
      </c>
    </row>
    <row r="4210" spans="4:5" x14ac:dyDescent="0.3">
      <c r="D4210" s="1793">
        <v>48231960100</v>
      </c>
      <c r="E4210" s="1772">
        <v>4086</v>
      </c>
    </row>
    <row r="4211" spans="4:5" x14ac:dyDescent="0.3">
      <c r="D4211" s="1793">
        <v>48231961700</v>
      </c>
      <c r="E4211" s="1772">
        <v>4086</v>
      </c>
    </row>
    <row r="4212" spans="4:5" x14ac:dyDescent="0.3">
      <c r="D4212" s="1793">
        <v>48245000102</v>
      </c>
      <c r="E4212" s="1772">
        <v>4086</v>
      </c>
    </row>
    <row r="4213" spans="4:5" x14ac:dyDescent="0.3">
      <c r="D4213" s="1793">
        <v>48245005600</v>
      </c>
      <c r="E4213" s="1772">
        <v>4086</v>
      </c>
    </row>
    <row r="4214" spans="4:5" x14ac:dyDescent="0.3">
      <c r="D4214" s="1793">
        <v>48287000300</v>
      </c>
      <c r="E4214" s="1772">
        <v>4086</v>
      </c>
    </row>
    <row r="4215" spans="4:5" x14ac:dyDescent="0.3">
      <c r="D4215" s="1793">
        <v>48303001904</v>
      </c>
      <c r="E4215" s="1772">
        <v>4086</v>
      </c>
    </row>
    <row r="4216" spans="4:5" x14ac:dyDescent="0.3">
      <c r="D4216" s="1793">
        <v>48315950200</v>
      </c>
      <c r="E4216" s="1772">
        <v>4086</v>
      </c>
    </row>
    <row r="4217" spans="4:5" x14ac:dyDescent="0.3">
      <c r="D4217" s="1793">
        <v>48325000101</v>
      </c>
      <c r="E4217" s="1772">
        <v>4086</v>
      </c>
    </row>
    <row r="4218" spans="4:5" x14ac:dyDescent="0.3">
      <c r="D4218" s="1793">
        <v>48355005409</v>
      </c>
      <c r="E4218" s="1772">
        <v>4086</v>
      </c>
    </row>
    <row r="4219" spans="4:5" x14ac:dyDescent="0.3">
      <c r="D4219" s="1793">
        <v>48395960100</v>
      </c>
      <c r="E4219" s="1772">
        <v>4086</v>
      </c>
    </row>
    <row r="4220" spans="4:5" x14ac:dyDescent="0.3">
      <c r="D4220" s="1793">
        <v>48397040102</v>
      </c>
      <c r="E4220" s="1772">
        <v>4086</v>
      </c>
    </row>
    <row r="4221" spans="4:5" x14ac:dyDescent="0.3">
      <c r="D4221" s="1793">
        <v>48413950300</v>
      </c>
      <c r="E4221" s="1772">
        <v>4086</v>
      </c>
    </row>
    <row r="4222" spans="4:5" x14ac:dyDescent="0.3">
      <c r="D4222" s="1793">
        <v>48439110905</v>
      </c>
      <c r="E4222" s="1772">
        <v>4086</v>
      </c>
    </row>
    <row r="4223" spans="4:5" x14ac:dyDescent="0.3">
      <c r="D4223" s="1793">
        <v>48465950602</v>
      </c>
      <c r="E4223" s="1772">
        <v>4086</v>
      </c>
    </row>
    <row r="4224" spans="4:5" x14ac:dyDescent="0.3">
      <c r="D4224" s="1793">
        <v>48469000301</v>
      </c>
      <c r="E4224" s="1772">
        <v>4086</v>
      </c>
    </row>
    <row r="4225" spans="4:5" x14ac:dyDescent="0.3">
      <c r="D4225" s="1793">
        <v>48469001400</v>
      </c>
      <c r="E4225" s="1772">
        <v>4086</v>
      </c>
    </row>
    <row r="4226" spans="4:5" x14ac:dyDescent="0.3">
      <c r="D4226" s="1793">
        <v>48485011100</v>
      </c>
      <c r="E4226" s="1772">
        <v>4086</v>
      </c>
    </row>
    <row r="4227" spans="4:5" x14ac:dyDescent="0.3">
      <c r="D4227" s="1793">
        <v>48485012100</v>
      </c>
      <c r="E4227" s="1772">
        <v>4086</v>
      </c>
    </row>
    <row r="4228" spans="4:5" x14ac:dyDescent="0.3">
      <c r="D4228" s="1793">
        <v>48185180301</v>
      </c>
      <c r="E4228" s="1772">
        <v>4133</v>
      </c>
    </row>
    <row r="4229" spans="4:5" x14ac:dyDescent="0.3">
      <c r="D4229" s="1793">
        <v>48113016523</v>
      </c>
      <c r="E4229" s="1772">
        <v>4133</v>
      </c>
    </row>
    <row r="4230" spans="4:5" x14ac:dyDescent="0.3">
      <c r="D4230" s="1793">
        <v>48035950500</v>
      </c>
      <c r="E4230" s="1772">
        <v>4133</v>
      </c>
    </row>
    <row r="4231" spans="4:5" x14ac:dyDescent="0.3">
      <c r="D4231" s="1793">
        <v>48009020200</v>
      </c>
      <c r="E4231" s="1772">
        <v>4133</v>
      </c>
    </row>
    <row r="4232" spans="4:5" x14ac:dyDescent="0.3">
      <c r="D4232" s="1793">
        <v>48121021727</v>
      </c>
      <c r="E4232" s="1772">
        <v>4133</v>
      </c>
    </row>
    <row r="4233" spans="4:5" x14ac:dyDescent="0.3">
      <c r="D4233" s="1793">
        <v>48439121606</v>
      </c>
      <c r="E4233" s="1772">
        <v>4133</v>
      </c>
    </row>
    <row r="4234" spans="4:5" x14ac:dyDescent="0.3">
      <c r="D4234" s="1793">
        <v>48029162003</v>
      </c>
      <c r="E4234" s="1772">
        <v>4133</v>
      </c>
    </row>
    <row r="4235" spans="4:5" x14ac:dyDescent="0.3">
      <c r="D4235" s="1793">
        <v>48085030100</v>
      </c>
      <c r="E4235" s="1772">
        <v>4133</v>
      </c>
    </row>
    <row r="4236" spans="4:5" x14ac:dyDescent="0.3">
      <c r="D4236" s="1793">
        <v>48113014134</v>
      </c>
      <c r="E4236" s="1772">
        <v>4133</v>
      </c>
    </row>
    <row r="4237" spans="4:5" x14ac:dyDescent="0.3">
      <c r="D4237" s="1793">
        <v>48139060702</v>
      </c>
      <c r="E4237" s="1772">
        <v>4133</v>
      </c>
    </row>
    <row r="4238" spans="4:5" x14ac:dyDescent="0.3">
      <c r="D4238" s="1793">
        <v>48139061300</v>
      </c>
      <c r="E4238" s="1772">
        <v>4133</v>
      </c>
    </row>
    <row r="4239" spans="4:5" x14ac:dyDescent="0.3">
      <c r="D4239" s="1793">
        <v>48201454100</v>
      </c>
      <c r="E4239" s="1772">
        <v>4133</v>
      </c>
    </row>
    <row r="4240" spans="4:5" x14ac:dyDescent="0.3">
      <c r="D4240" s="1793">
        <v>48201520100</v>
      </c>
      <c r="E4240" s="1772">
        <v>4133</v>
      </c>
    </row>
    <row r="4241" spans="4:5" x14ac:dyDescent="0.3">
      <c r="D4241" s="1793">
        <v>48201543100</v>
      </c>
      <c r="E4241" s="1772">
        <v>4133</v>
      </c>
    </row>
    <row r="4242" spans="4:5" x14ac:dyDescent="0.3">
      <c r="D4242" s="1793">
        <v>48201550602</v>
      </c>
      <c r="E4242" s="1772">
        <v>4133</v>
      </c>
    </row>
    <row r="4243" spans="4:5" x14ac:dyDescent="0.3">
      <c r="D4243" s="1793">
        <v>48201554901</v>
      </c>
      <c r="E4243" s="1772">
        <v>4133</v>
      </c>
    </row>
    <row r="4244" spans="4:5" x14ac:dyDescent="0.3">
      <c r="D4244" s="1793">
        <v>48293970500</v>
      </c>
      <c r="E4244" s="1772">
        <v>4133</v>
      </c>
    </row>
    <row r="4245" spans="4:5" x14ac:dyDescent="0.3">
      <c r="D4245" s="1793">
        <v>48309002000</v>
      </c>
      <c r="E4245" s="1772">
        <v>4133</v>
      </c>
    </row>
    <row r="4246" spans="4:5" x14ac:dyDescent="0.3">
      <c r="D4246" s="1793">
        <v>48403950200</v>
      </c>
      <c r="E4246" s="1772">
        <v>4133</v>
      </c>
    </row>
    <row r="4247" spans="4:5" x14ac:dyDescent="0.3">
      <c r="D4247" s="1793">
        <v>48491020805</v>
      </c>
      <c r="E4247" s="1772">
        <v>4133</v>
      </c>
    </row>
    <row r="4248" spans="4:5" x14ac:dyDescent="0.3">
      <c r="D4248" s="1793">
        <v>48491021601</v>
      </c>
      <c r="E4248" s="1772">
        <v>4133</v>
      </c>
    </row>
    <row r="4249" spans="4:5" x14ac:dyDescent="0.3">
      <c r="D4249" s="1793">
        <v>48499950100</v>
      </c>
      <c r="E4249" s="1772">
        <v>4133</v>
      </c>
    </row>
    <row r="4250" spans="4:5" x14ac:dyDescent="0.3">
      <c r="D4250" s="1793">
        <v>48505950302</v>
      </c>
      <c r="E4250" s="1772">
        <v>4133</v>
      </c>
    </row>
    <row r="4251" spans="4:5" x14ac:dyDescent="0.3">
      <c r="D4251" s="1793">
        <v>48107950100</v>
      </c>
      <c r="E4251" s="1772">
        <v>4156</v>
      </c>
    </row>
    <row r="4252" spans="4:5" x14ac:dyDescent="0.3">
      <c r="D4252" s="1793">
        <v>48113010102</v>
      </c>
      <c r="E4252" s="1772">
        <v>4156</v>
      </c>
    </row>
    <row r="4253" spans="4:5" x14ac:dyDescent="0.3">
      <c r="D4253" s="1793">
        <v>48141010404</v>
      </c>
      <c r="E4253" s="1772">
        <v>4156</v>
      </c>
    </row>
    <row r="4254" spans="4:5" x14ac:dyDescent="0.3">
      <c r="D4254" s="1793">
        <v>48349971000</v>
      </c>
      <c r="E4254" s="1772">
        <v>4156</v>
      </c>
    </row>
    <row r="4255" spans="4:5" x14ac:dyDescent="0.3">
      <c r="D4255" s="1793">
        <v>48363000500</v>
      </c>
      <c r="E4255" s="1772">
        <v>4156</v>
      </c>
    </row>
    <row r="4256" spans="4:5" x14ac:dyDescent="0.3">
      <c r="D4256" s="1793">
        <v>48417950300</v>
      </c>
      <c r="E4256" s="1772">
        <v>4156</v>
      </c>
    </row>
    <row r="4257" spans="4:5" x14ac:dyDescent="0.3">
      <c r="D4257" s="1793">
        <v>48257050701</v>
      </c>
      <c r="E4257" s="1772">
        <v>4162</v>
      </c>
    </row>
    <row r="4258" spans="4:5" x14ac:dyDescent="0.3">
      <c r="D4258" s="1793">
        <v>48157673400</v>
      </c>
      <c r="E4258" s="1772">
        <v>4163</v>
      </c>
    </row>
    <row r="4259" spans="4:5" x14ac:dyDescent="0.3">
      <c r="D4259" s="1793">
        <v>48201430900</v>
      </c>
      <c r="E4259" s="1772">
        <v>4163</v>
      </c>
    </row>
    <row r="4260" spans="4:5" x14ac:dyDescent="0.3">
      <c r="D4260" s="1793">
        <v>48157672100</v>
      </c>
      <c r="E4260" s="1772">
        <v>4163</v>
      </c>
    </row>
    <row r="4261" spans="4:5" x14ac:dyDescent="0.3">
      <c r="D4261" s="1793">
        <v>48029172004</v>
      </c>
      <c r="E4261" s="1772">
        <v>4163</v>
      </c>
    </row>
    <row r="4262" spans="4:5" x14ac:dyDescent="0.3">
      <c r="D4262" s="1793">
        <v>48113020000</v>
      </c>
      <c r="E4262" s="1772">
        <v>4163</v>
      </c>
    </row>
    <row r="4263" spans="4:5" x14ac:dyDescent="0.3">
      <c r="D4263" s="1793">
        <v>48201540100</v>
      </c>
      <c r="E4263" s="1772">
        <v>4163</v>
      </c>
    </row>
    <row r="4264" spans="4:5" x14ac:dyDescent="0.3">
      <c r="D4264" s="1793">
        <v>48453001854</v>
      </c>
      <c r="E4264" s="1772">
        <v>4163</v>
      </c>
    </row>
    <row r="4265" spans="4:5" x14ac:dyDescent="0.3">
      <c r="D4265" s="1793">
        <v>48165950200</v>
      </c>
      <c r="E4265" s="1772">
        <v>4163</v>
      </c>
    </row>
    <row r="4266" spans="4:5" x14ac:dyDescent="0.3">
      <c r="D4266" s="1793">
        <v>48209010807</v>
      </c>
      <c r="E4266" s="1772">
        <v>4163</v>
      </c>
    </row>
    <row r="4267" spans="4:5" x14ac:dyDescent="0.3">
      <c r="D4267" s="1793">
        <v>48133950100</v>
      </c>
      <c r="E4267" s="1772">
        <v>4163</v>
      </c>
    </row>
    <row r="4268" spans="4:5" x14ac:dyDescent="0.3">
      <c r="D4268" s="1793">
        <v>48201555600</v>
      </c>
      <c r="E4268" s="1772">
        <v>4163</v>
      </c>
    </row>
    <row r="4269" spans="4:5" x14ac:dyDescent="0.3">
      <c r="D4269" s="1793">
        <v>48439110901</v>
      </c>
      <c r="E4269" s="1772">
        <v>4163</v>
      </c>
    </row>
    <row r="4270" spans="4:5" x14ac:dyDescent="0.3">
      <c r="D4270" s="1793">
        <v>48217960200</v>
      </c>
      <c r="E4270" s="1772">
        <v>4163</v>
      </c>
    </row>
    <row r="4271" spans="4:5" x14ac:dyDescent="0.3">
      <c r="D4271" s="1793">
        <v>48273020100</v>
      </c>
      <c r="E4271" s="1772">
        <v>4163</v>
      </c>
    </row>
    <row r="4272" spans="4:5" x14ac:dyDescent="0.3">
      <c r="D4272" s="1793">
        <v>48029121505</v>
      </c>
      <c r="E4272" s="1772">
        <v>4163</v>
      </c>
    </row>
    <row r="4273" spans="4:5" x14ac:dyDescent="0.3">
      <c r="D4273" s="1793">
        <v>48029121808</v>
      </c>
      <c r="E4273" s="1772">
        <v>4163</v>
      </c>
    </row>
    <row r="4274" spans="4:5" x14ac:dyDescent="0.3">
      <c r="D4274" s="1793">
        <v>48029121904</v>
      </c>
      <c r="E4274" s="1772">
        <v>4163</v>
      </c>
    </row>
    <row r="4275" spans="4:5" x14ac:dyDescent="0.3">
      <c r="D4275" s="1793">
        <v>48029160701</v>
      </c>
      <c r="E4275" s="1772">
        <v>4163</v>
      </c>
    </row>
    <row r="4276" spans="4:5" x14ac:dyDescent="0.3">
      <c r="D4276" s="1793">
        <v>48029181816</v>
      </c>
      <c r="E4276" s="1772">
        <v>4163</v>
      </c>
    </row>
    <row r="4277" spans="4:5" x14ac:dyDescent="0.3">
      <c r="D4277" s="1793">
        <v>48039660601</v>
      </c>
      <c r="E4277" s="1772">
        <v>4163</v>
      </c>
    </row>
    <row r="4278" spans="4:5" x14ac:dyDescent="0.3">
      <c r="D4278" s="1793">
        <v>48053960400</v>
      </c>
      <c r="E4278" s="1772">
        <v>4163</v>
      </c>
    </row>
    <row r="4279" spans="4:5" x14ac:dyDescent="0.3">
      <c r="D4279" s="1793">
        <v>48085031641</v>
      </c>
      <c r="E4279" s="1772">
        <v>4163</v>
      </c>
    </row>
    <row r="4280" spans="4:5" x14ac:dyDescent="0.3">
      <c r="D4280" s="1793">
        <v>48085032008</v>
      </c>
      <c r="E4280" s="1772">
        <v>4163</v>
      </c>
    </row>
    <row r="4281" spans="4:5" x14ac:dyDescent="0.3">
      <c r="D4281" s="1793">
        <v>48113010500</v>
      </c>
      <c r="E4281" s="1772">
        <v>4163</v>
      </c>
    </row>
    <row r="4282" spans="4:5" x14ac:dyDescent="0.3">
      <c r="D4282" s="1793">
        <v>48135000800</v>
      </c>
      <c r="E4282" s="1772">
        <v>4163</v>
      </c>
    </row>
    <row r="4283" spans="4:5" x14ac:dyDescent="0.3">
      <c r="D4283" s="1793">
        <v>48135001000</v>
      </c>
      <c r="E4283" s="1772">
        <v>4163</v>
      </c>
    </row>
    <row r="4284" spans="4:5" x14ac:dyDescent="0.3">
      <c r="D4284" s="1793">
        <v>48179950500</v>
      </c>
      <c r="E4284" s="1772">
        <v>4163</v>
      </c>
    </row>
    <row r="4285" spans="4:5" x14ac:dyDescent="0.3">
      <c r="D4285" s="1793">
        <v>48181000600</v>
      </c>
      <c r="E4285" s="1772">
        <v>4163</v>
      </c>
    </row>
    <row r="4286" spans="4:5" x14ac:dyDescent="0.3">
      <c r="D4286" s="1793">
        <v>48199031000</v>
      </c>
      <c r="E4286" s="1772">
        <v>4163</v>
      </c>
    </row>
    <row r="4287" spans="4:5" x14ac:dyDescent="0.3">
      <c r="D4287" s="1793">
        <v>48201220900</v>
      </c>
      <c r="E4287" s="1772">
        <v>4163</v>
      </c>
    </row>
    <row r="4288" spans="4:5" x14ac:dyDescent="0.3">
      <c r="D4288" s="1793">
        <v>48201251902</v>
      </c>
      <c r="E4288" s="1772">
        <v>4163</v>
      </c>
    </row>
    <row r="4289" spans="4:5" x14ac:dyDescent="0.3">
      <c r="D4289" s="1793">
        <v>48201533500</v>
      </c>
      <c r="E4289" s="1772">
        <v>4163</v>
      </c>
    </row>
    <row r="4290" spans="4:5" x14ac:dyDescent="0.3">
      <c r="D4290" s="1793">
        <v>48215022204</v>
      </c>
      <c r="E4290" s="1772">
        <v>4163</v>
      </c>
    </row>
    <row r="4291" spans="4:5" x14ac:dyDescent="0.3">
      <c r="D4291" s="1793">
        <v>48215022600</v>
      </c>
      <c r="E4291" s="1772">
        <v>4163</v>
      </c>
    </row>
    <row r="4292" spans="4:5" x14ac:dyDescent="0.3">
      <c r="D4292" s="1793">
        <v>48251130408</v>
      </c>
      <c r="E4292" s="1772">
        <v>4163</v>
      </c>
    </row>
    <row r="4293" spans="4:5" x14ac:dyDescent="0.3">
      <c r="D4293" s="1793">
        <v>48271950100</v>
      </c>
      <c r="E4293" s="1772">
        <v>4163</v>
      </c>
    </row>
    <row r="4294" spans="4:5" x14ac:dyDescent="0.3">
      <c r="D4294" s="1793">
        <v>48339690402</v>
      </c>
      <c r="E4294" s="1772">
        <v>4163</v>
      </c>
    </row>
    <row r="4295" spans="4:5" x14ac:dyDescent="0.3">
      <c r="D4295" s="1793">
        <v>48427950105</v>
      </c>
      <c r="E4295" s="1772">
        <v>4163</v>
      </c>
    </row>
    <row r="4296" spans="4:5" x14ac:dyDescent="0.3">
      <c r="D4296" s="1793">
        <v>48441010600</v>
      </c>
      <c r="E4296" s="1772">
        <v>4163</v>
      </c>
    </row>
    <row r="4297" spans="4:5" x14ac:dyDescent="0.3">
      <c r="D4297" s="1793">
        <v>48451001702</v>
      </c>
      <c r="E4297" s="1772">
        <v>4163</v>
      </c>
    </row>
    <row r="4298" spans="4:5" x14ac:dyDescent="0.3">
      <c r="D4298" s="1793">
        <v>48457950400</v>
      </c>
      <c r="E4298" s="1772">
        <v>4163</v>
      </c>
    </row>
    <row r="4299" spans="4:5" x14ac:dyDescent="0.3">
      <c r="D4299" s="1793">
        <v>48463950100</v>
      </c>
      <c r="E4299" s="1772">
        <v>4163</v>
      </c>
    </row>
    <row r="4300" spans="4:5" x14ac:dyDescent="0.3">
      <c r="D4300" s="1793">
        <v>48479001811</v>
      </c>
      <c r="E4300" s="1772">
        <v>4163</v>
      </c>
    </row>
    <row r="4301" spans="4:5" x14ac:dyDescent="0.3">
      <c r="D4301" s="1793">
        <v>48481740300</v>
      </c>
      <c r="E4301" s="1772">
        <v>4163</v>
      </c>
    </row>
    <row r="4302" spans="4:5" x14ac:dyDescent="0.3">
      <c r="D4302" s="1793">
        <v>48485011300</v>
      </c>
      <c r="E4302" s="1772">
        <v>4163</v>
      </c>
    </row>
    <row r="4303" spans="4:5" x14ac:dyDescent="0.3">
      <c r="D4303" s="1793">
        <v>48491020314</v>
      </c>
      <c r="E4303" s="1772">
        <v>4163</v>
      </c>
    </row>
    <row r="4304" spans="4:5" x14ac:dyDescent="0.3">
      <c r="D4304" s="1793">
        <v>48217960400</v>
      </c>
      <c r="E4304" s="1772">
        <v>4209</v>
      </c>
    </row>
    <row r="4305" spans="4:5" x14ac:dyDescent="0.3">
      <c r="D4305" s="1793">
        <v>48051970200</v>
      </c>
      <c r="E4305" s="1772">
        <v>4209</v>
      </c>
    </row>
    <row r="4306" spans="4:5" x14ac:dyDescent="0.3">
      <c r="D4306" s="1793">
        <v>48061013500</v>
      </c>
      <c r="E4306" s="1772">
        <v>4209</v>
      </c>
    </row>
    <row r="4307" spans="4:5" x14ac:dyDescent="0.3">
      <c r="D4307" s="1793">
        <v>48085030510</v>
      </c>
      <c r="E4307" s="1772">
        <v>4209</v>
      </c>
    </row>
    <row r="4308" spans="4:5" x14ac:dyDescent="0.3">
      <c r="D4308" s="1793">
        <v>48213950500</v>
      </c>
      <c r="E4308" s="1772">
        <v>4209</v>
      </c>
    </row>
    <row r="4309" spans="4:5" x14ac:dyDescent="0.3">
      <c r="D4309" s="1793">
        <v>48019000400</v>
      </c>
      <c r="E4309" s="1772">
        <v>4209</v>
      </c>
    </row>
    <row r="4310" spans="4:5" x14ac:dyDescent="0.3">
      <c r="D4310" s="1793">
        <v>48025950400</v>
      </c>
      <c r="E4310" s="1772">
        <v>4209</v>
      </c>
    </row>
    <row r="4311" spans="4:5" x14ac:dyDescent="0.3">
      <c r="D4311" s="1793">
        <v>48027023404</v>
      </c>
      <c r="E4311" s="1772">
        <v>4209</v>
      </c>
    </row>
    <row r="4312" spans="4:5" x14ac:dyDescent="0.3">
      <c r="D4312" s="1793">
        <v>48029171922</v>
      </c>
      <c r="E4312" s="1772">
        <v>4209</v>
      </c>
    </row>
    <row r="4313" spans="4:5" x14ac:dyDescent="0.3">
      <c r="D4313" s="1793">
        <v>48049950700</v>
      </c>
      <c r="E4313" s="1772">
        <v>4209</v>
      </c>
    </row>
    <row r="4314" spans="4:5" x14ac:dyDescent="0.3">
      <c r="D4314" s="1793">
        <v>48113015303</v>
      </c>
      <c r="E4314" s="1772">
        <v>4209</v>
      </c>
    </row>
    <row r="4315" spans="4:5" x14ac:dyDescent="0.3">
      <c r="D4315" s="1793">
        <v>48167721000</v>
      </c>
      <c r="E4315" s="1772">
        <v>4209</v>
      </c>
    </row>
    <row r="4316" spans="4:5" x14ac:dyDescent="0.3">
      <c r="D4316" s="1793">
        <v>48197950100</v>
      </c>
      <c r="E4316" s="1772">
        <v>4209</v>
      </c>
    </row>
    <row r="4317" spans="4:5" x14ac:dyDescent="0.3">
      <c r="D4317" s="1793">
        <v>48201452300</v>
      </c>
      <c r="E4317" s="1772">
        <v>4209</v>
      </c>
    </row>
    <row r="4318" spans="4:5" x14ac:dyDescent="0.3">
      <c r="D4318" s="1793">
        <v>48245006300</v>
      </c>
      <c r="E4318" s="1772">
        <v>4209</v>
      </c>
    </row>
    <row r="4319" spans="4:5" x14ac:dyDescent="0.3">
      <c r="D4319" s="1793">
        <v>48245011800</v>
      </c>
      <c r="E4319" s="1772">
        <v>4209</v>
      </c>
    </row>
    <row r="4320" spans="4:5" x14ac:dyDescent="0.3">
      <c r="D4320" s="1793">
        <v>48479001719</v>
      </c>
      <c r="E4320" s="1772">
        <v>4209</v>
      </c>
    </row>
    <row r="4321" spans="4:5" x14ac:dyDescent="0.3">
      <c r="D4321" s="1793">
        <v>48491020310</v>
      </c>
      <c r="E4321" s="1772">
        <v>4209</v>
      </c>
    </row>
    <row r="4322" spans="4:5" x14ac:dyDescent="0.3">
      <c r="D4322" s="1793">
        <v>48495950200</v>
      </c>
      <c r="E4322" s="1772">
        <v>4209</v>
      </c>
    </row>
    <row r="4323" spans="4:5" x14ac:dyDescent="0.3">
      <c r="D4323" s="1793">
        <v>48497150402</v>
      </c>
      <c r="E4323" s="1772">
        <v>4209</v>
      </c>
    </row>
    <row r="4324" spans="4:5" x14ac:dyDescent="0.3">
      <c r="D4324" s="1793">
        <v>48113001001</v>
      </c>
      <c r="E4324" s="1772">
        <v>4229</v>
      </c>
    </row>
    <row r="4325" spans="4:5" x14ac:dyDescent="0.3">
      <c r="D4325" s="1793">
        <v>48491020900</v>
      </c>
      <c r="E4325" s="1772">
        <v>4229</v>
      </c>
    </row>
    <row r="4326" spans="4:5" x14ac:dyDescent="0.3">
      <c r="D4326" s="1793">
        <v>48029191303</v>
      </c>
      <c r="E4326" s="1772">
        <v>4229</v>
      </c>
    </row>
    <row r="4327" spans="4:5" x14ac:dyDescent="0.3">
      <c r="D4327" s="1793">
        <v>48113008705</v>
      </c>
      <c r="E4327" s="1772">
        <v>4229</v>
      </c>
    </row>
    <row r="4328" spans="4:5" x14ac:dyDescent="0.3">
      <c r="D4328" s="1793">
        <v>48201341800</v>
      </c>
      <c r="E4328" s="1772">
        <v>4229</v>
      </c>
    </row>
    <row r="4329" spans="4:5" x14ac:dyDescent="0.3">
      <c r="D4329" s="1793">
        <v>48203020104</v>
      </c>
      <c r="E4329" s="1772">
        <v>4229</v>
      </c>
    </row>
    <row r="4330" spans="4:5" x14ac:dyDescent="0.3">
      <c r="D4330" s="1793">
        <v>48069950300</v>
      </c>
      <c r="E4330" s="1772">
        <v>4235</v>
      </c>
    </row>
    <row r="4331" spans="4:5" x14ac:dyDescent="0.3">
      <c r="D4331" s="1793">
        <v>48077030301</v>
      </c>
      <c r="E4331" s="1772">
        <v>4235</v>
      </c>
    </row>
    <row r="4332" spans="4:5" x14ac:dyDescent="0.3">
      <c r="D4332" s="1793">
        <v>48189950700</v>
      </c>
      <c r="E4332" s="1772">
        <v>4235</v>
      </c>
    </row>
    <row r="4333" spans="4:5" x14ac:dyDescent="0.3">
      <c r="D4333" s="1793">
        <v>48439113610</v>
      </c>
      <c r="E4333" s="1772">
        <v>4238</v>
      </c>
    </row>
    <row r="4334" spans="4:5" x14ac:dyDescent="0.3">
      <c r="D4334" s="1793">
        <v>48141001302</v>
      </c>
      <c r="E4334" s="1772">
        <v>4238</v>
      </c>
    </row>
    <row r="4335" spans="4:5" x14ac:dyDescent="0.3">
      <c r="D4335" s="1793">
        <v>48491020105</v>
      </c>
      <c r="E4335" s="1772">
        <v>4238</v>
      </c>
    </row>
    <row r="4336" spans="4:5" x14ac:dyDescent="0.3">
      <c r="D4336" s="1793">
        <v>48201412300</v>
      </c>
      <c r="E4336" s="1772">
        <v>4238</v>
      </c>
    </row>
    <row r="4337" spans="4:5" x14ac:dyDescent="0.3">
      <c r="D4337" s="1793">
        <v>48439113816</v>
      </c>
      <c r="E4337" s="1772">
        <v>4238</v>
      </c>
    </row>
    <row r="4338" spans="4:5" x14ac:dyDescent="0.3">
      <c r="D4338" s="1793">
        <v>48201340201</v>
      </c>
      <c r="E4338" s="1772">
        <v>4238</v>
      </c>
    </row>
    <row r="4339" spans="4:5" x14ac:dyDescent="0.3">
      <c r="D4339" s="1793">
        <v>48397040101</v>
      </c>
      <c r="E4339" s="1772">
        <v>4238</v>
      </c>
    </row>
    <row r="4340" spans="4:5" x14ac:dyDescent="0.3">
      <c r="D4340" s="1793">
        <v>48245010700</v>
      </c>
      <c r="E4340" s="1772">
        <v>4238</v>
      </c>
    </row>
    <row r="4341" spans="4:5" x14ac:dyDescent="0.3">
      <c r="D4341" s="1793">
        <v>48485013800</v>
      </c>
      <c r="E4341" s="1772">
        <v>4238</v>
      </c>
    </row>
    <row r="4342" spans="4:5" x14ac:dyDescent="0.3">
      <c r="D4342" s="1793">
        <v>48183010100</v>
      </c>
      <c r="E4342" s="1772">
        <v>4238</v>
      </c>
    </row>
    <row r="4343" spans="4:5" x14ac:dyDescent="0.3">
      <c r="D4343" s="1793">
        <v>48439111545</v>
      </c>
      <c r="E4343" s="1772">
        <v>4238</v>
      </c>
    </row>
    <row r="4344" spans="4:5" x14ac:dyDescent="0.3">
      <c r="D4344" s="1793">
        <v>48005001200</v>
      </c>
      <c r="E4344" s="1772">
        <v>4238</v>
      </c>
    </row>
    <row r="4345" spans="4:5" x14ac:dyDescent="0.3">
      <c r="D4345" s="1793">
        <v>48027022105</v>
      </c>
      <c r="E4345" s="1772">
        <v>4238</v>
      </c>
    </row>
    <row r="4346" spans="4:5" x14ac:dyDescent="0.3">
      <c r="D4346" s="1793">
        <v>48029162004</v>
      </c>
      <c r="E4346" s="1772">
        <v>4238</v>
      </c>
    </row>
    <row r="4347" spans="4:5" x14ac:dyDescent="0.3">
      <c r="D4347" s="1793">
        <v>48029171914</v>
      </c>
      <c r="E4347" s="1772">
        <v>4238</v>
      </c>
    </row>
    <row r="4348" spans="4:5" x14ac:dyDescent="0.3">
      <c r="D4348" s="1793">
        <v>48029181729</v>
      </c>
      <c r="E4348" s="1772">
        <v>4238</v>
      </c>
    </row>
    <row r="4349" spans="4:5" x14ac:dyDescent="0.3">
      <c r="D4349" s="1793">
        <v>48071710300</v>
      </c>
      <c r="E4349" s="1772">
        <v>4238</v>
      </c>
    </row>
    <row r="4350" spans="4:5" x14ac:dyDescent="0.3">
      <c r="D4350" s="1793">
        <v>48113014501</v>
      </c>
      <c r="E4350" s="1772">
        <v>4238</v>
      </c>
    </row>
    <row r="4351" spans="4:5" x14ac:dyDescent="0.3">
      <c r="D4351" s="1793">
        <v>48139060207</v>
      </c>
      <c r="E4351" s="1772">
        <v>4238</v>
      </c>
    </row>
    <row r="4352" spans="4:5" x14ac:dyDescent="0.3">
      <c r="D4352" s="1793">
        <v>48179950800</v>
      </c>
      <c r="E4352" s="1772">
        <v>4238</v>
      </c>
    </row>
    <row r="4353" spans="4:5" x14ac:dyDescent="0.3">
      <c r="D4353" s="1793">
        <v>48201323801</v>
      </c>
      <c r="E4353" s="1772">
        <v>4238</v>
      </c>
    </row>
    <row r="4354" spans="4:5" x14ac:dyDescent="0.3">
      <c r="D4354" s="1793">
        <v>48201340800</v>
      </c>
      <c r="E4354" s="1772">
        <v>4238</v>
      </c>
    </row>
    <row r="4355" spans="4:5" x14ac:dyDescent="0.3">
      <c r="D4355" s="1793">
        <v>48201540700</v>
      </c>
      <c r="E4355" s="1772">
        <v>4238</v>
      </c>
    </row>
    <row r="4356" spans="4:5" x14ac:dyDescent="0.3">
      <c r="D4356" s="1793">
        <v>48227950802</v>
      </c>
      <c r="E4356" s="1772">
        <v>4238</v>
      </c>
    </row>
    <row r="4357" spans="4:5" x14ac:dyDescent="0.3">
      <c r="D4357" s="1793">
        <v>48231960200</v>
      </c>
      <c r="E4357" s="1772">
        <v>4238</v>
      </c>
    </row>
    <row r="4358" spans="4:5" x14ac:dyDescent="0.3">
      <c r="D4358" s="1793">
        <v>48233950900</v>
      </c>
      <c r="E4358" s="1772">
        <v>4238</v>
      </c>
    </row>
    <row r="4359" spans="4:5" x14ac:dyDescent="0.3">
      <c r="D4359" s="1793">
        <v>48251130405</v>
      </c>
      <c r="E4359" s="1772">
        <v>4238</v>
      </c>
    </row>
    <row r="4360" spans="4:5" x14ac:dyDescent="0.3">
      <c r="D4360" s="1793">
        <v>48303010403</v>
      </c>
      <c r="E4360" s="1772">
        <v>4238</v>
      </c>
    </row>
    <row r="4361" spans="4:5" x14ac:dyDescent="0.3">
      <c r="D4361" s="1793">
        <v>48375013300</v>
      </c>
      <c r="E4361" s="1772">
        <v>4238</v>
      </c>
    </row>
    <row r="4362" spans="4:5" x14ac:dyDescent="0.3">
      <c r="D4362" s="1793">
        <v>48427950402</v>
      </c>
      <c r="E4362" s="1772">
        <v>4238</v>
      </c>
    </row>
    <row r="4363" spans="4:5" x14ac:dyDescent="0.3">
      <c r="D4363" s="1793">
        <v>48439113625</v>
      </c>
      <c r="E4363" s="1772">
        <v>4238</v>
      </c>
    </row>
    <row r="4364" spans="4:5" x14ac:dyDescent="0.3">
      <c r="D4364" s="1793">
        <v>48485012700</v>
      </c>
      <c r="E4364" s="1772">
        <v>4238</v>
      </c>
    </row>
    <row r="4365" spans="4:5" x14ac:dyDescent="0.3">
      <c r="D4365" s="1793">
        <v>48505950400</v>
      </c>
      <c r="E4365" s="1772">
        <v>4238</v>
      </c>
    </row>
    <row r="4366" spans="4:5" x14ac:dyDescent="0.3">
      <c r="D4366" s="1793">
        <v>48141010505</v>
      </c>
      <c r="E4366" s="1772">
        <v>4271</v>
      </c>
    </row>
    <row r="4367" spans="4:5" x14ac:dyDescent="0.3">
      <c r="D4367" s="1793">
        <v>48085030509</v>
      </c>
      <c r="E4367" s="1772">
        <v>4271</v>
      </c>
    </row>
    <row r="4368" spans="4:5" x14ac:dyDescent="0.3">
      <c r="D4368" s="1793">
        <v>48213950902</v>
      </c>
      <c r="E4368" s="1772">
        <v>4271</v>
      </c>
    </row>
    <row r="4369" spans="4:5" x14ac:dyDescent="0.3">
      <c r="D4369" s="1793">
        <v>48361022400</v>
      </c>
      <c r="E4369" s="1772">
        <v>4271</v>
      </c>
    </row>
    <row r="4370" spans="4:5" x14ac:dyDescent="0.3">
      <c r="D4370" s="1793">
        <v>48475950100</v>
      </c>
      <c r="E4370" s="1772">
        <v>4271</v>
      </c>
    </row>
    <row r="4371" spans="4:5" x14ac:dyDescent="0.3">
      <c r="D4371" s="1793">
        <v>48497150101</v>
      </c>
      <c r="E4371" s="1772">
        <v>4271</v>
      </c>
    </row>
    <row r="4372" spans="4:5" x14ac:dyDescent="0.3">
      <c r="D4372" s="1793">
        <v>48029171915</v>
      </c>
      <c r="E4372" s="1772">
        <v>4271</v>
      </c>
    </row>
    <row r="4373" spans="4:5" x14ac:dyDescent="0.3">
      <c r="D4373" s="1793">
        <v>48085031805</v>
      </c>
      <c r="E4373" s="1772">
        <v>4271</v>
      </c>
    </row>
    <row r="4374" spans="4:5" x14ac:dyDescent="0.3">
      <c r="D4374" s="1793">
        <v>48099010102</v>
      </c>
      <c r="E4374" s="1772">
        <v>4271</v>
      </c>
    </row>
    <row r="4375" spans="4:5" x14ac:dyDescent="0.3">
      <c r="D4375" s="1793">
        <v>48121021523</v>
      </c>
      <c r="E4375" s="1772">
        <v>4271</v>
      </c>
    </row>
    <row r="4376" spans="4:5" x14ac:dyDescent="0.3">
      <c r="D4376" s="1793">
        <v>48201521600</v>
      </c>
      <c r="E4376" s="1772">
        <v>4271</v>
      </c>
    </row>
    <row r="4377" spans="4:5" x14ac:dyDescent="0.3">
      <c r="D4377" s="1793">
        <v>48201531600</v>
      </c>
      <c r="E4377" s="1772">
        <v>4271</v>
      </c>
    </row>
    <row r="4378" spans="4:5" x14ac:dyDescent="0.3">
      <c r="D4378" s="1793">
        <v>48251130211</v>
      </c>
      <c r="E4378" s="1772">
        <v>4271</v>
      </c>
    </row>
    <row r="4379" spans="4:5" x14ac:dyDescent="0.3">
      <c r="D4379" s="1793">
        <v>48303010301</v>
      </c>
      <c r="E4379" s="1772">
        <v>4271</v>
      </c>
    </row>
    <row r="4380" spans="4:5" x14ac:dyDescent="0.3">
      <c r="D4380" s="1793">
        <v>48347950100</v>
      </c>
      <c r="E4380" s="1772">
        <v>4271</v>
      </c>
    </row>
    <row r="4381" spans="4:5" x14ac:dyDescent="0.3">
      <c r="D4381" s="1793">
        <v>48373210101</v>
      </c>
      <c r="E4381" s="1772">
        <v>4271</v>
      </c>
    </row>
    <row r="4382" spans="4:5" x14ac:dyDescent="0.3">
      <c r="D4382" s="1793">
        <v>48401951000</v>
      </c>
      <c r="E4382" s="1772">
        <v>4271</v>
      </c>
    </row>
    <row r="4383" spans="4:5" x14ac:dyDescent="0.3">
      <c r="D4383" s="1793">
        <v>48451001704</v>
      </c>
      <c r="E4383" s="1772">
        <v>4271</v>
      </c>
    </row>
    <row r="4384" spans="4:5" x14ac:dyDescent="0.3">
      <c r="D4384" s="1793">
        <v>48485013300</v>
      </c>
      <c r="E4384" s="1772">
        <v>4271</v>
      </c>
    </row>
    <row r="4385" spans="4:5" x14ac:dyDescent="0.3">
      <c r="D4385" s="1793">
        <v>48503950500</v>
      </c>
      <c r="E4385" s="1772">
        <v>4271</v>
      </c>
    </row>
    <row r="4386" spans="4:5" x14ac:dyDescent="0.3">
      <c r="D4386" s="1793">
        <v>48097000200</v>
      </c>
      <c r="E4386" s="1772">
        <v>4291</v>
      </c>
    </row>
    <row r="4387" spans="4:5" x14ac:dyDescent="0.3">
      <c r="D4387" s="1793">
        <v>48423002102</v>
      </c>
      <c r="E4387" s="1772">
        <v>4291</v>
      </c>
    </row>
    <row r="4388" spans="4:5" x14ac:dyDescent="0.3">
      <c r="D4388" s="1793">
        <v>48113007826</v>
      </c>
      <c r="E4388" s="1772">
        <v>4291</v>
      </c>
    </row>
    <row r="4389" spans="4:5" x14ac:dyDescent="0.3">
      <c r="D4389" s="1793">
        <v>48147950600</v>
      </c>
      <c r="E4389" s="1772">
        <v>4291</v>
      </c>
    </row>
    <row r="4390" spans="4:5" x14ac:dyDescent="0.3">
      <c r="D4390" s="1793">
        <v>48279950100</v>
      </c>
      <c r="E4390" s="1772">
        <v>4291</v>
      </c>
    </row>
    <row r="4391" spans="4:5" x14ac:dyDescent="0.3">
      <c r="D4391" s="1793">
        <v>48113014120</v>
      </c>
      <c r="E4391" s="1772">
        <v>4291</v>
      </c>
    </row>
    <row r="4392" spans="4:5" x14ac:dyDescent="0.3">
      <c r="D4392" s="1793">
        <v>48409011200</v>
      </c>
      <c r="E4392" s="1772">
        <v>4291</v>
      </c>
    </row>
    <row r="4393" spans="4:5" x14ac:dyDescent="0.3">
      <c r="D4393" s="1793">
        <v>48067950100</v>
      </c>
      <c r="E4393" s="1772">
        <v>4298</v>
      </c>
    </row>
    <row r="4394" spans="4:5" x14ac:dyDescent="0.3">
      <c r="D4394" s="1793">
        <v>48035950100</v>
      </c>
      <c r="E4394" s="1772">
        <v>4298</v>
      </c>
    </row>
    <row r="4395" spans="4:5" x14ac:dyDescent="0.3">
      <c r="D4395" s="1793">
        <v>48073951100</v>
      </c>
      <c r="E4395" s="1772">
        <v>4298</v>
      </c>
    </row>
    <row r="4396" spans="4:5" x14ac:dyDescent="0.3">
      <c r="D4396" s="1793">
        <v>48167724000</v>
      </c>
      <c r="E4396" s="1772">
        <v>4298</v>
      </c>
    </row>
    <row r="4397" spans="4:5" x14ac:dyDescent="0.3">
      <c r="D4397" s="1793">
        <v>48201550700</v>
      </c>
      <c r="E4397" s="1772">
        <v>4298</v>
      </c>
    </row>
    <row r="4398" spans="4:5" x14ac:dyDescent="0.3">
      <c r="D4398" s="1793">
        <v>48245010200</v>
      </c>
      <c r="E4398" s="1772">
        <v>4298</v>
      </c>
    </row>
    <row r="4399" spans="4:5" x14ac:dyDescent="0.3">
      <c r="D4399" s="1793">
        <v>48453002210</v>
      </c>
      <c r="E4399" s="1772">
        <v>4298</v>
      </c>
    </row>
    <row r="4400" spans="4:5" x14ac:dyDescent="0.3">
      <c r="D4400" s="1793">
        <v>48439113907</v>
      </c>
      <c r="E4400" s="1772">
        <v>4305</v>
      </c>
    </row>
    <row r="4401" spans="4:5" x14ac:dyDescent="0.3">
      <c r="D4401" s="1793">
        <v>48453001913</v>
      </c>
      <c r="E4401" s="1772">
        <v>4305</v>
      </c>
    </row>
    <row r="4402" spans="4:5" x14ac:dyDescent="0.3">
      <c r="D4402" s="1793">
        <v>48085030407</v>
      </c>
      <c r="E4402" s="1772">
        <v>4305</v>
      </c>
    </row>
    <row r="4403" spans="4:5" x14ac:dyDescent="0.3">
      <c r="D4403" s="1793">
        <v>48201421000</v>
      </c>
      <c r="E4403" s="1772">
        <v>4305</v>
      </c>
    </row>
    <row r="4404" spans="4:5" x14ac:dyDescent="0.3">
      <c r="D4404" s="1793">
        <v>48455950300</v>
      </c>
      <c r="E4404" s="1772">
        <v>4305</v>
      </c>
    </row>
    <row r="4405" spans="4:5" x14ac:dyDescent="0.3">
      <c r="D4405" s="1793">
        <v>48029171912</v>
      </c>
      <c r="E4405" s="1772">
        <v>4305</v>
      </c>
    </row>
    <row r="4406" spans="4:5" x14ac:dyDescent="0.3">
      <c r="D4406" s="1793">
        <v>48339693200</v>
      </c>
      <c r="E4406" s="1772">
        <v>4305</v>
      </c>
    </row>
    <row r="4407" spans="4:5" x14ac:dyDescent="0.3">
      <c r="D4407" s="1793">
        <v>48201552301</v>
      </c>
      <c r="E4407" s="1772">
        <v>4305</v>
      </c>
    </row>
    <row r="4408" spans="4:5" x14ac:dyDescent="0.3">
      <c r="D4408" s="1793">
        <v>48029121810</v>
      </c>
      <c r="E4408" s="1772">
        <v>4305</v>
      </c>
    </row>
    <row r="4409" spans="4:5" x14ac:dyDescent="0.3">
      <c r="D4409" s="1793">
        <v>48029181712</v>
      </c>
      <c r="E4409" s="1772">
        <v>4305</v>
      </c>
    </row>
    <row r="4410" spans="4:5" x14ac:dyDescent="0.3">
      <c r="D4410" s="1793">
        <v>48029181718</v>
      </c>
      <c r="E4410" s="1772">
        <v>4305</v>
      </c>
    </row>
    <row r="4411" spans="4:5" x14ac:dyDescent="0.3">
      <c r="D4411" s="1793">
        <v>48039662600</v>
      </c>
      <c r="E4411" s="1772">
        <v>4305</v>
      </c>
    </row>
    <row r="4412" spans="4:5" x14ac:dyDescent="0.3">
      <c r="D4412" s="1793">
        <v>48055960102</v>
      </c>
      <c r="E4412" s="1772">
        <v>4305</v>
      </c>
    </row>
    <row r="4413" spans="4:5" x14ac:dyDescent="0.3">
      <c r="D4413" s="1793">
        <v>48061010500</v>
      </c>
      <c r="E4413" s="1772">
        <v>4305</v>
      </c>
    </row>
    <row r="4414" spans="4:5" x14ac:dyDescent="0.3">
      <c r="D4414" s="1793">
        <v>48061013204</v>
      </c>
      <c r="E4414" s="1772">
        <v>4305</v>
      </c>
    </row>
    <row r="4415" spans="4:5" x14ac:dyDescent="0.3">
      <c r="D4415" s="1793">
        <v>48099010803</v>
      </c>
      <c r="E4415" s="1772">
        <v>4305</v>
      </c>
    </row>
    <row r="4416" spans="4:5" x14ac:dyDescent="0.3">
      <c r="D4416" s="1793">
        <v>48113019038</v>
      </c>
      <c r="E4416" s="1772">
        <v>4305</v>
      </c>
    </row>
    <row r="4417" spans="4:5" x14ac:dyDescent="0.3">
      <c r="D4417" s="1793">
        <v>48113019041</v>
      </c>
      <c r="E4417" s="1772">
        <v>4305</v>
      </c>
    </row>
    <row r="4418" spans="4:5" x14ac:dyDescent="0.3">
      <c r="D4418" s="1793">
        <v>48145000700</v>
      </c>
      <c r="E4418" s="1772">
        <v>4305</v>
      </c>
    </row>
    <row r="4419" spans="4:5" x14ac:dyDescent="0.3">
      <c r="D4419" s="1793">
        <v>48157671001</v>
      </c>
      <c r="E4419" s="1772">
        <v>4305</v>
      </c>
    </row>
    <row r="4420" spans="4:5" x14ac:dyDescent="0.3">
      <c r="D4420" s="1793">
        <v>48165950100</v>
      </c>
      <c r="E4420" s="1772">
        <v>4305</v>
      </c>
    </row>
    <row r="4421" spans="4:5" x14ac:dyDescent="0.3">
      <c r="D4421" s="1793">
        <v>48187210901</v>
      </c>
      <c r="E4421" s="1772">
        <v>4305</v>
      </c>
    </row>
    <row r="4422" spans="4:5" x14ac:dyDescent="0.3">
      <c r="D4422" s="1793">
        <v>48201250702</v>
      </c>
      <c r="E4422" s="1772">
        <v>4305</v>
      </c>
    </row>
    <row r="4423" spans="4:5" x14ac:dyDescent="0.3">
      <c r="D4423" s="1793">
        <v>48201251300</v>
      </c>
      <c r="E4423" s="1772">
        <v>4305</v>
      </c>
    </row>
    <row r="4424" spans="4:5" x14ac:dyDescent="0.3">
      <c r="D4424" s="1793">
        <v>48201253300</v>
      </c>
      <c r="E4424" s="1772">
        <v>4305</v>
      </c>
    </row>
    <row r="4425" spans="4:5" x14ac:dyDescent="0.3">
      <c r="D4425" s="1793">
        <v>48203020604</v>
      </c>
      <c r="E4425" s="1772">
        <v>4305</v>
      </c>
    </row>
    <row r="4426" spans="4:5" x14ac:dyDescent="0.3">
      <c r="D4426" s="1793">
        <v>48223950200</v>
      </c>
      <c r="E4426" s="1772">
        <v>4305</v>
      </c>
    </row>
    <row r="4427" spans="4:5" x14ac:dyDescent="0.3">
      <c r="D4427" s="1793">
        <v>48257050201</v>
      </c>
      <c r="E4427" s="1772">
        <v>4305</v>
      </c>
    </row>
    <row r="4428" spans="4:5" x14ac:dyDescent="0.3">
      <c r="D4428" s="1793">
        <v>48297950200</v>
      </c>
      <c r="E4428" s="1772">
        <v>4305</v>
      </c>
    </row>
    <row r="4429" spans="4:5" x14ac:dyDescent="0.3">
      <c r="D4429" s="1793">
        <v>48299970400</v>
      </c>
      <c r="E4429" s="1772">
        <v>4305</v>
      </c>
    </row>
    <row r="4430" spans="4:5" x14ac:dyDescent="0.3">
      <c r="D4430" s="1793">
        <v>48309002900</v>
      </c>
      <c r="E4430" s="1772">
        <v>4305</v>
      </c>
    </row>
    <row r="4431" spans="4:5" x14ac:dyDescent="0.3">
      <c r="D4431" s="1793">
        <v>48309003500</v>
      </c>
      <c r="E4431" s="1772">
        <v>4305</v>
      </c>
    </row>
    <row r="4432" spans="4:5" x14ac:dyDescent="0.3">
      <c r="D4432" s="1793">
        <v>48355006000</v>
      </c>
      <c r="E4432" s="1772">
        <v>4305</v>
      </c>
    </row>
    <row r="4433" spans="4:5" x14ac:dyDescent="0.3">
      <c r="D4433" s="1793">
        <v>48397040200</v>
      </c>
      <c r="E4433" s="1772">
        <v>4305</v>
      </c>
    </row>
    <row r="4434" spans="4:5" x14ac:dyDescent="0.3">
      <c r="D4434" s="1793">
        <v>48403950100</v>
      </c>
      <c r="E4434" s="1772">
        <v>4305</v>
      </c>
    </row>
    <row r="4435" spans="4:5" x14ac:dyDescent="0.3">
      <c r="D4435" s="1793">
        <v>48423002006</v>
      </c>
      <c r="E4435" s="1772">
        <v>4305</v>
      </c>
    </row>
    <row r="4436" spans="4:5" x14ac:dyDescent="0.3">
      <c r="D4436" s="1793">
        <v>48439106510</v>
      </c>
      <c r="E4436" s="1772">
        <v>4305</v>
      </c>
    </row>
    <row r="4437" spans="4:5" x14ac:dyDescent="0.3">
      <c r="D4437" s="1793">
        <v>48453001774</v>
      </c>
      <c r="E4437" s="1772">
        <v>4305</v>
      </c>
    </row>
    <row r="4438" spans="4:5" x14ac:dyDescent="0.3">
      <c r="D4438" s="1793">
        <v>48411950200</v>
      </c>
      <c r="E4438" s="1772">
        <v>4343</v>
      </c>
    </row>
    <row r="4439" spans="4:5" x14ac:dyDescent="0.3">
      <c r="D4439" s="1793">
        <v>48303010509</v>
      </c>
      <c r="E4439" s="1772">
        <v>4343</v>
      </c>
    </row>
    <row r="4440" spans="4:5" x14ac:dyDescent="0.3">
      <c r="D4440" s="1793">
        <v>48367140706</v>
      </c>
      <c r="E4440" s="1772">
        <v>4343</v>
      </c>
    </row>
    <row r="4441" spans="4:5" x14ac:dyDescent="0.3">
      <c r="D4441" s="1793">
        <v>48285000300</v>
      </c>
      <c r="E4441" s="1772">
        <v>4343</v>
      </c>
    </row>
    <row r="4442" spans="4:5" x14ac:dyDescent="0.3">
      <c r="D4442" s="1793">
        <v>48381021702</v>
      </c>
      <c r="E4442" s="1772">
        <v>4343</v>
      </c>
    </row>
    <row r="4443" spans="4:5" x14ac:dyDescent="0.3">
      <c r="D4443" s="1793">
        <v>48365950200</v>
      </c>
      <c r="E4443" s="1772">
        <v>4343</v>
      </c>
    </row>
    <row r="4444" spans="4:5" x14ac:dyDescent="0.3">
      <c r="D4444" s="1793">
        <v>48001951100</v>
      </c>
      <c r="E4444" s="1772">
        <v>4343</v>
      </c>
    </row>
    <row r="4445" spans="4:5" x14ac:dyDescent="0.3">
      <c r="D4445" s="1793">
        <v>48087950300</v>
      </c>
      <c r="E4445" s="1772">
        <v>4343</v>
      </c>
    </row>
    <row r="4446" spans="4:5" x14ac:dyDescent="0.3">
      <c r="D4446" s="1793">
        <v>48181000304</v>
      </c>
      <c r="E4446" s="1772">
        <v>4343</v>
      </c>
    </row>
    <row r="4447" spans="4:5" x14ac:dyDescent="0.3">
      <c r="D4447" s="1793">
        <v>48201540901</v>
      </c>
      <c r="E4447" s="1772">
        <v>4343</v>
      </c>
    </row>
    <row r="4448" spans="4:5" x14ac:dyDescent="0.3">
      <c r="D4448" s="1793">
        <v>48245005400</v>
      </c>
      <c r="E4448" s="1772">
        <v>4343</v>
      </c>
    </row>
    <row r="4449" spans="4:5" x14ac:dyDescent="0.3">
      <c r="D4449" s="1793">
        <v>48291701000</v>
      </c>
      <c r="E4449" s="1772">
        <v>4343</v>
      </c>
    </row>
    <row r="4450" spans="4:5" x14ac:dyDescent="0.3">
      <c r="D4450" s="1793">
        <v>48339690401</v>
      </c>
      <c r="E4450" s="1772">
        <v>4343</v>
      </c>
    </row>
    <row r="4451" spans="4:5" x14ac:dyDescent="0.3">
      <c r="D4451" s="1793">
        <v>48361020500</v>
      </c>
      <c r="E4451" s="1772">
        <v>4343</v>
      </c>
    </row>
    <row r="4452" spans="4:5" x14ac:dyDescent="0.3">
      <c r="D4452" s="1793">
        <v>48391950400</v>
      </c>
      <c r="E4452" s="1772">
        <v>4343</v>
      </c>
    </row>
    <row r="4453" spans="4:5" x14ac:dyDescent="0.3">
      <c r="D4453" s="1793">
        <v>48453001856</v>
      </c>
      <c r="E4453" s="1772">
        <v>4343</v>
      </c>
    </row>
    <row r="4454" spans="4:5" x14ac:dyDescent="0.3">
      <c r="D4454" s="1793">
        <v>48469000800</v>
      </c>
      <c r="E4454" s="1772">
        <v>4343</v>
      </c>
    </row>
    <row r="4455" spans="4:5" x14ac:dyDescent="0.3">
      <c r="D4455" s="1793">
        <v>48479001818</v>
      </c>
      <c r="E4455" s="1772">
        <v>4343</v>
      </c>
    </row>
    <row r="4456" spans="4:5" x14ac:dyDescent="0.3">
      <c r="D4456" s="1793">
        <v>48493000202</v>
      </c>
      <c r="E4456" s="1772">
        <v>4343</v>
      </c>
    </row>
    <row r="4457" spans="4:5" x14ac:dyDescent="0.3">
      <c r="D4457" s="1793">
        <v>48029182003</v>
      </c>
      <c r="E4457" s="1772">
        <v>4362</v>
      </c>
    </row>
    <row r="4458" spans="4:5" x14ac:dyDescent="0.3">
      <c r="D4458" s="1793">
        <v>48213950901</v>
      </c>
      <c r="E4458" s="1772">
        <v>4362</v>
      </c>
    </row>
    <row r="4459" spans="4:5" x14ac:dyDescent="0.3">
      <c r="D4459" s="1793">
        <v>48113004300</v>
      </c>
      <c r="E4459" s="1772">
        <v>4362</v>
      </c>
    </row>
    <row r="4460" spans="4:5" x14ac:dyDescent="0.3">
      <c r="D4460" s="1793">
        <v>48303010700</v>
      </c>
      <c r="E4460" s="1772">
        <v>4362</v>
      </c>
    </row>
    <row r="4461" spans="4:5" x14ac:dyDescent="0.3">
      <c r="D4461" s="1793">
        <v>48421950200</v>
      </c>
      <c r="E4461" s="1772">
        <v>4362</v>
      </c>
    </row>
    <row r="4462" spans="4:5" x14ac:dyDescent="0.3">
      <c r="D4462" s="1793">
        <v>48423001102</v>
      </c>
      <c r="E4462" s="1772">
        <v>4362</v>
      </c>
    </row>
    <row r="4463" spans="4:5" x14ac:dyDescent="0.3">
      <c r="D4463" s="1793">
        <v>48487950700</v>
      </c>
      <c r="E4463" s="1772">
        <v>4362</v>
      </c>
    </row>
    <row r="4464" spans="4:5" x14ac:dyDescent="0.3">
      <c r="D4464" s="1793">
        <v>48407200300</v>
      </c>
      <c r="E4464" s="1772">
        <v>4369</v>
      </c>
    </row>
    <row r="4465" spans="4:5" x14ac:dyDescent="0.3">
      <c r="D4465" s="1793">
        <v>48123970400</v>
      </c>
      <c r="E4465" s="1772">
        <v>4370</v>
      </c>
    </row>
    <row r="4466" spans="4:5" x14ac:dyDescent="0.3">
      <c r="D4466" s="1793">
        <v>48453001912</v>
      </c>
      <c r="E4466" s="1772">
        <v>4371</v>
      </c>
    </row>
    <row r="4467" spans="4:5" x14ac:dyDescent="0.3">
      <c r="D4467" s="1793">
        <v>48453001918</v>
      </c>
      <c r="E4467" s="1772">
        <v>4371</v>
      </c>
    </row>
    <row r="4468" spans="4:5" x14ac:dyDescent="0.3">
      <c r="D4468" s="1793">
        <v>48453001919</v>
      </c>
      <c r="E4468" s="1772">
        <v>4371</v>
      </c>
    </row>
    <row r="4469" spans="4:5" x14ac:dyDescent="0.3">
      <c r="D4469" s="1793">
        <v>48121021303</v>
      </c>
      <c r="E4469" s="1772">
        <v>4371</v>
      </c>
    </row>
    <row r="4470" spans="4:5" x14ac:dyDescent="0.3">
      <c r="D4470" s="1793">
        <v>48281950100</v>
      </c>
      <c r="E4470" s="1772">
        <v>4371</v>
      </c>
    </row>
    <row r="4471" spans="4:5" x14ac:dyDescent="0.3">
      <c r="D4471" s="1793">
        <v>48419950500</v>
      </c>
      <c r="E4471" s="1772">
        <v>4371</v>
      </c>
    </row>
    <row r="4472" spans="4:5" x14ac:dyDescent="0.3">
      <c r="D4472" s="1793">
        <v>48019000200</v>
      </c>
      <c r="E4472" s="1772">
        <v>4371</v>
      </c>
    </row>
    <row r="4473" spans="4:5" x14ac:dyDescent="0.3">
      <c r="D4473" s="1793">
        <v>48057000500</v>
      </c>
      <c r="E4473" s="1772">
        <v>4371</v>
      </c>
    </row>
    <row r="4474" spans="4:5" x14ac:dyDescent="0.3">
      <c r="D4474" s="1793">
        <v>48091310703</v>
      </c>
      <c r="E4474" s="1772">
        <v>4371</v>
      </c>
    </row>
    <row r="4475" spans="4:5" x14ac:dyDescent="0.3">
      <c r="D4475" s="1793">
        <v>48091310704</v>
      </c>
      <c r="E4475" s="1772">
        <v>4371</v>
      </c>
    </row>
    <row r="4476" spans="4:5" x14ac:dyDescent="0.3">
      <c r="D4476" s="1793">
        <v>48193950100</v>
      </c>
      <c r="E4476" s="1772">
        <v>4371</v>
      </c>
    </row>
    <row r="4477" spans="4:5" x14ac:dyDescent="0.3">
      <c r="D4477" s="1793">
        <v>48159950100</v>
      </c>
      <c r="E4477" s="1772">
        <v>4371</v>
      </c>
    </row>
    <row r="4478" spans="4:5" x14ac:dyDescent="0.3">
      <c r="D4478" s="1793">
        <v>48209010805</v>
      </c>
      <c r="E4478" s="1772">
        <v>4371</v>
      </c>
    </row>
    <row r="4479" spans="4:5" x14ac:dyDescent="0.3">
      <c r="D4479" s="1793">
        <v>48039663100</v>
      </c>
      <c r="E4479" s="1772">
        <v>4371</v>
      </c>
    </row>
    <row r="4480" spans="4:5" x14ac:dyDescent="0.3">
      <c r="D4480" s="1793">
        <v>48041002011</v>
      </c>
      <c r="E4480" s="1772">
        <v>4371</v>
      </c>
    </row>
    <row r="4481" spans="4:5" x14ac:dyDescent="0.3">
      <c r="D4481" s="1793">
        <v>48061012508</v>
      </c>
      <c r="E4481" s="1772">
        <v>4371</v>
      </c>
    </row>
    <row r="4482" spans="4:5" x14ac:dyDescent="0.3">
      <c r="D4482" s="1793">
        <v>48085030520</v>
      </c>
      <c r="E4482" s="1772">
        <v>4371</v>
      </c>
    </row>
    <row r="4483" spans="4:5" x14ac:dyDescent="0.3">
      <c r="D4483" s="1793">
        <v>48085031663</v>
      </c>
      <c r="E4483" s="1772">
        <v>4371</v>
      </c>
    </row>
    <row r="4484" spans="4:5" x14ac:dyDescent="0.3">
      <c r="D4484" s="1793">
        <v>48113008603</v>
      </c>
      <c r="E4484" s="1772">
        <v>4371</v>
      </c>
    </row>
    <row r="4485" spans="4:5" x14ac:dyDescent="0.3">
      <c r="D4485" s="1793">
        <v>48113013712</v>
      </c>
      <c r="E4485" s="1772">
        <v>4371</v>
      </c>
    </row>
    <row r="4486" spans="4:5" x14ac:dyDescent="0.3">
      <c r="D4486" s="1793">
        <v>48115950401</v>
      </c>
      <c r="E4486" s="1772">
        <v>4371</v>
      </c>
    </row>
    <row r="4487" spans="4:5" x14ac:dyDescent="0.3">
      <c r="D4487" s="1793">
        <v>48121021748</v>
      </c>
      <c r="E4487" s="1772">
        <v>4371</v>
      </c>
    </row>
    <row r="4488" spans="4:5" x14ac:dyDescent="0.3">
      <c r="D4488" s="1793">
        <v>48133950300</v>
      </c>
      <c r="E4488" s="1772">
        <v>4371</v>
      </c>
    </row>
    <row r="4489" spans="4:5" x14ac:dyDescent="0.3">
      <c r="D4489" s="1793">
        <v>48141010218</v>
      </c>
      <c r="E4489" s="1772">
        <v>4371</v>
      </c>
    </row>
    <row r="4490" spans="4:5" x14ac:dyDescent="0.3">
      <c r="D4490" s="1793">
        <v>48157670700</v>
      </c>
      <c r="E4490" s="1772">
        <v>4371</v>
      </c>
    </row>
    <row r="4491" spans="4:5" x14ac:dyDescent="0.3">
      <c r="D4491" s="1793">
        <v>48157670901</v>
      </c>
      <c r="E4491" s="1772">
        <v>4371</v>
      </c>
    </row>
    <row r="4492" spans="4:5" x14ac:dyDescent="0.3">
      <c r="D4492" s="1793">
        <v>48167722100</v>
      </c>
      <c r="E4492" s="1772">
        <v>4371</v>
      </c>
    </row>
    <row r="4493" spans="4:5" x14ac:dyDescent="0.3">
      <c r="D4493" s="1793">
        <v>48201232000</v>
      </c>
      <c r="E4493" s="1772">
        <v>4371</v>
      </c>
    </row>
    <row r="4494" spans="4:5" x14ac:dyDescent="0.3">
      <c r="D4494" s="1793">
        <v>48201321700</v>
      </c>
      <c r="E4494" s="1772">
        <v>4371</v>
      </c>
    </row>
    <row r="4495" spans="4:5" x14ac:dyDescent="0.3">
      <c r="D4495" s="1793">
        <v>48201330301</v>
      </c>
      <c r="E4495" s="1772">
        <v>4371</v>
      </c>
    </row>
    <row r="4496" spans="4:5" x14ac:dyDescent="0.3">
      <c r="D4496" s="1793">
        <v>48201540502</v>
      </c>
      <c r="E4496" s="1772">
        <v>4371</v>
      </c>
    </row>
    <row r="4497" spans="4:5" x14ac:dyDescent="0.3">
      <c r="D4497" s="1793">
        <v>48207950400</v>
      </c>
      <c r="E4497" s="1772">
        <v>4371</v>
      </c>
    </row>
    <row r="4498" spans="4:5" x14ac:dyDescent="0.3">
      <c r="D4498" s="1793">
        <v>48255970400</v>
      </c>
      <c r="E4498" s="1772">
        <v>4371</v>
      </c>
    </row>
    <row r="4499" spans="4:5" x14ac:dyDescent="0.3">
      <c r="D4499" s="1793">
        <v>48267950100</v>
      </c>
      <c r="E4499" s="1772">
        <v>4371</v>
      </c>
    </row>
    <row r="4500" spans="4:5" x14ac:dyDescent="0.3">
      <c r="D4500" s="1793">
        <v>48321730501</v>
      </c>
      <c r="E4500" s="1772">
        <v>4371</v>
      </c>
    </row>
    <row r="4501" spans="4:5" x14ac:dyDescent="0.3">
      <c r="D4501" s="1793">
        <v>48321730700</v>
      </c>
      <c r="E4501" s="1772">
        <v>4371</v>
      </c>
    </row>
    <row r="4502" spans="4:5" x14ac:dyDescent="0.3">
      <c r="D4502" s="1793">
        <v>48323950204</v>
      </c>
      <c r="E4502" s="1772">
        <v>4371</v>
      </c>
    </row>
    <row r="4503" spans="4:5" x14ac:dyDescent="0.3">
      <c r="D4503" s="1793">
        <v>48325000401</v>
      </c>
      <c r="E4503" s="1772">
        <v>4371</v>
      </c>
    </row>
    <row r="4504" spans="4:5" x14ac:dyDescent="0.3">
      <c r="D4504" s="1793">
        <v>48339690800</v>
      </c>
      <c r="E4504" s="1772">
        <v>4371</v>
      </c>
    </row>
    <row r="4505" spans="4:5" x14ac:dyDescent="0.3">
      <c r="D4505" s="1793">
        <v>48355005417</v>
      </c>
      <c r="E4505" s="1772">
        <v>4371</v>
      </c>
    </row>
    <row r="4506" spans="4:5" x14ac:dyDescent="0.3">
      <c r="D4506" s="1793">
        <v>48361021501</v>
      </c>
      <c r="E4506" s="1772">
        <v>4371</v>
      </c>
    </row>
    <row r="4507" spans="4:5" x14ac:dyDescent="0.3">
      <c r="D4507" s="1793">
        <v>48361021600</v>
      </c>
      <c r="E4507" s="1772">
        <v>4371</v>
      </c>
    </row>
    <row r="4508" spans="4:5" x14ac:dyDescent="0.3">
      <c r="D4508" s="1793">
        <v>48373210301</v>
      </c>
      <c r="E4508" s="1772">
        <v>4371</v>
      </c>
    </row>
    <row r="4509" spans="4:5" x14ac:dyDescent="0.3">
      <c r="D4509" s="1793">
        <v>48401951200</v>
      </c>
      <c r="E4509" s="1772">
        <v>4371</v>
      </c>
    </row>
    <row r="4510" spans="4:5" x14ac:dyDescent="0.3">
      <c r="D4510" s="1793">
        <v>48439106101</v>
      </c>
      <c r="E4510" s="1772">
        <v>4371</v>
      </c>
    </row>
    <row r="4511" spans="4:5" x14ac:dyDescent="0.3">
      <c r="D4511" s="1793">
        <v>48491020605</v>
      </c>
      <c r="E4511" s="1772">
        <v>4371</v>
      </c>
    </row>
    <row r="4512" spans="4:5" x14ac:dyDescent="0.3">
      <c r="D4512" s="1793">
        <v>48209010901</v>
      </c>
      <c r="E4512" s="1772">
        <v>4417</v>
      </c>
    </row>
    <row r="4513" spans="4:5" x14ac:dyDescent="0.3">
      <c r="D4513" s="1793">
        <v>48251130500</v>
      </c>
      <c r="E4513" s="1772">
        <v>4417</v>
      </c>
    </row>
    <row r="4514" spans="4:5" x14ac:dyDescent="0.3">
      <c r="D4514" s="1793">
        <v>48049951300</v>
      </c>
      <c r="E4514" s="1772">
        <v>4417</v>
      </c>
    </row>
    <row r="4515" spans="4:5" x14ac:dyDescent="0.3">
      <c r="D4515" s="1793">
        <v>48143950100</v>
      </c>
      <c r="E4515" s="1772">
        <v>4417</v>
      </c>
    </row>
    <row r="4516" spans="4:5" x14ac:dyDescent="0.3">
      <c r="D4516" s="1793">
        <v>48199030900</v>
      </c>
      <c r="E4516" s="1772">
        <v>4417</v>
      </c>
    </row>
    <row r="4517" spans="4:5" x14ac:dyDescent="0.3">
      <c r="D4517" s="1793">
        <v>48147950800</v>
      </c>
      <c r="E4517" s="1772">
        <v>4417</v>
      </c>
    </row>
    <row r="4518" spans="4:5" x14ac:dyDescent="0.3">
      <c r="D4518" s="1793">
        <v>48013960500</v>
      </c>
      <c r="E4518" s="1772">
        <v>4417</v>
      </c>
    </row>
    <row r="4519" spans="4:5" x14ac:dyDescent="0.3">
      <c r="D4519" s="1793">
        <v>48053960600</v>
      </c>
      <c r="E4519" s="1772">
        <v>4417</v>
      </c>
    </row>
    <row r="4520" spans="4:5" x14ac:dyDescent="0.3">
      <c r="D4520" s="1793">
        <v>48061010201</v>
      </c>
      <c r="E4520" s="1772">
        <v>4417</v>
      </c>
    </row>
    <row r="4521" spans="4:5" x14ac:dyDescent="0.3">
      <c r="D4521" s="1793">
        <v>48061011200</v>
      </c>
      <c r="E4521" s="1772">
        <v>4417</v>
      </c>
    </row>
    <row r="4522" spans="4:5" x14ac:dyDescent="0.3">
      <c r="D4522" s="1793">
        <v>48073950802</v>
      </c>
      <c r="E4522" s="1772">
        <v>4417</v>
      </c>
    </row>
    <row r="4523" spans="4:5" x14ac:dyDescent="0.3">
      <c r="D4523" s="1793">
        <v>48085030201</v>
      </c>
      <c r="E4523" s="1772">
        <v>4417</v>
      </c>
    </row>
    <row r="4524" spans="4:5" x14ac:dyDescent="0.3">
      <c r="D4524" s="1793">
        <v>48101950100</v>
      </c>
      <c r="E4524" s="1772">
        <v>4417</v>
      </c>
    </row>
    <row r="4525" spans="4:5" x14ac:dyDescent="0.3">
      <c r="D4525" s="1793">
        <v>48139061700</v>
      </c>
      <c r="E4525" s="1772">
        <v>4417</v>
      </c>
    </row>
    <row r="4526" spans="4:5" x14ac:dyDescent="0.3">
      <c r="D4526" s="1793">
        <v>48141010335</v>
      </c>
      <c r="E4526" s="1772">
        <v>4417</v>
      </c>
    </row>
    <row r="4527" spans="4:5" x14ac:dyDescent="0.3">
      <c r="D4527" s="1793">
        <v>48147950702</v>
      </c>
      <c r="E4527" s="1772">
        <v>4417</v>
      </c>
    </row>
    <row r="4528" spans="4:5" x14ac:dyDescent="0.3">
      <c r="D4528" s="1793">
        <v>48187210508</v>
      </c>
      <c r="E4528" s="1772">
        <v>4417</v>
      </c>
    </row>
    <row r="4529" spans="4:5" x14ac:dyDescent="0.3">
      <c r="D4529" s="1793">
        <v>48187210603</v>
      </c>
      <c r="E4529" s="1772">
        <v>4417</v>
      </c>
    </row>
    <row r="4530" spans="4:5" x14ac:dyDescent="0.3">
      <c r="D4530" s="1793">
        <v>48213950400</v>
      </c>
      <c r="E4530" s="1772">
        <v>4417</v>
      </c>
    </row>
    <row r="4531" spans="4:5" x14ac:dyDescent="0.3">
      <c r="D4531" s="1793">
        <v>48257051202</v>
      </c>
      <c r="E4531" s="1772">
        <v>4417</v>
      </c>
    </row>
    <row r="4532" spans="4:5" x14ac:dyDescent="0.3">
      <c r="D4532" s="1793">
        <v>48387950600</v>
      </c>
      <c r="E4532" s="1772">
        <v>4417</v>
      </c>
    </row>
    <row r="4533" spans="4:5" x14ac:dyDescent="0.3">
      <c r="D4533" s="1793">
        <v>48427950106</v>
      </c>
      <c r="E4533" s="1772">
        <v>4417</v>
      </c>
    </row>
    <row r="4534" spans="4:5" x14ac:dyDescent="0.3">
      <c r="D4534" s="1793">
        <v>48481741000</v>
      </c>
      <c r="E4534" s="1772">
        <v>4417</v>
      </c>
    </row>
    <row r="4535" spans="4:5" x14ac:dyDescent="0.3">
      <c r="D4535" s="1793">
        <v>48029160200</v>
      </c>
      <c r="E4535" s="1772">
        <v>4440</v>
      </c>
    </row>
    <row r="4536" spans="4:5" x14ac:dyDescent="0.3">
      <c r="D4536" s="1793">
        <v>48043950500</v>
      </c>
      <c r="E4536" s="1772">
        <v>4440</v>
      </c>
    </row>
    <row r="4537" spans="4:5" x14ac:dyDescent="0.3">
      <c r="D4537" s="1793">
        <v>48113017812</v>
      </c>
      <c r="E4537" s="1772">
        <v>4440</v>
      </c>
    </row>
    <row r="4538" spans="4:5" x14ac:dyDescent="0.3">
      <c r="D4538" s="1793">
        <v>48201231400</v>
      </c>
      <c r="E4538" s="1772">
        <v>4440</v>
      </c>
    </row>
    <row r="4539" spans="4:5" x14ac:dyDescent="0.3">
      <c r="D4539" s="1793">
        <v>48303010302</v>
      </c>
      <c r="E4539" s="1772">
        <v>4440</v>
      </c>
    </row>
    <row r="4540" spans="4:5" x14ac:dyDescent="0.3">
      <c r="D4540" s="1793">
        <v>48349970100</v>
      </c>
      <c r="E4540" s="1772">
        <v>4440</v>
      </c>
    </row>
    <row r="4541" spans="4:5" x14ac:dyDescent="0.3">
      <c r="D4541" s="1793">
        <v>48387950100</v>
      </c>
      <c r="E4541" s="1772">
        <v>4446</v>
      </c>
    </row>
    <row r="4542" spans="4:5" x14ac:dyDescent="0.3">
      <c r="D4542" s="1793">
        <v>48441013500</v>
      </c>
      <c r="E4542" s="1772">
        <v>4446</v>
      </c>
    </row>
    <row r="4543" spans="4:5" x14ac:dyDescent="0.3">
      <c r="D4543" s="1793">
        <v>48141010213</v>
      </c>
      <c r="E4543" s="1772">
        <v>4448</v>
      </c>
    </row>
    <row r="4544" spans="4:5" x14ac:dyDescent="0.3">
      <c r="D4544" s="1793">
        <v>48113019700</v>
      </c>
      <c r="E4544" s="1772">
        <v>4448</v>
      </c>
    </row>
    <row r="4545" spans="4:5" x14ac:dyDescent="0.3">
      <c r="D4545" s="1793">
        <v>48439113634</v>
      </c>
      <c r="E4545" s="1772">
        <v>4448</v>
      </c>
    </row>
    <row r="4546" spans="4:5" x14ac:dyDescent="0.3">
      <c r="D4546" s="1793">
        <v>48171950100</v>
      </c>
      <c r="E4546" s="1772">
        <v>4448</v>
      </c>
    </row>
    <row r="4547" spans="4:5" x14ac:dyDescent="0.3">
      <c r="D4547" s="1793">
        <v>48167720501</v>
      </c>
      <c r="E4547" s="1772">
        <v>4448</v>
      </c>
    </row>
    <row r="4548" spans="4:5" x14ac:dyDescent="0.3">
      <c r="D4548" s="1793">
        <v>48259970302</v>
      </c>
      <c r="E4548" s="1772">
        <v>4448</v>
      </c>
    </row>
    <row r="4549" spans="4:5" x14ac:dyDescent="0.3">
      <c r="D4549" s="1793">
        <v>48201543001</v>
      </c>
      <c r="E4549" s="1772">
        <v>4448</v>
      </c>
    </row>
    <row r="4550" spans="4:5" x14ac:dyDescent="0.3">
      <c r="D4550" s="1793">
        <v>48439114104</v>
      </c>
      <c r="E4550" s="1772">
        <v>4448</v>
      </c>
    </row>
    <row r="4551" spans="4:5" x14ac:dyDescent="0.3">
      <c r="D4551" s="1793">
        <v>48085030529</v>
      </c>
      <c r="E4551" s="1772">
        <v>4448</v>
      </c>
    </row>
    <row r="4552" spans="4:5" x14ac:dyDescent="0.3">
      <c r="D4552" s="1793">
        <v>48439111017</v>
      </c>
      <c r="E4552" s="1772">
        <v>4448</v>
      </c>
    </row>
    <row r="4553" spans="4:5" x14ac:dyDescent="0.3">
      <c r="D4553" s="1793">
        <v>48079950100</v>
      </c>
      <c r="E4553" s="1772">
        <v>4448</v>
      </c>
    </row>
    <row r="4554" spans="4:5" x14ac:dyDescent="0.3">
      <c r="D4554" s="1793">
        <v>48479001711</v>
      </c>
      <c r="E4554" s="1772">
        <v>4448</v>
      </c>
    </row>
    <row r="4555" spans="4:5" x14ac:dyDescent="0.3">
      <c r="D4555" s="1793">
        <v>48195950100</v>
      </c>
      <c r="E4555" s="1772">
        <v>4448</v>
      </c>
    </row>
    <row r="4556" spans="4:5" x14ac:dyDescent="0.3">
      <c r="D4556" s="1793">
        <v>48275950100</v>
      </c>
      <c r="E4556" s="1772">
        <v>4448</v>
      </c>
    </row>
    <row r="4557" spans="4:5" x14ac:dyDescent="0.3">
      <c r="D4557" s="1793">
        <v>48029172006</v>
      </c>
      <c r="E4557" s="1772">
        <v>4448</v>
      </c>
    </row>
    <row r="4558" spans="4:5" x14ac:dyDescent="0.3">
      <c r="D4558" s="1793">
        <v>48029191814</v>
      </c>
      <c r="E4558" s="1772">
        <v>4448</v>
      </c>
    </row>
    <row r="4559" spans="4:5" x14ac:dyDescent="0.3">
      <c r="D4559" s="1793">
        <v>48035950300</v>
      </c>
      <c r="E4559" s="1772">
        <v>4448</v>
      </c>
    </row>
    <row r="4560" spans="4:5" x14ac:dyDescent="0.3">
      <c r="D4560" s="1793">
        <v>48121021518</v>
      </c>
      <c r="E4560" s="1772">
        <v>4448</v>
      </c>
    </row>
    <row r="4561" spans="4:5" x14ac:dyDescent="0.3">
      <c r="D4561" s="1793">
        <v>48187210709</v>
      </c>
      <c r="E4561" s="1772">
        <v>4448</v>
      </c>
    </row>
    <row r="4562" spans="4:5" x14ac:dyDescent="0.3">
      <c r="D4562" s="1793">
        <v>48199030600</v>
      </c>
      <c r="E4562" s="1772">
        <v>4448</v>
      </c>
    </row>
    <row r="4563" spans="4:5" x14ac:dyDescent="0.3">
      <c r="D4563" s="1793">
        <v>48201223100</v>
      </c>
      <c r="E4563" s="1772">
        <v>4448</v>
      </c>
    </row>
    <row r="4564" spans="4:5" x14ac:dyDescent="0.3">
      <c r="D4564" s="1793">
        <v>48201252000</v>
      </c>
      <c r="E4564" s="1772">
        <v>4448</v>
      </c>
    </row>
    <row r="4565" spans="4:5" x14ac:dyDescent="0.3">
      <c r="D4565" s="1793">
        <v>48201531100</v>
      </c>
      <c r="E4565" s="1772">
        <v>4448</v>
      </c>
    </row>
    <row r="4566" spans="4:5" x14ac:dyDescent="0.3">
      <c r="D4566" s="1793">
        <v>48245010600</v>
      </c>
      <c r="E4566" s="1772">
        <v>4448</v>
      </c>
    </row>
    <row r="4567" spans="4:5" x14ac:dyDescent="0.3">
      <c r="D4567" s="1793">
        <v>48293970100</v>
      </c>
      <c r="E4567" s="1772">
        <v>4448</v>
      </c>
    </row>
    <row r="4568" spans="4:5" x14ac:dyDescent="0.3">
      <c r="D4568" s="1793">
        <v>48309004202</v>
      </c>
      <c r="E4568" s="1772">
        <v>4448</v>
      </c>
    </row>
    <row r="4569" spans="4:5" x14ac:dyDescent="0.3">
      <c r="D4569" s="1793">
        <v>48375013400</v>
      </c>
      <c r="E4569" s="1772">
        <v>4448</v>
      </c>
    </row>
    <row r="4570" spans="4:5" x14ac:dyDescent="0.3">
      <c r="D4570" s="1793">
        <v>48427950202</v>
      </c>
      <c r="E4570" s="1772">
        <v>4448</v>
      </c>
    </row>
    <row r="4571" spans="4:5" x14ac:dyDescent="0.3">
      <c r="D4571" s="1793">
        <v>48427950203</v>
      </c>
      <c r="E4571" s="1772">
        <v>4448</v>
      </c>
    </row>
    <row r="4572" spans="4:5" x14ac:dyDescent="0.3">
      <c r="D4572" s="1793">
        <v>48439111104</v>
      </c>
      <c r="E4572" s="1772">
        <v>4448</v>
      </c>
    </row>
    <row r="4573" spans="4:5" x14ac:dyDescent="0.3">
      <c r="D4573" s="1793">
        <v>48439114003</v>
      </c>
      <c r="E4573" s="1772">
        <v>4448</v>
      </c>
    </row>
    <row r="4574" spans="4:5" x14ac:dyDescent="0.3">
      <c r="D4574" s="1793">
        <v>48441013200</v>
      </c>
      <c r="E4574" s="1772">
        <v>4448</v>
      </c>
    </row>
    <row r="4575" spans="4:5" x14ac:dyDescent="0.3">
      <c r="D4575" s="1793">
        <v>48481740100</v>
      </c>
      <c r="E4575" s="1772">
        <v>4448</v>
      </c>
    </row>
    <row r="4576" spans="4:5" x14ac:dyDescent="0.3">
      <c r="D4576" s="1793">
        <v>48491020110</v>
      </c>
      <c r="E4576" s="1772">
        <v>4448</v>
      </c>
    </row>
    <row r="4577" spans="4:5" x14ac:dyDescent="0.3">
      <c r="D4577" s="1793">
        <v>48493000102</v>
      </c>
      <c r="E4577" s="1772">
        <v>4448</v>
      </c>
    </row>
    <row r="4578" spans="4:5" x14ac:dyDescent="0.3">
      <c r="D4578" s="1793">
        <v>48439101201</v>
      </c>
      <c r="E4578" s="1772">
        <v>4483</v>
      </c>
    </row>
    <row r="4579" spans="4:5" x14ac:dyDescent="0.3">
      <c r="D4579" s="1793">
        <v>48151950400</v>
      </c>
      <c r="E4579" s="1772">
        <v>4483</v>
      </c>
    </row>
    <row r="4580" spans="4:5" x14ac:dyDescent="0.3">
      <c r="D4580" s="1793">
        <v>48077030302</v>
      </c>
      <c r="E4580" s="1772">
        <v>4483</v>
      </c>
    </row>
    <row r="4581" spans="4:5" x14ac:dyDescent="0.3">
      <c r="D4581" s="1793">
        <v>48135002900</v>
      </c>
      <c r="E4581" s="1772">
        <v>4483</v>
      </c>
    </row>
    <row r="4582" spans="4:5" x14ac:dyDescent="0.3">
      <c r="D4582" s="1793">
        <v>48141003803</v>
      </c>
      <c r="E4582" s="1772">
        <v>4483</v>
      </c>
    </row>
    <row r="4583" spans="4:5" x14ac:dyDescent="0.3">
      <c r="D4583" s="1793">
        <v>48175960100</v>
      </c>
      <c r="E4583" s="1772">
        <v>4483</v>
      </c>
    </row>
    <row r="4584" spans="4:5" x14ac:dyDescent="0.3">
      <c r="D4584" s="1793">
        <v>48201343301</v>
      </c>
      <c r="E4584" s="1772">
        <v>4483</v>
      </c>
    </row>
    <row r="4585" spans="4:5" x14ac:dyDescent="0.3">
      <c r="D4585" s="1793">
        <v>48225950700</v>
      </c>
      <c r="E4585" s="1772">
        <v>4483</v>
      </c>
    </row>
    <row r="4586" spans="4:5" x14ac:dyDescent="0.3">
      <c r="D4586" s="1793">
        <v>48247950400</v>
      </c>
      <c r="E4586" s="1772">
        <v>4483</v>
      </c>
    </row>
    <row r="4587" spans="4:5" x14ac:dyDescent="0.3">
      <c r="D4587" s="1793">
        <v>48313000300</v>
      </c>
      <c r="E4587" s="1772">
        <v>4483</v>
      </c>
    </row>
    <row r="4588" spans="4:5" x14ac:dyDescent="0.3">
      <c r="D4588" s="1793">
        <v>48355001802</v>
      </c>
      <c r="E4588" s="1772">
        <v>4483</v>
      </c>
    </row>
    <row r="4589" spans="4:5" x14ac:dyDescent="0.3">
      <c r="D4589" s="1793">
        <v>48387950700</v>
      </c>
      <c r="E4589" s="1772">
        <v>4483</v>
      </c>
    </row>
    <row r="4590" spans="4:5" x14ac:dyDescent="0.3">
      <c r="D4590" s="1793">
        <v>48471790103</v>
      </c>
      <c r="E4590" s="1772">
        <v>4483</v>
      </c>
    </row>
    <row r="4591" spans="4:5" x14ac:dyDescent="0.3">
      <c r="D4591" s="1793">
        <v>48485012900</v>
      </c>
      <c r="E4591" s="1772">
        <v>4483</v>
      </c>
    </row>
    <row r="4592" spans="4:5" x14ac:dyDescent="0.3">
      <c r="D4592" s="1793">
        <v>48107950200</v>
      </c>
      <c r="E4592" s="1772">
        <v>4497</v>
      </c>
    </row>
    <row r="4593" spans="4:5" x14ac:dyDescent="0.3">
      <c r="D4593" s="1793">
        <v>48133950500</v>
      </c>
      <c r="E4593" s="1772">
        <v>4497</v>
      </c>
    </row>
    <row r="4594" spans="4:5" x14ac:dyDescent="0.3">
      <c r="D4594" s="1793">
        <v>48141001203</v>
      </c>
      <c r="E4594" s="1772">
        <v>4497</v>
      </c>
    </row>
    <row r="4595" spans="4:5" x14ac:dyDescent="0.3">
      <c r="D4595" s="1793">
        <v>48355005407</v>
      </c>
      <c r="E4595" s="1772">
        <v>4497</v>
      </c>
    </row>
    <row r="4596" spans="4:5" x14ac:dyDescent="0.3">
      <c r="D4596" s="1793">
        <v>48201253400</v>
      </c>
      <c r="E4596" s="1772">
        <v>4501</v>
      </c>
    </row>
    <row r="4597" spans="4:5" x14ac:dyDescent="0.3">
      <c r="D4597" s="1793">
        <v>48361021700</v>
      </c>
      <c r="E4597" s="1772">
        <v>4501</v>
      </c>
    </row>
    <row r="4598" spans="4:5" x14ac:dyDescent="0.3">
      <c r="D4598" s="1793">
        <v>48085030521</v>
      </c>
      <c r="E4598" s="1772">
        <v>4501</v>
      </c>
    </row>
    <row r="4599" spans="4:5" x14ac:dyDescent="0.3">
      <c r="D4599" s="1793">
        <v>48217960600</v>
      </c>
      <c r="E4599" s="1772">
        <v>4501</v>
      </c>
    </row>
    <row r="4600" spans="4:5" x14ac:dyDescent="0.3">
      <c r="D4600" s="1793">
        <v>48085030531</v>
      </c>
      <c r="E4600" s="1772">
        <v>4505</v>
      </c>
    </row>
    <row r="4601" spans="4:5" x14ac:dyDescent="0.3">
      <c r="D4601" s="1793">
        <v>48085031407</v>
      </c>
      <c r="E4601" s="1772">
        <v>4505</v>
      </c>
    </row>
    <row r="4602" spans="4:5" x14ac:dyDescent="0.3">
      <c r="D4602" s="1793">
        <v>48491020509</v>
      </c>
      <c r="E4602" s="1772">
        <v>4505</v>
      </c>
    </row>
    <row r="4603" spans="4:5" x14ac:dyDescent="0.3">
      <c r="D4603" s="1793">
        <v>48121020305</v>
      </c>
      <c r="E4603" s="1772">
        <v>4505</v>
      </c>
    </row>
    <row r="4604" spans="4:5" x14ac:dyDescent="0.3">
      <c r="D4604" s="1793">
        <v>48215024301</v>
      </c>
      <c r="E4604" s="1772">
        <v>4505</v>
      </c>
    </row>
    <row r="4605" spans="4:5" x14ac:dyDescent="0.3">
      <c r="D4605" s="1793">
        <v>48041002008</v>
      </c>
      <c r="E4605" s="1772">
        <v>4505</v>
      </c>
    </row>
    <row r="4606" spans="4:5" x14ac:dyDescent="0.3">
      <c r="D4606" s="1793">
        <v>48135002801</v>
      </c>
      <c r="E4606" s="1772">
        <v>4505</v>
      </c>
    </row>
    <row r="4607" spans="4:5" x14ac:dyDescent="0.3">
      <c r="D4607" s="1793">
        <v>48147950500</v>
      </c>
      <c r="E4607" s="1772">
        <v>4505</v>
      </c>
    </row>
    <row r="4608" spans="4:5" x14ac:dyDescent="0.3">
      <c r="D4608" s="1793">
        <v>48201454700</v>
      </c>
      <c r="E4608" s="1772">
        <v>4505</v>
      </c>
    </row>
    <row r="4609" spans="4:5" x14ac:dyDescent="0.3">
      <c r="D4609" s="1793">
        <v>48201555702</v>
      </c>
      <c r="E4609" s="1772">
        <v>4505</v>
      </c>
    </row>
    <row r="4610" spans="4:5" x14ac:dyDescent="0.3">
      <c r="D4610" s="1793">
        <v>48439113611</v>
      </c>
      <c r="E4610" s="1772">
        <v>4505</v>
      </c>
    </row>
    <row r="4611" spans="4:5" x14ac:dyDescent="0.3">
      <c r="D4611" s="1793">
        <v>48085030511</v>
      </c>
      <c r="E4611" s="1772">
        <v>4505</v>
      </c>
    </row>
    <row r="4612" spans="4:5" x14ac:dyDescent="0.3">
      <c r="D4612" s="1793">
        <v>48141010334</v>
      </c>
      <c r="E4612" s="1772">
        <v>4505</v>
      </c>
    </row>
    <row r="4613" spans="4:5" x14ac:dyDescent="0.3">
      <c r="D4613" s="1793">
        <v>48245001303</v>
      </c>
      <c r="E4613" s="1772">
        <v>4505</v>
      </c>
    </row>
    <row r="4614" spans="4:5" x14ac:dyDescent="0.3">
      <c r="D4614" s="1793">
        <v>48383950100</v>
      </c>
      <c r="E4614" s="1772">
        <v>4505</v>
      </c>
    </row>
    <row r="4615" spans="4:5" x14ac:dyDescent="0.3">
      <c r="D4615" s="1793">
        <v>48449950100</v>
      </c>
      <c r="E4615" s="1772">
        <v>4505</v>
      </c>
    </row>
    <row r="4616" spans="4:5" x14ac:dyDescent="0.3">
      <c r="D4616" s="1793">
        <v>48453001781</v>
      </c>
      <c r="E4616" s="1772">
        <v>4505</v>
      </c>
    </row>
    <row r="4617" spans="4:5" x14ac:dyDescent="0.3">
      <c r="D4617" s="1793">
        <v>48003950400</v>
      </c>
      <c r="E4617" s="1772">
        <v>4505</v>
      </c>
    </row>
    <row r="4618" spans="4:5" x14ac:dyDescent="0.3">
      <c r="D4618" s="1793">
        <v>48029121122</v>
      </c>
      <c r="E4618" s="1772">
        <v>4505</v>
      </c>
    </row>
    <row r="4619" spans="4:5" x14ac:dyDescent="0.3">
      <c r="D4619" s="1793">
        <v>48029121811</v>
      </c>
      <c r="E4619" s="1772">
        <v>4505</v>
      </c>
    </row>
    <row r="4620" spans="4:5" x14ac:dyDescent="0.3">
      <c r="D4620" s="1793">
        <v>48029121813</v>
      </c>
      <c r="E4620" s="1772">
        <v>4505</v>
      </c>
    </row>
    <row r="4621" spans="4:5" x14ac:dyDescent="0.3">
      <c r="D4621" s="1793">
        <v>48061010602</v>
      </c>
      <c r="E4621" s="1772">
        <v>4505</v>
      </c>
    </row>
    <row r="4622" spans="4:5" x14ac:dyDescent="0.3">
      <c r="D4622" s="1793">
        <v>48085030301</v>
      </c>
      <c r="E4622" s="1772">
        <v>4505</v>
      </c>
    </row>
    <row r="4623" spans="4:5" x14ac:dyDescent="0.3">
      <c r="D4623" s="1793">
        <v>48085031633</v>
      </c>
      <c r="E4623" s="1772">
        <v>4505</v>
      </c>
    </row>
    <row r="4624" spans="4:5" x14ac:dyDescent="0.3">
      <c r="D4624" s="1793">
        <v>48121020112</v>
      </c>
      <c r="E4624" s="1772">
        <v>4505</v>
      </c>
    </row>
    <row r="4625" spans="4:5" x14ac:dyDescent="0.3">
      <c r="D4625" s="1793">
        <v>48121021633</v>
      </c>
      <c r="E4625" s="1772">
        <v>4505</v>
      </c>
    </row>
    <row r="4626" spans="4:5" x14ac:dyDescent="0.3">
      <c r="D4626" s="1793">
        <v>48131950200</v>
      </c>
      <c r="E4626" s="1772">
        <v>4505</v>
      </c>
    </row>
    <row r="4627" spans="4:5" x14ac:dyDescent="0.3">
      <c r="D4627" s="1793">
        <v>48139060701</v>
      </c>
      <c r="E4627" s="1772">
        <v>4505</v>
      </c>
    </row>
    <row r="4628" spans="4:5" x14ac:dyDescent="0.3">
      <c r="D4628" s="1793">
        <v>48139061200</v>
      </c>
      <c r="E4628" s="1772">
        <v>4505</v>
      </c>
    </row>
    <row r="4629" spans="4:5" x14ac:dyDescent="0.3">
      <c r="D4629" s="1793">
        <v>48187210710</v>
      </c>
      <c r="E4629" s="1772">
        <v>4505</v>
      </c>
    </row>
    <row r="4630" spans="4:5" x14ac:dyDescent="0.3">
      <c r="D4630" s="1793">
        <v>48187210804</v>
      </c>
      <c r="E4630" s="1772">
        <v>4505</v>
      </c>
    </row>
    <row r="4631" spans="4:5" x14ac:dyDescent="0.3">
      <c r="D4631" s="1793">
        <v>48199030400</v>
      </c>
      <c r="E4631" s="1772">
        <v>4505</v>
      </c>
    </row>
    <row r="4632" spans="4:5" x14ac:dyDescent="0.3">
      <c r="D4632" s="1793">
        <v>48201333600</v>
      </c>
      <c r="E4632" s="1772">
        <v>4505</v>
      </c>
    </row>
    <row r="4633" spans="4:5" x14ac:dyDescent="0.3">
      <c r="D4633" s="1793">
        <v>48201413000</v>
      </c>
      <c r="E4633" s="1772">
        <v>4505</v>
      </c>
    </row>
    <row r="4634" spans="4:5" x14ac:dyDescent="0.3">
      <c r="D4634" s="1793">
        <v>48241950700</v>
      </c>
      <c r="E4634" s="1772">
        <v>4505</v>
      </c>
    </row>
    <row r="4635" spans="4:5" x14ac:dyDescent="0.3">
      <c r="D4635" s="1793">
        <v>48251130212</v>
      </c>
      <c r="E4635" s="1772">
        <v>4505</v>
      </c>
    </row>
    <row r="4636" spans="4:5" x14ac:dyDescent="0.3">
      <c r="D4636" s="1793">
        <v>48265960200</v>
      </c>
      <c r="E4636" s="1772">
        <v>4505</v>
      </c>
    </row>
    <row r="4637" spans="4:5" x14ac:dyDescent="0.3">
      <c r="D4637" s="1793">
        <v>48265960700</v>
      </c>
      <c r="E4637" s="1772">
        <v>4505</v>
      </c>
    </row>
    <row r="4638" spans="4:5" x14ac:dyDescent="0.3">
      <c r="D4638" s="1793">
        <v>48281950302</v>
      </c>
      <c r="E4638" s="1772">
        <v>4505</v>
      </c>
    </row>
    <row r="4639" spans="4:5" x14ac:dyDescent="0.3">
      <c r="D4639" s="1793">
        <v>48291701300</v>
      </c>
      <c r="E4639" s="1772">
        <v>4505</v>
      </c>
    </row>
    <row r="4640" spans="4:5" x14ac:dyDescent="0.3">
      <c r="D4640" s="1793">
        <v>48303000700</v>
      </c>
      <c r="E4640" s="1772">
        <v>4505</v>
      </c>
    </row>
    <row r="4641" spans="4:5" x14ac:dyDescent="0.3">
      <c r="D4641" s="1793">
        <v>48339692900</v>
      </c>
      <c r="E4641" s="1772">
        <v>4505</v>
      </c>
    </row>
    <row r="4642" spans="4:5" x14ac:dyDescent="0.3">
      <c r="D4642" s="1793">
        <v>48355001702</v>
      </c>
      <c r="E4642" s="1772">
        <v>4505</v>
      </c>
    </row>
    <row r="4643" spans="4:5" x14ac:dyDescent="0.3">
      <c r="D4643" s="1793">
        <v>48375010700</v>
      </c>
      <c r="E4643" s="1772">
        <v>4505</v>
      </c>
    </row>
    <row r="4644" spans="4:5" x14ac:dyDescent="0.3">
      <c r="D4644" s="1793">
        <v>48427950104</v>
      </c>
      <c r="E4644" s="1772">
        <v>4505</v>
      </c>
    </row>
    <row r="4645" spans="4:5" x14ac:dyDescent="0.3">
      <c r="D4645" s="1793">
        <v>48439110805</v>
      </c>
      <c r="E4645" s="1772">
        <v>4505</v>
      </c>
    </row>
    <row r="4646" spans="4:5" x14ac:dyDescent="0.3">
      <c r="D4646" s="1793">
        <v>48439111546</v>
      </c>
      <c r="E4646" s="1772">
        <v>4505</v>
      </c>
    </row>
    <row r="4647" spans="4:5" x14ac:dyDescent="0.3">
      <c r="D4647" s="1793">
        <v>48439113928</v>
      </c>
      <c r="E4647" s="1772">
        <v>4505</v>
      </c>
    </row>
    <row r="4648" spans="4:5" x14ac:dyDescent="0.3">
      <c r="D4648" s="1793">
        <v>48481741100</v>
      </c>
      <c r="E4648" s="1772">
        <v>4505</v>
      </c>
    </row>
    <row r="4649" spans="4:5" x14ac:dyDescent="0.3">
      <c r="D4649" s="1793">
        <v>48491020320</v>
      </c>
      <c r="E4649" s="1772">
        <v>4505</v>
      </c>
    </row>
    <row r="4650" spans="4:5" x14ac:dyDescent="0.3">
      <c r="D4650" s="1793">
        <v>48491020503</v>
      </c>
      <c r="E4650" s="1772">
        <v>4505</v>
      </c>
    </row>
    <row r="4651" spans="4:5" x14ac:dyDescent="0.3">
      <c r="D4651" s="1793">
        <v>48029190800</v>
      </c>
      <c r="E4651" s="1772">
        <v>4556</v>
      </c>
    </row>
    <row r="4652" spans="4:5" x14ac:dyDescent="0.3">
      <c r="D4652" s="1793">
        <v>48441012600</v>
      </c>
      <c r="E4652" s="1772">
        <v>4556</v>
      </c>
    </row>
    <row r="4653" spans="4:5" x14ac:dyDescent="0.3">
      <c r="D4653" s="1793">
        <v>48389950200</v>
      </c>
      <c r="E4653" s="1772">
        <v>4556</v>
      </c>
    </row>
    <row r="4654" spans="4:5" x14ac:dyDescent="0.3">
      <c r="D4654" s="1793">
        <v>48489950500</v>
      </c>
      <c r="E4654" s="1772">
        <v>4556</v>
      </c>
    </row>
    <row r="4655" spans="4:5" x14ac:dyDescent="0.3">
      <c r="D4655" s="1793">
        <v>48121020205</v>
      </c>
      <c r="E4655" s="1772">
        <v>4556</v>
      </c>
    </row>
    <row r="4656" spans="4:5" x14ac:dyDescent="0.3">
      <c r="D4656" s="1793">
        <v>48439111018</v>
      </c>
      <c r="E4656" s="1772">
        <v>4556</v>
      </c>
    </row>
    <row r="4657" spans="4:5" x14ac:dyDescent="0.3">
      <c r="D4657" s="1793">
        <v>48039661501</v>
      </c>
      <c r="E4657" s="1772">
        <v>4556</v>
      </c>
    </row>
    <row r="4658" spans="4:5" x14ac:dyDescent="0.3">
      <c r="D4658" s="1793">
        <v>48081950100</v>
      </c>
      <c r="E4658" s="1772">
        <v>4556</v>
      </c>
    </row>
    <row r="4659" spans="4:5" x14ac:dyDescent="0.3">
      <c r="D4659" s="1793">
        <v>48113018120</v>
      </c>
      <c r="E4659" s="1772">
        <v>4556</v>
      </c>
    </row>
    <row r="4660" spans="4:5" x14ac:dyDescent="0.3">
      <c r="D4660" s="1793">
        <v>48127950400</v>
      </c>
      <c r="E4660" s="1772">
        <v>4556</v>
      </c>
    </row>
    <row r="4661" spans="4:5" x14ac:dyDescent="0.3">
      <c r="D4661" s="1793">
        <v>48201233002</v>
      </c>
      <c r="E4661" s="1772">
        <v>4556</v>
      </c>
    </row>
    <row r="4662" spans="4:5" x14ac:dyDescent="0.3">
      <c r="D4662" s="1793">
        <v>48201350700</v>
      </c>
      <c r="E4662" s="1772">
        <v>4556</v>
      </c>
    </row>
    <row r="4663" spans="4:5" x14ac:dyDescent="0.3">
      <c r="D4663" s="1793">
        <v>48201454400</v>
      </c>
      <c r="E4663" s="1772">
        <v>4556</v>
      </c>
    </row>
    <row r="4664" spans="4:5" x14ac:dyDescent="0.3">
      <c r="D4664" s="1793">
        <v>48217960700</v>
      </c>
      <c r="E4664" s="1772">
        <v>4556</v>
      </c>
    </row>
    <row r="4665" spans="4:5" x14ac:dyDescent="0.3">
      <c r="D4665" s="1793">
        <v>48237950500</v>
      </c>
      <c r="E4665" s="1772">
        <v>4556</v>
      </c>
    </row>
    <row r="4666" spans="4:5" x14ac:dyDescent="0.3">
      <c r="D4666" s="1793">
        <v>48245005100</v>
      </c>
      <c r="E4666" s="1772">
        <v>4556</v>
      </c>
    </row>
    <row r="4667" spans="4:5" x14ac:dyDescent="0.3">
      <c r="D4667" s="1793">
        <v>48253020500</v>
      </c>
      <c r="E4667" s="1772">
        <v>4556</v>
      </c>
    </row>
    <row r="4668" spans="4:5" x14ac:dyDescent="0.3">
      <c r="D4668" s="1793">
        <v>48309003602</v>
      </c>
      <c r="E4668" s="1772">
        <v>4556</v>
      </c>
    </row>
    <row r="4669" spans="4:5" x14ac:dyDescent="0.3">
      <c r="D4669" s="1793">
        <v>48337950100</v>
      </c>
      <c r="E4669" s="1772">
        <v>4556</v>
      </c>
    </row>
    <row r="4670" spans="4:5" x14ac:dyDescent="0.3">
      <c r="D4670" s="1793">
        <v>48341950100</v>
      </c>
      <c r="E4670" s="1772">
        <v>4556</v>
      </c>
    </row>
    <row r="4671" spans="4:5" x14ac:dyDescent="0.3">
      <c r="D4671" s="1793">
        <v>48357950400</v>
      </c>
      <c r="E4671" s="1772">
        <v>4556</v>
      </c>
    </row>
    <row r="4672" spans="4:5" x14ac:dyDescent="0.3">
      <c r="D4672" s="1793">
        <v>48401951100</v>
      </c>
      <c r="E4672" s="1772">
        <v>4556</v>
      </c>
    </row>
    <row r="4673" spans="4:5" x14ac:dyDescent="0.3">
      <c r="D4673" s="1793">
        <v>48113019600</v>
      </c>
      <c r="E4673" s="1772">
        <v>4578</v>
      </c>
    </row>
    <row r="4674" spans="4:5" x14ac:dyDescent="0.3">
      <c r="D4674" s="1793">
        <v>48223950300</v>
      </c>
      <c r="E4674" s="1772">
        <v>4578</v>
      </c>
    </row>
    <row r="4675" spans="4:5" x14ac:dyDescent="0.3">
      <c r="D4675" s="1793">
        <v>48233950500</v>
      </c>
      <c r="E4675" s="1772">
        <v>4578</v>
      </c>
    </row>
    <row r="4676" spans="4:5" x14ac:dyDescent="0.3">
      <c r="D4676" s="1793">
        <v>48231961502</v>
      </c>
      <c r="E4676" s="1772">
        <v>4578</v>
      </c>
    </row>
    <row r="4677" spans="4:5" x14ac:dyDescent="0.3">
      <c r="D4677" s="1793">
        <v>48037011200</v>
      </c>
      <c r="E4677" s="1772">
        <v>4578</v>
      </c>
    </row>
    <row r="4678" spans="4:5" x14ac:dyDescent="0.3">
      <c r="D4678" s="1793">
        <v>48089750300</v>
      </c>
      <c r="E4678" s="1772">
        <v>4578</v>
      </c>
    </row>
    <row r="4679" spans="4:5" x14ac:dyDescent="0.3">
      <c r="D4679" s="1793">
        <v>48037011700</v>
      </c>
      <c r="E4679" s="1772">
        <v>4578</v>
      </c>
    </row>
    <row r="4680" spans="4:5" x14ac:dyDescent="0.3">
      <c r="D4680" s="1793">
        <v>48141010103</v>
      </c>
      <c r="E4680" s="1772">
        <v>4578</v>
      </c>
    </row>
    <row r="4681" spans="4:5" x14ac:dyDescent="0.3">
      <c r="D4681" s="1793">
        <v>48321730202</v>
      </c>
      <c r="E4681" s="1772">
        <v>4578</v>
      </c>
    </row>
    <row r="4682" spans="4:5" x14ac:dyDescent="0.3">
      <c r="D4682" s="1793">
        <v>48491020201</v>
      </c>
      <c r="E4682" s="1772">
        <v>4578</v>
      </c>
    </row>
    <row r="4683" spans="4:5" x14ac:dyDescent="0.3">
      <c r="D4683" s="1793">
        <v>48257051000</v>
      </c>
      <c r="E4683" s="1772">
        <v>4588</v>
      </c>
    </row>
    <row r="4684" spans="4:5" x14ac:dyDescent="0.3">
      <c r="D4684" s="1793">
        <v>48113019800</v>
      </c>
      <c r="E4684" s="1772">
        <v>4589</v>
      </c>
    </row>
    <row r="4685" spans="4:5" x14ac:dyDescent="0.3">
      <c r="D4685" s="1793">
        <v>48121021525</v>
      </c>
      <c r="E4685" s="1772">
        <v>4589</v>
      </c>
    </row>
    <row r="4686" spans="4:5" x14ac:dyDescent="0.3">
      <c r="D4686" s="1793">
        <v>48113013608</v>
      </c>
      <c r="E4686" s="1772">
        <v>4589</v>
      </c>
    </row>
    <row r="4687" spans="4:5" x14ac:dyDescent="0.3">
      <c r="D4687" s="1793">
        <v>48469001700</v>
      </c>
      <c r="E4687" s="1772">
        <v>4589</v>
      </c>
    </row>
    <row r="4688" spans="4:5" x14ac:dyDescent="0.3">
      <c r="D4688" s="1793">
        <v>48187210713</v>
      </c>
      <c r="E4688" s="1772">
        <v>4589</v>
      </c>
    </row>
    <row r="4689" spans="4:5" x14ac:dyDescent="0.3">
      <c r="D4689" s="1793">
        <v>48355005415</v>
      </c>
      <c r="E4689" s="1772">
        <v>4589</v>
      </c>
    </row>
    <row r="4690" spans="4:5" x14ac:dyDescent="0.3">
      <c r="D4690" s="1793">
        <v>48339690100</v>
      </c>
      <c r="E4690" s="1772">
        <v>4589</v>
      </c>
    </row>
    <row r="4691" spans="4:5" x14ac:dyDescent="0.3">
      <c r="D4691" s="1793">
        <v>48439113108</v>
      </c>
      <c r="E4691" s="1772">
        <v>4589</v>
      </c>
    </row>
    <row r="4692" spans="4:5" x14ac:dyDescent="0.3">
      <c r="D4692" s="1793">
        <v>48493000403</v>
      </c>
      <c r="E4692" s="1772">
        <v>4589</v>
      </c>
    </row>
    <row r="4693" spans="4:5" x14ac:dyDescent="0.3">
      <c r="D4693" s="1793">
        <v>48029131801</v>
      </c>
      <c r="E4693" s="1772">
        <v>4589</v>
      </c>
    </row>
    <row r="4694" spans="4:5" x14ac:dyDescent="0.3">
      <c r="D4694" s="1793">
        <v>48141001109</v>
      </c>
      <c r="E4694" s="1772">
        <v>4589</v>
      </c>
    </row>
    <row r="4695" spans="4:5" x14ac:dyDescent="0.3">
      <c r="D4695" s="1793">
        <v>48253020200</v>
      </c>
      <c r="E4695" s="1772">
        <v>4589</v>
      </c>
    </row>
    <row r="4696" spans="4:5" x14ac:dyDescent="0.3">
      <c r="D4696" s="1793">
        <v>48001950401</v>
      </c>
      <c r="E4696" s="1772">
        <v>4589</v>
      </c>
    </row>
    <row r="4697" spans="4:5" x14ac:dyDescent="0.3">
      <c r="D4697" s="1793">
        <v>48005000102</v>
      </c>
      <c r="E4697" s="1772">
        <v>4589</v>
      </c>
    </row>
    <row r="4698" spans="4:5" x14ac:dyDescent="0.3">
      <c r="D4698" s="1793">
        <v>48029171302</v>
      </c>
      <c r="E4698" s="1772">
        <v>4589</v>
      </c>
    </row>
    <row r="4699" spans="4:5" x14ac:dyDescent="0.3">
      <c r="D4699" s="1793">
        <v>48067950500</v>
      </c>
      <c r="E4699" s="1772">
        <v>4589</v>
      </c>
    </row>
    <row r="4700" spans="4:5" x14ac:dyDescent="0.3">
      <c r="D4700" s="1793">
        <v>48085031638</v>
      </c>
      <c r="E4700" s="1772">
        <v>4589</v>
      </c>
    </row>
    <row r="4701" spans="4:5" x14ac:dyDescent="0.3">
      <c r="D4701" s="1793">
        <v>48113018133</v>
      </c>
      <c r="E4701" s="1772">
        <v>4589</v>
      </c>
    </row>
    <row r="4702" spans="4:5" x14ac:dyDescent="0.3">
      <c r="D4702" s="1793">
        <v>48113018136</v>
      </c>
      <c r="E4702" s="1772">
        <v>4589</v>
      </c>
    </row>
    <row r="4703" spans="4:5" x14ac:dyDescent="0.3">
      <c r="D4703" s="1793">
        <v>48113019036</v>
      </c>
      <c r="E4703" s="1772">
        <v>4589</v>
      </c>
    </row>
    <row r="4704" spans="4:5" x14ac:dyDescent="0.3">
      <c r="D4704" s="1793">
        <v>48135002501</v>
      </c>
      <c r="E4704" s="1772">
        <v>4589</v>
      </c>
    </row>
    <row r="4705" spans="4:5" x14ac:dyDescent="0.3">
      <c r="D4705" s="1793">
        <v>48139060211</v>
      </c>
      <c r="E4705" s="1772">
        <v>4589</v>
      </c>
    </row>
    <row r="4706" spans="4:5" x14ac:dyDescent="0.3">
      <c r="D4706" s="1793">
        <v>48189950900</v>
      </c>
      <c r="E4706" s="1772">
        <v>4589</v>
      </c>
    </row>
    <row r="4707" spans="4:5" x14ac:dyDescent="0.3">
      <c r="D4707" s="1793">
        <v>48201251501</v>
      </c>
      <c r="E4707" s="1772">
        <v>4589</v>
      </c>
    </row>
    <row r="4708" spans="4:5" x14ac:dyDescent="0.3">
      <c r="D4708" s="1793">
        <v>48201253100</v>
      </c>
      <c r="E4708" s="1772">
        <v>4589</v>
      </c>
    </row>
    <row r="4709" spans="4:5" x14ac:dyDescent="0.3">
      <c r="D4709" s="1793">
        <v>48241950800</v>
      </c>
      <c r="E4709" s="1772">
        <v>4589</v>
      </c>
    </row>
    <row r="4710" spans="4:5" x14ac:dyDescent="0.3">
      <c r="D4710" s="1793">
        <v>48325000200</v>
      </c>
      <c r="E4710" s="1772">
        <v>4589</v>
      </c>
    </row>
    <row r="4711" spans="4:5" x14ac:dyDescent="0.3">
      <c r="D4711" s="1793">
        <v>48337950400</v>
      </c>
      <c r="E4711" s="1772">
        <v>4589</v>
      </c>
    </row>
    <row r="4712" spans="4:5" x14ac:dyDescent="0.3">
      <c r="D4712" s="1793">
        <v>48381021606</v>
      </c>
      <c r="E4712" s="1772">
        <v>4589</v>
      </c>
    </row>
    <row r="4713" spans="4:5" x14ac:dyDescent="0.3">
      <c r="D4713" s="1793">
        <v>48381022001</v>
      </c>
      <c r="E4713" s="1772">
        <v>4589</v>
      </c>
    </row>
    <row r="4714" spans="4:5" x14ac:dyDescent="0.3">
      <c r="D4714" s="1793">
        <v>48401950200</v>
      </c>
      <c r="E4714" s="1772">
        <v>4589</v>
      </c>
    </row>
    <row r="4715" spans="4:5" x14ac:dyDescent="0.3">
      <c r="D4715" s="1793">
        <v>48401950300</v>
      </c>
      <c r="E4715" s="1772">
        <v>4589</v>
      </c>
    </row>
    <row r="4716" spans="4:5" x14ac:dyDescent="0.3">
      <c r="D4716" s="1793">
        <v>48419950600</v>
      </c>
      <c r="E4716" s="1772">
        <v>4589</v>
      </c>
    </row>
    <row r="4717" spans="4:5" x14ac:dyDescent="0.3">
      <c r="D4717" s="1793">
        <v>48449950200</v>
      </c>
      <c r="E4717" s="1772">
        <v>4589</v>
      </c>
    </row>
    <row r="4718" spans="4:5" x14ac:dyDescent="0.3">
      <c r="D4718" s="1793">
        <v>48451001600</v>
      </c>
      <c r="E4718" s="1772">
        <v>4589</v>
      </c>
    </row>
    <row r="4719" spans="4:5" x14ac:dyDescent="0.3">
      <c r="D4719" s="1793">
        <v>48495950300</v>
      </c>
      <c r="E4719" s="1772">
        <v>4589</v>
      </c>
    </row>
    <row r="4720" spans="4:5" x14ac:dyDescent="0.3">
      <c r="D4720" s="1793">
        <v>48309004000</v>
      </c>
      <c r="E4720" s="1772">
        <v>4625</v>
      </c>
    </row>
    <row r="4721" spans="4:5" x14ac:dyDescent="0.3">
      <c r="D4721" s="1793">
        <v>48073950300</v>
      </c>
      <c r="E4721" s="1772">
        <v>4625</v>
      </c>
    </row>
    <row r="4722" spans="4:5" x14ac:dyDescent="0.3">
      <c r="D4722" s="1793">
        <v>48099010101</v>
      </c>
      <c r="E4722" s="1772">
        <v>4625</v>
      </c>
    </row>
    <row r="4723" spans="4:5" x14ac:dyDescent="0.3">
      <c r="D4723" s="1793">
        <v>48113016513</v>
      </c>
      <c r="E4723" s="1772">
        <v>4625</v>
      </c>
    </row>
    <row r="4724" spans="4:5" x14ac:dyDescent="0.3">
      <c r="D4724" s="1793">
        <v>48439102800</v>
      </c>
      <c r="E4724" s="1772">
        <v>4625</v>
      </c>
    </row>
    <row r="4725" spans="4:5" x14ac:dyDescent="0.3">
      <c r="D4725" s="1793">
        <v>48039662500</v>
      </c>
      <c r="E4725" s="1772">
        <v>4625</v>
      </c>
    </row>
    <row r="4726" spans="4:5" x14ac:dyDescent="0.3">
      <c r="D4726" s="1793">
        <v>48095950300</v>
      </c>
      <c r="E4726" s="1772">
        <v>4625</v>
      </c>
    </row>
    <row r="4727" spans="4:5" x14ac:dyDescent="0.3">
      <c r="D4727" s="1793">
        <v>48113013715</v>
      </c>
      <c r="E4727" s="1772">
        <v>4625</v>
      </c>
    </row>
    <row r="4728" spans="4:5" x14ac:dyDescent="0.3">
      <c r="D4728" s="1793">
        <v>48115950402</v>
      </c>
      <c r="E4728" s="1772">
        <v>4625</v>
      </c>
    </row>
    <row r="4729" spans="4:5" x14ac:dyDescent="0.3">
      <c r="D4729" s="1793">
        <v>48141004107</v>
      </c>
      <c r="E4729" s="1772">
        <v>4625</v>
      </c>
    </row>
    <row r="4730" spans="4:5" x14ac:dyDescent="0.3">
      <c r="D4730" s="1793">
        <v>48201532002</v>
      </c>
      <c r="E4730" s="1772">
        <v>4625</v>
      </c>
    </row>
    <row r="4731" spans="4:5" x14ac:dyDescent="0.3">
      <c r="D4731" s="1793">
        <v>48219950100</v>
      </c>
      <c r="E4731" s="1772">
        <v>4625</v>
      </c>
    </row>
    <row r="4732" spans="4:5" x14ac:dyDescent="0.3">
      <c r="D4732" s="1793">
        <v>48223950800</v>
      </c>
      <c r="E4732" s="1772">
        <v>4625</v>
      </c>
    </row>
    <row r="4733" spans="4:5" x14ac:dyDescent="0.3">
      <c r="D4733" s="1793">
        <v>48233950200</v>
      </c>
      <c r="E4733" s="1772">
        <v>4625</v>
      </c>
    </row>
    <row r="4734" spans="4:5" x14ac:dyDescent="0.3">
      <c r="D4734" s="1793">
        <v>48253020101</v>
      </c>
      <c r="E4734" s="1772">
        <v>4625</v>
      </c>
    </row>
    <row r="4735" spans="4:5" x14ac:dyDescent="0.3">
      <c r="D4735" s="1793">
        <v>48257051201</v>
      </c>
      <c r="E4735" s="1772">
        <v>4625</v>
      </c>
    </row>
    <row r="4736" spans="4:5" x14ac:dyDescent="0.3">
      <c r="D4736" s="1793">
        <v>48275950200</v>
      </c>
      <c r="E4736" s="1772">
        <v>4625</v>
      </c>
    </row>
    <row r="4737" spans="4:5" x14ac:dyDescent="0.3">
      <c r="D4737" s="1793">
        <v>48337950600</v>
      </c>
      <c r="E4737" s="1772">
        <v>4625</v>
      </c>
    </row>
    <row r="4738" spans="4:5" x14ac:dyDescent="0.3">
      <c r="D4738" s="1793">
        <v>48361021100</v>
      </c>
      <c r="E4738" s="1772">
        <v>4625</v>
      </c>
    </row>
    <row r="4739" spans="4:5" x14ac:dyDescent="0.3">
      <c r="D4739" s="1793">
        <v>48409010700</v>
      </c>
      <c r="E4739" s="1772">
        <v>4625</v>
      </c>
    </row>
    <row r="4740" spans="4:5" x14ac:dyDescent="0.3">
      <c r="D4740" s="1793">
        <v>48451000100</v>
      </c>
      <c r="E4740" s="1772">
        <v>4625</v>
      </c>
    </row>
    <row r="4741" spans="4:5" x14ac:dyDescent="0.3">
      <c r="D4741" s="1793">
        <v>48453001772</v>
      </c>
      <c r="E4741" s="1772">
        <v>4625</v>
      </c>
    </row>
    <row r="4742" spans="4:5" x14ac:dyDescent="0.3">
      <c r="D4742" s="1793">
        <v>48461950200</v>
      </c>
      <c r="E4742" s="1772">
        <v>4625</v>
      </c>
    </row>
    <row r="4743" spans="4:5" x14ac:dyDescent="0.3">
      <c r="D4743" s="1793">
        <v>48217961100</v>
      </c>
      <c r="E4743" s="1772">
        <v>4648</v>
      </c>
    </row>
    <row r="4744" spans="4:5" x14ac:dyDescent="0.3">
      <c r="D4744" s="1793">
        <v>48409010603</v>
      </c>
      <c r="E4744" s="1772">
        <v>4648</v>
      </c>
    </row>
    <row r="4745" spans="4:5" x14ac:dyDescent="0.3">
      <c r="D4745" s="1793">
        <v>48085030304</v>
      </c>
      <c r="E4745" s="1772">
        <v>4648</v>
      </c>
    </row>
    <row r="4746" spans="4:5" x14ac:dyDescent="0.3">
      <c r="D4746" s="1793">
        <v>48367140502</v>
      </c>
      <c r="E4746" s="1772">
        <v>4648</v>
      </c>
    </row>
    <row r="4747" spans="4:5" x14ac:dyDescent="0.3">
      <c r="D4747" s="1793">
        <v>48029131700</v>
      </c>
      <c r="E4747" s="1772">
        <v>4648</v>
      </c>
    </row>
    <row r="4748" spans="4:5" x14ac:dyDescent="0.3">
      <c r="D4748" s="1793">
        <v>48139060803</v>
      </c>
      <c r="E4748" s="1772">
        <v>4648</v>
      </c>
    </row>
    <row r="4749" spans="4:5" x14ac:dyDescent="0.3">
      <c r="D4749" s="1793">
        <v>48225950600</v>
      </c>
      <c r="E4749" s="1772">
        <v>4648</v>
      </c>
    </row>
    <row r="4750" spans="4:5" x14ac:dyDescent="0.3">
      <c r="D4750" s="1793">
        <v>48229950300</v>
      </c>
      <c r="E4750" s="1772">
        <v>4648</v>
      </c>
    </row>
    <row r="4751" spans="4:5" x14ac:dyDescent="0.3">
      <c r="D4751" s="1793">
        <v>48255970100</v>
      </c>
      <c r="E4751" s="1772">
        <v>4648</v>
      </c>
    </row>
    <row r="4752" spans="4:5" x14ac:dyDescent="0.3">
      <c r="D4752" s="1793">
        <v>48371950100</v>
      </c>
      <c r="E4752" s="1772">
        <v>4648</v>
      </c>
    </row>
    <row r="4753" spans="4:5" x14ac:dyDescent="0.3">
      <c r="D4753" s="1793">
        <v>48483950100</v>
      </c>
      <c r="E4753" s="1772">
        <v>4648</v>
      </c>
    </row>
    <row r="4754" spans="4:5" x14ac:dyDescent="0.3">
      <c r="D4754" s="1793">
        <v>48209010809</v>
      </c>
      <c r="E4754" s="1772">
        <v>4659</v>
      </c>
    </row>
    <row r="4755" spans="4:5" x14ac:dyDescent="0.3">
      <c r="D4755" s="1793">
        <v>48353950500</v>
      </c>
      <c r="E4755" s="1772">
        <v>4659</v>
      </c>
    </row>
    <row r="4756" spans="4:5" x14ac:dyDescent="0.3">
      <c r="D4756" s="1793">
        <v>48499950302</v>
      </c>
      <c r="E4756" s="1772">
        <v>4659</v>
      </c>
    </row>
    <row r="4757" spans="4:5" x14ac:dyDescent="0.3">
      <c r="D4757" s="1793">
        <v>48503950400</v>
      </c>
      <c r="E4757" s="1772">
        <v>4659</v>
      </c>
    </row>
    <row r="4758" spans="4:5" x14ac:dyDescent="0.3">
      <c r="D4758" s="1793">
        <v>48121021512</v>
      </c>
      <c r="E4758" s="1772">
        <v>4663</v>
      </c>
    </row>
    <row r="4759" spans="4:5" x14ac:dyDescent="0.3">
      <c r="D4759" s="1793">
        <v>48113007906</v>
      </c>
      <c r="E4759" s="1772">
        <v>4663</v>
      </c>
    </row>
    <row r="4760" spans="4:5" x14ac:dyDescent="0.3">
      <c r="D4760" s="1793">
        <v>48201531700</v>
      </c>
      <c r="E4760" s="1772">
        <v>4663</v>
      </c>
    </row>
    <row r="4761" spans="4:5" x14ac:dyDescent="0.3">
      <c r="D4761" s="1793">
        <v>48439105404</v>
      </c>
      <c r="E4761" s="1772">
        <v>4663</v>
      </c>
    </row>
    <row r="4762" spans="4:5" x14ac:dyDescent="0.3">
      <c r="D4762" s="1793">
        <v>48439113623</v>
      </c>
      <c r="E4762" s="1772">
        <v>4663</v>
      </c>
    </row>
    <row r="4763" spans="4:5" x14ac:dyDescent="0.3">
      <c r="D4763" s="1793">
        <v>48189950600</v>
      </c>
      <c r="E4763" s="1772">
        <v>4663</v>
      </c>
    </row>
    <row r="4764" spans="4:5" x14ac:dyDescent="0.3">
      <c r="D4764" s="1793">
        <v>48339691000</v>
      </c>
      <c r="E4764" s="1772">
        <v>4663</v>
      </c>
    </row>
    <row r="4765" spans="4:5" x14ac:dyDescent="0.3">
      <c r="D4765" s="1793">
        <v>48029152100</v>
      </c>
      <c r="E4765" s="1772">
        <v>4663</v>
      </c>
    </row>
    <row r="4766" spans="4:5" x14ac:dyDescent="0.3">
      <c r="D4766" s="1793">
        <v>48029181826</v>
      </c>
      <c r="E4766" s="1772">
        <v>4663</v>
      </c>
    </row>
    <row r="4767" spans="4:5" x14ac:dyDescent="0.3">
      <c r="D4767" s="1793">
        <v>48039661800</v>
      </c>
      <c r="E4767" s="1772">
        <v>4663</v>
      </c>
    </row>
    <row r="4768" spans="4:5" x14ac:dyDescent="0.3">
      <c r="D4768" s="1793">
        <v>48059030102</v>
      </c>
      <c r="E4768" s="1772">
        <v>4663</v>
      </c>
    </row>
    <row r="4769" spans="4:5" x14ac:dyDescent="0.3">
      <c r="D4769" s="1793">
        <v>48061011903</v>
      </c>
      <c r="E4769" s="1772">
        <v>4663</v>
      </c>
    </row>
    <row r="4770" spans="4:5" x14ac:dyDescent="0.3">
      <c r="D4770" s="1793">
        <v>48061012002</v>
      </c>
      <c r="E4770" s="1772">
        <v>4663</v>
      </c>
    </row>
    <row r="4771" spans="4:5" x14ac:dyDescent="0.3">
      <c r="D4771" s="1793">
        <v>48113016519</v>
      </c>
      <c r="E4771" s="1772">
        <v>4663</v>
      </c>
    </row>
    <row r="4772" spans="4:5" x14ac:dyDescent="0.3">
      <c r="D4772" s="1793">
        <v>48113016802</v>
      </c>
      <c r="E4772" s="1772">
        <v>4663</v>
      </c>
    </row>
    <row r="4773" spans="4:5" x14ac:dyDescent="0.3">
      <c r="D4773" s="1793">
        <v>48113019037</v>
      </c>
      <c r="E4773" s="1772">
        <v>4663</v>
      </c>
    </row>
    <row r="4774" spans="4:5" x14ac:dyDescent="0.3">
      <c r="D4774" s="1793">
        <v>48141010217</v>
      </c>
      <c r="E4774" s="1772">
        <v>4663</v>
      </c>
    </row>
    <row r="4775" spans="4:5" x14ac:dyDescent="0.3">
      <c r="D4775" s="1793">
        <v>48145000800</v>
      </c>
      <c r="E4775" s="1772">
        <v>4663</v>
      </c>
    </row>
    <row r="4776" spans="4:5" x14ac:dyDescent="0.3">
      <c r="D4776" s="1793">
        <v>48167725700</v>
      </c>
      <c r="E4776" s="1772">
        <v>4663</v>
      </c>
    </row>
    <row r="4777" spans="4:5" x14ac:dyDescent="0.3">
      <c r="D4777" s="1793">
        <v>48201454200</v>
      </c>
      <c r="E4777" s="1772">
        <v>4663</v>
      </c>
    </row>
    <row r="4778" spans="4:5" x14ac:dyDescent="0.3">
      <c r="D4778" s="1793">
        <v>48231961501</v>
      </c>
      <c r="E4778" s="1772">
        <v>4663</v>
      </c>
    </row>
    <row r="4779" spans="4:5" x14ac:dyDescent="0.3">
      <c r="D4779" s="1793">
        <v>48249950700</v>
      </c>
      <c r="E4779" s="1772">
        <v>4663</v>
      </c>
    </row>
    <row r="4780" spans="4:5" x14ac:dyDescent="0.3">
      <c r="D4780" s="1793">
        <v>48291700700</v>
      </c>
      <c r="E4780" s="1772">
        <v>4663</v>
      </c>
    </row>
    <row r="4781" spans="4:5" x14ac:dyDescent="0.3">
      <c r="D4781" s="1793">
        <v>48365950300</v>
      </c>
      <c r="E4781" s="1772">
        <v>4663</v>
      </c>
    </row>
    <row r="4782" spans="4:5" x14ac:dyDescent="0.3">
      <c r="D4782" s="1793">
        <v>48377950100</v>
      </c>
      <c r="E4782" s="1772">
        <v>4663</v>
      </c>
    </row>
    <row r="4783" spans="4:5" x14ac:dyDescent="0.3">
      <c r="D4783" s="1793">
        <v>48419950300</v>
      </c>
      <c r="E4783" s="1772">
        <v>4663</v>
      </c>
    </row>
    <row r="4784" spans="4:5" x14ac:dyDescent="0.3">
      <c r="D4784" s="1793">
        <v>48439100602</v>
      </c>
      <c r="E4784" s="1772">
        <v>4663</v>
      </c>
    </row>
    <row r="4785" spans="4:5" x14ac:dyDescent="0.3">
      <c r="D4785" s="1793">
        <v>48439113624</v>
      </c>
      <c r="E4785" s="1772">
        <v>4663</v>
      </c>
    </row>
    <row r="4786" spans="4:5" x14ac:dyDescent="0.3">
      <c r="D4786" s="1793">
        <v>48439113920</v>
      </c>
      <c r="E4786" s="1772">
        <v>4663</v>
      </c>
    </row>
    <row r="4787" spans="4:5" x14ac:dyDescent="0.3">
      <c r="D4787" s="1793">
        <v>48445950300</v>
      </c>
      <c r="E4787" s="1772">
        <v>4663</v>
      </c>
    </row>
    <row r="4788" spans="4:5" x14ac:dyDescent="0.3">
      <c r="D4788" s="1793">
        <v>48453002430</v>
      </c>
      <c r="E4788" s="1772">
        <v>4663</v>
      </c>
    </row>
    <row r="4789" spans="4:5" x14ac:dyDescent="0.3">
      <c r="D4789" s="1793">
        <v>48491020202</v>
      </c>
      <c r="E4789" s="1772">
        <v>4663</v>
      </c>
    </row>
    <row r="4790" spans="4:5" x14ac:dyDescent="0.3">
      <c r="D4790" s="1793">
        <v>48491020507</v>
      </c>
      <c r="E4790" s="1772">
        <v>4663</v>
      </c>
    </row>
    <row r="4791" spans="4:5" x14ac:dyDescent="0.3">
      <c r="D4791" s="1793">
        <v>48493000103</v>
      </c>
      <c r="E4791" s="1772">
        <v>4663</v>
      </c>
    </row>
    <row r="4792" spans="4:5" x14ac:dyDescent="0.3">
      <c r="D4792" s="1793">
        <v>48113007605</v>
      </c>
      <c r="E4792" s="1772">
        <v>4697</v>
      </c>
    </row>
    <row r="4793" spans="4:5" x14ac:dyDescent="0.3">
      <c r="D4793" s="1793">
        <v>48453001917</v>
      </c>
      <c r="E4793" s="1772">
        <v>4697</v>
      </c>
    </row>
    <row r="4794" spans="4:5" x14ac:dyDescent="0.3">
      <c r="D4794" s="1793">
        <v>48303010504</v>
      </c>
      <c r="E4794" s="1772">
        <v>4697</v>
      </c>
    </row>
    <row r="4795" spans="4:5" x14ac:dyDescent="0.3">
      <c r="D4795" s="1793">
        <v>48493000600</v>
      </c>
      <c r="E4795" s="1772">
        <v>4697</v>
      </c>
    </row>
    <row r="4796" spans="4:5" x14ac:dyDescent="0.3">
      <c r="D4796" s="1793">
        <v>48113014124</v>
      </c>
      <c r="E4796" s="1772">
        <v>4697</v>
      </c>
    </row>
    <row r="4797" spans="4:5" x14ac:dyDescent="0.3">
      <c r="D4797" s="1793">
        <v>48125950300</v>
      </c>
      <c r="E4797" s="1772">
        <v>4697</v>
      </c>
    </row>
    <row r="4798" spans="4:5" x14ac:dyDescent="0.3">
      <c r="D4798" s="1793">
        <v>48237950100</v>
      </c>
      <c r="E4798" s="1772">
        <v>4697</v>
      </c>
    </row>
    <row r="4799" spans="4:5" x14ac:dyDescent="0.3">
      <c r="D4799" s="1793">
        <v>48367140704</v>
      </c>
      <c r="E4799" s="1772">
        <v>4697</v>
      </c>
    </row>
    <row r="4800" spans="4:5" x14ac:dyDescent="0.3">
      <c r="D4800" s="1793">
        <v>48029121605</v>
      </c>
      <c r="E4800" s="1772">
        <v>4697</v>
      </c>
    </row>
    <row r="4801" spans="4:5" x14ac:dyDescent="0.3">
      <c r="D4801" s="1793">
        <v>48029181724</v>
      </c>
      <c r="E4801" s="1772">
        <v>4697</v>
      </c>
    </row>
    <row r="4802" spans="4:5" x14ac:dyDescent="0.3">
      <c r="D4802" s="1793">
        <v>48121020310</v>
      </c>
      <c r="E4802" s="1772">
        <v>4697</v>
      </c>
    </row>
    <row r="4803" spans="4:5" x14ac:dyDescent="0.3">
      <c r="D4803" s="1793">
        <v>48121021721</v>
      </c>
      <c r="E4803" s="1772">
        <v>4697</v>
      </c>
    </row>
    <row r="4804" spans="4:5" x14ac:dyDescent="0.3">
      <c r="D4804" s="1793">
        <v>48121021753</v>
      </c>
      <c r="E4804" s="1772">
        <v>4697</v>
      </c>
    </row>
    <row r="4805" spans="4:5" x14ac:dyDescent="0.3">
      <c r="D4805" s="1793">
        <v>48241950500</v>
      </c>
      <c r="E4805" s="1772">
        <v>4697</v>
      </c>
    </row>
    <row r="4806" spans="4:5" x14ac:dyDescent="0.3">
      <c r="D4806" s="1793">
        <v>48277000102</v>
      </c>
      <c r="E4806" s="1772">
        <v>4697</v>
      </c>
    </row>
    <row r="4807" spans="4:5" x14ac:dyDescent="0.3">
      <c r="D4807" s="1793">
        <v>48285000500</v>
      </c>
      <c r="E4807" s="1772">
        <v>4697</v>
      </c>
    </row>
    <row r="4808" spans="4:5" x14ac:dyDescent="0.3">
      <c r="D4808" s="1793">
        <v>48345950100</v>
      </c>
      <c r="E4808" s="1772">
        <v>4697</v>
      </c>
    </row>
    <row r="4809" spans="4:5" x14ac:dyDescent="0.3">
      <c r="D4809" s="1793">
        <v>48389950400</v>
      </c>
      <c r="E4809" s="1772">
        <v>4697</v>
      </c>
    </row>
    <row r="4810" spans="4:5" x14ac:dyDescent="0.3">
      <c r="D4810" s="1793">
        <v>48439114206</v>
      </c>
      <c r="E4810" s="1772">
        <v>4697</v>
      </c>
    </row>
    <row r="4811" spans="4:5" x14ac:dyDescent="0.3">
      <c r="D4811" s="1793">
        <v>48447950300</v>
      </c>
      <c r="E4811" s="1772">
        <v>4697</v>
      </c>
    </row>
    <row r="4812" spans="4:5" x14ac:dyDescent="0.3">
      <c r="D4812" s="1793">
        <v>48469001503</v>
      </c>
      <c r="E4812" s="1772">
        <v>4697</v>
      </c>
    </row>
    <row r="4813" spans="4:5" x14ac:dyDescent="0.3">
      <c r="D4813" s="1793">
        <v>48485011800</v>
      </c>
      <c r="E4813" s="1772">
        <v>4697</v>
      </c>
    </row>
    <row r="4814" spans="4:5" x14ac:dyDescent="0.3">
      <c r="D4814" s="1793">
        <v>48293970700</v>
      </c>
      <c r="E4814" s="1772">
        <v>4719</v>
      </c>
    </row>
    <row r="4815" spans="4:5" x14ac:dyDescent="0.3">
      <c r="D4815" s="1793">
        <v>48331950100</v>
      </c>
      <c r="E4815" s="1772">
        <v>4719</v>
      </c>
    </row>
    <row r="4816" spans="4:5" x14ac:dyDescent="0.3">
      <c r="D4816" s="1793">
        <v>48353950100</v>
      </c>
      <c r="E4816" s="1772">
        <v>4719</v>
      </c>
    </row>
    <row r="4817" spans="4:5" x14ac:dyDescent="0.3">
      <c r="D4817" s="1793">
        <v>48491021603</v>
      </c>
      <c r="E4817" s="1772">
        <v>4719</v>
      </c>
    </row>
    <row r="4818" spans="4:5" x14ac:dyDescent="0.3">
      <c r="D4818" s="1793">
        <v>48039664501</v>
      </c>
      <c r="E4818" s="1772">
        <v>4719</v>
      </c>
    </row>
    <row r="4819" spans="4:5" x14ac:dyDescent="0.3">
      <c r="D4819" s="1793">
        <v>48073950100</v>
      </c>
      <c r="E4819" s="1772">
        <v>4719</v>
      </c>
    </row>
    <row r="4820" spans="4:5" x14ac:dyDescent="0.3">
      <c r="D4820" s="1793">
        <v>48085031661</v>
      </c>
      <c r="E4820" s="1772">
        <v>4719</v>
      </c>
    </row>
    <row r="4821" spans="4:5" x14ac:dyDescent="0.3">
      <c r="D4821" s="1793">
        <v>48141010222</v>
      </c>
      <c r="E4821" s="1772">
        <v>4719</v>
      </c>
    </row>
    <row r="4822" spans="4:5" x14ac:dyDescent="0.3">
      <c r="D4822" s="1793">
        <v>48177000100</v>
      </c>
      <c r="E4822" s="1772">
        <v>4719</v>
      </c>
    </row>
    <row r="4823" spans="4:5" x14ac:dyDescent="0.3">
      <c r="D4823" s="1793">
        <v>48451001500</v>
      </c>
      <c r="E4823" s="1772">
        <v>4719</v>
      </c>
    </row>
    <row r="4824" spans="4:5" x14ac:dyDescent="0.3">
      <c r="D4824" s="1793">
        <v>48459950600</v>
      </c>
      <c r="E4824" s="1772">
        <v>4719</v>
      </c>
    </row>
    <row r="4825" spans="4:5" x14ac:dyDescent="0.3">
      <c r="D4825" s="1793">
        <v>48485013401</v>
      </c>
      <c r="E4825" s="1772">
        <v>4719</v>
      </c>
    </row>
    <row r="4826" spans="4:5" x14ac:dyDescent="0.3">
      <c r="D4826" s="1793">
        <v>48347951100</v>
      </c>
      <c r="E4826" s="1772">
        <v>4731</v>
      </c>
    </row>
    <row r="4827" spans="4:5" x14ac:dyDescent="0.3">
      <c r="D4827" s="1793">
        <v>48011950100</v>
      </c>
      <c r="E4827" s="1772">
        <v>4731</v>
      </c>
    </row>
    <row r="4828" spans="4:5" x14ac:dyDescent="0.3">
      <c r="D4828" s="1793">
        <v>48035950700</v>
      </c>
      <c r="E4828" s="1772">
        <v>4731</v>
      </c>
    </row>
    <row r="4829" spans="4:5" x14ac:dyDescent="0.3">
      <c r="D4829" s="1793">
        <v>48223950100</v>
      </c>
      <c r="E4829" s="1772">
        <v>4731</v>
      </c>
    </row>
    <row r="4830" spans="4:5" x14ac:dyDescent="0.3">
      <c r="D4830" s="1793">
        <v>48349970700</v>
      </c>
      <c r="E4830" s="1772">
        <v>4731</v>
      </c>
    </row>
    <row r="4831" spans="4:5" x14ac:dyDescent="0.3">
      <c r="D4831" s="1793">
        <v>48359950100</v>
      </c>
      <c r="E4831" s="1772">
        <v>4731</v>
      </c>
    </row>
    <row r="4832" spans="4:5" x14ac:dyDescent="0.3">
      <c r="D4832" s="1793">
        <v>48285000400</v>
      </c>
      <c r="E4832" s="1772">
        <v>4737</v>
      </c>
    </row>
    <row r="4833" spans="4:5" x14ac:dyDescent="0.3">
      <c r="D4833" s="1793">
        <v>48201431600</v>
      </c>
      <c r="E4833" s="1772">
        <v>4738</v>
      </c>
    </row>
    <row r="4834" spans="4:5" x14ac:dyDescent="0.3">
      <c r="D4834" s="1793">
        <v>48035950400</v>
      </c>
      <c r="E4834" s="1772">
        <v>4738</v>
      </c>
    </row>
    <row r="4835" spans="4:5" x14ac:dyDescent="0.3">
      <c r="D4835" s="1793">
        <v>48201553801</v>
      </c>
      <c r="E4835" s="1772">
        <v>4738</v>
      </c>
    </row>
    <row r="4836" spans="4:5" x14ac:dyDescent="0.3">
      <c r="D4836" s="1793">
        <v>48309002504</v>
      </c>
      <c r="E4836" s="1772">
        <v>4738</v>
      </c>
    </row>
    <row r="4837" spans="4:5" x14ac:dyDescent="0.3">
      <c r="D4837" s="1793">
        <v>48085030527</v>
      </c>
      <c r="E4837" s="1772">
        <v>4738</v>
      </c>
    </row>
    <row r="4838" spans="4:5" x14ac:dyDescent="0.3">
      <c r="D4838" s="1793">
        <v>48299970100</v>
      </c>
      <c r="E4838" s="1772">
        <v>4738</v>
      </c>
    </row>
    <row r="4839" spans="4:5" x14ac:dyDescent="0.3">
      <c r="D4839" s="1793">
        <v>48375010200</v>
      </c>
      <c r="E4839" s="1772">
        <v>4738</v>
      </c>
    </row>
    <row r="4840" spans="4:5" x14ac:dyDescent="0.3">
      <c r="D4840" s="1793">
        <v>48443950100</v>
      </c>
      <c r="E4840" s="1772">
        <v>4738</v>
      </c>
    </row>
    <row r="4841" spans="4:5" x14ac:dyDescent="0.3">
      <c r="D4841" s="1793">
        <v>48039661700</v>
      </c>
      <c r="E4841" s="1772">
        <v>4738</v>
      </c>
    </row>
    <row r="4842" spans="4:5" x14ac:dyDescent="0.3">
      <c r="D4842" s="1793">
        <v>48039663600</v>
      </c>
      <c r="E4842" s="1772">
        <v>4738</v>
      </c>
    </row>
    <row r="4843" spans="4:5" x14ac:dyDescent="0.3">
      <c r="D4843" s="1793">
        <v>48045950200</v>
      </c>
      <c r="E4843" s="1772">
        <v>4738</v>
      </c>
    </row>
    <row r="4844" spans="4:5" x14ac:dyDescent="0.3">
      <c r="D4844" s="1793">
        <v>48091310604</v>
      </c>
      <c r="E4844" s="1772">
        <v>4738</v>
      </c>
    </row>
    <row r="4845" spans="4:5" x14ac:dyDescent="0.3">
      <c r="D4845" s="1793">
        <v>48113001203</v>
      </c>
      <c r="E4845" s="1772">
        <v>4738</v>
      </c>
    </row>
    <row r="4846" spans="4:5" x14ac:dyDescent="0.3">
      <c r="D4846" s="1793">
        <v>48113014119</v>
      </c>
      <c r="E4846" s="1772">
        <v>4738</v>
      </c>
    </row>
    <row r="4847" spans="4:5" x14ac:dyDescent="0.3">
      <c r="D4847" s="1793">
        <v>48121020110</v>
      </c>
      <c r="E4847" s="1772">
        <v>4738</v>
      </c>
    </row>
    <row r="4848" spans="4:5" x14ac:dyDescent="0.3">
      <c r="D4848" s="1793">
        <v>48121021514</v>
      </c>
      <c r="E4848" s="1772">
        <v>4738</v>
      </c>
    </row>
    <row r="4849" spans="4:5" x14ac:dyDescent="0.3">
      <c r="D4849" s="1793">
        <v>48121021900</v>
      </c>
      <c r="E4849" s="1772">
        <v>4738</v>
      </c>
    </row>
    <row r="4850" spans="4:5" x14ac:dyDescent="0.3">
      <c r="D4850" s="1793">
        <v>48141010340</v>
      </c>
      <c r="E4850" s="1772">
        <v>4738</v>
      </c>
    </row>
    <row r="4851" spans="4:5" x14ac:dyDescent="0.3">
      <c r="D4851" s="1793">
        <v>48187210504</v>
      </c>
      <c r="E4851" s="1772">
        <v>4738</v>
      </c>
    </row>
    <row r="4852" spans="4:5" x14ac:dyDescent="0.3">
      <c r="D4852" s="1793">
        <v>48201343302</v>
      </c>
      <c r="E4852" s="1772">
        <v>4738</v>
      </c>
    </row>
    <row r="4853" spans="4:5" x14ac:dyDescent="0.3">
      <c r="D4853" s="1793">
        <v>48201420700</v>
      </c>
      <c r="E4853" s="1772">
        <v>4738</v>
      </c>
    </row>
    <row r="4854" spans="4:5" x14ac:dyDescent="0.3">
      <c r="D4854" s="1793">
        <v>48201451902</v>
      </c>
      <c r="E4854" s="1772">
        <v>4738</v>
      </c>
    </row>
    <row r="4855" spans="4:5" x14ac:dyDescent="0.3">
      <c r="D4855" s="1793">
        <v>48201554902</v>
      </c>
      <c r="E4855" s="1772">
        <v>4738</v>
      </c>
    </row>
    <row r="4856" spans="4:5" x14ac:dyDescent="0.3">
      <c r="D4856" s="1793">
        <v>48253020300</v>
      </c>
      <c r="E4856" s="1772">
        <v>4738</v>
      </c>
    </row>
    <row r="4857" spans="4:5" x14ac:dyDescent="0.3">
      <c r="D4857" s="1793">
        <v>48351950400</v>
      </c>
      <c r="E4857" s="1772">
        <v>4738</v>
      </c>
    </row>
    <row r="4858" spans="4:5" x14ac:dyDescent="0.3">
      <c r="D4858" s="1793">
        <v>48361022200</v>
      </c>
      <c r="E4858" s="1772">
        <v>4738</v>
      </c>
    </row>
    <row r="4859" spans="4:5" x14ac:dyDescent="0.3">
      <c r="D4859" s="1793">
        <v>48409010604</v>
      </c>
      <c r="E4859" s="1772">
        <v>4738</v>
      </c>
    </row>
    <row r="4860" spans="4:5" x14ac:dyDescent="0.3">
      <c r="D4860" s="1793">
        <v>48439110806</v>
      </c>
      <c r="E4860" s="1772">
        <v>4738</v>
      </c>
    </row>
    <row r="4861" spans="4:5" x14ac:dyDescent="0.3">
      <c r="D4861" s="1793">
        <v>48479001815</v>
      </c>
      <c r="E4861" s="1772">
        <v>4738</v>
      </c>
    </row>
    <row r="4862" spans="4:5" x14ac:dyDescent="0.3">
      <c r="D4862" s="1793">
        <v>48479001816</v>
      </c>
      <c r="E4862" s="1772">
        <v>4738</v>
      </c>
    </row>
    <row r="4863" spans="4:5" x14ac:dyDescent="0.3">
      <c r="D4863" s="1793">
        <v>48485011700</v>
      </c>
      <c r="E4863" s="1772">
        <v>4738</v>
      </c>
    </row>
    <row r="4864" spans="4:5" x14ac:dyDescent="0.3">
      <c r="D4864" s="1793">
        <v>48355005802</v>
      </c>
      <c r="E4864" s="1772">
        <v>4769</v>
      </c>
    </row>
    <row r="4865" spans="4:5" x14ac:dyDescent="0.3">
      <c r="D4865" s="1793">
        <v>48113013102</v>
      </c>
      <c r="E4865" s="1772">
        <v>4769</v>
      </c>
    </row>
    <row r="4866" spans="4:5" x14ac:dyDescent="0.3">
      <c r="D4866" s="1793">
        <v>48355005414</v>
      </c>
      <c r="E4866" s="1772">
        <v>4769</v>
      </c>
    </row>
    <row r="4867" spans="4:5" x14ac:dyDescent="0.3">
      <c r="D4867" s="1793">
        <v>48171950200</v>
      </c>
      <c r="E4867" s="1772">
        <v>4769</v>
      </c>
    </row>
    <row r="4868" spans="4:5" x14ac:dyDescent="0.3">
      <c r="D4868" s="1793">
        <v>48449950400</v>
      </c>
      <c r="E4868" s="1772">
        <v>4769</v>
      </c>
    </row>
    <row r="4869" spans="4:5" x14ac:dyDescent="0.3">
      <c r="D4869" s="1793">
        <v>48013960401</v>
      </c>
      <c r="E4869" s="1772">
        <v>4769</v>
      </c>
    </row>
    <row r="4870" spans="4:5" x14ac:dyDescent="0.3">
      <c r="D4870" s="1793">
        <v>48029131612</v>
      </c>
      <c r="E4870" s="1772">
        <v>4769</v>
      </c>
    </row>
    <row r="4871" spans="4:5" x14ac:dyDescent="0.3">
      <c r="D4871" s="1793">
        <v>48093950400</v>
      </c>
      <c r="E4871" s="1772">
        <v>4769</v>
      </c>
    </row>
    <row r="4872" spans="4:5" x14ac:dyDescent="0.3">
      <c r="D4872" s="1793">
        <v>48107950300</v>
      </c>
      <c r="E4872" s="1772">
        <v>4769</v>
      </c>
    </row>
    <row r="4873" spans="4:5" x14ac:dyDescent="0.3">
      <c r="D4873" s="1793">
        <v>48113009702</v>
      </c>
      <c r="E4873" s="1772">
        <v>4769</v>
      </c>
    </row>
    <row r="4874" spans="4:5" x14ac:dyDescent="0.3">
      <c r="D4874" s="1793">
        <v>48123970500</v>
      </c>
      <c r="E4874" s="1772">
        <v>4769</v>
      </c>
    </row>
    <row r="4875" spans="4:5" x14ac:dyDescent="0.3">
      <c r="D4875" s="1793">
        <v>48257050703</v>
      </c>
      <c r="E4875" s="1772">
        <v>4769</v>
      </c>
    </row>
    <row r="4876" spans="4:5" x14ac:dyDescent="0.3">
      <c r="D4876" s="1793">
        <v>48265960800</v>
      </c>
      <c r="E4876" s="1772">
        <v>4769</v>
      </c>
    </row>
    <row r="4877" spans="4:5" x14ac:dyDescent="0.3">
      <c r="D4877" s="1793">
        <v>48279950300</v>
      </c>
      <c r="E4877" s="1772">
        <v>4769</v>
      </c>
    </row>
    <row r="4878" spans="4:5" x14ac:dyDescent="0.3">
      <c r="D4878" s="1793">
        <v>48285000100</v>
      </c>
      <c r="E4878" s="1772">
        <v>4769</v>
      </c>
    </row>
    <row r="4879" spans="4:5" x14ac:dyDescent="0.3">
      <c r="D4879" s="1793">
        <v>48361021800</v>
      </c>
      <c r="E4879" s="1772">
        <v>4769</v>
      </c>
    </row>
    <row r="4880" spans="4:5" x14ac:dyDescent="0.3">
      <c r="D4880" s="1793">
        <v>48457950100</v>
      </c>
      <c r="E4880" s="1772">
        <v>4785</v>
      </c>
    </row>
    <row r="4881" spans="4:5" x14ac:dyDescent="0.3">
      <c r="D4881" s="1793">
        <v>48479001714</v>
      </c>
      <c r="E4881" s="1772">
        <v>4785</v>
      </c>
    </row>
    <row r="4882" spans="4:5" x14ac:dyDescent="0.3">
      <c r="D4882" s="1793">
        <v>48085030202</v>
      </c>
      <c r="E4882" s="1772">
        <v>4785</v>
      </c>
    </row>
    <row r="4883" spans="4:5" x14ac:dyDescent="0.3">
      <c r="D4883" s="1793">
        <v>48057000300</v>
      </c>
      <c r="E4883" s="1772">
        <v>4785</v>
      </c>
    </row>
    <row r="4884" spans="4:5" x14ac:dyDescent="0.3">
      <c r="D4884" s="1793">
        <v>48141010344</v>
      </c>
      <c r="E4884" s="1772">
        <v>4785</v>
      </c>
    </row>
    <row r="4885" spans="4:5" x14ac:dyDescent="0.3">
      <c r="D4885" s="1793">
        <v>48161000300</v>
      </c>
      <c r="E4885" s="1772">
        <v>4785</v>
      </c>
    </row>
    <row r="4886" spans="4:5" x14ac:dyDescent="0.3">
      <c r="D4886" s="1793">
        <v>48201251503</v>
      </c>
      <c r="E4886" s="1772">
        <v>4785</v>
      </c>
    </row>
    <row r="4887" spans="4:5" x14ac:dyDescent="0.3">
      <c r="D4887" s="1793">
        <v>48427950108</v>
      </c>
      <c r="E4887" s="1772">
        <v>4785</v>
      </c>
    </row>
    <row r="4888" spans="4:5" x14ac:dyDescent="0.3">
      <c r="D4888" s="1793">
        <v>48445950100</v>
      </c>
      <c r="E4888" s="1772">
        <v>4785</v>
      </c>
    </row>
    <row r="4889" spans="4:5" x14ac:dyDescent="0.3">
      <c r="D4889" s="1793">
        <v>48453001846</v>
      </c>
      <c r="E4889" s="1772">
        <v>4785</v>
      </c>
    </row>
    <row r="4890" spans="4:5" x14ac:dyDescent="0.3">
      <c r="D4890" s="1793">
        <v>48491021506</v>
      </c>
      <c r="E4890" s="1772">
        <v>4785</v>
      </c>
    </row>
    <row r="4891" spans="4:5" x14ac:dyDescent="0.3">
      <c r="D4891" s="1793">
        <v>48065950100</v>
      </c>
      <c r="E4891" s="1772">
        <v>4796</v>
      </c>
    </row>
    <row r="4892" spans="4:5" x14ac:dyDescent="0.3">
      <c r="D4892" s="1793">
        <v>48295950200</v>
      </c>
      <c r="E4892" s="1772">
        <v>4796</v>
      </c>
    </row>
    <row r="4893" spans="4:5" x14ac:dyDescent="0.3">
      <c r="D4893" s="1793">
        <v>48305950400</v>
      </c>
      <c r="E4893" s="1772">
        <v>4798</v>
      </c>
    </row>
    <row r="4894" spans="4:5" x14ac:dyDescent="0.3">
      <c r="D4894" s="1793">
        <v>48213950200</v>
      </c>
      <c r="E4894" s="1772">
        <v>4798</v>
      </c>
    </row>
    <row r="4895" spans="4:5" x14ac:dyDescent="0.3">
      <c r="D4895" s="1793">
        <v>48201420900</v>
      </c>
      <c r="E4895" s="1772">
        <v>4800</v>
      </c>
    </row>
    <row r="4896" spans="4:5" x14ac:dyDescent="0.3">
      <c r="D4896" s="1793">
        <v>48201412400</v>
      </c>
      <c r="E4896" s="1772">
        <v>4800</v>
      </c>
    </row>
    <row r="4897" spans="4:5" x14ac:dyDescent="0.3">
      <c r="D4897" s="1793">
        <v>48157671602</v>
      </c>
      <c r="E4897" s="1772">
        <v>4800</v>
      </c>
    </row>
    <row r="4898" spans="4:5" x14ac:dyDescent="0.3">
      <c r="D4898" s="1793">
        <v>48113009402</v>
      </c>
      <c r="E4898" s="1772">
        <v>4800</v>
      </c>
    </row>
    <row r="4899" spans="4:5" x14ac:dyDescent="0.3">
      <c r="D4899" s="1793">
        <v>48139060209</v>
      </c>
      <c r="E4899" s="1772">
        <v>4800</v>
      </c>
    </row>
    <row r="4900" spans="4:5" x14ac:dyDescent="0.3">
      <c r="D4900" s="1793">
        <v>48157673003</v>
      </c>
      <c r="E4900" s="1772">
        <v>4800</v>
      </c>
    </row>
    <row r="4901" spans="4:5" x14ac:dyDescent="0.3">
      <c r="D4901" s="1793">
        <v>48201554402</v>
      </c>
      <c r="E4901" s="1772">
        <v>4800</v>
      </c>
    </row>
    <row r="4902" spans="4:5" x14ac:dyDescent="0.3">
      <c r="D4902" s="1793">
        <v>48085030524</v>
      </c>
      <c r="E4902" s="1772">
        <v>4800</v>
      </c>
    </row>
    <row r="4903" spans="4:5" x14ac:dyDescent="0.3">
      <c r="D4903" s="1793">
        <v>48091310903</v>
      </c>
      <c r="E4903" s="1772">
        <v>4800</v>
      </c>
    </row>
    <row r="4904" spans="4:5" x14ac:dyDescent="0.3">
      <c r="D4904" s="1793">
        <v>48409010900</v>
      </c>
      <c r="E4904" s="1772">
        <v>4800</v>
      </c>
    </row>
    <row r="4905" spans="4:5" x14ac:dyDescent="0.3">
      <c r="D4905" s="1793">
        <v>48439105006</v>
      </c>
      <c r="E4905" s="1772">
        <v>4800</v>
      </c>
    </row>
    <row r="4906" spans="4:5" x14ac:dyDescent="0.3">
      <c r="D4906" s="1793">
        <v>48439110809</v>
      </c>
      <c r="E4906" s="1772">
        <v>4800</v>
      </c>
    </row>
    <row r="4907" spans="4:5" x14ac:dyDescent="0.3">
      <c r="D4907" s="1793">
        <v>48029161901</v>
      </c>
      <c r="E4907" s="1772">
        <v>4800</v>
      </c>
    </row>
    <row r="4908" spans="4:5" x14ac:dyDescent="0.3">
      <c r="D4908" s="1793">
        <v>48039661000</v>
      </c>
      <c r="E4908" s="1772">
        <v>4800</v>
      </c>
    </row>
    <row r="4909" spans="4:5" x14ac:dyDescent="0.3">
      <c r="D4909" s="1793">
        <v>48039662700</v>
      </c>
      <c r="E4909" s="1772">
        <v>4800</v>
      </c>
    </row>
    <row r="4910" spans="4:5" x14ac:dyDescent="0.3">
      <c r="D4910" s="1793">
        <v>48121021730</v>
      </c>
      <c r="E4910" s="1772">
        <v>4800</v>
      </c>
    </row>
    <row r="4911" spans="4:5" x14ac:dyDescent="0.3">
      <c r="D4911" s="1793">
        <v>48121021731</v>
      </c>
      <c r="E4911" s="1772">
        <v>4800</v>
      </c>
    </row>
    <row r="4912" spans="4:5" x14ac:dyDescent="0.3">
      <c r="D4912" s="1793">
        <v>48141010343</v>
      </c>
      <c r="E4912" s="1772">
        <v>4800</v>
      </c>
    </row>
    <row r="4913" spans="4:5" x14ac:dyDescent="0.3">
      <c r="D4913" s="1793">
        <v>48157673901</v>
      </c>
      <c r="E4913" s="1772">
        <v>4800</v>
      </c>
    </row>
    <row r="4914" spans="4:5" x14ac:dyDescent="0.3">
      <c r="D4914" s="1793">
        <v>48199030100</v>
      </c>
      <c r="E4914" s="1772">
        <v>4800</v>
      </c>
    </row>
    <row r="4915" spans="4:5" x14ac:dyDescent="0.3">
      <c r="D4915" s="1793">
        <v>48201340302</v>
      </c>
      <c r="E4915" s="1772">
        <v>4800</v>
      </c>
    </row>
    <row r="4916" spans="4:5" x14ac:dyDescent="0.3">
      <c r="D4916" s="1793">
        <v>48201412600</v>
      </c>
      <c r="E4916" s="1772">
        <v>4800</v>
      </c>
    </row>
    <row r="4917" spans="4:5" x14ac:dyDescent="0.3">
      <c r="D4917" s="1793">
        <v>48201422000</v>
      </c>
      <c r="E4917" s="1772">
        <v>4800</v>
      </c>
    </row>
    <row r="4918" spans="4:5" x14ac:dyDescent="0.3">
      <c r="D4918" s="1793">
        <v>48201450500</v>
      </c>
      <c r="E4918" s="1772">
        <v>4800</v>
      </c>
    </row>
    <row r="4919" spans="4:5" x14ac:dyDescent="0.3">
      <c r="D4919" s="1793">
        <v>48201554502</v>
      </c>
      <c r="E4919" s="1772">
        <v>4800</v>
      </c>
    </row>
    <row r="4920" spans="4:5" x14ac:dyDescent="0.3">
      <c r="D4920" s="1793">
        <v>48215024404</v>
      </c>
      <c r="E4920" s="1772">
        <v>4800</v>
      </c>
    </row>
    <row r="4921" spans="4:5" x14ac:dyDescent="0.3">
      <c r="D4921" s="1793">
        <v>48227950900</v>
      </c>
      <c r="E4921" s="1772">
        <v>4800</v>
      </c>
    </row>
    <row r="4922" spans="4:5" x14ac:dyDescent="0.3">
      <c r="D4922" s="1793">
        <v>48251130213</v>
      </c>
      <c r="E4922" s="1772">
        <v>4800</v>
      </c>
    </row>
    <row r="4923" spans="4:5" x14ac:dyDescent="0.3">
      <c r="D4923" s="1793">
        <v>48319950200</v>
      </c>
      <c r="E4923" s="1772">
        <v>4800</v>
      </c>
    </row>
    <row r="4924" spans="4:5" x14ac:dyDescent="0.3">
      <c r="D4924" s="1793">
        <v>48331950800</v>
      </c>
      <c r="E4924" s="1772">
        <v>4800</v>
      </c>
    </row>
    <row r="4925" spans="4:5" x14ac:dyDescent="0.3">
      <c r="D4925" s="1793">
        <v>48351950300</v>
      </c>
      <c r="E4925" s="1772">
        <v>4800</v>
      </c>
    </row>
    <row r="4926" spans="4:5" x14ac:dyDescent="0.3">
      <c r="D4926" s="1793">
        <v>48355005900</v>
      </c>
      <c r="E4926" s="1772">
        <v>4800</v>
      </c>
    </row>
    <row r="4927" spans="4:5" x14ac:dyDescent="0.3">
      <c r="D4927" s="1793">
        <v>48389950300</v>
      </c>
      <c r="E4927" s="1772">
        <v>4800</v>
      </c>
    </row>
    <row r="4928" spans="4:5" x14ac:dyDescent="0.3">
      <c r="D4928" s="1793">
        <v>48395960400</v>
      </c>
      <c r="E4928" s="1772">
        <v>4800</v>
      </c>
    </row>
    <row r="4929" spans="4:5" x14ac:dyDescent="0.3">
      <c r="D4929" s="1793">
        <v>48439111406</v>
      </c>
      <c r="E4929" s="1772">
        <v>4800</v>
      </c>
    </row>
    <row r="4930" spans="4:5" x14ac:dyDescent="0.3">
      <c r="D4930" s="1793">
        <v>48439113633</v>
      </c>
      <c r="E4930" s="1772">
        <v>4800</v>
      </c>
    </row>
    <row r="4931" spans="4:5" x14ac:dyDescent="0.3">
      <c r="D4931" s="1793">
        <v>48459950200</v>
      </c>
      <c r="E4931" s="1772">
        <v>4800</v>
      </c>
    </row>
    <row r="4932" spans="4:5" x14ac:dyDescent="0.3">
      <c r="D4932" s="1793">
        <v>48493000104</v>
      </c>
      <c r="E4932" s="1772">
        <v>4800</v>
      </c>
    </row>
    <row r="4933" spans="4:5" x14ac:dyDescent="0.3">
      <c r="D4933" s="1793">
        <v>48507950100</v>
      </c>
      <c r="E4933" s="1772">
        <v>4800</v>
      </c>
    </row>
    <row r="4934" spans="4:5" x14ac:dyDescent="0.3">
      <c r="D4934" s="1793">
        <v>48309004102</v>
      </c>
      <c r="E4934" s="1772">
        <v>4839</v>
      </c>
    </row>
    <row r="4935" spans="4:5" x14ac:dyDescent="0.3">
      <c r="D4935" s="1793">
        <v>48439110808</v>
      </c>
      <c r="E4935" s="1772">
        <v>4839</v>
      </c>
    </row>
    <row r="4936" spans="4:5" x14ac:dyDescent="0.3">
      <c r="D4936" s="1793">
        <v>48201413100</v>
      </c>
      <c r="E4936" s="1772">
        <v>4839</v>
      </c>
    </row>
    <row r="4937" spans="4:5" x14ac:dyDescent="0.3">
      <c r="D4937" s="1793">
        <v>48117950600</v>
      </c>
      <c r="E4937" s="1772">
        <v>4839</v>
      </c>
    </row>
    <row r="4938" spans="4:5" x14ac:dyDescent="0.3">
      <c r="D4938" s="1793">
        <v>48245011500</v>
      </c>
      <c r="E4938" s="1772">
        <v>4839</v>
      </c>
    </row>
    <row r="4939" spans="4:5" x14ac:dyDescent="0.3">
      <c r="D4939" s="1793">
        <v>48361021000</v>
      </c>
      <c r="E4939" s="1772">
        <v>4839</v>
      </c>
    </row>
    <row r="4940" spans="4:5" x14ac:dyDescent="0.3">
      <c r="D4940" s="1793">
        <v>48029131611</v>
      </c>
      <c r="E4940" s="1772">
        <v>4839</v>
      </c>
    </row>
    <row r="4941" spans="4:5" x14ac:dyDescent="0.3">
      <c r="D4941" s="1793">
        <v>48113016410</v>
      </c>
      <c r="E4941" s="1772">
        <v>4839</v>
      </c>
    </row>
    <row r="4942" spans="4:5" x14ac:dyDescent="0.3">
      <c r="D4942" s="1793">
        <v>48119950100</v>
      </c>
      <c r="E4942" s="1772">
        <v>4839</v>
      </c>
    </row>
    <row r="4943" spans="4:5" x14ac:dyDescent="0.3">
      <c r="D4943" s="1793">
        <v>48129950300</v>
      </c>
      <c r="E4943" s="1772">
        <v>4839</v>
      </c>
    </row>
    <row r="4944" spans="4:5" x14ac:dyDescent="0.3">
      <c r="D4944" s="1793">
        <v>48141010504</v>
      </c>
      <c r="E4944" s="1772">
        <v>4839</v>
      </c>
    </row>
    <row r="4945" spans="4:5" x14ac:dyDescent="0.3">
      <c r="D4945" s="1793">
        <v>48143950700</v>
      </c>
      <c r="E4945" s="1772">
        <v>4839</v>
      </c>
    </row>
    <row r="4946" spans="4:5" x14ac:dyDescent="0.3">
      <c r="D4946" s="1793">
        <v>48145000200</v>
      </c>
      <c r="E4946" s="1772">
        <v>4839</v>
      </c>
    </row>
    <row r="4947" spans="4:5" x14ac:dyDescent="0.3">
      <c r="D4947" s="1793">
        <v>48265960401</v>
      </c>
      <c r="E4947" s="1772">
        <v>4839</v>
      </c>
    </row>
    <row r="4948" spans="4:5" x14ac:dyDescent="0.3">
      <c r="D4948" s="1793">
        <v>48315950100</v>
      </c>
      <c r="E4948" s="1772">
        <v>4839</v>
      </c>
    </row>
    <row r="4949" spans="4:5" x14ac:dyDescent="0.3">
      <c r="D4949" s="1793">
        <v>48453001859</v>
      </c>
      <c r="E4949" s="1772">
        <v>4839</v>
      </c>
    </row>
    <row r="4950" spans="4:5" x14ac:dyDescent="0.3">
      <c r="D4950" s="1793">
        <v>48491020115</v>
      </c>
      <c r="E4950" s="1772">
        <v>4839</v>
      </c>
    </row>
    <row r="4951" spans="4:5" x14ac:dyDescent="0.3">
      <c r="D4951" s="1793">
        <v>48495950400</v>
      </c>
      <c r="E4951" s="1772">
        <v>4839</v>
      </c>
    </row>
    <row r="4952" spans="4:5" x14ac:dyDescent="0.3">
      <c r="D4952" s="1793">
        <v>48113007301</v>
      </c>
      <c r="E4952" s="1772">
        <v>4857</v>
      </c>
    </row>
    <row r="4953" spans="4:5" x14ac:dyDescent="0.3">
      <c r="D4953" s="1793">
        <v>48439113709</v>
      </c>
      <c r="E4953" s="1772">
        <v>4857</v>
      </c>
    </row>
    <row r="4954" spans="4:5" x14ac:dyDescent="0.3">
      <c r="D4954" s="1793">
        <v>48201450100</v>
      </c>
      <c r="E4954" s="1772">
        <v>4857</v>
      </c>
    </row>
    <row r="4955" spans="4:5" x14ac:dyDescent="0.3">
      <c r="D4955" s="1793">
        <v>48029182105</v>
      </c>
      <c r="E4955" s="1772">
        <v>4857</v>
      </c>
    </row>
    <row r="4956" spans="4:5" x14ac:dyDescent="0.3">
      <c r="D4956" s="1793">
        <v>48145000500</v>
      </c>
      <c r="E4956" s="1772">
        <v>4857</v>
      </c>
    </row>
    <row r="4957" spans="4:5" x14ac:dyDescent="0.3">
      <c r="D4957" s="1793">
        <v>48479001813</v>
      </c>
      <c r="E4957" s="1772">
        <v>4857</v>
      </c>
    </row>
    <row r="4958" spans="4:5" x14ac:dyDescent="0.3">
      <c r="D4958" s="1793">
        <v>48113001701</v>
      </c>
      <c r="E4958" s="1772">
        <v>4857</v>
      </c>
    </row>
    <row r="4959" spans="4:5" x14ac:dyDescent="0.3">
      <c r="D4959" s="1793">
        <v>48151950300</v>
      </c>
      <c r="E4959" s="1772">
        <v>4857</v>
      </c>
    </row>
    <row r="4960" spans="4:5" x14ac:dyDescent="0.3">
      <c r="D4960" s="1793">
        <v>48157674602</v>
      </c>
      <c r="E4960" s="1772">
        <v>4857</v>
      </c>
    </row>
    <row r="4961" spans="4:5" x14ac:dyDescent="0.3">
      <c r="D4961" s="1793">
        <v>48309001800</v>
      </c>
      <c r="E4961" s="1772">
        <v>4857</v>
      </c>
    </row>
    <row r="4962" spans="4:5" x14ac:dyDescent="0.3">
      <c r="D4962" s="1793">
        <v>48437950400</v>
      </c>
      <c r="E4962" s="1772">
        <v>4857</v>
      </c>
    </row>
    <row r="4963" spans="4:5" x14ac:dyDescent="0.3">
      <c r="D4963" s="1793">
        <v>48439111003</v>
      </c>
      <c r="E4963" s="1772">
        <v>4857</v>
      </c>
    </row>
    <row r="4964" spans="4:5" x14ac:dyDescent="0.3">
      <c r="D4964" s="1793">
        <v>48455950200</v>
      </c>
      <c r="E4964" s="1772">
        <v>4857</v>
      </c>
    </row>
    <row r="4965" spans="4:5" x14ac:dyDescent="0.3">
      <c r="D4965" s="1793">
        <v>48177000600</v>
      </c>
      <c r="E4965" s="1772">
        <v>4870</v>
      </c>
    </row>
    <row r="4966" spans="4:5" x14ac:dyDescent="0.3">
      <c r="D4966" s="1793">
        <v>48235950100</v>
      </c>
      <c r="E4966" s="1772">
        <v>4870</v>
      </c>
    </row>
    <row r="4967" spans="4:5" x14ac:dyDescent="0.3">
      <c r="D4967" s="1793">
        <v>48029182101</v>
      </c>
      <c r="E4967" s="1772">
        <v>4872</v>
      </c>
    </row>
    <row r="4968" spans="4:5" x14ac:dyDescent="0.3">
      <c r="D4968" s="1793">
        <v>48339694500</v>
      </c>
      <c r="E4968" s="1772">
        <v>4872</v>
      </c>
    </row>
    <row r="4969" spans="4:5" x14ac:dyDescent="0.3">
      <c r="D4969" s="1793">
        <v>48201411600</v>
      </c>
      <c r="E4969" s="1772">
        <v>4872</v>
      </c>
    </row>
    <row r="4970" spans="4:5" x14ac:dyDescent="0.3">
      <c r="D4970" s="1793">
        <v>48423001401</v>
      </c>
      <c r="E4970" s="1772">
        <v>4872</v>
      </c>
    </row>
    <row r="4971" spans="4:5" x14ac:dyDescent="0.3">
      <c r="D4971" s="1793">
        <v>48009020100</v>
      </c>
      <c r="E4971" s="1772">
        <v>4872</v>
      </c>
    </row>
    <row r="4972" spans="4:5" x14ac:dyDescent="0.3">
      <c r="D4972" s="1793">
        <v>48029182106</v>
      </c>
      <c r="E4972" s="1772">
        <v>4872</v>
      </c>
    </row>
    <row r="4973" spans="4:5" x14ac:dyDescent="0.3">
      <c r="D4973" s="1793">
        <v>48113019210</v>
      </c>
      <c r="E4973" s="1772">
        <v>4872</v>
      </c>
    </row>
    <row r="4974" spans="4:5" x14ac:dyDescent="0.3">
      <c r="D4974" s="1793">
        <v>48135002200</v>
      </c>
      <c r="E4974" s="1772">
        <v>4872</v>
      </c>
    </row>
    <row r="4975" spans="4:5" x14ac:dyDescent="0.3">
      <c r="D4975" s="1793">
        <v>48157673200</v>
      </c>
      <c r="E4975" s="1772">
        <v>4872</v>
      </c>
    </row>
    <row r="4976" spans="4:5" x14ac:dyDescent="0.3">
      <c r="D4976" s="1793">
        <v>48339691301</v>
      </c>
      <c r="E4976" s="1772">
        <v>4872</v>
      </c>
    </row>
    <row r="4977" spans="4:5" x14ac:dyDescent="0.3">
      <c r="D4977" s="1793">
        <v>48507950200</v>
      </c>
      <c r="E4977" s="1772">
        <v>4872</v>
      </c>
    </row>
    <row r="4978" spans="4:5" x14ac:dyDescent="0.3">
      <c r="D4978" s="1793">
        <v>48085031314</v>
      </c>
      <c r="E4978" s="1772">
        <v>4872</v>
      </c>
    </row>
    <row r="4979" spans="4:5" x14ac:dyDescent="0.3">
      <c r="D4979" s="1793">
        <v>48025950100</v>
      </c>
      <c r="E4979" s="1772">
        <v>4872</v>
      </c>
    </row>
    <row r="4980" spans="4:5" x14ac:dyDescent="0.3">
      <c r="D4980" s="1793">
        <v>48029121110</v>
      </c>
      <c r="E4980" s="1772">
        <v>4872</v>
      </c>
    </row>
    <row r="4981" spans="4:5" x14ac:dyDescent="0.3">
      <c r="D4981" s="1793">
        <v>48039660100</v>
      </c>
      <c r="E4981" s="1772">
        <v>4872</v>
      </c>
    </row>
    <row r="4982" spans="4:5" x14ac:dyDescent="0.3">
      <c r="D4982" s="1793">
        <v>48085031630</v>
      </c>
      <c r="E4982" s="1772">
        <v>4872</v>
      </c>
    </row>
    <row r="4983" spans="4:5" x14ac:dyDescent="0.3">
      <c r="D4983" s="1793">
        <v>48121021622</v>
      </c>
      <c r="E4983" s="1772">
        <v>4872</v>
      </c>
    </row>
    <row r="4984" spans="4:5" x14ac:dyDescent="0.3">
      <c r="D4984" s="1793">
        <v>48157671700</v>
      </c>
      <c r="E4984" s="1772">
        <v>4872</v>
      </c>
    </row>
    <row r="4985" spans="4:5" x14ac:dyDescent="0.3">
      <c r="D4985" s="1793">
        <v>48157674300</v>
      </c>
      <c r="E4985" s="1772">
        <v>4872</v>
      </c>
    </row>
    <row r="4986" spans="4:5" x14ac:dyDescent="0.3">
      <c r="D4986" s="1793">
        <v>48167720400</v>
      </c>
      <c r="E4986" s="1772">
        <v>4872</v>
      </c>
    </row>
    <row r="4987" spans="4:5" x14ac:dyDescent="0.3">
      <c r="D4987" s="1793">
        <v>48167726000</v>
      </c>
      <c r="E4987" s="1772">
        <v>4872</v>
      </c>
    </row>
    <row r="4988" spans="4:5" x14ac:dyDescent="0.3">
      <c r="D4988" s="1793">
        <v>48201233003</v>
      </c>
      <c r="E4988" s="1772">
        <v>4872</v>
      </c>
    </row>
    <row r="4989" spans="4:5" x14ac:dyDescent="0.3">
      <c r="D4989" s="1793">
        <v>48201342800</v>
      </c>
      <c r="E4989" s="1772">
        <v>4872</v>
      </c>
    </row>
    <row r="4990" spans="4:5" x14ac:dyDescent="0.3">
      <c r="D4990" s="1793">
        <v>48375014300</v>
      </c>
      <c r="E4990" s="1772">
        <v>4872</v>
      </c>
    </row>
    <row r="4991" spans="4:5" x14ac:dyDescent="0.3">
      <c r="D4991" s="1793">
        <v>48401950600</v>
      </c>
      <c r="E4991" s="1772">
        <v>4872</v>
      </c>
    </row>
    <row r="4992" spans="4:5" x14ac:dyDescent="0.3">
      <c r="D4992" s="1793">
        <v>48429950500</v>
      </c>
      <c r="E4992" s="1772">
        <v>4872</v>
      </c>
    </row>
    <row r="4993" spans="4:5" x14ac:dyDescent="0.3">
      <c r="D4993" s="1793">
        <v>48439113632</v>
      </c>
      <c r="E4993" s="1772">
        <v>4872</v>
      </c>
    </row>
    <row r="4994" spans="4:5" x14ac:dyDescent="0.3">
      <c r="D4994" s="1793">
        <v>48491020109</v>
      </c>
      <c r="E4994" s="1772">
        <v>4872</v>
      </c>
    </row>
    <row r="4995" spans="4:5" x14ac:dyDescent="0.3">
      <c r="D4995" s="1793">
        <v>48029182103</v>
      </c>
      <c r="E4995" s="1772">
        <v>4900</v>
      </c>
    </row>
    <row r="4996" spans="4:5" x14ac:dyDescent="0.3">
      <c r="D4996" s="1793">
        <v>48083950600</v>
      </c>
      <c r="E4996" s="1772">
        <v>4900</v>
      </c>
    </row>
    <row r="4997" spans="4:5" x14ac:dyDescent="0.3">
      <c r="D4997" s="1793">
        <v>48113007824</v>
      </c>
      <c r="E4997" s="1772">
        <v>4900</v>
      </c>
    </row>
    <row r="4998" spans="4:5" x14ac:dyDescent="0.3">
      <c r="D4998" s="1793">
        <v>48187210506</v>
      </c>
      <c r="E4998" s="1772">
        <v>4900</v>
      </c>
    </row>
    <row r="4999" spans="4:5" x14ac:dyDescent="0.3">
      <c r="D4999" s="1793">
        <v>48167725500</v>
      </c>
      <c r="E4999" s="1772">
        <v>4900</v>
      </c>
    </row>
    <row r="5000" spans="4:5" x14ac:dyDescent="0.3">
      <c r="D5000" s="1793">
        <v>48029191101</v>
      </c>
      <c r="E5000" s="1772">
        <v>4900</v>
      </c>
    </row>
    <row r="5001" spans="4:5" x14ac:dyDescent="0.3">
      <c r="D5001" s="1793">
        <v>48065950200</v>
      </c>
      <c r="E5001" s="1772">
        <v>4900</v>
      </c>
    </row>
    <row r="5002" spans="4:5" x14ac:dyDescent="0.3">
      <c r="D5002" s="1793">
        <v>48085030506</v>
      </c>
      <c r="E5002" s="1772">
        <v>4900</v>
      </c>
    </row>
    <row r="5003" spans="4:5" x14ac:dyDescent="0.3">
      <c r="D5003" s="1793">
        <v>48149970200</v>
      </c>
      <c r="E5003" s="1772">
        <v>4900</v>
      </c>
    </row>
    <row r="5004" spans="4:5" x14ac:dyDescent="0.3">
      <c r="D5004" s="1793">
        <v>48263950100</v>
      </c>
      <c r="E5004" s="1772">
        <v>4900</v>
      </c>
    </row>
    <row r="5005" spans="4:5" x14ac:dyDescent="0.3">
      <c r="D5005" s="1793">
        <v>48303010102</v>
      </c>
      <c r="E5005" s="1772">
        <v>4900</v>
      </c>
    </row>
    <row r="5006" spans="4:5" x14ac:dyDescent="0.3">
      <c r="D5006" s="1793">
        <v>48307950400</v>
      </c>
      <c r="E5006" s="1772">
        <v>4900</v>
      </c>
    </row>
    <row r="5007" spans="4:5" x14ac:dyDescent="0.3">
      <c r="D5007" s="1793">
        <v>48363000200</v>
      </c>
      <c r="E5007" s="1772">
        <v>4900</v>
      </c>
    </row>
    <row r="5008" spans="4:5" x14ac:dyDescent="0.3">
      <c r="D5008" s="1793">
        <v>48365950600</v>
      </c>
      <c r="E5008" s="1772">
        <v>4900</v>
      </c>
    </row>
    <row r="5009" spans="4:5" x14ac:dyDescent="0.3">
      <c r="D5009" s="1793">
        <v>48399950100</v>
      </c>
      <c r="E5009" s="1772">
        <v>4900</v>
      </c>
    </row>
    <row r="5010" spans="4:5" x14ac:dyDescent="0.3">
      <c r="D5010" s="1793">
        <v>48471790101</v>
      </c>
      <c r="E5010" s="1772">
        <v>4900</v>
      </c>
    </row>
    <row r="5011" spans="4:5" x14ac:dyDescent="0.3">
      <c r="D5011" s="1793">
        <v>48303010510</v>
      </c>
      <c r="E5011" s="1772">
        <v>4916</v>
      </c>
    </row>
    <row r="5012" spans="4:5" x14ac:dyDescent="0.3">
      <c r="D5012" s="1793">
        <v>48149970100</v>
      </c>
      <c r="E5012" s="1772">
        <v>4916</v>
      </c>
    </row>
    <row r="5013" spans="4:5" x14ac:dyDescent="0.3">
      <c r="D5013" s="1793">
        <v>48313000100</v>
      </c>
      <c r="E5013" s="1772">
        <v>4916</v>
      </c>
    </row>
    <row r="5014" spans="4:5" x14ac:dyDescent="0.3">
      <c r="D5014" s="1793">
        <v>48333950100</v>
      </c>
      <c r="E5014" s="1772">
        <v>4916</v>
      </c>
    </row>
    <row r="5015" spans="4:5" x14ac:dyDescent="0.3">
      <c r="D5015" s="1793">
        <v>48469001501</v>
      </c>
      <c r="E5015" s="1772">
        <v>4916</v>
      </c>
    </row>
    <row r="5016" spans="4:5" x14ac:dyDescent="0.3">
      <c r="D5016" s="1793">
        <v>48049950200</v>
      </c>
      <c r="E5016" s="1772">
        <v>4916</v>
      </c>
    </row>
    <row r="5017" spans="4:5" x14ac:dyDescent="0.3">
      <c r="D5017" s="1793">
        <v>48049950300</v>
      </c>
      <c r="E5017" s="1772">
        <v>4916</v>
      </c>
    </row>
    <row r="5018" spans="4:5" x14ac:dyDescent="0.3">
      <c r="D5018" s="1793">
        <v>48121021729</v>
      </c>
      <c r="E5018" s="1772">
        <v>4916</v>
      </c>
    </row>
    <row r="5019" spans="4:5" x14ac:dyDescent="0.3">
      <c r="D5019" s="1793">
        <v>48233950800</v>
      </c>
      <c r="E5019" s="1772">
        <v>4916</v>
      </c>
    </row>
    <row r="5020" spans="4:5" x14ac:dyDescent="0.3">
      <c r="D5020" s="1793">
        <v>48305950600</v>
      </c>
      <c r="E5020" s="1772">
        <v>4916</v>
      </c>
    </row>
    <row r="5021" spans="4:5" x14ac:dyDescent="0.3">
      <c r="D5021" s="1793">
        <v>48351950100</v>
      </c>
      <c r="E5021" s="1772">
        <v>4916</v>
      </c>
    </row>
    <row r="5022" spans="4:5" x14ac:dyDescent="0.3">
      <c r="D5022" s="1793">
        <v>48399950500</v>
      </c>
      <c r="E5022" s="1772">
        <v>4916</v>
      </c>
    </row>
    <row r="5023" spans="4:5" x14ac:dyDescent="0.3">
      <c r="D5023" s="1793">
        <v>48489950700</v>
      </c>
      <c r="E5023" s="1772">
        <v>4916</v>
      </c>
    </row>
    <row r="5024" spans="4:5" x14ac:dyDescent="0.3">
      <c r="D5024" s="1793">
        <v>48497150403</v>
      </c>
      <c r="E5024" s="1772">
        <v>4916</v>
      </c>
    </row>
    <row r="5025" spans="4:5" x14ac:dyDescent="0.3">
      <c r="D5025" s="1793">
        <v>48085031201</v>
      </c>
      <c r="E5025" s="1772">
        <v>4930</v>
      </c>
    </row>
    <row r="5026" spans="4:5" x14ac:dyDescent="0.3">
      <c r="D5026" s="1793">
        <v>48149970700</v>
      </c>
      <c r="E5026" s="1772">
        <v>4930</v>
      </c>
    </row>
    <row r="5027" spans="4:5" x14ac:dyDescent="0.3">
      <c r="D5027" s="1793">
        <v>48133950400</v>
      </c>
      <c r="E5027" s="1772">
        <v>4930</v>
      </c>
    </row>
    <row r="5028" spans="4:5" x14ac:dyDescent="0.3">
      <c r="D5028" s="1793">
        <v>48189950800</v>
      </c>
      <c r="E5028" s="1772">
        <v>4930</v>
      </c>
    </row>
    <row r="5029" spans="4:5" x14ac:dyDescent="0.3">
      <c r="D5029" s="1793">
        <v>48335950400</v>
      </c>
      <c r="E5029" s="1772">
        <v>4930</v>
      </c>
    </row>
    <row r="5030" spans="4:5" x14ac:dyDescent="0.3">
      <c r="D5030" s="1793">
        <v>48157674400</v>
      </c>
      <c r="E5030" s="1772">
        <v>4935</v>
      </c>
    </row>
    <row r="5031" spans="4:5" x14ac:dyDescent="0.3">
      <c r="D5031" s="1793">
        <v>48157674200</v>
      </c>
      <c r="E5031" s="1772">
        <v>4935</v>
      </c>
    </row>
    <row r="5032" spans="4:5" x14ac:dyDescent="0.3">
      <c r="D5032" s="1793">
        <v>48121021718</v>
      </c>
      <c r="E5032" s="1772">
        <v>4935</v>
      </c>
    </row>
    <row r="5033" spans="4:5" x14ac:dyDescent="0.3">
      <c r="D5033" s="1793">
        <v>48471790300</v>
      </c>
      <c r="E5033" s="1772">
        <v>4935</v>
      </c>
    </row>
    <row r="5034" spans="4:5" x14ac:dyDescent="0.3">
      <c r="D5034" s="1793">
        <v>48029191812</v>
      </c>
      <c r="E5034" s="1772">
        <v>4935</v>
      </c>
    </row>
    <row r="5035" spans="4:5" x14ac:dyDescent="0.3">
      <c r="D5035" s="1793">
        <v>48041002010</v>
      </c>
      <c r="E5035" s="1772">
        <v>4935</v>
      </c>
    </row>
    <row r="5036" spans="4:5" x14ac:dyDescent="0.3">
      <c r="D5036" s="1793">
        <v>48201555301</v>
      </c>
      <c r="E5036" s="1772">
        <v>4935</v>
      </c>
    </row>
    <row r="5037" spans="4:5" x14ac:dyDescent="0.3">
      <c r="D5037" s="1793">
        <v>48121020109</v>
      </c>
      <c r="E5037" s="1772">
        <v>4935</v>
      </c>
    </row>
    <row r="5038" spans="4:5" x14ac:dyDescent="0.3">
      <c r="D5038" s="1793">
        <v>48479001710</v>
      </c>
      <c r="E5038" s="1772">
        <v>4935</v>
      </c>
    </row>
    <row r="5039" spans="4:5" x14ac:dyDescent="0.3">
      <c r="D5039" s="1793">
        <v>48041000103</v>
      </c>
      <c r="E5039" s="1772">
        <v>4935</v>
      </c>
    </row>
    <row r="5040" spans="4:5" x14ac:dyDescent="0.3">
      <c r="D5040" s="1793">
        <v>48121021751</v>
      </c>
      <c r="E5040" s="1772">
        <v>4935</v>
      </c>
    </row>
    <row r="5041" spans="4:5" x14ac:dyDescent="0.3">
      <c r="D5041" s="1793">
        <v>48135002802</v>
      </c>
      <c r="E5041" s="1772">
        <v>4935</v>
      </c>
    </row>
    <row r="5042" spans="4:5" x14ac:dyDescent="0.3">
      <c r="D5042" s="1793">
        <v>48085031408</v>
      </c>
      <c r="E5042" s="1772">
        <v>4935</v>
      </c>
    </row>
    <row r="5043" spans="4:5" x14ac:dyDescent="0.3">
      <c r="D5043" s="1793">
        <v>48331950300</v>
      </c>
      <c r="E5043" s="1772">
        <v>4935</v>
      </c>
    </row>
    <row r="5044" spans="4:5" x14ac:dyDescent="0.3">
      <c r="D5044" s="1793">
        <v>48029182102</v>
      </c>
      <c r="E5044" s="1772">
        <v>4935</v>
      </c>
    </row>
    <row r="5045" spans="4:5" x14ac:dyDescent="0.3">
      <c r="D5045" s="1793">
        <v>48157674604</v>
      </c>
      <c r="E5045" s="1772">
        <v>4935</v>
      </c>
    </row>
    <row r="5046" spans="4:5" x14ac:dyDescent="0.3">
      <c r="D5046" s="1793">
        <v>48185180102</v>
      </c>
      <c r="E5046" s="1772">
        <v>4935</v>
      </c>
    </row>
    <row r="5047" spans="4:5" x14ac:dyDescent="0.3">
      <c r="D5047" s="1793">
        <v>48201423500</v>
      </c>
      <c r="E5047" s="1772">
        <v>4935</v>
      </c>
    </row>
    <row r="5048" spans="4:5" x14ac:dyDescent="0.3">
      <c r="D5048" s="1793">
        <v>48201553401</v>
      </c>
      <c r="E5048" s="1772">
        <v>4935</v>
      </c>
    </row>
    <row r="5049" spans="4:5" x14ac:dyDescent="0.3">
      <c r="D5049" s="1793">
        <v>48201554301</v>
      </c>
      <c r="E5049" s="1772">
        <v>4935</v>
      </c>
    </row>
    <row r="5050" spans="4:5" x14ac:dyDescent="0.3">
      <c r="D5050" s="1793">
        <v>48251130602</v>
      </c>
      <c r="E5050" s="1772">
        <v>4935</v>
      </c>
    </row>
    <row r="5051" spans="4:5" x14ac:dyDescent="0.3">
      <c r="D5051" s="1793">
        <v>48297950300</v>
      </c>
      <c r="E5051" s="1772">
        <v>4935</v>
      </c>
    </row>
    <row r="5052" spans="4:5" x14ac:dyDescent="0.3">
      <c r="D5052" s="1793">
        <v>48329010113</v>
      </c>
      <c r="E5052" s="1772">
        <v>4935</v>
      </c>
    </row>
    <row r="5053" spans="4:5" x14ac:dyDescent="0.3">
      <c r="D5053" s="1793">
        <v>48381021603</v>
      </c>
      <c r="E5053" s="1772">
        <v>4935</v>
      </c>
    </row>
    <row r="5054" spans="4:5" x14ac:dyDescent="0.3">
      <c r="D5054" s="1793">
        <v>48423001907</v>
      </c>
      <c r="E5054" s="1772">
        <v>4935</v>
      </c>
    </row>
    <row r="5055" spans="4:5" x14ac:dyDescent="0.3">
      <c r="D5055" s="1793">
        <v>48433950300</v>
      </c>
      <c r="E5055" s="1772">
        <v>4935</v>
      </c>
    </row>
    <row r="5056" spans="4:5" x14ac:dyDescent="0.3">
      <c r="D5056" s="1793">
        <v>48439111311</v>
      </c>
      <c r="E5056" s="1772">
        <v>4935</v>
      </c>
    </row>
    <row r="5057" spans="4:5" x14ac:dyDescent="0.3">
      <c r="D5057" s="1793">
        <v>48439111314</v>
      </c>
      <c r="E5057" s="1772">
        <v>4935</v>
      </c>
    </row>
    <row r="5058" spans="4:5" x14ac:dyDescent="0.3">
      <c r="D5058" s="1793">
        <v>48439113919</v>
      </c>
      <c r="E5058" s="1772">
        <v>4935</v>
      </c>
    </row>
    <row r="5059" spans="4:5" x14ac:dyDescent="0.3">
      <c r="D5059" s="1793">
        <v>48489950600</v>
      </c>
      <c r="E5059" s="1772">
        <v>4935</v>
      </c>
    </row>
    <row r="5060" spans="4:5" x14ac:dyDescent="0.3">
      <c r="D5060" s="1793">
        <v>48491020708</v>
      </c>
      <c r="E5060" s="1772">
        <v>4935</v>
      </c>
    </row>
    <row r="5061" spans="4:5" x14ac:dyDescent="0.3">
      <c r="D5061" s="1793">
        <v>48439113612</v>
      </c>
      <c r="E5061" s="1772">
        <v>4966</v>
      </c>
    </row>
    <row r="5062" spans="4:5" x14ac:dyDescent="0.3">
      <c r="D5062" s="1793">
        <v>48085030522</v>
      </c>
      <c r="E5062" s="1772">
        <v>4966</v>
      </c>
    </row>
    <row r="5063" spans="4:5" x14ac:dyDescent="0.3">
      <c r="D5063" s="1793">
        <v>48227950200</v>
      </c>
      <c r="E5063" s="1772">
        <v>4966</v>
      </c>
    </row>
    <row r="5064" spans="4:5" x14ac:dyDescent="0.3">
      <c r="D5064" s="1793">
        <v>48157673300</v>
      </c>
      <c r="E5064" s="1772">
        <v>4966</v>
      </c>
    </row>
    <row r="5065" spans="4:5" x14ac:dyDescent="0.3">
      <c r="D5065" s="1793">
        <v>48439111407</v>
      </c>
      <c r="E5065" s="1772">
        <v>4966</v>
      </c>
    </row>
    <row r="5066" spans="4:5" x14ac:dyDescent="0.3">
      <c r="D5066" s="1793">
        <v>48051970400</v>
      </c>
      <c r="E5066" s="1772">
        <v>4966</v>
      </c>
    </row>
    <row r="5067" spans="4:5" x14ac:dyDescent="0.3">
      <c r="D5067" s="1793">
        <v>48187210803</v>
      </c>
      <c r="E5067" s="1772">
        <v>4966</v>
      </c>
    </row>
    <row r="5068" spans="4:5" x14ac:dyDescent="0.3">
      <c r="D5068" s="1793">
        <v>48453001751</v>
      </c>
      <c r="E5068" s="1772">
        <v>4966</v>
      </c>
    </row>
    <row r="5069" spans="4:5" x14ac:dyDescent="0.3">
      <c r="D5069" s="1793">
        <v>48047950100</v>
      </c>
      <c r="E5069" s="1772">
        <v>4966</v>
      </c>
    </row>
    <row r="5070" spans="4:5" x14ac:dyDescent="0.3">
      <c r="D5070" s="1793">
        <v>48085030604</v>
      </c>
      <c r="E5070" s="1772">
        <v>4966</v>
      </c>
    </row>
    <row r="5071" spans="4:5" x14ac:dyDescent="0.3">
      <c r="D5071" s="1793">
        <v>48085031626</v>
      </c>
      <c r="E5071" s="1772">
        <v>4966</v>
      </c>
    </row>
    <row r="5072" spans="4:5" x14ac:dyDescent="0.3">
      <c r="D5072" s="1793">
        <v>48113018134</v>
      </c>
      <c r="E5072" s="1772">
        <v>4966</v>
      </c>
    </row>
    <row r="5073" spans="4:5" x14ac:dyDescent="0.3">
      <c r="D5073" s="1793">
        <v>48121021631</v>
      </c>
      <c r="E5073" s="1772">
        <v>4966</v>
      </c>
    </row>
    <row r="5074" spans="4:5" x14ac:dyDescent="0.3">
      <c r="D5074" s="1793">
        <v>48167723501</v>
      </c>
      <c r="E5074" s="1772">
        <v>4966</v>
      </c>
    </row>
    <row r="5075" spans="4:5" x14ac:dyDescent="0.3">
      <c r="D5075" s="1793">
        <v>48173950100</v>
      </c>
      <c r="E5075" s="1772">
        <v>4966</v>
      </c>
    </row>
    <row r="5076" spans="4:5" x14ac:dyDescent="0.3">
      <c r="D5076" s="1793">
        <v>48201455102</v>
      </c>
      <c r="E5076" s="1772">
        <v>4966</v>
      </c>
    </row>
    <row r="5077" spans="4:5" x14ac:dyDescent="0.3">
      <c r="D5077" s="1793">
        <v>48261950100</v>
      </c>
      <c r="E5077" s="1772">
        <v>4966</v>
      </c>
    </row>
    <row r="5078" spans="4:5" x14ac:dyDescent="0.3">
      <c r="D5078" s="1793">
        <v>48291700500</v>
      </c>
      <c r="E5078" s="1772">
        <v>4966</v>
      </c>
    </row>
    <row r="5079" spans="4:5" x14ac:dyDescent="0.3">
      <c r="D5079" s="1793">
        <v>48329000303</v>
      </c>
      <c r="E5079" s="1772">
        <v>4966</v>
      </c>
    </row>
    <row r="5080" spans="4:5" x14ac:dyDescent="0.3">
      <c r="D5080" s="1793">
        <v>48381020400</v>
      </c>
      <c r="E5080" s="1772">
        <v>4966</v>
      </c>
    </row>
    <row r="5081" spans="4:5" x14ac:dyDescent="0.3">
      <c r="D5081" s="1793">
        <v>48405950100</v>
      </c>
      <c r="E5081" s="1772">
        <v>4966</v>
      </c>
    </row>
    <row r="5082" spans="4:5" x14ac:dyDescent="0.3">
      <c r="D5082" s="1793">
        <v>48405950300</v>
      </c>
      <c r="E5082" s="1772">
        <v>4966</v>
      </c>
    </row>
    <row r="5083" spans="4:5" x14ac:dyDescent="0.3">
      <c r="D5083" s="1793">
        <v>48437950200</v>
      </c>
      <c r="E5083" s="1772">
        <v>4966</v>
      </c>
    </row>
    <row r="5084" spans="4:5" x14ac:dyDescent="0.3">
      <c r="D5084" s="1793">
        <v>48111950100</v>
      </c>
      <c r="E5084" s="1772">
        <v>4989</v>
      </c>
    </row>
    <row r="5085" spans="4:5" x14ac:dyDescent="0.3">
      <c r="D5085" s="1793">
        <v>48201420800</v>
      </c>
      <c r="E5085" s="1772">
        <v>4989</v>
      </c>
    </row>
    <row r="5086" spans="4:5" x14ac:dyDescent="0.3">
      <c r="D5086" s="1793">
        <v>48055960600</v>
      </c>
      <c r="E5086" s="1772">
        <v>4989</v>
      </c>
    </row>
    <row r="5087" spans="4:5" x14ac:dyDescent="0.3">
      <c r="D5087" s="1793">
        <v>48115950600</v>
      </c>
      <c r="E5087" s="1772">
        <v>4989</v>
      </c>
    </row>
    <row r="5088" spans="4:5" x14ac:dyDescent="0.3">
      <c r="D5088" s="1793">
        <v>48141010211</v>
      </c>
      <c r="E5088" s="1772">
        <v>4989</v>
      </c>
    </row>
    <row r="5089" spans="4:5" x14ac:dyDescent="0.3">
      <c r="D5089" s="1793">
        <v>48157675600</v>
      </c>
      <c r="E5089" s="1772">
        <v>4989</v>
      </c>
    </row>
    <row r="5090" spans="4:5" x14ac:dyDescent="0.3">
      <c r="D5090" s="1793">
        <v>48269950100</v>
      </c>
      <c r="E5090" s="1772">
        <v>4989</v>
      </c>
    </row>
    <row r="5091" spans="4:5" x14ac:dyDescent="0.3">
      <c r="D5091" s="1793">
        <v>48331950500</v>
      </c>
      <c r="E5091" s="1772">
        <v>4989</v>
      </c>
    </row>
    <row r="5092" spans="4:5" x14ac:dyDescent="0.3">
      <c r="D5092" s="1793">
        <v>48365950500</v>
      </c>
      <c r="E5092" s="1772">
        <v>4989</v>
      </c>
    </row>
    <row r="5093" spans="4:5" x14ac:dyDescent="0.3">
      <c r="D5093" s="1793">
        <v>48389950500</v>
      </c>
      <c r="E5093" s="1772">
        <v>4989</v>
      </c>
    </row>
    <row r="5094" spans="4:5" x14ac:dyDescent="0.3">
      <c r="D5094" s="1793">
        <v>48393950100</v>
      </c>
      <c r="E5094" s="1772">
        <v>4989</v>
      </c>
    </row>
    <row r="5095" spans="4:5" x14ac:dyDescent="0.3">
      <c r="D5095" s="1793">
        <v>48461950100</v>
      </c>
      <c r="E5095" s="1772">
        <v>4989</v>
      </c>
    </row>
    <row r="5096" spans="4:5" x14ac:dyDescent="0.3">
      <c r="D5096" s="1793">
        <v>48487950300</v>
      </c>
      <c r="E5096" s="1772">
        <v>4989</v>
      </c>
    </row>
    <row r="5097" spans="4:5" x14ac:dyDescent="0.3">
      <c r="D5097" s="1793">
        <v>48439113908</v>
      </c>
      <c r="E5097" s="1772">
        <v>5002</v>
      </c>
    </row>
    <row r="5098" spans="4:5" x14ac:dyDescent="0.3">
      <c r="D5098" s="1793">
        <v>48113008000</v>
      </c>
      <c r="E5098" s="1772">
        <v>5002</v>
      </c>
    </row>
    <row r="5099" spans="4:5" x14ac:dyDescent="0.3">
      <c r="D5099" s="1793">
        <v>48029181902</v>
      </c>
      <c r="E5099" s="1772">
        <v>5002</v>
      </c>
    </row>
    <row r="5100" spans="4:5" x14ac:dyDescent="0.3">
      <c r="D5100" s="1793">
        <v>48439113815</v>
      </c>
      <c r="E5100" s="1772">
        <v>5002</v>
      </c>
    </row>
    <row r="5101" spans="4:5" x14ac:dyDescent="0.3">
      <c r="D5101" s="1793">
        <v>48091310801</v>
      </c>
      <c r="E5101" s="1772">
        <v>5002</v>
      </c>
    </row>
    <row r="5102" spans="4:5" x14ac:dyDescent="0.3">
      <c r="D5102" s="1793">
        <v>48439113906</v>
      </c>
      <c r="E5102" s="1772">
        <v>5002</v>
      </c>
    </row>
    <row r="5103" spans="4:5" x14ac:dyDescent="0.3">
      <c r="D5103" s="1793">
        <v>48085031654</v>
      </c>
      <c r="E5103" s="1772">
        <v>5002</v>
      </c>
    </row>
    <row r="5104" spans="4:5" x14ac:dyDescent="0.3">
      <c r="D5104" s="1793">
        <v>48113007812</v>
      </c>
      <c r="E5104" s="1772">
        <v>5002</v>
      </c>
    </row>
    <row r="5105" spans="4:5" x14ac:dyDescent="0.3">
      <c r="D5105" s="1793">
        <v>48201554002</v>
      </c>
      <c r="E5105" s="1772">
        <v>5002</v>
      </c>
    </row>
    <row r="5106" spans="4:5" x14ac:dyDescent="0.3">
      <c r="D5106" s="1793">
        <v>48453000102</v>
      </c>
      <c r="E5106" s="1772">
        <v>5002</v>
      </c>
    </row>
    <row r="5107" spans="4:5" x14ac:dyDescent="0.3">
      <c r="D5107" s="1793">
        <v>48453001771</v>
      </c>
      <c r="E5107" s="1772">
        <v>5002</v>
      </c>
    </row>
    <row r="5108" spans="4:5" x14ac:dyDescent="0.3">
      <c r="D5108" s="1793">
        <v>48339690900</v>
      </c>
      <c r="E5108" s="1772">
        <v>5002</v>
      </c>
    </row>
    <row r="5109" spans="4:5" x14ac:dyDescent="0.3">
      <c r="D5109" s="1793">
        <v>48439113707</v>
      </c>
      <c r="E5109" s="1772">
        <v>5002</v>
      </c>
    </row>
    <row r="5110" spans="4:5" x14ac:dyDescent="0.3">
      <c r="D5110" s="1793">
        <v>48441012000</v>
      </c>
      <c r="E5110" s="1772">
        <v>5002</v>
      </c>
    </row>
    <row r="5111" spans="4:5" x14ac:dyDescent="0.3">
      <c r="D5111" s="1793">
        <v>48491020505</v>
      </c>
      <c r="E5111" s="1772">
        <v>5002</v>
      </c>
    </row>
    <row r="5112" spans="4:5" x14ac:dyDescent="0.3">
      <c r="D5112" s="1793">
        <v>48025950600</v>
      </c>
      <c r="E5112" s="1772">
        <v>5002</v>
      </c>
    </row>
    <row r="5113" spans="4:5" x14ac:dyDescent="0.3">
      <c r="D5113" s="1793">
        <v>48029121121</v>
      </c>
      <c r="E5113" s="1772">
        <v>5002</v>
      </c>
    </row>
    <row r="5114" spans="4:5" x14ac:dyDescent="0.3">
      <c r="D5114" s="1793">
        <v>48029121910</v>
      </c>
      <c r="E5114" s="1772">
        <v>5002</v>
      </c>
    </row>
    <row r="5115" spans="4:5" x14ac:dyDescent="0.3">
      <c r="D5115" s="1793">
        <v>48029181721</v>
      </c>
      <c r="E5115" s="1772">
        <v>5002</v>
      </c>
    </row>
    <row r="5116" spans="4:5" x14ac:dyDescent="0.3">
      <c r="D5116" s="1793">
        <v>48061012102</v>
      </c>
      <c r="E5116" s="1772">
        <v>5002</v>
      </c>
    </row>
    <row r="5117" spans="4:5" x14ac:dyDescent="0.3">
      <c r="D5117" s="1793">
        <v>48091310603</v>
      </c>
      <c r="E5117" s="1772">
        <v>5002</v>
      </c>
    </row>
    <row r="5118" spans="4:5" x14ac:dyDescent="0.3">
      <c r="D5118" s="1793">
        <v>48113014123</v>
      </c>
      <c r="E5118" s="1772">
        <v>5002</v>
      </c>
    </row>
    <row r="5119" spans="4:5" x14ac:dyDescent="0.3">
      <c r="D5119" s="1793">
        <v>48113016412</v>
      </c>
      <c r="E5119" s="1772">
        <v>5002</v>
      </c>
    </row>
    <row r="5120" spans="4:5" x14ac:dyDescent="0.3">
      <c r="D5120" s="1793">
        <v>48121021724</v>
      </c>
      <c r="E5120" s="1772">
        <v>5002</v>
      </c>
    </row>
    <row r="5121" spans="4:5" x14ac:dyDescent="0.3">
      <c r="D5121" s="1793">
        <v>48121021725</v>
      </c>
      <c r="E5121" s="1772">
        <v>5002</v>
      </c>
    </row>
    <row r="5122" spans="4:5" x14ac:dyDescent="0.3">
      <c r="D5122" s="1793">
        <v>48139060210</v>
      </c>
      <c r="E5122" s="1772">
        <v>5002</v>
      </c>
    </row>
    <row r="5123" spans="4:5" x14ac:dyDescent="0.3">
      <c r="D5123" s="1793">
        <v>48141010319</v>
      </c>
      <c r="E5123" s="1772">
        <v>5002</v>
      </c>
    </row>
    <row r="5124" spans="4:5" x14ac:dyDescent="0.3">
      <c r="D5124" s="1793">
        <v>48141010333</v>
      </c>
      <c r="E5124" s="1772">
        <v>5002</v>
      </c>
    </row>
    <row r="5125" spans="4:5" x14ac:dyDescent="0.3">
      <c r="D5125" s="1793">
        <v>48161000200</v>
      </c>
      <c r="E5125" s="1772">
        <v>5002</v>
      </c>
    </row>
    <row r="5126" spans="4:5" x14ac:dyDescent="0.3">
      <c r="D5126" s="1793">
        <v>48185180400</v>
      </c>
      <c r="E5126" s="1772">
        <v>5002</v>
      </c>
    </row>
    <row r="5127" spans="4:5" x14ac:dyDescent="0.3">
      <c r="D5127" s="1793">
        <v>48187210711</v>
      </c>
      <c r="E5127" s="1772">
        <v>5002</v>
      </c>
    </row>
    <row r="5128" spans="4:5" x14ac:dyDescent="0.3">
      <c r="D5128" s="1793">
        <v>48187210712</v>
      </c>
      <c r="E5128" s="1772">
        <v>5002</v>
      </c>
    </row>
    <row r="5129" spans="4:5" x14ac:dyDescent="0.3">
      <c r="D5129" s="1793">
        <v>48201340202</v>
      </c>
      <c r="E5129" s="1772">
        <v>5002</v>
      </c>
    </row>
    <row r="5130" spans="4:5" x14ac:dyDescent="0.3">
      <c r="D5130" s="1793">
        <v>48201342001</v>
      </c>
      <c r="E5130" s="1772">
        <v>5002</v>
      </c>
    </row>
    <row r="5131" spans="4:5" x14ac:dyDescent="0.3">
      <c r="D5131" s="1793">
        <v>48201342002</v>
      </c>
      <c r="E5131" s="1772">
        <v>5002</v>
      </c>
    </row>
    <row r="5132" spans="4:5" x14ac:dyDescent="0.3">
      <c r="D5132" s="1793">
        <v>48201450200</v>
      </c>
      <c r="E5132" s="1772">
        <v>5002</v>
      </c>
    </row>
    <row r="5133" spans="4:5" x14ac:dyDescent="0.3">
      <c r="D5133" s="1793">
        <v>48201541203</v>
      </c>
      <c r="E5133" s="1772">
        <v>5002</v>
      </c>
    </row>
    <row r="5134" spans="4:5" x14ac:dyDescent="0.3">
      <c r="D5134" s="1793">
        <v>48201551702</v>
      </c>
      <c r="E5134" s="1772">
        <v>5002</v>
      </c>
    </row>
    <row r="5135" spans="4:5" x14ac:dyDescent="0.3">
      <c r="D5135" s="1793">
        <v>48201554600</v>
      </c>
      <c r="E5135" s="1772">
        <v>5002</v>
      </c>
    </row>
    <row r="5136" spans="4:5" x14ac:dyDescent="0.3">
      <c r="D5136" s="1793">
        <v>48215023512</v>
      </c>
      <c r="E5136" s="1772">
        <v>5002</v>
      </c>
    </row>
    <row r="5137" spans="4:5" x14ac:dyDescent="0.3">
      <c r="D5137" s="1793">
        <v>48215024302</v>
      </c>
      <c r="E5137" s="1772">
        <v>5002</v>
      </c>
    </row>
    <row r="5138" spans="4:5" x14ac:dyDescent="0.3">
      <c r="D5138" s="1793">
        <v>48219950600</v>
      </c>
      <c r="E5138" s="1772">
        <v>5002</v>
      </c>
    </row>
    <row r="5139" spans="4:5" x14ac:dyDescent="0.3">
      <c r="D5139" s="1793">
        <v>48361021200</v>
      </c>
      <c r="E5139" s="1772">
        <v>5002</v>
      </c>
    </row>
    <row r="5140" spans="4:5" x14ac:dyDescent="0.3">
      <c r="D5140" s="1793">
        <v>48367140410</v>
      </c>
      <c r="E5140" s="1772">
        <v>5002</v>
      </c>
    </row>
    <row r="5141" spans="4:5" x14ac:dyDescent="0.3">
      <c r="D5141" s="1793">
        <v>48371950500</v>
      </c>
      <c r="E5141" s="1772">
        <v>5002</v>
      </c>
    </row>
    <row r="5142" spans="4:5" x14ac:dyDescent="0.3">
      <c r="D5142" s="1793">
        <v>48431950100</v>
      </c>
      <c r="E5142" s="1772">
        <v>5002</v>
      </c>
    </row>
    <row r="5143" spans="4:5" x14ac:dyDescent="0.3">
      <c r="D5143" s="1793">
        <v>48439113107</v>
      </c>
      <c r="E5143" s="1772">
        <v>5002</v>
      </c>
    </row>
    <row r="5144" spans="4:5" x14ac:dyDescent="0.3">
      <c r="D5144" s="1793">
        <v>48453001775</v>
      </c>
      <c r="E5144" s="1772">
        <v>5002</v>
      </c>
    </row>
    <row r="5145" spans="4:5" x14ac:dyDescent="0.3">
      <c r="D5145" s="1793">
        <v>48491020806</v>
      </c>
      <c r="E5145" s="1772">
        <v>5002</v>
      </c>
    </row>
    <row r="5146" spans="4:5" x14ac:dyDescent="0.3">
      <c r="D5146" s="1793">
        <v>48113009500</v>
      </c>
      <c r="E5146" s="1772">
        <v>5051</v>
      </c>
    </row>
    <row r="5147" spans="4:5" x14ac:dyDescent="0.3">
      <c r="D5147" s="1793">
        <v>48299970300</v>
      </c>
      <c r="E5147" s="1772">
        <v>5051</v>
      </c>
    </row>
    <row r="5148" spans="4:5" x14ac:dyDescent="0.3">
      <c r="D5148" s="1793">
        <v>48075950100</v>
      </c>
      <c r="E5148" s="1772">
        <v>5051</v>
      </c>
    </row>
    <row r="5149" spans="4:5" x14ac:dyDescent="0.3">
      <c r="D5149" s="1793">
        <v>48027023403</v>
      </c>
      <c r="E5149" s="1772">
        <v>5051</v>
      </c>
    </row>
    <row r="5150" spans="4:5" x14ac:dyDescent="0.3">
      <c r="D5150" s="1793">
        <v>48029980100</v>
      </c>
      <c r="E5150" s="1772">
        <v>5051</v>
      </c>
    </row>
    <row r="5151" spans="4:5" x14ac:dyDescent="0.3">
      <c r="D5151" s="1793">
        <v>48089750200</v>
      </c>
      <c r="E5151" s="1772">
        <v>5051</v>
      </c>
    </row>
    <row r="5152" spans="4:5" x14ac:dyDescent="0.3">
      <c r="D5152" s="1793">
        <v>48121021524</v>
      </c>
      <c r="E5152" s="1772">
        <v>5051</v>
      </c>
    </row>
    <row r="5153" spans="4:5" x14ac:dyDescent="0.3">
      <c r="D5153" s="1793">
        <v>48201542600</v>
      </c>
      <c r="E5153" s="1772">
        <v>5051</v>
      </c>
    </row>
    <row r="5154" spans="4:5" x14ac:dyDescent="0.3">
      <c r="D5154" s="1793">
        <v>48227950100</v>
      </c>
      <c r="E5154" s="1772">
        <v>5051</v>
      </c>
    </row>
    <row r="5155" spans="4:5" x14ac:dyDescent="0.3">
      <c r="D5155" s="1793">
        <v>48243950100</v>
      </c>
      <c r="E5155" s="1772">
        <v>5051</v>
      </c>
    </row>
    <row r="5156" spans="4:5" x14ac:dyDescent="0.3">
      <c r="D5156" s="1793">
        <v>48295950300</v>
      </c>
      <c r="E5156" s="1772">
        <v>5051</v>
      </c>
    </row>
    <row r="5157" spans="4:5" x14ac:dyDescent="0.3">
      <c r="D5157" s="1793">
        <v>48301950100</v>
      </c>
      <c r="E5157" s="1772">
        <v>5051</v>
      </c>
    </row>
    <row r="5158" spans="4:5" x14ac:dyDescent="0.3">
      <c r="D5158" s="1793">
        <v>48321730303</v>
      </c>
      <c r="E5158" s="1772">
        <v>5051</v>
      </c>
    </row>
    <row r="5159" spans="4:5" x14ac:dyDescent="0.3">
      <c r="D5159" s="1793">
        <v>48491020321</v>
      </c>
      <c r="E5159" s="1772">
        <v>5051</v>
      </c>
    </row>
    <row r="5160" spans="4:5" x14ac:dyDescent="0.3">
      <c r="D5160" s="1793">
        <v>48201450700</v>
      </c>
      <c r="E5160" s="1772">
        <v>5065</v>
      </c>
    </row>
    <row r="5161" spans="4:5" x14ac:dyDescent="0.3">
      <c r="D5161" s="1793">
        <v>48121021749</v>
      </c>
      <c r="E5161" s="1772">
        <v>5065</v>
      </c>
    </row>
    <row r="5162" spans="4:5" x14ac:dyDescent="0.3">
      <c r="D5162" s="1793">
        <v>48453001916</v>
      </c>
      <c r="E5162" s="1772">
        <v>5065</v>
      </c>
    </row>
    <row r="5163" spans="4:5" x14ac:dyDescent="0.3">
      <c r="D5163" s="1793">
        <v>48029191505</v>
      </c>
      <c r="E5163" s="1772">
        <v>5065</v>
      </c>
    </row>
    <row r="5164" spans="4:5" x14ac:dyDescent="0.3">
      <c r="D5164" s="1793">
        <v>48085030302</v>
      </c>
      <c r="E5164" s="1772">
        <v>5065</v>
      </c>
    </row>
    <row r="5165" spans="4:5" x14ac:dyDescent="0.3">
      <c r="D5165" s="1793">
        <v>48213950903</v>
      </c>
      <c r="E5165" s="1772">
        <v>5065</v>
      </c>
    </row>
    <row r="5166" spans="4:5" x14ac:dyDescent="0.3">
      <c r="D5166" s="1793">
        <v>48201340301</v>
      </c>
      <c r="E5166" s="1772">
        <v>5065</v>
      </c>
    </row>
    <row r="5167" spans="4:5" x14ac:dyDescent="0.3">
      <c r="D5167" s="1793">
        <v>48287000200</v>
      </c>
      <c r="E5167" s="1772">
        <v>5065</v>
      </c>
    </row>
    <row r="5168" spans="4:5" x14ac:dyDescent="0.3">
      <c r="D5168" s="1793">
        <v>48029191701</v>
      </c>
      <c r="E5168" s="1772">
        <v>5065</v>
      </c>
    </row>
    <row r="5169" spans="4:5" x14ac:dyDescent="0.3">
      <c r="D5169" s="1793">
        <v>48113007601</v>
      </c>
      <c r="E5169" s="1772">
        <v>5065</v>
      </c>
    </row>
    <row r="5170" spans="4:5" x14ac:dyDescent="0.3">
      <c r="D5170" s="1793">
        <v>48113013300</v>
      </c>
      <c r="E5170" s="1772">
        <v>5065</v>
      </c>
    </row>
    <row r="5171" spans="4:5" x14ac:dyDescent="0.3">
      <c r="D5171" s="1793">
        <v>48113013400</v>
      </c>
      <c r="E5171" s="1772">
        <v>5065</v>
      </c>
    </row>
    <row r="5172" spans="4:5" x14ac:dyDescent="0.3">
      <c r="D5172" s="1793">
        <v>48113014205</v>
      </c>
      <c r="E5172" s="1772">
        <v>5065</v>
      </c>
    </row>
    <row r="5173" spans="4:5" x14ac:dyDescent="0.3">
      <c r="D5173" s="1793">
        <v>48201454502</v>
      </c>
      <c r="E5173" s="1772">
        <v>5065</v>
      </c>
    </row>
    <row r="5174" spans="4:5" x14ac:dyDescent="0.3">
      <c r="D5174" s="1793">
        <v>48029121908</v>
      </c>
      <c r="E5174" s="1772">
        <v>5065</v>
      </c>
    </row>
    <row r="5175" spans="4:5" x14ac:dyDescent="0.3">
      <c r="D5175" s="1793">
        <v>48049950100</v>
      </c>
      <c r="E5175" s="1772">
        <v>5065</v>
      </c>
    </row>
    <row r="5176" spans="4:5" x14ac:dyDescent="0.3">
      <c r="D5176" s="1793">
        <v>48121021720</v>
      </c>
      <c r="E5176" s="1772">
        <v>5065</v>
      </c>
    </row>
    <row r="5177" spans="4:5" x14ac:dyDescent="0.3">
      <c r="D5177" s="1793">
        <v>48157671502</v>
      </c>
      <c r="E5177" s="1772">
        <v>5065</v>
      </c>
    </row>
    <row r="5178" spans="4:5" x14ac:dyDescent="0.3">
      <c r="D5178" s="1793">
        <v>48201251800</v>
      </c>
      <c r="E5178" s="1772">
        <v>5065</v>
      </c>
    </row>
    <row r="5179" spans="4:5" x14ac:dyDescent="0.3">
      <c r="D5179" s="1793">
        <v>48003950100</v>
      </c>
      <c r="E5179" s="1772">
        <v>5065</v>
      </c>
    </row>
    <row r="5180" spans="4:5" x14ac:dyDescent="0.3">
      <c r="D5180" s="1793">
        <v>48007950200</v>
      </c>
      <c r="E5180" s="1772">
        <v>5065</v>
      </c>
    </row>
    <row r="5181" spans="4:5" x14ac:dyDescent="0.3">
      <c r="D5181" s="1793">
        <v>48025950201</v>
      </c>
      <c r="E5181" s="1772">
        <v>5065</v>
      </c>
    </row>
    <row r="5182" spans="4:5" x14ac:dyDescent="0.3">
      <c r="D5182" s="1793">
        <v>48033950100</v>
      </c>
      <c r="E5182" s="1772">
        <v>5065</v>
      </c>
    </row>
    <row r="5183" spans="4:5" x14ac:dyDescent="0.3">
      <c r="D5183" s="1793">
        <v>48051970100</v>
      </c>
      <c r="E5183" s="1772">
        <v>5065</v>
      </c>
    </row>
    <row r="5184" spans="4:5" x14ac:dyDescent="0.3">
      <c r="D5184" s="1793">
        <v>48053960200</v>
      </c>
      <c r="E5184" s="1772">
        <v>5065</v>
      </c>
    </row>
    <row r="5185" spans="4:5" x14ac:dyDescent="0.3">
      <c r="D5185" s="1793">
        <v>48069950100</v>
      </c>
      <c r="E5185" s="1772">
        <v>5065</v>
      </c>
    </row>
    <row r="5186" spans="4:5" x14ac:dyDescent="0.3">
      <c r="D5186" s="1793">
        <v>48085031642</v>
      </c>
      <c r="E5186" s="1772">
        <v>5065</v>
      </c>
    </row>
    <row r="5187" spans="4:5" x14ac:dyDescent="0.3">
      <c r="D5187" s="1793">
        <v>48113014002</v>
      </c>
      <c r="E5187" s="1772">
        <v>5065</v>
      </c>
    </row>
    <row r="5188" spans="4:5" x14ac:dyDescent="0.3">
      <c r="D5188" s="1793">
        <v>48121020506</v>
      </c>
      <c r="E5188" s="1772">
        <v>5065</v>
      </c>
    </row>
    <row r="5189" spans="4:5" x14ac:dyDescent="0.3">
      <c r="D5189" s="1793">
        <v>48187210606</v>
      </c>
      <c r="E5189" s="1772">
        <v>5065</v>
      </c>
    </row>
    <row r="5190" spans="4:5" x14ac:dyDescent="0.3">
      <c r="D5190" s="1793">
        <v>48193950200</v>
      </c>
      <c r="E5190" s="1772">
        <v>5065</v>
      </c>
    </row>
    <row r="5191" spans="4:5" x14ac:dyDescent="0.3">
      <c r="D5191" s="1793">
        <v>48201423201</v>
      </c>
      <c r="E5191" s="1772">
        <v>5065</v>
      </c>
    </row>
    <row r="5192" spans="4:5" x14ac:dyDescent="0.3">
      <c r="D5192" s="1793">
        <v>48225950200</v>
      </c>
      <c r="E5192" s="1772">
        <v>5065</v>
      </c>
    </row>
    <row r="5193" spans="4:5" x14ac:dyDescent="0.3">
      <c r="D5193" s="1793">
        <v>48245011303</v>
      </c>
      <c r="E5193" s="1772">
        <v>5065</v>
      </c>
    </row>
    <row r="5194" spans="4:5" x14ac:dyDescent="0.3">
      <c r="D5194" s="1793">
        <v>48279950200</v>
      </c>
      <c r="E5194" s="1772">
        <v>5065</v>
      </c>
    </row>
    <row r="5195" spans="4:5" x14ac:dyDescent="0.3">
      <c r="D5195" s="1793">
        <v>48303010101</v>
      </c>
      <c r="E5195" s="1772">
        <v>5065</v>
      </c>
    </row>
    <row r="5196" spans="4:5" x14ac:dyDescent="0.3">
      <c r="D5196" s="1793">
        <v>48307950500</v>
      </c>
      <c r="E5196" s="1772">
        <v>5065</v>
      </c>
    </row>
    <row r="5197" spans="4:5" x14ac:dyDescent="0.3">
      <c r="D5197" s="1793">
        <v>48313000200</v>
      </c>
      <c r="E5197" s="1772">
        <v>5065</v>
      </c>
    </row>
    <row r="5198" spans="4:5" x14ac:dyDescent="0.3">
      <c r="D5198" s="1793">
        <v>48317950100</v>
      </c>
      <c r="E5198" s="1772">
        <v>5065</v>
      </c>
    </row>
    <row r="5199" spans="4:5" x14ac:dyDescent="0.3">
      <c r="D5199" s="1793">
        <v>48415950200</v>
      </c>
      <c r="E5199" s="1772">
        <v>5065</v>
      </c>
    </row>
    <row r="5200" spans="4:5" x14ac:dyDescent="0.3">
      <c r="D5200" s="1793">
        <v>48427950101</v>
      </c>
      <c r="E5200" s="1772">
        <v>5065</v>
      </c>
    </row>
    <row r="5201" spans="4:5" x14ac:dyDescent="0.3">
      <c r="D5201" s="1793">
        <v>48453002212</v>
      </c>
      <c r="E5201" s="1772">
        <v>5065</v>
      </c>
    </row>
    <row r="5202" spans="4:5" x14ac:dyDescent="0.3">
      <c r="D5202" s="1793">
        <v>48455950100</v>
      </c>
      <c r="E5202" s="1772">
        <v>5065</v>
      </c>
    </row>
    <row r="5203" spans="4:5" x14ac:dyDescent="0.3">
      <c r="D5203" s="1793">
        <v>48469001300</v>
      </c>
      <c r="E5203" s="1772">
        <v>5065</v>
      </c>
    </row>
    <row r="5204" spans="4:5" x14ac:dyDescent="0.3">
      <c r="D5204" s="1793">
        <v>48491020326</v>
      </c>
      <c r="E5204" s="1772">
        <v>5065</v>
      </c>
    </row>
    <row r="5205" spans="4:5" x14ac:dyDescent="0.3">
      <c r="D5205" s="1793">
        <v>48493000201</v>
      </c>
      <c r="E5205" s="1772">
        <v>5065</v>
      </c>
    </row>
    <row r="5206" spans="4:5" x14ac:dyDescent="0.3">
      <c r="D5206" s="1793">
        <v>48493000404</v>
      </c>
      <c r="E5206" s="1772">
        <v>5065</v>
      </c>
    </row>
    <row r="5207" spans="4:5" x14ac:dyDescent="0.3">
      <c r="D5207" s="1793">
        <v>48501950100</v>
      </c>
      <c r="E5207" s="1772">
        <v>5065</v>
      </c>
    </row>
    <row r="5208" spans="4:5" x14ac:dyDescent="0.3">
      <c r="D5208" s="1793">
        <v>48439113910</v>
      </c>
      <c r="E5208" s="1772">
        <v>5113</v>
      </c>
    </row>
    <row r="5209" spans="4:5" x14ac:dyDescent="0.3">
      <c r="D5209" s="1793">
        <v>48479001722</v>
      </c>
      <c r="E5209" s="1772">
        <v>5113</v>
      </c>
    </row>
    <row r="5210" spans="4:5" x14ac:dyDescent="0.3">
      <c r="D5210" s="1793">
        <v>48113007604</v>
      </c>
      <c r="E5210" s="1772">
        <v>5113</v>
      </c>
    </row>
    <row r="5211" spans="4:5" x14ac:dyDescent="0.3">
      <c r="D5211" s="1793">
        <v>48113013500</v>
      </c>
      <c r="E5211" s="1772">
        <v>5113</v>
      </c>
    </row>
    <row r="5212" spans="4:5" x14ac:dyDescent="0.3">
      <c r="D5212" s="1793">
        <v>48201522500</v>
      </c>
      <c r="E5212" s="1772">
        <v>5113</v>
      </c>
    </row>
    <row r="5213" spans="4:5" x14ac:dyDescent="0.3">
      <c r="D5213" s="1793">
        <v>48201412800</v>
      </c>
      <c r="E5213" s="1772">
        <v>5113</v>
      </c>
    </row>
    <row r="5214" spans="4:5" x14ac:dyDescent="0.3">
      <c r="D5214" s="1793">
        <v>48201454501</v>
      </c>
      <c r="E5214" s="1772">
        <v>5113</v>
      </c>
    </row>
    <row r="5215" spans="4:5" x14ac:dyDescent="0.3">
      <c r="D5215" s="1793">
        <v>48201430400</v>
      </c>
      <c r="E5215" s="1772">
        <v>5113</v>
      </c>
    </row>
    <row r="5216" spans="4:5" x14ac:dyDescent="0.3">
      <c r="D5216" s="1793">
        <v>48029191504</v>
      </c>
      <c r="E5216" s="1772">
        <v>5113</v>
      </c>
    </row>
    <row r="5217" spans="4:5" x14ac:dyDescent="0.3">
      <c r="D5217" s="1793">
        <v>48029191804</v>
      </c>
      <c r="E5217" s="1772">
        <v>5113</v>
      </c>
    </row>
    <row r="5218" spans="4:5" x14ac:dyDescent="0.3">
      <c r="D5218" s="1793">
        <v>48113020600</v>
      </c>
      <c r="E5218" s="1772">
        <v>5113</v>
      </c>
    </row>
    <row r="5219" spans="4:5" x14ac:dyDescent="0.3">
      <c r="D5219" s="1793">
        <v>48121021626</v>
      </c>
      <c r="E5219" s="1772">
        <v>5113</v>
      </c>
    </row>
    <row r="5220" spans="4:5" x14ac:dyDescent="0.3">
      <c r="D5220" s="1793">
        <v>48201430300</v>
      </c>
      <c r="E5220" s="1772">
        <v>5113</v>
      </c>
    </row>
    <row r="5221" spans="4:5" x14ac:dyDescent="0.3">
      <c r="D5221" s="1793">
        <v>48201430600</v>
      </c>
      <c r="E5221" s="1772">
        <v>5113</v>
      </c>
    </row>
    <row r="5222" spans="4:5" x14ac:dyDescent="0.3">
      <c r="D5222" s="1793">
        <v>48085031706</v>
      </c>
      <c r="E5222" s="1772">
        <v>5113</v>
      </c>
    </row>
    <row r="5223" spans="4:5" x14ac:dyDescent="0.3">
      <c r="D5223" s="1793">
        <v>48121021750</v>
      </c>
      <c r="E5223" s="1772">
        <v>5113</v>
      </c>
    </row>
    <row r="5224" spans="4:5" x14ac:dyDescent="0.3">
      <c r="D5224" s="1793">
        <v>48439113622</v>
      </c>
      <c r="E5224" s="1772">
        <v>5113</v>
      </c>
    </row>
    <row r="5225" spans="4:5" x14ac:dyDescent="0.3">
      <c r="D5225" s="1793">
        <v>48439113814</v>
      </c>
      <c r="E5225" s="1772">
        <v>5113</v>
      </c>
    </row>
    <row r="5226" spans="4:5" x14ac:dyDescent="0.3">
      <c r="D5226" s="1793">
        <v>48439113909</v>
      </c>
      <c r="E5226" s="1772">
        <v>5113</v>
      </c>
    </row>
    <row r="5227" spans="4:5" x14ac:dyDescent="0.3">
      <c r="D5227" s="1793">
        <v>48121021746</v>
      </c>
      <c r="E5227" s="1772">
        <v>5113</v>
      </c>
    </row>
    <row r="5228" spans="4:5" x14ac:dyDescent="0.3">
      <c r="D5228" s="1793">
        <v>48113019301</v>
      </c>
      <c r="E5228" s="1772">
        <v>5113</v>
      </c>
    </row>
    <row r="5229" spans="4:5" x14ac:dyDescent="0.3">
      <c r="D5229" s="1793">
        <v>48355005416</v>
      </c>
      <c r="E5229" s="1772">
        <v>5113</v>
      </c>
    </row>
    <row r="5230" spans="4:5" x14ac:dyDescent="0.3">
      <c r="D5230" s="1793">
        <v>48085030518</v>
      </c>
      <c r="E5230" s="1772">
        <v>5113</v>
      </c>
    </row>
    <row r="5231" spans="4:5" x14ac:dyDescent="0.3">
      <c r="D5231" s="1793">
        <v>48085031637</v>
      </c>
      <c r="E5231" s="1772">
        <v>5113</v>
      </c>
    </row>
    <row r="5232" spans="4:5" x14ac:dyDescent="0.3">
      <c r="D5232" s="1793">
        <v>48121021621</v>
      </c>
      <c r="E5232" s="1772">
        <v>5113</v>
      </c>
    </row>
    <row r="5233" spans="4:5" x14ac:dyDescent="0.3">
      <c r="D5233" s="1793">
        <v>48085031312</v>
      </c>
      <c r="E5233" s="1772">
        <v>5113</v>
      </c>
    </row>
    <row r="5234" spans="4:5" x14ac:dyDescent="0.3">
      <c r="D5234" s="1793">
        <v>48085031317</v>
      </c>
      <c r="E5234" s="1772">
        <v>5113</v>
      </c>
    </row>
    <row r="5235" spans="4:5" x14ac:dyDescent="0.3">
      <c r="D5235" s="1793">
        <v>48085031664</v>
      </c>
      <c r="E5235" s="1772">
        <v>5113</v>
      </c>
    </row>
    <row r="5236" spans="4:5" x14ac:dyDescent="0.3">
      <c r="D5236" s="1793">
        <v>48091310702</v>
      </c>
      <c r="E5236" s="1772">
        <v>5113</v>
      </c>
    </row>
    <row r="5237" spans="4:5" x14ac:dyDescent="0.3">
      <c r="D5237" s="1793">
        <v>48201350300</v>
      </c>
      <c r="E5237" s="1772">
        <v>5113</v>
      </c>
    </row>
    <row r="5238" spans="4:5" x14ac:dyDescent="0.3">
      <c r="D5238" s="1793">
        <v>48201451200</v>
      </c>
      <c r="E5238" s="1772">
        <v>5113</v>
      </c>
    </row>
    <row r="5239" spans="4:5" x14ac:dyDescent="0.3">
      <c r="D5239" s="1793">
        <v>48201553900</v>
      </c>
      <c r="E5239" s="1772">
        <v>5113</v>
      </c>
    </row>
    <row r="5240" spans="4:5" x14ac:dyDescent="0.3">
      <c r="D5240" s="1793">
        <v>48439113813</v>
      </c>
      <c r="E5240" s="1772">
        <v>5113</v>
      </c>
    </row>
    <row r="5241" spans="4:5" x14ac:dyDescent="0.3">
      <c r="D5241" s="1793">
        <v>48491020112</v>
      </c>
      <c r="E5241" s="1772">
        <v>5113</v>
      </c>
    </row>
    <row r="5242" spans="4:5" x14ac:dyDescent="0.3">
      <c r="D5242" s="1793">
        <v>48029191412</v>
      </c>
      <c r="E5242" s="1772">
        <v>5113</v>
      </c>
    </row>
    <row r="5243" spans="4:5" x14ac:dyDescent="0.3">
      <c r="D5243" s="1793">
        <v>48029191811</v>
      </c>
      <c r="E5243" s="1772">
        <v>5113</v>
      </c>
    </row>
    <row r="5244" spans="4:5" x14ac:dyDescent="0.3">
      <c r="D5244" s="1793">
        <v>48041002009</v>
      </c>
      <c r="E5244" s="1772">
        <v>5113</v>
      </c>
    </row>
    <row r="5245" spans="4:5" x14ac:dyDescent="0.3">
      <c r="D5245" s="1793">
        <v>48113016409</v>
      </c>
      <c r="E5245" s="1772">
        <v>5113</v>
      </c>
    </row>
    <row r="5246" spans="4:5" x14ac:dyDescent="0.3">
      <c r="D5246" s="1793">
        <v>48121020111</v>
      </c>
      <c r="E5246" s="1772">
        <v>5113</v>
      </c>
    </row>
    <row r="5247" spans="4:5" x14ac:dyDescent="0.3">
      <c r="D5247" s="1793">
        <v>48201554501</v>
      </c>
      <c r="E5247" s="1772">
        <v>5113</v>
      </c>
    </row>
    <row r="5248" spans="4:5" x14ac:dyDescent="0.3">
      <c r="D5248" s="1793">
        <v>48439111312</v>
      </c>
      <c r="E5248" s="1772">
        <v>5113</v>
      </c>
    </row>
    <row r="5249" spans="4:5" x14ac:dyDescent="0.3">
      <c r="D5249" s="1793">
        <v>48439111409</v>
      </c>
      <c r="E5249" s="1772">
        <v>5113</v>
      </c>
    </row>
    <row r="5250" spans="4:5" x14ac:dyDescent="0.3">
      <c r="D5250" s="1793">
        <v>48439113218</v>
      </c>
      <c r="E5250" s="1772">
        <v>5113</v>
      </c>
    </row>
    <row r="5251" spans="4:5" x14ac:dyDescent="0.3">
      <c r="D5251" s="1793">
        <v>48085031411</v>
      </c>
      <c r="E5251" s="1772">
        <v>5113</v>
      </c>
    </row>
    <row r="5252" spans="4:5" x14ac:dyDescent="0.3">
      <c r="D5252" s="1793">
        <v>48113009609</v>
      </c>
      <c r="E5252" s="1772">
        <v>5113</v>
      </c>
    </row>
    <row r="5253" spans="4:5" x14ac:dyDescent="0.3">
      <c r="D5253" s="1793">
        <v>48201340400</v>
      </c>
      <c r="E5253" s="1772">
        <v>5113</v>
      </c>
    </row>
    <row r="5254" spans="4:5" x14ac:dyDescent="0.3">
      <c r="D5254" s="1793">
        <v>48201551800</v>
      </c>
      <c r="E5254" s="1772">
        <v>5113</v>
      </c>
    </row>
    <row r="5255" spans="4:5" x14ac:dyDescent="0.3">
      <c r="D5255" s="1793">
        <v>48001950402</v>
      </c>
      <c r="E5255" s="1772">
        <v>5113</v>
      </c>
    </row>
    <row r="5256" spans="4:5" x14ac:dyDescent="0.3">
      <c r="D5256" s="1793">
        <v>48007990000</v>
      </c>
      <c r="E5256" s="1772">
        <v>5113</v>
      </c>
    </row>
    <row r="5257" spans="4:5" x14ac:dyDescent="0.3">
      <c r="D5257" s="1793">
        <v>48021950502</v>
      </c>
      <c r="E5257" s="1772">
        <v>5113</v>
      </c>
    </row>
    <row r="5258" spans="4:5" x14ac:dyDescent="0.3">
      <c r="D5258" s="1793">
        <v>48027020201</v>
      </c>
      <c r="E5258" s="1772">
        <v>5113</v>
      </c>
    </row>
    <row r="5259" spans="4:5" x14ac:dyDescent="0.3">
      <c r="D5259" s="1793">
        <v>48027980001</v>
      </c>
      <c r="E5259" s="1772">
        <v>5113</v>
      </c>
    </row>
    <row r="5260" spans="4:5" x14ac:dyDescent="0.3">
      <c r="D5260" s="1793">
        <v>48027980002</v>
      </c>
      <c r="E5260" s="1772">
        <v>5113</v>
      </c>
    </row>
    <row r="5261" spans="4:5" x14ac:dyDescent="0.3">
      <c r="D5261" s="1793">
        <v>48027980003</v>
      </c>
      <c r="E5261" s="1772">
        <v>5113</v>
      </c>
    </row>
    <row r="5262" spans="4:5" x14ac:dyDescent="0.3">
      <c r="D5262" s="1793">
        <v>48029980001</v>
      </c>
      <c r="E5262" s="1772">
        <v>5113</v>
      </c>
    </row>
    <row r="5263" spans="4:5" x14ac:dyDescent="0.3">
      <c r="D5263" s="1793">
        <v>48029980002</v>
      </c>
      <c r="E5263" s="1772">
        <v>5113</v>
      </c>
    </row>
    <row r="5264" spans="4:5" x14ac:dyDescent="0.3">
      <c r="D5264" s="1793">
        <v>48029980004</v>
      </c>
      <c r="E5264" s="1772">
        <v>5113</v>
      </c>
    </row>
    <row r="5265" spans="4:5" x14ac:dyDescent="0.3">
      <c r="D5265" s="1793">
        <v>48029980005</v>
      </c>
      <c r="E5265" s="1772">
        <v>5113</v>
      </c>
    </row>
    <row r="5266" spans="4:5" x14ac:dyDescent="0.3">
      <c r="D5266" s="1793">
        <v>48039990000</v>
      </c>
      <c r="E5266" s="1772">
        <v>5113</v>
      </c>
    </row>
    <row r="5267" spans="4:5" x14ac:dyDescent="0.3">
      <c r="D5267" s="1793">
        <v>48041002015</v>
      </c>
      <c r="E5267" s="1772">
        <v>5113</v>
      </c>
    </row>
    <row r="5268" spans="4:5" x14ac:dyDescent="0.3">
      <c r="D5268" s="1793">
        <v>48041980000</v>
      </c>
      <c r="E5268" s="1772">
        <v>5113</v>
      </c>
    </row>
    <row r="5269" spans="4:5" x14ac:dyDescent="0.3">
      <c r="D5269" s="1793">
        <v>48057990000</v>
      </c>
      <c r="E5269" s="1772">
        <v>5113</v>
      </c>
    </row>
    <row r="5270" spans="4:5" x14ac:dyDescent="0.3">
      <c r="D5270" s="1793">
        <v>48061980001</v>
      </c>
      <c r="E5270" s="1772">
        <v>5113</v>
      </c>
    </row>
    <row r="5271" spans="4:5" x14ac:dyDescent="0.3">
      <c r="D5271" s="1793">
        <v>48061980100</v>
      </c>
      <c r="E5271" s="1772">
        <v>5113</v>
      </c>
    </row>
    <row r="5272" spans="4:5" x14ac:dyDescent="0.3">
      <c r="D5272" s="1793">
        <v>48061990000</v>
      </c>
      <c r="E5272" s="1772">
        <v>5113</v>
      </c>
    </row>
    <row r="5273" spans="4:5" x14ac:dyDescent="0.3">
      <c r="D5273" s="1793">
        <v>48071710600</v>
      </c>
      <c r="E5273" s="1772">
        <v>5113</v>
      </c>
    </row>
    <row r="5274" spans="4:5" x14ac:dyDescent="0.3">
      <c r="D5274" s="1793">
        <v>48071990000</v>
      </c>
      <c r="E5274" s="1772">
        <v>5113</v>
      </c>
    </row>
    <row r="5275" spans="4:5" x14ac:dyDescent="0.3">
      <c r="D5275" s="1793">
        <v>48085030507</v>
      </c>
      <c r="E5275" s="1772">
        <v>5113</v>
      </c>
    </row>
    <row r="5276" spans="4:5" x14ac:dyDescent="0.3">
      <c r="D5276" s="1793">
        <v>48085030512</v>
      </c>
      <c r="E5276" s="1772">
        <v>5113</v>
      </c>
    </row>
    <row r="5277" spans="4:5" x14ac:dyDescent="0.3">
      <c r="D5277" s="1793">
        <v>48085031645</v>
      </c>
      <c r="E5277" s="1772">
        <v>5113</v>
      </c>
    </row>
    <row r="5278" spans="4:5" x14ac:dyDescent="0.3">
      <c r="D5278" s="1793">
        <v>48091310701</v>
      </c>
      <c r="E5278" s="1772">
        <v>5113</v>
      </c>
    </row>
    <row r="5279" spans="4:5" x14ac:dyDescent="0.3">
      <c r="D5279" s="1793">
        <v>48093950200</v>
      </c>
      <c r="E5279" s="1772">
        <v>5113</v>
      </c>
    </row>
    <row r="5280" spans="4:5" x14ac:dyDescent="0.3">
      <c r="D5280" s="1793">
        <v>48099010201</v>
      </c>
      <c r="E5280" s="1772">
        <v>5113</v>
      </c>
    </row>
    <row r="5281" spans="4:5" x14ac:dyDescent="0.3">
      <c r="D5281" s="1793">
        <v>48099010503</v>
      </c>
      <c r="E5281" s="1772">
        <v>5113</v>
      </c>
    </row>
    <row r="5282" spans="4:5" x14ac:dyDescent="0.3">
      <c r="D5282" s="1793">
        <v>48099980000</v>
      </c>
      <c r="E5282" s="1772">
        <v>5113</v>
      </c>
    </row>
    <row r="5283" spans="4:5" x14ac:dyDescent="0.3">
      <c r="D5283" s="1793">
        <v>48113019043</v>
      </c>
      <c r="E5283" s="1772">
        <v>5113</v>
      </c>
    </row>
    <row r="5284" spans="4:5" x14ac:dyDescent="0.3">
      <c r="D5284" s="1793">
        <v>48113019205</v>
      </c>
      <c r="E5284" s="1772">
        <v>5113</v>
      </c>
    </row>
    <row r="5285" spans="4:5" x14ac:dyDescent="0.3">
      <c r="D5285" s="1793">
        <v>48113980000</v>
      </c>
      <c r="E5285" s="1772">
        <v>5113</v>
      </c>
    </row>
    <row r="5286" spans="4:5" x14ac:dyDescent="0.3">
      <c r="D5286" s="1793">
        <v>48113980100</v>
      </c>
      <c r="E5286" s="1772">
        <v>5113</v>
      </c>
    </row>
    <row r="5287" spans="4:5" x14ac:dyDescent="0.3">
      <c r="D5287" s="1793">
        <v>48121020104</v>
      </c>
      <c r="E5287" s="1772">
        <v>5113</v>
      </c>
    </row>
    <row r="5288" spans="4:5" x14ac:dyDescent="0.3">
      <c r="D5288" s="1793">
        <v>48121021513</v>
      </c>
      <c r="E5288" s="1772">
        <v>5113</v>
      </c>
    </row>
    <row r="5289" spans="4:5" x14ac:dyDescent="0.3">
      <c r="D5289" s="1793">
        <v>48121021723</v>
      </c>
      <c r="E5289" s="1772">
        <v>5113</v>
      </c>
    </row>
    <row r="5290" spans="4:5" x14ac:dyDescent="0.3">
      <c r="D5290" s="1793">
        <v>48121021726</v>
      </c>
      <c r="E5290" s="1772">
        <v>5113</v>
      </c>
    </row>
    <row r="5291" spans="4:5" x14ac:dyDescent="0.3">
      <c r="D5291" s="1793">
        <v>48121021752</v>
      </c>
      <c r="E5291" s="1772">
        <v>5113</v>
      </c>
    </row>
    <row r="5292" spans="4:5" x14ac:dyDescent="0.3">
      <c r="D5292" s="1793">
        <v>48137950300</v>
      </c>
      <c r="E5292" s="1772">
        <v>5113</v>
      </c>
    </row>
    <row r="5293" spans="4:5" x14ac:dyDescent="0.3">
      <c r="D5293" s="1793">
        <v>48141980000</v>
      </c>
      <c r="E5293" s="1772">
        <v>5113</v>
      </c>
    </row>
    <row r="5294" spans="4:5" x14ac:dyDescent="0.3">
      <c r="D5294" s="1793">
        <v>48155950100</v>
      </c>
      <c r="E5294" s="1772">
        <v>5113</v>
      </c>
    </row>
    <row r="5295" spans="4:5" x14ac:dyDescent="0.3">
      <c r="D5295" s="1793">
        <v>48157671900</v>
      </c>
      <c r="E5295" s="1772">
        <v>5113</v>
      </c>
    </row>
    <row r="5296" spans="4:5" x14ac:dyDescent="0.3">
      <c r="D5296" s="1793">
        <v>48157673700</v>
      </c>
      <c r="E5296" s="1772">
        <v>5113</v>
      </c>
    </row>
    <row r="5297" spans="4:5" x14ac:dyDescent="0.3">
      <c r="D5297" s="1793">
        <v>48167990000</v>
      </c>
      <c r="E5297" s="1772">
        <v>5113</v>
      </c>
    </row>
    <row r="5298" spans="4:5" x14ac:dyDescent="0.3">
      <c r="D5298" s="1793">
        <v>48183980000</v>
      </c>
      <c r="E5298" s="1772">
        <v>5113</v>
      </c>
    </row>
    <row r="5299" spans="4:5" x14ac:dyDescent="0.3">
      <c r="D5299" s="1793">
        <v>48201210100</v>
      </c>
      <c r="E5299" s="1772">
        <v>5113</v>
      </c>
    </row>
    <row r="5300" spans="4:5" x14ac:dyDescent="0.3">
      <c r="D5300" s="1793">
        <v>48201251401</v>
      </c>
      <c r="E5300" s="1772">
        <v>5113</v>
      </c>
    </row>
    <row r="5301" spans="4:5" x14ac:dyDescent="0.3">
      <c r="D5301" s="1793">
        <v>48201252100</v>
      </c>
      <c r="E5301" s="1772">
        <v>5113</v>
      </c>
    </row>
    <row r="5302" spans="4:5" x14ac:dyDescent="0.3">
      <c r="D5302" s="1793">
        <v>48201312100</v>
      </c>
      <c r="E5302" s="1772">
        <v>5113</v>
      </c>
    </row>
    <row r="5303" spans="4:5" x14ac:dyDescent="0.3">
      <c r="D5303" s="1793">
        <v>48201340600</v>
      </c>
      <c r="E5303" s="1772">
        <v>5113</v>
      </c>
    </row>
    <row r="5304" spans="4:5" x14ac:dyDescent="0.3">
      <c r="D5304" s="1793">
        <v>48201343200</v>
      </c>
      <c r="E5304" s="1772">
        <v>5113</v>
      </c>
    </row>
    <row r="5305" spans="4:5" x14ac:dyDescent="0.3">
      <c r="D5305" s="1793">
        <v>48201411200</v>
      </c>
      <c r="E5305" s="1772">
        <v>5113</v>
      </c>
    </row>
    <row r="5306" spans="4:5" x14ac:dyDescent="0.3">
      <c r="D5306" s="1793">
        <v>48201412100</v>
      </c>
      <c r="E5306" s="1772">
        <v>5113</v>
      </c>
    </row>
    <row r="5307" spans="4:5" x14ac:dyDescent="0.3">
      <c r="D5307" s="1793">
        <v>48201421900</v>
      </c>
      <c r="E5307" s="1772">
        <v>5113</v>
      </c>
    </row>
    <row r="5308" spans="4:5" x14ac:dyDescent="0.3">
      <c r="D5308" s="1793">
        <v>48201554101</v>
      </c>
      <c r="E5308" s="1772">
        <v>5113</v>
      </c>
    </row>
    <row r="5309" spans="4:5" x14ac:dyDescent="0.3">
      <c r="D5309" s="1793">
        <v>48201980000</v>
      </c>
      <c r="E5309" s="1772">
        <v>5113</v>
      </c>
    </row>
    <row r="5310" spans="4:5" x14ac:dyDescent="0.3">
      <c r="D5310" s="1793">
        <v>48215980000</v>
      </c>
      <c r="E5310" s="1772">
        <v>5113</v>
      </c>
    </row>
    <row r="5311" spans="4:5" x14ac:dyDescent="0.3">
      <c r="D5311" s="1793">
        <v>48219950700</v>
      </c>
      <c r="E5311" s="1772">
        <v>5113</v>
      </c>
    </row>
    <row r="5312" spans="4:5" x14ac:dyDescent="0.3">
      <c r="D5312" s="1793">
        <v>48245011202</v>
      </c>
      <c r="E5312" s="1772">
        <v>5113</v>
      </c>
    </row>
    <row r="5313" spans="4:5" x14ac:dyDescent="0.3">
      <c r="D5313" s="1793">
        <v>48245011203</v>
      </c>
      <c r="E5313" s="1772">
        <v>5113</v>
      </c>
    </row>
    <row r="5314" spans="4:5" x14ac:dyDescent="0.3">
      <c r="D5314" s="1793">
        <v>48245011302</v>
      </c>
      <c r="E5314" s="1772">
        <v>5113</v>
      </c>
    </row>
    <row r="5315" spans="4:5" x14ac:dyDescent="0.3">
      <c r="D5315" s="1793">
        <v>48245011600</v>
      </c>
      <c r="E5315" s="1772">
        <v>5113</v>
      </c>
    </row>
    <row r="5316" spans="4:5" x14ac:dyDescent="0.3">
      <c r="D5316" s="1793">
        <v>48245980000</v>
      </c>
      <c r="E5316" s="1772">
        <v>5113</v>
      </c>
    </row>
    <row r="5317" spans="4:5" x14ac:dyDescent="0.3">
      <c r="D5317" s="1793">
        <v>48245990000</v>
      </c>
      <c r="E5317" s="1772">
        <v>5113</v>
      </c>
    </row>
    <row r="5318" spans="4:5" x14ac:dyDescent="0.3">
      <c r="D5318" s="1793">
        <v>48253020102</v>
      </c>
      <c r="E5318" s="1772">
        <v>5113</v>
      </c>
    </row>
    <row r="5319" spans="4:5" x14ac:dyDescent="0.3">
      <c r="D5319" s="1793">
        <v>48261990000</v>
      </c>
      <c r="E5319" s="1772">
        <v>5113</v>
      </c>
    </row>
    <row r="5320" spans="4:5" x14ac:dyDescent="0.3">
      <c r="D5320" s="1793">
        <v>48273990000</v>
      </c>
      <c r="E5320" s="1772">
        <v>5113</v>
      </c>
    </row>
    <row r="5321" spans="4:5" x14ac:dyDescent="0.3">
      <c r="D5321" s="1793">
        <v>48303980000</v>
      </c>
      <c r="E5321" s="1772">
        <v>5113</v>
      </c>
    </row>
    <row r="5322" spans="4:5" x14ac:dyDescent="0.3">
      <c r="D5322" s="1793">
        <v>48309000300</v>
      </c>
      <c r="E5322" s="1772">
        <v>5113</v>
      </c>
    </row>
    <row r="5323" spans="4:5" x14ac:dyDescent="0.3">
      <c r="D5323" s="1793">
        <v>48309980000</v>
      </c>
      <c r="E5323" s="1772">
        <v>5113</v>
      </c>
    </row>
    <row r="5324" spans="4:5" x14ac:dyDescent="0.3">
      <c r="D5324" s="1793">
        <v>48311950100</v>
      </c>
      <c r="E5324" s="1772">
        <v>5113</v>
      </c>
    </row>
    <row r="5325" spans="4:5" x14ac:dyDescent="0.3">
      <c r="D5325" s="1793">
        <v>48321990000</v>
      </c>
      <c r="E5325" s="1772">
        <v>5113</v>
      </c>
    </row>
    <row r="5326" spans="4:5" x14ac:dyDescent="0.3">
      <c r="D5326" s="1793">
        <v>48329980000</v>
      </c>
      <c r="E5326" s="1772">
        <v>5113</v>
      </c>
    </row>
    <row r="5327" spans="4:5" x14ac:dyDescent="0.3">
      <c r="D5327" s="1793">
        <v>48355002706</v>
      </c>
      <c r="E5327" s="1772">
        <v>5113</v>
      </c>
    </row>
    <row r="5328" spans="4:5" x14ac:dyDescent="0.3">
      <c r="D5328" s="1793">
        <v>48355005404</v>
      </c>
      <c r="E5328" s="1772">
        <v>5113</v>
      </c>
    </row>
    <row r="5329" spans="4:5" x14ac:dyDescent="0.3">
      <c r="D5329" s="1793">
        <v>48355980000</v>
      </c>
      <c r="E5329" s="1772">
        <v>5113</v>
      </c>
    </row>
    <row r="5330" spans="4:5" x14ac:dyDescent="0.3">
      <c r="D5330" s="1793">
        <v>48355990000</v>
      </c>
      <c r="E5330" s="1772">
        <v>5113</v>
      </c>
    </row>
    <row r="5331" spans="4:5" x14ac:dyDescent="0.3">
      <c r="D5331" s="1793">
        <v>48357950100</v>
      </c>
      <c r="E5331" s="1772">
        <v>5113</v>
      </c>
    </row>
    <row r="5332" spans="4:5" x14ac:dyDescent="0.3">
      <c r="D5332" s="1793">
        <v>48363000300</v>
      </c>
      <c r="E5332" s="1772">
        <v>5113</v>
      </c>
    </row>
    <row r="5333" spans="4:5" x14ac:dyDescent="0.3">
      <c r="D5333" s="1793">
        <v>48375980000</v>
      </c>
      <c r="E5333" s="1772">
        <v>5113</v>
      </c>
    </row>
    <row r="5334" spans="4:5" x14ac:dyDescent="0.3">
      <c r="D5334" s="1793">
        <v>48423002200</v>
      </c>
      <c r="E5334" s="1772">
        <v>5113</v>
      </c>
    </row>
    <row r="5335" spans="4:5" x14ac:dyDescent="0.3">
      <c r="D5335" s="1793">
        <v>48423980000</v>
      </c>
      <c r="E5335" s="1772">
        <v>5113</v>
      </c>
    </row>
    <row r="5336" spans="4:5" x14ac:dyDescent="0.3">
      <c r="D5336" s="1793">
        <v>48439111548</v>
      </c>
      <c r="E5336" s="1772">
        <v>5113</v>
      </c>
    </row>
    <row r="5337" spans="4:5" x14ac:dyDescent="0.3">
      <c r="D5337" s="1793">
        <v>48439113929</v>
      </c>
      <c r="E5337" s="1772">
        <v>5113</v>
      </c>
    </row>
    <row r="5338" spans="4:5" x14ac:dyDescent="0.3">
      <c r="D5338" s="1793">
        <v>48439980000</v>
      </c>
      <c r="E5338" s="1772">
        <v>5113</v>
      </c>
    </row>
    <row r="5339" spans="4:5" x14ac:dyDescent="0.3">
      <c r="D5339" s="1793">
        <v>48441012100</v>
      </c>
      <c r="E5339" s="1772">
        <v>5113</v>
      </c>
    </row>
    <row r="5340" spans="4:5" x14ac:dyDescent="0.3">
      <c r="D5340" s="1793">
        <v>48441013000</v>
      </c>
      <c r="E5340" s="1772">
        <v>5113</v>
      </c>
    </row>
    <row r="5341" spans="4:5" x14ac:dyDescent="0.3">
      <c r="D5341" s="1793">
        <v>48441980000</v>
      </c>
      <c r="E5341" s="1772">
        <v>5113</v>
      </c>
    </row>
    <row r="5342" spans="4:5" x14ac:dyDescent="0.3">
      <c r="D5342" s="1793">
        <v>48451980000</v>
      </c>
      <c r="E5342" s="1772">
        <v>5113</v>
      </c>
    </row>
    <row r="5343" spans="4:5" x14ac:dyDescent="0.3">
      <c r="D5343" s="1793">
        <v>48453001606</v>
      </c>
      <c r="E5343" s="1772">
        <v>5113</v>
      </c>
    </row>
    <row r="5344" spans="4:5" x14ac:dyDescent="0.3">
      <c r="D5344" s="1793">
        <v>48453001733</v>
      </c>
      <c r="E5344" s="1772">
        <v>5113</v>
      </c>
    </row>
    <row r="5345" spans="4:5" x14ac:dyDescent="0.3">
      <c r="D5345" s="1793">
        <v>48453001755</v>
      </c>
      <c r="E5345" s="1772">
        <v>5113</v>
      </c>
    </row>
    <row r="5346" spans="4:5" x14ac:dyDescent="0.3">
      <c r="D5346" s="1793">
        <v>48453002319</v>
      </c>
      <c r="E5346" s="1772">
        <v>5113</v>
      </c>
    </row>
    <row r="5347" spans="4:5" x14ac:dyDescent="0.3">
      <c r="D5347" s="1793">
        <v>48453980000</v>
      </c>
      <c r="E5347" s="1772">
        <v>5113</v>
      </c>
    </row>
    <row r="5348" spans="4:5" x14ac:dyDescent="0.3">
      <c r="D5348" s="1793">
        <v>48457950500</v>
      </c>
      <c r="E5348" s="1772">
        <v>5113</v>
      </c>
    </row>
    <row r="5349" spans="4:5" x14ac:dyDescent="0.3">
      <c r="D5349" s="1793">
        <v>48465950800</v>
      </c>
      <c r="E5349" s="1772">
        <v>5113</v>
      </c>
    </row>
    <row r="5350" spans="4:5" x14ac:dyDescent="0.3">
      <c r="D5350" s="1793">
        <v>48465980000</v>
      </c>
      <c r="E5350" s="1772">
        <v>5113</v>
      </c>
    </row>
    <row r="5351" spans="4:5" x14ac:dyDescent="0.3">
      <c r="D5351" s="1793">
        <v>48469980000</v>
      </c>
      <c r="E5351" s="1772">
        <v>5113</v>
      </c>
    </row>
    <row r="5352" spans="4:5" x14ac:dyDescent="0.3">
      <c r="D5352" s="1793">
        <v>48473680400</v>
      </c>
      <c r="E5352" s="1772">
        <v>5113</v>
      </c>
    </row>
    <row r="5353" spans="4:5" x14ac:dyDescent="0.3">
      <c r="D5353" s="1793">
        <v>48479001721</v>
      </c>
      <c r="E5353" s="1772">
        <v>5113</v>
      </c>
    </row>
    <row r="5354" spans="4:5" x14ac:dyDescent="0.3">
      <c r="D5354" s="1793">
        <v>48479980000</v>
      </c>
      <c r="E5354" s="1772">
        <v>5113</v>
      </c>
    </row>
    <row r="5355" spans="4:5" x14ac:dyDescent="0.3">
      <c r="D5355" s="1793">
        <v>48485980000</v>
      </c>
      <c r="E5355" s="1772">
        <v>5113</v>
      </c>
    </row>
    <row r="5356" spans="4:5" x14ac:dyDescent="0.3">
      <c r="D5356" s="1793">
        <v>48489990000</v>
      </c>
      <c r="E5356" s="1772">
        <v>5113</v>
      </c>
    </row>
    <row r="5357" spans="4:5" x14ac:dyDescent="0.3">
      <c r="D5357" s="1793">
        <v>48491020106</v>
      </c>
      <c r="E5357" s="1772">
        <v>5113</v>
      </c>
    </row>
    <row r="5358" spans="4:5" x14ac:dyDescent="0.3">
      <c r="D5358" s="1793">
        <v>48491020203</v>
      </c>
      <c r="E5358" s="1772">
        <v>5113</v>
      </c>
    </row>
    <row r="5359" spans="4:5" x14ac:dyDescent="0.3">
      <c r="D5359" s="1793">
        <v>48491020603</v>
      </c>
      <c r="E5359" s="1772">
        <v>5113</v>
      </c>
    </row>
    <row r="5360" spans="4:5" x14ac:dyDescent="0.3">
      <c r="D5360" s="1793">
        <v>48491020706</v>
      </c>
      <c r="E5360" s="1772">
        <v>5113</v>
      </c>
    </row>
  </sheetData>
  <sheetProtection password="8E37" sheet="1" objects="1" scenarios="1"/>
  <mergeCells count="22">
    <mergeCell ref="A13:D13"/>
    <mergeCell ref="A21:D21"/>
    <mergeCell ref="A33:D33"/>
    <mergeCell ref="F33:H33"/>
    <mergeCell ref="F25:G25"/>
    <mergeCell ref="E27:G27"/>
    <mergeCell ref="A46:D47"/>
    <mergeCell ref="E47:J47"/>
    <mergeCell ref="E51:J51"/>
    <mergeCell ref="A37:J38"/>
    <mergeCell ref="A1:J1"/>
    <mergeCell ref="E40:H40"/>
    <mergeCell ref="E42:H42"/>
    <mergeCell ref="F11:G11"/>
    <mergeCell ref="A11:D11"/>
    <mergeCell ref="A2:J9"/>
    <mergeCell ref="F17:G17"/>
    <mergeCell ref="E19:G19"/>
    <mergeCell ref="A15:J15"/>
    <mergeCell ref="A17:D17"/>
    <mergeCell ref="A25:D25"/>
    <mergeCell ref="A29:D29"/>
  </mergeCells>
  <printOptions horizontalCentered="1"/>
  <pageMargins left="0.5" right="0.25" top="0.75" bottom="0.75" header="0.3" footer="0.3"/>
  <pageSetup orientation="portrait" r:id="rId1"/>
  <headerFooter>
    <oddFooter>&amp;R&amp;D</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4.9989318521683403E-2"/>
  </sheetPr>
  <dimension ref="A6:AR47"/>
  <sheetViews>
    <sheetView showGridLines="0" tabSelected="1" zoomScaleNormal="100" zoomScalePageLayoutView="90" workbookViewId="0"/>
  </sheetViews>
  <sheetFormatPr defaultColWidth="9.109375" defaultRowHeight="14.4" x14ac:dyDescent="0.3"/>
  <cols>
    <col min="1" max="40" width="2.33203125" style="1060" customWidth="1"/>
    <col min="41" max="41" width="2.33203125" style="1060" hidden="1" customWidth="1"/>
    <col min="42" max="42" width="2.88671875" style="1060" customWidth="1"/>
    <col min="43" max="150" width="2.33203125" style="1060" customWidth="1"/>
    <col min="151" max="16384" width="9.109375" style="1060"/>
  </cols>
  <sheetData>
    <row r="6" spans="1:39" ht="7.5" customHeight="1" x14ac:dyDescent="0.3"/>
    <row r="10" spans="1:39" ht="11.25" customHeight="1" x14ac:dyDescent="0.3"/>
    <row r="14" spans="1:39" ht="5.25" customHeight="1" x14ac:dyDescent="0.3">
      <c r="A14" s="47"/>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row>
    <row r="15" spans="1:39" customFormat="1" x14ac:dyDescent="0.3"/>
    <row r="16" spans="1:39" customFormat="1" ht="6" customHeight="1" x14ac:dyDescent="0.3"/>
    <row r="17" spans="1:44" customFormat="1" ht="15" customHeight="1" x14ac:dyDescent="0.3"/>
    <row r="18" spans="1:44" customFormat="1" x14ac:dyDescent="0.3"/>
    <row r="19" spans="1:44" customFormat="1" x14ac:dyDescent="0.3"/>
    <row r="20" spans="1:44" s="1616" customFormat="1" ht="43.95" customHeight="1" x14ac:dyDescent="1.1000000000000001">
      <c r="A20" s="1615"/>
      <c r="AM20" s="1615"/>
      <c r="AN20" s="1615"/>
      <c r="AO20" s="1615"/>
      <c r="AP20" s="1615"/>
      <c r="AQ20" s="1615"/>
      <c r="AR20" s="1615"/>
    </row>
    <row r="21" spans="1:44" customFormat="1" x14ac:dyDescent="0.3"/>
    <row r="22" spans="1:44" customFormat="1" ht="15.75" customHeight="1" x14ac:dyDescent="0.3"/>
    <row r="23" spans="1:44" customFormat="1" ht="4.5" customHeight="1" x14ac:dyDescent="0.3"/>
    <row r="24" spans="1:44" customFormat="1" x14ac:dyDescent="0.3"/>
    <row r="25" spans="1:44" customFormat="1" ht="190.95" customHeight="1" x14ac:dyDescent="0.3">
      <c r="A25" s="3022" t="s">
        <v>2786</v>
      </c>
      <c r="B25" s="3022"/>
      <c r="C25" s="3022"/>
      <c r="D25" s="3022"/>
      <c r="E25" s="3022"/>
      <c r="F25" s="3022"/>
      <c r="G25" s="3022"/>
      <c r="H25" s="3022"/>
      <c r="I25" s="3022"/>
      <c r="J25" s="3022"/>
      <c r="K25" s="3022"/>
      <c r="L25" s="3022"/>
      <c r="M25" s="3022"/>
      <c r="N25" s="3022"/>
      <c r="O25" s="3022"/>
      <c r="P25" s="3022"/>
      <c r="Q25" s="3022"/>
      <c r="R25" s="3022"/>
      <c r="S25" s="3022"/>
      <c r="T25" s="3022"/>
      <c r="U25" s="3022"/>
      <c r="V25" s="3022"/>
      <c r="W25" s="3022"/>
      <c r="X25" s="3022"/>
      <c r="Y25" s="3022"/>
      <c r="Z25" s="3022"/>
      <c r="AA25" s="3022"/>
      <c r="AB25" s="3022"/>
      <c r="AC25" s="3022"/>
      <c r="AD25" s="3022"/>
      <c r="AE25" s="3022"/>
      <c r="AF25" s="3022"/>
      <c r="AG25" s="3022"/>
      <c r="AH25" s="3022"/>
      <c r="AI25" s="3022"/>
      <c r="AJ25" s="3022"/>
      <c r="AK25" s="3022"/>
      <c r="AL25" s="3022"/>
      <c r="AM25" s="3022"/>
      <c r="AN25" s="3022"/>
    </row>
    <row r="26" spans="1:44" customFormat="1" ht="17.399999999999999" customHeight="1" x14ac:dyDescent="0.3">
      <c r="E26" s="3023" t="s">
        <v>2831</v>
      </c>
      <c r="F26" s="3023"/>
      <c r="G26" s="3023"/>
      <c r="H26" s="3023"/>
      <c r="I26" s="3023"/>
      <c r="J26" s="3023"/>
      <c r="K26" s="3023"/>
      <c r="L26" s="3023"/>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row>
    <row r="27" spans="1:44" customFormat="1" ht="127.95" customHeight="1" x14ac:dyDescent="0.3">
      <c r="AO27" s="1986"/>
      <c r="AP27" s="1986"/>
    </row>
    <row r="28" spans="1:44" customFormat="1" ht="15" customHeight="1" x14ac:dyDescent="0.3">
      <c r="A28" s="1060"/>
      <c r="B28" s="1986"/>
      <c r="C28" s="1986"/>
      <c r="D28" s="1986"/>
      <c r="E28" s="1986"/>
      <c r="F28" s="1986"/>
      <c r="G28" s="1986"/>
      <c r="H28" s="1986"/>
      <c r="I28" s="1986"/>
      <c r="J28" s="1986"/>
      <c r="K28" s="1986"/>
      <c r="L28" s="1986"/>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86"/>
      <c r="AO28" s="1986"/>
      <c r="AP28" s="1986"/>
    </row>
    <row r="29" spans="1:44" customFormat="1" ht="60" customHeight="1" x14ac:dyDescent="0.3">
      <c r="A29" s="1626"/>
      <c r="B29" s="1986"/>
      <c r="C29" s="1986"/>
      <c r="D29" s="1986"/>
      <c r="E29" s="1986"/>
      <c r="F29" s="1986"/>
      <c r="G29" s="1986"/>
      <c r="H29" s="1986"/>
      <c r="I29" s="1986"/>
      <c r="J29" s="1986"/>
      <c r="K29" s="1986"/>
      <c r="L29" s="1986"/>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86"/>
      <c r="AO29" s="1986"/>
      <c r="AP29" s="1986"/>
    </row>
    <row r="30" spans="1:44" customFormat="1" ht="15" customHeight="1" x14ac:dyDescent="0.3">
      <c r="A30" s="1626"/>
    </row>
    <row r="31" spans="1:44" customFormat="1" x14ac:dyDescent="0.3"/>
    <row r="32" spans="1:44" customFormat="1" x14ac:dyDescent="0.3"/>
    <row r="33" spans="1:38" customFormat="1" x14ac:dyDescent="0.3"/>
    <row r="34" spans="1:38" customFormat="1" x14ac:dyDescent="0.3"/>
    <row r="35" spans="1:38" customFormat="1" ht="4.5" customHeight="1" x14ac:dyDescent="0.3"/>
    <row r="36" spans="1:38" customFormat="1" x14ac:dyDescent="0.3">
      <c r="A36" s="1060"/>
      <c r="B36" s="1060"/>
      <c r="C36" s="1060"/>
      <c r="D36" s="1060"/>
      <c r="E36" s="1060"/>
      <c r="F36" s="1060"/>
      <c r="G36" s="1060"/>
      <c r="H36" s="1060"/>
      <c r="I36" s="1060"/>
      <c r="J36" s="1060"/>
      <c r="K36" s="1060"/>
      <c r="L36" s="1060"/>
      <c r="M36" s="1060"/>
      <c r="N36" s="1060"/>
      <c r="O36" s="1060"/>
      <c r="P36" s="1060"/>
      <c r="Q36" s="1060"/>
      <c r="R36" s="1060"/>
      <c r="S36" s="1060"/>
      <c r="T36" s="1060"/>
      <c r="U36" s="1060"/>
      <c r="V36" s="1060"/>
      <c r="W36" s="1060"/>
      <c r="X36" s="1060"/>
      <c r="Y36" s="1060"/>
      <c r="Z36" s="1060"/>
      <c r="AA36" s="1060"/>
      <c r="AB36" s="1060"/>
      <c r="AC36" s="1060"/>
      <c r="AD36" s="1060"/>
      <c r="AE36" s="1060"/>
      <c r="AF36" s="1060"/>
      <c r="AG36" s="1060"/>
      <c r="AH36" s="1060"/>
      <c r="AI36" s="1060"/>
      <c r="AJ36" s="1060"/>
      <c r="AK36" s="1060"/>
      <c r="AL36" s="1060"/>
    </row>
    <row r="37" spans="1:38" customFormat="1" x14ac:dyDescent="0.3">
      <c r="A37" s="1060"/>
      <c r="B37" s="1060"/>
      <c r="C37" s="1060"/>
      <c r="D37" s="1060"/>
      <c r="E37" s="1060"/>
      <c r="F37" s="1060"/>
      <c r="G37" s="1060"/>
      <c r="H37" s="1060"/>
      <c r="I37" s="1060"/>
      <c r="J37" s="1060"/>
      <c r="K37" s="1060"/>
      <c r="L37" s="1060"/>
      <c r="M37" s="1060"/>
      <c r="N37" s="1060"/>
      <c r="O37" s="1060"/>
      <c r="P37" s="1060"/>
      <c r="Q37" s="1060"/>
      <c r="R37" s="1060"/>
      <c r="S37" s="1060"/>
      <c r="T37" s="1060"/>
      <c r="U37" s="1060"/>
      <c r="V37" s="1060"/>
      <c r="W37" s="1060"/>
      <c r="X37" s="1060"/>
      <c r="Y37" s="1060"/>
      <c r="Z37" s="1060"/>
      <c r="AA37" s="1060"/>
      <c r="AB37" s="1060"/>
      <c r="AC37" s="1060"/>
      <c r="AD37" s="1060"/>
      <c r="AE37" s="1060"/>
      <c r="AF37" s="1060"/>
      <c r="AG37" s="1060"/>
      <c r="AH37" s="1060"/>
      <c r="AI37" s="1060"/>
      <c r="AJ37" s="1060"/>
      <c r="AK37" s="1060"/>
      <c r="AL37" s="1060"/>
    </row>
    <row r="38" spans="1:38" customFormat="1" ht="25.5" customHeight="1" x14ac:dyDescent="0.3">
      <c r="A38" s="1060"/>
      <c r="B38" s="1060"/>
      <c r="C38" s="1060"/>
      <c r="D38" s="1060"/>
      <c r="E38" s="1060"/>
      <c r="F38" s="1060"/>
      <c r="G38" s="1060"/>
      <c r="H38" s="1060"/>
      <c r="I38" s="1060"/>
      <c r="J38" s="1060"/>
      <c r="K38" s="1060"/>
      <c r="L38" s="1060"/>
      <c r="M38" s="1060"/>
      <c r="N38" s="1060"/>
      <c r="O38" s="1060"/>
      <c r="P38" s="1060"/>
      <c r="Q38" s="1060"/>
      <c r="R38" s="1060"/>
      <c r="S38" s="1060"/>
      <c r="T38" s="1060"/>
      <c r="U38" s="1060"/>
      <c r="V38" s="1060"/>
      <c r="W38" s="1060"/>
      <c r="X38" s="1060"/>
      <c r="Y38" s="1060"/>
      <c r="Z38" s="1060"/>
      <c r="AA38" s="1060"/>
      <c r="AB38" s="1060"/>
      <c r="AC38" s="1060"/>
      <c r="AD38" s="1060"/>
      <c r="AE38" s="1060"/>
      <c r="AF38" s="1060"/>
      <c r="AG38" s="1060"/>
      <c r="AH38" s="1060"/>
      <c r="AI38" s="1060"/>
      <c r="AJ38" s="1060"/>
      <c r="AK38" s="1060"/>
      <c r="AL38" s="1060"/>
    </row>
    <row r="39" spans="1:38" customFormat="1" x14ac:dyDescent="0.3"/>
    <row r="40" spans="1:38" customFormat="1" x14ac:dyDescent="0.3"/>
    <row r="41" spans="1:38" customFormat="1" x14ac:dyDescent="0.3"/>
    <row r="42" spans="1:38" customFormat="1" x14ac:dyDescent="0.3"/>
    <row r="43" spans="1:38" customFormat="1" x14ac:dyDescent="0.3"/>
    <row r="44" spans="1:38" customFormat="1" x14ac:dyDescent="0.3"/>
    <row r="45" spans="1:38" customFormat="1" x14ac:dyDescent="0.3"/>
    <row r="46" spans="1:38" customFormat="1" x14ac:dyDescent="0.3"/>
    <row r="47" spans="1:38" customFormat="1" x14ac:dyDescent="0.3"/>
  </sheetData>
  <sheetProtection password="8E37" sheet="1" objects="1" scenarios="1"/>
  <mergeCells count="2">
    <mergeCell ref="A25:AN25"/>
    <mergeCell ref="E26:AJ26"/>
  </mergeCells>
  <pageMargins left="0.45" right="0.45" top="0.5" bottom="0.3" header="0.3" footer="0.3"/>
  <pageSetup scale="98" orientation="portrait" r:id="rId1"/>
  <headerFooter differentOddEven="1" differentFirst="1">
    <oddFooter>&amp;C&amp;D&amp;R&amp;T</oddFooter>
    <firstFooter>&amp;R&amp;D</first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H36"/>
  <sheetViews>
    <sheetView workbookViewId="0">
      <selection activeCell="K15" sqref="K15"/>
    </sheetView>
  </sheetViews>
  <sheetFormatPr defaultRowHeight="14.4" x14ac:dyDescent="0.3"/>
  <sheetData>
    <row r="1" spans="1:8" x14ac:dyDescent="0.3">
      <c r="A1" s="4428" t="s">
        <v>1500</v>
      </c>
      <c r="B1" s="4428"/>
      <c r="C1" s="4428"/>
      <c r="D1" s="4428"/>
      <c r="E1" s="4428"/>
      <c r="F1" s="4428"/>
      <c r="G1" s="4428"/>
      <c r="H1" s="4428"/>
    </row>
    <row r="2" spans="1:8" x14ac:dyDescent="0.3">
      <c r="A2" s="4428"/>
      <c r="B2" s="4428"/>
      <c r="C2" s="4428"/>
      <c r="D2" s="4428"/>
      <c r="E2" s="4428"/>
      <c r="F2" s="4428"/>
      <c r="G2" s="4428"/>
      <c r="H2" s="4428"/>
    </row>
    <row r="3" spans="1:8" x14ac:dyDescent="0.3">
      <c r="A3" s="4428"/>
      <c r="B3" s="4428"/>
      <c r="C3" s="4428"/>
      <c r="D3" s="4428"/>
      <c r="E3" s="4428"/>
      <c r="F3" s="4428"/>
      <c r="G3" s="4428"/>
      <c r="H3" s="4428"/>
    </row>
    <row r="4" spans="1:8" x14ac:dyDescent="0.3">
      <c r="A4" s="4428"/>
      <c r="B4" s="4428"/>
      <c r="C4" s="4428"/>
      <c r="D4" s="4428"/>
      <c r="E4" s="4428"/>
      <c r="F4" s="4428"/>
      <c r="G4" s="4428"/>
      <c r="H4" s="4428"/>
    </row>
    <row r="5" spans="1:8" x14ac:dyDescent="0.3">
      <c r="A5" s="4428"/>
      <c r="B5" s="4428"/>
      <c r="C5" s="4428"/>
      <c r="D5" s="4428"/>
      <c r="E5" s="4428"/>
      <c r="F5" s="4428"/>
      <c r="G5" s="4428"/>
      <c r="H5" s="4428"/>
    </row>
    <row r="6" spans="1:8" x14ac:dyDescent="0.3">
      <c r="A6" s="4428"/>
      <c r="B6" s="4428"/>
      <c r="C6" s="4428"/>
      <c r="D6" s="4428"/>
      <c r="E6" s="4428"/>
      <c r="F6" s="4428"/>
      <c r="G6" s="4428"/>
      <c r="H6" s="4428"/>
    </row>
    <row r="7" spans="1:8" x14ac:dyDescent="0.3">
      <c r="A7" s="4428"/>
      <c r="B7" s="4428"/>
      <c r="C7" s="4428"/>
      <c r="D7" s="4428"/>
      <c r="E7" s="4428"/>
      <c r="F7" s="4428"/>
      <c r="G7" s="4428"/>
      <c r="H7" s="4428"/>
    </row>
    <row r="8" spans="1:8" x14ac:dyDescent="0.3">
      <c r="A8" s="4428"/>
      <c r="B8" s="4428"/>
      <c r="C8" s="4428"/>
      <c r="D8" s="4428"/>
      <c r="E8" s="4428"/>
      <c r="F8" s="4428"/>
      <c r="G8" s="4428"/>
      <c r="H8" s="4428"/>
    </row>
    <row r="9" spans="1:8" x14ac:dyDescent="0.3">
      <c r="A9" s="4428"/>
      <c r="B9" s="4428"/>
      <c r="C9" s="4428"/>
      <c r="D9" s="4428"/>
      <c r="E9" s="4428"/>
      <c r="F9" s="4428"/>
      <c r="G9" s="4428"/>
      <c r="H9" s="4428"/>
    </row>
    <row r="10" spans="1:8" x14ac:dyDescent="0.3">
      <c r="A10" s="4428"/>
      <c r="B10" s="4428"/>
      <c r="C10" s="4428"/>
      <c r="D10" s="4428"/>
      <c r="E10" s="4428"/>
      <c r="F10" s="4428"/>
      <c r="G10" s="4428"/>
      <c r="H10" s="4428"/>
    </row>
    <row r="11" spans="1:8" x14ac:dyDescent="0.3">
      <c r="A11" s="4428"/>
      <c r="B11" s="4428"/>
      <c r="C11" s="4428"/>
      <c r="D11" s="4428"/>
      <c r="E11" s="4428"/>
      <c r="F11" s="4428"/>
      <c r="G11" s="4428"/>
      <c r="H11" s="4428"/>
    </row>
    <row r="12" spans="1:8" x14ac:dyDescent="0.3">
      <c r="A12" s="4428"/>
      <c r="B12" s="4428"/>
      <c r="C12" s="4428"/>
      <c r="D12" s="4428"/>
      <c r="E12" s="4428"/>
      <c r="F12" s="4428"/>
      <c r="G12" s="4428"/>
      <c r="H12" s="4428"/>
    </row>
    <row r="13" spans="1:8" x14ac:dyDescent="0.3">
      <c r="A13" s="4428"/>
      <c r="B13" s="4428"/>
      <c r="C13" s="4428"/>
      <c r="D13" s="4428"/>
      <c r="E13" s="4428"/>
      <c r="F13" s="4428"/>
      <c r="G13" s="4428"/>
      <c r="H13" s="4428"/>
    </row>
    <row r="14" spans="1:8" x14ac:dyDescent="0.3">
      <c r="A14" s="4428"/>
      <c r="B14" s="4428"/>
      <c r="C14" s="4428"/>
      <c r="D14" s="4428"/>
      <c r="E14" s="4428"/>
      <c r="F14" s="4428"/>
      <c r="G14" s="4428"/>
      <c r="H14" s="4428"/>
    </row>
    <row r="15" spans="1:8" x14ac:dyDescent="0.3">
      <c r="A15" s="4428"/>
      <c r="B15" s="4428"/>
      <c r="C15" s="4428"/>
      <c r="D15" s="4428"/>
      <c r="E15" s="4428"/>
      <c r="F15" s="4428"/>
      <c r="G15" s="4428"/>
      <c r="H15" s="4428"/>
    </row>
    <row r="16" spans="1:8" x14ac:dyDescent="0.3">
      <c r="A16" s="4428"/>
      <c r="B16" s="4428"/>
      <c r="C16" s="4428"/>
      <c r="D16" s="4428"/>
      <c r="E16" s="4428"/>
      <c r="F16" s="4428"/>
      <c r="G16" s="4428"/>
      <c r="H16" s="4428"/>
    </row>
    <row r="17" spans="1:8" x14ac:dyDescent="0.3">
      <c r="A17" s="4428"/>
      <c r="B17" s="4428"/>
      <c r="C17" s="4428"/>
      <c r="D17" s="4428"/>
      <c r="E17" s="4428"/>
      <c r="F17" s="4428"/>
      <c r="G17" s="4428"/>
      <c r="H17" s="4428"/>
    </row>
    <row r="18" spans="1:8" x14ac:dyDescent="0.3">
      <c r="A18" s="4428"/>
      <c r="B18" s="4428"/>
      <c r="C18" s="4428"/>
      <c r="D18" s="4428"/>
      <c r="E18" s="4428"/>
      <c r="F18" s="4428"/>
      <c r="G18" s="4428"/>
      <c r="H18" s="4428"/>
    </row>
    <row r="19" spans="1:8" x14ac:dyDescent="0.3">
      <c r="A19" s="4428"/>
      <c r="B19" s="4428"/>
      <c r="C19" s="4428"/>
      <c r="D19" s="4428"/>
      <c r="E19" s="4428"/>
      <c r="F19" s="4428"/>
      <c r="G19" s="4428"/>
      <c r="H19" s="4428"/>
    </row>
    <row r="20" spans="1:8" x14ac:dyDescent="0.3">
      <c r="A20" s="4428"/>
      <c r="B20" s="4428"/>
      <c r="C20" s="4428"/>
      <c r="D20" s="4428"/>
      <c r="E20" s="4428"/>
      <c r="F20" s="4428"/>
      <c r="G20" s="4428"/>
      <c r="H20" s="4428"/>
    </row>
    <row r="21" spans="1:8" x14ac:dyDescent="0.3">
      <c r="A21" s="4428"/>
      <c r="B21" s="4428"/>
      <c r="C21" s="4428"/>
      <c r="D21" s="4428"/>
      <c r="E21" s="4428"/>
      <c r="F21" s="4428"/>
      <c r="G21" s="4428"/>
      <c r="H21" s="4428"/>
    </row>
    <row r="22" spans="1:8" x14ac:dyDescent="0.3">
      <c r="A22" s="4428"/>
      <c r="B22" s="4428"/>
      <c r="C22" s="4428"/>
      <c r="D22" s="4428"/>
      <c r="E22" s="4428"/>
      <c r="F22" s="4428"/>
      <c r="G22" s="4428"/>
      <c r="H22" s="4428"/>
    </row>
    <row r="23" spans="1:8" x14ac:dyDescent="0.3">
      <c r="A23" s="4428"/>
      <c r="B23" s="4428"/>
      <c r="C23" s="4428"/>
      <c r="D23" s="4428"/>
      <c r="E23" s="4428"/>
      <c r="F23" s="4428"/>
      <c r="G23" s="4428"/>
      <c r="H23" s="4428"/>
    </row>
    <row r="24" spans="1:8" x14ac:dyDescent="0.3">
      <c r="A24" s="4428"/>
      <c r="B24" s="4428"/>
      <c r="C24" s="4428"/>
      <c r="D24" s="4428"/>
      <c r="E24" s="4428"/>
      <c r="F24" s="4428"/>
      <c r="G24" s="4428"/>
      <c r="H24" s="4428"/>
    </row>
    <row r="25" spans="1:8" x14ac:dyDescent="0.3">
      <c r="A25" s="4428"/>
      <c r="B25" s="4428"/>
      <c r="C25" s="4428"/>
      <c r="D25" s="4428"/>
      <c r="E25" s="4428"/>
      <c r="F25" s="4428"/>
      <c r="G25" s="4428"/>
      <c r="H25" s="4428"/>
    </row>
    <row r="26" spans="1:8" x14ac:dyDescent="0.3">
      <c r="A26" s="4428"/>
      <c r="B26" s="4428"/>
      <c r="C26" s="4428"/>
      <c r="D26" s="4428"/>
      <c r="E26" s="4428"/>
      <c r="F26" s="4428"/>
      <c r="G26" s="4428"/>
      <c r="H26" s="4428"/>
    </row>
    <row r="27" spans="1:8" x14ac:dyDescent="0.3">
      <c r="A27" s="4428"/>
      <c r="B27" s="4428"/>
      <c r="C27" s="4428"/>
      <c r="D27" s="4428"/>
      <c r="E27" s="4428"/>
      <c r="F27" s="4428"/>
      <c r="G27" s="4428"/>
      <c r="H27" s="4428"/>
    </row>
    <row r="28" spans="1:8" x14ac:dyDescent="0.3">
      <c r="A28" s="4428"/>
      <c r="B28" s="4428"/>
      <c r="C28" s="4428"/>
      <c r="D28" s="4428"/>
      <c r="E28" s="4428"/>
      <c r="F28" s="4428"/>
      <c r="G28" s="4428"/>
      <c r="H28" s="4428"/>
    </row>
    <row r="29" spans="1:8" x14ac:dyDescent="0.3">
      <c r="A29" s="4428"/>
      <c r="B29" s="4428"/>
      <c r="C29" s="4428"/>
      <c r="D29" s="4428"/>
      <c r="E29" s="4428"/>
      <c r="F29" s="4428"/>
      <c r="G29" s="4428"/>
      <c r="H29" s="4428"/>
    </row>
    <row r="30" spans="1:8" x14ac:dyDescent="0.3">
      <c r="A30" s="4428"/>
      <c r="B30" s="4428"/>
      <c r="C30" s="4428"/>
      <c r="D30" s="4428"/>
      <c r="E30" s="4428"/>
      <c r="F30" s="4428"/>
      <c r="G30" s="4428"/>
      <c r="H30" s="4428"/>
    </row>
    <row r="31" spans="1:8" x14ac:dyDescent="0.3">
      <c r="A31" s="4428"/>
      <c r="B31" s="4428"/>
      <c r="C31" s="4428"/>
      <c r="D31" s="4428"/>
      <c r="E31" s="4428"/>
      <c r="F31" s="4428"/>
      <c r="G31" s="4428"/>
      <c r="H31" s="4428"/>
    </row>
    <row r="32" spans="1:8" x14ac:dyDescent="0.3">
      <c r="A32" s="4428"/>
      <c r="B32" s="4428"/>
      <c r="C32" s="4428"/>
      <c r="D32" s="4428"/>
      <c r="E32" s="4428"/>
      <c r="F32" s="4428"/>
      <c r="G32" s="4428"/>
      <c r="H32" s="4428"/>
    </row>
    <row r="33" spans="1:8" x14ac:dyDescent="0.3">
      <c r="A33" s="4428"/>
      <c r="B33" s="4428"/>
      <c r="C33" s="4428"/>
      <c r="D33" s="4428"/>
      <c r="E33" s="4428"/>
      <c r="F33" s="4428"/>
      <c r="G33" s="4428"/>
      <c r="H33" s="4428"/>
    </row>
    <row r="34" spans="1:8" x14ac:dyDescent="0.3">
      <c r="A34" s="4428"/>
      <c r="B34" s="4428"/>
      <c r="C34" s="4428"/>
      <c r="D34" s="4428"/>
      <c r="E34" s="4428"/>
      <c r="F34" s="4428"/>
      <c r="G34" s="4428"/>
      <c r="H34" s="4428"/>
    </row>
    <row r="35" spans="1:8" x14ac:dyDescent="0.3">
      <c r="A35" s="4428"/>
      <c r="B35" s="4428"/>
      <c r="C35" s="4428"/>
      <c r="D35" s="4428"/>
      <c r="E35" s="4428"/>
      <c r="F35" s="4428"/>
      <c r="G35" s="4428"/>
      <c r="H35" s="4428"/>
    </row>
    <row r="36" spans="1:8" x14ac:dyDescent="0.3">
      <c r="A36" s="4428"/>
      <c r="B36" s="4428"/>
      <c r="C36" s="4428"/>
      <c r="D36" s="4428"/>
      <c r="E36" s="4428"/>
      <c r="F36" s="4428"/>
      <c r="G36" s="4428"/>
      <c r="H36" s="4428"/>
    </row>
  </sheetData>
  <sheetProtection password="8403" sheet="1"/>
  <mergeCells count="1">
    <mergeCell ref="A1:H36"/>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H30"/>
  <sheetViews>
    <sheetView workbookViewId="0">
      <selection activeCell="C41" sqref="C41"/>
    </sheetView>
  </sheetViews>
  <sheetFormatPr defaultRowHeight="14.4" x14ac:dyDescent="0.3"/>
  <sheetData>
    <row r="1" spans="1:8" x14ac:dyDescent="0.3">
      <c r="A1" s="4257" t="s">
        <v>1503</v>
      </c>
      <c r="B1" s="4257"/>
      <c r="C1" s="4257"/>
      <c r="D1" s="4257"/>
      <c r="E1" s="4257"/>
      <c r="F1" s="4257"/>
      <c r="G1" s="4257"/>
      <c r="H1" s="4257"/>
    </row>
    <row r="2" spans="1:8" x14ac:dyDescent="0.3">
      <c r="A2" s="4257"/>
      <c r="B2" s="4257"/>
      <c r="C2" s="4257"/>
      <c r="D2" s="4257"/>
      <c r="E2" s="4257"/>
      <c r="F2" s="4257"/>
      <c r="G2" s="4257"/>
      <c r="H2" s="4257"/>
    </row>
    <row r="3" spans="1:8" x14ac:dyDescent="0.3">
      <c r="A3" s="4257"/>
      <c r="B3" s="4257"/>
      <c r="C3" s="4257"/>
      <c r="D3" s="4257"/>
      <c r="E3" s="4257"/>
      <c r="F3" s="4257"/>
      <c r="G3" s="4257"/>
      <c r="H3" s="4257"/>
    </row>
    <row r="4" spans="1:8" x14ac:dyDescent="0.3">
      <c r="A4" s="4257"/>
      <c r="B4" s="4257"/>
      <c r="C4" s="4257"/>
      <c r="D4" s="4257"/>
      <c r="E4" s="4257"/>
      <c r="F4" s="4257"/>
      <c r="G4" s="4257"/>
      <c r="H4" s="4257"/>
    </row>
    <row r="5" spans="1:8" x14ac:dyDescent="0.3">
      <c r="A5" s="4257"/>
      <c r="B5" s="4257"/>
      <c r="C5" s="4257"/>
      <c r="D5" s="4257"/>
      <c r="E5" s="4257"/>
      <c r="F5" s="4257"/>
      <c r="G5" s="4257"/>
      <c r="H5" s="4257"/>
    </row>
    <row r="6" spans="1:8" x14ac:dyDescent="0.3">
      <c r="A6" s="4257"/>
      <c r="B6" s="4257"/>
      <c r="C6" s="4257"/>
      <c r="D6" s="4257"/>
      <c r="E6" s="4257"/>
      <c r="F6" s="4257"/>
      <c r="G6" s="4257"/>
      <c r="H6" s="4257"/>
    </row>
    <row r="7" spans="1:8" x14ac:dyDescent="0.3">
      <c r="A7" s="4257"/>
      <c r="B7" s="4257"/>
      <c r="C7" s="4257"/>
      <c r="D7" s="4257"/>
      <c r="E7" s="4257"/>
      <c r="F7" s="4257"/>
      <c r="G7" s="4257"/>
      <c r="H7" s="4257"/>
    </row>
    <row r="8" spans="1:8" x14ac:dyDescent="0.3">
      <c r="A8" s="4257"/>
      <c r="B8" s="4257"/>
      <c r="C8" s="4257"/>
      <c r="D8" s="4257"/>
      <c r="E8" s="4257"/>
      <c r="F8" s="4257"/>
      <c r="G8" s="4257"/>
      <c r="H8" s="4257"/>
    </row>
    <row r="9" spans="1:8" x14ac:dyDescent="0.3">
      <c r="A9" s="4257"/>
      <c r="B9" s="4257"/>
      <c r="C9" s="4257"/>
      <c r="D9" s="4257"/>
      <c r="E9" s="4257"/>
      <c r="F9" s="4257"/>
      <c r="G9" s="4257"/>
      <c r="H9" s="4257"/>
    </row>
    <row r="10" spans="1:8" x14ac:dyDescent="0.3">
      <c r="A10" s="4257"/>
      <c r="B10" s="4257"/>
      <c r="C10" s="4257"/>
      <c r="D10" s="4257"/>
      <c r="E10" s="4257"/>
      <c r="F10" s="4257"/>
      <c r="G10" s="4257"/>
      <c r="H10" s="4257"/>
    </row>
    <row r="11" spans="1:8" x14ac:dyDescent="0.3">
      <c r="A11" s="4257"/>
      <c r="B11" s="4257"/>
      <c r="C11" s="4257"/>
      <c r="D11" s="4257"/>
      <c r="E11" s="4257"/>
      <c r="F11" s="4257"/>
      <c r="G11" s="4257"/>
      <c r="H11" s="4257"/>
    </row>
    <row r="12" spans="1:8" x14ac:dyDescent="0.3">
      <c r="A12" s="4257"/>
      <c r="B12" s="4257"/>
      <c r="C12" s="4257"/>
      <c r="D12" s="4257"/>
      <c r="E12" s="4257"/>
      <c r="F12" s="4257"/>
      <c r="G12" s="4257"/>
      <c r="H12" s="4257"/>
    </row>
    <row r="13" spans="1:8" x14ac:dyDescent="0.3">
      <c r="A13" s="4257"/>
      <c r="B13" s="4257"/>
      <c r="C13" s="4257"/>
      <c r="D13" s="4257"/>
      <c r="E13" s="4257"/>
      <c r="F13" s="4257"/>
      <c r="G13" s="4257"/>
      <c r="H13" s="4257"/>
    </row>
    <row r="14" spans="1:8" x14ac:dyDescent="0.3">
      <c r="A14" s="4257"/>
      <c r="B14" s="4257"/>
      <c r="C14" s="4257"/>
      <c r="D14" s="4257"/>
      <c r="E14" s="4257"/>
      <c r="F14" s="4257"/>
      <c r="G14" s="4257"/>
      <c r="H14" s="4257"/>
    </row>
    <row r="15" spans="1:8" x14ac:dyDescent="0.3">
      <c r="A15" s="4257"/>
      <c r="B15" s="4257"/>
      <c r="C15" s="4257"/>
      <c r="D15" s="4257"/>
      <c r="E15" s="4257"/>
      <c r="F15" s="4257"/>
      <c r="G15" s="4257"/>
      <c r="H15" s="4257"/>
    </row>
    <row r="16" spans="1:8" x14ac:dyDescent="0.3">
      <c r="A16" s="4257"/>
      <c r="B16" s="4257"/>
      <c r="C16" s="4257"/>
      <c r="D16" s="4257"/>
      <c r="E16" s="4257"/>
      <c r="F16" s="4257"/>
      <c r="G16" s="4257"/>
      <c r="H16" s="4257"/>
    </row>
    <row r="17" spans="1:8" x14ac:dyDescent="0.3">
      <c r="A17" s="4257"/>
      <c r="B17" s="4257"/>
      <c r="C17" s="4257"/>
      <c r="D17" s="4257"/>
      <c r="E17" s="4257"/>
      <c r="F17" s="4257"/>
      <c r="G17" s="4257"/>
      <c r="H17" s="4257"/>
    </row>
    <row r="18" spans="1:8" x14ac:dyDescent="0.3">
      <c r="A18" s="4257"/>
      <c r="B18" s="4257"/>
      <c r="C18" s="4257"/>
      <c r="D18" s="4257"/>
      <c r="E18" s="4257"/>
      <c r="F18" s="4257"/>
      <c r="G18" s="4257"/>
      <c r="H18" s="4257"/>
    </row>
    <row r="19" spans="1:8" x14ac:dyDescent="0.3">
      <c r="A19" s="4257"/>
      <c r="B19" s="4257"/>
      <c r="C19" s="4257"/>
      <c r="D19" s="4257"/>
      <c r="E19" s="4257"/>
      <c r="F19" s="4257"/>
      <c r="G19" s="4257"/>
      <c r="H19" s="4257"/>
    </row>
    <row r="20" spans="1:8" x14ac:dyDescent="0.3">
      <c r="A20" s="4257"/>
      <c r="B20" s="4257"/>
      <c r="C20" s="4257"/>
      <c r="D20" s="4257"/>
      <c r="E20" s="4257"/>
      <c r="F20" s="4257"/>
      <c r="G20" s="4257"/>
      <c r="H20" s="4257"/>
    </row>
    <row r="21" spans="1:8" x14ac:dyDescent="0.3">
      <c r="A21" s="4257"/>
      <c r="B21" s="4257"/>
      <c r="C21" s="4257"/>
      <c r="D21" s="4257"/>
      <c r="E21" s="4257"/>
      <c r="F21" s="4257"/>
      <c r="G21" s="4257"/>
      <c r="H21" s="4257"/>
    </row>
    <row r="22" spans="1:8" x14ac:dyDescent="0.3">
      <c r="A22" s="4257"/>
      <c r="B22" s="4257"/>
      <c r="C22" s="4257"/>
      <c r="D22" s="4257"/>
      <c r="E22" s="4257"/>
      <c r="F22" s="4257"/>
      <c r="G22" s="4257"/>
      <c r="H22" s="4257"/>
    </row>
    <row r="23" spans="1:8" x14ac:dyDescent="0.3">
      <c r="A23" s="4257"/>
      <c r="B23" s="4257"/>
      <c r="C23" s="4257"/>
      <c r="D23" s="4257"/>
      <c r="E23" s="4257"/>
      <c r="F23" s="4257"/>
      <c r="G23" s="4257"/>
      <c r="H23" s="4257"/>
    </row>
    <row r="24" spans="1:8" x14ac:dyDescent="0.3">
      <c r="A24" s="4257"/>
      <c r="B24" s="4257"/>
      <c r="C24" s="4257"/>
      <c r="D24" s="4257"/>
      <c r="E24" s="4257"/>
      <c r="F24" s="4257"/>
      <c r="G24" s="4257"/>
      <c r="H24" s="4257"/>
    </row>
    <row r="25" spans="1:8" x14ac:dyDescent="0.3">
      <c r="A25" s="4257"/>
      <c r="B25" s="4257"/>
      <c r="C25" s="4257"/>
      <c r="D25" s="4257"/>
      <c r="E25" s="4257"/>
      <c r="F25" s="4257"/>
      <c r="G25" s="4257"/>
      <c r="H25" s="4257"/>
    </row>
    <row r="26" spans="1:8" x14ac:dyDescent="0.3">
      <c r="A26" s="4257"/>
      <c r="B26" s="4257"/>
      <c r="C26" s="4257"/>
      <c r="D26" s="4257"/>
      <c r="E26" s="4257"/>
      <c r="F26" s="4257"/>
      <c r="G26" s="4257"/>
      <c r="H26" s="4257"/>
    </row>
    <row r="27" spans="1:8" x14ac:dyDescent="0.3">
      <c r="A27" s="4257"/>
      <c r="B27" s="4257"/>
      <c r="C27" s="4257"/>
      <c r="D27" s="4257"/>
      <c r="E27" s="4257"/>
      <c r="F27" s="4257"/>
      <c r="G27" s="4257"/>
      <c r="H27" s="4257"/>
    </row>
    <row r="28" spans="1:8" x14ac:dyDescent="0.3">
      <c r="A28" s="4257"/>
      <c r="B28" s="4257"/>
      <c r="C28" s="4257"/>
      <c r="D28" s="4257"/>
      <c r="E28" s="4257"/>
      <c r="F28" s="4257"/>
      <c r="G28" s="4257"/>
      <c r="H28" s="4257"/>
    </row>
    <row r="29" spans="1:8" x14ac:dyDescent="0.3">
      <c r="A29" s="4257"/>
      <c r="B29" s="4257"/>
      <c r="C29" s="4257"/>
      <c r="D29" s="4257"/>
      <c r="E29" s="4257"/>
      <c r="F29" s="4257"/>
      <c r="G29" s="4257"/>
      <c r="H29" s="4257"/>
    </row>
    <row r="30" spans="1:8" x14ac:dyDescent="0.3">
      <c r="A30" s="4257"/>
      <c r="B30" s="4257"/>
      <c r="C30" s="4257"/>
      <c r="D30" s="4257"/>
      <c r="E30" s="4257"/>
      <c r="F30" s="4257"/>
      <c r="G30" s="4257"/>
      <c r="H30" s="4257"/>
    </row>
  </sheetData>
  <sheetProtection password="8403" sheet="1"/>
  <mergeCells count="1">
    <mergeCell ref="A1:H30"/>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34"/>
  <sheetViews>
    <sheetView workbookViewId="0">
      <selection sqref="A1:H34"/>
    </sheetView>
  </sheetViews>
  <sheetFormatPr defaultRowHeight="14.4" x14ac:dyDescent="0.3"/>
  <sheetData>
    <row r="1" spans="1:8" x14ac:dyDescent="0.3">
      <c r="A1" s="4257" t="s">
        <v>1501</v>
      </c>
      <c r="B1" s="4257"/>
      <c r="C1" s="4257"/>
      <c r="D1" s="4257"/>
      <c r="E1" s="4257"/>
      <c r="F1" s="4257"/>
      <c r="G1" s="4257"/>
      <c r="H1" s="4257"/>
    </row>
    <row r="2" spans="1:8" x14ac:dyDescent="0.3">
      <c r="A2" s="4257"/>
      <c r="B2" s="4257"/>
      <c r="C2" s="4257"/>
      <c r="D2" s="4257"/>
      <c r="E2" s="4257"/>
      <c r="F2" s="4257"/>
      <c r="G2" s="4257"/>
      <c r="H2" s="4257"/>
    </row>
    <row r="3" spans="1:8" x14ac:dyDescent="0.3">
      <c r="A3" s="4257"/>
      <c r="B3" s="4257"/>
      <c r="C3" s="4257"/>
      <c r="D3" s="4257"/>
      <c r="E3" s="4257"/>
      <c r="F3" s="4257"/>
      <c r="G3" s="4257"/>
      <c r="H3" s="4257"/>
    </row>
    <row r="4" spans="1:8" x14ac:dyDescent="0.3">
      <c r="A4" s="4257"/>
      <c r="B4" s="4257"/>
      <c r="C4" s="4257"/>
      <c r="D4" s="4257"/>
      <c r="E4" s="4257"/>
      <c r="F4" s="4257"/>
      <c r="G4" s="4257"/>
      <c r="H4" s="4257"/>
    </row>
    <row r="5" spans="1:8" x14ac:dyDescent="0.3">
      <c r="A5" s="4257"/>
      <c r="B5" s="4257"/>
      <c r="C5" s="4257"/>
      <c r="D5" s="4257"/>
      <c r="E5" s="4257"/>
      <c r="F5" s="4257"/>
      <c r="G5" s="4257"/>
      <c r="H5" s="4257"/>
    </row>
    <row r="6" spans="1:8" x14ac:dyDescent="0.3">
      <c r="A6" s="4257"/>
      <c r="B6" s="4257"/>
      <c r="C6" s="4257"/>
      <c r="D6" s="4257"/>
      <c r="E6" s="4257"/>
      <c r="F6" s="4257"/>
      <c r="G6" s="4257"/>
      <c r="H6" s="4257"/>
    </row>
    <row r="7" spans="1:8" x14ac:dyDescent="0.3">
      <c r="A7" s="4257"/>
      <c r="B7" s="4257"/>
      <c r="C7" s="4257"/>
      <c r="D7" s="4257"/>
      <c r="E7" s="4257"/>
      <c r="F7" s="4257"/>
      <c r="G7" s="4257"/>
      <c r="H7" s="4257"/>
    </row>
    <row r="8" spans="1:8" x14ac:dyDescent="0.3">
      <c r="A8" s="4257"/>
      <c r="B8" s="4257"/>
      <c r="C8" s="4257"/>
      <c r="D8" s="4257"/>
      <c r="E8" s="4257"/>
      <c r="F8" s="4257"/>
      <c r="G8" s="4257"/>
      <c r="H8" s="4257"/>
    </row>
    <row r="9" spans="1:8" x14ac:dyDescent="0.3">
      <c r="A9" s="4257"/>
      <c r="B9" s="4257"/>
      <c r="C9" s="4257"/>
      <c r="D9" s="4257"/>
      <c r="E9" s="4257"/>
      <c r="F9" s="4257"/>
      <c r="G9" s="4257"/>
      <c r="H9" s="4257"/>
    </row>
    <row r="10" spans="1:8" x14ac:dyDescent="0.3">
      <c r="A10" s="4257"/>
      <c r="B10" s="4257"/>
      <c r="C10" s="4257"/>
      <c r="D10" s="4257"/>
      <c r="E10" s="4257"/>
      <c r="F10" s="4257"/>
      <c r="G10" s="4257"/>
      <c r="H10" s="4257"/>
    </row>
    <row r="11" spans="1:8" x14ac:dyDescent="0.3">
      <c r="A11" s="4257"/>
      <c r="B11" s="4257"/>
      <c r="C11" s="4257"/>
      <c r="D11" s="4257"/>
      <c r="E11" s="4257"/>
      <c r="F11" s="4257"/>
      <c r="G11" s="4257"/>
      <c r="H11" s="4257"/>
    </row>
    <row r="12" spans="1:8" x14ac:dyDescent="0.3">
      <c r="A12" s="4257"/>
      <c r="B12" s="4257"/>
      <c r="C12" s="4257"/>
      <c r="D12" s="4257"/>
      <c r="E12" s="4257"/>
      <c r="F12" s="4257"/>
      <c r="G12" s="4257"/>
      <c r="H12" s="4257"/>
    </row>
    <row r="13" spans="1:8" x14ac:dyDescent="0.3">
      <c r="A13" s="4257"/>
      <c r="B13" s="4257"/>
      <c r="C13" s="4257"/>
      <c r="D13" s="4257"/>
      <c r="E13" s="4257"/>
      <c r="F13" s="4257"/>
      <c r="G13" s="4257"/>
      <c r="H13" s="4257"/>
    </row>
    <row r="14" spans="1:8" x14ac:dyDescent="0.3">
      <c r="A14" s="4257"/>
      <c r="B14" s="4257"/>
      <c r="C14" s="4257"/>
      <c r="D14" s="4257"/>
      <c r="E14" s="4257"/>
      <c r="F14" s="4257"/>
      <c r="G14" s="4257"/>
      <c r="H14" s="4257"/>
    </row>
    <row r="15" spans="1:8" x14ac:dyDescent="0.3">
      <c r="A15" s="4257"/>
      <c r="B15" s="4257"/>
      <c r="C15" s="4257"/>
      <c r="D15" s="4257"/>
      <c r="E15" s="4257"/>
      <c r="F15" s="4257"/>
      <c r="G15" s="4257"/>
      <c r="H15" s="4257"/>
    </row>
    <row r="16" spans="1:8" x14ac:dyDescent="0.3">
      <c r="A16" s="4257"/>
      <c r="B16" s="4257"/>
      <c r="C16" s="4257"/>
      <c r="D16" s="4257"/>
      <c r="E16" s="4257"/>
      <c r="F16" s="4257"/>
      <c r="G16" s="4257"/>
      <c r="H16" s="4257"/>
    </row>
    <row r="17" spans="1:8" x14ac:dyDescent="0.3">
      <c r="A17" s="4257"/>
      <c r="B17" s="4257"/>
      <c r="C17" s="4257"/>
      <c r="D17" s="4257"/>
      <c r="E17" s="4257"/>
      <c r="F17" s="4257"/>
      <c r="G17" s="4257"/>
      <c r="H17" s="4257"/>
    </row>
    <row r="18" spans="1:8" x14ac:dyDescent="0.3">
      <c r="A18" s="4257"/>
      <c r="B18" s="4257"/>
      <c r="C18" s="4257"/>
      <c r="D18" s="4257"/>
      <c r="E18" s="4257"/>
      <c r="F18" s="4257"/>
      <c r="G18" s="4257"/>
      <c r="H18" s="4257"/>
    </row>
    <row r="19" spans="1:8" x14ac:dyDescent="0.3">
      <c r="A19" s="4257"/>
      <c r="B19" s="4257"/>
      <c r="C19" s="4257"/>
      <c r="D19" s="4257"/>
      <c r="E19" s="4257"/>
      <c r="F19" s="4257"/>
      <c r="G19" s="4257"/>
      <c r="H19" s="4257"/>
    </row>
    <row r="20" spans="1:8" x14ac:dyDescent="0.3">
      <c r="A20" s="4257"/>
      <c r="B20" s="4257"/>
      <c r="C20" s="4257"/>
      <c r="D20" s="4257"/>
      <c r="E20" s="4257"/>
      <c r="F20" s="4257"/>
      <c r="G20" s="4257"/>
      <c r="H20" s="4257"/>
    </row>
    <row r="21" spans="1:8" x14ac:dyDescent="0.3">
      <c r="A21" s="4257"/>
      <c r="B21" s="4257"/>
      <c r="C21" s="4257"/>
      <c r="D21" s="4257"/>
      <c r="E21" s="4257"/>
      <c r="F21" s="4257"/>
      <c r="G21" s="4257"/>
      <c r="H21" s="4257"/>
    </row>
    <row r="22" spans="1:8" x14ac:dyDescent="0.3">
      <c r="A22" s="4257"/>
      <c r="B22" s="4257"/>
      <c r="C22" s="4257"/>
      <c r="D22" s="4257"/>
      <c r="E22" s="4257"/>
      <c r="F22" s="4257"/>
      <c r="G22" s="4257"/>
      <c r="H22" s="4257"/>
    </row>
    <row r="23" spans="1:8" x14ac:dyDescent="0.3">
      <c r="A23" s="4257"/>
      <c r="B23" s="4257"/>
      <c r="C23" s="4257"/>
      <c r="D23" s="4257"/>
      <c r="E23" s="4257"/>
      <c r="F23" s="4257"/>
      <c r="G23" s="4257"/>
      <c r="H23" s="4257"/>
    </row>
    <row r="24" spans="1:8" x14ac:dyDescent="0.3">
      <c r="A24" s="4257"/>
      <c r="B24" s="4257"/>
      <c r="C24" s="4257"/>
      <c r="D24" s="4257"/>
      <c r="E24" s="4257"/>
      <c r="F24" s="4257"/>
      <c r="G24" s="4257"/>
      <c r="H24" s="4257"/>
    </row>
    <row r="25" spans="1:8" x14ac:dyDescent="0.3">
      <c r="A25" s="4257"/>
      <c r="B25" s="4257"/>
      <c r="C25" s="4257"/>
      <c r="D25" s="4257"/>
      <c r="E25" s="4257"/>
      <c r="F25" s="4257"/>
      <c r="G25" s="4257"/>
      <c r="H25" s="4257"/>
    </row>
    <row r="26" spans="1:8" x14ac:dyDescent="0.3">
      <c r="A26" s="4257"/>
      <c r="B26" s="4257"/>
      <c r="C26" s="4257"/>
      <c r="D26" s="4257"/>
      <c r="E26" s="4257"/>
      <c r="F26" s="4257"/>
      <c r="G26" s="4257"/>
      <c r="H26" s="4257"/>
    </row>
    <row r="27" spans="1:8" x14ac:dyDescent="0.3">
      <c r="A27" s="4257"/>
      <c r="B27" s="4257"/>
      <c r="C27" s="4257"/>
      <c r="D27" s="4257"/>
      <c r="E27" s="4257"/>
      <c r="F27" s="4257"/>
      <c r="G27" s="4257"/>
      <c r="H27" s="4257"/>
    </row>
    <row r="28" spans="1:8" x14ac:dyDescent="0.3">
      <c r="A28" s="4257"/>
      <c r="B28" s="4257"/>
      <c r="C28" s="4257"/>
      <c r="D28" s="4257"/>
      <c r="E28" s="4257"/>
      <c r="F28" s="4257"/>
      <c r="G28" s="4257"/>
      <c r="H28" s="4257"/>
    </row>
    <row r="29" spans="1:8" x14ac:dyDescent="0.3">
      <c r="A29" s="4257"/>
      <c r="B29" s="4257"/>
      <c r="C29" s="4257"/>
      <c r="D29" s="4257"/>
      <c r="E29" s="4257"/>
      <c r="F29" s="4257"/>
      <c r="G29" s="4257"/>
      <c r="H29" s="4257"/>
    </row>
    <row r="30" spans="1:8" x14ac:dyDescent="0.3">
      <c r="A30" s="4257"/>
      <c r="B30" s="4257"/>
      <c r="C30" s="4257"/>
      <c r="D30" s="4257"/>
      <c r="E30" s="4257"/>
      <c r="F30" s="4257"/>
      <c r="G30" s="4257"/>
      <c r="H30" s="4257"/>
    </row>
    <row r="31" spans="1:8" x14ac:dyDescent="0.3">
      <c r="A31" s="4257"/>
      <c r="B31" s="4257"/>
      <c r="C31" s="4257"/>
      <c r="D31" s="4257"/>
      <c r="E31" s="4257"/>
      <c r="F31" s="4257"/>
      <c r="G31" s="4257"/>
      <c r="H31" s="4257"/>
    </row>
    <row r="32" spans="1:8" x14ac:dyDescent="0.3">
      <c r="A32" s="4257"/>
      <c r="B32" s="4257"/>
      <c r="C32" s="4257"/>
      <c r="D32" s="4257"/>
      <c r="E32" s="4257"/>
      <c r="F32" s="4257"/>
      <c r="G32" s="4257"/>
      <c r="H32" s="4257"/>
    </row>
    <row r="33" spans="1:8" x14ac:dyDescent="0.3">
      <c r="A33" s="4257"/>
      <c r="B33" s="4257"/>
      <c r="C33" s="4257"/>
      <c r="D33" s="4257"/>
      <c r="E33" s="4257"/>
      <c r="F33" s="4257"/>
      <c r="G33" s="4257"/>
      <c r="H33" s="4257"/>
    </row>
    <row r="34" spans="1:8" x14ac:dyDescent="0.3">
      <c r="A34" s="4257"/>
      <c r="B34" s="4257"/>
      <c r="C34" s="4257"/>
      <c r="D34" s="4257"/>
      <c r="E34" s="4257"/>
      <c r="F34" s="4257"/>
      <c r="G34" s="4257"/>
      <c r="H34" s="4257"/>
    </row>
  </sheetData>
  <sheetProtection password="8403" sheet="1"/>
  <mergeCells count="1">
    <mergeCell ref="A1:H34"/>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H34"/>
  <sheetViews>
    <sheetView workbookViewId="0">
      <selection sqref="A1:H34"/>
    </sheetView>
  </sheetViews>
  <sheetFormatPr defaultRowHeight="14.4" x14ac:dyDescent="0.3"/>
  <sheetData>
    <row r="1" spans="1:8" x14ac:dyDescent="0.3">
      <c r="A1" s="4257" t="s">
        <v>1502</v>
      </c>
      <c r="B1" s="4257"/>
      <c r="C1" s="4257"/>
      <c r="D1" s="4257"/>
      <c r="E1" s="4257"/>
      <c r="F1" s="4257"/>
      <c r="G1" s="4257"/>
      <c r="H1" s="4257"/>
    </row>
    <row r="2" spans="1:8" x14ac:dyDescent="0.3">
      <c r="A2" s="4257"/>
      <c r="B2" s="4257"/>
      <c r="C2" s="4257"/>
      <c r="D2" s="4257"/>
      <c r="E2" s="4257"/>
      <c r="F2" s="4257"/>
      <c r="G2" s="4257"/>
      <c r="H2" s="4257"/>
    </row>
    <row r="3" spans="1:8" x14ac:dyDescent="0.3">
      <c r="A3" s="4257"/>
      <c r="B3" s="4257"/>
      <c r="C3" s="4257"/>
      <c r="D3" s="4257"/>
      <c r="E3" s="4257"/>
      <c r="F3" s="4257"/>
      <c r="G3" s="4257"/>
      <c r="H3" s="4257"/>
    </row>
    <row r="4" spans="1:8" x14ac:dyDescent="0.3">
      <c r="A4" s="4257"/>
      <c r="B4" s="4257"/>
      <c r="C4" s="4257"/>
      <c r="D4" s="4257"/>
      <c r="E4" s="4257"/>
      <c r="F4" s="4257"/>
      <c r="G4" s="4257"/>
      <c r="H4" s="4257"/>
    </row>
    <row r="5" spans="1:8" x14ac:dyDescent="0.3">
      <c r="A5" s="4257"/>
      <c r="B5" s="4257"/>
      <c r="C5" s="4257"/>
      <c r="D5" s="4257"/>
      <c r="E5" s="4257"/>
      <c r="F5" s="4257"/>
      <c r="G5" s="4257"/>
      <c r="H5" s="4257"/>
    </row>
    <row r="6" spans="1:8" x14ac:dyDescent="0.3">
      <c r="A6" s="4257"/>
      <c r="B6" s="4257"/>
      <c r="C6" s="4257"/>
      <c r="D6" s="4257"/>
      <c r="E6" s="4257"/>
      <c r="F6" s="4257"/>
      <c r="G6" s="4257"/>
      <c r="H6" s="4257"/>
    </row>
    <row r="7" spans="1:8" x14ac:dyDescent="0.3">
      <c r="A7" s="4257"/>
      <c r="B7" s="4257"/>
      <c r="C7" s="4257"/>
      <c r="D7" s="4257"/>
      <c r="E7" s="4257"/>
      <c r="F7" s="4257"/>
      <c r="G7" s="4257"/>
      <c r="H7" s="4257"/>
    </row>
    <row r="8" spans="1:8" x14ac:dyDescent="0.3">
      <c r="A8" s="4257"/>
      <c r="B8" s="4257"/>
      <c r="C8" s="4257"/>
      <c r="D8" s="4257"/>
      <c r="E8" s="4257"/>
      <c r="F8" s="4257"/>
      <c r="G8" s="4257"/>
      <c r="H8" s="4257"/>
    </row>
    <row r="9" spans="1:8" x14ac:dyDescent="0.3">
      <c r="A9" s="4257"/>
      <c r="B9" s="4257"/>
      <c r="C9" s="4257"/>
      <c r="D9" s="4257"/>
      <c r="E9" s="4257"/>
      <c r="F9" s="4257"/>
      <c r="G9" s="4257"/>
      <c r="H9" s="4257"/>
    </row>
    <row r="10" spans="1:8" x14ac:dyDescent="0.3">
      <c r="A10" s="4257"/>
      <c r="B10" s="4257"/>
      <c r="C10" s="4257"/>
      <c r="D10" s="4257"/>
      <c r="E10" s="4257"/>
      <c r="F10" s="4257"/>
      <c r="G10" s="4257"/>
      <c r="H10" s="4257"/>
    </row>
    <row r="11" spans="1:8" x14ac:dyDescent="0.3">
      <c r="A11" s="4257"/>
      <c r="B11" s="4257"/>
      <c r="C11" s="4257"/>
      <c r="D11" s="4257"/>
      <c r="E11" s="4257"/>
      <c r="F11" s="4257"/>
      <c r="G11" s="4257"/>
      <c r="H11" s="4257"/>
    </row>
    <row r="12" spans="1:8" x14ac:dyDescent="0.3">
      <c r="A12" s="4257"/>
      <c r="B12" s="4257"/>
      <c r="C12" s="4257"/>
      <c r="D12" s="4257"/>
      <c r="E12" s="4257"/>
      <c r="F12" s="4257"/>
      <c r="G12" s="4257"/>
      <c r="H12" s="4257"/>
    </row>
    <row r="13" spans="1:8" x14ac:dyDescent="0.3">
      <c r="A13" s="4257"/>
      <c r="B13" s="4257"/>
      <c r="C13" s="4257"/>
      <c r="D13" s="4257"/>
      <c r="E13" s="4257"/>
      <c r="F13" s="4257"/>
      <c r="G13" s="4257"/>
      <c r="H13" s="4257"/>
    </row>
    <row r="14" spans="1:8" x14ac:dyDescent="0.3">
      <c r="A14" s="4257"/>
      <c r="B14" s="4257"/>
      <c r="C14" s="4257"/>
      <c r="D14" s="4257"/>
      <c r="E14" s="4257"/>
      <c r="F14" s="4257"/>
      <c r="G14" s="4257"/>
      <c r="H14" s="4257"/>
    </row>
    <row r="15" spans="1:8" x14ac:dyDescent="0.3">
      <c r="A15" s="4257"/>
      <c r="B15" s="4257"/>
      <c r="C15" s="4257"/>
      <c r="D15" s="4257"/>
      <c r="E15" s="4257"/>
      <c r="F15" s="4257"/>
      <c r="G15" s="4257"/>
      <c r="H15" s="4257"/>
    </row>
    <row r="16" spans="1:8" x14ac:dyDescent="0.3">
      <c r="A16" s="4257"/>
      <c r="B16" s="4257"/>
      <c r="C16" s="4257"/>
      <c r="D16" s="4257"/>
      <c r="E16" s="4257"/>
      <c r="F16" s="4257"/>
      <c r="G16" s="4257"/>
      <c r="H16" s="4257"/>
    </row>
    <row r="17" spans="1:8" x14ac:dyDescent="0.3">
      <c r="A17" s="4257"/>
      <c r="B17" s="4257"/>
      <c r="C17" s="4257"/>
      <c r="D17" s="4257"/>
      <c r="E17" s="4257"/>
      <c r="F17" s="4257"/>
      <c r="G17" s="4257"/>
      <c r="H17" s="4257"/>
    </row>
    <row r="18" spans="1:8" x14ac:dyDescent="0.3">
      <c r="A18" s="4257"/>
      <c r="B18" s="4257"/>
      <c r="C18" s="4257"/>
      <c r="D18" s="4257"/>
      <c r="E18" s="4257"/>
      <c r="F18" s="4257"/>
      <c r="G18" s="4257"/>
      <c r="H18" s="4257"/>
    </row>
    <row r="19" spans="1:8" x14ac:dyDescent="0.3">
      <c r="A19" s="4257"/>
      <c r="B19" s="4257"/>
      <c r="C19" s="4257"/>
      <c r="D19" s="4257"/>
      <c r="E19" s="4257"/>
      <c r="F19" s="4257"/>
      <c r="G19" s="4257"/>
      <c r="H19" s="4257"/>
    </row>
    <row r="20" spans="1:8" x14ac:dyDescent="0.3">
      <c r="A20" s="4257"/>
      <c r="B20" s="4257"/>
      <c r="C20" s="4257"/>
      <c r="D20" s="4257"/>
      <c r="E20" s="4257"/>
      <c r="F20" s="4257"/>
      <c r="G20" s="4257"/>
      <c r="H20" s="4257"/>
    </row>
    <row r="21" spans="1:8" x14ac:dyDescent="0.3">
      <c r="A21" s="4257"/>
      <c r="B21" s="4257"/>
      <c r="C21" s="4257"/>
      <c r="D21" s="4257"/>
      <c r="E21" s="4257"/>
      <c r="F21" s="4257"/>
      <c r="G21" s="4257"/>
      <c r="H21" s="4257"/>
    </row>
    <row r="22" spans="1:8" x14ac:dyDescent="0.3">
      <c r="A22" s="4257"/>
      <c r="B22" s="4257"/>
      <c r="C22" s="4257"/>
      <c r="D22" s="4257"/>
      <c r="E22" s="4257"/>
      <c r="F22" s="4257"/>
      <c r="G22" s="4257"/>
      <c r="H22" s="4257"/>
    </row>
    <row r="23" spans="1:8" x14ac:dyDescent="0.3">
      <c r="A23" s="4257"/>
      <c r="B23" s="4257"/>
      <c r="C23" s="4257"/>
      <c r="D23" s="4257"/>
      <c r="E23" s="4257"/>
      <c r="F23" s="4257"/>
      <c r="G23" s="4257"/>
      <c r="H23" s="4257"/>
    </row>
    <row r="24" spans="1:8" x14ac:dyDescent="0.3">
      <c r="A24" s="4257"/>
      <c r="B24" s="4257"/>
      <c r="C24" s="4257"/>
      <c r="D24" s="4257"/>
      <c r="E24" s="4257"/>
      <c r="F24" s="4257"/>
      <c r="G24" s="4257"/>
      <c r="H24" s="4257"/>
    </row>
    <row r="25" spans="1:8" x14ac:dyDescent="0.3">
      <c r="A25" s="4257"/>
      <c r="B25" s="4257"/>
      <c r="C25" s="4257"/>
      <c r="D25" s="4257"/>
      <c r="E25" s="4257"/>
      <c r="F25" s="4257"/>
      <c r="G25" s="4257"/>
      <c r="H25" s="4257"/>
    </row>
    <row r="26" spans="1:8" x14ac:dyDescent="0.3">
      <c r="A26" s="4257"/>
      <c r="B26" s="4257"/>
      <c r="C26" s="4257"/>
      <c r="D26" s="4257"/>
      <c r="E26" s="4257"/>
      <c r="F26" s="4257"/>
      <c r="G26" s="4257"/>
      <c r="H26" s="4257"/>
    </row>
    <row r="27" spans="1:8" x14ac:dyDescent="0.3">
      <c r="A27" s="4257"/>
      <c r="B27" s="4257"/>
      <c r="C27" s="4257"/>
      <c r="D27" s="4257"/>
      <c r="E27" s="4257"/>
      <c r="F27" s="4257"/>
      <c r="G27" s="4257"/>
      <c r="H27" s="4257"/>
    </row>
    <row r="28" spans="1:8" x14ac:dyDescent="0.3">
      <c r="A28" s="4257"/>
      <c r="B28" s="4257"/>
      <c r="C28" s="4257"/>
      <c r="D28" s="4257"/>
      <c r="E28" s="4257"/>
      <c r="F28" s="4257"/>
      <c r="G28" s="4257"/>
      <c r="H28" s="4257"/>
    </row>
    <row r="29" spans="1:8" x14ac:dyDescent="0.3">
      <c r="A29" s="4257"/>
      <c r="B29" s="4257"/>
      <c r="C29" s="4257"/>
      <c r="D29" s="4257"/>
      <c r="E29" s="4257"/>
      <c r="F29" s="4257"/>
      <c r="G29" s="4257"/>
      <c r="H29" s="4257"/>
    </row>
    <row r="30" spans="1:8" x14ac:dyDescent="0.3">
      <c r="A30" s="4257"/>
      <c r="B30" s="4257"/>
      <c r="C30" s="4257"/>
      <c r="D30" s="4257"/>
      <c r="E30" s="4257"/>
      <c r="F30" s="4257"/>
      <c r="G30" s="4257"/>
      <c r="H30" s="4257"/>
    </row>
    <row r="31" spans="1:8" x14ac:dyDescent="0.3">
      <c r="A31" s="4257"/>
      <c r="B31" s="4257"/>
      <c r="C31" s="4257"/>
      <c r="D31" s="4257"/>
      <c r="E31" s="4257"/>
      <c r="F31" s="4257"/>
      <c r="G31" s="4257"/>
      <c r="H31" s="4257"/>
    </row>
    <row r="32" spans="1:8" x14ac:dyDescent="0.3">
      <c r="A32" s="4257"/>
      <c r="B32" s="4257"/>
      <c r="C32" s="4257"/>
      <c r="D32" s="4257"/>
      <c r="E32" s="4257"/>
      <c r="F32" s="4257"/>
      <c r="G32" s="4257"/>
      <c r="H32" s="4257"/>
    </row>
    <row r="33" spans="1:8" x14ac:dyDescent="0.3">
      <c r="A33" s="4257"/>
      <c r="B33" s="4257"/>
      <c r="C33" s="4257"/>
      <c r="D33" s="4257"/>
      <c r="E33" s="4257"/>
      <c r="F33" s="4257"/>
      <c r="G33" s="4257"/>
      <c r="H33" s="4257"/>
    </row>
    <row r="34" spans="1:8" x14ac:dyDescent="0.3">
      <c r="A34" s="4257"/>
      <c r="B34" s="4257"/>
      <c r="C34" s="4257"/>
      <c r="D34" s="4257"/>
      <c r="E34" s="4257"/>
      <c r="F34" s="4257"/>
      <c r="G34" s="4257"/>
      <c r="H34" s="4257"/>
    </row>
  </sheetData>
  <sheetProtection password="8403" sheet="1"/>
  <mergeCells count="1">
    <mergeCell ref="A1:H34"/>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election sqref="A1:H34"/>
    </sheetView>
  </sheetViews>
  <sheetFormatPr defaultRowHeight="14.4" x14ac:dyDescent="0.3"/>
  <sheetData>
    <row r="1" spans="1:8" x14ac:dyDescent="0.3">
      <c r="A1" s="4257" t="s">
        <v>2172</v>
      </c>
      <c r="B1" s="4257"/>
      <c r="C1" s="4257"/>
      <c r="D1" s="4257"/>
      <c r="E1" s="4257"/>
      <c r="F1" s="4257"/>
      <c r="G1" s="4257"/>
      <c r="H1" s="4257"/>
    </row>
    <row r="2" spans="1:8" x14ac:dyDescent="0.3">
      <c r="A2" s="4257"/>
      <c r="B2" s="4257"/>
      <c r="C2" s="4257"/>
      <c r="D2" s="4257"/>
      <c r="E2" s="4257"/>
      <c r="F2" s="4257"/>
      <c r="G2" s="4257"/>
      <c r="H2" s="4257"/>
    </row>
    <row r="3" spans="1:8" x14ac:dyDescent="0.3">
      <c r="A3" s="4257"/>
      <c r="B3" s="4257"/>
      <c r="C3" s="4257"/>
      <c r="D3" s="4257"/>
      <c r="E3" s="4257"/>
      <c r="F3" s="4257"/>
      <c r="G3" s="4257"/>
      <c r="H3" s="4257"/>
    </row>
    <row r="4" spans="1:8" x14ac:dyDescent="0.3">
      <c r="A4" s="4257"/>
      <c r="B4" s="4257"/>
      <c r="C4" s="4257"/>
      <c r="D4" s="4257"/>
      <c r="E4" s="4257"/>
      <c r="F4" s="4257"/>
      <c r="G4" s="4257"/>
      <c r="H4" s="4257"/>
    </row>
    <row r="5" spans="1:8" x14ac:dyDescent="0.3">
      <c r="A5" s="4257"/>
      <c r="B5" s="4257"/>
      <c r="C5" s="4257"/>
      <c r="D5" s="4257"/>
      <c r="E5" s="4257"/>
      <c r="F5" s="4257"/>
      <c r="G5" s="4257"/>
      <c r="H5" s="4257"/>
    </row>
    <row r="6" spans="1:8" x14ac:dyDescent="0.3">
      <c r="A6" s="4257"/>
      <c r="B6" s="4257"/>
      <c r="C6" s="4257"/>
      <c r="D6" s="4257"/>
      <c r="E6" s="4257"/>
      <c r="F6" s="4257"/>
      <c r="G6" s="4257"/>
      <c r="H6" s="4257"/>
    </row>
    <row r="7" spans="1:8" x14ac:dyDescent="0.3">
      <c r="A7" s="4257"/>
      <c r="B7" s="4257"/>
      <c r="C7" s="4257"/>
      <c r="D7" s="4257"/>
      <c r="E7" s="4257"/>
      <c r="F7" s="4257"/>
      <c r="G7" s="4257"/>
      <c r="H7" s="4257"/>
    </row>
    <row r="8" spans="1:8" x14ac:dyDescent="0.3">
      <c r="A8" s="4257"/>
      <c r="B8" s="4257"/>
      <c r="C8" s="4257"/>
      <c r="D8" s="4257"/>
      <c r="E8" s="4257"/>
      <c r="F8" s="4257"/>
      <c r="G8" s="4257"/>
      <c r="H8" s="4257"/>
    </row>
    <row r="9" spans="1:8" x14ac:dyDescent="0.3">
      <c r="A9" s="4257"/>
      <c r="B9" s="4257"/>
      <c r="C9" s="4257"/>
      <c r="D9" s="4257"/>
      <c r="E9" s="4257"/>
      <c r="F9" s="4257"/>
      <c r="G9" s="4257"/>
      <c r="H9" s="4257"/>
    </row>
    <row r="10" spans="1:8" x14ac:dyDescent="0.3">
      <c r="A10" s="4257"/>
      <c r="B10" s="4257"/>
      <c r="C10" s="4257"/>
      <c r="D10" s="4257"/>
      <c r="E10" s="4257"/>
      <c r="F10" s="4257"/>
      <c r="G10" s="4257"/>
      <c r="H10" s="4257"/>
    </row>
    <row r="11" spans="1:8" x14ac:dyDescent="0.3">
      <c r="A11" s="4257"/>
      <c r="B11" s="4257"/>
      <c r="C11" s="4257"/>
      <c r="D11" s="4257"/>
      <c r="E11" s="4257"/>
      <c r="F11" s="4257"/>
      <c r="G11" s="4257"/>
      <c r="H11" s="4257"/>
    </row>
    <row r="12" spans="1:8" x14ac:dyDescent="0.3">
      <c r="A12" s="4257"/>
      <c r="B12" s="4257"/>
      <c r="C12" s="4257"/>
      <c r="D12" s="4257"/>
      <c r="E12" s="4257"/>
      <c r="F12" s="4257"/>
      <c r="G12" s="4257"/>
      <c r="H12" s="4257"/>
    </row>
    <row r="13" spans="1:8" x14ac:dyDescent="0.3">
      <c r="A13" s="4257"/>
      <c r="B13" s="4257"/>
      <c r="C13" s="4257"/>
      <c r="D13" s="4257"/>
      <c r="E13" s="4257"/>
      <c r="F13" s="4257"/>
      <c r="G13" s="4257"/>
      <c r="H13" s="4257"/>
    </row>
    <row r="14" spans="1:8" x14ac:dyDescent="0.3">
      <c r="A14" s="4257"/>
      <c r="B14" s="4257"/>
      <c r="C14" s="4257"/>
      <c r="D14" s="4257"/>
      <c r="E14" s="4257"/>
      <c r="F14" s="4257"/>
      <c r="G14" s="4257"/>
      <c r="H14" s="4257"/>
    </row>
    <row r="15" spans="1:8" x14ac:dyDescent="0.3">
      <c r="A15" s="4257"/>
      <c r="B15" s="4257"/>
      <c r="C15" s="4257"/>
      <c r="D15" s="4257"/>
      <c r="E15" s="4257"/>
      <c r="F15" s="4257"/>
      <c r="G15" s="4257"/>
      <c r="H15" s="4257"/>
    </row>
    <row r="16" spans="1:8" x14ac:dyDescent="0.3">
      <c r="A16" s="4257"/>
      <c r="B16" s="4257"/>
      <c r="C16" s="4257"/>
      <c r="D16" s="4257"/>
      <c r="E16" s="4257"/>
      <c r="F16" s="4257"/>
      <c r="G16" s="4257"/>
      <c r="H16" s="4257"/>
    </row>
    <row r="17" spans="1:8" x14ac:dyDescent="0.3">
      <c r="A17" s="4257"/>
      <c r="B17" s="4257"/>
      <c r="C17" s="4257"/>
      <c r="D17" s="4257"/>
      <c r="E17" s="4257"/>
      <c r="F17" s="4257"/>
      <c r="G17" s="4257"/>
      <c r="H17" s="4257"/>
    </row>
    <row r="18" spans="1:8" x14ac:dyDescent="0.3">
      <c r="A18" s="4257"/>
      <c r="B18" s="4257"/>
      <c r="C18" s="4257"/>
      <c r="D18" s="4257"/>
      <c r="E18" s="4257"/>
      <c r="F18" s="4257"/>
      <c r="G18" s="4257"/>
      <c r="H18" s="4257"/>
    </row>
    <row r="19" spans="1:8" x14ac:dyDescent="0.3">
      <c r="A19" s="4257"/>
      <c r="B19" s="4257"/>
      <c r="C19" s="4257"/>
      <c r="D19" s="4257"/>
      <c r="E19" s="4257"/>
      <c r="F19" s="4257"/>
      <c r="G19" s="4257"/>
      <c r="H19" s="4257"/>
    </row>
    <row r="20" spans="1:8" x14ac:dyDescent="0.3">
      <c r="A20" s="4257"/>
      <c r="B20" s="4257"/>
      <c r="C20" s="4257"/>
      <c r="D20" s="4257"/>
      <c r="E20" s="4257"/>
      <c r="F20" s="4257"/>
      <c r="G20" s="4257"/>
      <c r="H20" s="4257"/>
    </row>
    <row r="21" spans="1:8" x14ac:dyDescent="0.3">
      <c r="A21" s="4257"/>
      <c r="B21" s="4257"/>
      <c r="C21" s="4257"/>
      <c r="D21" s="4257"/>
      <c r="E21" s="4257"/>
      <c r="F21" s="4257"/>
      <c r="G21" s="4257"/>
      <c r="H21" s="4257"/>
    </row>
    <row r="22" spans="1:8" x14ac:dyDescent="0.3">
      <c r="A22" s="4257"/>
      <c r="B22" s="4257"/>
      <c r="C22" s="4257"/>
      <c r="D22" s="4257"/>
      <c r="E22" s="4257"/>
      <c r="F22" s="4257"/>
      <c r="G22" s="4257"/>
      <c r="H22" s="4257"/>
    </row>
    <row r="23" spans="1:8" x14ac:dyDescent="0.3">
      <c r="A23" s="4257"/>
      <c r="B23" s="4257"/>
      <c r="C23" s="4257"/>
      <c r="D23" s="4257"/>
      <c r="E23" s="4257"/>
      <c r="F23" s="4257"/>
      <c r="G23" s="4257"/>
      <c r="H23" s="4257"/>
    </row>
    <row r="24" spans="1:8" x14ac:dyDescent="0.3">
      <c r="A24" s="4257"/>
      <c r="B24" s="4257"/>
      <c r="C24" s="4257"/>
      <c r="D24" s="4257"/>
      <c r="E24" s="4257"/>
      <c r="F24" s="4257"/>
      <c r="G24" s="4257"/>
      <c r="H24" s="4257"/>
    </row>
    <row r="25" spans="1:8" x14ac:dyDescent="0.3">
      <c r="A25" s="4257"/>
      <c r="B25" s="4257"/>
      <c r="C25" s="4257"/>
      <c r="D25" s="4257"/>
      <c r="E25" s="4257"/>
      <c r="F25" s="4257"/>
      <c r="G25" s="4257"/>
      <c r="H25" s="4257"/>
    </row>
    <row r="26" spans="1:8" x14ac:dyDescent="0.3">
      <c r="A26" s="4257"/>
      <c r="B26" s="4257"/>
      <c r="C26" s="4257"/>
      <c r="D26" s="4257"/>
      <c r="E26" s="4257"/>
      <c r="F26" s="4257"/>
      <c r="G26" s="4257"/>
      <c r="H26" s="4257"/>
    </row>
    <row r="27" spans="1:8" x14ac:dyDescent="0.3">
      <c r="A27" s="4257"/>
      <c r="B27" s="4257"/>
      <c r="C27" s="4257"/>
      <c r="D27" s="4257"/>
      <c r="E27" s="4257"/>
      <c r="F27" s="4257"/>
      <c r="G27" s="4257"/>
      <c r="H27" s="4257"/>
    </row>
    <row r="28" spans="1:8" x14ac:dyDescent="0.3">
      <c r="A28" s="4257"/>
      <c r="B28" s="4257"/>
      <c r="C28" s="4257"/>
      <c r="D28" s="4257"/>
      <c r="E28" s="4257"/>
      <c r="F28" s="4257"/>
      <c r="G28" s="4257"/>
      <c r="H28" s="4257"/>
    </row>
    <row r="29" spans="1:8" x14ac:dyDescent="0.3">
      <c r="A29" s="4257"/>
      <c r="B29" s="4257"/>
      <c r="C29" s="4257"/>
      <c r="D29" s="4257"/>
      <c r="E29" s="4257"/>
      <c r="F29" s="4257"/>
      <c r="G29" s="4257"/>
      <c r="H29" s="4257"/>
    </row>
    <row r="30" spans="1:8" x14ac:dyDescent="0.3">
      <c r="A30" s="4257"/>
      <c r="B30" s="4257"/>
      <c r="C30" s="4257"/>
      <c r="D30" s="4257"/>
      <c r="E30" s="4257"/>
      <c r="F30" s="4257"/>
      <c r="G30" s="4257"/>
      <c r="H30" s="4257"/>
    </row>
    <row r="31" spans="1:8" x14ac:dyDescent="0.3">
      <c r="A31" s="4257"/>
      <c r="B31" s="4257"/>
      <c r="C31" s="4257"/>
      <c r="D31" s="4257"/>
      <c r="E31" s="4257"/>
      <c r="F31" s="4257"/>
      <c r="G31" s="4257"/>
      <c r="H31" s="4257"/>
    </row>
    <row r="32" spans="1:8" x14ac:dyDescent="0.3">
      <c r="A32" s="4257"/>
      <c r="B32" s="4257"/>
      <c r="C32" s="4257"/>
      <c r="D32" s="4257"/>
      <c r="E32" s="4257"/>
      <c r="F32" s="4257"/>
      <c r="G32" s="4257"/>
      <c r="H32" s="4257"/>
    </row>
    <row r="33" spans="1:8" x14ac:dyDescent="0.3">
      <c r="A33" s="4257"/>
      <c r="B33" s="4257"/>
      <c r="C33" s="4257"/>
      <c r="D33" s="4257"/>
      <c r="E33" s="4257"/>
      <c r="F33" s="4257"/>
      <c r="G33" s="4257"/>
      <c r="H33" s="4257"/>
    </row>
    <row r="34" spans="1:8" x14ac:dyDescent="0.3">
      <c r="A34" s="4257"/>
      <c r="B34" s="4257"/>
      <c r="C34" s="4257"/>
      <c r="D34" s="4257"/>
      <c r="E34" s="4257"/>
      <c r="F34" s="4257"/>
      <c r="G34" s="4257"/>
      <c r="H34" s="4257"/>
    </row>
  </sheetData>
  <mergeCells count="1">
    <mergeCell ref="A1:H3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37"/>
  <sheetViews>
    <sheetView workbookViewId="0">
      <selection sqref="A1:I37"/>
    </sheetView>
  </sheetViews>
  <sheetFormatPr defaultRowHeight="14.4" x14ac:dyDescent="0.3"/>
  <sheetData>
    <row r="1" spans="1:9" x14ac:dyDescent="0.3">
      <c r="A1" s="4257" t="s">
        <v>1504</v>
      </c>
      <c r="B1" s="4257"/>
      <c r="C1" s="4257"/>
      <c r="D1" s="4257"/>
      <c r="E1" s="4257"/>
      <c r="F1" s="4257"/>
      <c r="G1" s="4257"/>
      <c r="H1" s="4257"/>
      <c r="I1" s="4257"/>
    </row>
    <row r="2" spans="1:9" x14ac:dyDescent="0.3">
      <c r="A2" s="4257"/>
      <c r="B2" s="4257"/>
      <c r="C2" s="4257"/>
      <c r="D2" s="4257"/>
      <c r="E2" s="4257"/>
      <c r="F2" s="4257"/>
      <c r="G2" s="4257"/>
      <c r="H2" s="4257"/>
      <c r="I2" s="4257"/>
    </row>
    <row r="3" spans="1:9" x14ac:dyDescent="0.3">
      <c r="A3" s="4257"/>
      <c r="B3" s="4257"/>
      <c r="C3" s="4257"/>
      <c r="D3" s="4257"/>
      <c r="E3" s="4257"/>
      <c r="F3" s="4257"/>
      <c r="G3" s="4257"/>
      <c r="H3" s="4257"/>
      <c r="I3" s="4257"/>
    </row>
    <row r="4" spans="1:9" x14ac:dyDescent="0.3">
      <c r="A4" s="4257"/>
      <c r="B4" s="4257"/>
      <c r="C4" s="4257"/>
      <c r="D4" s="4257"/>
      <c r="E4" s="4257"/>
      <c r="F4" s="4257"/>
      <c r="G4" s="4257"/>
      <c r="H4" s="4257"/>
      <c r="I4" s="4257"/>
    </row>
    <row r="5" spans="1:9" x14ac:dyDescent="0.3">
      <c r="A5" s="4257"/>
      <c r="B5" s="4257"/>
      <c r="C5" s="4257"/>
      <c r="D5" s="4257"/>
      <c r="E5" s="4257"/>
      <c r="F5" s="4257"/>
      <c r="G5" s="4257"/>
      <c r="H5" s="4257"/>
      <c r="I5" s="4257"/>
    </row>
    <row r="6" spans="1:9" x14ac:dyDescent="0.3">
      <c r="A6" s="4257"/>
      <c r="B6" s="4257"/>
      <c r="C6" s="4257"/>
      <c r="D6" s="4257"/>
      <c r="E6" s="4257"/>
      <c r="F6" s="4257"/>
      <c r="G6" s="4257"/>
      <c r="H6" s="4257"/>
      <c r="I6" s="4257"/>
    </row>
    <row r="7" spans="1:9" x14ac:dyDescent="0.3">
      <c r="A7" s="4257"/>
      <c r="B7" s="4257"/>
      <c r="C7" s="4257"/>
      <c r="D7" s="4257"/>
      <c r="E7" s="4257"/>
      <c r="F7" s="4257"/>
      <c r="G7" s="4257"/>
      <c r="H7" s="4257"/>
      <c r="I7" s="4257"/>
    </row>
    <row r="8" spans="1:9" x14ac:dyDescent="0.3">
      <c r="A8" s="4257"/>
      <c r="B8" s="4257"/>
      <c r="C8" s="4257"/>
      <c r="D8" s="4257"/>
      <c r="E8" s="4257"/>
      <c r="F8" s="4257"/>
      <c r="G8" s="4257"/>
      <c r="H8" s="4257"/>
      <c r="I8" s="4257"/>
    </row>
    <row r="9" spans="1:9" x14ac:dyDescent="0.3">
      <c r="A9" s="4257"/>
      <c r="B9" s="4257"/>
      <c r="C9" s="4257"/>
      <c r="D9" s="4257"/>
      <c r="E9" s="4257"/>
      <c r="F9" s="4257"/>
      <c r="G9" s="4257"/>
      <c r="H9" s="4257"/>
      <c r="I9" s="4257"/>
    </row>
    <row r="10" spans="1:9" x14ac:dyDescent="0.3">
      <c r="A10" s="4257"/>
      <c r="B10" s="4257"/>
      <c r="C10" s="4257"/>
      <c r="D10" s="4257"/>
      <c r="E10" s="4257"/>
      <c r="F10" s="4257"/>
      <c r="G10" s="4257"/>
      <c r="H10" s="4257"/>
      <c r="I10" s="4257"/>
    </row>
    <row r="11" spans="1:9" x14ac:dyDescent="0.3">
      <c r="A11" s="4257"/>
      <c r="B11" s="4257"/>
      <c r="C11" s="4257"/>
      <c r="D11" s="4257"/>
      <c r="E11" s="4257"/>
      <c r="F11" s="4257"/>
      <c r="G11" s="4257"/>
      <c r="H11" s="4257"/>
      <c r="I11" s="4257"/>
    </row>
    <row r="12" spans="1:9" x14ac:dyDescent="0.3">
      <c r="A12" s="4257"/>
      <c r="B12" s="4257"/>
      <c r="C12" s="4257"/>
      <c r="D12" s="4257"/>
      <c r="E12" s="4257"/>
      <c r="F12" s="4257"/>
      <c r="G12" s="4257"/>
      <c r="H12" s="4257"/>
      <c r="I12" s="4257"/>
    </row>
    <row r="13" spans="1:9" x14ac:dyDescent="0.3">
      <c r="A13" s="4257"/>
      <c r="B13" s="4257"/>
      <c r="C13" s="4257"/>
      <c r="D13" s="4257"/>
      <c r="E13" s="4257"/>
      <c r="F13" s="4257"/>
      <c r="G13" s="4257"/>
      <c r="H13" s="4257"/>
      <c r="I13" s="4257"/>
    </row>
    <row r="14" spans="1:9" x14ac:dyDescent="0.3">
      <c r="A14" s="4257"/>
      <c r="B14" s="4257"/>
      <c r="C14" s="4257"/>
      <c r="D14" s="4257"/>
      <c r="E14" s="4257"/>
      <c r="F14" s="4257"/>
      <c r="G14" s="4257"/>
      <c r="H14" s="4257"/>
      <c r="I14" s="4257"/>
    </row>
    <row r="15" spans="1:9" x14ac:dyDescent="0.3">
      <c r="A15" s="4257"/>
      <c r="B15" s="4257"/>
      <c r="C15" s="4257"/>
      <c r="D15" s="4257"/>
      <c r="E15" s="4257"/>
      <c r="F15" s="4257"/>
      <c r="G15" s="4257"/>
      <c r="H15" s="4257"/>
      <c r="I15" s="4257"/>
    </row>
    <row r="16" spans="1:9" x14ac:dyDescent="0.3">
      <c r="A16" s="4257"/>
      <c r="B16" s="4257"/>
      <c r="C16" s="4257"/>
      <c r="D16" s="4257"/>
      <c r="E16" s="4257"/>
      <c r="F16" s="4257"/>
      <c r="G16" s="4257"/>
      <c r="H16" s="4257"/>
      <c r="I16" s="4257"/>
    </row>
    <row r="17" spans="1:9" x14ac:dyDescent="0.3">
      <c r="A17" s="4257"/>
      <c r="B17" s="4257"/>
      <c r="C17" s="4257"/>
      <c r="D17" s="4257"/>
      <c r="E17" s="4257"/>
      <c r="F17" s="4257"/>
      <c r="G17" s="4257"/>
      <c r="H17" s="4257"/>
      <c r="I17" s="4257"/>
    </row>
    <row r="18" spans="1:9" x14ac:dyDescent="0.3">
      <c r="A18" s="4257"/>
      <c r="B18" s="4257"/>
      <c r="C18" s="4257"/>
      <c r="D18" s="4257"/>
      <c r="E18" s="4257"/>
      <c r="F18" s="4257"/>
      <c r="G18" s="4257"/>
      <c r="H18" s="4257"/>
      <c r="I18" s="4257"/>
    </row>
    <row r="19" spans="1:9" x14ac:dyDescent="0.3">
      <c r="A19" s="4257"/>
      <c r="B19" s="4257"/>
      <c r="C19" s="4257"/>
      <c r="D19" s="4257"/>
      <c r="E19" s="4257"/>
      <c r="F19" s="4257"/>
      <c r="G19" s="4257"/>
      <c r="H19" s="4257"/>
      <c r="I19" s="4257"/>
    </row>
    <row r="20" spans="1:9" x14ac:dyDescent="0.3">
      <c r="A20" s="4257"/>
      <c r="B20" s="4257"/>
      <c r="C20" s="4257"/>
      <c r="D20" s="4257"/>
      <c r="E20" s="4257"/>
      <c r="F20" s="4257"/>
      <c r="G20" s="4257"/>
      <c r="H20" s="4257"/>
      <c r="I20" s="4257"/>
    </row>
    <row r="21" spans="1:9" x14ac:dyDescent="0.3">
      <c r="A21" s="4257"/>
      <c r="B21" s="4257"/>
      <c r="C21" s="4257"/>
      <c r="D21" s="4257"/>
      <c r="E21" s="4257"/>
      <c r="F21" s="4257"/>
      <c r="G21" s="4257"/>
      <c r="H21" s="4257"/>
      <c r="I21" s="4257"/>
    </row>
    <row r="22" spans="1:9" x14ac:dyDescent="0.3">
      <c r="A22" s="4257"/>
      <c r="B22" s="4257"/>
      <c r="C22" s="4257"/>
      <c r="D22" s="4257"/>
      <c r="E22" s="4257"/>
      <c r="F22" s="4257"/>
      <c r="G22" s="4257"/>
      <c r="H22" s="4257"/>
      <c r="I22" s="4257"/>
    </row>
    <row r="23" spans="1:9" x14ac:dyDescent="0.3">
      <c r="A23" s="4257"/>
      <c r="B23" s="4257"/>
      <c r="C23" s="4257"/>
      <c r="D23" s="4257"/>
      <c r="E23" s="4257"/>
      <c r="F23" s="4257"/>
      <c r="G23" s="4257"/>
      <c r="H23" s="4257"/>
      <c r="I23" s="4257"/>
    </row>
    <row r="24" spans="1:9" x14ac:dyDescent="0.3">
      <c r="A24" s="4257"/>
      <c r="B24" s="4257"/>
      <c r="C24" s="4257"/>
      <c r="D24" s="4257"/>
      <c r="E24" s="4257"/>
      <c r="F24" s="4257"/>
      <c r="G24" s="4257"/>
      <c r="H24" s="4257"/>
      <c r="I24" s="4257"/>
    </row>
    <row r="25" spans="1:9" x14ac:dyDescent="0.3">
      <c r="A25" s="4257"/>
      <c r="B25" s="4257"/>
      <c r="C25" s="4257"/>
      <c r="D25" s="4257"/>
      <c r="E25" s="4257"/>
      <c r="F25" s="4257"/>
      <c r="G25" s="4257"/>
      <c r="H25" s="4257"/>
      <c r="I25" s="4257"/>
    </row>
    <row r="26" spans="1:9" x14ac:dyDescent="0.3">
      <c r="A26" s="4257"/>
      <c r="B26" s="4257"/>
      <c r="C26" s="4257"/>
      <c r="D26" s="4257"/>
      <c r="E26" s="4257"/>
      <c r="F26" s="4257"/>
      <c r="G26" s="4257"/>
      <c r="H26" s="4257"/>
      <c r="I26" s="4257"/>
    </row>
    <row r="27" spans="1:9" x14ac:dyDescent="0.3">
      <c r="A27" s="4257"/>
      <c r="B27" s="4257"/>
      <c r="C27" s="4257"/>
      <c r="D27" s="4257"/>
      <c r="E27" s="4257"/>
      <c r="F27" s="4257"/>
      <c r="G27" s="4257"/>
      <c r="H27" s="4257"/>
      <c r="I27" s="4257"/>
    </row>
    <row r="28" spans="1:9" x14ac:dyDescent="0.3">
      <c r="A28" s="4257"/>
      <c r="B28" s="4257"/>
      <c r="C28" s="4257"/>
      <c r="D28" s="4257"/>
      <c r="E28" s="4257"/>
      <c r="F28" s="4257"/>
      <c r="G28" s="4257"/>
      <c r="H28" s="4257"/>
      <c r="I28" s="4257"/>
    </row>
    <row r="29" spans="1:9" x14ac:dyDescent="0.3">
      <c r="A29" s="4257"/>
      <c r="B29" s="4257"/>
      <c r="C29" s="4257"/>
      <c r="D29" s="4257"/>
      <c r="E29" s="4257"/>
      <c r="F29" s="4257"/>
      <c r="G29" s="4257"/>
      <c r="H29" s="4257"/>
      <c r="I29" s="4257"/>
    </row>
    <row r="30" spans="1:9" x14ac:dyDescent="0.3">
      <c r="A30" s="4257"/>
      <c r="B30" s="4257"/>
      <c r="C30" s="4257"/>
      <c r="D30" s="4257"/>
      <c r="E30" s="4257"/>
      <c r="F30" s="4257"/>
      <c r="G30" s="4257"/>
      <c r="H30" s="4257"/>
      <c r="I30" s="4257"/>
    </row>
    <row r="31" spans="1:9" x14ac:dyDescent="0.3">
      <c r="A31" s="4257"/>
      <c r="B31" s="4257"/>
      <c r="C31" s="4257"/>
      <c r="D31" s="4257"/>
      <c r="E31" s="4257"/>
      <c r="F31" s="4257"/>
      <c r="G31" s="4257"/>
      <c r="H31" s="4257"/>
      <c r="I31" s="4257"/>
    </row>
    <row r="32" spans="1:9" x14ac:dyDescent="0.3">
      <c r="A32" s="4257"/>
      <c r="B32" s="4257"/>
      <c r="C32" s="4257"/>
      <c r="D32" s="4257"/>
      <c r="E32" s="4257"/>
      <c r="F32" s="4257"/>
      <c r="G32" s="4257"/>
      <c r="H32" s="4257"/>
      <c r="I32" s="4257"/>
    </row>
    <row r="33" spans="1:9" x14ac:dyDescent="0.3">
      <c r="A33" s="4257"/>
      <c r="B33" s="4257"/>
      <c r="C33" s="4257"/>
      <c r="D33" s="4257"/>
      <c r="E33" s="4257"/>
      <c r="F33" s="4257"/>
      <c r="G33" s="4257"/>
      <c r="H33" s="4257"/>
      <c r="I33" s="4257"/>
    </row>
    <row r="34" spans="1:9" x14ac:dyDescent="0.3">
      <c r="A34" s="4257"/>
      <c r="B34" s="4257"/>
      <c r="C34" s="4257"/>
      <c r="D34" s="4257"/>
      <c r="E34" s="4257"/>
      <c r="F34" s="4257"/>
      <c r="G34" s="4257"/>
      <c r="H34" s="4257"/>
      <c r="I34" s="4257"/>
    </row>
    <row r="35" spans="1:9" x14ac:dyDescent="0.3">
      <c r="A35" s="4257"/>
      <c r="B35" s="4257"/>
      <c r="C35" s="4257"/>
      <c r="D35" s="4257"/>
      <c r="E35" s="4257"/>
      <c r="F35" s="4257"/>
      <c r="G35" s="4257"/>
      <c r="H35" s="4257"/>
      <c r="I35" s="4257"/>
    </row>
    <row r="36" spans="1:9" x14ac:dyDescent="0.3">
      <c r="A36" s="4257"/>
      <c r="B36" s="4257"/>
      <c r="C36" s="4257"/>
      <c r="D36" s="4257"/>
      <c r="E36" s="4257"/>
      <c r="F36" s="4257"/>
      <c r="G36" s="4257"/>
      <c r="H36" s="4257"/>
      <c r="I36" s="4257"/>
    </row>
    <row r="37" spans="1:9" x14ac:dyDescent="0.3">
      <c r="A37" s="4257"/>
      <c r="B37" s="4257"/>
      <c r="C37" s="4257"/>
      <c r="D37" s="4257"/>
      <c r="E37" s="4257"/>
      <c r="F37" s="4257"/>
      <c r="G37" s="4257"/>
      <c r="H37" s="4257"/>
      <c r="I37" s="4257"/>
    </row>
  </sheetData>
  <sheetProtection password="8403" sheet="1"/>
  <mergeCells count="1">
    <mergeCell ref="A1:I37"/>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33"/>
  <sheetViews>
    <sheetView workbookViewId="0">
      <selection activeCell="L23" sqref="L23"/>
    </sheetView>
  </sheetViews>
  <sheetFormatPr defaultRowHeight="14.4" x14ac:dyDescent="0.3"/>
  <sheetData>
    <row r="1" spans="1:9" x14ac:dyDescent="0.3">
      <c r="A1" s="4257" t="s">
        <v>1505</v>
      </c>
      <c r="B1" s="4257"/>
      <c r="C1" s="4257"/>
      <c r="D1" s="4257"/>
      <c r="E1" s="4257"/>
      <c r="F1" s="4257"/>
      <c r="G1" s="4257"/>
      <c r="H1" s="4257"/>
      <c r="I1" s="4257"/>
    </row>
    <row r="2" spans="1:9" x14ac:dyDescent="0.3">
      <c r="A2" s="4257"/>
      <c r="B2" s="4257"/>
      <c r="C2" s="4257"/>
      <c r="D2" s="4257"/>
      <c r="E2" s="4257"/>
      <c r="F2" s="4257"/>
      <c r="G2" s="4257"/>
      <c r="H2" s="4257"/>
      <c r="I2" s="4257"/>
    </row>
    <row r="3" spans="1:9" x14ac:dyDescent="0.3">
      <c r="A3" s="4257"/>
      <c r="B3" s="4257"/>
      <c r="C3" s="4257"/>
      <c r="D3" s="4257"/>
      <c r="E3" s="4257"/>
      <c r="F3" s="4257"/>
      <c r="G3" s="4257"/>
      <c r="H3" s="4257"/>
      <c r="I3" s="4257"/>
    </row>
    <row r="4" spans="1:9" x14ac:dyDescent="0.3">
      <c r="A4" s="4257"/>
      <c r="B4" s="4257"/>
      <c r="C4" s="4257"/>
      <c r="D4" s="4257"/>
      <c r="E4" s="4257"/>
      <c r="F4" s="4257"/>
      <c r="G4" s="4257"/>
      <c r="H4" s="4257"/>
      <c r="I4" s="4257"/>
    </row>
    <row r="5" spans="1:9" x14ac:dyDescent="0.3">
      <c r="A5" s="4257"/>
      <c r="B5" s="4257"/>
      <c r="C5" s="4257"/>
      <c r="D5" s="4257"/>
      <c r="E5" s="4257"/>
      <c r="F5" s="4257"/>
      <c r="G5" s="4257"/>
      <c r="H5" s="4257"/>
      <c r="I5" s="4257"/>
    </row>
    <row r="6" spans="1:9" x14ac:dyDescent="0.3">
      <c r="A6" s="4257"/>
      <c r="B6" s="4257"/>
      <c r="C6" s="4257"/>
      <c r="D6" s="4257"/>
      <c r="E6" s="4257"/>
      <c r="F6" s="4257"/>
      <c r="G6" s="4257"/>
      <c r="H6" s="4257"/>
      <c r="I6" s="4257"/>
    </row>
    <row r="7" spans="1:9" x14ac:dyDescent="0.3">
      <c r="A7" s="4257"/>
      <c r="B7" s="4257"/>
      <c r="C7" s="4257"/>
      <c r="D7" s="4257"/>
      <c r="E7" s="4257"/>
      <c r="F7" s="4257"/>
      <c r="G7" s="4257"/>
      <c r="H7" s="4257"/>
      <c r="I7" s="4257"/>
    </row>
    <row r="8" spans="1:9" x14ac:dyDescent="0.3">
      <c r="A8" s="4257"/>
      <c r="B8" s="4257"/>
      <c r="C8" s="4257"/>
      <c r="D8" s="4257"/>
      <c r="E8" s="4257"/>
      <c r="F8" s="4257"/>
      <c r="G8" s="4257"/>
      <c r="H8" s="4257"/>
      <c r="I8" s="4257"/>
    </row>
    <row r="9" spans="1:9" x14ac:dyDescent="0.3">
      <c r="A9" s="4257"/>
      <c r="B9" s="4257"/>
      <c r="C9" s="4257"/>
      <c r="D9" s="4257"/>
      <c r="E9" s="4257"/>
      <c r="F9" s="4257"/>
      <c r="G9" s="4257"/>
      <c r="H9" s="4257"/>
      <c r="I9" s="4257"/>
    </row>
    <row r="10" spans="1:9" x14ac:dyDescent="0.3">
      <c r="A10" s="4257"/>
      <c r="B10" s="4257"/>
      <c r="C10" s="4257"/>
      <c r="D10" s="4257"/>
      <c r="E10" s="4257"/>
      <c r="F10" s="4257"/>
      <c r="G10" s="4257"/>
      <c r="H10" s="4257"/>
      <c r="I10" s="4257"/>
    </row>
    <row r="11" spans="1:9" x14ac:dyDescent="0.3">
      <c r="A11" s="4257"/>
      <c r="B11" s="4257"/>
      <c r="C11" s="4257"/>
      <c r="D11" s="4257"/>
      <c r="E11" s="4257"/>
      <c r="F11" s="4257"/>
      <c r="G11" s="4257"/>
      <c r="H11" s="4257"/>
      <c r="I11" s="4257"/>
    </row>
    <row r="12" spans="1:9" x14ac:dyDescent="0.3">
      <c r="A12" s="4257"/>
      <c r="B12" s="4257"/>
      <c r="C12" s="4257"/>
      <c r="D12" s="4257"/>
      <c r="E12" s="4257"/>
      <c r="F12" s="4257"/>
      <c r="G12" s="4257"/>
      <c r="H12" s="4257"/>
      <c r="I12" s="4257"/>
    </row>
    <row r="13" spans="1:9" x14ac:dyDescent="0.3">
      <c r="A13" s="4257"/>
      <c r="B13" s="4257"/>
      <c r="C13" s="4257"/>
      <c r="D13" s="4257"/>
      <c r="E13" s="4257"/>
      <c r="F13" s="4257"/>
      <c r="G13" s="4257"/>
      <c r="H13" s="4257"/>
      <c r="I13" s="4257"/>
    </row>
    <row r="14" spans="1:9" x14ac:dyDescent="0.3">
      <c r="A14" s="4257"/>
      <c r="B14" s="4257"/>
      <c r="C14" s="4257"/>
      <c r="D14" s="4257"/>
      <c r="E14" s="4257"/>
      <c r="F14" s="4257"/>
      <c r="G14" s="4257"/>
      <c r="H14" s="4257"/>
      <c r="I14" s="4257"/>
    </row>
    <row r="15" spans="1:9" x14ac:dyDescent="0.3">
      <c r="A15" s="4257"/>
      <c r="B15" s="4257"/>
      <c r="C15" s="4257"/>
      <c r="D15" s="4257"/>
      <c r="E15" s="4257"/>
      <c r="F15" s="4257"/>
      <c r="G15" s="4257"/>
      <c r="H15" s="4257"/>
      <c r="I15" s="4257"/>
    </row>
    <row r="16" spans="1:9" x14ac:dyDescent="0.3">
      <c r="A16" s="4257"/>
      <c r="B16" s="4257"/>
      <c r="C16" s="4257"/>
      <c r="D16" s="4257"/>
      <c r="E16" s="4257"/>
      <c r="F16" s="4257"/>
      <c r="G16" s="4257"/>
      <c r="H16" s="4257"/>
      <c r="I16" s="4257"/>
    </row>
    <row r="17" spans="1:9" x14ac:dyDescent="0.3">
      <c r="A17" s="4257"/>
      <c r="B17" s="4257"/>
      <c r="C17" s="4257"/>
      <c r="D17" s="4257"/>
      <c r="E17" s="4257"/>
      <c r="F17" s="4257"/>
      <c r="G17" s="4257"/>
      <c r="H17" s="4257"/>
      <c r="I17" s="4257"/>
    </row>
    <row r="18" spans="1:9" x14ac:dyDescent="0.3">
      <c r="A18" s="4257"/>
      <c r="B18" s="4257"/>
      <c r="C18" s="4257"/>
      <c r="D18" s="4257"/>
      <c r="E18" s="4257"/>
      <c r="F18" s="4257"/>
      <c r="G18" s="4257"/>
      <c r="H18" s="4257"/>
      <c r="I18" s="4257"/>
    </row>
    <row r="19" spans="1:9" x14ac:dyDescent="0.3">
      <c r="A19" s="4257"/>
      <c r="B19" s="4257"/>
      <c r="C19" s="4257"/>
      <c r="D19" s="4257"/>
      <c r="E19" s="4257"/>
      <c r="F19" s="4257"/>
      <c r="G19" s="4257"/>
      <c r="H19" s="4257"/>
      <c r="I19" s="4257"/>
    </row>
    <row r="20" spans="1:9" x14ac:dyDescent="0.3">
      <c r="A20" s="4257"/>
      <c r="B20" s="4257"/>
      <c r="C20" s="4257"/>
      <c r="D20" s="4257"/>
      <c r="E20" s="4257"/>
      <c r="F20" s="4257"/>
      <c r="G20" s="4257"/>
      <c r="H20" s="4257"/>
      <c r="I20" s="4257"/>
    </row>
    <row r="21" spans="1:9" x14ac:dyDescent="0.3">
      <c r="A21" s="4257"/>
      <c r="B21" s="4257"/>
      <c r="C21" s="4257"/>
      <c r="D21" s="4257"/>
      <c r="E21" s="4257"/>
      <c r="F21" s="4257"/>
      <c r="G21" s="4257"/>
      <c r="H21" s="4257"/>
      <c r="I21" s="4257"/>
    </row>
    <row r="22" spans="1:9" x14ac:dyDescent="0.3">
      <c r="A22" s="4257"/>
      <c r="B22" s="4257"/>
      <c r="C22" s="4257"/>
      <c r="D22" s="4257"/>
      <c r="E22" s="4257"/>
      <c r="F22" s="4257"/>
      <c r="G22" s="4257"/>
      <c r="H22" s="4257"/>
      <c r="I22" s="4257"/>
    </row>
    <row r="23" spans="1:9" x14ac:dyDescent="0.3">
      <c r="A23" s="4257"/>
      <c r="B23" s="4257"/>
      <c r="C23" s="4257"/>
      <c r="D23" s="4257"/>
      <c r="E23" s="4257"/>
      <c r="F23" s="4257"/>
      <c r="G23" s="4257"/>
      <c r="H23" s="4257"/>
      <c r="I23" s="4257"/>
    </row>
    <row r="24" spans="1:9" x14ac:dyDescent="0.3">
      <c r="A24" s="4257"/>
      <c r="B24" s="4257"/>
      <c r="C24" s="4257"/>
      <c r="D24" s="4257"/>
      <c r="E24" s="4257"/>
      <c r="F24" s="4257"/>
      <c r="G24" s="4257"/>
      <c r="H24" s="4257"/>
      <c r="I24" s="4257"/>
    </row>
    <row r="25" spans="1:9" x14ac:dyDescent="0.3">
      <c r="A25" s="4257"/>
      <c r="B25" s="4257"/>
      <c r="C25" s="4257"/>
      <c r="D25" s="4257"/>
      <c r="E25" s="4257"/>
      <c r="F25" s="4257"/>
      <c r="G25" s="4257"/>
      <c r="H25" s="4257"/>
      <c r="I25" s="4257"/>
    </row>
    <row r="26" spans="1:9" x14ac:dyDescent="0.3">
      <c r="A26" s="4257"/>
      <c r="B26" s="4257"/>
      <c r="C26" s="4257"/>
      <c r="D26" s="4257"/>
      <c r="E26" s="4257"/>
      <c r="F26" s="4257"/>
      <c r="G26" s="4257"/>
      <c r="H26" s="4257"/>
      <c r="I26" s="4257"/>
    </row>
    <row r="27" spans="1:9" x14ac:dyDescent="0.3">
      <c r="A27" s="4257"/>
      <c r="B27" s="4257"/>
      <c r="C27" s="4257"/>
      <c r="D27" s="4257"/>
      <c r="E27" s="4257"/>
      <c r="F27" s="4257"/>
      <c r="G27" s="4257"/>
      <c r="H27" s="4257"/>
      <c r="I27" s="4257"/>
    </row>
    <row r="28" spans="1:9" x14ac:dyDescent="0.3">
      <c r="A28" s="4257"/>
      <c r="B28" s="4257"/>
      <c r="C28" s="4257"/>
      <c r="D28" s="4257"/>
      <c r="E28" s="4257"/>
      <c r="F28" s="4257"/>
      <c r="G28" s="4257"/>
      <c r="H28" s="4257"/>
      <c r="I28" s="4257"/>
    </row>
    <row r="29" spans="1:9" x14ac:dyDescent="0.3">
      <c r="A29" s="4257"/>
      <c r="B29" s="4257"/>
      <c r="C29" s="4257"/>
      <c r="D29" s="4257"/>
      <c r="E29" s="4257"/>
      <c r="F29" s="4257"/>
      <c r="G29" s="4257"/>
      <c r="H29" s="4257"/>
      <c r="I29" s="4257"/>
    </row>
    <row r="30" spans="1:9" x14ac:dyDescent="0.3">
      <c r="A30" s="4257"/>
      <c r="B30" s="4257"/>
      <c r="C30" s="4257"/>
      <c r="D30" s="4257"/>
      <c r="E30" s="4257"/>
      <c r="F30" s="4257"/>
      <c r="G30" s="4257"/>
      <c r="H30" s="4257"/>
      <c r="I30" s="4257"/>
    </row>
    <row r="31" spans="1:9" x14ac:dyDescent="0.3">
      <c r="A31" s="4257"/>
      <c r="B31" s="4257"/>
      <c r="C31" s="4257"/>
      <c r="D31" s="4257"/>
      <c r="E31" s="4257"/>
      <c r="F31" s="4257"/>
      <c r="G31" s="4257"/>
      <c r="H31" s="4257"/>
      <c r="I31" s="4257"/>
    </row>
    <row r="32" spans="1:9" x14ac:dyDescent="0.3">
      <c r="A32" s="4257"/>
      <c r="B32" s="4257"/>
      <c r="C32" s="4257"/>
      <c r="D32" s="4257"/>
      <c r="E32" s="4257"/>
      <c r="F32" s="4257"/>
      <c r="G32" s="4257"/>
      <c r="H32" s="4257"/>
      <c r="I32" s="4257"/>
    </row>
    <row r="33" spans="1:9" x14ac:dyDescent="0.3">
      <c r="A33" s="4257"/>
      <c r="B33" s="4257"/>
      <c r="C33" s="4257"/>
      <c r="D33" s="4257"/>
      <c r="E33" s="4257"/>
      <c r="F33" s="4257"/>
      <c r="G33" s="4257"/>
      <c r="H33" s="4257"/>
      <c r="I33" s="4257"/>
    </row>
  </sheetData>
  <sheetProtection password="8403" sheet="1"/>
  <mergeCells count="1">
    <mergeCell ref="A1:I33"/>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32"/>
  <sheetViews>
    <sheetView workbookViewId="0">
      <selection sqref="A1:I32"/>
    </sheetView>
  </sheetViews>
  <sheetFormatPr defaultRowHeight="14.4" x14ac:dyDescent="0.3"/>
  <sheetData>
    <row r="1" spans="1:9" x14ac:dyDescent="0.3">
      <c r="A1" s="4257" t="s">
        <v>1506</v>
      </c>
      <c r="B1" s="4257"/>
      <c r="C1" s="4257"/>
      <c r="D1" s="4257"/>
      <c r="E1" s="4257"/>
      <c r="F1" s="4257"/>
      <c r="G1" s="4257"/>
      <c r="H1" s="4257"/>
      <c r="I1" s="4257"/>
    </row>
    <row r="2" spans="1:9" x14ac:dyDescent="0.3">
      <c r="A2" s="4257"/>
      <c r="B2" s="4257"/>
      <c r="C2" s="4257"/>
      <c r="D2" s="4257"/>
      <c r="E2" s="4257"/>
      <c r="F2" s="4257"/>
      <c r="G2" s="4257"/>
      <c r="H2" s="4257"/>
      <c r="I2" s="4257"/>
    </row>
    <row r="3" spans="1:9" x14ac:dyDescent="0.3">
      <c r="A3" s="4257"/>
      <c r="B3" s="4257"/>
      <c r="C3" s="4257"/>
      <c r="D3" s="4257"/>
      <c r="E3" s="4257"/>
      <c r="F3" s="4257"/>
      <c r="G3" s="4257"/>
      <c r="H3" s="4257"/>
      <c r="I3" s="4257"/>
    </row>
    <row r="4" spans="1:9" x14ac:dyDescent="0.3">
      <c r="A4" s="4257"/>
      <c r="B4" s="4257"/>
      <c r="C4" s="4257"/>
      <c r="D4" s="4257"/>
      <c r="E4" s="4257"/>
      <c r="F4" s="4257"/>
      <c r="G4" s="4257"/>
      <c r="H4" s="4257"/>
      <c r="I4" s="4257"/>
    </row>
    <row r="5" spans="1:9" x14ac:dyDescent="0.3">
      <c r="A5" s="4257"/>
      <c r="B5" s="4257"/>
      <c r="C5" s="4257"/>
      <c r="D5" s="4257"/>
      <c r="E5" s="4257"/>
      <c r="F5" s="4257"/>
      <c r="G5" s="4257"/>
      <c r="H5" s="4257"/>
      <c r="I5" s="4257"/>
    </row>
    <row r="6" spans="1:9" x14ac:dyDescent="0.3">
      <c r="A6" s="4257"/>
      <c r="B6" s="4257"/>
      <c r="C6" s="4257"/>
      <c r="D6" s="4257"/>
      <c r="E6" s="4257"/>
      <c r="F6" s="4257"/>
      <c r="G6" s="4257"/>
      <c r="H6" s="4257"/>
      <c r="I6" s="4257"/>
    </row>
    <row r="7" spans="1:9" x14ac:dyDescent="0.3">
      <c r="A7" s="4257"/>
      <c r="B7" s="4257"/>
      <c r="C7" s="4257"/>
      <c r="D7" s="4257"/>
      <c r="E7" s="4257"/>
      <c r="F7" s="4257"/>
      <c r="G7" s="4257"/>
      <c r="H7" s="4257"/>
      <c r="I7" s="4257"/>
    </row>
    <row r="8" spans="1:9" x14ac:dyDescent="0.3">
      <c r="A8" s="4257"/>
      <c r="B8" s="4257"/>
      <c r="C8" s="4257"/>
      <c r="D8" s="4257"/>
      <c r="E8" s="4257"/>
      <c r="F8" s="4257"/>
      <c r="G8" s="4257"/>
      <c r="H8" s="4257"/>
      <c r="I8" s="4257"/>
    </row>
    <row r="9" spans="1:9" x14ac:dyDescent="0.3">
      <c r="A9" s="4257"/>
      <c r="B9" s="4257"/>
      <c r="C9" s="4257"/>
      <c r="D9" s="4257"/>
      <c r="E9" s="4257"/>
      <c r="F9" s="4257"/>
      <c r="G9" s="4257"/>
      <c r="H9" s="4257"/>
      <c r="I9" s="4257"/>
    </row>
    <row r="10" spans="1:9" x14ac:dyDescent="0.3">
      <c r="A10" s="4257"/>
      <c r="B10" s="4257"/>
      <c r="C10" s="4257"/>
      <c r="D10" s="4257"/>
      <c r="E10" s="4257"/>
      <c r="F10" s="4257"/>
      <c r="G10" s="4257"/>
      <c r="H10" s="4257"/>
      <c r="I10" s="4257"/>
    </row>
    <row r="11" spans="1:9" x14ac:dyDescent="0.3">
      <c r="A11" s="4257"/>
      <c r="B11" s="4257"/>
      <c r="C11" s="4257"/>
      <c r="D11" s="4257"/>
      <c r="E11" s="4257"/>
      <c r="F11" s="4257"/>
      <c r="G11" s="4257"/>
      <c r="H11" s="4257"/>
      <c r="I11" s="4257"/>
    </row>
    <row r="12" spans="1:9" x14ac:dyDescent="0.3">
      <c r="A12" s="4257"/>
      <c r="B12" s="4257"/>
      <c r="C12" s="4257"/>
      <c r="D12" s="4257"/>
      <c r="E12" s="4257"/>
      <c r="F12" s="4257"/>
      <c r="G12" s="4257"/>
      <c r="H12" s="4257"/>
      <c r="I12" s="4257"/>
    </row>
    <row r="13" spans="1:9" x14ac:dyDescent="0.3">
      <c r="A13" s="4257"/>
      <c r="B13" s="4257"/>
      <c r="C13" s="4257"/>
      <c r="D13" s="4257"/>
      <c r="E13" s="4257"/>
      <c r="F13" s="4257"/>
      <c r="G13" s="4257"/>
      <c r="H13" s="4257"/>
      <c r="I13" s="4257"/>
    </row>
    <row r="14" spans="1:9" x14ac:dyDescent="0.3">
      <c r="A14" s="4257"/>
      <c r="B14" s="4257"/>
      <c r="C14" s="4257"/>
      <c r="D14" s="4257"/>
      <c r="E14" s="4257"/>
      <c r="F14" s="4257"/>
      <c r="G14" s="4257"/>
      <c r="H14" s="4257"/>
      <c r="I14" s="4257"/>
    </row>
    <row r="15" spans="1:9" x14ac:dyDescent="0.3">
      <c r="A15" s="4257"/>
      <c r="B15" s="4257"/>
      <c r="C15" s="4257"/>
      <c r="D15" s="4257"/>
      <c r="E15" s="4257"/>
      <c r="F15" s="4257"/>
      <c r="G15" s="4257"/>
      <c r="H15" s="4257"/>
      <c r="I15" s="4257"/>
    </row>
    <row r="16" spans="1:9" x14ac:dyDescent="0.3">
      <c r="A16" s="4257"/>
      <c r="B16" s="4257"/>
      <c r="C16" s="4257"/>
      <c r="D16" s="4257"/>
      <c r="E16" s="4257"/>
      <c r="F16" s="4257"/>
      <c r="G16" s="4257"/>
      <c r="H16" s="4257"/>
      <c r="I16" s="4257"/>
    </row>
    <row r="17" spans="1:9" x14ac:dyDescent="0.3">
      <c r="A17" s="4257"/>
      <c r="B17" s="4257"/>
      <c r="C17" s="4257"/>
      <c r="D17" s="4257"/>
      <c r="E17" s="4257"/>
      <c r="F17" s="4257"/>
      <c r="G17" s="4257"/>
      <c r="H17" s="4257"/>
      <c r="I17" s="4257"/>
    </row>
    <row r="18" spans="1:9" x14ac:dyDescent="0.3">
      <c r="A18" s="4257"/>
      <c r="B18" s="4257"/>
      <c r="C18" s="4257"/>
      <c r="D18" s="4257"/>
      <c r="E18" s="4257"/>
      <c r="F18" s="4257"/>
      <c r="G18" s="4257"/>
      <c r="H18" s="4257"/>
      <c r="I18" s="4257"/>
    </row>
    <row r="19" spans="1:9" x14ac:dyDescent="0.3">
      <c r="A19" s="4257"/>
      <c r="B19" s="4257"/>
      <c r="C19" s="4257"/>
      <c r="D19" s="4257"/>
      <c r="E19" s="4257"/>
      <c r="F19" s="4257"/>
      <c r="G19" s="4257"/>
      <c r="H19" s="4257"/>
      <c r="I19" s="4257"/>
    </row>
    <row r="20" spans="1:9" x14ac:dyDescent="0.3">
      <c r="A20" s="4257"/>
      <c r="B20" s="4257"/>
      <c r="C20" s="4257"/>
      <c r="D20" s="4257"/>
      <c r="E20" s="4257"/>
      <c r="F20" s="4257"/>
      <c r="G20" s="4257"/>
      <c r="H20" s="4257"/>
      <c r="I20" s="4257"/>
    </row>
    <row r="21" spans="1:9" x14ac:dyDescent="0.3">
      <c r="A21" s="4257"/>
      <c r="B21" s="4257"/>
      <c r="C21" s="4257"/>
      <c r="D21" s="4257"/>
      <c r="E21" s="4257"/>
      <c r="F21" s="4257"/>
      <c r="G21" s="4257"/>
      <c r="H21" s="4257"/>
      <c r="I21" s="4257"/>
    </row>
    <row r="22" spans="1:9" x14ac:dyDescent="0.3">
      <c r="A22" s="4257"/>
      <c r="B22" s="4257"/>
      <c r="C22" s="4257"/>
      <c r="D22" s="4257"/>
      <c r="E22" s="4257"/>
      <c r="F22" s="4257"/>
      <c r="G22" s="4257"/>
      <c r="H22" s="4257"/>
      <c r="I22" s="4257"/>
    </row>
    <row r="23" spans="1:9" x14ac:dyDescent="0.3">
      <c r="A23" s="4257"/>
      <c r="B23" s="4257"/>
      <c r="C23" s="4257"/>
      <c r="D23" s="4257"/>
      <c r="E23" s="4257"/>
      <c r="F23" s="4257"/>
      <c r="G23" s="4257"/>
      <c r="H23" s="4257"/>
      <c r="I23" s="4257"/>
    </row>
    <row r="24" spans="1:9" x14ac:dyDescent="0.3">
      <c r="A24" s="4257"/>
      <c r="B24" s="4257"/>
      <c r="C24" s="4257"/>
      <c r="D24" s="4257"/>
      <c r="E24" s="4257"/>
      <c r="F24" s="4257"/>
      <c r="G24" s="4257"/>
      <c r="H24" s="4257"/>
      <c r="I24" s="4257"/>
    </row>
    <row r="25" spans="1:9" x14ac:dyDescent="0.3">
      <c r="A25" s="4257"/>
      <c r="B25" s="4257"/>
      <c r="C25" s="4257"/>
      <c r="D25" s="4257"/>
      <c r="E25" s="4257"/>
      <c r="F25" s="4257"/>
      <c r="G25" s="4257"/>
      <c r="H25" s="4257"/>
      <c r="I25" s="4257"/>
    </row>
    <row r="26" spans="1:9" x14ac:dyDescent="0.3">
      <c r="A26" s="4257"/>
      <c r="B26" s="4257"/>
      <c r="C26" s="4257"/>
      <c r="D26" s="4257"/>
      <c r="E26" s="4257"/>
      <c r="F26" s="4257"/>
      <c r="G26" s="4257"/>
      <c r="H26" s="4257"/>
      <c r="I26" s="4257"/>
    </row>
    <row r="27" spans="1:9" x14ac:dyDescent="0.3">
      <c r="A27" s="4257"/>
      <c r="B27" s="4257"/>
      <c r="C27" s="4257"/>
      <c r="D27" s="4257"/>
      <c r="E27" s="4257"/>
      <c r="F27" s="4257"/>
      <c r="G27" s="4257"/>
      <c r="H27" s="4257"/>
      <c r="I27" s="4257"/>
    </row>
    <row r="28" spans="1:9" x14ac:dyDescent="0.3">
      <c r="A28" s="4257"/>
      <c r="B28" s="4257"/>
      <c r="C28" s="4257"/>
      <c r="D28" s="4257"/>
      <c r="E28" s="4257"/>
      <c r="F28" s="4257"/>
      <c r="G28" s="4257"/>
      <c r="H28" s="4257"/>
      <c r="I28" s="4257"/>
    </row>
    <row r="29" spans="1:9" x14ac:dyDescent="0.3">
      <c r="A29" s="4257"/>
      <c r="B29" s="4257"/>
      <c r="C29" s="4257"/>
      <c r="D29" s="4257"/>
      <c r="E29" s="4257"/>
      <c r="F29" s="4257"/>
      <c r="G29" s="4257"/>
      <c r="H29" s="4257"/>
      <c r="I29" s="4257"/>
    </row>
    <row r="30" spans="1:9" x14ac:dyDescent="0.3">
      <c r="A30" s="4257"/>
      <c r="B30" s="4257"/>
      <c r="C30" s="4257"/>
      <c r="D30" s="4257"/>
      <c r="E30" s="4257"/>
      <c r="F30" s="4257"/>
      <c r="G30" s="4257"/>
      <c r="H30" s="4257"/>
      <c r="I30" s="4257"/>
    </row>
    <row r="31" spans="1:9" x14ac:dyDescent="0.3">
      <c r="A31" s="4257"/>
      <c r="B31" s="4257"/>
      <c r="C31" s="4257"/>
      <c r="D31" s="4257"/>
      <c r="E31" s="4257"/>
      <c r="F31" s="4257"/>
      <c r="G31" s="4257"/>
      <c r="H31" s="4257"/>
      <c r="I31" s="4257"/>
    </row>
    <row r="32" spans="1:9" x14ac:dyDescent="0.3">
      <c r="A32" s="4257"/>
      <c r="B32" s="4257"/>
      <c r="C32" s="4257"/>
      <c r="D32" s="4257"/>
      <c r="E32" s="4257"/>
      <c r="F32" s="4257"/>
      <c r="G32" s="4257"/>
      <c r="H32" s="4257"/>
      <c r="I32" s="4257"/>
    </row>
  </sheetData>
  <sheetProtection password="8403" sheet="1"/>
  <mergeCells count="1">
    <mergeCell ref="A1:I32"/>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36"/>
  <sheetViews>
    <sheetView workbookViewId="0">
      <selection sqref="A1:I36"/>
    </sheetView>
  </sheetViews>
  <sheetFormatPr defaultRowHeight="14.4" x14ac:dyDescent="0.3"/>
  <sheetData>
    <row r="1" spans="1:9" x14ac:dyDescent="0.3">
      <c r="A1" s="4257" t="s">
        <v>1507</v>
      </c>
      <c r="B1" s="4257"/>
      <c r="C1" s="4257"/>
      <c r="D1" s="4257"/>
      <c r="E1" s="4257"/>
      <c r="F1" s="4257"/>
      <c r="G1" s="4257"/>
      <c r="H1" s="4257"/>
      <c r="I1" s="4257"/>
    </row>
    <row r="2" spans="1:9" x14ac:dyDescent="0.3">
      <c r="A2" s="4257"/>
      <c r="B2" s="4257"/>
      <c r="C2" s="4257"/>
      <c r="D2" s="4257"/>
      <c r="E2" s="4257"/>
      <c r="F2" s="4257"/>
      <c r="G2" s="4257"/>
      <c r="H2" s="4257"/>
      <c r="I2" s="4257"/>
    </row>
    <row r="3" spans="1:9" x14ac:dyDescent="0.3">
      <c r="A3" s="4257"/>
      <c r="B3" s="4257"/>
      <c r="C3" s="4257"/>
      <c r="D3" s="4257"/>
      <c r="E3" s="4257"/>
      <c r="F3" s="4257"/>
      <c r="G3" s="4257"/>
      <c r="H3" s="4257"/>
      <c r="I3" s="4257"/>
    </row>
    <row r="4" spans="1:9" x14ac:dyDescent="0.3">
      <c r="A4" s="4257"/>
      <c r="B4" s="4257"/>
      <c r="C4" s="4257"/>
      <c r="D4" s="4257"/>
      <c r="E4" s="4257"/>
      <c r="F4" s="4257"/>
      <c r="G4" s="4257"/>
      <c r="H4" s="4257"/>
      <c r="I4" s="4257"/>
    </row>
    <row r="5" spans="1:9" x14ac:dyDescent="0.3">
      <c r="A5" s="4257"/>
      <c r="B5" s="4257"/>
      <c r="C5" s="4257"/>
      <c r="D5" s="4257"/>
      <c r="E5" s="4257"/>
      <c r="F5" s="4257"/>
      <c r="G5" s="4257"/>
      <c r="H5" s="4257"/>
      <c r="I5" s="4257"/>
    </row>
    <row r="6" spans="1:9" x14ac:dyDescent="0.3">
      <c r="A6" s="4257"/>
      <c r="B6" s="4257"/>
      <c r="C6" s="4257"/>
      <c r="D6" s="4257"/>
      <c r="E6" s="4257"/>
      <c r="F6" s="4257"/>
      <c r="G6" s="4257"/>
      <c r="H6" s="4257"/>
      <c r="I6" s="4257"/>
    </row>
    <row r="7" spans="1:9" x14ac:dyDescent="0.3">
      <c r="A7" s="4257"/>
      <c r="B7" s="4257"/>
      <c r="C7" s="4257"/>
      <c r="D7" s="4257"/>
      <c r="E7" s="4257"/>
      <c r="F7" s="4257"/>
      <c r="G7" s="4257"/>
      <c r="H7" s="4257"/>
      <c r="I7" s="4257"/>
    </row>
    <row r="8" spans="1:9" x14ac:dyDescent="0.3">
      <c r="A8" s="4257"/>
      <c r="B8" s="4257"/>
      <c r="C8" s="4257"/>
      <c r="D8" s="4257"/>
      <c r="E8" s="4257"/>
      <c r="F8" s="4257"/>
      <c r="G8" s="4257"/>
      <c r="H8" s="4257"/>
      <c r="I8" s="4257"/>
    </row>
    <row r="9" spans="1:9" x14ac:dyDescent="0.3">
      <c r="A9" s="4257"/>
      <c r="B9" s="4257"/>
      <c r="C9" s="4257"/>
      <c r="D9" s="4257"/>
      <c r="E9" s="4257"/>
      <c r="F9" s="4257"/>
      <c r="G9" s="4257"/>
      <c r="H9" s="4257"/>
      <c r="I9" s="4257"/>
    </row>
    <row r="10" spans="1:9" x14ac:dyDescent="0.3">
      <c r="A10" s="4257"/>
      <c r="B10" s="4257"/>
      <c r="C10" s="4257"/>
      <c r="D10" s="4257"/>
      <c r="E10" s="4257"/>
      <c r="F10" s="4257"/>
      <c r="G10" s="4257"/>
      <c r="H10" s="4257"/>
      <c r="I10" s="4257"/>
    </row>
    <row r="11" spans="1:9" x14ac:dyDescent="0.3">
      <c r="A11" s="4257"/>
      <c r="B11" s="4257"/>
      <c r="C11" s="4257"/>
      <c r="D11" s="4257"/>
      <c r="E11" s="4257"/>
      <c r="F11" s="4257"/>
      <c r="G11" s="4257"/>
      <c r="H11" s="4257"/>
      <c r="I11" s="4257"/>
    </row>
    <row r="12" spans="1:9" x14ac:dyDescent="0.3">
      <c r="A12" s="4257"/>
      <c r="B12" s="4257"/>
      <c r="C12" s="4257"/>
      <c r="D12" s="4257"/>
      <c r="E12" s="4257"/>
      <c r="F12" s="4257"/>
      <c r="G12" s="4257"/>
      <c r="H12" s="4257"/>
      <c r="I12" s="4257"/>
    </row>
    <row r="13" spans="1:9" x14ac:dyDescent="0.3">
      <c r="A13" s="4257"/>
      <c r="B13" s="4257"/>
      <c r="C13" s="4257"/>
      <c r="D13" s="4257"/>
      <c r="E13" s="4257"/>
      <c r="F13" s="4257"/>
      <c r="G13" s="4257"/>
      <c r="H13" s="4257"/>
      <c r="I13" s="4257"/>
    </row>
    <row r="14" spans="1:9" x14ac:dyDescent="0.3">
      <c r="A14" s="4257"/>
      <c r="B14" s="4257"/>
      <c r="C14" s="4257"/>
      <c r="D14" s="4257"/>
      <c r="E14" s="4257"/>
      <c r="F14" s="4257"/>
      <c r="G14" s="4257"/>
      <c r="H14" s="4257"/>
      <c r="I14" s="4257"/>
    </row>
    <row r="15" spans="1:9" x14ac:dyDescent="0.3">
      <c r="A15" s="4257"/>
      <c r="B15" s="4257"/>
      <c r="C15" s="4257"/>
      <c r="D15" s="4257"/>
      <c r="E15" s="4257"/>
      <c r="F15" s="4257"/>
      <c r="G15" s="4257"/>
      <c r="H15" s="4257"/>
      <c r="I15" s="4257"/>
    </row>
    <row r="16" spans="1:9" x14ac:dyDescent="0.3">
      <c r="A16" s="4257"/>
      <c r="B16" s="4257"/>
      <c r="C16" s="4257"/>
      <c r="D16" s="4257"/>
      <c r="E16" s="4257"/>
      <c r="F16" s="4257"/>
      <c r="G16" s="4257"/>
      <c r="H16" s="4257"/>
      <c r="I16" s="4257"/>
    </row>
    <row r="17" spans="1:9" x14ac:dyDescent="0.3">
      <c r="A17" s="4257"/>
      <c r="B17" s="4257"/>
      <c r="C17" s="4257"/>
      <c r="D17" s="4257"/>
      <c r="E17" s="4257"/>
      <c r="F17" s="4257"/>
      <c r="G17" s="4257"/>
      <c r="H17" s="4257"/>
      <c r="I17" s="4257"/>
    </row>
    <row r="18" spans="1:9" x14ac:dyDescent="0.3">
      <c r="A18" s="4257"/>
      <c r="B18" s="4257"/>
      <c r="C18" s="4257"/>
      <c r="D18" s="4257"/>
      <c r="E18" s="4257"/>
      <c r="F18" s="4257"/>
      <c r="G18" s="4257"/>
      <c r="H18" s="4257"/>
      <c r="I18" s="4257"/>
    </row>
    <row r="19" spans="1:9" x14ac:dyDescent="0.3">
      <c r="A19" s="4257"/>
      <c r="B19" s="4257"/>
      <c r="C19" s="4257"/>
      <c r="D19" s="4257"/>
      <c r="E19" s="4257"/>
      <c r="F19" s="4257"/>
      <c r="G19" s="4257"/>
      <c r="H19" s="4257"/>
      <c r="I19" s="4257"/>
    </row>
    <row r="20" spans="1:9" x14ac:dyDescent="0.3">
      <c r="A20" s="4257"/>
      <c r="B20" s="4257"/>
      <c r="C20" s="4257"/>
      <c r="D20" s="4257"/>
      <c r="E20" s="4257"/>
      <c r="F20" s="4257"/>
      <c r="G20" s="4257"/>
      <c r="H20" s="4257"/>
      <c r="I20" s="4257"/>
    </row>
    <row r="21" spans="1:9" x14ac:dyDescent="0.3">
      <c r="A21" s="4257"/>
      <c r="B21" s="4257"/>
      <c r="C21" s="4257"/>
      <c r="D21" s="4257"/>
      <c r="E21" s="4257"/>
      <c r="F21" s="4257"/>
      <c r="G21" s="4257"/>
      <c r="H21" s="4257"/>
      <c r="I21" s="4257"/>
    </row>
    <row r="22" spans="1:9" x14ac:dyDescent="0.3">
      <c r="A22" s="4257"/>
      <c r="B22" s="4257"/>
      <c r="C22" s="4257"/>
      <c r="D22" s="4257"/>
      <c r="E22" s="4257"/>
      <c r="F22" s="4257"/>
      <c r="G22" s="4257"/>
      <c r="H22" s="4257"/>
      <c r="I22" s="4257"/>
    </row>
    <row r="23" spans="1:9" x14ac:dyDescent="0.3">
      <c r="A23" s="4257"/>
      <c r="B23" s="4257"/>
      <c r="C23" s="4257"/>
      <c r="D23" s="4257"/>
      <c r="E23" s="4257"/>
      <c r="F23" s="4257"/>
      <c r="G23" s="4257"/>
      <c r="H23" s="4257"/>
      <c r="I23" s="4257"/>
    </row>
    <row r="24" spans="1:9" x14ac:dyDescent="0.3">
      <c r="A24" s="4257"/>
      <c r="B24" s="4257"/>
      <c r="C24" s="4257"/>
      <c r="D24" s="4257"/>
      <c r="E24" s="4257"/>
      <c r="F24" s="4257"/>
      <c r="G24" s="4257"/>
      <c r="H24" s="4257"/>
      <c r="I24" s="4257"/>
    </row>
    <row r="25" spans="1:9" x14ac:dyDescent="0.3">
      <c r="A25" s="4257"/>
      <c r="B25" s="4257"/>
      <c r="C25" s="4257"/>
      <c r="D25" s="4257"/>
      <c r="E25" s="4257"/>
      <c r="F25" s="4257"/>
      <c r="G25" s="4257"/>
      <c r="H25" s="4257"/>
      <c r="I25" s="4257"/>
    </row>
    <row r="26" spans="1:9" x14ac:dyDescent="0.3">
      <c r="A26" s="4257"/>
      <c r="B26" s="4257"/>
      <c r="C26" s="4257"/>
      <c r="D26" s="4257"/>
      <c r="E26" s="4257"/>
      <c r="F26" s="4257"/>
      <c r="G26" s="4257"/>
      <c r="H26" s="4257"/>
      <c r="I26" s="4257"/>
    </row>
    <row r="27" spans="1:9" x14ac:dyDescent="0.3">
      <c r="A27" s="4257"/>
      <c r="B27" s="4257"/>
      <c r="C27" s="4257"/>
      <c r="D27" s="4257"/>
      <c r="E27" s="4257"/>
      <c r="F27" s="4257"/>
      <c r="G27" s="4257"/>
      <c r="H27" s="4257"/>
      <c r="I27" s="4257"/>
    </row>
    <row r="28" spans="1:9" x14ac:dyDescent="0.3">
      <c r="A28" s="4257"/>
      <c r="B28" s="4257"/>
      <c r="C28" s="4257"/>
      <c r="D28" s="4257"/>
      <c r="E28" s="4257"/>
      <c r="F28" s="4257"/>
      <c r="G28" s="4257"/>
      <c r="H28" s="4257"/>
      <c r="I28" s="4257"/>
    </row>
    <row r="29" spans="1:9" x14ac:dyDescent="0.3">
      <c r="A29" s="4257"/>
      <c r="B29" s="4257"/>
      <c r="C29" s="4257"/>
      <c r="D29" s="4257"/>
      <c r="E29" s="4257"/>
      <c r="F29" s="4257"/>
      <c r="G29" s="4257"/>
      <c r="H29" s="4257"/>
      <c r="I29" s="4257"/>
    </row>
    <row r="30" spans="1:9" x14ac:dyDescent="0.3">
      <c r="A30" s="4257"/>
      <c r="B30" s="4257"/>
      <c r="C30" s="4257"/>
      <c r="D30" s="4257"/>
      <c r="E30" s="4257"/>
      <c r="F30" s="4257"/>
      <c r="G30" s="4257"/>
      <c r="H30" s="4257"/>
      <c r="I30" s="4257"/>
    </row>
    <row r="31" spans="1:9" x14ac:dyDescent="0.3">
      <c r="A31" s="4257"/>
      <c r="B31" s="4257"/>
      <c r="C31" s="4257"/>
      <c r="D31" s="4257"/>
      <c r="E31" s="4257"/>
      <c r="F31" s="4257"/>
      <c r="G31" s="4257"/>
      <c r="H31" s="4257"/>
      <c r="I31" s="4257"/>
    </row>
    <row r="32" spans="1:9" x14ac:dyDescent="0.3">
      <c r="A32" s="4257"/>
      <c r="B32" s="4257"/>
      <c r="C32" s="4257"/>
      <c r="D32" s="4257"/>
      <c r="E32" s="4257"/>
      <c r="F32" s="4257"/>
      <c r="G32" s="4257"/>
      <c r="H32" s="4257"/>
      <c r="I32" s="4257"/>
    </row>
    <row r="33" spans="1:9" x14ac:dyDescent="0.3">
      <c r="A33" s="4257"/>
      <c r="B33" s="4257"/>
      <c r="C33" s="4257"/>
      <c r="D33" s="4257"/>
      <c r="E33" s="4257"/>
      <c r="F33" s="4257"/>
      <c r="G33" s="4257"/>
      <c r="H33" s="4257"/>
      <c r="I33" s="4257"/>
    </row>
    <row r="34" spans="1:9" x14ac:dyDescent="0.3">
      <c r="A34" s="4257"/>
      <c r="B34" s="4257"/>
      <c r="C34" s="4257"/>
      <c r="D34" s="4257"/>
      <c r="E34" s="4257"/>
      <c r="F34" s="4257"/>
      <c r="G34" s="4257"/>
      <c r="H34" s="4257"/>
      <c r="I34" s="4257"/>
    </row>
    <row r="35" spans="1:9" x14ac:dyDescent="0.3">
      <c r="A35" s="4257"/>
      <c r="B35" s="4257"/>
      <c r="C35" s="4257"/>
      <c r="D35" s="4257"/>
      <c r="E35" s="4257"/>
      <c r="F35" s="4257"/>
      <c r="G35" s="4257"/>
      <c r="H35" s="4257"/>
      <c r="I35" s="4257"/>
    </row>
    <row r="36" spans="1:9" x14ac:dyDescent="0.3">
      <c r="A36" s="4257"/>
      <c r="B36" s="4257"/>
      <c r="C36" s="4257"/>
      <c r="D36" s="4257"/>
      <c r="E36" s="4257"/>
      <c r="F36" s="4257"/>
      <c r="G36" s="4257"/>
      <c r="H36" s="4257"/>
      <c r="I36" s="4257"/>
    </row>
  </sheetData>
  <sheetProtection password="8403" sheet="1"/>
  <mergeCells count="1">
    <mergeCell ref="A1:I3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4.9989318521683403E-2"/>
  </sheetPr>
  <dimension ref="A6:AR47"/>
  <sheetViews>
    <sheetView showGridLines="0" zoomScaleNormal="100" zoomScalePageLayoutView="90" workbookViewId="0"/>
  </sheetViews>
  <sheetFormatPr defaultColWidth="9.109375" defaultRowHeight="14.4" x14ac:dyDescent="0.3"/>
  <cols>
    <col min="1" max="1" width="6.6640625" style="230" customWidth="1"/>
    <col min="2" max="40" width="2.33203125" style="230" customWidth="1"/>
    <col min="41" max="41" width="2.33203125" style="230" hidden="1" customWidth="1"/>
    <col min="42" max="42" width="2.88671875" style="230" customWidth="1"/>
    <col min="43" max="150" width="2.33203125" style="230" customWidth="1"/>
    <col min="151" max="16384" width="9.109375" style="230"/>
  </cols>
  <sheetData>
    <row r="6" spans="1:44" ht="7.5" customHeight="1" x14ac:dyDescent="0.3"/>
    <row r="8" spans="1:44" s="1060" customFormat="1" x14ac:dyDescent="0.3"/>
    <row r="9" spans="1:44" s="1060" customFormat="1" x14ac:dyDescent="0.3"/>
    <row r="10" spans="1:44" s="1060" customFormat="1" ht="11.25" customHeight="1" x14ac:dyDescent="0.3"/>
    <row r="11" spans="1:44" ht="16.5" customHeight="1" x14ac:dyDescent="0.3">
      <c r="A11" s="309"/>
      <c r="B11" s="3036" t="s">
        <v>2432</v>
      </c>
      <c r="C11" s="3036"/>
      <c r="D11" s="3036"/>
      <c r="E11" s="3036"/>
      <c r="F11" s="3036"/>
      <c r="G11" s="3036"/>
      <c r="H11" s="3036"/>
      <c r="I11" s="3036"/>
      <c r="J11" s="3036"/>
      <c r="K11" s="3036"/>
      <c r="L11" s="3036"/>
      <c r="M11" s="3036"/>
      <c r="N11" s="3036"/>
      <c r="O11" s="3036"/>
      <c r="P11" s="3036"/>
      <c r="Q11" s="3036"/>
      <c r="R11" s="3036"/>
      <c r="S11" s="3036"/>
      <c r="T11" s="3036"/>
      <c r="U11" s="3036"/>
      <c r="V11" s="3036"/>
      <c r="W11" s="3036"/>
      <c r="X11" s="3036"/>
      <c r="Y11" s="3036"/>
      <c r="Z11" s="3036"/>
      <c r="AA11" s="3036"/>
      <c r="AB11" s="3036"/>
      <c r="AC11" s="3036"/>
      <c r="AD11" s="3036"/>
      <c r="AE11" s="3036"/>
      <c r="AF11" s="3036"/>
      <c r="AG11" s="3036"/>
      <c r="AH11" s="3036"/>
      <c r="AI11" s="3036"/>
      <c r="AJ11" s="3036"/>
      <c r="AK11" s="3036"/>
      <c r="AL11" s="3036"/>
      <c r="AM11" s="336"/>
      <c r="AN11" s="336"/>
      <c r="AO11" s="336"/>
      <c r="AP11" s="336"/>
      <c r="AQ11" s="336"/>
      <c r="AR11" s="336"/>
    </row>
    <row r="12" spans="1:44" ht="5.25" customHeight="1" thickBot="1" x14ac:dyDescent="0.35">
      <c r="A12" s="47"/>
      <c r="B12" s="47"/>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row>
    <row r="13" spans="1:44" ht="15" thickBot="1" x14ac:dyDescent="0.35">
      <c r="A13" s="234"/>
      <c r="B13" s="1684" t="s">
        <v>146</v>
      </c>
      <c r="C13" s="310"/>
      <c r="D13" s="310"/>
      <c r="E13" s="310"/>
      <c r="F13" s="310"/>
      <c r="G13" s="310"/>
      <c r="H13" s="310"/>
      <c r="I13" s="310"/>
      <c r="J13"/>
      <c r="K13" s="3046"/>
      <c r="L13" s="3047"/>
      <c r="M13" s="3047"/>
      <c r="N13" s="3047"/>
      <c r="O13" s="3047"/>
      <c r="P13" s="3047"/>
      <c r="Q13" s="3047"/>
      <c r="R13" s="3047"/>
      <c r="S13" s="3047"/>
      <c r="T13" s="3047"/>
      <c r="U13" s="3047"/>
      <c r="V13" s="3047"/>
      <c r="W13" s="3047"/>
      <c r="X13" s="3047"/>
      <c r="Y13" s="3047"/>
      <c r="Z13" s="3047"/>
      <c r="AA13" s="3047"/>
      <c r="AB13" s="3047"/>
      <c r="AC13" s="3047"/>
      <c r="AD13" s="3047"/>
      <c r="AE13" s="3047"/>
      <c r="AF13" s="3047"/>
      <c r="AG13" s="3047"/>
      <c r="AH13" s="3047"/>
      <c r="AI13" s="3047"/>
      <c r="AJ13" s="3047"/>
      <c r="AK13" s="3047"/>
      <c r="AL13" s="3047"/>
      <c r="AM13" s="3048"/>
      <c r="AN13" s="287"/>
      <c r="AO13" s="287"/>
      <c r="AP13" s="287"/>
      <c r="AQ13" s="287"/>
      <c r="AR13" s="287"/>
    </row>
    <row r="14" spans="1:44" ht="6" customHeight="1" x14ac:dyDescent="0.3">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47"/>
    </row>
    <row r="15" spans="1:44" ht="15" customHeight="1" x14ac:dyDescent="0.3">
      <c r="A15" s="234"/>
      <c r="B15" s="3038" t="s">
        <v>2063</v>
      </c>
      <c r="C15" s="3038"/>
      <c r="D15" s="3038"/>
      <c r="E15" s="3038"/>
      <c r="F15" s="3038"/>
      <c r="G15" s="3038"/>
      <c r="H15" s="3038"/>
      <c r="I15" s="3038"/>
      <c r="J15" s="3038"/>
      <c r="K15" s="3038"/>
      <c r="L15" s="3038"/>
      <c r="M15" s="3038"/>
      <c r="N15" s="3038"/>
      <c r="O15" s="3038"/>
      <c r="P15" s="3038"/>
      <c r="Q15" s="3038"/>
      <c r="R15" s="3038"/>
      <c r="S15" s="3038"/>
      <c r="T15" s="3038"/>
      <c r="U15" s="3038"/>
      <c r="V15" s="3038"/>
      <c r="W15" s="3038"/>
      <c r="X15" s="3038"/>
      <c r="Y15" s="3038"/>
      <c r="Z15" s="3038"/>
      <c r="AA15" s="3038"/>
      <c r="AB15" s="3038"/>
      <c r="AC15" s="3038"/>
      <c r="AD15" s="3038"/>
      <c r="AE15" s="3038"/>
      <c r="AF15" s="3038"/>
      <c r="AG15" s="3038"/>
      <c r="AH15" s="3038"/>
      <c r="AI15" s="3038"/>
      <c r="AJ15" s="3038"/>
      <c r="AK15" s="3038"/>
      <c r="AL15" s="3038"/>
      <c r="AM15" s="3038"/>
      <c r="AN15" s="3038"/>
      <c r="AO15" s="3038"/>
      <c r="AP15" s="334"/>
      <c r="AQ15" s="334"/>
      <c r="AR15" s="334"/>
    </row>
    <row r="16" spans="1:44" x14ac:dyDescent="0.3">
      <c r="A16" s="234"/>
      <c r="B16" s="3038"/>
      <c r="C16" s="3038"/>
      <c r="D16" s="3038"/>
      <c r="E16" s="3038"/>
      <c r="F16" s="3038"/>
      <c r="G16" s="3038"/>
      <c r="H16" s="3038"/>
      <c r="I16" s="3038"/>
      <c r="J16" s="3038"/>
      <c r="K16" s="3038"/>
      <c r="L16" s="3038"/>
      <c r="M16" s="3038"/>
      <c r="N16" s="3038"/>
      <c r="O16" s="3038"/>
      <c r="P16" s="3038"/>
      <c r="Q16" s="3038"/>
      <c r="R16" s="3038"/>
      <c r="S16" s="3038"/>
      <c r="T16" s="3038"/>
      <c r="U16" s="3038"/>
      <c r="V16" s="3038"/>
      <c r="W16" s="3038"/>
      <c r="X16" s="3038"/>
      <c r="Y16" s="3038"/>
      <c r="Z16" s="3038"/>
      <c r="AA16" s="3038"/>
      <c r="AB16" s="3038"/>
      <c r="AC16" s="3038"/>
      <c r="AD16" s="3038"/>
      <c r="AE16" s="3038"/>
      <c r="AF16" s="3038"/>
      <c r="AG16" s="3038"/>
      <c r="AH16" s="3038"/>
      <c r="AI16" s="3038"/>
      <c r="AJ16" s="3038"/>
      <c r="AK16" s="3038"/>
      <c r="AL16" s="3038"/>
      <c r="AM16" s="3038"/>
      <c r="AN16" s="3038"/>
      <c r="AO16" s="3038"/>
      <c r="AP16" s="334"/>
      <c r="AQ16" s="334"/>
      <c r="AR16" s="334"/>
    </row>
    <row r="17" spans="1:44" x14ac:dyDescent="0.3">
      <c r="A17" s="234"/>
      <c r="B17" s="3038"/>
      <c r="C17" s="3038"/>
      <c r="D17" s="3038"/>
      <c r="E17" s="3038"/>
      <c r="F17" s="3038"/>
      <c r="G17" s="3038"/>
      <c r="H17" s="3038"/>
      <c r="I17" s="3038"/>
      <c r="J17" s="3038"/>
      <c r="K17" s="3038"/>
      <c r="L17" s="3038"/>
      <c r="M17" s="3038"/>
      <c r="N17" s="3038"/>
      <c r="O17" s="3038"/>
      <c r="P17" s="3038"/>
      <c r="Q17" s="3038"/>
      <c r="R17" s="3038"/>
      <c r="S17" s="3038"/>
      <c r="T17" s="3038"/>
      <c r="U17" s="3038"/>
      <c r="V17" s="3038"/>
      <c r="W17" s="3038"/>
      <c r="X17" s="3038"/>
      <c r="Y17" s="3038"/>
      <c r="Z17" s="3038"/>
      <c r="AA17" s="3038"/>
      <c r="AB17" s="3038"/>
      <c r="AC17" s="3038"/>
      <c r="AD17" s="3038"/>
      <c r="AE17" s="3038"/>
      <c r="AF17" s="3038"/>
      <c r="AG17" s="3038"/>
      <c r="AH17" s="3038"/>
      <c r="AI17" s="3038"/>
      <c r="AJ17" s="3038"/>
      <c r="AK17" s="3038"/>
      <c r="AL17" s="3038"/>
      <c r="AM17" s="3038"/>
      <c r="AN17" s="3038"/>
      <c r="AO17" s="3038"/>
      <c r="AP17" s="334"/>
      <c r="AQ17" s="334"/>
      <c r="AR17" s="334"/>
    </row>
    <row r="18" spans="1:44" x14ac:dyDescent="0.3">
      <c r="A18" s="234"/>
      <c r="B18" s="3038"/>
      <c r="C18" s="3038"/>
      <c r="D18" s="3038"/>
      <c r="E18" s="3038"/>
      <c r="F18" s="3038"/>
      <c r="G18" s="3038"/>
      <c r="H18" s="3038"/>
      <c r="I18" s="3038"/>
      <c r="J18" s="3038"/>
      <c r="K18" s="3038"/>
      <c r="L18" s="3038"/>
      <c r="M18" s="3038"/>
      <c r="N18" s="3038"/>
      <c r="O18" s="3038"/>
      <c r="P18" s="3038"/>
      <c r="Q18" s="3038"/>
      <c r="R18" s="3038"/>
      <c r="S18" s="3038"/>
      <c r="T18" s="3038"/>
      <c r="U18" s="3038"/>
      <c r="V18" s="3038"/>
      <c r="W18" s="3038"/>
      <c r="X18" s="3038"/>
      <c r="Y18" s="3038"/>
      <c r="Z18" s="3038"/>
      <c r="AA18" s="3038"/>
      <c r="AB18" s="3038"/>
      <c r="AC18" s="3038"/>
      <c r="AD18" s="3038"/>
      <c r="AE18" s="3038"/>
      <c r="AF18" s="3038"/>
      <c r="AG18" s="3038"/>
      <c r="AH18" s="3038"/>
      <c r="AI18" s="3038"/>
      <c r="AJ18" s="3038"/>
      <c r="AK18" s="3038"/>
      <c r="AL18" s="3038"/>
      <c r="AM18" s="3038"/>
      <c r="AN18" s="3038"/>
      <c r="AO18" s="3038"/>
      <c r="AP18" s="334"/>
      <c r="AQ18" s="334"/>
      <c r="AR18" s="334"/>
    </row>
    <row r="19" spans="1:44" x14ac:dyDescent="0.3">
      <c r="A19" s="234"/>
      <c r="B19" s="3038"/>
      <c r="C19" s="3038"/>
      <c r="D19" s="3038"/>
      <c r="E19" s="3038"/>
      <c r="F19" s="3038"/>
      <c r="G19" s="3038"/>
      <c r="H19" s="3038"/>
      <c r="I19" s="3038"/>
      <c r="J19" s="3038"/>
      <c r="K19" s="3038"/>
      <c r="L19" s="3038"/>
      <c r="M19" s="3038"/>
      <c r="N19" s="3038"/>
      <c r="O19" s="3038"/>
      <c r="P19" s="3038"/>
      <c r="Q19" s="3038"/>
      <c r="R19" s="3038"/>
      <c r="S19" s="3038"/>
      <c r="T19" s="3038"/>
      <c r="U19" s="3038"/>
      <c r="V19" s="3038"/>
      <c r="W19" s="3038"/>
      <c r="X19" s="3038"/>
      <c r="Y19" s="3038"/>
      <c r="Z19" s="3038"/>
      <c r="AA19" s="3038"/>
      <c r="AB19" s="3038"/>
      <c r="AC19" s="3038"/>
      <c r="AD19" s="3038"/>
      <c r="AE19" s="3038"/>
      <c r="AF19" s="3038"/>
      <c r="AG19" s="3038"/>
      <c r="AH19" s="3038"/>
      <c r="AI19" s="3038"/>
      <c r="AJ19" s="3038"/>
      <c r="AK19" s="3038"/>
      <c r="AL19" s="3038"/>
      <c r="AM19" s="3038"/>
      <c r="AN19" s="3038"/>
      <c r="AO19" s="3038"/>
      <c r="AP19" s="334"/>
      <c r="AQ19" s="334"/>
      <c r="AR19" s="334"/>
    </row>
    <row r="20" spans="1:44" x14ac:dyDescent="0.3">
      <c r="A20" s="234"/>
      <c r="B20" s="3038"/>
      <c r="C20" s="3038"/>
      <c r="D20" s="3038"/>
      <c r="E20" s="3038"/>
      <c r="F20" s="3038"/>
      <c r="G20" s="3038"/>
      <c r="H20" s="3038"/>
      <c r="I20" s="3038"/>
      <c r="J20" s="3038"/>
      <c r="K20" s="3038"/>
      <c r="L20" s="3038"/>
      <c r="M20" s="3038"/>
      <c r="N20" s="3038"/>
      <c r="O20" s="3038"/>
      <c r="P20" s="3038"/>
      <c r="Q20" s="3038"/>
      <c r="R20" s="3038"/>
      <c r="S20" s="3038"/>
      <c r="T20" s="3038"/>
      <c r="U20" s="3038"/>
      <c r="V20" s="3038"/>
      <c r="W20" s="3038"/>
      <c r="X20" s="3038"/>
      <c r="Y20" s="3038"/>
      <c r="Z20" s="3038"/>
      <c r="AA20" s="3038"/>
      <c r="AB20" s="3038"/>
      <c r="AC20" s="3038"/>
      <c r="AD20" s="3038"/>
      <c r="AE20" s="3038"/>
      <c r="AF20" s="3038"/>
      <c r="AG20" s="3038"/>
      <c r="AH20" s="3038"/>
      <c r="AI20" s="3038"/>
      <c r="AJ20" s="3038"/>
      <c r="AK20" s="3038"/>
      <c r="AL20" s="3038"/>
      <c r="AM20" s="3038"/>
      <c r="AN20" s="3038"/>
      <c r="AO20" s="3038"/>
      <c r="AP20" s="334"/>
      <c r="AQ20" s="334"/>
      <c r="AR20" s="334"/>
    </row>
    <row r="21" spans="1:44" ht="78.75" customHeight="1" x14ac:dyDescent="0.3">
      <c r="A21" s="234"/>
      <c r="B21" s="3038"/>
      <c r="C21" s="3038"/>
      <c r="D21" s="3038"/>
      <c r="E21" s="3038"/>
      <c r="F21" s="3038"/>
      <c r="G21" s="3038"/>
      <c r="H21" s="3038"/>
      <c r="I21" s="3038"/>
      <c r="J21" s="3038"/>
      <c r="K21" s="3038"/>
      <c r="L21" s="3038"/>
      <c r="M21" s="3038"/>
      <c r="N21" s="3038"/>
      <c r="O21" s="3038"/>
      <c r="P21" s="3038"/>
      <c r="Q21" s="3038"/>
      <c r="R21" s="3038"/>
      <c r="S21" s="3038"/>
      <c r="T21" s="3038"/>
      <c r="U21" s="3038"/>
      <c r="V21" s="3038"/>
      <c r="W21" s="3038"/>
      <c r="X21" s="3038"/>
      <c r="Y21" s="3038"/>
      <c r="Z21" s="3038"/>
      <c r="AA21" s="3038"/>
      <c r="AB21" s="3038"/>
      <c r="AC21" s="3038"/>
      <c r="AD21" s="3038"/>
      <c r="AE21" s="3038"/>
      <c r="AF21" s="3038"/>
      <c r="AG21" s="3038"/>
      <c r="AH21" s="3038"/>
      <c r="AI21" s="3038"/>
      <c r="AJ21" s="3038"/>
      <c r="AK21" s="3038"/>
      <c r="AL21" s="3038"/>
      <c r="AM21" s="3038"/>
      <c r="AN21" s="3038"/>
      <c r="AO21" s="3038"/>
      <c r="AP21" s="334"/>
      <c r="AQ21" s="334"/>
      <c r="AR21" s="334"/>
    </row>
    <row r="22" spans="1:44" ht="15.75" customHeight="1" x14ac:dyDescent="0.3">
      <c r="A22" s="234"/>
      <c r="B22" s="3040" t="s">
        <v>1012</v>
      </c>
      <c r="C22" s="3040"/>
      <c r="D22" s="3040"/>
      <c r="E22" s="3040"/>
      <c r="F22" s="3040"/>
      <c r="G22" s="3040"/>
      <c r="H22" s="3040"/>
      <c r="I22" s="3040"/>
      <c r="J22" s="3040"/>
      <c r="K22" s="3040"/>
      <c r="L22" s="3040"/>
      <c r="M22" s="3040"/>
      <c r="N22" s="3040"/>
      <c r="O22" s="3040"/>
      <c r="P22" s="3040"/>
      <c r="Q22" s="3040"/>
      <c r="R22" s="3040"/>
      <c r="S22" s="3040"/>
      <c r="T22" s="3040"/>
      <c r="U22" s="3040"/>
      <c r="V22" s="3040"/>
      <c r="W22" s="3040"/>
      <c r="X22" s="3040"/>
      <c r="Y22" s="3040"/>
      <c r="Z22" s="3040"/>
      <c r="AA22" s="3040"/>
      <c r="AB22" s="3040"/>
      <c r="AC22" s="3040"/>
      <c r="AD22" s="3040"/>
      <c r="AE22" s="3040"/>
      <c r="AF22" s="3040"/>
      <c r="AG22" s="3040"/>
      <c r="AH22" s="3040"/>
      <c r="AI22" s="3040"/>
      <c r="AJ22" s="3040"/>
      <c r="AK22" s="3040"/>
      <c r="AL22" s="3040"/>
      <c r="AM22" s="3040"/>
      <c r="AN22" s="3040"/>
      <c r="AO22" s="335"/>
      <c r="AP22" s="335"/>
      <c r="AQ22" s="335"/>
      <c r="AR22" s="335"/>
    </row>
    <row r="23" spans="1:44" ht="4.5" customHeight="1" x14ac:dyDescent="0.3">
      <c r="A23" s="234"/>
      <c r="B23" s="4"/>
      <c r="C23" s="4"/>
      <c r="D23" s="4"/>
      <c r="E23" s="4"/>
      <c r="F23" s="4"/>
      <c r="G23" s="4"/>
      <c r="H23" s="4"/>
      <c r="I23" s="4"/>
      <c r="J23" s="4"/>
      <c r="K23" s="4"/>
      <c r="L23" s="4"/>
      <c r="M23" s="4"/>
      <c r="N23" s="4"/>
      <c r="O23" s="4"/>
      <c r="P23" s="4"/>
      <c r="Q23" s="4"/>
      <c r="R23" s="4"/>
      <c r="S23" s="4"/>
      <c r="T23" s="4"/>
      <c r="U23" s="4"/>
      <c r="V23" s="4"/>
      <c r="W23" s="4"/>
      <c r="X23" s="4"/>
      <c r="Y23" s="4"/>
      <c r="Z23" s="4"/>
    </row>
    <row r="24" spans="1:44" ht="15" thickBot="1" x14ac:dyDescent="0.35">
      <c r="A24" s="234"/>
      <c r="B24" s="4"/>
      <c r="C24" s="3039"/>
      <c r="D24" s="3039"/>
      <c r="E24" s="3039"/>
      <c r="F24" s="3039"/>
      <c r="G24" s="3039"/>
      <c r="H24" s="3039"/>
      <c r="I24" s="3039"/>
      <c r="J24" s="3039"/>
      <c r="K24" s="3039"/>
      <c r="L24" s="3039"/>
      <c r="M24" s="3039"/>
      <c r="N24" s="3039"/>
      <c r="O24" s="3039"/>
      <c r="P24" s="3039"/>
      <c r="Q24" s="3039"/>
      <c r="R24" s="3039"/>
      <c r="S24" s="3039"/>
      <c r="T24" s="4"/>
      <c r="U24" s="4"/>
      <c r="V24" s="4"/>
      <c r="W24" s="4"/>
      <c r="X24" s="4"/>
      <c r="Y24" s="4"/>
      <c r="Z24" s="4"/>
    </row>
    <row r="25" spans="1:44" x14ac:dyDescent="0.3">
      <c r="A25" s="234"/>
      <c r="B25" s="4"/>
      <c r="C25" s="3045" t="s">
        <v>1057</v>
      </c>
      <c r="D25" s="3045"/>
      <c r="E25" s="3045"/>
      <c r="F25" s="3045"/>
      <c r="G25" s="3045"/>
      <c r="H25" s="3045"/>
      <c r="I25" s="3045"/>
      <c r="J25" s="3045"/>
      <c r="K25" s="3045"/>
      <c r="L25" s="3045"/>
      <c r="M25" s="3045"/>
      <c r="N25" s="3045"/>
      <c r="O25" s="3045"/>
      <c r="P25" s="3045"/>
      <c r="Q25" s="3045"/>
      <c r="R25" s="3045"/>
      <c r="S25" s="3045"/>
      <c r="T25" s="4"/>
      <c r="U25" s="4"/>
      <c r="V25" s="4"/>
      <c r="W25" s="4"/>
      <c r="X25" s="4"/>
      <c r="Y25" s="4"/>
      <c r="Z25" s="4"/>
    </row>
    <row r="26" spans="1:44" ht="6.75" customHeight="1" x14ac:dyDescent="0.3">
      <c r="A26" s="234"/>
      <c r="B26" s="4"/>
      <c r="C26" s="3043"/>
      <c r="D26" s="3043"/>
      <c r="E26" s="3043"/>
      <c r="F26" s="3043"/>
      <c r="G26" s="3043"/>
      <c r="H26" s="3043"/>
      <c r="I26" s="3043"/>
      <c r="J26" s="3043"/>
      <c r="K26" s="3043"/>
      <c r="L26" s="3043"/>
      <c r="M26" s="3043"/>
      <c r="N26" s="3043"/>
      <c r="O26" s="3043"/>
      <c r="P26" s="3043"/>
      <c r="Q26" s="3043"/>
      <c r="R26" s="3043"/>
      <c r="S26" s="3043"/>
      <c r="T26" s="4"/>
      <c r="U26" s="4"/>
      <c r="V26" s="304"/>
      <c r="W26" s="304"/>
      <c r="X26" s="304"/>
      <c r="Y26" s="304"/>
    </row>
    <row r="27" spans="1:44" ht="15.75" customHeight="1" thickBot="1" x14ac:dyDescent="0.35">
      <c r="A27" s="3042" t="s">
        <v>147</v>
      </c>
      <c r="B27" s="3042"/>
      <c r="C27" s="3044"/>
      <c r="D27" s="3044"/>
      <c r="E27" s="3044"/>
      <c r="F27" s="3044"/>
      <c r="G27" s="3044"/>
      <c r="H27" s="3044"/>
      <c r="I27" s="3044"/>
      <c r="J27" s="3044"/>
      <c r="K27" s="3044"/>
      <c r="L27" s="3044"/>
      <c r="M27" s="3044"/>
      <c r="N27" s="3044"/>
      <c r="O27" s="3044"/>
      <c r="P27" s="3044"/>
      <c r="Q27" s="3044"/>
      <c r="R27" s="3044"/>
      <c r="S27" s="3044"/>
      <c r="T27" s="234"/>
      <c r="U27" s="310"/>
      <c r="Z27" s="308"/>
      <c r="AA27" s="308"/>
      <c r="AB27" s="308"/>
      <c r="AC27" s="308"/>
      <c r="AD27" s="308"/>
      <c r="AE27" s="308"/>
      <c r="AF27" s="308"/>
      <c r="AG27" s="308"/>
      <c r="AH27" s="308"/>
      <c r="AI27" s="308"/>
      <c r="AJ27" s="308"/>
      <c r="AK27" s="308"/>
      <c r="AL27" s="308"/>
      <c r="AM27" s="308"/>
      <c r="AN27" s="308"/>
      <c r="AO27" s="308"/>
      <c r="AP27" s="308"/>
    </row>
    <row r="28" spans="1:44" x14ac:dyDescent="0.3">
      <c r="A28" s="234"/>
      <c r="B28" s="234"/>
      <c r="C28" s="3027" t="s">
        <v>1007</v>
      </c>
      <c r="D28" s="3041"/>
      <c r="E28" s="3041"/>
      <c r="F28" s="3041"/>
      <c r="G28" s="3041"/>
      <c r="H28" s="3041"/>
      <c r="I28" s="3041"/>
      <c r="J28" s="3041"/>
      <c r="K28" s="3041"/>
      <c r="L28" s="3041"/>
      <c r="M28" s="3041"/>
      <c r="N28" s="3041"/>
      <c r="O28" s="3041"/>
      <c r="P28" s="3041"/>
      <c r="Q28" s="3041"/>
      <c r="R28" s="3041"/>
      <c r="S28" s="3041"/>
      <c r="T28" s="234"/>
      <c r="U28" s="234"/>
      <c r="V28" s="47"/>
      <c r="Z28" s="247"/>
      <c r="AA28" s="247"/>
      <c r="AB28" s="247"/>
      <c r="AC28" s="247"/>
      <c r="AD28" s="247"/>
      <c r="AE28" s="247"/>
      <c r="AF28" s="247"/>
      <c r="AG28" s="247"/>
      <c r="AH28" s="247"/>
      <c r="AI28" s="247"/>
      <c r="AJ28" s="247"/>
      <c r="AK28" s="247"/>
      <c r="AL28" s="247"/>
      <c r="AM28" s="247"/>
      <c r="AN28" s="247"/>
      <c r="AO28" s="247"/>
      <c r="AP28" s="247"/>
    </row>
    <row r="29" spans="1:44" ht="15" thickBot="1" x14ac:dyDescent="0.35">
      <c r="A29" s="234"/>
      <c r="B29" s="234"/>
      <c r="C29" s="3035"/>
      <c r="D29" s="3035"/>
      <c r="E29" s="3035"/>
      <c r="F29" s="3035"/>
      <c r="G29" s="3035"/>
      <c r="H29" s="3035"/>
      <c r="I29" s="3035"/>
      <c r="J29" s="3035"/>
      <c r="K29" s="3035"/>
      <c r="L29" s="3035"/>
      <c r="M29" s="3035"/>
      <c r="N29" s="3035"/>
      <c r="O29" s="3035"/>
      <c r="P29" s="3035"/>
      <c r="Q29" s="3035"/>
      <c r="R29" s="3035"/>
      <c r="S29" s="3035"/>
      <c r="T29" s="234"/>
      <c r="U29" s="234"/>
      <c r="Z29" s="311"/>
      <c r="AA29" s="311"/>
      <c r="AB29" s="311"/>
      <c r="AC29" s="311"/>
      <c r="AD29" s="311"/>
      <c r="AE29" s="311"/>
      <c r="AF29" s="311"/>
      <c r="AG29" s="311"/>
      <c r="AH29" s="311"/>
      <c r="AI29" s="311"/>
      <c r="AJ29" s="311"/>
      <c r="AK29" s="311"/>
      <c r="AL29" s="311"/>
      <c r="AM29" s="311"/>
      <c r="AN29" s="311"/>
      <c r="AO29" s="311"/>
      <c r="AP29" s="311"/>
    </row>
    <row r="30" spans="1:44" x14ac:dyDescent="0.3">
      <c r="A30" s="234"/>
      <c r="B30" s="234"/>
      <c r="C30" s="47"/>
      <c r="D30" s="3028" t="s">
        <v>149</v>
      </c>
      <c r="E30" s="3028"/>
      <c r="F30" s="3028"/>
      <c r="G30" s="3028"/>
      <c r="H30" s="3028"/>
      <c r="I30" s="3028"/>
      <c r="J30" s="3028"/>
      <c r="K30" s="3028"/>
      <c r="L30" s="3028"/>
      <c r="M30" s="3028"/>
      <c r="N30" s="3028"/>
      <c r="O30" s="3028"/>
      <c r="P30" s="3028"/>
      <c r="Q30" s="3028"/>
      <c r="R30" s="3028"/>
      <c r="S30" s="47"/>
      <c r="T30" s="234"/>
      <c r="U30" s="234"/>
      <c r="V30" s="47"/>
      <c r="Z30" s="247"/>
      <c r="AA30" s="247"/>
      <c r="AB30" s="247"/>
      <c r="AC30" s="247"/>
      <c r="AD30" s="247"/>
      <c r="AE30" s="247"/>
      <c r="AF30" s="247"/>
      <c r="AG30" s="247"/>
      <c r="AH30" s="247"/>
      <c r="AI30" s="247"/>
      <c r="AJ30" s="247"/>
      <c r="AK30" s="247"/>
      <c r="AL30" s="247"/>
      <c r="AM30" s="247"/>
      <c r="AN30" s="247"/>
      <c r="AO30" s="247"/>
      <c r="AP30" s="247"/>
    </row>
    <row r="31" spans="1:44" ht="15" thickBot="1" x14ac:dyDescent="0.35">
      <c r="A31" s="234"/>
      <c r="B31" s="234"/>
      <c r="C31" s="3037"/>
      <c r="D31" s="3035"/>
      <c r="E31" s="3035"/>
      <c r="F31" s="3035"/>
      <c r="G31" s="3035"/>
      <c r="H31" s="3035"/>
      <c r="I31" s="3035"/>
      <c r="J31" s="3035"/>
      <c r="K31" s="3035"/>
      <c r="L31" s="3035"/>
      <c r="M31" s="3035"/>
      <c r="N31" s="3035"/>
      <c r="O31" s="3035"/>
      <c r="P31" s="3035"/>
      <c r="Q31" s="3035"/>
      <c r="R31" s="3035"/>
      <c r="S31" s="3035"/>
      <c r="T31" s="234"/>
      <c r="U31" s="234"/>
      <c r="Z31" s="311"/>
      <c r="AA31" s="311"/>
      <c r="AB31" s="311"/>
      <c r="AC31" s="311"/>
      <c r="AD31" s="311"/>
      <c r="AE31" s="311"/>
      <c r="AF31" s="311"/>
      <c r="AG31" s="311"/>
      <c r="AH31" s="311"/>
      <c r="AI31" s="311"/>
      <c r="AJ31" s="311"/>
      <c r="AK31" s="311"/>
      <c r="AL31" s="311"/>
      <c r="AM31" s="311"/>
      <c r="AN31" s="311"/>
      <c r="AO31" s="311"/>
      <c r="AP31" s="311"/>
    </row>
    <row r="32" spans="1:44" x14ac:dyDescent="0.3">
      <c r="A32" s="234"/>
      <c r="B32" s="234"/>
      <c r="C32" s="47"/>
      <c r="D32" s="3027" t="s">
        <v>671</v>
      </c>
      <c r="E32" s="3028"/>
      <c r="F32" s="3028"/>
      <c r="G32" s="3028"/>
      <c r="H32" s="3028"/>
      <c r="I32" s="3028"/>
      <c r="J32" s="3028"/>
      <c r="K32" s="3028"/>
      <c r="L32" s="3028"/>
      <c r="M32" s="3028"/>
      <c r="N32" s="3028"/>
      <c r="O32" s="3028"/>
      <c r="P32" s="3028"/>
      <c r="Q32" s="3028"/>
      <c r="R32" s="3028"/>
      <c r="S32" s="47"/>
      <c r="T32" s="234"/>
      <c r="U32" s="234"/>
      <c r="Z32" s="247"/>
      <c r="AA32" s="247"/>
      <c r="AB32" s="247"/>
      <c r="AC32" s="247"/>
      <c r="AD32" s="247"/>
      <c r="AE32" s="247"/>
      <c r="AF32" s="247"/>
      <c r="AG32" s="247"/>
      <c r="AH32" s="247"/>
      <c r="AI32" s="247"/>
      <c r="AJ32" s="247"/>
      <c r="AK32" s="247"/>
      <c r="AL32" s="247"/>
      <c r="AM32" s="247"/>
      <c r="AN32" s="247"/>
      <c r="AO32" s="247"/>
      <c r="AP32" s="247"/>
    </row>
    <row r="33" spans="1:44" ht="15" thickBot="1" x14ac:dyDescent="0.35">
      <c r="A33" s="234"/>
      <c r="B33" s="234"/>
      <c r="C33" s="3035"/>
      <c r="D33" s="3035"/>
      <c r="E33" s="3035"/>
      <c r="F33" s="3035"/>
      <c r="G33" s="3035"/>
      <c r="H33" s="3035"/>
      <c r="I33" s="3035"/>
      <c r="J33" s="3035"/>
      <c r="K33" s="3035"/>
      <c r="L33" s="3035"/>
      <c r="M33" s="3035"/>
      <c r="N33" s="3035"/>
      <c r="O33" s="3035"/>
      <c r="P33" s="3035"/>
      <c r="Q33" s="3035"/>
      <c r="R33" s="3035"/>
      <c r="S33" s="3035"/>
      <c r="T33" s="234"/>
      <c r="U33" s="234"/>
      <c r="V33" s="234"/>
      <c r="W33" s="234"/>
      <c r="X33" s="234"/>
      <c r="Y33" s="234"/>
      <c r="Z33" s="234"/>
      <c r="AA33" s="234"/>
      <c r="AB33" s="234"/>
      <c r="AC33" s="234"/>
      <c r="AD33" s="234"/>
      <c r="AE33" s="234"/>
      <c r="AF33" s="234"/>
      <c r="AG33" s="234"/>
      <c r="AH33" s="234"/>
      <c r="AI33" s="234"/>
      <c r="AJ33" s="234"/>
      <c r="AK33" s="234"/>
      <c r="AL33" s="234"/>
      <c r="AM33" s="47"/>
    </row>
    <row r="34" spans="1:44" x14ac:dyDescent="0.3">
      <c r="A34" s="234"/>
      <c r="B34" s="306"/>
      <c r="C34" s="3026" t="s">
        <v>150</v>
      </c>
      <c r="D34" s="3026"/>
      <c r="E34" s="3026"/>
      <c r="F34" s="3026"/>
      <c r="G34" s="3026"/>
      <c r="H34" s="3026"/>
      <c r="I34" s="3026"/>
      <c r="J34" s="3026"/>
      <c r="K34" s="3026"/>
      <c r="L34" s="3026"/>
      <c r="M34" s="3026"/>
      <c r="N34" s="3026"/>
      <c r="O34" s="3026"/>
      <c r="P34" s="3026"/>
      <c r="Q34" s="3026"/>
      <c r="R34" s="3026"/>
      <c r="S34" s="302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row>
    <row r="35" spans="1:44" ht="4.5" customHeight="1" x14ac:dyDescent="0.3">
      <c r="A35" s="234"/>
      <c r="B35" s="311"/>
      <c r="C35" s="311"/>
      <c r="D35" s="311"/>
      <c r="E35" s="311"/>
      <c r="F35" s="311"/>
      <c r="G35" s="311"/>
      <c r="H35" s="311"/>
      <c r="I35" s="311"/>
      <c r="J35" s="311"/>
      <c r="K35" s="311"/>
      <c r="L35" s="311"/>
      <c r="M35" s="311"/>
      <c r="N35" s="311"/>
      <c r="O35" s="311"/>
      <c r="P35" s="311"/>
      <c r="Q35" s="311"/>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row>
    <row r="36" spans="1:44" ht="15" thickBot="1" x14ac:dyDescent="0.35">
      <c r="A36" s="312" t="s">
        <v>1008</v>
      </c>
      <c r="B36" s="246"/>
      <c r="D36" s="313"/>
      <c r="E36" s="313"/>
      <c r="F36" s="313"/>
      <c r="G36" s="313"/>
      <c r="H36" s="313"/>
      <c r="I36" s="313"/>
      <c r="J36" s="313"/>
      <c r="K36" s="313"/>
      <c r="L36" s="313"/>
      <c r="M36" s="313"/>
      <c r="N36" s="313"/>
      <c r="O36" s="313"/>
      <c r="P36" s="313"/>
      <c r="Q36" s="313"/>
      <c r="R36" s="3025"/>
      <c r="S36" s="3025"/>
      <c r="T36" s="313" t="s">
        <v>154</v>
      </c>
      <c r="V36" s="312"/>
      <c r="W36" s="3025"/>
      <c r="X36" s="3025"/>
      <c r="Y36" s="3025"/>
      <c r="Z36" s="3025"/>
      <c r="AA36" s="3025"/>
      <c r="AB36" s="3025"/>
      <c r="AC36" s="3025"/>
      <c r="AD36" s="312" t="s">
        <v>153</v>
      </c>
      <c r="AE36" s="3025"/>
      <c r="AF36" s="3025"/>
      <c r="AG36" s="3025"/>
      <c r="AH36" s="3025"/>
      <c r="AI36" s="312"/>
      <c r="AJ36" s="312"/>
      <c r="AK36" s="312"/>
      <c r="AL36" s="313"/>
      <c r="AM36" s="312"/>
      <c r="AN36" s="312"/>
      <c r="AO36" s="312"/>
      <c r="AP36" s="312"/>
      <c r="AQ36" s="312"/>
      <c r="AR36" s="312"/>
    </row>
    <row r="37" spans="1:44" ht="15" thickBot="1" x14ac:dyDescent="0.35">
      <c r="A37" s="3033" t="s">
        <v>1009</v>
      </c>
      <c r="B37" s="3033"/>
      <c r="C37" s="3034">
        <f>C29</f>
        <v>0</v>
      </c>
      <c r="D37" s="3034"/>
      <c r="E37" s="3034"/>
      <c r="F37" s="3034"/>
      <c r="G37" s="3034"/>
      <c r="H37" s="3034"/>
      <c r="I37" s="3034"/>
      <c r="J37" s="3034"/>
      <c r="K37" s="3034"/>
      <c r="L37" s="3034"/>
      <c r="M37" s="3034"/>
      <c r="N37" s="3034"/>
      <c r="O37" s="3034"/>
      <c r="P37" s="3034"/>
      <c r="Q37" s="3034"/>
      <c r="R37" s="3034"/>
      <c r="S37" s="3034"/>
      <c r="T37" s="337" t="s">
        <v>621</v>
      </c>
      <c r="U37" s="246"/>
      <c r="V37" s="246"/>
      <c r="W37" s="246"/>
      <c r="X37" s="312"/>
      <c r="Y37" s="246"/>
      <c r="Z37" s="246"/>
      <c r="AA37" s="246"/>
      <c r="AB37" s="246"/>
      <c r="AC37" s="246"/>
      <c r="AD37" s="246"/>
      <c r="AE37" s="246"/>
      <c r="AF37" s="246"/>
      <c r="AG37" s="246"/>
      <c r="AH37" s="246"/>
      <c r="AI37" s="246"/>
      <c r="AJ37" s="312"/>
      <c r="AK37" s="312"/>
      <c r="AL37" s="312"/>
      <c r="AM37" s="312"/>
      <c r="AN37" s="312"/>
      <c r="AO37" s="246"/>
      <c r="AP37" s="312"/>
      <c r="AQ37" s="312"/>
      <c r="AR37" s="312"/>
    </row>
    <row r="38" spans="1:44" ht="7.5" customHeight="1" thickBot="1" x14ac:dyDescent="0.35">
      <c r="A38" s="234"/>
      <c r="B38" s="246"/>
      <c r="D38" s="246"/>
      <c r="E38" s="246"/>
      <c r="F38" s="246"/>
      <c r="G38" s="246"/>
      <c r="H38" s="246"/>
      <c r="I38" s="246"/>
      <c r="J38" s="246"/>
      <c r="K38" s="246"/>
      <c r="L38" s="246"/>
      <c r="M38" s="246"/>
      <c r="N38" s="246"/>
      <c r="O38" s="246"/>
      <c r="P38" s="246"/>
      <c r="Q38" s="246"/>
      <c r="R38" s="246"/>
      <c r="S38" s="246"/>
      <c r="T38" s="246"/>
      <c r="U38" s="3024"/>
      <c r="V38" s="3024"/>
      <c r="W38" s="3024"/>
      <c r="X38" s="3024"/>
      <c r="Y38" s="3024"/>
      <c r="Z38" s="3024"/>
      <c r="AA38" s="3024"/>
      <c r="AB38" s="3024"/>
      <c r="AC38" s="3024"/>
      <c r="AD38" s="3024"/>
      <c r="AE38" s="3024"/>
      <c r="AF38" s="3024"/>
      <c r="AG38" s="3024"/>
      <c r="AH38" s="3024"/>
      <c r="AI38" s="3024"/>
      <c r="AJ38" s="3024"/>
      <c r="AK38" s="3024"/>
      <c r="AL38" s="3024"/>
    </row>
    <row r="39" spans="1:44" x14ac:dyDescent="0.3">
      <c r="A39" s="234"/>
      <c r="B39" s="246"/>
      <c r="C39" s="312" t="s">
        <v>1010</v>
      </c>
      <c r="D39" s="246"/>
      <c r="E39" s="246"/>
      <c r="F39" s="246"/>
      <c r="G39" s="246"/>
      <c r="H39" s="246"/>
      <c r="I39" s="246"/>
      <c r="J39" s="246"/>
      <c r="K39" s="246"/>
      <c r="L39" s="246"/>
      <c r="M39" s="246"/>
      <c r="N39" s="246"/>
      <c r="O39" s="246"/>
      <c r="P39" s="246"/>
      <c r="Q39" s="246"/>
      <c r="R39" s="246"/>
      <c r="S39" s="246"/>
      <c r="T39" s="246"/>
      <c r="U39" s="2729" t="s">
        <v>155</v>
      </c>
      <c r="V39" s="2729"/>
      <c r="W39" s="2729"/>
      <c r="X39" s="2729"/>
      <c r="Y39" s="2729"/>
      <c r="Z39" s="2729"/>
      <c r="AA39" s="2729"/>
      <c r="AB39" s="2729"/>
      <c r="AC39" s="2729"/>
      <c r="AD39" s="2729"/>
      <c r="AE39" s="2729"/>
      <c r="AF39" s="2729"/>
      <c r="AG39" s="2729"/>
      <c r="AH39" s="2729"/>
      <c r="AI39" s="2729"/>
      <c r="AJ39" s="2729"/>
      <c r="AK39" s="2729"/>
      <c r="AL39" s="2729"/>
    </row>
    <row r="40" spans="1:44" ht="15" thickBot="1" x14ac:dyDescent="0.35">
      <c r="A40" s="234"/>
      <c r="B40" s="246"/>
      <c r="C40" s="246"/>
      <c r="D40" s="246"/>
      <c r="E40" s="246"/>
      <c r="F40" s="246"/>
      <c r="G40" s="246"/>
      <c r="H40" s="246"/>
      <c r="I40" s="246"/>
      <c r="J40" s="246"/>
      <c r="K40" s="246"/>
      <c r="L40" s="246"/>
      <c r="M40" s="246"/>
      <c r="N40" s="246"/>
      <c r="O40" s="246"/>
      <c r="P40" s="246"/>
      <c r="Q40" s="246"/>
      <c r="R40" s="246"/>
      <c r="S40" s="246"/>
      <c r="T40" s="246"/>
      <c r="U40" s="3031"/>
      <c r="V40" s="3031"/>
      <c r="W40" s="3031"/>
      <c r="X40" s="3031"/>
      <c r="Y40" s="3031"/>
      <c r="Z40" s="3031"/>
      <c r="AA40" s="3031"/>
      <c r="AB40" s="3031"/>
      <c r="AC40" s="3031"/>
      <c r="AD40" s="3031"/>
      <c r="AE40" s="3031"/>
      <c r="AF40" s="3031"/>
      <c r="AG40" s="3031"/>
      <c r="AH40" s="3031"/>
      <c r="AI40" s="3031"/>
      <c r="AJ40" s="3031"/>
      <c r="AK40" s="3031"/>
      <c r="AL40" s="3031"/>
    </row>
    <row r="41" spans="1:44" x14ac:dyDescent="0.3">
      <c r="A41" s="234"/>
      <c r="B41" s="246"/>
      <c r="C41" s="246"/>
      <c r="D41" s="246"/>
      <c r="E41" s="246"/>
      <c r="F41" s="246"/>
      <c r="G41" s="246"/>
      <c r="H41" s="246"/>
      <c r="I41" s="246"/>
      <c r="J41" s="246"/>
      <c r="K41" s="246"/>
      <c r="L41" s="246"/>
      <c r="M41" s="246"/>
      <c r="N41" s="246"/>
      <c r="O41" s="246"/>
      <c r="P41" s="246"/>
      <c r="Q41" s="246"/>
      <c r="R41" s="246"/>
      <c r="S41" s="246"/>
      <c r="T41" s="246"/>
      <c r="U41" s="3032" t="s">
        <v>151</v>
      </c>
      <c r="V41" s="3032"/>
      <c r="W41" s="3032"/>
      <c r="X41" s="3032"/>
      <c r="Y41" s="3032"/>
      <c r="Z41" s="3032"/>
      <c r="AA41" s="3032"/>
      <c r="AB41" s="3032"/>
      <c r="AC41" s="3032"/>
      <c r="AD41" s="3032"/>
      <c r="AE41" s="3032"/>
      <c r="AF41" s="3032"/>
      <c r="AG41" s="3032"/>
      <c r="AH41" s="3032"/>
      <c r="AI41" s="3032"/>
      <c r="AJ41" s="3032"/>
      <c r="AK41" s="3032"/>
      <c r="AL41" s="3032"/>
    </row>
    <row r="42" spans="1:44" ht="15" thickBot="1" x14ac:dyDescent="0.35">
      <c r="A42" s="234"/>
      <c r="B42" s="47"/>
      <c r="C42" s="1060"/>
      <c r="D42" s="47"/>
      <c r="E42" s="47"/>
      <c r="F42" s="47"/>
      <c r="G42" s="47"/>
      <c r="H42" s="47"/>
      <c r="I42" s="47"/>
      <c r="J42" s="47"/>
      <c r="K42" s="47"/>
      <c r="L42" s="47"/>
      <c r="M42" s="47"/>
      <c r="N42" s="47"/>
      <c r="O42" s="47"/>
      <c r="P42" s="47"/>
      <c r="Q42" s="47"/>
      <c r="R42" s="47"/>
      <c r="S42" s="47"/>
      <c r="T42" s="47"/>
      <c r="U42" s="3025"/>
      <c r="V42" s="3025"/>
      <c r="W42" s="3025"/>
      <c r="X42" s="3025"/>
      <c r="Y42" s="3025"/>
      <c r="Z42" s="3025"/>
      <c r="AA42" s="3025"/>
      <c r="AB42" s="3025"/>
      <c r="AC42" s="3025"/>
      <c r="AD42" s="3025"/>
      <c r="AE42" s="3025"/>
      <c r="AF42" s="3025"/>
      <c r="AG42" s="3025"/>
      <c r="AH42" s="3025"/>
      <c r="AI42" s="3025"/>
      <c r="AJ42" s="3025"/>
      <c r="AK42" s="3025"/>
      <c r="AL42" s="3025"/>
    </row>
    <row r="43" spans="1:44" x14ac:dyDescent="0.3">
      <c r="A43" s="234"/>
      <c r="B43" s="234"/>
      <c r="C43" s="234"/>
      <c r="D43" s="234"/>
      <c r="E43" s="234"/>
      <c r="F43" s="234"/>
      <c r="G43" s="234"/>
      <c r="H43" s="234"/>
      <c r="I43" s="234"/>
      <c r="J43" s="234"/>
      <c r="K43" s="234"/>
      <c r="L43" s="234"/>
      <c r="M43" s="234"/>
      <c r="N43" s="234"/>
      <c r="O43" s="234"/>
      <c r="P43" s="234"/>
      <c r="Q43" s="234"/>
      <c r="R43" s="234"/>
      <c r="S43" s="234"/>
      <c r="T43" s="234"/>
      <c r="U43" s="3027" t="s">
        <v>152</v>
      </c>
      <c r="V43" s="3027"/>
      <c r="W43" s="3027"/>
      <c r="X43" s="3027"/>
      <c r="Y43" s="3027"/>
      <c r="Z43" s="3027"/>
      <c r="AA43" s="3027"/>
      <c r="AB43" s="3027"/>
      <c r="AC43" s="3027"/>
      <c r="AD43" s="3027"/>
      <c r="AE43" s="3027"/>
      <c r="AF43" s="3027"/>
      <c r="AG43" s="3027"/>
      <c r="AH43" s="3027"/>
      <c r="AI43" s="3027"/>
      <c r="AJ43" s="3027"/>
      <c r="AK43" s="3027"/>
      <c r="AL43" s="3027"/>
    </row>
    <row r="44" spans="1:44" ht="15" thickBot="1" x14ac:dyDescent="0.35">
      <c r="A44" s="47"/>
      <c r="B44" s="47"/>
      <c r="C44" s="47"/>
      <c r="D44" s="47"/>
      <c r="E44" s="47"/>
      <c r="F44" s="47"/>
      <c r="G44" s="47"/>
      <c r="H44" s="47"/>
      <c r="I44" s="47"/>
      <c r="J44" s="47"/>
      <c r="K44" s="47"/>
      <c r="L44" s="47"/>
      <c r="M44" s="47"/>
      <c r="N44" s="47"/>
      <c r="O44" s="47"/>
      <c r="P44" s="47"/>
      <c r="Q44" s="47"/>
      <c r="R44" s="47"/>
      <c r="S44" s="47"/>
      <c r="T44" s="47"/>
      <c r="U44" s="3025"/>
      <c r="V44" s="3025"/>
      <c r="W44" s="3025"/>
      <c r="X44" s="3025"/>
      <c r="Y44" s="3025"/>
      <c r="Z44" s="3025"/>
      <c r="AA44" s="3025"/>
      <c r="AB44" s="3025"/>
      <c r="AC44" s="3025"/>
      <c r="AD44" s="3025"/>
      <c r="AE44" s="3025"/>
      <c r="AF44" s="3025"/>
      <c r="AG44" s="3025"/>
      <c r="AH44" s="3025"/>
      <c r="AI44" s="3025"/>
      <c r="AJ44" s="3025"/>
      <c r="AK44" s="3025"/>
      <c r="AL44" s="3025"/>
    </row>
    <row r="45" spans="1:44" x14ac:dyDescent="0.3">
      <c r="U45" s="3029" t="s">
        <v>1011</v>
      </c>
      <c r="V45" s="3029"/>
      <c r="W45" s="3029"/>
      <c r="X45" s="3029"/>
      <c r="Y45" s="3029"/>
      <c r="Z45" s="3029"/>
      <c r="AA45" s="3029"/>
      <c r="AB45" s="3029"/>
      <c r="AC45" s="3029"/>
      <c r="AD45" s="3029"/>
      <c r="AE45" s="3029"/>
      <c r="AF45" s="3029"/>
      <c r="AG45" s="3029"/>
      <c r="AH45" s="3029"/>
      <c r="AI45" s="3029"/>
      <c r="AJ45" s="3029"/>
      <c r="AK45" s="3029"/>
      <c r="AL45" s="3029"/>
    </row>
    <row r="46" spans="1:44" ht="15" thickBot="1" x14ac:dyDescent="0.35">
      <c r="U46" s="3030"/>
      <c r="V46" s="3030"/>
      <c r="W46" s="3030"/>
      <c r="X46" s="3030"/>
      <c r="Y46" s="3030"/>
      <c r="Z46" s="3030"/>
      <c r="AA46" s="3030"/>
      <c r="AB46" s="3030"/>
      <c r="AC46" s="3030"/>
      <c r="AD46" s="3030"/>
      <c r="AE46" s="3030"/>
      <c r="AF46" s="3030"/>
      <c r="AG46" s="3030"/>
      <c r="AH46" s="3030"/>
      <c r="AI46" s="3030"/>
      <c r="AJ46" s="3030"/>
      <c r="AK46" s="3030"/>
      <c r="AL46" s="3030"/>
    </row>
    <row r="47" spans="1:44" x14ac:dyDescent="0.3">
      <c r="U47" s="3029" t="s">
        <v>150</v>
      </c>
      <c r="V47" s="3029"/>
      <c r="W47" s="3029"/>
      <c r="X47" s="3029"/>
      <c r="Y47" s="3029"/>
      <c r="Z47" s="3029"/>
      <c r="AA47" s="3029"/>
      <c r="AB47" s="3029"/>
      <c r="AC47" s="3029"/>
      <c r="AD47" s="3029"/>
      <c r="AE47" s="3029"/>
      <c r="AF47" s="3029"/>
      <c r="AG47" s="3029"/>
      <c r="AH47" s="3029"/>
      <c r="AI47" s="3029"/>
      <c r="AJ47" s="3029"/>
      <c r="AK47" s="3029"/>
      <c r="AL47" s="3029"/>
    </row>
  </sheetData>
  <sheetProtection password="8E37" sheet="1" objects="1" scenarios="1"/>
  <mergeCells count="30">
    <mergeCell ref="A37:B37"/>
    <mergeCell ref="R36:S36"/>
    <mergeCell ref="C37:S37"/>
    <mergeCell ref="C33:S33"/>
    <mergeCell ref="B11:AL11"/>
    <mergeCell ref="C31:S31"/>
    <mergeCell ref="B15:AO21"/>
    <mergeCell ref="C24:S24"/>
    <mergeCell ref="B22:AN22"/>
    <mergeCell ref="C28:S28"/>
    <mergeCell ref="C29:S29"/>
    <mergeCell ref="A27:B27"/>
    <mergeCell ref="C26:S27"/>
    <mergeCell ref="C25:S25"/>
    <mergeCell ref="D30:R30"/>
    <mergeCell ref="K13:AM13"/>
    <mergeCell ref="U47:AL47"/>
    <mergeCell ref="U46:AL46"/>
    <mergeCell ref="U44:AL44"/>
    <mergeCell ref="U39:AL39"/>
    <mergeCell ref="U40:AL40"/>
    <mergeCell ref="U45:AL45"/>
    <mergeCell ref="U42:AL42"/>
    <mergeCell ref="U41:AL41"/>
    <mergeCell ref="U43:AL43"/>
    <mergeCell ref="U38:AL38"/>
    <mergeCell ref="AE36:AH36"/>
    <mergeCell ref="C34:S34"/>
    <mergeCell ref="W36:AC36"/>
    <mergeCell ref="D32:R32"/>
  </mergeCells>
  <phoneticPr fontId="71" type="noConversion"/>
  <pageMargins left="0.45" right="0.45" top="0.5" bottom="0.5" header="0.3" footer="0.3"/>
  <pageSetup scale="98" orientation="portrait" r:id="rId1"/>
  <headerFooter>
    <oddFooter>&amp;R&amp;D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4.9989318521683403E-2"/>
  </sheetPr>
  <dimension ref="A6:BT64"/>
  <sheetViews>
    <sheetView showGridLines="0" zoomScaleNormal="100" zoomScalePageLayoutView="90" workbookViewId="0"/>
  </sheetViews>
  <sheetFormatPr defaultColWidth="9.109375" defaultRowHeight="14.4" x14ac:dyDescent="0.3"/>
  <cols>
    <col min="1" max="40" width="2.6640625" style="226" customWidth="1"/>
    <col min="41" max="16384" width="9.109375" style="226"/>
  </cols>
  <sheetData>
    <row r="6" spans="1:72" x14ac:dyDescent="0.3">
      <c r="AO6" s="3051"/>
      <c r="AP6" s="3051"/>
      <c r="AQ6" s="3051"/>
      <c r="AR6" s="3051"/>
      <c r="AS6" s="3051"/>
      <c r="AT6" s="3051"/>
      <c r="AU6" s="3051"/>
      <c r="AV6" s="3051"/>
      <c r="AW6" s="3051"/>
      <c r="AX6" s="3051"/>
      <c r="AY6" s="3051"/>
    </row>
    <row r="9" spans="1:72" ht="9" customHeight="1" x14ac:dyDescent="0.3"/>
    <row r="10" spans="1:72" ht="18" customHeight="1" x14ac:dyDescent="0.3">
      <c r="A10" s="3052" t="s">
        <v>1276</v>
      </c>
      <c r="B10" s="3052"/>
      <c r="C10" s="3052"/>
      <c r="D10" s="3052"/>
      <c r="E10" s="3052"/>
      <c r="F10" s="3052"/>
      <c r="G10" s="3052"/>
      <c r="H10" s="3052"/>
      <c r="I10" s="3052"/>
      <c r="J10" s="3052"/>
      <c r="K10" s="3052"/>
      <c r="L10" s="3052"/>
      <c r="M10" s="3052"/>
      <c r="N10" s="3052"/>
      <c r="O10" s="3052"/>
      <c r="P10" s="3052"/>
      <c r="Q10" s="3052"/>
      <c r="R10" s="3052"/>
      <c r="S10" s="3052"/>
      <c r="T10" s="3052"/>
      <c r="U10" s="3052"/>
      <c r="V10" s="3052"/>
      <c r="W10" s="3052"/>
      <c r="X10" s="3052"/>
      <c r="Y10" s="3052"/>
      <c r="Z10" s="3052"/>
      <c r="AA10" s="3052"/>
      <c r="AB10" s="3052"/>
      <c r="AC10" s="3052"/>
      <c r="AD10" s="3052"/>
      <c r="AE10" s="3052"/>
      <c r="AF10" s="3052"/>
      <c r="AG10" s="3052"/>
      <c r="AH10" s="1063"/>
      <c r="AI10" s="1063"/>
      <c r="AJ10" s="1063"/>
      <c r="AK10" s="1063"/>
      <c r="AL10" s="1063"/>
      <c r="AM10" s="1064"/>
      <c r="AN10" s="1064"/>
      <c r="AO10" s="1064"/>
    </row>
    <row r="11" spans="1:72" ht="4.95" customHeight="1" x14ac:dyDescent="0.3">
      <c r="A11" s="1062"/>
      <c r="B11" s="1062"/>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4"/>
      <c r="AN11" s="1064"/>
      <c r="AO11" s="1064"/>
    </row>
    <row r="12" spans="1:72" ht="15.6" x14ac:dyDescent="0.3">
      <c r="A12" s="3053" t="s">
        <v>2528</v>
      </c>
      <c r="B12" s="3053"/>
      <c r="C12" s="3053"/>
      <c r="D12" s="3053"/>
      <c r="E12" s="3053"/>
      <c r="F12" s="3053"/>
      <c r="G12" s="3053"/>
      <c r="H12" s="3053"/>
      <c r="I12" s="3053"/>
      <c r="J12" s="3053"/>
      <c r="K12" s="3053"/>
      <c r="L12" s="3053"/>
      <c r="M12" s="3053"/>
      <c r="N12" s="3053"/>
      <c r="O12" s="3053"/>
      <c r="P12" s="3053"/>
      <c r="Q12" s="3053"/>
      <c r="R12" s="3053"/>
      <c r="S12" s="3053"/>
      <c r="T12" s="3053"/>
      <c r="U12" s="3053"/>
      <c r="V12" s="3053"/>
      <c r="W12" s="3053"/>
      <c r="X12" s="3053"/>
      <c r="Y12" s="3053"/>
      <c r="Z12" s="3053"/>
      <c r="AA12" s="3053"/>
      <c r="AB12" s="3053"/>
      <c r="AC12" s="3053"/>
      <c r="AD12" s="3053"/>
      <c r="AE12" s="3053"/>
      <c r="AF12" s="3053"/>
      <c r="AG12" s="3053"/>
      <c r="AH12" s="1065"/>
      <c r="AI12" s="1065"/>
      <c r="AJ12" s="1065"/>
      <c r="AK12" s="1065"/>
      <c r="AL12" s="1065"/>
      <c r="AM12" s="1064"/>
      <c r="AN12" s="1064"/>
      <c r="AO12" s="1064"/>
    </row>
    <row r="13" spans="1:72" ht="4.95" customHeight="1" x14ac:dyDescent="0.3">
      <c r="A13" s="225"/>
      <c r="B13" s="225"/>
      <c r="C13" s="225"/>
      <c r="D13" s="225"/>
      <c r="E13" s="225"/>
      <c r="F13" s="225"/>
      <c r="G13" s="225"/>
      <c r="H13" s="225"/>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row>
    <row r="14" spans="1:72" s="1067" customFormat="1" ht="16.2" thickBot="1" x14ac:dyDescent="0.35">
      <c r="A14" s="1062"/>
      <c r="B14" s="3054" t="s">
        <v>1277</v>
      </c>
      <c r="C14" s="3054"/>
      <c r="D14" s="3054"/>
      <c r="E14" s="3054"/>
      <c r="F14" s="3054"/>
      <c r="G14" s="3054"/>
      <c r="H14" s="3054"/>
      <c r="I14" s="3054"/>
      <c r="J14" s="3055"/>
      <c r="K14" s="3055"/>
      <c r="L14" s="3055"/>
      <c r="M14" s="3055"/>
      <c r="N14" s="3055"/>
      <c r="O14" s="3055"/>
      <c r="P14" s="3055"/>
      <c r="Q14" s="3055"/>
      <c r="R14" s="3055"/>
      <c r="S14" s="3055"/>
      <c r="T14" s="3055"/>
      <c r="U14" s="3055"/>
      <c r="V14" s="3055"/>
      <c r="W14" s="3055"/>
      <c r="X14" s="3055"/>
      <c r="Y14" s="3055"/>
      <c r="Z14" s="3055"/>
      <c r="AA14" s="3055"/>
      <c r="AB14" s="3055"/>
      <c r="AC14" s="3055"/>
      <c r="AD14" s="3055"/>
      <c r="AE14" s="3055"/>
      <c r="AF14" s="3055"/>
      <c r="AG14" s="3055"/>
      <c r="AH14" s="226"/>
      <c r="AI14" s="226"/>
      <c r="AJ14" s="226"/>
      <c r="AK14" s="226"/>
      <c r="AL14" s="226"/>
      <c r="AM14" s="1066"/>
      <c r="AN14" s="1066"/>
      <c r="AO14" s="1066"/>
    </row>
    <row r="15" spans="1:72" ht="6.6" customHeight="1" thickBot="1" x14ac:dyDescent="0.35"/>
    <row r="16" spans="1:72" s="1990" customFormat="1" ht="14.4" customHeight="1" thickBot="1" x14ac:dyDescent="0.35">
      <c r="A16" s="1987"/>
      <c r="B16" s="1622"/>
      <c r="C16" s="1987"/>
      <c r="D16" s="1991" t="s">
        <v>2453</v>
      </c>
      <c r="E16" s="1987"/>
      <c r="F16" s="1987"/>
      <c r="G16" s="1987"/>
      <c r="H16" s="1987"/>
      <c r="I16" s="1987"/>
      <c r="J16" s="1987"/>
      <c r="K16" s="1987"/>
      <c r="L16" s="1987"/>
      <c r="M16" s="1987"/>
      <c r="N16" s="1987"/>
      <c r="O16" s="1987"/>
      <c r="P16" s="1987"/>
      <c r="Q16" s="1987"/>
      <c r="R16" s="1987"/>
      <c r="S16" s="1987"/>
      <c r="T16" s="1987"/>
      <c r="U16" s="1987"/>
      <c r="V16" s="1987"/>
      <c r="W16" s="1987"/>
      <c r="X16" s="1987"/>
      <c r="Y16" s="1987"/>
      <c r="Z16" s="1987"/>
      <c r="AA16" s="1987"/>
      <c r="AB16" s="1987"/>
      <c r="AC16" s="1987"/>
      <c r="AD16" s="1987"/>
      <c r="AE16" s="1987"/>
      <c r="AF16" s="1987"/>
      <c r="AG16" s="1987"/>
      <c r="AH16" s="1988"/>
      <c r="AI16" s="1988"/>
      <c r="AJ16" s="1988"/>
      <c r="AK16" s="1988"/>
      <c r="AL16" s="1988"/>
      <c r="AM16" s="1988"/>
      <c r="AN16" s="1988"/>
      <c r="AO16" s="1989"/>
      <c r="AP16" s="1989"/>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row>
    <row r="17" spans="1:72" s="1990" customFormat="1" ht="85.95" customHeight="1" thickBot="1" x14ac:dyDescent="0.35">
      <c r="A17" s="1987"/>
      <c r="B17" s="1987"/>
      <c r="C17" s="1987"/>
      <c r="D17" s="3049" t="s">
        <v>2553</v>
      </c>
      <c r="E17" s="3049"/>
      <c r="F17" s="3049"/>
      <c r="G17" s="3049"/>
      <c r="H17" s="3049"/>
      <c r="I17" s="3049"/>
      <c r="J17" s="3049"/>
      <c r="K17" s="3049"/>
      <c r="L17" s="3049"/>
      <c r="M17" s="3049"/>
      <c r="N17" s="3049"/>
      <c r="O17" s="3049"/>
      <c r="P17" s="3049"/>
      <c r="Q17" s="3049"/>
      <c r="R17" s="3049"/>
      <c r="S17" s="3049"/>
      <c r="T17" s="3049"/>
      <c r="U17" s="3049"/>
      <c r="V17" s="3049"/>
      <c r="W17" s="3049"/>
      <c r="X17" s="3049"/>
      <c r="Y17" s="3049"/>
      <c r="Z17" s="3049"/>
      <c r="AA17" s="3049"/>
      <c r="AB17" s="3049"/>
      <c r="AC17" s="3049"/>
      <c r="AD17" s="3049"/>
      <c r="AE17" s="3049"/>
      <c r="AF17" s="3049"/>
      <c r="AG17" s="3049"/>
      <c r="AH17" s="1988"/>
      <c r="AI17" s="1988"/>
      <c r="AJ17" s="1988"/>
      <c r="AK17" s="1988"/>
      <c r="AL17" s="1988"/>
      <c r="AM17" s="1988"/>
      <c r="AN17" s="1988"/>
      <c r="AO17" s="1989"/>
      <c r="AP17" s="1989"/>
      <c r="AQ17" s="1989"/>
      <c r="AR17" s="1989"/>
      <c r="AS17" s="1989"/>
      <c r="AT17" s="1989"/>
      <c r="AU17" s="1989"/>
      <c r="AV17" s="1989"/>
      <c r="AW17" s="1989"/>
      <c r="AX17" s="1989"/>
      <c r="AY17" s="1989"/>
      <c r="AZ17" s="1989"/>
      <c r="BA17" s="1989"/>
      <c r="BB17" s="1989"/>
      <c r="BC17" s="1989"/>
      <c r="BD17" s="1989"/>
      <c r="BE17" s="1989"/>
      <c r="BF17" s="1989"/>
      <c r="BG17" s="1989"/>
      <c r="BH17" s="1989"/>
      <c r="BI17" s="1989"/>
      <c r="BJ17" s="1989"/>
      <c r="BK17" s="1989"/>
      <c r="BL17" s="1989"/>
      <c r="BM17" s="1989"/>
      <c r="BN17" s="1989"/>
      <c r="BO17" s="1989"/>
      <c r="BP17" s="1989"/>
      <c r="BQ17" s="1989"/>
      <c r="BR17" s="1989"/>
      <c r="BS17" s="1989"/>
      <c r="BT17" s="1989"/>
    </row>
    <row r="18" spans="1:72" s="1990" customFormat="1" ht="14.4" customHeight="1" thickBot="1" x14ac:dyDescent="0.35">
      <c r="A18" s="1987"/>
      <c r="B18" s="1622"/>
      <c r="C18" s="1987"/>
      <c r="D18" s="1991" t="s">
        <v>2482</v>
      </c>
      <c r="E18" s="1987"/>
      <c r="F18" s="1987"/>
      <c r="G18" s="1987"/>
      <c r="H18" s="1987"/>
      <c r="I18" s="1987"/>
      <c r="J18" s="1987"/>
      <c r="K18" s="1987"/>
      <c r="L18" s="1987"/>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8"/>
      <c r="AI18" s="1988"/>
      <c r="AJ18" s="1988"/>
      <c r="AK18" s="1988"/>
      <c r="AL18" s="1988"/>
      <c r="AM18" s="1988"/>
      <c r="AN18" s="1988"/>
      <c r="AO18" s="1989"/>
      <c r="AP18" s="1989"/>
      <c r="AQ18" s="1989"/>
      <c r="AR18" s="1989"/>
      <c r="AS18" s="1989"/>
      <c r="AT18" s="1989"/>
      <c r="AU18" s="1989"/>
      <c r="AV18" s="1989"/>
      <c r="AW18" s="1989"/>
      <c r="AX18" s="1989"/>
      <c r="AY18" s="1989"/>
      <c r="AZ18" s="1989"/>
      <c r="BA18" s="1989"/>
      <c r="BB18" s="1989"/>
      <c r="BC18" s="1989"/>
      <c r="BD18" s="1989"/>
      <c r="BE18" s="1989"/>
      <c r="BF18" s="1989"/>
      <c r="BG18" s="1989"/>
      <c r="BH18" s="1989"/>
      <c r="BI18" s="1989"/>
      <c r="BJ18" s="1989"/>
      <c r="BK18" s="1989"/>
      <c r="BL18" s="1989"/>
      <c r="BM18" s="1989"/>
      <c r="BN18" s="1989"/>
      <c r="BO18" s="1989"/>
      <c r="BP18" s="1989"/>
      <c r="BQ18" s="1989"/>
      <c r="BR18" s="1989"/>
      <c r="BS18" s="1989"/>
      <c r="BT18" s="1989"/>
    </row>
    <row r="19" spans="1:72" s="1990" customFormat="1" ht="14.4" customHeight="1" thickBot="1" x14ac:dyDescent="0.35">
      <c r="A19" s="1987"/>
      <c r="B19" s="1987"/>
      <c r="C19" s="1987"/>
      <c r="D19" s="1622"/>
      <c r="E19" s="1987"/>
      <c r="F19" s="3050" t="s">
        <v>2554</v>
      </c>
      <c r="G19" s="3050"/>
      <c r="H19" s="3050"/>
      <c r="I19" s="3050"/>
      <c r="J19" s="3050"/>
      <c r="K19" s="3050"/>
      <c r="L19" s="3050"/>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1988"/>
      <c r="AI19" s="1988"/>
      <c r="AJ19" s="1988"/>
      <c r="AK19" s="1988"/>
      <c r="AL19" s="1988"/>
      <c r="AM19" s="1988"/>
      <c r="AN19" s="1988"/>
      <c r="AO19" s="1989"/>
      <c r="AP19" s="1989"/>
      <c r="AQ19" s="1989"/>
      <c r="AR19" s="1989"/>
      <c r="AS19" s="1989"/>
      <c r="AT19" s="1989"/>
      <c r="AU19" s="1989"/>
      <c r="AV19" s="1989"/>
      <c r="AW19" s="1989"/>
      <c r="AX19" s="1989"/>
      <c r="AY19" s="1989"/>
      <c r="AZ19" s="1989"/>
      <c r="BA19" s="1989"/>
      <c r="BB19" s="1989"/>
      <c r="BC19" s="1989"/>
      <c r="BD19" s="1989"/>
      <c r="BE19" s="1989"/>
      <c r="BF19" s="1989"/>
      <c r="BG19" s="1989"/>
      <c r="BH19" s="1989"/>
      <c r="BI19" s="1989"/>
      <c r="BJ19" s="1989"/>
      <c r="BK19" s="1989"/>
      <c r="BL19" s="1989"/>
      <c r="BM19" s="1989"/>
      <c r="BN19" s="1989"/>
      <c r="BO19" s="1989"/>
      <c r="BP19" s="1989"/>
      <c r="BQ19" s="1989"/>
      <c r="BR19" s="1989"/>
      <c r="BS19" s="1989"/>
      <c r="BT19" s="1989"/>
    </row>
    <row r="20" spans="1:72" s="1990" customFormat="1" ht="97.95" customHeight="1" thickBot="1" x14ac:dyDescent="0.35">
      <c r="A20" s="1987"/>
      <c r="C20" s="1987"/>
      <c r="D20" s="1987"/>
      <c r="E20" s="1987"/>
      <c r="F20" s="3049" t="s">
        <v>2555</v>
      </c>
      <c r="G20" s="3049"/>
      <c r="H20" s="3049"/>
      <c r="I20" s="3049"/>
      <c r="J20" s="3049"/>
      <c r="K20" s="3049"/>
      <c r="L20" s="3049"/>
      <c r="M20" s="3049"/>
      <c r="N20" s="3049"/>
      <c r="O20" s="3049"/>
      <c r="P20" s="3049"/>
      <c r="Q20" s="3049"/>
      <c r="R20" s="3049"/>
      <c r="S20" s="3049"/>
      <c r="T20" s="3049"/>
      <c r="U20" s="3049"/>
      <c r="V20" s="3049"/>
      <c r="W20" s="3049"/>
      <c r="X20" s="3049"/>
      <c r="Y20" s="3049"/>
      <c r="Z20" s="3049"/>
      <c r="AA20" s="3049"/>
      <c r="AB20" s="3049"/>
      <c r="AC20" s="3049"/>
      <c r="AD20" s="3049"/>
      <c r="AE20" s="3049"/>
      <c r="AF20" s="3049"/>
      <c r="AG20" s="3049"/>
      <c r="AH20" s="1988"/>
      <c r="AI20" s="1988"/>
      <c r="AJ20" s="1988"/>
      <c r="AK20" s="1988"/>
      <c r="AL20" s="1988"/>
      <c r="AM20" s="1988"/>
      <c r="AN20" s="1988"/>
      <c r="AO20" s="1989"/>
      <c r="AP20" s="1989"/>
      <c r="AQ20" s="1989"/>
      <c r="AR20" s="1989"/>
      <c r="AS20" s="1989"/>
      <c r="AT20" s="1989"/>
      <c r="AU20" s="1989"/>
      <c r="AV20" s="1989"/>
      <c r="AW20" s="1989"/>
      <c r="AX20" s="1989"/>
      <c r="AY20" s="1989"/>
      <c r="AZ20" s="1989"/>
      <c r="BA20" s="1989"/>
      <c r="BB20" s="1989"/>
      <c r="BC20" s="1989"/>
      <c r="BD20" s="1989"/>
      <c r="BE20" s="1989"/>
      <c r="BF20" s="1989"/>
      <c r="BG20" s="1989"/>
      <c r="BH20" s="1989"/>
      <c r="BI20" s="1989"/>
      <c r="BJ20" s="1989"/>
      <c r="BK20" s="1989"/>
      <c r="BL20" s="1989"/>
      <c r="BM20" s="1989"/>
      <c r="BN20" s="1989"/>
      <c r="BO20" s="1989"/>
      <c r="BP20" s="1989"/>
      <c r="BQ20" s="1989"/>
      <c r="BR20" s="1989"/>
      <c r="BS20" s="1989"/>
      <c r="BT20" s="1989"/>
    </row>
    <row r="21" spans="1:72" s="1990" customFormat="1" ht="14.4" customHeight="1" thickBot="1" x14ac:dyDescent="0.35">
      <c r="A21" s="1987"/>
      <c r="B21" s="1987"/>
      <c r="C21" s="1987"/>
      <c r="D21" s="1622"/>
      <c r="E21" s="1987"/>
      <c r="F21" s="1556" t="s">
        <v>2454</v>
      </c>
      <c r="G21" s="1987"/>
      <c r="H21" s="1987"/>
      <c r="I21" s="1987"/>
      <c r="J21" s="1987"/>
      <c r="K21" s="1987"/>
      <c r="L21" s="1987"/>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8"/>
      <c r="AI21" s="1988"/>
      <c r="AJ21" s="1988"/>
      <c r="AK21" s="1988"/>
      <c r="AL21" s="1988"/>
      <c r="AM21" s="1988"/>
      <c r="AN21" s="1988"/>
      <c r="AO21" s="1989"/>
      <c r="AP21" s="1989"/>
      <c r="AQ21" s="1989"/>
      <c r="AR21" s="1989"/>
      <c r="AS21" s="1989"/>
      <c r="AT21" s="1989"/>
      <c r="AU21" s="1989"/>
      <c r="AV21" s="1989"/>
      <c r="AW21" s="1989"/>
      <c r="AX21" s="1989"/>
      <c r="AY21" s="1989"/>
      <c r="AZ21" s="1989"/>
      <c r="BA21" s="1989"/>
      <c r="BB21" s="1989"/>
      <c r="BC21" s="1989"/>
      <c r="BD21" s="1989"/>
      <c r="BE21" s="1989"/>
      <c r="BF21" s="1989"/>
      <c r="BG21" s="1989"/>
      <c r="BH21" s="1989"/>
      <c r="BI21" s="1989"/>
      <c r="BJ21" s="1989"/>
      <c r="BK21" s="1989"/>
      <c r="BL21" s="1989"/>
      <c r="BM21" s="1989"/>
      <c r="BN21" s="1989"/>
      <c r="BO21" s="1989"/>
      <c r="BP21" s="1989"/>
      <c r="BQ21" s="1989"/>
      <c r="BR21" s="1989"/>
      <c r="BS21" s="1989"/>
      <c r="BT21" s="1989"/>
    </row>
    <row r="22" spans="1:72" s="1990" customFormat="1" ht="97.2" customHeight="1" thickBot="1" x14ac:dyDescent="0.35">
      <c r="A22" s="1987"/>
      <c r="B22" s="1987"/>
      <c r="C22" s="1987"/>
      <c r="D22" s="1987"/>
      <c r="E22" s="1987"/>
      <c r="F22" s="3049" t="s">
        <v>2574</v>
      </c>
      <c r="G22" s="3049"/>
      <c r="H22" s="3049"/>
      <c r="I22" s="3049"/>
      <c r="J22" s="3049"/>
      <c r="K22" s="3049"/>
      <c r="L22" s="3049"/>
      <c r="M22" s="3049"/>
      <c r="N22" s="3049"/>
      <c r="O22" s="3049"/>
      <c r="P22" s="3049"/>
      <c r="Q22" s="3049"/>
      <c r="R22" s="3049"/>
      <c r="S22" s="3049"/>
      <c r="T22" s="3049"/>
      <c r="U22" s="3049"/>
      <c r="V22" s="3049"/>
      <c r="W22" s="3049"/>
      <c r="X22" s="3049"/>
      <c r="Y22" s="3049"/>
      <c r="Z22" s="3049"/>
      <c r="AA22" s="3049"/>
      <c r="AB22" s="3049"/>
      <c r="AC22" s="3049"/>
      <c r="AD22" s="3049"/>
      <c r="AE22" s="3049"/>
      <c r="AF22" s="3049"/>
      <c r="AG22" s="3049"/>
      <c r="AH22" s="1988"/>
      <c r="AI22" s="1988"/>
      <c r="AJ22" s="1988"/>
      <c r="AK22" s="1988"/>
      <c r="AL22" s="1988"/>
      <c r="AM22" s="1988"/>
      <c r="AN22" s="1988"/>
      <c r="AO22" s="1989"/>
      <c r="AP22" s="1989"/>
      <c r="AQ22" s="1989"/>
      <c r="AR22" s="1989"/>
      <c r="AS22" s="1989"/>
      <c r="AT22" s="1989"/>
      <c r="AU22" s="1989"/>
      <c r="AV22" s="1989"/>
      <c r="AW22" s="1989"/>
      <c r="AX22" s="1989"/>
      <c r="AY22" s="1989"/>
      <c r="AZ22" s="1989"/>
      <c r="BA22" s="1989"/>
      <c r="BB22" s="1989"/>
      <c r="BC22" s="1989"/>
      <c r="BD22" s="1989"/>
      <c r="BE22" s="1989"/>
      <c r="BF22" s="1989"/>
      <c r="BG22" s="1989"/>
      <c r="BH22" s="1989"/>
      <c r="BI22" s="1989"/>
      <c r="BJ22" s="1989"/>
      <c r="BK22" s="1989"/>
      <c r="BL22" s="1989"/>
      <c r="BM22" s="1989"/>
      <c r="BN22" s="1989"/>
      <c r="BO22" s="1989"/>
      <c r="BP22" s="1989"/>
      <c r="BQ22" s="1989"/>
      <c r="BR22" s="1989"/>
      <c r="BS22" s="1989"/>
      <c r="BT22" s="1989"/>
    </row>
    <row r="23" spans="1:72" s="1990" customFormat="1" ht="14.4" customHeight="1" thickBot="1" x14ac:dyDescent="0.35">
      <c r="A23" s="1987"/>
      <c r="B23" s="1987"/>
      <c r="C23" s="1987"/>
      <c r="D23" s="1059"/>
      <c r="E23" s="1987"/>
      <c r="F23" s="3050" t="s">
        <v>2556</v>
      </c>
      <c r="G23" s="3050"/>
      <c r="H23" s="3050"/>
      <c r="I23" s="3050"/>
      <c r="J23" s="3050"/>
      <c r="K23" s="3050"/>
      <c r="L23" s="3050"/>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1988"/>
      <c r="AI23" s="1988"/>
      <c r="AJ23" s="1988"/>
      <c r="AK23" s="1988"/>
      <c r="AL23" s="1988"/>
      <c r="AM23" s="1988"/>
      <c r="AN23" s="1988"/>
      <c r="AO23" s="1989"/>
      <c r="AP23" s="1989"/>
      <c r="AQ23" s="1989"/>
      <c r="AR23" s="1989"/>
      <c r="AS23" s="1989"/>
      <c r="AT23" s="1989"/>
      <c r="AU23" s="1989"/>
      <c r="AV23" s="1989"/>
      <c r="AW23" s="1989"/>
      <c r="AX23" s="1989"/>
      <c r="AY23" s="1989"/>
      <c r="AZ23" s="1989"/>
      <c r="BA23" s="1989"/>
      <c r="BB23" s="1989"/>
      <c r="BC23" s="1989"/>
      <c r="BD23" s="1989"/>
      <c r="BE23" s="1989"/>
      <c r="BF23" s="1989"/>
      <c r="BG23" s="1989"/>
      <c r="BH23" s="1989"/>
      <c r="BI23" s="1989"/>
      <c r="BJ23" s="1989"/>
      <c r="BK23" s="1989"/>
      <c r="BL23" s="1989"/>
      <c r="BM23" s="1989"/>
      <c r="BN23" s="1989"/>
      <c r="BO23" s="1989"/>
      <c r="BP23" s="1989"/>
      <c r="BQ23" s="1989"/>
      <c r="BR23" s="1989"/>
      <c r="BS23" s="1989"/>
      <c r="BT23" s="1989"/>
    </row>
    <row r="24" spans="1:72" s="1990" customFormat="1" ht="15" customHeight="1" x14ac:dyDescent="0.3">
      <c r="A24" s="1987"/>
      <c r="B24" s="1987"/>
      <c r="C24" s="1987"/>
      <c r="D24" s="1987"/>
      <c r="E24" s="1987"/>
      <c r="F24" s="3050"/>
      <c r="G24" s="3050"/>
      <c r="H24" s="3050"/>
      <c r="I24" s="3050"/>
      <c r="J24" s="3050"/>
      <c r="K24" s="3050"/>
      <c r="L24" s="3050"/>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1988"/>
      <c r="AI24" s="1988"/>
      <c r="AJ24" s="1988"/>
      <c r="AK24" s="1988"/>
      <c r="AL24" s="1988"/>
      <c r="AM24" s="1988"/>
      <c r="AN24" s="1988"/>
      <c r="AO24" s="1989"/>
      <c r="AP24" s="1989"/>
      <c r="AQ24" s="1989"/>
      <c r="AR24" s="1989"/>
      <c r="AS24" s="1989"/>
      <c r="AT24" s="1989"/>
      <c r="AU24" s="1989"/>
      <c r="AV24" s="1989"/>
      <c r="AW24" s="1989"/>
      <c r="AX24" s="1989"/>
      <c r="AY24" s="1989"/>
      <c r="AZ24" s="1989"/>
      <c r="BA24" s="1989"/>
      <c r="BB24" s="1989"/>
      <c r="BC24" s="1989"/>
      <c r="BD24" s="1989"/>
      <c r="BE24" s="1989"/>
      <c r="BF24" s="1989"/>
      <c r="BG24" s="1989"/>
      <c r="BH24" s="1989"/>
      <c r="BI24" s="1989"/>
      <c r="BJ24" s="1989"/>
      <c r="BK24" s="1989"/>
      <c r="BL24" s="1989"/>
      <c r="BM24" s="1989"/>
      <c r="BN24" s="1989"/>
      <c r="BO24" s="1989"/>
      <c r="BP24" s="1989"/>
      <c r="BQ24" s="1989"/>
      <c r="BR24" s="1989"/>
      <c r="BS24" s="1989"/>
      <c r="BT24" s="1989"/>
    </row>
    <row r="25" spans="1:72" s="1990" customFormat="1" ht="84" customHeight="1" thickBot="1" x14ac:dyDescent="0.35">
      <c r="A25" s="1987"/>
      <c r="B25" s="1987"/>
      <c r="C25" s="1987"/>
      <c r="D25" s="1987"/>
      <c r="E25" s="1987"/>
      <c r="F25" s="3049" t="s">
        <v>2455</v>
      </c>
      <c r="G25" s="3049"/>
      <c r="H25" s="3049"/>
      <c r="I25" s="3049"/>
      <c r="J25" s="3049"/>
      <c r="K25" s="3049"/>
      <c r="L25" s="3049"/>
      <c r="M25" s="3049"/>
      <c r="N25" s="3049"/>
      <c r="O25" s="3049"/>
      <c r="P25" s="3049"/>
      <c r="Q25" s="3049"/>
      <c r="R25" s="3049"/>
      <c r="S25" s="3049"/>
      <c r="T25" s="3049"/>
      <c r="U25" s="3049"/>
      <c r="V25" s="3049"/>
      <c r="W25" s="3049"/>
      <c r="X25" s="3049"/>
      <c r="Y25" s="3049"/>
      <c r="Z25" s="3049"/>
      <c r="AA25" s="3049"/>
      <c r="AB25" s="3049"/>
      <c r="AC25" s="3049"/>
      <c r="AD25" s="3049"/>
      <c r="AE25" s="3049"/>
      <c r="AF25" s="3049"/>
      <c r="AG25" s="3049"/>
      <c r="AH25" s="1988"/>
      <c r="AI25" s="1988"/>
      <c r="AJ25" s="1988"/>
      <c r="AK25" s="1988"/>
      <c r="AL25" s="1988"/>
      <c r="AM25" s="1988"/>
      <c r="AN25" s="1988"/>
      <c r="AO25" s="1989"/>
      <c r="AP25" s="1989"/>
      <c r="AQ25" s="1989"/>
      <c r="AR25" s="1989"/>
      <c r="AS25" s="1989"/>
      <c r="AT25" s="1989"/>
      <c r="AU25" s="1989"/>
      <c r="AV25" s="1989"/>
      <c r="AW25" s="1989"/>
      <c r="AX25" s="1989"/>
      <c r="AY25" s="1989"/>
      <c r="AZ25" s="1989"/>
      <c r="BA25" s="1989"/>
      <c r="BB25" s="1989"/>
      <c r="BC25" s="1989"/>
      <c r="BD25" s="1989"/>
      <c r="BE25" s="1989"/>
      <c r="BF25" s="1989"/>
      <c r="BG25" s="1989"/>
      <c r="BH25" s="1989"/>
      <c r="BI25" s="1989"/>
      <c r="BJ25" s="1989"/>
      <c r="BK25" s="1989"/>
      <c r="BL25" s="1989"/>
      <c r="BM25" s="1989"/>
      <c r="BN25" s="1989"/>
      <c r="BO25" s="1989"/>
      <c r="BP25" s="1989"/>
      <c r="BQ25" s="1989"/>
      <c r="BR25" s="1989"/>
      <c r="BS25" s="1989"/>
      <c r="BT25" s="1989"/>
    </row>
    <row r="26" spans="1:72" ht="14.4" customHeight="1" thickBot="1" x14ac:dyDescent="0.35">
      <c r="A26" s="1979"/>
      <c r="E26" s="2305"/>
      <c r="F26" s="1059"/>
      <c r="G26" s="3063" t="s">
        <v>2720</v>
      </c>
      <c r="H26" s="3063"/>
      <c r="I26" s="3063"/>
      <c r="J26" s="3063"/>
      <c r="K26" s="3063"/>
      <c r="L26" s="3063"/>
      <c r="M26" s="3063"/>
      <c r="N26" s="3063"/>
      <c r="O26" s="3063"/>
      <c r="P26" s="3063"/>
      <c r="Q26" s="3063"/>
      <c r="R26" s="3063"/>
      <c r="S26" s="3063"/>
      <c r="T26" s="3063"/>
      <c r="U26" s="3063"/>
      <c r="V26" s="3063"/>
      <c r="W26" s="3063"/>
      <c r="X26" s="3063"/>
      <c r="Y26" s="3063"/>
      <c r="Z26" s="3063"/>
      <c r="AA26" s="3063"/>
      <c r="AB26" s="3063"/>
      <c r="AC26" s="3063"/>
      <c r="AD26" s="3063"/>
      <c r="AE26" s="3063"/>
      <c r="AF26" s="3063"/>
      <c r="AG26" s="3063"/>
      <c r="AH26" s="3063"/>
      <c r="AI26" s="3063"/>
    </row>
    <row r="27" spans="1:72" x14ac:dyDescent="0.3">
      <c r="A27" s="1979"/>
      <c r="B27" s="1754"/>
      <c r="C27" s="1976"/>
      <c r="D27" s="2305"/>
      <c r="E27" s="2305"/>
      <c r="F27" s="2305"/>
      <c r="G27" s="3063"/>
      <c r="H27" s="3063"/>
      <c r="I27" s="3063"/>
      <c r="J27" s="3063"/>
      <c r="K27" s="3063"/>
      <c r="L27" s="3063"/>
      <c r="M27" s="3063"/>
      <c r="N27" s="3063"/>
      <c r="O27" s="3063"/>
      <c r="P27" s="3063"/>
      <c r="Q27" s="3063"/>
      <c r="R27" s="3063"/>
      <c r="S27" s="3063"/>
      <c r="T27" s="3063"/>
      <c r="U27" s="3063"/>
      <c r="V27" s="3063"/>
      <c r="W27" s="3063"/>
      <c r="X27" s="3063"/>
      <c r="Y27" s="3063"/>
      <c r="Z27" s="3063"/>
      <c r="AA27" s="3063"/>
      <c r="AB27" s="3063"/>
      <c r="AC27" s="3063"/>
      <c r="AD27" s="3063"/>
      <c r="AE27" s="3063"/>
      <c r="AF27" s="3063"/>
      <c r="AG27" s="3063"/>
      <c r="AH27" s="3063"/>
      <c r="AI27" s="3063"/>
    </row>
    <row r="28" spans="1:72" ht="6.6" customHeight="1" x14ac:dyDescent="0.3"/>
    <row r="29" spans="1:72" ht="14.4" customHeight="1" x14ac:dyDescent="0.3">
      <c r="A29" s="3033" t="s">
        <v>2575</v>
      </c>
      <c r="B29" s="3033"/>
      <c r="C29" s="3033"/>
      <c r="D29" s="3033"/>
      <c r="E29" s="3033"/>
      <c r="F29" s="3033"/>
      <c r="G29" s="3033"/>
      <c r="H29" s="3033"/>
      <c r="I29" s="3033"/>
      <c r="J29" s="3033"/>
      <c r="K29" s="3033"/>
      <c r="L29" s="3033"/>
      <c r="M29" s="3033"/>
      <c r="N29" s="3033"/>
      <c r="O29" s="3033"/>
      <c r="P29" s="3033"/>
      <c r="Q29" s="3033"/>
      <c r="R29" s="3033"/>
      <c r="S29" s="3033"/>
      <c r="T29" s="3033"/>
      <c r="U29" s="3033"/>
      <c r="V29" s="3033"/>
      <c r="W29" s="3033"/>
      <c r="X29" s="3033"/>
      <c r="Y29" s="3033"/>
      <c r="Z29" s="3033"/>
      <c r="AA29" s="3033"/>
      <c r="AB29" s="3033"/>
      <c r="AC29" s="3033"/>
      <c r="AD29" s="3033"/>
      <c r="AE29" s="3033"/>
      <c r="AF29" s="3033"/>
      <c r="AG29" s="3033"/>
      <c r="AH29" s="3033"/>
      <c r="AI29" s="3033"/>
    </row>
    <row r="30" spans="1:72" ht="48.6" customHeight="1" x14ac:dyDescent="0.3">
      <c r="A30" s="3062" t="s">
        <v>2712</v>
      </c>
      <c r="B30" s="3062"/>
      <c r="C30" s="3062"/>
      <c r="D30" s="3062"/>
      <c r="E30" s="3062"/>
      <c r="F30" s="3062"/>
      <c r="G30" s="3062"/>
      <c r="H30" s="3062"/>
      <c r="I30" s="3062"/>
      <c r="J30" s="3062"/>
      <c r="K30" s="3062"/>
      <c r="L30" s="3062"/>
      <c r="M30" s="3062"/>
      <c r="N30" s="3062"/>
      <c r="O30" s="3062"/>
      <c r="P30" s="3062"/>
      <c r="Q30" s="3062"/>
      <c r="R30" s="3062"/>
      <c r="S30" s="3062"/>
      <c r="T30" s="3062"/>
      <c r="U30" s="3062"/>
      <c r="V30" s="3062"/>
      <c r="W30" s="3062"/>
      <c r="X30" s="3062"/>
      <c r="Y30" s="3062"/>
      <c r="Z30" s="3062"/>
      <c r="AA30" s="3062"/>
      <c r="AB30" s="3062"/>
      <c r="AC30" s="3062"/>
      <c r="AD30" s="3062"/>
      <c r="AE30" s="3062"/>
      <c r="AF30" s="3062"/>
      <c r="AG30" s="3062"/>
      <c r="AH30" s="3062"/>
      <c r="AI30" s="3062"/>
    </row>
    <row r="31" spans="1:72" ht="5.4" customHeight="1" x14ac:dyDescent="0.3">
      <c r="A31" s="1754"/>
      <c r="B31" s="1754"/>
      <c r="C31" s="2028"/>
      <c r="D31" s="2028"/>
      <c r="E31" s="2028"/>
      <c r="F31" s="2028"/>
      <c r="G31" s="2028"/>
      <c r="H31" s="2028"/>
      <c r="I31" s="2028"/>
      <c r="J31" s="2028"/>
      <c r="K31" s="2028"/>
      <c r="L31" s="2028"/>
      <c r="M31" s="2028"/>
      <c r="N31" s="2028"/>
      <c r="O31" s="2028"/>
      <c r="P31" s="2028"/>
      <c r="Q31" s="2028"/>
      <c r="R31" s="2028"/>
      <c r="S31" s="2029"/>
      <c r="T31" s="2027"/>
      <c r="U31" s="2028"/>
      <c r="V31" s="2028"/>
      <c r="W31" s="2028"/>
      <c r="X31" s="2028"/>
      <c r="Y31" s="2028"/>
      <c r="Z31" s="2028"/>
      <c r="AA31" s="2028"/>
      <c r="AB31" s="2028"/>
      <c r="AC31" s="2028"/>
      <c r="AD31" s="2028"/>
      <c r="AE31" s="2028"/>
      <c r="AF31" s="2028"/>
      <c r="AG31" s="2028"/>
    </row>
    <row r="32" spans="1:72" s="2050" customFormat="1" x14ac:dyDescent="0.3">
      <c r="A32" s="2046"/>
      <c r="B32" s="2047"/>
      <c r="C32" s="2048"/>
      <c r="F32" s="2049" t="s">
        <v>2563</v>
      </c>
      <c r="H32" s="2047"/>
      <c r="N32" s="2048"/>
      <c r="T32" s="2049" t="s">
        <v>2564</v>
      </c>
      <c r="U32" s="2048"/>
      <c r="V32" s="2048"/>
      <c r="W32" s="2048"/>
      <c r="AE32" s="2048"/>
    </row>
    <row r="33" spans="1:31" ht="5.0999999999999996" customHeight="1" thickBot="1" x14ac:dyDescent="0.35">
      <c r="A33" s="1754"/>
      <c r="B33" s="1754"/>
      <c r="C33" s="2028"/>
      <c r="E33" s="2028"/>
      <c r="F33" s="2028"/>
      <c r="G33" s="2028"/>
      <c r="H33" s="2028"/>
      <c r="I33" s="2028"/>
      <c r="J33" s="2028"/>
      <c r="K33" s="2028"/>
      <c r="L33" s="2028"/>
      <c r="M33" s="2028"/>
      <c r="N33" s="2028"/>
      <c r="O33" s="2028"/>
      <c r="P33" s="2028"/>
      <c r="Q33" s="2028"/>
      <c r="T33" s="2028"/>
      <c r="U33" s="2028"/>
      <c r="V33" s="2028"/>
      <c r="W33" s="2028"/>
      <c r="X33" s="2028"/>
      <c r="Y33" s="2028"/>
      <c r="Z33" s="2028"/>
      <c r="AA33" s="2028"/>
      <c r="AB33" s="2028"/>
      <c r="AC33" s="2028"/>
      <c r="AE33" s="2028"/>
    </row>
    <row r="34" spans="1:31" ht="15" thickBot="1" x14ac:dyDescent="0.35">
      <c r="C34" s="1302"/>
      <c r="E34" s="2028"/>
      <c r="F34" s="1155" t="str">
        <f>IF(T34="x","x"," ")</f>
        <v xml:space="preserve"> </v>
      </c>
      <c r="G34" s="3058" t="s">
        <v>2557</v>
      </c>
      <c r="H34" s="3059"/>
      <c r="I34" s="3059"/>
      <c r="J34" s="3059"/>
      <c r="K34" s="3059"/>
      <c r="L34" s="3059"/>
      <c r="M34" s="3059"/>
      <c r="N34" s="3059"/>
      <c r="O34" s="3059"/>
      <c r="P34" s="3059"/>
      <c r="Q34" s="3059"/>
      <c r="T34" s="1068"/>
      <c r="U34" s="3056">
        <v>43909</v>
      </c>
      <c r="V34" s="3057"/>
      <c r="W34" s="3057"/>
      <c r="X34" s="3057"/>
      <c r="Y34" s="3057"/>
      <c r="Z34" s="3057"/>
      <c r="AA34" s="3057"/>
      <c r="AB34" s="3057"/>
      <c r="AC34" s="3057"/>
      <c r="AE34" s="2028"/>
    </row>
    <row r="35" spans="1:31" ht="5.0999999999999996" customHeight="1" thickBot="1" x14ac:dyDescent="0.35">
      <c r="A35" s="1754"/>
      <c r="B35" s="1754"/>
      <c r="C35" s="2052"/>
      <c r="E35" s="2052"/>
      <c r="F35" s="2053"/>
      <c r="G35" s="2052"/>
      <c r="H35" s="2052"/>
      <c r="I35" s="2052"/>
      <c r="J35" s="2052"/>
      <c r="K35" s="2052"/>
      <c r="L35" s="2052"/>
      <c r="M35" s="2052"/>
      <c r="N35" s="2052"/>
      <c r="O35" s="2052"/>
      <c r="P35" s="2052"/>
      <c r="Q35" s="2052"/>
      <c r="T35" s="2052"/>
      <c r="U35" s="2052"/>
      <c r="V35" s="2052"/>
      <c r="W35" s="2052"/>
      <c r="X35" s="2052"/>
      <c r="Y35" s="2052"/>
      <c r="Z35" s="2052"/>
      <c r="AA35" s="2052"/>
      <c r="AB35" s="2052"/>
      <c r="AC35" s="2052"/>
      <c r="AE35" s="2052"/>
    </row>
    <row r="36" spans="1:31" ht="15" thickBot="1" x14ac:dyDescent="0.35">
      <c r="C36" s="1302"/>
      <c r="E36" s="2028"/>
      <c r="F36" s="1155" t="str">
        <f>IF(T36="x","x"," ")</f>
        <v xml:space="preserve"> </v>
      </c>
      <c r="G36" s="3058">
        <v>43836</v>
      </c>
      <c r="H36" s="3059"/>
      <c r="I36" s="3059"/>
      <c r="J36" s="3059"/>
      <c r="K36" s="3059"/>
      <c r="L36" s="3059"/>
      <c r="M36" s="3059"/>
      <c r="N36" s="3059"/>
      <c r="O36" s="3059"/>
      <c r="P36" s="3059"/>
      <c r="Q36" s="3059"/>
      <c r="T36" s="1068"/>
      <c r="U36" s="3056">
        <v>43944</v>
      </c>
      <c r="V36" s="3057"/>
      <c r="W36" s="3057"/>
      <c r="X36" s="3057"/>
      <c r="Y36" s="3057"/>
      <c r="Z36" s="3057"/>
      <c r="AA36" s="3057"/>
      <c r="AB36" s="3057"/>
      <c r="AC36" s="3057"/>
      <c r="AE36" s="2028"/>
    </row>
    <row r="37" spans="1:31" ht="5.0999999999999996" customHeight="1" thickBot="1" x14ac:dyDescent="0.35">
      <c r="A37" s="1754"/>
      <c r="B37" s="1754"/>
      <c r="C37" s="2052"/>
      <c r="E37" s="2052"/>
      <c r="F37" s="2053"/>
      <c r="G37" s="2052"/>
      <c r="H37" s="2052"/>
      <c r="I37" s="2052"/>
      <c r="J37" s="2052"/>
      <c r="K37" s="2052"/>
      <c r="L37" s="2052"/>
      <c r="M37" s="2052"/>
      <c r="N37" s="2052"/>
      <c r="O37" s="2052"/>
      <c r="P37" s="2052"/>
      <c r="Q37" s="2052"/>
      <c r="T37" s="2052"/>
      <c r="U37" s="2052"/>
      <c r="V37" s="2052"/>
      <c r="W37" s="2052"/>
      <c r="X37" s="2052"/>
      <c r="Y37" s="2052"/>
      <c r="Z37" s="2052"/>
      <c r="AA37" s="2052"/>
      <c r="AB37" s="2052"/>
      <c r="AC37" s="2052"/>
      <c r="AE37" s="2052"/>
    </row>
    <row r="38" spans="1:31" ht="15" thickBot="1" x14ac:dyDescent="0.35">
      <c r="C38" s="1302"/>
      <c r="E38" s="2028"/>
      <c r="F38" s="1155" t="str">
        <f>IF(T38="x","x"," ")</f>
        <v xml:space="preserve"> </v>
      </c>
      <c r="G38" s="3060">
        <v>43866</v>
      </c>
      <c r="H38" s="3061"/>
      <c r="I38" s="3061"/>
      <c r="J38" s="3061"/>
      <c r="K38" s="3061"/>
      <c r="L38" s="3061"/>
      <c r="M38" s="3061"/>
      <c r="N38" s="3061"/>
      <c r="O38" s="3061"/>
      <c r="P38" s="3061"/>
      <c r="Q38" s="3061"/>
      <c r="T38" s="1068"/>
      <c r="U38" s="3056">
        <v>43972</v>
      </c>
      <c r="V38" s="3057"/>
      <c r="W38" s="3057"/>
      <c r="X38" s="3057"/>
      <c r="Y38" s="3057"/>
      <c r="Z38" s="3057"/>
      <c r="AA38" s="3057"/>
      <c r="AB38" s="3057"/>
      <c r="AC38" s="3057"/>
      <c r="AE38" s="2028"/>
    </row>
    <row r="39" spans="1:31" ht="5.0999999999999996" customHeight="1" thickBot="1" x14ac:dyDescent="0.35">
      <c r="A39" s="1754"/>
      <c r="B39" s="1754"/>
      <c r="C39" s="2028"/>
      <c r="E39" s="2028"/>
      <c r="F39" s="1978"/>
      <c r="G39" s="2028"/>
      <c r="H39" s="2028"/>
      <c r="I39" s="2028"/>
      <c r="J39" s="2028"/>
      <c r="K39" s="2028"/>
      <c r="L39" s="2028"/>
      <c r="M39" s="2028"/>
      <c r="N39" s="2028"/>
      <c r="O39" s="2028"/>
      <c r="P39" s="2028"/>
      <c r="Q39" s="2028"/>
      <c r="T39" s="2028"/>
      <c r="U39" s="2028"/>
      <c r="V39" s="2028"/>
      <c r="W39" s="2028"/>
      <c r="X39" s="2028"/>
      <c r="Y39" s="2028"/>
      <c r="Z39" s="2028"/>
      <c r="AA39" s="2028"/>
      <c r="AB39" s="2028"/>
      <c r="AC39" s="2028"/>
      <c r="AE39" s="2028"/>
    </row>
    <row r="40" spans="1:31" ht="15" thickBot="1" x14ac:dyDescent="0.35">
      <c r="C40" s="1302"/>
      <c r="E40" s="2028"/>
      <c r="F40" s="1155" t="str">
        <f>IF(T40="x","x"," ")</f>
        <v xml:space="preserve"> </v>
      </c>
      <c r="G40" s="3058">
        <v>43895</v>
      </c>
      <c r="H40" s="3059"/>
      <c r="I40" s="3059"/>
      <c r="J40" s="3059"/>
      <c r="K40" s="3059"/>
      <c r="L40" s="3059"/>
      <c r="M40" s="3059"/>
      <c r="N40" s="3059"/>
      <c r="O40" s="3059"/>
      <c r="P40" s="3059"/>
      <c r="Q40" s="3059"/>
      <c r="T40" s="1068"/>
      <c r="U40" s="3056">
        <v>44007</v>
      </c>
      <c r="V40" s="3057"/>
      <c r="W40" s="3057"/>
      <c r="X40" s="3057"/>
      <c r="Y40" s="3057"/>
      <c r="Z40" s="3057"/>
      <c r="AA40" s="3057"/>
      <c r="AB40" s="3057"/>
      <c r="AC40" s="3057"/>
      <c r="AE40" s="2028"/>
    </row>
    <row r="41" spans="1:31" ht="5.0999999999999996" customHeight="1" thickBot="1" x14ac:dyDescent="0.35">
      <c r="F41" s="1754"/>
    </row>
    <row r="42" spans="1:31" ht="15" thickBot="1" x14ac:dyDescent="0.35">
      <c r="C42" s="1302"/>
      <c r="E42" s="2028"/>
      <c r="F42" s="1155" t="str">
        <f>IF(T42="x","x"," ")</f>
        <v xml:space="preserve"> </v>
      </c>
      <c r="G42" s="3058">
        <v>43927</v>
      </c>
      <c r="H42" s="3059"/>
      <c r="I42" s="3059"/>
      <c r="J42" s="3059"/>
      <c r="K42" s="3059"/>
      <c r="L42" s="3059"/>
      <c r="M42" s="3059"/>
      <c r="N42" s="3059"/>
      <c r="O42" s="3059"/>
      <c r="P42" s="3059"/>
      <c r="Q42" s="3059"/>
      <c r="T42" s="1068"/>
      <c r="U42" s="3056">
        <v>44035</v>
      </c>
      <c r="V42" s="3057"/>
      <c r="W42" s="3057"/>
      <c r="X42" s="3057"/>
      <c r="Y42" s="3057"/>
      <c r="Z42" s="3057"/>
      <c r="AA42" s="3057"/>
      <c r="AB42" s="3057"/>
      <c r="AC42" s="3057"/>
      <c r="AE42" s="2028"/>
    </row>
    <row r="43" spans="1:31" ht="5.0999999999999996" customHeight="1" thickBot="1" x14ac:dyDescent="0.35">
      <c r="A43" s="1754"/>
      <c r="B43" s="1754"/>
      <c r="C43" s="2028"/>
      <c r="E43" s="2028"/>
      <c r="F43" s="1978"/>
      <c r="G43" s="2028"/>
      <c r="H43" s="2028"/>
      <c r="I43" s="2028"/>
      <c r="J43" s="2028"/>
      <c r="K43" s="2028"/>
      <c r="L43" s="2028"/>
      <c r="M43" s="2028"/>
      <c r="N43" s="2028"/>
      <c r="O43" s="2028"/>
      <c r="P43" s="2028"/>
      <c r="Q43" s="2028"/>
      <c r="T43" s="2028"/>
      <c r="U43" s="2028"/>
      <c r="V43" s="2028"/>
      <c r="W43" s="2028"/>
      <c r="X43" s="2028"/>
      <c r="Y43" s="2028"/>
      <c r="Z43" s="2028"/>
      <c r="AA43" s="2028"/>
      <c r="AB43" s="2028"/>
      <c r="AC43" s="2028"/>
      <c r="AE43" s="2028"/>
    </row>
    <row r="44" spans="1:31" ht="15" thickBot="1" x14ac:dyDescent="0.35">
      <c r="C44" s="1302"/>
      <c r="E44" s="2028"/>
      <c r="F44" s="1155" t="str">
        <f>IF(T44="x","x"," ")</f>
        <v xml:space="preserve"> </v>
      </c>
      <c r="G44" s="3058">
        <v>43987</v>
      </c>
      <c r="H44" s="3059"/>
      <c r="I44" s="3059"/>
      <c r="J44" s="3059"/>
      <c r="K44" s="3059"/>
      <c r="L44" s="3059"/>
      <c r="M44" s="3059"/>
      <c r="N44" s="3059"/>
      <c r="O44" s="3059"/>
      <c r="P44" s="3059"/>
      <c r="Q44" s="3059"/>
      <c r="T44" s="1068"/>
      <c r="U44" s="3056">
        <v>44077</v>
      </c>
      <c r="V44" s="3057"/>
      <c r="W44" s="3057"/>
      <c r="X44" s="3057"/>
      <c r="Y44" s="3057"/>
      <c r="Z44" s="3057"/>
      <c r="AA44" s="3057"/>
      <c r="AB44" s="3057"/>
      <c r="AC44" s="3057"/>
      <c r="AE44" s="2028"/>
    </row>
    <row r="45" spans="1:31" ht="5.0999999999999996" customHeight="1" thickBot="1" x14ac:dyDescent="0.35">
      <c r="A45" s="1754"/>
      <c r="B45" s="1754"/>
      <c r="C45" s="2028"/>
      <c r="E45" s="2028"/>
      <c r="F45" s="1978"/>
      <c r="G45" s="2028"/>
      <c r="H45" s="2028"/>
      <c r="I45" s="2028"/>
      <c r="J45" s="2028"/>
      <c r="K45" s="2028"/>
      <c r="L45" s="2028"/>
      <c r="M45" s="2028"/>
      <c r="N45" s="2028"/>
      <c r="O45" s="2028"/>
      <c r="P45" s="2028"/>
      <c r="Q45" s="2028"/>
      <c r="T45" s="2028"/>
      <c r="U45" s="2028"/>
      <c r="V45" s="2028"/>
      <c r="W45" s="2028"/>
      <c r="X45" s="2028"/>
      <c r="Y45" s="2028"/>
      <c r="Z45" s="2028"/>
      <c r="AA45" s="2028"/>
      <c r="AB45" s="2028"/>
      <c r="AC45" s="2028"/>
      <c r="AE45" s="2028"/>
    </row>
    <row r="46" spans="1:31" ht="15" thickBot="1" x14ac:dyDescent="0.35">
      <c r="C46" s="1302"/>
      <c r="E46" s="2028"/>
      <c r="F46" s="1155" t="str">
        <f>IF(T46="x","x"," ")</f>
        <v xml:space="preserve"> </v>
      </c>
      <c r="G46" s="3060">
        <v>44018</v>
      </c>
      <c r="H46" s="3061"/>
      <c r="I46" s="3061"/>
      <c r="J46" s="3061"/>
      <c r="K46" s="3061"/>
      <c r="L46" s="3061"/>
      <c r="M46" s="3061"/>
      <c r="N46" s="3061"/>
      <c r="O46" s="3061"/>
      <c r="P46" s="3061"/>
      <c r="Q46" s="3061"/>
      <c r="T46" s="1068"/>
      <c r="U46" s="3056">
        <v>44112</v>
      </c>
      <c r="V46" s="3057"/>
      <c r="W46" s="3057"/>
      <c r="X46" s="3057"/>
      <c r="Y46" s="3057"/>
      <c r="Z46" s="3057"/>
      <c r="AA46" s="3057"/>
      <c r="AB46" s="3057"/>
      <c r="AC46" s="3057"/>
      <c r="AE46" s="2028"/>
    </row>
    <row r="47" spans="1:31" ht="5.0999999999999996" customHeight="1" thickBot="1" x14ac:dyDescent="0.35">
      <c r="A47" s="1754"/>
      <c r="B47" s="1754"/>
      <c r="C47" s="2028"/>
      <c r="E47" s="2028"/>
      <c r="F47" s="1978"/>
      <c r="G47" s="2028"/>
      <c r="H47" s="2028"/>
      <c r="I47" s="2028"/>
      <c r="J47" s="2028"/>
      <c r="K47" s="2028"/>
      <c r="L47" s="2028"/>
      <c r="M47" s="2028"/>
      <c r="N47" s="2028"/>
      <c r="O47" s="2028"/>
      <c r="P47" s="2028"/>
      <c r="Q47" s="2028"/>
      <c r="T47" s="2028"/>
      <c r="U47" s="2028"/>
      <c r="V47" s="2028"/>
      <c r="W47" s="2028"/>
      <c r="X47" s="2028"/>
      <c r="Y47" s="2028"/>
      <c r="Z47" s="2028"/>
      <c r="AA47" s="2028"/>
      <c r="AB47" s="2028"/>
      <c r="AC47" s="2028"/>
      <c r="AE47" s="2028"/>
    </row>
    <row r="48" spans="1:31" ht="15" thickBot="1" x14ac:dyDescent="0.35">
      <c r="C48" s="1302"/>
      <c r="E48" s="2028"/>
      <c r="F48" s="1155" t="str">
        <f>IF(T48="x","x"," ")</f>
        <v xml:space="preserve"> </v>
      </c>
      <c r="G48" s="3058">
        <v>44048</v>
      </c>
      <c r="H48" s="3059"/>
      <c r="I48" s="3059"/>
      <c r="J48" s="3059"/>
      <c r="K48" s="3059"/>
      <c r="L48" s="3059"/>
      <c r="M48" s="3059"/>
      <c r="N48" s="3059"/>
      <c r="O48" s="3059"/>
      <c r="P48" s="3059"/>
      <c r="Q48" s="3059"/>
      <c r="T48" s="1068"/>
      <c r="U48" s="3056">
        <v>44140</v>
      </c>
      <c r="V48" s="3057"/>
      <c r="W48" s="3057"/>
      <c r="X48" s="3057"/>
      <c r="Y48" s="3057"/>
      <c r="Z48" s="3057"/>
      <c r="AA48" s="3057"/>
      <c r="AB48" s="3057"/>
      <c r="AC48" s="3057"/>
      <c r="AE48" s="2028"/>
    </row>
    <row r="49" spans="1:40" ht="5.0999999999999996" customHeight="1" thickBot="1" x14ac:dyDescent="0.35">
      <c r="A49" s="1754"/>
      <c r="B49" s="1754"/>
      <c r="C49" s="2028"/>
      <c r="E49" s="2028"/>
      <c r="F49" s="1978"/>
      <c r="G49" s="2028"/>
      <c r="H49" s="2028"/>
      <c r="I49" s="2028"/>
      <c r="J49" s="2028"/>
      <c r="K49" s="2028"/>
      <c r="L49" s="2028"/>
      <c r="M49" s="2028"/>
      <c r="N49" s="2028"/>
      <c r="O49" s="2028"/>
      <c r="P49" s="2028"/>
      <c r="Q49" s="2028"/>
      <c r="T49" s="2028"/>
      <c r="U49" s="2028"/>
      <c r="V49" s="2028"/>
      <c r="W49" s="2028"/>
      <c r="X49" s="2028"/>
      <c r="Y49" s="2028"/>
      <c r="Z49" s="2028"/>
      <c r="AA49" s="2028"/>
      <c r="AB49" s="2028"/>
      <c r="AC49" s="2028"/>
      <c r="AE49" s="2028"/>
    </row>
    <row r="50" spans="1:40" ht="15" thickBot="1" x14ac:dyDescent="0.35">
      <c r="C50" s="1302"/>
      <c r="E50" s="2028"/>
      <c r="F50" s="1155" t="str">
        <f>IF(T50="x","x"," ")</f>
        <v xml:space="preserve"> </v>
      </c>
      <c r="G50" s="3058">
        <v>44082</v>
      </c>
      <c r="H50" s="3059"/>
      <c r="I50" s="3059"/>
      <c r="J50" s="3059"/>
      <c r="K50" s="3059"/>
      <c r="L50" s="3059"/>
      <c r="M50" s="3059"/>
      <c r="N50" s="3059"/>
      <c r="O50" s="3059"/>
      <c r="P50" s="3059"/>
      <c r="Q50" s="3059"/>
      <c r="T50" s="1068"/>
      <c r="U50" s="3056">
        <v>44168</v>
      </c>
      <c r="V50" s="3057"/>
      <c r="W50" s="3057"/>
      <c r="X50" s="3057"/>
      <c r="Y50" s="3057"/>
      <c r="Z50" s="3057"/>
      <c r="AA50" s="3057"/>
      <c r="AB50" s="3057"/>
      <c r="AC50" s="3057"/>
      <c r="AE50" s="2028"/>
    </row>
    <row r="51" spans="1:40" ht="5.0999999999999996" customHeight="1" thickBot="1" x14ac:dyDescent="0.35">
      <c r="A51" s="1754"/>
      <c r="B51" s="1754"/>
      <c r="C51" s="2028"/>
      <c r="E51" s="2028"/>
      <c r="F51" s="1978"/>
      <c r="G51" s="2028"/>
      <c r="H51" s="2028"/>
      <c r="I51" s="2028"/>
      <c r="J51" s="2028"/>
      <c r="K51" s="2028"/>
      <c r="L51" s="2028"/>
      <c r="M51" s="2028"/>
      <c r="N51" s="2028"/>
      <c r="O51" s="2028"/>
      <c r="P51" s="2028"/>
      <c r="Q51" s="2028"/>
      <c r="T51" s="2028"/>
      <c r="U51" s="2028"/>
      <c r="V51" s="2028"/>
      <c r="W51" s="2028"/>
      <c r="X51" s="2028"/>
      <c r="Y51" s="2028"/>
      <c r="Z51" s="2028"/>
      <c r="AA51" s="2028"/>
      <c r="AB51" s="2028"/>
      <c r="AC51" s="2028"/>
      <c r="AE51" s="2028"/>
    </row>
    <row r="52" spans="1:40" ht="15" thickBot="1" x14ac:dyDescent="0.35">
      <c r="C52" s="1302"/>
      <c r="E52" s="2028"/>
      <c r="F52" s="1155" t="str">
        <f>IF(T52="x","x"," ")</f>
        <v xml:space="preserve"> </v>
      </c>
      <c r="G52" s="3058">
        <v>44109</v>
      </c>
      <c r="H52" s="3059"/>
      <c r="I52" s="3059"/>
      <c r="J52" s="3059"/>
      <c r="K52" s="3059"/>
      <c r="L52" s="3059"/>
      <c r="M52" s="3059"/>
      <c r="N52" s="3059"/>
      <c r="O52" s="3059"/>
      <c r="P52" s="3059"/>
      <c r="Q52" s="3059"/>
      <c r="T52" s="1068"/>
      <c r="U52" s="3056" t="s">
        <v>2558</v>
      </c>
      <c r="V52" s="3057"/>
      <c r="W52" s="3057"/>
      <c r="X52" s="3057"/>
      <c r="Y52" s="3057"/>
      <c r="Z52" s="3057"/>
      <c r="AA52" s="3057"/>
      <c r="AB52" s="3057"/>
      <c r="AC52" s="3057"/>
      <c r="AE52" s="2028"/>
    </row>
    <row r="53" spans="1:40" ht="5.0999999999999996" customHeight="1" thickBot="1" x14ac:dyDescent="0.35">
      <c r="F53" s="1754"/>
    </row>
    <row r="54" spans="1:40" ht="15" thickBot="1" x14ac:dyDescent="0.35">
      <c r="C54" s="1302"/>
      <c r="E54" s="2028"/>
      <c r="F54" s="1155" t="str">
        <f>IF(T54="x","x"," ")</f>
        <v xml:space="preserve"> </v>
      </c>
      <c r="G54" s="3058">
        <v>44140</v>
      </c>
      <c r="H54" s="3059"/>
      <c r="I54" s="3059"/>
      <c r="J54" s="3059"/>
      <c r="K54" s="3059"/>
      <c r="L54" s="3059"/>
      <c r="M54" s="3059"/>
      <c r="N54" s="3059"/>
      <c r="O54" s="3059"/>
      <c r="P54" s="3059"/>
      <c r="Q54" s="3059"/>
      <c r="T54" s="1068"/>
      <c r="U54" s="3056" t="s">
        <v>2559</v>
      </c>
      <c r="V54" s="3057"/>
      <c r="W54" s="3057"/>
      <c r="X54" s="3057"/>
      <c r="Y54" s="3057"/>
      <c r="Z54" s="3057"/>
      <c r="AA54" s="3057"/>
      <c r="AB54" s="3057"/>
      <c r="AC54" s="3057"/>
      <c r="AE54" s="2028"/>
    </row>
    <row r="55" spans="1:40" ht="5.0999999999999996" customHeight="1" thickBot="1" x14ac:dyDescent="0.35">
      <c r="A55" s="1754"/>
      <c r="B55" s="1754"/>
      <c r="C55" s="2028"/>
      <c r="E55" s="2028"/>
      <c r="F55" s="1978"/>
      <c r="G55" s="2028"/>
      <c r="H55" s="2028"/>
      <c r="I55" s="2028"/>
      <c r="J55" s="2028"/>
      <c r="K55" s="2028"/>
      <c r="L55" s="2028"/>
      <c r="M55" s="2028"/>
      <c r="N55" s="2028"/>
      <c r="O55" s="2028"/>
      <c r="P55" s="2028"/>
      <c r="Q55" s="2028"/>
      <c r="T55" s="2028"/>
      <c r="U55" s="2028"/>
      <c r="V55" s="2028"/>
      <c r="W55" s="2028"/>
      <c r="X55" s="2028"/>
      <c r="Y55" s="2028"/>
      <c r="Z55" s="2028"/>
      <c r="AA55" s="2028"/>
      <c r="AB55" s="2028"/>
      <c r="AC55" s="2028"/>
      <c r="AE55" s="2028"/>
    </row>
    <row r="56" spans="1:40" s="1754" customFormat="1" ht="15" thickBot="1" x14ac:dyDescent="0.35">
      <c r="C56" s="2054"/>
      <c r="E56" s="1978"/>
      <c r="F56" s="1155" t="str">
        <f>IF(T56="x","x"," ")</f>
        <v xml:space="preserve"> </v>
      </c>
      <c r="G56" s="3060">
        <v>44172</v>
      </c>
      <c r="H56" s="3061"/>
      <c r="I56" s="3061"/>
      <c r="J56" s="3061"/>
      <c r="K56" s="3061"/>
      <c r="L56" s="3061"/>
      <c r="M56" s="3061"/>
      <c r="N56" s="3061"/>
      <c r="O56" s="3061"/>
      <c r="P56" s="3061"/>
      <c r="Q56" s="3061"/>
      <c r="T56" s="1068"/>
      <c r="U56" s="3064" t="s">
        <v>2560</v>
      </c>
      <c r="V56" s="3065"/>
      <c r="W56" s="3065"/>
      <c r="X56" s="3065"/>
      <c r="Y56" s="3065"/>
      <c r="Z56" s="3065"/>
      <c r="AA56" s="3065"/>
      <c r="AB56" s="3065"/>
      <c r="AC56" s="3065"/>
      <c r="AE56" s="1978"/>
    </row>
    <row r="57" spans="1:40" ht="5.0999999999999996" customHeight="1" x14ac:dyDescent="0.3">
      <c r="A57" s="1754"/>
      <c r="B57" s="1754"/>
      <c r="C57" s="2028"/>
      <c r="D57" s="2028"/>
      <c r="E57" s="2028"/>
      <c r="F57" s="1978"/>
      <c r="G57" s="2028"/>
      <c r="H57" s="2028"/>
      <c r="I57" s="2028"/>
      <c r="J57" s="2028"/>
      <c r="K57" s="2028"/>
      <c r="L57" s="2028"/>
      <c r="M57" s="2028"/>
      <c r="N57" s="2028"/>
      <c r="O57" s="2028"/>
      <c r="P57" s="2028"/>
      <c r="Q57" s="2028"/>
      <c r="AE57" s="2028"/>
      <c r="AF57" s="2028"/>
      <c r="AG57" s="2028"/>
      <c r="AH57" s="2051"/>
      <c r="AI57" s="2051"/>
      <c r="AJ57" s="2051"/>
      <c r="AK57" s="2051"/>
      <c r="AL57" s="2051"/>
      <c r="AM57" s="2051"/>
      <c r="AN57" s="2051"/>
    </row>
    <row r="58" spans="1:40" s="2029" customFormat="1" x14ac:dyDescent="0.3">
      <c r="B58" s="1754"/>
      <c r="C58" s="2026"/>
      <c r="D58" s="2026"/>
      <c r="E58" s="2026"/>
      <c r="F58" s="2026"/>
      <c r="G58" s="2026"/>
      <c r="H58" s="2026"/>
      <c r="I58" s="2026"/>
      <c r="J58" s="2026"/>
      <c r="K58" s="2026"/>
      <c r="L58" s="2026"/>
      <c r="M58" s="3066"/>
      <c r="N58" s="3066"/>
      <c r="O58" s="3066"/>
      <c r="P58" s="2030"/>
      <c r="Q58" s="2030"/>
      <c r="R58" s="2030"/>
      <c r="S58" s="2030"/>
      <c r="T58" s="2030"/>
      <c r="U58" s="2030"/>
      <c r="V58" s="2030"/>
      <c r="W58" s="2030"/>
      <c r="X58" s="2030"/>
      <c r="Y58" s="2030"/>
      <c r="Z58" s="2030"/>
      <c r="AA58" s="2030"/>
      <c r="AB58" s="2030"/>
      <c r="AC58" s="2030"/>
      <c r="AD58" s="2025"/>
      <c r="AE58" s="2025"/>
      <c r="AF58" s="2025"/>
      <c r="AG58" s="2025"/>
    </row>
    <row r="59" spans="1:40" ht="5.0999999999999996" customHeight="1" x14ac:dyDescent="0.3">
      <c r="A59" s="1754"/>
      <c r="B59" s="1754"/>
      <c r="C59" s="2028"/>
      <c r="D59" s="2028"/>
      <c r="E59" s="2028"/>
      <c r="F59" s="2028"/>
      <c r="G59" s="2028"/>
      <c r="H59" s="2028"/>
      <c r="I59" s="2028"/>
      <c r="J59" s="2028"/>
      <c r="K59" s="2028"/>
      <c r="L59" s="2028"/>
      <c r="M59" s="2028"/>
      <c r="N59" s="2028"/>
      <c r="O59" s="2028"/>
      <c r="P59" s="2028"/>
      <c r="Q59" s="2028"/>
      <c r="R59" s="2028"/>
      <c r="S59" s="1978"/>
      <c r="T59" s="2028"/>
      <c r="U59" s="2028"/>
      <c r="V59" s="2028"/>
      <c r="W59" s="2028"/>
      <c r="X59" s="2028"/>
      <c r="Y59" s="2028"/>
      <c r="Z59" s="2028"/>
      <c r="AA59" s="2028"/>
      <c r="AB59" s="2028"/>
      <c r="AC59" s="2028"/>
      <c r="AD59" s="2028"/>
      <c r="AE59" s="2028"/>
      <c r="AF59" s="2028"/>
      <c r="AG59" s="2028"/>
      <c r="AH59" s="2051"/>
      <c r="AI59" s="2051"/>
      <c r="AJ59" s="2051"/>
      <c r="AK59" s="2051"/>
      <c r="AL59" s="2051"/>
      <c r="AM59" s="2051"/>
      <c r="AN59" s="2051"/>
    </row>
    <row r="60" spans="1:40" ht="16.2" customHeight="1" x14ac:dyDescent="0.3">
      <c r="A60" s="1754"/>
      <c r="B60" s="1754"/>
      <c r="C60" s="2056" t="s">
        <v>2562</v>
      </c>
      <c r="D60" s="2028"/>
      <c r="E60" s="2028"/>
      <c r="F60" s="2028"/>
      <c r="G60" s="2028"/>
      <c r="H60" s="2028"/>
      <c r="I60" s="2028"/>
      <c r="J60" s="2028"/>
      <c r="K60" s="2028"/>
      <c r="L60" s="2028"/>
      <c r="M60" s="2028"/>
      <c r="N60" s="2028"/>
      <c r="O60" s="2028"/>
      <c r="P60" s="2028"/>
      <c r="Q60" s="2028"/>
      <c r="R60" s="2028"/>
      <c r="S60" s="1978"/>
      <c r="T60" s="2028"/>
      <c r="U60" s="2028"/>
      <c r="V60" s="2028"/>
      <c r="W60" s="2028"/>
      <c r="X60" s="2028"/>
      <c r="Y60" s="2028"/>
      <c r="Z60" s="2028"/>
      <c r="AA60" s="2028"/>
      <c r="AB60" s="2028"/>
      <c r="AC60" s="2028"/>
      <c r="AD60" s="2028"/>
      <c r="AE60" s="2028"/>
      <c r="AF60" s="2028"/>
      <c r="AG60" s="2028"/>
      <c r="AH60" s="2051"/>
      <c r="AI60" s="2051"/>
      <c r="AJ60" s="2051"/>
      <c r="AK60" s="2051"/>
      <c r="AL60" s="2051"/>
      <c r="AM60" s="2051"/>
      <c r="AN60" s="2051"/>
    </row>
    <row r="61" spans="1:40" ht="5.0999999999999996" customHeight="1" x14ac:dyDescent="0.3">
      <c r="A61" s="1754"/>
      <c r="B61" s="1754"/>
      <c r="C61" s="2028"/>
      <c r="D61" s="2028"/>
      <c r="E61" s="2028"/>
      <c r="F61" s="2028"/>
      <c r="G61" s="2028"/>
      <c r="H61" s="2028"/>
      <c r="I61" s="2028"/>
      <c r="J61" s="2028"/>
      <c r="K61" s="2028"/>
      <c r="L61" s="2028"/>
      <c r="M61" s="2028"/>
      <c r="N61" s="2028"/>
      <c r="O61" s="2028"/>
      <c r="P61" s="2028"/>
      <c r="Q61" s="2028"/>
      <c r="R61" s="2028"/>
      <c r="S61" s="1978"/>
      <c r="T61" s="2028"/>
      <c r="U61" s="2028"/>
      <c r="V61" s="2028"/>
      <c r="W61" s="2028"/>
      <c r="X61" s="2028"/>
      <c r="Y61" s="2028"/>
      <c r="Z61" s="2028"/>
      <c r="AA61" s="2028"/>
      <c r="AB61" s="2028"/>
      <c r="AC61" s="2028"/>
      <c r="AD61" s="2028"/>
      <c r="AE61" s="2028"/>
      <c r="AF61" s="2028"/>
      <c r="AG61" s="2028"/>
      <c r="AH61" s="2051"/>
      <c r="AI61" s="2051"/>
      <c r="AJ61" s="2051"/>
      <c r="AK61" s="2051"/>
      <c r="AL61" s="2051"/>
      <c r="AM61" s="2051"/>
      <c r="AN61" s="2051"/>
    </row>
    <row r="62" spans="1:40" s="2029" customFormat="1" x14ac:dyDescent="0.3">
      <c r="B62" s="2055"/>
      <c r="C62" s="3067" t="s">
        <v>2561</v>
      </c>
      <c r="D62" s="2631"/>
      <c r="E62" s="2631"/>
      <c r="F62" s="2631"/>
      <c r="G62" s="2631"/>
      <c r="H62" s="2631"/>
      <c r="I62" s="2631"/>
      <c r="J62" s="2631"/>
      <c r="K62" s="2631"/>
      <c r="L62" s="2631"/>
      <c r="M62" s="2631"/>
      <c r="N62" s="3068"/>
      <c r="O62" s="3068"/>
      <c r="P62" s="3068"/>
      <c r="Q62" s="3068"/>
      <c r="R62" s="3068"/>
      <c r="S62" s="3068"/>
      <c r="T62" s="3068"/>
      <c r="U62" s="3068"/>
      <c r="V62" s="3068"/>
      <c r="W62" s="3068"/>
      <c r="X62" s="3068"/>
      <c r="Y62" s="3068"/>
      <c r="Z62" s="3068"/>
      <c r="AA62" s="3068"/>
      <c r="AB62" s="3068"/>
      <c r="AC62" s="3068"/>
      <c r="AD62" s="2818"/>
      <c r="AE62" s="2818"/>
      <c r="AF62" s="2818"/>
      <c r="AG62" s="2818"/>
    </row>
    <row r="63" spans="1:40" s="2029" customFormat="1" ht="17.25" customHeight="1" x14ac:dyDescent="0.3">
      <c r="B63" s="1754"/>
      <c r="C63" s="2631"/>
      <c r="D63" s="2631"/>
      <c r="E63" s="2631"/>
      <c r="F63" s="2631"/>
      <c r="G63" s="2631"/>
      <c r="H63" s="2631"/>
      <c r="I63" s="2631"/>
      <c r="J63" s="2631"/>
      <c r="K63" s="2631"/>
      <c r="L63" s="2631"/>
      <c r="M63" s="2631"/>
      <c r="N63" s="3068"/>
      <c r="O63" s="3068"/>
      <c r="P63" s="3068"/>
      <c r="Q63" s="3068"/>
      <c r="R63" s="3068"/>
      <c r="S63" s="3068"/>
      <c r="T63" s="3068"/>
      <c r="U63" s="3068"/>
      <c r="V63" s="3068"/>
      <c r="W63" s="3068"/>
      <c r="X63" s="3068"/>
      <c r="Y63" s="3068"/>
      <c r="Z63" s="3068"/>
      <c r="AA63" s="3068"/>
      <c r="AB63" s="3068"/>
      <c r="AC63" s="3068"/>
      <c r="AD63" s="2818"/>
      <c r="AE63" s="2818"/>
      <c r="AF63" s="2818"/>
      <c r="AG63" s="2818"/>
    </row>
    <row r="64" spans="1:40" x14ac:dyDescent="0.3">
      <c r="A64" s="1754"/>
      <c r="B64" s="1754"/>
      <c r="C64" s="1977"/>
      <c r="D64" s="1977"/>
      <c r="E64" s="1977"/>
      <c r="F64" s="1977"/>
      <c r="G64" s="1977"/>
      <c r="H64" s="1977"/>
      <c r="I64" s="1977"/>
      <c r="J64" s="1977"/>
      <c r="K64" s="1977"/>
      <c r="L64" s="1977"/>
      <c r="M64" s="1977"/>
      <c r="N64" s="1977"/>
      <c r="O64" s="1977"/>
      <c r="P64" s="1977"/>
      <c r="Q64" s="1977"/>
      <c r="R64" s="1977"/>
      <c r="S64" s="1978"/>
      <c r="T64" s="1977"/>
      <c r="U64" s="1977"/>
      <c r="V64" s="1977"/>
      <c r="W64" s="1977"/>
      <c r="X64" s="1977"/>
      <c r="Y64" s="1977"/>
      <c r="Z64" s="1977"/>
      <c r="AA64" s="1977"/>
      <c r="AB64" s="1977"/>
      <c r="AC64" s="1977"/>
      <c r="AD64" s="1977"/>
      <c r="AE64" s="1977"/>
      <c r="AF64" s="1977"/>
      <c r="AG64" s="1977"/>
    </row>
  </sheetData>
  <sheetProtection password="8E37" sheet="1" objects="1" scenarios="1"/>
  <mergeCells count="40">
    <mergeCell ref="U56:AC56"/>
    <mergeCell ref="G56:Q56"/>
    <mergeCell ref="M58:O58"/>
    <mergeCell ref="C62:AG63"/>
    <mergeCell ref="U34:AC34"/>
    <mergeCell ref="G34:Q34"/>
    <mergeCell ref="U50:AC50"/>
    <mergeCell ref="G50:Q50"/>
    <mergeCell ref="U52:AC52"/>
    <mergeCell ref="G52:Q52"/>
    <mergeCell ref="U54:AC54"/>
    <mergeCell ref="G54:Q54"/>
    <mergeCell ref="U44:AC44"/>
    <mergeCell ref="G44:Q44"/>
    <mergeCell ref="U46:AC46"/>
    <mergeCell ref="G46:Q46"/>
    <mergeCell ref="U48:AC48"/>
    <mergeCell ref="G48:Q48"/>
    <mergeCell ref="U40:AC40"/>
    <mergeCell ref="G40:Q40"/>
    <mergeCell ref="U42:AC42"/>
    <mergeCell ref="G42:Q42"/>
    <mergeCell ref="U36:AC36"/>
    <mergeCell ref="G36:Q36"/>
    <mergeCell ref="U38:AC38"/>
    <mergeCell ref="G38:Q38"/>
    <mergeCell ref="F25:AG25"/>
    <mergeCell ref="A29:AI29"/>
    <mergeCell ref="A30:AI30"/>
    <mergeCell ref="G26:AI27"/>
    <mergeCell ref="AO6:AY6"/>
    <mergeCell ref="A10:AG10"/>
    <mergeCell ref="A12:AG12"/>
    <mergeCell ref="B14:I14"/>
    <mergeCell ref="J14:AG14"/>
    <mergeCell ref="D17:AG17"/>
    <mergeCell ref="F20:AG20"/>
    <mergeCell ref="F19:AG19"/>
    <mergeCell ref="F22:AG22"/>
    <mergeCell ref="F23:AG24"/>
  </mergeCells>
  <pageMargins left="0.7" right="0.45" top="0.5" bottom="0.5" header="0.3" footer="0.3"/>
  <pageSetup orientation="portrait" r:id="rId1"/>
  <headerFooter>
    <oddFooter>&amp;R&amp;D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4.9989318521683403E-2"/>
  </sheetPr>
  <dimension ref="A1:O427"/>
  <sheetViews>
    <sheetView showGridLines="0" zoomScaleNormal="100" workbookViewId="0">
      <selection activeCell="B27" sqref="B27"/>
    </sheetView>
  </sheetViews>
  <sheetFormatPr defaultColWidth="9.109375" defaultRowHeight="14.4" x14ac:dyDescent="0.3"/>
  <cols>
    <col min="1" max="1" width="2.44140625" style="230" customWidth="1"/>
    <col min="2" max="3" width="2.6640625" style="230" customWidth="1"/>
    <col min="4" max="4" width="9.109375" style="230" customWidth="1"/>
    <col min="5" max="8" width="9.109375" style="230"/>
    <col min="9" max="9" width="9.109375" style="230" customWidth="1"/>
    <col min="10" max="10" width="8.5546875" style="230" customWidth="1"/>
    <col min="11" max="11" width="24.44140625" style="230" customWidth="1"/>
    <col min="12" max="16384" width="9.109375" style="230"/>
  </cols>
  <sheetData>
    <row r="1" spans="1:15" ht="15" customHeight="1" x14ac:dyDescent="0.3">
      <c r="A1" s="3069" t="s">
        <v>2316</v>
      </c>
      <c r="B1" s="3070"/>
      <c r="C1" s="3070"/>
      <c r="D1" s="3070"/>
      <c r="E1" s="3070"/>
      <c r="F1" s="3070"/>
      <c r="G1" s="3070"/>
      <c r="H1" s="3070"/>
      <c r="I1" s="3070"/>
      <c r="J1" s="3070"/>
      <c r="K1" s="3071"/>
      <c r="L1" s="742"/>
    </row>
    <row r="2" spans="1:15" ht="24" customHeight="1" thickBot="1" x14ac:dyDescent="0.35">
      <c r="A2" s="3072"/>
      <c r="B2" s="3073"/>
      <c r="C2" s="3073"/>
      <c r="D2" s="3073"/>
      <c r="E2" s="3073"/>
      <c r="F2" s="3073"/>
      <c r="G2" s="3073"/>
      <c r="H2" s="3073"/>
      <c r="I2" s="3073"/>
      <c r="J2" s="3073"/>
      <c r="K2" s="3074"/>
      <c r="L2" s="742"/>
    </row>
    <row r="3" spans="1:15" ht="5.4" customHeight="1" thickBot="1" x14ac:dyDescent="0.35">
      <c r="A3" s="743"/>
      <c r="B3" s="743"/>
      <c r="C3" s="743"/>
      <c r="D3" s="743"/>
      <c r="E3" s="743"/>
      <c r="F3" s="743"/>
      <c r="G3" s="743"/>
      <c r="H3" s="743"/>
      <c r="I3" s="743"/>
      <c r="J3" s="743"/>
      <c r="K3" s="743"/>
      <c r="L3" s="744"/>
      <c r="M3" s="729"/>
      <c r="N3" s="729"/>
      <c r="O3" s="729"/>
    </row>
    <row r="4" spans="1:15" ht="15" customHeight="1" thickBot="1" x14ac:dyDescent="0.35">
      <c r="A4" s="745"/>
      <c r="B4" s="1282"/>
      <c r="C4" s="3078" t="s">
        <v>1403</v>
      </c>
      <c r="D4" s="3077"/>
      <c r="E4" s="3077"/>
      <c r="F4" s="3077"/>
      <c r="G4" s="3077"/>
      <c r="H4" s="3077"/>
      <c r="I4" s="3077"/>
      <c r="J4" s="3077"/>
      <c r="K4" s="746"/>
      <c r="L4" s="746"/>
      <c r="M4" s="729"/>
      <c r="N4" s="729"/>
      <c r="O4" s="729"/>
    </row>
    <row r="5" spans="1:15" ht="15" customHeight="1" x14ac:dyDescent="0.3">
      <c r="A5" s="747"/>
      <c r="B5" s="1261"/>
      <c r="C5" s="747" t="s">
        <v>1397</v>
      </c>
      <c r="D5" s="746"/>
      <c r="E5" s="746"/>
      <c r="F5" s="746"/>
      <c r="G5" s="746"/>
      <c r="H5" s="746"/>
      <c r="I5" s="746"/>
      <c r="J5" s="746"/>
      <c r="K5" s="746"/>
      <c r="L5" s="746"/>
      <c r="M5" s="729"/>
      <c r="N5" s="729"/>
      <c r="O5" s="729"/>
    </row>
    <row r="6" spans="1:15" ht="6.6" customHeight="1" x14ac:dyDescent="0.3">
      <c r="A6" s="746"/>
      <c r="B6" s="746"/>
      <c r="C6" s="3077"/>
      <c r="D6" s="3077"/>
      <c r="E6" s="3077"/>
      <c r="F6" s="746"/>
      <c r="G6" s="746"/>
      <c r="H6" s="746"/>
      <c r="I6" s="746"/>
      <c r="J6" s="746"/>
      <c r="K6" s="746"/>
      <c r="L6" s="746"/>
      <c r="M6" s="729"/>
      <c r="N6" s="729"/>
      <c r="O6" s="729"/>
    </row>
    <row r="7" spans="1:15" ht="15" customHeight="1" x14ac:dyDescent="0.3">
      <c r="A7" s="3075" t="s">
        <v>1013</v>
      </c>
      <c r="B7" s="3075"/>
      <c r="C7" s="3075"/>
      <c r="D7" s="3075"/>
      <c r="E7" s="3075"/>
      <c r="F7" s="3075"/>
      <c r="G7" s="3075"/>
      <c r="H7" s="3075"/>
      <c r="I7" s="3075"/>
      <c r="J7" s="3075"/>
      <c r="K7" s="3075"/>
      <c r="L7" s="748"/>
      <c r="M7" s="729"/>
      <c r="N7" s="729"/>
      <c r="O7" s="729"/>
    </row>
    <row r="8" spans="1:15" ht="6" customHeight="1" x14ac:dyDescent="0.3">
      <c r="A8" s="749"/>
      <c r="B8" s="749"/>
      <c r="C8" s="749"/>
      <c r="D8" s="749"/>
      <c r="E8" s="749"/>
      <c r="F8" s="749"/>
      <c r="G8" s="749"/>
      <c r="H8" s="749"/>
      <c r="I8" s="749"/>
      <c r="J8" s="749"/>
      <c r="K8" s="749"/>
      <c r="L8" s="749"/>
      <c r="M8" s="729"/>
      <c r="N8" s="729"/>
      <c r="O8" s="729"/>
    </row>
    <row r="9" spans="1:15" ht="15" customHeight="1" x14ac:dyDescent="0.3">
      <c r="A9" s="3079" t="s">
        <v>1549</v>
      </c>
      <c r="B9" s="3079"/>
      <c r="C9" s="3079"/>
      <c r="D9" s="3079"/>
      <c r="E9" s="3079"/>
      <c r="F9" s="3079"/>
      <c r="G9" s="3079"/>
      <c r="H9" s="3079"/>
      <c r="I9" s="3079"/>
      <c r="J9" s="3079"/>
      <c r="K9" s="3079"/>
      <c r="L9" s="749"/>
      <c r="M9" s="729"/>
      <c r="N9" s="729"/>
      <c r="O9" s="729"/>
    </row>
    <row r="10" spans="1:15" ht="15" customHeight="1" x14ac:dyDescent="0.3">
      <c r="A10" s="3080" t="s">
        <v>1550</v>
      </c>
      <c r="B10" s="3080"/>
      <c r="C10" s="3080"/>
      <c r="D10" s="3080"/>
      <c r="E10" s="3080"/>
      <c r="F10" s="3080"/>
      <c r="G10" s="3080"/>
      <c r="H10" s="3080"/>
      <c r="I10" s="3080"/>
      <c r="J10" s="3080"/>
      <c r="K10" s="3080"/>
      <c r="L10" s="749"/>
      <c r="M10" s="729"/>
      <c r="N10" s="729"/>
      <c r="O10" s="729"/>
    </row>
    <row r="11" spans="1:15" s="1060" customFormat="1" ht="30.6" customHeight="1" thickBot="1" x14ac:dyDescent="0.35">
      <c r="A11" s="1205"/>
      <c r="B11" s="3076" t="s">
        <v>2724</v>
      </c>
      <c r="C11" s="3076"/>
      <c r="D11" s="3076"/>
      <c r="E11" s="3076"/>
      <c r="F11" s="3076"/>
      <c r="G11" s="3076"/>
      <c r="H11" s="3076"/>
      <c r="I11" s="3076"/>
      <c r="J11" s="3076"/>
      <c r="K11" s="3076"/>
      <c r="L11" s="749"/>
      <c r="M11" s="1206"/>
      <c r="N11" s="1206"/>
      <c r="O11" s="1206"/>
    </row>
    <row r="12" spans="1:15" s="1060" customFormat="1" ht="15" customHeight="1" thickBot="1" x14ac:dyDescent="0.35">
      <c r="A12" s="1205"/>
      <c r="B12" s="1283"/>
      <c r="C12" s="1108" t="s">
        <v>2433</v>
      </c>
      <c r="D12" s="1205"/>
      <c r="E12" s="1205"/>
      <c r="F12" s="1205"/>
      <c r="G12" s="1205"/>
      <c r="H12" s="1205"/>
      <c r="I12" s="1205"/>
      <c r="J12" s="1205"/>
      <c r="K12" s="1205"/>
      <c r="L12" s="749"/>
      <c r="M12" s="1409"/>
      <c r="N12" s="1409"/>
      <c r="O12" s="1409"/>
    </row>
    <row r="13" spans="1:15" s="232" customFormat="1" ht="3.6" customHeight="1" thickBot="1" x14ac:dyDescent="0.35">
      <c r="A13" s="1205"/>
      <c r="B13" s="1288"/>
      <c r="C13" s="2313"/>
      <c r="D13" s="1205"/>
      <c r="E13" s="1205"/>
      <c r="F13" s="1205"/>
      <c r="G13" s="1205"/>
      <c r="H13" s="1205"/>
      <c r="I13" s="1205"/>
      <c r="J13" s="1205"/>
      <c r="K13" s="1205"/>
      <c r="L13" s="749"/>
      <c r="M13" s="1754"/>
      <c r="N13" s="1754"/>
      <c r="O13" s="1754"/>
    </row>
    <row r="14" spans="1:15" s="232" customFormat="1" ht="15" customHeight="1" thickBot="1" x14ac:dyDescent="0.35">
      <c r="A14" s="1205"/>
      <c r="B14" s="1288"/>
      <c r="C14" s="1283"/>
      <c r="D14" s="2314" t="s">
        <v>2725</v>
      </c>
      <c r="E14" s="1205"/>
      <c r="F14" s="1205"/>
      <c r="G14" s="1205"/>
      <c r="H14" s="1205"/>
      <c r="I14" s="1205"/>
      <c r="J14" s="1205"/>
      <c r="K14" s="1205"/>
      <c r="L14" s="749"/>
      <c r="M14" s="1754"/>
      <c r="N14" s="1754"/>
      <c r="O14" s="1754"/>
    </row>
    <row r="15" spans="1:15" s="232" customFormat="1" ht="15" customHeight="1" thickBot="1" x14ac:dyDescent="0.35">
      <c r="A15" s="1205"/>
      <c r="B15" s="1288"/>
      <c r="C15" s="1283"/>
      <c r="D15" s="2314" t="s">
        <v>2726</v>
      </c>
      <c r="E15" s="1205"/>
      <c r="F15" s="1205"/>
      <c r="G15" s="1205"/>
      <c r="H15" s="1205"/>
      <c r="I15" s="1205"/>
      <c r="J15" s="1205"/>
      <c r="K15" s="1205"/>
      <c r="L15" s="749"/>
      <c r="M15" s="1754"/>
      <c r="N15" s="1754"/>
      <c r="O15" s="1754"/>
    </row>
    <row r="16" spans="1:15" s="232" customFormat="1" ht="15" customHeight="1" thickBot="1" x14ac:dyDescent="0.35">
      <c r="A16" s="1205"/>
      <c r="B16" s="1288"/>
      <c r="C16" s="1283"/>
      <c r="D16" s="2314" t="s">
        <v>2727</v>
      </c>
      <c r="E16" s="1205"/>
      <c r="F16" s="1205"/>
      <c r="G16" s="1205"/>
      <c r="H16" s="1205"/>
      <c r="I16" s="1205"/>
      <c r="J16" s="1205"/>
      <c r="K16" s="1205"/>
      <c r="L16" s="749"/>
      <c r="M16" s="1754"/>
      <c r="N16" s="1754"/>
      <c r="O16" s="1754"/>
    </row>
    <row r="17" spans="1:15" s="232" customFormat="1" ht="15" customHeight="1" thickBot="1" x14ac:dyDescent="0.35">
      <c r="A17" s="1205"/>
      <c r="B17" s="1288"/>
      <c r="C17" s="1283"/>
      <c r="D17" s="2314" t="s">
        <v>2737</v>
      </c>
      <c r="E17" s="1205"/>
      <c r="F17" s="1205"/>
      <c r="G17" s="1205"/>
      <c r="H17" s="1205"/>
      <c r="I17" s="1205"/>
      <c r="J17" s="1205"/>
      <c r="K17" s="1205"/>
      <c r="L17" s="749"/>
      <c r="M17" s="1754"/>
      <c r="N17" s="1754"/>
      <c r="O17" s="1754"/>
    </row>
    <row r="18" spans="1:15" s="232" customFormat="1" ht="15" customHeight="1" thickBot="1" x14ac:dyDescent="0.35">
      <c r="A18" s="1205"/>
      <c r="B18" s="1288"/>
      <c r="C18" s="1283"/>
      <c r="D18" s="2314" t="s">
        <v>2728</v>
      </c>
      <c r="E18" s="1205"/>
      <c r="F18" s="1205"/>
      <c r="G18" s="1205"/>
      <c r="H18" s="1205"/>
      <c r="I18" s="1205"/>
      <c r="J18" s="1205"/>
      <c r="K18" s="1205"/>
      <c r="L18" s="749"/>
      <c r="M18" s="1754"/>
      <c r="N18" s="1754"/>
      <c r="O18" s="1754"/>
    </row>
    <row r="19" spans="1:15" s="232" customFormat="1" ht="15" customHeight="1" thickBot="1" x14ac:dyDescent="0.35">
      <c r="A19" s="1205"/>
      <c r="B19" s="1288"/>
      <c r="C19" s="1283"/>
      <c r="D19" s="2314" t="s">
        <v>2729</v>
      </c>
      <c r="E19" s="1205"/>
      <c r="F19" s="1205"/>
      <c r="G19" s="1205"/>
      <c r="H19" s="1205"/>
      <c r="I19" s="1205"/>
      <c r="J19" s="1205"/>
      <c r="K19" s="1205"/>
      <c r="L19" s="749"/>
      <c r="M19" s="1754"/>
      <c r="N19" s="1754"/>
      <c r="O19" s="1754"/>
    </row>
    <row r="20" spans="1:15" s="232" customFormat="1" ht="15" customHeight="1" thickBot="1" x14ac:dyDescent="0.35">
      <c r="A20" s="1205"/>
      <c r="B20" s="1288"/>
      <c r="C20" s="1283"/>
      <c r="D20" s="2314" t="s">
        <v>2730</v>
      </c>
      <c r="E20" s="1205"/>
      <c r="F20" s="1205"/>
      <c r="G20" s="1205"/>
      <c r="H20" s="1205"/>
      <c r="I20" s="1205"/>
      <c r="J20" s="1205"/>
      <c r="K20" s="1205"/>
      <c r="L20" s="749"/>
      <c r="M20" s="1754"/>
      <c r="N20" s="1754"/>
      <c r="O20" s="1754"/>
    </row>
    <row r="21" spans="1:15" s="232" customFormat="1" ht="15" customHeight="1" thickBot="1" x14ac:dyDescent="0.35">
      <c r="A21" s="1205"/>
      <c r="B21" s="1288"/>
      <c r="C21" s="1283"/>
      <c r="D21" s="2314" t="s">
        <v>2738</v>
      </c>
      <c r="E21" s="1205"/>
      <c r="F21" s="1205"/>
      <c r="G21" s="1205"/>
      <c r="H21" s="1205"/>
      <c r="I21" s="1205"/>
      <c r="J21" s="1205"/>
      <c r="K21" s="1205"/>
      <c r="L21" s="749"/>
      <c r="M21" s="1754"/>
      <c r="N21" s="1754"/>
      <c r="O21" s="1754"/>
    </row>
    <row r="22" spans="1:15" s="232" customFormat="1" ht="15" customHeight="1" thickBot="1" x14ac:dyDescent="0.35">
      <c r="A22" s="1205"/>
      <c r="B22" s="1288"/>
      <c r="C22" s="1283"/>
      <c r="D22" s="2314" t="s">
        <v>2731</v>
      </c>
      <c r="E22" s="1205"/>
      <c r="F22" s="1205"/>
      <c r="G22" s="1205"/>
      <c r="H22" s="1205"/>
      <c r="I22" s="1205"/>
      <c r="J22" s="1205"/>
      <c r="K22" s="1205"/>
      <c r="L22" s="749"/>
      <c r="M22" s="1754"/>
      <c r="N22" s="1754"/>
      <c r="O22" s="1754"/>
    </row>
    <row r="23" spans="1:15" s="232" customFormat="1" ht="15" customHeight="1" thickBot="1" x14ac:dyDescent="0.35">
      <c r="A23" s="1205"/>
      <c r="B23" s="1288"/>
      <c r="C23" s="1283"/>
      <c r="D23" s="2314" t="s">
        <v>2732</v>
      </c>
      <c r="E23" s="1205"/>
      <c r="F23" s="1205"/>
      <c r="G23" s="1205"/>
      <c r="H23" s="1205"/>
      <c r="I23" s="1205"/>
      <c r="J23" s="1205"/>
      <c r="K23" s="1205"/>
      <c r="L23" s="749"/>
      <c r="M23" s="1754"/>
      <c r="N23" s="1754"/>
      <c r="O23" s="1754"/>
    </row>
    <row r="24" spans="1:15" customFormat="1" ht="6.6" customHeight="1" x14ac:dyDescent="0.3"/>
    <row r="25" spans="1:15" s="2358" customFormat="1" ht="15" customHeight="1" x14ac:dyDescent="0.3">
      <c r="D25" s="2362" t="s">
        <v>2787</v>
      </c>
    </row>
    <row r="26" spans="1:15" s="2358" customFormat="1" ht="6.6" customHeight="1" thickBot="1" x14ac:dyDescent="0.35"/>
    <row r="27" spans="1:15" s="1060" customFormat="1" ht="15" customHeight="1" thickBot="1" x14ac:dyDescent="0.35">
      <c r="A27" s="1205"/>
      <c r="B27" s="1283"/>
      <c r="C27" s="1108" t="s">
        <v>2733</v>
      </c>
      <c r="D27" s="1205"/>
      <c r="E27" s="1205"/>
      <c r="F27" s="1205"/>
      <c r="G27" s="1205"/>
      <c r="H27" s="1205"/>
      <c r="I27" s="1205"/>
      <c r="J27" s="1205"/>
      <c r="K27" s="1205"/>
      <c r="L27" s="749"/>
      <c r="M27" s="1206"/>
      <c r="N27" s="1206"/>
      <c r="O27" s="1206"/>
    </row>
    <row r="28" spans="1:15" s="1060" customFormat="1" ht="6" customHeight="1" thickBot="1" x14ac:dyDescent="0.35">
      <c r="A28" s="1205"/>
      <c r="B28" s="1288"/>
      <c r="C28" s="1077"/>
      <c r="D28" s="1205"/>
      <c r="E28" s="1205"/>
      <c r="F28" s="1205"/>
      <c r="G28" s="1205"/>
      <c r="H28" s="1205"/>
      <c r="I28" s="1205"/>
      <c r="J28" s="1205"/>
      <c r="K28" s="1205"/>
      <c r="L28" s="749"/>
      <c r="M28" s="1754"/>
      <c r="N28" s="1754"/>
      <c r="O28" s="1754"/>
    </row>
    <row r="29" spans="1:15" s="232" customFormat="1" ht="15" customHeight="1" thickBot="1" x14ac:dyDescent="0.35">
      <c r="A29" s="1205"/>
      <c r="B29" s="1288"/>
      <c r="C29" s="1283"/>
      <c r="D29" s="3082" t="s">
        <v>2739</v>
      </c>
      <c r="E29" s="3082"/>
      <c r="F29" s="3082"/>
      <c r="G29" s="3082"/>
      <c r="H29" s="3082"/>
      <c r="I29" s="3082"/>
      <c r="J29" s="3082"/>
      <c r="K29" s="3082"/>
      <c r="L29" s="749"/>
      <c r="M29" s="1754"/>
      <c r="N29" s="1754"/>
      <c r="O29" s="1754"/>
    </row>
    <row r="30" spans="1:15" customFormat="1" ht="15" customHeight="1" thickBot="1" x14ac:dyDescent="0.35">
      <c r="D30" s="3082"/>
      <c r="E30" s="3082"/>
      <c r="F30" s="3082"/>
      <c r="G30" s="3082"/>
      <c r="H30" s="3082"/>
      <c r="I30" s="3082"/>
      <c r="J30" s="3082"/>
      <c r="K30" s="3082"/>
    </row>
    <row r="31" spans="1:15" s="232" customFormat="1" ht="15" customHeight="1" thickBot="1" x14ac:dyDescent="0.35">
      <c r="A31" s="1205"/>
      <c r="B31" s="1288"/>
      <c r="C31" s="1283"/>
      <c r="D31" s="3082" t="s">
        <v>2736</v>
      </c>
      <c r="E31" s="3082"/>
      <c r="F31" s="3082"/>
      <c r="G31" s="3082"/>
      <c r="H31" s="3082"/>
      <c r="I31" s="3082"/>
      <c r="J31" s="3082"/>
      <c r="K31" s="3082"/>
      <c r="L31" s="749"/>
      <c r="M31" s="1754"/>
      <c r="N31" s="1754"/>
      <c r="O31" s="1754"/>
    </row>
    <row r="32" spans="1:15" customFormat="1" ht="15" customHeight="1" thickBot="1" x14ac:dyDescent="0.35">
      <c r="D32" s="3082"/>
      <c r="E32" s="3082"/>
      <c r="F32" s="3082"/>
      <c r="G32" s="3082"/>
      <c r="H32" s="3082"/>
      <c r="I32" s="3082"/>
      <c r="J32" s="3082"/>
      <c r="K32" s="3082"/>
    </row>
    <row r="33" spans="1:15" s="232" customFormat="1" ht="15" customHeight="1" thickBot="1" x14ac:dyDescent="0.35">
      <c r="A33" s="1205"/>
      <c r="B33" s="1288"/>
      <c r="C33" s="1283"/>
      <c r="D33" s="3082" t="s">
        <v>2734</v>
      </c>
      <c r="E33" s="3082"/>
      <c r="F33" s="3082"/>
      <c r="G33" s="3082"/>
      <c r="H33" s="3082"/>
      <c r="I33" s="3082"/>
      <c r="J33" s="3082"/>
      <c r="K33" s="3082"/>
      <c r="L33" s="749"/>
      <c r="M33" s="1754"/>
      <c r="N33" s="1754"/>
      <c r="O33" s="1754"/>
    </row>
    <row r="34" spans="1:15" customFormat="1" ht="15" customHeight="1" thickBot="1" x14ac:dyDescent="0.35">
      <c r="D34" s="3082"/>
      <c r="E34" s="3082"/>
      <c r="F34" s="3082"/>
      <c r="G34" s="3082"/>
      <c r="H34" s="3082"/>
      <c r="I34" s="3082"/>
      <c r="J34" s="3082"/>
      <c r="K34" s="3082"/>
    </row>
    <row r="35" spans="1:15" s="232" customFormat="1" ht="15" customHeight="1" thickBot="1" x14ac:dyDescent="0.35">
      <c r="A35" s="1205"/>
      <c r="B35" s="1288"/>
      <c r="C35" s="1283"/>
      <c r="D35" s="3082" t="s">
        <v>2735</v>
      </c>
      <c r="E35" s="3082"/>
      <c r="F35" s="3082"/>
      <c r="G35" s="3082"/>
      <c r="H35" s="3082"/>
      <c r="I35" s="3082"/>
      <c r="J35" s="3082"/>
      <c r="K35" s="3082"/>
      <c r="L35" s="749"/>
      <c r="M35" s="1754"/>
      <c r="N35" s="1754"/>
      <c r="O35" s="1754"/>
    </row>
    <row r="36" spans="1:15" s="232" customFormat="1" ht="26.4" customHeight="1" x14ac:dyDescent="0.3">
      <c r="A36" s="1205"/>
      <c r="B36" s="1288"/>
      <c r="C36" s="1288"/>
      <c r="D36" s="3082"/>
      <c r="E36" s="3082"/>
      <c r="F36" s="3082"/>
      <c r="G36" s="3082"/>
      <c r="H36" s="3082"/>
      <c r="I36" s="3082"/>
      <c r="J36" s="3082"/>
      <c r="K36" s="3082"/>
      <c r="L36" s="749"/>
      <c r="M36" s="1754"/>
      <c r="N36" s="1754"/>
      <c r="O36" s="1754"/>
    </row>
    <row r="37" spans="1:15" s="232" customFormat="1" ht="6" customHeight="1" thickBot="1" x14ac:dyDescent="0.35">
      <c r="A37" s="1205"/>
      <c r="B37" s="1288"/>
      <c r="C37" s="1288"/>
      <c r="D37" s="2314"/>
      <c r="E37" s="1205"/>
      <c r="F37" s="1205"/>
      <c r="G37" s="1205"/>
      <c r="H37" s="1205"/>
      <c r="I37" s="1205"/>
      <c r="J37" s="1205"/>
      <c r="K37" s="1205"/>
      <c r="L37" s="749"/>
      <c r="M37" s="1754"/>
      <c r="N37" s="1754"/>
      <c r="O37" s="1754"/>
    </row>
    <row r="38" spans="1:15" s="1060" customFormat="1" ht="15" customHeight="1" thickBot="1" x14ac:dyDescent="0.35">
      <c r="A38" s="1205"/>
      <c r="B38" s="1283"/>
      <c r="C38" s="1108" t="s">
        <v>2064</v>
      </c>
      <c r="D38" s="1205"/>
      <c r="E38" s="1205"/>
      <c r="F38" s="1205"/>
      <c r="G38" s="1205"/>
      <c r="H38" s="1205"/>
      <c r="I38" s="1205"/>
      <c r="J38" s="1205"/>
      <c r="K38" s="1205"/>
      <c r="L38" s="749"/>
      <c r="M38" s="1206"/>
      <c r="N38" s="1206"/>
      <c r="O38" s="1206"/>
    </row>
    <row r="39" spans="1:15" s="1060" customFormat="1" ht="15" customHeight="1" thickBot="1" x14ac:dyDescent="0.35">
      <c r="A39" s="1205"/>
      <c r="B39" s="1205"/>
      <c r="C39" s="1209"/>
      <c r="D39" s="1205"/>
      <c r="E39" s="1205"/>
      <c r="F39" s="1205"/>
      <c r="G39" s="1205"/>
      <c r="H39" s="1205"/>
      <c r="I39" s="1205"/>
      <c r="J39" s="1205"/>
      <c r="K39" s="1205"/>
      <c r="L39" s="749"/>
      <c r="M39" s="1206"/>
      <c r="N39" s="1206"/>
      <c r="O39" s="1206"/>
    </row>
    <row r="40" spans="1:15" s="1060" customFormat="1" ht="15" customHeight="1" thickBot="1" x14ac:dyDescent="0.35">
      <c r="A40" s="1205"/>
      <c r="B40" s="1283"/>
      <c r="C40" s="1108" t="s">
        <v>2065</v>
      </c>
      <c r="D40" s="1205"/>
      <c r="E40" s="1205"/>
      <c r="F40" s="1205"/>
      <c r="G40" s="1205"/>
      <c r="H40" s="1205"/>
      <c r="I40" s="1205"/>
      <c r="J40" s="1205"/>
      <c r="K40" s="1205"/>
      <c r="L40" s="749"/>
      <c r="M40" s="1677"/>
      <c r="N40" s="1677"/>
      <c r="O40" s="1677"/>
    </row>
    <row r="41" spans="1:15" s="1060" customFormat="1" ht="15" customHeight="1" x14ac:dyDescent="0.3">
      <c r="A41" s="1205"/>
      <c r="B41" s="1205"/>
      <c r="C41" s="1209"/>
      <c r="D41" s="1205"/>
      <c r="E41" s="1205"/>
      <c r="F41" s="1205"/>
      <c r="G41" s="1205"/>
      <c r="H41" s="1205"/>
      <c r="I41" s="1205"/>
      <c r="J41" s="1205"/>
      <c r="K41" s="1205"/>
      <c r="L41" s="749"/>
      <c r="M41" s="1677"/>
      <c r="N41" s="1677"/>
      <c r="O41" s="1677"/>
    </row>
    <row r="42" spans="1:15" s="1060" customFormat="1" ht="12.75" customHeight="1" x14ac:dyDescent="0.3">
      <c r="A42" s="1205"/>
      <c r="B42" s="1205"/>
      <c r="C42" s="1685" t="s">
        <v>2002</v>
      </c>
      <c r="D42" s="1205"/>
      <c r="E42" s="1205"/>
      <c r="F42" s="1205"/>
      <c r="G42" s="1205"/>
      <c r="H42" s="1205"/>
      <c r="I42" s="1205"/>
      <c r="J42" s="1205"/>
      <c r="K42" s="1205"/>
      <c r="L42" s="749"/>
      <c r="M42" s="1677"/>
      <c r="N42" s="1677"/>
      <c r="O42" s="1677"/>
    </row>
    <row r="43" spans="1:15" s="1060" customFormat="1" ht="15.6" customHeight="1" thickBot="1" x14ac:dyDescent="0.35">
      <c r="A43" s="1205"/>
      <c r="B43" s="1205"/>
      <c r="C43" s="1209"/>
      <c r="D43" s="1205"/>
      <c r="E43" s="1205"/>
      <c r="F43" s="1205"/>
      <c r="G43" s="1205"/>
      <c r="H43" s="1205"/>
      <c r="I43" s="1205"/>
      <c r="J43" s="1205"/>
      <c r="K43" s="1205"/>
      <c r="L43" s="749"/>
      <c r="M43" s="1677"/>
      <c r="N43" s="1677"/>
      <c r="O43" s="1677"/>
    </row>
    <row r="44" spans="1:15" s="1060" customFormat="1" ht="15" customHeight="1" thickBot="1" x14ac:dyDescent="0.35">
      <c r="A44" s="1205"/>
      <c r="B44" s="1283"/>
      <c r="C44" s="1108" t="s">
        <v>2456</v>
      </c>
      <c r="D44" s="1205"/>
      <c r="E44" s="1205"/>
      <c r="F44" s="1205"/>
      <c r="G44" s="1205"/>
      <c r="H44" s="1205"/>
      <c r="I44" s="1205"/>
      <c r="J44" s="1205"/>
      <c r="K44" s="1205"/>
      <c r="L44" s="749"/>
      <c r="M44" s="1206"/>
      <c r="N44" s="1206"/>
      <c r="O44" s="1206"/>
    </row>
    <row r="45" spans="1:15" ht="15.6" customHeight="1" x14ac:dyDescent="0.3">
      <c r="A45" s="750"/>
      <c r="B45" s="750"/>
      <c r="C45" s="750"/>
      <c r="D45" s="750"/>
      <c r="E45" s="750"/>
      <c r="F45" s="750"/>
      <c r="G45" s="750"/>
      <c r="H45" s="750"/>
      <c r="I45" s="750"/>
      <c r="J45" s="750"/>
      <c r="K45" s="750"/>
      <c r="L45" s="750"/>
      <c r="M45" s="729"/>
      <c r="N45" s="729"/>
      <c r="O45" s="729"/>
    </row>
    <row r="46" spans="1:15" ht="21.6" customHeight="1" x14ac:dyDescent="0.3">
      <c r="A46" s="3081" t="s">
        <v>2721</v>
      </c>
      <c r="B46" s="3081"/>
      <c r="C46" s="3081"/>
      <c r="D46" s="3081"/>
      <c r="E46" s="3081"/>
      <c r="F46" s="3081"/>
      <c r="G46" s="3081"/>
      <c r="H46" s="3081"/>
      <c r="I46" s="3081"/>
      <c r="J46" s="3081"/>
      <c r="K46" s="3081"/>
      <c r="L46" s="750"/>
      <c r="M46" s="729"/>
      <c r="N46" s="729"/>
      <c r="O46" s="729"/>
    </row>
    <row r="47" spans="1:15" ht="15" customHeight="1" x14ac:dyDescent="0.3">
      <c r="A47" s="749"/>
      <c r="B47" s="2311"/>
      <c r="C47" s="2311"/>
      <c r="D47" s="2311"/>
      <c r="E47" s="2311"/>
      <c r="F47" s="2311"/>
      <c r="G47" s="2311"/>
      <c r="H47" s="2311"/>
      <c r="I47" s="2311"/>
      <c r="J47" s="2311"/>
      <c r="K47" s="2311"/>
      <c r="L47" s="749"/>
      <c r="M47" s="729"/>
      <c r="N47" s="729"/>
      <c r="O47" s="729"/>
    </row>
    <row r="48" spans="1:15" ht="27.75" customHeight="1" x14ac:dyDescent="0.3">
      <c r="A48" s="749"/>
      <c r="B48" s="2311"/>
      <c r="C48" s="2311"/>
      <c r="D48" s="2311"/>
      <c r="E48" s="2311"/>
      <c r="F48" s="2311"/>
      <c r="G48" s="2311"/>
      <c r="H48" s="2311"/>
      <c r="I48" s="2311"/>
      <c r="J48" s="2311"/>
      <c r="K48" s="2311"/>
      <c r="L48" s="749"/>
      <c r="M48" s="729"/>
      <c r="N48" s="729"/>
      <c r="O48" s="729"/>
    </row>
    <row r="49" spans="1:15" ht="15" customHeight="1" x14ac:dyDescent="0.3">
      <c r="A49" s="746"/>
      <c r="B49" s="746"/>
      <c r="C49" s="746"/>
      <c r="D49" s="746"/>
      <c r="E49" s="746"/>
      <c r="F49" s="746"/>
      <c r="G49" s="746"/>
      <c r="H49" s="746"/>
      <c r="I49" s="746"/>
      <c r="J49" s="746"/>
      <c r="K49" s="746"/>
      <c r="L49" s="746"/>
      <c r="M49" s="729"/>
      <c r="N49" s="729"/>
      <c r="O49" s="729"/>
    </row>
    <row r="50" spans="1:15" ht="15" customHeight="1" x14ac:dyDescent="0.3">
      <c r="A50" s="746"/>
      <c r="B50" s="746"/>
      <c r="C50" s="746"/>
      <c r="D50" s="746"/>
      <c r="E50" s="746"/>
      <c r="F50" s="746"/>
      <c r="G50" s="746"/>
      <c r="H50" s="746"/>
      <c r="I50" s="746"/>
      <c r="J50" s="746"/>
      <c r="K50" s="746"/>
      <c r="L50" s="746"/>
      <c r="M50" s="729"/>
      <c r="N50" s="729"/>
      <c r="O50" s="729"/>
    </row>
    <row r="51" spans="1:15" ht="15" customHeight="1" x14ac:dyDescent="0.3">
      <c r="A51" s="746"/>
      <c r="B51" s="746"/>
      <c r="C51" s="746"/>
      <c r="D51" s="746"/>
      <c r="E51" s="746"/>
      <c r="F51" s="746"/>
      <c r="G51" s="746"/>
      <c r="H51" s="746"/>
      <c r="I51" s="746"/>
      <c r="J51" s="746"/>
      <c r="K51" s="746"/>
      <c r="L51" s="746"/>
      <c r="M51" s="729"/>
      <c r="N51" s="729"/>
      <c r="O51" s="729"/>
    </row>
    <row r="52" spans="1:15" ht="15" customHeight="1" x14ac:dyDescent="0.3">
      <c r="A52" s="746"/>
      <c r="B52" s="746"/>
      <c r="C52" s="745"/>
      <c r="D52" s="746"/>
      <c r="E52" s="746"/>
      <c r="F52" s="746"/>
      <c r="G52" s="746"/>
      <c r="H52" s="746"/>
      <c r="I52" s="746"/>
      <c r="J52" s="746"/>
      <c r="K52" s="746"/>
      <c r="L52" s="746"/>
      <c r="M52" s="729"/>
      <c r="N52" s="729"/>
      <c r="O52" s="729"/>
    </row>
    <row r="53" spans="1:15" ht="15" customHeight="1" x14ac:dyDescent="0.3">
      <c r="A53" s="749"/>
      <c r="B53" s="749"/>
      <c r="C53" s="749"/>
      <c r="D53" s="749"/>
      <c r="E53" s="749"/>
      <c r="F53" s="749"/>
      <c r="G53" s="749"/>
      <c r="H53" s="749"/>
      <c r="I53" s="749"/>
      <c r="J53" s="749"/>
      <c r="K53" s="749"/>
      <c r="L53" s="749"/>
      <c r="M53" s="729"/>
      <c r="N53" s="729"/>
      <c r="O53" s="729"/>
    </row>
    <row r="54" spans="1:15" ht="15" customHeight="1" x14ac:dyDescent="0.3">
      <c r="A54" s="749"/>
      <c r="B54" s="749"/>
      <c r="C54" s="749"/>
      <c r="D54" s="749"/>
      <c r="E54" s="749"/>
      <c r="F54" s="749"/>
      <c r="G54" s="749"/>
      <c r="H54" s="749"/>
      <c r="I54" s="749"/>
      <c r="J54" s="749"/>
      <c r="K54" s="749"/>
      <c r="L54" s="749"/>
      <c r="M54" s="729"/>
      <c r="N54" s="729"/>
      <c r="O54" s="729"/>
    </row>
    <row r="55" spans="1:15" ht="15" customHeight="1" x14ac:dyDescent="0.3">
      <c r="A55" s="749"/>
      <c r="B55" s="749"/>
      <c r="C55" s="749"/>
      <c r="D55" s="749"/>
      <c r="E55" s="749"/>
      <c r="F55" s="749"/>
      <c r="G55" s="749"/>
      <c r="H55" s="749"/>
      <c r="I55" s="749"/>
      <c r="J55" s="749"/>
      <c r="K55" s="749"/>
      <c r="L55" s="749"/>
      <c r="M55" s="729"/>
      <c r="N55" s="729"/>
      <c r="O55" s="729"/>
    </row>
    <row r="56" spans="1:15" ht="15" customHeight="1" x14ac:dyDescent="0.3">
      <c r="A56" s="749"/>
      <c r="B56" s="749"/>
      <c r="C56" s="749"/>
      <c r="D56" s="749"/>
      <c r="E56" s="749"/>
      <c r="F56" s="749"/>
      <c r="G56" s="749"/>
      <c r="H56" s="749"/>
      <c r="I56" s="749"/>
      <c r="J56" s="749"/>
      <c r="K56" s="749"/>
      <c r="L56" s="749"/>
      <c r="M56" s="729"/>
      <c r="N56" s="729"/>
      <c r="O56" s="729"/>
    </row>
    <row r="57" spans="1:15" ht="15" customHeight="1" x14ac:dyDescent="0.3">
      <c r="A57" s="749"/>
      <c r="B57" s="749"/>
      <c r="C57" s="749"/>
      <c r="D57" s="749"/>
      <c r="E57" s="749"/>
      <c r="F57" s="749"/>
      <c r="G57" s="749"/>
      <c r="H57" s="749"/>
      <c r="I57" s="749"/>
      <c r="J57" s="749"/>
      <c r="K57" s="749"/>
      <c r="L57" s="749"/>
      <c r="M57" s="729"/>
      <c r="N57" s="729"/>
      <c r="O57" s="729"/>
    </row>
    <row r="58" spans="1:15" ht="15" customHeight="1" x14ac:dyDescent="0.3">
      <c r="A58" s="749"/>
      <c r="B58" s="749"/>
      <c r="C58" s="749"/>
      <c r="D58" s="749"/>
      <c r="E58" s="749"/>
      <c r="F58" s="749"/>
      <c r="G58" s="749"/>
      <c r="H58" s="749"/>
      <c r="I58" s="749"/>
      <c r="J58" s="749"/>
      <c r="K58" s="749"/>
      <c r="L58" s="749"/>
      <c r="M58" s="729"/>
      <c r="N58" s="729"/>
      <c r="O58" s="729"/>
    </row>
    <row r="59" spans="1:15" ht="15" customHeight="1" x14ac:dyDescent="0.3">
      <c r="A59" s="749"/>
      <c r="B59" s="749"/>
      <c r="C59" s="749"/>
      <c r="D59" s="749"/>
      <c r="E59" s="749"/>
      <c r="F59" s="749"/>
      <c r="G59" s="749"/>
      <c r="H59" s="749"/>
      <c r="I59" s="749"/>
      <c r="J59" s="749"/>
      <c r="K59" s="749"/>
      <c r="L59" s="749"/>
      <c r="M59" s="729"/>
      <c r="N59" s="729"/>
      <c r="O59" s="729"/>
    </row>
    <row r="60" spans="1:15" ht="15" customHeight="1" x14ac:dyDescent="0.3">
      <c r="A60" s="749"/>
      <c r="B60" s="749"/>
      <c r="C60" s="749"/>
      <c r="D60" s="749"/>
      <c r="E60" s="749"/>
      <c r="F60" s="749"/>
      <c r="G60" s="749"/>
      <c r="H60" s="749"/>
      <c r="I60" s="749"/>
      <c r="J60" s="749"/>
      <c r="K60" s="749"/>
      <c r="L60" s="749"/>
      <c r="M60" s="729"/>
      <c r="N60" s="729"/>
      <c r="O60" s="729"/>
    </row>
    <row r="61" spans="1:15" ht="15" customHeight="1" x14ac:dyDescent="0.3">
      <c r="A61" s="749"/>
      <c r="B61" s="749"/>
      <c r="C61" s="749"/>
      <c r="D61" s="749"/>
      <c r="E61" s="749"/>
      <c r="F61" s="749"/>
      <c r="G61" s="749"/>
      <c r="H61" s="749"/>
      <c r="I61" s="749"/>
      <c r="J61" s="749"/>
      <c r="K61" s="749"/>
      <c r="L61" s="749"/>
      <c r="M61" s="729"/>
      <c r="N61" s="729"/>
      <c r="O61" s="729"/>
    </row>
    <row r="62" spans="1:15" ht="15" customHeight="1" x14ac:dyDescent="0.3">
      <c r="A62" s="751"/>
      <c r="B62" s="749"/>
      <c r="C62" s="749"/>
      <c r="D62" s="749"/>
      <c r="E62" s="749"/>
      <c r="F62" s="749"/>
      <c r="G62" s="749"/>
      <c r="H62" s="749"/>
      <c r="I62" s="749"/>
      <c r="J62" s="749"/>
      <c r="K62" s="749"/>
      <c r="L62" s="749"/>
      <c r="M62" s="729"/>
      <c r="N62" s="729"/>
      <c r="O62" s="729"/>
    </row>
    <row r="63" spans="1:15" ht="15" customHeight="1" x14ac:dyDescent="0.3">
      <c r="A63" s="749"/>
      <c r="B63" s="749"/>
      <c r="C63" s="749"/>
      <c r="D63" s="749"/>
      <c r="E63" s="749"/>
      <c r="F63" s="749"/>
      <c r="G63" s="749"/>
      <c r="H63" s="749"/>
      <c r="I63" s="749"/>
      <c r="J63" s="749"/>
      <c r="K63" s="749"/>
      <c r="L63" s="749"/>
      <c r="M63" s="729"/>
      <c r="N63" s="729"/>
      <c r="O63" s="729"/>
    </row>
    <row r="64" spans="1:15" ht="15" customHeight="1" x14ac:dyDescent="0.3">
      <c r="A64" s="749"/>
      <c r="B64" s="749"/>
      <c r="C64" s="749"/>
      <c r="D64" s="749"/>
      <c r="E64" s="749"/>
      <c r="F64" s="749"/>
      <c r="G64" s="749"/>
      <c r="H64" s="749"/>
      <c r="I64" s="749"/>
      <c r="J64" s="749"/>
      <c r="K64" s="749"/>
      <c r="L64" s="749"/>
      <c r="M64" s="729"/>
      <c r="N64" s="729"/>
      <c r="O64" s="729"/>
    </row>
    <row r="65" spans="1:15" ht="15" customHeight="1" x14ac:dyDescent="0.3">
      <c r="A65" s="749"/>
      <c r="B65" s="749"/>
      <c r="C65" s="749"/>
      <c r="D65" s="749"/>
      <c r="E65" s="749"/>
      <c r="F65" s="749"/>
      <c r="G65" s="749"/>
      <c r="H65" s="749"/>
      <c r="I65" s="749"/>
      <c r="J65" s="749"/>
      <c r="K65" s="749"/>
      <c r="L65" s="749"/>
      <c r="M65" s="729"/>
      <c r="N65" s="729"/>
      <c r="O65" s="729"/>
    </row>
    <row r="66" spans="1:15" ht="15" customHeight="1" x14ac:dyDescent="0.3">
      <c r="A66" s="749"/>
      <c r="B66" s="749"/>
      <c r="C66" s="749"/>
      <c r="D66" s="749"/>
      <c r="E66" s="749"/>
      <c r="F66" s="749"/>
      <c r="G66" s="749"/>
      <c r="H66" s="749"/>
      <c r="I66" s="749"/>
      <c r="J66" s="749"/>
      <c r="K66" s="749"/>
      <c r="L66" s="749"/>
      <c r="M66" s="729"/>
      <c r="N66" s="729"/>
      <c r="O66" s="729"/>
    </row>
    <row r="67" spans="1:15" ht="15" customHeight="1" x14ac:dyDescent="0.3">
      <c r="A67" s="749"/>
      <c r="B67" s="749"/>
      <c r="C67" s="749"/>
      <c r="D67" s="749"/>
      <c r="E67" s="749"/>
      <c r="F67" s="749"/>
      <c r="G67" s="749"/>
      <c r="H67" s="749"/>
      <c r="I67" s="749"/>
      <c r="J67" s="749"/>
      <c r="K67" s="749"/>
      <c r="L67" s="749"/>
      <c r="M67" s="729"/>
      <c r="N67" s="729"/>
      <c r="O67" s="729"/>
    </row>
    <row r="68" spans="1:15" ht="15" customHeight="1" x14ac:dyDescent="0.3">
      <c r="A68" s="749"/>
      <c r="B68" s="749"/>
      <c r="C68" s="749"/>
      <c r="D68" s="749"/>
      <c r="E68" s="749"/>
      <c r="F68" s="749"/>
      <c r="G68" s="749"/>
      <c r="H68" s="749"/>
      <c r="I68" s="749"/>
      <c r="J68" s="749"/>
      <c r="K68" s="749"/>
      <c r="L68" s="749"/>
      <c r="M68" s="729"/>
      <c r="N68" s="729"/>
      <c r="O68" s="729"/>
    </row>
    <row r="69" spans="1:15" ht="15" customHeight="1" x14ac:dyDescent="0.3">
      <c r="A69" s="229"/>
      <c r="B69" s="229"/>
      <c r="C69" s="229"/>
      <c r="D69" s="229"/>
      <c r="E69" s="229"/>
      <c r="F69" s="229"/>
      <c r="G69" s="229"/>
      <c r="H69" s="229"/>
      <c r="I69" s="229"/>
      <c r="J69" s="229"/>
      <c r="K69" s="229"/>
      <c r="L69" s="729"/>
      <c r="M69" s="729"/>
      <c r="N69" s="729"/>
      <c r="O69" s="729"/>
    </row>
    <row r="70" spans="1:15" ht="15" customHeight="1" x14ac:dyDescent="0.3">
      <c r="A70" s="746"/>
      <c r="B70" s="746"/>
      <c r="C70" s="746"/>
      <c r="D70" s="746"/>
      <c r="E70" s="746"/>
      <c r="F70" s="746"/>
      <c r="G70" s="746"/>
      <c r="H70" s="746"/>
      <c r="I70" s="746"/>
      <c r="J70" s="746"/>
      <c r="K70" s="746"/>
      <c r="L70" s="746"/>
      <c r="M70" s="729"/>
      <c r="N70" s="729"/>
      <c r="O70" s="729"/>
    </row>
    <row r="71" spans="1:15" ht="15" customHeight="1" x14ac:dyDescent="0.3">
      <c r="A71" s="746"/>
      <c r="B71" s="746"/>
      <c r="C71" s="746"/>
      <c r="D71" s="746"/>
      <c r="E71" s="746"/>
      <c r="F71" s="746"/>
      <c r="G71" s="746"/>
      <c r="H71" s="746"/>
      <c r="I71" s="746"/>
      <c r="J71" s="746"/>
      <c r="K71" s="746"/>
      <c r="L71" s="746"/>
      <c r="M71" s="729"/>
      <c r="N71" s="729"/>
      <c r="O71" s="729"/>
    </row>
    <row r="72" spans="1:15" ht="15" customHeight="1" x14ac:dyDescent="0.3">
      <c r="A72" s="229"/>
      <c r="B72" s="229"/>
      <c r="C72" s="229"/>
      <c r="D72" s="229"/>
      <c r="E72" s="229"/>
      <c r="F72" s="229"/>
      <c r="G72" s="229"/>
      <c r="H72" s="229"/>
      <c r="I72" s="229"/>
      <c r="J72" s="229"/>
      <c r="K72" s="229"/>
      <c r="L72" s="729"/>
      <c r="M72" s="729"/>
      <c r="N72" s="729"/>
      <c r="O72" s="729"/>
    </row>
    <row r="73" spans="1:15" ht="15" customHeight="1" x14ac:dyDescent="0.3">
      <c r="A73" s="746"/>
      <c r="B73" s="746"/>
      <c r="C73" s="746"/>
      <c r="D73" s="746"/>
      <c r="E73" s="746"/>
      <c r="F73" s="746"/>
      <c r="G73" s="746"/>
      <c r="H73" s="746"/>
      <c r="I73" s="746"/>
      <c r="J73" s="746"/>
      <c r="K73" s="746"/>
      <c r="L73" s="746"/>
      <c r="M73" s="729"/>
      <c r="N73" s="729"/>
      <c r="O73" s="729"/>
    </row>
    <row r="74" spans="1:15" ht="15" customHeight="1" x14ac:dyDescent="0.3">
      <c r="A74" s="746"/>
      <c r="B74" s="746"/>
      <c r="C74" s="746"/>
      <c r="D74" s="746"/>
      <c r="E74" s="746"/>
      <c r="F74" s="746"/>
      <c r="G74" s="746"/>
      <c r="H74" s="746"/>
      <c r="I74" s="746"/>
      <c r="J74" s="746"/>
      <c r="K74" s="746"/>
      <c r="L74" s="746"/>
      <c r="M74" s="729"/>
      <c r="N74" s="729"/>
      <c r="O74" s="729"/>
    </row>
    <row r="75" spans="1:15" ht="15" customHeight="1" x14ac:dyDescent="0.3">
      <c r="A75" s="229"/>
      <c r="B75" s="229"/>
      <c r="C75" s="229"/>
      <c r="D75" s="229"/>
      <c r="E75" s="229"/>
      <c r="F75" s="229"/>
      <c r="G75" s="229"/>
      <c r="H75" s="229"/>
      <c r="I75" s="229"/>
      <c r="J75" s="229"/>
      <c r="K75" s="229"/>
      <c r="L75" s="729"/>
      <c r="M75" s="729"/>
      <c r="N75" s="729"/>
      <c r="O75" s="729"/>
    </row>
    <row r="76" spans="1:15" ht="15" customHeight="1" x14ac:dyDescent="0.3">
      <c r="A76" s="751"/>
      <c r="B76" s="749"/>
      <c r="C76" s="749"/>
      <c r="D76" s="749"/>
      <c r="E76" s="749"/>
      <c r="F76" s="749"/>
      <c r="G76" s="749"/>
      <c r="H76" s="749"/>
      <c r="I76" s="749"/>
      <c r="J76" s="749"/>
      <c r="K76" s="749"/>
      <c r="L76" s="749"/>
      <c r="M76" s="729"/>
      <c r="N76" s="729"/>
      <c r="O76" s="729"/>
    </row>
    <row r="77" spans="1:15" ht="15" customHeight="1" x14ac:dyDescent="0.3">
      <c r="A77" s="749"/>
      <c r="B77" s="749"/>
      <c r="C77" s="749"/>
      <c r="D77" s="749"/>
      <c r="E77" s="749"/>
      <c r="F77" s="749"/>
      <c r="G77" s="749"/>
      <c r="H77" s="749"/>
      <c r="I77" s="749"/>
      <c r="J77" s="749"/>
      <c r="K77" s="749"/>
      <c r="L77" s="749"/>
      <c r="M77" s="729"/>
      <c r="N77" s="729"/>
      <c r="O77" s="729"/>
    </row>
    <row r="78" spans="1:15" ht="15" customHeight="1" x14ac:dyDescent="0.3">
      <c r="A78" s="749"/>
      <c r="B78" s="749"/>
      <c r="C78" s="749"/>
      <c r="D78" s="749"/>
      <c r="E78" s="749"/>
      <c r="F78" s="749"/>
      <c r="G78" s="749"/>
      <c r="H78" s="749"/>
      <c r="I78" s="749"/>
      <c r="J78" s="749"/>
      <c r="K78" s="749"/>
      <c r="L78" s="749"/>
      <c r="M78" s="729"/>
      <c r="N78" s="729"/>
      <c r="O78" s="729"/>
    </row>
    <row r="79" spans="1:15" ht="15" customHeight="1" x14ac:dyDescent="0.3">
      <c r="A79" s="749"/>
      <c r="B79" s="749"/>
      <c r="C79" s="749"/>
      <c r="D79" s="749"/>
      <c r="E79" s="749"/>
      <c r="F79" s="749"/>
      <c r="G79" s="749"/>
      <c r="H79" s="749"/>
      <c r="I79" s="749"/>
      <c r="J79" s="749"/>
      <c r="K79" s="749"/>
      <c r="L79" s="749"/>
      <c r="M79" s="729"/>
      <c r="N79" s="729"/>
      <c r="O79" s="729"/>
    </row>
    <row r="80" spans="1:15" ht="15" customHeight="1" x14ac:dyDescent="0.3">
      <c r="A80" s="749"/>
      <c r="B80" s="749"/>
      <c r="C80" s="749"/>
      <c r="D80" s="749"/>
      <c r="E80" s="749"/>
      <c r="F80" s="749"/>
      <c r="G80" s="749"/>
      <c r="H80" s="749"/>
      <c r="I80" s="749"/>
      <c r="J80" s="749"/>
      <c r="K80" s="749"/>
      <c r="L80" s="749"/>
      <c r="M80" s="729"/>
      <c r="N80" s="729"/>
      <c r="O80" s="729"/>
    </row>
    <row r="81" spans="1:15" ht="15" customHeight="1" x14ac:dyDescent="0.3">
      <c r="A81" s="745"/>
      <c r="B81" s="746"/>
      <c r="C81" s="746"/>
      <c r="D81" s="746"/>
      <c r="E81" s="746"/>
      <c r="F81" s="746"/>
      <c r="G81" s="746"/>
      <c r="H81" s="746"/>
      <c r="I81" s="746"/>
      <c r="J81" s="746"/>
      <c r="K81" s="746"/>
      <c r="L81" s="746"/>
      <c r="M81" s="729"/>
      <c r="N81" s="729"/>
      <c r="O81" s="729"/>
    </row>
    <row r="82" spans="1:15" ht="15" customHeight="1" x14ac:dyDescent="0.3">
      <c r="A82" s="746"/>
      <c r="B82" s="746"/>
      <c r="C82" s="746"/>
      <c r="D82" s="746"/>
      <c r="E82" s="746"/>
      <c r="F82" s="746"/>
      <c r="G82" s="746"/>
      <c r="H82" s="746"/>
      <c r="I82" s="746"/>
      <c r="J82" s="746"/>
      <c r="K82" s="746"/>
      <c r="L82" s="746"/>
      <c r="M82" s="729"/>
      <c r="N82" s="729"/>
      <c r="O82" s="729"/>
    </row>
    <row r="83" spans="1:15" ht="15" customHeight="1" x14ac:dyDescent="0.3">
      <c r="A83" s="746"/>
      <c r="B83" s="746"/>
      <c r="C83" s="746"/>
      <c r="D83" s="746"/>
      <c r="E83" s="746"/>
      <c r="F83" s="746"/>
      <c r="G83" s="746"/>
      <c r="H83" s="746"/>
      <c r="I83" s="746"/>
      <c r="J83" s="746"/>
      <c r="K83" s="746"/>
      <c r="L83" s="746"/>
      <c r="M83" s="729"/>
      <c r="N83" s="729"/>
      <c r="O83" s="729"/>
    </row>
    <row r="84" spans="1:15" ht="15" customHeight="1" x14ac:dyDescent="0.3">
      <c r="A84" s="746"/>
      <c r="B84" s="746"/>
      <c r="C84" s="746"/>
      <c r="D84" s="746"/>
      <c r="E84" s="746"/>
      <c r="F84" s="746"/>
      <c r="G84" s="746"/>
      <c r="H84" s="746"/>
      <c r="I84" s="746"/>
      <c r="J84" s="746"/>
      <c r="K84" s="746"/>
      <c r="L84" s="746"/>
      <c r="M84" s="729"/>
      <c r="N84" s="729"/>
      <c r="O84" s="729"/>
    </row>
    <row r="85" spans="1:15" ht="15" customHeight="1" x14ac:dyDescent="0.3">
      <c r="A85" s="746"/>
      <c r="B85" s="746"/>
      <c r="C85" s="746"/>
      <c r="D85" s="746"/>
      <c r="E85" s="746"/>
      <c r="F85" s="746"/>
      <c r="G85" s="746"/>
      <c r="H85" s="746"/>
      <c r="I85" s="746"/>
      <c r="J85" s="746"/>
      <c r="K85" s="746"/>
      <c r="L85" s="746"/>
      <c r="M85" s="729"/>
      <c r="N85" s="729"/>
      <c r="O85" s="729"/>
    </row>
    <row r="86" spans="1:15" ht="15" customHeight="1" x14ac:dyDescent="0.3">
      <c r="A86" s="746"/>
      <c r="B86" s="746"/>
      <c r="C86" s="746"/>
      <c r="D86" s="746"/>
      <c r="E86" s="746"/>
      <c r="F86" s="746"/>
      <c r="G86" s="746"/>
      <c r="H86" s="746"/>
      <c r="I86" s="746"/>
      <c r="J86" s="746"/>
      <c r="K86" s="746"/>
      <c r="L86" s="746"/>
      <c r="M86" s="729"/>
      <c r="N86" s="729"/>
      <c r="O86" s="729"/>
    </row>
    <row r="87" spans="1:15" ht="15" customHeight="1" x14ac:dyDescent="0.3">
      <c r="A87" s="749"/>
      <c r="B87" s="749"/>
      <c r="C87" s="749"/>
      <c r="D87" s="749"/>
      <c r="E87" s="749"/>
      <c r="F87" s="749"/>
      <c r="G87" s="749"/>
      <c r="H87" s="749"/>
      <c r="I87" s="749"/>
      <c r="J87" s="749"/>
      <c r="K87" s="749"/>
      <c r="L87" s="749"/>
      <c r="M87" s="729"/>
      <c r="N87" s="729"/>
      <c r="O87" s="729"/>
    </row>
    <row r="88" spans="1:15" ht="15" customHeight="1" x14ac:dyDescent="0.3">
      <c r="A88" s="749"/>
      <c r="B88" s="749"/>
      <c r="C88" s="749"/>
      <c r="D88" s="749"/>
      <c r="E88" s="749"/>
      <c r="F88" s="749"/>
      <c r="G88" s="749"/>
      <c r="H88" s="749"/>
      <c r="I88" s="749"/>
      <c r="J88" s="749"/>
      <c r="K88" s="749"/>
      <c r="L88" s="749"/>
      <c r="M88" s="729"/>
      <c r="N88" s="729"/>
      <c r="O88" s="729"/>
    </row>
    <row r="89" spans="1:15" ht="15" customHeight="1" x14ac:dyDescent="0.3">
      <c r="A89" s="749"/>
      <c r="B89" s="749"/>
      <c r="C89" s="749"/>
      <c r="D89" s="749"/>
      <c r="E89" s="749"/>
      <c r="F89" s="749"/>
      <c r="G89" s="749"/>
      <c r="H89" s="749"/>
      <c r="I89" s="749"/>
      <c r="J89" s="749"/>
      <c r="K89" s="749"/>
      <c r="L89" s="749"/>
      <c r="M89" s="729"/>
      <c r="N89" s="729"/>
      <c r="O89" s="729"/>
    </row>
    <row r="90" spans="1:15" ht="15" customHeight="1" x14ac:dyDescent="0.3">
      <c r="A90" s="749"/>
      <c r="B90" s="749"/>
      <c r="C90" s="749"/>
      <c r="D90" s="749"/>
      <c r="E90" s="749"/>
      <c r="F90" s="749"/>
      <c r="G90" s="749"/>
      <c r="H90" s="749"/>
      <c r="I90" s="749"/>
      <c r="J90" s="749"/>
      <c r="K90" s="749"/>
      <c r="L90" s="749"/>
      <c r="M90" s="729"/>
      <c r="N90" s="729"/>
      <c r="O90" s="729"/>
    </row>
    <row r="91" spans="1:15" ht="15" customHeight="1" x14ac:dyDescent="0.3">
      <c r="A91" s="229"/>
      <c r="B91" s="229"/>
      <c r="C91" s="229"/>
      <c r="D91" s="229"/>
      <c r="E91" s="229"/>
      <c r="F91" s="229"/>
      <c r="G91" s="229"/>
      <c r="H91" s="229"/>
      <c r="I91" s="229"/>
      <c r="J91" s="229"/>
      <c r="K91" s="229"/>
      <c r="L91" s="729"/>
      <c r="M91" s="729"/>
      <c r="N91" s="729"/>
      <c r="O91" s="729"/>
    </row>
    <row r="92" spans="1:15" ht="15" customHeight="1" x14ac:dyDescent="0.3">
      <c r="A92" s="745"/>
      <c r="B92" s="746"/>
      <c r="C92" s="746"/>
      <c r="D92" s="746"/>
      <c r="E92" s="746"/>
      <c r="F92" s="746"/>
      <c r="G92" s="746"/>
      <c r="H92" s="746"/>
      <c r="I92" s="746"/>
      <c r="J92" s="746"/>
      <c r="K92" s="746"/>
      <c r="L92" s="746"/>
      <c r="M92" s="729"/>
      <c r="N92" s="729"/>
      <c r="O92" s="729"/>
    </row>
    <row r="93" spans="1:15" ht="15" customHeight="1" x14ac:dyDescent="0.3">
      <c r="A93" s="746"/>
      <c r="B93" s="746"/>
      <c r="C93" s="746"/>
      <c r="D93" s="746"/>
      <c r="E93" s="746"/>
      <c r="F93" s="746"/>
      <c r="G93" s="746"/>
      <c r="H93" s="746"/>
      <c r="I93" s="746"/>
      <c r="J93" s="746"/>
      <c r="K93" s="746"/>
      <c r="L93" s="746"/>
      <c r="M93" s="729"/>
      <c r="N93" s="729"/>
      <c r="O93" s="729"/>
    </row>
    <row r="94" spans="1:15" ht="15" customHeight="1" x14ac:dyDescent="0.3">
      <c r="A94" s="746"/>
      <c r="B94" s="746"/>
      <c r="C94" s="746"/>
      <c r="D94" s="746"/>
      <c r="E94" s="746"/>
      <c r="F94" s="746"/>
      <c r="G94" s="746"/>
      <c r="H94" s="746"/>
      <c r="I94" s="746"/>
      <c r="J94" s="746"/>
      <c r="K94" s="746"/>
      <c r="L94" s="746"/>
      <c r="M94" s="729"/>
      <c r="N94" s="729"/>
      <c r="O94" s="729"/>
    </row>
    <row r="95" spans="1:15" ht="15" customHeight="1" x14ac:dyDescent="0.3">
      <c r="A95" s="749"/>
      <c r="B95" s="749"/>
      <c r="C95" s="749"/>
      <c r="D95" s="749"/>
      <c r="E95" s="749"/>
      <c r="F95" s="749"/>
      <c r="G95" s="749"/>
      <c r="H95" s="749"/>
      <c r="I95" s="749"/>
      <c r="J95" s="749"/>
      <c r="K95" s="749"/>
      <c r="L95" s="749"/>
      <c r="M95" s="729"/>
      <c r="N95" s="729"/>
      <c r="O95" s="729"/>
    </row>
    <row r="96" spans="1:15" ht="15" customHeight="1" x14ac:dyDescent="0.3">
      <c r="A96" s="749"/>
      <c r="B96" s="749"/>
      <c r="C96" s="749"/>
      <c r="D96" s="749"/>
      <c r="E96" s="749"/>
      <c r="F96" s="749"/>
      <c r="G96" s="749"/>
      <c r="H96" s="749"/>
      <c r="I96" s="749"/>
      <c r="J96" s="749"/>
      <c r="K96" s="749"/>
      <c r="L96" s="749"/>
      <c r="M96" s="729"/>
      <c r="N96" s="729"/>
      <c r="O96" s="729"/>
    </row>
    <row r="97" spans="1:15" ht="15" customHeight="1" x14ac:dyDescent="0.3">
      <c r="A97" s="749"/>
      <c r="B97" s="749"/>
      <c r="C97" s="749"/>
      <c r="D97" s="749"/>
      <c r="E97" s="749"/>
      <c r="F97" s="749"/>
      <c r="G97" s="749"/>
      <c r="H97" s="749"/>
      <c r="I97" s="749"/>
      <c r="J97" s="749"/>
      <c r="K97" s="749"/>
      <c r="L97" s="749"/>
      <c r="M97" s="729"/>
      <c r="N97" s="729"/>
      <c r="O97" s="729"/>
    </row>
    <row r="98" spans="1:15" ht="15" customHeight="1" x14ac:dyDescent="0.3">
      <c r="A98" s="749"/>
      <c r="B98" s="749"/>
      <c r="C98" s="749"/>
      <c r="D98" s="749"/>
      <c r="E98" s="749"/>
      <c r="F98" s="749"/>
      <c r="G98" s="749"/>
      <c r="H98" s="749"/>
      <c r="I98" s="749"/>
      <c r="J98" s="749"/>
      <c r="K98" s="749"/>
      <c r="L98" s="749"/>
      <c r="M98" s="729"/>
      <c r="N98" s="729"/>
      <c r="O98" s="729"/>
    </row>
    <row r="99" spans="1:15" ht="15" customHeight="1" x14ac:dyDescent="0.3">
      <c r="A99" s="751"/>
      <c r="B99" s="749"/>
      <c r="C99" s="749"/>
      <c r="D99" s="749"/>
      <c r="E99" s="749"/>
      <c r="F99" s="749"/>
      <c r="G99" s="749"/>
      <c r="H99" s="749"/>
      <c r="I99" s="749"/>
      <c r="J99" s="749"/>
      <c r="K99" s="749"/>
      <c r="L99" s="749"/>
      <c r="M99" s="729"/>
      <c r="N99" s="729"/>
      <c r="O99" s="729"/>
    </row>
    <row r="100" spans="1:15" ht="15" customHeight="1" x14ac:dyDescent="0.3">
      <c r="A100" s="749"/>
      <c r="B100" s="749"/>
      <c r="C100" s="749"/>
      <c r="D100" s="749"/>
      <c r="E100" s="749"/>
      <c r="F100" s="749"/>
      <c r="G100" s="749"/>
      <c r="H100" s="749"/>
      <c r="I100" s="749"/>
      <c r="J100" s="749"/>
      <c r="K100" s="749"/>
      <c r="L100" s="749"/>
      <c r="M100" s="729"/>
      <c r="N100" s="729"/>
      <c r="O100" s="729"/>
    </row>
    <row r="101" spans="1:15" ht="15" customHeight="1" x14ac:dyDescent="0.3">
      <c r="A101" s="749"/>
      <c r="B101" s="749"/>
      <c r="C101" s="749"/>
      <c r="D101" s="749"/>
      <c r="E101" s="749"/>
      <c r="F101" s="749"/>
      <c r="G101" s="749"/>
      <c r="H101" s="749"/>
      <c r="I101" s="749"/>
      <c r="J101" s="749"/>
      <c r="K101" s="749"/>
      <c r="L101" s="749"/>
      <c r="M101" s="729"/>
      <c r="N101" s="729"/>
      <c r="O101" s="729"/>
    </row>
    <row r="102" spans="1:15" ht="15" customHeight="1" x14ac:dyDescent="0.3">
      <c r="A102" s="749"/>
      <c r="B102" s="749"/>
      <c r="C102" s="749"/>
      <c r="D102" s="749"/>
      <c r="E102" s="749"/>
      <c r="F102" s="749"/>
      <c r="G102" s="749"/>
      <c r="H102" s="749"/>
      <c r="I102" s="749"/>
      <c r="J102" s="749"/>
      <c r="K102" s="749"/>
      <c r="L102" s="749"/>
      <c r="M102" s="729"/>
      <c r="N102" s="729"/>
      <c r="O102" s="729"/>
    </row>
    <row r="103" spans="1:15" ht="15" customHeight="1" x14ac:dyDescent="0.3">
      <c r="A103" s="749"/>
      <c r="B103" s="749"/>
      <c r="C103" s="749"/>
      <c r="D103" s="749"/>
      <c r="E103" s="749"/>
      <c r="F103" s="749"/>
      <c r="G103" s="749"/>
      <c r="H103" s="749"/>
      <c r="I103" s="749"/>
      <c r="J103" s="749"/>
      <c r="K103" s="749"/>
      <c r="L103" s="749"/>
      <c r="M103" s="729"/>
      <c r="N103" s="729"/>
      <c r="O103" s="729"/>
    </row>
    <row r="104" spans="1:15" ht="15" customHeight="1" x14ac:dyDescent="0.3">
      <c r="A104" s="749"/>
      <c r="B104" s="749"/>
      <c r="C104" s="749"/>
      <c r="D104" s="749"/>
      <c r="E104" s="749"/>
      <c r="F104" s="749"/>
      <c r="G104" s="749"/>
      <c r="H104" s="749"/>
      <c r="I104" s="749"/>
      <c r="J104" s="749"/>
      <c r="K104" s="749"/>
      <c r="L104" s="749"/>
      <c r="M104" s="729"/>
      <c r="N104" s="729"/>
      <c r="O104" s="729"/>
    </row>
    <row r="105" spans="1:15" ht="15" customHeight="1" x14ac:dyDescent="0.3">
      <c r="A105" s="749"/>
      <c r="B105" s="749"/>
      <c r="C105" s="749"/>
      <c r="D105" s="749"/>
      <c r="E105" s="749"/>
      <c r="F105" s="749"/>
      <c r="G105" s="749"/>
      <c r="H105" s="749"/>
      <c r="I105" s="749"/>
      <c r="J105" s="749"/>
      <c r="K105" s="749"/>
      <c r="L105" s="749"/>
      <c r="M105" s="729"/>
      <c r="N105" s="729"/>
      <c r="O105" s="729"/>
    </row>
    <row r="106" spans="1:15" ht="15" customHeight="1" x14ac:dyDescent="0.3">
      <c r="A106" s="749"/>
      <c r="B106" s="749"/>
      <c r="C106" s="749"/>
      <c r="D106" s="749"/>
      <c r="E106" s="749"/>
      <c r="F106" s="749"/>
      <c r="G106" s="749"/>
      <c r="H106" s="749"/>
      <c r="I106" s="749"/>
      <c r="J106" s="749"/>
      <c r="K106" s="749"/>
      <c r="L106" s="749"/>
      <c r="M106" s="729"/>
      <c r="N106" s="729"/>
      <c r="O106" s="729"/>
    </row>
    <row r="107" spans="1:15" ht="15" customHeight="1" x14ac:dyDescent="0.3">
      <c r="A107" s="749"/>
      <c r="B107" s="749"/>
      <c r="C107" s="749"/>
      <c r="D107" s="749"/>
      <c r="E107" s="749"/>
      <c r="F107" s="749"/>
      <c r="G107" s="749"/>
      <c r="H107" s="749"/>
      <c r="I107" s="749"/>
      <c r="J107" s="749"/>
      <c r="K107" s="749"/>
      <c r="L107" s="749"/>
      <c r="M107" s="729"/>
      <c r="N107" s="729"/>
      <c r="O107" s="729"/>
    </row>
    <row r="108" spans="1:15" ht="15" customHeight="1" x14ac:dyDescent="0.3">
      <c r="A108" s="749"/>
      <c r="B108" s="749"/>
      <c r="C108" s="749"/>
      <c r="D108" s="749"/>
      <c r="E108" s="749"/>
      <c r="F108" s="749"/>
      <c r="G108" s="749"/>
      <c r="H108" s="749"/>
      <c r="I108" s="749"/>
      <c r="J108" s="749"/>
      <c r="K108" s="749"/>
      <c r="L108" s="749"/>
      <c r="M108" s="729"/>
      <c r="N108" s="729"/>
      <c r="O108" s="729"/>
    </row>
    <row r="109" spans="1:15" ht="15" customHeight="1" x14ac:dyDescent="0.3">
      <c r="A109" s="749"/>
      <c r="B109" s="749"/>
      <c r="C109" s="749"/>
      <c r="D109" s="749"/>
      <c r="E109" s="749"/>
      <c r="F109" s="749"/>
      <c r="G109" s="749"/>
      <c r="H109" s="749"/>
      <c r="I109" s="749"/>
      <c r="J109" s="749"/>
      <c r="K109" s="749"/>
      <c r="L109" s="749"/>
      <c r="M109" s="729"/>
      <c r="N109" s="729"/>
      <c r="O109" s="729"/>
    </row>
    <row r="110" spans="1:15" ht="15" customHeight="1" x14ac:dyDescent="0.3">
      <c r="A110" s="749"/>
      <c r="B110" s="749"/>
      <c r="C110" s="749"/>
      <c r="D110" s="749"/>
      <c r="E110" s="749"/>
      <c r="F110" s="749"/>
      <c r="G110" s="749"/>
      <c r="H110" s="749"/>
      <c r="I110" s="749"/>
      <c r="J110" s="749"/>
      <c r="K110" s="749"/>
      <c r="L110" s="749"/>
      <c r="M110" s="729"/>
      <c r="N110" s="729"/>
      <c r="O110" s="729"/>
    </row>
    <row r="111" spans="1:15" ht="15" customHeight="1" x14ac:dyDescent="0.3">
      <c r="A111" s="749"/>
      <c r="B111" s="749"/>
      <c r="C111" s="749"/>
      <c r="D111" s="749"/>
      <c r="E111" s="749"/>
      <c r="F111" s="749"/>
      <c r="G111" s="749"/>
      <c r="H111" s="749"/>
      <c r="I111" s="749"/>
      <c r="J111" s="749"/>
      <c r="K111" s="749"/>
      <c r="L111" s="749"/>
      <c r="M111" s="729"/>
      <c r="N111" s="729"/>
      <c r="O111" s="729"/>
    </row>
    <row r="112" spans="1:15" ht="15" customHeight="1" x14ac:dyDescent="0.3">
      <c r="A112" s="749"/>
      <c r="B112" s="749"/>
      <c r="C112" s="749"/>
      <c r="D112" s="749"/>
      <c r="E112" s="749"/>
      <c r="F112" s="749"/>
      <c r="G112" s="749"/>
      <c r="H112" s="749"/>
      <c r="I112" s="749"/>
      <c r="J112" s="749"/>
      <c r="K112" s="749"/>
      <c r="L112" s="749"/>
      <c r="M112" s="729"/>
      <c r="N112" s="729"/>
      <c r="O112" s="729"/>
    </row>
    <row r="113" spans="1:15" ht="15" customHeight="1" x14ac:dyDescent="0.3">
      <c r="A113" s="749"/>
      <c r="B113" s="749"/>
      <c r="C113" s="749"/>
      <c r="D113" s="749"/>
      <c r="E113" s="749"/>
      <c r="F113" s="749"/>
      <c r="G113" s="749"/>
      <c r="H113" s="749"/>
      <c r="I113" s="749"/>
      <c r="J113" s="749"/>
      <c r="K113" s="749"/>
      <c r="L113" s="749"/>
      <c r="M113" s="729"/>
      <c r="N113" s="752"/>
      <c r="O113" s="729"/>
    </row>
    <row r="114" spans="1:15" ht="15" customHeight="1" x14ac:dyDescent="0.3">
      <c r="A114" s="749"/>
      <c r="B114" s="749"/>
      <c r="C114" s="749"/>
      <c r="D114" s="749"/>
      <c r="E114" s="749"/>
      <c r="F114" s="749"/>
      <c r="G114" s="749"/>
      <c r="H114" s="749"/>
      <c r="I114" s="749"/>
      <c r="J114" s="749"/>
      <c r="K114" s="749"/>
      <c r="L114" s="749"/>
      <c r="M114" s="729"/>
      <c r="N114" s="752"/>
      <c r="O114" s="729"/>
    </row>
    <row r="115" spans="1:15" ht="15" customHeight="1" x14ac:dyDescent="0.3">
      <c r="A115" s="749"/>
      <c r="B115" s="749"/>
      <c r="C115" s="749"/>
      <c r="D115" s="749"/>
      <c r="E115" s="749"/>
      <c r="F115" s="749"/>
      <c r="G115" s="749"/>
      <c r="H115" s="749"/>
      <c r="I115" s="749"/>
      <c r="J115" s="749"/>
      <c r="K115" s="749"/>
      <c r="L115" s="749"/>
      <c r="M115" s="729"/>
      <c r="N115" s="729"/>
      <c r="O115" s="729"/>
    </row>
    <row r="116" spans="1:15" ht="15" customHeight="1" x14ac:dyDescent="0.3">
      <c r="A116" s="753"/>
      <c r="B116" s="754"/>
      <c r="C116" s="754"/>
      <c r="D116" s="754"/>
      <c r="E116" s="754"/>
      <c r="F116" s="754"/>
      <c r="G116" s="754"/>
      <c r="H116" s="754"/>
      <c r="I116" s="754"/>
      <c r="J116" s="754"/>
      <c r="K116" s="754"/>
      <c r="L116" s="754"/>
      <c r="M116" s="729"/>
      <c r="N116" s="729"/>
      <c r="O116" s="729"/>
    </row>
    <row r="117" spans="1:15" ht="15" customHeight="1" x14ac:dyDescent="0.3">
      <c r="A117" s="753"/>
      <c r="B117" s="754"/>
      <c r="C117" s="754"/>
      <c r="D117" s="754"/>
      <c r="E117" s="754"/>
      <c r="F117" s="754"/>
      <c r="G117" s="754"/>
      <c r="H117" s="754"/>
      <c r="I117" s="754"/>
      <c r="J117" s="754"/>
      <c r="K117" s="754"/>
      <c r="L117" s="754"/>
      <c r="M117" s="729"/>
      <c r="N117" s="729"/>
      <c r="O117" s="729"/>
    </row>
    <row r="118" spans="1:15" ht="15" customHeight="1" x14ac:dyDescent="0.3">
      <c r="A118" s="752"/>
      <c r="B118" s="752"/>
      <c r="C118" s="752"/>
      <c r="D118" s="752"/>
      <c r="E118" s="752"/>
      <c r="F118" s="752"/>
      <c r="G118" s="752"/>
      <c r="H118" s="752"/>
      <c r="I118" s="752"/>
      <c r="J118" s="752"/>
      <c r="K118" s="752"/>
      <c r="L118" s="752"/>
      <c r="M118" s="729"/>
      <c r="N118" s="729"/>
      <c r="O118" s="729"/>
    </row>
    <row r="119" spans="1:15" ht="15" customHeight="1" x14ac:dyDescent="0.3">
      <c r="A119" s="753"/>
      <c r="B119" s="755"/>
      <c r="C119" s="755"/>
      <c r="D119" s="755"/>
      <c r="E119" s="755"/>
      <c r="F119" s="755"/>
      <c r="G119" s="755"/>
      <c r="H119" s="755"/>
      <c r="I119" s="755"/>
      <c r="J119" s="755"/>
      <c r="K119" s="755"/>
      <c r="L119" s="755"/>
      <c r="M119" s="729"/>
      <c r="N119" s="729"/>
      <c r="O119" s="729"/>
    </row>
    <row r="120" spans="1:15" ht="15" customHeight="1" x14ac:dyDescent="0.3">
      <c r="A120" s="752"/>
      <c r="B120" s="755"/>
      <c r="C120" s="755"/>
      <c r="D120" s="755"/>
      <c r="E120" s="755"/>
      <c r="F120" s="755"/>
      <c r="G120" s="755"/>
      <c r="H120" s="755"/>
      <c r="I120" s="755"/>
      <c r="J120" s="755"/>
      <c r="K120" s="755"/>
      <c r="L120" s="755"/>
      <c r="M120" s="729"/>
      <c r="N120" s="729"/>
      <c r="O120" s="729"/>
    </row>
    <row r="121" spans="1:15" ht="15" customHeight="1" x14ac:dyDescent="0.3">
      <c r="A121" s="752"/>
      <c r="B121" s="752"/>
      <c r="C121" s="752"/>
      <c r="D121" s="752"/>
      <c r="E121" s="752"/>
      <c r="F121" s="752"/>
      <c r="G121" s="752"/>
      <c r="H121" s="752"/>
      <c r="I121" s="752"/>
      <c r="J121" s="752"/>
      <c r="K121" s="752"/>
      <c r="L121" s="752"/>
      <c r="M121" s="729"/>
      <c r="N121" s="729"/>
      <c r="O121" s="729"/>
    </row>
    <row r="122" spans="1:15" ht="15" customHeight="1" x14ac:dyDescent="0.3">
      <c r="A122" s="753"/>
      <c r="B122" s="755"/>
      <c r="C122" s="755"/>
      <c r="D122" s="755"/>
      <c r="E122" s="755"/>
      <c r="F122" s="755"/>
      <c r="G122" s="755"/>
      <c r="H122" s="755"/>
      <c r="I122" s="755"/>
      <c r="J122" s="755"/>
      <c r="K122" s="755"/>
      <c r="L122" s="755"/>
      <c r="M122" s="729"/>
      <c r="N122" s="729"/>
      <c r="O122" s="729"/>
    </row>
    <row r="123" spans="1:15" ht="15" customHeight="1" x14ac:dyDescent="0.3">
      <c r="A123" s="753"/>
      <c r="B123" s="755"/>
      <c r="C123" s="755"/>
      <c r="D123" s="755"/>
      <c r="E123" s="755"/>
      <c r="F123" s="755"/>
      <c r="G123" s="755"/>
      <c r="H123" s="755"/>
      <c r="I123" s="755"/>
      <c r="J123" s="755"/>
      <c r="K123" s="755"/>
      <c r="L123" s="755"/>
      <c r="M123" s="729"/>
      <c r="N123" s="729"/>
      <c r="O123" s="729"/>
    </row>
    <row r="124" spans="1:15" ht="15" customHeight="1" x14ac:dyDescent="0.3">
      <c r="A124" s="753"/>
      <c r="B124" s="752"/>
      <c r="C124" s="752"/>
      <c r="D124" s="752"/>
      <c r="E124" s="752"/>
      <c r="F124" s="752"/>
      <c r="G124" s="752"/>
      <c r="H124" s="752"/>
      <c r="I124" s="752"/>
      <c r="J124" s="752"/>
      <c r="K124" s="752"/>
      <c r="L124" s="752"/>
      <c r="M124" s="729"/>
      <c r="N124" s="729"/>
      <c r="O124" s="729"/>
    </row>
    <row r="125" spans="1:15" ht="15" customHeight="1" x14ac:dyDescent="0.3">
      <c r="A125" s="753"/>
      <c r="B125" s="752"/>
      <c r="C125" s="752"/>
      <c r="D125" s="752"/>
      <c r="E125" s="752"/>
      <c r="F125" s="752"/>
      <c r="G125" s="752"/>
      <c r="H125" s="752"/>
      <c r="I125" s="752"/>
      <c r="J125" s="752"/>
      <c r="K125" s="752"/>
      <c r="L125" s="752"/>
      <c r="M125" s="729"/>
      <c r="N125" s="729"/>
      <c r="O125" s="729"/>
    </row>
    <row r="126" spans="1:15" ht="15" customHeight="1" x14ac:dyDescent="0.3">
      <c r="A126" s="753"/>
      <c r="B126" s="752"/>
      <c r="C126" s="752"/>
      <c r="D126" s="752"/>
      <c r="E126" s="752"/>
      <c r="F126" s="752"/>
      <c r="G126" s="752"/>
      <c r="H126" s="752"/>
      <c r="I126" s="752"/>
      <c r="J126" s="752"/>
      <c r="K126" s="752"/>
      <c r="L126" s="752"/>
      <c r="M126" s="729"/>
      <c r="N126" s="729"/>
      <c r="O126" s="729"/>
    </row>
    <row r="127" spans="1:15" ht="15" customHeight="1" x14ac:dyDescent="0.3">
      <c r="A127" s="753"/>
      <c r="B127" s="755"/>
      <c r="C127" s="755"/>
      <c r="D127" s="755"/>
      <c r="E127" s="755"/>
      <c r="F127" s="755"/>
      <c r="G127" s="755"/>
      <c r="H127" s="755"/>
      <c r="I127" s="755"/>
      <c r="J127" s="755"/>
      <c r="K127" s="755"/>
      <c r="L127" s="755"/>
      <c r="M127" s="729"/>
      <c r="N127" s="729"/>
      <c r="O127" s="729"/>
    </row>
    <row r="128" spans="1:15" ht="15" customHeight="1" x14ac:dyDescent="0.3">
      <c r="A128" s="752"/>
      <c r="B128" s="755"/>
      <c r="C128" s="755"/>
      <c r="D128" s="755"/>
      <c r="E128" s="755"/>
      <c r="F128" s="755"/>
      <c r="G128" s="755"/>
      <c r="H128" s="755"/>
      <c r="I128" s="755"/>
      <c r="J128" s="755"/>
      <c r="K128" s="755"/>
      <c r="L128" s="755"/>
      <c r="M128" s="729"/>
      <c r="N128" s="729"/>
      <c r="O128" s="729"/>
    </row>
    <row r="129" spans="1:15" ht="15" customHeight="1" x14ac:dyDescent="0.3">
      <c r="A129" s="752"/>
      <c r="B129" s="752"/>
      <c r="C129" s="752"/>
      <c r="D129" s="752"/>
      <c r="E129" s="752"/>
      <c r="F129" s="752"/>
      <c r="G129" s="752"/>
      <c r="H129" s="752"/>
      <c r="I129" s="752"/>
      <c r="J129" s="752"/>
      <c r="K129" s="752"/>
      <c r="L129" s="752"/>
      <c r="M129" s="729"/>
      <c r="N129" s="729"/>
      <c r="O129" s="729"/>
    </row>
    <row r="130" spans="1:15" ht="15" customHeight="1" x14ac:dyDescent="0.3">
      <c r="A130" s="751"/>
      <c r="B130" s="749"/>
      <c r="C130" s="749"/>
      <c r="D130" s="749"/>
      <c r="E130" s="749"/>
      <c r="F130" s="749"/>
      <c r="G130" s="749"/>
      <c r="H130" s="749"/>
      <c r="I130" s="749"/>
      <c r="J130" s="749"/>
      <c r="K130" s="749"/>
      <c r="L130" s="749"/>
      <c r="M130" s="729"/>
      <c r="N130" s="729"/>
      <c r="O130" s="729"/>
    </row>
    <row r="131" spans="1:15" ht="15" customHeight="1" x14ac:dyDescent="0.3">
      <c r="A131" s="749"/>
      <c r="B131" s="749"/>
      <c r="C131" s="749"/>
      <c r="D131" s="749"/>
      <c r="E131" s="749"/>
      <c r="F131" s="749"/>
      <c r="G131" s="749"/>
      <c r="H131" s="749"/>
      <c r="I131" s="749"/>
      <c r="J131" s="749"/>
      <c r="K131" s="749"/>
      <c r="L131" s="749"/>
      <c r="M131" s="729"/>
      <c r="N131" s="729"/>
      <c r="O131" s="729"/>
    </row>
    <row r="132" spans="1:15" ht="15" customHeight="1" x14ac:dyDescent="0.3">
      <c r="A132" s="749"/>
      <c r="B132" s="749"/>
      <c r="C132" s="749"/>
      <c r="D132" s="749"/>
      <c r="E132" s="749"/>
      <c r="F132" s="749"/>
      <c r="G132" s="749"/>
      <c r="H132" s="749"/>
      <c r="I132" s="749"/>
      <c r="J132" s="749"/>
      <c r="K132" s="749"/>
      <c r="L132" s="749"/>
      <c r="M132" s="729"/>
      <c r="N132" s="729"/>
      <c r="O132" s="729"/>
    </row>
    <row r="133" spans="1:15" ht="15" customHeight="1" x14ac:dyDescent="0.3">
      <c r="A133" s="749"/>
      <c r="B133" s="749"/>
      <c r="C133" s="749"/>
      <c r="D133" s="749"/>
      <c r="E133" s="749"/>
      <c r="F133" s="749"/>
      <c r="G133" s="749"/>
      <c r="H133" s="749"/>
      <c r="I133" s="749"/>
      <c r="J133" s="749"/>
      <c r="K133" s="749"/>
      <c r="L133" s="749"/>
      <c r="M133" s="729"/>
      <c r="N133" s="729"/>
      <c r="O133" s="729"/>
    </row>
    <row r="134" spans="1:15" ht="15" customHeight="1" x14ac:dyDescent="0.3">
      <c r="A134" s="749"/>
      <c r="B134" s="749"/>
      <c r="C134" s="749"/>
      <c r="D134" s="749"/>
      <c r="E134" s="749"/>
      <c r="F134" s="749"/>
      <c r="G134" s="749"/>
      <c r="H134" s="749"/>
      <c r="I134" s="749"/>
      <c r="J134" s="749"/>
      <c r="K134" s="749"/>
      <c r="L134" s="749"/>
      <c r="M134" s="729"/>
      <c r="N134" s="729"/>
      <c r="O134" s="729"/>
    </row>
    <row r="135" spans="1:15" ht="15" customHeight="1" x14ac:dyDescent="0.3">
      <c r="A135" s="749"/>
      <c r="B135" s="749"/>
      <c r="C135" s="749"/>
      <c r="D135" s="749"/>
      <c r="E135" s="749"/>
      <c r="F135" s="749"/>
      <c r="G135" s="749"/>
      <c r="H135" s="749"/>
      <c r="I135" s="749"/>
      <c r="J135" s="749"/>
      <c r="K135" s="749"/>
      <c r="L135" s="749"/>
      <c r="M135" s="729"/>
      <c r="N135" s="729"/>
      <c r="O135" s="729"/>
    </row>
    <row r="136" spans="1:15" ht="15" customHeight="1" x14ac:dyDescent="0.3">
      <c r="A136" s="749"/>
      <c r="B136" s="749"/>
      <c r="C136" s="749"/>
      <c r="D136" s="749"/>
      <c r="E136" s="749"/>
      <c r="F136" s="749"/>
      <c r="G136" s="749"/>
      <c r="H136" s="749"/>
      <c r="I136" s="749"/>
      <c r="J136" s="749"/>
      <c r="K136" s="749"/>
      <c r="L136" s="749"/>
      <c r="M136" s="729"/>
      <c r="N136" s="729"/>
      <c r="O136" s="729"/>
    </row>
    <row r="137" spans="1:15" ht="15" customHeight="1" x14ac:dyDescent="0.3">
      <c r="A137" s="229"/>
      <c r="B137" s="229"/>
      <c r="C137" s="229"/>
      <c r="D137" s="229"/>
      <c r="E137" s="229"/>
      <c r="F137" s="229"/>
      <c r="G137" s="229"/>
      <c r="H137" s="229"/>
      <c r="I137" s="229"/>
      <c r="J137" s="229"/>
      <c r="K137" s="229"/>
      <c r="L137" s="729"/>
      <c r="M137" s="729"/>
      <c r="N137" s="729"/>
      <c r="O137" s="729"/>
    </row>
    <row r="138" spans="1:15" ht="15" customHeight="1" x14ac:dyDescent="0.3">
      <c r="A138" s="746"/>
      <c r="B138" s="746"/>
      <c r="C138" s="746"/>
      <c r="D138" s="746"/>
      <c r="E138" s="746"/>
      <c r="F138" s="746"/>
      <c r="G138" s="746"/>
      <c r="H138" s="746"/>
      <c r="I138" s="746"/>
      <c r="J138" s="746"/>
      <c r="K138" s="746"/>
      <c r="L138" s="746"/>
      <c r="M138" s="729"/>
      <c r="N138" s="729"/>
      <c r="O138" s="729"/>
    </row>
    <row r="139" spans="1:15" ht="15" customHeight="1" x14ac:dyDescent="0.3">
      <c r="A139" s="746"/>
      <c r="B139" s="746"/>
      <c r="C139" s="746"/>
      <c r="D139" s="746"/>
      <c r="E139" s="746"/>
      <c r="F139" s="746"/>
      <c r="G139" s="746"/>
      <c r="H139" s="746"/>
      <c r="I139" s="746"/>
      <c r="J139" s="746"/>
      <c r="K139" s="746"/>
      <c r="L139" s="746"/>
      <c r="M139" s="729"/>
      <c r="N139" s="729"/>
      <c r="O139" s="729"/>
    </row>
    <row r="140" spans="1:15" ht="15" customHeight="1" x14ac:dyDescent="0.3">
      <c r="A140" s="229"/>
      <c r="B140" s="229"/>
      <c r="C140" s="229"/>
      <c r="D140" s="229"/>
      <c r="E140" s="229"/>
      <c r="F140" s="229"/>
      <c r="G140" s="229"/>
      <c r="H140" s="229"/>
      <c r="I140" s="229"/>
      <c r="J140" s="229"/>
      <c r="K140" s="229"/>
      <c r="L140" s="729"/>
      <c r="M140" s="729"/>
      <c r="N140" s="729"/>
      <c r="O140" s="729"/>
    </row>
    <row r="141" spans="1:15" ht="15" customHeight="1" x14ac:dyDescent="0.3">
      <c r="A141" s="751"/>
      <c r="B141" s="749"/>
      <c r="C141" s="749"/>
      <c r="D141" s="749"/>
      <c r="E141" s="749"/>
      <c r="F141" s="749"/>
      <c r="G141" s="749"/>
      <c r="H141" s="749"/>
      <c r="I141" s="749"/>
      <c r="J141" s="749"/>
      <c r="K141" s="749"/>
      <c r="L141" s="749"/>
      <c r="M141" s="729"/>
      <c r="N141" s="729"/>
      <c r="O141" s="729"/>
    </row>
    <row r="142" spans="1:15" ht="15" customHeight="1" x14ac:dyDescent="0.3">
      <c r="A142" s="749"/>
      <c r="B142" s="749"/>
      <c r="C142" s="749"/>
      <c r="D142" s="749"/>
      <c r="E142" s="749"/>
      <c r="F142" s="749"/>
      <c r="G142" s="749"/>
      <c r="H142" s="749"/>
      <c r="I142" s="749"/>
      <c r="J142" s="749"/>
      <c r="K142" s="749"/>
      <c r="L142" s="749"/>
      <c r="M142" s="729"/>
      <c r="N142" s="729"/>
      <c r="O142" s="729"/>
    </row>
    <row r="143" spans="1:15" ht="15" customHeight="1" x14ac:dyDescent="0.3">
      <c r="A143" s="749"/>
      <c r="B143" s="749"/>
      <c r="C143" s="749"/>
      <c r="D143" s="749"/>
      <c r="E143" s="749"/>
      <c r="F143" s="749"/>
      <c r="G143" s="749"/>
      <c r="H143" s="749"/>
      <c r="I143" s="749"/>
      <c r="J143" s="749"/>
      <c r="K143" s="749"/>
      <c r="L143" s="749"/>
      <c r="M143" s="729"/>
      <c r="N143" s="729"/>
      <c r="O143" s="729"/>
    </row>
    <row r="144" spans="1:15" ht="15" customHeight="1" x14ac:dyDescent="0.3">
      <c r="A144" s="751"/>
      <c r="B144" s="749"/>
      <c r="C144" s="749"/>
      <c r="D144" s="749"/>
      <c r="E144" s="749"/>
      <c r="F144" s="749"/>
      <c r="G144" s="749"/>
      <c r="H144" s="749"/>
      <c r="I144" s="749"/>
      <c r="J144" s="749"/>
      <c r="K144" s="749"/>
      <c r="L144" s="749"/>
      <c r="M144" s="729"/>
      <c r="N144" s="729"/>
      <c r="O144" s="729"/>
    </row>
    <row r="145" spans="1:15" ht="15" customHeight="1" x14ac:dyDescent="0.3">
      <c r="A145" s="749"/>
      <c r="B145" s="749"/>
      <c r="C145" s="749"/>
      <c r="D145" s="749"/>
      <c r="E145" s="749"/>
      <c r="F145" s="749"/>
      <c r="G145" s="749"/>
      <c r="H145" s="749"/>
      <c r="I145" s="749"/>
      <c r="J145" s="749"/>
      <c r="K145" s="749"/>
      <c r="L145" s="749"/>
      <c r="M145" s="729"/>
      <c r="N145" s="729"/>
      <c r="O145" s="729"/>
    </row>
    <row r="146" spans="1:15" ht="15" customHeight="1" x14ac:dyDescent="0.3">
      <c r="A146" s="749"/>
      <c r="B146" s="749"/>
      <c r="C146" s="749"/>
      <c r="D146" s="749"/>
      <c r="E146" s="749"/>
      <c r="F146" s="749"/>
      <c r="G146" s="749"/>
      <c r="H146" s="749"/>
      <c r="I146" s="749"/>
      <c r="J146" s="749"/>
      <c r="K146" s="749"/>
      <c r="L146" s="749"/>
      <c r="M146" s="729"/>
      <c r="N146" s="729"/>
      <c r="O146" s="729"/>
    </row>
    <row r="147" spans="1:15" ht="15" customHeight="1" x14ac:dyDescent="0.3">
      <c r="A147" s="746"/>
      <c r="B147" s="746"/>
      <c r="C147" s="746"/>
      <c r="D147" s="746"/>
      <c r="E147" s="746"/>
      <c r="F147" s="746"/>
      <c r="G147" s="746"/>
      <c r="H147" s="746"/>
      <c r="I147" s="746"/>
      <c r="J147" s="746"/>
      <c r="K147" s="746"/>
      <c r="L147" s="746"/>
      <c r="M147" s="729"/>
      <c r="N147" s="729"/>
      <c r="O147" s="729"/>
    </row>
    <row r="148" spans="1:15" ht="15" customHeight="1" x14ac:dyDescent="0.3">
      <c r="A148" s="746"/>
      <c r="B148" s="746"/>
      <c r="C148" s="746"/>
      <c r="D148" s="746"/>
      <c r="E148" s="746"/>
      <c r="F148" s="746"/>
      <c r="G148" s="746"/>
      <c r="H148" s="746"/>
      <c r="I148" s="746"/>
      <c r="J148" s="746"/>
      <c r="K148" s="746"/>
      <c r="L148" s="746"/>
      <c r="M148" s="729"/>
      <c r="N148" s="729"/>
      <c r="O148" s="729"/>
    </row>
    <row r="149" spans="1:15" ht="15" customHeight="1" x14ac:dyDescent="0.3">
      <c r="A149" s="746"/>
      <c r="B149" s="746"/>
      <c r="C149" s="746"/>
      <c r="D149" s="746"/>
      <c r="E149" s="746"/>
      <c r="F149" s="746"/>
      <c r="G149" s="746"/>
      <c r="H149" s="746"/>
      <c r="I149" s="746"/>
      <c r="J149" s="746"/>
      <c r="K149" s="746"/>
      <c r="L149" s="746"/>
      <c r="M149" s="729"/>
      <c r="N149" s="729"/>
      <c r="O149" s="729"/>
    </row>
    <row r="150" spans="1:15" ht="15" customHeight="1" x14ac:dyDescent="0.3">
      <c r="A150" s="746"/>
      <c r="B150" s="746"/>
      <c r="C150" s="746"/>
      <c r="D150" s="746"/>
      <c r="E150" s="746"/>
      <c r="F150" s="746"/>
      <c r="G150" s="746"/>
      <c r="H150" s="746"/>
      <c r="I150" s="746"/>
      <c r="J150" s="746"/>
      <c r="K150" s="746"/>
      <c r="L150" s="746"/>
      <c r="M150" s="729"/>
      <c r="N150" s="729"/>
      <c r="O150" s="729"/>
    </row>
    <row r="151" spans="1:15" ht="15" customHeight="1" x14ac:dyDescent="0.3">
      <c r="A151" s="745"/>
      <c r="B151" s="746"/>
      <c r="C151" s="746"/>
      <c r="D151" s="746"/>
      <c r="E151" s="746"/>
      <c r="F151" s="746"/>
      <c r="G151" s="746"/>
      <c r="H151" s="746"/>
      <c r="I151" s="746"/>
      <c r="J151" s="746"/>
      <c r="K151" s="746"/>
      <c r="L151" s="746"/>
      <c r="M151" s="729"/>
      <c r="N151" s="729"/>
      <c r="O151" s="729"/>
    </row>
    <row r="152" spans="1:15" ht="15" customHeight="1" x14ac:dyDescent="0.3">
      <c r="A152" s="746"/>
      <c r="B152" s="746"/>
      <c r="C152" s="746"/>
      <c r="D152" s="746"/>
      <c r="E152" s="746"/>
      <c r="F152" s="746"/>
      <c r="G152" s="746"/>
      <c r="H152" s="746"/>
      <c r="I152" s="746"/>
      <c r="J152" s="746"/>
      <c r="K152" s="746"/>
      <c r="L152" s="746"/>
      <c r="M152" s="729"/>
      <c r="N152" s="729"/>
      <c r="O152" s="729"/>
    </row>
    <row r="153" spans="1:15" ht="15" customHeight="1" x14ac:dyDescent="0.3">
      <c r="A153" s="745"/>
      <c r="B153" s="746"/>
      <c r="C153" s="746"/>
      <c r="D153" s="746"/>
      <c r="E153" s="746"/>
      <c r="F153" s="746"/>
      <c r="G153" s="746"/>
      <c r="H153" s="746"/>
      <c r="I153" s="746"/>
      <c r="J153" s="746"/>
      <c r="K153" s="746"/>
      <c r="L153" s="746"/>
      <c r="M153" s="729"/>
      <c r="N153" s="729"/>
      <c r="O153" s="729"/>
    </row>
    <row r="154" spans="1:15" ht="15" customHeight="1" x14ac:dyDescent="0.3">
      <c r="A154" s="746"/>
      <c r="B154" s="746"/>
      <c r="C154" s="746"/>
      <c r="D154" s="746"/>
      <c r="E154" s="746"/>
      <c r="F154" s="746"/>
      <c r="G154" s="746"/>
      <c r="H154" s="746"/>
      <c r="I154" s="746"/>
      <c r="J154" s="746"/>
      <c r="K154" s="746"/>
      <c r="L154" s="746"/>
      <c r="M154" s="729"/>
      <c r="N154" s="729"/>
      <c r="O154" s="729"/>
    </row>
    <row r="155" spans="1:15" ht="15" customHeight="1" x14ac:dyDescent="0.3">
      <c r="A155" s="745"/>
      <c r="B155" s="746"/>
      <c r="C155" s="746"/>
      <c r="D155" s="746"/>
      <c r="E155" s="746"/>
      <c r="F155" s="746"/>
      <c r="G155" s="746"/>
      <c r="H155" s="746"/>
      <c r="I155" s="746"/>
      <c r="J155" s="746"/>
      <c r="K155" s="746"/>
      <c r="L155" s="746"/>
      <c r="M155" s="729"/>
      <c r="N155" s="729"/>
      <c r="O155" s="729"/>
    </row>
    <row r="156" spans="1:15" ht="15" customHeight="1" x14ac:dyDescent="0.3">
      <c r="A156" s="746"/>
      <c r="B156" s="746"/>
      <c r="C156" s="746"/>
      <c r="D156" s="746"/>
      <c r="E156" s="746"/>
      <c r="F156" s="746"/>
      <c r="G156" s="746"/>
      <c r="H156" s="746"/>
      <c r="I156" s="746"/>
      <c r="J156" s="746"/>
      <c r="K156" s="746"/>
      <c r="L156" s="746"/>
      <c r="M156" s="729"/>
      <c r="N156" s="729"/>
      <c r="O156" s="729"/>
    </row>
    <row r="157" spans="1:15" ht="15" customHeight="1" x14ac:dyDescent="0.3">
      <c r="A157" s="746"/>
      <c r="B157" s="746"/>
      <c r="C157" s="746"/>
      <c r="D157" s="746"/>
      <c r="E157" s="746"/>
      <c r="F157" s="746"/>
      <c r="G157" s="746"/>
      <c r="H157" s="746"/>
      <c r="I157" s="746"/>
      <c r="J157" s="746"/>
      <c r="K157" s="746"/>
      <c r="L157" s="746"/>
      <c r="M157" s="729"/>
      <c r="N157" s="729"/>
      <c r="O157" s="729"/>
    </row>
    <row r="158" spans="1:15" ht="15" customHeight="1" x14ac:dyDescent="0.3">
      <c r="A158" s="751"/>
      <c r="B158" s="749"/>
      <c r="C158" s="749"/>
      <c r="D158" s="749"/>
      <c r="E158" s="749"/>
      <c r="F158" s="749"/>
      <c r="G158" s="749"/>
      <c r="H158" s="749"/>
      <c r="I158" s="749"/>
      <c r="J158" s="749"/>
      <c r="K158" s="749"/>
      <c r="L158" s="749"/>
      <c r="M158" s="729"/>
      <c r="N158" s="729"/>
      <c r="O158" s="729"/>
    </row>
    <row r="159" spans="1:15" ht="15" customHeight="1" x14ac:dyDescent="0.3">
      <c r="A159" s="749"/>
      <c r="B159" s="749"/>
      <c r="C159" s="749"/>
      <c r="D159" s="749"/>
      <c r="E159" s="749"/>
      <c r="F159" s="749"/>
      <c r="G159" s="749"/>
      <c r="H159" s="749"/>
      <c r="I159" s="749"/>
      <c r="J159" s="749"/>
      <c r="K159" s="749"/>
      <c r="L159" s="749"/>
      <c r="M159" s="729"/>
      <c r="N159" s="729"/>
      <c r="O159" s="729"/>
    </row>
    <row r="160" spans="1:15" ht="15" customHeight="1" x14ac:dyDescent="0.3">
      <c r="A160" s="749"/>
      <c r="B160" s="749"/>
      <c r="C160" s="749"/>
      <c r="D160" s="749"/>
      <c r="E160" s="749"/>
      <c r="F160" s="749"/>
      <c r="G160" s="749"/>
      <c r="H160" s="749"/>
      <c r="I160" s="749"/>
      <c r="J160" s="749"/>
      <c r="K160" s="749"/>
      <c r="L160" s="749"/>
      <c r="M160" s="729"/>
      <c r="N160" s="729"/>
      <c r="O160" s="729"/>
    </row>
    <row r="161" spans="1:15" ht="15" customHeight="1" x14ac:dyDescent="0.3">
      <c r="A161" s="749"/>
      <c r="B161" s="749"/>
      <c r="C161" s="749"/>
      <c r="D161" s="749"/>
      <c r="E161" s="749"/>
      <c r="F161" s="749"/>
      <c r="G161" s="749"/>
      <c r="H161" s="749"/>
      <c r="I161" s="749"/>
      <c r="J161" s="749"/>
      <c r="K161" s="749"/>
      <c r="L161" s="749"/>
      <c r="M161" s="729"/>
      <c r="N161" s="729"/>
      <c r="O161" s="729"/>
    </row>
    <row r="162" spans="1:15" ht="15" customHeight="1" x14ac:dyDescent="0.3">
      <c r="A162" s="229"/>
      <c r="B162" s="229"/>
      <c r="C162" s="229"/>
      <c r="D162" s="229"/>
      <c r="E162" s="229"/>
      <c r="F162" s="229"/>
      <c r="G162" s="229"/>
      <c r="H162" s="229"/>
      <c r="I162" s="229"/>
      <c r="J162" s="229"/>
      <c r="K162" s="229"/>
      <c r="L162" s="729"/>
      <c r="M162" s="729"/>
      <c r="N162" s="729"/>
      <c r="O162" s="729"/>
    </row>
    <row r="163" spans="1:15" ht="15" customHeight="1" x14ac:dyDescent="0.3">
      <c r="A163" s="229"/>
      <c r="B163" s="229"/>
      <c r="C163" s="229"/>
      <c r="D163" s="229"/>
      <c r="E163" s="229"/>
      <c r="F163" s="229"/>
      <c r="G163" s="229"/>
      <c r="H163" s="229"/>
      <c r="I163" s="229"/>
      <c r="J163" s="229"/>
      <c r="K163" s="229"/>
      <c r="L163" s="729"/>
      <c r="M163" s="729"/>
      <c r="N163" s="729"/>
      <c r="O163" s="729"/>
    </row>
    <row r="164" spans="1:15" ht="15" customHeight="1" x14ac:dyDescent="0.3">
      <c r="A164" s="749"/>
      <c r="B164" s="749"/>
      <c r="C164" s="749"/>
      <c r="D164" s="749"/>
      <c r="E164" s="749"/>
      <c r="F164" s="749"/>
      <c r="G164" s="749"/>
      <c r="H164" s="749"/>
      <c r="I164" s="749"/>
      <c r="J164" s="749"/>
      <c r="K164" s="749"/>
      <c r="L164" s="749"/>
      <c r="M164" s="729"/>
      <c r="N164" s="729"/>
      <c r="O164" s="729"/>
    </row>
    <row r="165" spans="1:15" ht="15" customHeight="1" x14ac:dyDescent="0.3">
      <c r="A165" s="749"/>
      <c r="B165" s="749"/>
      <c r="C165" s="749"/>
      <c r="D165" s="749"/>
      <c r="E165" s="749"/>
      <c r="F165" s="749"/>
      <c r="G165" s="749"/>
      <c r="H165" s="749"/>
      <c r="I165" s="749"/>
      <c r="J165" s="749"/>
      <c r="K165" s="749"/>
      <c r="L165" s="749"/>
      <c r="M165" s="729"/>
      <c r="N165" s="729"/>
      <c r="O165" s="729"/>
    </row>
    <row r="166" spans="1:15" ht="15" customHeight="1" x14ac:dyDescent="0.3">
      <c r="A166" s="749"/>
      <c r="B166" s="749"/>
      <c r="C166" s="749"/>
      <c r="D166" s="749"/>
      <c r="E166" s="749"/>
      <c r="F166" s="749"/>
      <c r="G166" s="749"/>
      <c r="H166" s="749"/>
      <c r="I166" s="749"/>
      <c r="J166" s="749"/>
      <c r="K166" s="749"/>
      <c r="L166" s="749"/>
      <c r="M166" s="729"/>
      <c r="N166" s="729"/>
      <c r="O166" s="729"/>
    </row>
    <row r="167" spans="1:15" ht="15" customHeight="1" x14ac:dyDescent="0.3">
      <c r="A167" s="749"/>
      <c r="B167" s="749"/>
      <c r="C167" s="749"/>
      <c r="D167" s="749"/>
      <c r="E167" s="749"/>
      <c r="F167" s="749"/>
      <c r="G167" s="749"/>
      <c r="H167" s="749"/>
      <c r="I167" s="749"/>
      <c r="J167" s="749"/>
      <c r="K167" s="749"/>
      <c r="L167" s="749"/>
      <c r="M167" s="729"/>
      <c r="N167" s="729"/>
      <c r="O167" s="729"/>
    </row>
    <row r="168" spans="1:15" ht="15" customHeight="1" x14ac:dyDescent="0.3">
      <c r="A168" s="749"/>
      <c r="B168" s="749"/>
      <c r="C168" s="749"/>
      <c r="D168" s="749"/>
      <c r="E168" s="749"/>
      <c r="F168" s="749"/>
      <c r="G168" s="749"/>
      <c r="H168" s="749"/>
      <c r="I168" s="749"/>
      <c r="J168" s="749"/>
      <c r="K168" s="749"/>
      <c r="L168" s="749"/>
      <c r="M168" s="729"/>
      <c r="N168" s="729"/>
      <c r="O168" s="729"/>
    </row>
    <row r="169" spans="1:15" ht="15" customHeight="1" x14ac:dyDescent="0.3">
      <c r="A169" s="749"/>
      <c r="B169" s="749"/>
      <c r="C169" s="749"/>
      <c r="D169" s="749"/>
      <c r="E169" s="749"/>
      <c r="F169" s="749"/>
      <c r="G169" s="749"/>
      <c r="H169" s="749"/>
      <c r="I169" s="749"/>
      <c r="J169" s="749"/>
      <c r="K169" s="749"/>
      <c r="L169" s="749"/>
      <c r="M169" s="729"/>
      <c r="N169" s="729"/>
      <c r="O169" s="729"/>
    </row>
    <row r="170" spans="1:15" ht="15" customHeight="1" x14ac:dyDescent="0.3">
      <c r="A170" s="749"/>
      <c r="B170" s="749"/>
      <c r="C170" s="749"/>
      <c r="D170" s="749"/>
      <c r="E170" s="749"/>
      <c r="F170" s="749"/>
      <c r="G170" s="749"/>
      <c r="H170" s="749"/>
      <c r="I170" s="749"/>
      <c r="J170" s="749"/>
      <c r="K170" s="749"/>
      <c r="L170" s="749"/>
      <c r="M170" s="729"/>
      <c r="N170" s="729"/>
      <c r="O170" s="729"/>
    </row>
    <row r="171" spans="1:15" ht="15" customHeight="1" x14ac:dyDescent="0.3">
      <c r="A171" s="749"/>
      <c r="B171" s="749"/>
      <c r="C171" s="749"/>
      <c r="D171" s="749"/>
      <c r="E171" s="749"/>
      <c r="F171" s="749"/>
      <c r="G171" s="749"/>
      <c r="H171" s="749"/>
      <c r="I171" s="749"/>
      <c r="J171" s="749"/>
      <c r="K171" s="749"/>
      <c r="L171" s="749"/>
      <c r="M171" s="729"/>
      <c r="N171" s="729"/>
      <c r="O171" s="729"/>
    </row>
    <row r="172" spans="1:15" ht="15" customHeight="1" x14ac:dyDescent="0.3">
      <c r="A172" s="749"/>
      <c r="B172" s="749"/>
      <c r="C172" s="749"/>
      <c r="D172" s="749"/>
      <c r="E172" s="749"/>
      <c r="F172" s="749"/>
      <c r="G172" s="749"/>
      <c r="H172" s="749"/>
      <c r="I172" s="749"/>
      <c r="J172" s="749"/>
      <c r="K172" s="749"/>
      <c r="L172" s="749"/>
      <c r="M172" s="729"/>
      <c r="N172" s="729"/>
      <c r="O172" s="729"/>
    </row>
    <row r="173" spans="1:15" ht="15" customHeight="1" x14ac:dyDescent="0.3">
      <c r="A173" s="749"/>
      <c r="B173" s="749"/>
      <c r="C173" s="749"/>
      <c r="D173" s="749"/>
      <c r="E173" s="749"/>
      <c r="F173" s="749"/>
      <c r="G173" s="749"/>
      <c r="H173" s="749"/>
      <c r="I173" s="749"/>
      <c r="J173" s="749"/>
      <c r="K173" s="749"/>
      <c r="L173" s="749"/>
      <c r="M173" s="729"/>
      <c r="N173" s="729"/>
      <c r="O173" s="729"/>
    </row>
    <row r="174" spans="1:15" ht="15" customHeight="1" x14ac:dyDescent="0.3">
      <c r="A174" s="749"/>
      <c r="B174" s="749"/>
      <c r="C174" s="749"/>
      <c r="D174" s="749"/>
      <c r="E174" s="749"/>
      <c r="F174" s="749"/>
      <c r="G174" s="749"/>
      <c r="H174" s="749"/>
      <c r="I174" s="749"/>
      <c r="J174" s="749"/>
      <c r="K174" s="749"/>
      <c r="L174" s="749"/>
      <c r="M174" s="729"/>
      <c r="N174" s="729"/>
      <c r="O174" s="729"/>
    </row>
    <row r="175" spans="1:15" ht="15" customHeight="1" x14ac:dyDescent="0.3">
      <c r="A175" s="749"/>
      <c r="B175" s="749"/>
      <c r="C175" s="749"/>
      <c r="D175" s="749"/>
      <c r="E175" s="749"/>
      <c r="F175" s="749"/>
      <c r="G175" s="749"/>
      <c r="H175" s="749"/>
      <c r="I175" s="749"/>
      <c r="J175" s="749"/>
      <c r="K175" s="749"/>
      <c r="L175" s="749"/>
      <c r="M175" s="729"/>
      <c r="N175" s="729"/>
      <c r="O175" s="729"/>
    </row>
    <row r="176" spans="1:15" ht="15" customHeight="1" x14ac:dyDescent="0.3">
      <c r="A176" s="749"/>
      <c r="B176" s="749"/>
      <c r="C176" s="749"/>
      <c r="D176" s="749"/>
      <c r="E176" s="749"/>
      <c r="F176" s="749"/>
      <c r="G176" s="749"/>
      <c r="H176" s="749"/>
      <c r="I176" s="749"/>
      <c r="J176" s="749"/>
      <c r="K176" s="749"/>
      <c r="L176" s="749"/>
      <c r="M176" s="729"/>
      <c r="N176" s="729"/>
      <c r="O176" s="729"/>
    </row>
    <row r="177" spans="1:15" ht="15" customHeight="1" x14ac:dyDescent="0.3">
      <c r="A177" s="749"/>
      <c r="B177" s="749"/>
      <c r="C177" s="749"/>
      <c r="D177" s="749"/>
      <c r="E177" s="749"/>
      <c r="F177" s="749"/>
      <c r="G177" s="749"/>
      <c r="H177" s="749"/>
      <c r="I177" s="749"/>
      <c r="J177" s="749"/>
      <c r="K177" s="749"/>
      <c r="L177" s="749"/>
      <c r="M177" s="729"/>
      <c r="N177" s="729"/>
      <c r="O177" s="729"/>
    </row>
    <row r="178" spans="1:15" ht="15" customHeight="1" x14ac:dyDescent="0.3">
      <c r="A178" s="729"/>
      <c r="B178" s="729"/>
      <c r="C178" s="729"/>
      <c r="D178" s="729"/>
      <c r="E178" s="729"/>
      <c r="F178" s="729"/>
      <c r="G178" s="729"/>
      <c r="H178" s="729"/>
      <c r="I178" s="729"/>
      <c r="J178" s="729"/>
      <c r="K178" s="729"/>
      <c r="L178" s="729"/>
      <c r="M178" s="729"/>
      <c r="N178" s="729"/>
      <c r="O178" s="729"/>
    </row>
    <row r="179" spans="1:15" ht="15" customHeight="1" x14ac:dyDescent="0.3">
      <c r="A179" s="729"/>
      <c r="B179" s="729"/>
      <c r="C179" s="729"/>
      <c r="D179" s="729"/>
      <c r="E179" s="729"/>
      <c r="F179" s="729"/>
      <c r="G179" s="729"/>
      <c r="H179" s="729"/>
      <c r="I179" s="729"/>
      <c r="J179" s="729"/>
      <c r="K179" s="729"/>
      <c r="L179" s="729"/>
      <c r="M179" s="729"/>
      <c r="N179" s="729"/>
      <c r="O179" s="729"/>
    </row>
    <row r="180" spans="1:15" ht="15" customHeight="1" x14ac:dyDescent="0.3">
      <c r="A180" s="729"/>
      <c r="B180" s="729"/>
      <c r="C180" s="729"/>
      <c r="D180" s="729"/>
      <c r="E180" s="729"/>
      <c r="F180" s="729"/>
      <c r="G180" s="729"/>
      <c r="H180" s="729"/>
      <c r="I180" s="729"/>
      <c r="J180" s="729"/>
      <c r="K180" s="729"/>
      <c r="L180" s="729"/>
      <c r="M180" s="729"/>
      <c r="N180" s="729"/>
      <c r="O180" s="729"/>
    </row>
    <row r="181" spans="1:15" ht="15" customHeight="1" x14ac:dyDescent="0.3">
      <c r="A181" s="756"/>
      <c r="B181" s="246"/>
      <c r="C181" s="246"/>
      <c r="D181" s="246"/>
      <c r="E181" s="246"/>
      <c r="F181" s="229"/>
      <c r="G181" s="228"/>
      <c r="H181" s="228"/>
      <c r="I181" s="228"/>
      <c r="J181" s="228"/>
      <c r="K181" s="228"/>
      <c r="L181" s="729"/>
      <c r="M181" s="729"/>
      <c r="N181" s="729"/>
      <c r="O181" s="729"/>
    </row>
    <row r="182" spans="1:15" ht="15" customHeight="1" x14ac:dyDescent="0.3">
      <c r="A182" s="757"/>
      <c r="B182" s="255"/>
      <c r="C182" s="255"/>
      <c r="D182" s="255"/>
      <c r="E182" s="255"/>
      <c r="F182" s="229"/>
      <c r="G182" s="255"/>
      <c r="H182" s="255"/>
      <c r="I182" s="255"/>
      <c r="J182" s="255"/>
      <c r="K182" s="255"/>
      <c r="L182" s="729"/>
      <c r="M182" s="729"/>
      <c r="N182" s="729"/>
      <c r="O182" s="729"/>
    </row>
    <row r="183" spans="1:15" ht="15" customHeight="1" x14ac:dyDescent="0.3">
      <c r="A183" s="757"/>
      <c r="B183" s="228"/>
      <c r="C183" s="228"/>
      <c r="D183" s="228"/>
      <c r="E183" s="228"/>
      <c r="F183" s="229"/>
      <c r="G183" s="228"/>
      <c r="H183" s="228"/>
      <c r="I183" s="228"/>
      <c r="J183" s="228"/>
      <c r="K183" s="228"/>
      <c r="L183" s="729"/>
      <c r="M183" s="729"/>
      <c r="N183" s="729"/>
      <c r="O183" s="729"/>
    </row>
    <row r="184" spans="1:15" ht="15" customHeight="1" x14ac:dyDescent="0.3">
      <c r="A184" s="757"/>
      <c r="B184" s="255"/>
      <c r="C184" s="255"/>
      <c r="D184" s="255"/>
      <c r="E184" s="255"/>
      <c r="F184" s="229"/>
      <c r="G184" s="255"/>
      <c r="H184" s="255"/>
      <c r="I184" s="255"/>
      <c r="J184" s="255"/>
      <c r="K184" s="255"/>
      <c r="L184" s="729"/>
      <c r="M184" s="729"/>
      <c r="N184" s="729"/>
      <c r="O184" s="729"/>
    </row>
    <row r="185" spans="1:15" ht="15" customHeight="1" x14ac:dyDescent="0.3">
      <c r="A185" s="757"/>
      <c r="B185" s="758"/>
      <c r="C185" s="228"/>
      <c r="D185" s="228"/>
      <c r="E185" s="228"/>
      <c r="F185" s="229"/>
      <c r="G185" s="228"/>
      <c r="H185" s="228"/>
      <c r="I185" s="228"/>
      <c r="J185" s="228"/>
      <c r="K185" s="228"/>
      <c r="L185" s="729"/>
      <c r="M185" s="729"/>
      <c r="N185" s="729"/>
      <c r="O185" s="729"/>
    </row>
    <row r="186" spans="1:15" ht="15" customHeight="1" x14ac:dyDescent="0.3">
      <c r="A186" s="757"/>
      <c r="B186" s="255"/>
      <c r="C186" s="255"/>
      <c r="D186" s="255"/>
      <c r="E186" s="255"/>
      <c r="F186" s="229"/>
      <c r="G186" s="255"/>
      <c r="H186" s="255"/>
      <c r="I186" s="255"/>
      <c r="J186" s="255"/>
      <c r="K186" s="255"/>
      <c r="L186" s="729"/>
      <c r="M186" s="729"/>
      <c r="N186" s="729"/>
      <c r="O186" s="729"/>
    </row>
    <row r="187" spans="1:15" ht="15" customHeight="1" x14ac:dyDescent="0.3">
      <c r="A187" s="729"/>
      <c r="B187" s="729"/>
      <c r="C187" s="729"/>
      <c r="D187" s="729"/>
      <c r="E187" s="729"/>
      <c r="F187" s="729"/>
      <c r="G187" s="729"/>
      <c r="H187" s="729"/>
      <c r="I187" s="729"/>
      <c r="J187" s="729"/>
      <c r="K187" s="729"/>
      <c r="L187" s="729"/>
      <c r="M187" s="729"/>
      <c r="N187" s="729"/>
      <c r="O187" s="729"/>
    </row>
    <row r="188" spans="1:15" ht="15" customHeight="1" x14ac:dyDescent="0.3">
      <c r="A188" s="749"/>
      <c r="B188" s="749"/>
      <c r="C188" s="749"/>
      <c r="D188" s="749"/>
      <c r="E188" s="749"/>
      <c r="F188" s="749"/>
      <c r="G188" s="749"/>
      <c r="H188" s="749"/>
      <c r="I188" s="749"/>
      <c r="J188" s="749"/>
      <c r="K188" s="749"/>
      <c r="L188" s="749"/>
      <c r="M188" s="729"/>
      <c r="N188" s="729"/>
      <c r="O188" s="729"/>
    </row>
    <row r="189" spans="1:15" ht="15" customHeight="1" x14ac:dyDescent="0.3">
      <c r="A189" s="749"/>
      <c r="B189" s="749"/>
      <c r="C189" s="749"/>
      <c r="D189" s="749"/>
      <c r="E189" s="749"/>
      <c r="F189" s="749"/>
      <c r="G189" s="749"/>
      <c r="H189" s="749"/>
      <c r="I189" s="749"/>
      <c r="J189" s="749"/>
      <c r="K189" s="749"/>
      <c r="L189" s="749"/>
      <c r="M189" s="729"/>
      <c r="N189" s="729"/>
      <c r="O189" s="729"/>
    </row>
    <row r="190" spans="1:15" ht="15" customHeight="1" x14ac:dyDescent="0.3">
      <c r="A190" s="749"/>
      <c r="B190" s="749"/>
      <c r="C190" s="749"/>
      <c r="D190" s="749"/>
      <c r="E190" s="749"/>
      <c r="F190" s="749"/>
      <c r="G190" s="749"/>
      <c r="H190" s="749"/>
      <c r="I190" s="749"/>
      <c r="J190" s="749"/>
      <c r="K190" s="749"/>
      <c r="L190" s="749"/>
      <c r="M190" s="729"/>
      <c r="N190" s="729"/>
      <c r="O190" s="729"/>
    </row>
    <row r="191" spans="1:15" ht="15" customHeight="1" x14ac:dyDescent="0.3">
      <c r="A191" s="749"/>
      <c r="B191" s="749"/>
      <c r="C191" s="749"/>
      <c r="D191" s="749"/>
      <c r="E191" s="749"/>
      <c r="F191" s="749"/>
      <c r="G191" s="749"/>
      <c r="H191" s="749"/>
      <c r="I191" s="749"/>
      <c r="J191" s="749"/>
      <c r="K191" s="749"/>
      <c r="L191" s="749"/>
      <c r="M191" s="729"/>
      <c r="N191" s="729"/>
      <c r="O191" s="729"/>
    </row>
    <row r="192" spans="1:15" ht="15" customHeight="1" x14ac:dyDescent="0.3">
      <c r="A192" s="759"/>
      <c r="B192" s="759"/>
      <c r="C192" s="759"/>
      <c r="D192" s="759"/>
      <c r="E192" s="759"/>
      <c r="F192" s="759"/>
      <c r="G192" s="759"/>
      <c r="H192" s="759"/>
      <c r="I192" s="759"/>
      <c r="J192" s="759"/>
      <c r="K192" s="759"/>
      <c r="L192" s="759"/>
      <c r="M192" s="729"/>
      <c r="N192" s="729"/>
      <c r="O192" s="729"/>
    </row>
    <row r="193" spans="1:15" ht="15" customHeight="1" x14ac:dyDescent="0.3">
      <c r="A193" s="246"/>
      <c r="B193" s="246"/>
      <c r="C193" s="246"/>
      <c r="D193" s="246"/>
      <c r="E193" s="246"/>
      <c r="F193" s="760"/>
      <c r="G193" s="761"/>
      <c r="H193" s="248"/>
      <c r="I193" s="248"/>
      <c r="J193" s="761"/>
      <c r="K193" s="760"/>
      <c r="L193" s="729"/>
      <c r="M193" s="729"/>
      <c r="N193" s="729"/>
      <c r="O193" s="729"/>
    </row>
    <row r="194" spans="1:15" ht="15" customHeight="1" x14ac:dyDescent="0.3">
      <c r="A194" s="229"/>
      <c r="B194" s="229"/>
      <c r="C194" s="229"/>
      <c r="D194" s="229"/>
      <c r="E194" s="229"/>
      <c r="F194" s="229"/>
      <c r="G194" s="229"/>
      <c r="H194" s="229"/>
      <c r="I194" s="229"/>
      <c r="J194" s="229"/>
      <c r="K194" s="229"/>
      <c r="L194" s="729"/>
      <c r="M194" s="729"/>
      <c r="N194" s="729"/>
      <c r="O194" s="729"/>
    </row>
    <row r="195" spans="1:15" ht="15" customHeight="1" x14ac:dyDescent="0.3">
      <c r="A195" s="229"/>
      <c r="B195" s="229"/>
      <c r="C195" s="229"/>
      <c r="D195" s="229"/>
      <c r="E195" s="229"/>
      <c r="F195" s="229"/>
      <c r="G195" s="229"/>
      <c r="H195" s="229"/>
      <c r="I195" s="229"/>
      <c r="J195" s="229"/>
      <c r="K195" s="229"/>
      <c r="L195" s="729"/>
      <c r="M195" s="729"/>
      <c r="N195" s="729"/>
      <c r="O195" s="729"/>
    </row>
    <row r="196" spans="1:15" ht="15" customHeight="1" x14ac:dyDescent="0.3">
      <c r="A196" s="229"/>
      <c r="B196" s="762"/>
      <c r="C196" s="229"/>
      <c r="D196" s="229"/>
      <c r="E196" s="229"/>
      <c r="F196" s="229"/>
      <c r="G196" s="229"/>
      <c r="H196" s="229"/>
      <c r="I196" s="229"/>
      <c r="J196" s="229"/>
      <c r="K196" s="229"/>
      <c r="L196" s="729"/>
      <c r="M196" s="729"/>
      <c r="N196" s="729"/>
      <c r="O196" s="729"/>
    </row>
    <row r="197" spans="1:15" ht="15" customHeight="1" x14ac:dyDescent="0.3">
      <c r="A197" s="229"/>
      <c r="B197" s="229"/>
      <c r="C197" s="229"/>
      <c r="D197" s="229"/>
      <c r="E197" s="229"/>
      <c r="F197" s="229"/>
      <c r="G197" s="246"/>
      <c r="H197" s="246"/>
      <c r="I197" s="246"/>
      <c r="J197" s="246"/>
      <c r="K197" s="246"/>
      <c r="L197" s="729"/>
      <c r="M197" s="729"/>
      <c r="N197" s="729"/>
      <c r="O197" s="729"/>
    </row>
    <row r="198" spans="1:15" ht="15" customHeight="1" x14ac:dyDescent="0.3">
      <c r="A198" s="229"/>
      <c r="B198" s="229"/>
      <c r="C198" s="229"/>
      <c r="D198" s="229"/>
      <c r="E198" s="229"/>
      <c r="F198" s="229"/>
      <c r="G198" s="255"/>
      <c r="H198" s="255"/>
      <c r="I198" s="255"/>
      <c r="J198" s="255"/>
      <c r="K198" s="255"/>
      <c r="L198" s="729"/>
      <c r="M198" s="729"/>
      <c r="N198" s="729"/>
      <c r="O198" s="729"/>
    </row>
    <row r="199" spans="1:15" ht="15" customHeight="1" x14ac:dyDescent="0.3">
      <c r="A199" s="729"/>
      <c r="B199" s="729"/>
      <c r="C199" s="729"/>
      <c r="D199" s="729"/>
      <c r="E199" s="729"/>
      <c r="F199" s="729"/>
      <c r="G199" s="729"/>
      <c r="H199" s="729"/>
      <c r="I199" s="729"/>
      <c r="J199" s="729"/>
      <c r="K199" s="729"/>
      <c r="L199" s="729"/>
      <c r="M199" s="729"/>
      <c r="N199" s="729"/>
      <c r="O199" s="729"/>
    </row>
    <row r="200" spans="1:15" ht="15" customHeight="1" x14ac:dyDescent="0.3">
      <c r="A200" s="729"/>
      <c r="B200" s="729"/>
      <c r="C200" s="729"/>
      <c r="D200" s="729"/>
      <c r="E200" s="729"/>
      <c r="F200" s="729"/>
      <c r="G200" s="729"/>
      <c r="H200" s="729"/>
      <c r="I200" s="729"/>
      <c r="J200" s="729"/>
      <c r="K200" s="729"/>
      <c r="L200" s="729"/>
      <c r="M200" s="729"/>
      <c r="N200" s="729"/>
      <c r="O200" s="729"/>
    </row>
    <row r="201" spans="1:15" ht="15" customHeight="1" x14ac:dyDescent="0.3">
      <c r="A201" s="729"/>
      <c r="B201" s="729"/>
      <c r="C201" s="729"/>
      <c r="D201" s="729"/>
      <c r="E201" s="729"/>
      <c r="F201" s="729"/>
      <c r="G201" s="729"/>
      <c r="H201" s="729"/>
      <c r="I201" s="729"/>
      <c r="J201" s="729"/>
      <c r="K201" s="729"/>
      <c r="L201" s="729"/>
      <c r="M201" s="729"/>
      <c r="N201" s="729"/>
      <c r="O201" s="729"/>
    </row>
    <row r="202" spans="1:15" ht="15" customHeight="1" x14ac:dyDescent="0.3"/>
    <row r="203" spans="1:15" ht="15" customHeight="1" x14ac:dyDescent="0.3"/>
    <row r="204" spans="1:15" ht="15" customHeight="1" x14ac:dyDescent="0.3"/>
    <row r="205" spans="1:15" ht="15" customHeight="1" x14ac:dyDescent="0.3"/>
    <row r="206" spans="1:15" ht="15" customHeight="1" x14ac:dyDescent="0.3"/>
    <row r="207" spans="1:15" ht="15" customHeight="1" x14ac:dyDescent="0.3"/>
    <row r="208" spans="1:15"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sheetData>
  <sheetProtection password="8E37" sheet="1" objects="1" scenarios="1"/>
  <mergeCells count="12">
    <mergeCell ref="A46:K46"/>
    <mergeCell ref="D29:K30"/>
    <mergeCell ref="D31:K32"/>
    <mergeCell ref="D33:K34"/>
    <mergeCell ref="D35:K36"/>
    <mergeCell ref="A1:K2"/>
    <mergeCell ref="A7:K7"/>
    <mergeCell ref="B11:K11"/>
    <mergeCell ref="C6:E6"/>
    <mergeCell ref="C4:J4"/>
    <mergeCell ref="A9:K9"/>
    <mergeCell ref="A10:K10"/>
  </mergeCells>
  <phoneticPr fontId="71" type="noConversion"/>
  <hyperlinks>
    <hyperlink ref="A10:K10" r:id="rId1" display="http://www.tdhca.state.tx.us/multifamily/apply-for-funds.htm"/>
  </hyperlinks>
  <pageMargins left="0.45" right="0.45" top="0.5" bottom="0.3" header="0.3" footer="0.3"/>
  <pageSetup orientation="portrait" r:id="rId2"/>
  <headerFooter>
    <oddFooter>&amp;R&amp;D</oddFooter>
  </headerFooter>
  <rowBreaks count="3" manualBreakCount="3">
    <brk id="80" max="10" man="1"/>
    <brk id="129" max="10" man="1"/>
    <brk id="163"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51</vt:i4>
      </vt:variant>
    </vt:vector>
  </HeadingPairs>
  <TitlesOfParts>
    <vt:vector size="119" baseType="lpstr">
      <vt:lpstr>REA DB Import</vt:lpstr>
      <vt:lpstr>REA DATA MASTER</vt:lpstr>
      <vt:lpstr>DB Import</vt:lpstr>
      <vt:lpstr>MF_Import</vt:lpstr>
      <vt:lpstr>Shae Import</vt:lpstr>
      <vt:lpstr>1. App. Cover</vt:lpstr>
      <vt:lpstr>1a. App. Certification</vt:lpstr>
      <vt:lpstr>1b. 4% HTC-Bond Filing</vt:lpstr>
      <vt:lpstr>2. Cert. of Dev. Owner</vt:lpstr>
      <vt:lpstr>3. Appl. Elig. Cert.</vt:lpstr>
      <vt:lpstr>4. MF Direct Loan Cert.</vt:lpstr>
      <vt:lpstr>5. Contact Info</vt:lpstr>
      <vt:lpstr>6a. Competitive HTC Self Score</vt:lpstr>
      <vt:lpstr>6b. MFDL Self Score</vt:lpstr>
      <vt:lpstr>7. Site Info Part I</vt:lpstr>
      <vt:lpstr>8. Supporting Docs</vt:lpstr>
      <vt:lpstr>9. Site Info Part II</vt:lpstr>
      <vt:lpstr>10. Supporting Docs. II</vt:lpstr>
      <vt:lpstr>11. Site Info Part III</vt:lpstr>
      <vt:lpstr>12. Supporting Docs III</vt:lpstr>
      <vt:lpstr>13. Multi Site Info</vt:lpstr>
      <vt:lpstr>14. Elected Officials</vt:lpstr>
      <vt:lpstr>15. Neighborhood Orgs.</vt:lpstr>
      <vt:lpstr>16. Cert of Notifications</vt:lpstr>
      <vt:lpstr>17. Dev. Narr.</vt:lpstr>
      <vt:lpstr>18. Development Activities I</vt:lpstr>
      <vt:lpstr>19. Development Activities II</vt:lpstr>
      <vt:lpstr>20. Existing Dev Info</vt:lpstr>
      <vt:lpstr>21. Occupied Devs</vt:lpstr>
      <vt:lpstr>22. Architectural Drawings</vt:lpstr>
      <vt:lpstr>23. BldgUnit Config</vt:lpstr>
      <vt:lpstr>23a. Mobility Units</vt:lpstr>
      <vt:lpstr>23b. HV Units</vt:lpstr>
      <vt:lpstr>23c. Parking</vt:lpstr>
      <vt:lpstr>24. Rent Schedule</vt:lpstr>
      <vt:lpstr>25. Utility Allowance</vt:lpstr>
      <vt:lpstr>26. Annual Operating Expenses</vt:lpstr>
      <vt:lpstr>27. Pro Forma</vt:lpstr>
      <vt:lpstr>28. Off-site Cost</vt:lpstr>
      <vt:lpstr>29. Site Work Cost</vt:lpstr>
      <vt:lpstr>30. Development Cost Schedule</vt:lpstr>
      <vt:lpstr>31. Schedule of Sources</vt:lpstr>
      <vt:lpstr>32. MF Direct Loan - Fin. Cap</vt:lpstr>
      <vt:lpstr>33. Match Funds</vt:lpstr>
      <vt:lpstr>34. Financing Scoring</vt:lpstr>
      <vt:lpstr>35. Supporting Docs</vt:lpstr>
      <vt:lpstr>36. Sponsor Characteristics</vt:lpstr>
      <vt:lpstr>37. Org Charts</vt:lpstr>
      <vt:lpstr>38. List of Orgs and Principals</vt:lpstr>
      <vt:lpstr>39 Previous Participation</vt:lpstr>
      <vt:lpstr>40. Nonprofit Participation</vt:lpstr>
      <vt:lpstr>41. Nonprofit Support Docs.</vt:lpstr>
      <vt:lpstr>42. Dev Team</vt:lpstr>
      <vt:lpstr>43. Architect Certification</vt:lpstr>
      <vt:lpstr>44. Experience</vt:lpstr>
      <vt:lpstr>45. Credit Limit Docs</vt:lpstr>
      <vt:lpstr>46. Community Input</vt:lpstr>
      <vt:lpstr>47. Third Party</vt:lpstr>
      <vt:lpstr>48. Tie-Breakers</vt:lpstr>
      <vt:lpstr>Deficiency Documents</vt:lpstr>
      <vt:lpstr>Scoring Notice</vt:lpstr>
      <vt:lpstr>RFAD</vt:lpstr>
      <vt:lpstr>RFI</vt:lpstr>
      <vt:lpstr>Appeals</vt:lpstr>
      <vt:lpstr>Public Comment</vt:lpstr>
      <vt:lpstr>Commit-Determ Notice</vt:lpstr>
      <vt:lpstr>MFDL Awd</vt:lpstr>
      <vt:lpstr>Carryover</vt:lpstr>
      <vt:lpstr>'1. App. Cover'!Print_Area</vt:lpstr>
      <vt:lpstr>'10. Supporting Docs. II'!Print_Area</vt:lpstr>
      <vt:lpstr>'11. Site Info Part III'!Print_Area</vt:lpstr>
      <vt:lpstr>'12. Supporting Docs III'!Print_Area</vt:lpstr>
      <vt:lpstr>'13. Multi Site Info'!Print_Area</vt:lpstr>
      <vt:lpstr>'14. Elected Officials'!Print_Area</vt:lpstr>
      <vt:lpstr>'16. Cert of Notifications'!Print_Area</vt:lpstr>
      <vt:lpstr>'17. Dev. Narr.'!Print_Area</vt:lpstr>
      <vt:lpstr>'18. Development Activities I'!Print_Area</vt:lpstr>
      <vt:lpstr>'19. Development Activities II'!Print_Area</vt:lpstr>
      <vt:lpstr>'1a. App. Certification'!Print_Area</vt:lpstr>
      <vt:lpstr>'1b. 4% HTC-Bond Filing'!Print_Area</vt:lpstr>
      <vt:lpstr>'2. Cert. of Dev. Owner'!Print_Area</vt:lpstr>
      <vt:lpstr>'20. Existing Dev Info'!Print_Area</vt:lpstr>
      <vt:lpstr>'21. Occupied Devs'!Print_Area</vt:lpstr>
      <vt:lpstr>'22. Architectural Drawings'!Print_Area</vt:lpstr>
      <vt:lpstr>'23. BldgUnit Config'!Print_Area</vt:lpstr>
      <vt:lpstr>'23a. Mobility Units'!Print_Area</vt:lpstr>
      <vt:lpstr>'23b. HV Units'!Print_Area</vt:lpstr>
      <vt:lpstr>'24. Rent Schedule'!Print_Area</vt:lpstr>
      <vt:lpstr>'25. Utility Allowance'!Print_Area</vt:lpstr>
      <vt:lpstr>'26. Annual Operating Expenses'!Print_Area</vt:lpstr>
      <vt:lpstr>'27. Pro Forma'!Print_Area</vt:lpstr>
      <vt:lpstr>'28. Off-site Cost'!Print_Area</vt:lpstr>
      <vt:lpstr>'29. Site Work Cost'!Print_Area</vt:lpstr>
      <vt:lpstr>'3. Appl. Elig. Cert.'!Print_Area</vt:lpstr>
      <vt:lpstr>'30. Development Cost Schedule'!Print_Area</vt:lpstr>
      <vt:lpstr>'31. Schedule of Sources'!Print_Area</vt:lpstr>
      <vt:lpstr>'32. MF Direct Loan - Fin. Cap'!Print_Area</vt:lpstr>
      <vt:lpstr>'33. Match Funds'!Print_Area</vt:lpstr>
      <vt:lpstr>'34. Financing Scoring'!Print_Area</vt:lpstr>
      <vt:lpstr>'36. Sponsor Characteristics'!Print_Area</vt:lpstr>
      <vt:lpstr>'37. Org Charts'!Print_Area</vt:lpstr>
      <vt:lpstr>'38. List of Orgs and Principals'!Print_Area</vt:lpstr>
      <vt:lpstr>'4. MF Direct Loan Cert.'!Print_Area</vt:lpstr>
      <vt:lpstr>'40. Nonprofit Participation'!Print_Area</vt:lpstr>
      <vt:lpstr>'41. Nonprofit Support Docs.'!Print_Area</vt:lpstr>
      <vt:lpstr>'43. Architect Certification'!Print_Area</vt:lpstr>
      <vt:lpstr>'44. Experience'!Print_Area</vt:lpstr>
      <vt:lpstr>'45. Credit Limit Docs'!Print_Area</vt:lpstr>
      <vt:lpstr>'46. Community Input'!Print_Area</vt:lpstr>
      <vt:lpstr>'47. Third Party'!Print_Area</vt:lpstr>
      <vt:lpstr>'48. Tie-Breakers'!Print_Area</vt:lpstr>
      <vt:lpstr>'5. Contact Info'!Print_Area</vt:lpstr>
      <vt:lpstr>'6a. Competitive HTC Self Score'!Print_Area</vt:lpstr>
      <vt:lpstr>'7. Site Info Part I'!Print_Area</vt:lpstr>
      <vt:lpstr>'8. Supporting Docs'!Print_Area</vt:lpstr>
      <vt:lpstr>'9. Site Info Part II'!Print_Area</vt:lpstr>
      <vt:lpstr>'23. BldgUnit Config'!Print_Titles</vt:lpstr>
      <vt:lpstr>'14. Elected Officials'!ratings</vt:lpstr>
      <vt:lpstr>ratings</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Multifamily Uniform Application – January 23</dc:title>
  <dc:subject>2019 Multifamily Uniform Application</dc:subject>
  <dc:creator>TDHCA</dc:creator>
  <cp:keywords>2019 Multifamily Uniform Application, TDHCA, LIHTC</cp:keywords>
  <dc:description>posted January 23, 2019</dc:description>
  <cp:lastModifiedBy>TDHCA</cp:lastModifiedBy>
  <cp:lastPrinted>2020-02-25T14:51:40Z</cp:lastPrinted>
  <dcterms:created xsi:type="dcterms:W3CDTF">2012-06-28T19:08:57Z</dcterms:created>
  <dcterms:modified xsi:type="dcterms:W3CDTF">2020-05-11T14:44:03Z</dcterms:modified>
</cp:coreProperties>
</file>